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清单" sheetId="80" r:id="rId16"/>
    <sheet name="估价对象房地状况" sheetId="20" r:id="rId17"/>
    <sheet name="系统读取表" sheetId="74" r:id="rId18"/>
    <sheet name="结果表" sheetId="9" r:id="rId19"/>
    <sheet name="收益法" sheetId="15" r:id="rId20"/>
    <sheet name="成本法" sheetId="68"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土地比较法-工业" sheetId="40" r:id="rId35"/>
    <sheet name="典型户型修正" sheetId="31" state="hidden" r:id="rId36"/>
    <sheet name="基准地价（汇总）" sheetId="76" state="hidden" r:id="rId37"/>
    <sheet name="土地案例"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基准地价修正!$A$1:$J$44,基准地价修正!$A$47:$H$101,基准地价修正!$R$1:$V$16</definedName>
    <definedName name="_xlnm.Print_Area" localSheetId="22">假设开发法!$A$1:$K$32</definedName>
    <definedName name="_xlnm.Print_Area" localSheetId="18">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<sst xmlns="http://schemas.openxmlformats.org/spreadsheetml/2006/main" count="8448" uniqueCount="3001">
  <si>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</si>
  <si>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</si>
  <si>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</si>
  <si>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</si>
  <si>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</si>
  <si>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</si>
  <si>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</si>
  <si>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</si>
  <si>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</si>
  <si>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</si>
  <si>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</si>
  <si>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</si>
  <si>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</si>
  <si>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</si>
  <si>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</si>
  <si>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</si>
  <si>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</si>
  <si>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</si>
  <si>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</si>
  <si>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</si>
  <si>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</si>
  <si>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</si>
  <si>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</si>
  <si>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</si>
  <si>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</si>
  <si>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</si>
  <si>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</si>
  <si>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</si>
  <si>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</si>
  <si>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</si>
  <si>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</si>
  <si>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</si>
  <si>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</si>
  <si>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</si>
  <si>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</si>
  <si>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</si>
  <si>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</si>
  <si>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</si>
  <si>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</si>
  <si>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</si>
  <si>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</si>
  <si>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</si>
  <si>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</si>
  <si>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</si>
  <si>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</si>
  <si>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</si>
  <si>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</si>
  <si>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</si>
  <si>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</si>
  <si>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</si>
  <si>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</si>
  <si>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</si>
  <si>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</si>
  <si>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</si>
  <si>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</si>
  <si>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</si>
  <si>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</si>
  <si>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</si>
  <si>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</si>
  <si>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</si>
  <si>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</si>
  <si>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</si>
  <si>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</si>
  <si>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</si>
  <si>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</si>
  <si>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</si>
  <si>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</si>
  <si>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</si>
  <si>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</si>
  <si>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</si>
  <si>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</si>
  <si>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</si>
  <si>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</si>
  <si>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</si>
  <si>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</si>
  <si>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</si>
  <si>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</si>
  <si>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</si>
  <si>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</si>
  <si>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</si>
  <si>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</si>
  <si>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</si>
  <si>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</si>
  <si>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</si>
  <si>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</si>
  <si>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</si>
  <si>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</si>
  <si>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</si>
  <si>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</si>
  <si>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</si>
  <si>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</si>
  <si>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</si>
  <si>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</si>
  <si>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</si>
  <si>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</si>
  <si>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</si>
  <si>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</si>
  <si>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</si>
  <si>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</si>
  <si>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</si>
  <si>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</si>
  <si>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</si>
  <si>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</si>
  <si>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</si>
  <si>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</si>
  <si>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</si>
  <si>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</si>
  <si>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</si>
  <si>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</si>
  <si>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</si>
  <si>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</si>
  <si>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</si>
  <si>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</si>
  <si>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</si>
  <si>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</si>
  <si>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</si>
  <si>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</si>
  <si>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</si>
  <si>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</si>
  <si>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</si>
  <si>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</si>
  <si>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</si>
  <si>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</si>
  <si>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</si>
  <si>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</si>
  <si>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</si>
  <si>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</si>
  <si>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</si>
  <si>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</si>
  <si>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</si>
  <si>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</si>
  <si>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</si>
  <si>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</si>
  <si>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</si>
  <si>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</si>
  <si>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</si>
  <si>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</si>
  <si>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</si>
  <si>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</si>
  <si>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</si>
  <si>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</si>
  <si>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</si>
  <si>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</si>
  <si>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</si>
  <si>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</si>
  <si>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</si>
  <si>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</si>
  <si>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</si>
  <si>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</si>
  <si>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</si>
  <si>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</si>
  <si>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</si>
  <si>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</si>
  <si>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</si>
  <si>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</si>
  <si>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</si>
  <si>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</si>
  <si>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</si>
  <si>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</si>
  <si>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</si>
  <si>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</si>
  <si>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</si>
  <si>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</si>
  <si>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</si>
  <si>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</si>
  <si>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</si>
  <si>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</si>
  <si>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</si>
  <si>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</si>
  <si>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</si>
  <si>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</si>
  <si>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</si>
  <si>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</si>
  <si>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</si>
  <si>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</si>
  <si>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</si>
  <si>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</si>
  <si>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</si>
  <si>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</si>
  <si>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</si>
  <si>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</si>
  <si>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</si>
  <si>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</si>
  <si>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</si>
  <si>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</si>
  <si>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</si>
  <si>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</si>
  <si>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</si>
  <si>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</si>
  <si>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</si>
  <si>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</si>
  <si>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</si>
  <si>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</si>
  <si>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</si>
  <si>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</si>
  <si>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</si>
  <si>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</si>
  <si>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</si>
  <si>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</si>
  <si>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</si>
  <si>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</si>
  <si>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</si>
  <si>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</si>
  <si>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</si>
  <si>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</si>
  <si>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</si>
  <si>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</si>
  <si>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</si>
  <si>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</si>
  <si>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</si>
  <si>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</si>
  <si>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</si>
  <si>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</si>
  <si>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</si>
  <si>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</si>
  <si>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</si>
  <si>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</si>
  <si>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</si>
  <si>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</si>
  <si>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</si>
  <si>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</si>
  <si>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</si>
  <si>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</si>
  <si>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</si>
  <si>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</si>
  <si>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</si>
  <si>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</si>
  <si>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</si>
  <si>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</si>
  <si>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</si>
  <si>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</si>
  <si>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</si>
  <si>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</si>
  <si>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</si>
  <si>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</si>
  <si>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</si>
  <si>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</si>
  <si>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</si>
  <si>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</si>
  <si>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</si>
  <si>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</si>
  <si>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</si>
  <si>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</si>
  <si>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</si>
  <si>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</si>
  <si>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</si>
  <si>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</si>
  <si>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</si>
  <si>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</si>
  <si>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</si>
  <si>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</si>
  <si>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</si>
  <si>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</si>
  <si>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</si>
  <si>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</si>
  <si>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</si>
  <si>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</si>
  <si>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</si>
  <si>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</si>
  <si>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</si>
  <si>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</si>
  <si>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</si>
  <si>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</si>
  <si>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</si>
  <si>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</si>
  <si>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</si>
  <si>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</si>
  <si>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</si>
  <si>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</si>
  <si>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</si>
  <si>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</si>
  <si>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</si>
  <si>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</si>
  <si>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</si>
  <si>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</si>
  <si>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</si>
  <si>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</si>
  <si>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</si>
  <si>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</si>
  <si>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</si>
  <si>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</si>
  <si>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</si>
  <si>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</si>
  <si>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</si>
  <si>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</si>
  <si>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</si>
  <si>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</si>
  <si>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</si>
  <si>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</si>
  <si>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</si>
  <si>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</si>
  <si>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</si>
  <si>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</si>
  <si>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</si>
  <si>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</si>
  <si>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</si>
  <si>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</si>
  <si>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</si>
  <si>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</si>
  <si>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</si>
  <si>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</si>
  <si>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</si>
  <si>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</si>
  <si>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</si>
  <si>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</si>
  <si>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</si>
  <si>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</si>
  <si>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</si>
  <si>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</si>
  <si>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</si>
  <si>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</si>
  <si>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</si>
  <si>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</si>
  <si>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</si>
  <si>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</si>
  <si>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</si>
  <si>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</si>
  <si>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</si>
  <si>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</si>
  <si>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</si>
  <si>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</si>
  <si>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</si>
  <si>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</si>
  <si>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</si>
  <si>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</si>
  <si>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</si>
  <si>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</si>
  <si>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</si>
  <si>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</si>
  <si>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</si>
  <si>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</si>
  <si>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</si>
  <si>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</si>
  <si>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</si>
  <si>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</si>
  <si>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</si>
  <si>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</si>
  <si>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</si>
  <si>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</si>
  <si>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</si>
  <si>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</si>
  <si>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</si>
  <si>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</si>
  <si>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</si>
  <si>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</si>
  <si>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</si>
  <si>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</si>
  <si>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</si>
  <si>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</si>
  <si>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</si>
  <si>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</si>
  <si>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</si>
  <si>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</si>
  <si>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</si>
  <si>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</si>
  <si>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</si>
  <si>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</si>
  <si>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</si>
  <si>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</si>
  <si>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</si>
  <si>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</si>
  <si>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</si>
  <si>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</si>
  <si>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</si>
  <si>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</si>
  <si>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</si>
  <si>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</si>
  <si>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</si>
  <si>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</si>
  <si>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</si>
  <si>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</si>
  <si>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</si>
  <si>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</si>
  <si>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</si>
  <si>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</si>
  <si>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</si>
  <si>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</si>
  <si>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</si>
  <si>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</si>
  <si>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</si>
  <si>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</si>
  <si>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</si>
  <si>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</si>
  <si>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</si>
  <si>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</si>
  <si>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</si>
  <si>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</si>
  <si>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</si>
  <si>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</si>
  <si>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</si>
  <si>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</si>
  <si>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</si>
  <si>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</si>
  <si>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</si>
  <si>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</si>
  <si>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</si>
  <si>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</si>
  <si>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</si>
  <si>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</si>
  <si>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</si>
  <si>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</si>
  <si>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</si>
  <si>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</si>
  <si>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</si>
  <si>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</si>
  <si>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</si>
  <si>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</si>
  <si>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</si>
  <si>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</si>
  <si>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</si>
  <si>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</si>
  <si>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</si>
  <si>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</si>
  <si>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</si>
  <si>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</si>
  <si>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</si>
  <si>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</si>
  <si>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</si>
  <si>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</si>
  <si>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</si>
  <si>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</si>
  <si>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</si>
  <si>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</si>
  <si>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</si>
  <si>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</si>
  <si>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</si>
  <si>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</si>
  <si>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</si>
  <si>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</si>
  <si>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</si>
  <si>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</si>
  <si>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</si>
  <si>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</si>
  <si>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</si>
  <si>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</si>
  <si>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</si>
  <si>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</si>
  <si>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</si>
  <si>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</si>
  <si>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</si>
  <si>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</si>
  <si>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</si>
  <si>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</si>
  <si>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</si>
  <si>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</si>
  <si>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</si>
  <si>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</si>
  <si>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</si>
  <si>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</si>
  <si>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</si>
  <si>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</si>
  <si>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</si>
  <si>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</si>
  <si>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</si>
  <si>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</si>
  <si>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</si>
  <si>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</si>
  <si>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</si>
  <si>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</si>
  <si>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</si>
  <si>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</si>
  <si>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</si>
  <si>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</si>
  <si>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</si>
  <si>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</si>
  <si>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</si>
  <si>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</si>
  <si>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</si>
  <si>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</si>
  <si>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</si>
  <si>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</si>
  <si>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</si>
  <si>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</si>
  <si>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</si>
  <si>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</si>
  <si>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</si>
  <si>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</si>
  <si>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</si>
  <si>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</si>
  <si>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</si>
  <si>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</si>
  <si>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</si>
  <si>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</si>
  <si>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</si>
  <si>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</si>
  <si>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</si>
  <si>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</si>
  <si>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</si>
  <si>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</si>
  <si>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</si>
  <si>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</si>
  <si>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</si>
  <si>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</si>
  <si>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</si>
  <si>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</si>
  <si>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</si>
  <si>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</si>
  <si>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</si>
  <si>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Ⅷ-兴3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</si>
  <si>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</si>
  <si>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</si>
  <si>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</si>
  <si>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</si>
  <si>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</si>
  <si>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</si>
  <si>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</si>
  <si>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</si>
  <si>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</si>
  <si>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</si>
  <si>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</si>
  <si>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</si>
  <si>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</si>
  <si>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</si>
  <si>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</si>
  <si>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</si>
  <si>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</si>
  <si>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</si>
  <si>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</si>
  <si>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</si>
  <si>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</si>
  <si>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</si>
  <si>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</si>
  <si>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</si>
  <si>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</si>
  <si>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</si>
  <si>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</si>
  <si>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</si>
  <si>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</si>
  <si>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</si>
  <si>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</si>
  <si>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</si>
  <si>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</si>
  <si>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</si>
  <si>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</si>
  <si>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</si>
  <si>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</si>
  <si>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</si>
  <si>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</si>
  <si>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</si>
  <si>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</si>
  <si>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</si>
  <si>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</si>
  <si>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</si>
  <si>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</si>
  <si>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</si>
  <si>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</si>
  <si>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</si>
  <si>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</si>
  <si>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</si>
  <si>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</si>
  <si>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</si>
  <si>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</si>
  <si>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</si>
  <si>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</si>
  <si>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</si>
  <si>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</si>
  <si>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</si>
  <si>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</si>
  <si>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</si>
  <si>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</si>
  <si>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</si>
  <si>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</si>
  <si>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</si>
  <si>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</si>
  <si>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</si>
  <si>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</si>
  <si>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</si>
  <si>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</si>
  <si>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</si>
  <si>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</si>
  <si>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</si>
  <si>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</si>
  <si>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</si>
  <si>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</si>
  <si>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</si>
  <si>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</si>
  <si>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</si>
  <si>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</si>
  <si>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</si>
  <si>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</si>
  <si>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</si>
  <si>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</si>
  <si>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</si>
  <si>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</si>
  <si>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</si>
  <si>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</si>
  <si>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</si>
  <si>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</si>
  <si>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</si>
  <si>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</si>
  <si>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</si>
  <si>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</si>
  <si>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</si>
  <si>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</si>
  <si>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</si>
  <si>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</si>
  <si>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</si>
  <si>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</si>
  <si>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</si>
  <si>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海鑫路8号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</si>
  <si>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</si>
  <si>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</si>
  <si>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</si>
  <si>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</si>
  <si>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</si>
  <si>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</si>
  <si>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</si>
  <si>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</si>
  <si>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</si>
  <si>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</si>
  <si>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</si>
  <si>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</si>
  <si>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</si>
  <si>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</si>
  <si>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</si>
  <si>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</si>
  <si>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</si>
  <si>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</si>
  <si>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</si>
  <si>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</si>
  <si>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</si>
  <si>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</si>
  <si>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</si>
  <si>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</si>
  <si>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</si>
  <si>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</si>
  <si>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</si>
  <si>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</si>
  <si>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</si>
  <si>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</si>
  <si>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</si>
  <si>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</si>
  <si>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</si>
  <si>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</si>
  <si>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</si>
  <si>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</si>
  <si>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</si>
  <si>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</si>
  <si>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</si>
  <si>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</si>
  <si>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</si>
  <si>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</si>
  <si>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</si>
  <si>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</si>
  <si>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</si>
  <si>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</si>
  <si>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</si>
  <si>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</si>
  <si>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</si>
  <si>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</si>
  <si>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</si>
  <si>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</si>
  <si>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</si>
  <si>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</si>
  <si>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钢结构成新</t>
  </si>
  <si>
    <r>
      <rPr>
        <sz val="11"/>
        <rFont val="宋体"/>
        <charset val="134"/>
      </rPr>
      <t>建设期</t>
    </r>
  </si>
  <si>
    <r>
      <rPr>
        <sz val="11"/>
        <color rgb="FFFF0000"/>
        <rFont val="宋体"/>
        <charset val="134"/>
      </rPr>
      <t>包含未完成的红线外市政工程时间（如现状三通，开发完成后七通）</t>
    </r>
  </si>
  <si>
    <t>钢混成新</t>
  </si>
  <si>
    <r>
      <rPr>
        <sz val="11"/>
        <color indexed="8"/>
        <rFont val="宋体"/>
        <charset val="134"/>
      </rPr>
      <t>已建工期</t>
    </r>
  </si>
  <si>
    <t>综合</t>
  </si>
  <si>
    <r>
      <rPr>
        <sz val="11"/>
        <rFont val="宋体"/>
        <charset val="134"/>
      </rPr>
      <t>项目开发期</t>
    </r>
  </si>
  <si>
    <t>观察</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</si>
  <si>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</si>
  <si>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</si>
  <si>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</si>
  <si>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</si>
  <si>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</si>
  <si>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</si>
  <si>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</si>
  <si>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</si>
  <si>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</si>
  <si>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</si>
  <si>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</si>
  <si>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</si>
  <si>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</si>
  <si>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</si>
  <si>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</si>
  <si>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</si>
  <si>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</si>
  <si>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</si>
  <si>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</si>
  <si>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</si>
  <si>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</si>
  <si>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</si>
  <si>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</si>
  <si>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</si>
  <si>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</si>
  <si>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</si>
  <si>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</si>
  <si>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</si>
  <si>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</si>
  <si>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</si>
  <si>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</si>
  <si>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</si>
  <si>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</si>
  <si>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</si>
  <si>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</si>
  <si>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</si>
  <si>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</si>
  <si>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</si>
  <si>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</si>
  <si>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</si>
  <si>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</si>
  <si>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</si>
  <si>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</si>
  <si>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</si>
  <si>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</si>
  <si>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</si>
  <si>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</si>
  <si>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</si>
  <si>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</si>
  <si>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</si>
  <si>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</si>
  <si>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</si>
  <si>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</si>
  <si>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</si>
  <si>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</si>
  <si>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</si>
  <si>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</si>
  <si>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</si>
  <si>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国有土地使用证号</t>
  </si>
  <si>
    <t>土地面积</t>
  </si>
  <si>
    <t>房屋所有权证号</t>
  </si>
  <si>
    <t>产权人</t>
  </si>
  <si>
    <t>房屋坐落</t>
  </si>
  <si>
    <t>规划用途</t>
  </si>
  <si>
    <t>建筑面积</t>
  </si>
  <si>
    <t>总层数</t>
  </si>
  <si>
    <t>结构</t>
  </si>
  <si>
    <t>京兴国用（2011出）第00071号</t>
  </si>
  <si>
    <t>X京房权证兴字第073034号</t>
  </si>
  <si>
    <t>北京黄村企业管理有限公司</t>
  </si>
  <si>
    <t>大兴区海鑫路8号院1号楼</t>
  </si>
  <si>
    <t>厂房</t>
  </si>
  <si>
    <t>钢、钢混</t>
  </si>
  <si>
    <t>X京房权证兴字第074220号</t>
  </si>
  <si>
    <t>大兴区海鑫路8号院2号楼</t>
  </si>
  <si>
    <t>X京房权证兴字第074221号</t>
  </si>
  <si>
    <t>大兴区海鑫路8号院3号楼</t>
  </si>
  <si>
    <t>X京房权证兴字第074222号</t>
  </si>
  <si>
    <t>大兴区海鑫路8号院4号楼</t>
  </si>
  <si>
    <t>X京房权证兴字第074223号</t>
  </si>
  <si>
    <t>大兴区海鑫路8号院5号楼</t>
  </si>
  <si>
    <t>X京房权证兴字第074224号</t>
  </si>
  <si>
    <t>大兴区海鑫路8号院6号楼</t>
  </si>
  <si>
    <t>X京房权证兴字第074225号</t>
  </si>
  <si>
    <t>大兴区海鑫路8号院7号楼</t>
  </si>
  <si>
    <t>X京房权证兴字第074226号</t>
  </si>
  <si>
    <t>大兴区海鑫路8号院8号楼</t>
  </si>
  <si>
    <t>X京房权证兴字第074218号</t>
  </si>
  <si>
    <t>大兴区海鑫路8号院9号楼</t>
  </si>
  <si>
    <t>X京房权证兴字第074219号</t>
  </si>
  <si>
    <t>大兴区海鑫路8号院10号楼</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</si>
  <si>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</si>
  <si>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</si>
  <si>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</si>
  <si>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</si>
  <si>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</si>
  <si>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</si>
  <si>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</si>
  <si>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</si>
  <si>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</si>
  <si>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</si>
  <si>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</si>
  <si>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</si>
  <si>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</si>
  <si>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</si>
  <si>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</si>
  <si>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</si>
  <si>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</si>
  <si>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</si>
  <si>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</si>
  <si>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</si>
  <si>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</si>
  <si>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</si>
  <si>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</si>
  <si>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</si>
  <si>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</si>
  <si>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</si>
  <si>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</si>
  <si>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</si>
  <si>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</si>
  <si>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</si>
  <si>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</si>
  <si>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</si>
  <si>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</si>
  <si>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</si>
  <si>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</si>
  <si>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</si>
  <si>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</si>
  <si>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</si>
  <si>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</si>
  <si>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</si>
  <si>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</si>
  <si>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</si>
  <si>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</si>
  <si>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</si>
  <si>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</si>
  <si>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</si>
  <si>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</si>
  <si>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</si>
  <si>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</si>
  <si>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</si>
  <si>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</si>
  <si>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</si>
  <si>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</si>
  <si>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</si>
  <si>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</si>
  <si>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</si>
  <si>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</si>
  <si>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</si>
  <si>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</si>
  <si>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</si>
  <si>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</si>
  <si>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</si>
  <si>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</si>
  <si>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</si>
  <si>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</si>
  <si>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</si>
  <si>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</si>
  <si>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</si>
  <si>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</si>
  <si>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</si>
  <si>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</si>
  <si>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</si>
  <si>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</si>
  <si>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</si>
  <si>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</si>
  <si>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</si>
  <si>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</si>
  <si>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</si>
  <si>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</si>
  <si>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</si>
  <si>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</si>
  <si>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</si>
  <si>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</si>
  <si>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</si>
  <si>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</si>
  <si>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</si>
  <si>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</si>
  <si>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</si>
  <si>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</si>
  <si>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</si>
  <si>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</si>
  <si>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</si>
  <si>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</si>
  <si>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</si>
  <si>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</si>
  <si>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</si>
  <si>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</si>
  <si>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</si>
  <si>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</si>
  <si>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</si>
  <si>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</si>
  <si>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</si>
  <si>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</si>
  <si>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</si>
  <si>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</si>
  <si>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</si>
  <si>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</si>
  <si>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</si>
  <si>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</si>
  <si>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</si>
  <si>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</si>
  <si>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</si>
  <si>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</si>
  <si>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</si>
  <si>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</si>
  <si>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</si>
  <si>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</si>
  <si>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</si>
  <si>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</si>
  <si>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</si>
  <si>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</si>
  <si>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</si>
  <si>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</si>
  <si>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</si>
  <si>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</si>
  <si>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</si>
  <si>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</si>
  <si>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</si>
  <si>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</si>
  <si>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</si>
  <si>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</si>
  <si>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</si>
  <si>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</si>
  <si>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</si>
  <si>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</si>
  <si>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</si>
  <si>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</si>
  <si>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</si>
  <si>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</si>
  <si>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</si>
  <si>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</si>
  <si>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</si>
  <si>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</si>
  <si>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</si>
  <si>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</si>
  <si>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</si>
  <si>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</si>
  <si>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</si>
  <si>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</si>
  <si>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</si>
  <si>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</si>
  <si>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</si>
  <si>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</si>
  <si>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</si>
  <si>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</si>
  <si>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</si>
  <si>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</si>
  <si>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</si>
  <si>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</si>
  <si>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</si>
  <si>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</si>
  <si>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</si>
  <si>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</si>
  <si>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</si>
  <si>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</si>
  <si>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</si>
  <si>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</si>
  <si>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</si>
  <si>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</si>
  <si>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</si>
  <si>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</si>
  <si>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</si>
  <si>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</si>
  <si>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</si>
  <si>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</si>
  <si>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</si>
  <si>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</si>
  <si>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</si>
  <si>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</si>
  <si>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</si>
  <si>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</si>
  <si>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</si>
  <si>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</si>
  <si>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</si>
  <si>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</si>
  <si>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</si>
  <si>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</si>
  <si>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</si>
  <si>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</si>
  <si>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</si>
  <si>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</si>
  <si>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</si>
  <si>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</si>
  <si>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</si>
  <si>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</si>
  <si>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</si>
  <si>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</si>
  <si>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</si>
  <si>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</si>
  <si>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</si>
  <si>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</si>
  <si>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</si>
  <si>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</si>
  <si>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</si>
  <si>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</si>
  <si>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</si>
  <si>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</si>
  <si>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</si>
  <si>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</si>
  <si>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</si>
  <si>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</si>
  <si>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</si>
  <si>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</si>
  <si>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</si>
  <si>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</si>
  <si>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</si>
  <si>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</si>
  <si>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</si>
  <si>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</si>
  <si>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</si>
  <si>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</si>
  <si>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</si>
  <si>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</si>
  <si>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</si>
  <si>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</si>
  <si>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</si>
  <si>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</si>
  <si>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</si>
  <si>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</si>
  <si>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</si>
  <si>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</si>
  <si>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</si>
  <si>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</si>
  <si>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</si>
  <si>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</si>
  <si>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</si>
  <si>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</si>
  <si>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</si>
  <si>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</si>
  <si>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</si>
  <si>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</si>
  <si>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</si>
  <si>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</si>
  <si>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</si>
  <si>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</si>
  <si>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</si>
  <si>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</si>
  <si>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</si>
  <si>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</si>
  <si>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</si>
  <si>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</si>
  <si>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</si>
  <si>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</si>
  <si>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</si>
  <si>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</si>
  <si>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</si>
  <si>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</si>
  <si>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</si>
  <si>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</si>
  <si>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</si>
  <si>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</si>
  <si>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</si>
  <si>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</si>
  <si>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</si>
  <si>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</si>
  <si>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</si>
  <si>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</si>
  <si>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</si>
  <si>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</si>
  <si>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</si>
  <si>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</si>
  <si>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</si>
  <si>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</si>
  <si>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</si>
  <si>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</si>
  <si>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</si>
  <si>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</si>
  <si>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</si>
  <si>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</si>
  <si>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</si>
  <si>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</si>
  <si>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</si>
  <si>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</si>
  <si>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</si>
  <si>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</si>
  <si>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</si>
  <si>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</si>
  <si>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</si>
  <si>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</si>
  <si>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</si>
  <si>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</si>
  <si>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</si>
  <si>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</si>
  <si>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</si>
  <si>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</si>
  <si>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</si>
  <si>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</si>
  <si>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</si>
  <si>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</si>
  <si>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</si>
  <si>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</si>
  <si>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</si>
  <si>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</si>
  <si>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</si>
  <si>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</si>
  <si>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</si>
  <si>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</si>
  <si>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</si>
  <si>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</si>
  <si>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</si>
  <si>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</si>
  <si>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</si>
  <si>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</si>
  <si>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</si>
  <si>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</si>
  <si>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</si>
  <si>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</si>
  <si>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</si>
  <si>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</si>
  <si>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</si>
  <si>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</si>
  <si>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</si>
  <si>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</si>
  <si>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</si>
  <si>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</si>
  <si>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</si>
  <si>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</si>
  <si>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</si>
  <si>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</si>
  <si>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</si>
  <si>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</si>
  <si>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</si>
  <si>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</si>
  <si>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</si>
  <si>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</si>
  <si>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</si>
  <si>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</si>
  <si>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</si>
  <si>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</si>
  <si>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</si>
  <si>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</si>
  <si>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</si>
  <si>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</si>
  <si>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</si>
  <si>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</si>
  <si>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</si>
  <si>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</si>
  <si>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</si>
  <si>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</si>
  <si>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</si>
  <si>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</si>
  <si>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</si>
  <si>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</si>
  <si>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</si>
  <si>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</si>
  <si>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</si>
  <si>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</si>
  <si>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</si>
  <si>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</si>
  <si>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</si>
  <si>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</si>
  <si>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</si>
  <si>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</si>
  <si>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</si>
  <si>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</si>
  <si>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</si>
  <si>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</si>
  <si>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</si>
  <si>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</si>
  <si>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</si>
  <si>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</si>
  <si>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</si>
  <si>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</si>
  <si>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</si>
  <si>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</si>
  <si>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</si>
  <si>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</si>
  <si>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</si>
  <si>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</si>
  <si>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</si>
  <si>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</si>
  <si>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</si>
  <si>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</si>
  <si>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</si>
  <si>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</si>
  <si>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</si>
  <si>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</si>
  <si>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</si>
  <si>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</si>
  <si>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</si>
  <si>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</si>
  <si>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</si>
  <si>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</si>
  <si>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</si>
  <si>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</si>
  <si>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</si>
  <si>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</si>
  <si>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</si>
  <si>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</si>
  <si>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</si>
  <si>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</si>
  <si>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</si>
  <si>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</si>
  <si>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</si>
  <si>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</si>
  <si>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</si>
  <si>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</si>
  <si>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</si>
  <si>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</si>
  <si>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</si>
  <si>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</si>
  <si>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</si>
  <si>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</si>
  <si>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</si>
  <si>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</si>
  <si>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</si>
  <si>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</si>
  <si>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</si>
  <si>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</si>
  <si>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</si>
  <si>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</si>
  <si>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</si>
  <si>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</si>
  <si>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</si>
  <si>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</si>
  <si>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</si>
  <si>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</si>
  <si>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</si>
  <si>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</si>
  <si>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</si>
  <si>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</si>
  <si>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</si>
  <si>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</si>
  <si>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</si>
  <si>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</si>
  <si>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</si>
  <si>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</si>
  <si>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</si>
  <si>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</si>
  <si>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</si>
  <si>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</si>
  <si>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</si>
  <si>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</si>
  <si>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</si>
  <si>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</si>
  <si>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</si>
  <si>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</si>
  <si>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</si>
  <si>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</si>
  <si>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</si>
  <si>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</si>
  <si>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</si>
  <si>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</si>
  <si>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</si>
  <si>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</si>
  <si>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</si>
  <si>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</si>
  <si>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</si>
  <si>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</si>
  <si>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</si>
  <si>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</si>
  <si>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</si>
  <si>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</si>
  <si>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</si>
  <si>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</si>
  <si>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</si>
  <si>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</si>
  <si>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</si>
  <si>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</si>
  <si>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</si>
  <si>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</si>
  <si>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</si>
  <si>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</si>
  <si>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</si>
  <si>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</si>
  <si>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</si>
  <si>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</si>
  <si>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</si>
  <si>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</si>
  <si>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</si>
  <si>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</si>
  <si>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</si>
  <si>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</si>
  <si>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</si>
  <si>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</si>
  <si>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</si>
  <si>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</si>
  <si>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</si>
  <si>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</si>
  <si>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</si>
  <si>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</si>
  <si>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</si>
  <si>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</si>
  <si>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</si>
  <si>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</si>
  <si>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</si>
  <si>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</si>
  <si>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</si>
  <si>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</si>
  <si>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</si>
  <si>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</si>
  <si>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</si>
  <si>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</si>
  <si>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</si>
  <si>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</si>
  <si>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</si>
  <si>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</si>
  <si>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</si>
  <si>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</si>
  <si>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</si>
  <si>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</si>
  <si>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</si>
  <si>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</si>
  <si>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</si>
  <si>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</si>
  <si>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</si>
  <si>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</si>
  <si>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</si>
  <si>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</si>
  <si>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</si>
  <si>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</si>
  <si>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</si>
  <si>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</si>
  <si>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</si>
  <si>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</si>
  <si>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</si>
  <si>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</si>
  <si>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</si>
  <si>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</si>
  <si>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</si>
  <si>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</si>
  <si>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</si>
  <si>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</si>
  <si>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</si>
  <si>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</si>
  <si>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</si>
  <si>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</si>
  <si>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</si>
  <si>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</si>
  <si>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</si>
  <si>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</si>
  <si>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</si>
  <si>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</si>
  <si>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</si>
  <si>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</si>
  <si>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</si>
  <si>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</si>
  <si>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</si>
  <si>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</si>
  <si>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</si>
  <si>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</si>
  <si>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</si>
  <si>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</si>
  <si>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</si>
  <si>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</si>
  <si>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</si>
  <si>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</si>
  <si>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</si>
  <si>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</si>
  <si>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</si>
  <si>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</si>
  <si>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</si>
  <si>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</si>
  <si>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</si>
  <si>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</si>
  <si>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</si>
  <si>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</si>
  <si>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</si>
  <si>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</si>
  <si>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</si>
  <si>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</si>
  <si>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</si>
  <si>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</si>
  <si>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</si>
  <si>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</si>
  <si>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</si>
  <si>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</si>
  <si>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</si>
  <si>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</si>
  <si>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</si>
  <si>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</si>
  <si>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</si>
  <si>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</si>
  <si>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</si>
  <si>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</si>
  <si>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</si>
  <si>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</si>
  <si>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</si>
  <si>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</si>
  <si>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</si>
  <si>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</si>
  <si>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</si>
  <si>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</si>
  <si>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</si>
  <si>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</si>
  <si>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</si>
  <si>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</si>
  <si>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</si>
  <si>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</si>
  <si>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</si>
  <si>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</si>
  <si>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</si>
  <si>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</si>
  <si>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</si>
  <si>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</si>
  <si>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</si>
  <si>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</si>
  <si>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</si>
  <si>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</si>
  <si>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</si>
  <si>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</si>
  <si>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</si>
  <si>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</si>
  <si>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</si>
  <si>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</si>
  <si>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</si>
  <si>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</si>
  <si>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</si>
  <si>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</si>
  <si>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</si>
  <si>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</si>
  <si>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</si>
  <si>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</si>
  <si>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</si>
  <si>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</si>
  <si>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</si>
  <si>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</si>
  <si>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</si>
  <si>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</si>
  <si>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</si>
  <si>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</si>
  <si>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</si>
  <si>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</si>
  <si>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</si>
  <si>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</si>
  <si>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</si>
  <si>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</si>
  <si>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</si>
  <si>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</si>
  <si>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</si>
  <si>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</si>
  <si>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</si>
  <si>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</si>
  <si>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</si>
  <si>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</si>
  <si>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</si>
  <si>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</si>
  <si>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</si>
  <si>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</si>
  <si>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</si>
  <si>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</si>
  <si>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</si>
  <si>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</si>
  <si>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</si>
  <si>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</si>
  <si>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</si>
  <si>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</si>
  <si>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</si>
  <si>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</si>
  <si>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</si>
  <si>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</si>
  <si>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</si>
  <si>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</si>
  <si>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</si>
  <si>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</si>
  <si>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</si>
  <si>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</si>
  <si>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</si>
  <si>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</si>
  <si>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</si>
  <si>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</si>
  <si>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</si>
  <si>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</si>
  <si>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</si>
  <si>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</si>
  <si>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</si>
  <si>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</si>
  <si>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</si>
  <si>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</si>
  <si>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</si>
  <si>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</si>
  <si>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</si>
  <si>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</si>
  <si>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</si>
  <si>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</si>
  <si>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</si>
  <si>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</si>
  <si>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</si>
  <si>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</si>
  <si>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</si>
  <si>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</si>
  <si>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</si>
  <si>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</si>
  <si>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</si>
  <si>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</si>
  <si>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</si>
  <si>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</si>
  <si>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</si>
  <si>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</si>
  <si>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</si>
  <si>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</si>
  <si>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</si>
  <si>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</si>
  <si>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</si>
  <si>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</si>
  <si>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</si>
  <si>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</si>
  <si>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</si>
  <si>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</si>
  <si>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</si>
  <si>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</si>
  <si>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</si>
  <si>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</si>
  <si>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</si>
  <si>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</si>
  <si>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</si>
  <si>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</si>
  <si>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</si>
  <si>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</si>
  <si>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</si>
  <si>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</si>
  <si>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</si>
  <si>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</si>
  <si>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</si>
  <si>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</si>
  <si>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</si>
  <si>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</si>
  <si>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</si>
  <si>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</si>
  <si>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</si>
  <si>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</si>
  <si>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</si>
  <si>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</si>
  <si>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</si>
  <si>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</si>
  <si>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</si>
  <si>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</si>
  <si>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</si>
  <si>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</si>
  <si>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</si>
  <si>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</si>
  <si>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</si>
  <si>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</si>
  <si>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</si>
  <si>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</si>
  <si>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</si>
  <si>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</si>
  <si>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</si>
  <si>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</si>
  <si>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</si>
  <si>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</si>
  <si>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</si>
  <si>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</si>
  <si>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</si>
  <si>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</si>
  <si>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</si>
  <si>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</si>
  <si>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</si>
  <si>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</si>
  <si>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</si>
  <si>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</si>
  <si>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</si>
  <si>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</si>
  <si>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</si>
  <si>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</si>
  <si>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</si>
  <si>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</si>
  <si>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</si>
  <si>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</si>
  <si>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</si>
  <si>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</si>
  <si>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</si>
  <si>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</si>
  <si>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</si>
  <si>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</si>
  <si>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</si>
  <si>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</si>
  <si>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</si>
  <si>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</si>
  <si>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</si>
  <si>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</si>
  <si>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</si>
  <si>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</si>
  <si>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</si>
  <si>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</si>
  <si>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</si>
  <si>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</si>
  <si>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</si>
  <si>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</si>
  <si>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</si>
  <si>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</si>
  <si>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</si>
  <si>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</si>
  <si>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</si>
  <si>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</si>
  <si>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</si>
  <si>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</si>
  <si>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</si>
  <si>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</si>
  <si>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</si>
  <si>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</si>
  <si>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</si>
  <si>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</si>
  <si>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</si>
  <si>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</si>
  <si>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</si>
  <si>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</si>
  <si>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</si>
  <si>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</si>
  <si>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</si>
  <si>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</si>
  <si>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</si>
  <si>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</si>
  <si>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</si>
  <si>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</si>
  <si>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</si>
  <si>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</si>
  <si>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</si>
  <si>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</si>
  <si>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</si>
  <si>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</si>
  <si>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</si>
  <si>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</si>
  <si>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</si>
  <si>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</si>
  <si>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</si>
  <si>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</si>
  <si>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</si>
  <si>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</si>
  <si>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</si>
  <si>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</si>
  <si>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</si>
  <si>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</si>
  <si>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</si>
  <si>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</si>
  <si>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</si>
  <si>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</si>
  <si>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</si>
  <si>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</si>
  <si>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</si>
  <si>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</si>
  <si>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</si>
  <si>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</si>
  <si>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</si>
  <si>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</si>
  <si>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</si>
  <si>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</si>
  <si>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</si>
  <si>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</si>
  <si>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</si>
  <si>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</si>
  <si>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</si>
  <si>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</si>
  <si>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</si>
  <si>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</si>
  <si>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</si>
  <si>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</si>
  <si>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</si>
  <si>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</si>
  <si>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</si>
  <si>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</si>
  <si>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</si>
  <si>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</si>
  <si>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</si>
  <si>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</si>
  <si>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</si>
  <si>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</si>
  <si>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</si>
  <si>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</si>
  <si>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</si>
  <si>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</si>
  <si>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</si>
  <si>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</si>
  <si>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</si>
  <si>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</si>
  <si>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</si>
  <si>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</si>
  <si>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</si>
  <si>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</si>
  <si>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</si>
  <si>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</si>
  <si>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</si>
  <si>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</si>
  <si>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</si>
  <si>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</si>
  <si>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</si>
  <si>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</si>
  <si>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</si>
  <si>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</si>
  <si>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</si>
  <si>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</si>
  <si>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</si>
  <si>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</si>
  <si>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</si>
  <si>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</si>
  <si>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</si>
  <si>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</si>
  <si>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</si>
  <si>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</si>
  <si>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</si>
  <si>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</si>
  <si>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</si>
  <si>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</si>
  <si>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</si>
  <si>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</si>
  <si>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</si>
  <si>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</si>
  <si>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</si>
  <si>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</si>
  <si>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</si>
  <si>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</si>
  <si>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</si>
  <si>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</si>
  <si>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</si>
  <si>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</si>
  <si>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</si>
  <si>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</si>
  <si>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</si>
  <si>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</si>
  <si>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</si>
  <si>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</si>
  <si>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</si>
  <si>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</si>
  <si>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</si>
  <si>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</si>
  <si>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</si>
  <si>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</si>
  <si>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</si>
  <si>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</si>
  <si>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</si>
  <si>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</si>
  <si>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</si>
  <si>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</si>
  <si>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</si>
  <si>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</si>
  <si>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</si>
  <si>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</si>
  <si>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</si>
  <si>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</si>
  <si>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</si>
  <si>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</si>
  <si>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</si>
  <si>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</si>
  <si>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</si>
  <si>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</si>
  <si>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</si>
  <si>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</si>
  <si>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</si>
  <si>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</si>
  <si>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</si>
  <si>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</si>
  <si>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</si>
  <si>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</si>
  <si>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</si>
  <si>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</si>
  <si>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</si>
  <si>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</si>
  <si>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</si>
  <si>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</si>
  <si>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</si>
  <si>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</si>
  <si>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</si>
  <si>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</si>
  <si>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</si>
  <si>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</si>
  <si>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</si>
  <si>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</si>
  <si>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</si>
  <si>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</si>
  <si>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</si>
  <si>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</si>
  <si>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</si>
  <si>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</si>
  <si>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</si>
  <si>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</si>
  <si>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</si>
  <si>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</si>
  <si>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</si>
  <si>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</si>
  <si>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</si>
  <si>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</si>
  <si>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</si>
  <si>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</si>
  <si>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</si>
  <si>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</si>
  <si>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</si>
  <si>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</si>
  <si>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</si>
  <si>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</si>
  <si>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</si>
  <si>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</si>
  <si>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</si>
  <si>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</si>
  <si>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</si>
  <si>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</si>
  <si>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</si>
  <si>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</si>
  <si>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</si>
  <si>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</si>
  <si>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</si>
  <si>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</si>
  <si>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</si>
  <si>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</si>
  <si>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</si>
  <si>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</si>
  <si>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</si>
  <si>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</si>
  <si>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</si>
  <si>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</si>
  <si>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</si>
  <si>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</si>
  <si>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</si>
  <si>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</si>
  <si>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</si>
  <si>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</si>
  <si>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</si>
  <si>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</si>
  <si>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</si>
  <si>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</si>
  <si>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</si>
  <si>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</si>
  <si>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</si>
  <si>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</si>
  <si>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</si>
  <si>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</si>
  <si>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</si>
  <si>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</si>
  <si>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</si>
  <si>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</si>
  <si>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</si>
  <si>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</si>
  <si>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</si>
  <si>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</si>
  <si>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</si>
  <si>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</si>
  <si>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</si>
  <si>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</si>
  <si>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</si>
  <si>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</si>
  <si>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</si>
  <si>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</si>
  <si>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</si>
  <si>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</si>
  <si>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</si>
  <si>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</si>
  <si>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</si>
  <si>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</si>
  <si>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</si>
  <si>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</si>
  <si>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</si>
  <si>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</si>
  <si>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</si>
  <si>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</si>
  <si>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</si>
  <si>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</si>
  <si>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</si>
  <si>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</si>
  <si>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</si>
  <si>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</si>
  <si>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</si>
  <si>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</si>
  <si>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</si>
  <si>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</si>
  <si>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</si>
  <si>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</si>
  <si>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</si>
  <si>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</si>
  <si>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</si>
  <si>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</si>
  <si>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</si>
  <si>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</si>
  <si>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</si>
  <si>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</si>
  <si>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</si>
  <si>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</si>
  <si>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</si>
  <si>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</si>
  <si>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</si>
  <si>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</si>
  <si>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</si>
  <si>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</si>
  <si>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</si>
  <si>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</si>
  <si>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</si>
  <si>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</si>
  <si>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</si>
  <si>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</si>
  <si>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</si>
  <si>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</si>
  <si>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</si>
  <si>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</si>
  <si>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</si>
  <si>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</si>
  <si>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</si>
  <si>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</si>
  <si>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</si>
  <si>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</si>
  <si>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</si>
  <si>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</si>
  <si>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</si>
  <si>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</si>
  <si>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</si>
  <si>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</si>
  <si>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</si>
  <si>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</si>
  <si>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</si>
  <si>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</si>
  <si>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</si>
  <si>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</si>
  <si>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</si>
  <si>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</si>
  <si>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</si>
  <si>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</si>
  <si>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</si>
  <si>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</si>
  <si>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</si>
  <si>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</si>
  <si>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</si>
  <si>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</si>
  <si>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</si>
  <si>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</si>
  <si>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</si>
  <si>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</si>
  <si>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</si>
  <si>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</si>
  <si>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</si>
  <si>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</si>
  <si>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</si>
  <si>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</si>
  <si>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</si>
  <si>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</si>
  <si>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</si>
  <si>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</si>
  <si>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</si>
  <si>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</si>
  <si>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</si>
  <si>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</si>
  <si>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</si>
  <si>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</si>
  <si>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</si>
  <si>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1"/>
        <rFont val="宋体"/>
        <charset val="134"/>
      </rPr>
      <t>项目位置</t>
    </r>
  </si>
  <si>
    <t>M1</t>
  </si>
  <si>
    <t>M2</t>
  </si>
  <si>
    <t>好</t>
  </si>
  <si>
    <r>
      <rPr>
        <sz val="11"/>
        <color indexed="8"/>
        <rFont val="宋体"/>
        <charset val="134"/>
      </rPr>
      <t>环境状况</t>
    </r>
  </si>
  <si>
    <t>较规则</t>
  </si>
  <si>
    <t>楼面地价</t>
  </si>
  <si>
    <r>
      <rPr>
        <sz val="11"/>
        <rFont val="宋体"/>
        <charset val="134"/>
      </rPr>
      <t>北京市</t>
    </r>
  </si>
  <si>
    <r>
      <rPr>
        <b/>
        <sz val="11"/>
        <color indexed="8"/>
        <rFont val="宋体"/>
        <charset val="134"/>
      </rPr>
      <t>工业</t>
    </r>
  </si>
  <si>
    <t>规则</t>
  </si>
  <si>
    <t>较不规则</t>
  </si>
  <si>
    <t>不规则</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</si>
  <si>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</si>
  <si>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</si>
  <si>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</si>
  <si>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</si>
  <si>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</si>
  <si>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</si>
  <si>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</si>
  <si>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</si>
  <si>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</si>
  <si>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</si>
  <si>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</si>
  <si>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</si>
  <si>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</si>
  <si>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</si>
  <si>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</si>
  <si>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</si>
  <si>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</si>
  <si>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</si>
  <si>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</si>
  <si>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</si>
  <si>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</si>
  <si>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</si>
  <si>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</si>
  <si>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</si>
  <si>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</si>
  <si>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</si>
  <si>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</si>
  <si>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</si>
  <si>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</si>
  <si>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</si>
  <si>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</si>
  <si>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</si>
  <si>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</si>
  <si>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</si>
  <si>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</si>
  <si>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</si>
  <si>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</si>
  <si>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</si>
  <si>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</si>
  <si>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</si>
  <si>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</si>
  <si>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成交每亩价(万元/亩)</t>
  </si>
  <si>
    <t>成交楼面价(元/㎡)</t>
  </si>
  <si>
    <t>溢价率(%)</t>
  </si>
  <si>
    <t>亦庄新城YZ00-0606街区0106地块工业项目</t>
  </si>
  <si>
    <t>京开国土挂[2024]03号</t>
  </si>
  <si>
    <t xml:space="preserve"> 工业用地 </t>
  </si>
  <si>
    <t xml:space="preserve"> 一类工业用地(M1) </t>
  </si>
  <si>
    <t xml:space="preserve"> 50年 </t>
  </si>
  <si>
    <t xml:space="preserve"> ≤1.3 </t>
  </si>
  <si>
    <t xml:space="preserve"> 挂牌 </t>
  </si>
  <si>
    <t xml:space="preserve"> 已成交 </t>
  </si>
  <si>
    <t xml:space="preserve"> 小米景曦科技有限公司  </t>
  </si>
  <si>
    <t>亦庄新城YZ00-0606街区0549地块工业项目</t>
  </si>
  <si>
    <t>京开国土挂[2024]02号</t>
  </si>
  <si>
    <t xml:space="preserve"> 工业 </t>
  </si>
  <si>
    <t xml:space="preserve"> 小于等于1.5 </t>
  </si>
  <si>
    <t xml:space="preserve"> 北京电控集成电路制造有限责任公司  </t>
  </si>
  <si>
    <t>大兴生物医药产业基地DX00-0502-0054地块M1工业用地国有建设用地使用权出让公告</t>
  </si>
  <si>
    <t>京规自挂(兴)工业[2024]001号</t>
  </si>
  <si>
    <t xml:space="preserve"> 工业厂房 </t>
  </si>
  <si>
    <t xml:space="preserve"> 北京曼迪卡尔科技发展有限公司  </t>
  </si>
  <si>
    <t>大兴生物医药产业基地DX00-0501-0060-4地块M1工业用地国有建设用地使用权出让公告</t>
  </si>
  <si>
    <t>京规自挂(兴)工业[2024]002号</t>
  </si>
  <si>
    <t xml:space="preserve"> 北京万宁兴科技有限公司  </t>
  </si>
  <si>
    <t>亦庄新城YZ00-0702街区N43M1-2地块 工业项目</t>
  </si>
  <si>
    <t>京开国土挂[2024]01号</t>
  </si>
  <si>
    <t xml:space="preserve"> 一类工业 用地 (M1) </t>
  </si>
  <si>
    <t xml:space="preserve"> 小于等于1 </t>
  </si>
  <si>
    <t xml:space="preserve"> 北京时代动力电池有限公司  </t>
  </si>
  <si>
    <t>亦庄新城YZ00-0803街区1502地块工业项目</t>
  </si>
  <si>
    <t>京开国土挂[2023]15号</t>
  </si>
  <si>
    <t xml:space="preserve"> ≤1.0 </t>
  </si>
  <si>
    <t xml:space="preserve"> 北京亦蓝运营管理有限公司  </t>
  </si>
  <si>
    <t>亦庄新城YZ00-0106街区15M1地块工业项目</t>
  </si>
  <si>
    <t>京开国土挂[2023]14号</t>
  </si>
  <si>
    <t xml:space="preserve"> 一类工业用地 (M1) </t>
  </si>
  <si>
    <t xml:space="preserve"> 20年 </t>
  </si>
  <si>
    <t xml:space="preserve"> ≤2.0 </t>
  </si>
  <si>
    <t xml:space="preserve"> 艾美疫苗股份有限公司  </t>
  </si>
  <si>
    <t>亦庄新城YZ00-0206街区X44M1地块M1/M4混合用地项目</t>
  </si>
  <si>
    <t>京开国土挂[2023]12号</t>
  </si>
  <si>
    <t xml:space="preserve"> M1/M4混合 </t>
  </si>
  <si>
    <t xml:space="preserve"> ≤2.5 </t>
  </si>
  <si>
    <t xml:space="preserve"> 北京国科天迅科技股份有限公司  </t>
  </si>
  <si>
    <t>亦庄新城0606街区YZ00-0606-0036地块工业项目</t>
  </si>
  <si>
    <t>京开国土挂[2023]10号</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</si>
  <si>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</si>
  <si>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</si>
  <si>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</si>
  <si>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 </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</si>
  <si>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</si>
  <si>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</si>
  <si>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</si>
  <si>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</si>
  <si>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</si>
  <si>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</si>
  <si>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</si>
  <si>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</si>
  <si>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</si>
  <si>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 </t>
  </si>
  <si>
    <t xml:space="preserve"> 北京义翘神州科技股份有限公司  </t>
  </si>
  <si>
    <t>北京大兴国际机场临空经济区0206-0052、0206-0053、0206-0070地块M1一类工业用地</t>
  </si>
  <si>
    <t>京临管挂工业〔2023〕001号</t>
  </si>
  <si>
    <t xml:space="preserve"> M1一类工业用地 </t>
  </si>
  <si>
    <t xml:space="preserve"> 北京航城兴康再生医学科技发展有限公司  </t>
  </si>
  <si>
    <t>亦庄新城0606街区YZ00-0606-0058工业地项目</t>
  </si>
  <si>
    <t>京开国土挂[2023]06号</t>
  </si>
  <si>
    <t xml:space="preserve"> ≤2 </t>
  </si>
  <si>
    <t xml:space="preserve"> 广沣金源(北京)科技有限公司  </t>
  </si>
  <si>
    <t>亦庄新城0606街区YZ00-0606-0041地块工业项目</t>
  </si>
  <si>
    <t>京开国土挂[2023]04号</t>
  </si>
  <si>
    <t xml:space="preserve"> ≤1.5 </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</si>
  <si>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</si>
  <si>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</si>
  <si>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</si>
  <si>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</si>
  <si>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</si>
  <si>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</si>
  <si>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</si>
  <si>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亦庄新城0701街区N10F1-1地块工业项目</t>
  </si>
  <si>
    <t>京开国土挂[2023]02号</t>
  </si>
  <si>
    <t xml:space="preserve"> 神州细胞工程有限公司  </t>
  </si>
  <si>
    <t>亦庄新城0302街区B11M3地块工业项目</t>
  </si>
  <si>
    <t>京开国土挂[2023]01号</t>
  </si>
  <si>
    <t xml:space="preserve"> 工业M1 </t>
  </si>
  <si>
    <t xml:space="preserve"> ≤0.8 </t>
  </si>
  <si>
    <t xml:space="preserve"> 广钢气体(北京)有限公司  </t>
  </si>
  <si>
    <t>亦庄新城0702街区N44M1地块工业项目</t>
  </si>
  <si>
    <t>京开国土挂[2022]16号</t>
  </si>
  <si>
    <t xml:space="preserve"> 北京京东方创元科技有限公司  </t>
  </si>
  <si>
    <t>北京经济技术开发区42M2地块工业项目</t>
  </si>
  <si>
    <t>京开国土挂[2022]14号</t>
  </si>
  <si>
    <t xml:space="preserve"> 北京屹唐科技有限公司  </t>
  </si>
  <si>
    <t>亦庄新城0104街区34M4地块工业项目</t>
  </si>
  <si>
    <t>京开国土挂[2022]13号</t>
  </si>
  <si>
    <t xml:space="preserve"> 18年 </t>
  </si>
  <si>
    <t xml:space="preserve"> 小于等于1.07 </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</si>
  <si>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</si>
  <si>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</si>
  <si>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</si>
  <si>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</si>
  <si>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</si>
  <si>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</si>
  <si>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</si>
  <si>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</si>
  <si>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 </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</si>
  <si>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</si>
  <si>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</si>
  <si>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</si>
  <si>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</si>
  <si>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</si>
  <si>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</si>
  <si>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 </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</si>
  <si>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</si>
  <si>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</si>
  <si>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</si>
  <si>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</si>
  <si>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</si>
  <si>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</si>
  <si>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</si>
  <si>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</si>
  <si>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</si>
  <si>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</si>
  <si>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</si>
  <si>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</si>
  <si>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 </t>
  </si>
  <si>
    <t xml:space="preserve"> 北京华洋奎龙药业有限公司  </t>
  </si>
  <si>
    <t>亦庄新城0701街区N4M1地块工业项目</t>
  </si>
  <si>
    <t>京开国土挂【2022】5号</t>
  </si>
  <si>
    <t xml:space="preserve"> 一类 工业用地(M1) </t>
  </si>
  <si>
    <t xml:space="preserve"> 华丰燃料电池有限公司  </t>
  </si>
  <si>
    <t>亦庄新城0606街区YZ00-0606-0016地块工业项目</t>
  </si>
  <si>
    <t>京国土挂【2022】4号</t>
  </si>
  <si>
    <t xml:space="preserve"> 一类工业用地 </t>
  </si>
  <si>
    <t xml:space="preserve"> 北京富创精密半导体有限公司  </t>
  </si>
  <si>
    <t>亦庄新城0701街区N23M1、N24M1地块工业项目</t>
  </si>
  <si>
    <t xml:space="preserve"> ≤1.7 </t>
  </si>
  <si>
    <t xml:space="preserve"> 康龙化成(北京)医药科技有限公司  </t>
  </si>
  <si>
    <t>北京经济技术开发区亦庄新城0605街区B2-1-7-1地块工业项目</t>
  </si>
  <si>
    <t>京开国土挂[2022] 1号</t>
  </si>
  <si>
    <t xml:space="preserve"> 工业用地(M1) </t>
  </si>
  <si>
    <t xml:space="preserve"> 北京新光凯乐汽车冷成型件股份有限公司  </t>
  </si>
  <si>
    <t>北京经济技术开发区亦庄新城YZ00-0606-0101地块工业项目</t>
  </si>
  <si>
    <t>京开国土挂[2022] 2号</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</si>
  <si>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</si>
  <si>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</si>
  <si>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</si>
  <si>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</si>
  <si>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</si>
  <si>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</si>
  <si>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大兴新城东南片区0605-015E地块</t>
  </si>
  <si>
    <t>京规自整储挂(兴)工业〔2021〕010号</t>
  </si>
  <si>
    <t xml:space="preserve"> M2工业用地 </t>
  </si>
  <si>
    <t xml:space="preserve"> 北京海德利森科技有限公司  </t>
  </si>
  <si>
    <t>北京经济技术开发区0606街区YZ00-0606-0051地块M1一类工业用地国有建设用地使用权出让公告</t>
  </si>
  <si>
    <t>京开国土挂【2021】12号</t>
  </si>
  <si>
    <t xml:space="preserve"> M1工业 </t>
  </si>
  <si>
    <t xml:space="preserve"> 北京华封集芯电子有限公司  </t>
  </si>
  <si>
    <t>大兴区庞各庄镇DX06-0103-6022地块一类工业用地</t>
  </si>
  <si>
    <t>京土整储挂 (兴)工业 [2021]008 号</t>
  </si>
  <si>
    <t xml:space="preserve"> 20 年 </t>
  </si>
  <si>
    <t xml:space="preserve"> 北京安盾兰达智能科技有限公司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</si>
  <si>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</si>
  <si>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</si>
  <si>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</si>
  <si>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</si>
  <si>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</si>
  <si>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</si>
  <si>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</si>
  <si>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</si>
  <si>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</si>
  <si>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</si>
  <si>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</si>
  <si>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</si>
  <si>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</si>
  <si>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</si>
  <si>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</si>
  <si>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</si>
  <si>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</si>
  <si>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</si>
  <si>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</si>
  <si>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 </t>
  </si>
  <si>
    <t>北京经济技术开发区0606街区YZ00-0606-0060地块</t>
  </si>
  <si>
    <t>京开国土挂[2021]9号</t>
  </si>
  <si>
    <t xml:space="preserve"> ≤0.7 </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</si>
  <si>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</si>
  <si>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</si>
  <si>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</si>
  <si>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</si>
  <si>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</si>
  <si>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</si>
  <si>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北京盛迪医药有限公司  </t>
  </si>
  <si>
    <t>七级地</t>
  </si>
  <si>
    <t>八级地</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</si>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</sst>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0.0000_ "/>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indexed="8"/>
      <name val="宋体"/>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sz val="11"/>
      <color theme="1"/>
      <name val="宋体"/>
      <charset val="134"/>
    </font>
    <font>
      <sz val="10"/>
      <color indexed="10"/>
      <name val="宋体"/>
      <charset val="134"/>
    </font>
    <font>
      <b/>
      <sz val="11"/>
      <color rgb="FFFF0000"/>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16"/>
      <name val="宋体"/>
      <charset val="134"/>
    </font>
    <font>
      <b/>
      <sz val="11"/>
      <name val="宋体"/>
      <charset val="134"/>
    </font>
    <font>
      <sz val="9"/>
      <name val="宋体"/>
      <charset val="134"/>
    </font>
    <font>
      <sz val="12"/>
      <name val="宋体"/>
      <charset val="0"/>
      <scheme val="minor"/>
    </font>
    <font>
      <sz val="12"/>
      <name val="仿宋_GB2312"/>
      <charset val="134"/>
    </font>
    <font>
      <sz val="14"/>
      <name val="楷体_GB2312"/>
      <charset val="134"/>
    </font>
    <font>
      <sz val="11"/>
      <name val="宋体"/>
      <charset val="134"/>
    </font>
    <font>
      <b/>
      <sz val="14"/>
      <name val="宋体"/>
      <charset val="134"/>
    </font>
    <font>
      <sz val="12"/>
      <name val="楷体_GB2312"/>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rgb="FF92D050"/>
        <bgColor indexed="64"/>
      </patternFill>
    </fill>
    <fill>
      <patternFill patternType="solid">
        <fgColor theme="6" tint="0.6"/>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8"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16" borderId="0" applyNumberFormat="0" applyBorder="0" applyAlignment="0" applyProtection="0">
      <alignment vertical="center"/>
    </xf>
    <xf numFmtId="0" fontId="166" fillId="47" borderId="0" applyNumberFormat="0" applyBorder="0" applyAlignment="0" applyProtection="0">
      <alignment vertical="center"/>
    </xf>
    <xf numFmtId="0" fontId="166"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6" fillId="51"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1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ill="1">
      <alignment vertical="center"/>
    </xf>
    <xf numFmtId="0" fontId="0" fillId="14" borderId="0" xfId="0" applyFill="1">
      <alignment vertical="center"/>
    </xf>
    <xf numFmtId="0" fontId="0" fillId="0" borderId="0" xfId="0" applyFill="1">
      <alignment vertical="center"/>
    </xf>
    <xf numFmtId="0" fontId="63" fillId="0" borderId="0" xfId="0" applyNumberFormat="1" applyFont="1" applyFill="1" applyAlignment="1">
      <alignment horizontal="left" vertical="center"/>
    </xf>
    <xf numFmtId="0" fontId="63" fillId="14" borderId="0" xfId="0" applyNumberFormat="1" applyFont="1" applyFill="1" applyAlignment="1">
      <alignment horizontal="left" vertical="center"/>
    </xf>
    <xf numFmtId="0" fontId="63" fillId="0" borderId="0" xfId="0" applyNumberFormat="1" applyFont="1" applyAlignment="1">
      <alignment horizontal="left" vertical="center"/>
    </xf>
    <xf numFmtId="0" fontId="63" fillId="13" borderId="0" xfId="0" applyNumberFormat="1" applyFont="1" applyFill="1" applyAlignment="1">
      <alignment horizontal="left" vertical="center"/>
    </xf>
    <xf numFmtId="14" fontId="63" fillId="0" borderId="0" xfId="0" applyNumberFormat="1" applyFont="1" applyFill="1" applyAlignment="1">
      <alignment horizontal="left" vertical="center"/>
    </xf>
    <xf numFmtId="14" fontId="63" fillId="13" borderId="0" xfId="0" applyNumberFormat="1" applyFont="1" applyFill="1" applyAlignment="1">
      <alignment horizontal="left" vertical="center"/>
    </xf>
    <xf numFmtId="14" fontId="63" fillId="14" borderId="0" xfId="0" applyNumberFormat="1" applyFont="1" applyFill="1" applyAlignment="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4"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4" fillId="16" borderId="105"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66" fillId="16" borderId="114" xfId="0" applyNumberFormat="1" applyFont="1" applyFill="1" applyBorder="1" applyAlignment="1" applyProtection="1">
      <alignment vertical="center" wrapText="1"/>
      <protection locked="0"/>
    </xf>
    <xf numFmtId="0" fontId="54" fillId="16" borderId="115"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5"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5"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16"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7"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7"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7"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7"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7"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7" borderId="131" xfId="0" applyNumberFormat="1" applyFont="1" applyFill="1" applyBorder="1" applyAlignment="1" applyProtection="1">
      <alignment horizontal="center" vertical="center" wrapText="1"/>
      <protection locked="0"/>
    </xf>
    <xf numFmtId="0" fontId="74" fillId="17" borderId="86" xfId="0" applyNumberFormat="1" applyFont="1" applyFill="1" applyBorder="1" applyAlignment="1" applyProtection="1">
      <alignment horizontal="center" vertical="center" wrapText="1"/>
      <protection locked="0"/>
    </xf>
    <xf numFmtId="0" fontId="74" fillId="17"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7"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7"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7"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4" fillId="2" borderId="6"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74" fillId="2" borderId="93"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49" fontId="74" fillId="0" borderId="76" xfId="0" applyNumberFormat="1" applyFont="1" applyFill="1" applyBorder="1" applyAlignment="1" applyProtection="1">
      <alignment horizontal="center" vertical="center" wrapText="1"/>
      <protection locked="0"/>
    </xf>
    <xf numFmtId="49" fontId="74" fillId="17"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textRotation="255" wrapText="1"/>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2" borderId="78" xfId="0" applyFont="1" applyFill="1" applyBorder="1" applyAlignment="1" applyProtection="1">
      <alignment horizontal="center" vertical="center" textRotation="255" wrapText="1"/>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94"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65"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3"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180" fontId="7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0" fontId="77" fillId="10" borderId="7" xfId="0" applyNumberFormat="1"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74" fillId="2" borderId="12"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88" fillId="0" borderId="134"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74"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89"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89" fontId="7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49" fontId="74" fillId="2" borderId="68"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91"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92"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2" fillId="2" borderId="82" xfId="0" applyFont="1" applyFill="1" applyBorder="1" applyAlignment="1" applyProtection="1">
      <alignment vertical="center"/>
    </xf>
    <xf numFmtId="189" fontId="93"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2" fillId="2" borderId="83" xfId="0" applyFont="1" applyFill="1" applyBorder="1" applyAlignment="1" applyProtection="1">
      <alignment vertical="center"/>
    </xf>
    <xf numFmtId="0" fontId="92" fillId="2" borderId="84" xfId="0" applyFont="1" applyFill="1" applyBorder="1" applyAlignment="1" applyProtection="1">
      <alignment horizontal="center" vertical="center"/>
    </xf>
    <xf numFmtId="0" fontId="9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4" fillId="2" borderId="94" xfId="0" applyFont="1" applyFill="1" applyBorder="1" applyAlignment="1" applyProtection="1">
      <alignment vertical="center" wrapText="1"/>
    </xf>
    <xf numFmtId="0" fontId="74" fillId="15" borderId="0" xfId="0" applyFont="1" applyFill="1" applyAlignment="1" applyProtection="1">
      <alignment vertical="center"/>
      <protection locked="0"/>
    </xf>
    <xf numFmtId="0" fontId="25" fillId="2" borderId="138" xfId="0" applyFont="1" applyFill="1" applyBorder="1" applyAlignment="1" applyProtection="1">
      <alignment vertical="center" wrapText="1"/>
    </xf>
    <xf numFmtId="0" fontId="25" fillId="15"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3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5"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38"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4" fillId="2" borderId="73"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6" xfId="53"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53" applyFont="1" applyFill="1" applyBorder="1" applyAlignment="1" applyProtection="1">
      <alignment horizontal="center" vertical="center" wrapText="1"/>
    </xf>
    <xf numFmtId="10" fontId="74"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53" applyFont="1" applyFill="1" applyBorder="1" applyAlignment="1" applyProtection="1">
      <alignment horizontal="center" vertical="center" wrapText="1"/>
    </xf>
    <xf numFmtId="10" fontId="74"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4" fillId="2" borderId="67" xfId="53" applyFont="1" applyFill="1" applyBorder="1" applyAlignment="1" applyProtection="1">
      <alignment horizontal="center" vertical="center" wrapText="1"/>
      <protection locked="0"/>
    </xf>
    <xf numFmtId="0" fontId="74"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5" borderId="0" xfId="53" applyFont="1" applyFill="1" applyAlignment="1" applyProtection="1">
      <alignment horizontal="center" vertical="center" wrapText="1"/>
    </xf>
    <xf numFmtId="0" fontId="74" fillId="2" borderId="0" xfId="53" applyFont="1" applyFill="1" applyAlignment="1" applyProtection="1">
      <alignment horizontal="center" vertical="center" wrapText="1"/>
      <protection locked="0"/>
    </xf>
    <xf numFmtId="0" fontId="74" fillId="15"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5"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4"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2" fillId="2" borderId="82" xfId="0" applyNumberFormat="1" applyFont="1" applyFill="1" applyBorder="1" applyAlignment="1" applyProtection="1">
      <alignment horizontal="left" vertical="center"/>
    </xf>
    <xf numFmtId="0" fontId="93"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4"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48" fillId="2" borderId="0" xfId="0" applyFont="1" applyFill="1" applyBorder="1" applyAlignment="1" applyProtection="1">
      <alignment vertical="center"/>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0" fontId="74" fillId="17" borderId="76" xfId="0" applyNumberFormat="1" applyFont="1" applyFill="1" applyBorder="1" applyAlignment="1" applyProtection="1">
      <alignment horizontal="center" vertical="center" wrapText="1"/>
      <protection locked="0"/>
    </xf>
    <xf numFmtId="49" fontId="74" fillId="17"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17" borderId="3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4" fillId="17"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5"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13" xfId="0" applyNumberFormat="1" applyFont="1" applyFill="1" applyBorder="1" applyAlignment="1" applyProtection="1">
      <alignment horizontal="center" vertical="center" wrapText="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75" fillId="17" borderId="141"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7" borderId="141" xfId="0" applyFont="1" applyFill="1" applyBorder="1" applyAlignment="1" applyProtection="1">
      <alignment vertical="center"/>
      <protection locked="0"/>
    </xf>
    <xf numFmtId="0" fontId="75" fillId="3" borderId="141"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1" xfId="0" applyFont="1" applyFill="1" applyBorder="1" applyAlignment="1" applyProtection="1">
      <alignment vertical="center"/>
    </xf>
    <xf numFmtId="0" fontId="75"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7"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2"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7"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7" borderId="6" xfId="0" applyNumberFormat="1" applyFont="1" applyFill="1" applyBorder="1" applyAlignment="1" applyProtection="1">
      <alignment horizontal="center" vertical="center" wrapText="1"/>
      <protection locked="0"/>
    </xf>
    <xf numFmtId="0" fontId="69" fillId="17"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0" fontId="69" fillId="2" borderId="95" xfId="0" applyNumberFormat="1" applyFont="1" applyFill="1" applyBorder="1" applyAlignment="1" applyProtection="1">
      <alignment horizontal="center" vertical="center" wrapText="1"/>
    </xf>
    <xf numFmtId="190"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1" xfId="0" applyNumberFormat="1" applyFont="1" applyFill="1" applyBorder="1" applyAlignment="1" applyProtection="1">
      <alignment horizontal="center" vertical="center"/>
    </xf>
    <xf numFmtId="181" fontId="75" fillId="2" borderId="141" xfId="0" applyNumberFormat="1" applyFont="1" applyFill="1" applyBorder="1" applyAlignment="1" applyProtection="1">
      <alignment vertical="center"/>
    </xf>
    <xf numFmtId="0" fontId="75"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1" xfId="0" applyFont="1" applyFill="1" applyBorder="1" applyAlignment="1" applyProtection="1">
      <alignment vertical="center"/>
      <protection locked="0"/>
    </xf>
    <xf numFmtId="0" fontId="75" fillId="2" borderId="141" xfId="0" applyFont="1" applyFill="1" applyBorder="1" applyAlignment="1" applyProtection="1">
      <alignment vertical="center"/>
      <protection locked="0"/>
    </xf>
    <xf numFmtId="0" fontId="79" fillId="2" borderId="143"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7" borderId="95" xfId="0" applyNumberFormat="1" applyFont="1" applyFill="1" applyBorder="1" applyAlignment="1" applyProtection="1">
      <alignment horizontal="center" vertical="center" wrapText="1"/>
      <protection locked="0"/>
    </xf>
    <xf numFmtId="0" fontId="80" fillId="2" borderId="144"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4"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77" fillId="2" borderId="145"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1" xfId="0" applyNumberFormat="1" applyFont="1" applyFill="1" applyBorder="1" applyAlignment="1" applyProtection="1">
      <alignment horizontal="center" vertical="center"/>
      <protection locked="0"/>
    </xf>
    <xf numFmtId="181" fontId="75" fillId="2" borderId="141" xfId="0" applyNumberFormat="1" applyFont="1" applyFill="1" applyBorder="1" applyAlignment="1" applyProtection="1">
      <alignment vertical="center"/>
      <protection locked="0"/>
    </xf>
    <xf numFmtId="0" fontId="75" fillId="2" borderId="141" xfId="0" applyFont="1" applyFill="1" applyBorder="1" applyAlignment="1" applyProtection="1">
      <alignment horizontal="center" vertical="center"/>
      <protection locked="0"/>
    </xf>
    <xf numFmtId="0" fontId="75" fillId="2" borderId="146"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1"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0" fontId="74" fillId="2" borderId="16" xfId="0" applyFont="1" applyFill="1" applyBorder="1" applyAlignment="1" applyProtection="1">
      <alignment horizontal="center" vertical="center" textRotation="255" wrapText="1"/>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7" fillId="10" borderId="7"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7"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7" borderId="103" xfId="0" applyNumberFormat="1" applyFont="1" applyFill="1" applyBorder="1" applyAlignment="1" applyProtection="1">
      <alignment horizontal="center" vertical="center" wrapText="1"/>
      <protection locked="0"/>
    </xf>
    <xf numFmtId="0" fontId="69" fillId="17"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105"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89"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7"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40" xfId="0" applyFont="1" applyFill="1" applyBorder="1" applyAlignment="1" applyProtection="1">
      <alignment horizontal="right" vertical="center"/>
    </xf>
    <xf numFmtId="0" fontId="75" fillId="3" borderId="148" xfId="0" applyFont="1" applyFill="1" applyBorder="1" applyAlignment="1" applyProtection="1">
      <alignment vertical="center"/>
      <protection locked="0"/>
    </xf>
    <xf numFmtId="0" fontId="74" fillId="17" borderId="3" xfId="0" applyFont="1" applyFill="1" applyBorder="1" applyAlignment="1" applyProtection="1">
      <alignment horizontal="center" vertical="center" wrapText="1"/>
      <protection locked="0"/>
    </xf>
    <xf numFmtId="0" fontId="74" fillId="17"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9"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69" fillId="17" borderId="100" xfId="0" applyNumberFormat="1" applyFont="1" applyFill="1" applyBorder="1" applyAlignment="1" applyProtection="1">
      <alignment horizontal="center" vertical="center" wrapText="1"/>
      <protection locked="0"/>
    </xf>
    <xf numFmtId="49" fontId="74" fillId="17" borderId="14" xfId="0" applyNumberFormat="1" applyFont="1" applyFill="1" applyBorder="1" applyAlignment="1" applyProtection="1">
      <alignment horizontal="center" vertical="center" wrapText="1"/>
      <protection locked="0"/>
    </xf>
    <xf numFmtId="0" fontId="74" fillId="17" borderId="95" xfId="0" applyFont="1" applyFill="1" applyBorder="1" applyAlignment="1" applyProtection="1">
      <alignment horizontal="center" vertical="center" wrapText="1"/>
      <protection locked="0"/>
    </xf>
    <xf numFmtId="0" fontId="74" fillId="17"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90"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9"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3"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93" fillId="7" borderId="0" xfId="0" applyFont="1" applyFill="1" applyBorder="1">
      <alignment vertical="center"/>
    </xf>
    <xf numFmtId="0" fontId="93"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39" xfId="57" applyNumberFormat="1" applyFont="1" applyFill="1" applyBorder="1" applyAlignment="1" applyProtection="1"/>
    <xf numFmtId="0" fontId="68"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6"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6"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3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8" borderId="131" xfId="57" applyFont="1" applyFill="1" applyBorder="1" applyAlignment="1" applyProtection="1">
      <alignment vertical="center"/>
      <protection locked="0"/>
    </xf>
    <xf numFmtId="0" fontId="29" fillId="18"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9"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0"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7" fillId="0" borderId="0" xfId="57"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7"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8" fillId="2" borderId="0" xfId="0" applyFont="1" applyFill="1" applyAlignment="1" applyProtection="1">
      <alignment vertical="center"/>
      <protection locked="0"/>
    </xf>
    <xf numFmtId="189" fontId="6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5" fillId="15"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1" fillId="2" borderId="0"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90" fillId="2" borderId="0" xfId="0" applyFont="1" applyFill="1" applyAlignment="1" applyProtection="1">
      <protection locked="0"/>
    </xf>
    <xf numFmtId="0" fontId="91" fillId="15"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66" fillId="2" borderId="142"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0" fillId="2" borderId="12" xfId="0" applyFont="1" applyFill="1" applyBorder="1" applyAlignment="1" applyProtection="1">
      <alignment vertical="center"/>
    </xf>
    <xf numFmtId="0" fontId="90"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1" fillId="2" borderId="0" xfId="0" applyFont="1" applyFill="1" applyAlignment="1" applyProtection="1">
      <alignment vertical="center"/>
    </xf>
    <xf numFmtId="0" fontId="91" fillId="15" borderId="127" xfId="0" applyFont="1" applyFill="1" applyBorder="1" applyAlignment="1" applyProtection="1">
      <alignment vertical="center"/>
      <protection locked="0"/>
    </xf>
    <xf numFmtId="0" fontId="25" fillId="15" borderId="128" xfId="0" applyFont="1" applyFill="1" applyBorder="1" applyAlignment="1" applyProtection="1">
      <alignment vertical="center"/>
      <protection locked="0"/>
    </xf>
    <xf numFmtId="0" fontId="25" fillId="15" borderId="13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3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6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4" fillId="15"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9" fillId="15" borderId="0" xfId="0" applyFont="1" applyFill="1" applyAlignment="1" applyProtection="1">
      <alignment vertical="center"/>
      <protection locked="0"/>
    </xf>
    <xf numFmtId="0" fontId="71" fillId="1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pplyAlignment="1" applyProtection="1">
      <alignment vertical="center"/>
    </xf>
    <xf numFmtId="0" fontId="6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7" fillId="2" borderId="0" xfId="5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1"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9" fillId="2" borderId="13" xfId="52" applyFont="1" applyFill="1" applyBorder="1" applyAlignment="1" applyProtection="1">
      <alignment vertical="center"/>
    </xf>
    <xf numFmtId="178" fontId="79" fillId="2" borderId="7" xfId="52" applyNumberFormat="1" applyFont="1" applyFill="1" applyBorder="1" applyAlignment="1" applyProtection="1">
      <alignment horizontal="center" vertical="center"/>
    </xf>
    <xf numFmtId="0" fontId="79" fillId="2" borderId="7" xfId="52" applyFont="1" applyFill="1" applyBorder="1" applyAlignment="1" applyProtection="1">
      <alignment vertical="center"/>
    </xf>
    <xf numFmtId="178" fontId="79" fillId="2" borderId="7" xfId="52" applyNumberFormat="1" applyFont="1" applyFill="1" applyBorder="1" applyAlignment="1" applyProtection="1">
      <alignment vertical="center"/>
    </xf>
    <xf numFmtId="10" fontId="79" fillId="2" borderId="7" xfId="5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9" fillId="2" borderId="7" xfId="52"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9" fillId="2" borderId="75" xfId="52"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2"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5"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7" borderId="143"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9"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1" fillId="3" borderId="8" xfId="52" applyFont="1" applyFill="1" applyBorder="1" applyAlignment="1" applyProtection="1">
      <alignment horizontal="right" vertical="center"/>
      <protection locked="0"/>
    </xf>
    <xf numFmtId="0" fontId="91" fillId="12" borderId="14" xfId="0" applyFont="1" applyFill="1" applyBorder="1" applyAlignment="1" applyProtection="1">
      <alignment vertical="center"/>
      <protection locked="0"/>
    </xf>
    <xf numFmtId="0" fontId="91" fillId="12" borderId="0" xfId="0" applyFont="1" applyFill="1" applyAlignment="1" applyProtection="1">
      <alignment vertical="center"/>
      <protection locked="0"/>
    </xf>
    <xf numFmtId="0" fontId="6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1" fillId="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5" fillId="2" borderId="138" xfId="0" applyNumberFormat="1" applyFont="1" applyFill="1" applyBorder="1" applyAlignment="1" applyProtection="1">
      <alignment horizontal="center" vertical="center"/>
    </xf>
    <xf numFmtId="0" fontId="79" fillId="2" borderId="67" xfId="0" applyFont="1" applyFill="1" applyBorder="1" applyAlignment="1" applyProtection="1">
      <alignment horizontal="left" vertical="center" wrapText="1"/>
    </xf>
    <xf numFmtId="0" fontId="69" fillId="2" borderId="84" xfId="0" applyFont="1" applyFill="1" applyBorder="1" applyAlignment="1" applyProtection="1">
      <alignment horizontal="center" vertical="center"/>
    </xf>
    <xf numFmtId="0" fontId="79" fillId="2" borderId="112" xfId="0" applyFont="1" applyFill="1" applyBorder="1" applyAlignment="1" applyProtection="1">
      <alignment horizontal="left" vertical="center" wrapText="1"/>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93" fillId="17"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9" fillId="2" borderId="67" xfId="0" applyFont="1" applyFill="1" applyBorder="1" applyAlignment="1" applyProtection="1">
      <alignment horizontal="center" vertical="center" wrapText="1"/>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38"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79" fillId="2" borderId="76" xfId="0" applyFont="1" applyFill="1" applyBorder="1" applyAlignment="1" applyProtection="1">
      <alignment horizontal="center" vertical="center" wrapText="1"/>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79" xfId="0" applyFont="1" applyFill="1" applyBorder="1" applyAlignment="1" applyProtection="1">
      <alignment horizontal="center" vertical="center" wrapText="1"/>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38"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86" fillId="2" borderId="13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90"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9" fillId="2" borderId="84" xfId="55" applyFont="1" applyFill="1" applyBorder="1" applyAlignment="1" applyProtection="1">
      <alignment horizontal="left" vertical="center" wrapText="1"/>
    </xf>
    <xf numFmtId="0" fontId="69"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9" fillId="2" borderId="7" xfId="55" applyFont="1" applyFill="1" applyBorder="1" applyAlignment="1" applyProtection="1">
      <alignment horizontal="left" vertical="center" wrapText="1"/>
    </xf>
    <xf numFmtId="0" fontId="69" fillId="17"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9"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10" fontId="9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5" borderId="0" xfId="0" applyFont="1" applyFill="1" applyProtection="1">
      <alignment vertical="center"/>
    </xf>
    <xf numFmtId="0" fontId="24" fillId="0" borderId="6" xfId="0" applyFont="1" applyFill="1" applyBorder="1" applyProtection="1">
      <alignment vertical="center"/>
      <protection locked="0"/>
    </xf>
    <xf numFmtId="0" fontId="86" fillId="15" borderId="0" xfId="0" applyFont="1" applyFill="1" applyProtection="1">
      <alignment vertical="center"/>
    </xf>
    <xf numFmtId="0" fontId="79" fillId="2" borderId="14" xfId="0" applyFont="1" applyFill="1" applyBorder="1" applyAlignment="1" applyProtection="1">
      <alignment horizontal="center" vertical="center"/>
    </xf>
    <xf numFmtId="0" fontId="24" fillId="15"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66"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66"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66"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5" borderId="0" xfId="0" applyFont="1" applyFill="1" applyAlignment="1" applyProtection="1">
      <alignment vertical="center" wrapText="1"/>
      <protection locked="0"/>
    </xf>
    <xf numFmtId="0" fontId="69" fillId="15" borderId="0" xfId="0" applyNumberFormat="1" applyFont="1" applyFill="1" applyAlignment="1" applyProtection="1">
      <alignment vertical="center" wrapText="1"/>
      <protection locked="0"/>
    </xf>
    <xf numFmtId="0" fontId="69" fillId="15"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7" fillId="15"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38" xfId="0" applyFont="1" applyFill="1" applyBorder="1" applyAlignment="1" applyProtection="1">
      <alignment vertical="center"/>
    </xf>
    <xf numFmtId="0" fontId="66"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9" fillId="15"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5"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6" fillId="2" borderId="144"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5" borderId="164" xfId="0" applyNumberFormat="1" applyFont="1" applyFill="1" applyBorder="1" applyAlignment="1" applyProtection="1">
      <alignment vertical="center" wrapText="1"/>
      <protection locked="0"/>
    </xf>
    <xf numFmtId="0" fontId="69" fillId="15" borderId="0" xfId="0" applyNumberFormat="1" applyFont="1" applyFill="1" applyBorder="1" applyAlignment="1" applyProtection="1">
      <alignment vertical="center" wrapText="1"/>
      <protection locked="0"/>
    </xf>
    <xf numFmtId="49" fontId="69" fillId="15" borderId="0" xfId="0" applyNumberFormat="1" applyFont="1" applyFill="1" applyBorder="1" applyAlignment="1" applyProtection="1">
      <alignment vertical="center" wrapText="1"/>
      <protection locked="0"/>
    </xf>
    <xf numFmtId="0" fontId="107" fillId="15" borderId="0" xfId="0" applyNumberFormat="1" applyFont="1" applyFill="1" applyBorder="1" applyAlignment="1" applyProtection="1">
      <alignment vertical="center" wrapText="1"/>
      <protection locked="0"/>
    </xf>
    <xf numFmtId="0" fontId="107" fillId="15" borderId="65" xfId="0" applyNumberFormat="1" applyFont="1" applyFill="1" applyBorder="1" applyAlignment="1" applyProtection="1">
      <alignment vertical="center" wrapText="1"/>
      <protection locked="0"/>
    </xf>
    <xf numFmtId="0" fontId="108" fillId="15" borderId="0" xfId="0" applyFont="1" applyFill="1" applyAlignment="1" applyProtection="1">
      <alignment vertical="center" wrapText="1"/>
      <protection locked="0"/>
    </xf>
    <xf numFmtId="0" fontId="108" fillId="15" borderId="0" xfId="0" applyNumberFormat="1" applyFont="1" applyFill="1" applyAlignment="1" applyProtection="1">
      <alignment vertical="center" wrapText="1"/>
      <protection locked="0"/>
    </xf>
    <xf numFmtId="0" fontId="107" fillId="15" borderId="166" xfId="0" applyFont="1" applyFill="1" applyBorder="1" applyAlignment="1" applyProtection="1">
      <alignment vertical="center" wrapText="1"/>
      <protection locked="0"/>
    </xf>
    <xf numFmtId="0" fontId="108" fillId="15" borderId="0" xfId="0" applyNumberFormat="1" applyFont="1" applyFill="1" applyAlignment="1" applyProtection="1">
      <alignment vertical="center"/>
      <protection locked="0"/>
    </xf>
    <xf numFmtId="0" fontId="108" fillId="15" borderId="0" xfId="0" applyFont="1" applyFill="1" applyAlignment="1" applyProtection="1">
      <alignment vertical="center"/>
      <protection locked="0"/>
    </xf>
    <xf numFmtId="0" fontId="63" fillId="0" borderId="0" xfId="0" applyFont="1" applyAlignment="1">
      <alignment horizontal="left" vertical="center"/>
    </xf>
    <xf numFmtId="0" fontId="63" fillId="0" borderId="7" xfId="0" applyFont="1" applyBorder="1" applyAlignment="1">
      <alignment horizontal="left" vertical="center"/>
    </xf>
    <xf numFmtId="0" fontId="63" fillId="0" borderId="7" xfId="0" applyFont="1" applyBorder="1" applyAlignment="1">
      <alignment horizontal="center" vertical="center" wrapText="1"/>
    </xf>
    <xf numFmtId="0" fontId="63" fillId="0" borderId="7" xfId="0" applyFont="1" applyBorder="1" applyAlignment="1">
      <alignment horizontal="center" vertical="center"/>
    </xf>
    <xf numFmtId="0" fontId="69" fillId="0" borderId="0" xfId="0" applyFont="1" applyAlignment="1" applyProtection="1">
      <alignment vertical="center"/>
    </xf>
    <xf numFmtId="0" fontId="69"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2" applyFont="1" applyFill="1" applyBorder="1" applyAlignment="1" applyProtection="1">
      <alignment vertical="center" wrapText="1"/>
    </xf>
    <xf numFmtId="0" fontId="69" fillId="2" borderId="4" xfId="52" applyFont="1" applyFill="1" applyBorder="1" applyAlignment="1" applyProtection="1">
      <alignment vertical="center" wrapText="1"/>
    </xf>
    <xf numFmtId="0" fontId="69" fillId="2" borderId="74" xfId="52" applyFont="1" applyFill="1" applyBorder="1" applyAlignment="1" applyProtection="1">
      <alignment vertical="center" wrapText="1"/>
    </xf>
    <xf numFmtId="182" fontId="74" fillId="2" borderId="3" xfId="5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9" fillId="2" borderId="7" xfId="52" applyNumberFormat="1" applyFont="1" applyFill="1" applyBorder="1" applyAlignment="1" applyProtection="1">
      <alignment vertical="center"/>
    </xf>
    <xf numFmtId="178" fontId="69" fillId="17"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4" fillId="2" borderId="7" xfId="52" applyNumberFormat="1" applyFont="1" applyFill="1" applyBorder="1" applyAlignment="1" applyProtection="1">
      <alignment horizontal="center" vertical="center"/>
    </xf>
    <xf numFmtId="182" fontId="74"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2" applyFont="1" applyFill="1" applyBorder="1" applyAlignment="1" applyProtection="1">
      <alignment vertical="center" wrapText="1"/>
    </xf>
    <xf numFmtId="0" fontId="79" fillId="2" borderId="10" xfId="52" applyFont="1" applyFill="1" applyBorder="1" applyAlignment="1" applyProtection="1">
      <alignment vertical="center"/>
    </xf>
    <xf numFmtId="0" fontId="79" fillId="2" borderId="9" xfId="52" applyFont="1" applyFill="1" applyBorder="1" applyAlignment="1" applyProtection="1">
      <alignment vertical="center"/>
    </xf>
    <xf numFmtId="0" fontId="79" fillId="2" borderId="10" xfId="52" applyFont="1" applyFill="1" applyBorder="1" applyAlignment="1" applyProtection="1">
      <alignment horizontal="center" vertical="center"/>
    </xf>
    <xf numFmtId="181" fontId="79" fillId="2" borderId="10" xfId="52" applyNumberFormat="1" applyFont="1" applyFill="1" applyBorder="1" applyAlignment="1" applyProtection="1">
      <alignment vertical="center"/>
    </xf>
    <xf numFmtId="0" fontId="6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2" applyNumberFormat="1" applyFont="1" applyFill="1" applyBorder="1" applyAlignment="1" applyProtection="1">
      <alignment vertical="center" wrapText="1"/>
    </xf>
    <xf numFmtId="185" fontId="74"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74" fillId="2" borderId="6" xfId="52" applyNumberFormat="1" applyFont="1" applyFill="1" applyBorder="1" applyAlignment="1" applyProtection="1">
      <alignment vertical="center" wrapText="1"/>
    </xf>
    <xf numFmtId="185" fontId="69" fillId="0" borderId="8" xfId="52"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2" applyNumberFormat="1" applyFont="1" applyFill="1" applyBorder="1" applyAlignment="1" applyProtection="1">
      <alignment vertical="center" wrapText="1"/>
    </xf>
    <xf numFmtId="185" fontId="74" fillId="2" borderId="8" xfId="52" applyNumberFormat="1" applyFont="1" applyFill="1" applyBorder="1" applyAlignment="1" applyProtection="1">
      <alignment horizontal="center" vertical="center"/>
    </xf>
    <xf numFmtId="185" fontId="74" fillId="2" borderId="9" xfId="52" applyNumberFormat="1" applyFont="1" applyFill="1" applyBorder="1" applyAlignment="1" applyProtection="1">
      <alignment vertical="center" wrapText="1"/>
    </xf>
    <xf numFmtId="185" fontId="74" fillId="2" borderId="11" xfId="52"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4" fillId="2" borderId="8" xfId="52"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7"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7"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38"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9" fillId="2" borderId="3" xfId="52" applyNumberFormat="1" applyFont="1" applyFill="1" applyBorder="1" applyAlignment="1" applyProtection="1">
      <alignment horizontal="center" vertical="center" wrapText="1"/>
    </xf>
    <xf numFmtId="0" fontId="69" fillId="2" borderId="4" xfId="52" applyFont="1" applyFill="1" applyBorder="1" applyAlignment="1" applyProtection="1">
      <alignment horizontal="center" vertical="center" wrapText="1"/>
    </xf>
    <xf numFmtId="179" fontId="69" fillId="2" borderId="4" xfId="52" applyNumberFormat="1" applyFont="1" applyFill="1" applyBorder="1" applyAlignment="1" applyProtection="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9"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69" fillId="0" borderId="7" xfId="52" applyNumberFormat="1" applyFont="1" applyFill="1" applyBorder="1" applyAlignment="1" applyProtection="1">
      <alignment horizontal="center" vertical="center"/>
      <protection locked="0"/>
    </xf>
    <xf numFmtId="10" fontId="69" fillId="0" borderId="7" xfId="52" applyNumberFormat="1" applyFont="1" applyFill="1" applyBorder="1" applyAlignment="1" applyProtection="1">
      <alignment horizontal="center" vertical="center"/>
      <protection locked="0"/>
    </xf>
    <xf numFmtId="178" fontId="69" fillId="2" borderId="7" xfId="52" applyNumberFormat="1" applyFont="1" applyFill="1" applyBorder="1" applyAlignment="1" applyProtection="1">
      <alignment horizontal="center" vertical="center"/>
    </xf>
    <xf numFmtId="10" fontId="69" fillId="2" borderId="7" xfId="52" applyNumberFormat="1" applyFont="1" applyFill="1" applyBorder="1" applyAlignment="1" applyProtection="1">
      <alignment horizontal="center" vertical="center"/>
    </xf>
    <xf numFmtId="0" fontId="79" fillId="2" borderId="11" xfId="52"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2" applyNumberFormat="1" applyFont="1" applyFill="1" applyBorder="1" applyAlignment="1" applyProtection="1">
      <alignment horizontal="center" vertical="center"/>
    </xf>
    <xf numFmtId="10" fontId="69"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8" fillId="7" borderId="0" xfId="0" applyFont="1" applyFill="1" applyAlignment="1" applyProtection="1">
      <alignment vertical="center"/>
      <protection locked="0"/>
    </xf>
    <xf numFmtId="0" fontId="69"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9" fillId="2" borderId="3" xfId="52" applyFont="1" applyFill="1" applyBorder="1" applyAlignment="1" applyProtection="1">
      <alignment horizontal="center" vertical="center" wrapText="1"/>
    </xf>
    <xf numFmtId="0" fontId="69" fillId="2" borderId="73" xfId="52" applyFont="1" applyFill="1" applyBorder="1" applyAlignment="1" applyProtection="1">
      <alignment horizontal="center" vertical="center" wrapText="1"/>
    </xf>
    <xf numFmtId="0" fontId="69" fillId="2" borderId="81" xfId="5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9" fillId="2" borderId="6" xfId="52"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2"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2" applyNumberFormat="1" applyFont="1" applyFill="1" applyBorder="1" applyAlignment="1" applyProtection="1">
      <alignment horizontal="center" vertical="center"/>
    </xf>
    <xf numFmtId="179" fontId="69" fillId="2" borderId="96" xfId="52" applyNumberFormat="1" applyFont="1" applyFill="1" applyBorder="1" applyAlignment="1" applyProtection="1">
      <alignment horizontal="center" vertical="center"/>
    </xf>
    <xf numFmtId="0" fontId="69" fillId="2" borderId="91" xfId="5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2"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95"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185" fontId="77" fillId="2" borderId="5" xfId="52"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185" fontId="79" fillId="2" borderId="5" xfId="5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2" applyNumberFormat="1" applyFont="1" applyFill="1" applyBorder="1" applyAlignment="1" applyProtection="1">
      <alignment horizontal="center" vertical="center"/>
    </xf>
    <xf numFmtId="185" fontId="77" fillId="2" borderId="83" xfId="52" applyNumberFormat="1" applyFont="1" applyFill="1" applyBorder="1" applyAlignment="1" applyProtection="1">
      <alignment horizontal="center" vertical="center"/>
    </xf>
    <xf numFmtId="185" fontId="77" fillId="2" borderId="84" xfId="52" applyNumberFormat="1" applyFont="1" applyFill="1" applyBorder="1" applyAlignment="1" applyProtection="1">
      <alignment horizontal="center" vertical="center"/>
    </xf>
    <xf numFmtId="0" fontId="79" fillId="2" borderId="142"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2"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0" fillId="0" borderId="7" xfId="52"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88" fillId="0" borderId="7" xfId="5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2"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0" fontId="79" fillId="2" borderId="67"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179" fontId="79" fillId="17" borderId="8" xfId="0" applyNumberFormat="1" applyFont="1" applyFill="1" applyBorder="1" applyAlignment="1" applyProtection="1">
      <alignment horizontal="center" vertical="center"/>
      <protection locked="0"/>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7"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7"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5" borderId="140" xfId="0" applyNumberFormat="1" applyFont="1" applyFill="1" applyBorder="1" applyAlignment="1" applyProtection="1">
      <alignment horizontal="left" vertical="center"/>
      <protection locked="0"/>
    </xf>
    <xf numFmtId="49" fontId="32" fillId="15"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7" borderId="102" xfId="0" applyFont="1" applyFill="1" applyBorder="1" applyAlignment="1" applyProtection="1">
      <alignment vertical="center"/>
      <protection locked="0"/>
    </xf>
    <xf numFmtId="0" fontId="54" fillId="17" borderId="103" xfId="0" applyFont="1" applyFill="1" applyBorder="1" applyAlignment="1" applyProtection="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0"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4" fillId="2" borderId="13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5"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5"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7"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7"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7"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13"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4"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8"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4"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67" fillId="0" borderId="78" xfId="63" applyFont="1" applyFill="1" applyBorder="1" applyAlignment="1" applyProtection="1">
      <alignment horizontal="left" vertical="center" wrapText="1"/>
    </xf>
    <xf numFmtId="0" fontId="64" fillId="0" borderId="16" xfId="63" applyFont="1" applyFill="1" applyBorder="1" applyAlignment="1" applyProtection="1">
      <alignment horizontal="left" vertical="center" wrapText="1"/>
    </xf>
    <xf numFmtId="0" fontId="67" fillId="0" borderId="16" xfId="63" applyFont="1" applyFill="1" applyBorder="1" applyAlignment="1" applyProtection="1">
      <alignment horizontal="center" vertical="center" wrapText="1"/>
    </xf>
    <xf numFmtId="0" fontId="67"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67" fillId="0" borderId="7" xfId="63" applyFont="1" applyFill="1" applyBorder="1" applyAlignment="1" applyProtection="1">
      <alignment horizontal="center" vertical="center" wrapText="1"/>
    </xf>
    <xf numFmtId="0" fontId="67"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67" fillId="0" borderId="16" xfId="63" applyFont="1" applyFill="1" applyBorder="1" applyAlignment="1" applyProtection="1">
      <alignment vertical="center" wrapText="1"/>
    </xf>
    <xf numFmtId="0" fontId="84"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67" fillId="0" borderId="12" xfId="63" applyFont="1" applyFill="1" applyBorder="1" applyAlignment="1" applyProtection="1">
      <alignment horizontal="left" vertical="center" wrapText="1"/>
    </xf>
    <xf numFmtId="0" fontId="64" fillId="0" borderId="7" xfId="63" applyFont="1" applyFill="1" applyBorder="1" applyAlignment="1" applyProtection="1">
      <alignment horizontal="left" vertical="center" wrapText="1"/>
    </xf>
    <xf numFmtId="0" fontId="67" fillId="0" borderId="14" xfId="63" applyFont="1" applyFill="1" applyBorder="1" applyAlignment="1" applyProtection="1">
      <alignment horizontal="center" vertical="center" wrapText="1"/>
    </xf>
    <xf numFmtId="0" fontId="84" fillId="0" borderId="14" xfId="63" applyFont="1" applyFill="1" applyBorder="1" applyAlignment="1" applyProtection="1">
      <alignment horizontal="center" vertical="center" wrapText="1"/>
    </xf>
    <xf numFmtId="0" fontId="93" fillId="0" borderId="7" xfId="63" applyFont="1" applyBorder="1" applyAlignment="1">
      <alignment horizontal="center" vertical="center"/>
    </xf>
    <xf numFmtId="0" fontId="67" fillId="0" borderId="78" xfId="63" applyFont="1" applyFill="1" applyBorder="1" applyAlignment="1" applyProtection="1">
      <alignment vertical="center" wrapText="1"/>
    </xf>
    <xf numFmtId="0" fontId="67" fillId="0" borderId="132"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4"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64"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161925</xdr:colOff>
      <xdr:row>53</xdr:row>
      <xdr:rowOff>142875</xdr:rowOff>
    </xdr:from>
    <xdr:to>
      <xdr:col>10</xdr:col>
      <xdr:colOff>443230</xdr:colOff>
      <xdr:row>79</xdr:row>
      <xdr:rowOff>0</xdr:rowOff>
    </xdr:to>
    <xdr:pic>
      <xdr:nvPicPr>
        <xdr:cNvPr id="17" name="图片 16"/>
        <xdr:cNvPicPr>
          <a:picLocks noChangeAspect="1"/>
        </xdr:cNvPicPr>
      </xdr:nvPicPr>
      <xdr:blipFill>
        <a:blip r:embed="rId1"/>
        <a:stretch>
          <a:fillRect/>
        </a:stretch>
      </xdr:blipFill>
      <xdr:spPr>
        <a:xfrm>
          <a:off x="161925" y="9734550"/>
          <a:ext cx="9996805" cy="4562475"/>
        </a:xfrm>
        <a:prstGeom prst="rect">
          <a:avLst/>
        </a:prstGeom>
        <a:noFill/>
        <a:ln w="9525">
          <a:noFill/>
        </a:ln>
      </xdr:spPr>
    </xdr:pic>
    <xdr:clientData/>
  </xdr:twoCellAnchor>
  <xdr:twoCellAnchor>
    <xdr:from>
      <xdr:col>4</xdr:col>
      <xdr:colOff>419100</xdr:colOff>
      <xdr:row>66</xdr:row>
      <xdr:rowOff>19050</xdr:rowOff>
    </xdr:from>
    <xdr:to>
      <xdr:col>4</xdr:col>
      <xdr:colOff>666750</xdr:colOff>
      <xdr:row>67</xdr:row>
      <xdr:rowOff>85725</xdr:rowOff>
    </xdr:to>
    <xdr:sp>
      <xdr:nvSpPr>
        <xdr:cNvPr id="14" name="五角星 13"/>
        <xdr:cNvSpPr/>
      </xdr:nvSpPr>
      <xdr:spPr>
        <a:xfrm>
          <a:off x="5400675" y="11963400"/>
          <a:ext cx="247650" cy="247650"/>
        </a:xfrm>
        <a:prstGeom prst="star5">
          <a:avLst/>
        </a:prstGeom>
        <a:solidFill>
          <a:srgbClr val="FF0000"/>
        </a:solidFill>
        <a:ln>
          <a:solidFill>
            <a:srgbClr val="C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5</xdr:col>
      <xdr:colOff>295275</xdr:colOff>
      <xdr:row>61</xdr:row>
      <xdr:rowOff>57150</xdr:rowOff>
    </xdr:from>
    <xdr:to>
      <xdr:col>5</xdr:col>
      <xdr:colOff>428625</xdr:colOff>
      <xdr:row>62</xdr:row>
      <xdr:rowOff>0</xdr:rowOff>
    </xdr:to>
    <xdr:sp>
      <xdr:nvSpPr>
        <xdr:cNvPr id="15" name="椭圆 14"/>
        <xdr:cNvSpPr/>
      </xdr:nvSpPr>
      <xdr:spPr>
        <a:xfrm>
          <a:off x="6000750" y="11096625"/>
          <a:ext cx="133350" cy="123825"/>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2</xdr:col>
      <xdr:colOff>400685</xdr:colOff>
      <xdr:row>73</xdr:row>
      <xdr:rowOff>133350</xdr:rowOff>
    </xdr:from>
    <xdr:to>
      <xdr:col>2</xdr:col>
      <xdr:colOff>534035</xdr:colOff>
      <xdr:row>74</xdr:row>
      <xdr:rowOff>76200</xdr:rowOff>
    </xdr:to>
    <xdr:sp>
      <xdr:nvSpPr>
        <xdr:cNvPr id="16" name="椭圆 15"/>
        <xdr:cNvSpPr/>
      </xdr:nvSpPr>
      <xdr:spPr>
        <a:xfrm>
          <a:off x="2448560" y="13344525"/>
          <a:ext cx="133350" cy="123825"/>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10</xdr:col>
      <xdr:colOff>533400</xdr:colOff>
      <xdr:row>53</xdr:row>
      <xdr:rowOff>161925</xdr:rowOff>
    </xdr:from>
    <xdr:to>
      <xdr:col>23</xdr:col>
      <xdr:colOff>508000</xdr:colOff>
      <xdr:row>78</xdr:row>
      <xdr:rowOff>105410</xdr:rowOff>
    </xdr:to>
    <xdr:pic>
      <xdr:nvPicPr>
        <xdr:cNvPr id="18" name="图片 17"/>
        <xdr:cNvPicPr>
          <a:picLocks noChangeAspect="1"/>
        </xdr:cNvPicPr>
      </xdr:nvPicPr>
      <xdr:blipFill>
        <a:blip r:embed="rId2"/>
        <a:stretch>
          <a:fillRect/>
        </a:stretch>
      </xdr:blipFill>
      <xdr:spPr>
        <a:xfrm>
          <a:off x="10248900" y="9753600"/>
          <a:ext cx="9699625" cy="4467860"/>
        </a:xfrm>
        <a:prstGeom prst="rect">
          <a:avLst/>
        </a:prstGeom>
        <a:noFill/>
        <a:ln w="9525">
          <a:noFill/>
        </a:ln>
      </xdr:spPr>
    </xdr:pic>
    <xdr:clientData/>
  </xdr:twoCellAnchor>
  <xdr:twoCellAnchor>
    <xdr:from>
      <xdr:col>12</xdr:col>
      <xdr:colOff>942975</xdr:colOff>
      <xdr:row>71</xdr:row>
      <xdr:rowOff>161925</xdr:rowOff>
    </xdr:from>
    <xdr:to>
      <xdr:col>12</xdr:col>
      <xdr:colOff>1076325</xdr:colOff>
      <xdr:row>72</xdr:row>
      <xdr:rowOff>104775</xdr:rowOff>
    </xdr:to>
    <xdr:sp>
      <xdr:nvSpPr>
        <xdr:cNvPr id="19" name="椭圆 18"/>
        <xdr:cNvSpPr/>
      </xdr:nvSpPr>
      <xdr:spPr>
        <a:xfrm>
          <a:off x="12077700" y="13011150"/>
          <a:ext cx="133350" cy="123825"/>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16</xdr:col>
      <xdr:colOff>295275</xdr:colOff>
      <xdr:row>66</xdr:row>
      <xdr:rowOff>85725</xdr:rowOff>
    </xdr:from>
    <xdr:to>
      <xdr:col>17</xdr:col>
      <xdr:colOff>38100</xdr:colOff>
      <xdr:row>67</xdr:row>
      <xdr:rowOff>152400</xdr:rowOff>
    </xdr:to>
    <xdr:sp>
      <xdr:nvSpPr>
        <xdr:cNvPr id="20" name="五角星 19"/>
        <xdr:cNvSpPr/>
      </xdr:nvSpPr>
      <xdr:spPr>
        <a:xfrm>
          <a:off x="15097125" y="12030075"/>
          <a:ext cx="247650" cy="247650"/>
        </a:xfrm>
        <a:prstGeom prst="star5">
          <a:avLst/>
        </a:prstGeom>
        <a:solidFill>
          <a:srgbClr val="FF0000"/>
        </a:solidFill>
        <a:ln>
          <a:solidFill>
            <a:srgbClr val="C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124460</xdr:colOff>
      <xdr:row>80</xdr:row>
      <xdr:rowOff>85725</xdr:rowOff>
    </xdr:from>
    <xdr:to>
      <xdr:col>15</xdr:col>
      <xdr:colOff>429260</xdr:colOff>
      <xdr:row>93</xdr:row>
      <xdr:rowOff>142875</xdr:rowOff>
    </xdr:to>
    <xdr:pic>
      <xdr:nvPicPr>
        <xdr:cNvPr id="21" name="图片 20"/>
        <xdr:cNvPicPr>
          <a:picLocks noChangeAspect="1"/>
        </xdr:cNvPicPr>
      </xdr:nvPicPr>
      <xdr:blipFill>
        <a:blip r:embed="rId3"/>
        <a:stretch>
          <a:fillRect/>
        </a:stretch>
      </xdr:blipFill>
      <xdr:spPr>
        <a:xfrm>
          <a:off x="124460" y="14563725"/>
          <a:ext cx="14401800" cy="2409825"/>
        </a:xfrm>
        <a:prstGeom prst="rect">
          <a:avLst/>
        </a:prstGeom>
        <a:noFill/>
        <a:ln w="9525">
          <a:noFill/>
        </a:ln>
      </xdr:spPr>
    </xdr:pic>
    <xdr:clientData/>
  </xdr:twoCellAnchor>
  <xdr:twoCellAnchor editAs="oneCell">
    <xdr:from>
      <xdr:col>0</xdr:col>
      <xdr:colOff>324485</xdr:colOff>
      <xdr:row>94</xdr:row>
      <xdr:rowOff>57150</xdr:rowOff>
    </xdr:from>
    <xdr:to>
      <xdr:col>12</xdr:col>
      <xdr:colOff>257810</xdr:colOff>
      <xdr:row>115</xdr:row>
      <xdr:rowOff>28575</xdr:rowOff>
    </xdr:to>
    <xdr:pic>
      <xdr:nvPicPr>
        <xdr:cNvPr id="22" name="图片 21"/>
        <xdr:cNvPicPr>
          <a:picLocks noChangeAspect="1"/>
        </xdr:cNvPicPr>
      </xdr:nvPicPr>
      <xdr:blipFill>
        <a:blip r:embed="rId4"/>
        <a:stretch>
          <a:fillRect/>
        </a:stretch>
      </xdr:blipFill>
      <xdr:spPr>
        <a:xfrm>
          <a:off x="324485" y="17068800"/>
          <a:ext cx="11068050" cy="3771900"/>
        </a:xfrm>
        <a:prstGeom prst="rect">
          <a:avLst/>
        </a:prstGeom>
        <a:noFill/>
        <a:ln w="9525">
          <a:noFill/>
        </a:ln>
      </xdr:spPr>
    </xdr:pic>
    <xdr:clientData/>
  </xdr:twoCellAnchor>
  <xdr:twoCellAnchor editAs="oneCell">
    <xdr:from>
      <xdr:col>12</xdr:col>
      <xdr:colOff>466725</xdr:colOff>
      <xdr:row>94</xdr:row>
      <xdr:rowOff>171450</xdr:rowOff>
    </xdr:from>
    <xdr:to>
      <xdr:col>20</xdr:col>
      <xdr:colOff>323850</xdr:colOff>
      <xdr:row>112</xdr:row>
      <xdr:rowOff>47625</xdr:rowOff>
    </xdr:to>
    <xdr:pic>
      <xdr:nvPicPr>
        <xdr:cNvPr id="23" name="图片 22"/>
        <xdr:cNvPicPr>
          <a:picLocks noChangeAspect="1"/>
        </xdr:cNvPicPr>
      </xdr:nvPicPr>
      <xdr:blipFill>
        <a:blip r:embed="rId5"/>
        <a:stretch>
          <a:fillRect/>
        </a:stretch>
      </xdr:blipFill>
      <xdr:spPr>
        <a:xfrm>
          <a:off x="11601450" y="17183100"/>
          <a:ext cx="6105525" cy="3133725"/>
        </a:xfrm>
        <a:prstGeom prst="rect">
          <a:avLst/>
        </a:prstGeom>
        <a:noFill/>
        <a:ln w="9525">
          <a:noFill/>
        </a:ln>
      </xdr:spPr>
    </xdr:pic>
    <xdr:clientData/>
  </xdr:twoCellAnchor>
  <xdr:twoCellAnchor editAs="oneCell">
    <xdr:from>
      <xdr:col>0</xdr:col>
      <xdr:colOff>191135</xdr:colOff>
      <xdr:row>116</xdr:row>
      <xdr:rowOff>0</xdr:rowOff>
    </xdr:from>
    <xdr:to>
      <xdr:col>15</xdr:col>
      <xdr:colOff>581660</xdr:colOff>
      <xdr:row>129</xdr:row>
      <xdr:rowOff>161925</xdr:rowOff>
    </xdr:to>
    <xdr:pic>
      <xdr:nvPicPr>
        <xdr:cNvPr id="24" name="图片 23"/>
        <xdr:cNvPicPr>
          <a:picLocks noChangeAspect="1"/>
        </xdr:cNvPicPr>
      </xdr:nvPicPr>
      <xdr:blipFill>
        <a:blip r:embed="rId6"/>
        <a:stretch>
          <a:fillRect/>
        </a:stretch>
      </xdr:blipFill>
      <xdr:spPr>
        <a:xfrm>
          <a:off x="191135" y="20993100"/>
          <a:ext cx="14487525" cy="2514600"/>
        </a:xfrm>
        <a:prstGeom prst="rect">
          <a:avLst/>
        </a:prstGeom>
        <a:noFill/>
        <a:ln w="9525">
          <a:noFill/>
        </a:ln>
      </xdr:spPr>
    </xdr:pic>
    <xdr:clientData/>
  </xdr:twoCellAnchor>
  <xdr:twoCellAnchor editAs="oneCell">
    <xdr:from>
      <xdr:col>0</xdr:col>
      <xdr:colOff>219710</xdr:colOff>
      <xdr:row>130</xdr:row>
      <xdr:rowOff>114300</xdr:rowOff>
    </xdr:from>
    <xdr:to>
      <xdr:col>12</xdr:col>
      <xdr:colOff>295910</xdr:colOff>
      <xdr:row>151</xdr:row>
      <xdr:rowOff>123825</xdr:rowOff>
    </xdr:to>
    <xdr:pic>
      <xdr:nvPicPr>
        <xdr:cNvPr id="25" name="图片 24"/>
        <xdr:cNvPicPr>
          <a:picLocks noChangeAspect="1"/>
        </xdr:cNvPicPr>
      </xdr:nvPicPr>
      <xdr:blipFill>
        <a:blip r:embed="rId7"/>
        <a:stretch>
          <a:fillRect/>
        </a:stretch>
      </xdr:blipFill>
      <xdr:spPr>
        <a:xfrm>
          <a:off x="219710" y="23641050"/>
          <a:ext cx="11210925" cy="3810000"/>
        </a:xfrm>
        <a:prstGeom prst="rect">
          <a:avLst/>
        </a:prstGeom>
        <a:noFill/>
        <a:ln w="9525">
          <a:noFill/>
        </a:ln>
      </xdr:spPr>
    </xdr:pic>
    <xdr:clientData/>
  </xdr:twoCellAnchor>
  <xdr:twoCellAnchor editAs="oneCell">
    <xdr:from>
      <xdr:col>12</xdr:col>
      <xdr:colOff>247650</xdr:colOff>
      <xdr:row>130</xdr:row>
      <xdr:rowOff>152400</xdr:rowOff>
    </xdr:from>
    <xdr:to>
      <xdr:col>20</xdr:col>
      <xdr:colOff>619125</xdr:colOff>
      <xdr:row>153</xdr:row>
      <xdr:rowOff>104775</xdr:rowOff>
    </xdr:to>
    <xdr:pic>
      <xdr:nvPicPr>
        <xdr:cNvPr id="26" name="图片 25"/>
        <xdr:cNvPicPr>
          <a:picLocks noChangeAspect="1"/>
        </xdr:cNvPicPr>
      </xdr:nvPicPr>
      <xdr:blipFill>
        <a:blip r:embed="rId8"/>
        <a:stretch>
          <a:fillRect/>
        </a:stretch>
      </xdr:blipFill>
      <xdr:spPr>
        <a:xfrm>
          <a:off x="11382375" y="23679150"/>
          <a:ext cx="6619875" cy="4114800"/>
        </a:xfrm>
        <a:prstGeom prst="rect">
          <a:avLst/>
        </a:prstGeom>
        <a:noFill/>
        <a:ln w="9525">
          <a:noFill/>
        </a:ln>
      </xdr:spPr>
    </xdr:pic>
    <xdr:clientData/>
  </xdr:twoCellAnchor>
  <xdr:twoCellAnchor editAs="oneCell">
    <xdr:from>
      <xdr:col>0</xdr:col>
      <xdr:colOff>248285</xdr:colOff>
      <xdr:row>153</xdr:row>
      <xdr:rowOff>66675</xdr:rowOff>
    </xdr:from>
    <xdr:to>
      <xdr:col>15</xdr:col>
      <xdr:colOff>562610</xdr:colOff>
      <xdr:row>163</xdr:row>
      <xdr:rowOff>38100</xdr:rowOff>
    </xdr:to>
    <xdr:pic>
      <xdr:nvPicPr>
        <xdr:cNvPr id="27" name="图片 26"/>
        <xdr:cNvPicPr>
          <a:picLocks noChangeAspect="1"/>
        </xdr:cNvPicPr>
      </xdr:nvPicPr>
      <xdr:blipFill>
        <a:blip r:embed="rId9"/>
        <a:stretch>
          <a:fillRect/>
        </a:stretch>
      </xdr:blipFill>
      <xdr:spPr>
        <a:xfrm>
          <a:off x="248285" y="27755850"/>
          <a:ext cx="14411325" cy="1781175"/>
        </a:xfrm>
        <a:prstGeom prst="rect">
          <a:avLst/>
        </a:prstGeom>
        <a:noFill/>
        <a:ln w="9525">
          <a:noFill/>
        </a:ln>
      </xdr:spPr>
    </xdr:pic>
    <xdr:clientData/>
  </xdr:twoCellAnchor>
  <xdr:twoCellAnchor editAs="oneCell">
    <xdr:from>
      <xdr:col>0</xdr:col>
      <xdr:colOff>286385</xdr:colOff>
      <xdr:row>163</xdr:row>
      <xdr:rowOff>161925</xdr:rowOff>
    </xdr:from>
    <xdr:to>
      <xdr:col>12</xdr:col>
      <xdr:colOff>419735</xdr:colOff>
      <xdr:row>184</xdr:row>
      <xdr:rowOff>47625</xdr:rowOff>
    </xdr:to>
    <xdr:pic>
      <xdr:nvPicPr>
        <xdr:cNvPr id="28" name="图片 27"/>
        <xdr:cNvPicPr>
          <a:picLocks noChangeAspect="1"/>
        </xdr:cNvPicPr>
      </xdr:nvPicPr>
      <xdr:blipFill>
        <a:blip r:embed="rId10"/>
        <a:stretch>
          <a:fillRect/>
        </a:stretch>
      </xdr:blipFill>
      <xdr:spPr>
        <a:xfrm>
          <a:off x="286385" y="29660850"/>
          <a:ext cx="11268075" cy="3686175"/>
        </a:xfrm>
        <a:prstGeom prst="rect">
          <a:avLst/>
        </a:prstGeom>
        <a:noFill/>
        <a:ln w="9525">
          <a:noFill/>
        </a:ln>
      </xdr:spPr>
    </xdr:pic>
    <xdr:clientData/>
  </xdr:twoCellAnchor>
  <xdr:twoCellAnchor editAs="oneCell">
    <xdr:from>
      <xdr:col>12</xdr:col>
      <xdr:colOff>476250</xdr:colOff>
      <xdr:row>165</xdr:row>
      <xdr:rowOff>28575</xdr:rowOff>
    </xdr:from>
    <xdr:to>
      <xdr:col>21</xdr:col>
      <xdr:colOff>142875</xdr:colOff>
      <xdr:row>188</xdr:row>
      <xdr:rowOff>133350</xdr:rowOff>
    </xdr:to>
    <xdr:pic>
      <xdr:nvPicPr>
        <xdr:cNvPr id="29" name="图片 28"/>
        <xdr:cNvPicPr>
          <a:picLocks noChangeAspect="1"/>
        </xdr:cNvPicPr>
      </xdr:nvPicPr>
      <xdr:blipFill>
        <a:blip r:embed="rId11"/>
        <a:stretch>
          <a:fillRect/>
        </a:stretch>
      </xdr:blipFill>
      <xdr:spPr>
        <a:xfrm>
          <a:off x="11610975" y="29889450"/>
          <a:ext cx="6600825" cy="4267200"/>
        </a:xfrm>
        <a:prstGeom prst="rect">
          <a:avLst/>
        </a:prstGeom>
        <a:noFill/>
        <a:ln w="9525">
          <a:noFill/>
        </a:ln>
      </xdr:spPr>
    </xdr:pic>
    <xdr:clientData/>
  </xdr:twoCellAnchor>
  <xdr:twoCellAnchor editAs="oneCell">
    <xdr:from>
      <xdr:col>6</xdr:col>
      <xdr:colOff>723900</xdr:colOff>
      <xdr:row>52</xdr:row>
      <xdr:rowOff>133350</xdr:rowOff>
    </xdr:from>
    <xdr:to>
      <xdr:col>13</xdr:col>
      <xdr:colOff>466725</xdr:colOff>
      <xdr:row>69</xdr:row>
      <xdr:rowOff>142875</xdr:rowOff>
    </xdr:to>
    <xdr:pic>
      <xdr:nvPicPr>
        <xdr:cNvPr id="30" name="图片 29"/>
        <xdr:cNvPicPr>
          <a:picLocks noChangeAspect="1"/>
        </xdr:cNvPicPr>
      </xdr:nvPicPr>
      <xdr:blipFill>
        <a:blip r:embed="rId12"/>
        <a:stretch>
          <a:fillRect/>
        </a:stretch>
      </xdr:blipFill>
      <xdr:spPr>
        <a:xfrm>
          <a:off x="7143750" y="9544050"/>
          <a:ext cx="5981700" cy="3086100"/>
        </a:xfrm>
        <a:prstGeom prst="rect">
          <a:avLst/>
        </a:prstGeom>
        <a:noFill/>
        <a:ln w="9525">
          <a:noFill/>
        </a:ln>
      </xdr:spPr>
    </xdr:pic>
    <xdr:clientData/>
  </xdr:twoCellAnchor>
  <xdr:twoCellAnchor editAs="oneCell">
    <xdr:from>
      <xdr:col>0</xdr:col>
      <xdr:colOff>343535</xdr:colOff>
      <xdr:row>190</xdr:row>
      <xdr:rowOff>19050</xdr:rowOff>
    </xdr:from>
    <xdr:to>
      <xdr:col>12</xdr:col>
      <xdr:colOff>419735</xdr:colOff>
      <xdr:row>201</xdr:row>
      <xdr:rowOff>38100</xdr:rowOff>
    </xdr:to>
    <xdr:pic>
      <xdr:nvPicPr>
        <xdr:cNvPr id="2" name="图片 1"/>
        <xdr:cNvPicPr>
          <a:picLocks noChangeAspect="1"/>
        </xdr:cNvPicPr>
      </xdr:nvPicPr>
      <xdr:blipFill>
        <a:blip r:embed="rId13"/>
        <a:stretch>
          <a:fillRect/>
        </a:stretch>
      </xdr:blipFill>
      <xdr:spPr>
        <a:xfrm>
          <a:off x="343535" y="34404300"/>
          <a:ext cx="11210925" cy="2009775"/>
        </a:xfrm>
        <a:prstGeom prst="rect">
          <a:avLst/>
        </a:prstGeom>
        <a:noFill/>
        <a:ln w="9525">
          <a:noFill/>
        </a:ln>
      </xdr:spPr>
    </xdr:pic>
    <xdr:clientData/>
  </xdr:twoCellAnchor>
  <xdr:twoCellAnchor editAs="oneCell">
    <xdr:from>
      <xdr:col>0</xdr:col>
      <xdr:colOff>410210</xdr:colOff>
      <xdr:row>201</xdr:row>
      <xdr:rowOff>161925</xdr:rowOff>
    </xdr:from>
    <xdr:to>
      <xdr:col>9</xdr:col>
      <xdr:colOff>591185</xdr:colOff>
      <xdr:row>222</xdr:row>
      <xdr:rowOff>19050</xdr:rowOff>
    </xdr:to>
    <xdr:pic>
      <xdr:nvPicPr>
        <xdr:cNvPr id="3" name="图片 2"/>
        <xdr:cNvPicPr>
          <a:picLocks noChangeAspect="1"/>
        </xdr:cNvPicPr>
      </xdr:nvPicPr>
      <xdr:blipFill>
        <a:blip r:embed="rId14"/>
        <a:stretch>
          <a:fillRect/>
        </a:stretch>
      </xdr:blipFill>
      <xdr:spPr>
        <a:xfrm>
          <a:off x="410210" y="36537900"/>
          <a:ext cx="9077325" cy="3657600"/>
        </a:xfrm>
        <a:prstGeom prst="rect">
          <a:avLst/>
        </a:prstGeom>
        <a:noFill/>
        <a:ln w="9525">
          <a:noFill/>
        </a:ln>
      </xdr:spPr>
    </xdr:pic>
    <xdr:clientData/>
  </xdr:twoCellAnchor>
  <xdr:twoCellAnchor editAs="oneCell">
    <xdr:from>
      <xdr:col>9</xdr:col>
      <xdr:colOff>752475</xdr:colOff>
      <xdr:row>201</xdr:row>
      <xdr:rowOff>142875</xdr:rowOff>
    </xdr:from>
    <xdr:to>
      <xdr:col>17</xdr:col>
      <xdr:colOff>323850</xdr:colOff>
      <xdr:row>223</xdr:row>
      <xdr:rowOff>161925</xdr:rowOff>
    </xdr:to>
    <xdr:pic>
      <xdr:nvPicPr>
        <xdr:cNvPr id="4" name="图片 3"/>
        <xdr:cNvPicPr>
          <a:picLocks noChangeAspect="1"/>
        </xdr:cNvPicPr>
      </xdr:nvPicPr>
      <xdr:blipFill>
        <a:blip r:embed="rId15"/>
        <a:stretch>
          <a:fillRect/>
        </a:stretch>
      </xdr:blipFill>
      <xdr:spPr>
        <a:xfrm>
          <a:off x="9648825" y="36518850"/>
          <a:ext cx="5981700" cy="4000500"/>
        </a:xfrm>
        <a:prstGeom prst="rect">
          <a:avLst/>
        </a:prstGeom>
        <a:noFill/>
        <a:ln w="9525">
          <a:noFill/>
        </a:ln>
      </xdr:spPr>
    </xdr:pic>
    <xdr:clientData/>
  </xdr:twoCellAnchor>
  <xdr:twoCellAnchor editAs="oneCell">
    <xdr:from>
      <xdr:col>17</xdr:col>
      <xdr:colOff>276225</xdr:colOff>
      <xdr:row>201</xdr:row>
      <xdr:rowOff>152400</xdr:rowOff>
    </xdr:from>
    <xdr:to>
      <xdr:col>24</xdr:col>
      <xdr:colOff>676275</xdr:colOff>
      <xdr:row>220</xdr:row>
      <xdr:rowOff>28575</xdr:rowOff>
    </xdr:to>
    <xdr:pic>
      <xdr:nvPicPr>
        <xdr:cNvPr id="5" name="图片 4"/>
        <xdr:cNvPicPr>
          <a:picLocks noChangeAspect="1"/>
        </xdr:cNvPicPr>
      </xdr:nvPicPr>
      <xdr:blipFill>
        <a:blip r:embed="rId16"/>
        <a:stretch>
          <a:fillRect/>
        </a:stretch>
      </xdr:blipFill>
      <xdr:spPr>
        <a:xfrm>
          <a:off x="15582900" y="36528375"/>
          <a:ext cx="5219700" cy="3314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6" customWidth="1"/>
    <col min="2" max="2" width="81" style="3697" customWidth="1"/>
    <col min="3" max="16384" width="9" style="3698"/>
  </cols>
  <sheetData>
    <row r="1" s="3693" customFormat="1" ht="16.5" spans="1:2">
      <c r="A1" s="3699" t="s">
        <v>0</v>
      </c>
      <c r="B1" s="3700" t="s">
        <v>1</v>
      </c>
    </row>
    <row r="2" s="3694" customFormat="1" ht="15" spans="1:2">
      <c r="A2" s="3701" t="s">
        <v>2</v>
      </c>
      <c r="B2" s="3702" t="str">
        <f>'预评函-封皮'!B37:I37</f>
        <v>北京市房地产抵押价值预评估</v>
      </c>
    </row>
    <row r="3" s="3695" customFormat="1" spans="1:2">
      <c r="A3" s="3703" t="s">
        <v>3</v>
      </c>
      <c r="B3" s="3704">
        <f>'预评函-封皮'!B40</f>
        <v>0</v>
      </c>
    </row>
    <row r="4" s="3695" customFormat="1" spans="1:2">
      <c r="A4" s="3703" t="s">
        <v>4</v>
      </c>
      <c r="B4" s="3704" t="str">
        <f ca="1">'预评函-封皮'!B46</f>
        <v>郑燚（注册号：1120070131)、吴薇（注册号：1419970001)</v>
      </c>
    </row>
    <row r="5" s="3693" customFormat="1" ht="15" spans="1:2">
      <c r="A5" s="3705" t="s">
        <v>5</v>
      </c>
      <c r="B5" s="3706" t="str">
        <f>'预评函-封皮'!B49</f>
        <v>康正预评字号</v>
      </c>
    </row>
    <row r="6" s="3694" customFormat="1" ht="15" spans="1:2">
      <c r="A6" s="3701" t="s">
        <v>6</v>
      </c>
      <c r="B6" s="3702" t="str">
        <f>'预评函-1'!A4</f>
        <v>受贵公司委托，我公司对北京市房地产抵押价值进行了预评估。</v>
      </c>
    </row>
    <row r="7" s="3695" customFormat="1" spans="1:2">
      <c r="A7" s="3703" t="s">
        <v>7</v>
      </c>
      <c r="B7" s="3704" t="str">
        <f>'预评函-1'!A7</f>
        <v>估价对象为北京市房地产，为所有。根据《国有土地使用证》[]，估价对象（分摊）出让国有建设用地使用权面积为66843.16平方米，建筑面积为70118.8平方米。</v>
      </c>
    </row>
    <row r="8" s="3695" customFormat="1" spans="1:2">
      <c r="A8" s="3703" t="s">
        <v>8</v>
      </c>
      <c r="B8" s="3704" t="str">
        <f>'预评函-1'!A8</f>
        <v>估价对象简述。项目推广名，项目类型（用途），估价对象分布，各用途面积明细情况：XX用途建筑面积XX平方米，XX用途建筑面积XX平方米，……。复杂面积清单需设‘附表’列示：抵押物清单详见附表</v>
      </c>
    </row>
    <row r="9" s="3695" customFormat="1" spans="1:2">
      <c r="A9" s="3703" t="s">
        <v>9</v>
      </c>
      <c r="B9" s="3704" t="str">
        <f>'预评函-1'!A10</f>
        <v>估价对象为北京市房地产,属开发建设的，该项目尚在开发建设中。根据《国有土地使用证》[]，估价对象（分摊）出让国有建设用地使用权面积为66843.16平方米，规划建筑面积为70118.8平方米。</v>
      </c>
    </row>
    <row r="10" s="3695" customFormat="1" spans="1:2">
      <c r="A10" s="3703" t="s">
        <v>10</v>
      </c>
      <c r="B10" s="37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5" customFormat="1" spans="1:2">
      <c r="A11" s="3703" t="s">
        <v>11</v>
      </c>
      <c r="B11" s="370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5" customFormat="1" spans="1:2">
      <c r="A12" s="3703" t="s">
        <v>12</v>
      </c>
      <c r="B12" s="3704" t="str">
        <f>'预评函-1'!A15</f>
        <v>2024年8月6日</v>
      </c>
    </row>
    <row r="13" s="3695" customFormat="1" spans="1:2">
      <c r="A13" s="3703" t="s">
        <v>13</v>
      </c>
      <c r="B13" s="3704" t="str">
        <f>'预评函-1'!A18</f>
        <v>本次估价的“房地产价值”是指在正常市场情况下，在价值时点2024年8月6日，估价对象规划用途为，土地取得方式为出让，出让国有建设用地使用权剩余土地使用年限为，假定未设立法定优先受偿款下的房地产市场价值。</v>
      </c>
    </row>
    <row r="14" s="3695" customFormat="1" spans="1:2">
      <c r="A14" s="3703" t="s">
        <v>14</v>
      </c>
      <c r="B14" s="37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5" customFormat="1" spans="1:2">
      <c r="A15" s="3703" t="s">
        <v>15</v>
      </c>
      <c r="B15" s="3704" t="str">
        <f>'预评函-1'!A20</f>
        <v>本次估价的“房地产抵押价值”是指估价对象在价值时点的“房地产价值”扣减估价师于价值时点所知悉的法定优先受偿款后的余额。</v>
      </c>
    </row>
    <row r="16" s="3695" customFormat="1" spans="1:2">
      <c r="A16" s="3703" t="s">
        <v>16</v>
      </c>
      <c r="B16" s="3704" t="str">
        <f>'预评函-1'!A21</f>
        <v>法定优先受偿款是指假定在价值时点实现抵押权时，法律规定优先于本次抵押贷款受偿的款额，包括发包人拖欠承包人的建筑工程款，已抵押担保的债权数额以及其他法定优先受偿款。</v>
      </c>
    </row>
    <row r="17" s="3695" customFormat="1" spans="1:2">
      <c r="A17" s="3703" t="s">
        <v>17</v>
      </c>
      <c r="B17" s="3704" t="str">
        <f>'预评函-1'!A22</f>
        <v>本次估价的“抵押净值”是指估价对象“房地产抵押价值”减去估价对象在价值时点以“房地产销售收入”为基数计算的预计抵押权实现进行处置时需缴纳的各项费用、税金等相关费用后的价值。</v>
      </c>
    </row>
    <row r="18" s="3693" customFormat="1" ht="15" spans="1:2">
      <c r="A18" s="3705" t="s">
        <v>18</v>
      </c>
      <c r="B18" s="3706" t="str">
        <f>'预评函-1'!A24</f>
        <v>本次评估采用的主估价方法为成本法和收益法。</v>
      </c>
    </row>
    <row r="19" s="3694" customFormat="1" ht="15" spans="1:2">
      <c r="A19" s="3701" t="s">
        <v>19</v>
      </c>
      <c r="B19" s="370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5" customFormat="1" spans="1:2">
      <c r="A20" s="3703" t="s">
        <v>20</v>
      </c>
      <c r="B20" s="3704">
        <f ca="1">'预评函-2'!D5</f>
        <v>42423</v>
      </c>
    </row>
    <row r="21" s="3695" customFormat="1" spans="1:2">
      <c r="A21" s="3703" t="s">
        <v>21</v>
      </c>
      <c r="B21" s="3704">
        <f ca="1">'预评函-2'!D7</f>
        <v>6050</v>
      </c>
    </row>
    <row r="22" s="3695" customFormat="1" spans="1:2">
      <c r="A22" s="3703" t="s">
        <v>22</v>
      </c>
      <c r="B22" s="3704" t="str">
        <f ca="1">'预评函-2'!D6</f>
        <v>肆亿贰仟肆佰贰拾叁万元整</v>
      </c>
    </row>
    <row r="23" s="3695" customFormat="1" spans="1:2">
      <c r="A23" s="3703" t="s">
        <v>23</v>
      </c>
      <c r="B23" s="3704" t="str">
        <f>'预评函-2'!B8</f>
        <v>2.估价师知悉的法定优先受偿款</v>
      </c>
    </row>
    <row r="24" s="3695" customFormat="1" spans="1:2">
      <c r="A24" s="3703" t="s">
        <v>24</v>
      </c>
      <c r="B24" s="3704">
        <f>'预评函-2'!D8</f>
        <v>0</v>
      </c>
    </row>
    <row r="25" s="3695" customFormat="1" spans="1:2">
      <c r="A25" s="3703" t="s">
        <v>25</v>
      </c>
      <c r="B25" s="3704" t="str">
        <f>'预评函-2'!D9</f>
        <v>零元整</v>
      </c>
    </row>
    <row r="26" s="3695" customFormat="1" spans="1:2">
      <c r="A26" s="3703" t="s">
        <v>26</v>
      </c>
      <c r="B26" s="3704">
        <f>'预评函-2'!D10</f>
        <v>0</v>
      </c>
    </row>
    <row r="27" s="3695" customFormat="1" spans="1:2">
      <c r="A27" s="3703" t="s">
        <v>27</v>
      </c>
      <c r="B27" s="3704">
        <f>'预评函-2'!D11</f>
        <v>0</v>
      </c>
    </row>
    <row r="28" s="3695" customFormat="1" spans="1:2">
      <c r="A28" s="3703" t="s">
        <v>28</v>
      </c>
      <c r="B28" s="3704">
        <f>'预评函-2'!D12</f>
        <v>0</v>
      </c>
    </row>
    <row r="29" s="3695" customFormat="1" spans="1:2">
      <c r="A29" s="3703" t="s">
        <v>29</v>
      </c>
      <c r="B29" s="3704" t="str">
        <f>'预评函-2'!B13</f>
        <v>3.房地产抵押价值</v>
      </c>
    </row>
    <row r="30" s="3695" customFormat="1" spans="1:2">
      <c r="A30" s="3703" t="s">
        <v>30</v>
      </c>
      <c r="B30" s="3704">
        <f ca="1">'预评函-2'!D13</f>
        <v>42423</v>
      </c>
    </row>
    <row r="31" s="3695" customFormat="1" spans="1:2">
      <c r="A31" s="3703" t="s">
        <v>31</v>
      </c>
      <c r="B31" s="3704">
        <f ca="1">'预评函-2'!D15</f>
        <v>6050</v>
      </c>
    </row>
    <row r="32" s="3695" customFormat="1" spans="1:2">
      <c r="A32" s="3703" t="s">
        <v>32</v>
      </c>
      <c r="B32" s="3704" t="str">
        <f ca="1">'预评函-2'!D14</f>
        <v>肆亿贰仟肆佰贰拾叁万元整</v>
      </c>
    </row>
    <row r="33" s="3695" customFormat="1" spans="1:2">
      <c r="A33" s="3703" t="s">
        <v>33</v>
      </c>
      <c r="B33" s="3704" t="str">
        <f>'预评函-2'!B16</f>
        <v>——</v>
      </c>
    </row>
    <row r="34" s="3695" customFormat="1" spans="1:2">
      <c r="A34" s="3703" t="s">
        <v>34</v>
      </c>
      <c r="B34" s="3704" t="str">
        <f ca="1">'预评函-2'!D16</f>
        <v>——</v>
      </c>
    </row>
    <row r="35" s="3695" customFormat="1" spans="1:2">
      <c r="A35" s="3703" t="s">
        <v>35</v>
      </c>
      <c r="B35" s="3704" t="str">
        <f ca="1">'预评函-2'!D18</f>
        <v>——</v>
      </c>
    </row>
    <row r="36" s="3695" customFormat="1" spans="1:2">
      <c r="A36" s="3703" t="s">
        <v>36</v>
      </c>
      <c r="B36" s="3704" t="e">
        <f ca="1">'预评函-2'!D17</f>
        <v>#VALUE!</v>
      </c>
    </row>
    <row r="37" s="3695" customFormat="1" spans="1:2">
      <c r="A37" s="3703" t="s">
        <v>37</v>
      </c>
      <c r="B37" s="3704" t="str">
        <f>'预评函-2'!B19</f>
        <v>4.抵押净值</v>
      </c>
    </row>
    <row r="38" s="3695" customFormat="1" spans="1:2">
      <c r="A38" s="3703" t="s">
        <v>38</v>
      </c>
      <c r="B38" s="3704">
        <f ca="1">'预评函-2'!D19</f>
        <v>37769</v>
      </c>
    </row>
    <row r="39" s="3695" customFormat="1" spans="1:2">
      <c r="A39" s="3703" t="s">
        <v>39</v>
      </c>
      <c r="B39" s="3704">
        <f ca="1">'预评函-2'!D21</f>
        <v>5386</v>
      </c>
    </row>
    <row r="40" s="3695" customFormat="1" spans="1:2">
      <c r="A40" s="3703" t="s">
        <v>40</v>
      </c>
      <c r="B40" s="3704" t="str">
        <f ca="1">'预评函-2'!D20</f>
        <v>叁亿柒仟柒佰陆拾玖万元整</v>
      </c>
    </row>
    <row r="41" s="3695" customFormat="1" spans="1:2">
      <c r="A41" s="3703" t="s">
        <v>41</v>
      </c>
      <c r="B41" s="3704" t="str">
        <f>'预评函-3'!A4</f>
        <v>北京市房地产</v>
      </c>
    </row>
    <row r="42" s="3695" customFormat="1" spans="1:2">
      <c r="A42" s="3703" t="s">
        <v>42</v>
      </c>
      <c r="B42" s="3704" t="str">
        <f>'预评函-3'!B2</f>
        <v>建筑面积</v>
      </c>
    </row>
    <row r="43" s="3695" customFormat="1" spans="1:2">
      <c r="A43" s="3703" t="s">
        <v>43</v>
      </c>
      <c r="B43" s="3704">
        <f>'预评函-3'!B4</f>
        <v>70118.8</v>
      </c>
    </row>
    <row r="44" s="3695" customFormat="1" spans="1:2">
      <c r="A44" s="3703" t="s">
        <v>44</v>
      </c>
      <c r="B44" s="3704" t="str">
        <f>'预评函-3'!C2</f>
        <v>(分摊)土地面积</v>
      </c>
    </row>
    <row r="45" s="3695" customFormat="1" spans="1:2">
      <c r="A45" s="3703" t="s">
        <v>45</v>
      </c>
      <c r="B45" s="3704">
        <f>'预评函-3'!C4</f>
        <v>66843.16</v>
      </c>
    </row>
    <row r="46" s="3695" customFormat="1" spans="1:2">
      <c r="A46" s="3703" t="s">
        <v>46</v>
      </c>
      <c r="B46" s="3704" t="str">
        <f>'预评函-3'!D2</f>
        <v>出让国有建设用地使用权价值</v>
      </c>
    </row>
    <row r="47" s="3695" customFormat="1" spans="1:2">
      <c r="A47" s="3703" t="s">
        <v>47</v>
      </c>
      <c r="B47" s="3704">
        <f ca="1">'预评函-3'!D4</f>
        <v>16757</v>
      </c>
    </row>
    <row r="48" s="3695" customFormat="1" spans="1:2">
      <c r="A48" s="3703" t="s">
        <v>48</v>
      </c>
      <c r="B48" s="3704">
        <f ca="1">'预评函-3'!E4</f>
        <v>2390</v>
      </c>
    </row>
    <row r="49" s="3695" customFormat="1" spans="1:2">
      <c r="A49" s="3703" t="s">
        <v>49</v>
      </c>
      <c r="B49" s="3704" t="str">
        <f ca="1">'预评函-3'!D5</f>
        <v>壹亿陆仟柒佰伍拾柒万元整</v>
      </c>
    </row>
    <row r="50" s="3695" customFormat="1" spans="1:2">
      <c r="A50" s="3703" t="s">
        <v>50</v>
      </c>
      <c r="B50" s="3704" t="str">
        <f>'预评函-3'!F2</f>
        <v>在建建筑物价值</v>
      </c>
    </row>
    <row r="51" s="3695" customFormat="1" spans="1:2">
      <c r="A51" s="3703" t="s">
        <v>51</v>
      </c>
      <c r="B51" s="3704">
        <f ca="1">'预评函-3'!F4</f>
        <v>25666</v>
      </c>
    </row>
    <row r="52" s="3695" customFormat="1" spans="1:2">
      <c r="A52" s="3703" t="s">
        <v>52</v>
      </c>
      <c r="B52" s="3704">
        <f ca="1">'预评函-3'!G4</f>
        <v>3660</v>
      </c>
    </row>
    <row r="53" s="3695" customFormat="1" spans="1:2">
      <c r="A53" s="3703" t="s">
        <v>53</v>
      </c>
      <c r="B53" s="3704" t="str">
        <f ca="1">'预评函-3'!F5</f>
        <v>贰亿伍仟陆佰陆拾陆万元整</v>
      </c>
    </row>
    <row r="54" s="3695" customFormat="1" spans="1:2">
      <c r="A54" s="3703" t="s">
        <v>54</v>
      </c>
      <c r="B54" s="3704" t="str">
        <f>'预评函-3'!A8</f>
        <v>房地产抵押价值</v>
      </c>
    </row>
    <row r="55" s="3695" customFormat="1" spans="1:2">
      <c r="A55" s="3703" t="s">
        <v>55</v>
      </c>
      <c r="B55" s="3704" t="str">
        <f>'预评函-3'!A10</f>
        <v/>
      </c>
    </row>
    <row r="56" s="3695" customFormat="1" spans="1:2">
      <c r="A56" s="3703" t="s">
        <v>56</v>
      </c>
      <c r="B56" s="3704" t="str">
        <f>'预评函-3'!A12</f>
        <v>抵押净值</v>
      </c>
    </row>
    <row r="57" s="3693" customFormat="1" ht="15" spans="1:2">
      <c r="A57" s="3705" t="s">
        <v>57</v>
      </c>
      <c r="B57" s="3706" t="str">
        <f>'预评函-3'!A6</f>
        <v>估价师知悉的法定优先受偿款</v>
      </c>
    </row>
    <row r="58" s="3694" customFormat="1" ht="15" spans="1:2">
      <c r="A58" s="3701" t="s">
        <v>58</v>
      </c>
      <c r="B58" s="3702" t="str">
        <f>'预评函-4'!A12</f>
        <v>2.本《评估意见函》仅供金融机构进行内部审核使用，不做其他目的之用。</v>
      </c>
    </row>
    <row r="59" s="3695" customFormat="1" spans="1:2">
      <c r="A59" s="3703" t="s">
        <v>59</v>
      </c>
      <c r="B59" s="3704" t="str">
        <f>'预评函-4'!A13</f>
        <v>3.抵押双方在办理抵押登记手续时，应使用本公司出具的正式《房地产评估报告》，特提醒报告使用者注意。</v>
      </c>
    </row>
    <row r="60" s="3695" customFormat="1" spans="1:2">
      <c r="A60" s="3703" t="s">
        <v>60</v>
      </c>
      <c r="B60" s="3704" t="str">
        <f>'预评函-4'!A14</f>
        <v>4.本次评估估价师所知悉的法定优先受偿款情况说明如下：</v>
      </c>
    </row>
    <row r="61" s="3695" customFormat="1" spans="1:2">
      <c r="A61" s="3703" t="s">
        <v>61</v>
      </c>
      <c r="B61" s="37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5" customFormat="1" spans="1:2">
      <c r="A62" s="3703" t="s">
        <v>62</v>
      </c>
      <c r="B62" s="3704" t="str">
        <f>'预评函-4'!A16</f>
        <v>（2）根据《工程款支付情况说明》，截至价值时点，估价对象不存在应付未付工程款项。（只要没有施工方盖章的，均“设定”进行表述）</v>
      </c>
    </row>
    <row r="63" s="3695" customFormat="1" spans="1:2">
      <c r="A63" s="3703" t="s">
        <v>63</v>
      </c>
      <c r="B63" s="37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5" customFormat="1" spans="1:2">
      <c r="A64" s="3703" t="s">
        <v>64</v>
      </c>
      <c r="B64" s="3704" t="str">
        <f>'预评函-4'!A18</f>
        <v>故，本次评估不存在估价师知悉的法定优先受偿款</v>
      </c>
    </row>
    <row r="65" s="3695" customFormat="1" spans="1:2">
      <c r="A65" s="3703" t="s">
        <v>65</v>
      </c>
      <c r="B65" s="37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5" customFormat="1" spans="1:2">
      <c r="A66" s="3703" t="s">
        <v>66</v>
      </c>
      <c r="B66" s="370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5" customFormat="1" spans="1:2">
      <c r="A67" s="3703" t="s">
        <v>67</v>
      </c>
      <c r="B67" s="370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5" customFormat="1" spans="1:2">
      <c r="A68" s="3703" t="s">
        <v>68</v>
      </c>
      <c r="B68" s="3704" t="str">
        <f>'预评函-4'!A22</f>
        <v>8.其他需特殊说明事项：无（注意调整序号）</v>
      </c>
    </row>
    <row r="69" s="3693" customFormat="1" ht="15" spans="1:2">
      <c r="A69" s="3705" t="s">
        <v>69</v>
      </c>
      <c r="B69" s="3707">
        <f>'预评函-4'!C31</f>
        <v>42551</v>
      </c>
    </row>
    <row r="70" ht="15" spans="1:2">
      <c r="A70" s="3708" t="s">
        <v>70</v>
      </c>
      <c r="B70" s="3709" t="str">
        <f>'预评函-4'!A4</f>
        <v>郑燚</v>
      </c>
    </row>
    <row r="71" spans="1:2">
      <c r="A71" s="3703" t="s">
        <v>71</v>
      </c>
      <c r="B71" s="3704">
        <f ca="1">'预评函-4'!B4</f>
        <v>1120070131</v>
      </c>
    </row>
    <row r="72" spans="1:2">
      <c r="A72" s="3703" t="s">
        <v>72</v>
      </c>
      <c r="B72" s="3710" t="str">
        <f>'预评函-4'!A5</f>
        <v>吴薇</v>
      </c>
    </row>
    <row r="73" s="3693" customFormat="1" ht="15" spans="1:2">
      <c r="A73" s="3705" t="s">
        <v>73</v>
      </c>
      <c r="B73" s="3706">
        <f ca="1">'预评函-4'!B5</f>
        <v>1419970001</v>
      </c>
    </row>
    <row r="74" ht="15" spans="1:2">
      <c r="A74" s="3696" t="s">
        <v>74</v>
      </c>
      <c r="B74" s="36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36" customWidth="1"/>
    <col min="2" max="2" width="23.25" style="3537" customWidth="1"/>
    <col min="3" max="3" width="13" style="3538" customWidth="1"/>
    <col min="4" max="4" width="5.75" style="3539" customWidth="1"/>
    <col min="5" max="5" width="7.125" style="3539" customWidth="1"/>
    <col min="6" max="6" width="10.625" style="3539" customWidth="1"/>
    <col min="7" max="7" width="7.5" style="3539" customWidth="1"/>
    <col min="8" max="8" width="11.875" style="3538" customWidth="1"/>
    <col min="9" max="9" width="11.625" style="3538" customWidth="1"/>
    <col min="10" max="10" width="9" style="3538" customWidth="1"/>
    <col min="11" max="19" width="9" style="3539" customWidth="1"/>
    <col min="20" max="23" width="9" style="3538" customWidth="1"/>
    <col min="24" max="24" width="21.125" style="3537" customWidth="1"/>
    <col min="25" max="16384" width="9" style="3537"/>
  </cols>
  <sheetData>
    <row r="1" s="3535" customFormat="1" ht="40.5" spans="1:23">
      <c r="A1" s="3540" t="s">
        <v>206</v>
      </c>
      <c r="B1" s="3541" t="s">
        <v>207</v>
      </c>
      <c r="C1" s="3542" t="s">
        <v>208</v>
      </c>
      <c r="D1" s="3543" t="s">
        <v>209</v>
      </c>
      <c r="E1" s="3544" t="s">
        <v>210</v>
      </c>
      <c r="F1" s="3544" t="s">
        <v>211</v>
      </c>
      <c r="G1" s="3544" t="s">
        <v>212</v>
      </c>
      <c r="H1" s="3544" t="s">
        <v>213</v>
      </c>
      <c r="I1" s="3544" t="s">
        <v>214</v>
      </c>
      <c r="J1" s="3544" t="s">
        <v>215</v>
      </c>
      <c r="K1" s="3544" t="s">
        <v>216</v>
      </c>
      <c r="L1" s="3544" t="s">
        <v>217</v>
      </c>
      <c r="M1" s="3544" t="s">
        <v>218</v>
      </c>
      <c r="N1" s="3544" t="s">
        <v>219</v>
      </c>
      <c r="O1" s="3544" t="s">
        <v>220</v>
      </c>
      <c r="P1" s="3543" t="s">
        <v>221</v>
      </c>
      <c r="Q1" s="3543" t="s">
        <v>222</v>
      </c>
      <c r="R1" s="3544" t="s">
        <v>223</v>
      </c>
      <c r="S1" s="3544" t="s">
        <v>224</v>
      </c>
      <c r="T1" s="3553" t="s">
        <v>225</v>
      </c>
      <c r="U1" s="3544" t="s">
        <v>226</v>
      </c>
      <c r="V1" s="3544" t="s">
        <v>227</v>
      </c>
      <c r="W1" s="3544" t="s">
        <v>228</v>
      </c>
    </row>
    <row r="2" spans="1:23">
      <c r="A2" s="3545" t="s">
        <v>124</v>
      </c>
      <c r="B2" s="3545" t="s">
        <v>229</v>
      </c>
      <c r="C2" s="3546" t="s">
        <v>230</v>
      </c>
      <c r="D2" s="3539" t="s">
        <v>231</v>
      </c>
      <c r="E2" s="3539" t="s">
        <v>232</v>
      </c>
      <c r="F2" s="3539" t="s">
        <v>159</v>
      </c>
      <c r="G2" s="3539">
        <v>20</v>
      </c>
      <c r="H2" s="3539" t="s">
        <v>159</v>
      </c>
      <c r="I2" s="3539" t="s">
        <v>233</v>
      </c>
      <c r="J2" s="3539" t="s">
        <v>234</v>
      </c>
      <c r="K2" s="3539" t="s">
        <v>235</v>
      </c>
      <c r="L2" s="3539" t="s">
        <v>235</v>
      </c>
      <c r="M2" s="3539" t="s">
        <v>235</v>
      </c>
      <c r="N2" s="3539" t="s">
        <v>235</v>
      </c>
      <c r="O2" s="3539" t="s">
        <v>235</v>
      </c>
      <c r="P2" s="3539" t="s">
        <v>235</v>
      </c>
      <c r="Q2" s="3539" t="s">
        <v>235</v>
      </c>
      <c r="R2" s="3539" t="s">
        <v>236</v>
      </c>
      <c r="S2" s="3539" t="s">
        <v>235</v>
      </c>
      <c r="T2" s="3539" t="s">
        <v>237</v>
      </c>
      <c r="U2" s="3539" t="s">
        <v>235</v>
      </c>
      <c r="V2" s="3539" t="s">
        <v>238</v>
      </c>
      <c r="W2" s="3539" t="s">
        <v>235</v>
      </c>
    </row>
    <row r="3" spans="1:23">
      <c r="A3" s="3545" t="s">
        <v>239</v>
      </c>
      <c r="B3" s="3547" t="s">
        <v>240</v>
      </c>
      <c r="C3" s="3548" t="s">
        <v>241</v>
      </c>
      <c r="D3" s="3539" t="s">
        <v>242</v>
      </c>
      <c r="E3" s="3539" t="s">
        <v>124</v>
      </c>
      <c r="F3" s="3539" t="s">
        <v>160</v>
      </c>
      <c r="G3" s="3539">
        <v>40</v>
      </c>
      <c r="H3" s="3539" t="s">
        <v>160</v>
      </c>
      <c r="I3" s="3539" t="s">
        <v>243</v>
      </c>
      <c r="J3" s="3539" t="s">
        <v>244</v>
      </c>
      <c r="K3" s="3539" t="s">
        <v>245</v>
      </c>
      <c r="L3" s="3539" t="s">
        <v>245</v>
      </c>
      <c r="M3" s="3539" t="s">
        <v>245</v>
      </c>
      <c r="N3" s="3539" t="s">
        <v>245</v>
      </c>
      <c r="O3" s="3539" t="s">
        <v>245</v>
      </c>
      <c r="P3" s="3539" t="s">
        <v>245</v>
      </c>
      <c r="Q3" s="3539" t="s">
        <v>245</v>
      </c>
      <c r="R3" s="3539" t="s">
        <v>246</v>
      </c>
      <c r="S3" s="3539" t="s">
        <v>245</v>
      </c>
      <c r="T3" s="3539" t="s">
        <v>247</v>
      </c>
      <c r="U3" s="3539" t="s">
        <v>245</v>
      </c>
      <c r="V3" s="3539" t="s">
        <v>248</v>
      </c>
      <c r="W3" s="3539" t="s">
        <v>245</v>
      </c>
    </row>
    <row r="4" spans="1:23">
      <c r="A4" s="3545" t="s">
        <v>249</v>
      </c>
      <c r="B4" s="3545" t="s">
        <v>250</v>
      </c>
      <c r="C4" s="3546" t="s">
        <v>251</v>
      </c>
      <c r="D4" s="3539" t="s">
        <v>124</v>
      </c>
      <c r="E4" s="3539" t="s">
        <v>252</v>
      </c>
      <c r="F4" s="3539" t="s">
        <v>161</v>
      </c>
      <c r="G4" s="3539">
        <v>50</v>
      </c>
      <c r="H4" s="3539" t="s">
        <v>161</v>
      </c>
      <c r="I4" s="3539" t="s">
        <v>253</v>
      </c>
      <c r="K4" s="3539" t="s">
        <v>254</v>
      </c>
      <c r="L4" s="3539" t="s">
        <v>254</v>
      </c>
      <c r="M4" s="3539" t="s">
        <v>254</v>
      </c>
      <c r="N4" s="3539" t="s">
        <v>254</v>
      </c>
      <c r="O4" s="3539" t="s">
        <v>254</v>
      </c>
      <c r="P4" s="3539" t="s">
        <v>254</v>
      </c>
      <c r="Q4" s="3539" t="s">
        <v>254</v>
      </c>
      <c r="R4" s="3539" t="s">
        <v>255</v>
      </c>
      <c r="S4" s="3539" t="s">
        <v>254</v>
      </c>
      <c r="T4" s="3539" t="s">
        <v>256</v>
      </c>
      <c r="U4" s="3539" t="s">
        <v>254</v>
      </c>
      <c r="W4" s="3539" t="s">
        <v>254</v>
      </c>
    </row>
    <row r="5" spans="1:23">
      <c r="A5" s="3545" t="s">
        <v>257</v>
      </c>
      <c r="B5" s="3545" t="s">
        <v>258</v>
      </c>
      <c r="C5" s="3546" t="s">
        <v>259</v>
      </c>
      <c r="F5" s="3539" t="s">
        <v>162</v>
      </c>
      <c r="G5" s="3539">
        <v>70</v>
      </c>
      <c r="H5" s="3539" t="s">
        <v>260</v>
      </c>
      <c r="I5" s="3539" t="s">
        <v>261</v>
      </c>
      <c r="K5" s="3539" t="s">
        <v>262</v>
      </c>
      <c r="L5" s="3539" t="s">
        <v>262</v>
      </c>
      <c r="M5" s="3539" t="s">
        <v>262</v>
      </c>
      <c r="N5" s="3539" t="s">
        <v>262</v>
      </c>
      <c r="O5" s="3539" t="s">
        <v>262</v>
      </c>
      <c r="P5" s="3539" t="s">
        <v>262</v>
      </c>
      <c r="Q5" s="3539" t="s">
        <v>262</v>
      </c>
      <c r="R5" s="3539" t="s">
        <v>263</v>
      </c>
      <c r="S5" s="3539" t="s">
        <v>262</v>
      </c>
      <c r="T5" s="3539" t="s">
        <v>264</v>
      </c>
      <c r="U5" s="3539" t="s">
        <v>262</v>
      </c>
      <c r="W5" s="3539" t="s">
        <v>262</v>
      </c>
    </row>
    <row r="6" spans="1:23">
      <c r="A6" s="3545" t="s">
        <v>265</v>
      </c>
      <c r="B6" s="3547" t="s">
        <v>266</v>
      </c>
      <c r="C6" s="3549" t="s">
        <v>267</v>
      </c>
      <c r="F6" s="3539" t="s">
        <v>260</v>
      </c>
      <c r="H6" s="3539" t="s">
        <v>164</v>
      </c>
      <c r="I6" s="3539" t="s">
        <v>268</v>
      </c>
      <c r="K6" s="3539" t="s">
        <v>269</v>
      </c>
      <c r="L6" s="3539" t="s">
        <v>269</v>
      </c>
      <c r="M6" s="3539" t="s">
        <v>269</v>
      </c>
      <c r="N6" s="3539" t="s">
        <v>269</v>
      </c>
      <c r="O6" s="3539" t="s">
        <v>269</v>
      </c>
      <c r="P6" s="3539" t="s">
        <v>269</v>
      </c>
      <c r="Q6" s="3539" t="s">
        <v>269</v>
      </c>
      <c r="R6" s="3539" t="s">
        <v>270</v>
      </c>
      <c r="S6" s="3539" t="s">
        <v>269</v>
      </c>
      <c r="T6" s="3539"/>
      <c r="U6" s="3539" t="s">
        <v>269</v>
      </c>
      <c r="W6" s="3539" t="s">
        <v>269</v>
      </c>
    </row>
    <row r="7" spans="1:9">
      <c r="A7" s="3545" t="s">
        <v>271</v>
      </c>
      <c r="B7" s="3547" t="s">
        <v>272</v>
      </c>
      <c r="C7" s="3546" t="s">
        <v>273</v>
      </c>
      <c r="F7" s="3539" t="s">
        <v>274</v>
      </c>
      <c r="H7" s="3539" t="s">
        <v>162</v>
      </c>
      <c r="I7" s="3539" t="s">
        <v>275</v>
      </c>
    </row>
    <row r="8" spans="1:9">
      <c r="A8" s="3545" t="s">
        <v>276</v>
      </c>
      <c r="B8" s="3545" t="s">
        <v>277</v>
      </c>
      <c r="C8" s="3546" t="s">
        <v>278</v>
      </c>
      <c r="F8" s="3539" t="s">
        <v>279</v>
      </c>
      <c r="H8" s="3539" t="s">
        <v>280</v>
      </c>
      <c r="I8" s="3539" t="s">
        <v>281</v>
      </c>
    </row>
    <row r="9" spans="1:9">
      <c r="A9" s="3545" t="s">
        <v>282</v>
      </c>
      <c r="B9" s="3545" t="s">
        <v>283</v>
      </c>
      <c r="C9" s="3546" t="s">
        <v>284</v>
      </c>
      <c r="F9" s="3539" t="s">
        <v>164</v>
      </c>
      <c r="H9" s="3539"/>
      <c r="I9" s="3538" t="s">
        <v>285</v>
      </c>
    </row>
    <row r="10" spans="1:9">
      <c r="A10" s="3545" t="s">
        <v>286</v>
      </c>
      <c r="B10" s="3545" t="s">
        <v>287</v>
      </c>
      <c r="C10" s="3546" t="s">
        <v>288</v>
      </c>
      <c r="F10" s="3539" t="s">
        <v>280</v>
      </c>
      <c r="I10" s="3538" t="s">
        <v>289</v>
      </c>
    </row>
    <row r="11" spans="1:9">
      <c r="A11" s="3545" t="s">
        <v>290</v>
      </c>
      <c r="B11" s="3545" t="s">
        <v>291</v>
      </c>
      <c r="C11" s="3546" t="s">
        <v>292</v>
      </c>
      <c r="F11" s="3539" t="s">
        <v>124</v>
      </c>
      <c r="I11" s="3538" t="s">
        <v>293</v>
      </c>
    </row>
    <row r="12" spans="1:9">
      <c r="A12" s="3545" t="s">
        <v>294</v>
      </c>
      <c r="B12" s="3545" t="s">
        <v>295</v>
      </c>
      <c r="C12" s="3546" t="s">
        <v>296</v>
      </c>
      <c r="I12" s="3538" t="s">
        <v>297</v>
      </c>
    </row>
    <row r="13" spans="1:9">
      <c r="A13" s="3545" t="s">
        <v>298</v>
      </c>
      <c r="B13" s="3545" t="s">
        <v>299</v>
      </c>
      <c r="C13" s="3546" t="s">
        <v>300</v>
      </c>
      <c r="I13" s="3538" t="s">
        <v>301</v>
      </c>
    </row>
    <row r="14" spans="1:9">
      <c r="A14" s="3545" t="s">
        <v>302</v>
      </c>
      <c r="B14" s="3545" t="s">
        <v>303</v>
      </c>
      <c r="C14" s="3539" t="s">
        <v>124</v>
      </c>
      <c r="I14" s="3538" t="s">
        <v>304</v>
      </c>
    </row>
    <row r="15" spans="1:9">
      <c r="A15" s="3545" t="s">
        <v>305</v>
      </c>
      <c r="B15" s="3545" t="s">
        <v>306</v>
      </c>
      <c r="C15" s="3546"/>
      <c r="I15" s="3538" t="s">
        <v>307</v>
      </c>
    </row>
    <row r="16" spans="1:3">
      <c r="A16" s="3545" t="s">
        <v>308</v>
      </c>
      <c r="B16" s="3545" t="s">
        <v>309</v>
      </c>
      <c r="C16" s="3546"/>
    </row>
    <row r="17" spans="1:3">
      <c r="A17" s="3545" t="s">
        <v>310</v>
      </c>
      <c r="B17" s="3545" t="s">
        <v>311</v>
      </c>
      <c r="C17" s="3546"/>
    </row>
    <row r="18" spans="1:3">
      <c r="A18" s="3545" t="s">
        <v>312</v>
      </c>
      <c r="B18" s="3545" t="s">
        <v>313</v>
      </c>
      <c r="C18" s="3546"/>
    </row>
    <row r="19" spans="1:3">
      <c r="A19" s="3545" t="s">
        <v>314</v>
      </c>
      <c r="B19" s="3545" t="s">
        <v>315</v>
      </c>
      <c r="C19" s="3546"/>
    </row>
    <row r="20" spans="1:3">
      <c r="A20" s="3545" t="s">
        <v>316</v>
      </c>
      <c r="B20" s="3545" t="s">
        <v>315</v>
      </c>
      <c r="C20" s="3546"/>
    </row>
    <row r="21" spans="1:3">
      <c r="A21" s="3545" t="s">
        <v>260</v>
      </c>
      <c r="B21" s="3545" t="s">
        <v>315</v>
      </c>
      <c r="C21" s="3546"/>
    </row>
    <row r="22" spans="1:3">
      <c r="A22" s="3545" t="s">
        <v>317</v>
      </c>
      <c r="B22" s="3545" t="s">
        <v>315</v>
      </c>
      <c r="C22" s="3546"/>
    </row>
    <row r="23" spans="1:3">
      <c r="A23" s="3545" t="s">
        <v>318</v>
      </c>
      <c r="B23" s="3545" t="s">
        <v>315</v>
      </c>
      <c r="C23" s="3546"/>
    </row>
    <row r="24" spans="1:3">
      <c r="A24" s="3545" t="s">
        <v>319</v>
      </c>
      <c r="B24" s="3545" t="s">
        <v>315</v>
      </c>
      <c r="C24" s="3546"/>
    </row>
    <row r="25" spans="1:3">
      <c r="A25" s="3545" t="s">
        <v>320</v>
      </c>
      <c r="B25" s="3545" t="s">
        <v>315</v>
      </c>
      <c r="C25" s="3546"/>
    </row>
    <row r="26" spans="1:3">
      <c r="A26" s="3545" t="s">
        <v>321</v>
      </c>
      <c r="B26" s="3545" t="s">
        <v>315</v>
      </c>
      <c r="C26" s="3546"/>
    </row>
    <row r="27" spans="1:3">
      <c r="A27" s="3545" t="s">
        <v>315</v>
      </c>
      <c r="B27" s="3545" t="s">
        <v>315</v>
      </c>
      <c r="C27" s="3546"/>
    </row>
    <row r="28" spans="1:3">
      <c r="A28" s="3545" t="s">
        <v>315</v>
      </c>
      <c r="B28" s="3545" t="s">
        <v>315</v>
      </c>
      <c r="C28" s="3546"/>
    </row>
    <row r="29" spans="1:3">
      <c r="A29" s="3545" t="s">
        <v>315</v>
      </c>
      <c r="B29" s="3545" t="s">
        <v>315</v>
      </c>
      <c r="C29" s="3546"/>
    </row>
    <row r="30" spans="1:3">
      <c r="A30" s="3545" t="s">
        <v>315</v>
      </c>
      <c r="B30" s="3545" t="s">
        <v>315</v>
      </c>
      <c r="C30" s="3546"/>
    </row>
    <row r="31" spans="1:3">
      <c r="A31" s="3545" t="s">
        <v>315</v>
      </c>
      <c r="B31" s="3545" t="s">
        <v>315</v>
      </c>
      <c r="C31" s="3546"/>
    </row>
    <row r="32" spans="1:3">
      <c r="A32" s="3545" t="s">
        <v>315</v>
      </c>
      <c r="B32" s="3545" t="s">
        <v>315</v>
      </c>
      <c r="C32" s="3546"/>
    </row>
    <row r="33" spans="1:3">
      <c r="A33" s="3545" t="s">
        <v>315</v>
      </c>
      <c r="B33" s="3545" t="s">
        <v>315</v>
      </c>
      <c r="C33" s="3546"/>
    </row>
    <row r="34" spans="1:3">
      <c r="A34" s="3545" t="s">
        <v>315</v>
      </c>
      <c r="B34" s="3545" t="s">
        <v>315</v>
      </c>
      <c r="C34" s="3546"/>
    </row>
    <row r="35" spans="1:3">
      <c r="A35" s="3545" t="s">
        <v>315</v>
      </c>
      <c r="B35" s="3545" t="s">
        <v>315</v>
      </c>
      <c r="C35" s="3546"/>
    </row>
    <row r="36" spans="1:3">
      <c r="A36" s="3545" t="s">
        <v>315</v>
      </c>
      <c r="B36" s="3545" t="s">
        <v>315</v>
      </c>
      <c r="C36" s="3546"/>
    </row>
    <row r="37" spans="1:3">
      <c r="A37" s="3545" t="s">
        <v>315</v>
      </c>
      <c r="B37" s="3545" t="s">
        <v>315</v>
      </c>
      <c r="C37" s="3546"/>
    </row>
    <row r="38" spans="1:3">
      <c r="A38" s="3545" t="s">
        <v>315</v>
      </c>
      <c r="B38" s="3545" t="s">
        <v>315</v>
      </c>
      <c r="C38" s="3546"/>
    </row>
    <row r="39" spans="1:3">
      <c r="A39" s="3545" t="s">
        <v>315</v>
      </c>
      <c r="B39" s="3545" t="s">
        <v>315</v>
      </c>
      <c r="C39" s="3546"/>
    </row>
    <row r="40" spans="1:3">
      <c r="A40" s="3545" t="s">
        <v>315</v>
      </c>
      <c r="B40" s="3545" t="s">
        <v>315</v>
      </c>
      <c r="C40" s="3546"/>
    </row>
    <row r="41" spans="1:3">
      <c r="A41" s="3545" t="s">
        <v>315</v>
      </c>
      <c r="B41" s="3545" t="s">
        <v>315</v>
      </c>
      <c r="C41" s="3546"/>
    </row>
    <row r="42" spans="1:3">
      <c r="A42" s="3545" t="s">
        <v>315</v>
      </c>
      <c r="B42" s="3545" t="s">
        <v>315</v>
      </c>
      <c r="C42" s="3546"/>
    </row>
    <row r="43" spans="1:3">
      <c r="A43" s="3545" t="s">
        <v>315</v>
      </c>
      <c r="B43" s="3545" t="s">
        <v>315</v>
      </c>
      <c r="C43" s="3546"/>
    </row>
    <row r="44" spans="1:3">
      <c r="A44" s="3545" t="s">
        <v>315</v>
      </c>
      <c r="B44" s="3545" t="s">
        <v>315</v>
      </c>
      <c r="C44" s="3546"/>
    </row>
    <row r="45" spans="1:3">
      <c r="A45" s="3545" t="s">
        <v>315</v>
      </c>
      <c r="B45" s="3545" t="s">
        <v>315</v>
      </c>
      <c r="C45" s="3546"/>
    </row>
    <row r="46" spans="1:3">
      <c r="A46" s="3545" t="s">
        <v>315</v>
      </c>
      <c r="B46" s="3545" t="s">
        <v>315</v>
      </c>
      <c r="C46" s="3546"/>
    </row>
    <row r="47" spans="1:3">
      <c r="A47" s="3545" t="s">
        <v>315</v>
      </c>
      <c r="B47" s="3545" t="s">
        <v>315</v>
      </c>
      <c r="C47" s="3546"/>
    </row>
    <row r="48" spans="1:3">
      <c r="A48" s="3545" t="s">
        <v>315</v>
      </c>
      <c r="B48" s="3545" t="s">
        <v>315</v>
      </c>
      <c r="C48" s="3546"/>
    </row>
    <row r="49" spans="1:3">
      <c r="A49" s="3545" t="s">
        <v>315</v>
      </c>
      <c r="B49" s="3545" t="s">
        <v>315</v>
      </c>
      <c r="C49" s="3546"/>
    </row>
    <row r="50" spans="1:3">
      <c r="A50" s="3545" t="s">
        <v>315</v>
      </c>
      <c r="B50" s="3545" t="s">
        <v>315</v>
      </c>
      <c r="C50" s="3546"/>
    </row>
    <row r="51" spans="1:4">
      <c r="A51" s="3550" t="s">
        <v>322</v>
      </c>
      <c r="B51" s="3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1" t="s">
        <v>323</v>
      </c>
    </row>
    <row r="52" spans="1:4">
      <c r="A52" s="3550" t="s">
        <v>324</v>
      </c>
      <c r="B52" s="3550" t="s">
        <v>325</v>
      </c>
      <c r="C52" s="3538" t="s">
        <v>326</v>
      </c>
      <c r="D52" s="3538" t="s">
        <v>327</v>
      </c>
    </row>
    <row r="53" spans="1:3">
      <c r="A53" s="3542" t="s">
        <v>328</v>
      </c>
      <c r="B53" s="3551" t="s">
        <v>329</v>
      </c>
      <c r="C53" s="35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2"/>
      <c r="B54" s="3551" t="s">
        <v>330</v>
      </c>
      <c r="C54" s="3538" t="s">
        <v>331</v>
      </c>
    </row>
    <row r="55" spans="1:3">
      <c r="A55" s="3542"/>
      <c r="B55" s="3551" t="s">
        <v>332</v>
      </c>
      <c r="C55" s="3538" t="s">
        <v>333</v>
      </c>
    </row>
    <row r="56" spans="1:3">
      <c r="A56" s="3542"/>
      <c r="B56" s="3551" t="s">
        <v>334</v>
      </c>
      <c r="C56" s="3538" t="s">
        <v>335</v>
      </c>
    </row>
    <row r="57" spans="1:3">
      <c r="A57" s="3542"/>
      <c r="B57" s="3551" t="s">
        <v>336</v>
      </c>
      <c r="C57" s="3538" t="s">
        <v>337</v>
      </c>
    </row>
    <row r="58" spans="1:2">
      <c r="A58" s="3552"/>
      <c r="B58" s="3538"/>
    </row>
    <row r="59" spans="1:2">
      <c r="A59" s="3552"/>
      <c r="B59" s="3538"/>
    </row>
    <row r="60" spans="1:2">
      <c r="A60" s="3552"/>
      <c r="B60" s="3538"/>
    </row>
    <row r="61" spans="1:2">
      <c r="A61" s="3552"/>
      <c r="B61" s="3538"/>
    </row>
    <row r="62" spans="1:2">
      <c r="A62" s="3552"/>
      <c r="B62" s="3538"/>
    </row>
    <row r="63" spans="1:2">
      <c r="A63" s="3552"/>
      <c r="B63" s="3538"/>
    </row>
    <row r="64" spans="1:2">
      <c r="A64" s="3552"/>
      <c r="B64" s="3538"/>
    </row>
    <row r="65" spans="1:2">
      <c r="A65" s="3552"/>
      <c r="B65" s="3538"/>
    </row>
    <row r="66" spans="1:2">
      <c r="A66" s="3552"/>
      <c r="B66" s="3538"/>
    </row>
    <row r="67" spans="1:2">
      <c r="A67" s="3552"/>
      <c r="B67" s="3538"/>
    </row>
    <row r="68" spans="1:2">
      <c r="A68" s="3552"/>
      <c r="B68" s="3538"/>
    </row>
    <row r="69" spans="1:2">
      <c r="A69" s="3552"/>
      <c r="B69" s="3538"/>
    </row>
    <row r="70" spans="1:2">
      <c r="A70" s="3552"/>
      <c r="B70" s="3538"/>
    </row>
    <row r="71" spans="1:2">
      <c r="A71" s="3552"/>
      <c r="B71" s="3538"/>
    </row>
    <row r="72" spans="1:2">
      <c r="A72" s="3552"/>
      <c r="B72" s="3538"/>
    </row>
    <row r="73" spans="1:2">
      <c r="A73" s="3552"/>
      <c r="B73" s="3538"/>
    </row>
    <row r="74" spans="1:2">
      <c r="A74" s="3552"/>
      <c r="B74" s="3538"/>
    </row>
    <row r="75" spans="1:2">
      <c r="A75" s="3552"/>
      <c r="B75" s="3538"/>
    </row>
    <row r="76" spans="1:2">
      <c r="A76" s="3552"/>
      <c r="B76" s="3538"/>
    </row>
    <row r="77" spans="1:2">
      <c r="A77" s="3552"/>
      <c r="B77" s="3538"/>
    </row>
    <row r="78" spans="1:2">
      <c r="A78" s="3552"/>
      <c r="B78" s="3538"/>
    </row>
    <row r="79" spans="1:2">
      <c r="A79" s="3552"/>
      <c r="B79" s="3538"/>
    </row>
    <row r="80" spans="1:2">
      <c r="A80" s="3552"/>
      <c r="B80" s="3538"/>
    </row>
    <row r="81" spans="1:2">
      <c r="A81" s="3552"/>
      <c r="B81" s="3538"/>
    </row>
    <row r="82" spans="1:2">
      <c r="A82" s="3552"/>
      <c r="B82" s="3538"/>
    </row>
    <row r="83" spans="1:2">
      <c r="A83" s="3552"/>
      <c r="B83" s="3538"/>
    </row>
    <row r="84" spans="1:2">
      <c r="A84" s="3552"/>
      <c r="B84" s="3538"/>
    </row>
    <row r="85" spans="1:2">
      <c r="A85" s="3552"/>
      <c r="B85" s="3538"/>
    </row>
    <row r="86" spans="1:2">
      <c r="A86" s="3552"/>
      <c r="B86" s="3538"/>
    </row>
    <row r="87" spans="1:2">
      <c r="A87" s="3552"/>
      <c r="B87" s="3538"/>
    </row>
    <row r="88" spans="1:2">
      <c r="A88" s="3552"/>
      <c r="B88" s="3538"/>
    </row>
    <row r="89" spans="1:2">
      <c r="A89" s="3552"/>
      <c r="B89" s="3538"/>
    </row>
    <row r="90" spans="1:2">
      <c r="A90" s="3552"/>
      <c r="B90" s="3538"/>
    </row>
    <row r="91" spans="1:2">
      <c r="A91" s="3552"/>
      <c r="B91" s="3538"/>
    </row>
    <row r="92" spans="1:2">
      <c r="A92" s="3552"/>
      <c r="B92" s="3538"/>
    </row>
    <row r="93" spans="1:2">
      <c r="A93" s="3552"/>
      <c r="B93" s="3538"/>
    </row>
    <row r="94" spans="1:2">
      <c r="A94" s="3552"/>
      <c r="B94" s="3538"/>
    </row>
    <row r="95" spans="1:2">
      <c r="A95" s="3552"/>
      <c r="B95" s="3538"/>
    </row>
    <row r="96" spans="1:2">
      <c r="A96" s="3552"/>
      <c r="B96" s="3538"/>
    </row>
    <row r="97" spans="1:2">
      <c r="A97" s="3552"/>
      <c r="B97" s="3538"/>
    </row>
    <row r="98" spans="1:2">
      <c r="A98" s="3552"/>
      <c r="B98" s="3538"/>
    </row>
    <row r="99" spans="1:2">
      <c r="A99" s="3552"/>
      <c r="B99" s="3538"/>
    </row>
    <row r="100" spans="1:2">
      <c r="A100" s="3552"/>
      <c r="B100" s="3538"/>
    </row>
    <row r="101" spans="1:2">
      <c r="A101" s="3552"/>
      <c r="B101" s="3538"/>
    </row>
    <row r="102" spans="1:2">
      <c r="A102" s="3552"/>
      <c r="B102" s="3538"/>
    </row>
    <row r="103" spans="1:2">
      <c r="A103" s="3552"/>
      <c r="B103" s="3538"/>
    </row>
    <row r="104" spans="1:2">
      <c r="A104" s="3552"/>
      <c r="B104" s="3538"/>
    </row>
    <row r="105" spans="1:2">
      <c r="A105" s="3552"/>
      <c r="B105" s="3538"/>
    </row>
    <row r="106" spans="1:2">
      <c r="A106" s="3552"/>
      <c r="B106" s="3538"/>
    </row>
    <row r="107" spans="1:2">
      <c r="A107" s="3552"/>
      <c r="B107" s="3538"/>
    </row>
    <row r="108" spans="1:2">
      <c r="A108" s="3552"/>
      <c r="B108" s="3538"/>
    </row>
    <row r="109" spans="1:2">
      <c r="A109" s="3552"/>
      <c r="B109" s="3538"/>
    </row>
    <row r="110" spans="1:2">
      <c r="A110" s="3552"/>
      <c r="B110" s="3538"/>
    </row>
    <row r="111" spans="1:2">
      <c r="A111" s="3552"/>
      <c r="B111" s="3538"/>
    </row>
    <row r="112" spans="1:2">
      <c r="A112" s="3552"/>
      <c r="B112" s="3538"/>
    </row>
    <row r="113" spans="1:2">
      <c r="A113" s="3552"/>
      <c r="B113" s="3538"/>
    </row>
    <row r="114" spans="1:2">
      <c r="A114" s="3552"/>
      <c r="B114" s="3538"/>
    </row>
    <row r="115" spans="1:2">
      <c r="A115" s="3552"/>
      <c r="B115" s="3538"/>
    </row>
    <row r="116" spans="1:2">
      <c r="A116" s="3552"/>
      <c r="B116" s="3538"/>
    </row>
    <row r="117" spans="1:2">
      <c r="A117" s="3552"/>
      <c r="B117" s="3538"/>
    </row>
    <row r="118" spans="1:2">
      <c r="A118" s="3552"/>
      <c r="B118" s="3538"/>
    </row>
    <row r="119" spans="1:2">
      <c r="A119" s="3552"/>
      <c r="B119" s="3538"/>
    </row>
    <row r="120" spans="1:2">
      <c r="A120" s="3552"/>
      <c r="B120" s="3538"/>
    </row>
    <row r="121" spans="1:2">
      <c r="A121" s="3552"/>
      <c r="B121" s="3538"/>
    </row>
    <row r="122" spans="1:2">
      <c r="A122" s="3552"/>
      <c r="B122" s="3538"/>
    </row>
    <row r="123" spans="1:2">
      <c r="A123" s="3552"/>
      <c r="B123" s="3538"/>
    </row>
    <row r="124" spans="1:2">
      <c r="A124" s="3552"/>
      <c r="B124" s="3538"/>
    </row>
    <row r="125" spans="1:2">
      <c r="A125" s="3552"/>
      <c r="B125" s="3538"/>
    </row>
    <row r="126" spans="1:2">
      <c r="A126" s="3552"/>
      <c r="B126" s="3538"/>
    </row>
    <row r="127" spans="1:2">
      <c r="A127" s="3552"/>
      <c r="B127" s="353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D13" sqref="D13"/>
    </sheetView>
  </sheetViews>
  <sheetFormatPr defaultColWidth="15.25" defaultRowHeight="13.5"/>
  <cols>
    <col min="1" max="7" width="15.25" style="3484"/>
    <col min="8" max="8" width="5.5" style="3484" customWidth="1"/>
    <col min="9" max="13" width="9.5" style="3485" customWidth="1"/>
    <col min="14" max="18" width="9.5" style="3484" customWidth="1"/>
    <col min="19" max="16384" width="15.25" style="3484"/>
  </cols>
  <sheetData>
    <row r="1" spans="1:18">
      <c r="A1" s="3486" t="s">
        <v>338</v>
      </c>
      <c r="B1" s="3487"/>
      <c r="C1" s="3487"/>
      <c r="D1" s="3487"/>
      <c r="E1" s="3487"/>
      <c r="F1" s="3488"/>
      <c r="I1" s="3529" t="s">
        <v>339</v>
      </c>
      <c r="J1" s="348"/>
      <c r="K1" s="348"/>
      <c r="L1" s="348"/>
      <c r="M1" s="348"/>
      <c r="N1" s="3530"/>
      <c r="O1" s="3530"/>
      <c r="P1" s="3530"/>
      <c r="Q1" s="3530"/>
      <c r="R1" s="3530"/>
    </row>
    <row r="2" spans="1:18">
      <c r="A2" s="3489"/>
      <c r="B2" s="3490"/>
      <c r="C2" s="3490"/>
      <c r="D2" s="3490"/>
      <c r="E2" s="3490"/>
      <c r="F2" s="3491"/>
      <c r="I2" s="3531" t="s">
        <v>340</v>
      </c>
      <c r="J2" s="3531"/>
      <c r="K2" s="3531"/>
      <c r="L2" s="3531"/>
      <c r="M2" s="3531"/>
      <c r="N2" s="3531"/>
      <c r="O2" s="3531"/>
      <c r="P2" s="3531"/>
      <c r="Q2" s="3531"/>
      <c r="R2" s="3531"/>
    </row>
    <row r="3" spans="1:18">
      <c r="A3" s="503" t="s">
        <v>341</v>
      </c>
      <c r="B3" s="3492">
        <f>项目基本情况!D3</f>
        <v>45510</v>
      </c>
      <c r="C3" s="504"/>
      <c r="D3" s="504"/>
      <c r="E3" s="504"/>
      <c r="F3" s="3491"/>
      <c r="I3" s="3532"/>
      <c r="J3" s="3532" t="s">
        <v>342</v>
      </c>
      <c r="K3" s="3532" t="s">
        <v>343</v>
      </c>
      <c r="L3" s="3532" t="s">
        <v>344</v>
      </c>
      <c r="M3" s="3532" t="s">
        <v>345</v>
      </c>
      <c r="N3" s="3533" t="s">
        <v>346</v>
      </c>
      <c r="O3" s="3533" t="s">
        <v>347</v>
      </c>
      <c r="P3" s="3533" t="s">
        <v>348</v>
      </c>
      <c r="Q3" s="3533" t="s">
        <v>349</v>
      </c>
      <c r="R3" s="3533" t="s">
        <v>350</v>
      </c>
    </row>
    <row r="4" spans="1:18">
      <c r="A4" s="503" t="s">
        <v>351</v>
      </c>
      <c r="B4" s="504" t="s">
        <v>352</v>
      </c>
      <c r="C4" s="504" t="s">
        <v>353</v>
      </c>
      <c r="D4" s="504" t="s">
        <v>354</v>
      </c>
      <c r="E4" s="504" t="s">
        <v>355</v>
      </c>
      <c r="F4" s="3491"/>
      <c r="I4" s="3532" t="s">
        <v>356</v>
      </c>
      <c r="J4" s="3532">
        <v>80</v>
      </c>
      <c r="K4" s="3532">
        <v>70</v>
      </c>
      <c r="L4" s="3532">
        <v>20</v>
      </c>
      <c r="M4" s="3532">
        <v>30</v>
      </c>
      <c r="N4" s="504">
        <v>45</v>
      </c>
      <c r="O4" s="504">
        <v>60</v>
      </c>
      <c r="P4" s="504">
        <v>50</v>
      </c>
      <c r="Q4" s="504">
        <v>20</v>
      </c>
      <c r="R4" s="504">
        <v>375</v>
      </c>
    </row>
    <row r="5" spans="1:18">
      <c r="A5" s="3493">
        <v>40</v>
      </c>
      <c r="B5" s="3492">
        <v>46375</v>
      </c>
      <c r="C5" s="504">
        <f>ROUNDDOWN(MIN((B5-B3)/365,A5),2)</f>
        <v>2.36</v>
      </c>
      <c r="D5" s="3494">
        <f>IF(ISERROR(ROUND(POWER(1+E5,A5-C5)*(POWER(1+E5,C5)-1)/(POWER(1+E5,A5)-1),3)),0,ROUND(POWER(1+E5,A5-C5)*(POWER(1+E5,C5)-1)/(POWER(1+E5,A5)-1),4))</f>
        <v>0.1117</v>
      </c>
      <c r="E5" s="3495">
        <v>0.04</v>
      </c>
      <c r="F5" s="3491"/>
      <c r="I5" s="3532" t="s">
        <v>357</v>
      </c>
      <c r="J5" s="3532">
        <v>70</v>
      </c>
      <c r="K5" s="3532">
        <v>60</v>
      </c>
      <c r="L5" s="3532">
        <v>15</v>
      </c>
      <c r="M5" s="3532">
        <v>25</v>
      </c>
      <c r="N5" s="504">
        <v>40</v>
      </c>
      <c r="O5" s="504">
        <v>50</v>
      </c>
      <c r="P5" s="504">
        <v>40</v>
      </c>
      <c r="Q5" s="504">
        <v>15</v>
      </c>
      <c r="R5" s="504">
        <v>315</v>
      </c>
    </row>
    <row r="6" spans="1:18">
      <c r="A6" s="3493">
        <v>50</v>
      </c>
      <c r="B6" s="3492">
        <v>50028</v>
      </c>
      <c r="C6" s="504">
        <f>ROUNDDOWN(MIN((B6-B3)/365,A6),2)</f>
        <v>12.37</v>
      </c>
      <c r="D6" s="3494">
        <f>IF(ISERROR(ROUND(POWER(1+E6,A6-C6)*(POWER(1+E6,C6)-1)/(POWER(1+E6,A6)-1),3)),0,ROUND(POWER(1+E6,A6-C6)*(POWER(1+E6,C6)-1)/(POWER(1+E6,A6)-1),4))</f>
        <v>0.4473</v>
      </c>
      <c r="E6" s="3495">
        <v>0.04</v>
      </c>
      <c r="F6" s="3491"/>
      <c r="I6" s="3532" t="s">
        <v>358</v>
      </c>
      <c r="J6" s="3532">
        <v>60</v>
      </c>
      <c r="K6" s="3532">
        <v>50</v>
      </c>
      <c r="L6" s="3532">
        <v>10</v>
      </c>
      <c r="M6" s="3532">
        <v>20</v>
      </c>
      <c r="N6" s="504">
        <v>35</v>
      </c>
      <c r="O6" s="504">
        <v>40</v>
      </c>
      <c r="P6" s="504">
        <v>30</v>
      </c>
      <c r="Q6" s="504">
        <v>10</v>
      </c>
      <c r="R6" s="504">
        <v>255</v>
      </c>
    </row>
    <row r="7" spans="1:6">
      <c r="A7" s="3493">
        <v>70</v>
      </c>
      <c r="B7" s="3492">
        <v>57333</v>
      </c>
      <c r="C7" s="504">
        <f>ROUNDDOWN(MIN((B7-B3)/365,A7),2)</f>
        <v>32.39</v>
      </c>
      <c r="D7" s="3494">
        <f>IF(ISERROR(ROUND(POWER(1+E7,A7-C7)*(POWER(1+E7,C7)-1)/(POWER(1+E7,A7)-1),3)),0,ROUND(POWER(1+E7,A7-C7)*(POWER(1+E7,C7)-1)/(POWER(1+E7,A7)-1),4))</f>
        <v>0.7686</v>
      </c>
      <c r="E7" s="3495">
        <v>0.04</v>
      </c>
      <c r="F7" s="3491"/>
    </row>
    <row r="8" spans="1:6">
      <c r="A8" s="3489"/>
      <c r="B8" s="3490"/>
      <c r="C8" s="3490"/>
      <c r="D8" s="3490"/>
      <c r="E8" s="3490"/>
      <c r="F8" s="3491"/>
    </row>
    <row r="9" spans="1:6">
      <c r="A9" s="503" t="s">
        <v>359</v>
      </c>
      <c r="B9" s="504"/>
      <c r="C9" s="504"/>
      <c r="D9" s="504"/>
      <c r="E9" s="504"/>
      <c r="F9" s="556"/>
    </row>
    <row r="10" spans="1:6">
      <c r="A10" s="503" t="s">
        <v>360</v>
      </c>
      <c r="B10" s="504"/>
      <c r="C10" s="504"/>
      <c r="D10" s="504" t="s">
        <v>355</v>
      </c>
      <c r="E10" s="504"/>
      <c r="F10" s="556" t="s">
        <v>354</v>
      </c>
    </row>
    <row r="11" spans="1:6">
      <c r="A11" s="503" t="s">
        <v>361</v>
      </c>
      <c r="B11" s="3496">
        <v>50</v>
      </c>
      <c r="C11" s="504" t="s">
        <v>362</v>
      </c>
      <c r="D11" s="3497">
        <f>'数据-取费表'!H6</f>
        <v>0.05</v>
      </c>
      <c r="E11" s="504" t="s">
        <v>363</v>
      </c>
      <c r="F11" s="3498">
        <f>ROUND(1-(1/(POWER(1+D11,B11))),4)</f>
        <v>0.9128</v>
      </c>
    </row>
    <row r="12" spans="1:6">
      <c r="A12" s="503" t="s">
        <v>364</v>
      </c>
      <c r="B12" s="3496">
        <v>20</v>
      </c>
      <c r="C12" s="504" t="s">
        <v>365</v>
      </c>
      <c r="D12" s="3497">
        <f>D11</f>
        <v>0.05</v>
      </c>
      <c r="E12" s="504" t="s">
        <v>366</v>
      </c>
      <c r="F12" s="3498">
        <f>ROUND(1-(1/(POWER(1+D12,B12))),4)</f>
        <v>0.6231</v>
      </c>
    </row>
    <row r="13" spans="1:6">
      <c r="A13" s="503" t="s">
        <v>367</v>
      </c>
      <c r="B13" s="504"/>
      <c r="C13" s="504"/>
      <c r="D13" s="3490"/>
      <c r="E13" s="3490"/>
      <c r="F13" s="3491"/>
    </row>
    <row r="14" spans="1:6">
      <c r="A14" s="503" t="s">
        <v>368</v>
      </c>
      <c r="B14" s="3496">
        <v>5000</v>
      </c>
      <c r="C14" s="3499"/>
      <c r="D14" s="3490"/>
      <c r="E14" s="3490"/>
      <c r="F14" s="3491"/>
    </row>
    <row r="15" spans="1:6">
      <c r="A15" s="503" t="s">
        <v>369</v>
      </c>
      <c r="B15" s="504">
        <f>ROUND(B14*F12/F11,2)</f>
        <v>3413.12</v>
      </c>
      <c r="C15" s="504">
        <f>ROUND(F12/F11,4)</f>
        <v>0.6826</v>
      </c>
      <c r="D15" s="3490"/>
      <c r="E15" s="3490"/>
      <c r="F15" s="3491"/>
    </row>
    <row r="16" spans="1:6">
      <c r="A16" s="503" t="s">
        <v>370</v>
      </c>
      <c r="B16" s="504"/>
      <c r="C16" s="504"/>
      <c r="D16" s="3490"/>
      <c r="E16" s="3490"/>
      <c r="F16" s="3491"/>
    </row>
    <row r="17" spans="1:6">
      <c r="A17" s="503" t="s">
        <v>369</v>
      </c>
      <c r="B17" s="3497">
        <v>4810</v>
      </c>
      <c r="C17" s="3499"/>
      <c r="D17" s="3490"/>
      <c r="E17" s="3490"/>
      <c r="F17" s="3491"/>
    </row>
    <row r="18" ht="14.25" spans="1:6">
      <c r="A18" s="3500" t="s">
        <v>368</v>
      </c>
      <c r="B18" s="559">
        <f>ROUND(B17*F11/F12,2)</f>
        <v>7046.33</v>
      </c>
      <c r="C18" s="559">
        <f>ROUND(F11/F12,4)</f>
        <v>1.4649</v>
      </c>
      <c r="D18" s="3501"/>
      <c r="E18" s="3501"/>
      <c r="F18" s="3502"/>
    </row>
    <row r="19" ht="14.25"/>
    <row r="20" s="3483" customFormat="1" ht="14.25" spans="1:13">
      <c r="A20" s="3503" t="s">
        <v>371</v>
      </c>
      <c r="B20" s="3504"/>
      <c r="C20" s="3504"/>
      <c r="D20" s="3504"/>
      <c r="E20" s="3504"/>
      <c r="F20" s="3504"/>
      <c r="G20" s="3505"/>
      <c r="I20" s="3534" t="s">
        <v>372</v>
      </c>
      <c r="J20" s="3534" t="s">
        <v>373</v>
      </c>
      <c r="K20" s="3534"/>
      <c r="L20" s="3534"/>
      <c r="M20" s="3534"/>
    </row>
    <row r="21" spans="1:10">
      <c r="A21" s="3506"/>
      <c r="B21" s="3507" t="s">
        <v>374</v>
      </c>
      <c r="C21" s="3507" t="s">
        <v>353</v>
      </c>
      <c r="D21" s="3507" t="s">
        <v>375</v>
      </c>
      <c r="E21" s="3507" t="s">
        <v>354</v>
      </c>
      <c r="F21" s="3507" t="s">
        <v>376</v>
      </c>
      <c r="G21" s="3508" t="s">
        <v>377</v>
      </c>
      <c r="I21" s="3485">
        <v>5</v>
      </c>
      <c r="J21" s="3485">
        <v>54.2</v>
      </c>
    </row>
    <row r="22" spans="1:11">
      <c r="A22" s="3506" t="s">
        <v>378</v>
      </c>
      <c r="B22" s="3509">
        <v>70</v>
      </c>
      <c r="C22" s="3509">
        <v>30</v>
      </c>
      <c r="D22" s="3510">
        <v>0.04</v>
      </c>
      <c r="E22" s="3507">
        <f>ROUND(POWER(1+D22,B22-C22)*(POWER(1+D22,C22)-1)/(POWER(1+D22,B22)-1),3)</f>
        <v>0.739</v>
      </c>
      <c r="F22" s="3510">
        <v>0.7</v>
      </c>
      <c r="G22" s="3508">
        <f>ROUND(100*(1-(1-E22)*F22),1)</f>
        <v>81.7</v>
      </c>
      <c r="I22" s="3485">
        <v>10</v>
      </c>
      <c r="J22" s="3485">
        <v>65.4</v>
      </c>
      <c r="K22" s="3485">
        <f>J22-J21</f>
        <v>11.2</v>
      </c>
    </row>
    <row r="23" spans="1:13">
      <c r="A23" s="3506" t="s">
        <v>379</v>
      </c>
      <c r="B23" s="3509">
        <v>70</v>
      </c>
      <c r="C23" s="3509">
        <v>40</v>
      </c>
      <c r="D23" s="3510">
        <v>0.04</v>
      </c>
      <c r="E23" s="3507">
        <f t="shared" ref="E23:E25" si="0">ROUND(POWER(1+D23,B23-C23)*(POWER(1+D23,C23)-1)/(POWER(1+D23,B23)-1),3)</f>
        <v>0.846</v>
      </c>
      <c r="F23" s="3510">
        <f>F22</f>
        <v>0.7</v>
      </c>
      <c r="G23" s="3508">
        <f t="shared" ref="G23:G25" si="1">ROUND(100*(1-(1-E23)*F23),1)</f>
        <v>89.2</v>
      </c>
      <c r="I23" s="3485">
        <v>15</v>
      </c>
      <c r="J23" s="3485">
        <v>74.1</v>
      </c>
      <c r="K23" s="3485">
        <f t="shared" ref="K23:K30" si="2">J23-J22</f>
        <v>8.69999999999999</v>
      </c>
      <c r="L23" s="3485" t="s">
        <v>380</v>
      </c>
      <c r="M23" s="3485" t="s">
        <v>381</v>
      </c>
    </row>
    <row r="24" spans="1:13">
      <c r="A24" s="3506" t="s">
        <v>382</v>
      </c>
      <c r="B24" s="3509">
        <v>70</v>
      </c>
      <c r="C24" s="3509">
        <v>50</v>
      </c>
      <c r="D24" s="3510">
        <v>0.04</v>
      </c>
      <c r="E24" s="3507">
        <f t="shared" si="0"/>
        <v>0.918</v>
      </c>
      <c r="F24" s="3510">
        <f>F23</f>
        <v>0.7</v>
      </c>
      <c r="G24" s="3508">
        <f t="shared" si="1"/>
        <v>94.3</v>
      </c>
      <c r="I24" s="3485">
        <v>20</v>
      </c>
      <c r="J24" s="3485">
        <v>81</v>
      </c>
      <c r="K24" s="3485">
        <f t="shared" si="2"/>
        <v>6.90000000000001</v>
      </c>
      <c r="L24" s="3485" t="s">
        <v>383</v>
      </c>
      <c r="M24" s="3485">
        <v>10</v>
      </c>
    </row>
    <row r="25" spans="1:13">
      <c r="A25" s="3506" t="s">
        <v>384</v>
      </c>
      <c r="B25" s="3509">
        <v>70</v>
      </c>
      <c r="C25" s="3509">
        <v>60</v>
      </c>
      <c r="D25" s="3510">
        <v>0.04</v>
      </c>
      <c r="E25" s="3507">
        <f t="shared" si="0"/>
        <v>0.967</v>
      </c>
      <c r="F25" s="3510">
        <f>F24</f>
        <v>0.7</v>
      </c>
      <c r="G25" s="3508">
        <f t="shared" si="1"/>
        <v>97.7</v>
      </c>
      <c r="I25" s="3485">
        <v>25</v>
      </c>
      <c r="J25" s="3485">
        <v>86.3</v>
      </c>
      <c r="K25" s="3485">
        <f t="shared" si="2"/>
        <v>5.3</v>
      </c>
      <c r="L25" s="3485" t="s">
        <v>385</v>
      </c>
      <c r="M25" s="3485">
        <v>8</v>
      </c>
    </row>
    <row r="26" spans="1:13">
      <c r="A26" s="3511"/>
      <c r="B26" s="3512"/>
      <c r="C26" s="3512"/>
      <c r="D26" s="3512"/>
      <c r="E26" s="3512"/>
      <c r="F26" s="3512"/>
      <c r="G26" s="3513"/>
      <c r="I26" s="3485">
        <v>30</v>
      </c>
      <c r="J26" s="3485">
        <v>90.5</v>
      </c>
      <c r="K26" s="3485">
        <f t="shared" si="2"/>
        <v>4.2</v>
      </c>
      <c r="L26" s="3485" t="s">
        <v>386</v>
      </c>
      <c r="M26" s="3485">
        <v>5</v>
      </c>
    </row>
    <row r="27" spans="1:13">
      <c r="A27" s="3511" t="s">
        <v>387</v>
      </c>
      <c r="B27" s="3512"/>
      <c r="C27" s="3512"/>
      <c r="D27" s="3512"/>
      <c r="E27" s="3512"/>
      <c r="F27" s="3512"/>
      <c r="G27" s="3513"/>
      <c r="I27" s="3485">
        <v>35</v>
      </c>
      <c r="J27" s="3485">
        <v>93.8</v>
      </c>
      <c r="K27" s="3485">
        <f t="shared" si="2"/>
        <v>3.3</v>
      </c>
      <c r="L27" s="3485" t="s">
        <v>388</v>
      </c>
      <c r="M27" s="3485">
        <v>3</v>
      </c>
    </row>
    <row r="28" spans="1:13">
      <c r="A28" s="3511" t="s">
        <v>389</v>
      </c>
      <c r="B28" s="3512"/>
      <c r="C28" s="3512"/>
      <c r="D28" s="3512"/>
      <c r="E28" s="3512"/>
      <c r="F28" s="3512"/>
      <c r="G28" s="3513"/>
      <c r="I28" s="3485">
        <v>40</v>
      </c>
      <c r="J28" s="3485">
        <v>96.4</v>
      </c>
      <c r="K28" s="3485">
        <f t="shared" si="2"/>
        <v>2.60000000000001</v>
      </c>
      <c r="L28" s="3485" t="s">
        <v>390</v>
      </c>
      <c r="M28" s="3485">
        <v>2</v>
      </c>
    </row>
    <row r="29" spans="1:11">
      <c r="A29" s="3511" t="s">
        <v>391</v>
      </c>
      <c r="B29" s="3512"/>
      <c r="C29" s="3512"/>
      <c r="D29" s="3512"/>
      <c r="E29" s="3512"/>
      <c r="F29" s="3512"/>
      <c r="G29" s="3513"/>
      <c r="I29" s="3485">
        <v>45</v>
      </c>
      <c r="J29" s="3485">
        <v>98.4</v>
      </c>
      <c r="K29" s="3485">
        <f t="shared" si="2"/>
        <v>2</v>
      </c>
    </row>
    <row r="30" spans="1:11">
      <c r="A30" s="3511" t="s">
        <v>392</v>
      </c>
      <c r="B30" s="3512"/>
      <c r="C30" s="3512"/>
      <c r="D30" s="3512"/>
      <c r="E30" s="3512"/>
      <c r="F30" s="3512"/>
      <c r="G30" s="3513"/>
      <c r="I30" s="3485">
        <v>50</v>
      </c>
      <c r="J30" s="3485">
        <v>100</v>
      </c>
      <c r="K30" s="3485">
        <f t="shared" si="2"/>
        <v>1.59999999999999</v>
      </c>
    </row>
    <row r="31" spans="1:9">
      <c r="A31" s="3511" t="s">
        <v>393</v>
      </c>
      <c r="B31" s="3512"/>
      <c r="C31" s="3512"/>
      <c r="D31" s="3512"/>
      <c r="E31" s="3512"/>
      <c r="F31" s="3512"/>
      <c r="G31" s="3513"/>
      <c r="I31" s="3485" t="s">
        <v>394</v>
      </c>
    </row>
    <row r="32" spans="1:7">
      <c r="A32" s="3511" t="s">
        <v>395</v>
      </c>
      <c r="B32" s="3512"/>
      <c r="C32" s="3512"/>
      <c r="D32" s="3512"/>
      <c r="E32" s="3512"/>
      <c r="F32" s="3512"/>
      <c r="G32" s="3513"/>
    </row>
    <row r="33" spans="1:10">
      <c r="A33" s="3511" t="s">
        <v>396</v>
      </c>
      <c r="B33" s="3512"/>
      <c r="C33" s="3512"/>
      <c r="D33" s="3512"/>
      <c r="E33" s="3512"/>
      <c r="F33" s="3512"/>
      <c r="G33" s="3513"/>
      <c r="I33" s="3485" t="s">
        <v>372</v>
      </c>
      <c r="J33" s="3485" t="s">
        <v>397</v>
      </c>
    </row>
    <row r="34" spans="1:10">
      <c r="A34" s="3511" t="s">
        <v>398</v>
      </c>
      <c r="B34" s="3512"/>
      <c r="C34" s="3512"/>
      <c r="D34" s="3512"/>
      <c r="E34" s="3512"/>
      <c r="F34" s="3512"/>
      <c r="G34" s="3513"/>
      <c r="I34" s="3485">
        <v>5</v>
      </c>
      <c r="J34" s="3485">
        <v>55.1</v>
      </c>
    </row>
    <row r="35" spans="1:11">
      <c r="A35" s="3511" t="s">
        <v>399</v>
      </c>
      <c r="B35" s="3512"/>
      <c r="C35" s="3512"/>
      <c r="D35" s="3512"/>
      <c r="E35" s="3512"/>
      <c r="F35" s="3512"/>
      <c r="G35" s="3513"/>
      <c r="I35" s="3485">
        <v>10</v>
      </c>
      <c r="J35" s="3485">
        <v>67</v>
      </c>
      <c r="K35" s="3485">
        <f>J35-J34</f>
        <v>11.9</v>
      </c>
    </row>
    <row r="36" spans="1:13">
      <c r="A36" s="3511" t="s">
        <v>400</v>
      </c>
      <c r="B36" s="3512"/>
      <c r="C36" s="3512"/>
      <c r="D36" s="3512"/>
      <c r="E36" s="3512"/>
      <c r="F36" s="3512"/>
      <c r="G36" s="3513"/>
      <c r="I36" s="3485">
        <v>15</v>
      </c>
      <c r="J36" s="3485">
        <v>76.3</v>
      </c>
      <c r="K36" s="3485">
        <f t="shared" ref="K36:K41" si="3">J36-J35</f>
        <v>9.3</v>
      </c>
      <c r="L36" s="3485" t="s">
        <v>380</v>
      </c>
      <c r="M36" s="3485" t="s">
        <v>381</v>
      </c>
    </row>
    <row r="37" spans="1:13">
      <c r="A37" s="3511" t="s">
        <v>401</v>
      </c>
      <c r="B37" s="3512"/>
      <c r="C37" s="3512"/>
      <c r="D37" s="3512"/>
      <c r="E37" s="3512"/>
      <c r="F37" s="3512"/>
      <c r="G37" s="3513"/>
      <c r="I37" s="3485">
        <v>20</v>
      </c>
      <c r="J37" s="3485">
        <v>83.6</v>
      </c>
      <c r="K37" s="3485">
        <f t="shared" si="3"/>
        <v>7.3</v>
      </c>
      <c r="L37" s="3485" t="s">
        <v>383</v>
      </c>
      <c r="M37" s="3485">
        <v>10</v>
      </c>
    </row>
    <row r="38" spans="1:13">
      <c r="A38" s="3511" t="s">
        <v>402</v>
      </c>
      <c r="B38" s="3512"/>
      <c r="C38" s="3512"/>
      <c r="D38" s="3512"/>
      <c r="E38" s="3512"/>
      <c r="F38" s="3512"/>
      <c r="G38" s="3513"/>
      <c r="I38" s="3485">
        <v>25</v>
      </c>
      <c r="J38" s="3485">
        <v>89.3</v>
      </c>
      <c r="K38" s="3485">
        <f t="shared" si="3"/>
        <v>5.7</v>
      </c>
      <c r="L38" s="3485" t="s">
        <v>385</v>
      </c>
      <c r="M38" s="3485">
        <v>8</v>
      </c>
    </row>
    <row r="39" spans="1:13">
      <c r="A39" s="3511"/>
      <c r="B39" s="3512"/>
      <c r="C39" s="3512"/>
      <c r="D39" s="3512"/>
      <c r="E39" s="3512"/>
      <c r="F39" s="3512"/>
      <c r="G39" s="3513"/>
      <c r="I39" s="3485">
        <v>30</v>
      </c>
      <c r="J39" s="3485">
        <v>93.8</v>
      </c>
      <c r="K39" s="3485">
        <f t="shared" si="3"/>
        <v>4.5</v>
      </c>
      <c r="L39" s="3485" t="s">
        <v>386</v>
      </c>
      <c r="M39" s="3485">
        <v>6</v>
      </c>
    </row>
    <row r="40" spans="1:13">
      <c r="A40" s="3514" t="s">
        <v>403</v>
      </c>
      <c r="B40" s="3515"/>
      <c r="C40" s="3515"/>
      <c r="D40" s="3515"/>
      <c r="E40" s="3515"/>
      <c r="F40" s="3515"/>
      <c r="G40" s="3516"/>
      <c r="I40" s="3485">
        <v>35</v>
      </c>
      <c r="J40" s="3485">
        <v>97.2</v>
      </c>
      <c r="K40" s="3485">
        <f t="shared" si="3"/>
        <v>3.40000000000001</v>
      </c>
      <c r="L40" s="3485" t="s">
        <v>388</v>
      </c>
      <c r="M40" s="3485">
        <v>3</v>
      </c>
    </row>
    <row r="41" spans="1:11">
      <c r="A41" s="3517" t="s">
        <v>404</v>
      </c>
      <c r="B41" s="3518" t="s">
        <v>405</v>
      </c>
      <c r="C41" s="3519" t="s">
        <v>406</v>
      </c>
      <c r="D41" s="3519" t="s">
        <v>407</v>
      </c>
      <c r="E41" s="3520"/>
      <c r="F41" s="3521"/>
      <c r="G41" s="3522"/>
      <c r="I41" s="3485">
        <v>40</v>
      </c>
      <c r="J41" s="3485">
        <v>100</v>
      </c>
      <c r="K41" s="3485">
        <f t="shared" si="3"/>
        <v>2.8</v>
      </c>
    </row>
    <row r="42" spans="1:7">
      <c r="A42" s="3517" t="s">
        <v>408</v>
      </c>
      <c r="B42" s="3518" t="s">
        <v>409</v>
      </c>
      <c r="C42" s="3519" t="s">
        <v>409</v>
      </c>
      <c r="D42" s="3523" t="s">
        <v>410</v>
      </c>
      <c r="E42" s="3515" t="s">
        <v>411</v>
      </c>
      <c r="F42" s="3515"/>
      <c r="G42" s="3516"/>
    </row>
    <row r="43" spans="1:10">
      <c r="A43" s="3517" t="s">
        <v>412</v>
      </c>
      <c r="B43" s="3518" t="s">
        <v>413</v>
      </c>
      <c r="C43" s="3519" t="s">
        <v>414</v>
      </c>
      <c r="D43" s="3519" t="s">
        <v>415</v>
      </c>
      <c r="E43" s="3520" t="s">
        <v>416</v>
      </c>
      <c r="F43" s="3521"/>
      <c r="G43" s="3522"/>
      <c r="I43" s="3485" t="s">
        <v>372</v>
      </c>
      <c r="J43" s="3485" t="s">
        <v>417</v>
      </c>
    </row>
    <row r="44" spans="1:10">
      <c r="A44" s="3517" t="s">
        <v>418</v>
      </c>
      <c r="B44" s="3518" t="s">
        <v>419</v>
      </c>
      <c r="C44" s="3519" t="s">
        <v>420</v>
      </c>
      <c r="D44" s="3523">
        <v>0.5</v>
      </c>
      <c r="E44" s="3520" t="s">
        <v>421</v>
      </c>
      <c r="F44" s="3521"/>
      <c r="G44" s="3522"/>
      <c r="I44" s="3485">
        <v>30</v>
      </c>
      <c r="J44" s="3485">
        <v>81.7</v>
      </c>
    </row>
    <row r="45" ht="14.25" spans="1:11">
      <c r="A45" s="3524" t="s">
        <v>422</v>
      </c>
      <c r="B45" s="3525" t="s">
        <v>409</v>
      </c>
      <c r="C45" s="3526" t="s">
        <v>409</v>
      </c>
      <c r="D45" s="3526" t="s">
        <v>423</v>
      </c>
      <c r="E45" s="3527" t="s">
        <v>424</v>
      </c>
      <c r="F45" s="3527"/>
      <c r="G45" s="3528"/>
      <c r="I45" s="3485">
        <v>40</v>
      </c>
      <c r="J45" s="3485">
        <v>89.2</v>
      </c>
      <c r="K45" s="3485">
        <f>J45-J44</f>
        <v>7.5</v>
      </c>
    </row>
    <row r="46" spans="9:11">
      <c r="I46" s="3485">
        <v>50</v>
      </c>
      <c r="J46" s="3485">
        <v>94.3</v>
      </c>
      <c r="K46" s="3485">
        <f t="shared" ref="K46:K47" si="4">J46-J45</f>
        <v>5.09999999999999</v>
      </c>
    </row>
    <row r="47" spans="9:11">
      <c r="I47" s="3485">
        <v>60</v>
      </c>
      <c r="J47" s="3485">
        <v>97.7</v>
      </c>
      <c r="K47" s="348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9" sqref="E9"/>
    </sheetView>
  </sheetViews>
  <sheetFormatPr defaultColWidth="10" defaultRowHeight="12.75"/>
  <cols>
    <col min="1" max="1" width="16.875" style="2938" customWidth="1"/>
    <col min="2" max="2" width="10" style="2938" customWidth="1"/>
    <col min="3" max="3" width="11.5" style="2938" customWidth="1"/>
    <col min="4" max="4" width="10" style="2938" customWidth="1"/>
    <col min="5" max="5" width="12.625" style="2938" customWidth="1"/>
    <col min="6" max="6" width="10" style="2938" customWidth="1"/>
    <col min="7" max="7" width="10.75" style="2938" customWidth="1"/>
    <col min="8" max="8" width="10" style="2938" customWidth="1"/>
    <col min="9" max="9" width="11.125" style="3231" customWidth="1"/>
    <col min="10" max="10" width="10" style="3134" customWidth="1"/>
    <col min="11" max="11" width="10" style="3328" customWidth="1"/>
    <col min="12" max="13" width="10" style="3329" customWidth="1"/>
    <col min="14" max="14" width="10" style="3134" customWidth="1"/>
    <col min="15" max="15" width="10" style="592" customWidth="1"/>
    <col min="16" max="17" width="10" style="3134"/>
    <col min="18" max="18" width="10" style="3134" customWidth="1"/>
    <col min="19" max="30" width="10" style="3134"/>
    <col min="31" max="16384" width="10" style="2938"/>
  </cols>
  <sheetData>
    <row r="1" ht="13.5" spans="1:28">
      <c r="A1" s="3330" t="s">
        <v>425</v>
      </c>
      <c r="B1" s="3331" t="str">
        <f>IF(B10="北京市","北京市",C10)&amp;F10&amp;IF(结果表!G1="在建","出让国有建设用地使用权及在建建筑物",IF(结果表!G1="土地","出让国有建设用地使用权",))&amp;B9&amp;"预评估"</f>
        <v>北京市房地产抵押价值预评估</v>
      </c>
      <c r="C1" s="3332"/>
      <c r="D1" s="3332"/>
      <c r="E1" s="3332"/>
      <c r="F1" s="3332"/>
      <c r="G1" s="3332"/>
      <c r="H1" s="3332"/>
      <c r="I1" s="3447"/>
      <c r="J1" s="2884"/>
      <c r="K1" s="3448"/>
      <c r="L1" s="3449"/>
      <c r="M1" s="3449"/>
      <c r="N1" s="3376"/>
      <c r="O1" s="3239"/>
      <c r="P1" s="3376"/>
      <c r="Q1" s="3376"/>
      <c r="R1" s="3376"/>
      <c r="S1" s="2939" t="str">
        <f>IF(B10="北京市","北京市",C10)&amp;F10&amp;IF(结果表!G1="在建","出让国有建设用地使用权及在建建筑物房地产抵押价值",IF(结果表!G1="土地","出让国有建设用地使用权抵押价值",B9))</f>
        <v>北京市房地产抵押价值</v>
      </c>
      <c r="T1" s="2938"/>
      <c r="U1" s="2938"/>
      <c r="V1" s="2938"/>
      <c r="W1" s="2938"/>
      <c r="X1" s="2938"/>
      <c r="Y1" s="2938"/>
      <c r="Z1" s="2938"/>
      <c r="AA1" s="2938"/>
      <c r="AB1" s="2938"/>
    </row>
    <row r="2" spans="1:28">
      <c r="A2" s="3333" t="s">
        <v>426</v>
      </c>
      <c r="B2" s="3334"/>
      <c r="C2" s="3335"/>
      <c r="D2" s="3336"/>
      <c r="E2" s="3337"/>
      <c r="F2" s="3337"/>
      <c r="G2" s="3338"/>
      <c r="H2" s="3338"/>
      <c r="I2" s="3338"/>
      <c r="J2" s="2884"/>
      <c r="K2" s="3448"/>
      <c r="L2" s="3449"/>
      <c r="M2" s="3449"/>
      <c r="N2" s="3376"/>
      <c r="O2" s="3239"/>
      <c r="P2" s="3376"/>
      <c r="Q2" s="3376"/>
      <c r="R2" s="3376"/>
      <c r="S2" s="2939" t="str">
        <f>IF(B10="北京市","北京市",C10)&amp;F10&amp;IF(结果表!G1="在建","出让国有建设用地使用权及在建建筑物房地产",IF(结果表!G1="土地","出让国有建设用地使用权","房地产"))</f>
        <v>北京市房地产</v>
      </c>
      <c r="T2" s="2938"/>
      <c r="U2" s="2938"/>
      <c r="V2" s="2938"/>
      <c r="W2" s="2938"/>
      <c r="X2" s="2938"/>
      <c r="Y2" s="2938"/>
      <c r="Z2" s="2938"/>
      <c r="AA2" s="2938"/>
      <c r="AB2" s="2938"/>
    </row>
    <row r="3" spans="1:28">
      <c r="A3" s="2117" t="s">
        <v>427</v>
      </c>
      <c r="B3" s="3339"/>
      <c r="C3" s="3340" t="s">
        <v>428</v>
      </c>
      <c r="D3" s="3339">
        <v>45510</v>
      </c>
      <c r="E3" s="3338"/>
      <c r="F3" s="3338"/>
      <c r="G3" s="3338"/>
      <c r="H3" s="3338"/>
      <c r="I3" s="3338"/>
      <c r="J3" s="2884"/>
      <c r="K3" s="3448"/>
      <c r="L3" s="3449"/>
      <c r="M3" s="3449"/>
      <c r="N3" s="3376"/>
      <c r="O3" s="3239"/>
      <c r="P3" s="3376"/>
      <c r="Q3" s="3376"/>
      <c r="R3" s="3376"/>
      <c r="S3" s="2939"/>
      <c r="T3" s="2938"/>
      <c r="U3" s="2938"/>
      <c r="V3" s="2938"/>
      <c r="W3" s="2938"/>
      <c r="X3" s="2938"/>
      <c r="Y3" s="2938"/>
      <c r="Z3" s="2938"/>
      <c r="AA3" s="2938"/>
      <c r="AB3" s="2938"/>
    </row>
    <row r="4" ht="13.5" spans="1:28">
      <c r="A4" s="2141" t="s">
        <v>429</v>
      </c>
      <c r="B4" s="3341" t="s">
        <v>191</v>
      </c>
      <c r="C4" s="3342">
        <f ca="1">SUMIF(注册房地产估价师,B4,估价师及机构信息!B3:B24)</f>
        <v>1120070131</v>
      </c>
      <c r="D4" s="3341" t="s">
        <v>188</v>
      </c>
      <c r="E4" s="3343">
        <f ca="1">SUMIF(注册房地产估价师,D4,估价师及机构信息!B3:B24)</f>
        <v>1419970001</v>
      </c>
      <c r="F4" s="3341"/>
      <c r="G4" s="3343">
        <f ca="1">SUMIF(注册房地产估价师,F4,估价师及机构信息!B3:B24)</f>
        <v>0</v>
      </c>
      <c r="H4" s="3341"/>
      <c r="I4" s="3343">
        <f ca="1">SUMIF(注册房地产估价师,H4,估价师及机构信息!B3:B24)</f>
        <v>0</v>
      </c>
      <c r="J4" s="2918"/>
      <c r="K4" s="3450" t="str">
        <f ca="1">CONCATENATE(B4,"（注册号：",C4,")、",D4,"（注册号：",E4,")")</f>
        <v>郑燚（注册号：1120070131)、吴薇（注册号：1419970001)</v>
      </c>
      <c r="L4" s="3449"/>
      <c r="M4" s="3449"/>
      <c r="N4" s="3376"/>
      <c r="O4" s="3239"/>
      <c r="P4" s="3376"/>
      <c r="Q4" s="3376"/>
      <c r="R4" s="3376"/>
      <c r="S4" s="2939"/>
      <c r="T4" s="2938"/>
      <c r="U4" s="2938"/>
      <c r="V4" s="2938"/>
      <c r="W4" s="2938"/>
      <c r="X4" s="2938"/>
      <c r="Y4" s="2938"/>
      <c r="Z4" s="2938"/>
      <c r="AA4" s="2938"/>
      <c r="AB4" s="2938"/>
    </row>
    <row r="5" ht="13.5" spans="1:28">
      <c r="A5" s="3344" t="s">
        <v>430</v>
      </c>
      <c r="B5" s="3345"/>
      <c r="C5" s="3346"/>
      <c r="D5" s="3347"/>
      <c r="E5" s="3043"/>
      <c r="F5" s="3043"/>
      <c r="G5" s="3043"/>
      <c r="H5" s="3043"/>
      <c r="I5" s="3043"/>
      <c r="J5" s="2918"/>
      <c r="K5" s="3450" t="str">
        <f ca="1">IF(F4="——","",IF(H4="——",F4&amp;"（注册号："&amp;G4&amp;")",CONCATENATE(F4,"（注册号：",G4,")、",H4,"（注册号：",I4,")")))</f>
        <v>（注册号：0)、（注册号：0)</v>
      </c>
      <c r="L5" s="3449"/>
      <c r="M5" s="3449"/>
      <c r="N5" s="3376"/>
      <c r="O5" s="3239"/>
      <c r="P5" s="3376"/>
      <c r="Q5" s="3376"/>
      <c r="R5" s="3376"/>
      <c r="S5" s="2938"/>
      <c r="T5" s="2938"/>
      <c r="U5" s="2938"/>
      <c r="V5" s="2938"/>
      <c r="W5" s="2938"/>
      <c r="X5" s="2938"/>
      <c r="Y5" s="2938"/>
      <c r="Z5" s="2938"/>
      <c r="AA5" s="2938"/>
      <c r="AB5" s="2938"/>
    </row>
    <row r="6" spans="1:18">
      <c r="A6" s="3348" t="s">
        <v>431</v>
      </c>
      <c r="B6" s="3349"/>
      <c r="C6" s="3350"/>
      <c r="D6" s="3351"/>
      <c r="E6" s="3337"/>
      <c r="F6" s="3043"/>
      <c r="G6" s="3043"/>
      <c r="H6" s="3043"/>
      <c r="I6" s="3043"/>
      <c r="J6" s="2918"/>
      <c r="K6" s="3451" t="str">
        <f>IF(COUNTIF(B6,"*上海银行*"),"上海银行","")</f>
        <v/>
      </c>
      <c r="L6" s="3452"/>
      <c r="M6" s="3452"/>
      <c r="N6" s="2918"/>
      <c r="O6" s="3453"/>
      <c r="P6" s="2918"/>
      <c r="Q6" s="2918"/>
      <c r="R6" s="2918"/>
    </row>
    <row r="7" spans="1:18">
      <c r="A7" s="3348" t="s">
        <v>432</v>
      </c>
      <c r="B7" s="3352"/>
      <c r="C7" s="3350"/>
      <c r="D7" s="3351"/>
      <c r="E7" s="3337"/>
      <c r="F7" s="3043"/>
      <c r="G7" s="3043"/>
      <c r="H7" s="3043"/>
      <c r="I7" s="3043"/>
      <c r="J7" s="2918"/>
      <c r="K7" s="3454"/>
      <c r="L7" s="3452"/>
      <c r="M7" s="3452"/>
      <c r="N7" s="2918"/>
      <c r="O7" s="3453"/>
      <c r="P7" s="2918"/>
      <c r="Q7" s="2918"/>
      <c r="R7" s="2918"/>
    </row>
    <row r="8" spans="1:18">
      <c r="A8" s="3353" t="s">
        <v>433</v>
      </c>
      <c r="B8" s="3354" t="s">
        <v>325</v>
      </c>
      <c r="C8" s="3355"/>
      <c r="D8" s="3356" t="s">
        <v>434</v>
      </c>
      <c r="E8" s="3357" t="s">
        <v>330</v>
      </c>
      <c r="F8" s="3358"/>
      <c r="G8" s="3338"/>
      <c r="H8" s="3338"/>
      <c r="I8" s="3338"/>
      <c r="J8" s="2918"/>
      <c r="K8" s="3455"/>
      <c r="L8" s="3452"/>
      <c r="M8" s="3452"/>
      <c r="N8" s="2918"/>
      <c r="O8" s="3453"/>
      <c r="P8" s="2918"/>
      <c r="Q8" s="2918"/>
      <c r="R8" s="2918"/>
    </row>
    <row r="9" spans="1:18">
      <c r="A9" s="3359" t="s">
        <v>435</v>
      </c>
      <c r="B9" s="3360" t="s">
        <v>330</v>
      </c>
      <c r="C9" s="3361"/>
      <c r="D9" s="3362"/>
      <c r="E9" s="3360" t="s">
        <v>336</v>
      </c>
      <c r="F9" s="3363"/>
      <c r="G9" s="3364"/>
      <c r="H9" s="3364"/>
      <c r="I9" s="3364"/>
      <c r="J9" s="2918"/>
      <c r="K9" s="3454"/>
      <c r="L9" s="3452"/>
      <c r="M9" s="3452"/>
      <c r="N9" s="2918"/>
      <c r="O9" s="3453"/>
      <c r="P9" s="2918"/>
      <c r="Q9" s="2918"/>
      <c r="R9" s="2918"/>
    </row>
    <row r="10" ht="13.5" spans="1:18">
      <c r="A10" s="3365" t="s">
        <v>436</v>
      </c>
      <c r="B10" s="3366" t="s">
        <v>437</v>
      </c>
      <c r="C10" s="3367"/>
      <c r="D10" s="3347"/>
      <c r="E10" s="3368" t="s">
        <v>438</v>
      </c>
      <c r="F10" s="3369"/>
      <c r="G10" s="3370"/>
      <c r="H10" s="3371"/>
      <c r="I10" s="3456"/>
      <c r="J10" s="2918"/>
      <c r="K10" s="3454"/>
      <c r="L10" s="3452"/>
      <c r="M10" s="3452"/>
      <c r="N10" s="2918"/>
      <c r="O10" s="3453"/>
      <c r="P10" s="2918"/>
      <c r="Q10" s="2918"/>
      <c r="R10" s="2918"/>
    </row>
    <row r="11" spans="1:18">
      <c r="A11" s="3372" t="s">
        <v>439</v>
      </c>
      <c r="B11" s="3373" t="s">
        <v>440</v>
      </c>
      <c r="C11" s="3374"/>
      <c r="D11" s="3375"/>
      <c r="E11" s="3376"/>
      <c r="F11" s="3376"/>
      <c r="G11" s="3376"/>
      <c r="H11" s="3376"/>
      <c r="I11" s="3376"/>
      <c r="J11" s="3457"/>
      <c r="K11" s="3458"/>
      <c r="L11" s="3452"/>
      <c r="M11" s="3452"/>
      <c r="N11" s="2918"/>
      <c r="O11" s="3453"/>
      <c r="P11" s="2918"/>
      <c r="Q11" s="2918"/>
      <c r="R11" s="2918"/>
    </row>
    <row r="12" spans="1:30">
      <c r="A12" s="3377" t="s">
        <v>441</v>
      </c>
      <c r="B12" s="2160" t="s">
        <v>442</v>
      </c>
      <c r="C12" s="3378" t="s">
        <v>443</v>
      </c>
      <c r="D12" s="3378" t="s">
        <v>444</v>
      </c>
      <c r="E12" s="3378" t="s">
        <v>445</v>
      </c>
      <c r="F12" s="3378" t="s">
        <v>446</v>
      </c>
      <c r="G12" s="3378" t="s">
        <v>447</v>
      </c>
      <c r="H12" s="3378" t="s">
        <v>448</v>
      </c>
      <c r="I12" s="3459" t="s">
        <v>280</v>
      </c>
      <c r="J12" s="3460"/>
      <c r="K12" s="3452"/>
      <c r="L12" s="3452"/>
      <c r="M12" s="2918"/>
      <c r="N12" s="3453"/>
      <c r="O12" s="2918"/>
      <c r="P12" s="2918"/>
      <c r="Q12" s="2918"/>
      <c r="AD12" s="2938"/>
    </row>
    <row r="13" spans="1:30">
      <c r="A13" s="3379" t="s">
        <v>449</v>
      </c>
      <c r="B13" s="3380" t="s">
        <v>450</v>
      </c>
      <c r="C13" s="3381"/>
      <c r="D13" s="3381"/>
      <c r="E13" s="3381"/>
      <c r="F13" s="3381"/>
      <c r="G13" s="3381"/>
      <c r="H13" s="3381">
        <v>58896</v>
      </c>
      <c r="I13" s="3381"/>
      <c r="J13" s="3460"/>
      <c r="K13" s="3452"/>
      <c r="L13" s="3452"/>
      <c r="M13" s="2918"/>
      <c r="N13" s="3453"/>
      <c r="O13" s="2918"/>
      <c r="P13" s="2918"/>
      <c r="Q13" s="2918"/>
      <c r="AD13" s="2938"/>
    </row>
    <row r="14" spans="1:30">
      <c r="A14" s="2146"/>
      <c r="B14" s="3380" t="s">
        <v>451</v>
      </c>
      <c r="C14" s="3382"/>
      <c r="D14" s="3382"/>
      <c r="E14" s="3382"/>
      <c r="F14" s="3382"/>
      <c r="G14" s="3382"/>
      <c r="H14" s="3382">
        <v>50</v>
      </c>
      <c r="I14" s="3382"/>
      <c r="J14" s="3461"/>
      <c r="K14" s="3452"/>
      <c r="L14" s="3452"/>
      <c r="M14" s="2918"/>
      <c r="N14" s="3453"/>
      <c r="O14" s="2918"/>
      <c r="P14" s="2918"/>
      <c r="Q14" s="2918"/>
      <c r="AD14" s="2938"/>
    </row>
    <row r="15" spans="1:30">
      <c r="A15" s="2153"/>
      <c r="B15" s="3383" t="s">
        <v>452</v>
      </c>
      <c r="C15" s="3384" t="str">
        <f>IF(A13="出让",IF(C13="","",ROUNDDOWN(MIN((C13-$D$3)/365,C14),2)),C14)</f>
        <v/>
      </c>
      <c r="D15" s="3384" t="str">
        <f>IF(A13="出让",IF(D13="","",ROUNDDOWN(MIN((D13-$D$3)/365,D14),2)),D14)</f>
        <v/>
      </c>
      <c r="E15" s="3384" t="str">
        <f>IF(A13="出让",IF(E13="","",ROUNDDOWN(MIN((E13-$D$3)/365,E14),2)),E14)</f>
        <v/>
      </c>
      <c r="F15" s="3384" t="str">
        <f>IF(A13="出让",IF(F13="","",ROUNDDOWN(MIN((F13-$D$3)/365,F14),2)),F14)</f>
        <v/>
      </c>
      <c r="G15" s="3384" t="str">
        <f>IF(A13="出让",IF(G13="","",ROUNDDOWN(MIN((G13-$D$3)/365,G14),2)),G14)</f>
        <v/>
      </c>
      <c r="H15" s="3384">
        <f>IF(A13="出让",IF(H13="","",ROUNDDOWN(MIN((H13-$D$3)/365,H14),2)),H14)</f>
        <v>36.67</v>
      </c>
      <c r="I15" s="3384" t="str">
        <f>IF(A13="出让",IF(I13="","",ROUNDDOWN(MIN((I13-$D$3)/365,I14),2)),I14)</f>
        <v/>
      </c>
      <c r="J15" s="3462"/>
      <c r="K15" s="3463"/>
      <c r="L15" s="3463"/>
      <c r="M15" s="2919"/>
      <c r="N15" s="3463"/>
      <c r="O15" s="2919"/>
      <c r="P15" s="2918"/>
      <c r="Q15" s="2918"/>
      <c r="AD15" s="2938"/>
    </row>
    <row r="16" spans="1:18">
      <c r="A16" s="3368" t="s">
        <v>453</v>
      </c>
      <c r="B16" s="3385"/>
      <c r="C16" s="3386"/>
      <c r="D16" s="3387"/>
      <c r="E16" s="3388" t="s">
        <v>454</v>
      </c>
      <c r="F16" s="3389"/>
      <c r="G16" s="3390"/>
      <c r="H16" s="3390"/>
      <c r="I16" s="3464"/>
      <c r="J16" s="2918"/>
      <c r="K16" s="3465"/>
      <c r="L16" s="3463"/>
      <c r="M16" s="3463"/>
      <c r="N16" s="2919"/>
      <c r="O16" s="3463"/>
      <c r="P16" s="2919"/>
      <c r="Q16" s="2918"/>
      <c r="R16" s="2918"/>
    </row>
    <row r="17" spans="1:22">
      <c r="A17" s="2130" t="s">
        <v>455</v>
      </c>
      <c r="B17" s="2117" t="s">
        <v>456</v>
      </c>
      <c r="C17" s="656">
        <f>'数据-汇总表'!E3</f>
        <v>70118.8</v>
      </c>
      <c r="D17" s="2173" t="s">
        <v>457</v>
      </c>
      <c r="E17" s="3391" t="s">
        <v>458</v>
      </c>
      <c r="F17" s="3392"/>
      <c r="G17" s="3392"/>
      <c r="H17" s="3392"/>
      <c r="I17" s="3466"/>
      <c r="J17" s="2918"/>
      <c r="K17" s="3467"/>
      <c r="L17" s="3463"/>
      <c r="M17" s="3463"/>
      <c r="N17" s="2919"/>
      <c r="O17" s="3463"/>
      <c r="P17" s="2919"/>
      <c r="Q17" s="2918"/>
      <c r="R17" s="2918"/>
      <c r="S17" s="2918"/>
      <c r="T17" s="2918"/>
      <c r="U17" s="2918"/>
      <c r="V17" s="2918"/>
    </row>
    <row r="18" ht="24.75" spans="1:22">
      <c r="A18" s="3393" t="s">
        <v>459</v>
      </c>
      <c r="B18" s="2141" t="s">
        <v>460</v>
      </c>
      <c r="C18" s="3394">
        <f>'数据-汇总表'!D3</f>
        <v>66843.16</v>
      </c>
      <c r="D18" s="2166" t="s">
        <v>457</v>
      </c>
      <c r="E18" s="3395" t="s">
        <v>461</v>
      </c>
      <c r="F18" s="3396"/>
      <c r="G18" s="3396"/>
      <c r="H18" s="3396"/>
      <c r="I18" s="3468"/>
      <c r="J18" s="2918"/>
      <c r="K18" s="3467"/>
      <c r="L18" s="3463"/>
      <c r="M18" s="3463"/>
      <c r="N18" s="2919"/>
      <c r="O18" s="3463"/>
      <c r="P18" s="2919"/>
      <c r="Q18" s="2918"/>
      <c r="R18" s="2918"/>
      <c r="S18" s="2918"/>
      <c r="T18" s="2918"/>
      <c r="U18" s="2918"/>
      <c r="V18" s="2918"/>
    </row>
    <row r="19" ht="37.5" spans="1:22">
      <c r="A19" s="2183" t="s">
        <v>462</v>
      </c>
      <c r="B19" s="2122" t="s">
        <v>463</v>
      </c>
      <c r="C19" s="3397"/>
      <c r="D19" s="3398" t="s">
        <v>464</v>
      </c>
      <c r="E19" s="3399"/>
      <c r="F19" s="3400" t="str">
        <f>IF(AND(C19="是",E19="否"),"是否提供他项权证或相关说明","")</f>
        <v/>
      </c>
      <c r="G19" s="3401"/>
      <c r="H19" s="3043"/>
      <c r="I19" s="3043"/>
      <c r="J19" s="2918"/>
      <c r="K19" s="3454"/>
      <c r="L19" s="3452"/>
      <c r="M19" s="3452"/>
      <c r="N19" s="2919"/>
      <c r="O19" s="3463"/>
      <c r="P19" s="2919"/>
      <c r="Q19" s="2918"/>
      <c r="R19" s="2918"/>
      <c r="S19" s="2918"/>
      <c r="T19" s="2918"/>
      <c r="U19" s="2918"/>
      <c r="V19" s="2918"/>
    </row>
    <row r="20" spans="1:28">
      <c r="A20" s="3402" t="s">
        <v>465</v>
      </c>
      <c r="B20" s="3403" t="s">
        <v>466</v>
      </c>
      <c r="C20" s="3404"/>
      <c r="D20" s="3405" t="s">
        <v>467</v>
      </c>
      <c r="E20" s="3406"/>
      <c r="F20" s="3407" t="s">
        <v>468</v>
      </c>
      <c r="G20" s="3043"/>
      <c r="H20" s="3043"/>
      <c r="I20" s="3043"/>
      <c r="J20" s="2918"/>
      <c r="K20" s="3250" t="s">
        <v>469</v>
      </c>
      <c r="L20" s="22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9"/>
      <c r="N20" s="3469"/>
      <c r="O20" s="3470"/>
      <c r="P20" s="3469"/>
      <c r="Q20" s="3376"/>
      <c r="R20" s="3376"/>
      <c r="S20" s="3376"/>
      <c r="T20" s="3376"/>
      <c r="U20" s="3376"/>
      <c r="V20" s="3376"/>
      <c r="W20" s="2938"/>
      <c r="X20" s="2938"/>
      <c r="Y20" s="2938"/>
      <c r="Z20" s="2938"/>
      <c r="AA20" s="2938"/>
      <c r="AB20" s="2938"/>
    </row>
    <row r="21" ht="24.75" spans="1:28">
      <c r="A21" s="3402"/>
      <c r="B21" s="3408" t="s">
        <v>470</v>
      </c>
      <c r="C21" s="3409" t="s">
        <v>471</v>
      </c>
      <c r="D21" s="3410" t="s">
        <v>472</v>
      </c>
      <c r="E21" s="3411" t="s">
        <v>471</v>
      </c>
      <c r="F21" s="3412"/>
      <c r="G21" s="3043"/>
      <c r="H21" s="3043"/>
      <c r="I21" s="3043"/>
      <c r="J21" s="2918"/>
      <c r="K21" s="3250"/>
      <c r="L21" s="22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9"/>
      <c r="N21" s="3469"/>
      <c r="O21" s="3470"/>
      <c r="P21" s="3469"/>
      <c r="Q21" s="3376"/>
      <c r="R21" s="3376"/>
      <c r="S21" s="3376"/>
      <c r="T21" s="3376"/>
      <c r="U21" s="3376"/>
      <c r="V21" s="3376"/>
      <c r="W21" s="2938"/>
      <c r="X21" s="2938"/>
      <c r="Y21" s="2938"/>
      <c r="Z21" s="2938"/>
      <c r="AA21" s="2938"/>
      <c r="AB21" s="2938"/>
    </row>
    <row r="22" ht="24.75" spans="1:28">
      <c r="A22" s="3402"/>
      <c r="B22" s="3413" t="s">
        <v>473</v>
      </c>
      <c r="C22" s="3409" t="s">
        <v>474</v>
      </c>
      <c r="D22" s="3338"/>
      <c r="E22" s="3338"/>
      <c r="F22" s="3338"/>
      <c r="G22" s="3043"/>
      <c r="H22" s="3043"/>
      <c r="I22" s="3043"/>
      <c r="J22" s="2918"/>
      <c r="K22" s="3250"/>
      <c r="L22" s="22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9"/>
      <c r="N22" s="3469"/>
      <c r="O22" s="3470"/>
      <c r="P22" s="3469"/>
      <c r="Q22" s="3376"/>
      <c r="R22" s="3376"/>
      <c r="S22" s="3376"/>
      <c r="T22" s="3376"/>
      <c r="U22" s="3376"/>
      <c r="V22" s="3376"/>
      <c r="W22" s="2938"/>
      <c r="X22" s="2938"/>
      <c r="Y22" s="2938"/>
      <c r="Z22" s="2938"/>
      <c r="AA22" s="2938"/>
      <c r="AB22" s="2938"/>
    </row>
    <row r="23" spans="1:22">
      <c r="A23" s="3414" t="s">
        <v>475</v>
      </c>
      <c r="B23" s="2909" t="s">
        <v>476</v>
      </c>
      <c r="C23" s="3415"/>
      <c r="D23" s="3416" t="s">
        <v>476</v>
      </c>
      <c r="E23" s="3417"/>
      <c r="F23" s="3338"/>
      <c r="G23" s="3043"/>
      <c r="H23" s="3043"/>
      <c r="I23" s="3043"/>
      <c r="J23" s="2918"/>
      <c r="K23" s="3471"/>
      <c r="L23" s="2282"/>
      <c r="M23" s="3452"/>
      <c r="N23" s="2919"/>
      <c r="O23" s="3463"/>
      <c r="P23" s="2919"/>
      <c r="Q23" s="2918"/>
      <c r="R23" s="2918"/>
      <c r="S23" s="2918"/>
      <c r="T23" s="2918"/>
      <c r="U23" s="2918"/>
      <c r="V23" s="2918"/>
    </row>
    <row r="24" spans="1:22">
      <c r="A24" s="3414"/>
      <c r="B24" s="2909" t="s">
        <v>477</v>
      </c>
      <c r="C24" s="3418"/>
      <c r="D24" s="3414" t="s">
        <v>477</v>
      </c>
      <c r="E24" s="3419"/>
      <c r="F24" s="3338"/>
      <c r="G24" s="3043"/>
      <c r="H24" s="3043"/>
      <c r="I24" s="3043"/>
      <c r="J24" s="2918"/>
      <c r="K24" s="3471"/>
      <c r="L24" s="2282"/>
      <c r="M24" s="3452"/>
      <c r="N24" s="2919"/>
      <c r="O24" s="3463"/>
      <c r="P24" s="2919"/>
      <c r="Q24" s="2918"/>
      <c r="R24" s="2918"/>
      <c r="S24" s="2918"/>
      <c r="T24" s="2918"/>
      <c r="U24" s="2918"/>
      <c r="V24" s="2918"/>
    </row>
    <row r="25" spans="1:22">
      <c r="A25" s="3414"/>
      <c r="B25" s="2909" t="s">
        <v>478</v>
      </c>
      <c r="C25" s="3418"/>
      <c r="D25" s="3414" t="s">
        <v>478</v>
      </c>
      <c r="E25" s="3419"/>
      <c r="F25" s="3338"/>
      <c r="G25" s="3043"/>
      <c r="H25" s="3043"/>
      <c r="I25" s="3043"/>
      <c r="J25" s="2918"/>
      <c r="K25" s="3454"/>
      <c r="L25" s="3452"/>
      <c r="M25" s="3452"/>
      <c r="N25" s="2919"/>
      <c r="O25" s="3463"/>
      <c r="P25" s="2919"/>
      <c r="Q25" s="2918"/>
      <c r="R25" s="2918"/>
      <c r="S25" s="2918"/>
      <c r="T25" s="2918"/>
      <c r="U25" s="2918"/>
      <c r="V25" s="2918"/>
    </row>
    <row r="26" ht="13.5" spans="1:22">
      <c r="A26" s="3420"/>
      <c r="B26" s="3421" t="s">
        <v>479</v>
      </c>
      <c r="C26" s="3422"/>
      <c r="D26" s="3420" t="s">
        <v>479</v>
      </c>
      <c r="E26" s="3423"/>
      <c r="F26" s="3364"/>
      <c r="G26" s="3364"/>
      <c r="H26" s="3364"/>
      <c r="I26" s="3364"/>
      <c r="J26" s="2918"/>
      <c r="K26" s="3454"/>
      <c r="L26" s="3452"/>
      <c r="M26" s="3452"/>
      <c r="N26" s="2919"/>
      <c r="O26" s="3463"/>
      <c r="P26" s="2919"/>
      <c r="Q26" s="2918"/>
      <c r="R26" s="2918"/>
      <c r="S26" s="2918"/>
      <c r="T26" s="2918"/>
      <c r="U26" s="2918"/>
      <c r="V26" s="2918"/>
    </row>
    <row r="27" ht="13.5" spans="1:22">
      <c r="A27" s="2146" t="s">
        <v>480</v>
      </c>
      <c r="B27" s="2153" t="s">
        <v>481</v>
      </c>
      <c r="C27" s="3424"/>
      <c r="D27" s="3425"/>
      <c r="E27" s="3043"/>
      <c r="F27" s="3043"/>
      <c r="G27" s="3043"/>
      <c r="H27" s="3043"/>
      <c r="I27" s="3043"/>
      <c r="J27" s="2918"/>
      <c r="K27" s="3465"/>
      <c r="L27" s="3463"/>
      <c r="M27" s="3463"/>
      <c r="N27" s="2919"/>
      <c r="O27" s="3463"/>
      <c r="P27" s="2919"/>
      <c r="Q27" s="2918"/>
      <c r="R27" s="2918"/>
      <c r="S27" s="2918"/>
      <c r="T27" s="2918"/>
      <c r="U27" s="2918"/>
      <c r="V27" s="2918"/>
    </row>
    <row r="28" spans="1:22">
      <c r="A28" s="2146"/>
      <c r="B28" s="2117" t="s">
        <v>482</v>
      </c>
      <c r="C28" s="3426"/>
      <c r="D28" s="3427"/>
      <c r="E28" s="3043"/>
      <c r="F28" s="3043"/>
      <c r="G28" s="3043"/>
      <c r="H28" s="3043"/>
      <c r="I28" s="3043"/>
      <c r="J28" s="2918"/>
      <c r="K28" s="3454"/>
      <c r="L28" s="3452"/>
      <c r="M28" s="3452"/>
      <c r="N28" s="2918"/>
      <c r="O28" s="3453"/>
      <c r="P28" s="2918"/>
      <c r="Q28" s="2918"/>
      <c r="R28" s="2918"/>
      <c r="S28" s="2918"/>
      <c r="T28" s="2918"/>
      <c r="U28" s="2918"/>
      <c r="V28" s="2918"/>
    </row>
    <row r="29" spans="1:22">
      <c r="A29" s="2146"/>
      <c r="B29" s="2117" t="s">
        <v>483</v>
      </c>
      <c r="C29" s="3428"/>
      <c r="D29" s="3429"/>
      <c r="E29" s="3043"/>
      <c r="F29" s="3043"/>
      <c r="G29" s="3043"/>
      <c r="H29" s="3043"/>
      <c r="I29" s="3043"/>
      <c r="J29" s="2918"/>
      <c r="K29" s="3454"/>
      <c r="L29" s="3452"/>
      <c r="M29" s="3452"/>
      <c r="N29" s="2918"/>
      <c r="O29" s="3453"/>
      <c r="P29" s="2918"/>
      <c r="Q29" s="2918"/>
      <c r="R29" s="2918"/>
      <c r="S29" s="2918"/>
      <c r="T29" s="2918"/>
      <c r="U29" s="2918"/>
      <c r="V29" s="2918"/>
    </row>
    <row r="30" spans="1:22">
      <c r="A30" s="2153"/>
      <c r="B30" s="2117" t="s">
        <v>484</v>
      </c>
      <c r="C30" s="3430"/>
      <c r="D30" s="3431"/>
      <c r="E30" s="3043"/>
      <c r="F30" s="3043"/>
      <c r="G30" s="3043"/>
      <c r="H30" s="3043"/>
      <c r="I30" s="3043"/>
      <c r="J30" s="2918"/>
      <c r="K30" s="3454"/>
      <c r="L30" s="3452"/>
      <c r="M30" s="3452"/>
      <c r="N30" s="2918"/>
      <c r="O30" s="3453"/>
      <c r="P30" s="2918"/>
      <c r="Q30" s="2918"/>
      <c r="R30" s="2918"/>
      <c r="S30" s="2918"/>
      <c r="T30" s="2918"/>
      <c r="U30" s="2918"/>
      <c r="V30" s="2918"/>
    </row>
    <row r="31" spans="1:22">
      <c r="A31" s="3432" t="s">
        <v>485</v>
      </c>
      <c r="B31" s="3433"/>
      <c r="C31" s="2273" t="str">
        <f>IF(B31="现房","成新及维护状况正常否",IF(B31="在建","工程状态是否正常",IF(B31="土地","是否闲置","-")))</f>
        <v>-</v>
      </c>
      <c r="D31" s="2485"/>
      <c r="E31" s="3434"/>
      <c r="F31" s="3043"/>
      <c r="G31" s="3043"/>
      <c r="H31" s="3043"/>
      <c r="I31" s="3043"/>
      <c r="J31" s="2918"/>
      <c r="K31" s="3451"/>
      <c r="L31" s="3452"/>
      <c r="M31" s="3452"/>
      <c r="N31" s="2918"/>
      <c r="O31" s="3453"/>
      <c r="P31" s="2918"/>
      <c r="Q31" s="2918"/>
      <c r="R31" s="2918"/>
      <c r="S31" s="2918"/>
      <c r="T31" s="2918"/>
      <c r="U31" s="2918"/>
      <c r="V31" s="2918"/>
    </row>
    <row r="32" spans="1:22">
      <c r="A32" s="2620"/>
      <c r="B32" s="3433"/>
      <c r="C32" s="2273" t="str">
        <f>IF(B32="现房","成新及维护状况是否正常",IF(B32="在建","工程状态是否正常",IF(B32="土地","是否闲置","-")))</f>
        <v>-</v>
      </c>
      <c r="D32" s="2485"/>
      <c r="E32" s="3434"/>
      <c r="F32" s="3043"/>
      <c r="G32" s="3043"/>
      <c r="H32" s="3043"/>
      <c r="I32" s="3043"/>
      <c r="J32" s="2918"/>
      <c r="K32" s="3454"/>
      <c r="L32" s="3452"/>
      <c r="M32" s="3452"/>
      <c r="N32" s="2918"/>
      <c r="O32" s="3453"/>
      <c r="P32" s="2918"/>
      <c r="Q32" s="2918"/>
      <c r="R32" s="2918"/>
      <c r="S32" s="2918"/>
      <c r="T32" s="2918"/>
      <c r="U32" s="2918"/>
      <c r="V32" s="2918"/>
    </row>
    <row r="33" spans="1:22">
      <c r="A33" s="2620"/>
      <c r="B33" s="3435"/>
      <c r="C33" s="2619" t="str">
        <f>IF(B33="现房","成新及维护状况是否正常",IF(B33="在建","工程状态是否正常",IF(B33="土地","是否闲置","-")))</f>
        <v>-</v>
      </c>
      <c r="D33" s="2128"/>
      <c r="E33" s="3436"/>
      <c r="F33" s="3043"/>
      <c r="G33" s="3043"/>
      <c r="H33" s="3043"/>
      <c r="I33" s="3043"/>
      <c r="J33" s="2918"/>
      <c r="K33" s="3454"/>
      <c r="L33" s="3452"/>
      <c r="M33" s="3452"/>
      <c r="N33" s="2918"/>
      <c r="O33" s="3453"/>
      <c r="P33" s="2918"/>
      <c r="Q33" s="2918"/>
      <c r="R33" s="2918"/>
      <c r="S33" s="2918"/>
      <c r="T33" s="2918"/>
      <c r="U33" s="2918"/>
      <c r="V33" s="2918"/>
    </row>
    <row r="34" spans="1:22">
      <c r="A34" s="2117" t="s">
        <v>486</v>
      </c>
      <c r="B34" s="1149"/>
      <c r="C34" s="1149"/>
      <c r="D34" s="1149"/>
      <c r="E34" s="1149"/>
      <c r="F34" s="1149"/>
      <c r="G34" s="1149"/>
      <c r="H34" s="1149"/>
      <c r="I34" s="3043"/>
      <c r="J34" s="2918"/>
      <c r="K34" s="656">
        <f>COUNTIF(B34:H34,"——")</f>
        <v>0</v>
      </c>
      <c r="L34" s="2160" t="s">
        <v>487</v>
      </c>
      <c r="M34" s="2160" t="s">
        <v>488</v>
      </c>
      <c r="N34" s="2160" t="s">
        <v>489</v>
      </c>
      <c r="O34" s="2160" t="s">
        <v>490</v>
      </c>
      <c r="P34" s="2160" t="s">
        <v>491</v>
      </c>
      <c r="Q34" s="2160" t="s">
        <v>492</v>
      </c>
      <c r="R34" s="2160" t="s">
        <v>493</v>
      </c>
      <c r="S34" s="656" t="s">
        <v>494</v>
      </c>
      <c r="T34" s="2160" t="str">
        <f>NUMBERSTRING(7-K34,1)&amp;"通"</f>
        <v>七通</v>
      </c>
      <c r="U34" s="2918"/>
      <c r="V34" s="2918"/>
    </row>
    <row r="35" spans="1:22">
      <c r="A35" s="3437"/>
      <c r="B35" s="715" t="s">
        <v>495</v>
      </c>
      <c r="C35" s="715"/>
      <c r="D35" s="715"/>
      <c r="E35" s="715"/>
      <c r="F35" s="715">
        <f>C10</f>
        <v>0</v>
      </c>
      <c r="G35" s="3043"/>
      <c r="H35" s="3043"/>
      <c r="I35" s="3043"/>
      <c r="J35" s="2918"/>
      <c r="K35" s="2160"/>
      <c r="L35" s="2160">
        <f>B34</f>
        <v>0</v>
      </c>
      <c r="M35" s="2162" t="str">
        <f>B34&amp;"、"&amp;C34</f>
        <v>、</v>
      </c>
      <c r="N35" s="2162" t="str">
        <f>B34&amp;"、"&amp;C34&amp;"、"&amp;D34</f>
        <v>、、</v>
      </c>
      <c r="O35" s="2162" t="str">
        <f>B34&amp;"、"&amp;C34&amp;"、"&amp;D34&amp;"、"&amp;E34</f>
        <v>、、、</v>
      </c>
      <c r="P35" s="2162" t="str">
        <f>B34&amp;"、"&amp;C34&amp;"、"&amp;D34&amp;"、"&amp;E34&amp;"、"&amp;F34</f>
        <v>、、、、</v>
      </c>
      <c r="Q35" s="2162" t="str">
        <f>B34&amp;"、"&amp;C34&amp;"、"&amp;D34&amp;"、"&amp;E34&amp;"、"&amp;F34&amp;"、"&amp;G34</f>
        <v>、、、、、</v>
      </c>
      <c r="R35" s="2162" t="str">
        <f>B34&amp;"、"&amp;C34&amp;"、"&amp;D34&amp;"、"&amp;E34&amp;"、"&amp;F34&amp;"、"&amp;G34&amp;"、"&amp;H34</f>
        <v>、、、、、、</v>
      </c>
      <c r="S35" s="656"/>
      <c r="T35" s="2162" t="str">
        <f>IF(T34="一通",L35,IF(T34="二通",M35,IF(T34="三通",N35,IF(T34="四通",O35,IF(T34="五通",P35,IF(T34="六通",Q35,R35))))))</f>
        <v>、、、、、、</v>
      </c>
      <c r="U35" s="2918"/>
      <c r="V35" s="2918"/>
    </row>
    <row r="36" spans="1:22">
      <c r="A36" s="3438"/>
      <c r="B36" s="715" t="s">
        <v>444</v>
      </c>
      <c r="C36" s="715" t="s">
        <v>445</v>
      </c>
      <c r="D36" s="715" t="s">
        <v>443</v>
      </c>
      <c r="E36" s="715" t="s">
        <v>448</v>
      </c>
      <c r="F36" s="3439" t="s">
        <v>280</v>
      </c>
      <c r="G36" s="3043"/>
      <c r="H36" s="3043"/>
      <c r="I36" s="3043"/>
      <c r="J36" s="2918"/>
      <c r="K36" s="3454"/>
      <c r="L36" s="3452"/>
      <c r="M36" s="3452"/>
      <c r="N36" s="2918"/>
      <c r="O36" s="3453"/>
      <c r="P36" s="2918"/>
      <c r="Q36" s="2918"/>
      <c r="R36" s="2918"/>
      <c r="S36" s="2918"/>
      <c r="T36" s="2918"/>
      <c r="U36" s="2918"/>
      <c r="V36" s="2918"/>
    </row>
    <row r="37" spans="1:22">
      <c r="A37" s="3440" t="s">
        <v>496</v>
      </c>
      <c r="B37" s="3441"/>
      <c r="C37" s="3441"/>
      <c r="D37" s="3441"/>
      <c r="E37" s="3441" t="s">
        <v>284</v>
      </c>
      <c r="F37" s="3441"/>
      <c r="G37" s="3043"/>
      <c r="H37" s="3043"/>
      <c r="I37" s="3043"/>
      <c r="J37" s="2918"/>
      <c r="K37" s="3454"/>
      <c r="L37" s="3452"/>
      <c r="M37" s="3452"/>
      <c r="N37" s="2918"/>
      <c r="O37" s="3453"/>
      <c r="P37" s="2918"/>
      <c r="Q37" s="2918"/>
      <c r="R37" s="2918"/>
      <c r="S37" s="2918"/>
      <c r="T37" s="2918"/>
      <c r="U37" s="2918"/>
      <c r="V37" s="2918"/>
    </row>
    <row r="38" ht="13.5" spans="1:22">
      <c r="A38" s="3442" t="s">
        <v>497</v>
      </c>
      <c r="B38" s="3443"/>
      <c r="C38" s="3443"/>
      <c r="D38" s="3443"/>
      <c r="E38" s="3443" t="s">
        <v>498</v>
      </c>
      <c r="F38" s="3443"/>
      <c r="G38" s="3364"/>
      <c r="H38" s="3364"/>
      <c r="I38" s="3364"/>
      <c r="J38" s="2918"/>
      <c r="K38" s="3454"/>
      <c r="L38" s="3452"/>
      <c r="M38" s="3452"/>
      <c r="N38" s="2918"/>
      <c r="O38" s="3453"/>
      <c r="P38" s="2918"/>
      <c r="Q38" s="2918"/>
      <c r="R38" s="2918"/>
      <c r="S38" s="2918"/>
      <c r="T38" s="2918"/>
      <c r="U38" s="2918"/>
      <c r="V38" s="2918"/>
    </row>
    <row r="39" s="3327" customFormat="1" ht="14.25" spans="1:30">
      <c r="A39" s="3444" t="s">
        <v>499</v>
      </c>
      <c r="B39" s="3445"/>
      <c r="C39" s="3445"/>
      <c r="D39" s="3445"/>
      <c r="E39" s="3445"/>
      <c r="F39" s="3445"/>
      <c r="G39" s="3445"/>
      <c r="H39" s="3445"/>
      <c r="I39" s="3445"/>
      <c r="J39" s="3472"/>
      <c r="K39" s="3473"/>
      <c r="L39" s="3472"/>
      <c r="M39" s="3472"/>
      <c r="N39" s="3472"/>
      <c r="O39" s="3474"/>
      <c r="P39" s="3472"/>
      <c r="Q39" s="3472"/>
      <c r="R39" s="3472"/>
      <c r="S39" s="3472"/>
      <c r="T39" s="3472"/>
      <c r="U39" s="3472"/>
      <c r="V39" s="3472"/>
      <c r="W39" s="3481"/>
      <c r="X39" s="3481"/>
      <c r="Y39" s="3481"/>
      <c r="Z39" s="3481"/>
      <c r="AA39" s="3481"/>
      <c r="AB39" s="3481"/>
      <c r="AC39" s="3481"/>
      <c r="AD39" s="3481"/>
    </row>
    <row r="40" spans="1:22">
      <c r="A40" s="3376"/>
      <c r="B40" s="3376"/>
      <c r="C40" s="3376"/>
      <c r="D40" s="3376"/>
      <c r="E40" s="3376"/>
      <c r="F40" s="3376"/>
      <c r="G40" s="3376"/>
      <c r="H40" s="3376"/>
      <c r="I40" s="2645"/>
      <c r="J40" s="2919"/>
      <c r="K40" s="3451"/>
      <c r="L40" s="3463"/>
      <c r="M40" s="3463"/>
      <c r="N40" s="2919"/>
      <c r="O40" s="3463"/>
      <c r="P40" s="2918"/>
      <c r="Q40" s="2918"/>
      <c r="R40" s="2918"/>
      <c r="S40" s="2918"/>
      <c r="T40" s="2918"/>
      <c r="U40" s="2918"/>
      <c r="V40" s="2918"/>
    </row>
    <row r="41" spans="1:22">
      <c r="A41" s="3446" t="s">
        <v>500</v>
      </c>
      <c r="B41" s="2510"/>
      <c r="C41" s="2485"/>
      <c r="D41" s="3376"/>
      <c r="E41" s="3376"/>
      <c r="F41" s="3376"/>
      <c r="G41" s="3376"/>
      <c r="H41" s="3376"/>
      <c r="I41" s="3239"/>
      <c r="J41" s="2918"/>
      <c r="K41" s="3454"/>
      <c r="L41" s="3452"/>
      <c r="M41" s="3452"/>
      <c r="N41" s="2918"/>
      <c r="O41" s="3453"/>
      <c r="P41" s="2918"/>
      <c r="Q41" s="2918"/>
      <c r="R41" s="2918"/>
      <c r="S41" s="2918"/>
      <c r="T41" s="2918"/>
      <c r="U41" s="2918"/>
      <c r="V41" s="2918"/>
    </row>
    <row r="42" ht="24.75" spans="1:22">
      <c r="A42" s="2160" t="s">
        <v>501</v>
      </c>
      <c r="B42" s="656" t="s">
        <v>502</v>
      </c>
      <c r="C42" s="656" t="s">
        <v>503</v>
      </c>
      <c r="D42" s="656" t="s">
        <v>504</v>
      </c>
      <c r="E42" s="656" t="s">
        <v>505</v>
      </c>
      <c r="F42" s="656" t="s">
        <v>506</v>
      </c>
      <c r="G42" s="656" t="s">
        <v>507</v>
      </c>
      <c r="H42" s="656" t="s">
        <v>508</v>
      </c>
      <c r="I42" s="656" t="s">
        <v>509</v>
      </c>
      <c r="J42" s="3475" t="s">
        <v>510</v>
      </c>
      <c r="K42" s="3476" t="s">
        <v>511</v>
      </c>
      <c r="L42" s="3476" t="s">
        <v>512</v>
      </c>
      <c r="M42" s="3476" t="s">
        <v>513</v>
      </c>
      <c r="N42" s="3477" t="s">
        <v>514</v>
      </c>
      <c r="O42" s="3477" t="s">
        <v>515</v>
      </c>
      <c r="P42" s="3477" t="s">
        <v>516</v>
      </c>
      <c r="Q42" s="3482" t="s">
        <v>517</v>
      </c>
      <c r="R42" s="3482" t="s">
        <v>518</v>
      </c>
      <c r="S42" s="2918"/>
      <c r="T42" s="2918"/>
      <c r="U42" s="2918"/>
      <c r="V42" s="2918"/>
    </row>
    <row r="43" s="3134" customFormat="1" spans="1:22">
      <c r="A43" s="3264"/>
      <c r="B43" s="3260"/>
      <c r="C43" s="3260"/>
      <c r="D43" s="3260"/>
      <c r="E43" s="3260"/>
      <c r="F43" s="3260"/>
      <c r="G43" s="3260"/>
      <c r="H43" s="3260"/>
      <c r="I43" s="3260"/>
      <c r="J43" s="3478"/>
      <c r="K43" s="3479"/>
      <c r="L43" s="3479"/>
      <c r="M43" s="3260"/>
      <c r="N43" s="3260"/>
      <c r="O43" s="3260"/>
      <c r="P43" s="3260"/>
      <c r="Q43" s="3260"/>
      <c r="R43" s="3260"/>
      <c r="S43" s="2918"/>
      <c r="T43" s="2918"/>
      <c r="U43" s="2918"/>
      <c r="V43" s="2918"/>
    </row>
    <row r="44" s="3134" customFormat="1" spans="1:22">
      <c r="A44" s="3264"/>
      <c r="B44" s="3264"/>
      <c r="C44" s="3260"/>
      <c r="D44" s="3260"/>
      <c r="E44" s="3260"/>
      <c r="F44" s="3260"/>
      <c r="G44" s="3260"/>
      <c r="H44" s="3260"/>
      <c r="I44" s="3260"/>
      <c r="J44" s="3478"/>
      <c r="K44" s="3479"/>
      <c r="L44" s="3479"/>
      <c r="M44" s="3260"/>
      <c r="N44" s="3260"/>
      <c r="O44" s="3260"/>
      <c r="P44" s="3260"/>
      <c r="Q44" s="3260"/>
      <c r="R44" s="3260"/>
      <c r="S44" s="2918"/>
      <c r="T44" s="2918"/>
      <c r="U44" s="2918"/>
      <c r="V44" s="2918"/>
    </row>
    <row r="45" s="3134" customFormat="1" spans="1:22">
      <c r="A45" s="3264"/>
      <c r="B45" s="3264"/>
      <c r="C45" s="3260"/>
      <c r="D45" s="3260"/>
      <c r="E45" s="3260"/>
      <c r="F45" s="3260"/>
      <c r="G45" s="3260"/>
      <c r="H45" s="3260"/>
      <c r="I45" s="3260"/>
      <c r="J45" s="3478"/>
      <c r="K45" s="3479"/>
      <c r="L45" s="3479"/>
      <c r="M45" s="3260"/>
      <c r="N45" s="3260"/>
      <c r="O45" s="3260"/>
      <c r="P45" s="3260"/>
      <c r="Q45" s="3260"/>
      <c r="R45" s="3260"/>
      <c r="S45" s="2918"/>
      <c r="T45" s="2918"/>
      <c r="U45" s="2918"/>
      <c r="V45" s="2918"/>
    </row>
    <row r="46" s="3134" customFormat="1" spans="1:22">
      <c r="A46" s="3264"/>
      <c r="B46" s="3264"/>
      <c r="C46" s="3260"/>
      <c r="D46" s="3260"/>
      <c r="E46" s="3260"/>
      <c r="F46" s="3260"/>
      <c r="G46" s="3260"/>
      <c r="H46" s="3260"/>
      <c r="I46" s="3260"/>
      <c r="J46" s="3478"/>
      <c r="K46" s="3479"/>
      <c r="L46" s="3479"/>
      <c r="M46" s="3260"/>
      <c r="N46" s="3260"/>
      <c r="O46" s="3260"/>
      <c r="P46" s="3260"/>
      <c r="Q46" s="3260"/>
      <c r="R46" s="3260"/>
      <c r="S46" s="2918"/>
      <c r="T46" s="2918"/>
      <c r="U46" s="2918"/>
      <c r="V46" s="2918"/>
    </row>
    <row r="47" s="3134" customFormat="1" spans="1:22">
      <c r="A47" s="3264"/>
      <c r="B47" s="3264"/>
      <c r="C47" s="3260"/>
      <c r="D47" s="3260"/>
      <c r="E47" s="3260"/>
      <c r="F47" s="3260"/>
      <c r="G47" s="3260"/>
      <c r="H47" s="3260"/>
      <c r="I47" s="3260"/>
      <c r="J47" s="3478"/>
      <c r="K47" s="3479"/>
      <c r="L47" s="3479"/>
      <c r="M47" s="3260"/>
      <c r="N47" s="3260"/>
      <c r="O47" s="3260"/>
      <c r="P47" s="3260"/>
      <c r="Q47" s="3260"/>
      <c r="R47" s="3260"/>
      <c r="S47" s="2918"/>
      <c r="T47" s="2918"/>
      <c r="U47" s="2918"/>
      <c r="V47" s="2918"/>
    </row>
    <row r="48" s="3134" customFormat="1" spans="1:22">
      <c r="A48" s="3264"/>
      <c r="B48" s="3264"/>
      <c r="C48" s="3260"/>
      <c r="D48" s="3260"/>
      <c r="E48" s="3260"/>
      <c r="F48" s="3260"/>
      <c r="G48" s="3260"/>
      <c r="H48" s="3260"/>
      <c r="I48" s="3260"/>
      <c r="J48" s="3478"/>
      <c r="K48" s="3479"/>
      <c r="L48" s="3479"/>
      <c r="M48" s="3260"/>
      <c r="N48" s="3260"/>
      <c r="O48" s="3260"/>
      <c r="P48" s="3260"/>
      <c r="Q48" s="3260"/>
      <c r="R48" s="3260"/>
      <c r="S48" s="2918"/>
      <c r="T48" s="2918"/>
      <c r="U48" s="2918"/>
      <c r="V48" s="2918"/>
    </row>
    <row r="49" s="3134" customFormat="1" spans="1:22">
      <c r="A49" s="3264"/>
      <c r="B49" s="3264"/>
      <c r="C49" s="3260"/>
      <c r="D49" s="3260"/>
      <c r="E49" s="3260"/>
      <c r="F49" s="3260"/>
      <c r="G49" s="3260"/>
      <c r="H49" s="3260"/>
      <c r="I49" s="3260"/>
      <c r="J49" s="3478"/>
      <c r="K49" s="3479"/>
      <c r="L49" s="3479"/>
      <c r="M49" s="3260"/>
      <c r="N49" s="3260"/>
      <c r="O49" s="3260"/>
      <c r="P49" s="3260"/>
      <c r="Q49" s="3260"/>
      <c r="R49" s="3260"/>
      <c r="S49" s="2918"/>
      <c r="T49" s="2918"/>
      <c r="U49" s="2918"/>
      <c r="V49" s="2918"/>
    </row>
    <row r="50" s="3134" customFormat="1" spans="1:22">
      <c r="A50" s="3264"/>
      <c r="B50" s="3264"/>
      <c r="C50" s="3260"/>
      <c r="D50" s="3260"/>
      <c r="E50" s="3260"/>
      <c r="F50" s="3260"/>
      <c r="G50" s="3260"/>
      <c r="H50" s="3260"/>
      <c r="I50" s="3260"/>
      <c r="J50" s="3478"/>
      <c r="K50" s="3479"/>
      <c r="L50" s="3479"/>
      <c r="M50" s="3260"/>
      <c r="N50" s="3260"/>
      <c r="O50" s="3260"/>
      <c r="P50" s="3260"/>
      <c r="Q50" s="3260"/>
      <c r="R50" s="3260"/>
      <c r="S50" s="2918"/>
      <c r="T50" s="2918"/>
      <c r="U50" s="2918"/>
      <c r="V50" s="2918"/>
    </row>
    <row r="51" s="3134" customFormat="1" spans="1:18">
      <c r="A51" s="3264"/>
      <c r="B51" s="3264"/>
      <c r="C51" s="3260"/>
      <c r="D51" s="3260"/>
      <c r="E51" s="3260"/>
      <c r="F51" s="3260"/>
      <c r="G51" s="3260"/>
      <c r="H51" s="3260"/>
      <c r="I51" s="3260"/>
      <c r="J51" s="3478"/>
      <c r="K51" s="3479"/>
      <c r="L51" s="3479"/>
      <c r="M51" s="3260"/>
      <c r="N51" s="3260"/>
      <c r="O51" s="3260"/>
      <c r="P51" s="3260"/>
      <c r="Q51" s="3260"/>
      <c r="R51" s="3260"/>
    </row>
    <row r="52" s="3134" customFormat="1" spans="1:18">
      <c r="A52" s="3264"/>
      <c r="B52" s="3264"/>
      <c r="C52" s="3264"/>
      <c r="D52" s="3264"/>
      <c r="E52" s="3264"/>
      <c r="F52" s="3260"/>
      <c r="G52" s="3264"/>
      <c r="H52" s="3264"/>
      <c r="I52" s="3264"/>
      <c r="J52" s="3480"/>
      <c r="K52" s="3479"/>
      <c r="L52" s="3479"/>
      <c r="M52" s="3479"/>
      <c r="N52" s="3264"/>
      <c r="O52" s="3264"/>
      <c r="P52" s="3264"/>
      <c r="Q52" s="3264"/>
      <c r="R52" s="3264"/>
    </row>
    <row r="53" s="3134" customFormat="1" spans="1:18">
      <c r="A53" s="3264"/>
      <c r="B53" s="3264"/>
      <c r="C53" s="3264"/>
      <c r="D53" s="3264"/>
      <c r="E53" s="3264"/>
      <c r="F53" s="3260"/>
      <c r="G53" s="3264"/>
      <c r="H53" s="3264"/>
      <c r="I53" s="3264"/>
      <c r="J53" s="3480"/>
      <c r="K53" s="3479"/>
      <c r="L53" s="3479"/>
      <c r="M53" s="3479"/>
      <c r="N53" s="3264"/>
      <c r="O53" s="3264"/>
      <c r="P53" s="3264"/>
      <c r="Q53" s="3264"/>
      <c r="R53" s="3264"/>
    </row>
    <row r="54" s="3134" customFormat="1" spans="1:18">
      <c r="A54" s="3264"/>
      <c r="B54" s="3264"/>
      <c r="C54" s="3264"/>
      <c r="D54" s="3264"/>
      <c r="E54" s="3264"/>
      <c r="F54" s="3260"/>
      <c r="G54" s="3264"/>
      <c r="H54" s="3264"/>
      <c r="I54" s="3264"/>
      <c r="J54" s="3480"/>
      <c r="K54" s="3479"/>
      <c r="L54" s="3479"/>
      <c r="M54" s="3479"/>
      <c r="N54" s="3264"/>
      <c r="O54" s="3264"/>
      <c r="P54" s="3264"/>
      <c r="Q54" s="3264"/>
      <c r="R54" s="3264"/>
    </row>
    <row r="55" s="3134" customFormat="1" spans="1:18">
      <c r="A55" s="3264"/>
      <c r="B55" s="3264"/>
      <c r="C55" s="3264"/>
      <c r="D55" s="3264"/>
      <c r="E55" s="3264"/>
      <c r="F55" s="3260"/>
      <c r="G55" s="3264"/>
      <c r="H55" s="3264"/>
      <c r="I55" s="3264"/>
      <c r="J55" s="3480"/>
      <c r="K55" s="3479"/>
      <c r="L55" s="3479"/>
      <c r="M55" s="3479"/>
      <c r="N55" s="3264"/>
      <c r="O55" s="3264"/>
      <c r="P55" s="3264"/>
      <c r="Q55" s="3264"/>
      <c r="R55" s="3264"/>
    </row>
    <row r="56" s="3134" customFormat="1" spans="1:18">
      <c r="A56" s="3264"/>
      <c r="B56" s="3264"/>
      <c r="C56" s="3264"/>
      <c r="D56" s="3264"/>
      <c r="E56" s="3264"/>
      <c r="F56" s="3260"/>
      <c r="G56" s="3264"/>
      <c r="H56" s="3264"/>
      <c r="I56" s="3264"/>
      <c r="J56" s="3480"/>
      <c r="K56" s="3479"/>
      <c r="L56" s="3479"/>
      <c r="M56" s="3479"/>
      <c r="N56" s="3264"/>
      <c r="O56" s="3264"/>
      <c r="P56" s="3264"/>
      <c r="Q56" s="3264"/>
      <c r="R56" s="32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36" customWidth="1"/>
    <col min="2" max="2" width="11" style="3236" customWidth="1"/>
    <col min="3" max="3" width="10.375" style="3236" customWidth="1"/>
    <col min="4" max="4" width="9.125" style="3236" customWidth="1"/>
    <col min="5" max="6" width="10" style="3234" customWidth="1"/>
    <col min="7" max="8" width="10" style="3236" customWidth="1"/>
    <col min="9" max="9" width="10.625" style="3236" customWidth="1"/>
    <col min="10" max="10" width="9.5" style="3236" customWidth="1"/>
    <col min="11" max="11" width="11" style="3236" customWidth="1"/>
    <col min="12" max="14" width="9.5" style="3236" customWidth="1"/>
    <col min="15" max="15" width="9.875" style="3236" customWidth="1"/>
    <col min="16" max="16" width="9.75" style="3236" customWidth="1"/>
    <col min="17" max="17" width="9.375" style="3236" customWidth="1"/>
    <col min="18" max="18" width="9.25" style="3236" customWidth="1"/>
    <col min="19" max="19" width="10.875" style="3236" customWidth="1"/>
    <col min="20" max="21" width="10.75" style="3236" customWidth="1"/>
    <col min="22" max="22" width="10.875" style="3236" customWidth="1"/>
    <col min="23" max="27" width="10.75" style="3236" customWidth="1"/>
    <col min="28" max="28" width="10.875" style="3236" customWidth="1"/>
    <col min="29" max="29" width="11" style="3236" customWidth="1"/>
    <col min="30" max="30" width="10" style="3236" customWidth="1"/>
    <col min="31" max="31" width="9.75" style="3236" customWidth="1"/>
    <col min="32" max="46" width="9.5" style="3236" customWidth="1"/>
    <col min="47" max="47" width="18.125" style="3236" customWidth="1"/>
    <col min="48" max="50" width="9.75" style="3236" customWidth="1"/>
    <col min="51" max="55" width="10.5" style="3236" customWidth="1"/>
    <col min="56" max="56" width="9.5" style="3236" customWidth="1"/>
    <col min="57" max="63" width="9.125" style="3236" customWidth="1"/>
    <col min="64" max="64" width="9.5" style="3236" customWidth="1"/>
    <col min="65" max="65" width="9.125" style="3236" customWidth="1"/>
    <col min="66" max="66" width="9.5" style="3236" customWidth="1"/>
    <col min="67" max="69" width="9.125" style="3236" customWidth="1"/>
    <col min="70" max="70" width="9.5" style="3236" customWidth="1"/>
    <col min="71" max="71" width="9" style="3236" customWidth="1"/>
    <col min="72" max="72" width="9.125" style="3236" customWidth="1"/>
    <col min="73" max="16384" width="8.875" style="3236"/>
  </cols>
  <sheetData>
    <row r="1" ht="20.25" spans="1:72">
      <c r="A1" s="3237" t="s">
        <v>519</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c r="AN1" s="3238"/>
      <c r="AO1" s="3238"/>
      <c r="AP1" s="3238"/>
      <c r="AQ1" s="3238"/>
      <c r="AR1" s="3238"/>
      <c r="AS1" s="3238"/>
      <c r="AT1" s="3238"/>
      <c r="AU1" s="3238"/>
      <c r="AV1" s="3290" t="s">
        <v>520</v>
      </c>
      <c r="AW1" s="3238"/>
      <c r="AX1" s="3238"/>
      <c r="AY1" s="3238"/>
      <c r="AZ1" s="3238"/>
      <c r="BA1" s="3238"/>
      <c r="BB1" s="3238"/>
      <c r="BC1" s="3238"/>
      <c r="BD1" s="3238"/>
      <c r="BE1" s="3238"/>
      <c r="BF1" s="3238"/>
      <c r="BG1" s="3238"/>
      <c r="BH1" s="3238"/>
      <c r="BI1" s="3238"/>
      <c r="BJ1" s="3238"/>
      <c r="BK1" s="3238"/>
      <c r="BL1" s="3238"/>
      <c r="BM1" s="3238"/>
      <c r="BN1" s="3238"/>
      <c r="BO1" s="3238"/>
      <c r="BP1" s="3238"/>
      <c r="BQ1" s="3238"/>
      <c r="BR1" s="3238"/>
      <c r="BS1" s="3238"/>
      <c r="BT1" s="3238"/>
    </row>
    <row r="2" s="3231" customFormat="1" ht="24" spans="1:72">
      <c r="A2" s="656" t="s">
        <v>460</v>
      </c>
      <c r="B2" s="656" t="s">
        <v>456</v>
      </c>
      <c r="C2" s="656" t="s">
        <v>521</v>
      </c>
      <c r="D2" s="3239"/>
      <c r="E2" s="2593"/>
      <c r="F2" s="2645"/>
      <c r="G2" s="3239"/>
      <c r="H2" s="3239"/>
      <c r="I2" s="3239"/>
      <c r="J2" s="3239"/>
      <c r="K2" s="3239"/>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3239"/>
      <c r="AO2" s="3239"/>
      <c r="AP2" s="3239"/>
      <c r="AQ2" s="3239"/>
      <c r="AR2" s="3239"/>
      <c r="AS2" s="3239"/>
      <c r="AT2" s="3239"/>
      <c r="AU2" s="3239"/>
      <c r="AV2" s="3239"/>
      <c r="AW2" s="3239"/>
      <c r="AX2" s="3239"/>
      <c r="AY2" s="3300" t="s">
        <v>522</v>
      </c>
      <c r="AZ2" s="3301" t="s">
        <v>523</v>
      </c>
      <c r="BA2" s="656" t="s">
        <v>524</v>
      </c>
      <c r="BB2" s="3239"/>
      <c r="BC2" s="3239"/>
      <c r="BD2" s="3239"/>
      <c r="BE2" s="3239"/>
      <c r="BF2" s="3239"/>
      <c r="BG2" s="3239"/>
      <c r="BH2" s="3239"/>
      <c r="BI2" s="3239"/>
      <c r="BJ2" s="3239"/>
      <c r="BK2" s="3239"/>
      <c r="BL2" s="3239"/>
      <c r="BM2" s="3239"/>
      <c r="BN2" s="3239"/>
      <c r="BO2" s="3239"/>
      <c r="BP2" s="3239"/>
      <c r="BQ2" s="3239"/>
      <c r="BR2" s="3239"/>
      <c r="BS2" s="3239"/>
      <c r="BT2" s="3239"/>
    </row>
    <row r="3" s="3231" customFormat="1" ht="12.75" spans="1:72">
      <c r="A3" s="3240">
        <v>66843.16</v>
      </c>
      <c r="B3" s="3241">
        <f>IF(C3="否",G5-AT5,G5)</f>
        <v>70118.8</v>
      </c>
      <c r="C3" s="3242" t="s">
        <v>525</v>
      </c>
      <c r="D3" s="3239"/>
      <c r="E3" s="3239"/>
      <c r="F3" s="3239"/>
      <c r="G3" s="3239"/>
      <c r="H3" s="3239"/>
      <c r="I3" s="3239"/>
      <c r="J3" s="3239"/>
      <c r="K3" s="3239"/>
      <c r="L3" s="3239"/>
      <c r="M3" s="3239"/>
      <c r="N3" s="3239"/>
      <c r="O3" s="3239"/>
      <c r="P3" s="3239"/>
      <c r="Q3" s="3239"/>
      <c r="R3" s="3239"/>
      <c r="S3" s="3239"/>
      <c r="T3" s="3239"/>
      <c r="U3" s="3239"/>
      <c r="V3" s="3239"/>
      <c r="W3" s="3239"/>
      <c r="X3" s="3239"/>
      <c r="Y3" s="3239"/>
      <c r="Z3" s="3239"/>
      <c r="AA3" s="3239"/>
      <c r="AB3" s="3239"/>
      <c r="AC3" s="3239"/>
      <c r="AD3" s="3239"/>
      <c r="AE3" s="3239"/>
      <c r="AF3" s="3239"/>
      <c r="AG3" s="3239"/>
      <c r="AH3" s="3239"/>
      <c r="AI3" s="3239"/>
      <c r="AJ3" s="3239"/>
      <c r="AK3" s="3239"/>
      <c r="AL3" s="3239"/>
      <c r="AM3" s="3239"/>
      <c r="AN3" s="3239"/>
      <c r="AO3" s="3239"/>
      <c r="AP3" s="3239"/>
      <c r="AQ3" s="3239"/>
      <c r="AR3" s="3239"/>
      <c r="AS3" s="3239"/>
      <c r="AT3" s="3239"/>
      <c r="AU3" s="3239"/>
      <c r="AV3" s="3239"/>
      <c r="AW3" s="3239"/>
      <c r="AX3" s="3239"/>
      <c r="AY3" s="3302"/>
      <c r="AZ3" s="3260"/>
      <c r="BA3" s="3303"/>
      <c r="BB3" s="3239"/>
      <c r="BC3" s="3239"/>
      <c r="BD3" s="3239"/>
      <c r="BE3" s="3239"/>
      <c r="BF3" s="3239"/>
      <c r="BG3" s="3239"/>
      <c r="BH3" s="3239"/>
      <c r="BI3" s="3239"/>
      <c r="BJ3" s="3239"/>
      <c r="BK3" s="3239"/>
      <c r="BL3" s="3239"/>
      <c r="BM3" s="3239"/>
      <c r="BN3" s="3239"/>
      <c r="BO3" s="3239"/>
      <c r="BP3" s="3239"/>
      <c r="BQ3" s="3239"/>
      <c r="BR3" s="3239"/>
      <c r="BS3" s="3239"/>
      <c r="BT3" s="3239"/>
    </row>
    <row r="4" s="3232" customFormat="1" ht="13.5" spans="1:72">
      <c r="A4" s="3243"/>
      <c r="B4" s="3244"/>
      <c r="C4" s="3245"/>
      <c r="D4" s="3239"/>
      <c r="E4" s="3239"/>
      <c r="F4" s="3239"/>
      <c r="G4" s="3239"/>
      <c r="H4" s="3239"/>
      <c r="I4" s="3239"/>
      <c r="J4" s="3239"/>
      <c r="K4" s="3239"/>
      <c r="L4" s="3239"/>
      <c r="M4" s="3239"/>
      <c r="N4" s="3239"/>
      <c r="O4" s="3239"/>
      <c r="P4" s="3239"/>
      <c r="Q4" s="3239"/>
      <c r="R4" s="3239"/>
      <c r="S4" s="3239"/>
      <c r="T4" s="3239"/>
      <c r="U4" s="3239"/>
      <c r="V4" s="3239"/>
      <c r="W4" s="3239"/>
      <c r="X4" s="3239"/>
      <c r="Y4" s="3239"/>
      <c r="Z4" s="3239"/>
      <c r="AA4" s="3239"/>
      <c r="AB4" s="3239"/>
      <c r="AC4" s="3239"/>
      <c r="AD4" s="3239"/>
      <c r="AE4" s="3239"/>
      <c r="AF4" s="3239"/>
      <c r="AG4" s="3239"/>
      <c r="AH4" s="3239"/>
      <c r="AI4" s="3239"/>
      <c r="AJ4" s="3239"/>
      <c r="AK4" s="3239"/>
      <c r="AL4" s="3239"/>
      <c r="AM4" s="3239"/>
      <c r="AN4" s="3239"/>
      <c r="AO4" s="3239"/>
      <c r="AP4" s="3239"/>
      <c r="AQ4" s="3239"/>
      <c r="AR4" s="3239"/>
      <c r="AS4" s="3239"/>
      <c r="AT4" s="3239"/>
      <c r="AU4" s="3239"/>
      <c r="AV4" s="3239"/>
      <c r="AW4" s="3239"/>
      <c r="AX4" s="3239"/>
      <c r="AY4" s="3239"/>
      <c r="AZ4" s="3239"/>
      <c r="BA4" s="3304"/>
      <c r="BB4" s="3239"/>
      <c r="BC4" s="3239"/>
      <c r="BD4" s="3239"/>
      <c r="BE4" s="3239"/>
      <c r="BF4" s="3239"/>
      <c r="BG4" s="3239"/>
      <c r="BH4" s="3239"/>
      <c r="BI4" s="3239"/>
      <c r="BJ4" s="3239"/>
      <c r="BK4" s="3239"/>
      <c r="BL4" s="3239"/>
      <c r="BM4" s="3239"/>
      <c r="BN4" s="3239"/>
      <c r="BO4" s="3239"/>
      <c r="BP4" s="3239"/>
      <c r="BQ4" s="3239"/>
      <c r="BR4" s="3239"/>
      <c r="BS4" s="3239"/>
      <c r="BT4" s="3239"/>
    </row>
    <row r="5" s="3231" customFormat="1" ht="12.75" spans="1:72">
      <c r="A5" s="2273" t="s">
        <v>526</v>
      </c>
      <c r="B5" s="2506"/>
      <c r="C5" s="2506"/>
      <c r="D5" s="2659"/>
      <c r="E5" s="3246" t="s">
        <v>124</v>
      </c>
      <c r="F5" s="3246">
        <f>SUM(F13:F587)</f>
        <v>0</v>
      </c>
      <c r="G5" s="3246">
        <f>SUM(G13:G587)</f>
        <v>70118.8</v>
      </c>
      <c r="H5" s="3246">
        <f t="shared" ref="H5:AT5" si="0">SUM(H13:H656)</f>
        <v>70118.8</v>
      </c>
      <c r="I5" s="3246">
        <f t="shared" si="0"/>
        <v>70118.8</v>
      </c>
      <c r="J5" s="3246">
        <f t="shared" si="0"/>
        <v>0</v>
      </c>
      <c r="K5" s="3246">
        <f t="shared" si="0"/>
        <v>0</v>
      </c>
      <c r="L5" s="3246">
        <f t="shared" si="0"/>
        <v>0</v>
      </c>
      <c r="M5" s="3246">
        <f t="shared" si="0"/>
        <v>0</v>
      </c>
      <c r="N5" s="3246">
        <f t="shared" si="0"/>
        <v>0</v>
      </c>
      <c r="O5" s="3246">
        <f t="shared" si="0"/>
        <v>0</v>
      </c>
      <c r="P5" s="3246">
        <f t="shared" si="0"/>
        <v>0</v>
      </c>
      <c r="Q5" s="3246">
        <f t="shared" si="0"/>
        <v>0</v>
      </c>
      <c r="R5" s="3246">
        <f t="shared" si="0"/>
        <v>0</v>
      </c>
      <c r="S5" s="3246">
        <f t="shared" si="0"/>
        <v>0</v>
      </c>
      <c r="T5" s="3246">
        <f t="shared" si="0"/>
        <v>0</v>
      </c>
      <c r="U5" s="3246">
        <f t="shared" si="0"/>
        <v>0</v>
      </c>
      <c r="V5" s="3246">
        <f t="shared" si="0"/>
        <v>0</v>
      </c>
      <c r="W5" s="3246">
        <f t="shared" si="0"/>
        <v>0</v>
      </c>
      <c r="X5" s="3246">
        <f t="shared" si="0"/>
        <v>0</v>
      </c>
      <c r="Y5" s="3246">
        <f t="shared" si="0"/>
        <v>0</v>
      </c>
      <c r="Z5" s="3246">
        <f t="shared" si="0"/>
        <v>0</v>
      </c>
      <c r="AA5" s="3246">
        <f t="shared" si="0"/>
        <v>0</v>
      </c>
      <c r="AB5" s="3246">
        <f t="shared" si="0"/>
        <v>0</v>
      </c>
      <c r="AC5" s="3246">
        <f t="shared" si="0"/>
        <v>0</v>
      </c>
      <c r="AD5" s="3246">
        <f t="shared" si="0"/>
        <v>0</v>
      </c>
      <c r="AE5" s="3246">
        <f t="shared" si="0"/>
        <v>0</v>
      </c>
      <c r="AF5" s="3246">
        <f t="shared" si="0"/>
        <v>0</v>
      </c>
      <c r="AG5" s="3246">
        <f t="shared" si="0"/>
        <v>0</v>
      </c>
      <c r="AH5" s="3246">
        <f t="shared" si="0"/>
        <v>0</v>
      </c>
      <c r="AI5" s="3246">
        <f t="shared" si="0"/>
        <v>0</v>
      </c>
      <c r="AJ5" s="3246">
        <f t="shared" si="0"/>
        <v>0</v>
      </c>
      <c r="AK5" s="3246">
        <f t="shared" si="0"/>
        <v>0</v>
      </c>
      <c r="AL5" s="3246">
        <f t="shared" si="0"/>
        <v>0</v>
      </c>
      <c r="AM5" s="3246">
        <f t="shared" si="0"/>
        <v>0</v>
      </c>
      <c r="AN5" s="3246">
        <f t="shared" si="0"/>
        <v>0</v>
      </c>
      <c r="AO5" s="3246">
        <f t="shared" si="0"/>
        <v>0</v>
      </c>
      <c r="AP5" s="3246">
        <f t="shared" si="0"/>
        <v>0</v>
      </c>
      <c r="AQ5" s="3246">
        <f t="shared" si="0"/>
        <v>0</v>
      </c>
      <c r="AR5" s="3246">
        <f t="shared" si="0"/>
        <v>0</v>
      </c>
      <c r="AS5" s="3246">
        <f t="shared" si="0"/>
        <v>0</v>
      </c>
      <c r="AT5" s="3246">
        <f t="shared" si="0"/>
        <v>0</v>
      </c>
      <c r="AU5" s="2505"/>
      <c r="AV5" s="2273" t="s">
        <v>526</v>
      </c>
      <c r="AW5" s="2506"/>
      <c r="AX5" s="2506"/>
      <c r="AY5" s="3305" t="s">
        <v>124</v>
      </c>
      <c r="AZ5" s="3306">
        <f t="shared" ref="AZ5:BT5" si="1">SUM(AZ13:AZ656)</f>
        <v>70118.8</v>
      </c>
      <c r="BA5" s="3306">
        <f t="shared" si="1"/>
        <v>70118.8</v>
      </c>
      <c r="BB5" s="3306">
        <f t="shared" si="1"/>
        <v>70118.8</v>
      </c>
      <c r="BC5" s="3306">
        <f t="shared" si="1"/>
        <v>0</v>
      </c>
      <c r="BD5" s="3306">
        <f t="shared" si="1"/>
        <v>0</v>
      </c>
      <c r="BE5" s="3306">
        <f t="shared" si="1"/>
        <v>0</v>
      </c>
      <c r="BF5" s="3306">
        <f t="shared" si="1"/>
        <v>0</v>
      </c>
      <c r="BG5" s="3306">
        <f t="shared" si="1"/>
        <v>0</v>
      </c>
      <c r="BH5" s="3306">
        <f t="shared" si="1"/>
        <v>0</v>
      </c>
      <c r="BI5" s="3306">
        <f t="shared" si="1"/>
        <v>0</v>
      </c>
      <c r="BJ5" s="3306">
        <f t="shared" si="1"/>
        <v>0</v>
      </c>
      <c r="BK5" s="3306">
        <f t="shared" si="1"/>
        <v>0</v>
      </c>
      <c r="BL5" s="3306">
        <f t="shared" si="1"/>
        <v>0</v>
      </c>
      <c r="BM5" s="3306">
        <f t="shared" si="1"/>
        <v>0</v>
      </c>
      <c r="BN5" s="3306">
        <f t="shared" si="1"/>
        <v>0</v>
      </c>
      <c r="BO5" s="3306">
        <f t="shared" si="1"/>
        <v>0</v>
      </c>
      <c r="BP5" s="3306">
        <f t="shared" si="1"/>
        <v>0</v>
      </c>
      <c r="BQ5" s="3306">
        <f t="shared" si="1"/>
        <v>0</v>
      </c>
      <c r="BR5" s="3306">
        <f t="shared" si="1"/>
        <v>0</v>
      </c>
      <c r="BS5" s="3306">
        <f t="shared" si="1"/>
        <v>0</v>
      </c>
      <c r="BT5" s="3315">
        <f t="shared" si="1"/>
        <v>0</v>
      </c>
    </row>
    <row r="6" s="3233" customFormat="1" ht="12.75" spans="1:72">
      <c r="A6" s="2273" t="s">
        <v>527</v>
      </c>
      <c r="B6" s="3247"/>
      <c r="C6" s="3247"/>
      <c r="D6" s="3248"/>
      <c r="E6" s="3246">
        <f>H6+AC6+AT6</f>
        <v>66843.16</v>
      </c>
      <c r="F6" s="3246" t="s">
        <v>124</v>
      </c>
      <c r="G6" s="3246" t="s">
        <v>124</v>
      </c>
      <c r="H6" s="3249">
        <f>SUMIF(I$12:AB$12,"总值",I6:AB6)</f>
        <v>66843.16</v>
      </c>
      <c r="I6" s="3246">
        <f t="shared" ref="I6:AB6" si="2">ROUND($A$3*I5/$B$3,2)</f>
        <v>66843.16</v>
      </c>
      <c r="J6" s="3246">
        <f t="shared" si="2"/>
        <v>0</v>
      </c>
      <c r="K6" s="3246">
        <f t="shared" si="2"/>
        <v>0</v>
      </c>
      <c r="L6" s="3246">
        <f t="shared" si="2"/>
        <v>0</v>
      </c>
      <c r="M6" s="3246">
        <f t="shared" si="2"/>
        <v>0</v>
      </c>
      <c r="N6" s="3246">
        <f t="shared" si="2"/>
        <v>0</v>
      </c>
      <c r="O6" s="3246">
        <f t="shared" si="2"/>
        <v>0</v>
      </c>
      <c r="P6" s="3246">
        <f t="shared" si="2"/>
        <v>0</v>
      </c>
      <c r="Q6" s="3246">
        <f t="shared" si="2"/>
        <v>0</v>
      </c>
      <c r="R6" s="3246">
        <f t="shared" si="2"/>
        <v>0</v>
      </c>
      <c r="S6" s="3246">
        <f t="shared" si="2"/>
        <v>0</v>
      </c>
      <c r="T6" s="3246">
        <f t="shared" si="2"/>
        <v>0</v>
      </c>
      <c r="U6" s="3246">
        <f t="shared" si="2"/>
        <v>0</v>
      </c>
      <c r="V6" s="3246">
        <f t="shared" si="2"/>
        <v>0</v>
      </c>
      <c r="W6" s="3246">
        <f t="shared" si="2"/>
        <v>0</v>
      </c>
      <c r="X6" s="3246">
        <f t="shared" si="2"/>
        <v>0</v>
      </c>
      <c r="Y6" s="3246">
        <f t="shared" si="2"/>
        <v>0</v>
      </c>
      <c r="Z6" s="3246">
        <f t="shared" si="2"/>
        <v>0</v>
      </c>
      <c r="AA6" s="3246">
        <f t="shared" si="2"/>
        <v>0</v>
      </c>
      <c r="AB6" s="3246">
        <f t="shared" si="2"/>
        <v>0</v>
      </c>
      <c r="AC6" s="3249">
        <f>SUMIF(AD$12:AS$12,"总值",AD6:AS6)</f>
        <v>0</v>
      </c>
      <c r="AD6" s="3246">
        <f t="shared" ref="AD6:AS6" si="3">ROUND($A$3*AD5/$B$3,2)</f>
        <v>0</v>
      </c>
      <c r="AE6" s="3246">
        <f t="shared" si="3"/>
        <v>0</v>
      </c>
      <c r="AF6" s="3246">
        <f t="shared" si="3"/>
        <v>0</v>
      </c>
      <c r="AG6" s="3246">
        <f t="shared" si="3"/>
        <v>0</v>
      </c>
      <c r="AH6" s="3246">
        <f t="shared" si="3"/>
        <v>0</v>
      </c>
      <c r="AI6" s="3246">
        <f t="shared" si="3"/>
        <v>0</v>
      </c>
      <c r="AJ6" s="3246">
        <f t="shared" si="3"/>
        <v>0</v>
      </c>
      <c r="AK6" s="3246">
        <f t="shared" si="3"/>
        <v>0</v>
      </c>
      <c r="AL6" s="3246">
        <f t="shared" si="3"/>
        <v>0</v>
      </c>
      <c r="AM6" s="3246">
        <f t="shared" si="3"/>
        <v>0</v>
      </c>
      <c r="AN6" s="3246">
        <f t="shared" si="3"/>
        <v>0</v>
      </c>
      <c r="AO6" s="3246">
        <f t="shared" si="3"/>
        <v>0</v>
      </c>
      <c r="AP6" s="3246">
        <f t="shared" si="3"/>
        <v>0</v>
      </c>
      <c r="AQ6" s="3246">
        <f t="shared" si="3"/>
        <v>0</v>
      </c>
      <c r="AR6" s="3246">
        <f t="shared" si="3"/>
        <v>0</v>
      </c>
      <c r="AS6" s="3246">
        <f t="shared" si="3"/>
        <v>0</v>
      </c>
      <c r="AT6" s="3249">
        <f>IF(C3="是",ROUND($A$3*AT5/$B$3,2),0)</f>
        <v>0</v>
      </c>
      <c r="AU6" s="3291"/>
      <c r="AV6" s="2273" t="s">
        <v>527</v>
      </c>
      <c r="AW6" s="3247"/>
      <c r="AX6" s="3247"/>
      <c r="AY6" s="3307">
        <f>IF(AY3&gt;0,AY3,ROUND($A$3*AZ5/$B$3,2))</f>
        <v>66843.16</v>
      </c>
      <c r="AZ6" s="3246" t="s">
        <v>124</v>
      </c>
      <c r="BA6" s="3246">
        <f>ROUND($AY$6*BA5/$AZ$5,2)</f>
        <v>66843.16</v>
      </c>
      <c r="BB6" s="3246">
        <f>ROUND($AY$6*BB5/$AZ$5,2)</f>
        <v>66843.16</v>
      </c>
      <c r="BC6" s="3246">
        <f t="shared" ref="BC6:BH6" si="4">ROUND($AY$6*BC5/$AZ$5,2)</f>
        <v>0</v>
      </c>
      <c r="BD6" s="3246">
        <f t="shared" si="4"/>
        <v>0</v>
      </c>
      <c r="BE6" s="3246">
        <f t="shared" si="4"/>
        <v>0</v>
      </c>
      <c r="BF6" s="3246">
        <f t="shared" si="4"/>
        <v>0</v>
      </c>
      <c r="BG6" s="3246">
        <f t="shared" si="4"/>
        <v>0</v>
      </c>
      <c r="BH6" s="3246">
        <f t="shared" si="4"/>
        <v>0</v>
      </c>
      <c r="BI6" s="3246">
        <f t="shared" ref="BI6:BT6" si="5">ROUND($AY$6*BI5/$AZ$5,2)</f>
        <v>0</v>
      </c>
      <c r="BJ6" s="3246">
        <f t="shared" si="5"/>
        <v>0</v>
      </c>
      <c r="BK6" s="3246">
        <f t="shared" si="5"/>
        <v>0</v>
      </c>
      <c r="BL6" s="3246">
        <f t="shared" si="5"/>
        <v>0</v>
      </c>
      <c r="BM6" s="3246">
        <f t="shared" si="5"/>
        <v>0</v>
      </c>
      <c r="BN6" s="3246">
        <f t="shared" si="5"/>
        <v>0</v>
      </c>
      <c r="BO6" s="3246">
        <f t="shared" si="5"/>
        <v>0</v>
      </c>
      <c r="BP6" s="3246">
        <f t="shared" si="5"/>
        <v>0</v>
      </c>
      <c r="BQ6" s="3246">
        <f t="shared" si="5"/>
        <v>0</v>
      </c>
      <c r="BR6" s="3246">
        <f t="shared" si="5"/>
        <v>0</v>
      </c>
      <c r="BS6" s="3246">
        <f t="shared" si="5"/>
        <v>0</v>
      </c>
      <c r="BT6" s="3316">
        <f t="shared" si="5"/>
        <v>0</v>
      </c>
    </row>
    <row r="7" s="3231" customFormat="1" ht="24.75" spans="1:72">
      <c r="A7" s="3250" t="s">
        <v>528</v>
      </c>
      <c r="B7" s="3250" t="s">
        <v>529</v>
      </c>
      <c r="C7" s="3250" t="s">
        <v>502</v>
      </c>
      <c r="D7" s="3250" t="s">
        <v>530</v>
      </c>
      <c r="E7" s="3250" t="s">
        <v>527</v>
      </c>
      <c r="F7" s="3250" t="s">
        <v>531</v>
      </c>
      <c r="G7" s="2619" t="s">
        <v>532</v>
      </c>
      <c r="H7" s="3251"/>
      <c r="I7" s="3251"/>
      <c r="J7" s="3251"/>
      <c r="K7" s="3251"/>
      <c r="L7" s="3251"/>
      <c r="M7" s="3251"/>
      <c r="N7" s="3251"/>
      <c r="O7" s="3251"/>
      <c r="P7" s="3251"/>
      <c r="Q7" s="3251"/>
      <c r="R7" s="3251"/>
      <c r="S7" s="3251"/>
      <c r="T7" s="3251"/>
      <c r="U7" s="3251"/>
      <c r="V7" s="3251"/>
      <c r="W7" s="3251"/>
      <c r="X7" s="3251"/>
      <c r="Y7" s="3251"/>
      <c r="Z7" s="3251"/>
      <c r="AA7" s="3251"/>
      <c r="AB7" s="3251"/>
      <c r="AC7" s="3251"/>
      <c r="AD7" s="3251"/>
      <c r="AE7" s="3251"/>
      <c r="AF7" s="3251"/>
      <c r="AG7" s="3251"/>
      <c r="AH7" s="3251"/>
      <c r="AI7" s="3251"/>
      <c r="AJ7" s="3251"/>
      <c r="AK7" s="3251"/>
      <c r="AL7" s="3251"/>
      <c r="AM7" s="3251"/>
      <c r="AN7" s="3251"/>
      <c r="AO7" s="3251"/>
      <c r="AP7" s="3251"/>
      <c r="AQ7" s="3251"/>
      <c r="AR7" s="3251"/>
      <c r="AS7" s="3251"/>
      <c r="AT7" s="2659"/>
      <c r="AU7" s="3251" t="s">
        <v>533</v>
      </c>
      <c r="AV7" s="3292" t="s">
        <v>528</v>
      </c>
      <c r="AW7" s="2645" t="s">
        <v>529</v>
      </c>
      <c r="AX7" s="3292" t="s">
        <v>502</v>
      </c>
      <c r="AY7" s="2506" t="s">
        <v>534</v>
      </c>
      <c r="AZ7" s="3283"/>
      <c r="BA7" s="3251"/>
      <c r="BB7" s="3251"/>
      <c r="BC7" s="3251"/>
      <c r="BD7" s="3251"/>
      <c r="BE7" s="3251"/>
      <c r="BF7" s="3251"/>
      <c r="BG7" s="3251"/>
      <c r="BH7" s="3251"/>
      <c r="BI7" s="3251"/>
      <c r="BJ7" s="3251"/>
      <c r="BK7" s="3251"/>
      <c r="BL7" s="3251"/>
      <c r="BM7" s="3251"/>
      <c r="BN7" s="3251"/>
      <c r="BO7" s="3251"/>
      <c r="BP7" s="3251"/>
      <c r="BQ7" s="3251"/>
      <c r="BR7" s="3251"/>
      <c r="BS7" s="3251"/>
      <c r="BT7" s="3317"/>
    </row>
    <row r="8" s="2941" customFormat="1" ht="24" spans="1:72">
      <c r="A8" s="3252"/>
      <c r="B8" s="3252"/>
      <c r="C8" s="3252"/>
      <c r="D8" s="3252"/>
      <c r="E8" s="3252"/>
      <c r="F8" s="3252"/>
      <c r="G8" s="3253" t="s">
        <v>535</v>
      </c>
      <c r="H8" s="3254" t="s">
        <v>536</v>
      </c>
      <c r="I8" s="3272"/>
      <c r="J8" s="655"/>
      <c r="K8" s="655"/>
      <c r="L8" s="655"/>
      <c r="M8" s="655"/>
      <c r="N8" s="655"/>
      <c r="O8" s="655"/>
      <c r="P8" s="655"/>
      <c r="Q8" s="655"/>
      <c r="R8" s="655"/>
      <c r="S8" s="655"/>
      <c r="T8" s="655"/>
      <c r="U8" s="655"/>
      <c r="V8" s="3279"/>
      <c r="W8" s="655"/>
      <c r="X8" s="655"/>
      <c r="Y8" s="655"/>
      <c r="Z8" s="655"/>
      <c r="AA8" s="3279"/>
      <c r="AB8" s="3281"/>
      <c r="AC8" s="2416" t="s">
        <v>537</v>
      </c>
      <c r="AD8" s="3282"/>
      <c r="AE8" s="3283"/>
      <c r="AF8" s="655"/>
      <c r="AG8" s="655"/>
      <c r="AH8" s="655"/>
      <c r="AI8" s="655"/>
      <c r="AJ8" s="655"/>
      <c r="AK8" s="655"/>
      <c r="AL8" s="655"/>
      <c r="AM8" s="655"/>
      <c r="AN8" s="655"/>
      <c r="AO8" s="655"/>
      <c r="AP8" s="655"/>
      <c r="AQ8" s="655"/>
      <c r="AR8" s="655"/>
      <c r="AS8" s="655"/>
      <c r="AT8" s="2109" t="s">
        <v>538</v>
      </c>
      <c r="AU8" s="3252" t="s">
        <v>539</v>
      </c>
      <c r="AV8" s="2109"/>
      <c r="AW8" s="2593"/>
      <c r="AX8" s="2109"/>
      <c r="AY8" s="2645" t="s">
        <v>527</v>
      </c>
      <c r="AZ8" s="654" t="s">
        <v>456</v>
      </c>
      <c r="BA8" s="655"/>
      <c r="BB8" s="655"/>
      <c r="BC8" s="655"/>
      <c r="BD8" s="655"/>
      <c r="BE8" s="655"/>
      <c r="BF8" s="655"/>
      <c r="BG8" s="655"/>
      <c r="BH8" s="655"/>
      <c r="BI8" s="655"/>
      <c r="BJ8" s="655"/>
      <c r="BK8" s="655"/>
      <c r="BL8" s="655"/>
      <c r="BM8" s="655"/>
      <c r="BN8" s="655"/>
      <c r="BO8" s="655"/>
      <c r="BP8" s="655"/>
      <c r="BQ8" s="655"/>
      <c r="BR8" s="655"/>
      <c r="BS8" s="655"/>
      <c r="BT8" s="2158"/>
    </row>
    <row r="9" s="2941" customFormat="1" ht="12.75" spans="1:72">
      <c r="A9" s="3252"/>
      <c r="B9" s="3252"/>
      <c r="C9" s="3252"/>
      <c r="D9" s="3252"/>
      <c r="E9" s="3252"/>
      <c r="F9" s="3252"/>
      <c r="G9" s="2109"/>
      <c r="H9" s="3255" t="s">
        <v>540</v>
      </c>
      <c r="I9" s="3273" t="s">
        <v>541</v>
      </c>
      <c r="J9" s="2416"/>
      <c r="K9" s="3273"/>
      <c r="L9" s="2416"/>
      <c r="M9" s="3273"/>
      <c r="N9" s="2416"/>
      <c r="O9" s="3273"/>
      <c r="P9" s="2416"/>
      <c r="Q9" s="3273"/>
      <c r="R9" s="2416"/>
      <c r="S9" s="3273"/>
      <c r="T9" s="2416"/>
      <c r="U9" s="3273"/>
      <c r="V9" s="2416"/>
      <c r="W9" s="3273"/>
      <c r="X9" s="3280"/>
      <c r="Y9" s="3273"/>
      <c r="Z9" s="2416"/>
      <c r="AA9" s="3273"/>
      <c r="AB9" s="2416"/>
      <c r="AC9" s="3253" t="s">
        <v>540</v>
      </c>
      <c r="AD9" s="2273" t="s">
        <v>542</v>
      </c>
      <c r="AE9" s="2123"/>
      <c r="AF9" s="2273" t="s">
        <v>543</v>
      </c>
      <c r="AG9" s="2123"/>
      <c r="AH9" s="2273" t="s">
        <v>542</v>
      </c>
      <c r="AI9" s="2123"/>
      <c r="AJ9" s="2273" t="s">
        <v>543</v>
      </c>
      <c r="AK9" s="2123"/>
      <c r="AL9" s="2273" t="s">
        <v>542</v>
      </c>
      <c r="AM9" s="2123"/>
      <c r="AN9" s="2273" t="s">
        <v>543</v>
      </c>
      <c r="AO9" s="2123"/>
      <c r="AP9" s="2273" t="s">
        <v>542</v>
      </c>
      <c r="AQ9" s="2123"/>
      <c r="AR9" s="2273" t="s">
        <v>543</v>
      </c>
      <c r="AS9" s="3293"/>
      <c r="AT9" s="3252"/>
      <c r="AU9" s="3252" t="s">
        <v>544</v>
      </c>
      <c r="AV9" s="2109"/>
      <c r="AW9" s="2593"/>
      <c r="AX9" s="2109"/>
      <c r="AY9" s="3256"/>
      <c r="AZ9" s="3256" t="s">
        <v>535</v>
      </c>
      <c r="BA9" s="3308" t="s">
        <v>545</v>
      </c>
      <c r="BB9" s="3309"/>
      <c r="BC9" s="2170"/>
      <c r="BD9" s="2170"/>
      <c r="BE9" s="2170"/>
      <c r="BF9" s="2170"/>
      <c r="BG9" s="2170"/>
      <c r="BH9" s="2170"/>
      <c r="BI9" s="2170"/>
      <c r="BJ9" s="2170"/>
      <c r="BK9" s="3314"/>
      <c r="BL9" s="2273" t="s">
        <v>546</v>
      </c>
      <c r="BM9" s="655"/>
      <c r="BN9" s="3272"/>
      <c r="BO9" s="655"/>
      <c r="BP9" s="655"/>
      <c r="BQ9" s="655"/>
      <c r="BR9" s="655"/>
      <c r="BS9" s="655"/>
      <c r="BT9" s="2158"/>
    </row>
    <row r="10" s="2941" customFormat="1" ht="12.75" spans="1:72">
      <c r="A10" s="3252"/>
      <c r="B10" s="3252"/>
      <c r="C10" s="3252"/>
      <c r="D10" s="3252"/>
      <c r="E10" s="3252"/>
      <c r="F10" s="3252"/>
      <c r="G10" s="2109"/>
      <c r="H10" s="3256"/>
      <c r="I10" s="3273" t="s">
        <v>408</v>
      </c>
      <c r="J10" s="2416"/>
      <c r="K10" s="3274"/>
      <c r="L10" s="2416"/>
      <c r="M10" s="3274"/>
      <c r="N10" s="2416"/>
      <c r="O10" s="3274"/>
      <c r="P10" s="2416"/>
      <c r="Q10" s="3274"/>
      <c r="R10" s="2416"/>
      <c r="S10" s="3274"/>
      <c r="T10" s="2416"/>
      <c r="U10" s="3274"/>
      <c r="V10" s="2416"/>
      <c r="W10" s="3274"/>
      <c r="X10" s="2416"/>
      <c r="Y10" s="3274"/>
      <c r="Z10" s="2416"/>
      <c r="AA10" s="3274"/>
      <c r="AB10" s="2416"/>
      <c r="AC10" s="2109"/>
      <c r="AD10" s="2273" t="s">
        <v>547</v>
      </c>
      <c r="AE10" s="3284"/>
      <c r="AF10" s="2273" t="s">
        <v>547</v>
      </c>
      <c r="AG10" s="3284"/>
      <c r="AH10" s="2273" t="s">
        <v>548</v>
      </c>
      <c r="AI10" s="3284"/>
      <c r="AJ10" s="2273" t="s">
        <v>548</v>
      </c>
      <c r="AK10" s="3284"/>
      <c r="AL10" s="2273" t="s">
        <v>549</v>
      </c>
      <c r="AM10" s="2123"/>
      <c r="AN10" s="2273" t="s">
        <v>549</v>
      </c>
      <c r="AO10" s="2123"/>
      <c r="AP10" s="2273" t="s">
        <v>550</v>
      </c>
      <c r="AQ10" s="2123"/>
      <c r="AR10" s="2273" t="s">
        <v>550</v>
      </c>
      <c r="AS10" s="2123"/>
      <c r="AT10" s="3252"/>
      <c r="AU10" s="3252"/>
      <c r="AV10" s="2109"/>
      <c r="AW10" s="2593"/>
      <c r="AX10" s="2109"/>
      <c r="AY10" s="3256"/>
      <c r="AZ10" s="3256"/>
      <c r="BA10" s="3257" t="s">
        <v>540</v>
      </c>
      <c r="BB10" s="3310" t="str">
        <f>I9</f>
        <v>地上</v>
      </c>
      <c r="BC10" s="2182">
        <f>K9</f>
        <v>0</v>
      </c>
      <c r="BD10" s="2182">
        <f>M9</f>
        <v>0</v>
      </c>
      <c r="BE10" s="2182">
        <f>O9</f>
        <v>0</v>
      </c>
      <c r="BF10" s="2182">
        <f>Q9</f>
        <v>0</v>
      </c>
      <c r="BG10" s="2182">
        <f>S9</f>
        <v>0</v>
      </c>
      <c r="BH10" s="2182">
        <f>U9</f>
        <v>0</v>
      </c>
      <c r="BI10" s="2182">
        <f>W9</f>
        <v>0</v>
      </c>
      <c r="BJ10" s="2182">
        <f>Y9</f>
        <v>0</v>
      </c>
      <c r="BK10" s="2182">
        <f>AA9</f>
        <v>0</v>
      </c>
      <c r="BL10" s="2178" t="s">
        <v>540</v>
      </c>
      <c r="BM10" s="654" t="str">
        <f>AD9</f>
        <v>地上</v>
      </c>
      <c r="BN10" s="2182" t="str">
        <f>AF9</f>
        <v>地下</v>
      </c>
      <c r="BO10" s="654" t="str">
        <f>AH9</f>
        <v>地上</v>
      </c>
      <c r="BP10" s="2182" t="str">
        <f>AJ9</f>
        <v>地下</v>
      </c>
      <c r="BQ10" s="654" t="str">
        <f>AL9</f>
        <v>地上</v>
      </c>
      <c r="BR10" s="2182" t="str">
        <f>AN9</f>
        <v>地下</v>
      </c>
      <c r="BS10" s="654" t="str">
        <f>AP9</f>
        <v>地上</v>
      </c>
      <c r="BT10" s="3318" t="str">
        <f>AR9</f>
        <v>地下</v>
      </c>
    </row>
    <row r="11" s="2941" customFormat="1" ht="12.75" spans="1:72">
      <c r="A11" s="3252"/>
      <c r="B11" s="3252"/>
      <c r="C11" s="3252"/>
      <c r="D11" s="3252"/>
      <c r="E11" s="3252"/>
      <c r="F11" s="3252"/>
      <c r="G11" s="2109"/>
      <c r="H11" s="3257"/>
      <c r="I11" s="3275"/>
      <c r="J11" s="3276"/>
      <c r="K11" s="3275"/>
      <c r="L11" s="3276"/>
      <c r="M11" s="3275"/>
      <c r="N11" s="3276"/>
      <c r="O11" s="3275"/>
      <c r="P11" s="3276"/>
      <c r="Q11" s="3275"/>
      <c r="R11" s="3276"/>
      <c r="S11" s="3275"/>
      <c r="T11" s="3276"/>
      <c r="U11" s="3275"/>
      <c r="V11" s="3276"/>
      <c r="W11" s="3275"/>
      <c r="X11" s="3276"/>
      <c r="Y11" s="3275"/>
      <c r="Z11" s="3276"/>
      <c r="AA11" s="3275"/>
      <c r="AB11" s="3276"/>
      <c r="AC11" s="2109"/>
      <c r="AD11" s="3285" t="s">
        <v>551</v>
      </c>
      <c r="AE11" s="713"/>
      <c r="AF11" s="3285" t="s">
        <v>551</v>
      </c>
      <c r="AG11" s="713"/>
      <c r="AH11" s="3285" t="s">
        <v>552</v>
      </c>
      <c r="AI11" s="3289"/>
      <c r="AJ11" s="3285" t="s">
        <v>552</v>
      </c>
      <c r="AK11" s="713"/>
      <c r="AL11" s="654"/>
      <c r="AM11" s="713"/>
      <c r="AN11" s="654"/>
      <c r="AO11" s="713"/>
      <c r="AP11" s="654"/>
      <c r="AQ11" s="713"/>
      <c r="AR11" s="654"/>
      <c r="AS11" s="713"/>
      <c r="AT11" s="2593"/>
      <c r="AU11" s="3252"/>
      <c r="AV11" s="2109"/>
      <c r="AW11" s="2593"/>
      <c r="AX11" s="2109"/>
      <c r="AY11" s="3256"/>
      <c r="AZ11" s="3256"/>
      <c r="BA11" s="3256"/>
      <c r="BB11" s="3281" t="str">
        <f>I10</f>
        <v>工业</v>
      </c>
      <c r="BC11" s="3281">
        <f>K10</f>
        <v>0</v>
      </c>
      <c r="BD11" s="3281">
        <f>M10</f>
        <v>0</v>
      </c>
      <c r="BE11" s="3281">
        <f>O10</f>
        <v>0</v>
      </c>
      <c r="BF11" s="3281">
        <f>Q10</f>
        <v>0</v>
      </c>
      <c r="BG11" s="3281">
        <f>S10</f>
        <v>0</v>
      </c>
      <c r="BH11" s="3281">
        <f>U10</f>
        <v>0</v>
      </c>
      <c r="BI11" s="3281">
        <f>W10</f>
        <v>0</v>
      </c>
      <c r="BJ11" s="3281">
        <f>Y10</f>
        <v>0</v>
      </c>
      <c r="BK11" s="3281">
        <f>AA10</f>
        <v>0</v>
      </c>
      <c r="BL11" s="2109"/>
      <c r="BM11" s="654" t="str">
        <f>AD10</f>
        <v>公共配套设施</v>
      </c>
      <c r="BN11" s="654" t="str">
        <f>AF10</f>
        <v>公共配套设施</v>
      </c>
      <c r="BO11" s="653" t="str">
        <f>AH10</f>
        <v>物业管理用房</v>
      </c>
      <c r="BP11" s="653" t="str">
        <f>AJ10</f>
        <v>物业管理用房</v>
      </c>
      <c r="BQ11" s="653" t="str">
        <f>AL10</f>
        <v>设备及其他</v>
      </c>
      <c r="BR11" s="653" t="str">
        <f>AN10</f>
        <v>设备及其他</v>
      </c>
      <c r="BS11" s="2178" t="str">
        <f>AP10</f>
        <v>未注明</v>
      </c>
      <c r="BT11" s="3319" t="str">
        <f>AR10</f>
        <v>未注明</v>
      </c>
    </row>
    <row r="12" s="3231" customFormat="1" ht="12.75" spans="1:72">
      <c r="A12" s="3258"/>
      <c r="B12" s="3258"/>
      <c r="C12" s="3258"/>
      <c r="D12" s="3258"/>
      <c r="E12" s="3258"/>
      <c r="F12" s="3258"/>
      <c r="G12" s="1174"/>
      <c r="H12" s="3259"/>
      <c r="I12" s="2659" t="s">
        <v>553</v>
      </c>
      <c r="J12" s="656" t="s">
        <v>554</v>
      </c>
      <c r="K12" s="656" t="s">
        <v>553</v>
      </c>
      <c r="L12" s="656" t="s">
        <v>554</v>
      </c>
      <c r="M12" s="656" t="s">
        <v>553</v>
      </c>
      <c r="N12" s="656" t="s">
        <v>554</v>
      </c>
      <c r="O12" s="656" t="s">
        <v>553</v>
      </c>
      <c r="P12" s="656" t="s">
        <v>554</v>
      </c>
      <c r="Q12" s="656" t="s">
        <v>553</v>
      </c>
      <c r="R12" s="656" t="s">
        <v>554</v>
      </c>
      <c r="S12" s="656" t="s">
        <v>553</v>
      </c>
      <c r="T12" s="656" t="s">
        <v>554</v>
      </c>
      <c r="U12" s="656" t="s">
        <v>553</v>
      </c>
      <c r="V12" s="2505" t="s">
        <v>554</v>
      </c>
      <c r="W12" s="656" t="s">
        <v>553</v>
      </c>
      <c r="X12" s="656" t="s">
        <v>554</v>
      </c>
      <c r="Y12" s="656" t="s">
        <v>553</v>
      </c>
      <c r="Z12" s="656" t="s">
        <v>554</v>
      </c>
      <c r="AA12" s="656" t="s">
        <v>553</v>
      </c>
      <c r="AB12" s="656" t="s">
        <v>554</v>
      </c>
      <c r="AC12" s="3286"/>
      <c r="AD12" s="2659" t="s">
        <v>553</v>
      </c>
      <c r="AE12" s="656" t="s">
        <v>554</v>
      </c>
      <c r="AF12" s="656" t="s">
        <v>553</v>
      </c>
      <c r="AG12" s="656" t="s">
        <v>554</v>
      </c>
      <c r="AH12" s="656" t="s">
        <v>553</v>
      </c>
      <c r="AI12" s="656" t="s">
        <v>554</v>
      </c>
      <c r="AJ12" s="656" t="s">
        <v>553</v>
      </c>
      <c r="AK12" s="656" t="s">
        <v>554</v>
      </c>
      <c r="AL12" s="656" t="s">
        <v>553</v>
      </c>
      <c r="AM12" s="656" t="s">
        <v>554</v>
      </c>
      <c r="AN12" s="656" t="s">
        <v>553</v>
      </c>
      <c r="AO12" s="656" t="s">
        <v>554</v>
      </c>
      <c r="AP12" s="656" t="s">
        <v>553</v>
      </c>
      <c r="AQ12" s="656" t="s">
        <v>554</v>
      </c>
      <c r="AR12" s="1174" t="s">
        <v>553</v>
      </c>
      <c r="AS12" s="3258" t="s">
        <v>554</v>
      </c>
      <c r="AT12" s="3294"/>
      <c r="AU12" s="3258"/>
      <c r="AV12" s="3295"/>
      <c r="AW12" s="2645"/>
      <c r="AX12" s="3295"/>
      <c r="AY12" s="3311"/>
      <c r="AZ12" s="3256"/>
      <c r="BA12" s="3257"/>
      <c r="BB12" s="653">
        <f>I11</f>
        <v>0</v>
      </c>
      <c r="BC12" s="3312">
        <f>K11</f>
        <v>0</v>
      </c>
      <c r="BD12" s="3312">
        <f>M11</f>
        <v>0</v>
      </c>
      <c r="BE12" s="3281">
        <f>O11</f>
        <v>0</v>
      </c>
      <c r="BF12" s="3281">
        <f>Q11</f>
        <v>0</v>
      </c>
      <c r="BG12" s="3281">
        <f>S11</f>
        <v>0</v>
      </c>
      <c r="BH12" s="3281">
        <f>U11</f>
        <v>0</v>
      </c>
      <c r="BI12" s="3281">
        <f>W11</f>
        <v>0</v>
      </c>
      <c r="BJ12" s="3281">
        <f>Y11</f>
        <v>0</v>
      </c>
      <c r="BK12" s="3281">
        <f>AA11</f>
        <v>0</v>
      </c>
      <c r="BL12" s="2109"/>
      <c r="BM12" s="654" t="str">
        <f>AD11</f>
        <v>（住宅）</v>
      </c>
      <c r="BN12" s="654" t="str">
        <f>AF11</f>
        <v>（住宅）</v>
      </c>
      <c r="BO12" s="653" t="str">
        <f>AH11</f>
        <v>（住宅、计出让金）</v>
      </c>
      <c r="BP12" s="653" t="str">
        <f>AJ11</f>
        <v>（住宅、计出让金）</v>
      </c>
      <c r="BQ12" s="653">
        <f>AL11</f>
        <v>0</v>
      </c>
      <c r="BR12" s="653">
        <f>AN11</f>
        <v>0</v>
      </c>
      <c r="BS12" s="2178">
        <f>AP11</f>
        <v>0</v>
      </c>
      <c r="BT12" s="3319">
        <f>AR11</f>
        <v>0</v>
      </c>
    </row>
    <row r="13" s="3231" customFormat="1" ht="12.75" spans="1:72">
      <c r="A13" s="3260"/>
      <c r="B13" s="3260"/>
      <c r="C13" s="3260"/>
      <c r="D13" s="3261" t="s">
        <v>555</v>
      </c>
      <c r="E13" s="3246">
        <f>IF($C$3="是",ROUND($A$3*G13/$B$3,2),ROUND($A$3*(G13-AT13)/$B$3,2))</f>
        <v>66843.16</v>
      </c>
      <c r="F13" s="3262"/>
      <c r="G13" s="3263">
        <f>H13+AC13+AT13</f>
        <v>70118.8</v>
      </c>
      <c r="H13" s="3249">
        <f>SUMIF(I$12:AB$12,"总值",I13:AB13)</f>
        <v>70118.8</v>
      </c>
      <c r="I13" s="3277">
        <f>清单!I14</f>
        <v>70118.8</v>
      </c>
      <c r="J13" s="3277"/>
      <c r="K13" s="3277"/>
      <c r="L13" s="3277"/>
      <c r="M13" s="3277"/>
      <c r="N13" s="3277"/>
      <c r="O13" s="3277"/>
      <c r="P13" s="3277"/>
      <c r="Q13" s="3277"/>
      <c r="R13" s="3277"/>
      <c r="S13" s="3277"/>
      <c r="T13" s="3277"/>
      <c r="U13" s="3277"/>
      <c r="V13" s="3277"/>
      <c r="W13" s="3277"/>
      <c r="X13" s="3277"/>
      <c r="Y13" s="3277"/>
      <c r="Z13" s="3277"/>
      <c r="AA13" s="3277"/>
      <c r="AB13" s="3277"/>
      <c r="AC13" s="3246">
        <f>SUMIF(AD$12:AS$12,"总值",AD13:AS13)</f>
        <v>0</v>
      </c>
      <c r="AD13" s="3287"/>
      <c r="AE13" s="3287"/>
      <c r="AF13" s="3287"/>
      <c r="AG13" s="3287"/>
      <c r="AH13" s="3287"/>
      <c r="AI13" s="3287"/>
      <c r="AJ13" s="3287"/>
      <c r="AK13" s="3287"/>
      <c r="AL13" s="3287"/>
      <c r="AM13" s="3287"/>
      <c r="AN13" s="3287"/>
      <c r="AO13" s="3287"/>
      <c r="AP13" s="3287"/>
      <c r="AQ13" s="3287"/>
      <c r="AR13" s="3287"/>
      <c r="AS13" s="3287"/>
      <c r="AT13" s="3296"/>
      <c r="AU13" s="3297"/>
      <c r="AV13" s="656">
        <f t="shared" ref="AV13:AX17" si="6">A13</f>
        <v>0</v>
      </c>
      <c r="AW13" s="656">
        <f t="shared" si="6"/>
        <v>0</v>
      </c>
      <c r="AX13" s="656">
        <f t="shared" si="6"/>
        <v>0</v>
      </c>
      <c r="AY13" s="2659">
        <f>ROUND($AY$6*AZ13/$AZ$5,2)</f>
        <v>66843.16</v>
      </c>
      <c r="AZ13" s="3246">
        <f>BA13+BL13</f>
        <v>70118.8</v>
      </c>
      <c r="BA13" s="3246">
        <f>SUM(BB13:BK13)</f>
        <v>70118.8</v>
      </c>
      <c r="BB13" s="3246">
        <f>IF($D13="是",I13-J13,0)</f>
        <v>70118.8</v>
      </c>
      <c r="BC13" s="3246">
        <f>IF($D13="是",K13-L13,0)</f>
        <v>0</v>
      </c>
      <c r="BD13" s="3246">
        <f>IF($D13="是",M13-N13,0)</f>
        <v>0</v>
      </c>
      <c r="BE13" s="3246">
        <f>IF($D13="是",O13-P13,0)</f>
        <v>0</v>
      </c>
      <c r="BF13" s="3246">
        <f>IF($D13="是",Q13-R13,0)</f>
        <v>0</v>
      </c>
      <c r="BG13" s="3246">
        <f>IF($D13="是",S13-T13,0)</f>
        <v>0</v>
      </c>
      <c r="BH13" s="3246">
        <f>IF($D13="是",U13-V13,0)</f>
        <v>0</v>
      </c>
      <c r="BI13" s="3246">
        <f>IF($D13="是",W13-X13,0)</f>
        <v>0</v>
      </c>
      <c r="BJ13" s="3246">
        <f>IF($D13="是",Y13-Z13,0)</f>
        <v>0</v>
      </c>
      <c r="BK13" s="3246">
        <f>IF($D13="是",AA13-AB13,0)</f>
        <v>0</v>
      </c>
      <c r="BL13" s="3246">
        <f>SUM(BM13:BT13)</f>
        <v>0</v>
      </c>
      <c r="BM13" s="3246">
        <f>IF($D13="是",AD13-AE13,0)</f>
        <v>0</v>
      </c>
      <c r="BN13" s="3246">
        <f>IF($D13="是",AF13-AG13,0)</f>
        <v>0</v>
      </c>
      <c r="BO13" s="3246">
        <f>IF($D13="是",AH13-AI13,0)</f>
        <v>0</v>
      </c>
      <c r="BP13" s="3246">
        <f>IF($D13="是",AJ13-AK13,0)</f>
        <v>0</v>
      </c>
      <c r="BQ13" s="3246">
        <f>IF($D13="是",AL13-AM13,0)</f>
        <v>0</v>
      </c>
      <c r="BR13" s="3246">
        <f>IF($D13="是",AN13-AO13,0)</f>
        <v>0</v>
      </c>
      <c r="BS13" s="3246">
        <f>IF($D13="是",AP13-AQ13,0)</f>
        <v>0</v>
      </c>
      <c r="BT13" s="3316">
        <f>IF($D13="是",AR13-AS13,0)</f>
        <v>0</v>
      </c>
    </row>
    <row r="14" s="3231" customFormat="1" ht="12.75" spans="1:72">
      <c r="A14" s="3260"/>
      <c r="B14" s="3260"/>
      <c r="C14" s="3264"/>
      <c r="D14" s="3261"/>
      <c r="E14" s="3246">
        <f>IF($C$3="是",ROUND($A$3*G14/$B$3,2),ROUND($A$3*(G14-AT14)/$B$3,2))</f>
        <v>0</v>
      </c>
      <c r="F14" s="3262"/>
      <c r="G14" s="3263">
        <f>H14+AC14+AT14</f>
        <v>0</v>
      </c>
      <c r="H14" s="3249">
        <f>SUMIF(I$12:AB$12,"总值",I14:AB14)</f>
        <v>0</v>
      </c>
      <c r="I14" s="3277"/>
      <c r="J14" s="3277"/>
      <c r="K14" s="3277"/>
      <c r="L14" s="3277"/>
      <c r="M14" s="3277"/>
      <c r="N14" s="3277"/>
      <c r="O14" s="3277"/>
      <c r="P14" s="3277"/>
      <c r="Q14" s="3277"/>
      <c r="R14" s="3277"/>
      <c r="S14" s="3277"/>
      <c r="T14" s="3277"/>
      <c r="U14" s="3277"/>
      <c r="V14" s="3277"/>
      <c r="W14" s="3277"/>
      <c r="X14" s="3277"/>
      <c r="Y14" s="3277"/>
      <c r="Z14" s="3277"/>
      <c r="AA14" s="3277"/>
      <c r="AB14" s="3277"/>
      <c r="AC14" s="3246">
        <f>SUMIF(AD$12:AS$12,"总值",AD14:AS14)</f>
        <v>0</v>
      </c>
      <c r="AD14" s="3287"/>
      <c r="AE14" s="3287"/>
      <c r="AF14" s="3287"/>
      <c r="AG14" s="3287"/>
      <c r="AH14" s="3287"/>
      <c r="AI14" s="3287"/>
      <c r="AJ14" s="3287"/>
      <c r="AK14" s="3287"/>
      <c r="AL14" s="3287"/>
      <c r="AM14" s="3287"/>
      <c r="AN14" s="3287"/>
      <c r="AO14" s="3287"/>
      <c r="AP14" s="3287"/>
      <c r="AQ14" s="3287"/>
      <c r="AR14" s="3287"/>
      <c r="AS14" s="3287"/>
      <c r="AT14" s="3296"/>
      <c r="AU14" s="3297"/>
      <c r="AV14" s="656">
        <f t="shared" si="6"/>
        <v>0</v>
      </c>
      <c r="AW14" s="656">
        <f t="shared" si="6"/>
        <v>0</v>
      </c>
      <c r="AX14" s="656">
        <f t="shared" si="6"/>
        <v>0</v>
      </c>
      <c r="AY14" s="2659">
        <f>ROUND($AY$6*AZ14/$AZ$5,2)</f>
        <v>0</v>
      </c>
      <c r="AZ14" s="3246">
        <f>BA14+BL14</f>
        <v>0</v>
      </c>
      <c r="BA14" s="3246">
        <f>SUM(BB14:BK14)</f>
        <v>0</v>
      </c>
      <c r="BB14" s="3246">
        <f>IF($D14="是",I14-J14,0)</f>
        <v>0</v>
      </c>
      <c r="BC14" s="3246">
        <f>IF($D14="是",K14-L14,0)</f>
        <v>0</v>
      </c>
      <c r="BD14" s="3246">
        <f>IF($D14="是",M14-N14,0)</f>
        <v>0</v>
      </c>
      <c r="BE14" s="3246">
        <f>IF($D14="是",O14-P14,0)</f>
        <v>0</v>
      </c>
      <c r="BF14" s="3246">
        <f>IF($D14="是",Q14-R14,0)</f>
        <v>0</v>
      </c>
      <c r="BG14" s="3246">
        <f>IF($D14="是",S14-T14,0)</f>
        <v>0</v>
      </c>
      <c r="BH14" s="3246">
        <f>IF($D14="是",U14-V14,0)</f>
        <v>0</v>
      </c>
      <c r="BI14" s="3246">
        <f>IF($D14="是",W14-X14,0)</f>
        <v>0</v>
      </c>
      <c r="BJ14" s="3246">
        <f>IF($D14="是",Y14-Z14,0)</f>
        <v>0</v>
      </c>
      <c r="BK14" s="3246">
        <f>IF($D14="是",AA14-AB14,0)</f>
        <v>0</v>
      </c>
      <c r="BL14" s="3246">
        <f>SUM(BM14:BT14)</f>
        <v>0</v>
      </c>
      <c r="BM14" s="3246">
        <f>IF($D14="是",AD14-AE14,0)</f>
        <v>0</v>
      </c>
      <c r="BN14" s="3246">
        <f>IF($D14="是",AF14-AG14,0)</f>
        <v>0</v>
      </c>
      <c r="BO14" s="3246">
        <f>IF($D14="是",AH14-AI14,0)</f>
        <v>0</v>
      </c>
      <c r="BP14" s="3246">
        <f>IF($D14="是",AJ14-AK14,0)</f>
        <v>0</v>
      </c>
      <c r="BQ14" s="3246">
        <f>IF($D14="是",AL14-AM14,0)</f>
        <v>0</v>
      </c>
      <c r="BR14" s="3246">
        <f>IF($D14="是",AN14-AO14,0)</f>
        <v>0</v>
      </c>
      <c r="BS14" s="3246">
        <f>IF($D14="是",AP14-AQ14,0)</f>
        <v>0</v>
      </c>
      <c r="BT14" s="3316">
        <f>IF($D14="是",AR14-AS14,0)</f>
        <v>0</v>
      </c>
    </row>
    <row r="15" s="3231" customFormat="1" ht="12.75" spans="1:72">
      <c r="A15" s="3260"/>
      <c r="B15" s="3260"/>
      <c r="C15" s="3264"/>
      <c r="D15" s="3261"/>
      <c r="E15" s="3246">
        <f>IF($C$3="是",ROUND($A$3*G15/$B$3,2),ROUND($A$3*(G15-AT15)/$B$3,2))</f>
        <v>0</v>
      </c>
      <c r="F15" s="3262"/>
      <c r="G15" s="3263">
        <f>H15+AC15+AT15</f>
        <v>0</v>
      </c>
      <c r="H15" s="3249">
        <f>SUMIF(I$12:AB$12,"总值",I15:AB15)</f>
        <v>0</v>
      </c>
      <c r="I15" s="3277"/>
      <c r="J15" s="3277"/>
      <c r="K15" s="3277"/>
      <c r="L15" s="3277"/>
      <c r="M15" s="3277"/>
      <c r="N15" s="3277"/>
      <c r="O15" s="3277"/>
      <c r="P15" s="3277"/>
      <c r="Q15" s="3277"/>
      <c r="R15" s="3277"/>
      <c r="S15" s="3277"/>
      <c r="T15" s="3277"/>
      <c r="U15" s="3277"/>
      <c r="V15" s="3277"/>
      <c r="W15" s="3277"/>
      <c r="X15" s="3277"/>
      <c r="Y15" s="3277"/>
      <c r="Z15" s="3277"/>
      <c r="AA15" s="3277"/>
      <c r="AB15" s="3277"/>
      <c r="AC15" s="3246">
        <f>SUMIF(AD$12:AS$12,"总值",AD15:AS15)</f>
        <v>0</v>
      </c>
      <c r="AD15" s="3287"/>
      <c r="AE15" s="3287"/>
      <c r="AF15" s="3287"/>
      <c r="AG15" s="3287"/>
      <c r="AH15" s="3287"/>
      <c r="AI15" s="3287"/>
      <c r="AJ15" s="3287"/>
      <c r="AK15" s="3287"/>
      <c r="AL15" s="3287"/>
      <c r="AM15" s="3287"/>
      <c r="AN15" s="3287"/>
      <c r="AO15" s="3287"/>
      <c r="AP15" s="3287"/>
      <c r="AQ15" s="3287"/>
      <c r="AR15" s="3287"/>
      <c r="AS15" s="3287"/>
      <c r="AT15" s="3296"/>
      <c r="AU15" s="3297"/>
      <c r="AV15" s="656">
        <f t="shared" si="6"/>
        <v>0</v>
      </c>
      <c r="AW15" s="656">
        <f t="shared" si="6"/>
        <v>0</v>
      </c>
      <c r="AX15" s="656">
        <f t="shared" si="6"/>
        <v>0</v>
      </c>
      <c r="AY15" s="2659">
        <f>ROUND($AY$6*AZ15/$AZ$5,2)</f>
        <v>0</v>
      </c>
      <c r="AZ15" s="3246">
        <f>BA15+BL15</f>
        <v>0</v>
      </c>
      <c r="BA15" s="3246">
        <f>SUM(BB15:BK15)</f>
        <v>0</v>
      </c>
      <c r="BB15" s="3246">
        <f>IF($D15="是",I15-J15,0)</f>
        <v>0</v>
      </c>
      <c r="BC15" s="3246">
        <f>IF($D15="是",K15-L15,0)</f>
        <v>0</v>
      </c>
      <c r="BD15" s="3246">
        <f>IF($D15="是",M15-N15,0)</f>
        <v>0</v>
      </c>
      <c r="BE15" s="3246">
        <f>IF($D15="是",O15-P15,0)</f>
        <v>0</v>
      </c>
      <c r="BF15" s="3246">
        <f>IF($D15="是",Q15-R15,0)</f>
        <v>0</v>
      </c>
      <c r="BG15" s="3246">
        <f>IF($D15="是",S15-T15,0)</f>
        <v>0</v>
      </c>
      <c r="BH15" s="3246">
        <f>IF($D15="是",U15-V15,0)</f>
        <v>0</v>
      </c>
      <c r="BI15" s="3246">
        <f>IF($D15="是",W15-X15,0)</f>
        <v>0</v>
      </c>
      <c r="BJ15" s="3246">
        <f>IF($D15="是",Y15-Z15,0)</f>
        <v>0</v>
      </c>
      <c r="BK15" s="3246">
        <f>IF($D15="是",AA15-AB15,0)</f>
        <v>0</v>
      </c>
      <c r="BL15" s="3246">
        <f>SUM(BM15:BT15)</f>
        <v>0</v>
      </c>
      <c r="BM15" s="3246">
        <f>IF($D15="是",AD15-AE15,0)</f>
        <v>0</v>
      </c>
      <c r="BN15" s="3246">
        <f>IF($D15="是",AF15-AG15,0)</f>
        <v>0</v>
      </c>
      <c r="BO15" s="3246">
        <f>IF($D15="是",AH15-AI15,0)</f>
        <v>0</v>
      </c>
      <c r="BP15" s="3246">
        <f>IF($D15="是",AJ15-AK15,0)</f>
        <v>0</v>
      </c>
      <c r="BQ15" s="3246">
        <f>IF($D15="是",AL15-AM15,0)</f>
        <v>0</v>
      </c>
      <c r="BR15" s="3246">
        <f>IF($D15="是",AN15-AO15,0)</f>
        <v>0</v>
      </c>
      <c r="BS15" s="3246">
        <f>IF($D15="是",AP15-AQ15,0)</f>
        <v>0</v>
      </c>
      <c r="BT15" s="3316">
        <f>IF($D15="是",AR15-AS15,0)</f>
        <v>0</v>
      </c>
    </row>
    <row r="16" s="3231" customFormat="1" ht="12.75" spans="1:72">
      <c r="A16" s="3260"/>
      <c r="B16" s="3260"/>
      <c r="C16" s="3264"/>
      <c r="D16" s="3261"/>
      <c r="E16" s="3246">
        <f>IF($C$3="是",ROUND($A$3*G16/$B$3,2),ROUND($A$3*(G16-AT16)/$B$3,2))</f>
        <v>0</v>
      </c>
      <c r="F16" s="3262"/>
      <c r="G16" s="3263">
        <f>H16+AC16+AT16</f>
        <v>0</v>
      </c>
      <c r="H16" s="3249">
        <f>SUMIF(I$12:AB$12,"总值",I16:AB16)</f>
        <v>0</v>
      </c>
      <c r="I16" s="3277"/>
      <c r="J16" s="3277"/>
      <c r="K16" s="3277"/>
      <c r="L16" s="3277"/>
      <c r="M16" s="3277"/>
      <c r="N16" s="3277"/>
      <c r="O16" s="3277"/>
      <c r="P16" s="3277"/>
      <c r="Q16" s="3277"/>
      <c r="R16" s="3277"/>
      <c r="S16" s="3277"/>
      <c r="T16" s="3277"/>
      <c r="U16" s="3277"/>
      <c r="V16" s="3277"/>
      <c r="W16" s="3277"/>
      <c r="X16" s="3277"/>
      <c r="Y16" s="3277"/>
      <c r="Z16" s="3277"/>
      <c r="AA16" s="3277"/>
      <c r="AB16" s="3277"/>
      <c r="AC16" s="3246">
        <f>SUMIF(AD$12:AS$12,"总值",AD16:AS16)</f>
        <v>0</v>
      </c>
      <c r="AD16" s="3287"/>
      <c r="AE16" s="3287"/>
      <c r="AF16" s="3287"/>
      <c r="AG16" s="3287"/>
      <c r="AH16" s="3287"/>
      <c r="AI16" s="3287"/>
      <c r="AJ16" s="3287"/>
      <c r="AK16" s="3287"/>
      <c r="AL16" s="3287"/>
      <c r="AM16" s="3287"/>
      <c r="AN16" s="3287"/>
      <c r="AO16" s="3287"/>
      <c r="AP16" s="3287"/>
      <c r="AQ16" s="3287"/>
      <c r="AR16" s="3287"/>
      <c r="AS16" s="3287"/>
      <c r="AT16" s="3296"/>
      <c r="AU16" s="3297"/>
      <c r="AV16" s="656">
        <f t="shared" si="6"/>
        <v>0</v>
      </c>
      <c r="AW16" s="656">
        <f t="shared" si="6"/>
        <v>0</v>
      </c>
      <c r="AX16" s="656">
        <f t="shared" si="6"/>
        <v>0</v>
      </c>
      <c r="AY16" s="2659">
        <f>ROUND($AY$6*AZ16/$AZ$5,2)</f>
        <v>0</v>
      </c>
      <c r="AZ16" s="3246">
        <f>BA16+BL16</f>
        <v>0</v>
      </c>
      <c r="BA16" s="3246">
        <f>SUM(BB16:BK16)</f>
        <v>0</v>
      </c>
      <c r="BB16" s="3246">
        <f>IF($D16="是",I16-J16,0)</f>
        <v>0</v>
      </c>
      <c r="BC16" s="3246">
        <f>IF($D16="是",K16-L16,0)</f>
        <v>0</v>
      </c>
      <c r="BD16" s="3246">
        <f>IF($D16="是",M16-N16,0)</f>
        <v>0</v>
      </c>
      <c r="BE16" s="3246">
        <f>IF($D16="是",O16-P16,0)</f>
        <v>0</v>
      </c>
      <c r="BF16" s="3246">
        <f>IF($D16="是",Q16-R16,0)</f>
        <v>0</v>
      </c>
      <c r="BG16" s="3246">
        <f>IF($D16="是",S16-T16,0)</f>
        <v>0</v>
      </c>
      <c r="BH16" s="3246">
        <f>IF($D16="是",U16-V16,0)</f>
        <v>0</v>
      </c>
      <c r="BI16" s="3246">
        <f>IF($D16="是",W16-X16,0)</f>
        <v>0</v>
      </c>
      <c r="BJ16" s="3246">
        <f>IF($D16="是",Y16-Z16,0)</f>
        <v>0</v>
      </c>
      <c r="BK16" s="3246">
        <f>IF($D16="是",AA16-AB16,0)</f>
        <v>0</v>
      </c>
      <c r="BL16" s="3246">
        <f>SUM(BM16:BT16)</f>
        <v>0</v>
      </c>
      <c r="BM16" s="3246">
        <f>IF($D16="是",AD16-AE16,0)</f>
        <v>0</v>
      </c>
      <c r="BN16" s="3246">
        <f>IF($D16="是",AF16-AG16,0)</f>
        <v>0</v>
      </c>
      <c r="BO16" s="3246">
        <f>IF($D16="是",AH16-AI16,0)</f>
        <v>0</v>
      </c>
      <c r="BP16" s="3246">
        <f>IF($D16="是",AJ16-AK16,0)</f>
        <v>0</v>
      </c>
      <c r="BQ16" s="3246">
        <f>IF($D16="是",AL16-AM16,0)</f>
        <v>0</v>
      </c>
      <c r="BR16" s="3246">
        <f>IF($D16="是",AN16-AO16,0)</f>
        <v>0</v>
      </c>
      <c r="BS16" s="3246">
        <f>IF($D16="是",AP16-AQ16,0)</f>
        <v>0</v>
      </c>
      <c r="BT16" s="3316">
        <f>IF($D16="是",AR16-AS16,0)</f>
        <v>0</v>
      </c>
    </row>
    <row r="17" s="3231" customFormat="1" ht="12.75" spans="1:72">
      <c r="A17" s="3260"/>
      <c r="B17" s="3260"/>
      <c r="C17" s="3264"/>
      <c r="D17" s="3261"/>
      <c r="E17" s="3246">
        <f>IF($C$3="是",ROUND($A$3*G17/$B$3,2),ROUND($A$3*(G17-AT17)/$B$3,2))</f>
        <v>0</v>
      </c>
      <c r="F17" s="3262"/>
      <c r="G17" s="3263">
        <f>H17+AC17+AT17</f>
        <v>0</v>
      </c>
      <c r="H17" s="3249">
        <f>SUMIF(I$12:AB$12,"总值",I17:AB17)</f>
        <v>0</v>
      </c>
      <c r="I17" s="3277"/>
      <c r="J17" s="3277"/>
      <c r="K17" s="3277"/>
      <c r="L17" s="3277"/>
      <c r="M17" s="3277"/>
      <c r="N17" s="3277"/>
      <c r="O17" s="3277"/>
      <c r="P17" s="3277"/>
      <c r="Q17" s="3277"/>
      <c r="R17" s="3277"/>
      <c r="S17" s="3277"/>
      <c r="T17" s="3277"/>
      <c r="U17" s="3277"/>
      <c r="V17" s="3277"/>
      <c r="W17" s="3277"/>
      <c r="X17" s="3277"/>
      <c r="Y17" s="3277"/>
      <c r="Z17" s="3277"/>
      <c r="AA17" s="3277"/>
      <c r="AB17" s="3277"/>
      <c r="AC17" s="3246">
        <f>SUMIF(AD$12:AS$12,"总值",AD17:AS17)</f>
        <v>0</v>
      </c>
      <c r="AD17" s="3287"/>
      <c r="AE17" s="3287"/>
      <c r="AF17" s="3287"/>
      <c r="AG17" s="3287"/>
      <c r="AH17" s="3287"/>
      <c r="AI17" s="3287"/>
      <c r="AJ17" s="3287"/>
      <c r="AK17" s="3287"/>
      <c r="AL17" s="3287"/>
      <c r="AM17" s="3287"/>
      <c r="AN17" s="3287"/>
      <c r="AO17" s="3287"/>
      <c r="AP17" s="3287"/>
      <c r="AQ17" s="3287"/>
      <c r="AR17" s="3287"/>
      <c r="AS17" s="3287"/>
      <c r="AT17" s="3296"/>
      <c r="AU17" s="3297"/>
      <c r="AV17" s="656">
        <f t="shared" si="6"/>
        <v>0</v>
      </c>
      <c r="AW17" s="656">
        <f t="shared" si="6"/>
        <v>0</v>
      </c>
      <c r="AX17" s="656">
        <f t="shared" si="6"/>
        <v>0</v>
      </c>
      <c r="AY17" s="2659">
        <f>ROUND($AY$6*AZ17/$AZ$5,2)</f>
        <v>0</v>
      </c>
      <c r="AZ17" s="3246">
        <f>BA17+BL17</f>
        <v>0</v>
      </c>
      <c r="BA17" s="3246">
        <f>SUM(BB17:BK17)</f>
        <v>0</v>
      </c>
      <c r="BB17" s="3246">
        <f>IF($D17="是",I17-J17,0)</f>
        <v>0</v>
      </c>
      <c r="BC17" s="3246">
        <f>IF($D17="是",K17-L17,0)</f>
        <v>0</v>
      </c>
      <c r="BD17" s="3246">
        <f>IF($D17="是",M17-N17,0)</f>
        <v>0</v>
      </c>
      <c r="BE17" s="3246">
        <f>IF($D17="是",O17-P17,0)</f>
        <v>0</v>
      </c>
      <c r="BF17" s="3246">
        <f>IF($D17="是",Q17-R17,0)</f>
        <v>0</v>
      </c>
      <c r="BG17" s="3246">
        <f>IF($D17="是",S17-T17,0)</f>
        <v>0</v>
      </c>
      <c r="BH17" s="3246">
        <f>IF($D17="是",U17-V17,0)</f>
        <v>0</v>
      </c>
      <c r="BI17" s="3246">
        <f>IF($D17="是",W17-X17,0)</f>
        <v>0</v>
      </c>
      <c r="BJ17" s="3246">
        <f>IF($D17="是",Y17-Z17,0)</f>
        <v>0</v>
      </c>
      <c r="BK17" s="3246">
        <f>IF($D17="是",AA17-AB17,0)</f>
        <v>0</v>
      </c>
      <c r="BL17" s="3246">
        <f>SUM(BM17:BT17)</f>
        <v>0</v>
      </c>
      <c r="BM17" s="3246">
        <f>IF($D17="是",AD17-AE17,0)</f>
        <v>0</v>
      </c>
      <c r="BN17" s="3246">
        <f>IF($D17="是",AF17-AG17,0)</f>
        <v>0</v>
      </c>
      <c r="BO17" s="3246">
        <f>IF($D17="是",AH17-AI17,0)</f>
        <v>0</v>
      </c>
      <c r="BP17" s="3246">
        <f>IF($D17="是",AJ17-AK17,0)</f>
        <v>0</v>
      </c>
      <c r="BQ17" s="3246">
        <f>IF($D17="是",AL17-AM17,0)</f>
        <v>0</v>
      </c>
      <c r="BR17" s="3246">
        <f>IF($D17="是",AN17-AO17,0)</f>
        <v>0</v>
      </c>
      <c r="BS17" s="3246">
        <f>IF($D17="是",AP17-AQ17,0)</f>
        <v>0</v>
      </c>
      <c r="BT17" s="3316">
        <f>IF($D17="是",AR17-AS17,0)</f>
        <v>0</v>
      </c>
    </row>
    <row r="18" spans="1:72">
      <c r="A18" s="3265"/>
      <c r="B18" s="3266"/>
      <c r="C18" s="3266"/>
      <c r="D18" s="3267"/>
      <c r="E18" s="3268">
        <f t="shared" ref="E18:E112" si="7">IF($C$3="是",ROUND($A$3*G18/$B$3,2),ROUND($A$3*(G18-AT18)/$B$3,2))</f>
        <v>0</v>
      </c>
      <c r="F18" s="3269"/>
      <c r="G18" s="3270">
        <f t="shared" ref="G18:G109" si="8">H18+AC18+AT18</f>
        <v>0</v>
      </c>
      <c r="H18" s="3271">
        <f t="shared" ref="H18:H109" si="9">SUMIF(I$12:AB$12,"总值",I18:AB18)</f>
        <v>0</v>
      </c>
      <c r="I18" s="3278"/>
      <c r="J18" s="3278"/>
      <c r="K18" s="3278"/>
      <c r="L18" s="3278"/>
      <c r="M18" s="3278"/>
      <c r="N18" s="3278"/>
      <c r="O18" s="3278"/>
      <c r="P18" s="3278"/>
      <c r="Q18" s="3278"/>
      <c r="R18" s="3278"/>
      <c r="S18" s="3278"/>
      <c r="T18" s="3278"/>
      <c r="U18" s="3278"/>
      <c r="V18" s="3278"/>
      <c r="W18" s="3278"/>
      <c r="X18" s="3278"/>
      <c r="Y18" s="3278"/>
      <c r="Z18" s="3278"/>
      <c r="AA18" s="3278"/>
      <c r="AB18" s="3278"/>
      <c r="AC18" s="3268">
        <f t="shared" ref="AC18:AC109" si="10">SUMIF(AD$12:AS$12,"总值",AD18:AS18)</f>
        <v>0</v>
      </c>
      <c r="AD18" s="3288"/>
      <c r="AE18" s="3288"/>
      <c r="AF18" s="3288"/>
      <c r="AG18" s="3288"/>
      <c r="AH18" s="3288"/>
      <c r="AI18" s="3288"/>
      <c r="AJ18" s="3288"/>
      <c r="AK18" s="3288"/>
      <c r="AL18" s="3288"/>
      <c r="AM18" s="3288"/>
      <c r="AN18" s="3288"/>
      <c r="AO18" s="3288"/>
      <c r="AP18" s="3288"/>
      <c r="AQ18" s="3288"/>
      <c r="AR18" s="3288"/>
      <c r="AS18" s="3288"/>
      <c r="AT18" s="3298"/>
      <c r="AU18" s="3299"/>
      <c r="AV18" s="972">
        <f t="shared" ref="AV18:AV112" si="11">A18</f>
        <v>0</v>
      </c>
      <c r="AW18" s="972">
        <f t="shared" ref="AW18:AW112" si="12">B18</f>
        <v>0</v>
      </c>
      <c r="AX18" s="972">
        <f t="shared" ref="AX18:AX112" si="13">C18</f>
        <v>0</v>
      </c>
      <c r="AY18" s="3313">
        <f t="shared" ref="AY18:AY109" si="14">ROUND($AY$6*AZ18/$AZ$5,2)</f>
        <v>0</v>
      </c>
      <c r="AZ18" s="3268">
        <f t="shared" ref="AZ18:AZ109" si="15">BA18+BL18</f>
        <v>0</v>
      </c>
      <c r="BA18" s="3268">
        <f t="shared" ref="BA18:BA109" si="16">SUM(BB18:BK18)</f>
        <v>0</v>
      </c>
      <c r="BB18" s="3268">
        <f t="shared" ref="BB18:BB109" si="17">IF($D18="是",I18-J18,0)</f>
        <v>0</v>
      </c>
      <c r="BC18" s="3268">
        <f t="shared" ref="BC18:BC109" si="18">IF($D18="是",K18-L18,0)</f>
        <v>0</v>
      </c>
      <c r="BD18" s="3268">
        <f t="shared" ref="BD18:BD109" si="19">IF($D18="是",M18-N18,0)</f>
        <v>0</v>
      </c>
      <c r="BE18" s="3268">
        <f t="shared" ref="BE18:BE109" si="20">IF($D18="是",O18-P18,0)</f>
        <v>0</v>
      </c>
      <c r="BF18" s="3268">
        <f t="shared" ref="BF18:BF109" si="21">IF($D18="是",Q18-R18,0)</f>
        <v>0</v>
      </c>
      <c r="BG18" s="3268">
        <f t="shared" ref="BG18:BG109" si="22">IF($D18="是",S18-T18,0)</f>
        <v>0</v>
      </c>
      <c r="BH18" s="3268">
        <f t="shared" ref="BH18:BH109" si="23">IF($D18="是",U18-V18,0)</f>
        <v>0</v>
      </c>
      <c r="BI18" s="3268">
        <f t="shared" ref="BI18:BI109" si="24">IF($D18="是",W18-X18,0)</f>
        <v>0</v>
      </c>
      <c r="BJ18" s="3268">
        <f t="shared" ref="BJ18:BJ109" si="25">IF($D18="是",Y18-Z18,0)</f>
        <v>0</v>
      </c>
      <c r="BK18" s="3268">
        <f t="shared" ref="BK18:BK109" si="26">IF($D18="是",AA18-AB18,0)</f>
        <v>0</v>
      </c>
      <c r="BL18" s="3268">
        <f t="shared" ref="BL18:BL109" si="27">SUM(BM18:BT18)</f>
        <v>0</v>
      </c>
      <c r="BM18" s="3268">
        <f t="shared" ref="BM18:BM109" si="28">IF($D18="是",AD18-AE18,0)</f>
        <v>0</v>
      </c>
      <c r="BN18" s="3268">
        <f t="shared" ref="BN18:BN109" si="29">IF($D18="是",AF18-AG18,0)</f>
        <v>0</v>
      </c>
      <c r="BO18" s="3268">
        <f t="shared" ref="BO18:BO109" si="30">IF($D18="是",AH18-AI18,0)</f>
        <v>0</v>
      </c>
      <c r="BP18" s="3268">
        <f t="shared" ref="BP18:BP109" si="31">IF($D18="是",AJ18-AK18,0)</f>
        <v>0</v>
      </c>
      <c r="BQ18" s="3268">
        <f t="shared" ref="BQ18:BQ109" si="32">IF($D18="是",AL18-AM18,0)</f>
        <v>0</v>
      </c>
      <c r="BR18" s="3268">
        <f t="shared" ref="BR18:BR109" si="33">IF($D18="是",AN18-AO18,0)</f>
        <v>0</v>
      </c>
      <c r="BS18" s="3268">
        <f t="shared" ref="BS18:BS109" si="34">IF($D18="是",AP18-AQ18,0)</f>
        <v>0</v>
      </c>
      <c r="BT18" s="3320">
        <f t="shared" ref="BT18:BT109" si="35">IF($D18="是",AR18-AS18,0)</f>
        <v>0</v>
      </c>
    </row>
    <row r="19" spans="1:72">
      <c r="A19" s="3265"/>
      <c r="B19" s="3266"/>
      <c r="C19" s="3266"/>
      <c r="D19" s="3267"/>
      <c r="E19" s="3268">
        <f t="shared" si="7"/>
        <v>0</v>
      </c>
      <c r="F19" s="3269"/>
      <c r="G19" s="3270">
        <f t="shared" si="8"/>
        <v>0</v>
      </c>
      <c r="H19" s="3271">
        <f t="shared" si="9"/>
        <v>0</v>
      </c>
      <c r="I19" s="3278"/>
      <c r="J19" s="3278"/>
      <c r="K19" s="3278"/>
      <c r="L19" s="3278"/>
      <c r="M19" s="3278"/>
      <c r="N19" s="3278"/>
      <c r="O19" s="3278"/>
      <c r="P19" s="3278"/>
      <c r="Q19" s="3278"/>
      <c r="R19" s="3278"/>
      <c r="S19" s="3278"/>
      <c r="T19" s="3278"/>
      <c r="U19" s="3278"/>
      <c r="V19" s="3278"/>
      <c r="W19" s="3278"/>
      <c r="X19" s="3278"/>
      <c r="Y19" s="3278"/>
      <c r="Z19" s="3278"/>
      <c r="AA19" s="3278"/>
      <c r="AB19" s="3278"/>
      <c r="AC19" s="3268">
        <f t="shared" si="10"/>
        <v>0</v>
      </c>
      <c r="AD19" s="3288"/>
      <c r="AE19" s="3288"/>
      <c r="AF19" s="3288"/>
      <c r="AG19" s="3288"/>
      <c r="AH19" s="3288"/>
      <c r="AI19" s="3288"/>
      <c r="AJ19" s="3288"/>
      <c r="AK19" s="3288"/>
      <c r="AL19" s="3288"/>
      <c r="AM19" s="3288"/>
      <c r="AN19" s="3288"/>
      <c r="AO19" s="3288"/>
      <c r="AP19" s="3288"/>
      <c r="AQ19" s="3288"/>
      <c r="AR19" s="3288"/>
      <c r="AS19" s="3288"/>
      <c r="AT19" s="3298"/>
      <c r="AU19" s="3299"/>
      <c r="AV19" s="972">
        <f t="shared" si="11"/>
        <v>0</v>
      </c>
      <c r="AW19" s="972">
        <f t="shared" si="12"/>
        <v>0</v>
      </c>
      <c r="AX19" s="972">
        <f t="shared" si="13"/>
        <v>0</v>
      </c>
      <c r="AY19" s="3313">
        <f t="shared" si="14"/>
        <v>0</v>
      </c>
      <c r="AZ19" s="3268">
        <f t="shared" si="15"/>
        <v>0</v>
      </c>
      <c r="BA19" s="3268">
        <f t="shared" si="16"/>
        <v>0</v>
      </c>
      <c r="BB19" s="3268">
        <f t="shared" si="17"/>
        <v>0</v>
      </c>
      <c r="BC19" s="3268">
        <f t="shared" si="18"/>
        <v>0</v>
      </c>
      <c r="BD19" s="3268">
        <f t="shared" si="19"/>
        <v>0</v>
      </c>
      <c r="BE19" s="3268">
        <f t="shared" si="20"/>
        <v>0</v>
      </c>
      <c r="BF19" s="3268">
        <f t="shared" si="21"/>
        <v>0</v>
      </c>
      <c r="BG19" s="3268">
        <f t="shared" si="22"/>
        <v>0</v>
      </c>
      <c r="BH19" s="3268">
        <f t="shared" si="23"/>
        <v>0</v>
      </c>
      <c r="BI19" s="3268">
        <f t="shared" si="24"/>
        <v>0</v>
      </c>
      <c r="BJ19" s="3268">
        <f t="shared" si="25"/>
        <v>0</v>
      </c>
      <c r="BK19" s="3268">
        <f t="shared" si="26"/>
        <v>0</v>
      </c>
      <c r="BL19" s="3268">
        <f t="shared" si="27"/>
        <v>0</v>
      </c>
      <c r="BM19" s="3268">
        <f t="shared" si="28"/>
        <v>0</v>
      </c>
      <c r="BN19" s="3268">
        <f t="shared" si="29"/>
        <v>0</v>
      </c>
      <c r="BO19" s="3268">
        <f t="shared" si="30"/>
        <v>0</v>
      </c>
      <c r="BP19" s="3268">
        <f t="shared" si="31"/>
        <v>0</v>
      </c>
      <c r="BQ19" s="3268">
        <f t="shared" si="32"/>
        <v>0</v>
      </c>
      <c r="BR19" s="3268">
        <f t="shared" si="33"/>
        <v>0</v>
      </c>
      <c r="BS19" s="3268">
        <f t="shared" si="34"/>
        <v>0</v>
      </c>
      <c r="BT19" s="3320">
        <f t="shared" si="35"/>
        <v>0</v>
      </c>
    </row>
    <row r="20" spans="1:72">
      <c r="A20" s="3265"/>
      <c r="B20" s="3266"/>
      <c r="C20" s="3266"/>
      <c r="D20" s="3267"/>
      <c r="E20" s="3268">
        <f t="shared" si="7"/>
        <v>0</v>
      </c>
      <c r="F20" s="3269"/>
      <c r="G20" s="3270">
        <f t="shared" si="8"/>
        <v>0</v>
      </c>
      <c r="H20" s="3271">
        <f t="shared" si="9"/>
        <v>0</v>
      </c>
      <c r="I20" s="3278"/>
      <c r="J20" s="3278"/>
      <c r="K20" s="3278"/>
      <c r="L20" s="3278"/>
      <c r="M20" s="3278"/>
      <c r="N20" s="3278"/>
      <c r="O20" s="3278"/>
      <c r="P20" s="3278"/>
      <c r="Q20" s="3278"/>
      <c r="R20" s="3278"/>
      <c r="S20" s="3278"/>
      <c r="T20" s="3278"/>
      <c r="U20" s="3278"/>
      <c r="V20" s="3278"/>
      <c r="W20" s="3278"/>
      <c r="X20" s="3278"/>
      <c r="Y20" s="3278"/>
      <c r="Z20" s="3278"/>
      <c r="AA20" s="3278"/>
      <c r="AB20" s="3278"/>
      <c r="AC20" s="3268">
        <f t="shared" si="10"/>
        <v>0</v>
      </c>
      <c r="AD20" s="3288"/>
      <c r="AE20" s="3288"/>
      <c r="AF20" s="3288"/>
      <c r="AG20" s="3288"/>
      <c r="AH20" s="3288"/>
      <c r="AI20" s="3288"/>
      <c r="AJ20" s="3288"/>
      <c r="AK20" s="3288"/>
      <c r="AL20" s="3288"/>
      <c r="AM20" s="3288"/>
      <c r="AN20" s="3288"/>
      <c r="AO20" s="3288"/>
      <c r="AP20" s="3288"/>
      <c r="AQ20" s="3288"/>
      <c r="AR20" s="3288"/>
      <c r="AS20" s="3288"/>
      <c r="AT20" s="3298"/>
      <c r="AU20" s="3299"/>
      <c r="AV20" s="972">
        <f t="shared" si="11"/>
        <v>0</v>
      </c>
      <c r="AW20" s="972">
        <f t="shared" si="12"/>
        <v>0</v>
      </c>
      <c r="AX20" s="972">
        <f t="shared" si="13"/>
        <v>0</v>
      </c>
      <c r="AY20" s="3313">
        <f t="shared" si="14"/>
        <v>0</v>
      </c>
      <c r="AZ20" s="3268">
        <f t="shared" si="15"/>
        <v>0</v>
      </c>
      <c r="BA20" s="3268">
        <f t="shared" si="16"/>
        <v>0</v>
      </c>
      <c r="BB20" s="3268">
        <f t="shared" si="17"/>
        <v>0</v>
      </c>
      <c r="BC20" s="3268">
        <f t="shared" si="18"/>
        <v>0</v>
      </c>
      <c r="BD20" s="3268">
        <f t="shared" si="19"/>
        <v>0</v>
      </c>
      <c r="BE20" s="3268">
        <f t="shared" si="20"/>
        <v>0</v>
      </c>
      <c r="BF20" s="3268">
        <f t="shared" si="21"/>
        <v>0</v>
      </c>
      <c r="BG20" s="3268">
        <f t="shared" si="22"/>
        <v>0</v>
      </c>
      <c r="BH20" s="3268">
        <f t="shared" si="23"/>
        <v>0</v>
      </c>
      <c r="BI20" s="3268">
        <f t="shared" si="24"/>
        <v>0</v>
      </c>
      <c r="BJ20" s="3268">
        <f t="shared" si="25"/>
        <v>0</v>
      </c>
      <c r="BK20" s="3268">
        <f t="shared" si="26"/>
        <v>0</v>
      </c>
      <c r="BL20" s="3268">
        <f t="shared" si="27"/>
        <v>0</v>
      </c>
      <c r="BM20" s="3268">
        <f t="shared" si="28"/>
        <v>0</v>
      </c>
      <c r="BN20" s="3268">
        <f t="shared" si="29"/>
        <v>0</v>
      </c>
      <c r="BO20" s="3268">
        <f t="shared" si="30"/>
        <v>0</v>
      </c>
      <c r="BP20" s="3268">
        <f t="shared" si="31"/>
        <v>0</v>
      </c>
      <c r="BQ20" s="3268">
        <f t="shared" si="32"/>
        <v>0</v>
      </c>
      <c r="BR20" s="3268">
        <f t="shared" si="33"/>
        <v>0</v>
      </c>
      <c r="BS20" s="3268">
        <f t="shared" si="34"/>
        <v>0</v>
      </c>
      <c r="BT20" s="3320">
        <f t="shared" si="35"/>
        <v>0</v>
      </c>
    </row>
    <row r="21" spans="1:72">
      <c r="A21" s="3265"/>
      <c r="B21" s="3266"/>
      <c r="C21" s="3266"/>
      <c r="D21" s="3267"/>
      <c r="E21" s="3268">
        <f t="shared" si="7"/>
        <v>0</v>
      </c>
      <c r="F21" s="3269"/>
      <c r="G21" s="3270">
        <f t="shared" si="8"/>
        <v>0</v>
      </c>
      <c r="H21" s="3271">
        <f t="shared" si="9"/>
        <v>0</v>
      </c>
      <c r="I21" s="3278"/>
      <c r="J21" s="3278"/>
      <c r="K21" s="3278"/>
      <c r="L21" s="3278"/>
      <c r="M21" s="3278"/>
      <c r="N21" s="3278"/>
      <c r="O21" s="3278"/>
      <c r="P21" s="3278"/>
      <c r="Q21" s="3278"/>
      <c r="R21" s="3278"/>
      <c r="S21" s="3278"/>
      <c r="T21" s="3278"/>
      <c r="U21" s="3278"/>
      <c r="V21" s="3278"/>
      <c r="W21" s="3278"/>
      <c r="X21" s="3278"/>
      <c r="Y21" s="3278"/>
      <c r="Z21" s="3278"/>
      <c r="AA21" s="3278"/>
      <c r="AB21" s="3278"/>
      <c r="AC21" s="3268">
        <f t="shared" si="10"/>
        <v>0</v>
      </c>
      <c r="AD21" s="3288"/>
      <c r="AE21" s="3288"/>
      <c r="AF21" s="3288"/>
      <c r="AG21" s="3288"/>
      <c r="AH21" s="3288"/>
      <c r="AI21" s="3288"/>
      <c r="AJ21" s="3288"/>
      <c r="AK21" s="3288"/>
      <c r="AL21" s="3288"/>
      <c r="AM21" s="3288"/>
      <c r="AN21" s="3288"/>
      <c r="AO21" s="3288"/>
      <c r="AP21" s="3288"/>
      <c r="AQ21" s="3288"/>
      <c r="AR21" s="3288"/>
      <c r="AS21" s="3288"/>
      <c r="AT21" s="3298"/>
      <c r="AU21" s="3299"/>
      <c r="AV21" s="972">
        <f t="shared" si="11"/>
        <v>0</v>
      </c>
      <c r="AW21" s="972">
        <f t="shared" si="12"/>
        <v>0</v>
      </c>
      <c r="AX21" s="972">
        <f t="shared" si="13"/>
        <v>0</v>
      </c>
      <c r="AY21" s="3313">
        <f t="shared" si="14"/>
        <v>0</v>
      </c>
      <c r="AZ21" s="3268">
        <f t="shared" si="15"/>
        <v>0</v>
      </c>
      <c r="BA21" s="3268">
        <f t="shared" si="16"/>
        <v>0</v>
      </c>
      <c r="BB21" s="3268">
        <f t="shared" si="17"/>
        <v>0</v>
      </c>
      <c r="BC21" s="3268">
        <f t="shared" si="18"/>
        <v>0</v>
      </c>
      <c r="BD21" s="3268">
        <f t="shared" si="19"/>
        <v>0</v>
      </c>
      <c r="BE21" s="3268">
        <f t="shared" si="20"/>
        <v>0</v>
      </c>
      <c r="BF21" s="3268">
        <f t="shared" si="21"/>
        <v>0</v>
      </c>
      <c r="BG21" s="3268">
        <f t="shared" si="22"/>
        <v>0</v>
      </c>
      <c r="BH21" s="3268">
        <f t="shared" si="23"/>
        <v>0</v>
      </c>
      <c r="BI21" s="3268">
        <f t="shared" si="24"/>
        <v>0</v>
      </c>
      <c r="BJ21" s="3268">
        <f t="shared" si="25"/>
        <v>0</v>
      </c>
      <c r="BK21" s="3268">
        <f t="shared" si="26"/>
        <v>0</v>
      </c>
      <c r="BL21" s="3268">
        <f t="shared" si="27"/>
        <v>0</v>
      </c>
      <c r="BM21" s="3268">
        <f t="shared" si="28"/>
        <v>0</v>
      </c>
      <c r="BN21" s="3268">
        <f t="shared" si="29"/>
        <v>0</v>
      </c>
      <c r="BO21" s="3268">
        <f t="shared" si="30"/>
        <v>0</v>
      </c>
      <c r="BP21" s="3268">
        <f t="shared" si="31"/>
        <v>0</v>
      </c>
      <c r="BQ21" s="3268">
        <f t="shared" si="32"/>
        <v>0</v>
      </c>
      <c r="BR21" s="3268">
        <f t="shared" si="33"/>
        <v>0</v>
      </c>
      <c r="BS21" s="3268">
        <f t="shared" si="34"/>
        <v>0</v>
      </c>
      <c r="BT21" s="3320">
        <f t="shared" si="35"/>
        <v>0</v>
      </c>
    </row>
    <row r="22" spans="1:72">
      <c r="A22" s="3265"/>
      <c r="B22" s="3266"/>
      <c r="C22" s="3266"/>
      <c r="D22" s="3267"/>
      <c r="E22" s="3268">
        <f t="shared" si="7"/>
        <v>0</v>
      </c>
      <c r="F22" s="3269"/>
      <c r="G22" s="3270">
        <f t="shared" si="8"/>
        <v>0</v>
      </c>
      <c r="H22" s="3271">
        <f t="shared" si="9"/>
        <v>0</v>
      </c>
      <c r="I22" s="3278"/>
      <c r="J22" s="3278"/>
      <c r="K22" s="3278"/>
      <c r="L22" s="3278"/>
      <c r="M22" s="3278"/>
      <c r="N22" s="3278"/>
      <c r="O22" s="3278"/>
      <c r="P22" s="3278"/>
      <c r="Q22" s="3278"/>
      <c r="R22" s="3278"/>
      <c r="S22" s="3278"/>
      <c r="T22" s="3278"/>
      <c r="U22" s="3278"/>
      <c r="V22" s="3278"/>
      <c r="W22" s="3278"/>
      <c r="X22" s="3278"/>
      <c r="Y22" s="3278"/>
      <c r="Z22" s="3278"/>
      <c r="AA22" s="3278"/>
      <c r="AB22" s="3278"/>
      <c r="AC22" s="3268">
        <f t="shared" si="10"/>
        <v>0</v>
      </c>
      <c r="AD22" s="3288"/>
      <c r="AE22" s="3288"/>
      <c r="AF22" s="3288"/>
      <c r="AG22" s="3288"/>
      <c r="AH22" s="3288"/>
      <c r="AI22" s="3288"/>
      <c r="AJ22" s="3288"/>
      <c r="AK22" s="3288"/>
      <c r="AL22" s="3288"/>
      <c r="AM22" s="3288"/>
      <c r="AN22" s="3288"/>
      <c r="AO22" s="3288"/>
      <c r="AP22" s="3288"/>
      <c r="AQ22" s="3288"/>
      <c r="AR22" s="3288"/>
      <c r="AS22" s="3288"/>
      <c r="AT22" s="3298"/>
      <c r="AU22" s="3299"/>
      <c r="AV22" s="972">
        <f t="shared" si="11"/>
        <v>0</v>
      </c>
      <c r="AW22" s="972">
        <f t="shared" si="12"/>
        <v>0</v>
      </c>
      <c r="AX22" s="972">
        <f t="shared" si="13"/>
        <v>0</v>
      </c>
      <c r="AY22" s="3313">
        <f t="shared" si="14"/>
        <v>0</v>
      </c>
      <c r="AZ22" s="3268">
        <f t="shared" si="15"/>
        <v>0</v>
      </c>
      <c r="BA22" s="3268">
        <f t="shared" si="16"/>
        <v>0</v>
      </c>
      <c r="BB22" s="3268">
        <f t="shared" si="17"/>
        <v>0</v>
      </c>
      <c r="BC22" s="3268">
        <f t="shared" si="18"/>
        <v>0</v>
      </c>
      <c r="BD22" s="3268">
        <f t="shared" si="19"/>
        <v>0</v>
      </c>
      <c r="BE22" s="3268">
        <f t="shared" si="20"/>
        <v>0</v>
      </c>
      <c r="BF22" s="3268">
        <f t="shared" si="21"/>
        <v>0</v>
      </c>
      <c r="BG22" s="3268">
        <f t="shared" si="22"/>
        <v>0</v>
      </c>
      <c r="BH22" s="3268">
        <f t="shared" si="23"/>
        <v>0</v>
      </c>
      <c r="BI22" s="3268">
        <f t="shared" si="24"/>
        <v>0</v>
      </c>
      <c r="BJ22" s="3268">
        <f t="shared" si="25"/>
        <v>0</v>
      </c>
      <c r="BK22" s="3268">
        <f t="shared" si="26"/>
        <v>0</v>
      </c>
      <c r="BL22" s="3268">
        <f t="shared" si="27"/>
        <v>0</v>
      </c>
      <c r="BM22" s="3268">
        <f t="shared" si="28"/>
        <v>0</v>
      </c>
      <c r="BN22" s="3268">
        <f t="shared" si="29"/>
        <v>0</v>
      </c>
      <c r="BO22" s="3268">
        <f t="shared" si="30"/>
        <v>0</v>
      </c>
      <c r="BP22" s="3268">
        <f t="shared" si="31"/>
        <v>0</v>
      </c>
      <c r="BQ22" s="3268">
        <f t="shared" si="32"/>
        <v>0</v>
      </c>
      <c r="BR22" s="3268">
        <f t="shared" si="33"/>
        <v>0</v>
      </c>
      <c r="BS22" s="3268">
        <f t="shared" si="34"/>
        <v>0</v>
      </c>
      <c r="BT22" s="3320">
        <f t="shared" si="35"/>
        <v>0</v>
      </c>
    </row>
    <row r="23" spans="1:72">
      <c r="A23" s="3265"/>
      <c r="B23" s="3266"/>
      <c r="C23" s="3266"/>
      <c r="D23" s="3267"/>
      <c r="E23" s="3268">
        <f t="shared" si="7"/>
        <v>0</v>
      </c>
      <c r="F23" s="3269"/>
      <c r="G23" s="3270">
        <f t="shared" si="8"/>
        <v>0</v>
      </c>
      <c r="H23" s="3271">
        <f t="shared" si="9"/>
        <v>0</v>
      </c>
      <c r="I23" s="3278"/>
      <c r="J23" s="3278"/>
      <c r="K23" s="3278"/>
      <c r="L23" s="3278"/>
      <c r="M23" s="3278"/>
      <c r="N23" s="3278"/>
      <c r="O23" s="3278"/>
      <c r="P23" s="3278"/>
      <c r="Q23" s="3278"/>
      <c r="R23" s="3278"/>
      <c r="S23" s="3278"/>
      <c r="T23" s="3278"/>
      <c r="U23" s="3278"/>
      <c r="V23" s="3278"/>
      <c r="W23" s="3278"/>
      <c r="X23" s="3278"/>
      <c r="Y23" s="3278"/>
      <c r="Z23" s="3278"/>
      <c r="AA23" s="3278"/>
      <c r="AB23" s="3278"/>
      <c r="AC23" s="3268">
        <f t="shared" si="10"/>
        <v>0</v>
      </c>
      <c r="AD23" s="3288"/>
      <c r="AE23" s="3288"/>
      <c r="AF23" s="3288"/>
      <c r="AG23" s="3288"/>
      <c r="AH23" s="3288"/>
      <c r="AI23" s="3288"/>
      <c r="AJ23" s="3288"/>
      <c r="AK23" s="3288"/>
      <c r="AL23" s="3288"/>
      <c r="AM23" s="3288"/>
      <c r="AN23" s="3288"/>
      <c r="AO23" s="3288"/>
      <c r="AP23" s="3288"/>
      <c r="AQ23" s="3288"/>
      <c r="AR23" s="3288"/>
      <c r="AS23" s="3288"/>
      <c r="AT23" s="3298"/>
      <c r="AU23" s="3299"/>
      <c r="AV23" s="972">
        <f t="shared" si="11"/>
        <v>0</v>
      </c>
      <c r="AW23" s="972">
        <f t="shared" si="12"/>
        <v>0</v>
      </c>
      <c r="AX23" s="972">
        <f t="shared" si="13"/>
        <v>0</v>
      </c>
      <c r="AY23" s="3313">
        <f t="shared" si="14"/>
        <v>0</v>
      </c>
      <c r="AZ23" s="3268">
        <f t="shared" si="15"/>
        <v>0</v>
      </c>
      <c r="BA23" s="3268">
        <f t="shared" si="16"/>
        <v>0</v>
      </c>
      <c r="BB23" s="3268">
        <f t="shared" si="17"/>
        <v>0</v>
      </c>
      <c r="BC23" s="3268">
        <f t="shared" si="18"/>
        <v>0</v>
      </c>
      <c r="BD23" s="3268">
        <f t="shared" si="19"/>
        <v>0</v>
      </c>
      <c r="BE23" s="3268">
        <f t="shared" si="20"/>
        <v>0</v>
      </c>
      <c r="BF23" s="3268">
        <f t="shared" si="21"/>
        <v>0</v>
      </c>
      <c r="BG23" s="3268">
        <f t="shared" si="22"/>
        <v>0</v>
      </c>
      <c r="BH23" s="3268">
        <f t="shared" si="23"/>
        <v>0</v>
      </c>
      <c r="BI23" s="3268">
        <f t="shared" si="24"/>
        <v>0</v>
      </c>
      <c r="BJ23" s="3268">
        <f t="shared" si="25"/>
        <v>0</v>
      </c>
      <c r="BK23" s="3268">
        <f t="shared" si="26"/>
        <v>0</v>
      </c>
      <c r="BL23" s="3268">
        <f t="shared" si="27"/>
        <v>0</v>
      </c>
      <c r="BM23" s="3268">
        <f t="shared" si="28"/>
        <v>0</v>
      </c>
      <c r="BN23" s="3268">
        <f t="shared" si="29"/>
        <v>0</v>
      </c>
      <c r="BO23" s="3268">
        <f t="shared" si="30"/>
        <v>0</v>
      </c>
      <c r="BP23" s="3268">
        <f t="shared" si="31"/>
        <v>0</v>
      </c>
      <c r="BQ23" s="3268">
        <f t="shared" si="32"/>
        <v>0</v>
      </c>
      <c r="BR23" s="3268">
        <f t="shared" si="33"/>
        <v>0</v>
      </c>
      <c r="BS23" s="3268">
        <f t="shared" si="34"/>
        <v>0</v>
      </c>
      <c r="BT23" s="3320">
        <f t="shared" si="35"/>
        <v>0</v>
      </c>
    </row>
    <row r="24" spans="1:72">
      <c r="A24" s="3265"/>
      <c r="B24" s="3266"/>
      <c r="C24" s="3266"/>
      <c r="D24" s="3267"/>
      <c r="E24" s="3268">
        <f t="shared" si="7"/>
        <v>0</v>
      </c>
      <c r="F24" s="3269"/>
      <c r="G24" s="3270">
        <f t="shared" si="8"/>
        <v>0</v>
      </c>
      <c r="H24" s="3271">
        <f t="shared" si="9"/>
        <v>0</v>
      </c>
      <c r="I24" s="3278"/>
      <c r="J24" s="3278"/>
      <c r="K24" s="3278"/>
      <c r="L24" s="3278"/>
      <c r="M24" s="3278"/>
      <c r="N24" s="3278"/>
      <c r="O24" s="3278"/>
      <c r="P24" s="3278"/>
      <c r="Q24" s="3278"/>
      <c r="R24" s="3278"/>
      <c r="S24" s="3278"/>
      <c r="T24" s="3278"/>
      <c r="U24" s="3278"/>
      <c r="V24" s="3278"/>
      <c r="W24" s="3278"/>
      <c r="X24" s="3278"/>
      <c r="Y24" s="3278"/>
      <c r="Z24" s="3278"/>
      <c r="AA24" s="3278"/>
      <c r="AB24" s="3278"/>
      <c r="AC24" s="3268">
        <f t="shared" si="10"/>
        <v>0</v>
      </c>
      <c r="AD24" s="3288"/>
      <c r="AE24" s="3288"/>
      <c r="AF24" s="3288"/>
      <c r="AG24" s="3288"/>
      <c r="AH24" s="3288"/>
      <c r="AI24" s="3288"/>
      <c r="AJ24" s="3288"/>
      <c r="AK24" s="3288"/>
      <c r="AL24" s="3288"/>
      <c r="AM24" s="3288"/>
      <c r="AN24" s="3288"/>
      <c r="AO24" s="3288"/>
      <c r="AP24" s="3288"/>
      <c r="AQ24" s="3288"/>
      <c r="AR24" s="3288"/>
      <c r="AS24" s="3288"/>
      <c r="AT24" s="3298"/>
      <c r="AU24" s="3299"/>
      <c r="AV24" s="972">
        <f t="shared" si="11"/>
        <v>0</v>
      </c>
      <c r="AW24" s="972">
        <f t="shared" si="12"/>
        <v>0</v>
      </c>
      <c r="AX24" s="972">
        <f t="shared" si="13"/>
        <v>0</v>
      </c>
      <c r="AY24" s="3313">
        <f t="shared" si="14"/>
        <v>0</v>
      </c>
      <c r="AZ24" s="3268">
        <f t="shared" si="15"/>
        <v>0</v>
      </c>
      <c r="BA24" s="3268">
        <f t="shared" si="16"/>
        <v>0</v>
      </c>
      <c r="BB24" s="3268">
        <f t="shared" si="17"/>
        <v>0</v>
      </c>
      <c r="BC24" s="3268">
        <f t="shared" si="18"/>
        <v>0</v>
      </c>
      <c r="BD24" s="3268">
        <f t="shared" si="19"/>
        <v>0</v>
      </c>
      <c r="BE24" s="3268">
        <f t="shared" si="20"/>
        <v>0</v>
      </c>
      <c r="BF24" s="3268">
        <f t="shared" si="21"/>
        <v>0</v>
      </c>
      <c r="BG24" s="3268">
        <f t="shared" si="22"/>
        <v>0</v>
      </c>
      <c r="BH24" s="3268">
        <f t="shared" si="23"/>
        <v>0</v>
      </c>
      <c r="BI24" s="3268">
        <f t="shared" si="24"/>
        <v>0</v>
      </c>
      <c r="BJ24" s="3268">
        <f t="shared" si="25"/>
        <v>0</v>
      </c>
      <c r="BK24" s="3268">
        <f t="shared" si="26"/>
        <v>0</v>
      </c>
      <c r="BL24" s="3268">
        <f t="shared" si="27"/>
        <v>0</v>
      </c>
      <c r="BM24" s="3268">
        <f t="shared" si="28"/>
        <v>0</v>
      </c>
      <c r="BN24" s="3268">
        <f t="shared" si="29"/>
        <v>0</v>
      </c>
      <c r="BO24" s="3268">
        <f t="shared" si="30"/>
        <v>0</v>
      </c>
      <c r="BP24" s="3268">
        <f t="shared" si="31"/>
        <v>0</v>
      </c>
      <c r="BQ24" s="3268">
        <f t="shared" si="32"/>
        <v>0</v>
      </c>
      <c r="BR24" s="3268">
        <f t="shared" si="33"/>
        <v>0</v>
      </c>
      <c r="BS24" s="3268">
        <f t="shared" si="34"/>
        <v>0</v>
      </c>
      <c r="BT24" s="3320">
        <f t="shared" si="35"/>
        <v>0</v>
      </c>
    </row>
    <row r="25" spans="1:72">
      <c r="A25" s="3265"/>
      <c r="B25" s="3266"/>
      <c r="C25" s="3266"/>
      <c r="D25" s="3267"/>
      <c r="E25" s="3268">
        <f t="shared" si="7"/>
        <v>0</v>
      </c>
      <c r="F25" s="3269"/>
      <c r="G25" s="3270">
        <f t="shared" si="8"/>
        <v>0</v>
      </c>
      <c r="H25" s="3271">
        <f t="shared" si="9"/>
        <v>0</v>
      </c>
      <c r="I25" s="3278"/>
      <c r="J25" s="3278"/>
      <c r="K25" s="3278"/>
      <c r="L25" s="3278"/>
      <c r="M25" s="3278"/>
      <c r="N25" s="3278"/>
      <c r="O25" s="3278"/>
      <c r="P25" s="3278"/>
      <c r="Q25" s="3278"/>
      <c r="R25" s="3278"/>
      <c r="S25" s="3278"/>
      <c r="T25" s="3278"/>
      <c r="U25" s="3278"/>
      <c r="V25" s="3278"/>
      <c r="W25" s="3278"/>
      <c r="X25" s="3278"/>
      <c r="Y25" s="3278"/>
      <c r="Z25" s="3278"/>
      <c r="AA25" s="3278"/>
      <c r="AB25" s="3278"/>
      <c r="AC25" s="3268">
        <f t="shared" si="10"/>
        <v>0</v>
      </c>
      <c r="AD25" s="3288"/>
      <c r="AE25" s="3288"/>
      <c r="AF25" s="3288"/>
      <c r="AG25" s="3288"/>
      <c r="AH25" s="3288"/>
      <c r="AI25" s="3288"/>
      <c r="AJ25" s="3288"/>
      <c r="AK25" s="3288"/>
      <c r="AL25" s="3288"/>
      <c r="AM25" s="3288"/>
      <c r="AN25" s="3288"/>
      <c r="AO25" s="3288"/>
      <c r="AP25" s="3288"/>
      <c r="AQ25" s="3288"/>
      <c r="AR25" s="3288"/>
      <c r="AS25" s="3288"/>
      <c r="AT25" s="3298"/>
      <c r="AU25" s="3299"/>
      <c r="AV25" s="972">
        <f t="shared" si="11"/>
        <v>0</v>
      </c>
      <c r="AW25" s="972">
        <f t="shared" si="12"/>
        <v>0</v>
      </c>
      <c r="AX25" s="972">
        <f t="shared" si="13"/>
        <v>0</v>
      </c>
      <c r="AY25" s="3313">
        <f t="shared" si="14"/>
        <v>0</v>
      </c>
      <c r="AZ25" s="3268">
        <f t="shared" si="15"/>
        <v>0</v>
      </c>
      <c r="BA25" s="3268">
        <f t="shared" si="16"/>
        <v>0</v>
      </c>
      <c r="BB25" s="3268">
        <f t="shared" si="17"/>
        <v>0</v>
      </c>
      <c r="BC25" s="3268">
        <f t="shared" si="18"/>
        <v>0</v>
      </c>
      <c r="BD25" s="3268">
        <f t="shared" si="19"/>
        <v>0</v>
      </c>
      <c r="BE25" s="3268">
        <f t="shared" si="20"/>
        <v>0</v>
      </c>
      <c r="BF25" s="3268">
        <f t="shared" si="21"/>
        <v>0</v>
      </c>
      <c r="BG25" s="3268">
        <f t="shared" si="22"/>
        <v>0</v>
      </c>
      <c r="BH25" s="3268">
        <f t="shared" si="23"/>
        <v>0</v>
      </c>
      <c r="BI25" s="3268">
        <f t="shared" si="24"/>
        <v>0</v>
      </c>
      <c r="BJ25" s="3268">
        <f t="shared" si="25"/>
        <v>0</v>
      </c>
      <c r="BK25" s="3268">
        <f t="shared" si="26"/>
        <v>0</v>
      </c>
      <c r="BL25" s="3268">
        <f t="shared" si="27"/>
        <v>0</v>
      </c>
      <c r="BM25" s="3268">
        <f t="shared" si="28"/>
        <v>0</v>
      </c>
      <c r="BN25" s="3268">
        <f t="shared" si="29"/>
        <v>0</v>
      </c>
      <c r="BO25" s="3268">
        <f t="shared" si="30"/>
        <v>0</v>
      </c>
      <c r="BP25" s="3268">
        <f t="shared" si="31"/>
        <v>0</v>
      </c>
      <c r="BQ25" s="3268">
        <f t="shared" si="32"/>
        <v>0</v>
      </c>
      <c r="BR25" s="3268">
        <f t="shared" si="33"/>
        <v>0</v>
      </c>
      <c r="BS25" s="3268">
        <f t="shared" si="34"/>
        <v>0</v>
      </c>
      <c r="BT25" s="3320">
        <f t="shared" si="35"/>
        <v>0</v>
      </c>
    </row>
    <row r="26" spans="1:72">
      <c r="A26" s="3265"/>
      <c r="B26" s="3266"/>
      <c r="C26" s="3266"/>
      <c r="D26" s="3267"/>
      <c r="E26" s="3268">
        <f t="shared" si="7"/>
        <v>0</v>
      </c>
      <c r="F26" s="3269"/>
      <c r="G26" s="3270">
        <f t="shared" si="8"/>
        <v>0</v>
      </c>
      <c r="H26" s="3271">
        <f t="shared" si="9"/>
        <v>0</v>
      </c>
      <c r="I26" s="3278"/>
      <c r="J26" s="3278"/>
      <c r="K26" s="3278"/>
      <c r="L26" s="3278"/>
      <c r="M26" s="3278"/>
      <c r="N26" s="3278"/>
      <c r="O26" s="3278"/>
      <c r="P26" s="3278"/>
      <c r="Q26" s="3278"/>
      <c r="R26" s="3278"/>
      <c r="S26" s="3278"/>
      <c r="T26" s="3278"/>
      <c r="U26" s="3278"/>
      <c r="V26" s="3278"/>
      <c r="W26" s="3278"/>
      <c r="X26" s="3278"/>
      <c r="Y26" s="3278"/>
      <c r="Z26" s="3278"/>
      <c r="AA26" s="3278"/>
      <c r="AB26" s="3278"/>
      <c r="AC26" s="3268">
        <f t="shared" si="10"/>
        <v>0</v>
      </c>
      <c r="AD26" s="3288"/>
      <c r="AE26" s="3288"/>
      <c r="AF26" s="3288"/>
      <c r="AG26" s="3288"/>
      <c r="AH26" s="3288"/>
      <c r="AI26" s="3288"/>
      <c r="AJ26" s="3288"/>
      <c r="AK26" s="3288"/>
      <c r="AL26" s="3288"/>
      <c r="AM26" s="3288"/>
      <c r="AN26" s="3288"/>
      <c r="AO26" s="3288"/>
      <c r="AP26" s="3288"/>
      <c r="AQ26" s="3288"/>
      <c r="AR26" s="3288"/>
      <c r="AS26" s="3288"/>
      <c r="AT26" s="3298"/>
      <c r="AU26" s="3299"/>
      <c r="AV26" s="972">
        <f t="shared" si="11"/>
        <v>0</v>
      </c>
      <c r="AW26" s="972">
        <f t="shared" si="12"/>
        <v>0</v>
      </c>
      <c r="AX26" s="972">
        <f t="shared" si="13"/>
        <v>0</v>
      </c>
      <c r="AY26" s="3313">
        <f t="shared" si="14"/>
        <v>0</v>
      </c>
      <c r="AZ26" s="3268">
        <f t="shared" si="15"/>
        <v>0</v>
      </c>
      <c r="BA26" s="3268">
        <f t="shared" si="16"/>
        <v>0</v>
      </c>
      <c r="BB26" s="3268">
        <f t="shared" si="17"/>
        <v>0</v>
      </c>
      <c r="BC26" s="3268">
        <f t="shared" si="18"/>
        <v>0</v>
      </c>
      <c r="BD26" s="3268">
        <f t="shared" si="19"/>
        <v>0</v>
      </c>
      <c r="BE26" s="3268">
        <f t="shared" si="20"/>
        <v>0</v>
      </c>
      <c r="BF26" s="3268">
        <f t="shared" si="21"/>
        <v>0</v>
      </c>
      <c r="BG26" s="3268">
        <f t="shared" si="22"/>
        <v>0</v>
      </c>
      <c r="BH26" s="3268">
        <f t="shared" si="23"/>
        <v>0</v>
      </c>
      <c r="BI26" s="3268">
        <f t="shared" si="24"/>
        <v>0</v>
      </c>
      <c r="BJ26" s="3268">
        <f t="shared" si="25"/>
        <v>0</v>
      </c>
      <c r="BK26" s="3268">
        <f t="shared" si="26"/>
        <v>0</v>
      </c>
      <c r="BL26" s="3268">
        <f t="shared" si="27"/>
        <v>0</v>
      </c>
      <c r="BM26" s="3268">
        <f t="shared" si="28"/>
        <v>0</v>
      </c>
      <c r="BN26" s="3268">
        <f t="shared" si="29"/>
        <v>0</v>
      </c>
      <c r="BO26" s="3268">
        <f t="shared" si="30"/>
        <v>0</v>
      </c>
      <c r="BP26" s="3268">
        <f t="shared" si="31"/>
        <v>0</v>
      </c>
      <c r="BQ26" s="3268">
        <f t="shared" si="32"/>
        <v>0</v>
      </c>
      <c r="BR26" s="3268">
        <f t="shared" si="33"/>
        <v>0</v>
      </c>
      <c r="BS26" s="3268">
        <f t="shared" si="34"/>
        <v>0</v>
      </c>
      <c r="BT26" s="3320">
        <f t="shared" si="35"/>
        <v>0</v>
      </c>
    </row>
    <row r="27" spans="1:72">
      <c r="A27" s="3265"/>
      <c r="B27" s="3266"/>
      <c r="C27" s="3266"/>
      <c r="D27" s="3267"/>
      <c r="E27" s="3268">
        <f t="shared" si="7"/>
        <v>0</v>
      </c>
      <c r="F27" s="3269"/>
      <c r="G27" s="3270">
        <f t="shared" si="8"/>
        <v>0</v>
      </c>
      <c r="H27" s="3271">
        <f t="shared" si="9"/>
        <v>0</v>
      </c>
      <c r="I27" s="3278"/>
      <c r="J27" s="3278"/>
      <c r="K27" s="3278"/>
      <c r="L27" s="3278"/>
      <c r="M27" s="3278"/>
      <c r="N27" s="3278"/>
      <c r="O27" s="3278"/>
      <c r="P27" s="3278"/>
      <c r="Q27" s="3278"/>
      <c r="R27" s="3278"/>
      <c r="S27" s="3278"/>
      <c r="T27" s="3278"/>
      <c r="U27" s="3278"/>
      <c r="V27" s="3278"/>
      <c r="W27" s="3278"/>
      <c r="X27" s="3278"/>
      <c r="Y27" s="3278"/>
      <c r="Z27" s="3278"/>
      <c r="AA27" s="3278"/>
      <c r="AB27" s="3278"/>
      <c r="AC27" s="3268">
        <f t="shared" si="10"/>
        <v>0</v>
      </c>
      <c r="AD27" s="3288"/>
      <c r="AE27" s="3288"/>
      <c r="AF27" s="3288"/>
      <c r="AG27" s="3288"/>
      <c r="AH27" s="3288"/>
      <c r="AI27" s="3288"/>
      <c r="AJ27" s="3288"/>
      <c r="AK27" s="3288"/>
      <c r="AL27" s="3288"/>
      <c r="AM27" s="3288"/>
      <c r="AN27" s="3288"/>
      <c r="AO27" s="3288"/>
      <c r="AP27" s="3288"/>
      <c r="AQ27" s="3288"/>
      <c r="AR27" s="3288"/>
      <c r="AS27" s="3288"/>
      <c r="AT27" s="3298"/>
      <c r="AU27" s="3299"/>
      <c r="AV27" s="972">
        <f t="shared" si="11"/>
        <v>0</v>
      </c>
      <c r="AW27" s="972">
        <f t="shared" si="12"/>
        <v>0</v>
      </c>
      <c r="AX27" s="972">
        <f t="shared" si="13"/>
        <v>0</v>
      </c>
      <c r="AY27" s="3313">
        <f t="shared" si="14"/>
        <v>0</v>
      </c>
      <c r="AZ27" s="3268">
        <f t="shared" si="15"/>
        <v>0</v>
      </c>
      <c r="BA27" s="3268">
        <f t="shared" si="16"/>
        <v>0</v>
      </c>
      <c r="BB27" s="3268">
        <f t="shared" si="17"/>
        <v>0</v>
      </c>
      <c r="BC27" s="3268">
        <f t="shared" si="18"/>
        <v>0</v>
      </c>
      <c r="BD27" s="3268">
        <f t="shared" si="19"/>
        <v>0</v>
      </c>
      <c r="BE27" s="3268">
        <f t="shared" si="20"/>
        <v>0</v>
      </c>
      <c r="BF27" s="3268">
        <f t="shared" si="21"/>
        <v>0</v>
      </c>
      <c r="BG27" s="3268">
        <f t="shared" si="22"/>
        <v>0</v>
      </c>
      <c r="BH27" s="3268">
        <f t="shared" si="23"/>
        <v>0</v>
      </c>
      <c r="BI27" s="3268">
        <f t="shared" si="24"/>
        <v>0</v>
      </c>
      <c r="BJ27" s="3268">
        <f t="shared" si="25"/>
        <v>0</v>
      </c>
      <c r="BK27" s="3268">
        <f t="shared" si="26"/>
        <v>0</v>
      </c>
      <c r="BL27" s="3268">
        <f t="shared" si="27"/>
        <v>0</v>
      </c>
      <c r="BM27" s="3268">
        <f t="shared" si="28"/>
        <v>0</v>
      </c>
      <c r="BN27" s="3268">
        <f t="shared" si="29"/>
        <v>0</v>
      </c>
      <c r="BO27" s="3268">
        <f t="shared" si="30"/>
        <v>0</v>
      </c>
      <c r="BP27" s="3268">
        <f t="shared" si="31"/>
        <v>0</v>
      </c>
      <c r="BQ27" s="3268">
        <f t="shared" si="32"/>
        <v>0</v>
      </c>
      <c r="BR27" s="3268">
        <f t="shared" si="33"/>
        <v>0</v>
      </c>
      <c r="BS27" s="3268">
        <f t="shared" si="34"/>
        <v>0</v>
      </c>
      <c r="BT27" s="3320">
        <f t="shared" si="35"/>
        <v>0</v>
      </c>
    </row>
    <row r="28" spans="1:72">
      <c r="A28" s="3265"/>
      <c r="B28" s="3266"/>
      <c r="C28" s="3266"/>
      <c r="D28" s="3267"/>
      <c r="E28" s="3268">
        <f t="shared" si="7"/>
        <v>0</v>
      </c>
      <c r="F28" s="3269"/>
      <c r="G28" s="3270">
        <f t="shared" si="8"/>
        <v>0</v>
      </c>
      <c r="H28" s="3271">
        <f t="shared" si="9"/>
        <v>0</v>
      </c>
      <c r="I28" s="3278"/>
      <c r="J28" s="3278"/>
      <c r="K28" s="3278"/>
      <c r="L28" s="3278"/>
      <c r="M28" s="3278"/>
      <c r="N28" s="3278"/>
      <c r="O28" s="3278"/>
      <c r="P28" s="3278"/>
      <c r="Q28" s="3278"/>
      <c r="R28" s="3278"/>
      <c r="S28" s="3278"/>
      <c r="T28" s="3278"/>
      <c r="U28" s="3278"/>
      <c r="V28" s="3278"/>
      <c r="W28" s="3278"/>
      <c r="X28" s="3278"/>
      <c r="Y28" s="3278"/>
      <c r="Z28" s="3278"/>
      <c r="AA28" s="3278"/>
      <c r="AB28" s="3278"/>
      <c r="AC28" s="3268">
        <f t="shared" si="10"/>
        <v>0</v>
      </c>
      <c r="AD28" s="3288"/>
      <c r="AE28" s="3288"/>
      <c r="AF28" s="3288"/>
      <c r="AG28" s="3288"/>
      <c r="AH28" s="3288"/>
      <c r="AI28" s="3288"/>
      <c r="AJ28" s="3288"/>
      <c r="AK28" s="3288"/>
      <c r="AL28" s="3288"/>
      <c r="AM28" s="3288"/>
      <c r="AN28" s="3288"/>
      <c r="AO28" s="3288"/>
      <c r="AP28" s="3288"/>
      <c r="AQ28" s="3288"/>
      <c r="AR28" s="3288"/>
      <c r="AS28" s="3288"/>
      <c r="AT28" s="3298"/>
      <c r="AU28" s="3299"/>
      <c r="AV28" s="972">
        <f t="shared" si="11"/>
        <v>0</v>
      </c>
      <c r="AW28" s="972">
        <f t="shared" si="12"/>
        <v>0</v>
      </c>
      <c r="AX28" s="972">
        <f t="shared" si="13"/>
        <v>0</v>
      </c>
      <c r="AY28" s="3313">
        <f t="shared" si="14"/>
        <v>0</v>
      </c>
      <c r="AZ28" s="3268">
        <f t="shared" si="15"/>
        <v>0</v>
      </c>
      <c r="BA28" s="3268">
        <f t="shared" si="16"/>
        <v>0</v>
      </c>
      <c r="BB28" s="3268">
        <f t="shared" si="17"/>
        <v>0</v>
      </c>
      <c r="BC28" s="3268">
        <f t="shared" si="18"/>
        <v>0</v>
      </c>
      <c r="BD28" s="3268">
        <f t="shared" si="19"/>
        <v>0</v>
      </c>
      <c r="BE28" s="3268">
        <f t="shared" si="20"/>
        <v>0</v>
      </c>
      <c r="BF28" s="3268">
        <f t="shared" si="21"/>
        <v>0</v>
      </c>
      <c r="BG28" s="3268">
        <f t="shared" si="22"/>
        <v>0</v>
      </c>
      <c r="BH28" s="3268">
        <f t="shared" si="23"/>
        <v>0</v>
      </c>
      <c r="BI28" s="3268">
        <f t="shared" si="24"/>
        <v>0</v>
      </c>
      <c r="BJ28" s="3268">
        <f t="shared" si="25"/>
        <v>0</v>
      </c>
      <c r="BK28" s="3268">
        <f t="shared" si="26"/>
        <v>0</v>
      </c>
      <c r="BL28" s="3268">
        <f t="shared" si="27"/>
        <v>0</v>
      </c>
      <c r="BM28" s="3268">
        <f t="shared" si="28"/>
        <v>0</v>
      </c>
      <c r="BN28" s="3268">
        <f t="shared" si="29"/>
        <v>0</v>
      </c>
      <c r="BO28" s="3268">
        <f t="shared" si="30"/>
        <v>0</v>
      </c>
      <c r="BP28" s="3268">
        <f t="shared" si="31"/>
        <v>0</v>
      </c>
      <c r="BQ28" s="3268">
        <f t="shared" si="32"/>
        <v>0</v>
      </c>
      <c r="BR28" s="3268">
        <f t="shared" si="33"/>
        <v>0</v>
      </c>
      <c r="BS28" s="3268">
        <f t="shared" si="34"/>
        <v>0</v>
      </c>
      <c r="BT28" s="3320">
        <f t="shared" si="35"/>
        <v>0</v>
      </c>
    </row>
    <row r="29" spans="1:72">
      <c r="A29" s="3265"/>
      <c r="B29" s="3266"/>
      <c r="C29" s="3266"/>
      <c r="D29" s="3267"/>
      <c r="E29" s="3268">
        <f t="shared" si="7"/>
        <v>0</v>
      </c>
      <c r="F29" s="3269"/>
      <c r="G29" s="3270">
        <f t="shared" si="8"/>
        <v>0</v>
      </c>
      <c r="H29" s="3271">
        <f t="shared" si="9"/>
        <v>0</v>
      </c>
      <c r="I29" s="3278"/>
      <c r="J29" s="3278"/>
      <c r="K29" s="3278"/>
      <c r="L29" s="3278"/>
      <c r="M29" s="3278"/>
      <c r="N29" s="3278"/>
      <c r="O29" s="3278"/>
      <c r="P29" s="3278"/>
      <c r="Q29" s="3278"/>
      <c r="R29" s="3278"/>
      <c r="S29" s="3278"/>
      <c r="T29" s="3278"/>
      <c r="U29" s="3278"/>
      <c r="V29" s="3278"/>
      <c r="W29" s="3278"/>
      <c r="X29" s="3278"/>
      <c r="Y29" s="3278"/>
      <c r="Z29" s="3278"/>
      <c r="AA29" s="3278"/>
      <c r="AB29" s="3278"/>
      <c r="AC29" s="3268">
        <f t="shared" si="10"/>
        <v>0</v>
      </c>
      <c r="AD29" s="3288"/>
      <c r="AE29" s="3288"/>
      <c r="AF29" s="3288"/>
      <c r="AG29" s="3288"/>
      <c r="AH29" s="3288"/>
      <c r="AI29" s="3288"/>
      <c r="AJ29" s="3288"/>
      <c r="AK29" s="3288"/>
      <c r="AL29" s="3288"/>
      <c r="AM29" s="3288"/>
      <c r="AN29" s="3288"/>
      <c r="AO29" s="3288"/>
      <c r="AP29" s="3288"/>
      <c r="AQ29" s="3288"/>
      <c r="AR29" s="3288"/>
      <c r="AS29" s="3288"/>
      <c r="AT29" s="3298"/>
      <c r="AU29" s="3299"/>
      <c r="AV29" s="972">
        <f t="shared" si="11"/>
        <v>0</v>
      </c>
      <c r="AW29" s="972">
        <f t="shared" si="12"/>
        <v>0</v>
      </c>
      <c r="AX29" s="972">
        <f t="shared" si="13"/>
        <v>0</v>
      </c>
      <c r="AY29" s="3313">
        <f t="shared" si="14"/>
        <v>0</v>
      </c>
      <c r="AZ29" s="3268">
        <f t="shared" si="15"/>
        <v>0</v>
      </c>
      <c r="BA29" s="3268">
        <f t="shared" si="16"/>
        <v>0</v>
      </c>
      <c r="BB29" s="3268">
        <f t="shared" si="17"/>
        <v>0</v>
      </c>
      <c r="BC29" s="3268">
        <f t="shared" si="18"/>
        <v>0</v>
      </c>
      <c r="BD29" s="3268">
        <f t="shared" si="19"/>
        <v>0</v>
      </c>
      <c r="BE29" s="3268">
        <f t="shared" si="20"/>
        <v>0</v>
      </c>
      <c r="BF29" s="3268">
        <f t="shared" si="21"/>
        <v>0</v>
      </c>
      <c r="BG29" s="3268">
        <f t="shared" si="22"/>
        <v>0</v>
      </c>
      <c r="BH29" s="3268">
        <f t="shared" si="23"/>
        <v>0</v>
      </c>
      <c r="BI29" s="3268">
        <f t="shared" si="24"/>
        <v>0</v>
      </c>
      <c r="BJ29" s="3268">
        <f t="shared" si="25"/>
        <v>0</v>
      </c>
      <c r="BK29" s="3268">
        <f t="shared" si="26"/>
        <v>0</v>
      </c>
      <c r="BL29" s="3268">
        <f t="shared" si="27"/>
        <v>0</v>
      </c>
      <c r="BM29" s="3268">
        <f t="shared" si="28"/>
        <v>0</v>
      </c>
      <c r="BN29" s="3268">
        <f t="shared" si="29"/>
        <v>0</v>
      </c>
      <c r="BO29" s="3268">
        <f t="shared" si="30"/>
        <v>0</v>
      </c>
      <c r="BP29" s="3268">
        <f t="shared" si="31"/>
        <v>0</v>
      </c>
      <c r="BQ29" s="3268">
        <f t="shared" si="32"/>
        <v>0</v>
      </c>
      <c r="BR29" s="3268">
        <f t="shared" si="33"/>
        <v>0</v>
      </c>
      <c r="BS29" s="3268">
        <f t="shared" si="34"/>
        <v>0</v>
      </c>
      <c r="BT29" s="3320">
        <f t="shared" si="35"/>
        <v>0</v>
      </c>
    </row>
    <row r="30" spans="1:72">
      <c r="A30" s="3265"/>
      <c r="B30" s="3266"/>
      <c r="C30" s="3266"/>
      <c r="D30" s="3267"/>
      <c r="E30" s="3268">
        <f t="shared" si="7"/>
        <v>0</v>
      </c>
      <c r="F30" s="3269"/>
      <c r="G30" s="3270">
        <f t="shared" si="8"/>
        <v>0</v>
      </c>
      <c r="H30" s="3271">
        <f t="shared" si="9"/>
        <v>0</v>
      </c>
      <c r="I30" s="3278"/>
      <c r="J30" s="3278"/>
      <c r="K30" s="3278"/>
      <c r="L30" s="3278"/>
      <c r="M30" s="3278"/>
      <c r="N30" s="3278"/>
      <c r="O30" s="3278"/>
      <c r="P30" s="3278"/>
      <c r="Q30" s="3278"/>
      <c r="R30" s="3278"/>
      <c r="S30" s="3278"/>
      <c r="T30" s="3278"/>
      <c r="U30" s="3278"/>
      <c r="V30" s="3278"/>
      <c r="W30" s="3278"/>
      <c r="X30" s="3278"/>
      <c r="Y30" s="3278"/>
      <c r="Z30" s="3278"/>
      <c r="AA30" s="3278"/>
      <c r="AB30" s="3278"/>
      <c r="AC30" s="3268">
        <f t="shared" si="10"/>
        <v>0</v>
      </c>
      <c r="AD30" s="3288"/>
      <c r="AE30" s="3288"/>
      <c r="AF30" s="3288"/>
      <c r="AG30" s="3288"/>
      <c r="AH30" s="3288"/>
      <c r="AI30" s="3288"/>
      <c r="AJ30" s="3288"/>
      <c r="AK30" s="3288"/>
      <c r="AL30" s="3288"/>
      <c r="AM30" s="3288"/>
      <c r="AN30" s="3288"/>
      <c r="AO30" s="3288"/>
      <c r="AP30" s="3288"/>
      <c r="AQ30" s="3288"/>
      <c r="AR30" s="3288"/>
      <c r="AS30" s="3288"/>
      <c r="AT30" s="3298"/>
      <c r="AU30" s="3299"/>
      <c r="AV30" s="972">
        <f t="shared" si="11"/>
        <v>0</v>
      </c>
      <c r="AW30" s="972">
        <f t="shared" si="12"/>
        <v>0</v>
      </c>
      <c r="AX30" s="972">
        <f t="shared" si="13"/>
        <v>0</v>
      </c>
      <c r="AY30" s="3313">
        <f t="shared" si="14"/>
        <v>0</v>
      </c>
      <c r="AZ30" s="3268">
        <f t="shared" si="15"/>
        <v>0</v>
      </c>
      <c r="BA30" s="3268">
        <f t="shared" si="16"/>
        <v>0</v>
      </c>
      <c r="BB30" s="3268">
        <f t="shared" si="17"/>
        <v>0</v>
      </c>
      <c r="BC30" s="3268">
        <f t="shared" si="18"/>
        <v>0</v>
      </c>
      <c r="BD30" s="3268">
        <f t="shared" si="19"/>
        <v>0</v>
      </c>
      <c r="BE30" s="3268">
        <f t="shared" si="20"/>
        <v>0</v>
      </c>
      <c r="BF30" s="3268">
        <f t="shared" si="21"/>
        <v>0</v>
      </c>
      <c r="BG30" s="3268">
        <f t="shared" si="22"/>
        <v>0</v>
      </c>
      <c r="BH30" s="3268">
        <f t="shared" si="23"/>
        <v>0</v>
      </c>
      <c r="BI30" s="3268">
        <f t="shared" si="24"/>
        <v>0</v>
      </c>
      <c r="BJ30" s="3268">
        <f t="shared" si="25"/>
        <v>0</v>
      </c>
      <c r="BK30" s="3268">
        <f t="shared" si="26"/>
        <v>0</v>
      </c>
      <c r="BL30" s="3268">
        <f t="shared" si="27"/>
        <v>0</v>
      </c>
      <c r="BM30" s="3268">
        <f t="shared" si="28"/>
        <v>0</v>
      </c>
      <c r="BN30" s="3268">
        <f t="shared" si="29"/>
        <v>0</v>
      </c>
      <c r="BO30" s="3268">
        <f t="shared" si="30"/>
        <v>0</v>
      </c>
      <c r="BP30" s="3268">
        <f t="shared" si="31"/>
        <v>0</v>
      </c>
      <c r="BQ30" s="3268">
        <f t="shared" si="32"/>
        <v>0</v>
      </c>
      <c r="BR30" s="3268">
        <f t="shared" si="33"/>
        <v>0</v>
      </c>
      <c r="BS30" s="3268">
        <f t="shared" si="34"/>
        <v>0</v>
      </c>
      <c r="BT30" s="3320">
        <f t="shared" si="35"/>
        <v>0</v>
      </c>
    </row>
    <row r="31" spans="1:72">
      <c r="A31" s="3265"/>
      <c r="B31" s="3266"/>
      <c r="C31" s="3266"/>
      <c r="D31" s="3267"/>
      <c r="E31" s="3268">
        <f t="shared" si="7"/>
        <v>0</v>
      </c>
      <c r="F31" s="3269"/>
      <c r="G31" s="3270">
        <f t="shared" si="8"/>
        <v>0</v>
      </c>
      <c r="H31" s="3271">
        <f t="shared" si="9"/>
        <v>0</v>
      </c>
      <c r="I31" s="3278"/>
      <c r="J31" s="3278"/>
      <c r="K31" s="3278"/>
      <c r="L31" s="3278"/>
      <c r="M31" s="3278"/>
      <c r="N31" s="3278"/>
      <c r="O31" s="3278"/>
      <c r="P31" s="3278"/>
      <c r="Q31" s="3278"/>
      <c r="R31" s="3278"/>
      <c r="S31" s="3278"/>
      <c r="T31" s="3278"/>
      <c r="U31" s="3278"/>
      <c r="V31" s="3278"/>
      <c r="W31" s="3278"/>
      <c r="X31" s="3278"/>
      <c r="Y31" s="3278"/>
      <c r="Z31" s="3278"/>
      <c r="AA31" s="3278"/>
      <c r="AB31" s="3278"/>
      <c r="AC31" s="3268">
        <f t="shared" si="10"/>
        <v>0</v>
      </c>
      <c r="AD31" s="3288"/>
      <c r="AE31" s="3288"/>
      <c r="AF31" s="3288"/>
      <c r="AG31" s="3288"/>
      <c r="AH31" s="3288"/>
      <c r="AI31" s="3288"/>
      <c r="AJ31" s="3288"/>
      <c r="AK31" s="3288"/>
      <c r="AL31" s="3288"/>
      <c r="AM31" s="3288"/>
      <c r="AN31" s="3288"/>
      <c r="AO31" s="3288"/>
      <c r="AP31" s="3288"/>
      <c r="AQ31" s="3288"/>
      <c r="AR31" s="3288"/>
      <c r="AS31" s="3288"/>
      <c r="AT31" s="3298"/>
      <c r="AU31" s="3299"/>
      <c r="AV31" s="972">
        <f t="shared" si="11"/>
        <v>0</v>
      </c>
      <c r="AW31" s="972">
        <f t="shared" si="12"/>
        <v>0</v>
      </c>
      <c r="AX31" s="972">
        <f t="shared" si="13"/>
        <v>0</v>
      </c>
      <c r="AY31" s="3313">
        <f t="shared" si="14"/>
        <v>0</v>
      </c>
      <c r="AZ31" s="3268">
        <f t="shared" si="15"/>
        <v>0</v>
      </c>
      <c r="BA31" s="3268">
        <f t="shared" si="16"/>
        <v>0</v>
      </c>
      <c r="BB31" s="3268">
        <f t="shared" si="17"/>
        <v>0</v>
      </c>
      <c r="BC31" s="3268">
        <f t="shared" si="18"/>
        <v>0</v>
      </c>
      <c r="BD31" s="3268">
        <f t="shared" si="19"/>
        <v>0</v>
      </c>
      <c r="BE31" s="3268">
        <f t="shared" si="20"/>
        <v>0</v>
      </c>
      <c r="BF31" s="3268">
        <f t="shared" si="21"/>
        <v>0</v>
      </c>
      <c r="BG31" s="3268">
        <f t="shared" si="22"/>
        <v>0</v>
      </c>
      <c r="BH31" s="3268">
        <f t="shared" si="23"/>
        <v>0</v>
      </c>
      <c r="BI31" s="3268">
        <f t="shared" si="24"/>
        <v>0</v>
      </c>
      <c r="BJ31" s="3268">
        <f t="shared" si="25"/>
        <v>0</v>
      </c>
      <c r="BK31" s="3268">
        <f t="shared" si="26"/>
        <v>0</v>
      </c>
      <c r="BL31" s="3268">
        <f t="shared" si="27"/>
        <v>0</v>
      </c>
      <c r="BM31" s="3268">
        <f t="shared" si="28"/>
        <v>0</v>
      </c>
      <c r="BN31" s="3268">
        <f t="shared" si="29"/>
        <v>0</v>
      </c>
      <c r="BO31" s="3268">
        <f t="shared" si="30"/>
        <v>0</v>
      </c>
      <c r="BP31" s="3268">
        <f t="shared" si="31"/>
        <v>0</v>
      </c>
      <c r="BQ31" s="3268">
        <f t="shared" si="32"/>
        <v>0</v>
      </c>
      <c r="BR31" s="3268">
        <f t="shared" si="33"/>
        <v>0</v>
      </c>
      <c r="BS31" s="3268">
        <f t="shared" si="34"/>
        <v>0</v>
      </c>
      <c r="BT31" s="3320">
        <f t="shared" si="35"/>
        <v>0</v>
      </c>
    </row>
    <row r="32" spans="1:72">
      <c r="A32" s="3265"/>
      <c r="B32" s="3266"/>
      <c r="C32" s="3266"/>
      <c r="D32" s="3267"/>
      <c r="E32" s="3268">
        <f t="shared" si="7"/>
        <v>0</v>
      </c>
      <c r="F32" s="3269"/>
      <c r="G32" s="3270">
        <f t="shared" si="8"/>
        <v>0</v>
      </c>
      <c r="H32" s="3271">
        <f t="shared" si="9"/>
        <v>0</v>
      </c>
      <c r="I32" s="3278"/>
      <c r="J32" s="3278"/>
      <c r="K32" s="3278"/>
      <c r="L32" s="3278"/>
      <c r="M32" s="3278"/>
      <c r="N32" s="3278"/>
      <c r="O32" s="3278"/>
      <c r="P32" s="3278"/>
      <c r="Q32" s="3278"/>
      <c r="R32" s="3278"/>
      <c r="S32" s="3278"/>
      <c r="T32" s="3278"/>
      <c r="U32" s="3278"/>
      <c r="V32" s="3278"/>
      <c r="W32" s="3278"/>
      <c r="X32" s="3278"/>
      <c r="Y32" s="3278"/>
      <c r="Z32" s="3278"/>
      <c r="AA32" s="3278"/>
      <c r="AB32" s="3278"/>
      <c r="AC32" s="3268">
        <f t="shared" si="10"/>
        <v>0</v>
      </c>
      <c r="AD32" s="3288"/>
      <c r="AE32" s="3288"/>
      <c r="AF32" s="3288"/>
      <c r="AG32" s="3288"/>
      <c r="AH32" s="3288"/>
      <c r="AI32" s="3288"/>
      <c r="AJ32" s="3288"/>
      <c r="AK32" s="3288"/>
      <c r="AL32" s="3288"/>
      <c r="AM32" s="3288"/>
      <c r="AN32" s="3288"/>
      <c r="AO32" s="3288"/>
      <c r="AP32" s="3288"/>
      <c r="AQ32" s="3288"/>
      <c r="AR32" s="3288"/>
      <c r="AS32" s="3288"/>
      <c r="AT32" s="3298"/>
      <c r="AU32" s="3299"/>
      <c r="AV32" s="972">
        <f t="shared" si="11"/>
        <v>0</v>
      </c>
      <c r="AW32" s="972">
        <f t="shared" si="12"/>
        <v>0</v>
      </c>
      <c r="AX32" s="972">
        <f t="shared" si="13"/>
        <v>0</v>
      </c>
      <c r="AY32" s="3313">
        <f t="shared" si="14"/>
        <v>0</v>
      </c>
      <c r="AZ32" s="3268">
        <f t="shared" si="15"/>
        <v>0</v>
      </c>
      <c r="BA32" s="3268">
        <f t="shared" si="16"/>
        <v>0</v>
      </c>
      <c r="BB32" s="3268">
        <f t="shared" si="17"/>
        <v>0</v>
      </c>
      <c r="BC32" s="3268">
        <f t="shared" si="18"/>
        <v>0</v>
      </c>
      <c r="BD32" s="3268">
        <f t="shared" si="19"/>
        <v>0</v>
      </c>
      <c r="BE32" s="3268">
        <f t="shared" si="20"/>
        <v>0</v>
      </c>
      <c r="BF32" s="3268">
        <f t="shared" si="21"/>
        <v>0</v>
      </c>
      <c r="BG32" s="3268">
        <f t="shared" si="22"/>
        <v>0</v>
      </c>
      <c r="BH32" s="3268">
        <f t="shared" si="23"/>
        <v>0</v>
      </c>
      <c r="BI32" s="3268">
        <f t="shared" si="24"/>
        <v>0</v>
      </c>
      <c r="BJ32" s="3268">
        <f t="shared" si="25"/>
        <v>0</v>
      </c>
      <c r="BK32" s="3268">
        <f t="shared" si="26"/>
        <v>0</v>
      </c>
      <c r="BL32" s="3268">
        <f t="shared" si="27"/>
        <v>0</v>
      </c>
      <c r="BM32" s="3268">
        <f t="shared" si="28"/>
        <v>0</v>
      </c>
      <c r="BN32" s="3268">
        <f t="shared" si="29"/>
        <v>0</v>
      </c>
      <c r="BO32" s="3268">
        <f t="shared" si="30"/>
        <v>0</v>
      </c>
      <c r="BP32" s="3268">
        <f t="shared" si="31"/>
        <v>0</v>
      </c>
      <c r="BQ32" s="3268">
        <f t="shared" si="32"/>
        <v>0</v>
      </c>
      <c r="BR32" s="3268">
        <f t="shared" si="33"/>
        <v>0</v>
      </c>
      <c r="BS32" s="3268">
        <f t="shared" si="34"/>
        <v>0</v>
      </c>
      <c r="BT32" s="3320">
        <f t="shared" si="35"/>
        <v>0</v>
      </c>
    </row>
    <row r="33" spans="1:72">
      <c r="A33" s="3265"/>
      <c r="B33" s="3266"/>
      <c r="C33" s="3266"/>
      <c r="D33" s="3267"/>
      <c r="E33" s="3268">
        <f t="shared" si="7"/>
        <v>0</v>
      </c>
      <c r="F33" s="3269"/>
      <c r="G33" s="3270">
        <f t="shared" si="8"/>
        <v>0</v>
      </c>
      <c r="H33" s="3271">
        <f t="shared" si="9"/>
        <v>0</v>
      </c>
      <c r="I33" s="3278"/>
      <c r="J33" s="3278"/>
      <c r="K33" s="3278"/>
      <c r="L33" s="3278"/>
      <c r="M33" s="3278"/>
      <c r="N33" s="3278"/>
      <c r="O33" s="3278"/>
      <c r="P33" s="3278"/>
      <c r="Q33" s="3278"/>
      <c r="R33" s="3278"/>
      <c r="S33" s="3278"/>
      <c r="T33" s="3278"/>
      <c r="U33" s="3278"/>
      <c r="V33" s="3278"/>
      <c r="W33" s="3278"/>
      <c r="X33" s="3278"/>
      <c r="Y33" s="3278"/>
      <c r="Z33" s="3278"/>
      <c r="AA33" s="3278"/>
      <c r="AB33" s="3278"/>
      <c r="AC33" s="3268">
        <f t="shared" si="10"/>
        <v>0</v>
      </c>
      <c r="AD33" s="3288"/>
      <c r="AE33" s="3288"/>
      <c r="AF33" s="3288"/>
      <c r="AG33" s="3288"/>
      <c r="AH33" s="3288"/>
      <c r="AI33" s="3288"/>
      <c r="AJ33" s="3288"/>
      <c r="AK33" s="3288"/>
      <c r="AL33" s="3288"/>
      <c r="AM33" s="3288"/>
      <c r="AN33" s="3288"/>
      <c r="AO33" s="3288"/>
      <c r="AP33" s="3288"/>
      <c r="AQ33" s="3288"/>
      <c r="AR33" s="3288"/>
      <c r="AS33" s="3288"/>
      <c r="AT33" s="3298"/>
      <c r="AU33" s="3299"/>
      <c r="AV33" s="972">
        <f t="shared" si="11"/>
        <v>0</v>
      </c>
      <c r="AW33" s="972">
        <f t="shared" si="12"/>
        <v>0</v>
      </c>
      <c r="AX33" s="972">
        <f t="shared" si="13"/>
        <v>0</v>
      </c>
      <c r="AY33" s="3313">
        <f t="shared" si="14"/>
        <v>0</v>
      </c>
      <c r="AZ33" s="3268">
        <f t="shared" si="15"/>
        <v>0</v>
      </c>
      <c r="BA33" s="3268">
        <f t="shared" si="16"/>
        <v>0</v>
      </c>
      <c r="BB33" s="3268">
        <f t="shared" si="17"/>
        <v>0</v>
      </c>
      <c r="BC33" s="3268">
        <f t="shared" si="18"/>
        <v>0</v>
      </c>
      <c r="BD33" s="3268">
        <f t="shared" si="19"/>
        <v>0</v>
      </c>
      <c r="BE33" s="3268">
        <f t="shared" si="20"/>
        <v>0</v>
      </c>
      <c r="BF33" s="3268">
        <f t="shared" si="21"/>
        <v>0</v>
      </c>
      <c r="BG33" s="3268">
        <f t="shared" si="22"/>
        <v>0</v>
      </c>
      <c r="BH33" s="3268">
        <f t="shared" si="23"/>
        <v>0</v>
      </c>
      <c r="BI33" s="3268">
        <f t="shared" si="24"/>
        <v>0</v>
      </c>
      <c r="BJ33" s="3268">
        <f t="shared" si="25"/>
        <v>0</v>
      </c>
      <c r="BK33" s="3268">
        <f t="shared" si="26"/>
        <v>0</v>
      </c>
      <c r="BL33" s="3268">
        <f t="shared" si="27"/>
        <v>0</v>
      </c>
      <c r="BM33" s="3268">
        <f t="shared" si="28"/>
        <v>0</v>
      </c>
      <c r="BN33" s="3268">
        <f t="shared" si="29"/>
        <v>0</v>
      </c>
      <c r="BO33" s="3268">
        <f t="shared" si="30"/>
        <v>0</v>
      </c>
      <c r="BP33" s="3268">
        <f t="shared" si="31"/>
        <v>0</v>
      </c>
      <c r="BQ33" s="3268">
        <f t="shared" si="32"/>
        <v>0</v>
      </c>
      <c r="BR33" s="3268">
        <f t="shared" si="33"/>
        <v>0</v>
      </c>
      <c r="BS33" s="3268">
        <f t="shared" si="34"/>
        <v>0</v>
      </c>
      <c r="BT33" s="3320">
        <f t="shared" si="35"/>
        <v>0</v>
      </c>
    </row>
    <row r="34" spans="1:72">
      <c r="A34" s="3265"/>
      <c r="B34" s="3266"/>
      <c r="C34" s="3266"/>
      <c r="D34" s="3267"/>
      <c r="E34" s="3268">
        <f t="shared" si="7"/>
        <v>0</v>
      </c>
      <c r="F34" s="3269"/>
      <c r="G34" s="3270">
        <f t="shared" si="8"/>
        <v>0</v>
      </c>
      <c r="H34" s="3271">
        <f t="shared" si="9"/>
        <v>0</v>
      </c>
      <c r="I34" s="3278"/>
      <c r="J34" s="3278"/>
      <c r="K34" s="3278"/>
      <c r="L34" s="3278"/>
      <c r="M34" s="3278"/>
      <c r="N34" s="3278"/>
      <c r="O34" s="3278"/>
      <c r="P34" s="3278"/>
      <c r="Q34" s="3278"/>
      <c r="R34" s="3278"/>
      <c r="S34" s="3278"/>
      <c r="T34" s="3278"/>
      <c r="U34" s="3278"/>
      <c r="V34" s="3278"/>
      <c r="W34" s="3278"/>
      <c r="X34" s="3278"/>
      <c r="Y34" s="3278"/>
      <c r="Z34" s="3278"/>
      <c r="AA34" s="3278"/>
      <c r="AB34" s="3278"/>
      <c r="AC34" s="3268">
        <f t="shared" si="10"/>
        <v>0</v>
      </c>
      <c r="AD34" s="3288"/>
      <c r="AE34" s="3288"/>
      <c r="AF34" s="3288"/>
      <c r="AG34" s="3288"/>
      <c r="AH34" s="3288"/>
      <c r="AI34" s="3288"/>
      <c r="AJ34" s="3288"/>
      <c r="AK34" s="3288"/>
      <c r="AL34" s="3288"/>
      <c r="AM34" s="3288"/>
      <c r="AN34" s="3288"/>
      <c r="AO34" s="3288"/>
      <c r="AP34" s="3288"/>
      <c r="AQ34" s="3288"/>
      <c r="AR34" s="3288"/>
      <c r="AS34" s="3288"/>
      <c r="AT34" s="3298"/>
      <c r="AU34" s="3299"/>
      <c r="AV34" s="972">
        <f t="shared" si="11"/>
        <v>0</v>
      </c>
      <c r="AW34" s="972">
        <f t="shared" si="12"/>
        <v>0</v>
      </c>
      <c r="AX34" s="972">
        <f t="shared" si="13"/>
        <v>0</v>
      </c>
      <c r="AY34" s="3313">
        <f t="shared" si="14"/>
        <v>0</v>
      </c>
      <c r="AZ34" s="3268">
        <f t="shared" si="15"/>
        <v>0</v>
      </c>
      <c r="BA34" s="3268">
        <f t="shared" si="16"/>
        <v>0</v>
      </c>
      <c r="BB34" s="3268">
        <f t="shared" si="17"/>
        <v>0</v>
      </c>
      <c r="BC34" s="3268">
        <f t="shared" si="18"/>
        <v>0</v>
      </c>
      <c r="BD34" s="3268">
        <f t="shared" si="19"/>
        <v>0</v>
      </c>
      <c r="BE34" s="3268">
        <f t="shared" si="20"/>
        <v>0</v>
      </c>
      <c r="BF34" s="3268">
        <f t="shared" si="21"/>
        <v>0</v>
      </c>
      <c r="BG34" s="3268">
        <f t="shared" si="22"/>
        <v>0</v>
      </c>
      <c r="BH34" s="3268">
        <f t="shared" si="23"/>
        <v>0</v>
      </c>
      <c r="BI34" s="3268">
        <f t="shared" si="24"/>
        <v>0</v>
      </c>
      <c r="BJ34" s="3268">
        <f t="shared" si="25"/>
        <v>0</v>
      </c>
      <c r="BK34" s="3268">
        <f t="shared" si="26"/>
        <v>0</v>
      </c>
      <c r="BL34" s="3268">
        <f t="shared" si="27"/>
        <v>0</v>
      </c>
      <c r="BM34" s="3268">
        <f t="shared" si="28"/>
        <v>0</v>
      </c>
      <c r="BN34" s="3268">
        <f t="shared" si="29"/>
        <v>0</v>
      </c>
      <c r="BO34" s="3268">
        <f t="shared" si="30"/>
        <v>0</v>
      </c>
      <c r="BP34" s="3268">
        <f t="shared" si="31"/>
        <v>0</v>
      </c>
      <c r="BQ34" s="3268">
        <f t="shared" si="32"/>
        <v>0</v>
      </c>
      <c r="BR34" s="3268">
        <f t="shared" si="33"/>
        <v>0</v>
      </c>
      <c r="BS34" s="3268">
        <f t="shared" si="34"/>
        <v>0</v>
      </c>
      <c r="BT34" s="3320">
        <f t="shared" si="35"/>
        <v>0</v>
      </c>
    </row>
    <row r="35" spans="1:72">
      <c r="A35" s="3265"/>
      <c r="B35" s="3266"/>
      <c r="C35" s="3266"/>
      <c r="D35" s="3267"/>
      <c r="E35" s="3268">
        <f t="shared" si="7"/>
        <v>0</v>
      </c>
      <c r="F35" s="3269"/>
      <c r="G35" s="3270">
        <f t="shared" si="8"/>
        <v>0</v>
      </c>
      <c r="H35" s="3271">
        <f t="shared" si="9"/>
        <v>0</v>
      </c>
      <c r="I35" s="3278"/>
      <c r="J35" s="3278"/>
      <c r="K35" s="3278"/>
      <c r="L35" s="3278"/>
      <c r="M35" s="3278"/>
      <c r="N35" s="3278"/>
      <c r="O35" s="3278"/>
      <c r="P35" s="3278"/>
      <c r="Q35" s="3278"/>
      <c r="R35" s="3278"/>
      <c r="S35" s="3278"/>
      <c r="T35" s="3278"/>
      <c r="U35" s="3278"/>
      <c r="V35" s="3278"/>
      <c r="W35" s="3278"/>
      <c r="X35" s="3278"/>
      <c r="Y35" s="3278"/>
      <c r="Z35" s="3278"/>
      <c r="AA35" s="3278"/>
      <c r="AB35" s="3278"/>
      <c r="AC35" s="3268">
        <f t="shared" si="10"/>
        <v>0</v>
      </c>
      <c r="AD35" s="3288"/>
      <c r="AE35" s="3288"/>
      <c r="AF35" s="3288"/>
      <c r="AG35" s="3288"/>
      <c r="AH35" s="3288"/>
      <c r="AI35" s="3288"/>
      <c r="AJ35" s="3288"/>
      <c r="AK35" s="3288"/>
      <c r="AL35" s="3288"/>
      <c r="AM35" s="3288"/>
      <c r="AN35" s="3288"/>
      <c r="AO35" s="3288"/>
      <c r="AP35" s="3288"/>
      <c r="AQ35" s="3288"/>
      <c r="AR35" s="3288"/>
      <c r="AS35" s="3288"/>
      <c r="AT35" s="3298"/>
      <c r="AU35" s="3299"/>
      <c r="AV35" s="972">
        <f t="shared" si="11"/>
        <v>0</v>
      </c>
      <c r="AW35" s="972">
        <f t="shared" si="12"/>
        <v>0</v>
      </c>
      <c r="AX35" s="972">
        <f t="shared" si="13"/>
        <v>0</v>
      </c>
      <c r="AY35" s="3313">
        <f t="shared" si="14"/>
        <v>0</v>
      </c>
      <c r="AZ35" s="3268">
        <f t="shared" si="15"/>
        <v>0</v>
      </c>
      <c r="BA35" s="3268">
        <f t="shared" si="16"/>
        <v>0</v>
      </c>
      <c r="BB35" s="3268">
        <f t="shared" si="17"/>
        <v>0</v>
      </c>
      <c r="BC35" s="3268">
        <f t="shared" si="18"/>
        <v>0</v>
      </c>
      <c r="BD35" s="3268">
        <f t="shared" si="19"/>
        <v>0</v>
      </c>
      <c r="BE35" s="3268">
        <f t="shared" si="20"/>
        <v>0</v>
      </c>
      <c r="BF35" s="3268">
        <f t="shared" si="21"/>
        <v>0</v>
      </c>
      <c r="BG35" s="3268">
        <f t="shared" si="22"/>
        <v>0</v>
      </c>
      <c r="BH35" s="3268">
        <f t="shared" si="23"/>
        <v>0</v>
      </c>
      <c r="BI35" s="3268">
        <f t="shared" si="24"/>
        <v>0</v>
      </c>
      <c r="BJ35" s="3268">
        <f t="shared" si="25"/>
        <v>0</v>
      </c>
      <c r="BK35" s="3268">
        <f t="shared" si="26"/>
        <v>0</v>
      </c>
      <c r="BL35" s="3268">
        <f t="shared" si="27"/>
        <v>0</v>
      </c>
      <c r="BM35" s="3268">
        <f t="shared" si="28"/>
        <v>0</v>
      </c>
      <c r="BN35" s="3268">
        <f t="shared" si="29"/>
        <v>0</v>
      </c>
      <c r="BO35" s="3268">
        <f t="shared" si="30"/>
        <v>0</v>
      </c>
      <c r="BP35" s="3268">
        <f t="shared" si="31"/>
        <v>0</v>
      </c>
      <c r="BQ35" s="3268">
        <f t="shared" si="32"/>
        <v>0</v>
      </c>
      <c r="BR35" s="3268">
        <f t="shared" si="33"/>
        <v>0</v>
      </c>
      <c r="BS35" s="3268">
        <f t="shared" si="34"/>
        <v>0</v>
      </c>
      <c r="BT35" s="3320">
        <f t="shared" si="35"/>
        <v>0</v>
      </c>
    </row>
    <row r="36" spans="1:72">
      <c r="A36" s="3265"/>
      <c r="B36" s="3266"/>
      <c r="C36" s="3266"/>
      <c r="D36" s="3267"/>
      <c r="E36" s="3268">
        <f t="shared" si="7"/>
        <v>0</v>
      </c>
      <c r="F36" s="3269"/>
      <c r="G36" s="3270">
        <f t="shared" si="8"/>
        <v>0</v>
      </c>
      <c r="H36" s="3271">
        <f t="shared" si="9"/>
        <v>0</v>
      </c>
      <c r="I36" s="3278"/>
      <c r="J36" s="3278"/>
      <c r="K36" s="3278"/>
      <c r="L36" s="3278"/>
      <c r="M36" s="3278"/>
      <c r="N36" s="3278"/>
      <c r="O36" s="3278"/>
      <c r="P36" s="3278"/>
      <c r="Q36" s="3278"/>
      <c r="R36" s="3278"/>
      <c r="S36" s="3278"/>
      <c r="T36" s="3278"/>
      <c r="U36" s="3278"/>
      <c r="V36" s="3278"/>
      <c r="W36" s="3278"/>
      <c r="X36" s="3278"/>
      <c r="Y36" s="3278"/>
      <c r="Z36" s="3278"/>
      <c r="AA36" s="3278"/>
      <c r="AB36" s="3278"/>
      <c r="AC36" s="3268">
        <f t="shared" si="10"/>
        <v>0</v>
      </c>
      <c r="AD36" s="3288"/>
      <c r="AE36" s="3288"/>
      <c r="AF36" s="3288"/>
      <c r="AG36" s="3288"/>
      <c r="AH36" s="3288"/>
      <c r="AI36" s="3288"/>
      <c r="AJ36" s="3288"/>
      <c r="AK36" s="3288"/>
      <c r="AL36" s="3288"/>
      <c r="AM36" s="3288"/>
      <c r="AN36" s="3288"/>
      <c r="AO36" s="3288"/>
      <c r="AP36" s="3288"/>
      <c r="AQ36" s="3288"/>
      <c r="AR36" s="3288"/>
      <c r="AS36" s="3288"/>
      <c r="AT36" s="3298"/>
      <c r="AU36" s="3299"/>
      <c r="AV36" s="972">
        <f t="shared" si="11"/>
        <v>0</v>
      </c>
      <c r="AW36" s="972">
        <f t="shared" si="12"/>
        <v>0</v>
      </c>
      <c r="AX36" s="972">
        <f t="shared" si="13"/>
        <v>0</v>
      </c>
      <c r="AY36" s="3313">
        <f t="shared" si="14"/>
        <v>0</v>
      </c>
      <c r="AZ36" s="3268">
        <f t="shared" si="15"/>
        <v>0</v>
      </c>
      <c r="BA36" s="3268">
        <f t="shared" si="16"/>
        <v>0</v>
      </c>
      <c r="BB36" s="3268">
        <f t="shared" si="17"/>
        <v>0</v>
      </c>
      <c r="BC36" s="3268">
        <f t="shared" si="18"/>
        <v>0</v>
      </c>
      <c r="BD36" s="3268">
        <f t="shared" si="19"/>
        <v>0</v>
      </c>
      <c r="BE36" s="3268">
        <f t="shared" si="20"/>
        <v>0</v>
      </c>
      <c r="BF36" s="3268">
        <f t="shared" si="21"/>
        <v>0</v>
      </c>
      <c r="BG36" s="3268">
        <f t="shared" si="22"/>
        <v>0</v>
      </c>
      <c r="BH36" s="3268">
        <f t="shared" si="23"/>
        <v>0</v>
      </c>
      <c r="BI36" s="3268">
        <f t="shared" si="24"/>
        <v>0</v>
      </c>
      <c r="BJ36" s="3268">
        <f t="shared" si="25"/>
        <v>0</v>
      </c>
      <c r="BK36" s="3268">
        <f t="shared" si="26"/>
        <v>0</v>
      </c>
      <c r="BL36" s="3268">
        <f t="shared" si="27"/>
        <v>0</v>
      </c>
      <c r="BM36" s="3268">
        <f t="shared" si="28"/>
        <v>0</v>
      </c>
      <c r="BN36" s="3268">
        <f t="shared" si="29"/>
        <v>0</v>
      </c>
      <c r="BO36" s="3268">
        <f t="shared" si="30"/>
        <v>0</v>
      </c>
      <c r="BP36" s="3268">
        <f t="shared" si="31"/>
        <v>0</v>
      </c>
      <c r="BQ36" s="3268">
        <f t="shared" si="32"/>
        <v>0</v>
      </c>
      <c r="BR36" s="3268">
        <f t="shared" si="33"/>
        <v>0</v>
      </c>
      <c r="BS36" s="3268">
        <f t="shared" si="34"/>
        <v>0</v>
      </c>
      <c r="BT36" s="3320">
        <f t="shared" si="35"/>
        <v>0</v>
      </c>
    </row>
    <row r="37" spans="1:72">
      <c r="A37" s="3265"/>
      <c r="B37" s="3266"/>
      <c r="C37" s="3266"/>
      <c r="D37" s="3267"/>
      <c r="E37" s="3268">
        <f t="shared" si="7"/>
        <v>0</v>
      </c>
      <c r="F37" s="3269"/>
      <c r="G37" s="3270">
        <f t="shared" si="8"/>
        <v>0</v>
      </c>
      <c r="H37" s="3271">
        <f t="shared" si="9"/>
        <v>0</v>
      </c>
      <c r="I37" s="3278"/>
      <c r="J37" s="3278"/>
      <c r="K37" s="3278"/>
      <c r="L37" s="3278"/>
      <c r="M37" s="3278"/>
      <c r="N37" s="3278"/>
      <c r="O37" s="3278"/>
      <c r="P37" s="3278"/>
      <c r="Q37" s="3278"/>
      <c r="R37" s="3278"/>
      <c r="S37" s="3278"/>
      <c r="T37" s="3278"/>
      <c r="U37" s="3278"/>
      <c r="V37" s="3278"/>
      <c r="W37" s="3278"/>
      <c r="X37" s="3278"/>
      <c r="Y37" s="3278"/>
      <c r="Z37" s="3278"/>
      <c r="AA37" s="3278"/>
      <c r="AB37" s="3278"/>
      <c r="AC37" s="3268">
        <f t="shared" si="10"/>
        <v>0</v>
      </c>
      <c r="AD37" s="3288"/>
      <c r="AE37" s="3288"/>
      <c r="AF37" s="3288"/>
      <c r="AG37" s="3288"/>
      <c r="AH37" s="3288"/>
      <c r="AI37" s="3288"/>
      <c r="AJ37" s="3288"/>
      <c r="AK37" s="3288"/>
      <c r="AL37" s="3288"/>
      <c r="AM37" s="3288"/>
      <c r="AN37" s="3288"/>
      <c r="AO37" s="3288"/>
      <c r="AP37" s="3288"/>
      <c r="AQ37" s="3288"/>
      <c r="AR37" s="3288"/>
      <c r="AS37" s="3288"/>
      <c r="AT37" s="3298"/>
      <c r="AU37" s="3299"/>
      <c r="AV37" s="972">
        <f t="shared" si="11"/>
        <v>0</v>
      </c>
      <c r="AW37" s="972">
        <f t="shared" si="12"/>
        <v>0</v>
      </c>
      <c r="AX37" s="972">
        <f t="shared" si="13"/>
        <v>0</v>
      </c>
      <c r="AY37" s="3313">
        <f t="shared" si="14"/>
        <v>0</v>
      </c>
      <c r="AZ37" s="3268">
        <f t="shared" si="15"/>
        <v>0</v>
      </c>
      <c r="BA37" s="3268">
        <f t="shared" si="16"/>
        <v>0</v>
      </c>
      <c r="BB37" s="3268">
        <f t="shared" si="17"/>
        <v>0</v>
      </c>
      <c r="BC37" s="3268">
        <f t="shared" si="18"/>
        <v>0</v>
      </c>
      <c r="BD37" s="3268">
        <f t="shared" si="19"/>
        <v>0</v>
      </c>
      <c r="BE37" s="3268">
        <f t="shared" si="20"/>
        <v>0</v>
      </c>
      <c r="BF37" s="3268">
        <f t="shared" si="21"/>
        <v>0</v>
      </c>
      <c r="BG37" s="3268">
        <f t="shared" si="22"/>
        <v>0</v>
      </c>
      <c r="BH37" s="3268">
        <f t="shared" si="23"/>
        <v>0</v>
      </c>
      <c r="BI37" s="3268">
        <f t="shared" si="24"/>
        <v>0</v>
      </c>
      <c r="BJ37" s="3268">
        <f t="shared" si="25"/>
        <v>0</v>
      </c>
      <c r="BK37" s="3268">
        <f t="shared" si="26"/>
        <v>0</v>
      </c>
      <c r="BL37" s="3268">
        <f t="shared" si="27"/>
        <v>0</v>
      </c>
      <c r="BM37" s="3268">
        <f t="shared" si="28"/>
        <v>0</v>
      </c>
      <c r="BN37" s="3268">
        <f t="shared" si="29"/>
        <v>0</v>
      </c>
      <c r="BO37" s="3268">
        <f t="shared" si="30"/>
        <v>0</v>
      </c>
      <c r="BP37" s="3268">
        <f t="shared" si="31"/>
        <v>0</v>
      </c>
      <c r="BQ37" s="3268">
        <f t="shared" si="32"/>
        <v>0</v>
      </c>
      <c r="BR37" s="3268">
        <f t="shared" si="33"/>
        <v>0</v>
      </c>
      <c r="BS37" s="3268">
        <f t="shared" si="34"/>
        <v>0</v>
      </c>
      <c r="BT37" s="3320">
        <f t="shared" si="35"/>
        <v>0</v>
      </c>
    </row>
    <row r="38" spans="1:72">
      <c r="A38" s="3265"/>
      <c r="B38" s="3266"/>
      <c r="C38" s="3266"/>
      <c r="D38" s="3267"/>
      <c r="E38" s="3268">
        <f t="shared" si="7"/>
        <v>0</v>
      </c>
      <c r="F38" s="3269"/>
      <c r="G38" s="3270">
        <f t="shared" si="8"/>
        <v>0</v>
      </c>
      <c r="H38" s="3271">
        <f t="shared" si="9"/>
        <v>0</v>
      </c>
      <c r="I38" s="3278"/>
      <c r="J38" s="3278"/>
      <c r="K38" s="3278"/>
      <c r="L38" s="3278"/>
      <c r="M38" s="3278"/>
      <c r="N38" s="3278"/>
      <c r="O38" s="3278"/>
      <c r="P38" s="3278"/>
      <c r="Q38" s="3278"/>
      <c r="R38" s="3278"/>
      <c r="S38" s="3278"/>
      <c r="T38" s="3278"/>
      <c r="U38" s="3278"/>
      <c r="V38" s="3278"/>
      <c r="W38" s="3278"/>
      <c r="X38" s="3278"/>
      <c r="Y38" s="3278"/>
      <c r="Z38" s="3278"/>
      <c r="AA38" s="3278"/>
      <c r="AB38" s="3278"/>
      <c r="AC38" s="3268">
        <f t="shared" si="10"/>
        <v>0</v>
      </c>
      <c r="AD38" s="3288"/>
      <c r="AE38" s="3288"/>
      <c r="AF38" s="3288"/>
      <c r="AG38" s="3288"/>
      <c r="AH38" s="3288"/>
      <c r="AI38" s="3288"/>
      <c r="AJ38" s="3288"/>
      <c r="AK38" s="3288"/>
      <c r="AL38" s="3288"/>
      <c r="AM38" s="3288"/>
      <c r="AN38" s="3288"/>
      <c r="AO38" s="3288"/>
      <c r="AP38" s="3288"/>
      <c r="AQ38" s="3288"/>
      <c r="AR38" s="3288"/>
      <c r="AS38" s="3288"/>
      <c r="AT38" s="3298"/>
      <c r="AU38" s="3299"/>
      <c r="AV38" s="972">
        <f t="shared" si="11"/>
        <v>0</v>
      </c>
      <c r="AW38" s="972">
        <f t="shared" si="12"/>
        <v>0</v>
      </c>
      <c r="AX38" s="972">
        <f t="shared" si="13"/>
        <v>0</v>
      </c>
      <c r="AY38" s="3313">
        <f t="shared" si="14"/>
        <v>0</v>
      </c>
      <c r="AZ38" s="3268">
        <f t="shared" si="15"/>
        <v>0</v>
      </c>
      <c r="BA38" s="3268">
        <f t="shared" si="16"/>
        <v>0</v>
      </c>
      <c r="BB38" s="3268">
        <f t="shared" si="17"/>
        <v>0</v>
      </c>
      <c r="BC38" s="3268">
        <f t="shared" si="18"/>
        <v>0</v>
      </c>
      <c r="BD38" s="3268">
        <f t="shared" si="19"/>
        <v>0</v>
      </c>
      <c r="BE38" s="3268">
        <f t="shared" si="20"/>
        <v>0</v>
      </c>
      <c r="BF38" s="3268">
        <f t="shared" si="21"/>
        <v>0</v>
      </c>
      <c r="BG38" s="3268">
        <f t="shared" si="22"/>
        <v>0</v>
      </c>
      <c r="BH38" s="3268">
        <f t="shared" si="23"/>
        <v>0</v>
      </c>
      <c r="BI38" s="3268">
        <f t="shared" si="24"/>
        <v>0</v>
      </c>
      <c r="BJ38" s="3268">
        <f t="shared" si="25"/>
        <v>0</v>
      </c>
      <c r="BK38" s="3268">
        <f t="shared" si="26"/>
        <v>0</v>
      </c>
      <c r="BL38" s="3268">
        <f t="shared" si="27"/>
        <v>0</v>
      </c>
      <c r="BM38" s="3268">
        <f t="shared" si="28"/>
        <v>0</v>
      </c>
      <c r="BN38" s="3268">
        <f t="shared" si="29"/>
        <v>0</v>
      </c>
      <c r="BO38" s="3268">
        <f t="shared" si="30"/>
        <v>0</v>
      </c>
      <c r="BP38" s="3268">
        <f t="shared" si="31"/>
        <v>0</v>
      </c>
      <c r="BQ38" s="3268">
        <f t="shared" si="32"/>
        <v>0</v>
      </c>
      <c r="BR38" s="3268">
        <f t="shared" si="33"/>
        <v>0</v>
      </c>
      <c r="BS38" s="3268">
        <f t="shared" si="34"/>
        <v>0</v>
      </c>
      <c r="BT38" s="3320">
        <f t="shared" si="35"/>
        <v>0</v>
      </c>
    </row>
    <row r="39" spans="1:72">
      <c r="A39" s="3265"/>
      <c r="B39" s="3266"/>
      <c r="C39" s="3266"/>
      <c r="D39" s="3267"/>
      <c r="E39" s="3268">
        <f t="shared" si="7"/>
        <v>0</v>
      </c>
      <c r="F39" s="3269"/>
      <c r="G39" s="3270">
        <f t="shared" si="8"/>
        <v>0</v>
      </c>
      <c r="H39" s="3271">
        <f t="shared" si="9"/>
        <v>0</v>
      </c>
      <c r="I39" s="3278"/>
      <c r="J39" s="3278"/>
      <c r="K39" s="3278"/>
      <c r="L39" s="3278"/>
      <c r="M39" s="3278"/>
      <c r="N39" s="3278"/>
      <c r="O39" s="3278"/>
      <c r="P39" s="3278"/>
      <c r="Q39" s="3278"/>
      <c r="R39" s="3278"/>
      <c r="S39" s="3278"/>
      <c r="T39" s="3278"/>
      <c r="U39" s="3278"/>
      <c r="V39" s="3278"/>
      <c r="W39" s="3278"/>
      <c r="X39" s="3278"/>
      <c r="Y39" s="3278"/>
      <c r="Z39" s="3278"/>
      <c r="AA39" s="3278"/>
      <c r="AB39" s="3278"/>
      <c r="AC39" s="3268">
        <f t="shared" si="10"/>
        <v>0</v>
      </c>
      <c r="AD39" s="3288"/>
      <c r="AE39" s="3288"/>
      <c r="AF39" s="3288"/>
      <c r="AG39" s="3288"/>
      <c r="AH39" s="3288"/>
      <c r="AI39" s="3288"/>
      <c r="AJ39" s="3288"/>
      <c r="AK39" s="3288"/>
      <c r="AL39" s="3288"/>
      <c r="AM39" s="3288"/>
      <c r="AN39" s="3288"/>
      <c r="AO39" s="3288"/>
      <c r="AP39" s="3288"/>
      <c r="AQ39" s="3288"/>
      <c r="AR39" s="3288"/>
      <c r="AS39" s="3288"/>
      <c r="AT39" s="3298"/>
      <c r="AU39" s="3299"/>
      <c r="AV39" s="972">
        <f t="shared" si="11"/>
        <v>0</v>
      </c>
      <c r="AW39" s="972">
        <f t="shared" si="12"/>
        <v>0</v>
      </c>
      <c r="AX39" s="972">
        <f t="shared" si="13"/>
        <v>0</v>
      </c>
      <c r="AY39" s="3313">
        <f t="shared" si="14"/>
        <v>0</v>
      </c>
      <c r="AZ39" s="3268">
        <f t="shared" si="15"/>
        <v>0</v>
      </c>
      <c r="BA39" s="3268">
        <f t="shared" si="16"/>
        <v>0</v>
      </c>
      <c r="BB39" s="3268">
        <f t="shared" si="17"/>
        <v>0</v>
      </c>
      <c r="BC39" s="3268">
        <f t="shared" si="18"/>
        <v>0</v>
      </c>
      <c r="BD39" s="3268">
        <f t="shared" si="19"/>
        <v>0</v>
      </c>
      <c r="BE39" s="3268">
        <f t="shared" si="20"/>
        <v>0</v>
      </c>
      <c r="BF39" s="3268">
        <f t="shared" si="21"/>
        <v>0</v>
      </c>
      <c r="BG39" s="3268">
        <f t="shared" si="22"/>
        <v>0</v>
      </c>
      <c r="BH39" s="3268">
        <f t="shared" si="23"/>
        <v>0</v>
      </c>
      <c r="BI39" s="3268">
        <f t="shared" si="24"/>
        <v>0</v>
      </c>
      <c r="BJ39" s="3268">
        <f t="shared" si="25"/>
        <v>0</v>
      </c>
      <c r="BK39" s="3268">
        <f t="shared" si="26"/>
        <v>0</v>
      </c>
      <c r="BL39" s="3268">
        <f t="shared" si="27"/>
        <v>0</v>
      </c>
      <c r="BM39" s="3268">
        <f t="shared" si="28"/>
        <v>0</v>
      </c>
      <c r="BN39" s="3268">
        <f t="shared" si="29"/>
        <v>0</v>
      </c>
      <c r="BO39" s="3268">
        <f t="shared" si="30"/>
        <v>0</v>
      </c>
      <c r="BP39" s="3268">
        <f t="shared" si="31"/>
        <v>0</v>
      </c>
      <c r="BQ39" s="3268">
        <f t="shared" si="32"/>
        <v>0</v>
      </c>
      <c r="BR39" s="3268">
        <f t="shared" si="33"/>
        <v>0</v>
      </c>
      <c r="BS39" s="3268">
        <f t="shared" si="34"/>
        <v>0</v>
      </c>
      <c r="BT39" s="3320">
        <f t="shared" si="35"/>
        <v>0</v>
      </c>
    </row>
    <row r="40" spans="1:72">
      <c r="A40" s="3265"/>
      <c r="B40" s="3266"/>
      <c r="C40" s="3266"/>
      <c r="D40" s="3267"/>
      <c r="E40" s="3268">
        <f t="shared" si="7"/>
        <v>0</v>
      </c>
      <c r="F40" s="3269"/>
      <c r="G40" s="3270">
        <f t="shared" si="8"/>
        <v>0</v>
      </c>
      <c r="H40" s="3271">
        <f t="shared" si="9"/>
        <v>0</v>
      </c>
      <c r="I40" s="3278"/>
      <c r="J40" s="3278"/>
      <c r="K40" s="3278"/>
      <c r="L40" s="3278"/>
      <c r="M40" s="3278"/>
      <c r="N40" s="3278"/>
      <c r="O40" s="3278"/>
      <c r="P40" s="3278"/>
      <c r="Q40" s="3278"/>
      <c r="R40" s="3278"/>
      <c r="S40" s="3278"/>
      <c r="T40" s="3278"/>
      <c r="U40" s="3278"/>
      <c r="V40" s="3278"/>
      <c r="W40" s="3278"/>
      <c r="X40" s="3278"/>
      <c r="Y40" s="3278"/>
      <c r="Z40" s="3278"/>
      <c r="AA40" s="3278"/>
      <c r="AB40" s="3278"/>
      <c r="AC40" s="3268">
        <f t="shared" si="10"/>
        <v>0</v>
      </c>
      <c r="AD40" s="3288"/>
      <c r="AE40" s="3288"/>
      <c r="AF40" s="3288"/>
      <c r="AG40" s="3288"/>
      <c r="AH40" s="3288"/>
      <c r="AI40" s="3288"/>
      <c r="AJ40" s="3288"/>
      <c r="AK40" s="3288"/>
      <c r="AL40" s="3288"/>
      <c r="AM40" s="3288"/>
      <c r="AN40" s="3288"/>
      <c r="AO40" s="3288"/>
      <c r="AP40" s="3288"/>
      <c r="AQ40" s="3288"/>
      <c r="AR40" s="3288"/>
      <c r="AS40" s="3288"/>
      <c r="AT40" s="3298"/>
      <c r="AU40" s="3299"/>
      <c r="AV40" s="972">
        <f t="shared" si="11"/>
        <v>0</v>
      </c>
      <c r="AW40" s="972">
        <f t="shared" si="12"/>
        <v>0</v>
      </c>
      <c r="AX40" s="972">
        <f t="shared" si="13"/>
        <v>0</v>
      </c>
      <c r="AY40" s="3313">
        <f t="shared" si="14"/>
        <v>0</v>
      </c>
      <c r="AZ40" s="3268">
        <f t="shared" si="15"/>
        <v>0</v>
      </c>
      <c r="BA40" s="3268">
        <f t="shared" si="16"/>
        <v>0</v>
      </c>
      <c r="BB40" s="3268">
        <f t="shared" si="17"/>
        <v>0</v>
      </c>
      <c r="BC40" s="3268">
        <f t="shared" si="18"/>
        <v>0</v>
      </c>
      <c r="BD40" s="3268">
        <f t="shared" si="19"/>
        <v>0</v>
      </c>
      <c r="BE40" s="3268">
        <f t="shared" si="20"/>
        <v>0</v>
      </c>
      <c r="BF40" s="3268">
        <f t="shared" si="21"/>
        <v>0</v>
      </c>
      <c r="BG40" s="3268">
        <f t="shared" si="22"/>
        <v>0</v>
      </c>
      <c r="BH40" s="3268">
        <f t="shared" si="23"/>
        <v>0</v>
      </c>
      <c r="BI40" s="3268">
        <f t="shared" si="24"/>
        <v>0</v>
      </c>
      <c r="BJ40" s="3268">
        <f t="shared" si="25"/>
        <v>0</v>
      </c>
      <c r="BK40" s="3268">
        <f t="shared" si="26"/>
        <v>0</v>
      </c>
      <c r="BL40" s="3268">
        <f t="shared" si="27"/>
        <v>0</v>
      </c>
      <c r="BM40" s="3268">
        <f t="shared" si="28"/>
        <v>0</v>
      </c>
      <c r="BN40" s="3268">
        <f t="shared" si="29"/>
        <v>0</v>
      </c>
      <c r="BO40" s="3268">
        <f t="shared" si="30"/>
        <v>0</v>
      </c>
      <c r="BP40" s="3268">
        <f t="shared" si="31"/>
        <v>0</v>
      </c>
      <c r="BQ40" s="3268">
        <f t="shared" si="32"/>
        <v>0</v>
      </c>
      <c r="BR40" s="3268">
        <f t="shared" si="33"/>
        <v>0</v>
      </c>
      <c r="BS40" s="3268">
        <f t="shared" si="34"/>
        <v>0</v>
      </c>
      <c r="BT40" s="3320">
        <f t="shared" si="35"/>
        <v>0</v>
      </c>
    </row>
    <row r="41" spans="1:72">
      <c r="A41" s="3265"/>
      <c r="B41" s="3266"/>
      <c r="C41" s="3266"/>
      <c r="D41" s="3267"/>
      <c r="E41" s="3268">
        <f t="shared" si="7"/>
        <v>0</v>
      </c>
      <c r="F41" s="3269"/>
      <c r="G41" s="3270">
        <f t="shared" si="8"/>
        <v>0</v>
      </c>
      <c r="H41" s="3271">
        <f t="shared" si="9"/>
        <v>0</v>
      </c>
      <c r="I41" s="3278"/>
      <c r="J41" s="3278"/>
      <c r="K41" s="3278"/>
      <c r="L41" s="3278"/>
      <c r="M41" s="3278"/>
      <c r="N41" s="3278"/>
      <c r="O41" s="3278"/>
      <c r="P41" s="3278"/>
      <c r="Q41" s="3278"/>
      <c r="R41" s="3278"/>
      <c r="S41" s="3278"/>
      <c r="T41" s="3278"/>
      <c r="U41" s="3278"/>
      <c r="V41" s="3278"/>
      <c r="W41" s="3278"/>
      <c r="X41" s="3278"/>
      <c r="Y41" s="3278"/>
      <c r="Z41" s="3278"/>
      <c r="AA41" s="3278"/>
      <c r="AB41" s="3278"/>
      <c r="AC41" s="3268">
        <f t="shared" si="10"/>
        <v>0</v>
      </c>
      <c r="AD41" s="3288"/>
      <c r="AE41" s="3288"/>
      <c r="AF41" s="3288"/>
      <c r="AG41" s="3288"/>
      <c r="AH41" s="3288"/>
      <c r="AI41" s="3288"/>
      <c r="AJ41" s="3288"/>
      <c r="AK41" s="3288"/>
      <c r="AL41" s="3288"/>
      <c r="AM41" s="3288"/>
      <c r="AN41" s="3288"/>
      <c r="AO41" s="3288"/>
      <c r="AP41" s="3288"/>
      <c r="AQ41" s="3288"/>
      <c r="AR41" s="3288"/>
      <c r="AS41" s="3288"/>
      <c r="AT41" s="3298"/>
      <c r="AU41" s="3299"/>
      <c r="AV41" s="972">
        <f t="shared" si="11"/>
        <v>0</v>
      </c>
      <c r="AW41" s="972">
        <f t="shared" si="12"/>
        <v>0</v>
      </c>
      <c r="AX41" s="972">
        <f t="shared" si="13"/>
        <v>0</v>
      </c>
      <c r="AY41" s="3313">
        <f t="shared" si="14"/>
        <v>0</v>
      </c>
      <c r="AZ41" s="3268">
        <f t="shared" si="15"/>
        <v>0</v>
      </c>
      <c r="BA41" s="3268">
        <f t="shared" si="16"/>
        <v>0</v>
      </c>
      <c r="BB41" s="3268">
        <f t="shared" si="17"/>
        <v>0</v>
      </c>
      <c r="BC41" s="3268">
        <f t="shared" si="18"/>
        <v>0</v>
      </c>
      <c r="BD41" s="3268">
        <f t="shared" si="19"/>
        <v>0</v>
      </c>
      <c r="BE41" s="3268">
        <f t="shared" si="20"/>
        <v>0</v>
      </c>
      <c r="BF41" s="3268">
        <f t="shared" si="21"/>
        <v>0</v>
      </c>
      <c r="BG41" s="3268">
        <f t="shared" si="22"/>
        <v>0</v>
      </c>
      <c r="BH41" s="3268">
        <f t="shared" si="23"/>
        <v>0</v>
      </c>
      <c r="BI41" s="3268">
        <f t="shared" si="24"/>
        <v>0</v>
      </c>
      <c r="BJ41" s="3268">
        <f t="shared" si="25"/>
        <v>0</v>
      </c>
      <c r="BK41" s="3268">
        <f t="shared" si="26"/>
        <v>0</v>
      </c>
      <c r="BL41" s="3268">
        <f t="shared" si="27"/>
        <v>0</v>
      </c>
      <c r="BM41" s="3268">
        <f t="shared" si="28"/>
        <v>0</v>
      </c>
      <c r="BN41" s="3268">
        <f t="shared" si="29"/>
        <v>0</v>
      </c>
      <c r="BO41" s="3268">
        <f t="shared" si="30"/>
        <v>0</v>
      </c>
      <c r="BP41" s="3268">
        <f t="shared" si="31"/>
        <v>0</v>
      </c>
      <c r="BQ41" s="3268">
        <f t="shared" si="32"/>
        <v>0</v>
      </c>
      <c r="BR41" s="3268">
        <f t="shared" si="33"/>
        <v>0</v>
      </c>
      <c r="BS41" s="3268">
        <f t="shared" si="34"/>
        <v>0</v>
      </c>
      <c r="BT41" s="3320">
        <f t="shared" si="35"/>
        <v>0</v>
      </c>
    </row>
    <row r="42" spans="1:72">
      <c r="A42" s="3265"/>
      <c r="B42" s="3266"/>
      <c r="C42" s="3266"/>
      <c r="D42" s="3267"/>
      <c r="E42" s="3268">
        <f t="shared" si="7"/>
        <v>0</v>
      </c>
      <c r="F42" s="3269"/>
      <c r="G42" s="3270">
        <f t="shared" si="8"/>
        <v>0</v>
      </c>
      <c r="H42" s="3271">
        <f t="shared" si="9"/>
        <v>0</v>
      </c>
      <c r="I42" s="3278"/>
      <c r="J42" s="3278"/>
      <c r="K42" s="3278"/>
      <c r="L42" s="3278"/>
      <c r="M42" s="3278"/>
      <c r="N42" s="3278"/>
      <c r="O42" s="3278"/>
      <c r="P42" s="3278"/>
      <c r="Q42" s="3278"/>
      <c r="R42" s="3278"/>
      <c r="S42" s="3278"/>
      <c r="T42" s="3278"/>
      <c r="U42" s="3278"/>
      <c r="V42" s="3278"/>
      <c r="W42" s="3278"/>
      <c r="X42" s="3278"/>
      <c r="Y42" s="3278"/>
      <c r="Z42" s="3278"/>
      <c r="AA42" s="3278"/>
      <c r="AB42" s="3278"/>
      <c r="AC42" s="3268">
        <f t="shared" si="10"/>
        <v>0</v>
      </c>
      <c r="AD42" s="3288"/>
      <c r="AE42" s="3288"/>
      <c r="AF42" s="3288"/>
      <c r="AG42" s="3288"/>
      <c r="AH42" s="3288"/>
      <c r="AI42" s="3288"/>
      <c r="AJ42" s="3288"/>
      <c r="AK42" s="3288"/>
      <c r="AL42" s="3288"/>
      <c r="AM42" s="3288"/>
      <c r="AN42" s="3288"/>
      <c r="AO42" s="3288"/>
      <c r="AP42" s="3288"/>
      <c r="AQ42" s="3288"/>
      <c r="AR42" s="3288"/>
      <c r="AS42" s="3288"/>
      <c r="AT42" s="3298"/>
      <c r="AU42" s="3299"/>
      <c r="AV42" s="972">
        <f t="shared" si="11"/>
        <v>0</v>
      </c>
      <c r="AW42" s="972">
        <f t="shared" si="12"/>
        <v>0</v>
      </c>
      <c r="AX42" s="972">
        <f t="shared" si="13"/>
        <v>0</v>
      </c>
      <c r="AY42" s="3313">
        <f t="shared" si="14"/>
        <v>0</v>
      </c>
      <c r="AZ42" s="3268">
        <f t="shared" si="15"/>
        <v>0</v>
      </c>
      <c r="BA42" s="3268">
        <f t="shared" si="16"/>
        <v>0</v>
      </c>
      <c r="BB42" s="3268">
        <f t="shared" si="17"/>
        <v>0</v>
      </c>
      <c r="BC42" s="3268">
        <f t="shared" si="18"/>
        <v>0</v>
      </c>
      <c r="BD42" s="3268">
        <f t="shared" si="19"/>
        <v>0</v>
      </c>
      <c r="BE42" s="3268">
        <f t="shared" si="20"/>
        <v>0</v>
      </c>
      <c r="BF42" s="3268">
        <f t="shared" si="21"/>
        <v>0</v>
      </c>
      <c r="BG42" s="3268">
        <f t="shared" si="22"/>
        <v>0</v>
      </c>
      <c r="BH42" s="3268">
        <f t="shared" si="23"/>
        <v>0</v>
      </c>
      <c r="BI42" s="3268">
        <f t="shared" si="24"/>
        <v>0</v>
      </c>
      <c r="BJ42" s="3268">
        <f t="shared" si="25"/>
        <v>0</v>
      </c>
      <c r="BK42" s="3268">
        <f t="shared" si="26"/>
        <v>0</v>
      </c>
      <c r="BL42" s="3268">
        <f t="shared" si="27"/>
        <v>0</v>
      </c>
      <c r="BM42" s="3268">
        <f t="shared" si="28"/>
        <v>0</v>
      </c>
      <c r="BN42" s="3268">
        <f t="shared" si="29"/>
        <v>0</v>
      </c>
      <c r="BO42" s="3268">
        <f t="shared" si="30"/>
        <v>0</v>
      </c>
      <c r="BP42" s="3268">
        <f t="shared" si="31"/>
        <v>0</v>
      </c>
      <c r="BQ42" s="3268">
        <f t="shared" si="32"/>
        <v>0</v>
      </c>
      <c r="BR42" s="3268">
        <f t="shared" si="33"/>
        <v>0</v>
      </c>
      <c r="BS42" s="3268">
        <f t="shared" si="34"/>
        <v>0</v>
      </c>
      <c r="BT42" s="3320">
        <f t="shared" si="35"/>
        <v>0</v>
      </c>
    </row>
    <row r="43" spans="1:72">
      <c r="A43" s="3265"/>
      <c r="B43" s="3266"/>
      <c r="C43" s="3266"/>
      <c r="D43" s="3267"/>
      <c r="E43" s="3268">
        <f t="shared" si="7"/>
        <v>0</v>
      </c>
      <c r="F43" s="3269"/>
      <c r="G43" s="3270">
        <f t="shared" si="8"/>
        <v>0</v>
      </c>
      <c r="H43" s="3271">
        <f t="shared" si="9"/>
        <v>0</v>
      </c>
      <c r="I43" s="3278"/>
      <c r="J43" s="3278"/>
      <c r="K43" s="3278"/>
      <c r="L43" s="3278"/>
      <c r="M43" s="3278"/>
      <c r="N43" s="3278"/>
      <c r="O43" s="3278"/>
      <c r="P43" s="3278"/>
      <c r="Q43" s="3278"/>
      <c r="R43" s="3278"/>
      <c r="S43" s="3278"/>
      <c r="T43" s="3278"/>
      <c r="U43" s="3278"/>
      <c r="V43" s="3278"/>
      <c r="W43" s="3278"/>
      <c r="X43" s="3278"/>
      <c r="Y43" s="3278"/>
      <c r="Z43" s="3278"/>
      <c r="AA43" s="3278"/>
      <c r="AB43" s="3278"/>
      <c r="AC43" s="3268">
        <f t="shared" si="10"/>
        <v>0</v>
      </c>
      <c r="AD43" s="3288"/>
      <c r="AE43" s="3288"/>
      <c r="AF43" s="3288"/>
      <c r="AG43" s="3288"/>
      <c r="AH43" s="3288"/>
      <c r="AI43" s="3288"/>
      <c r="AJ43" s="3288"/>
      <c r="AK43" s="3288"/>
      <c r="AL43" s="3288"/>
      <c r="AM43" s="3288"/>
      <c r="AN43" s="3288"/>
      <c r="AO43" s="3288"/>
      <c r="AP43" s="3288"/>
      <c r="AQ43" s="3288"/>
      <c r="AR43" s="3288"/>
      <c r="AS43" s="3288"/>
      <c r="AT43" s="3298"/>
      <c r="AU43" s="3299"/>
      <c r="AV43" s="972">
        <f t="shared" si="11"/>
        <v>0</v>
      </c>
      <c r="AW43" s="972">
        <f t="shared" si="12"/>
        <v>0</v>
      </c>
      <c r="AX43" s="972">
        <f t="shared" si="13"/>
        <v>0</v>
      </c>
      <c r="AY43" s="3313">
        <f t="shared" si="14"/>
        <v>0</v>
      </c>
      <c r="AZ43" s="3268">
        <f t="shared" si="15"/>
        <v>0</v>
      </c>
      <c r="BA43" s="3268">
        <f t="shared" si="16"/>
        <v>0</v>
      </c>
      <c r="BB43" s="3268">
        <f t="shared" si="17"/>
        <v>0</v>
      </c>
      <c r="BC43" s="3268">
        <f t="shared" si="18"/>
        <v>0</v>
      </c>
      <c r="BD43" s="3268">
        <f t="shared" si="19"/>
        <v>0</v>
      </c>
      <c r="BE43" s="3268">
        <f t="shared" si="20"/>
        <v>0</v>
      </c>
      <c r="BF43" s="3268">
        <f t="shared" si="21"/>
        <v>0</v>
      </c>
      <c r="BG43" s="3268">
        <f t="shared" si="22"/>
        <v>0</v>
      </c>
      <c r="BH43" s="3268">
        <f t="shared" si="23"/>
        <v>0</v>
      </c>
      <c r="BI43" s="3268">
        <f t="shared" si="24"/>
        <v>0</v>
      </c>
      <c r="BJ43" s="3268">
        <f t="shared" si="25"/>
        <v>0</v>
      </c>
      <c r="BK43" s="3268">
        <f t="shared" si="26"/>
        <v>0</v>
      </c>
      <c r="BL43" s="3268">
        <f t="shared" si="27"/>
        <v>0</v>
      </c>
      <c r="BM43" s="3268">
        <f t="shared" si="28"/>
        <v>0</v>
      </c>
      <c r="BN43" s="3268">
        <f t="shared" si="29"/>
        <v>0</v>
      </c>
      <c r="BO43" s="3268">
        <f t="shared" si="30"/>
        <v>0</v>
      </c>
      <c r="BP43" s="3268">
        <f t="shared" si="31"/>
        <v>0</v>
      </c>
      <c r="BQ43" s="3268">
        <f t="shared" si="32"/>
        <v>0</v>
      </c>
      <c r="BR43" s="3268">
        <f t="shared" si="33"/>
        <v>0</v>
      </c>
      <c r="BS43" s="3268">
        <f t="shared" si="34"/>
        <v>0</v>
      </c>
      <c r="BT43" s="3320">
        <f t="shared" si="35"/>
        <v>0</v>
      </c>
    </row>
    <row r="44" spans="1:72">
      <c r="A44" s="3265"/>
      <c r="B44" s="3266"/>
      <c r="C44" s="3266"/>
      <c r="D44" s="3267"/>
      <c r="E44" s="3268">
        <f t="shared" si="7"/>
        <v>0</v>
      </c>
      <c r="F44" s="3269"/>
      <c r="G44" s="3270">
        <f t="shared" si="8"/>
        <v>0</v>
      </c>
      <c r="H44" s="3271">
        <f t="shared" si="9"/>
        <v>0</v>
      </c>
      <c r="I44" s="3278"/>
      <c r="J44" s="3278"/>
      <c r="K44" s="3278"/>
      <c r="L44" s="3278"/>
      <c r="M44" s="3278"/>
      <c r="N44" s="3278"/>
      <c r="O44" s="3278"/>
      <c r="P44" s="3278"/>
      <c r="Q44" s="3278"/>
      <c r="R44" s="3278"/>
      <c r="S44" s="3278"/>
      <c r="T44" s="3278"/>
      <c r="U44" s="3278"/>
      <c r="V44" s="3278"/>
      <c r="W44" s="3278"/>
      <c r="X44" s="3278"/>
      <c r="Y44" s="3278"/>
      <c r="Z44" s="3278"/>
      <c r="AA44" s="3278"/>
      <c r="AB44" s="3278"/>
      <c r="AC44" s="3268">
        <f t="shared" si="10"/>
        <v>0</v>
      </c>
      <c r="AD44" s="3288"/>
      <c r="AE44" s="3288"/>
      <c r="AF44" s="3288"/>
      <c r="AG44" s="3288"/>
      <c r="AH44" s="3288"/>
      <c r="AI44" s="3288"/>
      <c r="AJ44" s="3288"/>
      <c r="AK44" s="3288"/>
      <c r="AL44" s="3288"/>
      <c r="AM44" s="3288"/>
      <c r="AN44" s="3288"/>
      <c r="AO44" s="3288"/>
      <c r="AP44" s="3288"/>
      <c r="AQ44" s="3288"/>
      <c r="AR44" s="3288"/>
      <c r="AS44" s="3288"/>
      <c r="AT44" s="3298"/>
      <c r="AU44" s="3299"/>
      <c r="AV44" s="972">
        <f t="shared" si="11"/>
        <v>0</v>
      </c>
      <c r="AW44" s="972">
        <f t="shared" si="12"/>
        <v>0</v>
      </c>
      <c r="AX44" s="972">
        <f t="shared" si="13"/>
        <v>0</v>
      </c>
      <c r="AY44" s="3313">
        <f t="shared" si="14"/>
        <v>0</v>
      </c>
      <c r="AZ44" s="3268">
        <f t="shared" si="15"/>
        <v>0</v>
      </c>
      <c r="BA44" s="3268">
        <f t="shared" si="16"/>
        <v>0</v>
      </c>
      <c r="BB44" s="3268">
        <f t="shared" si="17"/>
        <v>0</v>
      </c>
      <c r="BC44" s="3268">
        <f t="shared" si="18"/>
        <v>0</v>
      </c>
      <c r="BD44" s="3268">
        <f t="shared" si="19"/>
        <v>0</v>
      </c>
      <c r="BE44" s="3268">
        <f t="shared" si="20"/>
        <v>0</v>
      </c>
      <c r="BF44" s="3268">
        <f t="shared" si="21"/>
        <v>0</v>
      </c>
      <c r="BG44" s="3268">
        <f t="shared" si="22"/>
        <v>0</v>
      </c>
      <c r="BH44" s="3268">
        <f t="shared" si="23"/>
        <v>0</v>
      </c>
      <c r="BI44" s="3268">
        <f t="shared" si="24"/>
        <v>0</v>
      </c>
      <c r="BJ44" s="3268">
        <f t="shared" si="25"/>
        <v>0</v>
      </c>
      <c r="BK44" s="3268">
        <f t="shared" si="26"/>
        <v>0</v>
      </c>
      <c r="BL44" s="3268">
        <f t="shared" si="27"/>
        <v>0</v>
      </c>
      <c r="BM44" s="3268">
        <f t="shared" si="28"/>
        <v>0</v>
      </c>
      <c r="BN44" s="3268">
        <f t="shared" si="29"/>
        <v>0</v>
      </c>
      <c r="BO44" s="3268">
        <f t="shared" si="30"/>
        <v>0</v>
      </c>
      <c r="BP44" s="3268">
        <f t="shared" si="31"/>
        <v>0</v>
      </c>
      <c r="BQ44" s="3268">
        <f t="shared" si="32"/>
        <v>0</v>
      </c>
      <c r="BR44" s="3268">
        <f t="shared" si="33"/>
        <v>0</v>
      </c>
      <c r="BS44" s="3268">
        <f t="shared" si="34"/>
        <v>0</v>
      </c>
      <c r="BT44" s="3320">
        <f t="shared" si="35"/>
        <v>0</v>
      </c>
    </row>
    <row r="45" spans="1:72">
      <c r="A45" s="3265"/>
      <c r="B45" s="3266"/>
      <c r="C45" s="3266"/>
      <c r="D45" s="3267"/>
      <c r="E45" s="3268">
        <f t="shared" si="7"/>
        <v>0</v>
      </c>
      <c r="F45" s="3269"/>
      <c r="G45" s="3270">
        <f t="shared" si="8"/>
        <v>0</v>
      </c>
      <c r="H45" s="3271">
        <f t="shared" si="9"/>
        <v>0</v>
      </c>
      <c r="I45" s="3278"/>
      <c r="J45" s="3278"/>
      <c r="K45" s="3278"/>
      <c r="L45" s="3278"/>
      <c r="M45" s="3278"/>
      <c r="N45" s="3278"/>
      <c r="O45" s="3278"/>
      <c r="P45" s="3278"/>
      <c r="Q45" s="3278"/>
      <c r="R45" s="3278"/>
      <c r="S45" s="3278"/>
      <c r="T45" s="3278"/>
      <c r="U45" s="3278"/>
      <c r="V45" s="3278"/>
      <c r="W45" s="3278"/>
      <c r="X45" s="3278"/>
      <c r="Y45" s="3278"/>
      <c r="Z45" s="3278"/>
      <c r="AA45" s="3278"/>
      <c r="AB45" s="3278"/>
      <c r="AC45" s="3268">
        <f t="shared" si="10"/>
        <v>0</v>
      </c>
      <c r="AD45" s="3288"/>
      <c r="AE45" s="3288"/>
      <c r="AF45" s="3288"/>
      <c r="AG45" s="3288"/>
      <c r="AH45" s="3288"/>
      <c r="AI45" s="3288"/>
      <c r="AJ45" s="3288"/>
      <c r="AK45" s="3288"/>
      <c r="AL45" s="3288"/>
      <c r="AM45" s="3288"/>
      <c r="AN45" s="3288"/>
      <c r="AO45" s="3288"/>
      <c r="AP45" s="3288"/>
      <c r="AQ45" s="3288"/>
      <c r="AR45" s="3288"/>
      <c r="AS45" s="3288"/>
      <c r="AT45" s="3298"/>
      <c r="AU45" s="3299"/>
      <c r="AV45" s="972">
        <f t="shared" si="11"/>
        <v>0</v>
      </c>
      <c r="AW45" s="972">
        <f t="shared" si="12"/>
        <v>0</v>
      </c>
      <c r="AX45" s="972">
        <f t="shared" si="13"/>
        <v>0</v>
      </c>
      <c r="AY45" s="3313">
        <f t="shared" si="14"/>
        <v>0</v>
      </c>
      <c r="AZ45" s="3268">
        <f t="shared" si="15"/>
        <v>0</v>
      </c>
      <c r="BA45" s="3268">
        <f t="shared" si="16"/>
        <v>0</v>
      </c>
      <c r="BB45" s="3268">
        <f t="shared" si="17"/>
        <v>0</v>
      </c>
      <c r="BC45" s="3268">
        <f t="shared" si="18"/>
        <v>0</v>
      </c>
      <c r="BD45" s="3268">
        <f t="shared" si="19"/>
        <v>0</v>
      </c>
      <c r="BE45" s="3268">
        <f t="shared" si="20"/>
        <v>0</v>
      </c>
      <c r="BF45" s="3268">
        <f t="shared" si="21"/>
        <v>0</v>
      </c>
      <c r="BG45" s="3268">
        <f t="shared" si="22"/>
        <v>0</v>
      </c>
      <c r="BH45" s="3268">
        <f t="shared" si="23"/>
        <v>0</v>
      </c>
      <c r="BI45" s="3268">
        <f t="shared" si="24"/>
        <v>0</v>
      </c>
      <c r="BJ45" s="3268">
        <f t="shared" si="25"/>
        <v>0</v>
      </c>
      <c r="BK45" s="3268">
        <f t="shared" si="26"/>
        <v>0</v>
      </c>
      <c r="BL45" s="3268">
        <f t="shared" si="27"/>
        <v>0</v>
      </c>
      <c r="BM45" s="3268">
        <f t="shared" si="28"/>
        <v>0</v>
      </c>
      <c r="BN45" s="3268">
        <f t="shared" si="29"/>
        <v>0</v>
      </c>
      <c r="BO45" s="3268">
        <f t="shared" si="30"/>
        <v>0</v>
      </c>
      <c r="BP45" s="3268">
        <f t="shared" si="31"/>
        <v>0</v>
      </c>
      <c r="BQ45" s="3268">
        <f t="shared" si="32"/>
        <v>0</v>
      </c>
      <c r="BR45" s="3268">
        <f t="shared" si="33"/>
        <v>0</v>
      </c>
      <c r="BS45" s="3268">
        <f t="shared" si="34"/>
        <v>0</v>
      </c>
      <c r="BT45" s="3320">
        <f t="shared" si="35"/>
        <v>0</v>
      </c>
    </row>
    <row r="46" spans="1:72">
      <c r="A46" s="3265"/>
      <c r="B46" s="3266"/>
      <c r="C46" s="3266"/>
      <c r="D46" s="3267"/>
      <c r="E46" s="3268">
        <f t="shared" si="7"/>
        <v>0</v>
      </c>
      <c r="F46" s="3269"/>
      <c r="G46" s="3270">
        <f t="shared" si="8"/>
        <v>0</v>
      </c>
      <c r="H46" s="3271">
        <f t="shared" si="9"/>
        <v>0</v>
      </c>
      <c r="I46" s="3278"/>
      <c r="J46" s="3278"/>
      <c r="K46" s="3278"/>
      <c r="L46" s="3278"/>
      <c r="M46" s="3278"/>
      <c r="N46" s="3278"/>
      <c r="O46" s="3278"/>
      <c r="P46" s="3278"/>
      <c r="Q46" s="3278"/>
      <c r="R46" s="3278"/>
      <c r="S46" s="3278"/>
      <c r="T46" s="3278"/>
      <c r="U46" s="3278"/>
      <c r="V46" s="3278"/>
      <c r="W46" s="3278"/>
      <c r="X46" s="3278"/>
      <c r="Y46" s="3278"/>
      <c r="Z46" s="3278"/>
      <c r="AA46" s="3278"/>
      <c r="AB46" s="3278"/>
      <c r="AC46" s="3268">
        <f t="shared" si="10"/>
        <v>0</v>
      </c>
      <c r="AD46" s="3288"/>
      <c r="AE46" s="3288"/>
      <c r="AF46" s="3288"/>
      <c r="AG46" s="3288"/>
      <c r="AH46" s="3288"/>
      <c r="AI46" s="3288"/>
      <c r="AJ46" s="3288"/>
      <c r="AK46" s="3288"/>
      <c r="AL46" s="3288"/>
      <c r="AM46" s="3288"/>
      <c r="AN46" s="3288"/>
      <c r="AO46" s="3288"/>
      <c r="AP46" s="3288"/>
      <c r="AQ46" s="3288"/>
      <c r="AR46" s="3288"/>
      <c r="AS46" s="3288"/>
      <c r="AT46" s="3298"/>
      <c r="AU46" s="3299"/>
      <c r="AV46" s="972">
        <f t="shared" si="11"/>
        <v>0</v>
      </c>
      <c r="AW46" s="972">
        <f t="shared" si="12"/>
        <v>0</v>
      </c>
      <c r="AX46" s="972">
        <f t="shared" si="13"/>
        <v>0</v>
      </c>
      <c r="AY46" s="3313">
        <f t="shared" si="14"/>
        <v>0</v>
      </c>
      <c r="AZ46" s="3268">
        <f t="shared" si="15"/>
        <v>0</v>
      </c>
      <c r="BA46" s="3268">
        <f t="shared" si="16"/>
        <v>0</v>
      </c>
      <c r="BB46" s="3268">
        <f t="shared" si="17"/>
        <v>0</v>
      </c>
      <c r="BC46" s="3268">
        <f t="shared" si="18"/>
        <v>0</v>
      </c>
      <c r="BD46" s="3268">
        <f t="shared" si="19"/>
        <v>0</v>
      </c>
      <c r="BE46" s="3268">
        <f t="shared" si="20"/>
        <v>0</v>
      </c>
      <c r="BF46" s="3268">
        <f t="shared" si="21"/>
        <v>0</v>
      </c>
      <c r="BG46" s="3268">
        <f t="shared" si="22"/>
        <v>0</v>
      </c>
      <c r="BH46" s="3268">
        <f t="shared" si="23"/>
        <v>0</v>
      </c>
      <c r="BI46" s="3268">
        <f t="shared" si="24"/>
        <v>0</v>
      </c>
      <c r="BJ46" s="3268">
        <f t="shared" si="25"/>
        <v>0</v>
      </c>
      <c r="BK46" s="3268">
        <f t="shared" si="26"/>
        <v>0</v>
      </c>
      <c r="BL46" s="3268">
        <f t="shared" si="27"/>
        <v>0</v>
      </c>
      <c r="BM46" s="3268">
        <f t="shared" si="28"/>
        <v>0</v>
      </c>
      <c r="BN46" s="3268">
        <f t="shared" si="29"/>
        <v>0</v>
      </c>
      <c r="BO46" s="3268">
        <f t="shared" si="30"/>
        <v>0</v>
      </c>
      <c r="BP46" s="3268">
        <f t="shared" si="31"/>
        <v>0</v>
      </c>
      <c r="BQ46" s="3268">
        <f t="shared" si="32"/>
        <v>0</v>
      </c>
      <c r="BR46" s="3268">
        <f t="shared" si="33"/>
        <v>0</v>
      </c>
      <c r="BS46" s="3268">
        <f t="shared" si="34"/>
        <v>0</v>
      </c>
      <c r="BT46" s="3320">
        <f t="shared" si="35"/>
        <v>0</v>
      </c>
    </row>
    <row r="47" spans="1:72">
      <c r="A47" s="3265"/>
      <c r="B47" s="3266"/>
      <c r="C47" s="3266"/>
      <c r="D47" s="3267"/>
      <c r="E47" s="3268">
        <f t="shared" si="7"/>
        <v>0</v>
      </c>
      <c r="F47" s="3269"/>
      <c r="G47" s="3270">
        <f t="shared" si="8"/>
        <v>0</v>
      </c>
      <c r="H47" s="3271">
        <f t="shared" si="9"/>
        <v>0</v>
      </c>
      <c r="I47" s="3278"/>
      <c r="J47" s="3278"/>
      <c r="K47" s="3278"/>
      <c r="L47" s="3278"/>
      <c r="M47" s="3278"/>
      <c r="N47" s="3278"/>
      <c r="O47" s="3278"/>
      <c r="P47" s="3278"/>
      <c r="Q47" s="3278"/>
      <c r="R47" s="3278"/>
      <c r="S47" s="3278"/>
      <c r="T47" s="3278"/>
      <c r="U47" s="3278"/>
      <c r="V47" s="3278"/>
      <c r="W47" s="3278"/>
      <c r="X47" s="3278"/>
      <c r="Y47" s="3278"/>
      <c r="Z47" s="3278"/>
      <c r="AA47" s="3278"/>
      <c r="AB47" s="3278"/>
      <c r="AC47" s="3268">
        <f t="shared" si="10"/>
        <v>0</v>
      </c>
      <c r="AD47" s="3288"/>
      <c r="AE47" s="3288"/>
      <c r="AF47" s="3288"/>
      <c r="AG47" s="3288"/>
      <c r="AH47" s="3288"/>
      <c r="AI47" s="3288"/>
      <c r="AJ47" s="3288"/>
      <c r="AK47" s="3288"/>
      <c r="AL47" s="3288"/>
      <c r="AM47" s="3288"/>
      <c r="AN47" s="3288"/>
      <c r="AO47" s="3288"/>
      <c r="AP47" s="3288"/>
      <c r="AQ47" s="3288"/>
      <c r="AR47" s="3288"/>
      <c r="AS47" s="3288"/>
      <c r="AT47" s="3298"/>
      <c r="AU47" s="3299"/>
      <c r="AV47" s="972">
        <f t="shared" si="11"/>
        <v>0</v>
      </c>
      <c r="AW47" s="972">
        <f t="shared" si="12"/>
        <v>0</v>
      </c>
      <c r="AX47" s="972">
        <f t="shared" si="13"/>
        <v>0</v>
      </c>
      <c r="AY47" s="3313">
        <f t="shared" si="14"/>
        <v>0</v>
      </c>
      <c r="AZ47" s="3268">
        <f t="shared" si="15"/>
        <v>0</v>
      </c>
      <c r="BA47" s="3268">
        <f t="shared" si="16"/>
        <v>0</v>
      </c>
      <c r="BB47" s="3268">
        <f t="shared" si="17"/>
        <v>0</v>
      </c>
      <c r="BC47" s="3268">
        <f t="shared" si="18"/>
        <v>0</v>
      </c>
      <c r="BD47" s="3268">
        <f t="shared" si="19"/>
        <v>0</v>
      </c>
      <c r="BE47" s="3268">
        <f t="shared" si="20"/>
        <v>0</v>
      </c>
      <c r="BF47" s="3268">
        <f t="shared" si="21"/>
        <v>0</v>
      </c>
      <c r="BG47" s="3268">
        <f t="shared" si="22"/>
        <v>0</v>
      </c>
      <c r="BH47" s="3268">
        <f t="shared" si="23"/>
        <v>0</v>
      </c>
      <c r="BI47" s="3268">
        <f t="shared" si="24"/>
        <v>0</v>
      </c>
      <c r="BJ47" s="3268">
        <f t="shared" si="25"/>
        <v>0</v>
      </c>
      <c r="BK47" s="3268">
        <f t="shared" si="26"/>
        <v>0</v>
      </c>
      <c r="BL47" s="3268">
        <f t="shared" si="27"/>
        <v>0</v>
      </c>
      <c r="BM47" s="3268">
        <f t="shared" si="28"/>
        <v>0</v>
      </c>
      <c r="BN47" s="3268">
        <f t="shared" si="29"/>
        <v>0</v>
      </c>
      <c r="BO47" s="3268">
        <f t="shared" si="30"/>
        <v>0</v>
      </c>
      <c r="BP47" s="3268">
        <f t="shared" si="31"/>
        <v>0</v>
      </c>
      <c r="BQ47" s="3268">
        <f t="shared" si="32"/>
        <v>0</v>
      </c>
      <c r="BR47" s="3268">
        <f t="shared" si="33"/>
        <v>0</v>
      </c>
      <c r="BS47" s="3268">
        <f t="shared" si="34"/>
        <v>0</v>
      </c>
      <c r="BT47" s="3320">
        <f t="shared" si="35"/>
        <v>0</v>
      </c>
    </row>
    <row r="48" spans="1:72">
      <c r="A48" s="3265"/>
      <c r="B48" s="3266"/>
      <c r="C48" s="3266"/>
      <c r="D48" s="3267"/>
      <c r="E48" s="3268">
        <f t="shared" si="7"/>
        <v>0</v>
      </c>
      <c r="F48" s="3269"/>
      <c r="G48" s="3270">
        <f t="shared" si="8"/>
        <v>0</v>
      </c>
      <c r="H48" s="3271">
        <f t="shared" si="9"/>
        <v>0</v>
      </c>
      <c r="I48" s="3278"/>
      <c r="J48" s="3278"/>
      <c r="K48" s="3278"/>
      <c r="L48" s="3278"/>
      <c r="M48" s="3278"/>
      <c r="N48" s="3278"/>
      <c r="O48" s="3278"/>
      <c r="P48" s="3278"/>
      <c r="Q48" s="3278"/>
      <c r="R48" s="3278"/>
      <c r="S48" s="3278"/>
      <c r="T48" s="3278"/>
      <c r="U48" s="3278"/>
      <c r="V48" s="3278"/>
      <c r="W48" s="3278"/>
      <c r="X48" s="3278"/>
      <c r="Y48" s="3278"/>
      <c r="Z48" s="3278"/>
      <c r="AA48" s="3278"/>
      <c r="AB48" s="3278"/>
      <c r="AC48" s="3268">
        <f t="shared" si="10"/>
        <v>0</v>
      </c>
      <c r="AD48" s="3288"/>
      <c r="AE48" s="3288"/>
      <c r="AF48" s="3288"/>
      <c r="AG48" s="3288"/>
      <c r="AH48" s="3288"/>
      <c r="AI48" s="3288"/>
      <c r="AJ48" s="3288"/>
      <c r="AK48" s="3288"/>
      <c r="AL48" s="3288"/>
      <c r="AM48" s="3288"/>
      <c r="AN48" s="3288"/>
      <c r="AO48" s="3288"/>
      <c r="AP48" s="3288"/>
      <c r="AQ48" s="3288"/>
      <c r="AR48" s="3288"/>
      <c r="AS48" s="3288"/>
      <c r="AT48" s="3298"/>
      <c r="AU48" s="3299"/>
      <c r="AV48" s="972">
        <f t="shared" si="11"/>
        <v>0</v>
      </c>
      <c r="AW48" s="972">
        <f t="shared" si="12"/>
        <v>0</v>
      </c>
      <c r="AX48" s="972">
        <f t="shared" si="13"/>
        <v>0</v>
      </c>
      <c r="AY48" s="3313">
        <f t="shared" si="14"/>
        <v>0</v>
      </c>
      <c r="AZ48" s="3268">
        <f t="shared" si="15"/>
        <v>0</v>
      </c>
      <c r="BA48" s="3268">
        <f t="shared" si="16"/>
        <v>0</v>
      </c>
      <c r="BB48" s="3268">
        <f t="shared" si="17"/>
        <v>0</v>
      </c>
      <c r="BC48" s="3268">
        <f t="shared" si="18"/>
        <v>0</v>
      </c>
      <c r="BD48" s="3268">
        <f t="shared" si="19"/>
        <v>0</v>
      </c>
      <c r="BE48" s="3268">
        <f t="shared" si="20"/>
        <v>0</v>
      </c>
      <c r="BF48" s="3268">
        <f t="shared" si="21"/>
        <v>0</v>
      </c>
      <c r="BG48" s="3268">
        <f t="shared" si="22"/>
        <v>0</v>
      </c>
      <c r="BH48" s="3268">
        <f t="shared" si="23"/>
        <v>0</v>
      </c>
      <c r="BI48" s="3268">
        <f t="shared" si="24"/>
        <v>0</v>
      </c>
      <c r="BJ48" s="3268">
        <f t="shared" si="25"/>
        <v>0</v>
      </c>
      <c r="BK48" s="3268">
        <f t="shared" si="26"/>
        <v>0</v>
      </c>
      <c r="BL48" s="3268">
        <f t="shared" si="27"/>
        <v>0</v>
      </c>
      <c r="BM48" s="3268">
        <f t="shared" si="28"/>
        <v>0</v>
      </c>
      <c r="BN48" s="3268">
        <f t="shared" si="29"/>
        <v>0</v>
      </c>
      <c r="BO48" s="3268">
        <f t="shared" si="30"/>
        <v>0</v>
      </c>
      <c r="BP48" s="3268">
        <f t="shared" si="31"/>
        <v>0</v>
      </c>
      <c r="BQ48" s="3268">
        <f t="shared" si="32"/>
        <v>0</v>
      </c>
      <c r="BR48" s="3268">
        <f t="shared" si="33"/>
        <v>0</v>
      </c>
      <c r="BS48" s="3268">
        <f t="shared" si="34"/>
        <v>0</v>
      </c>
      <c r="BT48" s="3320">
        <f t="shared" si="35"/>
        <v>0</v>
      </c>
    </row>
    <row r="49" spans="1:72">
      <c r="A49" s="3265"/>
      <c r="B49" s="3266"/>
      <c r="C49" s="3266"/>
      <c r="D49" s="3267"/>
      <c r="E49" s="3268">
        <f t="shared" si="7"/>
        <v>0</v>
      </c>
      <c r="F49" s="3269"/>
      <c r="G49" s="3270">
        <f t="shared" si="8"/>
        <v>0</v>
      </c>
      <c r="H49" s="3271">
        <f t="shared" si="9"/>
        <v>0</v>
      </c>
      <c r="I49" s="3278"/>
      <c r="J49" s="3278"/>
      <c r="K49" s="3278"/>
      <c r="L49" s="3278"/>
      <c r="M49" s="3278"/>
      <c r="N49" s="3278"/>
      <c r="O49" s="3278"/>
      <c r="P49" s="3278"/>
      <c r="Q49" s="3278"/>
      <c r="R49" s="3278"/>
      <c r="S49" s="3278"/>
      <c r="T49" s="3278"/>
      <c r="U49" s="3278"/>
      <c r="V49" s="3278"/>
      <c r="W49" s="3278"/>
      <c r="X49" s="3278"/>
      <c r="Y49" s="3278"/>
      <c r="Z49" s="3278"/>
      <c r="AA49" s="3278"/>
      <c r="AB49" s="3278"/>
      <c r="AC49" s="3268">
        <f t="shared" si="10"/>
        <v>0</v>
      </c>
      <c r="AD49" s="3288"/>
      <c r="AE49" s="3288"/>
      <c r="AF49" s="3288"/>
      <c r="AG49" s="3288"/>
      <c r="AH49" s="3288"/>
      <c r="AI49" s="3288"/>
      <c r="AJ49" s="3288"/>
      <c r="AK49" s="3288"/>
      <c r="AL49" s="3288"/>
      <c r="AM49" s="3288"/>
      <c r="AN49" s="3288"/>
      <c r="AO49" s="3288"/>
      <c r="AP49" s="3288"/>
      <c r="AQ49" s="3288"/>
      <c r="AR49" s="3288"/>
      <c r="AS49" s="3288"/>
      <c r="AT49" s="3298"/>
      <c r="AU49" s="3299"/>
      <c r="AV49" s="972">
        <f t="shared" si="11"/>
        <v>0</v>
      </c>
      <c r="AW49" s="972">
        <f t="shared" si="12"/>
        <v>0</v>
      </c>
      <c r="AX49" s="972">
        <f t="shared" si="13"/>
        <v>0</v>
      </c>
      <c r="AY49" s="3313">
        <f t="shared" si="14"/>
        <v>0</v>
      </c>
      <c r="AZ49" s="3268">
        <f t="shared" si="15"/>
        <v>0</v>
      </c>
      <c r="BA49" s="3268">
        <f t="shared" si="16"/>
        <v>0</v>
      </c>
      <c r="BB49" s="3268">
        <f t="shared" si="17"/>
        <v>0</v>
      </c>
      <c r="BC49" s="3268">
        <f t="shared" si="18"/>
        <v>0</v>
      </c>
      <c r="BD49" s="3268">
        <f t="shared" si="19"/>
        <v>0</v>
      </c>
      <c r="BE49" s="3268">
        <f t="shared" si="20"/>
        <v>0</v>
      </c>
      <c r="BF49" s="3268">
        <f t="shared" si="21"/>
        <v>0</v>
      </c>
      <c r="BG49" s="3268">
        <f t="shared" si="22"/>
        <v>0</v>
      </c>
      <c r="BH49" s="3268">
        <f t="shared" si="23"/>
        <v>0</v>
      </c>
      <c r="BI49" s="3268">
        <f t="shared" si="24"/>
        <v>0</v>
      </c>
      <c r="BJ49" s="3268">
        <f t="shared" si="25"/>
        <v>0</v>
      </c>
      <c r="BK49" s="3268">
        <f t="shared" si="26"/>
        <v>0</v>
      </c>
      <c r="BL49" s="3268">
        <f t="shared" si="27"/>
        <v>0</v>
      </c>
      <c r="BM49" s="3268">
        <f t="shared" si="28"/>
        <v>0</v>
      </c>
      <c r="BN49" s="3268">
        <f t="shared" si="29"/>
        <v>0</v>
      </c>
      <c r="BO49" s="3268">
        <f t="shared" si="30"/>
        <v>0</v>
      </c>
      <c r="BP49" s="3268">
        <f t="shared" si="31"/>
        <v>0</v>
      </c>
      <c r="BQ49" s="3268">
        <f t="shared" si="32"/>
        <v>0</v>
      </c>
      <c r="BR49" s="3268">
        <f t="shared" si="33"/>
        <v>0</v>
      </c>
      <c r="BS49" s="3268">
        <f t="shared" si="34"/>
        <v>0</v>
      </c>
      <c r="BT49" s="3320">
        <f t="shared" si="35"/>
        <v>0</v>
      </c>
    </row>
    <row r="50" spans="1:72">
      <c r="A50" s="3265"/>
      <c r="B50" s="3266"/>
      <c r="C50" s="3266"/>
      <c r="D50" s="3267"/>
      <c r="E50" s="3268">
        <f t="shared" si="7"/>
        <v>0</v>
      </c>
      <c r="F50" s="3269"/>
      <c r="G50" s="3270">
        <f t="shared" si="8"/>
        <v>0</v>
      </c>
      <c r="H50" s="3271">
        <f t="shared" si="9"/>
        <v>0</v>
      </c>
      <c r="I50" s="3278"/>
      <c r="J50" s="3278"/>
      <c r="K50" s="3278"/>
      <c r="L50" s="3278"/>
      <c r="M50" s="3278"/>
      <c r="N50" s="3278"/>
      <c r="O50" s="3278"/>
      <c r="P50" s="3278"/>
      <c r="Q50" s="3278"/>
      <c r="R50" s="3278"/>
      <c r="S50" s="3278"/>
      <c r="T50" s="3278"/>
      <c r="U50" s="3278"/>
      <c r="V50" s="3278"/>
      <c r="W50" s="3278"/>
      <c r="X50" s="3278"/>
      <c r="Y50" s="3278"/>
      <c r="Z50" s="3278"/>
      <c r="AA50" s="3278"/>
      <c r="AB50" s="3278"/>
      <c r="AC50" s="3268">
        <f t="shared" si="10"/>
        <v>0</v>
      </c>
      <c r="AD50" s="3288"/>
      <c r="AE50" s="3288"/>
      <c r="AF50" s="3288"/>
      <c r="AG50" s="3288"/>
      <c r="AH50" s="3288"/>
      <c r="AI50" s="3288"/>
      <c r="AJ50" s="3288"/>
      <c r="AK50" s="3288"/>
      <c r="AL50" s="3288"/>
      <c r="AM50" s="3288"/>
      <c r="AN50" s="3288"/>
      <c r="AO50" s="3288"/>
      <c r="AP50" s="3288"/>
      <c r="AQ50" s="3288"/>
      <c r="AR50" s="3288"/>
      <c r="AS50" s="3288"/>
      <c r="AT50" s="3298"/>
      <c r="AU50" s="3299"/>
      <c r="AV50" s="972">
        <f t="shared" si="11"/>
        <v>0</v>
      </c>
      <c r="AW50" s="972">
        <f t="shared" si="12"/>
        <v>0</v>
      </c>
      <c r="AX50" s="972">
        <f t="shared" si="13"/>
        <v>0</v>
      </c>
      <c r="AY50" s="3313">
        <f t="shared" si="14"/>
        <v>0</v>
      </c>
      <c r="AZ50" s="3268">
        <f t="shared" si="15"/>
        <v>0</v>
      </c>
      <c r="BA50" s="3268">
        <f t="shared" si="16"/>
        <v>0</v>
      </c>
      <c r="BB50" s="3268">
        <f t="shared" si="17"/>
        <v>0</v>
      </c>
      <c r="BC50" s="3268">
        <f t="shared" si="18"/>
        <v>0</v>
      </c>
      <c r="BD50" s="3268">
        <f t="shared" si="19"/>
        <v>0</v>
      </c>
      <c r="BE50" s="3268">
        <f t="shared" si="20"/>
        <v>0</v>
      </c>
      <c r="BF50" s="3268">
        <f t="shared" si="21"/>
        <v>0</v>
      </c>
      <c r="BG50" s="3268">
        <f t="shared" si="22"/>
        <v>0</v>
      </c>
      <c r="BH50" s="3268">
        <f t="shared" si="23"/>
        <v>0</v>
      </c>
      <c r="BI50" s="3268">
        <f t="shared" si="24"/>
        <v>0</v>
      </c>
      <c r="BJ50" s="3268">
        <f t="shared" si="25"/>
        <v>0</v>
      </c>
      <c r="BK50" s="3268">
        <f t="shared" si="26"/>
        <v>0</v>
      </c>
      <c r="BL50" s="3268">
        <f t="shared" si="27"/>
        <v>0</v>
      </c>
      <c r="BM50" s="3268">
        <f t="shared" si="28"/>
        <v>0</v>
      </c>
      <c r="BN50" s="3268">
        <f t="shared" si="29"/>
        <v>0</v>
      </c>
      <c r="BO50" s="3268">
        <f t="shared" si="30"/>
        <v>0</v>
      </c>
      <c r="BP50" s="3268">
        <f t="shared" si="31"/>
        <v>0</v>
      </c>
      <c r="BQ50" s="3268">
        <f t="shared" si="32"/>
        <v>0</v>
      </c>
      <c r="BR50" s="3268">
        <f t="shared" si="33"/>
        <v>0</v>
      </c>
      <c r="BS50" s="3268">
        <f t="shared" si="34"/>
        <v>0</v>
      </c>
      <c r="BT50" s="3320">
        <f t="shared" si="35"/>
        <v>0</v>
      </c>
    </row>
    <row r="51" spans="1:72">
      <c r="A51" s="3265"/>
      <c r="B51" s="3266"/>
      <c r="C51" s="3266"/>
      <c r="D51" s="3267"/>
      <c r="E51" s="3268">
        <f t="shared" si="7"/>
        <v>0</v>
      </c>
      <c r="F51" s="3269"/>
      <c r="G51" s="3270">
        <f t="shared" si="8"/>
        <v>0</v>
      </c>
      <c r="H51" s="3271">
        <f t="shared" si="9"/>
        <v>0</v>
      </c>
      <c r="I51" s="3278"/>
      <c r="J51" s="3278"/>
      <c r="K51" s="3278"/>
      <c r="L51" s="3278"/>
      <c r="M51" s="3278"/>
      <c r="N51" s="3278"/>
      <c r="O51" s="3278"/>
      <c r="P51" s="3278"/>
      <c r="Q51" s="3278"/>
      <c r="R51" s="3278"/>
      <c r="S51" s="3278"/>
      <c r="T51" s="3278"/>
      <c r="U51" s="3278"/>
      <c r="V51" s="3278"/>
      <c r="W51" s="3278"/>
      <c r="X51" s="3278"/>
      <c r="Y51" s="3278"/>
      <c r="Z51" s="3278"/>
      <c r="AA51" s="3278"/>
      <c r="AB51" s="3278"/>
      <c r="AC51" s="3268">
        <f t="shared" si="10"/>
        <v>0</v>
      </c>
      <c r="AD51" s="3288"/>
      <c r="AE51" s="3288"/>
      <c r="AF51" s="3288"/>
      <c r="AG51" s="3288"/>
      <c r="AH51" s="3288"/>
      <c r="AI51" s="3288"/>
      <c r="AJ51" s="3288"/>
      <c r="AK51" s="3288"/>
      <c r="AL51" s="3288"/>
      <c r="AM51" s="3288"/>
      <c r="AN51" s="3288"/>
      <c r="AO51" s="3288"/>
      <c r="AP51" s="3288"/>
      <c r="AQ51" s="3288"/>
      <c r="AR51" s="3288"/>
      <c r="AS51" s="3288"/>
      <c r="AT51" s="3298"/>
      <c r="AU51" s="3299"/>
      <c r="AV51" s="972">
        <f t="shared" si="11"/>
        <v>0</v>
      </c>
      <c r="AW51" s="972">
        <f t="shared" si="12"/>
        <v>0</v>
      </c>
      <c r="AX51" s="972">
        <f t="shared" si="13"/>
        <v>0</v>
      </c>
      <c r="AY51" s="3313">
        <f t="shared" si="14"/>
        <v>0</v>
      </c>
      <c r="AZ51" s="3268">
        <f t="shared" si="15"/>
        <v>0</v>
      </c>
      <c r="BA51" s="3268">
        <f t="shared" si="16"/>
        <v>0</v>
      </c>
      <c r="BB51" s="3268">
        <f t="shared" si="17"/>
        <v>0</v>
      </c>
      <c r="BC51" s="3268">
        <f t="shared" si="18"/>
        <v>0</v>
      </c>
      <c r="BD51" s="3268">
        <f t="shared" si="19"/>
        <v>0</v>
      </c>
      <c r="BE51" s="3268">
        <f t="shared" si="20"/>
        <v>0</v>
      </c>
      <c r="BF51" s="3268">
        <f t="shared" si="21"/>
        <v>0</v>
      </c>
      <c r="BG51" s="3268">
        <f t="shared" si="22"/>
        <v>0</v>
      </c>
      <c r="BH51" s="3268">
        <f t="shared" si="23"/>
        <v>0</v>
      </c>
      <c r="BI51" s="3268">
        <f t="shared" si="24"/>
        <v>0</v>
      </c>
      <c r="BJ51" s="3268">
        <f t="shared" si="25"/>
        <v>0</v>
      </c>
      <c r="BK51" s="3268">
        <f t="shared" si="26"/>
        <v>0</v>
      </c>
      <c r="BL51" s="3268">
        <f t="shared" si="27"/>
        <v>0</v>
      </c>
      <c r="BM51" s="3268">
        <f t="shared" si="28"/>
        <v>0</v>
      </c>
      <c r="BN51" s="3268">
        <f t="shared" si="29"/>
        <v>0</v>
      </c>
      <c r="BO51" s="3268">
        <f t="shared" si="30"/>
        <v>0</v>
      </c>
      <c r="BP51" s="3268">
        <f t="shared" si="31"/>
        <v>0</v>
      </c>
      <c r="BQ51" s="3268">
        <f t="shared" si="32"/>
        <v>0</v>
      </c>
      <c r="BR51" s="3268">
        <f t="shared" si="33"/>
        <v>0</v>
      </c>
      <c r="BS51" s="3268">
        <f t="shared" si="34"/>
        <v>0</v>
      </c>
      <c r="BT51" s="3320">
        <f t="shared" si="35"/>
        <v>0</v>
      </c>
    </row>
    <row r="52" spans="1:72">
      <c r="A52" s="3265"/>
      <c r="B52" s="3266"/>
      <c r="C52" s="3266"/>
      <c r="D52" s="3267"/>
      <c r="E52" s="3268">
        <f t="shared" si="7"/>
        <v>0</v>
      </c>
      <c r="F52" s="3269"/>
      <c r="G52" s="3270">
        <f t="shared" si="8"/>
        <v>0</v>
      </c>
      <c r="H52" s="3271">
        <f t="shared" si="9"/>
        <v>0</v>
      </c>
      <c r="I52" s="3278"/>
      <c r="J52" s="3278"/>
      <c r="K52" s="3278"/>
      <c r="L52" s="3278"/>
      <c r="M52" s="3278"/>
      <c r="N52" s="3278"/>
      <c r="O52" s="3278"/>
      <c r="P52" s="3278"/>
      <c r="Q52" s="3278"/>
      <c r="R52" s="3278"/>
      <c r="S52" s="3278"/>
      <c r="T52" s="3278"/>
      <c r="U52" s="3278"/>
      <c r="V52" s="3278"/>
      <c r="W52" s="3278"/>
      <c r="X52" s="3278"/>
      <c r="Y52" s="3278"/>
      <c r="Z52" s="3278"/>
      <c r="AA52" s="3278"/>
      <c r="AB52" s="3278"/>
      <c r="AC52" s="3268">
        <f t="shared" si="10"/>
        <v>0</v>
      </c>
      <c r="AD52" s="3288"/>
      <c r="AE52" s="3288"/>
      <c r="AF52" s="3288"/>
      <c r="AG52" s="3288"/>
      <c r="AH52" s="3288"/>
      <c r="AI52" s="3288"/>
      <c r="AJ52" s="3288"/>
      <c r="AK52" s="3288"/>
      <c r="AL52" s="3288"/>
      <c r="AM52" s="3288"/>
      <c r="AN52" s="3288"/>
      <c r="AO52" s="3288"/>
      <c r="AP52" s="3288"/>
      <c r="AQ52" s="3288"/>
      <c r="AR52" s="3288"/>
      <c r="AS52" s="3288"/>
      <c r="AT52" s="3298"/>
      <c r="AU52" s="3299"/>
      <c r="AV52" s="972">
        <f t="shared" si="11"/>
        <v>0</v>
      </c>
      <c r="AW52" s="972">
        <f t="shared" si="12"/>
        <v>0</v>
      </c>
      <c r="AX52" s="972">
        <f t="shared" si="13"/>
        <v>0</v>
      </c>
      <c r="AY52" s="3313">
        <f t="shared" si="14"/>
        <v>0</v>
      </c>
      <c r="AZ52" s="3268">
        <f t="shared" si="15"/>
        <v>0</v>
      </c>
      <c r="BA52" s="3268">
        <f t="shared" si="16"/>
        <v>0</v>
      </c>
      <c r="BB52" s="3268">
        <f t="shared" si="17"/>
        <v>0</v>
      </c>
      <c r="BC52" s="3268">
        <f t="shared" si="18"/>
        <v>0</v>
      </c>
      <c r="BD52" s="3268">
        <f t="shared" si="19"/>
        <v>0</v>
      </c>
      <c r="BE52" s="3268">
        <f t="shared" si="20"/>
        <v>0</v>
      </c>
      <c r="BF52" s="3268">
        <f t="shared" si="21"/>
        <v>0</v>
      </c>
      <c r="BG52" s="3268">
        <f t="shared" si="22"/>
        <v>0</v>
      </c>
      <c r="BH52" s="3268">
        <f t="shared" si="23"/>
        <v>0</v>
      </c>
      <c r="BI52" s="3268">
        <f t="shared" si="24"/>
        <v>0</v>
      </c>
      <c r="BJ52" s="3268">
        <f t="shared" si="25"/>
        <v>0</v>
      </c>
      <c r="BK52" s="3268">
        <f t="shared" si="26"/>
        <v>0</v>
      </c>
      <c r="BL52" s="3268">
        <f t="shared" si="27"/>
        <v>0</v>
      </c>
      <c r="BM52" s="3268">
        <f t="shared" si="28"/>
        <v>0</v>
      </c>
      <c r="BN52" s="3268">
        <f t="shared" si="29"/>
        <v>0</v>
      </c>
      <c r="BO52" s="3268">
        <f t="shared" si="30"/>
        <v>0</v>
      </c>
      <c r="BP52" s="3268">
        <f t="shared" si="31"/>
        <v>0</v>
      </c>
      <c r="BQ52" s="3268">
        <f t="shared" si="32"/>
        <v>0</v>
      </c>
      <c r="BR52" s="3268">
        <f t="shared" si="33"/>
        <v>0</v>
      </c>
      <c r="BS52" s="3268">
        <f t="shared" si="34"/>
        <v>0</v>
      </c>
      <c r="BT52" s="3320">
        <f t="shared" si="35"/>
        <v>0</v>
      </c>
    </row>
    <row r="53" spans="1:72">
      <c r="A53" s="3265"/>
      <c r="B53" s="3266"/>
      <c r="C53" s="3266"/>
      <c r="D53" s="3267"/>
      <c r="E53" s="3268">
        <f t="shared" si="7"/>
        <v>0</v>
      </c>
      <c r="F53" s="3269"/>
      <c r="G53" s="3270">
        <f t="shared" si="8"/>
        <v>0</v>
      </c>
      <c r="H53" s="3271">
        <f t="shared" si="9"/>
        <v>0</v>
      </c>
      <c r="I53" s="3278"/>
      <c r="J53" s="3278"/>
      <c r="K53" s="3278"/>
      <c r="L53" s="3278"/>
      <c r="M53" s="3278"/>
      <c r="N53" s="3278"/>
      <c r="O53" s="3278"/>
      <c r="P53" s="3278"/>
      <c r="Q53" s="3278"/>
      <c r="R53" s="3278"/>
      <c r="S53" s="3278"/>
      <c r="T53" s="3278"/>
      <c r="U53" s="3278"/>
      <c r="V53" s="3278"/>
      <c r="W53" s="3278"/>
      <c r="X53" s="3278"/>
      <c r="Y53" s="3278"/>
      <c r="Z53" s="3278"/>
      <c r="AA53" s="3278"/>
      <c r="AB53" s="3278"/>
      <c r="AC53" s="3268">
        <f t="shared" si="10"/>
        <v>0</v>
      </c>
      <c r="AD53" s="3288"/>
      <c r="AE53" s="3288"/>
      <c r="AF53" s="3288"/>
      <c r="AG53" s="3288"/>
      <c r="AH53" s="3288"/>
      <c r="AI53" s="3288"/>
      <c r="AJ53" s="3288"/>
      <c r="AK53" s="3288"/>
      <c r="AL53" s="3288"/>
      <c r="AM53" s="3288"/>
      <c r="AN53" s="3288"/>
      <c r="AO53" s="3288"/>
      <c r="AP53" s="3288"/>
      <c r="AQ53" s="3288"/>
      <c r="AR53" s="3288"/>
      <c r="AS53" s="3288"/>
      <c r="AT53" s="3298"/>
      <c r="AU53" s="3299"/>
      <c r="AV53" s="972">
        <f t="shared" si="11"/>
        <v>0</v>
      </c>
      <c r="AW53" s="972">
        <f t="shared" si="12"/>
        <v>0</v>
      </c>
      <c r="AX53" s="972">
        <f t="shared" si="13"/>
        <v>0</v>
      </c>
      <c r="AY53" s="3313">
        <f t="shared" si="14"/>
        <v>0</v>
      </c>
      <c r="AZ53" s="3268">
        <f t="shared" si="15"/>
        <v>0</v>
      </c>
      <c r="BA53" s="3268">
        <f t="shared" si="16"/>
        <v>0</v>
      </c>
      <c r="BB53" s="3268">
        <f t="shared" si="17"/>
        <v>0</v>
      </c>
      <c r="BC53" s="3268">
        <f t="shared" si="18"/>
        <v>0</v>
      </c>
      <c r="BD53" s="3268">
        <f t="shared" si="19"/>
        <v>0</v>
      </c>
      <c r="BE53" s="3268">
        <f t="shared" si="20"/>
        <v>0</v>
      </c>
      <c r="BF53" s="3268">
        <f t="shared" si="21"/>
        <v>0</v>
      </c>
      <c r="BG53" s="3268">
        <f t="shared" si="22"/>
        <v>0</v>
      </c>
      <c r="BH53" s="3268">
        <f t="shared" si="23"/>
        <v>0</v>
      </c>
      <c r="BI53" s="3268">
        <f t="shared" si="24"/>
        <v>0</v>
      </c>
      <c r="BJ53" s="3268">
        <f t="shared" si="25"/>
        <v>0</v>
      </c>
      <c r="BK53" s="3268">
        <f t="shared" si="26"/>
        <v>0</v>
      </c>
      <c r="BL53" s="3268">
        <f t="shared" si="27"/>
        <v>0</v>
      </c>
      <c r="BM53" s="3268">
        <f t="shared" si="28"/>
        <v>0</v>
      </c>
      <c r="BN53" s="3268">
        <f t="shared" si="29"/>
        <v>0</v>
      </c>
      <c r="BO53" s="3268">
        <f t="shared" si="30"/>
        <v>0</v>
      </c>
      <c r="BP53" s="3268">
        <f t="shared" si="31"/>
        <v>0</v>
      </c>
      <c r="BQ53" s="3268">
        <f t="shared" si="32"/>
        <v>0</v>
      </c>
      <c r="BR53" s="3268">
        <f t="shared" si="33"/>
        <v>0</v>
      </c>
      <c r="BS53" s="3268">
        <f t="shared" si="34"/>
        <v>0</v>
      </c>
      <c r="BT53" s="3320">
        <f t="shared" si="35"/>
        <v>0</v>
      </c>
    </row>
    <row r="54" spans="1:72">
      <c r="A54" s="3265"/>
      <c r="B54" s="3266"/>
      <c r="C54" s="3266"/>
      <c r="D54" s="3267"/>
      <c r="E54" s="3268">
        <f t="shared" si="7"/>
        <v>0</v>
      </c>
      <c r="F54" s="3269"/>
      <c r="G54" s="3270">
        <f t="shared" si="8"/>
        <v>0</v>
      </c>
      <c r="H54" s="3271">
        <f t="shared" si="9"/>
        <v>0</v>
      </c>
      <c r="I54" s="3278"/>
      <c r="J54" s="3278"/>
      <c r="K54" s="3278"/>
      <c r="L54" s="3278"/>
      <c r="M54" s="3278"/>
      <c r="N54" s="3278"/>
      <c r="O54" s="3278"/>
      <c r="P54" s="3278"/>
      <c r="Q54" s="3278"/>
      <c r="R54" s="3278"/>
      <c r="S54" s="3278"/>
      <c r="T54" s="3278"/>
      <c r="U54" s="3278"/>
      <c r="V54" s="3278"/>
      <c r="W54" s="3278"/>
      <c r="X54" s="3278"/>
      <c r="Y54" s="3278"/>
      <c r="Z54" s="3278"/>
      <c r="AA54" s="3278"/>
      <c r="AB54" s="3278"/>
      <c r="AC54" s="3268">
        <f t="shared" si="10"/>
        <v>0</v>
      </c>
      <c r="AD54" s="3288"/>
      <c r="AE54" s="3288"/>
      <c r="AF54" s="3288"/>
      <c r="AG54" s="3288"/>
      <c r="AH54" s="3288"/>
      <c r="AI54" s="3288"/>
      <c r="AJ54" s="3288"/>
      <c r="AK54" s="3288"/>
      <c r="AL54" s="3288"/>
      <c r="AM54" s="3288"/>
      <c r="AN54" s="3288"/>
      <c r="AO54" s="3288"/>
      <c r="AP54" s="3288"/>
      <c r="AQ54" s="3288"/>
      <c r="AR54" s="3288"/>
      <c r="AS54" s="3288"/>
      <c r="AT54" s="3298"/>
      <c r="AU54" s="3299"/>
      <c r="AV54" s="972">
        <f t="shared" si="11"/>
        <v>0</v>
      </c>
      <c r="AW54" s="972">
        <f t="shared" si="12"/>
        <v>0</v>
      </c>
      <c r="AX54" s="972">
        <f t="shared" si="13"/>
        <v>0</v>
      </c>
      <c r="AY54" s="3313">
        <f t="shared" si="14"/>
        <v>0</v>
      </c>
      <c r="AZ54" s="3268">
        <f t="shared" si="15"/>
        <v>0</v>
      </c>
      <c r="BA54" s="3268">
        <f t="shared" si="16"/>
        <v>0</v>
      </c>
      <c r="BB54" s="3268">
        <f t="shared" si="17"/>
        <v>0</v>
      </c>
      <c r="BC54" s="3268">
        <f t="shared" si="18"/>
        <v>0</v>
      </c>
      <c r="BD54" s="3268">
        <f t="shared" si="19"/>
        <v>0</v>
      </c>
      <c r="BE54" s="3268">
        <f t="shared" si="20"/>
        <v>0</v>
      </c>
      <c r="BF54" s="3268">
        <f t="shared" si="21"/>
        <v>0</v>
      </c>
      <c r="BG54" s="3268">
        <f t="shared" si="22"/>
        <v>0</v>
      </c>
      <c r="BH54" s="3268">
        <f t="shared" si="23"/>
        <v>0</v>
      </c>
      <c r="BI54" s="3268">
        <f t="shared" si="24"/>
        <v>0</v>
      </c>
      <c r="BJ54" s="3268">
        <f t="shared" si="25"/>
        <v>0</v>
      </c>
      <c r="BK54" s="3268">
        <f t="shared" si="26"/>
        <v>0</v>
      </c>
      <c r="BL54" s="3268">
        <f t="shared" si="27"/>
        <v>0</v>
      </c>
      <c r="BM54" s="3268">
        <f t="shared" si="28"/>
        <v>0</v>
      </c>
      <c r="BN54" s="3268">
        <f t="shared" si="29"/>
        <v>0</v>
      </c>
      <c r="BO54" s="3268">
        <f t="shared" si="30"/>
        <v>0</v>
      </c>
      <c r="BP54" s="3268">
        <f t="shared" si="31"/>
        <v>0</v>
      </c>
      <c r="BQ54" s="3268">
        <f t="shared" si="32"/>
        <v>0</v>
      </c>
      <c r="BR54" s="3268">
        <f t="shared" si="33"/>
        <v>0</v>
      </c>
      <c r="BS54" s="3268">
        <f t="shared" si="34"/>
        <v>0</v>
      </c>
      <c r="BT54" s="3320">
        <f t="shared" si="35"/>
        <v>0</v>
      </c>
    </row>
    <row r="55" spans="1:72">
      <c r="A55" s="3265"/>
      <c r="B55" s="3266"/>
      <c r="C55" s="3266"/>
      <c r="D55" s="3267"/>
      <c r="E55" s="3268">
        <f t="shared" si="7"/>
        <v>0</v>
      </c>
      <c r="F55" s="3269"/>
      <c r="G55" s="3270">
        <f t="shared" si="8"/>
        <v>0</v>
      </c>
      <c r="H55" s="3271">
        <f t="shared" si="9"/>
        <v>0</v>
      </c>
      <c r="I55" s="3278"/>
      <c r="J55" s="3278"/>
      <c r="K55" s="3278"/>
      <c r="L55" s="3278"/>
      <c r="M55" s="3278"/>
      <c r="N55" s="3278"/>
      <c r="O55" s="3278"/>
      <c r="P55" s="3278"/>
      <c r="Q55" s="3278"/>
      <c r="R55" s="3278"/>
      <c r="S55" s="3278"/>
      <c r="T55" s="3278"/>
      <c r="U55" s="3278"/>
      <c r="V55" s="3278"/>
      <c r="W55" s="3278"/>
      <c r="X55" s="3278"/>
      <c r="Y55" s="3278"/>
      <c r="Z55" s="3278"/>
      <c r="AA55" s="3278"/>
      <c r="AB55" s="3278"/>
      <c r="AC55" s="3268">
        <f t="shared" si="10"/>
        <v>0</v>
      </c>
      <c r="AD55" s="3288"/>
      <c r="AE55" s="3288"/>
      <c r="AF55" s="3288"/>
      <c r="AG55" s="3288"/>
      <c r="AH55" s="3288"/>
      <c r="AI55" s="3288"/>
      <c r="AJ55" s="3288"/>
      <c r="AK55" s="3288"/>
      <c r="AL55" s="3288"/>
      <c r="AM55" s="3288"/>
      <c r="AN55" s="3288"/>
      <c r="AO55" s="3288"/>
      <c r="AP55" s="3288"/>
      <c r="AQ55" s="3288"/>
      <c r="AR55" s="3288"/>
      <c r="AS55" s="3288"/>
      <c r="AT55" s="3298"/>
      <c r="AU55" s="3299"/>
      <c r="AV55" s="972">
        <f t="shared" si="11"/>
        <v>0</v>
      </c>
      <c r="AW55" s="972">
        <f t="shared" si="12"/>
        <v>0</v>
      </c>
      <c r="AX55" s="972">
        <f t="shared" si="13"/>
        <v>0</v>
      </c>
      <c r="AY55" s="3313">
        <f t="shared" si="14"/>
        <v>0</v>
      </c>
      <c r="AZ55" s="3268">
        <f t="shared" si="15"/>
        <v>0</v>
      </c>
      <c r="BA55" s="3268">
        <f t="shared" si="16"/>
        <v>0</v>
      </c>
      <c r="BB55" s="3268">
        <f t="shared" si="17"/>
        <v>0</v>
      </c>
      <c r="BC55" s="3268">
        <f t="shared" si="18"/>
        <v>0</v>
      </c>
      <c r="BD55" s="3268">
        <f t="shared" si="19"/>
        <v>0</v>
      </c>
      <c r="BE55" s="3268">
        <f t="shared" si="20"/>
        <v>0</v>
      </c>
      <c r="BF55" s="3268">
        <f t="shared" si="21"/>
        <v>0</v>
      </c>
      <c r="BG55" s="3268">
        <f t="shared" si="22"/>
        <v>0</v>
      </c>
      <c r="BH55" s="3268">
        <f t="shared" si="23"/>
        <v>0</v>
      </c>
      <c r="BI55" s="3268">
        <f t="shared" si="24"/>
        <v>0</v>
      </c>
      <c r="BJ55" s="3268">
        <f t="shared" si="25"/>
        <v>0</v>
      </c>
      <c r="BK55" s="3268">
        <f t="shared" si="26"/>
        <v>0</v>
      </c>
      <c r="BL55" s="3268">
        <f t="shared" si="27"/>
        <v>0</v>
      </c>
      <c r="BM55" s="3268">
        <f t="shared" si="28"/>
        <v>0</v>
      </c>
      <c r="BN55" s="3268">
        <f t="shared" si="29"/>
        <v>0</v>
      </c>
      <c r="BO55" s="3268">
        <f t="shared" si="30"/>
        <v>0</v>
      </c>
      <c r="BP55" s="3268">
        <f t="shared" si="31"/>
        <v>0</v>
      </c>
      <c r="BQ55" s="3268">
        <f t="shared" si="32"/>
        <v>0</v>
      </c>
      <c r="BR55" s="3268">
        <f t="shared" si="33"/>
        <v>0</v>
      </c>
      <c r="BS55" s="3268">
        <f t="shared" si="34"/>
        <v>0</v>
      </c>
      <c r="BT55" s="3320">
        <f t="shared" si="35"/>
        <v>0</v>
      </c>
    </row>
    <row r="56" spans="1:72">
      <c r="A56" s="3265"/>
      <c r="B56" s="3266"/>
      <c r="C56" s="3266"/>
      <c r="D56" s="3267"/>
      <c r="E56" s="3268">
        <f t="shared" si="7"/>
        <v>0</v>
      </c>
      <c r="F56" s="3269"/>
      <c r="G56" s="3270">
        <f t="shared" si="8"/>
        <v>0</v>
      </c>
      <c r="H56" s="3271">
        <f t="shared" si="9"/>
        <v>0</v>
      </c>
      <c r="I56" s="3278"/>
      <c r="J56" s="3278"/>
      <c r="K56" s="3278"/>
      <c r="L56" s="3278"/>
      <c r="M56" s="3278"/>
      <c r="N56" s="3278"/>
      <c r="O56" s="3278"/>
      <c r="P56" s="3278"/>
      <c r="Q56" s="3278"/>
      <c r="R56" s="3278"/>
      <c r="S56" s="3278"/>
      <c r="T56" s="3278"/>
      <c r="U56" s="3278"/>
      <c r="V56" s="3278"/>
      <c r="W56" s="3278"/>
      <c r="X56" s="3278"/>
      <c r="Y56" s="3278"/>
      <c r="Z56" s="3278"/>
      <c r="AA56" s="3278"/>
      <c r="AB56" s="3278"/>
      <c r="AC56" s="3268">
        <f t="shared" si="10"/>
        <v>0</v>
      </c>
      <c r="AD56" s="3288"/>
      <c r="AE56" s="3288"/>
      <c r="AF56" s="3288"/>
      <c r="AG56" s="3288"/>
      <c r="AH56" s="3288"/>
      <c r="AI56" s="3288"/>
      <c r="AJ56" s="3288"/>
      <c r="AK56" s="3288"/>
      <c r="AL56" s="3288"/>
      <c r="AM56" s="3288"/>
      <c r="AN56" s="3288"/>
      <c r="AO56" s="3288"/>
      <c r="AP56" s="3288"/>
      <c r="AQ56" s="3288"/>
      <c r="AR56" s="3288"/>
      <c r="AS56" s="3288"/>
      <c r="AT56" s="3298"/>
      <c r="AU56" s="3299"/>
      <c r="AV56" s="972">
        <f t="shared" si="11"/>
        <v>0</v>
      </c>
      <c r="AW56" s="972">
        <f t="shared" si="12"/>
        <v>0</v>
      </c>
      <c r="AX56" s="972">
        <f t="shared" si="13"/>
        <v>0</v>
      </c>
      <c r="AY56" s="3313">
        <f t="shared" si="14"/>
        <v>0</v>
      </c>
      <c r="AZ56" s="3268">
        <f t="shared" si="15"/>
        <v>0</v>
      </c>
      <c r="BA56" s="3268">
        <f t="shared" si="16"/>
        <v>0</v>
      </c>
      <c r="BB56" s="3268">
        <f t="shared" si="17"/>
        <v>0</v>
      </c>
      <c r="BC56" s="3268">
        <f t="shared" si="18"/>
        <v>0</v>
      </c>
      <c r="BD56" s="3268">
        <f t="shared" si="19"/>
        <v>0</v>
      </c>
      <c r="BE56" s="3268">
        <f t="shared" si="20"/>
        <v>0</v>
      </c>
      <c r="BF56" s="3268">
        <f t="shared" si="21"/>
        <v>0</v>
      </c>
      <c r="BG56" s="3268">
        <f t="shared" si="22"/>
        <v>0</v>
      </c>
      <c r="BH56" s="3268">
        <f t="shared" si="23"/>
        <v>0</v>
      </c>
      <c r="BI56" s="3268">
        <f t="shared" si="24"/>
        <v>0</v>
      </c>
      <c r="BJ56" s="3268">
        <f t="shared" si="25"/>
        <v>0</v>
      </c>
      <c r="BK56" s="3268">
        <f t="shared" si="26"/>
        <v>0</v>
      </c>
      <c r="BL56" s="3268">
        <f t="shared" si="27"/>
        <v>0</v>
      </c>
      <c r="BM56" s="3268">
        <f t="shared" si="28"/>
        <v>0</v>
      </c>
      <c r="BN56" s="3268">
        <f t="shared" si="29"/>
        <v>0</v>
      </c>
      <c r="BO56" s="3268">
        <f t="shared" si="30"/>
        <v>0</v>
      </c>
      <c r="BP56" s="3268">
        <f t="shared" si="31"/>
        <v>0</v>
      </c>
      <c r="BQ56" s="3268">
        <f t="shared" si="32"/>
        <v>0</v>
      </c>
      <c r="BR56" s="3268">
        <f t="shared" si="33"/>
        <v>0</v>
      </c>
      <c r="BS56" s="3268">
        <f t="shared" si="34"/>
        <v>0</v>
      </c>
      <c r="BT56" s="3320">
        <f t="shared" si="35"/>
        <v>0</v>
      </c>
    </row>
    <row r="57" spans="1:72">
      <c r="A57" s="3265"/>
      <c r="B57" s="3266"/>
      <c r="C57" s="3266"/>
      <c r="D57" s="3267"/>
      <c r="E57" s="3268">
        <f t="shared" si="7"/>
        <v>0</v>
      </c>
      <c r="F57" s="3269"/>
      <c r="G57" s="3270">
        <f t="shared" si="8"/>
        <v>0</v>
      </c>
      <c r="H57" s="3271">
        <f t="shared" si="9"/>
        <v>0</v>
      </c>
      <c r="I57" s="3278"/>
      <c r="J57" s="3278"/>
      <c r="K57" s="3278"/>
      <c r="L57" s="3278"/>
      <c r="M57" s="3278"/>
      <c r="N57" s="3278"/>
      <c r="O57" s="3278"/>
      <c r="P57" s="3278"/>
      <c r="Q57" s="3278"/>
      <c r="R57" s="3278"/>
      <c r="S57" s="3278"/>
      <c r="T57" s="3278"/>
      <c r="U57" s="3278"/>
      <c r="V57" s="3278"/>
      <c r="W57" s="3278"/>
      <c r="X57" s="3278"/>
      <c r="Y57" s="3278"/>
      <c r="Z57" s="3278"/>
      <c r="AA57" s="3278"/>
      <c r="AB57" s="3278"/>
      <c r="AC57" s="3268">
        <f t="shared" si="10"/>
        <v>0</v>
      </c>
      <c r="AD57" s="3288"/>
      <c r="AE57" s="3288"/>
      <c r="AF57" s="3288"/>
      <c r="AG57" s="3288"/>
      <c r="AH57" s="3288"/>
      <c r="AI57" s="3288"/>
      <c r="AJ57" s="3288"/>
      <c r="AK57" s="3288"/>
      <c r="AL57" s="3288"/>
      <c r="AM57" s="3288"/>
      <c r="AN57" s="3288"/>
      <c r="AO57" s="3288"/>
      <c r="AP57" s="3288"/>
      <c r="AQ57" s="3288"/>
      <c r="AR57" s="3288"/>
      <c r="AS57" s="3288"/>
      <c r="AT57" s="3298"/>
      <c r="AU57" s="3299"/>
      <c r="AV57" s="972">
        <f t="shared" si="11"/>
        <v>0</v>
      </c>
      <c r="AW57" s="972">
        <f t="shared" si="12"/>
        <v>0</v>
      </c>
      <c r="AX57" s="972">
        <f t="shared" si="13"/>
        <v>0</v>
      </c>
      <c r="AY57" s="3313">
        <f t="shared" si="14"/>
        <v>0</v>
      </c>
      <c r="AZ57" s="3268">
        <f t="shared" si="15"/>
        <v>0</v>
      </c>
      <c r="BA57" s="3268">
        <f t="shared" si="16"/>
        <v>0</v>
      </c>
      <c r="BB57" s="3268">
        <f t="shared" si="17"/>
        <v>0</v>
      </c>
      <c r="BC57" s="3268">
        <f t="shared" si="18"/>
        <v>0</v>
      </c>
      <c r="BD57" s="3268">
        <f t="shared" si="19"/>
        <v>0</v>
      </c>
      <c r="BE57" s="3268">
        <f t="shared" si="20"/>
        <v>0</v>
      </c>
      <c r="BF57" s="3268">
        <f t="shared" si="21"/>
        <v>0</v>
      </c>
      <c r="BG57" s="3268">
        <f t="shared" si="22"/>
        <v>0</v>
      </c>
      <c r="BH57" s="3268">
        <f t="shared" si="23"/>
        <v>0</v>
      </c>
      <c r="BI57" s="3268">
        <f t="shared" si="24"/>
        <v>0</v>
      </c>
      <c r="BJ57" s="3268">
        <f t="shared" si="25"/>
        <v>0</v>
      </c>
      <c r="BK57" s="3268">
        <f t="shared" si="26"/>
        <v>0</v>
      </c>
      <c r="BL57" s="3268">
        <f t="shared" si="27"/>
        <v>0</v>
      </c>
      <c r="BM57" s="3268">
        <f t="shared" si="28"/>
        <v>0</v>
      </c>
      <c r="BN57" s="3268">
        <f t="shared" si="29"/>
        <v>0</v>
      </c>
      <c r="BO57" s="3268">
        <f t="shared" si="30"/>
        <v>0</v>
      </c>
      <c r="BP57" s="3268">
        <f t="shared" si="31"/>
        <v>0</v>
      </c>
      <c r="BQ57" s="3268">
        <f t="shared" si="32"/>
        <v>0</v>
      </c>
      <c r="BR57" s="3268">
        <f t="shared" si="33"/>
        <v>0</v>
      </c>
      <c r="BS57" s="3268">
        <f t="shared" si="34"/>
        <v>0</v>
      </c>
      <c r="BT57" s="3320">
        <f t="shared" si="35"/>
        <v>0</v>
      </c>
    </row>
    <row r="58" spans="1:72">
      <c r="A58" s="3265"/>
      <c r="B58" s="3266"/>
      <c r="C58" s="3266"/>
      <c r="D58" s="3267"/>
      <c r="E58" s="3268">
        <f t="shared" si="7"/>
        <v>0</v>
      </c>
      <c r="F58" s="3269"/>
      <c r="G58" s="3270">
        <f t="shared" si="8"/>
        <v>0</v>
      </c>
      <c r="H58" s="3271">
        <f t="shared" si="9"/>
        <v>0</v>
      </c>
      <c r="I58" s="3278"/>
      <c r="J58" s="3278"/>
      <c r="K58" s="3278"/>
      <c r="L58" s="3278"/>
      <c r="M58" s="3278"/>
      <c r="N58" s="3278"/>
      <c r="O58" s="3278"/>
      <c r="P58" s="3278"/>
      <c r="Q58" s="3278"/>
      <c r="R58" s="3278"/>
      <c r="S58" s="3278"/>
      <c r="T58" s="3278"/>
      <c r="U58" s="3278"/>
      <c r="V58" s="3278"/>
      <c r="W58" s="3278"/>
      <c r="X58" s="3278"/>
      <c r="Y58" s="3278"/>
      <c r="Z58" s="3278"/>
      <c r="AA58" s="3278"/>
      <c r="AB58" s="3278"/>
      <c r="AC58" s="3268">
        <f t="shared" si="10"/>
        <v>0</v>
      </c>
      <c r="AD58" s="3288"/>
      <c r="AE58" s="3288"/>
      <c r="AF58" s="3288"/>
      <c r="AG58" s="3288"/>
      <c r="AH58" s="3288"/>
      <c r="AI58" s="3288"/>
      <c r="AJ58" s="3288"/>
      <c r="AK58" s="3288"/>
      <c r="AL58" s="3288"/>
      <c r="AM58" s="3288"/>
      <c r="AN58" s="3288"/>
      <c r="AO58" s="3288"/>
      <c r="AP58" s="3288"/>
      <c r="AQ58" s="3288"/>
      <c r="AR58" s="3288"/>
      <c r="AS58" s="3288"/>
      <c r="AT58" s="3298"/>
      <c r="AU58" s="3299"/>
      <c r="AV58" s="972">
        <f t="shared" si="11"/>
        <v>0</v>
      </c>
      <c r="AW58" s="972">
        <f t="shared" si="12"/>
        <v>0</v>
      </c>
      <c r="AX58" s="972">
        <f t="shared" si="13"/>
        <v>0</v>
      </c>
      <c r="AY58" s="3313">
        <f t="shared" si="14"/>
        <v>0</v>
      </c>
      <c r="AZ58" s="3268">
        <f t="shared" si="15"/>
        <v>0</v>
      </c>
      <c r="BA58" s="3268">
        <f t="shared" si="16"/>
        <v>0</v>
      </c>
      <c r="BB58" s="3268">
        <f t="shared" si="17"/>
        <v>0</v>
      </c>
      <c r="BC58" s="3268">
        <f t="shared" si="18"/>
        <v>0</v>
      </c>
      <c r="BD58" s="3268">
        <f t="shared" si="19"/>
        <v>0</v>
      </c>
      <c r="BE58" s="3268">
        <f t="shared" si="20"/>
        <v>0</v>
      </c>
      <c r="BF58" s="3268">
        <f t="shared" si="21"/>
        <v>0</v>
      </c>
      <c r="BG58" s="3268">
        <f t="shared" si="22"/>
        <v>0</v>
      </c>
      <c r="BH58" s="3268">
        <f t="shared" si="23"/>
        <v>0</v>
      </c>
      <c r="BI58" s="3268">
        <f t="shared" si="24"/>
        <v>0</v>
      </c>
      <c r="BJ58" s="3268">
        <f t="shared" si="25"/>
        <v>0</v>
      </c>
      <c r="BK58" s="3268">
        <f t="shared" si="26"/>
        <v>0</v>
      </c>
      <c r="BL58" s="3268">
        <f t="shared" si="27"/>
        <v>0</v>
      </c>
      <c r="BM58" s="3268">
        <f t="shared" si="28"/>
        <v>0</v>
      </c>
      <c r="BN58" s="3268">
        <f t="shared" si="29"/>
        <v>0</v>
      </c>
      <c r="BO58" s="3268">
        <f t="shared" si="30"/>
        <v>0</v>
      </c>
      <c r="BP58" s="3268">
        <f t="shared" si="31"/>
        <v>0</v>
      </c>
      <c r="BQ58" s="3268">
        <f t="shared" si="32"/>
        <v>0</v>
      </c>
      <c r="BR58" s="3268">
        <f t="shared" si="33"/>
        <v>0</v>
      </c>
      <c r="BS58" s="3268">
        <f t="shared" si="34"/>
        <v>0</v>
      </c>
      <c r="BT58" s="3320">
        <f t="shared" si="35"/>
        <v>0</v>
      </c>
    </row>
    <row r="59" spans="1:72">
      <c r="A59" s="3265"/>
      <c r="B59" s="3266"/>
      <c r="C59" s="3266"/>
      <c r="D59" s="3267"/>
      <c r="E59" s="3268">
        <f t="shared" si="7"/>
        <v>0</v>
      </c>
      <c r="F59" s="3269"/>
      <c r="G59" s="3270">
        <f t="shared" si="8"/>
        <v>0</v>
      </c>
      <c r="H59" s="3271">
        <f t="shared" si="9"/>
        <v>0</v>
      </c>
      <c r="I59" s="3278"/>
      <c r="J59" s="3278"/>
      <c r="K59" s="3278"/>
      <c r="L59" s="3278"/>
      <c r="M59" s="3278"/>
      <c r="N59" s="3278"/>
      <c r="O59" s="3278"/>
      <c r="P59" s="3278"/>
      <c r="Q59" s="3278"/>
      <c r="R59" s="3278"/>
      <c r="S59" s="3278"/>
      <c r="T59" s="3278"/>
      <c r="U59" s="3278"/>
      <c r="V59" s="3278"/>
      <c r="W59" s="3278"/>
      <c r="X59" s="3278"/>
      <c r="Y59" s="3278"/>
      <c r="Z59" s="3278"/>
      <c r="AA59" s="3278"/>
      <c r="AB59" s="3278"/>
      <c r="AC59" s="3268">
        <f t="shared" si="10"/>
        <v>0</v>
      </c>
      <c r="AD59" s="3288"/>
      <c r="AE59" s="3288"/>
      <c r="AF59" s="3288"/>
      <c r="AG59" s="3288"/>
      <c r="AH59" s="3288"/>
      <c r="AI59" s="3288"/>
      <c r="AJ59" s="3288"/>
      <c r="AK59" s="3288"/>
      <c r="AL59" s="3288"/>
      <c r="AM59" s="3288"/>
      <c r="AN59" s="3288"/>
      <c r="AO59" s="3288"/>
      <c r="AP59" s="3288"/>
      <c r="AQ59" s="3288"/>
      <c r="AR59" s="3288"/>
      <c r="AS59" s="3288"/>
      <c r="AT59" s="3298"/>
      <c r="AU59" s="3299"/>
      <c r="AV59" s="972">
        <f t="shared" si="11"/>
        <v>0</v>
      </c>
      <c r="AW59" s="972">
        <f t="shared" si="12"/>
        <v>0</v>
      </c>
      <c r="AX59" s="972">
        <f t="shared" si="13"/>
        <v>0</v>
      </c>
      <c r="AY59" s="3313">
        <f t="shared" si="14"/>
        <v>0</v>
      </c>
      <c r="AZ59" s="3268">
        <f t="shared" si="15"/>
        <v>0</v>
      </c>
      <c r="BA59" s="3268">
        <f t="shared" si="16"/>
        <v>0</v>
      </c>
      <c r="BB59" s="3268">
        <f t="shared" si="17"/>
        <v>0</v>
      </c>
      <c r="BC59" s="3268">
        <f t="shared" si="18"/>
        <v>0</v>
      </c>
      <c r="BD59" s="3268">
        <f t="shared" si="19"/>
        <v>0</v>
      </c>
      <c r="BE59" s="3268">
        <f t="shared" si="20"/>
        <v>0</v>
      </c>
      <c r="BF59" s="3268">
        <f t="shared" si="21"/>
        <v>0</v>
      </c>
      <c r="BG59" s="3268">
        <f t="shared" si="22"/>
        <v>0</v>
      </c>
      <c r="BH59" s="3268">
        <f t="shared" si="23"/>
        <v>0</v>
      </c>
      <c r="BI59" s="3268">
        <f t="shared" si="24"/>
        <v>0</v>
      </c>
      <c r="BJ59" s="3268">
        <f t="shared" si="25"/>
        <v>0</v>
      </c>
      <c r="BK59" s="3268">
        <f t="shared" si="26"/>
        <v>0</v>
      </c>
      <c r="BL59" s="3268">
        <f t="shared" si="27"/>
        <v>0</v>
      </c>
      <c r="BM59" s="3268">
        <f t="shared" si="28"/>
        <v>0</v>
      </c>
      <c r="BN59" s="3268">
        <f t="shared" si="29"/>
        <v>0</v>
      </c>
      <c r="BO59" s="3268">
        <f t="shared" si="30"/>
        <v>0</v>
      </c>
      <c r="BP59" s="3268">
        <f t="shared" si="31"/>
        <v>0</v>
      </c>
      <c r="BQ59" s="3268">
        <f t="shared" si="32"/>
        <v>0</v>
      </c>
      <c r="BR59" s="3268">
        <f t="shared" si="33"/>
        <v>0</v>
      </c>
      <c r="BS59" s="3268">
        <f t="shared" si="34"/>
        <v>0</v>
      </c>
      <c r="BT59" s="3320">
        <f t="shared" si="35"/>
        <v>0</v>
      </c>
    </row>
    <row r="60" spans="1:72">
      <c r="A60" s="3265"/>
      <c r="B60" s="3266"/>
      <c r="C60" s="3266"/>
      <c r="D60" s="3267"/>
      <c r="E60" s="3268">
        <f t="shared" si="7"/>
        <v>0</v>
      </c>
      <c r="F60" s="3269"/>
      <c r="G60" s="3270">
        <f t="shared" si="8"/>
        <v>0</v>
      </c>
      <c r="H60" s="3271">
        <f t="shared" si="9"/>
        <v>0</v>
      </c>
      <c r="I60" s="3278"/>
      <c r="J60" s="3278"/>
      <c r="K60" s="3278"/>
      <c r="L60" s="3278"/>
      <c r="M60" s="3278"/>
      <c r="N60" s="3278"/>
      <c r="O60" s="3278"/>
      <c r="P60" s="3278"/>
      <c r="Q60" s="3278"/>
      <c r="R60" s="3278"/>
      <c r="S60" s="3278"/>
      <c r="T60" s="3278"/>
      <c r="U60" s="3278"/>
      <c r="V60" s="3278"/>
      <c r="W60" s="3278"/>
      <c r="X60" s="3278"/>
      <c r="Y60" s="3278"/>
      <c r="Z60" s="3278"/>
      <c r="AA60" s="3278"/>
      <c r="AB60" s="3278"/>
      <c r="AC60" s="3268">
        <f t="shared" si="10"/>
        <v>0</v>
      </c>
      <c r="AD60" s="3288"/>
      <c r="AE60" s="3288"/>
      <c r="AF60" s="3288"/>
      <c r="AG60" s="3288"/>
      <c r="AH60" s="3288"/>
      <c r="AI60" s="3288"/>
      <c r="AJ60" s="3288"/>
      <c r="AK60" s="3288"/>
      <c r="AL60" s="3288"/>
      <c r="AM60" s="3288"/>
      <c r="AN60" s="3288"/>
      <c r="AO60" s="3288"/>
      <c r="AP60" s="3288"/>
      <c r="AQ60" s="3288"/>
      <c r="AR60" s="3288"/>
      <c r="AS60" s="3288"/>
      <c r="AT60" s="3298"/>
      <c r="AU60" s="3299"/>
      <c r="AV60" s="972">
        <f t="shared" si="11"/>
        <v>0</v>
      </c>
      <c r="AW60" s="972">
        <f t="shared" si="12"/>
        <v>0</v>
      </c>
      <c r="AX60" s="972">
        <f t="shared" si="13"/>
        <v>0</v>
      </c>
      <c r="AY60" s="3313">
        <f t="shared" si="14"/>
        <v>0</v>
      </c>
      <c r="AZ60" s="3268">
        <f t="shared" si="15"/>
        <v>0</v>
      </c>
      <c r="BA60" s="3268">
        <f t="shared" si="16"/>
        <v>0</v>
      </c>
      <c r="BB60" s="3268">
        <f t="shared" si="17"/>
        <v>0</v>
      </c>
      <c r="BC60" s="3268">
        <f t="shared" si="18"/>
        <v>0</v>
      </c>
      <c r="BD60" s="3268">
        <f t="shared" si="19"/>
        <v>0</v>
      </c>
      <c r="BE60" s="3268">
        <f t="shared" si="20"/>
        <v>0</v>
      </c>
      <c r="BF60" s="3268">
        <f t="shared" si="21"/>
        <v>0</v>
      </c>
      <c r="BG60" s="3268">
        <f t="shared" si="22"/>
        <v>0</v>
      </c>
      <c r="BH60" s="3268">
        <f t="shared" si="23"/>
        <v>0</v>
      </c>
      <c r="BI60" s="3268">
        <f t="shared" si="24"/>
        <v>0</v>
      </c>
      <c r="BJ60" s="3268">
        <f t="shared" si="25"/>
        <v>0</v>
      </c>
      <c r="BK60" s="3268">
        <f t="shared" si="26"/>
        <v>0</v>
      </c>
      <c r="BL60" s="3268">
        <f t="shared" si="27"/>
        <v>0</v>
      </c>
      <c r="BM60" s="3268">
        <f t="shared" si="28"/>
        <v>0</v>
      </c>
      <c r="BN60" s="3268">
        <f t="shared" si="29"/>
        <v>0</v>
      </c>
      <c r="BO60" s="3268">
        <f t="shared" si="30"/>
        <v>0</v>
      </c>
      <c r="BP60" s="3268">
        <f t="shared" si="31"/>
        <v>0</v>
      </c>
      <c r="BQ60" s="3268">
        <f t="shared" si="32"/>
        <v>0</v>
      </c>
      <c r="BR60" s="3268">
        <f t="shared" si="33"/>
        <v>0</v>
      </c>
      <c r="BS60" s="3268">
        <f t="shared" si="34"/>
        <v>0</v>
      </c>
      <c r="BT60" s="3320">
        <f t="shared" si="35"/>
        <v>0</v>
      </c>
    </row>
    <row r="61" spans="1:72">
      <c r="A61" s="3265"/>
      <c r="B61" s="3266"/>
      <c r="C61" s="3266"/>
      <c r="D61" s="3267"/>
      <c r="E61" s="3268">
        <f t="shared" si="7"/>
        <v>0</v>
      </c>
      <c r="F61" s="3269"/>
      <c r="G61" s="3270">
        <f t="shared" si="8"/>
        <v>0</v>
      </c>
      <c r="H61" s="3271">
        <f t="shared" si="9"/>
        <v>0</v>
      </c>
      <c r="I61" s="3278"/>
      <c r="J61" s="3278"/>
      <c r="K61" s="3278"/>
      <c r="L61" s="3278"/>
      <c r="M61" s="3278"/>
      <c r="N61" s="3278"/>
      <c r="O61" s="3278"/>
      <c r="P61" s="3278"/>
      <c r="Q61" s="3278"/>
      <c r="R61" s="3278"/>
      <c r="S61" s="3278"/>
      <c r="T61" s="3278"/>
      <c r="U61" s="3278"/>
      <c r="V61" s="3278"/>
      <c r="W61" s="3278"/>
      <c r="X61" s="3278"/>
      <c r="Y61" s="3278"/>
      <c r="Z61" s="3278"/>
      <c r="AA61" s="3278"/>
      <c r="AB61" s="3278"/>
      <c r="AC61" s="3268">
        <f t="shared" si="10"/>
        <v>0</v>
      </c>
      <c r="AD61" s="3288"/>
      <c r="AE61" s="3288"/>
      <c r="AF61" s="3288"/>
      <c r="AG61" s="3288"/>
      <c r="AH61" s="3288"/>
      <c r="AI61" s="3288"/>
      <c r="AJ61" s="3288"/>
      <c r="AK61" s="3288"/>
      <c r="AL61" s="3288"/>
      <c r="AM61" s="3288"/>
      <c r="AN61" s="3288"/>
      <c r="AO61" s="3288"/>
      <c r="AP61" s="3288"/>
      <c r="AQ61" s="3288"/>
      <c r="AR61" s="3288"/>
      <c r="AS61" s="3288"/>
      <c r="AT61" s="3298"/>
      <c r="AU61" s="3299"/>
      <c r="AV61" s="972">
        <f t="shared" si="11"/>
        <v>0</v>
      </c>
      <c r="AW61" s="972">
        <f t="shared" si="12"/>
        <v>0</v>
      </c>
      <c r="AX61" s="972">
        <f t="shared" si="13"/>
        <v>0</v>
      </c>
      <c r="AY61" s="3313">
        <f t="shared" si="14"/>
        <v>0</v>
      </c>
      <c r="AZ61" s="3268">
        <f t="shared" si="15"/>
        <v>0</v>
      </c>
      <c r="BA61" s="3268">
        <f t="shared" si="16"/>
        <v>0</v>
      </c>
      <c r="BB61" s="3268">
        <f t="shared" si="17"/>
        <v>0</v>
      </c>
      <c r="BC61" s="3268">
        <f t="shared" si="18"/>
        <v>0</v>
      </c>
      <c r="BD61" s="3268">
        <f t="shared" si="19"/>
        <v>0</v>
      </c>
      <c r="BE61" s="3268">
        <f t="shared" si="20"/>
        <v>0</v>
      </c>
      <c r="BF61" s="3268">
        <f t="shared" si="21"/>
        <v>0</v>
      </c>
      <c r="BG61" s="3268">
        <f t="shared" si="22"/>
        <v>0</v>
      </c>
      <c r="BH61" s="3268">
        <f t="shared" si="23"/>
        <v>0</v>
      </c>
      <c r="BI61" s="3268">
        <f t="shared" si="24"/>
        <v>0</v>
      </c>
      <c r="BJ61" s="3268">
        <f t="shared" si="25"/>
        <v>0</v>
      </c>
      <c r="BK61" s="3268">
        <f t="shared" si="26"/>
        <v>0</v>
      </c>
      <c r="BL61" s="3268">
        <f t="shared" si="27"/>
        <v>0</v>
      </c>
      <c r="BM61" s="3268">
        <f t="shared" si="28"/>
        <v>0</v>
      </c>
      <c r="BN61" s="3268">
        <f t="shared" si="29"/>
        <v>0</v>
      </c>
      <c r="BO61" s="3268">
        <f t="shared" si="30"/>
        <v>0</v>
      </c>
      <c r="BP61" s="3268">
        <f t="shared" si="31"/>
        <v>0</v>
      </c>
      <c r="BQ61" s="3268">
        <f t="shared" si="32"/>
        <v>0</v>
      </c>
      <c r="BR61" s="3268">
        <f t="shared" si="33"/>
        <v>0</v>
      </c>
      <c r="BS61" s="3268">
        <f t="shared" si="34"/>
        <v>0</v>
      </c>
      <c r="BT61" s="3320">
        <f t="shared" si="35"/>
        <v>0</v>
      </c>
    </row>
    <row r="62" spans="1:72">
      <c r="A62" s="3265"/>
      <c r="B62" s="3266"/>
      <c r="C62" s="3266"/>
      <c r="D62" s="3267"/>
      <c r="E62" s="3268">
        <f t="shared" si="7"/>
        <v>0</v>
      </c>
      <c r="F62" s="3269"/>
      <c r="G62" s="3270">
        <f t="shared" si="8"/>
        <v>0</v>
      </c>
      <c r="H62" s="3271">
        <f t="shared" si="9"/>
        <v>0</v>
      </c>
      <c r="I62" s="3278"/>
      <c r="J62" s="3278"/>
      <c r="K62" s="3278"/>
      <c r="L62" s="3278"/>
      <c r="M62" s="3278"/>
      <c r="N62" s="3278"/>
      <c r="O62" s="3278"/>
      <c r="P62" s="3278"/>
      <c r="Q62" s="3278"/>
      <c r="R62" s="3278"/>
      <c r="S62" s="3278"/>
      <c r="T62" s="3278"/>
      <c r="U62" s="3278"/>
      <c r="V62" s="3278"/>
      <c r="W62" s="3278"/>
      <c r="X62" s="3278"/>
      <c r="Y62" s="3278"/>
      <c r="Z62" s="3278"/>
      <c r="AA62" s="3278"/>
      <c r="AB62" s="3278"/>
      <c r="AC62" s="3268">
        <f t="shared" si="10"/>
        <v>0</v>
      </c>
      <c r="AD62" s="3288"/>
      <c r="AE62" s="3288"/>
      <c r="AF62" s="3288"/>
      <c r="AG62" s="3288"/>
      <c r="AH62" s="3288"/>
      <c r="AI62" s="3288"/>
      <c r="AJ62" s="3288"/>
      <c r="AK62" s="3288"/>
      <c r="AL62" s="3288"/>
      <c r="AM62" s="3288"/>
      <c r="AN62" s="3288"/>
      <c r="AO62" s="3288"/>
      <c r="AP62" s="3288"/>
      <c r="AQ62" s="3288"/>
      <c r="AR62" s="3288"/>
      <c r="AS62" s="3288"/>
      <c r="AT62" s="3298"/>
      <c r="AU62" s="3299"/>
      <c r="AV62" s="972">
        <f t="shared" si="11"/>
        <v>0</v>
      </c>
      <c r="AW62" s="972">
        <f t="shared" si="12"/>
        <v>0</v>
      </c>
      <c r="AX62" s="972">
        <f t="shared" si="13"/>
        <v>0</v>
      </c>
      <c r="AY62" s="3313">
        <f t="shared" si="14"/>
        <v>0</v>
      </c>
      <c r="AZ62" s="3268">
        <f t="shared" si="15"/>
        <v>0</v>
      </c>
      <c r="BA62" s="3268">
        <f t="shared" si="16"/>
        <v>0</v>
      </c>
      <c r="BB62" s="3268">
        <f t="shared" si="17"/>
        <v>0</v>
      </c>
      <c r="BC62" s="3268">
        <f t="shared" si="18"/>
        <v>0</v>
      </c>
      <c r="BD62" s="3268">
        <f t="shared" si="19"/>
        <v>0</v>
      </c>
      <c r="BE62" s="3268">
        <f t="shared" si="20"/>
        <v>0</v>
      </c>
      <c r="BF62" s="3268">
        <f t="shared" si="21"/>
        <v>0</v>
      </c>
      <c r="BG62" s="3268">
        <f t="shared" si="22"/>
        <v>0</v>
      </c>
      <c r="BH62" s="3268">
        <f t="shared" si="23"/>
        <v>0</v>
      </c>
      <c r="BI62" s="3268">
        <f t="shared" si="24"/>
        <v>0</v>
      </c>
      <c r="BJ62" s="3268">
        <f t="shared" si="25"/>
        <v>0</v>
      </c>
      <c r="BK62" s="3268">
        <f t="shared" si="26"/>
        <v>0</v>
      </c>
      <c r="BL62" s="3268">
        <f t="shared" si="27"/>
        <v>0</v>
      </c>
      <c r="BM62" s="3268">
        <f t="shared" si="28"/>
        <v>0</v>
      </c>
      <c r="BN62" s="3268">
        <f t="shared" si="29"/>
        <v>0</v>
      </c>
      <c r="BO62" s="3268">
        <f t="shared" si="30"/>
        <v>0</v>
      </c>
      <c r="BP62" s="3268">
        <f t="shared" si="31"/>
        <v>0</v>
      </c>
      <c r="BQ62" s="3268">
        <f t="shared" si="32"/>
        <v>0</v>
      </c>
      <c r="BR62" s="3268">
        <f t="shared" si="33"/>
        <v>0</v>
      </c>
      <c r="BS62" s="3268">
        <f t="shared" si="34"/>
        <v>0</v>
      </c>
      <c r="BT62" s="3320">
        <f t="shared" si="35"/>
        <v>0</v>
      </c>
    </row>
    <row r="63" spans="1:72">
      <c r="A63" s="3265"/>
      <c r="B63" s="3266"/>
      <c r="C63" s="3266"/>
      <c r="D63" s="3267"/>
      <c r="E63" s="3268">
        <f t="shared" si="7"/>
        <v>0</v>
      </c>
      <c r="F63" s="3269"/>
      <c r="G63" s="3270">
        <f t="shared" si="8"/>
        <v>0</v>
      </c>
      <c r="H63" s="3271">
        <f t="shared" si="9"/>
        <v>0</v>
      </c>
      <c r="I63" s="3278"/>
      <c r="J63" s="3278"/>
      <c r="K63" s="3278"/>
      <c r="L63" s="3278"/>
      <c r="M63" s="3278"/>
      <c r="N63" s="3278"/>
      <c r="O63" s="3278"/>
      <c r="P63" s="3278"/>
      <c r="Q63" s="3278"/>
      <c r="R63" s="3278"/>
      <c r="S63" s="3278"/>
      <c r="T63" s="3278"/>
      <c r="U63" s="3278"/>
      <c r="V63" s="3278"/>
      <c r="W63" s="3278"/>
      <c r="X63" s="3278"/>
      <c r="Y63" s="3278"/>
      <c r="Z63" s="3278"/>
      <c r="AA63" s="3278"/>
      <c r="AB63" s="3278"/>
      <c r="AC63" s="3268">
        <f t="shared" si="10"/>
        <v>0</v>
      </c>
      <c r="AD63" s="3288"/>
      <c r="AE63" s="3288"/>
      <c r="AF63" s="3288"/>
      <c r="AG63" s="3288"/>
      <c r="AH63" s="3288"/>
      <c r="AI63" s="3288"/>
      <c r="AJ63" s="3288"/>
      <c r="AK63" s="3288"/>
      <c r="AL63" s="3288"/>
      <c r="AM63" s="3288"/>
      <c r="AN63" s="3288"/>
      <c r="AO63" s="3288"/>
      <c r="AP63" s="3288"/>
      <c r="AQ63" s="3288"/>
      <c r="AR63" s="3288"/>
      <c r="AS63" s="3288"/>
      <c r="AT63" s="3298"/>
      <c r="AU63" s="3299"/>
      <c r="AV63" s="972">
        <f t="shared" si="11"/>
        <v>0</v>
      </c>
      <c r="AW63" s="972">
        <f t="shared" si="12"/>
        <v>0</v>
      </c>
      <c r="AX63" s="972">
        <f t="shared" si="13"/>
        <v>0</v>
      </c>
      <c r="AY63" s="3313">
        <f t="shared" si="14"/>
        <v>0</v>
      </c>
      <c r="AZ63" s="3268">
        <f t="shared" si="15"/>
        <v>0</v>
      </c>
      <c r="BA63" s="3268">
        <f t="shared" si="16"/>
        <v>0</v>
      </c>
      <c r="BB63" s="3268">
        <f t="shared" si="17"/>
        <v>0</v>
      </c>
      <c r="BC63" s="3268">
        <f t="shared" si="18"/>
        <v>0</v>
      </c>
      <c r="BD63" s="3268">
        <f t="shared" si="19"/>
        <v>0</v>
      </c>
      <c r="BE63" s="3268">
        <f t="shared" si="20"/>
        <v>0</v>
      </c>
      <c r="BF63" s="3268">
        <f t="shared" si="21"/>
        <v>0</v>
      </c>
      <c r="BG63" s="3268">
        <f t="shared" si="22"/>
        <v>0</v>
      </c>
      <c r="BH63" s="3268">
        <f t="shared" si="23"/>
        <v>0</v>
      </c>
      <c r="BI63" s="3268">
        <f t="shared" si="24"/>
        <v>0</v>
      </c>
      <c r="BJ63" s="3268">
        <f t="shared" si="25"/>
        <v>0</v>
      </c>
      <c r="BK63" s="3268">
        <f t="shared" si="26"/>
        <v>0</v>
      </c>
      <c r="BL63" s="3268">
        <f t="shared" si="27"/>
        <v>0</v>
      </c>
      <c r="BM63" s="3268">
        <f t="shared" si="28"/>
        <v>0</v>
      </c>
      <c r="BN63" s="3268">
        <f t="shared" si="29"/>
        <v>0</v>
      </c>
      <c r="BO63" s="3268">
        <f t="shared" si="30"/>
        <v>0</v>
      </c>
      <c r="BP63" s="3268">
        <f t="shared" si="31"/>
        <v>0</v>
      </c>
      <c r="BQ63" s="3268">
        <f t="shared" si="32"/>
        <v>0</v>
      </c>
      <c r="BR63" s="3268">
        <f t="shared" si="33"/>
        <v>0</v>
      </c>
      <c r="BS63" s="3268">
        <f t="shared" si="34"/>
        <v>0</v>
      </c>
      <c r="BT63" s="3320">
        <f t="shared" si="35"/>
        <v>0</v>
      </c>
    </row>
    <row r="64" spans="1:72">
      <c r="A64" s="3265"/>
      <c r="B64" s="3266"/>
      <c r="C64" s="3266"/>
      <c r="D64" s="3267"/>
      <c r="E64" s="3268">
        <f t="shared" si="7"/>
        <v>0</v>
      </c>
      <c r="F64" s="3269"/>
      <c r="G64" s="3270">
        <f t="shared" si="8"/>
        <v>0</v>
      </c>
      <c r="H64" s="3271">
        <f t="shared" si="9"/>
        <v>0</v>
      </c>
      <c r="I64" s="3278"/>
      <c r="J64" s="3278"/>
      <c r="K64" s="3278"/>
      <c r="L64" s="3278"/>
      <c r="M64" s="3278"/>
      <c r="N64" s="3278"/>
      <c r="O64" s="3278"/>
      <c r="P64" s="3278"/>
      <c r="Q64" s="3278"/>
      <c r="R64" s="3278"/>
      <c r="S64" s="3278"/>
      <c r="T64" s="3278"/>
      <c r="U64" s="3278"/>
      <c r="V64" s="3278"/>
      <c r="W64" s="3278"/>
      <c r="X64" s="3278"/>
      <c r="Y64" s="3278"/>
      <c r="Z64" s="3278"/>
      <c r="AA64" s="3278"/>
      <c r="AB64" s="3278"/>
      <c r="AC64" s="3268">
        <f t="shared" si="10"/>
        <v>0</v>
      </c>
      <c r="AD64" s="3288"/>
      <c r="AE64" s="3288"/>
      <c r="AF64" s="3288"/>
      <c r="AG64" s="3288"/>
      <c r="AH64" s="3288"/>
      <c r="AI64" s="3288"/>
      <c r="AJ64" s="3288"/>
      <c r="AK64" s="3288"/>
      <c r="AL64" s="3288"/>
      <c r="AM64" s="3288"/>
      <c r="AN64" s="3288"/>
      <c r="AO64" s="3288"/>
      <c r="AP64" s="3288"/>
      <c r="AQ64" s="3288"/>
      <c r="AR64" s="3288"/>
      <c r="AS64" s="3288"/>
      <c r="AT64" s="3298"/>
      <c r="AU64" s="3299"/>
      <c r="AV64" s="972">
        <f t="shared" si="11"/>
        <v>0</v>
      </c>
      <c r="AW64" s="972">
        <f t="shared" si="12"/>
        <v>0</v>
      </c>
      <c r="AX64" s="972">
        <f t="shared" si="13"/>
        <v>0</v>
      </c>
      <c r="AY64" s="3313">
        <f t="shared" si="14"/>
        <v>0</v>
      </c>
      <c r="AZ64" s="3268">
        <f t="shared" si="15"/>
        <v>0</v>
      </c>
      <c r="BA64" s="3268">
        <f t="shared" si="16"/>
        <v>0</v>
      </c>
      <c r="BB64" s="3268">
        <f t="shared" si="17"/>
        <v>0</v>
      </c>
      <c r="BC64" s="3268">
        <f t="shared" si="18"/>
        <v>0</v>
      </c>
      <c r="BD64" s="3268">
        <f t="shared" si="19"/>
        <v>0</v>
      </c>
      <c r="BE64" s="3268">
        <f t="shared" si="20"/>
        <v>0</v>
      </c>
      <c r="BF64" s="3268">
        <f t="shared" si="21"/>
        <v>0</v>
      </c>
      <c r="BG64" s="3268">
        <f t="shared" si="22"/>
        <v>0</v>
      </c>
      <c r="BH64" s="3268">
        <f t="shared" si="23"/>
        <v>0</v>
      </c>
      <c r="BI64" s="3268">
        <f t="shared" si="24"/>
        <v>0</v>
      </c>
      <c r="BJ64" s="3268">
        <f t="shared" si="25"/>
        <v>0</v>
      </c>
      <c r="BK64" s="3268">
        <f t="shared" si="26"/>
        <v>0</v>
      </c>
      <c r="BL64" s="3268">
        <f t="shared" si="27"/>
        <v>0</v>
      </c>
      <c r="BM64" s="3268">
        <f t="shared" si="28"/>
        <v>0</v>
      </c>
      <c r="BN64" s="3268">
        <f t="shared" si="29"/>
        <v>0</v>
      </c>
      <c r="BO64" s="3268">
        <f t="shared" si="30"/>
        <v>0</v>
      </c>
      <c r="BP64" s="3268">
        <f t="shared" si="31"/>
        <v>0</v>
      </c>
      <c r="BQ64" s="3268">
        <f t="shared" si="32"/>
        <v>0</v>
      </c>
      <c r="BR64" s="3268">
        <f t="shared" si="33"/>
        <v>0</v>
      </c>
      <c r="BS64" s="3268">
        <f t="shared" si="34"/>
        <v>0</v>
      </c>
      <c r="BT64" s="3320">
        <f t="shared" si="35"/>
        <v>0</v>
      </c>
    </row>
    <row r="65" spans="1:72">
      <c r="A65" s="3265"/>
      <c r="B65" s="3266"/>
      <c r="C65" s="3266"/>
      <c r="D65" s="3267"/>
      <c r="E65" s="3268">
        <f t="shared" si="7"/>
        <v>0</v>
      </c>
      <c r="F65" s="3269"/>
      <c r="G65" s="3270">
        <f t="shared" si="8"/>
        <v>0</v>
      </c>
      <c r="H65" s="3271">
        <f t="shared" si="9"/>
        <v>0</v>
      </c>
      <c r="I65" s="3278"/>
      <c r="J65" s="3278"/>
      <c r="K65" s="3278"/>
      <c r="L65" s="3278"/>
      <c r="M65" s="3278"/>
      <c r="N65" s="3278"/>
      <c r="O65" s="3278"/>
      <c r="P65" s="3278"/>
      <c r="Q65" s="3278"/>
      <c r="R65" s="3278"/>
      <c r="S65" s="3278"/>
      <c r="T65" s="3278"/>
      <c r="U65" s="3278"/>
      <c r="V65" s="3278"/>
      <c r="W65" s="3278"/>
      <c r="X65" s="3278"/>
      <c r="Y65" s="3278"/>
      <c r="Z65" s="3278"/>
      <c r="AA65" s="3278"/>
      <c r="AB65" s="3278"/>
      <c r="AC65" s="3268">
        <f t="shared" si="10"/>
        <v>0</v>
      </c>
      <c r="AD65" s="3288"/>
      <c r="AE65" s="3288"/>
      <c r="AF65" s="3288"/>
      <c r="AG65" s="3288"/>
      <c r="AH65" s="3288"/>
      <c r="AI65" s="3288"/>
      <c r="AJ65" s="3288"/>
      <c r="AK65" s="3288"/>
      <c r="AL65" s="3288"/>
      <c r="AM65" s="3288"/>
      <c r="AN65" s="3288"/>
      <c r="AO65" s="3288"/>
      <c r="AP65" s="3288"/>
      <c r="AQ65" s="3288"/>
      <c r="AR65" s="3288"/>
      <c r="AS65" s="3288"/>
      <c r="AT65" s="3298"/>
      <c r="AU65" s="3299"/>
      <c r="AV65" s="972">
        <f t="shared" si="11"/>
        <v>0</v>
      </c>
      <c r="AW65" s="972">
        <f t="shared" si="12"/>
        <v>0</v>
      </c>
      <c r="AX65" s="972">
        <f t="shared" si="13"/>
        <v>0</v>
      </c>
      <c r="AY65" s="3313">
        <f t="shared" si="14"/>
        <v>0</v>
      </c>
      <c r="AZ65" s="3268">
        <f t="shared" si="15"/>
        <v>0</v>
      </c>
      <c r="BA65" s="3268">
        <f t="shared" si="16"/>
        <v>0</v>
      </c>
      <c r="BB65" s="3268">
        <f t="shared" si="17"/>
        <v>0</v>
      </c>
      <c r="BC65" s="3268">
        <f t="shared" si="18"/>
        <v>0</v>
      </c>
      <c r="BD65" s="3268">
        <f t="shared" si="19"/>
        <v>0</v>
      </c>
      <c r="BE65" s="3268">
        <f t="shared" si="20"/>
        <v>0</v>
      </c>
      <c r="BF65" s="3268">
        <f t="shared" si="21"/>
        <v>0</v>
      </c>
      <c r="BG65" s="3268">
        <f t="shared" si="22"/>
        <v>0</v>
      </c>
      <c r="BH65" s="3268">
        <f t="shared" si="23"/>
        <v>0</v>
      </c>
      <c r="BI65" s="3268">
        <f t="shared" si="24"/>
        <v>0</v>
      </c>
      <c r="BJ65" s="3268">
        <f t="shared" si="25"/>
        <v>0</v>
      </c>
      <c r="BK65" s="3268">
        <f t="shared" si="26"/>
        <v>0</v>
      </c>
      <c r="BL65" s="3268">
        <f t="shared" si="27"/>
        <v>0</v>
      </c>
      <c r="BM65" s="3268">
        <f t="shared" si="28"/>
        <v>0</v>
      </c>
      <c r="BN65" s="3268">
        <f t="shared" si="29"/>
        <v>0</v>
      </c>
      <c r="BO65" s="3268">
        <f t="shared" si="30"/>
        <v>0</v>
      </c>
      <c r="BP65" s="3268">
        <f t="shared" si="31"/>
        <v>0</v>
      </c>
      <c r="BQ65" s="3268">
        <f t="shared" si="32"/>
        <v>0</v>
      </c>
      <c r="BR65" s="3268">
        <f t="shared" si="33"/>
        <v>0</v>
      </c>
      <c r="BS65" s="3268">
        <f t="shared" si="34"/>
        <v>0</v>
      </c>
      <c r="BT65" s="3320">
        <f t="shared" si="35"/>
        <v>0</v>
      </c>
    </row>
    <row r="66" spans="1:72">
      <c r="A66" s="3265"/>
      <c r="B66" s="3266"/>
      <c r="C66" s="3266"/>
      <c r="D66" s="3267"/>
      <c r="E66" s="3268">
        <f t="shared" si="7"/>
        <v>0</v>
      </c>
      <c r="F66" s="3269"/>
      <c r="G66" s="3270">
        <f t="shared" si="8"/>
        <v>0</v>
      </c>
      <c r="H66" s="3271">
        <f t="shared" si="9"/>
        <v>0</v>
      </c>
      <c r="I66" s="3278"/>
      <c r="J66" s="3278"/>
      <c r="K66" s="3278"/>
      <c r="L66" s="3278"/>
      <c r="M66" s="3278"/>
      <c r="N66" s="3278"/>
      <c r="O66" s="3278"/>
      <c r="P66" s="3278"/>
      <c r="Q66" s="3278"/>
      <c r="R66" s="3278"/>
      <c r="S66" s="3278"/>
      <c r="T66" s="3278"/>
      <c r="U66" s="3278"/>
      <c r="V66" s="3278"/>
      <c r="W66" s="3278"/>
      <c r="X66" s="3278"/>
      <c r="Y66" s="3278"/>
      <c r="Z66" s="3278"/>
      <c r="AA66" s="3278"/>
      <c r="AB66" s="3278"/>
      <c r="AC66" s="3268">
        <f t="shared" si="10"/>
        <v>0</v>
      </c>
      <c r="AD66" s="3288"/>
      <c r="AE66" s="3288"/>
      <c r="AF66" s="3288"/>
      <c r="AG66" s="3288"/>
      <c r="AH66" s="3288"/>
      <c r="AI66" s="3288"/>
      <c r="AJ66" s="3288"/>
      <c r="AK66" s="3288"/>
      <c r="AL66" s="3288"/>
      <c r="AM66" s="3288"/>
      <c r="AN66" s="3288"/>
      <c r="AO66" s="3288"/>
      <c r="AP66" s="3288"/>
      <c r="AQ66" s="3288"/>
      <c r="AR66" s="3288"/>
      <c r="AS66" s="3288"/>
      <c r="AT66" s="3298"/>
      <c r="AU66" s="3299"/>
      <c r="AV66" s="972">
        <f t="shared" si="11"/>
        <v>0</v>
      </c>
      <c r="AW66" s="972">
        <f t="shared" si="12"/>
        <v>0</v>
      </c>
      <c r="AX66" s="972">
        <f t="shared" si="13"/>
        <v>0</v>
      </c>
      <c r="AY66" s="3313">
        <f t="shared" si="14"/>
        <v>0</v>
      </c>
      <c r="AZ66" s="3268">
        <f t="shared" si="15"/>
        <v>0</v>
      </c>
      <c r="BA66" s="3268">
        <f t="shared" si="16"/>
        <v>0</v>
      </c>
      <c r="BB66" s="3268">
        <f t="shared" si="17"/>
        <v>0</v>
      </c>
      <c r="BC66" s="3268">
        <f t="shared" si="18"/>
        <v>0</v>
      </c>
      <c r="BD66" s="3268">
        <f t="shared" si="19"/>
        <v>0</v>
      </c>
      <c r="BE66" s="3268">
        <f t="shared" si="20"/>
        <v>0</v>
      </c>
      <c r="BF66" s="3268">
        <f t="shared" si="21"/>
        <v>0</v>
      </c>
      <c r="BG66" s="3268">
        <f t="shared" si="22"/>
        <v>0</v>
      </c>
      <c r="BH66" s="3268">
        <f t="shared" si="23"/>
        <v>0</v>
      </c>
      <c r="BI66" s="3268">
        <f t="shared" si="24"/>
        <v>0</v>
      </c>
      <c r="BJ66" s="3268">
        <f t="shared" si="25"/>
        <v>0</v>
      </c>
      <c r="BK66" s="3268">
        <f t="shared" si="26"/>
        <v>0</v>
      </c>
      <c r="BL66" s="3268">
        <f t="shared" si="27"/>
        <v>0</v>
      </c>
      <c r="BM66" s="3268">
        <f t="shared" si="28"/>
        <v>0</v>
      </c>
      <c r="BN66" s="3268">
        <f t="shared" si="29"/>
        <v>0</v>
      </c>
      <c r="BO66" s="3268">
        <f t="shared" si="30"/>
        <v>0</v>
      </c>
      <c r="BP66" s="3268">
        <f t="shared" si="31"/>
        <v>0</v>
      </c>
      <c r="BQ66" s="3268">
        <f t="shared" si="32"/>
        <v>0</v>
      </c>
      <c r="BR66" s="3268">
        <f t="shared" si="33"/>
        <v>0</v>
      </c>
      <c r="BS66" s="3268">
        <f t="shared" si="34"/>
        <v>0</v>
      </c>
      <c r="BT66" s="3320">
        <f t="shared" si="35"/>
        <v>0</v>
      </c>
    </row>
    <row r="67" spans="1:72">
      <c r="A67" s="3265"/>
      <c r="B67" s="3266"/>
      <c r="C67" s="3266"/>
      <c r="D67" s="3267"/>
      <c r="E67" s="3268">
        <f t="shared" si="7"/>
        <v>0</v>
      </c>
      <c r="F67" s="3269"/>
      <c r="G67" s="3270">
        <f t="shared" si="8"/>
        <v>0</v>
      </c>
      <c r="H67" s="3271">
        <f t="shared" si="9"/>
        <v>0</v>
      </c>
      <c r="I67" s="3278"/>
      <c r="J67" s="3278"/>
      <c r="K67" s="3278"/>
      <c r="L67" s="3278"/>
      <c r="M67" s="3278"/>
      <c r="N67" s="3278"/>
      <c r="O67" s="3278"/>
      <c r="P67" s="3278"/>
      <c r="Q67" s="3278"/>
      <c r="R67" s="3278"/>
      <c r="S67" s="3278"/>
      <c r="T67" s="3278"/>
      <c r="U67" s="3278"/>
      <c r="V67" s="3278"/>
      <c r="W67" s="3278"/>
      <c r="X67" s="3278"/>
      <c r="Y67" s="3278"/>
      <c r="Z67" s="3278"/>
      <c r="AA67" s="3278"/>
      <c r="AB67" s="3278"/>
      <c r="AC67" s="3268">
        <f t="shared" si="10"/>
        <v>0</v>
      </c>
      <c r="AD67" s="3288"/>
      <c r="AE67" s="3288"/>
      <c r="AF67" s="3288"/>
      <c r="AG67" s="3288"/>
      <c r="AH67" s="3288"/>
      <c r="AI67" s="3288"/>
      <c r="AJ67" s="3288"/>
      <c r="AK67" s="3288"/>
      <c r="AL67" s="3288"/>
      <c r="AM67" s="3288"/>
      <c r="AN67" s="3288"/>
      <c r="AO67" s="3288"/>
      <c r="AP67" s="3288"/>
      <c r="AQ67" s="3288"/>
      <c r="AR67" s="3288"/>
      <c r="AS67" s="3288"/>
      <c r="AT67" s="3298"/>
      <c r="AU67" s="3299"/>
      <c r="AV67" s="972">
        <f t="shared" si="11"/>
        <v>0</v>
      </c>
      <c r="AW67" s="972">
        <f t="shared" si="12"/>
        <v>0</v>
      </c>
      <c r="AX67" s="972">
        <f t="shared" si="13"/>
        <v>0</v>
      </c>
      <c r="AY67" s="3313">
        <f t="shared" si="14"/>
        <v>0</v>
      </c>
      <c r="AZ67" s="3268">
        <f t="shared" si="15"/>
        <v>0</v>
      </c>
      <c r="BA67" s="3268">
        <f t="shared" si="16"/>
        <v>0</v>
      </c>
      <c r="BB67" s="3268">
        <f t="shared" si="17"/>
        <v>0</v>
      </c>
      <c r="BC67" s="3268">
        <f t="shared" si="18"/>
        <v>0</v>
      </c>
      <c r="BD67" s="3268">
        <f t="shared" si="19"/>
        <v>0</v>
      </c>
      <c r="BE67" s="3268">
        <f t="shared" si="20"/>
        <v>0</v>
      </c>
      <c r="BF67" s="3268">
        <f t="shared" si="21"/>
        <v>0</v>
      </c>
      <c r="BG67" s="3268">
        <f t="shared" si="22"/>
        <v>0</v>
      </c>
      <c r="BH67" s="3268">
        <f t="shared" si="23"/>
        <v>0</v>
      </c>
      <c r="BI67" s="3268">
        <f t="shared" si="24"/>
        <v>0</v>
      </c>
      <c r="BJ67" s="3268">
        <f t="shared" si="25"/>
        <v>0</v>
      </c>
      <c r="BK67" s="3268">
        <f t="shared" si="26"/>
        <v>0</v>
      </c>
      <c r="BL67" s="3268">
        <f t="shared" si="27"/>
        <v>0</v>
      </c>
      <c r="BM67" s="3268">
        <f t="shared" si="28"/>
        <v>0</v>
      </c>
      <c r="BN67" s="3268">
        <f t="shared" si="29"/>
        <v>0</v>
      </c>
      <c r="BO67" s="3268">
        <f t="shared" si="30"/>
        <v>0</v>
      </c>
      <c r="BP67" s="3268">
        <f t="shared" si="31"/>
        <v>0</v>
      </c>
      <c r="BQ67" s="3268">
        <f t="shared" si="32"/>
        <v>0</v>
      </c>
      <c r="BR67" s="3268">
        <f t="shared" si="33"/>
        <v>0</v>
      </c>
      <c r="BS67" s="3268">
        <f t="shared" si="34"/>
        <v>0</v>
      </c>
      <c r="BT67" s="3320">
        <f t="shared" si="35"/>
        <v>0</v>
      </c>
    </row>
    <row r="68" spans="1:72">
      <c r="A68" s="3265"/>
      <c r="B68" s="3266"/>
      <c r="C68" s="3266"/>
      <c r="D68" s="3267"/>
      <c r="E68" s="3268">
        <f t="shared" si="7"/>
        <v>0</v>
      </c>
      <c r="F68" s="3269"/>
      <c r="G68" s="3270">
        <f t="shared" si="8"/>
        <v>0</v>
      </c>
      <c r="H68" s="3271">
        <f t="shared" si="9"/>
        <v>0</v>
      </c>
      <c r="I68" s="3278"/>
      <c r="J68" s="3278"/>
      <c r="K68" s="3278"/>
      <c r="L68" s="3278"/>
      <c r="M68" s="3278"/>
      <c r="N68" s="3278"/>
      <c r="O68" s="3278"/>
      <c r="P68" s="3278"/>
      <c r="Q68" s="3278"/>
      <c r="R68" s="3278"/>
      <c r="S68" s="3278"/>
      <c r="T68" s="3278"/>
      <c r="U68" s="3278"/>
      <c r="V68" s="3278"/>
      <c r="W68" s="3278"/>
      <c r="X68" s="3278"/>
      <c r="Y68" s="3278"/>
      <c r="Z68" s="3278"/>
      <c r="AA68" s="3278"/>
      <c r="AB68" s="3278"/>
      <c r="AC68" s="3268">
        <f t="shared" si="10"/>
        <v>0</v>
      </c>
      <c r="AD68" s="3288"/>
      <c r="AE68" s="3288"/>
      <c r="AF68" s="3288"/>
      <c r="AG68" s="3288"/>
      <c r="AH68" s="3288"/>
      <c r="AI68" s="3288"/>
      <c r="AJ68" s="3288"/>
      <c r="AK68" s="3288"/>
      <c r="AL68" s="3288"/>
      <c r="AM68" s="3288"/>
      <c r="AN68" s="3288"/>
      <c r="AO68" s="3288"/>
      <c r="AP68" s="3288"/>
      <c r="AQ68" s="3288"/>
      <c r="AR68" s="3288"/>
      <c r="AS68" s="3288"/>
      <c r="AT68" s="3298"/>
      <c r="AU68" s="3299"/>
      <c r="AV68" s="972">
        <f t="shared" si="11"/>
        <v>0</v>
      </c>
      <c r="AW68" s="972">
        <f t="shared" si="12"/>
        <v>0</v>
      </c>
      <c r="AX68" s="972">
        <f t="shared" si="13"/>
        <v>0</v>
      </c>
      <c r="AY68" s="3313">
        <f t="shared" si="14"/>
        <v>0</v>
      </c>
      <c r="AZ68" s="3268">
        <f t="shared" si="15"/>
        <v>0</v>
      </c>
      <c r="BA68" s="3268">
        <f t="shared" si="16"/>
        <v>0</v>
      </c>
      <c r="BB68" s="3268">
        <f t="shared" si="17"/>
        <v>0</v>
      </c>
      <c r="BC68" s="3268">
        <f t="shared" si="18"/>
        <v>0</v>
      </c>
      <c r="BD68" s="3268">
        <f t="shared" si="19"/>
        <v>0</v>
      </c>
      <c r="BE68" s="3268">
        <f t="shared" si="20"/>
        <v>0</v>
      </c>
      <c r="BF68" s="3268">
        <f t="shared" si="21"/>
        <v>0</v>
      </c>
      <c r="BG68" s="3268">
        <f t="shared" si="22"/>
        <v>0</v>
      </c>
      <c r="BH68" s="3268">
        <f t="shared" si="23"/>
        <v>0</v>
      </c>
      <c r="BI68" s="3268">
        <f t="shared" si="24"/>
        <v>0</v>
      </c>
      <c r="BJ68" s="3268">
        <f t="shared" si="25"/>
        <v>0</v>
      </c>
      <c r="BK68" s="3268">
        <f t="shared" si="26"/>
        <v>0</v>
      </c>
      <c r="BL68" s="3268">
        <f t="shared" si="27"/>
        <v>0</v>
      </c>
      <c r="BM68" s="3268">
        <f t="shared" si="28"/>
        <v>0</v>
      </c>
      <c r="BN68" s="3268">
        <f t="shared" si="29"/>
        <v>0</v>
      </c>
      <c r="BO68" s="3268">
        <f t="shared" si="30"/>
        <v>0</v>
      </c>
      <c r="BP68" s="3268">
        <f t="shared" si="31"/>
        <v>0</v>
      </c>
      <c r="BQ68" s="3268">
        <f t="shared" si="32"/>
        <v>0</v>
      </c>
      <c r="BR68" s="3268">
        <f t="shared" si="33"/>
        <v>0</v>
      </c>
      <c r="BS68" s="3268">
        <f t="shared" si="34"/>
        <v>0</v>
      </c>
      <c r="BT68" s="3320">
        <f t="shared" si="35"/>
        <v>0</v>
      </c>
    </row>
    <row r="69" spans="1:72">
      <c r="A69" s="3265"/>
      <c r="B69" s="3266"/>
      <c r="C69" s="3266"/>
      <c r="D69" s="3267"/>
      <c r="E69" s="3268">
        <f t="shared" si="7"/>
        <v>0</v>
      </c>
      <c r="F69" s="3269"/>
      <c r="G69" s="3270">
        <f t="shared" si="8"/>
        <v>0</v>
      </c>
      <c r="H69" s="3271">
        <f t="shared" si="9"/>
        <v>0</v>
      </c>
      <c r="I69" s="3278"/>
      <c r="J69" s="3278"/>
      <c r="K69" s="3278"/>
      <c r="L69" s="3278"/>
      <c r="M69" s="3278"/>
      <c r="N69" s="3278"/>
      <c r="O69" s="3278"/>
      <c r="P69" s="3278"/>
      <c r="Q69" s="3278"/>
      <c r="R69" s="3278"/>
      <c r="S69" s="3278"/>
      <c r="T69" s="3278"/>
      <c r="U69" s="3278"/>
      <c r="V69" s="3278"/>
      <c r="W69" s="3278"/>
      <c r="X69" s="3278"/>
      <c r="Y69" s="3278"/>
      <c r="Z69" s="3278"/>
      <c r="AA69" s="3278"/>
      <c r="AB69" s="3278"/>
      <c r="AC69" s="3268">
        <f t="shared" si="10"/>
        <v>0</v>
      </c>
      <c r="AD69" s="3288"/>
      <c r="AE69" s="3288"/>
      <c r="AF69" s="3288"/>
      <c r="AG69" s="3288"/>
      <c r="AH69" s="3288"/>
      <c r="AI69" s="3288"/>
      <c r="AJ69" s="3288"/>
      <c r="AK69" s="3288"/>
      <c r="AL69" s="3288"/>
      <c r="AM69" s="3288"/>
      <c r="AN69" s="3288"/>
      <c r="AO69" s="3288"/>
      <c r="AP69" s="3288"/>
      <c r="AQ69" s="3288"/>
      <c r="AR69" s="3288"/>
      <c r="AS69" s="3288"/>
      <c r="AT69" s="3298"/>
      <c r="AU69" s="3299"/>
      <c r="AV69" s="972">
        <f t="shared" si="11"/>
        <v>0</v>
      </c>
      <c r="AW69" s="972">
        <f t="shared" si="12"/>
        <v>0</v>
      </c>
      <c r="AX69" s="972">
        <f t="shared" si="13"/>
        <v>0</v>
      </c>
      <c r="AY69" s="3313">
        <f t="shared" si="14"/>
        <v>0</v>
      </c>
      <c r="AZ69" s="3268">
        <f t="shared" si="15"/>
        <v>0</v>
      </c>
      <c r="BA69" s="3268">
        <f t="shared" si="16"/>
        <v>0</v>
      </c>
      <c r="BB69" s="3268">
        <f t="shared" si="17"/>
        <v>0</v>
      </c>
      <c r="BC69" s="3268">
        <f t="shared" si="18"/>
        <v>0</v>
      </c>
      <c r="BD69" s="3268">
        <f t="shared" si="19"/>
        <v>0</v>
      </c>
      <c r="BE69" s="3268">
        <f t="shared" si="20"/>
        <v>0</v>
      </c>
      <c r="BF69" s="3268">
        <f t="shared" si="21"/>
        <v>0</v>
      </c>
      <c r="BG69" s="3268">
        <f t="shared" si="22"/>
        <v>0</v>
      </c>
      <c r="BH69" s="3268">
        <f t="shared" si="23"/>
        <v>0</v>
      </c>
      <c r="BI69" s="3268">
        <f t="shared" si="24"/>
        <v>0</v>
      </c>
      <c r="BJ69" s="3268">
        <f t="shared" si="25"/>
        <v>0</v>
      </c>
      <c r="BK69" s="3268">
        <f t="shared" si="26"/>
        <v>0</v>
      </c>
      <c r="BL69" s="3268">
        <f t="shared" si="27"/>
        <v>0</v>
      </c>
      <c r="BM69" s="3268">
        <f t="shared" si="28"/>
        <v>0</v>
      </c>
      <c r="BN69" s="3268">
        <f t="shared" si="29"/>
        <v>0</v>
      </c>
      <c r="BO69" s="3268">
        <f t="shared" si="30"/>
        <v>0</v>
      </c>
      <c r="BP69" s="3268">
        <f t="shared" si="31"/>
        <v>0</v>
      </c>
      <c r="BQ69" s="3268">
        <f t="shared" si="32"/>
        <v>0</v>
      </c>
      <c r="BR69" s="3268">
        <f t="shared" si="33"/>
        <v>0</v>
      </c>
      <c r="BS69" s="3268">
        <f t="shared" si="34"/>
        <v>0</v>
      </c>
      <c r="BT69" s="3320">
        <f t="shared" si="35"/>
        <v>0</v>
      </c>
    </row>
    <row r="70" spans="1:72">
      <c r="A70" s="3265"/>
      <c r="B70" s="3266"/>
      <c r="C70" s="3266"/>
      <c r="D70" s="3267"/>
      <c r="E70" s="3268">
        <f t="shared" si="7"/>
        <v>0</v>
      </c>
      <c r="F70" s="3269"/>
      <c r="G70" s="3270">
        <f t="shared" si="8"/>
        <v>0</v>
      </c>
      <c r="H70" s="3271">
        <f t="shared" si="9"/>
        <v>0</v>
      </c>
      <c r="I70" s="3278"/>
      <c r="J70" s="3278"/>
      <c r="K70" s="3278"/>
      <c r="L70" s="3278"/>
      <c r="M70" s="3278"/>
      <c r="N70" s="3278"/>
      <c r="O70" s="3278"/>
      <c r="P70" s="3278"/>
      <c r="Q70" s="3278"/>
      <c r="R70" s="3278"/>
      <c r="S70" s="3278"/>
      <c r="T70" s="3278"/>
      <c r="U70" s="3278"/>
      <c r="V70" s="3278"/>
      <c r="W70" s="3278"/>
      <c r="X70" s="3278"/>
      <c r="Y70" s="3278"/>
      <c r="Z70" s="3278"/>
      <c r="AA70" s="3278"/>
      <c r="AB70" s="3278"/>
      <c r="AC70" s="3268">
        <f t="shared" si="10"/>
        <v>0</v>
      </c>
      <c r="AD70" s="3288"/>
      <c r="AE70" s="3288"/>
      <c r="AF70" s="3288"/>
      <c r="AG70" s="3288"/>
      <c r="AH70" s="3288"/>
      <c r="AI70" s="3288"/>
      <c r="AJ70" s="3288"/>
      <c r="AK70" s="3288"/>
      <c r="AL70" s="3288"/>
      <c r="AM70" s="3288"/>
      <c r="AN70" s="3288"/>
      <c r="AO70" s="3288"/>
      <c r="AP70" s="3288"/>
      <c r="AQ70" s="3288"/>
      <c r="AR70" s="3288"/>
      <c r="AS70" s="3288"/>
      <c r="AT70" s="3298"/>
      <c r="AU70" s="3299"/>
      <c r="AV70" s="972">
        <f t="shared" si="11"/>
        <v>0</v>
      </c>
      <c r="AW70" s="972">
        <f t="shared" si="12"/>
        <v>0</v>
      </c>
      <c r="AX70" s="972">
        <f t="shared" si="13"/>
        <v>0</v>
      </c>
      <c r="AY70" s="3313">
        <f t="shared" si="14"/>
        <v>0</v>
      </c>
      <c r="AZ70" s="3268">
        <f t="shared" si="15"/>
        <v>0</v>
      </c>
      <c r="BA70" s="3268">
        <f t="shared" si="16"/>
        <v>0</v>
      </c>
      <c r="BB70" s="3268">
        <f t="shared" si="17"/>
        <v>0</v>
      </c>
      <c r="BC70" s="3268">
        <f t="shared" si="18"/>
        <v>0</v>
      </c>
      <c r="BD70" s="3268">
        <f t="shared" si="19"/>
        <v>0</v>
      </c>
      <c r="BE70" s="3268">
        <f t="shared" si="20"/>
        <v>0</v>
      </c>
      <c r="BF70" s="3268">
        <f t="shared" si="21"/>
        <v>0</v>
      </c>
      <c r="BG70" s="3268">
        <f t="shared" si="22"/>
        <v>0</v>
      </c>
      <c r="BH70" s="3268">
        <f t="shared" si="23"/>
        <v>0</v>
      </c>
      <c r="BI70" s="3268">
        <f t="shared" si="24"/>
        <v>0</v>
      </c>
      <c r="BJ70" s="3268">
        <f t="shared" si="25"/>
        <v>0</v>
      </c>
      <c r="BK70" s="3268">
        <f t="shared" si="26"/>
        <v>0</v>
      </c>
      <c r="BL70" s="3268">
        <f t="shared" si="27"/>
        <v>0</v>
      </c>
      <c r="BM70" s="3268">
        <f t="shared" si="28"/>
        <v>0</v>
      </c>
      <c r="BN70" s="3268">
        <f t="shared" si="29"/>
        <v>0</v>
      </c>
      <c r="BO70" s="3268">
        <f t="shared" si="30"/>
        <v>0</v>
      </c>
      <c r="BP70" s="3268">
        <f t="shared" si="31"/>
        <v>0</v>
      </c>
      <c r="BQ70" s="3268">
        <f t="shared" si="32"/>
        <v>0</v>
      </c>
      <c r="BR70" s="3268">
        <f t="shared" si="33"/>
        <v>0</v>
      </c>
      <c r="BS70" s="3268">
        <f t="shared" si="34"/>
        <v>0</v>
      </c>
      <c r="BT70" s="3320">
        <f t="shared" si="35"/>
        <v>0</v>
      </c>
    </row>
    <row r="71" spans="1:72">
      <c r="A71" s="3265"/>
      <c r="B71" s="3266"/>
      <c r="C71" s="3266"/>
      <c r="D71" s="3267"/>
      <c r="E71" s="3268">
        <f t="shared" si="7"/>
        <v>0</v>
      </c>
      <c r="F71" s="3269"/>
      <c r="G71" s="3270">
        <f t="shared" si="8"/>
        <v>0</v>
      </c>
      <c r="H71" s="3271">
        <f t="shared" si="9"/>
        <v>0</v>
      </c>
      <c r="I71" s="3278"/>
      <c r="J71" s="3278"/>
      <c r="K71" s="3278"/>
      <c r="L71" s="3278"/>
      <c r="M71" s="3278"/>
      <c r="N71" s="3278"/>
      <c r="O71" s="3278"/>
      <c r="P71" s="3278"/>
      <c r="Q71" s="3278"/>
      <c r="R71" s="3278"/>
      <c r="S71" s="3278"/>
      <c r="T71" s="3278"/>
      <c r="U71" s="3278"/>
      <c r="V71" s="3278"/>
      <c r="W71" s="3278"/>
      <c r="X71" s="3278"/>
      <c r="Y71" s="3278"/>
      <c r="Z71" s="3278"/>
      <c r="AA71" s="3278"/>
      <c r="AB71" s="3278"/>
      <c r="AC71" s="3268">
        <f t="shared" si="10"/>
        <v>0</v>
      </c>
      <c r="AD71" s="3288"/>
      <c r="AE71" s="3288"/>
      <c r="AF71" s="3288"/>
      <c r="AG71" s="3288"/>
      <c r="AH71" s="3288"/>
      <c r="AI71" s="3288"/>
      <c r="AJ71" s="3288"/>
      <c r="AK71" s="3288"/>
      <c r="AL71" s="3288"/>
      <c r="AM71" s="3288"/>
      <c r="AN71" s="3288"/>
      <c r="AO71" s="3288"/>
      <c r="AP71" s="3288"/>
      <c r="AQ71" s="3288"/>
      <c r="AR71" s="3288"/>
      <c r="AS71" s="3288"/>
      <c r="AT71" s="3298"/>
      <c r="AU71" s="3299"/>
      <c r="AV71" s="972">
        <f t="shared" si="11"/>
        <v>0</v>
      </c>
      <c r="AW71" s="972">
        <f t="shared" si="12"/>
        <v>0</v>
      </c>
      <c r="AX71" s="972">
        <f t="shared" si="13"/>
        <v>0</v>
      </c>
      <c r="AY71" s="3313">
        <f t="shared" si="14"/>
        <v>0</v>
      </c>
      <c r="AZ71" s="3268">
        <f t="shared" si="15"/>
        <v>0</v>
      </c>
      <c r="BA71" s="3268">
        <f t="shared" si="16"/>
        <v>0</v>
      </c>
      <c r="BB71" s="3268">
        <f t="shared" si="17"/>
        <v>0</v>
      </c>
      <c r="BC71" s="3268">
        <f t="shared" si="18"/>
        <v>0</v>
      </c>
      <c r="BD71" s="3268">
        <f t="shared" si="19"/>
        <v>0</v>
      </c>
      <c r="BE71" s="3268">
        <f t="shared" si="20"/>
        <v>0</v>
      </c>
      <c r="BF71" s="3268">
        <f t="shared" si="21"/>
        <v>0</v>
      </c>
      <c r="BG71" s="3268">
        <f t="shared" si="22"/>
        <v>0</v>
      </c>
      <c r="BH71" s="3268">
        <f t="shared" si="23"/>
        <v>0</v>
      </c>
      <c r="BI71" s="3268">
        <f t="shared" si="24"/>
        <v>0</v>
      </c>
      <c r="BJ71" s="3268">
        <f t="shared" si="25"/>
        <v>0</v>
      </c>
      <c r="BK71" s="3268">
        <f t="shared" si="26"/>
        <v>0</v>
      </c>
      <c r="BL71" s="3268">
        <f t="shared" si="27"/>
        <v>0</v>
      </c>
      <c r="BM71" s="3268">
        <f t="shared" si="28"/>
        <v>0</v>
      </c>
      <c r="BN71" s="3268">
        <f t="shared" si="29"/>
        <v>0</v>
      </c>
      <c r="BO71" s="3268">
        <f t="shared" si="30"/>
        <v>0</v>
      </c>
      <c r="BP71" s="3268">
        <f t="shared" si="31"/>
        <v>0</v>
      </c>
      <c r="BQ71" s="3268">
        <f t="shared" si="32"/>
        <v>0</v>
      </c>
      <c r="BR71" s="3268">
        <f t="shared" si="33"/>
        <v>0</v>
      </c>
      <c r="BS71" s="3268">
        <f t="shared" si="34"/>
        <v>0</v>
      </c>
      <c r="BT71" s="3320">
        <f t="shared" si="35"/>
        <v>0</v>
      </c>
    </row>
    <row r="72" spans="1:72">
      <c r="A72" s="3265"/>
      <c r="B72" s="3266"/>
      <c r="C72" s="3266"/>
      <c r="D72" s="3267"/>
      <c r="E72" s="3268">
        <f t="shared" si="7"/>
        <v>0</v>
      </c>
      <c r="F72" s="3269"/>
      <c r="G72" s="3270">
        <f t="shared" si="8"/>
        <v>0</v>
      </c>
      <c r="H72" s="3271">
        <f t="shared" si="9"/>
        <v>0</v>
      </c>
      <c r="I72" s="3278"/>
      <c r="J72" s="3278"/>
      <c r="K72" s="3278"/>
      <c r="L72" s="3278"/>
      <c r="M72" s="3278"/>
      <c r="N72" s="3278"/>
      <c r="O72" s="3278"/>
      <c r="P72" s="3278"/>
      <c r="Q72" s="3278"/>
      <c r="R72" s="3278"/>
      <c r="S72" s="3278"/>
      <c r="T72" s="3278"/>
      <c r="U72" s="3278"/>
      <c r="V72" s="3278"/>
      <c r="W72" s="3278"/>
      <c r="X72" s="3278"/>
      <c r="Y72" s="3278"/>
      <c r="Z72" s="3278"/>
      <c r="AA72" s="3278"/>
      <c r="AB72" s="3278"/>
      <c r="AC72" s="3268">
        <f t="shared" si="10"/>
        <v>0</v>
      </c>
      <c r="AD72" s="3288"/>
      <c r="AE72" s="3288"/>
      <c r="AF72" s="3288"/>
      <c r="AG72" s="3288"/>
      <c r="AH72" s="3288"/>
      <c r="AI72" s="3288"/>
      <c r="AJ72" s="3288"/>
      <c r="AK72" s="3288"/>
      <c r="AL72" s="3288"/>
      <c r="AM72" s="3288"/>
      <c r="AN72" s="3288"/>
      <c r="AO72" s="3288"/>
      <c r="AP72" s="3288"/>
      <c r="AQ72" s="3288"/>
      <c r="AR72" s="3288"/>
      <c r="AS72" s="3288"/>
      <c r="AT72" s="3298"/>
      <c r="AU72" s="3299"/>
      <c r="AV72" s="972">
        <f t="shared" si="11"/>
        <v>0</v>
      </c>
      <c r="AW72" s="972">
        <f t="shared" si="12"/>
        <v>0</v>
      </c>
      <c r="AX72" s="972">
        <f t="shared" si="13"/>
        <v>0</v>
      </c>
      <c r="AY72" s="3313">
        <f t="shared" si="14"/>
        <v>0</v>
      </c>
      <c r="AZ72" s="3268">
        <f t="shared" si="15"/>
        <v>0</v>
      </c>
      <c r="BA72" s="3268">
        <f t="shared" si="16"/>
        <v>0</v>
      </c>
      <c r="BB72" s="3268">
        <f t="shared" si="17"/>
        <v>0</v>
      </c>
      <c r="BC72" s="3268">
        <f t="shared" si="18"/>
        <v>0</v>
      </c>
      <c r="BD72" s="3268">
        <f t="shared" si="19"/>
        <v>0</v>
      </c>
      <c r="BE72" s="3268">
        <f t="shared" si="20"/>
        <v>0</v>
      </c>
      <c r="BF72" s="3268">
        <f t="shared" si="21"/>
        <v>0</v>
      </c>
      <c r="BG72" s="3268">
        <f t="shared" si="22"/>
        <v>0</v>
      </c>
      <c r="BH72" s="3268">
        <f t="shared" si="23"/>
        <v>0</v>
      </c>
      <c r="BI72" s="3268">
        <f t="shared" si="24"/>
        <v>0</v>
      </c>
      <c r="BJ72" s="3268">
        <f t="shared" si="25"/>
        <v>0</v>
      </c>
      <c r="BK72" s="3268">
        <f t="shared" si="26"/>
        <v>0</v>
      </c>
      <c r="BL72" s="3268">
        <f t="shared" si="27"/>
        <v>0</v>
      </c>
      <c r="BM72" s="3268">
        <f t="shared" si="28"/>
        <v>0</v>
      </c>
      <c r="BN72" s="3268">
        <f t="shared" si="29"/>
        <v>0</v>
      </c>
      <c r="BO72" s="3268">
        <f t="shared" si="30"/>
        <v>0</v>
      </c>
      <c r="BP72" s="3268">
        <f t="shared" si="31"/>
        <v>0</v>
      </c>
      <c r="BQ72" s="3268">
        <f t="shared" si="32"/>
        <v>0</v>
      </c>
      <c r="BR72" s="3268">
        <f t="shared" si="33"/>
        <v>0</v>
      </c>
      <c r="BS72" s="3268">
        <f t="shared" si="34"/>
        <v>0</v>
      </c>
      <c r="BT72" s="3320">
        <f t="shared" si="35"/>
        <v>0</v>
      </c>
    </row>
    <row r="73" spans="1:72">
      <c r="A73" s="3265"/>
      <c r="B73" s="3266"/>
      <c r="C73" s="3266"/>
      <c r="D73" s="3267"/>
      <c r="E73" s="3268">
        <f t="shared" si="7"/>
        <v>0</v>
      </c>
      <c r="F73" s="3269"/>
      <c r="G73" s="3270">
        <f t="shared" si="8"/>
        <v>0</v>
      </c>
      <c r="H73" s="3271">
        <f t="shared" si="9"/>
        <v>0</v>
      </c>
      <c r="I73" s="3278"/>
      <c r="J73" s="3278"/>
      <c r="K73" s="3278"/>
      <c r="L73" s="3278"/>
      <c r="M73" s="3278"/>
      <c r="N73" s="3278"/>
      <c r="O73" s="3278"/>
      <c r="P73" s="3278"/>
      <c r="Q73" s="3278"/>
      <c r="R73" s="3278"/>
      <c r="S73" s="3278"/>
      <c r="T73" s="3278"/>
      <c r="U73" s="3278"/>
      <c r="V73" s="3278"/>
      <c r="W73" s="3278"/>
      <c r="X73" s="3278"/>
      <c r="Y73" s="3278"/>
      <c r="Z73" s="3278"/>
      <c r="AA73" s="3278"/>
      <c r="AB73" s="3278"/>
      <c r="AC73" s="3268">
        <f t="shared" si="10"/>
        <v>0</v>
      </c>
      <c r="AD73" s="3288"/>
      <c r="AE73" s="3288"/>
      <c r="AF73" s="3288"/>
      <c r="AG73" s="3288"/>
      <c r="AH73" s="3288"/>
      <c r="AI73" s="3288"/>
      <c r="AJ73" s="3288"/>
      <c r="AK73" s="3288"/>
      <c r="AL73" s="3288"/>
      <c r="AM73" s="3288"/>
      <c r="AN73" s="3288"/>
      <c r="AO73" s="3288"/>
      <c r="AP73" s="3288"/>
      <c r="AQ73" s="3288"/>
      <c r="AR73" s="3288"/>
      <c r="AS73" s="3288"/>
      <c r="AT73" s="3298"/>
      <c r="AU73" s="3299"/>
      <c r="AV73" s="972">
        <f t="shared" si="11"/>
        <v>0</v>
      </c>
      <c r="AW73" s="972">
        <f t="shared" si="12"/>
        <v>0</v>
      </c>
      <c r="AX73" s="972">
        <f t="shared" si="13"/>
        <v>0</v>
      </c>
      <c r="AY73" s="3313">
        <f t="shared" si="14"/>
        <v>0</v>
      </c>
      <c r="AZ73" s="3268">
        <f t="shared" si="15"/>
        <v>0</v>
      </c>
      <c r="BA73" s="3268">
        <f t="shared" si="16"/>
        <v>0</v>
      </c>
      <c r="BB73" s="3268">
        <f t="shared" si="17"/>
        <v>0</v>
      </c>
      <c r="BC73" s="3268">
        <f t="shared" si="18"/>
        <v>0</v>
      </c>
      <c r="BD73" s="3268">
        <f t="shared" si="19"/>
        <v>0</v>
      </c>
      <c r="BE73" s="3268">
        <f t="shared" si="20"/>
        <v>0</v>
      </c>
      <c r="BF73" s="3268">
        <f t="shared" si="21"/>
        <v>0</v>
      </c>
      <c r="BG73" s="3268">
        <f t="shared" si="22"/>
        <v>0</v>
      </c>
      <c r="BH73" s="3268">
        <f t="shared" si="23"/>
        <v>0</v>
      </c>
      <c r="BI73" s="3268">
        <f t="shared" si="24"/>
        <v>0</v>
      </c>
      <c r="BJ73" s="3268">
        <f t="shared" si="25"/>
        <v>0</v>
      </c>
      <c r="BK73" s="3268">
        <f t="shared" si="26"/>
        <v>0</v>
      </c>
      <c r="BL73" s="3268">
        <f t="shared" si="27"/>
        <v>0</v>
      </c>
      <c r="BM73" s="3268">
        <f t="shared" si="28"/>
        <v>0</v>
      </c>
      <c r="BN73" s="3268">
        <f t="shared" si="29"/>
        <v>0</v>
      </c>
      <c r="BO73" s="3268">
        <f t="shared" si="30"/>
        <v>0</v>
      </c>
      <c r="BP73" s="3268">
        <f t="shared" si="31"/>
        <v>0</v>
      </c>
      <c r="BQ73" s="3268">
        <f t="shared" si="32"/>
        <v>0</v>
      </c>
      <c r="BR73" s="3268">
        <f t="shared" si="33"/>
        <v>0</v>
      </c>
      <c r="BS73" s="3268">
        <f t="shared" si="34"/>
        <v>0</v>
      </c>
      <c r="BT73" s="3320">
        <f t="shared" si="35"/>
        <v>0</v>
      </c>
    </row>
    <row r="74" spans="1:72">
      <c r="A74" s="3265"/>
      <c r="B74" s="3266"/>
      <c r="C74" s="3266"/>
      <c r="D74" s="3267"/>
      <c r="E74" s="3268">
        <f t="shared" si="7"/>
        <v>0</v>
      </c>
      <c r="F74" s="3269"/>
      <c r="G74" s="3270">
        <f t="shared" si="8"/>
        <v>0</v>
      </c>
      <c r="H74" s="3271">
        <f t="shared" si="9"/>
        <v>0</v>
      </c>
      <c r="I74" s="3278"/>
      <c r="J74" s="3278"/>
      <c r="K74" s="3278"/>
      <c r="L74" s="3278"/>
      <c r="M74" s="3278"/>
      <c r="N74" s="3278"/>
      <c r="O74" s="3278"/>
      <c r="P74" s="3278"/>
      <c r="Q74" s="3278"/>
      <c r="R74" s="3278"/>
      <c r="S74" s="3278"/>
      <c r="T74" s="3278"/>
      <c r="U74" s="3278"/>
      <c r="V74" s="3278"/>
      <c r="W74" s="3278"/>
      <c r="X74" s="3278"/>
      <c r="Y74" s="3278"/>
      <c r="Z74" s="3278"/>
      <c r="AA74" s="3278"/>
      <c r="AB74" s="3278"/>
      <c r="AC74" s="3268">
        <f t="shared" si="10"/>
        <v>0</v>
      </c>
      <c r="AD74" s="3288"/>
      <c r="AE74" s="3288"/>
      <c r="AF74" s="3288"/>
      <c r="AG74" s="3288"/>
      <c r="AH74" s="3288"/>
      <c r="AI74" s="3288"/>
      <c r="AJ74" s="3288"/>
      <c r="AK74" s="3288"/>
      <c r="AL74" s="3288"/>
      <c r="AM74" s="3288"/>
      <c r="AN74" s="3288"/>
      <c r="AO74" s="3288"/>
      <c r="AP74" s="3288"/>
      <c r="AQ74" s="3288"/>
      <c r="AR74" s="3288"/>
      <c r="AS74" s="3288"/>
      <c r="AT74" s="3298"/>
      <c r="AU74" s="3299"/>
      <c r="AV74" s="972">
        <f t="shared" si="11"/>
        <v>0</v>
      </c>
      <c r="AW74" s="972">
        <f t="shared" si="12"/>
        <v>0</v>
      </c>
      <c r="AX74" s="972">
        <f t="shared" si="13"/>
        <v>0</v>
      </c>
      <c r="AY74" s="3313">
        <f t="shared" si="14"/>
        <v>0</v>
      </c>
      <c r="AZ74" s="3268">
        <f t="shared" si="15"/>
        <v>0</v>
      </c>
      <c r="BA74" s="3268">
        <f t="shared" si="16"/>
        <v>0</v>
      </c>
      <c r="BB74" s="3268">
        <f t="shared" si="17"/>
        <v>0</v>
      </c>
      <c r="BC74" s="3268">
        <f t="shared" si="18"/>
        <v>0</v>
      </c>
      <c r="BD74" s="3268">
        <f t="shared" si="19"/>
        <v>0</v>
      </c>
      <c r="BE74" s="3268">
        <f t="shared" si="20"/>
        <v>0</v>
      </c>
      <c r="BF74" s="3268">
        <f t="shared" si="21"/>
        <v>0</v>
      </c>
      <c r="BG74" s="3268">
        <f t="shared" si="22"/>
        <v>0</v>
      </c>
      <c r="BH74" s="3268">
        <f t="shared" si="23"/>
        <v>0</v>
      </c>
      <c r="BI74" s="3268">
        <f t="shared" si="24"/>
        <v>0</v>
      </c>
      <c r="BJ74" s="3268">
        <f t="shared" si="25"/>
        <v>0</v>
      </c>
      <c r="BK74" s="3268">
        <f t="shared" si="26"/>
        <v>0</v>
      </c>
      <c r="BL74" s="3268">
        <f t="shared" si="27"/>
        <v>0</v>
      </c>
      <c r="BM74" s="3268">
        <f t="shared" si="28"/>
        <v>0</v>
      </c>
      <c r="BN74" s="3268">
        <f t="shared" si="29"/>
        <v>0</v>
      </c>
      <c r="BO74" s="3268">
        <f t="shared" si="30"/>
        <v>0</v>
      </c>
      <c r="BP74" s="3268">
        <f t="shared" si="31"/>
        <v>0</v>
      </c>
      <c r="BQ74" s="3268">
        <f t="shared" si="32"/>
        <v>0</v>
      </c>
      <c r="BR74" s="3268">
        <f t="shared" si="33"/>
        <v>0</v>
      </c>
      <c r="BS74" s="3268">
        <f t="shared" si="34"/>
        <v>0</v>
      </c>
      <c r="BT74" s="3320">
        <f t="shared" si="35"/>
        <v>0</v>
      </c>
    </row>
    <row r="75" spans="1:72">
      <c r="A75" s="3265"/>
      <c r="B75" s="3266"/>
      <c r="C75" s="3266"/>
      <c r="D75" s="3267"/>
      <c r="E75" s="3268">
        <f t="shared" si="7"/>
        <v>0</v>
      </c>
      <c r="F75" s="3269"/>
      <c r="G75" s="3270">
        <f t="shared" si="8"/>
        <v>0</v>
      </c>
      <c r="H75" s="3271">
        <f t="shared" si="9"/>
        <v>0</v>
      </c>
      <c r="I75" s="3278"/>
      <c r="J75" s="3278"/>
      <c r="K75" s="3278"/>
      <c r="L75" s="3278"/>
      <c r="M75" s="3278"/>
      <c r="N75" s="3278"/>
      <c r="O75" s="3278"/>
      <c r="P75" s="3278"/>
      <c r="Q75" s="3278"/>
      <c r="R75" s="3278"/>
      <c r="S75" s="3278"/>
      <c r="T75" s="3278"/>
      <c r="U75" s="3278"/>
      <c r="V75" s="3278"/>
      <c r="W75" s="3278"/>
      <c r="X75" s="3278"/>
      <c r="Y75" s="3278"/>
      <c r="Z75" s="3278"/>
      <c r="AA75" s="3278"/>
      <c r="AB75" s="3278"/>
      <c r="AC75" s="3268">
        <f t="shared" si="10"/>
        <v>0</v>
      </c>
      <c r="AD75" s="3288"/>
      <c r="AE75" s="3288"/>
      <c r="AF75" s="3288"/>
      <c r="AG75" s="3288"/>
      <c r="AH75" s="3288"/>
      <c r="AI75" s="3288"/>
      <c r="AJ75" s="3288"/>
      <c r="AK75" s="3288"/>
      <c r="AL75" s="3288"/>
      <c r="AM75" s="3288"/>
      <c r="AN75" s="3288"/>
      <c r="AO75" s="3288"/>
      <c r="AP75" s="3288"/>
      <c r="AQ75" s="3288"/>
      <c r="AR75" s="3288"/>
      <c r="AS75" s="3288"/>
      <c r="AT75" s="3298"/>
      <c r="AU75" s="3299"/>
      <c r="AV75" s="972">
        <f t="shared" si="11"/>
        <v>0</v>
      </c>
      <c r="AW75" s="972">
        <f t="shared" si="12"/>
        <v>0</v>
      </c>
      <c r="AX75" s="972">
        <f t="shared" si="13"/>
        <v>0</v>
      </c>
      <c r="AY75" s="3313">
        <f t="shared" si="14"/>
        <v>0</v>
      </c>
      <c r="AZ75" s="3268">
        <f t="shared" si="15"/>
        <v>0</v>
      </c>
      <c r="BA75" s="3268">
        <f t="shared" si="16"/>
        <v>0</v>
      </c>
      <c r="BB75" s="3268">
        <f t="shared" si="17"/>
        <v>0</v>
      </c>
      <c r="BC75" s="3268">
        <f t="shared" si="18"/>
        <v>0</v>
      </c>
      <c r="BD75" s="3268">
        <f t="shared" si="19"/>
        <v>0</v>
      </c>
      <c r="BE75" s="3268">
        <f t="shared" si="20"/>
        <v>0</v>
      </c>
      <c r="BF75" s="3268">
        <f t="shared" si="21"/>
        <v>0</v>
      </c>
      <c r="BG75" s="3268">
        <f t="shared" si="22"/>
        <v>0</v>
      </c>
      <c r="BH75" s="3268">
        <f t="shared" si="23"/>
        <v>0</v>
      </c>
      <c r="BI75" s="3268">
        <f t="shared" si="24"/>
        <v>0</v>
      </c>
      <c r="BJ75" s="3268">
        <f t="shared" si="25"/>
        <v>0</v>
      </c>
      <c r="BK75" s="3268">
        <f t="shared" si="26"/>
        <v>0</v>
      </c>
      <c r="BL75" s="3268">
        <f t="shared" si="27"/>
        <v>0</v>
      </c>
      <c r="BM75" s="3268">
        <f t="shared" si="28"/>
        <v>0</v>
      </c>
      <c r="BN75" s="3268">
        <f t="shared" si="29"/>
        <v>0</v>
      </c>
      <c r="BO75" s="3268">
        <f t="shared" si="30"/>
        <v>0</v>
      </c>
      <c r="BP75" s="3268">
        <f t="shared" si="31"/>
        <v>0</v>
      </c>
      <c r="BQ75" s="3268">
        <f t="shared" si="32"/>
        <v>0</v>
      </c>
      <c r="BR75" s="3268">
        <f t="shared" si="33"/>
        <v>0</v>
      </c>
      <c r="BS75" s="3268">
        <f t="shared" si="34"/>
        <v>0</v>
      </c>
      <c r="BT75" s="3320">
        <f t="shared" si="35"/>
        <v>0</v>
      </c>
    </row>
    <row r="76" spans="1:72">
      <c r="A76" s="3265"/>
      <c r="B76" s="3266"/>
      <c r="C76" s="3266"/>
      <c r="D76" s="3267"/>
      <c r="E76" s="3268">
        <f t="shared" si="7"/>
        <v>0</v>
      </c>
      <c r="F76" s="3269"/>
      <c r="G76" s="3270">
        <f t="shared" si="8"/>
        <v>0</v>
      </c>
      <c r="H76" s="3271">
        <f t="shared" si="9"/>
        <v>0</v>
      </c>
      <c r="I76" s="3278"/>
      <c r="J76" s="3278"/>
      <c r="K76" s="3278"/>
      <c r="L76" s="3278"/>
      <c r="M76" s="3278"/>
      <c r="N76" s="3278"/>
      <c r="O76" s="3278"/>
      <c r="P76" s="3278"/>
      <c r="Q76" s="3278"/>
      <c r="R76" s="3278"/>
      <c r="S76" s="3278"/>
      <c r="T76" s="3278"/>
      <c r="U76" s="3278"/>
      <c r="V76" s="3278"/>
      <c r="W76" s="3278"/>
      <c r="X76" s="3278"/>
      <c r="Y76" s="3278"/>
      <c r="Z76" s="3278"/>
      <c r="AA76" s="3278"/>
      <c r="AB76" s="3278"/>
      <c r="AC76" s="3268">
        <f t="shared" si="10"/>
        <v>0</v>
      </c>
      <c r="AD76" s="3288"/>
      <c r="AE76" s="3288"/>
      <c r="AF76" s="3288"/>
      <c r="AG76" s="3288"/>
      <c r="AH76" s="3288"/>
      <c r="AI76" s="3288"/>
      <c r="AJ76" s="3288"/>
      <c r="AK76" s="3288"/>
      <c r="AL76" s="3288"/>
      <c r="AM76" s="3288"/>
      <c r="AN76" s="3288"/>
      <c r="AO76" s="3288"/>
      <c r="AP76" s="3288"/>
      <c r="AQ76" s="3288"/>
      <c r="AR76" s="3288"/>
      <c r="AS76" s="3288"/>
      <c r="AT76" s="3298"/>
      <c r="AU76" s="3299"/>
      <c r="AV76" s="972">
        <f t="shared" si="11"/>
        <v>0</v>
      </c>
      <c r="AW76" s="972">
        <f t="shared" si="12"/>
        <v>0</v>
      </c>
      <c r="AX76" s="972">
        <f t="shared" si="13"/>
        <v>0</v>
      </c>
      <c r="AY76" s="3313">
        <f t="shared" si="14"/>
        <v>0</v>
      </c>
      <c r="AZ76" s="3268">
        <f t="shared" si="15"/>
        <v>0</v>
      </c>
      <c r="BA76" s="3268">
        <f t="shared" si="16"/>
        <v>0</v>
      </c>
      <c r="BB76" s="3268">
        <f t="shared" si="17"/>
        <v>0</v>
      </c>
      <c r="BC76" s="3268">
        <f t="shared" si="18"/>
        <v>0</v>
      </c>
      <c r="BD76" s="3268">
        <f t="shared" si="19"/>
        <v>0</v>
      </c>
      <c r="BE76" s="3268">
        <f t="shared" si="20"/>
        <v>0</v>
      </c>
      <c r="BF76" s="3268">
        <f t="shared" si="21"/>
        <v>0</v>
      </c>
      <c r="BG76" s="3268">
        <f t="shared" si="22"/>
        <v>0</v>
      </c>
      <c r="BH76" s="3268">
        <f t="shared" si="23"/>
        <v>0</v>
      </c>
      <c r="BI76" s="3268">
        <f t="shared" si="24"/>
        <v>0</v>
      </c>
      <c r="BJ76" s="3268">
        <f t="shared" si="25"/>
        <v>0</v>
      </c>
      <c r="BK76" s="3268">
        <f t="shared" si="26"/>
        <v>0</v>
      </c>
      <c r="BL76" s="3268">
        <f t="shared" si="27"/>
        <v>0</v>
      </c>
      <c r="BM76" s="3268">
        <f t="shared" si="28"/>
        <v>0</v>
      </c>
      <c r="BN76" s="3268">
        <f t="shared" si="29"/>
        <v>0</v>
      </c>
      <c r="BO76" s="3268">
        <f t="shared" si="30"/>
        <v>0</v>
      </c>
      <c r="BP76" s="3268">
        <f t="shared" si="31"/>
        <v>0</v>
      </c>
      <c r="BQ76" s="3268">
        <f t="shared" si="32"/>
        <v>0</v>
      </c>
      <c r="BR76" s="3268">
        <f t="shared" si="33"/>
        <v>0</v>
      </c>
      <c r="BS76" s="3268">
        <f t="shared" si="34"/>
        <v>0</v>
      </c>
      <c r="BT76" s="3320">
        <f t="shared" si="35"/>
        <v>0</v>
      </c>
    </row>
    <row r="77" spans="1:72">
      <c r="A77" s="3265"/>
      <c r="B77" s="3266"/>
      <c r="C77" s="3266"/>
      <c r="D77" s="3267"/>
      <c r="E77" s="3268">
        <f t="shared" si="7"/>
        <v>0</v>
      </c>
      <c r="F77" s="3269"/>
      <c r="G77" s="3270">
        <f t="shared" si="8"/>
        <v>0</v>
      </c>
      <c r="H77" s="3271">
        <f t="shared" si="9"/>
        <v>0</v>
      </c>
      <c r="I77" s="3278"/>
      <c r="J77" s="3278"/>
      <c r="K77" s="3278"/>
      <c r="L77" s="3278"/>
      <c r="M77" s="3278"/>
      <c r="N77" s="3278"/>
      <c r="O77" s="3278"/>
      <c r="P77" s="3278"/>
      <c r="Q77" s="3278"/>
      <c r="R77" s="3278"/>
      <c r="S77" s="3278"/>
      <c r="T77" s="3278"/>
      <c r="U77" s="3278"/>
      <c r="V77" s="3278"/>
      <c r="W77" s="3278"/>
      <c r="X77" s="3278"/>
      <c r="Y77" s="3278"/>
      <c r="Z77" s="3278"/>
      <c r="AA77" s="3278"/>
      <c r="AB77" s="3278"/>
      <c r="AC77" s="3268">
        <f t="shared" si="10"/>
        <v>0</v>
      </c>
      <c r="AD77" s="3288"/>
      <c r="AE77" s="3288"/>
      <c r="AF77" s="3288"/>
      <c r="AG77" s="3288"/>
      <c r="AH77" s="3288"/>
      <c r="AI77" s="3288"/>
      <c r="AJ77" s="3288"/>
      <c r="AK77" s="3288"/>
      <c r="AL77" s="3288"/>
      <c r="AM77" s="3288"/>
      <c r="AN77" s="3288"/>
      <c r="AO77" s="3288"/>
      <c r="AP77" s="3288"/>
      <c r="AQ77" s="3288"/>
      <c r="AR77" s="3288"/>
      <c r="AS77" s="3288"/>
      <c r="AT77" s="3298"/>
      <c r="AU77" s="3299"/>
      <c r="AV77" s="972">
        <f t="shared" si="11"/>
        <v>0</v>
      </c>
      <c r="AW77" s="972">
        <f t="shared" si="12"/>
        <v>0</v>
      </c>
      <c r="AX77" s="972">
        <f t="shared" si="13"/>
        <v>0</v>
      </c>
      <c r="AY77" s="3313">
        <f t="shared" si="14"/>
        <v>0</v>
      </c>
      <c r="AZ77" s="3268">
        <f t="shared" si="15"/>
        <v>0</v>
      </c>
      <c r="BA77" s="3268">
        <f t="shared" si="16"/>
        <v>0</v>
      </c>
      <c r="BB77" s="3268">
        <f t="shared" si="17"/>
        <v>0</v>
      </c>
      <c r="BC77" s="3268">
        <f t="shared" si="18"/>
        <v>0</v>
      </c>
      <c r="BD77" s="3268">
        <f t="shared" si="19"/>
        <v>0</v>
      </c>
      <c r="BE77" s="3268">
        <f t="shared" si="20"/>
        <v>0</v>
      </c>
      <c r="BF77" s="3268">
        <f t="shared" si="21"/>
        <v>0</v>
      </c>
      <c r="BG77" s="3268">
        <f t="shared" si="22"/>
        <v>0</v>
      </c>
      <c r="BH77" s="3268">
        <f t="shared" si="23"/>
        <v>0</v>
      </c>
      <c r="BI77" s="3268">
        <f t="shared" si="24"/>
        <v>0</v>
      </c>
      <c r="BJ77" s="3268">
        <f t="shared" si="25"/>
        <v>0</v>
      </c>
      <c r="BK77" s="3268">
        <f t="shared" si="26"/>
        <v>0</v>
      </c>
      <c r="BL77" s="3268">
        <f t="shared" si="27"/>
        <v>0</v>
      </c>
      <c r="BM77" s="3268">
        <f t="shared" si="28"/>
        <v>0</v>
      </c>
      <c r="BN77" s="3268">
        <f t="shared" si="29"/>
        <v>0</v>
      </c>
      <c r="BO77" s="3268">
        <f t="shared" si="30"/>
        <v>0</v>
      </c>
      <c r="BP77" s="3268">
        <f t="shared" si="31"/>
        <v>0</v>
      </c>
      <c r="BQ77" s="3268">
        <f t="shared" si="32"/>
        <v>0</v>
      </c>
      <c r="BR77" s="3268">
        <f t="shared" si="33"/>
        <v>0</v>
      </c>
      <c r="BS77" s="3268">
        <f t="shared" si="34"/>
        <v>0</v>
      </c>
      <c r="BT77" s="3320">
        <f t="shared" si="35"/>
        <v>0</v>
      </c>
    </row>
    <row r="78" spans="1:72">
      <c r="A78" s="3265"/>
      <c r="B78" s="3266"/>
      <c r="C78" s="3266"/>
      <c r="D78" s="3267"/>
      <c r="E78" s="3268">
        <f t="shared" si="7"/>
        <v>0</v>
      </c>
      <c r="F78" s="3269"/>
      <c r="G78" s="3270">
        <f t="shared" si="8"/>
        <v>0</v>
      </c>
      <c r="H78" s="3271">
        <f t="shared" si="9"/>
        <v>0</v>
      </c>
      <c r="I78" s="3278"/>
      <c r="J78" s="3278"/>
      <c r="K78" s="3278"/>
      <c r="L78" s="3278"/>
      <c r="M78" s="3278"/>
      <c r="N78" s="3278"/>
      <c r="O78" s="3278"/>
      <c r="P78" s="3278"/>
      <c r="Q78" s="3278"/>
      <c r="R78" s="3278"/>
      <c r="S78" s="3278"/>
      <c r="T78" s="3278"/>
      <c r="U78" s="3278"/>
      <c r="V78" s="3278"/>
      <c r="W78" s="3278"/>
      <c r="X78" s="3278"/>
      <c r="Y78" s="3278"/>
      <c r="Z78" s="3278"/>
      <c r="AA78" s="3278"/>
      <c r="AB78" s="3278"/>
      <c r="AC78" s="3268">
        <f t="shared" si="10"/>
        <v>0</v>
      </c>
      <c r="AD78" s="3288"/>
      <c r="AE78" s="3288"/>
      <c r="AF78" s="3288"/>
      <c r="AG78" s="3288"/>
      <c r="AH78" s="3288"/>
      <c r="AI78" s="3288"/>
      <c r="AJ78" s="3288"/>
      <c r="AK78" s="3288"/>
      <c r="AL78" s="3288"/>
      <c r="AM78" s="3288"/>
      <c r="AN78" s="3288"/>
      <c r="AO78" s="3288"/>
      <c r="AP78" s="3288"/>
      <c r="AQ78" s="3288"/>
      <c r="AR78" s="3288"/>
      <c r="AS78" s="3288"/>
      <c r="AT78" s="3298"/>
      <c r="AU78" s="3299"/>
      <c r="AV78" s="972">
        <f t="shared" si="11"/>
        <v>0</v>
      </c>
      <c r="AW78" s="972">
        <f t="shared" si="12"/>
        <v>0</v>
      </c>
      <c r="AX78" s="972">
        <f t="shared" si="13"/>
        <v>0</v>
      </c>
      <c r="AY78" s="3313">
        <f t="shared" si="14"/>
        <v>0</v>
      </c>
      <c r="AZ78" s="3268">
        <f t="shared" si="15"/>
        <v>0</v>
      </c>
      <c r="BA78" s="3268">
        <f t="shared" si="16"/>
        <v>0</v>
      </c>
      <c r="BB78" s="3268">
        <f t="shared" si="17"/>
        <v>0</v>
      </c>
      <c r="BC78" s="3268">
        <f t="shared" si="18"/>
        <v>0</v>
      </c>
      <c r="BD78" s="3268">
        <f t="shared" si="19"/>
        <v>0</v>
      </c>
      <c r="BE78" s="3268">
        <f t="shared" si="20"/>
        <v>0</v>
      </c>
      <c r="BF78" s="3268">
        <f t="shared" si="21"/>
        <v>0</v>
      </c>
      <c r="BG78" s="3268">
        <f t="shared" si="22"/>
        <v>0</v>
      </c>
      <c r="BH78" s="3268">
        <f t="shared" si="23"/>
        <v>0</v>
      </c>
      <c r="BI78" s="3268">
        <f t="shared" si="24"/>
        <v>0</v>
      </c>
      <c r="BJ78" s="3268">
        <f t="shared" si="25"/>
        <v>0</v>
      </c>
      <c r="BK78" s="3268">
        <f t="shared" si="26"/>
        <v>0</v>
      </c>
      <c r="BL78" s="3268">
        <f t="shared" si="27"/>
        <v>0</v>
      </c>
      <c r="BM78" s="3268">
        <f t="shared" si="28"/>
        <v>0</v>
      </c>
      <c r="BN78" s="3268">
        <f t="shared" si="29"/>
        <v>0</v>
      </c>
      <c r="BO78" s="3268">
        <f t="shared" si="30"/>
        <v>0</v>
      </c>
      <c r="BP78" s="3268">
        <f t="shared" si="31"/>
        <v>0</v>
      </c>
      <c r="BQ78" s="3268">
        <f t="shared" si="32"/>
        <v>0</v>
      </c>
      <c r="BR78" s="3268">
        <f t="shared" si="33"/>
        <v>0</v>
      </c>
      <c r="BS78" s="3268">
        <f t="shared" si="34"/>
        <v>0</v>
      </c>
      <c r="BT78" s="3320">
        <f t="shared" si="35"/>
        <v>0</v>
      </c>
    </row>
    <row r="79" spans="1:72">
      <c r="A79" s="3265"/>
      <c r="B79" s="3266"/>
      <c r="C79" s="3266"/>
      <c r="D79" s="3267"/>
      <c r="E79" s="3268">
        <f t="shared" si="7"/>
        <v>0</v>
      </c>
      <c r="F79" s="3269"/>
      <c r="G79" s="3270">
        <f t="shared" si="8"/>
        <v>0</v>
      </c>
      <c r="H79" s="3271">
        <f t="shared" si="9"/>
        <v>0</v>
      </c>
      <c r="I79" s="3278"/>
      <c r="J79" s="3278"/>
      <c r="K79" s="3278"/>
      <c r="L79" s="3278"/>
      <c r="M79" s="3278"/>
      <c r="N79" s="3278"/>
      <c r="O79" s="3278"/>
      <c r="P79" s="3278"/>
      <c r="Q79" s="3278"/>
      <c r="R79" s="3278"/>
      <c r="S79" s="3278"/>
      <c r="T79" s="3278"/>
      <c r="U79" s="3278"/>
      <c r="V79" s="3278"/>
      <c r="W79" s="3278"/>
      <c r="X79" s="3278"/>
      <c r="Y79" s="3278"/>
      <c r="Z79" s="3278"/>
      <c r="AA79" s="3278"/>
      <c r="AB79" s="3278"/>
      <c r="AC79" s="3268">
        <f t="shared" si="10"/>
        <v>0</v>
      </c>
      <c r="AD79" s="3288"/>
      <c r="AE79" s="3288"/>
      <c r="AF79" s="3288"/>
      <c r="AG79" s="3288"/>
      <c r="AH79" s="3288"/>
      <c r="AI79" s="3288"/>
      <c r="AJ79" s="3288"/>
      <c r="AK79" s="3288"/>
      <c r="AL79" s="3288"/>
      <c r="AM79" s="3288"/>
      <c r="AN79" s="3288"/>
      <c r="AO79" s="3288"/>
      <c r="AP79" s="3288"/>
      <c r="AQ79" s="3288"/>
      <c r="AR79" s="3288"/>
      <c r="AS79" s="3288"/>
      <c r="AT79" s="3298"/>
      <c r="AU79" s="3299"/>
      <c r="AV79" s="972">
        <f t="shared" si="11"/>
        <v>0</v>
      </c>
      <c r="AW79" s="972">
        <f t="shared" si="12"/>
        <v>0</v>
      </c>
      <c r="AX79" s="972">
        <f t="shared" si="13"/>
        <v>0</v>
      </c>
      <c r="AY79" s="3313">
        <f t="shared" si="14"/>
        <v>0</v>
      </c>
      <c r="AZ79" s="3268">
        <f t="shared" si="15"/>
        <v>0</v>
      </c>
      <c r="BA79" s="3268">
        <f t="shared" si="16"/>
        <v>0</v>
      </c>
      <c r="BB79" s="3268">
        <f t="shared" si="17"/>
        <v>0</v>
      </c>
      <c r="BC79" s="3268">
        <f t="shared" si="18"/>
        <v>0</v>
      </c>
      <c r="BD79" s="3268">
        <f t="shared" si="19"/>
        <v>0</v>
      </c>
      <c r="BE79" s="3268">
        <f t="shared" si="20"/>
        <v>0</v>
      </c>
      <c r="BF79" s="3268">
        <f t="shared" si="21"/>
        <v>0</v>
      </c>
      <c r="BG79" s="3268">
        <f t="shared" si="22"/>
        <v>0</v>
      </c>
      <c r="BH79" s="3268">
        <f t="shared" si="23"/>
        <v>0</v>
      </c>
      <c r="BI79" s="3268">
        <f t="shared" si="24"/>
        <v>0</v>
      </c>
      <c r="BJ79" s="3268">
        <f t="shared" si="25"/>
        <v>0</v>
      </c>
      <c r="BK79" s="3268">
        <f t="shared" si="26"/>
        <v>0</v>
      </c>
      <c r="BL79" s="3268">
        <f t="shared" si="27"/>
        <v>0</v>
      </c>
      <c r="BM79" s="3268">
        <f t="shared" si="28"/>
        <v>0</v>
      </c>
      <c r="BN79" s="3268">
        <f t="shared" si="29"/>
        <v>0</v>
      </c>
      <c r="BO79" s="3268">
        <f t="shared" si="30"/>
        <v>0</v>
      </c>
      <c r="BP79" s="3268">
        <f t="shared" si="31"/>
        <v>0</v>
      </c>
      <c r="BQ79" s="3268">
        <f t="shared" si="32"/>
        <v>0</v>
      </c>
      <c r="BR79" s="3268">
        <f t="shared" si="33"/>
        <v>0</v>
      </c>
      <c r="BS79" s="3268">
        <f t="shared" si="34"/>
        <v>0</v>
      </c>
      <c r="BT79" s="3320">
        <f t="shared" si="35"/>
        <v>0</v>
      </c>
    </row>
    <row r="80" spans="1:72">
      <c r="A80" s="3265"/>
      <c r="B80" s="3266"/>
      <c r="C80" s="3266"/>
      <c r="D80" s="3267"/>
      <c r="E80" s="3268">
        <f t="shared" si="7"/>
        <v>0</v>
      </c>
      <c r="F80" s="3269"/>
      <c r="G80" s="3270">
        <f t="shared" si="8"/>
        <v>0</v>
      </c>
      <c r="H80" s="3271">
        <f t="shared" si="9"/>
        <v>0</v>
      </c>
      <c r="I80" s="3278"/>
      <c r="J80" s="3278"/>
      <c r="K80" s="3278"/>
      <c r="L80" s="3278"/>
      <c r="M80" s="3278"/>
      <c r="N80" s="3278"/>
      <c r="O80" s="3278"/>
      <c r="P80" s="3278"/>
      <c r="Q80" s="3278"/>
      <c r="R80" s="3278"/>
      <c r="S80" s="3278"/>
      <c r="T80" s="3278"/>
      <c r="U80" s="3278"/>
      <c r="V80" s="3278"/>
      <c r="W80" s="3278"/>
      <c r="X80" s="3278"/>
      <c r="Y80" s="3278"/>
      <c r="Z80" s="3278"/>
      <c r="AA80" s="3278"/>
      <c r="AB80" s="3278"/>
      <c r="AC80" s="3268">
        <f t="shared" si="10"/>
        <v>0</v>
      </c>
      <c r="AD80" s="3288"/>
      <c r="AE80" s="3288"/>
      <c r="AF80" s="3288"/>
      <c r="AG80" s="3288"/>
      <c r="AH80" s="3288"/>
      <c r="AI80" s="3288"/>
      <c r="AJ80" s="3288"/>
      <c r="AK80" s="3288"/>
      <c r="AL80" s="3288"/>
      <c r="AM80" s="3288"/>
      <c r="AN80" s="3288"/>
      <c r="AO80" s="3288"/>
      <c r="AP80" s="3288"/>
      <c r="AQ80" s="3288"/>
      <c r="AR80" s="3288"/>
      <c r="AS80" s="3288"/>
      <c r="AT80" s="3298"/>
      <c r="AU80" s="3299"/>
      <c r="AV80" s="972">
        <f t="shared" si="11"/>
        <v>0</v>
      </c>
      <c r="AW80" s="972">
        <f t="shared" si="12"/>
        <v>0</v>
      </c>
      <c r="AX80" s="972">
        <f t="shared" si="13"/>
        <v>0</v>
      </c>
      <c r="AY80" s="3313">
        <f t="shared" si="14"/>
        <v>0</v>
      </c>
      <c r="AZ80" s="3268">
        <f t="shared" si="15"/>
        <v>0</v>
      </c>
      <c r="BA80" s="3268">
        <f t="shared" si="16"/>
        <v>0</v>
      </c>
      <c r="BB80" s="3268">
        <f t="shared" si="17"/>
        <v>0</v>
      </c>
      <c r="BC80" s="3268">
        <f t="shared" si="18"/>
        <v>0</v>
      </c>
      <c r="BD80" s="3268">
        <f t="shared" si="19"/>
        <v>0</v>
      </c>
      <c r="BE80" s="3268">
        <f t="shared" si="20"/>
        <v>0</v>
      </c>
      <c r="BF80" s="3268">
        <f t="shared" si="21"/>
        <v>0</v>
      </c>
      <c r="BG80" s="3268">
        <f t="shared" si="22"/>
        <v>0</v>
      </c>
      <c r="BH80" s="3268">
        <f t="shared" si="23"/>
        <v>0</v>
      </c>
      <c r="BI80" s="3268">
        <f t="shared" si="24"/>
        <v>0</v>
      </c>
      <c r="BJ80" s="3268">
        <f t="shared" si="25"/>
        <v>0</v>
      </c>
      <c r="BK80" s="3268">
        <f t="shared" si="26"/>
        <v>0</v>
      </c>
      <c r="BL80" s="3268">
        <f t="shared" si="27"/>
        <v>0</v>
      </c>
      <c r="BM80" s="3268">
        <f t="shared" si="28"/>
        <v>0</v>
      </c>
      <c r="BN80" s="3268">
        <f t="shared" si="29"/>
        <v>0</v>
      </c>
      <c r="BO80" s="3268">
        <f t="shared" si="30"/>
        <v>0</v>
      </c>
      <c r="BP80" s="3268">
        <f t="shared" si="31"/>
        <v>0</v>
      </c>
      <c r="BQ80" s="3268">
        <f t="shared" si="32"/>
        <v>0</v>
      </c>
      <c r="BR80" s="3268">
        <f t="shared" si="33"/>
        <v>0</v>
      </c>
      <c r="BS80" s="3268">
        <f t="shared" si="34"/>
        <v>0</v>
      </c>
      <c r="BT80" s="3320">
        <f t="shared" si="35"/>
        <v>0</v>
      </c>
    </row>
    <row r="81" spans="1:72">
      <c r="A81" s="3265"/>
      <c r="B81" s="3266"/>
      <c r="C81" s="3266"/>
      <c r="D81" s="3267"/>
      <c r="E81" s="3268">
        <f t="shared" si="7"/>
        <v>0</v>
      </c>
      <c r="F81" s="3269"/>
      <c r="G81" s="3270">
        <f t="shared" si="8"/>
        <v>0</v>
      </c>
      <c r="H81" s="3271">
        <f t="shared" si="9"/>
        <v>0</v>
      </c>
      <c r="I81" s="3278"/>
      <c r="J81" s="3278"/>
      <c r="K81" s="3278"/>
      <c r="L81" s="3278"/>
      <c r="M81" s="3278"/>
      <c r="N81" s="3278"/>
      <c r="O81" s="3278"/>
      <c r="P81" s="3278"/>
      <c r="Q81" s="3278"/>
      <c r="R81" s="3278"/>
      <c r="S81" s="3278"/>
      <c r="T81" s="3278"/>
      <c r="U81" s="3278"/>
      <c r="V81" s="3278"/>
      <c r="W81" s="3278"/>
      <c r="X81" s="3278"/>
      <c r="Y81" s="3278"/>
      <c r="Z81" s="3278"/>
      <c r="AA81" s="3278"/>
      <c r="AB81" s="3278"/>
      <c r="AC81" s="3268">
        <f t="shared" si="10"/>
        <v>0</v>
      </c>
      <c r="AD81" s="3288"/>
      <c r="AE81" s="3288"/>
      <c r="AF81" s="3288"/>
      <c r="AG81" s="3288"/>
      <c r="AH81" s="3288"/>
      <c r="AI81" s="3288"/>
      <c r="AJ81" s="3288"/>
      <c r="AK81" s="3288"/>
      <c r="AL81" s="3288"/>
      <c r="AM81" s="3288"/>
      <c r="AN81" s="3288"/>
      <c r="AO81" s="3288"/>
      <c r="AP81" s="3288"/>
      <c r="AQ81" s="3288"/>
      <c r="AR81" s="3288"/>
      <c r="AS81" s="3288"/>
      <c r="AT81" s="3298"/>
      <c r="AU81" s="3299"/>
      <c r="AV81" s="972">
        <f t="shared" si="11"/>
        <v>0</v>
      </c>
      <c r="AW81" s="972">
        <f t="shared" si="12"/>
        <v>0</v>
      </c>
      <c r="AX81" s="972">
        <f t="shared" si="13"/>
        <v>0</v>
      </c>
      <c r="AY81" s="3313">
        <f t="shared" si="14"/>
        <v>0</v>
      </c>
      <c r="AZ81" s="3268">
        <f t="shared" si="15"/>
        <v>0</v>
      </c>
      <c r="BA81" s="3268">
        <f t="shared" si="16"/>
        <v>0</v>
      </c>
      <c r="BB81" s="3268">
        <f t="shared" si="17"/>
        <v>0</v>
      </c>
      <c r="BC81" s="3268">
        <f t="shared" si="18"/>
        <v>0</v>
      </c>
      <c r="BD81" s="3268">
        <f t="shared" si="19"/>
        <v>0</v>
      </c>
      <c r="BE81" s="3268">
        <f t="shared" si="20"/>
        <v>0</v>
      </c>
      <c r="BF81" s="3268">
        <f t="shared" si="21"/>
        <v>0</v>
      </c>
      <c r="BG81" s="3268">
        <f t="shared" si="22"/>
        <v>0</v>
      </c>
      <c r="BH81" s="3268">
        <f t="shared" si="23"/>
        <v>0</v>
      </c>
      <c r="BI81" s="3268">
        <f t="shared" si="24"/>
        <v>0</v>
      </c>
      <c r="BJ81" s="3268">
        <f t="shared" si="25"/>
        <v>0</v>
      </c>
      <c r="BK81" s="3268">
        <f t="shared" si="26"/>
        <v>0</v>
      </c>
      <c r="BL81" s="3268">
        <f t="shared" si="27"/>
        <v>0</v>
      </c>
      <c r="BM81" s="3268">
        <f t="shared" si="28"/>
        <v>0</v>
      </c>
      <c r="BN81" s="3268">
        <f t="shared" si="29"/>
        <v>0</v>
      </c>
      <c r="BO81" s="3268">
        <f t="shared" si="30"/>
        <v>0</v>
      </c>
      <c r="BP81" s="3268">
        <f t="shared" si="31"/>
        <v>0</v>
      </c>
      <c r="BQ81" s="3268">
        <f t="shared" si="32"/>
        <v>0</v>
      </c>
      <c r="BR81" s="3268">
        <f t="shared" si="33"/>
        <v>0</v>
      </c>
      <c r="BS81" s="3268">
        <f t="shared" si="34"/>
        <v>0</v>
      </c>
      <c r="BT81" s="3320">
        <f t="shared" si="35"/>
        <v>0</v>
      </c>
    </row>
    <row r="82" spans="1:72">
      <c r="A82" s="3265"/>
      <c r="B82" s="3266"/>
      <c r="C82" s="3266"/>
      <c r="D82" s="3267"/>
      <c r="E82" s="3268">
        <f t="shared" si="7"/>
        <v>0</v>
      </c>
      <c r="F82" s="3269"/>
      <c r="G82" s="3270">
        <f t="shared" si="8"/>
        <v>0</v>
      </c>
      <c r="H82" s="3271">
        <f t="shared" si="9"/>
        <v>0</v>
      </c>
      <c r="I82" s="3278"/>
      <c r="J82" s="3278"/>
      <c r="K82" s="3278"/>
      <c r="L82" s="3278"/>
      <c r="M82" s="3278"/>
      <c r="N82" s="3278"/>
      <c r="O82" s="3278"/>
      <c r="P82" s="3278"/>
      <c r="Q82" s="3278"/>
      <c r="R82" s="3278"/>
      <c r="S82" s="3278"/>
      <c r="T82" s="3278"/>
      <c r="U82" s="3278"/>
      <c r="V82" s="3278"/>
      <c r="W82" s="3278"/>
      <c r="X82" s="3278"/>
      <c r="Y82" s="3278"/>
      <c r="Z82" s="3278"/>
      <c r="AA82" s="3278"/>
      <c r="AB82" s="3278"/>
      <c r="AC82" s="3268">
        <f t="shared" si="10"/>
        <v>0</v>
      </c>
      <c r="AD82" s="3288"/>
      <c r="AE82" s="3288"/>
      <c r="AF82" s="3288"/>
      <c r="AG82" s="3288"/>
      <c r="AH82" s="3288"/>
      <c r="AI82" s="3288"/>
      <c r="AJ82" s="3288"/>
      <c r="AK82" s="3288"/>
      <c r="AL82" s="3288"/>
      <c r="AM82" s="3288"/>
      <c r="AN82" s="3288"/>
      <c r="AO82" s="3288"/>
      <c r="AP82" s="3288"/>
      <c r="AQ82" s="3288"/>
      <c r="AR82" s="3288"/>
      <c r="AS82" s="3288"/>
      <c r="AT82" s="3298"/>
      <c r="AU82" s="3299"/>
      <c r="AV82" s="972">
        <f t="shared" si="11"/>
        <v>0</v>
      </c>
      <c r="AW82" s="972">
        <f t="shared" si="12"/>
        <v>0</v>
      </c>
      <c r="AX82" s="972">
        <f t="shared" si="13"/>
        <v>0</v>
      </c>
      <c r="AY82" s="3313">
        <f t="shared" si="14"/>
        <v>0</v>
      </c>
      <c r="AZ82" s="3268">
        <f t="shared" si="15"/>
        <v>0</v>
      </c>
      <c r="BA82" s="3268">
        <f t="shared" si="16"/>
        <v>0</v>
      </c>
      <c r="BB82" s="3268">
        <f t="shared" si="17"/>
        <v>0</v>
      </c>
      <c r="BC82" s="3268">
        <f t="shared" si="18"/>
        <v>0</v>
      </c>
      <c r="BD82" s="3268">
        <f t="shared" si="19"/>
        <v>0</v>
      </c>
      <c r="BE82" s="3268">
        <f t="shared" si="20"/>
        <v>0</v>
      </c>
      <c r="BF82" s="3268">
        <f t="shared" si="21"/>
        <v>0</v>
      </c>
      <c r="BG82" s="3268">
        <f t="shared" si="22"/>
        <v>0</v>
      </c>
      <c r="BH82" s="3268">
        <f t="shared" si="23"/>
        <v>0</v>
      </c>
      <c r="BI82" s="3268">
        <f t="shared" si="24"/>
        <v>0</v>
      </c>
      <c r="BJ82" s="3268">
        <f t="shared" si="25"/>
        <v>0</v>
      </c>
      <c r="BK82" s="3268">
        <f t="shared" si="26"/>
        <v>0</v>
      </c>
      <c r="BL82" s="3268">
        <f t="shared" si="27"/>
        <v>0</v>
      </c>
      <c r="BM82" s="3268">
        <f t="shared" si="28"/>
        <v>0</v>
      </c>
      <c r="BN82" s="3268">
        <f t="shared" si="29"/>
        <v>0</v>
      </c>
      <c r="BO82" s="3268">
        <f t="shared" si="30"/>
        <v>0</v>
      </c>
      <c r="BP82" s="3268">
        <f t="shared" si="31"/>
        <v>0</v>
      </c>
      <c r="BQ82" s="3268">
        <f t="shared" si="32"/>
        <v>0</v>
      </c>
      <c r="BR82" s="3268">
        <f t="shared" si="33"/>
        <v>0</v>
      </c>
      <c r="BS82" s="3268">
        <f t="shared" si="34"/>
        <v>0</v>
      </c>
      <c r="BT82" s="3320">
        <f t="shared" si="35"/>
        <v>0</v>
      </c>
    </row>
    <row r="83" spans="1:72">
      <c r="A83" s="3265"/>
      <c r="B83" s="3266"/>
      <c r="C83" s="3266"/>
      <c r="D83" s="3267"/>
      <c r="E83" s="3268">
        <f t="shared" si="7"/>
        <v>0</v>
      </c>
      <c r="F83" s="3269"/>
      <c r="G83" s="3270">
        <f t="shared" si="8"/>
        <v>0</v>
      </c>
      <c r="H83" s="3271">
        <f t="shared" si="9"/>
        <v>0</v>
      </c>
      <c r="I83" s="3278"/>
      <c r="J83" s="3278"/>
      <c r="K83" s="3278"/>
      <c r="L83" s="3278"/>
      <c r="M83" s="3278"/>
      <c r="N83" s="3278"/>
      <c r="O83" s="3278"/>
      <c r="P83" s="3278"/>
      <c r="Q83" s="3278"/>
      <c r="R83" s="3278"/>
      <c r="S83" s="3278"/>
      <c r="T83" s="3278"/>
      <c r="U83" s="3278"/>
      <c r="V83" s="3278"/>
      <c r="W83" s="3278"/>
      <c r="X83" s="3278"/>
      <c r="Y83" s="3278"/>
      <c r="Z83" s="3278"/>
      <c r="AA83" s="3278"/>
      <c r="AB83" s="3278"/>
      <c r="AC83" s="3268">
        <f t="shared" si="10"/>
        <v>0</v>
      </c>
      <c r="AD83" s="3288"/>
      <c r="AE83" s="3288"/>
      <c r="AF83" s="3288"/>
      <c r="AG83" s="3288"/>
      <c r="AH83" s="3288"/>
      <c r="AI83" s="3288"/>
      <c r="AJ83" s="3288"/>
      <c r="AK83" s="3288"/>
      <c r="AL83" s="3288"/>
      <c r="AM83" s="3288"/>
      <c r="AN83" s="3288"/>
      <c r="AO83" s="3288"/>
      <c r="AP83" s="3288"/>
      <c r="AQ83" s="3288"/>
      <c r="AR83" s="3288"/>
      <c r="AS83" s="3288"/>
      <c r="AT83" s="3298"/>
      <c r="AU83" s="3299"/>
      <c r="AV83" s="972">
        <f t="shared" si="11"/>
        <v>0</v>
      </c>
      <c r="AW83" s="972">
        <f t="shared" si="12"/>
        <v>0</v>
      </c>
      <c r="AX83" s="972">
        <f t="shared" si="13"/>
        <v>0</v>
      </c>
      <c r="AY83" s="3313">
        <f t="shared" si="14"/>
        <v>0</v>
      </c>
      <c r="AZ83" s="3268">
        <f t="shared" si="15"/>
        <v>0</v>
      </c>
      <c r="BA83" s="3268">
        <f t="shared" si="16"/>
        <v>0</v>
      </c>
      <c r="BB83" s="3268">
        <f t="shared" si="17"/>
        <v>0</v>
      </c>
      <c r="BC83" s="3268">
        <f t="shared" si="18"/>
        <v>0</v>
      </c>
      <c r="BD83" s="3268">
        <f t="shared" si="19"/>
        <v>0</v>
      </c>
      <c r="BE83" s="3268">
        <f t="shared" si="20"/>
        <v>0</v>
      </c>
      <c r="BF83" s="3268">
        <f t="shared" si="21"/>
        <v>0</v>
      </c>
      <c r="BG83" s="3268">
        <f t="shared" si="22"/>
        <v>0</v>
      </c>
      <c r="BH83" s="3268">
        <f t="shared" si="23"/>
        <v>0</v>
      </c>
      <c r="BI83" s="3268">
        <f t="shared" si="24"/>
        <v>0</v>
      </c>
      <c r="BJ83" s="3268">
        <f t="shared" si="25"/>
        <v>0</v>
      </c>
      <c r="BK83" s="3268">
        <f t="shared" si="26"/>
        <v>0</v>
      </c>
      <c r="BL83" s="3268">
        <f t="shared" si="27"/>
        <v>0</v>
      </c>
      <c r="BM83" s="3268">
        <f t="shared" si="28"/>
        <v>0</v>
      </c>
      <c r="BN83" s="3268">
        <f t="shared" si="29"/>
        <v>0</v>
      </c>
      <c r="BO83" s="3268">
        <f t="shared" si="30"/>
        <v>0</v>
      </c>
      <c r="BP83" s="3268">
        <f t="shared" si="31"/>
        <v>0</v>
      </c>
      <c r="BQ83" s="3268">
        <f t="shared" si="32"/>
        <v>0</v>
      </c>
      <c r="BR83" s="3268">
        <f t="shared" si="33"/>
        <v>0</v>
      </c>
      <c r="BS83" s="3268">
        <f t="shared" si="34"/>
        <v>0</v>
      </c>
      <c r="BT83" s="3320">
        <f t="shared" si="35"/>
        <v>0</v>
      </c>
    </row>
    <row r="84" spans="1:72">
      <c r="A84" s="3265"/>
      <c r="B84" s="3266"/>
      <c r="C84" s="3266"/>
      <c r="D84" s="3267"/>
      <c r="E84" s="3268">
        <f t="shared" si="7"/>
        <v>0</v>
      </c>
      <c r="F84" s="3269"/>
      <c r="G84" s="3270">
        <f t="shared" si="8"/>
        <v>0</v>
      </c>
      <c r="H84" s="3271">
        <f t="shared" si="9"/>
        <v>0</v>
      </c>
      <c r="I84" s="3278"/>
      <c r="J84" s="3278"/>
      <c r="K84" s="3278"/>
      <c r="L84" s="3278"/>
      <c r="M84" s="3278"/>
      <c r="N84" s="3278"/>
      <c r="O84" s="3278"/>
      <c r="P84" s="3278"/>
      <c r="Q84" s="3278"/>
      <c r="R84" s="3278"/>
      <c r="S84" s="3278"/>
      <c r="T84" s="3278"/>
      <c r="U84" s="3278"/>
      <c r="V84" s="3278"/>
      <c r="W84" s="3278"/>
      <c r="X84" s="3278"/>
      <c r="Y84" s="3278"/>
      <c r="Z84" s="3278"/>
      <c r="AA84" s="3278"/>
      <c r="AB84" s="3278"/>
      <c r="AC84" s="3268">
        <f t="shared" si="10"/>
        <v>0</v>
      </c>
      <c r="AD84" s="3288"/>
      <c r="AE84" s="3288"/>
      <c r="AF84" s="3288"/>
      <c r="AG84" s="3288"/>
      <c r="AH84" s="3288"/>
      <c r="AI84" s="3288"/>
      <c r="AJ84" s="3288"/>
      <c r="AK84" s="3288"/>
      <c r="AL84" s="3288"/>
      <c r="AM84" s="3288"/>
      <c r="AN84" s="3288"/>
      <c r="AO84" s="3288"/>
      <c r="AP84" s="3288"/>
      <c r="AQ84" s="3288"/>
      <c r="AR84" s="3288"/>
      <c r="AS84" s="3288"/>
      <c r="AT84" s="3298"/>
      <c r="AU84" s="3299"/>
      <c r="AV84" s="972">
        <f t="shared" si="11"/>
        <v>0</v>
      </c>
      <c r="AW84" s="972">
        <f t="shared" si="12"/>
        <v>0</v>
      </c>
      <c r="AX84" s="972">
        <f t="shared" si="13"/>
        <v>0</v>
      </c>
      <c r="AY84" s="3313">
        <f t="shared" si="14"/>
        <v>0</v>
      </c>
      <c r="AZ84" s="3268">
        <f t="shared" si="15"/>
        <v>0</v>
      </c>
      <c r="BA84" s="3268">
        <f t="shared" si="16"/>
        <v>0</v>
      </c>
      <c r="BB84" s="3268">
        <f t="shared" si="17"/>
        <v>0</v>
      </c>
      <c r="BC84" s="3268">
        <f t="shared" si="18"/>
        <v>0</v>
      </c>
      <c r="BD84" s="3268">
        <f t="shared" si="19"/>
        <v>0</v>
      </c>
      <c r="BE84" s="3268">
        <f t="shared" si="20"/>
        <v>0</v>
      </c>
      <c r="BF84" s="3268">
        <f t="shared" si="21"/>
        <v>0</v>
      </c>
      <c r="BG84" s="3268">
        <f t="shared" si="22"/>
        <v>0</v>
      </c>
      <c r="BH84" s="3268">
        <f t="shared" si="23"/>
        <v>0</v>
      </c>
      <c r="BI84" s="3268">
        <f t="shared" si="24"/>
        <v>0</v>
      </c>
      <c r="BJ84" s="3268">
        <f t="shared" si="25"/>
        <v>0</v>
      </c>
      <c r="BK84" s="3268">
        <f t="shared" si="26"/>
        <v>0</v>
      </c>
      <c r="BL84" s="3268">
        <f t="shared" si="27"/>
        <v>0</v>
      </c>
      <c r="BM84" s="3268">
        <f t="shared" si="28"/>
        <v>0</v>
      </c>
      <c r="BN84" s="3268">
        <f t="shared" si="29"/>
        <v>0</v>
      </c>
      <c r="BO84" s="3268">
        <f t="shared" si="30"/>
        <v>0</v>
      </c>
      <c r="BP84" s="3268">
        <f t="shared" si="31"/>
        <v>0</v>
      </c>
      <c r="BQ84" s="3268">
        <f t="shared" si="32"/>
        <v>0</v>
      </c>
      <c r="BR84" s="3268">
        <f t="shared" si="33"/>
        <v>0</v>
      </c>
      <c r="BS84" s="3268">
        <f t="shared" si="34"/>
        <v>0</v>
      </c>
      <c r="BT84" s="3320">
        <f t="shared" si="35"/>
        <v>0</v>
      </c>
    </row>
    <row r="85" spans="1:72">
      <c r="A85" s="3265"/>
      <c r="B85" s="3266"/>
      <c r="C85" s="3266"/>
      <c r="D85" s="3267"/>
      <c r="E85" s="3268">
        <f t="shared" si="7"/>
        <v>0</v>
      </c>
      <c r="F85" s="3269"/>
      <c r="G85" s="3270">
        <f t="shared" si="8"/>
        <v>0</v>
      </c>
      <c r="H85" s="3271">
        <f t="shared" si="9"/>
        <v>0</v>
      </c>
      <c r="I85" s="3278"/>
      <c r="J85" s="3278"/>
      <c r="K85" s="3278"/>
      <c r="L85" s="3278"/>
      <c r="M85" s="3278"/>
      <c r="N85" s="3278"/>
      <c r="O85" s="3278"/>
      <c r="P85" s="3278"/>
      <c r="Q85" s="3278"/>
      <c r="R85" s="3278"/>
      <c r="S85" s="3278"/>
      <c r="T85" s="3278"/>
      <c r="U85" s="3278"/>
      <c r="V85" s="3278"/>
      <c r="W85" s="3278"/>
      <c r="X85" s="3278"/>
      <c r="Y85" s="3278"/>
      <c r="Z85" s="3278"/>
      <c r="AA85" s="3278"/>
      <c r="AB85" s="3278"/>
      <c r="AC85" s="3268">
        <f t="shared" si="10"/>
        <v>0</v>
      </c>
      <c r="AD85" s="3288"/>
      <c r="AE85" s="3288"/>
      <c r="AF85" s="3288"/>
      <c r="AG85" s="3288"/>
      <c r="AH85" s="3288"/>
      <c r="AI85" s="3288"/>
      <c r="AJ85" s="3288"/>
      <c r="AK85" s="3288"/>
      <c r="AL85" s="3288"/>
      <c r="AM85" s="3288"/>
      <c r="AN85" s="3288"/>
      <c r="AO85" s="3288"/>
      <c r="AP85" s="3288"/>
      <c r="AQ85" s="3288"/>
      <c r="AR85" s="3288"/>
      <c r="AS85" s="3288"/>
      <c r="AT85" s="3298"/>
      <c r="AU85" s="3299"/>
      <c r="AV85" s="972">
        <f t="shared" si="11"/>
        <v>0</v>
      </c>
      <c r="AW85" s="972">
        <f t="shared" si="12"/>
        <v>0</v>
      </c>
      <c r="AX85" s="972">
        <f t="shared" si="13"/>
        <v>0</v>
      </c>
      <c r="AY85" s="3313">
        <f t="shared" si="14"/>
        <v>0</v>
      </c>
      <c r="AZ85" s="3268">
        <f t="shared" si="15"/>
        <v>0</v>
      </c>
      <c r="BA85" s="3268">
        <f t="shared" si="16"/>
        <v>0</v>
      </c>
      <c r="BB85" s="3268">
        <f t="shared" si="17"/>
        <v>0</v>
      </c>
      <c r="BC85" s="3268">
        <f t="shared" si="18"/>
        <v>0</v>
      </c>
      <c r="BD85" s="3268">
        <f t="shared" si="19"/>
        <v>0</v>
      </c>
      <c r="BE85" s="3268">
        <f t="shared" si="20"/>
        <v>0</v>
      </c>
      <c r="BF85" s="3268">
        <f t="shared" si="21"/>
        <v>0</v>
      </c>
      <c r="BG85" s="3268">
        <f t="shared" si="22"/>
        <v>0</v>
      </c>
      <c r="BH85" s="3268">
        <f t="shared" si="23"/>
        <v>0</v>
      </c>
      <c r="BI85" s="3268">
        <f t="shared" si="24"/>
        <v>0</v>
      </c>
      <c r="BJ85" s="3268">
        <f t="shared" si="25"/>
        <v>0</v>
      </c>
      <c r="BK85" s="3268">
        <f t="shared" si="26"/>
        <v>0</v>
      </c>
      <c r="BL85" s="3268">
        <f t="shared" si="27"/>
        <v>0</v>
      </c>
      <c r="BM85" s="3268">
        <f t="shared" si="28"/>
        <v>0</v>
      </c>
      <c r="BN85" s="3268">
        <f t="shared" si="29"/>
        <v>0</v>
      </c>
      <c r="BO85" s="3268">
        <f t="shared" si="30"/>
        <v>0</v>
      </c>
      <c r="BP85" s="3268">
        <f t="shared" si="31"/>
        <v>0</v>
      </c>
      <c r="BQ85" s="3268">
        <f t="shared" si="32"/>
        <v>0</v>
      </c>
      <c r="BR85" s="3268">
        <f t="shared" si="33"/>
        <v>0</v>
      </c>
      <c r="BS85" s="3268">
        <f t="shared" si="34"/>
        <v>0</v>
      </c>
      <c r="BT85" s="3320">
        <f t="shared" si="35"/>
        <v>0</v>
      </c>
    </row>
    <row r="86" spans="1:72">
      <c r="A86" s="3265"/>
      <c r="B86" s="3266"/>
      <c r="C86" s="3266"/>
      <c r="D86" s="3267"/>
      <c r="E86" s="3268">
        <f t="shared" si="7"/>
        <v>0</v>
      </c>
      <c r="F86" s="3269"/>
      <c r="G86" s="3270">
        <f t="shared" si="8"/>
        <v>0</v>
      </c>
      <c r="H86" s="3271">
        <f t="shared" si="9"/>
        <v>0</v>
      </c>
      <c r="I86" s="3278"/>
      <c r="J86" s="3278"/>
      <c r="K86" s="3278"/>
      <c r="L86" s="3278"/>
      <c r="M86" s="3278"/>
      <c r="N86" s="3278"/>
      <c r="O86" s="3278"/>
      <c r="P86" s="3278"/>
      <c r="Q86" s="3278"/>
      <c r="R86" s="3278"/>
      <c r="S86" s="3278"/>
      <c r="T86" s="3278"/>
      <c r="U86" s="3278"/>
      <c r="V86" s="3278"/>
      <c r="W86" s="3278"/>
      <c r="X86" s="3278"/>
      <c r="Y86" s="3278"/>
      <c r="Z86" s="3278"/>
      <c r="AA86" s="3278"/>
      <c r="AB86" s="3278"/>
      <c r="AC86" s="3268">
        <f t="shared" si="10"/>
        <v>0</v>
      </c>
      <c r="AD86" s="3288"/>
      <c r="AE86" s="3288"/>
      <c r="AF86" s="3288"/>
      <c r="AG86" s="3288"/>
      <c r="AH86" s="3288"/>
      <c r="AI86" s="3288"/>
      <c r="AJ86" s="3288"/>
      <c r="AK86" s="3288"/>
      <c r="AL86" s="3288"/>
      <c r="AM86" s="3288"/>
      <c r="AN86" s="3288"/>
      <c r="AO86" s="3288"/>
      <c r="AP86" s="3288"/>
      <c r="AQ86" s="3288"/>
      <c r="AR86" s="3288"/>
      <c r="AS86" s="3288"/>
      <c r="AT86" s="3298"/>
      <c r="AU86" s="3299"/>
      <c r="AV86" s="972">
        <f t="shared" si="11"/>
        <v>0</v>
      </c>
      <c r="AW86" s="972">
        <f t="shared" si="12"/>
        <v>0</v>
      </c>
      <c r="AX86" s="972">
        <f t="shared" si="13"/>
        <v>0</v>
      </c>
      <c r="AY86" s="3313">
        <f t="shared" si="14"/>
        <v>0</v>
      </c>
      <c r="AZ86" s="3268">
        <f t="shared" si="15"/>
        <v>0</v>
      </c>
      <c r="BA86" s="3268">
        <f t="shared" si="16"/>
        <v>0</v>
      </c>
      <c r="BB86" s="3268">
        <f t="shared" si="17"/>
        <v>0</v>
      </c>
      <c r="BC86" s="3268">
        <f t="shared" si="18"/>
        <v>0</v>
      </c>
      <c r="BD86" s="3268">
        <f t="shared" si="19"/>
        <v>0</v>
      </c>
      <c r="BE86" s="3268">
        <f t="shared" si="20"/>
        <v>0</v>
      </c>
      <c r="BF86" s="3268">
        <f t="shared" si="21"/>
        <v>0</v>
      </c>
      <c r="BG86" s="3268">
        <f t="shared" si="22"/>
        <v>0</v>
      </c>
      <c r="BH86" s="3268">
        <f t="shared" si="23"/>
        <v>0</v>
      </c>
      <c r="BI86" s="3268">
        <f t="shared" si="24"/>
        <v>0</v>
      </c>
      <c r="BJ86" s="3268">
        <f t="shared" si="25"/>
        <v>0</v>
      </c>
      <c r="BK86" s="3268">
        <f t="shared" si="26"/>
        <v>0</v>
      </c>
      <c r="BL86" s="3268">
        <f t="shared" si="27"/>
        <v>0</v>
      </c>
      <c r="BM86" s="3268">
        <f t="shared" si="28"/>
        <v>0</v>
      </c>
      <c r="BN86" s="3268">
        <f t="shared" si="29"/>
        <v>0</v>
      </c>
      <c r="BO86" s="3268">
        <f t="shared" si="30"/>
        <v>0</v>
      </c>
      <c r="BP86" s="3268">
        <f t="shared" si="31"/>
        <v>0</v>
      </c>
      <c r="BQ86" s="3268">
        <f t="shared" si="32"/>
        <v>0</v>
      </c>
      <c r="BR86" s="3268">
        <f t="shared" si="33"/>
        <v>0</v>
      </c>
      <c r="BS86" s="3268">
        <f t="shared" si="34"/>
        <v>0</v>
      </c>
      <c r="BT86" s="3320">
        <f t="shared" si="35"/>
        <v>0</v>
      </c>
    </row>
    <row r="87" spans="1:72">
      <c r="A87" s="3265"/>
      <c r="B87" s="3266"/>
      <c r="C87" s="3266"/>
      <c r="D87" s="3267"/>
      <c r="E87" s="3268">
        <f t="shared" si="7"/>
        <v>0</v>
      </c>
      <c r="F87" s="3269"/>
      <c r="G87" s="3270">
        <f t="shared" si="8"/>
        <v>0</v>
      </c>
      <c r="H87" s="3271">
        <f t="shared" si="9"/>
        <v>0</v>
      </c>
      <c r="I87" s="3278"/>
      <c r="J87" s="3278"/>
      <c r="K87" s="3278"/>
      <c r="L87" s="3278"/>
      <c r="M87" s="3278"/>
      <c r="N87" s="3278"/>
      <c r="O87" s="3278"/>
      <c r="P87" s="3278"/>
      <c r="Q87" s="3278"/>
      <c r="R87" s="3278"/>
      <c r="S87" s="3278"/>
      <c r="T87" s="3278"/>
      <c r="U87" s="3278"/>
      <c r="V87" s="3278"/>
      <c r="W87" s="3278"/>
      <c r="X87" s="3278"/>
      <c r="Y87" s="3278"/>
      <c r="Z87" s="3278"/>
      <c r="AA87" s="3278"/>
      <c r="AB87" s="3278"/>
      <c r="AC87" s="3268">
        <f t="shared" si="10"/>
        <v>0</v>
      </c>
      <c r="AD87" s="3288"/>
      <c r="AE87" s="3288"/>
      <c r="AF87" s="3288"/>
      <c r="AG87" s="3288"/>
      <c r="AH87" s="3288"/>
      <c r="AI87" s="3288"/>
      <c r="AJ87" s="3288"/>
      <c r="AK87" s="3288"/>
      <c r="AL87" s="3288"/>
      <c r="AM87" s="3288"/>
      <c r="AN87" s="3288"/>
      <c r="AO87" s="3288"/>
      <c r="AP87" s="3288"/>
      <c r="AQ87" s="3288"/>
      <c r="AR87" s="3288"/>
      <c r="AS87" s="3288"/>
      <c r="AT87" s="3298"/>
      <c r="AU87" s="3299"/>
      <c r="AV87" s="972">
        <f t="shared" si="11"/>
        <v>0</v>
      </c>
      <c r="AW87" s="972">
        <f t="shared" si="12"/>
        <v>0</v>
      </c>
      <c r="AX87" s="972">
        <f t="shared" si="13"/>
        <v>0</v>
      </c>
      <c r="AY87" s="3313">
        <f t="shared" si="14"/>
        <v>0</v>
      </c>
      <c r="AZ87" s="3268">
        <f t="shared" si="15"/>
        <v>0</v>
      </c>
      <c r="BA87" s="3268">
        <f t="shared" si="16"/>
        <v>0</v>
      </c>
      <c r="BB87" s="3268">
        <f t="shared" si="17"/>
        <v>0</v>
      </c>
      <c r="BC87" s="3268">
        <f t="shared" si="18"/>
        <v>0</v>
      </c>
      <c r="BD87" s="3268">
        <f t="shared" si="19"/>
        <v>0</v>
      </c>
      <c r="BE87" s="3268">
        <f t="shared" si="20"/>
        <v>0</v>
      </c>
      <c r="BF87" s="3268">
        <f t="shared" si="21"/>
        <v>0</v>
      </c>
      <c r="BG87" s="3268">
        <f t="shared" si="22"/>
        <v>0</v>
      </c>
      <c r="BH87" s="3268">
        <f t="shared" si="23"/>
        <v>0</v>
      </c>
      <c r="BI87" s="3268">
        <f t="shared" si="24"/>
        <v>0</v>
      </c>
      <c r="BJ87" s="3268">
        <f t="shared" si="25"/>
        <v>0</v>
      </c>
      <c r="BK87" s="3268">
        <f t="shared" si="26"/>
        <v>0</v>
      </c>
      <c r="BL87" s="3268">
        <f t="shared" si="27"/>
        <v>0</v>
      </c>
      <c r="BM87" s="3268">
        <f t="shared" si="28"/>
        <v>0</v>
      </c>
      <c r="BN87" s="3268">
        <f t="shared" si="29"/>
        <v>0</v>
      </c>
      <c r="BO87" s="3268">
        <f t="shared" si="30"/>
        <v>0</v>
      </c>
      <c r="BP87" s="3268">
        <f t="shared" si="31"/>
        <v>0</v>
      </c>
      <c r="BQ87" s="3268">
        <f t="shared" si="32"/>
        <v>0</v>
      </c>
      <c r="BR87" s="3268">
        <f t="shared" si="33"/>
        <v>0</v>
      </c>
      <c r="BS87" s="3268">
        <f t="shared" si="34"/>
        <v>0</v>
      </c>
      <c r="BT87" s="3320">
        <f t="shared" si="35"/>
        <v>0</v>
      </c>
    </row>
    <row r="88" spans="1:72">
      <c r="A88" s="3265"/>
      <c r="B88" s="3266"/>
      <c r="C88" s="3266"/>
      <c r="D88" s="3267"/>
      <c r="E88" s="3268">
        <f t="shared" si="7"/>
        <v>0</v>
      </c>
      <c r="F88" s="3269"/>
      <c r="G88" s="3270">
        <f t="shared" si="8"/>
        <v>0</v>
      </c>
      <c r="H88" s="3271">
        <f t="shared" si="9"/>
        <v>0</v>
      </c>
      <c r="I88" s="3278"/>
      <c r="J88" s="3278"/>
      <c r="K88" s="3278"/>
      <c r="L88" s="3278"/>
      <c r="M88" s="3278"/>
      <c r="N88" s="3278"/>
      <c r="O88" s="3278"/>
      <c r="P88" s="3278"/>
      <c r="Q88" s="3278"/>
      <c r="R88" s="3278"/>
      <c r="S88" s="3278"/>
      <c r="T88" s="3278"/>
      <c r="U88" s="3278"/>
      <c r="V88" s="3278"/>
      <c r="W88" s="3278"/>
      <c r="X88" s="3278"/>
      <c r="Y88" s="3278"/>
      <c r="Z88" s="3278"/>
      <c r="AA88" s="3278"/>
      <c r="AB88" s="3278"/>
      <c r="AC88" s="3268">
        <f t="shared" si="10"/>
        <v>0</v>
      </c>
      <c r="AD88" s="3288"/>
      <c r="AE88" s="3288"/>
      <c r="AF88" s="3288"/>
      <c r="AG88" s="3288"/>
      <c r="AH88" s="3288"/>
      <c r="AI88" s="3288"/>
      <c r="AJ88" s="3288"/>
      <c r="AK88" s="3288"/>
      <c r="AL88" s="3288"/>
      <c r="AM88" s="3288"/>
      <c r="AN88" s="3288"/>
      <c r="AO88" s="3288"/>
      <c r="AP88" s="3288"/>
      <c r="AQ88" s="3288"/>
      <c r="AR88" s="3288"/>
      <c r="AS88" s="3288"/>
      <c r="AT88" s="3298"/>
      <c r="AU88" s="3299"/>
      <c r="AV88" s="972">
        <f t="shared" si="11"/>
        <v>0</v>
      </c>
      <c r="AW88" s="972">
        <f t="shared" si="12"/>
        <v>0</v>
      </c>
      <c r="AX88" s="972">
        <f t="shared" si="13"/>
        <v>0</v>
      </c>
      <c r="AY88" s="3313">
        <f t="shared" si="14"/>
        <v>0</v>
      </c>
      <c r="AZ88" s="3268">
        <f t="shared" si="15"/>
        <v>0</v>
      </c>
      <c r="BA88" s="3268">
        <f t="shared" si="16"/>
        <v>0</v>
      </c>
      <c r="BB88" s="3268">
        <f t="shared" si="17"/>
        <v>0</v>
      </c>
      <c r="BC88" s="3268">
        <f t="shared" si="18"/>
        <v>0</v>
      </c>
      <c r="BD88" s="3268">
        <f t="shared" si="19"/>
        <v>0</v>
      </c>
      <c r="BE88" s="3268">
        <f t="shared" si="20"/>
        <v>0</v>
      </c>
      <c r="BF88" s="3268">
        <f t="shared" si="21"/>
        <v>0</v>
      </c>
      <c r="BG88" s="3268">
        <f t="shared" si="22"/>
        <v>0</v>
      </c>
      <c r="BH88" s="3268">
        <f t="shared" si="23"/>
        <v>0</v>
      </c>
      <c r="BI88" s="3268">
        <f t="shared" si="24"/>
        <v>0</v>
      </c>
      <c r="BJ88" s="3268">
        <f t="shared" si="25"/>
        <v>0</v>
      </c>
      <c r="BK88" s="3268">
        <f t="shared" si="26"/>
        <v>0</v>
      </c>
      <c r="BL88" s="3268">
        <f t="shared" si="27"/>
        <v>0</v>
      </c>
      <c r="BM88" s="3268">
        <f t="shared" si="28"/>
        <v>0</v>
      </c>
      <c r="BN88" s="3268">
        <f t="shared" si="29"/>
        <v>0</v>
      </c>
      <c r="BO88" s="3268">
        <f t="shared" si="30"/>
        <v>0</v>
      </c>
      <c r="BP88" s="3268">
        <f t="shared" si="31"/>
        <v>0</v>
      </c>
      <c r="BQ88" s="3268">
        <f t="shared" si="32"/>
        <v>0</v>
      </c>
      <c r="BR88" s="3268">
        <f t="shared" si="33"/>
        <v>0</v>
      </c>
      <c r="BS88" s="3268">
        <f t="shared" si="34"/>
        <v>0</v>
      </c>
      <c r="BT88" s="3320">
        <f t="shared" si="35"/>
        <v>0</v>
      </c>
    </row>
    <row r="89" spans="1:72">
      <c r="A89" s="3265"/>
      <c r="B89" s="3266"/>
      <c r="C89" s="3266"/>
      <c r="D89" s="3267"/>
      <c r="E89" s="3268">
        <f t="shared" si="7"/>
        <v>0</v>
      </c>
      <c r="F89" s="3269"/>
      <c r="G89" s="3270">
        <f t="shared" si="8"/>
        <v>0</v>
      </c>
      <c r="H89" s="3271">
        <f t="shared" si="9"/>
        <v>0</v>
      </c>
      <c r="I89" s="3278"/>
      <c r="J89" s="3278"/>
      <c r="K89" s="3278"/>
      <c r="L89" s="3278"/>
      <c r="M89" s="3278"/>
      <c r="N89" s="3278"/>
      <c r="O89" s="3278"/>
      <c r="P89" s="3278"/>
      <c r="Q89" s="3278"/>
      <c r="R89" s="3278"/>
      <c r="S89" s="3278"/>
      <c r="T89" s="3278"/>
      <c r="U89" s="3278"/>
      <c r="V89" s="3278"/>
      <c r="W89" s="3278"/>
      <c r="X89" s="3278"/>
      <c r="Y89" s="3278"/>
      <c r="Z89" s="3278"/>
      <c r="AA89" s="3278"/>
      <c r="AB89" s="3278"/>
      <c r="AC89" s="3268">
        <f t="shared" si="10"/>
        <v>0</v>
      </c>
      <c r="AD89" s="3288"/>
      <c r="AE89" s="3288"/>
      <c r="AF89" s="3288"/>
      <c r="AG89" s="3288"/>
      <c r="AH89" s="3288"/>
      <c r="AI89" s="3288"/>
      <c r="AJ89" s="3288"/>
      <c r="AK89" s="3288"/>
      <c r="AL89" s="3288"/>
      <c r="AM89" s="3288"/>
      <c r="AN89" s="3288"/>
      <c r="AO89" s="3288"/>
      <c r="AP89" s="3288"/>
      <c r="AQ89" s="3288"/>
      <c r="AR89" s="3288"/>
      <c r="AS89" s="3288"/>
      <c r="AT89" s="3298"/>
      <c r="AU89" s="3299"/>
      <c r="AV89" s="972">
        <f t="shared" si="11"/>
        <v>0</v>
      </c>
      <c r="AW89" s="972">
        <f t="shared" si="12"/>
        <v>0</v>
      </c>
      <c r="AX89" s="972">
        <f t="shared" si="13"/>
        <v>0</v>
      </c>
      <c r="AY89" s="3313">
        <f t="shared" si="14"/>
        <v>0</v>
      </c>
      <c r="AZ89" s="3268">
        <f t="shared" si="15"/>
        <v>0</v>
      </c>
      <c r="BA89" s="3268">
        <f t="shared" si="16"/>
        <v>0</v>
      </c>
      <c r="BB89" s="3268">
        <f t="shared" si="17"/>
        <v>0</v>
      </c>
      <c r="BC89" s="3268">
        <f t="shared" si="18"/>
        <v>0</v>
      </c>
      <c r="BD89" s="3268">
        <f t="shared" si="19"/>
        <v>0</v>
      </c>
      <c r="BE89" s="3268">
        <f t="shared" si="20"/>
        <v>0</v>
      </c>
      <c r="BF89" s="3268">
        <f t="shared" si="21"/>
        <v>0</v>
      </c>
      <c r="BG89" s="3268">
        <f t="shared" si="22"/>
        <v>0</v>
      </c>
      <c r="BH89" s="3268">
        <f t="shared" si="23"/>
        <v>0</v>
      </c>
      <c r="BI89" s="3268">
        <f t="shared" si="24"/>
        <v>0</v>
      </c>
      <c r="BJ89" s="3268">
        <f t="shared" si="25"/>
        <v>0</v>
      </c>
      <c r="BK89" s="3268">
        <f t="shared" si="26"/>
        <v>0</v>
      </c>
      <c r="BL89" s="3268">
        <f t="shared" si="27"/>
        <v>0</v>
      </c>
      <c r="BM89" s="3268">
        <f t="shared" si="28"/>
        <v>0</v>
      </c>
      <c r="BN89" s="3268">
        <f t="shared" si="29"/>
        <v>0</v>
      </c>
      <c r="BO89" s="3268">
        <f t="shared" si="30"/>
        <v>0</v>
      </c>
      <c r="BP89" s="3268">
        <f t="shared" si="31"/>
        <v>0</v>
      </c>
      <c r="BQ89" s="3268">
        <f t="shared" si="32"/>
        <v>0</v>
      </c>
      <c r="BR89" s="3268">
        <f t="shared" si="33"/>
        <v>0</v>
      </c>
      <c r="BS89" s="3268">
        <f t="shared" si="34"/>
        <v>0</v>
      </c>
      <c r="BT89" s="3320">
        <f t="shared" si="35"/>
        <v>0</v>
      </c>
    </row>
    <row r="90" spans="1:72">
      <c r="A90" s="3265"/>
      <c r="B90" s="3266"/>
      <c r="C90" s="3266"/>
      <c r="D90" s="3267"/>
      <c r="E90" s="3268">
        <f t="shared" si="7"/>
        <v>0</v>
      </c>
      <c r="F90" s="3269"/>
      <c r="G90" s="3270">
        <f t="shared" si="8"/>
        <v>0</v>
      </c>
      <c r="H90" s="3271">
        <f t="shared" si="9"/>
        <v>0</v>
      </c>
      <c r="I90" s="3278"/>
      <c r="J90" s="3278"/>
      <c r="K90" s="3278"/>
      <c r="L90" s="3278"/>
      <c r="M90" s="3278"/>
      <c r="N90" s="3278"/>
      <c r="O90" s="3278"/>
      <c r="P90" s="3278"/>
      <c r="Q90" s="3278"/>
      <c r="R90" s="3278"/>
      <c r="S90" s="3278"/>
      <c r="T90" s="3278"/>
      <c r="U90" s="3278"/>
      <c r="V90" s="3278"/>
      <c r="W90" s="3278"/>
      <c r="X90" s="3278"/>
      <c r="Y90" s="3278"/>
      <c r="Z90" s="3278"/>
      <c r="AA90" s="3278"/>
      <c r="AB90" s="3278"/>
      <c r="AC90" s="3268">
        <f t="shared" si="10"/>
        <v>0</v>
      </c>
      <c r="AD90" s="3288"/>
      <c r="AE90" s="3288"/>
      <c r="AF90" s="3288"/>
      <c r="AG90" s="3288"/>
      <c r="AH90" s="3288"/>
      <c r="AI90" s="3288"/>
      <c r="AJ90" s="3288"/>
      <c r="AK90" s="3288"/>
      <c r="AL90" s="3288"/>
      <c r="AM90" s="3288"/>
      <c r="AN90" s="3288"/>
      <c r="AO90" s="3288"/>
      <c r="AP90" s="3288"/>
      <c r="AQ90" s="3288"/>
      <c r="AR90" s="3288"/>
      <c r="AS90" s="3288"/>
      <c r="AT90" s="3298"/>
      <c r="AU90" s="3299"/>
      <c r="AV90" s="972">
        <f t="shared" si="11"/>
        <v>0</v>
      </c>
      <c r="AW90" s="972">
        <f t="shared" si="12"/>
        <v>0</v>
      </c>
      <c r="AX90" s="972">
        <f t="shared" si="13"/>
        <v>0</v>
      </c>
      <c r="AY90" s="3313">
        <f t="shared" si="14"/>
        <v>0</v>
      </c>
      <c r="AZ90" s="3268">
        <f t="shared" si="15"/>
        <v>0</v>
      </c>
      <c r="BA90" s="3268">
        <f t="shared" si="16"/>
        <v>0</v>
      </c>
      <c r="BB90" s="3268">
        <f t="shared" si="17"/>
        <v>0</v>
      </c>
      <c r="BC90" s="3268">
        <f t="shared" si="18"/>
        <v>0</v>
      </c>
      <c r="BD90" s="3268">
        <f t="shared" si="19"/>
        <v>0</v>
      </c>
      <c r="BE90" s="3268">
        <f t="shared" si="20"/>
        <v>0</v>
      </c>
      <c r="BF90" s="3268">
        <f t="shared" si="21"/>
        <v>0</v>
      </c>
      <c r="BG90" s="3268">
        <f t="shared" si="22"/>
        <v>0</v>
      </c>
      <c r="BH90" s="3268">
        <f t="shared" si="23"/>
        <v>0</v>
      </c>
      <c r="BI90" s="3268">
        <f t="shared" si="24"/>
        <v>0</v>
      </c>
      <c r="BJ90" s="3268">
        <f t="shared" si="25"/>
        <v>0</v>
      </c>
      <c r="BK90" s="3268">
        <f t="shared" si="26"/>
        <v>0</v>
      </c>
      <c r="BL90" s="3268">
        <f t="shared" si="27"/>
        <v>0</v>
      </c>
      <c r="BM90" s="3268">
        <f t="shared" si="28"/>
        <v>0</v>
      </c>
      <c r="BN90" s="3268">
        <f t="shared" si="29"/>
        <v>0</v>
      </c>
      <c r="BO90" s="3268">
        <f t="shared" si="30"/>
        <v>0</v>
      </c>
      <c r="BP90" s="3268">
        <f t="shared" si="31"/>
        <v>0</v>
      </c>
      <c r="BQ90" s="3268">
        <f t="shared" si="32"/>
        <v>0</v>
      </c>
      <c r="BR90" s="3268">
        <f t="shared" si="33"/>
        <v>0</v>
      </c>
      <c r="BS90" s="3268">
        <f t="shared" si="34"/>
        <v>0</v>
      </c>
      <c r="BT90" s="3320">
        <f t="shared" si="35"/>
        <v>0</v>
      </c>
    </row>
    <row r="91" spans="1:72">
      <c r="A91" s="3265"/>
      <c r="B91" s="3266"/>
      <c r="C91" s="3266"/>
      <c r="D91" s="3267"/>
      <c r="E91" s="3268">
        <f t="shared" si="7"/>
        <v>0</v>
      </c>
      <c r="F91" s="3269"/>
      <c r="G91" s="3270">
        <f t="shared" si="8"/>
        <v>0</v>
      </c>
      <c r="H91" s="3271">
        <f t="shared" si="9"/>
        <v>0</v>
      </c>
      <c r="I91" s="3278"/>
      <c r="J91" s="3278"/>
      <c r="K91" s="3278"/>
      <c r="L91" s="3278"/>
      <c r="M91" s="3278"/>
      <c r="N91" s="3278"/>
      <c r="O91" s="3278"/>
      <c r="P91" s="3278"/>
      <c r="Q91" s="3278"/>
      <c r="R91" s="3278"/>
      <c r="S91" s="3278"/>
      <c r="T91" s="3278"/>
      <c r="U91" s="3278"/>
      <c r="V91" s="3278"/>
      <c r="W91" s="3278"/>
      <c r="X91" s="3278"/>
      <c r="Y91" s="3278"/>
      <c r="Z91" s="3278"/>
      <c r="AA91" s="3278"/>
      <c r="AB91" s="3278"/>
      <c r="AC91" s="3268">
        <f t="shared" si="10"/>
        <v>0</v>
      </c>
      <c r="AD91" s="3288"/>
      <c r="AE91" s="3288"/>
      <c r="AF91" s="3288"/>
      <c r="AG91" s="3288"/>
      <c r="AH91" s="3288"/>
      <c r="AI91" s="3288"/>
      <c r="AJ91" s="3288"/>
      <c r="AK91" s="3288"/>
      <c r="AL91" s="3288"/>
      <c r="AM91" s="3288"/>
      <c r="AN91" s="3288"/>
      <c r="AO91" s="3288"/>
      <c r="AP91" s="3288"/>
      <c r="AQ91" s="3288"/>
      <c r="AR91" s="3288"/>
      <c r="AS91" s="3288"/>
      <c r="AT91" s="3298"/>
      <c r="AU91" s="3299"/>
      <c r="AV91" s="972">
        <f t="shared" si="11"/>
        <v>0</v>
      </c>
      <c r="AW91" s="972">
        <f t="shared" si="12"/>
        <v>0</v>
      </c>
      <c r="AX91" s="972">
        <f t="shared" si="13"/>
        <v>0</v>
      </c>
      <c r="AY91" s="3313">
        <f t="shared" si="14"/>
        <v>0</v>
      </c>
      <c r="AZ91" s="3268">
        <f t="shared" si="15"/>
        <v>0</v>
      </c>
      <c r="BA91" s="3268">
        <f t="shared" si="16"/>
        <v>0</v>
      </c>
      <c r="BB91" s="3268">
        <f t="shared" si="17"/>
        <v>0</v>
      </c>
      <c r="BC91" s="3268">
        <f t="shared" si="18"/>
        <v>0</v>
      </c>
      <c r="BD91" s="3268">
        <f t="shared" si="19"/>
        <v>0</v>
      </c>
      <c r="BE91" s="3268">
        <f t="shared" si="20"/>
        <v>0</v>
      </c>
      <c r="BF91" s="3268">
        <f t="shared" si="21"/>
        <v>0</v>
      </c>
      <c r="BG91" s="3268">
        <f t="shared" si="22"/>
        <v>0</v>
      </c>
      <c r="BH91" s="3268">
        <f t="shared" si="23"/>
        <v>0</v>
      </c>
      <c r="BI91" s="3268">
        <f t="shared" si="24"/>
        <v>0</v>
      </c>
      <c r="BJ91" s="3268">
        <f t="shared" si="25"/>
        <v>0</v>
      </c>
      <c r="BK91" s="3268">
        <f t="shared" si="26"/>
        <v>0</v>
      </c>
      <c r="BL91" s="3268">
        <f t="shared" si="27"/>
        <v>0</v>
      </c>
      <c r="BM91" s="3268">
        <f t="shared" si="28"/>
        <v>0</v>
      </c>
      <c r="BN91" s="3268">
        <f t="shared" si="29"/>
        <v>0</v>
      </c>
      <c r="BO91" s="3268">
        <f t="shared" si="30"/>
        <v>0</v>
      </c>
      <c r="BP91" s="3268">
        <f t="shared" si="31"/>
        <v>0</v>
      </c>
      <c r="BQ91" s="3268">
        <f t="shared" si="32"/>
        <v>0</v>
      </c>
      <c r="BR91" s="3268">
        <f t="shared" si="33"/>
        <v>0</v>
      </c>
      <c r="BS91" s="3268">
        <f t="shared" si="34"/>
        <v>0</v>
      </c>
      <c r="BT91" s="3320">
        <f t="shared" si="35"/>
        <v>0</v>
      </c>
    </row>
    <row r="92" spans="1:72">
      <c r="A92" s="3265"/>
      <c r="B92" s="3266"/>
      <c r="C92" s="3266"/>
      <c r="D92" s="3267"/>
      <c r="E92" s="3268">
        <f t="shared" si="7"/>
        <v>0</v>
      </c>
      <c r="F92" s="3269"/>
      <c r="G92" s="3270">
        <f t="shared" si="8"/>
        <v>0</v>
      </c>
      <c r="H92" s="3271">
        <f t="shared" si="9"/>
        <v>0</v>
      </c>
      <c r="I92" s="3278"/>
      <c r="J92" s="3278"/>
      <c r="K92" s="3278"/>
      <c r="L92" s="3278"/>
      <c r="M92" s="3278"/>
      <c r="N92" s="3278"/>
      <c r="O92" s="3278"/>
      <c r="P92" s="3278"/>
      <c r="Q92" s="3278"/>
      <c r="R92" s="3278"/>
      <c r="S92" s="3278"/>
      <c r="T92" s="3278"/>
      <c r="U92" s="3278"/>
      <c r="V92" s="3278"/>
      <c r="W92" s="3278"/>
      <c r="X92" s="3278"/>
      <c r="Y92" s="3278"/>
      <c r="Z92" s="3278"/>
      <c r="AA92" s="3278"/>
      <c r="AB92" s="3278"/>
      <c r="AC92" s="3268">
        <f t="shared" si="10"/>
        <v>0</v>
      </c>
      <c r="AD92" s="3288"/>
      <c r="AE92" s="3288"/>
      <c r="AF92" s="3288"/>
      <c r="AG92" s="3288"/>
      <c r="AH92" s="3288"/>
      <c r="AI92" s="3288"/>
      <c r="AJ92" s="3288"/>
      <c r="AK92" s="3288"/>
      <c r="AL92" s="3288"/>
      <c r="AM92" s="3288"/>
      <c r="AN92" s="3288"/>
      <c r="AO92" s="3288"/>
      <c r="AP92" s="3288"/>
      <c r="AQ92" s="3288"/>
      <c r="AR92" s="3288"/>
      <c r="AS92" s="3288"/>
      <c r="AT92" s="3298"/>
      <c r="AU92" s="3299"/>
      <c r="AV92" s="972">
        <f t="shared" si="11"/>
        <v>0</v>
      </c>
      <c r="AW92" s="972">
        <f t="shared" si="12"/>
        <v>0</v>
      </c>
      <c r="AX92" s="972">
        <f t="shared" si="13"/>
        <v>0</v>
      </c>
      <c r="AY92" s="3313">
        <f t="shared" si="14"/>
        <v>0</v>
      </c>
      <c r="AZ92" s="3268">
        <f t="shared" si="15"/>
        <v>0</v>
      </c>
      <c r="BA92" s="3268">
        <f t="shared" si="16"/>
        <v>0</v>
      </c>
      <c r="BB92" s="3268">
        <f t="shared" si="17"/>
        <v>0</v>
      </c>
      <c r="BC92" s="3268">
        <f t="shared" si="18"/>
        <v>0</v>
      </c>
      <c r="BD92" s="3268">
        <f t="shared" si="19"/>
        <v>0</v>
      </c>
      <c r="BE92" s="3268">
        <f t="shared" si="20"/>
        <v>0</v>
      </c>
      <c r="BF92" s="3268">
        <f t="shared" si="21"/>
        <v>0</v>
      </c>
      <c r="BG92" s="3268">
        <f t="shared" si="22"/>
        <v>0</v>
      </c>
      <c r="BH92" s="3268">
        <f t="shared" si="23"/>
        <v>0</v>
      </c>
      <c r="BI92" s="3268">
        <f t="shared" si="24"/>
        <v>0</v>
      </c>
      <c r="BJ92" s="3268">
        <f t="shared" si="25"/>
        <v>0</v>
      </c>
      <c r="BK92" s="3268">
        <f t="shared" si="26"/>
        <v>0</v>
      </c>
      <c r="BL92" s="3268">
        <f t="shared" si="27"/>
        <v>0</v>
      </c>
      <c r="BM92" s="3268">
        <f t="shared" si="28"/>
        <v>0</v>
      </c>
      <c r="BN92" s="3268">
        <f t="shared" si="29"/>
        <v>0</v>
      </c>
      <c r="BO92" s="3268">
        <f t="shared" si="30"/>
        <v>0</v>
      </c>
      <c r="BP92" s="3268">
        <f t="shared" si="31"/>
        <v>0</v>
      </c>
      <c r="BQ92" s="3268">
        <f t="shared" si="32"/>
        <v>0</v>
      </c>
      <c r="BR92" s="3268">
        <f t="shared" si="33"/>
        <v>0</v>
      </c>
      <c r="BS92" s="3268">
        <f t="shared" si="34"/>
        <v>0</v>
      </c>
      <c r="BT92" s="3320">
        <f t="shared" si="35"/>
        <v>0</v>
      </c>
    </row>
    <row r="93" spans="1:72">
      <c r="A93" s="3265"/>
      <c r="B93" s="3266"/>
      <c r="C93" s="3266"/>
      <c r="D93" s="3267"/>
      <c r="E93" s="3268">
        <f t="shared" si="7"/>
        <v>0</v>
      </c>
      <c r="F93" s="3269"/>
      <c r="G93" s="3270">
        <f t="shared" si="8"/>
        <v>0</v>
      </c>
      <c r="H93" s="3271">
        <f t="shared" si="9"/>
        <v>0</v>
      </c>
      <c r="I93" s="3278"/>
      <c r="J93" s="3278"/>
      <c r="K93" s="3278"/>
      <c r="L93" s="3278"/>
      <c r="M93" s="3278"/>
      <c r="N93" s="3278"/>
      <c r="O93" s="3278"/>
      <c r="P93" s="3278"/>
      <c r="Q93" s="3278"/>
      <c r="R93" s="3278"/>
      <c r="S93" s="3278"/>
      <c r="T93" s="3278"/>
      <c r="U93" s="3278"/>
      <c r="V93" s="3278"/>
      <c r="W93" s="3278"/>
      <c r="X93" s="3278"/>
      <c r="Y93" s="3278"/>
      <c r="Z93" s="3278"/>
      <c r="AA93" s="3278"/>
      <c r="AB93" s="3278"/>
      <c r="AC93" s="3268">
        <f t="shared" si="10"/>
        <v>0</v>
      </c>
      <c r="AD93" s="3288"/>
      <c r="AE93" s="3288"/>
      <c r="AF93" s="3288"/>
      <c r="AG93" s="3288"/>
      <c r="AH93" s="3288"/>
      <c r="AI93" s="3288"/>
      <c r="AJ93" s="3288"/>
      <c r="AK93" s="3288"/>
      <c r="AL93" s="3288"/>
      <c r="AM93" s="3288"/>
      <c r="AN93" s="3288"/>
      <c r="AO93" s="3288"/>
      <c r="AP93" s="3288"/>
      <c r="AQ93" s="3288"/>
      <c r="AR93" s="3288"/>
      <c r="AS93" s="3288"/>
      <c r="AT93" s="3298"/>
      <c r="AU93" s="3299"/>
      <c r="AV93" s="972">
        <f t="shared" si="11"/>
        <v>0</v>
      </c>
      <c r="AW93" s="972">
        <f t="shared" si="12"/>
        <v>0</v>
      </c>
      <c r="AX93" s="972">
        <f t="shared" si="13"/>
        <v>0</v>
      </c>
      <c r="AY93" s="3313">
        <f t="shared" si="14"/>
        <v>0</v>
      </c>
      <c r="AZ93" s="3268">
        <f t="shared" si="15"/>
        <v>0</v>
      </c>
      <c r="BA93" s="3268">
        <f t="shared" si="16"/>
        <v>0</v>
      </c>
      <c r="BB93" s="3268">
        <f t="shared" si="17"/>
        <v>0</v>
      </c>
      <c r="BC93" s="3268">
        <f t="shared" si="18"/>
        <v>0</v>
      </c>
      <c r="BD93" s="3268">
        <f t="shared" si="19"/>
        <v>0</v>
      </c>
      <c r="BE93" s="3268">
        <f t="shared" si="20"/>
        <v>0</v>
      </c>
      <c r="BF93" s="3268">
        <f t="shared" si="21"/>
        <v>0</v>
      </c>
      <c r="BG93" s="3268">
        <f t="shared" si="22"/>
        <v>0</v>
      </c>
      <c r="BH93" s="3268">
        <f t="shared" si="23"/>
        <v>0</v>
      </c>
      <c r="BI93" s="3268">
        <f t="shared" si="24"/>
        <v>0</v>
      </c>
      <c r="BJ93" s="3268">
        <f t="shared" si="25"/>
        <v>0</v>
      </c>
      <c r="BK93" s="3268">
        <f t="shared" si="26"/>
        <v>0</v>
      </c>
      <c r="BL93" s="3268">
        <f t="shared" si="27"/>
        <v>0</v>
      </c>
      <c r="BM93" s="3268">
        <f t="shared" si="28"/>
        <v>0</v>
      </c>
      <c r="BN93" s="3268">
        <f t="shared" si="29"/>
        <v>0</v>
      </c>
      <c r="BO93" s="3268">
        <f t="shared" si="30"/>
        <v>0</v>
      </c>
      <c r="BP93" s="3268">
        <f t="shared" si="31"/>
        <v>0</v>
      </c>
      <c r="BQ93" s="3268">
        <f t="shared" si="32"/>
        <v>0</v>
      </c>
      <c r="BR93" s="3268">
        <f t="shared" si="33"/>
        <v>0</v>
      </c>
      <c r="BS93" s="3268">
        <f t="shared" si="34"/>
        <v>0</v>
      </c>
      <c r="BT93" s="3320">
        <f t="shared" si="35"/>
        <v>0</v>
      </c>
    </row>
    <row r="94" spans="1:72">
      <c r="A94" s="3265"/>
      <c r="B94" s="3266"/>
      <c r="C94" s="3266"/>
      <c r="D94" s="3267"/>
      <c r="E94" s="3268">
        <f t="shared" si="7"/>
        <v>0</v>
      </c>
      <c r="F94" s="3269"/>
      <c r="G94" s="3270">
        <f t="shared" si="8"/>
        <v>0</v>
      </c>
      <c r="H94" s="3271">
        <f t="shared" si="9"/>
        <v>0</v>
      </c>
      <c r="I94" s="3278"/>
      <c r="J94" s="3278"/>
      <c r="K94" s="3278"/>
      <c r="L94" s="3278"/>
      <c r="M94" s="3278"/>
      <c r="N94" s="3278"/>
      <c r="O94" s="3278"/>
      <c r="P94" s="3278"/>
      <c r="Q94" s="3278"/>
      <c r="R94" s="3278"/>
      <c r="S94" s="3278"/>
      <c r="T94" s="3278"/>
      <c r="U94" s="3278"/>
      <c r="V94" s="3278"/>
      <c r="W94" s="3278"/>
      <c r="X94" s="3278"/>
      <c r="Y94" s="3278"/>
      <c r="Z94" s="3278"/>
      <c r="AA94" s="3278"/>
      <c r="AB94" s="3278"/>
      <c r="AC94" s="3268">
        <f t="shared" si="10"/>
        <v>0</v>
      </c>
      <c r="AD94" s="3288"/>
      <c r="AE94" s="3288"/>
      <c r="AF94" s="3288"/>
      <c r="AG94" s="3288"/>
      <c r="AH94" s="3288"/>
      <c r="AI94" s="3288"/>
      <c r="AJ94" s="3288"/>
      <c r="AK94" s="3288"/>
      <c r="AL94" s="3288"/>
      <c r="AM94" s="3288"/>
      <c r="AN94" s="3288"/>
      <c r="AO94" s="3288"/>
      <c r="AP94" s="3288"/>
      <c r="AQ94" s="3288"/>
      <c r="AR94" s="3288"/>
      <c r="AS94" s="3288"/>
      <c r="AT94" s="3298"/>
      <c r="AU94" s="3299"/>
      <c r="AV94" s="972">
        <f t="shared" si="11"/>
        <v>0</v>
      </c>
      <c r="AW94" s="972">
        <f t="shared" si="12"/>
        <v>0</v>
      </c>
      <c r="AX94" s="972">
        <f t="shared" si="13"/>
        <v>0</v>
      </c>
      <c r="AY94" s="3313">
        <f t="shared" si="14"/>
        <v>0</v>
      </c>
      <c r="AZ94" s="3268">
        <f t="shared" si="15"/>
        <v>0</v>
      </c>
      <c r="BA94" s="3268">
        <f t="shared" si="16"/>
        <v>0</v>
      </c>
      <c r="BB94" s="3268">
        <f t="shared" si="17"/>
        <v>0</v>
      </c>
      <c r="BC94" s="3268">
        <f t="shared" si="18"/>
        <v>0</v>
      </c>
      <c r="BD94" s="3268">
        <f t="shared" si="19"/>
        <v>0</v>
      </c>
      <c r="BE94" s="3268">
        <f t="shared" si="20"/>
        <v>0</v>
      </c>
      <c r="BF94" s="3268">
        <f t="shared" si="21"/>
        <v>0</v>
      </c>
      <c r="BG94" s="3268">
        <f t="shared" si="22"/>
        <v>0</v>
      </c>
      <c r="BH94" s="3268">
        <f t="shared" si="23"/>
        <v>0</v>
      </c>
      <c r="BI94" s="3268">
        <f t="shared" si="24"/>
        <v>0</v>
      </c>
      <c r="BJ94" s="3268">
        <f t="shared" si="25"/>
        <v>0</v>
      </c>
      <c r="BK94" s="3268">
        <f t="shared" si="26"/>
        <v>0</v>
      </c>
      <c r="BL94" s="3268">
        <f t="shared" si="27"/>
        <v>0</v>
      </c>
      <c r="BM94" s="3268">
        <f t="shared" si="28"/>
        <v>0</v>
      </c>
      <c r="BN94" s="3268">
        <f t="shared" si="29"/>
        <v>0</v>
      </c>
      <c r="BO94" s="3268">
        <f t="shared" si="30"/>
        <v>0</v>
      </c>
      <c r="BP94" s="3268">
        <f t="shared" si="31"/>
        <v>0</v>
      </c>
      <c r="BQ94" s="3268">
        <f t="shared" si="32"/>
        <v>0</v>
      </c>
      <c r="BR94" s="3268">
        <f t="shared" si="33"/>
        <v>0</v>
      </c>
      <c r="BS94" s="3268">
        <f t="shared" si="34"/>
        <v>0</v>
      </c>
      <c r="BT94" s="3320">
        <f t="shared" si="35"/>
        <v>0</v>
      </c>
    </row>
    <row r="95" spans="1:72">
      <c r="A95" s="3265"/>
      <c r="B95" s="3266"/>
      <c r="C95" s="3266"/>
      <c r="D95" s="3267"/>
      <c r="E95" s="3268">
        <f t="shared" si="7"/>
        <v>0</v>
      </c>
      <c r="F95" s="3269"/>
      <c r="G95" s="3270">
        <f t="shared" si="8"/>
        <v>0</v>
      </c>
      <c r="H95" s="3271">
        <f t="shared" si="9"/>
        <v>0</v>
      </c>
      <c r="I95" s="3278"/>
      <c r="J95" s="3278"/>
      <c r="K95" s="3278"/>
      <c r="L95" s="3278"/>
      <c r="M95" s="3278"/>
      <c r="N95" s="3278"/>
      <c r="O95" s="3278"/>
      <c r="P95" s="3278"/>
      <c r="Q95" s="3278"/>
      <c r="R95" s="3278"/>
      <c r="S95" s="3278"/>
      <c r="T95" s="3278"/>
      <c r="U95" s="3278"/>
      <c r="V95" s="3278"/>
      <c r="W95" s="3278"/>
      <c r="X95" s="3278"/>
      <c r="Y95" s="3278"/>
      <c r="Z95" s="3278"/>
      <c r="AA95" s="3278"/>
      <c r="AB95" s="3278"/>
      <c r="AC95" s="3268">
        <f t="shared" si="10"/>
        <v>0</v>
      </c>
      <c r="AD95" s="3288"/>
      <c r="AE95" s="3288"/>
      <c r="AF95" s="3288"/>
      <c r="AG95" s="3288"/>
      <c r="AH95" s="3288"/>
      <c r="AI95" s="3288"/>
      <c r="AJ95" s="3288"/>
      <c r="AK95" s="3288"/>
      <c r="AL95" s="3288"/>
      <c r="AM95" s="3288"/>
      <c r="AN95" s="3288"/>
      <c r="AO95" s="3288"/>
      <c r="AP95" s="3288"/>
      <c r="AQ95" s="3288"/>
      <c r="AR95" s="3288"/>
      <c r="AS95" s="3288"/>
      <c r="AT95" s="3298"/>
      <c r="AU95" s="3299"/>
      <c r="AV95" s="972">
        <f t="shared" si="11"/>
        <v>0</v>
      </c>
      <c r="AW95" s="972">
        <f t="shared" si="12"/>
        <v>0</v>
      </c>
      <c r="AX95" s="972">
        <f t="shared" si="13"/>
        <v>0</v>
      </c>
      <c r="AY95" s="3313">
        <f t="shared" si="14"/>
        <v>0</v>
      </c>
      <c r="AZ95" s="3268">
        <f t="shared" si="15"/>
        <v>0</v>
      </c>
      <c r="BA95" s="3268">
        <f t="shared" si="16"/>
        <v>0</v>
      </c>
      <c r="BB95" s="3268">
        <f t="shared" si="17"/>
        <v>0</v>
      </c>
      <c r="BC95" s="3268">
        <f t="shared" si="18"/>
        <v>0</v>
      </c>
      <c r="BD95" s="3268">
        <f t="shared" si="19"/>
        <v>0</v>
      </c>
      <c r="BE95" s="3268">
        <f t="shared" si="20"/>
        <v>0</v>
      </c>
      <c r="BF95" s="3268">
        <f t="shared" si="21"/>
        <v>0</v>
      </c>
      <c r="BG95" s="3268">
        <f t="shared" si="22"/>
        <v>0</v>
      </c>
      <c r="BH95" s="3268">
        <f t="shared" si="23"/>
        <v>0</v>
      </c>
      <c r="BI95" s="3268">
        <f t="shared" si="24"/>
        <v>0</v>
      </c>
      <c r="BJ95" s="3268">
        <f t="shared" si="25"/>
        <v>0</v>
      </c>
      <c r="BK95" s="3268">
        <f t="shared" si="26"/>
        <v>0</v>
      </c>
      <c r="BL95" s="3268">
        <f t="shared" si="27"/>
        <v>0</v>
      </c>
      <c r="BM95" s="3268">
        <f t="shared" si="28"/>
        <v>0</v>
      </c>
      <c r="BN95" s="3268">
        <f t="shared" si="29"/>
        <v>0</v>
      </c>
      <c r="BO95" s="3268">
        <f t="shared" si="30"/>
        <v>0</v>
      </c>
      <c r="BP95" s="3268">
        <f t="shared" si="31"/>
        <v>0</v>
      </c>
      <c r="BQ95" s="3268">
        <f t="shared" si="32"/>
        <v>0</v>
      </c>
      <c r="BR95" s="3268">
        <f t="shared" si="33"/>
        <v>0</v>
      </c>
      <c r="BS95" s="3268">
        <f t="shared" si="34"/>
        <v>0</v>
      </c>
      <c r="BT95" s="3320">
        <f t="shared" si="35"/>
        <v>0</v>
      </c>
    </row>
    <row r="96" spans="1:72">
      <c r="A96" s="3265"/>
      <c r="B96" s="3266"/>
      <c r="C96" s="3266"/>
      <c r="D96" s="3267"/>
      <c r="E96" s="3268">
        <f t="shared" si="7"/>
        <v>0</v>
      </c>
      <c r="F96" s="3269"/>
      <c r="G96" s="3270">
        <f t="shared" si="8"/>
        <v>0</v>
      </c>
      <c r="H96" s="3271">
        <f t="shared" si="9"/>
        <v>0</v>
      </c>
      <c r="I96" s="3278"/>
      <c r="J96" s="3278"/>
      <c r="K96" s="3278"/>
      <c r="L96" s="3278"/>
      <c r="M96" s="3278"/>
      <c r="N96" s="3278"/>
      <c r="O96" s="3278"/>
      <c r="P96" s="3278"/>
      <c r="Q96" s="3278"/>
      <c r="R96" s="3278"/>
      <c r="S96" s="3278"/>
      <c r="T96" s="3278"/>
      <c r="U96" s="3278"/>
      <c r="V96" s="3278"/>
      <c r="W96" s="3278"/>
      <c r="X96" s="3278"/>
      <c r="Y96" s="3278"/>
      <c r="Z96" s="3278"/>
      <c r="AA96" s="3278"/>
      <c r="AB96" s="3278"/>
      <c r="AC96" s="3268">
        <f t="shared" si="10"/>
        <v>0</v>
      </c>
      <c r="AD96" s="3288"/>
      <c r="AE96" s="3288"/>
      <c r="AF96" s="3288"/>
      <c r="AG96" s="3288"/>
      <c r="AH96" s="3288"/>
      <c r="AI96" s="3288"/>
      <c r="AJ96" s="3288"/>
      <c r="AK96" s="3288"/>
      <c r="AL96" s="3288"/>
      <c r="AM96" s="3288"/>
      <c r="AN96" s="3288"/>
      <c r="AO96" s="3288"/>
      <c r="AP96" s="3288"/>
      <c r="AQ96" s="3288"/>
      <c r="AR96" s="3288"/>
      <c r="AS96" s="3288"/>
      <c r="AT96" s="3298"/>
      <c r="AU96" s="3299"/>
      <c r="AV96" s="972">
        <f t="shared" si="11"/>
        <v>0</v>
      </c>
      <c r="AW96" s="972">
        <f t="shared" si="12"/>
        <v>0</v>
      </c>
      <c r="AX96" s="972">
        <f t="shared" si="13"/>
        <v>0</v>
      </c>
      <c r="AY96" s="3313">
        <f t="shared" si="14"/>
        <v>0</v>
      </c>
      <c r="AZ96" s="3268">
        <f t="shared" si="15"/>
        <v>0</v>
      </c>
      <c r="BA96" s="3268">
        <f t="shared" si="16"/>
        <v>0</v>
      </c>
      <c r="BB96" s="3268">
        <f t="shared" si="17"/>
        <v>0</v>
      </c>
      <c r="BC96" s="3268">
        <f t="shared" si="18"/>
        <v>0</v>
      </c>
      <c r="BD96" s="3268">
        <f t="shared" si="19"/>
        <v>0</v>
      </c>
      <c r="BE96" s="3268">
        <f t="shared" si="20"/>
        <v>0</v>
      </c>
      <c r="BF96" s="3268">
        <f t="shared" si="21"/>
        <v>0</v>
      </c>
      <c r="BG96" s="3268">
        <f t="shared" si="22"/>
        <v>0</v>
      </c>
      <c r="BH96" s="3268">
        <f t="shared" si="23"/>
        <v>0</v>
      </c>
      <c r="BI96" s="3268">
        <f t="shared" si="24"/>
        <v>0</v>
      </c>
      <c r="BJ96" s="3268">
        <f t="shared" si="25"/>
        <v>0</v>
      </c>
      <c r="BK96" s="3268">
        <f t="shared" si="26"/>
        <v>0</v>
      </c>
      <c r="BL96" s="3268">
        <f t="shared" si="27"/>
        <v>0</v>
      </c>
      <c r="BM96" s="3268">
        <f t="shared" si="28"/>
        <v>0</v>
      </c>
      <c r="BN96" s="3268">
        <f t="shared" si="29"/>
        <v>0</v>
      </c>
      <c r="BO96" s="3268">
        <f t="shared" si="30"/>
        <v>0</v>
      </c>
      <c r="BP96" s="3268">
        <f t="shared" si="31"/>
        <v>0</v>
      </c>
      <c r="BQ96" s="3268">
        <f t="shared" si="32"/>
        <v>0</v>
      </c>
      <c r="BR96" s="3268">
        <f t="shared" si="33"/>
        <v>0</v>
      </c>
      <c r="BS96" s="3268">
        <f t="shared" si="34"/>
        <v>0</v>
      </c>
      <c r="BT96" s="3320">
        <f t="shared" si="35"/>
        <v>0</v>
      </c>
    </row>
    <row r="97" spans="1:72">
      <c r="A97" s="3265"/>
      <c r="B97" s="3266"/>
      <c r="C97" s="3266"/>
      <c r="D97" s="3267"/>
      <c r="E97" s="3268">
        <f t="shared" si="7"/>
        <v>0</v>
      </c>
      <c r="F97" s="3269"/>
      <c r="G97" s="3270">
        <f t="shared" si="8"/>
        <v>0</v>
      </c>
      <c r="H97" s="3271">
        <f t="shared" si="9"/>
        <v>0</v>
      </c>
      <c r="I97" s="3278"/>
      <c r="J97" s="3278"/>
      <c r="K97" s="3278"/>
      <c r="L97" s="3278"/>
      <c r="M97" s="3278"/>
      <c r="N97" s="3278"/>
      <c r="O97" s="3278"/>
      <c r="P97" s="3278"/>
      <c r="Q97" s="3278"/>
      <c r="R97" s="3278"/>
      <c r="S97" s="3278"/>
      <c r="T97" s="3278"/>
      <c r="U97" s="3278"/>
      <c r="V97" s="3278"/>
      <c r="W97" s="3278"/>
      <c r="X97" s="3278"/>
      <c r="Y97" s="3278"/>
      <c r="Z97" s="3278"/>
      <c r="AA97" s="3278"/>
      <c r="AB97" s="3278"/>
      <c r="AC97" s="3268">
        <f t="shared" si="10"/>
        <v>0</v>
      </c>
      <c r="AD97" s="3288"/>
      <c r="AE97" s="3288"/>
      <c r="AF97" s="3288"/>
      <c r="AG97" s="3288"/>
      <c r="AH97" s="3288"/>
      <c r="AI97" s="3288"/>
      <c r="AJ97" s="3288"/>
      <c r="AK97" s="3288"/>
      <c r="AL97" s="3288"/>
      <c r="AM97" s="3288"/>
      <c r="AN97" s="3288"/>
      <c r="AO97" s="3288"/>
      <c r="AP97" s="3288"/>
      <c r="AQ97" s="3288"/>
      <c r="AR97" s="3288"/>
      <c r="AS97" s="3288"/>
      <c r="AT97" s="3298"/>
      <c r="AU97" s="3299"/>
      <c r="AV97" s="972">
        <f t="shared" si="11"/>
        <v>0</v>
      </c>
      <c r="AW97" s="972">
        <f t="shared" si="12"/>
        <v>0</v>
      </c>
      <c r="AX97" s="972">
        <f t="shared" si="13"/>
        <v>0</v>
      </c>
      <c r="AY97" s="3313">
        <f t="shared" si="14"/>
        <v>0</v>
      </c>
      <c r="AZ97" s="3268">
        <f t="shared" si="15"/>
        <v>0</v>
      </c>
      <c r="BA97" s="3268">
        <f t="shared" si="16"/>
        <v>0</v>
      </c>
      <c r="BB97" s="3268">
        <f t="shared" si="17"/>
        <v>0</v>
      </c>
      <c r="BC97" s="3268">
        <f t="shared" si="18"/>
        <v>0</v>
      </c>
      <c r="BD97" s="3268">
        <f t="shared" si="19"/>
        <v>0</v>
      </c>
      <c r="BE97" s="3268">
        <f t="shared" si="20"/>
        <v>0</v>
      </c>
      <c r="BF97" s="3268">
        <f t="shared" si="21"/>
        <v>0</v>
      </c>
      <c r="BG97" s="3268">
        <f t="shared" si="22"/>
        <v>0</v>
      </c>
      <c r="BH97" s="3268">
        <f t="shared" si="23"/>
        <v>0</v>
      </c>
      <c r="BI97" s="3268">
        <f t="shared" si="24"/>
        <v>0</v>
      </c>
      <c r="BJ97" s="3268">
        <f t="shared" si="25"/>
        <v>0</v>
      </c>
      <c r="BK97" s="3268">
        <f t="shared" si="26"/>
        <v>0</v>
      </c>
      <c r="BL97" s="3268">
        <f t="shared" si="27"/>
        <v>0</v>
      </c>
      <c r="BM97" s="3268">
        <f t="shared" si="28"/>
        <v>0</v>
      </c>
      <c r="BN97" s="3268">
        <f t="shared" si="29"/>
        <v>0</v>
      </c>
      <c r="BO97" s="3268">
        <f t="shared" si="30"/>
        <v>0</v>
      </c>
      <c r="BP97" s="3268">
        <f t="shared" si="31"/>
        <v>0</v>
      </c>
      <c r="BQ97" s="3268">
        <f t="shared" si="32"/>
        <v>0</v>
      </c>
      <c r="BR97" s="3268">
        <f t="shared" si="33"/>
        <v>0</v>
      </c>
      <c r="BS97" s="3268">
        <f t="shared" si="34"/>
        <v>0</v>
      </c>
      <c r="BT97" s="3320">
        <f t="shared" si="35"/>
        <v>0</v>
      </c>
    </row>
    <row r="98" spans="1:72">
      <c r="A98" s="3265"/>
      <c r="B98" s="3266"/>
      <c r="C98" s="3266"/>
      <c r="D98" s="3267"/>
      <c r="E98" s="3268">
        <f t="shared" si="7"/>
        <v>0</v>
      </c>
      <c r="F98" s="3269"/>
      <c r="G98" s="3270">
        <f t="shared" si="8"/>
        <v>0</v>
      </c>
      <c r="H98" s="3271">
        <f t="shared" si="9"/>
        <v>0</v>
      </c>
      <c r="I98" s="3278"/>
      <c r="J98" s="3278"/>
      <c r="K98" s="3278"/>
      <c r="L98" s="3278"/>
      <c r="M98" s="3278"/>
      <c r="N98" s="3278"/>
      <c r="O98" s="3278"/>
      <c r="P98" s="3278"/>
      <c r="Q98" s="3278"/>
      <c r="R98" s="3278"/>
      <c r="S98" s="3278"/>
      <c r="T98" s="3278"/>
      <c r="U98" s="3278"/>
      <c r="V98" s="3278"/>
      <c r="W98" s="3278"/>
      <c r="X98" s="3278"/>
      <c r="Y98" s="3278"/>
      <c r="Z98" s="3278"/>
      <c r="AA98" s="3278"/>
      <c r="AB98" s="3278"/>
      <c r="AC98" s="3268">
        <f t="shared" si="10"/>
        <v>0</v>
      </c>
      <c r="AD98" s="3288"/>
      <c r="AE98" s="3288"/>
      <c r="AF98" s="3288"/>
      <c r="AG98" s="3288"/>
      <c r="AH98" s="3288"/>
      <c r="AI98" s="3288"/>
      <c r="AJ98" s="3288"/>
      <c r="AK98" s="3288"/>
      <c r="AL98" s="3288"/>
      <c r="AM98" s="3288"/>
      <c r="AN98" s="3288"/>
      <c r="AO98" s="3288"/>
      <c r="AP98" s="3288"/>
      <c r="AQ98" s="3288"/>
      <c r="AR98" s="3288"/>
      <c r="AS98" s="3288"/>
      <c r="AT98" s="3298"/>
      <c r="AU98" s="3299"/>
      <c r="AV98" s="972">
        <f t="shared" si="11"/>
        <v>0</v>
      </c>
      <c r="AW98" s="972">
        <f t="shared" si="12"/>
        <v>0</v>
      </c>
      <c r="AX98" s="972">
        <f t="shared" si="13"/>
        <v>0</v>
      </c>
      <c r="AY98" s="3313">
        <f t="shared" si="14"/>
        <v>0</v>
      </c>
      <c r="AZ98" s="3268">
        <f t="shared" si="15"/>
        <v>0</v>
      </c>
      <c r="BA98" s="3268">
        <f t="shared" si="16"/>
        <v>0</v>
      </c>
      <c r="BB98" s="3268">
        <f t="shared" si="17"/>
        <v>0</v>
      </c>
      <c r="BC98" s="3268">
        <f t="shared" si="18"/>
        <v>0</v>
      </c>
      <c r="BD98" s="3268">
        <f t="shared" si="19"/>
        <v>0</v>
      </c>
      <c r="BE98" s="3268">
        <f t="shared" si="20"/>
        <v>0</v>
      </c>
      <c r="BF98" s="3268">
        <f t="shared" si="21"/>
        <v>0</v>
      </c>
      <c r="BG98" s="3268">
        <f t="shared" si="22"/>
        <v>0</v>
      </c>
      <c r="BH98" s="3268">
        <f t="shared" si="23"/>
        <v>0</v>
      </c>
      <c r="BI98" s="3268">
        <f t="shared" si="24"/>
        <v>0</v>
      </c>
      <c r="BJ98" s="3268">
        <f t="shared" si="25"/>
        <v>0</v>
      </c>
      <c r="BK98" s="3268">
        <f t="shared" si="26"/>
        <v>0</v>
      </c>
      <c r="BL98" s="3268">
        <f t="shared" si="27"/>
        <v>0</v>
      </c>
      <c r="BM98" s="3268">
        <f t="shared" si="28"/>
        <v>0</v>
      </c>
      <c r="BN98" s="3268">
        <f t="shared" si="29"/>
        <v>0</v>
      </c>
      <c r="BO98" s="3268">
        <f t="shared" si="30"/>
        <v>0</v>
      </c>
      <c r="BP98" s="3268">
        <f t="shared" si="31"/>
        <v>0</v>
      </c>
      <c r="BQ98" s="3268">
        <f t="shared" si="32"/>
        <v>0</v>
      </c>
      <c r="BR98" s="3268">
        <f t="shared" si="33"/>
        <v>0</v>
      </c>
      <c r="BS98" s="3268">
        <f t="shared" si="34"/>
        <v>0</v>
      </c>
      <c r="BT98" s="3320">
        <f t="shared" si="35"/>
        <v>0</v>
      </c>
    </row>
    <row r="99" spans="1:72">
      <c r="A99" s="3265"/>
      <c r="B99" s="3266"/>
      <c r="C99" s="3266"/>
      <c r="D99" s="3267"/>
      <c r="E99" s="3268">
        <f t="shared" si="7"/>
        <v>0</v>
      </c>
      <c r="F99" s="3269"/>
      <c r="G99" s="3270">
        <f t="shared" si="8"/>
        <v>0</v>
      </c>
      <c r="H99" s="3271">
        <f t="shared" si="9"/>
        <v>0</v>
      </c>
      <c r="I99" s="3278"/>
      <c r="J99" s="3278"/>
      <c r="K99" s="3278"/>
      <c r="L99" s="3278"/>
      <c r="M99" s="3278"/>
      <c r="N99" s="3278"/>
      <c r="O99" s="3278"/>
      <c r="P99" s="3278"/>
      <c r="Q99" s="3278"/>
      <c r="R99" s="3278"/>
      <c r="S99" s="3278"/>
      <c r="T99" s="3278"/>
      <c r="U99" s="3278"/>
      <c r="V99" s="3278"/>
      <c r="W99" s="3278"/>
      <c r="X99" s="3278"/>
      <c r="Y99" s="3278"/>
      <c r="Z99" s="3278"/>
      <c r="AA99" s="3278"/>
      <c r="AB99" s="3278"/>
      <c r="AC99" s="3268">
        <f t="shared" si="10"/>
        <v>0</v>
      </c>
      <c r="AD99" s="3288"/>
      <c r="AE99" s="3288"/>
      <c r="AF99" s="3288"/>
      <c r="AG99" s="3288"/>
      <c r="AH99" s="3288"/>
      <c r="AI99" s="3288"/>
      <c r="AJ99" s="3288"/>
      <c r="AK99" s="3288"/>
      <c r="AL99" s="3288"/>
      <c r="AM99" s="3288"/>
      <c r="AN99" s="3288"/>
      <c r="AO99" s="3288"/>
      <c r="AP99" s="3288"/>
      <c r="AQ99" s="3288"/>
      <c r="AR99" s="3288"/>
      <c r="AS99" s="3288"/>
      <c r="AT99" s="3298"/>
      <c r="AU99" s="3299"/>
      <c r="AV99" s="972">
        <f t="shared" si="11"/>
        <v>0</v>
      </c>
      <c r="AW99" s="972">
        <f t="shared" si="12"/>
        <v>0</v>
      </c>
      <c r="AX99" s="972">
        <f t="shared" si="13"/>
        <v>0</v>
      </c>
      <c r="AY99" s="3313">
        <f t="shared" si="14"/>
        <v>0</v>
      </c>
      <c r="AZ99" s="3268">
        <f t="shared" si="15"/>
        <v>0</v>
      </c>
      <c r="BA99" s="3268">
        <f t="shared" si="16"/>
        <v>0</v>
      </c>
      <c r="BB99" s="3268">
        <f t="shared" si="17"/>
        <v>0</v>
      </c>
      <c r="BC99" s="3268">
        <f t="shared" si="18"/>
        <v>0</v>
      </c>
      <c r="BD99" s="3268">
        <f t="shared" si="19"/>
        <v>0</v>
      </c>
      <c r="BE99" s="3268">
        <f t="shared" si="20"/>
        <v>0</v>
      </c>
      <c r="BF99" s="3268">
        <f t="shared" si="21"/>
        <v>0</v>
      </c>
      <c r="BG99" s="3268">
        <f t="shared" si="22"/>
        <v>0</v>
      </c>
      <c r="BH99" s="3268">
        <f t="shared" si="23"/>
        <v>0</v>
      </c>
      <c r="BI99" s="3268">
        <f t="shared" si="24"/>
        <v>0</v>
      </c>
      <c r="BJ99" s="3268">
        <f t="shared" si="25"/>
        <v>0</v>
      </c>
      <c r="BK99" s="3268">
        <f t="shared" si="26"/>
        <v>0</v>
      </c>
      <c r="BL99" s="3268">
        <f t="shared" si="27"/>
        <v>0</v>
      </c>
      <c r="BM99" s="3268">
        <f t="shared" si="28"/>
        <v>0</v>
      </c>
      <c r="BN99" s="3268">
        <f t="shared" si="29"/>
        <v>0</v>
      </c>
      <c r="BO99" s="3268">
        <f t="shared" si="30"/>
        <v>0</v>
      </c>
      <c r="BP99" s="3268">
        <f t="shared" si="31"/>
        <v>0</v>
      </c>
      <c r="BQ99" s="3268">
        <f t="shared" si="32"/>
        <v>0</v>
      </c>
      <c r="BR99" s="3268">
        <f t="shared" si="33"/>
        <v>0</v>
      </c>
      <c r="BS99" s="3268">
        <f t="shared" si="34"/>
        <v>0</v>
      </c>
      <c r="BT99" s="3320">
        <f t="shared" si="35"/>
        <v>0</v>
      </c>
    </row>
    <row r="100" spans="1:72">
      <c r="A100" s="3265"/>
      <c r="B100" s="3266"/>
      <c r="C100" s="3266"/>
      <c r="D100" s="3267"/>
      <c r="E100" s="3268">
        <f t="shared" si="7"/>
        <v>0</v>
      </c>
      <c r="F100" s="3269"/>
      <c r="G100" s="3270">
        <f t="shared" si="8"/>
        <v>0</v>
      </c>
      <c r="H100" s="3271">
        <f t="shared" si="9"/>
        <v>0</v>
      </c>
      <c r="I100" s="3278"/>
      <c r="J100" s="3278"/>
      <c r="K100" s="3278"/>
      <c r="L100" s="3278"/>
      <c r="M100" s="3278"/>
      <c r="N100" s="3278"/>
      <c r="O100" s="3278"/>
      <c r="P100" s="3278"/>
      <c r="Q100" s="3278"/>
      <c r="R100" s="3278"/>
      <c r="S100" s="3278"/>
      <c r="T100" s="3278"/>
      <c r="U100" s="3278"/>
      <c r="V100" s="3278"/>
      <c r="W100" s="3278"/>
      <c r="X100" s="3278"/>
      <c r="Y100" s="3278"/>
      <c r="Z100" s="3278"/>
      <c r="AA100" s="3278"/>
      <c r="AB100" s="3278"/>
      <c r="AC100" s="3268">
        <f t="shared" si="10"/>
        <v>0</v>
      </c>
      <c r="AD100" s="3288"/>
      <c r="AE100" s="3288"/>
      <c r="AF100" s="3288"/>
      <c r="AG100" s="3288"/>
      <c r="AH100" s="3288"/>
      <c r="AI100" s="3288"/>
      <c r="AJ100" s="3288"/>
      <c r="AK100" s="3288"/>
      <c r="AL100" s="3288"/>
      <c r="AM100" s="3288"/>
      <c r="AN100" s="3288"/>
      <c r="AO100" s="3288"/>
      <c r="AP100" s="3288"/>
      <c r="AQ100" s="3288"/>
      <c r="AR100" s="3288"/>
      <c r="AS100" s="3288"/>
      <c r="AT100" s="3298"/>
      <c r="AU100" s="3299"/>
      <c r="AV100" s="972">
        <f t="shared" si="11"/>
        <v>0</v>
      </c>
      <c r="AW100" s="972">
        <f t="shared" si="12"/>
        <v>0</v>
      </c>
      <c r="AX100" s="972">
        <f t="shared" si="13"/>
        <v>0</v>
      </c>
      <c r="AY100" s="3313">
        <f t="shared" si="14"/>
        <v>0</v>
      </c>
      <c r="AZ100" s="3268">
        <f t="shared" si="15"/>
        <v>0</v>
      </c>
      <c r="BA100" s="3268">
        <f t="shared" si="16"/>
        <v>0</v>
      </c>
      <c r="BB100" s="3268">
        <f t="shared" si="17"/>
        <v>0</v>
      </c>
      <c r="BC100" s="3268">
        <f t="shared" si="18"/>
        <v>0</v>
      </c>
      <c r="BD100" s="3268">
        <f t="shared" si="19"/>
        <v>0</v>
      </c>
      <c r="BE100" s="3268">
        <f t="shared" si="20"/>
        <v>0</v>
      </c>
      <c r="BF100" s="3268">
        <f t="shared" si="21"/>
        <v>0</v>
      </c>
      <c r="BG100" s="3268">
        <f t="shared" si="22"/>
        <v>0</v>
      </c>
      <c r="BH100" s="3268">
        <f t="shared" si="23"/>
        <v>0</v>
      </c>
      <c r="BI100" s="3268">
        <f t="shared" si="24"/>
        <v>0</v>
      </c>
      <c r="BJ100" s="3268">
        <f t="shared" si="25"/>
        <v>0</v>
      </c>
      <c r="BK100" s="3268">
        <f t="shared" si="26"/>
        <v>0</v>
      </c>
      <c r="BL100" s="3268">
        <f t="shared" si="27"/>
        <v>0</v>
      </c>
      <c r="BM100" s="3268">
        <f t="shared" si="28"/>
        <v>0</v>
      </c>
      <c r="BN100" s="3268">
        <f t="shared" si="29"/>
        <v>0</v>
      </c>
      <c r="BO100" s="3268">
        <f t="shared" si="30"/>
        <v>0</v>
      </c>
      <c r="BP100" s="3268">
        <f t="shared" si="31"/>
        <v>0</v>
      </c>
      <c r="BQ100" s="3268">
        <f t="shared" si="32"/>
        <v>0</v>
      </c>
      <c r="BR100" s="3268">
        <f t="shared" si="33"/>
        <v>0</v>
      </c>
      <c r="BS100" s="3268">
        <f t="shared" si="34"/>
        <v>0</v>
      </c>
      <c r="BT100" s="3320">
        <f t="shared" si="35"/>
        <v>0</v>
      </c>
    </row>
    <row r="101" spans="1:72">
      <c r="A101" s="3265"/>
      <c r="B101" s="3266"/>
      <c r="C101" s="3266"/>
      <c r="D101" s="3267"/>
      <c r="E101" s="3268">
        <f t="shared" si="7"/>
        <v>0</v>
      </c>
      <c r="F101" s="3269"/>
      <c r="G101" s="3270">
        <f t="shared" si="8"/>
        <v>0</v>
      </c>
      <c r="H101" s="3271">
        <f t="shared" si="9"/>
        <v>0</v>
      </c>
      <c r="I101" s="3278"/>
      <c r="J101" s="3278"/>
      <c r="K101" s="3278"/>
      <c r="L101" s="3278"/>
      <c r="M101" s="3278"/>
      <c r="N101" s="3278"/>
      <c r="O101" s="3278"/>
      <c r="P101" s="3278"/>
      <c r="Q101" s="3278"/>
      <c r="R101" s="3278"/>
      <c r="S101" s="3278"/>
      <c r="T101" s="3278"/>
      <c r="U101" s="3278"/>
      <c r="V101" s="3278"/>
      <c r="W101" s="3278"/>
      <c r="X101" s="3278"/>
      <c r="Y101" s="3278"/>
      <c r="Z101" s="3278"/>
      <c r="AA101" s="3278"/>
      <c r="AB101" s="3278"/>
      <c r="AC101" s="3268">
        <f t="shared" si="10"/>
        <v>0</v>
      </c>
      <c r="AD101" s="3288"/>
      <c r="AE101" s="3288"/>
      <c r="AF101" s="3288"/>
      <c r="AG101" s="3288"/>
      <c r="AH101" s="3288"/>
      <c r="AI101" s="3288"/>
      <c r="AJ101" s="3288"/>
      <c r="AK101" s="3288"/>
      <c r="AL101" s="3288"/>
      <c r="AM101" s="3288"/>
      <c r="AN101" s="3288"/>
      <c r="AO101" s="3288"/>
      <c r="AP101" s="3288"/>
      <c r="AQ101" s="3288"/>
      <c r="AR101" s="3288"/>
      <c r="AS101" s="3288"/>
      <c r="AT101" s="3298"/>
      <c r="AU101" s="3299"/>
      <c r="AV101" s="972">
        <f t="shared" si="11"/>
        <v>0</v>
      </c>
      <c r="AW101" s="972">
        <f t="shared" si="12"/>
        <v>0</v>
      </c>
      <c r="AX101" s="972">
        <f t="shared" si="13"/>
        <v>0</v>
      </c>
      <c r="AY101" s="3313">
        <f t="shared" si="14"/>
        <v>0</v>
      </c>
      <c r="AZ101" s="3268">
        <f t="shared" si="15"/>
        <v>0</v>
      </c>
      <c r="BA101" s="3268">
        <f t="shared" si="16"/>
        <v>0</v>
      </c>
      <c r="BB101" s="3268">
        <f t="shared" si="17"/>
        <v>0</v>
      </c>
      <c r="BC101" s="3268">
        <f t="shared" si="18"/>
        <v>0</v>
      </c>
      <c r="BD101" s="3268">
        <f t="shared" si="19"/>
        <v>0</v>
      </c>
      <c r="BE101" s="3268">
        <f t="shared" si="20"/>
        <v>0</v>
      </c>
      <c r="BF101" s="3268">
        <f t="shared" si="21"/>
        <v>0</v>
      </c>
      <c r="BG101" s="3268">
        <f t="shared" si="22"/>
        <v>0</v>
      </c>
      <c r="BH101" s="3268">
        <f t="shared" si="23"/>
        <v>0</v>
      </c>
      <c r="BI101" s="3268">
        <f t="shared" si="24"/>
        <v>0</v>
      </c>
      <c r="BJ101" s="3268">
        <f t="shared" si="25"/>
        <v>0</v>
      </c>
      <c r="BK101" s="3268">
        <f t="shared" si="26"/>
        <v>0</v>
      </c>
      <c r="BL101" s="3268">
        <f t="shared" si="27"/>
        <v>0</v>
      </c>
      <c r="BM101" s="3268">
        <f t="shared" si="28"/>
        <v>0</v>
      </c>
      <c r="BN101" s="3268">
        <f t="shared" si="29"/>
        <v>0</v>
      </c>
      <c r="BO101" s="3268">
        <f t="shared" si="30"/>
        <v>0</v>
      </c>
      <c r="BP101" s="3268">
        <f t="shared" si="31"/>
        <v>0</v>
      </c>
      <c r="BQ101" s="3268">
        <f t="shared" si="32"/>
        <v>0</v>
      </c>
      <c r="BR101" s="3268">
        <f t="shared" si="33"/>
        <v>0</v>
      </c>
      <c r="BS101" s="3268">
        <f t="shared" si="34"/>
        <v>0</v>
      </c>
      <c r="BT101" s="3320">
        <f t="shared" si="35"/>
        <v>0</v>
      </c>
    </row>
    <row r="102" spans="1:72">
      <c r="A102" s="3265"/>
      <c r="B102" s="3266"/>
      <c r="C102" s="3266"/>
      <c r="D102" s="3267"/>
      <c r="E102" s="3268">
        <f t="shared" si="7"/>
        <v>0</v>
      </c>
      <c r="F102" s="3269"/>
      <c r="G102" s="3270">
        <f t="shared" si="8"/>
        <v>0</v>
      </c>
      <c r="H102" s="3271">
        <f t="shared" si="9"/>
        <v>0</v>
      </c>
      <c r="I102" s="3278"/>
      <c r="J102" s="3278"/>
      <c r="K102" s="3278"/>
      <c r="L102" s="3278"/>
      <c r="M102" s="3278"/>
      <c r="N102" s="3278"/>
      <c r="O102" s="3278"/>
      <c r="P102" s="3278"/>
      <c r="Q102" s="3278"/>
      <c r="R102" s="3278"/>
      <c r="S102" s="3278"/>
      <c r="T102" s="3278"/>
      <c r="U102" s="3278"/>
      <c r="V102" s="3278"/>
      <c r="W102" s="3278"/>
      <c r="X102" s="3278"/>
      <c r="Y102" s="3278"/>
      <c r="Z102" s="3278"/>
      <c r="AA102" s="3278"/>
      <c r="AB102" s="3278"/>
      <c r="AC102" s="3268">
        <f t="shared" si="10"/>
        <v>0</v>
      </c>
      <c r="AD102" s="3288"/>
      <c r="AE102" s="3288"/>
      <c r="AF102" s="3288"/>
      <c r="AG102" s="3288"/>
      <c r="AH102" s="3288"/>
      <c r="AI102" s="3288"/>
      <c r="AJ102" s="3288"/>
      <c r="AK102" s="3288"/>
      <c r="AL102" s="3288"/>
      <c r="AM102" s="3288"/>
      <c r="AN102" s="3288"/>
      <c r="AO102" s="3288"/>
      <c r="AP102" s="3288"/>
      <c r="AQ102" s="3288"/>
      <c r="AR102" s="3288"/>
      <c r="AS102" s="3288"/>
      <c r="AT102" s="3298"/>
      <c r="AU102" s="3299"/>
      <c r="AV102" s="972">
        <f t="shared" si="11"/>
        <v>0</v>
      </c>
      <c r="AW102" s="972">
        <f t="shared" si="12"/>
        <v>0</v>
      </c>
      <c r="AX102" s="972">
        <f t="shared" si="13"/>
        <v>0</v>
      </c>
      <c r="AY102" s="3313">
        <f t="shared" si="14"/>
        <v>0</v>
      </c>
      <c r="AZ102" s="3268">
        <f t="shared" si="15"/>
        <v>0</v>
      </c>
      <c r="BA102" s="3268">
        <f t="shared" si="16"/>
        <v>0</v>
      </c>
      <c r="BB102" s="3268">
        <f t="shared" si="17"/>
        <v>0</v>
      </c>
      <c r="BC102" s="3268">
        <f t="shared" si="18"/>
        <v>0</v>
      </c>
      <c r="BD102" s="3268">
        <f t="shared" si="19"/>
        <v>0</v>
      </c>
      <c r="BE102" s="3268">
        <f t="shared" si="20"/>
        <v>0</v>
      </c>
      <c r="BF102" s="3268">
        <f t="shared" si="21"/>
        <v>0</v>
      </c>
      <c r="BG102" s="3268">
        <f t="shared" si="22"/>
        <v>0</v>
      </c>
      <c r="BH102" s="3268">
        <f t="shared" si="23"/>
        <v>0</v>
      </c>
      <c r="BI102" s="3268">
        <f t="shared" si="24"/>
        <v>0</v>
      </c>
      <c r="BJ102" s="3268">
        <f t="shared" si="25"/>
        <v>0</v>
      </c>
      <c r="BK102" s="3268">
        <f t="shared" si="26"/>
        <v>0</v>
      </c>
      <c r="BL102" s="3268">
        <f t="shared" si="27"/>
        <v>0</v>
      </c>
      <c r="BM102" s="3268">
        <f t="shared" si="28"/>
        <v>0</v>
      </c>
      <c r="BN102" s="3268">
        <f t="shared" si="29"/>
        <v>0</v>
      </c>
      <c r="BO102" s="3268">
        <f t="shared" si="30"/>
        <v>0</v>
      </c>
      <c r="BP102" s="3268">
        <f t="shared" si="31"/>
        <v>0</v>
      </c>
      <c r="BQ102" s="3268">
        <f t="shared" si="32"/>
        <v>0</v>
      </c>
      <c r="BR102" s="3268">
        <f t="shared" si="33"/>
        <v>0</v>
      </c>
      <c r="BS102" s="3268">
        <f t="shared" si="34"/>
        <v>0</v>
      </c>
      <c r="BT102" s="3320">
        <f t="shared" si="35"/>
        <v>0</v>
      </c>
    </row>
    <row r="103" spans="1:72">
      <c r="A103" s="3265"/>
      <c r="B103" s="3266"/>
      <c r="C103" s="3266"/>
      <c r="D103" s="3267"/>
      <c r="E103" s="3268">
        <f t="shared" si="7"/>
        <v>0</v>
      </c>
      <c r="F103" s="3269"/>
      <c r="G103" s="3270">
        <f t="shared" si="8"/>
        <v>0</v>
      </c>
      <c r="H103" s="3271">
        <f t="shared" si="9"/>
        <v>0</v>
      </c>
      <c r="I103" s="3278"/>
      <c r="J103" s="3278"/>
      <c r="K103" s="3278"/>
      <c r="L103" s="3278"/>
      <c r="M103" s="3278"/>
      <c r="N103" s="3278"/>
      <c r="O103" s="3278"/>
      <c r="P103" s="3278"/>
      <c r="Q103" s="3278"/>
      <c r="R103" s="3278"/>
      <c r="S103" s="3278"/>
      <c r="T103" s="3278"/>
      <c r="U103" s="3278"/>
      <c r="V103" s="3278"/>
      <c r="W103" s="3278"/>
      <c r="X103" s="3278"/>
      <c r="Y103" s="3278"/>
      <c r="Z103" s="3278"/>
      <c r="AA103" s="3278"/>
      <c r="AB103" s="3278"/>
      <c r="AC103" s="3268">
        <f t="shared" si="10"/>
        <v>0</v>
      </c>
      <c r="AD103" s="3288"/>
      <c r="AE103" s="3288"/>
      <c r="AF103" s="3288"/>
      <c r="AG103" s="3288"/>
      <c r="AH103" s="3288"/>
      <c r="AI103" s="3288"/>
      <c r="AJ103" s="3288"/>
      <c r="AK103" s="3288"/>
      <c r="AL103" s="3288"/>
      <c r="AM103" s="3288"/>
      <c r="AN103" s="3288"/>
      <c r="AO103" s="3288"/>
      <c r="AP103" s="3288"/>
      <c r="AQ103" s="3288"/>
      <c r="AR103" s="3288"/>
      <c r="AS103" s="3288"/>
      <c r="AT103" s="3298"/>
      <c r="AU103" s="3299"/>
      <c r="AV103" s="972">
        <f t="shared" si="11"/>
        <v>0</v>
      </c>
      <c r="AW103" s="972">
        <f t="shared" si="12"/>
        <v>0</v>
      </c>
      <c r="AX103" s="972">
        <f t="shared" si="13"/>
        <v>0</v>
      </c>
      <c r="AY103" s="3313">
        <f t="shared" si="14"/>
        <v>0</v>
      </c>
      <c r="AZ103" s="3268">
        <f t="shared" si="15"/>
        <v>0</v>
      </c>
      <c r="BA103" s="3268">
        <f t="shared" si="16"/>
        <v>0</v>
      </c>
      <c r="BB103" s="3268">
        <f t="shared" si="17"/>
        <v>0</v>
      </c>
      <c r="BC103" s="3268">
        <f t="shared" si="18"/>
        <v>0</v>
      </c>
      <c r="BD103" s="3268">
        <f t="shared" si="19"/>
        <v>0</v>
      </c>
      <c r="BE103" s="3268">
        <f t="shared" si="20"/>
        <v>0</v>
      </c>
      <c r="BF103" s="3268">
        <f t="shared" si="21"/>
        <v>0</v>
      </c>
      <c r="BG103" s="3268">
        <f t="shared" si="22"/>
        <v>0</v>
      </c>
      <c r="BH103" s="3268">
        <f t="shared" si="23"/>
        <v>0</v>
      </c>
      <c r="BI103" s="3268">
        <f t="shared" si="24"/>
        <v>0</v>
      </c>
      <c r="BJ103" s="3268">
        <f t="shared" si="25"/>
        <v>0</v>
      </c>
      <c r="BK103" s="3268">
        <f t="shared" si="26"/>
        <v>0</v>
      </c>
      <c r="BL103" s="3268">
        <f t="shared" si="27"/>
        <v>0</v>
      </c>
      <c r="BM103" s="3268">
        <f t="shared" si="28"/>
        <v>0</v>
      </c>
      <c r="BN103" s="3268">
        <f t="shared" si="29"/>
        <v>0</v>
      </c>
      <c r="BO103" s="3268">
        <f t="shared" si="30"/>
        <v>0</v>
      </c>
      <c r="BP103" s="3268">
        <f t="shared" si="31"/>
        <v>0</v>
      </c>
      <c r="BQ103" s="3268">
        <f t="shared" si="32"/>
        <v>0</v>
      </c>
      <c r="BR103" s="3268">
        <f t="shared" si="33"/>
        <v>0</v>
      </c>
      <c r="BS103" s="3268">
        <f t="shared" si="34"/>
        <v>0</v>
      </c>
      <c r="BT103" s="3320">
        <f t="shared" si="35"/>
        <v>0</v>
      </c>
    </row>
    <row r="104" spans="1:72">
      <c r="A104" s="3265"/>
      <c r="B104" s="3266"/>
      <c r="C104" s="3266"/>
      <c r="D104" s="3267"/>
      <c r="E104" s="3268">
        <f t="shared" si="7"/>
        <v>0</v>
      </c>
      <c r="F104" s="3269"/>
      <c r="G104" s="3270">
        <f t="shared" si="8"/>
        <v>0</v>
      </c>
      <c r="H104" s="3271">
        <f t="shared" si="9"/>
        <v>0</v>
      </c>
      <c r="I104" s="3278"/>
      <c r="J104" s="3278"/>
      <c r="K104" s="3278"/>
      <c r="L104" s="3278"/>
      <c r="M104" s="3278"/>
      <c r="N104" s="3278"/>
      <c r="O104" s="3278"/>
      <c r="P104" s="3278"/>
      <c r="Q104" s="3278"/>
      <c r="R104" s="3278"/>
      <c r="S104" s="3278"/>
      <c r="T104" s="3278"/>
      <c r="U104" s="3278"/>
      <c r="V104" s="3278"/>
      <c r="W104" s="3278"/>
      <c r="X104" s="3278"/>
      <c r="Y104" s="3278"/>
      <c r="Z104" s="3278"/>
      <c r="AA104" s="3278"/>
      <c r="AB104" s="3278"/>
      <c r="AC104" s="3268">
        <f t="shared" si="10"/>
        <v>0</v>
      </c>
      <c r="AD104" s="3288"/>
      <c r="AE104" s="3288"/>
      <c r="AF104" s="3288"/>
      <c r="AG104" s="3288"/>
      <c r="AH104" s="3288"/>
      <c r="AI104" s="3288"/>
      <c r="AJ104" s="3288"/>
      <c r="AK104" s="3288"/>
      <c r="AL104" s="3288"/>
      <c r="AM104" s="3288"/>
      <c r="AN104" s="3288"/>
      <c r="AO104" s="3288"/>
      <c r="AP104" s="3288"/>
      <c r="AQ104" s="3288"/>
      <c r="AR104" s="3288"/>
      <c r="AS104" s="3288"/>
      <c r="AT104" s="3298"/>
      <c r="AU104" s="3299"/>
      <c r="AV104" s="972">
        <f t="shared" si="11"/>
        <v>0</v>
      </c>
      <c r="AW104" s="972">
        <f t="shared" si="12"/>
        <v>0</v>
      </c>
      <c r="AX104" s="972">
        <f t="shared" si="13"/>
        <v>0</v>
      </c>
      <c r="AY104" s="3313">
        <f t="shared" si="14"/>
        <v>0</v>
      </c>
      <c r="AZ104" s="3268">
        <f t="shared" si="15"/>
        <v>0</v>
      </c>
      <c r="BA104" s="3268">
        <f t="shared" si="16"/>
        <v>0</v>
      </c>
      <c r="BB104" s="3268">
        <f t="shared" si="17"/>
        <v>0</v>
      </c>
      <c r="BC104" s="3268">
        <f t="shared" si="18"/>
        <v>0</v>
      </c>
      <c r="BD104" s="3268">
        <f t="shared" si="19"/>
        <v>0</v>
      </c>
      <c r="BE104" s="3268">
        <f t="shared" si="20"/>
        <v>0</v>
      </c>
      <c r="BF104" s="3268">
        <f t="shared" si="21"/>
        <v>0</v>
      </c>
      <c r="BG104" s="3268">
        <f t="shared" si="22"/>
        <v>0</v>
      </c>
      <c r="BH104" s="3268">
        <f t="shared" si="23"/>
        <v>0</v>
      </c>
      <c r="BI104" s="3268">
        <f t="shared" si="24"/>
        <v>0</v>
      </c>
      <c r="BJ104" s="3268">
        <f t="shared" si="25"/>
        <v>0</v>
      </c>
      <c r="BK104" s="3268">
        <f t="shared" si="26"/>
        <v>0</v>
      </c>
      <c r="BL104" s="3268">
        <f t="shared" si="27"/>
        <v>0</v>
      </c>
      <c r="BM104" s="3268">
        <f t="shared" si="28"/>
        <v>0</v>
      </c>
      <c r="BN104" s="3268">
        <f t="shared" si="29"/>
        <v>0</v>
      </c>
      <c r="BO104" s="3268">
        <f t="shared" si="30"/>
        <v>0</v>
      </c>
      <c r="BP104" s="3268">
        <f t="shared" si="31"/>
        <v>0</v>
      </c>
      <c r="BQ104" s="3268">
        <f t="shared" si="32"/>
        <v>0</v>
      </c>
      <c r="BR104" s="3268">
        <f t="shared" si="33"/>
        <v>0</v>
      </c>
      <c r="BS104" s="3268">
        <f t="shared" si="34"/>
        <v>0</v>
      </c>
      <c r="BT104" s="3320">
        <f t="shared" si="35"/>
        <v>0</v>
      </c>
    </row>
    <row r="105" spans="1:72">
      <c r="A105" s="3265"/>
      <c r="B105" s="3266"/>
      <c r="C105" s="3266"/>
      <c r="D105" s="3267"/>
      <c r="E105" s="3268">
        <f t="shared" si="7"/>
        <v>0</v>
      </c>
      <c r="F105" s="3269"/>
      <c r="G105" s="3270">
        <f t="shared" si="8"/>
        <v>0</v>
      </c>
      <c r="H105" s="3271">
        <f t="shared" si="9"/>
        <v>0</v>
      </c>
      <c r="I105" s="3278"/>
      <c r="J105" s="3278"/>
      <c r="K105" s="3278"/>
      <c r="L105" s="3278"/>
      <c r="M105" s="3278"/>
      <c r="N105" s="3278"/>
      <c r="O105" s="3278"/>
      <c r="P105" s="3278"/>
      <c r="Q105" s="3278"/>
      <c r="R105" s="3278"/>
      <c r="S105" s="3278"/>
      <c r="T105" s="3278"/>
      <c r="U105" s="3278"/>
      <c r="V105" s="3278"/>
      <c r="W105" s="3278"/>
      <c r="X105" s="3278"/>
      <c r="Y105" s="3278"/>
      <c r="Z105" s="3278"/>
      <c r="AA105" s="3278"/>
      <c r="AB105" s="3278"/>
      <c r="AC105" s="3268">
        <f t="shared" si="10"/>
        <v>0</v>
      </c>
      <c r="AD105" s="3288"/>
      <c r="AE105" s="3288"/>
      <c r="AF105" s="3288"/>
      <c r="AG105" s="3288"/>
      <c r="AH105" s="3288"/>
      <c r="AI105" s="3288"/>
      <c r="AJ105" s="3288"/>
      <c r="AK105" s="3288"/>
      <c r="AL105" s="3288"/>
      <c r="AM105" s="3288"/>
      <c r="AN105" s="3288"/>
      <c r="AO105" s="3288"/>
      <c r="AP105" s="3288"/>
      <c r="AQ105" s="3288"/>
      <c r="AR105" s="3288"/>
      <c r="AS105" s="3288"/>
      <c r="AT105" s="3298"/>
      <c r="AU105" s="3299"/>
      <c r="AV105" s="972">
        <f t="shared" si="11"/>
        <v>0</v>
      </c>
      <c r="AW105" s="972">
        <f t="shared" si="12"/>
        <v>0</v>
      </c>
      <c r="AX105" s="972">
        <f t="shared" si="13"/>
        <v>0</v>
      </c>
      <c r="AY105" s="3313">
        <f t="shared" si="14"/>
        <v>0</v>
      </c>
      <c r="AZ105" s="3268">
        <f t="shared" si="15"/>
        <v>0</v>
      </c>
      <c r="BA105" s="3268">
        <f t="shared" si="16"/>
        <v>0</v>
      </c>
      <c r="BB105" s="3268">
        <f t="shared" si="17"/>
        <v>0</v>
      </c>
      <c r="BC105" s="3268">
        <f t="shared" si="18"/>
        <v>0</v>
      </c>
      <c r="BD105" s="3268">
        <f t="shared" si="19"/>
        <v>0</v>
      </c>
      <c r="BE105" s="3268">
        <f t="shared" si="20"/>
        <v>0</v>
      </c>
      <c r="BF105" s="3268">
        <f t="shared" si="21"/>
        <v>0</v>
      </c>
      <c r="BG105" s="3268">
        <f t="shared" si="22"/>
        <v>0</v>
      </c>
      <c r="BH105" s="3268">
        <f t="shared" si="23"/>
        <v>0</v>
      </c>
      <c r="BI105" s="3268">
        <f t="shared" si="24"/>
        <v>0</v>
      </c>
      <c r="BJ105" s="3268">
        <f t="shared" si="25"/>
        <v>0</v>
      </c>
      <c r="BK105" s="3268">
        <f t="shared" si="26"/>
        <v>0</v>
      </c>
      <c r="BL105" s="3268">
        <f t="shared" si="27"/>
        <v>0</v>
      </c>
      <c r="BM105" s="3268">
        <f t="shared" si="28"/>
        <v>0</v>
      </c>
      <c r="BN105" s="3268">
        <f t="shared" si="29"/>
        <v>0</v>
      </c>
      <c r="BO105" s="3268">
        <f t="shared" si="30"/>
        <v>0</v>
      </c>
      <c r="BP105" s="3268">
        <f t="shared" si="31"/>
        <v>0</v>
      </c>
      <c r="BQ105" s="3268">
        <f t="shared" si="32"/>
        <v>0</v>
      </c>
      <c r="BR105" s="3268">
        <f t="shared" si="33"/>
        <v>0</v>
      </c>
      <c r="BS105" s="3268">
        <f t="shared" si="34"/>
        <v>0</v>
      </c>
      <c r="BT105" s="3320">
        <f t="shared" si="35"/>
        <v>0</v>
      </c>
    </row>
    <row r="106" spans="1:72">
      <c r="A106" s="3265"/>
      <c r="B106" s="3266"/>
      <c r="C106" s="3266"/>
      <c r="D106" s="3267"/>
      <c r="E106" s="3268">
        <f t="shared" si="7"/>
        <v>0</v>
      </c>
      <c r="F106" s="3269"/>
      <c r="G106" s="3270">
        <f t="shared" si="8"/>
        <v>0</v>
      </c>
      <c r="H106" s="3271">
        <f t="shared" si="9"/>
        <v>0</v>
      </c>
      <c r="I106" s="3278"/>
      <c r="J106" s="3278"/>
      <c r="K106" s="3278"/>
      <c r="L106" s="3278"/>
      <c r="M106" s="3278"/>
      <c r="N106" s="3278"/>
      <c r="O106" s="3278"/>
      <c r="P106" s="3278"/>
      <c r="Q106" s="3278"/>
      <c r="R106" s="3278"/>
      <c r="S106" s="3278"/>
      <c r="T106" s="3278"/>
      <c r="U106" s="3278"/>
      <c r="V106" s="3278"/>
      <c r="W106" s="3278"/>
      <c r="X106" s="3278"/>
      <c r="Y106" s="3278"/>
      <c r="Z106" s="3278"/>
      <c r="AA106" s="3278"/>
      <c r="AB106" s="3278"/>
      <c r="AC106" s="3268">
        <f t="shared" si="10"/>
        <v>0</v>
      </c>
      <c r="AD106" s="3288"/>
      <c r="AE106" s="3288"/>
      <c r="AF106" s="3288"/>
      <c r="AG106" s="3288"/>
      <c r="AH106" s="3288"/>
      <c r="AI106" s="3288"/>
      <c r="AJ106" s="3288"/>
      <c r="AK106" s="3288"/>
      <c r="AL106" s="3288"/>
      <c r="AM106" s="3288"/>
      <c r="AN106" s="3288"/>
      <c r="AO106" s="3288"/>
      <c r="AP106" s="3288"/>
      <c r="AQ106" s="3288"/>
      <c r="AR106" s="3288"/>
      <c r="AS106" s="3288"/>
      <c r="AT106" s="3298"/>
      <c r="AU106" s="3299"/>
      <c r="AV106" s="972">
        <f t="shared" si="11"/>
        <v>0</v>
      </c>
      <c r="AW106" s="972">
        <f t="shared" si="12"/>
        <v>0</v>
      </c>
      <c r="AX106" s="972">
        <f t="shared" si="13"/>
        <v>0</v>
      </c>
      <c r="AY106" s="3313">
        <f t="shared" si="14"/>
        <v>0</v>
      </c>
      <c r="AZ106" s="3268">
        <f t="shared" si="15"/>
        <v>0</v>
      </c>
      <c r="BA106" s="3268">
        <f t="shared" si="16"/>
        <v>0</v>
      </c>
      <c r="BB106" s="3268">
        <f t="shared" si="17"/>
        <v>0</v>
      </c>
      <c r="BC106" s="3268">
        <f t="shared" si="18"/>
        <v>0</v>
      </c>
      <c r="BD106" s="3268">
        <f t="shared" si="19"/>
        <v>0</v>
      </c>
      <c r="BE106" s="3268">
        <f t="shared" si="20"/>
        <v>0</v>
      </c>
      <c r="BF106" s="3268">
        <f t="shared" si="21"/>
        <v>0</v>
      </c>
      <c r="BG106" s="3268">
        <f t="shared" si="22"/>
        <v>0</v>
      </c>
      <c r="BH106" s="3268">
        <f t="shared" si="23"/>
        <v>0</v>
      </c>
      <c r="BI106" s="3268">
        <f t="shared" si="24"/>
        <v>0</v>
      </c>
      <c r="BJ106" s="3268">
        <f t="shared" si="25"/>
        <v>0</v>
      </c>
      <c r="BK106" s="3268">
        <f t="shared" si="26"/>
        <v>0</v>
      </c>
      <c r="BL106" s="3268">
        <f t="shared" si="27"/>
        <v>0</v>
      </c>
      <c r="BM106" s="3268">
        <f t="shared" si="28"/>
        <v>0</v>
      </c>
      <c r="BN106" s="3268">
        <f t="shared" si="29"/>
        <v>0</v>
      </c>
      <c r="BO106" s="3268">
        <f t="shared" si="30"/>
        <v>0</v>
      </c>
      <c r="BP106" s="3268">
        <f t="shared" si="31"/>
        <v>0</v>
      </c>
      <c r="BQ106" s="3268">
        <f t="shared" si="32"/>
        <v>0</v>
      </c>
      <c r="BR106" s="3268">
        <f t="shared" si="33"/>
        <v>0</v>
      </c>
      <c r="BS106" s="3268">
        <f t="shared" si="34"/>
        <v>0</v>
      </c>
      <c r="BT106" s="3320">
        <f t="shared" si="35"/>
        <v>0</v>
      </c>
    </row>
    <row r="107" spans="1:72">
      <c r="A107" s="3265"/>
      <c r="B107" s="3266"/>
      <c r="C107" s="3266"/>
      <c r="D107" s="3267"/>
      <c r="E107" s="3268">
        <f t="shared" si="7"/>
        <v>0</v>
      </c>
      <c r="F107" s="3269"/>
      <c r="G107" s="3270">
        <f t="shared" si="8"/>
        <v>0</v>
      </c>
      <c r="H107" s="3271">
        <f t="shared" si="9"/>
        <v>0</v>
      </c>
      <c r="I107" s="3278"/>
      <c r="J107" s="3278"/>
      <c r="K107" s="3278"/>
      <c r="L107" s="3278"/>
      <c r="M107" s="3278"/>
      <c r="N107" s="3278"/>
      <c r="O107" s="3278"/>
      <c r="P107" s="3278"/>
      <c r="Q107" s="3278"/>
      <c r="R107" s="3278"/>
      <c r="S107" s="3278"/>
      <c r="T107" s="3278"/>
      <c r="U107" s="3278"/>
      <c r="V107" s="3278"/>
      <c r="W107" s="3278"/>
      <c r="X107" s="3278"/>
      <c r="Y107" s="3278"/>
      <c r="Z107" s="3278"/>
      <c r="AA107" s="3278"/>
      <c r="AB107" s="3278"/>
      <c r="AC107" s="3268">
        <f t="shared" si="10"/>
        <v>0</v>
      </c>
      <c r="AD107" s="3288"/>
      <c r="AE107" s="3288"/>
      <c r="AF107" s="3288"/>
      <c r="AG107" s="3288"/>
      <c r="AH107" s="3288"/>
      <c r="AI107" s="3288"/>
      <c r="AJ107" s="3288"/>
      <c r="AK107" s="3288"/>
      <c r="AL107" s="3288"/>
      <c r="AM107" s="3288"/>
      <c r="AN107" s="3288"/>
      <c r="AO107" s="3288"/>
      <c r="AP107" s="3288"/>
      <c r="AQ107" s="3288"/>
      <c r="AR107" s="3288"/>
      <c r="AS107" s="3288"/>
      <c r="AT107" s="3298"/>
      <c r="AU107" s="3299"/>
      <c r="AV107" s="972">
        <f t="shared" si="11"/>
        <v>0</v>
      </c>
      <c r="AW107" s="972">
        <f t="shared" si="12"/>
        <v>0</v>
      </c>
      <c r="AX107" s="972">
        <f t="shared" si="13"/>
        <v>0</v>
      </c>
      <c r="AY107" s="3313">
        <f t="shared" si="14"/>
        <v>0</v>
      </c>
      <c r="AZ107" s="3268">
        <f t="shared" si="15"/>
        <v>0</v>
      </c>
      <c r="BA107" s="3268">
        <f t="shared" si="16"/>
        <v>0</v>
      </c>
      <c r="BB107" s="3268">
        <f t="shared" si="17"/>
        <v>0</v>
      </c>
      <c r="BC107" s="3268">
        <f t="shared" si="18"/>
        <v>0</v>
      </c>
      <c r="BD107" s="3268">
        <f t="shared" si="19"/>
        <v>0</v>
      </c>
      <c r="BE107" s="3268">
        <f t="shared" si="20"/>
        <v>0</v>
      </c>
      <c r="BF107" s="3268">
        <f t="shared" si="21"/>
        <v>0</v>
      </c>
      <c r="BG107" s="3268">
        <f t="shared" si="22"/>
        <v>0</v>
      </c>
      <c r="BH107" s="3268">
        <f t="shared" si="23"/>
        <v>0</v>
      </c>
      <c r="BI107" s="3268">
        <f t="shared" si="24"/>
        <v>0</v>
      </c>
      <c r="BJ107" s="3268">
        <f t="shared" si="25"/>
        <v>0</v>
      </c>
      <c r="BK107" s="3268">
        <f t="shared" si="26"/>
        <v>0</v>
      </c>
      <c r="BL107" s="3268">
        <f t="shared" si="27"/>
        <v>0</v>
      </c>
      <c r="BM107" s="3268">
        <f t="shared" si="28"/>
        <v>0</v>
      </c>
      <c r="BN107" s="3268">
        <f t="shared" si="29"/>
        <v>0</v>
      </c>
      <c r="BO107" s="3268">
        <f t="shared" si="30"/>
        <v>0</v>
      </c>
      <c r="BP107" s="3268">
        <f t="shared" si="31"/>
        <v>0</v>
      </c>
      <c r="BQ107" s="3268">
        <f t="shared" si="32"/>
        <v>0</v>
      </c>
      <c r="BR107" s="3268">
        <f t="shared" si="33"/>
        <v>0</v>
      </c>
      <c r="BS107" s="3268">
        <f t="shared" si="34"/>
        <v>0</v>
      </c>
      <c r="BT107" s="3320">
        <f t="shared" si="35"/>
        <v>0</v>
      </c>
    </row>
    <row r="108" spans="1:72">
      <c r="A108" s="3265"/>
      <c r="B108" s="3266"/>
      <c r="C108" s="3266"/>
      <c r="D108" s="3267"/>
      <c r="E108" s="3268">
        <f t="shared" si="7"/>
        <v>0</v>
      </c>
      <c r="F108" s="3269"/>
      <c r="G108" s="3270">
        <f t="shared" si="8"/>
        <v>0</v>
      </c>
      <c r="H108" s="3271">
        <f t="shared" si="9"/>
        <v>0</v>
      </c>
      <c r="I108" s="3278"/>
      <c r="J108" s="3278"/>
      <c r="K108" s="3278"/>
      <c r="L108" s="3278"/>
      <c r="M108" s="3278"/>
      <c r="N108" s="3278"/>
      <c r="O108" s="3278"/>
      <c r="P108" s="3278"/>
      <c r="Q108" s="3278"/>
      <c r="R108" s="3278"/>
      <c r="S108" s="3278"/>
      <c r="T108" s="3278"/>
      <c r="U108" s="3278"/>
      <c r="V108" s="3278"/>
      <c r="W108" s="3278"/>
      <c r="X108" s="3278"/>
      <c r="Y108" s="3278"/>
      <c r="Z108" s="3278"/>
      <c r="AA108" s="3278"/>
      <c r="AB108" s="3278"/>
      <c r="AC108" s="3268">
        <f t="shared" si="10"/>
        <v>0</v>
      </c>
      <c r="AD108" s="3288"/>
      <c r="AE108" s="3288"/>
      <c r="AF108" s="3288"/>
      <c r="AG108" s="3288"/>
      <c r="AH108" s="3288"/>
      <c r="AI108" s="3288"/>
      <c r="AJ108" s="3288"/>
      <c r="AK108" s="3288"/>
      <c r="AL108" s="3288"/>
      <c r="AM108" s="3288"/>
      <c r="AN108" s="3288"/>
      <c r="AO108" s="3288"/>
      <c r="AP108" s="3288"/>
      <c r="AQ108" s="3288"/>
      <c r="AR108" s="3288"/>
      <c r="AS108" s="3288"/>
      <c r="AT108" s="3298"/>
      <c r="AU108" s="3299"/>
      <c r="AV108" s="972">
        <f t="shared" si="11"/>
        <v>0</v>
      </c>
      <c r="AW108" s="972">
        <f t="shared" si="12"/>
        <v>0</v>
      </c>
      <c r="AX108" s="972">
        <f t="shared" si="13"/>
        <v>0</v>
      </c>
      <c r="AY108" s="3313">
        <f t="shared" si="14"/>
        <v>0</v>
      </c>
      <c r="AZ108" s="3268">
        <f t="shared" si="15"/>
        <v>0</v>
      </c>
      <c r="BA108" s="3268">
        <f t="shared" si="16"/>
        <v>0</v>
      </c>
      <c r="BB108" s="3268">
        <f t="shared" si="17"/>
        <v>0</v>
      </c>
      <c r="BC108" s="3268">
        <f t="shared" si="18"/>
        <v>0</v>
      </c>
      <c r="BD108" s="3268">
        <f t="shared" si="19"/>
        <v>0</v>
      </c>
      <c r="BE108" s="3268">
        <f t="shared" si="20"/>
        <v>0</v>
      </c>
      <c r="BF108" s="3268">
        <f t="shared" si="21"/>
        <v>0</v>
      </c>
      <c r="BG108" s="3268">
        <f t="shared" si="22"/>
        <v>0</v>
      </c>
      <c r="BH108" s="3268">
        <f t="shared" si="23"/>
        <v>0</v>
      </c>
      <c r="BI108" s="3268">
        <f t="shared" si="24"/>
        <v>0</v>
      </c>
      <c r="BJ108" s="3268">
        <f t="shared" si="25"/>
        <v>0</v>
      </c>
      <c r="BK108" s="3268">
        <f t="shared" si="26"/>
        <v>0</v>
      </c>
      <c r="BL108" s="3268">
        <f t="shared" si="27"/>
        <v>0</v>
      </c>
      <c r="BM108" s="3268">
        <f t="shared" si="28"/>
        <v>0</v>
      </c>
      <c r="BN108" s="3268">
        <f t="shared" si="29"/>
        <v>0</v>
      </c>
      <c r="BO108" s="3268">
        <f t="shared" si="30"/>
        <v>0</v>
      </c>
      <c r="BP108" s="3268">
        <f t="shared" si="31"/>
        <v>0</v>
      </c>
      <c r="BQ108" s="3268">
        <f t="shared" si="32"/>
        <v>0</v>
      </c>
      <c r="BR108" s="3268">
        <f t="shared" si="33"/>
        <v>0</v>
      </c>
      <c r="BS108" s="3268">
        <f t="shared" si="34"/>
        <v>0</v>
      </c>
      <c r="BT108" s="3320">
        <f t="shared" si="35"/>
        <v>0</v>
      </c>
    </row>
    <row r="109" spans="1:72">
      <c r="A109" s="3265"/>
      <c r="B109" s="3266"/>
      <c r="C109" s="3266"/>
      <c r="D109" s="3267"/>
      <c r="E109" s="3268">
        <f t="shared" si="7"/>
        <v>0</v>
      </c>
      <c r="F109" s="3269"/>
      <c r="G109" s="3270">
        <f t="shared" si="8"/>
        <v>0</v>
      </c>
      <c r="H109" s="3271">
        <f t="shared" si="9"/>
        <v>0</v>
      </c>
      <c r="I109" s="3278"/>
      <c r="J109" s="3278"/>
      <c r="K109" s="3278"/>
      <c r="L109" s="3278"/>
      <c r="M109" s="3278"/>
      <c r="N109" s="3278"/>
      <c r="O109" s="3278"/>
      <c r="P109" s="3278"/>
      <c r="Q109" s="3278"/>
      <c r="R109" s="3278"/>
      <c r="S109" s="3278"/>
      <c r="T109" s="3278"/>
      <c r="U109" s="3278"/>
      <c r="V109" s="3278"/>
      <c r="W109" s="3278"/>
      <c r="X109" s="3278"/>
      <c r="Y109" s="3278"/>
      <c r="Z109" s="3278"/>
      <c r="AA109" s="3278"/>
      <c r="AB109" s="3278"/>
      <c r="AC109" s="3268">
        <f t="shared" si="10"/>
        <v>0</v>
      </c>
      <c r="AD109" s="3288"/>
      <c r="AE109" s="3288"/>
      <c r="AF109" s="3288"/>
      <c r="AG109" s="3288"/>
      <c r="AH109" s="3288"/>
      <c r="AI109" s="3288"/>
      <c r="AJ109" s="3288"/>
      <c r="AK109" s="3288"/>
      <c r="AL109" s="3288"/>
      <c r="AM109" s="3288"/>
      <c r="AN109" s="3288"/>
      <c r="AO109" s="3288"/>
      <c r="AP109" s="3288"/>
      <c r="AQ109" s="3288"/>
      <c r="AR109" s="3288"/>
      <c r="AS109" s="3288"/>
      <c r="AT109" s="3298"/>
      <c r="AU109" s="3299"/>
      <c r="AV109" s="972">
        <f t="shared" si="11"/>
        <v>0</v>
      </c>
      <c r="AW109" s="972">
        <f t="shared" si="12"/>
        <v>0</v>
      </c>
      <c r="AX109" s="972">
        <f t="shared" si="13"/>
        <v>0</v>
      </c>
      <c r="AY109" s="3313">
        <f t="shared" si="14"/>
        <v>0</v>
      </c>
      <c r="AZ109" s="3268">
        <f t="shared" si="15"/>
        <v>0</v>
      </c>
      <c r="BA109" s="3268">
        <f t="shared" si="16"/>
        <v>0</v>
      </c>
      <c r="BB109" s="3268">
        <f t="shared" si="17"/>
        <v>0</v>
      </c>
      <c r="BC109" s="3268">
        <f t="shared" si="18"/>
        <v>0</v>
      </c>
      <c r="BD109" s="3268">
        <f t="shared" si="19"/>
        <v>0</v>
      </c>
      <c r="BE109" s="3268">
        <f t="shared" si="20"/>
        <v>0</v>
      </c>
      <c r="BF109" s="3268">
        <f t="shared" si="21"/>
        <v>0</v>
      </c>
      <c r="BG109" s="3268">
        <f t="shared" si="22"/>
        <v>0</v>
      </c>
      <c r="BH109" s="3268">
        <f t="shared" si="23"/>
        <v>0</v>
      </c>
      <c r="BI109" s="3268">
        <f t="shared" si="24"/>
        <v>0</v>
      </c>
      <c r="BJ109" s="3268">
        <f t="shared" si="25"/>
        <v>0</v>
      </c>
      <c r="BK109" s="3268">
        <f t="shared" si="26"/>
        <v>0</v>
      </c>
      <c r="BL109" s="3268">
        <f t="shared" si="27"/>
        <v>0</v>
      </c>
      <c r="BM109" s="3268">
        <f t="shared" si="28"/>
        <v>0</v>
      </c>
      <c r="BN109" s="3268">
        <f t="shared" si="29"/>
        <v>0</v>
      </c>
      <c r="BO109" s="3268">
        <f t="shared" si="30"/>
        <v>0</v>
      </c>
      <c r="BP109" s="3268">
        <f t="shared" si="31"/>
        <v>0</v>
      </c>
      <c r="BQ109" s="3268">
        <f t="shared" si="32"/>
        <v>0</v>
      </c>
      <c r="BR109" s="3268">
        <f t="shared" si="33"/>
        <v>0</v>
      </c>
      <c r="BS109" s="3268">
        <f t="shared" si="34"/>
        <v>0</v>
      </c>
      <c r="BT109" s="3320">
        <f t="shared" si="35"/>
        <v>0</v>
      </c>
    </row>
    <row r="110" spans="1:72">
      <c r="A110" s="3265"/>
      <c r="B110" s="3265"/>
      <c r="C110" s="3265"/>
      <c r="D110" s="3267"/>
      <c r="E110" s="3268">
        <f t="shared" si="7"/>
        <v>0</v>
      </c>
      <c r="F110" s="3321"/>
      <c r="G110" s="3270">
        <f t="shared" ref="G110:G141" si="36">H110+AC110+AT110</f>
        <v>0</v>
      </c>
      <c r="H110" s="3271">
        <f t="shared" ref="H110:H141" si="37">SUMIF(I$12:AB$12,"总值",I110:AB110)</f>
        <v>0</v>
      </c>
      <c r="I110" s="3322"/>
      <c r="J110" s="3322"/>
      <c r="K110" s="3278"/>
      <c r="L110" s="3278"/>
      <c r="M110" s="3278"/>
      <c r="N110" s="3278"/>
      <c r="O110" s="3278"/>
      <c r="P110" s="3278"/>
      <c r="Q110" s="3278"/>
      <c r="R110" s="3278"/>
      <c r="S110" s="3278"/>
      <c r="T110" s="3278"/>
      <c r="U110" s="3278"/>
      <c r="V110" s="3278"/>
      <c r="W110" s="3278"/>
      <c r="X110" s="3278"/>
      <c r="Y110" s="3278"/>
      <c r="Z110" s="3278"/>
      <c r="AA110" s="3278"/>
      <c r="AB110" s="3278"/>
      <c r="AC110" s="3268">
        <f t="shared" ref="AC110:AC141" si="38">SUMIF(AD$12:AS$12,"总值",AD110:AS110)</f>
        <v>0</v>
      </c>
      <c r="AD110" s="3288"/>
      <c r="AE110" s="3288"/>
      <c r="AF110" s="3288"/>
      <c r="AG110" s="3288"/>
      <c r="AH110" s="3288"/>
      <c r="AI110" s="3288"/>
      <c r="AJ110" s="3288"/>
      <c r="AK110" s="3288"/>
      <c r="AL110" s="3288"/>
      <c r="AM110" s="3288"/>
      <c r="AN110" s="3288"/>
      <c r="AO110" s="3288"/>
      <c r="AP110" s="3288"/>
      <c r="AQ110" s="3288"/>
      <c r="AR110" s="3288"/>
      <c r="AS110" s="3288"/>
      <c r="AT110" s="3288"/>
      <c r="AU110" s="3323"/>
      <c r="AV110" s="972">
        <f t="shared" si="11"/>
        <v>0</v>
      </c>
      <c r="AW110" s="972">
        <f t="shared" si="12"/>
        <v>0</v>
      </c>
      <c r="AX110" s="972">
        <f t="shared" si="13"/>
        <v>0</v>
      </c>
      <c r="AY110" s="3313">
        <f t="shared" ref="AY110:AY141" si="39">ROUND($AY$6*AZ110/$AZ$5,2)</f>
        <v>0</v>
      </c>
      <c r="AZ110" s="3268">
        <f t="shared" ref="AZ110:AZ141" si="40">BA110+BL110</f>
        <v>0</v>
      </c>
      <c r="BA110" s="3268">
        <f t="shared" ref="BA110:BA141" si="41">SUM(BB110:BK110)</f>
        <v>0</v>
      </c>
      <c r="BB110" s="3268">
        <f t="shared" ref="BB110:BB141" si="42">IF($D110="是",I110-J110,0)</f>
        <v>0</v>
      </c>
      <c r="BC110" s="3268">
        <f t="shared" ref="BC110:BC141" si="43">IF($D110="是",K110-L110,0)</f>
        <v>0</v>
      </c>
      <c r="BD110" s="3268">
        <f t="shared" ref="BD110:BD141" si="44">IF($D110="是",M110-N110,0)</f>
        <v>0</v>
      </c>
      <c r="BE110" s="3268">
        <f t="shared" ref="BE110:BE141" si="45">IF($D110="是",O110-P110,0)</f>
        <v>0</v>
      </c>
      <c r="BF110" s="3268">
        <f t="shared" ref="BF110:BF141" si="46">IF($D110="是",Q110-R110,0)</f>
        <v>0</v>
      </c>
      <c r="BG110" s="3268">
        <f t="shared" ref="BG110:BG141" si="47">IF($D110="是",S110-T110,0)</f>
        <v>0</v>
      </c>
      <c r="BH110" s="3268">
        <f t="shared" ref="BH110:BH141" si="48">IF($D110="是",U110-V110,0)</f>
        <v>0</v>
      </c>
      <c r="BI110" s="3268">
        <f t="shared" ref="BI110:BI141" si="49">IF($D110="是",W110-X110,0)</f>
        <v>0</v>
      </c>
      <c r="BJ110" s="3268">
        <f t="shared" ref="BJ110:BJ141" si="50">IF($D110="是",Y110-Z110,0)</f>
        <v>0</v>
      </c>
      <c r="BK110" s="3268">
        <f t="shared" ref="BK110:BK141" si="51">IF($D110="是",AA110-AB110,0)</f>
        <v>0</v>
      </c>
      <c r="BL110" s="3268">
        <f t="shared" ref="BL110:BL141" si="52">SUM(BM110:BT110)</f>
        <v>0</v>
      </c>
      <c r="BM110" s="3268">
        <f t="shared" ref="BM110:BM141" si="53">IF($D110="是",AD110-AE110,0)</f>
        <v>0</v>
      </c>
      <c r="BN110" s="3268">
        <f t="shared" ref="BN110:BN141" si="54">IF($D110="是",AF110-AG110,0)</f>
        <v>0</v>
      </c>
      <c r="BO110" s="3268">
        <f t="shared" ref="BO110:BO141" si="55">IF($D110="是",AH110-AI110,0)</f>
        <v>0</v>
      </c>
      <c r="BP110" s="3268">
        <f t="shared" ref="BP110:BP141" si="56">IF($D110="是",AJ110-AK110,0)</f>
        <v>0</v>
      </c>
      <c r="BQ110" s="3268">
        <f t="shared" ref="BQ110:BQ141" si="57">IF($D110="是",AL110-AM110,0)</f>
        <v>0</v>
      </c>
      <c r="BR110" s="3268">
        <f t="shared" ref="BR110:BR141" si="58">IF($D110="是",AN110-AO110,0)</f>
        <v>0</v>
      </c>
      <c r="BS110" s="3268">
        <f t="shared" ref="BS110:BS141" si="59">IF($D110="是",AP110-AQ110,0)</f>
        <v>0</v>
      </c>
      <c r="BT110" s="3320">
        <f t="shared" ref="BT110:BT141" si="60">IF($D110="是",AR110-AS110,0)</f>
        <v>0</v>
      </c>
    </row>
    <row r="111" spans="1:72">
      <c r="A111" s="3265"/>
      <c r="B111" s="3265"/>
      <c r="C111" s="3265"/>
      <c r="D111" s="3267"/>
      <c r="E111" s="3268">
        <f t="shared" si="7"/>
        <v>0</v>
      </c>
      <c r="F111" s="3321"/>
      <c r="G111" s="3270">
        <f t="shared" si="36"/>
        <v>0</v>
      </c>
      <c r="H111" s="3271">
        <f t="shared" si="37"/>
        <v>0</v>
      </c>
      <c r="I111" s="3278"/>
      <c r="J111" s="3278"/>
      <c r="K111" s="3278"/>
      <c r="L111" s="3278"/>
      <c r="M111" s="3278"/>
      <c r="N111" s="3278"/>
      <c r="O111" s="3278"/>
      <c r="P111" s="3278"/>
      <c r="Q111" s="3278"/>
      <c r="R111" s="3278"/>
      <c r="S111" s="3278"/>
      <c r="T111" s="3278"/>
      <c r="U111" s="3278"/>
      <c r="V111" s="3278"/>
      <c r="W111" s="3278"/>
      <c r="X111" s="3278"/>
      <c r="Y111" s="3278"/>
      <c r="Z111" s="3278"/>
      <c r="AA111" s="3278"/>
      <c r="AB111" s="3278"/>
      <c r="AC111" s="3268">
        <f t="shared" si="38"/>
        <v>0</v>
      </c>
      <c r="AD111" s="3288"/>
      <c r="AE111" s="3288"/>
      <c r="AF111" s="3288"/>
      <c r="AG111" s="3288"/>
      <c r="AH111" s="3288"/>
      <c r="AI111" s="3288"/>
      <c r="AJ111" s="3288"/>
      <c r="AK111" s="3288"/>
      <c r="AL111" s="3288"/>
      <c r="AM111" s="3288"/>
      <c r="AN111" s="3288"/>
      <c r="AO111" s="3288"/>
      <c r="AP111" s="3288"/>
      <c r="AQ111" s="3288"/>
      <c r="AR111" s="3288"/>
      <c r="AS111" s="3288"/>
      <c r="AT111" s="3288"/>
      <c r="AU111" s="3323"/>
      <c r="AV111" s="972">
        <f t="shared" si="11"/>
        <v>0</v>
      </c>
      <c r="AW111" s="972">
        <f t="shared" si="12"/>
        <v>0</v>
      </c>
      <c r="AX111" s="972">
        <f t="shared" si="13"/>
        <v>0</v>
      </c>
      <c r="AY111" s="3313">
        <f t="shared" si="39"/>
        <v>0</v>
      </c>
      <c r="AZ111" s="3268">
        <f t="shared" si="40"/>
        <v>0</v>
      </c>
      <c r="BA111" s="3268">
        <f t="shared" si="41"/>
        <v>0</v>
      </c>
      <c r="BB111" s="3268">
        <f t="shared" si="42"/>
        <v>0</v>
      </c>
      <c r="BC111" s="3268">
        <f t="shared" si="43"/>
        <v>0</v>
      </c>
      <c r="BD111" s="3268">
        <f t="shared" si="44"/>
        <v>0</v>
      </c>
      <c r="BE111" s="3268">
        <f t="shared" si="45"/>
        <v>0</v>
      </c>
      <c r="BF111" s="3268">
        <f t="shared" si="46"/>
        <v>0</v>
      </c>
      <c r="BG111" s="3268">
        <f t="shared" si="47"/>
        <v>0</v>
      </c>
      <c r="BH111" s="3268">
        <f t="shared" si="48"/>
        <v>0</v>
      </c>
      <c r="BI111" s="3268">
        <f t="shared" si="49"/>
        <v>0</v>
      </c>
      <c r="BJ111" s="3268">
        <f t="shared" si="50"/>
        <v>0</v>
      </c>
      <c r="BK111" s="3268">
        <f t="shared" si="51"/>
        <v>0</v>
      </c>
      <c r="BL111" s="3268">
        <f t="shared" si="52"/>
        <v>0</v>
      </c>
      <c r="BM111" s="3268">
        <f t="shared" si="53"/>
        <v>0</v>
      </c>
      <c r="BN111" s="3268">
        <f t="shared" si="54"/>
        <v>0</v>
      </c>
      <c r="BO111" s="3268">
        <f t="shared" si="55"/>
        <v>0</v>
      </c>
      <c r="BP111" s="3268">
        <f t="shared" si="56"/>
        <v>0</v>
      </c>
      <c r="BQ111" s="3268">
        <f t="shared" si="57"/>
        <v>0</v>
      </c>
      <c r="BR111" s="3268">
        <f t="shared" si="58"/>
        <v>0</v>
      </c>
      <c r="BS111" s="3268">
        <f t="shared" si="59"/>
        <v>0</v>
      </c>
      <c r="BT111" s="3320">
        <f t="shared" si="60"/>
        <v>0</v>
      </c>
    </row>
    <row r="112" spans="1:72">
      <c r="A112" s="3265"/>
      <c r="B112" s="3265"/>
      <c r="C112" s="3265"/>
      <c r="D112" s="3267"/>
      <c r="E112" s="3268">
        <f t="shared" si="7"/>
        <v>0</v>
      </c>
      <c r="F112" s="3321"/>
      <c r="G112" s="3270">
        <f t="shared" si="36"/>
        <v>0</v>
      </c>
      <c r="H112" s="3271">
        <f t="shared" si="37"/>
        <v>0</v>
      </c>
      <c r="I112" s="3278"/>
      <c r="J112" s="3278"/>
      <c r="K112" s="3278"/>
      <c r="L112" s="3278"/>
      <c r="M112" s="3278"/>
      <c r="N112" s="3278"/>
      <c r="O112" s="3278"/>
      <c r="P112" s="3278"/>
      <c r="Q112" s="3278"/>
      <c r="R112" s="3278"/>
      <c r="S112" s="3278"/>
      <c r="T112" s="3278"/>
      <c r="U112" s="3278"/>
      <c r="V112" s="3278"/>
      <c r="W112" s="3278"/>
      <c r="X112" s="3278"/>
      <c r="Y112" s="3278"/>
      <c r="Z112" s="3278"/>
      <c r="AA112" s="3278"/>
      <c r="AB112" s="3278"/>
      <c r="AC112" s="3268">
        <f t="shared" si="38"/>
        <v>0</v>
      </c>
      <c r="AD112" s="3288"/>
      <c r="AE112" s="3288"/>
      <c r="AF112" s="3288"/>
      <c r="AG112" s="3288"/>
      <c r="AH112" s="3288"/>
      <c r="AI112" s="3288"/>
      <c r="AJ112" s="3288"/>
      <c r="AK112" s="3288"/>
      <c r="AL112" s="3288"/>
      <c r="AM112" s="3288"/>
      <c r="AN112" s="3288"/>
      <c r="AO112" s="3288"/>
      <c r="AP112" s="3288"/>
      <c r="AQ112" s="3288"/>
      <c r="AR112" s="3288"/>
      <c r="AS112" s="3288"/>
      <c r="AT112" s="3288"/>
      <c r="AU112" s="3323"/>
      <c r="AV112" s="972">
        <f t="shared" si="11"/>
        <v>0</v>
      </c>
      <c r="AW112" s="972">
        <f t="shared" si="12"/>
        <v>0</v>
      </c>
      <c r="AX112" s="972">
        <f t="shared" si="13"/>
        <v>0</v>
      </c>
      <c r="AY112" s="3313">
        <f t="shared" si="39"/>
        <v>0</v>
      </c>
      <c r="AZ112" s="3268">
        <f t="shared" si="40"/>
        <v>0</v>
      </c>
      <c r="BA112" s="3268">
        <f t="shared" si="41"/>
        <v>0</v>
      </c>
      <c r="BB112" s="3268">
        <f t="shared" si="42"/>
        <v>0</v>
      </c>
      <c r="BC112" s="3268">
        <f t="shared" si="43"/>
        <v>0</v>
      </c>
      <c r="BD112" s="3268">
        <f t="shared" si="44"/>
        <v>0</v>
      </c>
      <c r="BE112" s="3268">
        <f t="shared" si="45"/>
        <v>0</v>
      </c>
      <c r="BF112" s="3268">
        <f t="shared" si="46"/>
        <v>0</v>
      </c>
      <c r="BG112" s="3268">
        <f t="shared" si="47"/>
        <v>0</v>
      </c>
      <c r="BH112" s="3268">
        <f t="shared" si="48"/>
        <v>0</v>
      </c>
      <c r="BI112" s="3268">
        <f t="shared" si="49"/>
        <v>0</v>
      </c>
      <c r="BJ112" s="3268">
        <f t="shared" si="50"/>
        <v>0</v>
      </c>
      <c r="BK112" s="3268">
        <f t="shared" si="51"/>
        <v>0</v>
      </c>
      <c r="BL112" s="3268">
        <f t="shared" si="52"/>
        <v>0</v>
      </c>
      <c r="BM112" s="3268">
        <f t="shared" si="53"/>
        <v>0</v>
      </c>
      <c r="BN112" s="3268">
        <f t="shared" si="54"/>
        <v>0</v>
      </c>
      <c r="BO112" s="3268">
        <f t="shared" si="55"/>
        <v>0</v>
      </c>
      <c r="BP112" s="3268">
        <f t="shared" si="56"/>
        <v>0</v>
      </c>
      <c r="BQ112" s="3268">
        <f t="shared" si="57"/>
        <v>0</v>
      </c>
      <c r="BR112" s="3268">
        <f t="shared" si="58"/>
        <v>0</v>
      </c>
      <c r="BS112" s="3268">
        <f t="shared" si="59"/>
        <v>0</v>
      </c>
      <c r="BT112" s="3320">
        <f t="shared" si="60"/>
        <v>0</v>
      </c>
    </row>
    <row r="113" spans="1:72">
      <c r="A113" s="3265"/>
      <c r="B113" s="3266"/>
      <c r="C113" s="3266"/>
      <c r="D113" s="3267"/>
      <c r="E113" s="3268">
        <f t="shared" ref="E113:E144" si="61">IF($C$3="是",ROUND($A$3*G113/$B$3,2),ROUND($A$3*(G113-AT113)/$B$3,2))</f>
        <v>0</v>
      </c>
      <c r="F113" s="3269"/>
      <c r="G113" s="3270">
        <f t="shared" si="36"/>
        <v>0</v>
      </c>
      <c r="H113" s="3271">
        <f t="shared" si="37"/>
        <v>0</v>
      </c>
      <c r="I113" s="3278"/>
      <c r="J113" s="3278"/>
      <c r="K113" s="3278"/>
      <c r="L113" s="3278"/>
      <c r="M113" s="3278"/>
      <c r="N113" s="3278"/>
      <c r="O113" s="3278"/>
      <c r="P113" s="3278"/>
      <c r="Q113" s="3278"/>
      <c r="R113" s="3278"/>
      <c r="S113" s="3278"/>
      <c r="T113" s="3278"/>
      <c r="U113" s="3278"/>
      <c r="V113" s="3278"/>
      <c r="W113" s="3278"/>
      <c r="X113" s="3278"/>
      <c r="Y113" s="3278"/>
      <c r="Z113" s="3278"/>
      <c r="AA113" s="3278"/>
      <c r="AB113" s="3278"/>
      <c r="AC113" s="3268">
        <f t="shared" si="38"/>
        <v>0</v>
      </c>
      <c r="AD113" s="3288"/>
      <c r="AE113" s="3288"/>
      <c r="AF113" s="3288"/>
      <c r="AG113" s="3288"/>
      <c r="AH113" s="3288"/>
      <c r="AI113" s="3288"/>
      <c r="AJ113" s="3288"/>
      <c r="AK113" s="3288"/>
      <c r="AL113" s="3288"/>
      <c r="AM113" s="3288"/>
      <c r="AN113" s="3288"/>
      <c r="AO113" s="3288"/>
      <c r="AP113" s="3288"/>
      <c r="AQ113" s="3288"/>
      <c r="AR113" s="3288"/>
      <c r="AS113" s="3288"/>
      <c r="AT113" s="3298"/>
      <c r="AU113" s="3299"/>
      <c r="AV113" s="972">
        <f t="shared" ref="AV113:AV144" si="62">A113</f>
        <v>0</v>
      </c>
      <c r="AW113" s="972">
        <f t="shared" ref="AW113:AW144" si="63">B113</f>
        <v>0</v>
      </c>
      <c r="AX113" s="972">
        <f t="shared" ref="AX113:AX144" si="64">C113</f>
        <v>0</v>
      </c>
      <c r="AY113" s="3313">
        <f t="shared" si="39"/>
        <v>0</v>
      </c>
      <c r="AZ113" s="3268">
        <f t="shared" si="40"/>
        <v>0</v>
      </c>
      <c r="BA113" s="3268">
        <f t="shared" si="41"/>
        <v>0</v>
      </c>
      <c r="BB113" s="3268">
        <f t="shared" si="42"/>
        <v>0</v>
      </c>
      <c r="BC113" s="3268">
        <f t="shared" si="43"/>
        <v>0</v>
      </c>
      <c r="BD113" s="3268">
        <f t="shared" si="44"/>
        <v>0</v>
      </c>
      <c r="BE113" s="3268">
        <f t="shared" si="45"/>
        <v>0</v>
      </c>
      <c r="BF113" s="3268">
        <f t="shared" si="46"/>
        <v>0</v>
      </c>
      <c r="BG113" s="3268">
        <f t="shared" si="47"/>
        <v>0</v>
      </c>
      <c r="BH113" s="3268">
        <f t="shared" si="48"/>
        <v>0</v>
      </c>
      <c r="BI113" s="3268">
        <f t="shared" si="49"/>
        <v>0</v>
      </c>
      <c r="BJ113" s="3268">
        <f t="shared" si="50"/>
        <v>0</v>
      </c>
      <c r="BK113" s="3268">
        <f t="shared" si="51"/>
        <v>0</v>
      </c>
      <c r="BL113" s="3268">
        <f t="shared" si="52"/>
        <v>0</v>
      </c>
      <c r="BM113" s="3268">
        <f t="shared" si="53"/>
        <v>0</v>
      </c>
      <c r="BN113" s="3268">
        <f t="shared" si="54"/>
        <v>0</v>
      </c>
      <c r="BO113" s="3268">
        <f t="shared" si="55"/>
        <v>0</v>
      </c>
      <c r="BP113" s="3268">
        <f t="shared" si="56"/>
        <v>0</v>
      </c>
      <c r="BQ113" s="3268">
        <f t="shared" si="57"/>
        <v>0</v>
      </c>
      <c r="BR113" s="3268">
        <f t="shared" si="58"/>
        <v>0</v>
      </c>
      <c r="BS113" s="3268">
        <f t="shared" si="59"/>
        <v>0</v>
      </c>
      <c r="BT113" s="3320">
        <f t="shared" si="60"/>
        <v>0</v>
      </c>
    </row>
    <row r="114" spans="1:72">
      <c r="A114" s="3265"/>
      <c r="B114" s="3266"/>
      <c r="C114" s="3266"/>
      <c r="D114" s="3267"/>
      <c r="E114" s="3268">
        <f t="shared" si="61"/>
        <v>0</v>
      </c>
      <c r="F114" s="3269"/>
      <c r="G114" s="3270">
        <f t="shared" si="36"/>
        <v>0</v>
      </c>
      <c r="H114" s="3271">
        <f t="shared" si="37"/>
        <v>0</v>
      </c>
      <c r="I114" s="3278"/>
      <c r="J114" s="3278"/>
      <c r="K114" s="3278"/>
      <c r="L114" s="3278"/>
      <c r="M114" s="3278"/>
      <c r="N114" s="3278"/>
      <c r="O114" s="3278"/>
      <c r="P114" s="3278"/>
      <c r="Q114" s="3278"/>
      <c r="R114" s="3278"/>
      <c r="S114" s="3278"/>
      <c r="T114" s="3278"/>
      <c r="U114" s="3278"/>
      <c r="V114" s="3278"/>
      <c r="W114" s="3278"/>
      <c r="X114" s="3278"/>
      <c r="Y114" s="3278"/>
      <c r="Z114" s="3278"/>
      <c r="AA114" s="3278"/>
      <c r="AB114" s="3278"/>
      <c r="AC114" s="3268">
        <f t="shared" si="38"/>
        <v>0</v>
      </c>
      <c r="AD114" s="3288"/>
      <c r="AE114" s="3288"/>
      <c r="AF114" s="3288"/>
      <c r="AG114" s="3288"/>
      <c r="AH114" s="3288"/>
      <c r="AI114" s="3288"/>
      <c r="AJ114" s="3288"/>
      <c r="AK114" s="3288"/>
      <c r="AL114" s="3288"/>
      <c r="AM114" s="3288"/>
      <c r="AN114" s="3288"/>
      <c r="AO114" s="3288"/>
      <c r="AP114" s="3288"/>
      <c r="AQ114" s="3288"/>
      <c r="AR114" s="3288"/>
      <c r="AS114" s="3288"/>
      <c r="AT114" s="3298"/>
      <c r="AU114" s="3299"/>
      <c r="AV114" s="972">
        <f t="shared" si="62"/>
        <v>0</v>
      </c>
      <c r="AW114" s="972">
        <f t="shared" si="63"/>
        <v>0</v>
      </c>
      <c r="AX114" s="972">
        <f t="shared" si="64"/>
        <v>0</v>
      </c>
      <c r="AY114" s="3313">
        <f t="shared" si="39"/>
        <v>0</v>
      </c>
      <c r="AZ114" s="3268">
        <f t="shared" si="40"/>
        <v>0</v>
      </c>
      <c r="BA114" s="3268">
        <f t="shared" si="41"/>
        <v>0</v>
      </c>
      <c r="BB114" s="3268">
        <f t="shared" si="42"/>
        <v>0</v>
      </c>
      <c r="BC114" s="3268">
        <f t="shared" si="43"/>
        <v>0</v>
      </c>
      <c r="BD114" s="3268">
        <f t="shared" si="44"/>
        <v>0</v>
      </c>
      <c r="BE114" s="3268">
        <f t="shared" si="45"/>
        <v>0</v>
      </c>
      <c r="BF114" s="3268">
        <f t="shared" si="46"/>
        <v>0</v>
      </c>
      <c r="BG114" s="3268">
        <f t="shared" si="47"/>
        <v>0</v>
      </c>
      <c r="BH114" s="3268">
        <f t="shared" si="48"/>
        <v>0</v>
      </c>
      <c r="BI114" s="3268">
        <f t="shared" si="49"/>
        <v>0</v>
      </c>
      <c r="BJ114" s="3268">
        <f t="shared" si="50"/>
        <v>0</v>
      </c>
      <c r="BK114" s="3268">
        <f t="shared" si="51"/>
        <v>0</v>
      </c>
      <c r="BL114" s="3268">
        <f t="shared" si="52"/>
        <v>0</v>
      </c>
      <c r="BM114" s="3268">
        <f t="shared" si="53"/>
        <v>0</v>
      </c>
      <c r="BN114" s="3268">
        <f t="shared" si="54"/>
        <v>0</v>
      </c>
      <c r="BO114" s="3268">
        <f t="shared" si="55"/>
        <v>0</v>
      </c>
      <c r="BP114" s="3268">
        <f t="shared" si="56"/>
        <v>0</v>
      </c>
      <c r="BQ114" s="3268">
        <f t="shared" si="57"/>
        <v>0</v>
      </c>
      <c r="BR114" s="3268">
        <f t="shared" si="58"/>
        <v>0</v>
      </c>
      <c r="BS114" s="3268">
        <f t="shared" si="59"/>
        <v>0</v>
      </c>
      <c r="BT114" s="3320">
        <f t="shared" si="60"/>
        <v>0</v>
      </c>
    </row>
    <row r="115" spans="1:72">
      <c r="A115" s="3265"/>
      <c r="B115" s="3266"/>
      <c r="C115" s="3266"/>
      <c r="D115" s="3267"/>
      <c r="E115" s="3268">
        <f t="shared" si="61"/>
        <v>0</v>
      </c>
      <c r="F115" s="3269"/>
      <c r="G115" s="3270">
        <f t="shared" si="36"/>
        <v>0</v>
      </c>
      <c r="H115" s="3271">
        <f t="shared" si="37"/>
        <v>0</v>
      </c>
      <c r="I115" s="3278"/>
      <c r="J115" s="3278"/>
      <c r="K115" s="3278"/>
      <c r="L115" s="3278"/>
      <c r="M115" s="3278"/>
      <c r="N115" s="3278"/>
      <c r="O115" s="3278"/>
      <c r="P115" s="3278"/>
      <c r="Q115" s="3278"/>
      <c r="R115" s="3278"/>
      <c r="S115" s="3278"/>
      <c r="T115" s="3278"/>
      <c r="U115" s="3278"/>
      <c r="V115" s="3278"/>
      <c r="W115" s="3278"/>
      <c r="X115" s="3278"/>
      <c r="Y115" s="3278"/>
      <c r="Z115" s="3278"/>
      <c r="AA115" s="3278"/>
      <c r="AB115" s="3278"/>
      <c r="AC115" s="3268">
        <f t="shared" si="38"/>
        <v>0</v>
      </c>
      <c r="AD115" s="3288"/>
      <c r="AE115" s="3288"/>
      <c r="AF115" s="3288"/>
      <c r="AG115" s="3288"/>
      <c r="AH115" s="3288"/>
      <c r="AI115" s="3288"/>
      <c r="AJ115" s="3288"/>
      <c r="AK115" s="3288"/>
      <c r="AL115" s="3288"/>
      <c r="AM115" s="3288"/>
      <c r="AN115" s="3288"/>
      <c r="AO115" s="3288"/>
      <c r="AP115" s="3288"/>
      <c r="AQ115" s="3288"/>
      <c r="AR115" s="3288"/>
      <c r="AS115" s="3288"/>
      <c r="AT115" s="3298"/>
      <c r="AU115" s="3299"/>
      <c r="AV115" s="972">
        <f t="shared" si="62"/>
        <v>0</v>
      </c>
      <c r="AW115" s="972">
        <f t="shared" si="63"/>
        <v>0</v>
      </c>
      <c r="AX115" s="972">
        <f t="shared" si="64"/>
        <v>0</v>
      </c>
      <c r="AY115" s="3313">
        <f t="shared" si="39"/>
        <v>0</v>
      </c>
      <c r="AZ115" s="3268">
        <f t="shared" si="40"/>
        <v>0</v>
      </c>
      <c r="BA115" s="3268">
        <f t="shared" si="41"/>
        <v>0</v>
      </c>
      <c r="BB115" s="3268">
        <f t="shared" si="42"/>
        <v>0</v>
      </c>
      <c r="BC115" s="3268">
        <f t="shared" si="43"/>
        <v>0</v>
      </c>
      <c r="BD115" s="3268">
        <f t="shared" si="44"/>
        <v>0</v>
      </c>
      <c r="BE115" s="3268">
        <f t="shared" si="45"/>
        <v>0</v>
      </c>
      <c r="BF115" s="3268">
        <f t="shared" si="46"/>
        <v>0</v>
      </c>
      <c r="BG115" s="3268">
        <f t="shared" si="47"/>
        <v>0</v>
      </c>
      <c r="BH115" s="3268">
        <f t="shared" si="48"/>
        <v>0</v>
      </c>
      <c r="BI115" s="3268">
        <f t="shared" si="49"/>
        <v>0</v>
      </c>
      <c r="BJ115" s="3268">
        <f t="shared" si="50"/>
        <v>0</v>
      </c>
      <c r="BK115" s="3268">
        <f t="shared" si="51"/>
        <v>0</v>
      </c>
      <c r="BL115" s="3268">
        <f t="shared" si="52"/>
        <v>0</v>
      </c>
      <c r="BM115" s="3268">
        <f t="shared" si="53"/>
        <v>0</v>
      </c>
      <c r="BN115" s="3268">
        <f t="shared" si="54"/>
        <v>0</v>
      </c>
      <c r="BO115" s="3268">
        <f t="shared" si="55"/>
        <v>0</v>
      </c>
      <c r="BP115" s="3268">
        <f t="shared" si="56"/>
        <v>0</v>
      </c>
      <c r="BQ115" s="3268">
        <f t="shared" si="57"/>
        <v>0</v>
      </c>
      <c r="BR115" s="3268">
        <f t="shared" si="58"/>
        <v>0</v>
      </c>
      <c r="BS115" s="3268">
        <f t="shared" si="59"/>
        <v>0</v>
      </c>
      <c r="BT115" s="3320">
        <f t="shared" si="60"/>
        <v>0</v>
      </c>
    </row>
    <row r="116" spans="1:72">
      <c r="A116" s="3265"/>
      <c r="B116" s="3266"/>
      <c r="C116" s="3266"/>
      <c r="D116" s="3267"/>
      <c r="E116" s="3268">
        <f t="shared" si="61"/>
        <v>0</v>
      </c>
      <c r="F116" s="3269"/>
      <c r="G116" s="3270">
        <f t="shared" si="36"/>
        <v>0</v>
      </c>
      <c r="H116" s="3271">
        <f t="shared" si="37"/>
        <v>0</v>
      </c>
      <c r="I116" s="3278"/>
      <c r="J116" s="3278"/>
      <c r="K116" s="3278"/>
      <c r="L116" s="3278"/>
      <c r="M116" s="3278"/>
      <c r="N116" s="3278"/>
      <c r="O116" s="3278"/>
      <c r="P116" s="3278"/>
      <c r="Q116" s="3278"/>
      <c r="R116" s="3278"/>
      <c r="S116" s="3278"/>
      <c r="T116" s="3278"/>
      <c r="U116" s="3278"/>
      <c r="V116" s="3278"/>
      <c r="W116" s="3278"/>
      <c r="X116" s="3278"/>
      <c r="Y116" s="3278"/>
      <c r="Z116" s="3278"/>
      <c r="AA116" s="3278"/>
      <c r="AB116" s="3278"/>
      <c r="AC116" s="3268">
        <f t="shared" si="38"/>
        <v>0</v>
      </c>
      <c r="AD116" s="3288"/>
      <c r="AE116" s="3288"/>
      <c r="AF116" s="3288"/>
      <c r="AG116" s="3288"/>
      <c r="AH116" s="3288"/>
      <c r="AI116" s="3288"/>
      <c r="AJ116" s="3288"/>
      <c r="AK116" s="3288"/>
      <c r="AL116" s="3288"/>
      <c r="AM116" s="3288"/>
      <c r="AN116" s="3288"/>
      <c r="AO116" s="3288"/>
      <c r="AP116" s="3288"/>
      <c r="AQ116" s="3288"/>
      <c r="AR116" s="3288"/>
      <c r="AS116" s="3288"/>
      <c r="AT116" s="3298"/>
      <c r="AU116" s="3299"/>
      <c r="AV116" s="972">
        <f t="shared" si="62"/>
        <v>0</v>
      </c>
      <c r="AW116" s="972">
        <f t="shared" si="63"/>
        <v>0</v>
      </c>
      <c r="AX116" s="972">
        <f t="shared" si="64"/>
        <v>0</v>
      </c>
      <c r="AY116" s="3313">
        <f t="shared" si="39"/>
        <v>0</v>
      </c>
      <c r="AZ116" s="3268">
        <f t="shared" si="40"/>
        <v>0</v>
      </c>
      <c r="BA116" s="3268">
        <f t="shared" si="41"/>
        <v>0</v>
      </c>
      <c r="BB116" s="3268">
        <f t="shared" si="42"/>
        <v>0</v>
      </c>
      <c r="BC116" s="3268">
        <f t="shared" si="43"/>
        <v>0</v>
      </c>
      <c r="BD116" s="3268">
        <f t="shared" si="44"/>
        <v>0</v>
      </c>
      <c r="BE116" s="3268">
        <f t="shared" si="45"/>
        <v>0</v>
      </c>
      <c r="BF116" s="3268">
        <f t="shared" si="46"/>
        <v>0</v>
      </c>
      <c r="BG116" s="3268">
        <f t="shared" si="47"/>
        <v>0</v>
      </c>
      <c r="BH116" s="3268">
        <f t="shared" si="48"/>
        <v>0</v>
      </c>
      <c r="BI116" s="3268">
        <f t="shared" si="49"/>
        <v>0</v>
      </c>
      <c r="BJ116" s="3268">
        <f t="shared" si="50"/>
        <v>0</v>
      </c>
      <c r="BK116" s="3268">
        <f t="shared" si="51"/>
        <v>0</v>
      </c>
      <c r="BL116" s="3268">
        <f t="shared" si="52"/>
        <v>0</v>
      </c>
      <c r="BM116" s="3268">
        <f t="shared" si="53"/>
        <v>0</v>
      </c>
      <c r="BN116" s="3268">
        <f t="shared" si="54"/>
        <v>0</v>
      </c>
      <c r="BO116" s="3268">
        <f t="shared" si="55"/>
        <v>0</v>
      </c>
      <c r="BP116" s="3268">
        <f t="shared" si="56"/>
        <v>0</v>
      </c>
      <c r="BQ116" s="3268">
        <f t="shared" si="57"/>
        <v>0</v>
      </c>
      <c r="BR116" s="3268">
        <f t="shared" si="58"/>
        <v>0</v>
      </c>
      <c r="BS116" s="3268">
        <f t="shared" si="59"/>
        <v>0</v>
      </c>
      <c r="BT116" s="3320">
        <f t="shared" si="60"/>
        <v>0</v>
      </c>
    </row>
    <row r="117" spans="1:72">
      <c r="A117" s="3265"/>
      <c r="B117" s="3266"/>
      <c r="C117" s="3266"/>
      <c r="D117" s="3267"/>
      <c r="E117" s="3268">
        <f t="shared" si="61"/>
        <v>0</v>
      </c>
      <c r="F117" s="3269"/>
      <c r="G117" s="3270">
        <f t="shared" si="36"/>
        <v>0</v>
      </c>
      <c r="H117" s="3271">
        <f t="shared" si="37"/>
        <v>0</v>
      </c>
      <c r="I117" s="3278"/>
      <c r="J117" s="3278"/>
      <c r="K117" s="3278"/>
      <c r="L117" s="3278"/>
      <c r="M117" s="3278"/>
      <c r="N117" s="3278"/>
      <c r="O117" s="3278"/>
      <c r="P117" s="3278"/>
      <c r="Q117" s="3278"/>
      <c r="R117" s="3278"/>
      <c r="S117" s="3278"/>
      <c r="T117" s="3278"/>
      <c r="U117" s="3278"/>
      <c r="V117" s="3278"/>
      <c r="W117" s="3278"/>
      <c r="X117" s="3278"/>
      <c r="Y117" s="3278"/>
      <c r="Z117" s="3278"/>
      <c r="AA117" s="3278"/>
      <c r="AB117" s="3278"/>
      <c r="AC117" s="3268">
        <f t="shared" si="38"/>
        <v>0</v>
      </c>
      <c r="AD117" s="3288"/>
      <c r="AE117" s="3288"/>
      <c r="AF117" s="3288"/>
      <c r="AG117" s="3288"/>
      <c r="AH117" s="3288"/>
      <c r="AI117" s="3288"/>
      <c r="AJ117" s="3288"/>
      <c r="AK117" s="3288"/>
      <c r="AL117" s="3288"/>
      <c r="AM117" s="3288"/>
      <c r="AN117" s="3288"/>
      <c r="AO117" s="3288"/>
      <c r="AP117" s="3288"/>
      <c r="AQ117" s="3288"/>
      <c r="AR117" s="3288"/>
      <c r="AS117" s="3288"/>
      <c r="AT117" s="3298"/>
      <c r="AU117" s="3299"/>
      <c r="AV117" s="972">
        <f t="shared" si="62"/>
        <v>0</v>
      </c>
      <c r="AW117" s="972">
        <f t="shared" si="63"/>
        <v>0</v>
      </c>
      <c r="AX117" s="972">
        <f t="shared" si="64"/>
        <v>0</v>
      </c>
      <c r="AY117" s="3313">
        <f t="shared" si="39"/>
        <v>0</v>
      </c>
      <c r="AZ117" s="3268">
        <f t="shared" si="40"/>
        <v>0</v>
      </c>
      <c r="BA117" s="3268">
        <f t="shared" si="41"/>
        <v>0</v>
      </c>
      <c r="BB117" s="3268">
        <f t="shared" si="42"/>
        <v>0</v>
      </c>
      <c r="BC117" s="3268">
        <f t="shared" si="43"/>
        <v>0</v>
      </c>
      <c r="BD117" s="3268">
        <f t="shared" si="44"/>
        <v>0</v>
      </c>
      <c r="BE117" s="3268">
        <f t="shared" si="45"/>
        <v>0</v>
      </c>
      <c r="BF117" s="3268">
        <f t="shared" si="46"/>
        <v>0</v>
      </c>
      <c r="BG117" s="3268">
        <f t="shared" si="47"/>
        <v>0</v>
      </c>
      <c r="BH117" s="3268">
        <f t="shared" si="48"/>
        <v>0</v>
      </c>
      <c r="BI117" s="3268">
        <f t="shared" si="49"/>
        <v>0</v>
      </c>
      <c r="BJ117" s="3268">
        <f t="shared" si="50"/>
        <v>0</v>
      </c>
      <c r="BK117" s="3268">
        <f t="shared" si="51"/>
        <v>0</v>
      </c>
      <c r="BL117" s="3268">
        <f t="shared" si="52"/>
        <v>0</v>
      </c>
      <c r="BM117" s="3268">
        <f t="shared" si="53"/>
        <v>0</v>
      </c>
      <c r="BN117" s="3268">
        <f t="shared" si="54"/>
        <v>0</v>
      </c>
      <c r="BO117" s="3268">
        <f t="shared" si="55"/>
        <v>0</v>
      </c>
      <c r="BP117" s="3268">
        <f t="shared" si="56"/>
        <v>0</v>
      </c>
      <c r="BQ117" s="3268">
        <f t="shared" si="57"/>
        <v>0</v>
      </c>
      <c r="BR117" s="3268">
        <f t="shared" si="58"/>
        <v>0</v>
      </c>
      <c r="BS117" s="3268">
        <f t="shared" si="59"/>
        <v>0</v>
      </c>
      <c r="BT117" s="3320">
        <f t="shared" si="60"/>
        <v>0</v>
      </c>
    </row>
    <row r="118" spans="1:72">
      <c r="A118" s="3265"/>
      <c r="B118" s="3266"/>
      <c r="C118" s="3266"/>
      <c r="D118" s="3267"/>
      <c r="E118" s="3268">
        <f t="shared" si="61"/>
        <v>0</v>
      </c>
      <c r="F118" s="3269"/>
      <c r="G118" s="3270">
        <f t="shared" si="36"/>
        <v>0</v>
      </c>
      <c r="H118" s="3271">
        <f t="shared" si="37"/>
        <v>0</v>
      </c>
      <c r="I118" s="3278"/>
      <c r="J118" s="3278"/>
      <c r="K118" s="3278"/>
      <c r="L118" s="3278"/>
      <c r="M118" s="3278"/>
      <c r="N118" s="3278"/>
      <c r="O118" s="3278"/>
      <c r="P118" s="3278"/>
      <c r="Q118" s="3278"/>
      <c r="R118" s="3278"/>
      <c r="S118" s="3278"/>
      <c r="T118" s="3278"/>
      <c r="U118" s="3278"/>
      <c r="V118" s="3278"/>
      <c r="W118" s="3278"/>
      <c r="X118" s="3278"/>
      <c r="Y118" s="3278"/>
      <c r="Z118" s="3278"/>
      <c r="AA118" s="3278"/>
      <c r="AB118" s="3278"/>
      <c r="AC118" s="3268">
        <f t="shared" si="38"/>
        <v>0</v>
      </c>
      <c r="AD118" s="3288"/>
      <c r="AE118" s="3288"/>
      <c r="AF118" s="3288"/>
      <c r="AG118" s="3288"/>
      <c r="AH118" s="3288"/>
      <c r="AI118" s="3288"/>
      <c r="AJ118" s="3288"/>
      <c r="AK118" s="3288"/>
      <c r="AL118" s="3288"/>
      <c r="AM118" s="3288"/>
      <c r="AN118" s="3288"/>
      <c r="AO118" s="3288"/>
      <c r="AP118" s="3288"/>
      <c r="AQ118" s="3288"/>
      <c r="AR118" s="3288"/>
      <c r="AS118" s="3288"/>
      <c r="AT118" s="3298"/>
      <c r="AU118" s="3299"/>
      <c r="AV118" s="972">
        <f t="shared" si="62"/>
        <v>0</v>
      </c>
      <c r="AW118" s="972">
        <f t="shared" si="63"/>
        <v>0</v>
      </c>
      <c r="AX118" s="972">
        <f t="shared" si="64"/>
        <v>0</v>
      </c>
      <c r="AY118" s="3313">
        <f t="shared" si="39"/>
        <v>0</v>
      </c>
      <c r="AZ118" s="3268">
        <f t="shared" si="40"/>
        <v>0</v>
      </c>
      <c r="BA118" s="3268">
        <f t="shared" si="41"/>
        <v>0</v>
      </c>
      <c r="BB118" s="3268">
        <f t="shared" si="42"/>
        <v>0</v>
      </c>
      <c r="BC118" s="3268">
        <f t="shared" si="43"/>
        <v>0</v>
      </c>
      <c r="BD118" s="3268">
        <f t="shared" si="44"/>
        <v>0</v>
      </c>
      <c r="BE118" s="3268">
        <f t="shared" si="45"/>
        <v>0</v>
      </c>
      <c r="BF118" s="3268">
        <f t="shared" si="46"/>
        <v>0</v>
      </c>
      <c r="BG118" s="3268">
        <f t="shared" si="47"/>
        <v>0</v>
      </c>
      <c r="BH118" s="3268">
        <f t="shared" si="48"/>
        <v>0</v>
      </c>
      <c r="BI118" s="3268">
        <f t="shared" si="49"/>
        <v>0</v>
      </c>
      <c r="BJ118" s="3268">
        <f t="shared" si="50"/>
        <v>0</v>
      </c>
      <c r="BK118" s="3268">
        <f t="shared" si="51"/>
        <v>0</v>
      </c>
      <c r="BL118" s="3268">
        <f t="shared" si="52"/>
        <v>0</v>
      </c>
      <c r="BM118" s="3268">
        <f t="shared" si="53"/>
        <v>0</v>
      </c>
      <c r="BN118" s="3268">
        <f t="shared" si="54"/>
        <v>0</v>
      </c>
      <c r="BO118" s="3268">
        <f t="shared" si="55"/>
        <v>0</v>
      </c>
      <c r="BP118" s="3268">
        <f t="shared" si="56"/>
        <v>0</v>
      </c>
      <c r="BQ118" s="3268">
        <f t="shared" si="57"/>
        <v>0</v>
      </c>
      <c r="BR118" s="3268">
        <f t="shared" si="58"/>
        <v>0</v>
      </c>
      <c r="BS118" s="3268">
        <f t="shared" si="59"/>
        <v>0</v>
      </c>
      <c r="BT118" s="3320">
        <f t="shared" si="60"/>
        <v>0</v>
      </c>
    </row>
    <row r="119" spans="1:72">
      <c r="A119" s="3265"/>
      <c r="B119" s="3266"/>
      <c r="C119" s="3266"/>
      <c r="D119" s="3267"/>
      <c r="E119" s="3268">
        <f t="shared" si="61"/>
        <v>0</v>
      </c>
      <c r="F119" s="3269"/>
      <c r="G119" s="3270">
        <f t="shared" si="36"/>
        <v>0</v>
      </c>
      <c r="H119" s="3271">
        <f t="shared" si="37"/>
        <v>0</v>
      </c>
      <c r="I119" s="3278"/>
      <c r="J119" s="3278"/>
      <c r="K119" s="3278"/>
      <c r="L119" s="3278"/>
      <c r="M119" s="3278"/>
      <c r="N119" s="3278"/>
      <c r="O119" s="3278"/>
      <c r="P119" s="3278"/>
      <c r="Q119" s="3278"/>
      <c r="R119" s="3278"/>
      <c r="S119" s="3278"/>
      <c r="T119" s="3278"/>
      <c r="U119" s="3278"/>
      <c r="V119" s="3278"/>
      <c r="W119" s="3278"/>
      <c r="X119" s="3278"/>
      <c r="Y119" s="3278"/>
      <c r="Z119" s="3278"/>
      <c r="AA119" s="3278"/>
      <c r="AB119" s="3278"/>
      <c r="AC119" s="3268">
        <f t="shared" si="38"/>
        <v>0</v>
      </c>
      <c r="AD119" s="3288"/>
      <c r="AE119" s="3288"/>
      <c r="AF119" s="3288"/>
      <c r="AG119" s="3288"/>
      <c r="AH119" s="3288"/>
      <c r="AI119" s="3288"/>
      <c r="AJ119" s="3288"/>
      <c r="AK119" s="3288"/>
      <c r="AL119" s="3288"/>
      <c r="AM119" s="3288"/>
      <c r="AN119" s="3288"/>
      <c r="AO119" s="3288"/>
      <c r="AP119" s="3288"/>
      <c r="AQ119" s="3288"/>
      <c r="AR119" s="3288"/>
      <c r="AS119" s="3288"/>
      <c r="AT119" s="3298"/>
      <c r="AU119" s="3299"/>
      <c r="AV119" s="972">
        <f t="shared" si="62"/>
        <v>0</v>
      </c>
      <c r="AW119" s="972">
        <f t="shared" si="63"/>
        <v>0</v>
      </c>
      <c r="AX119" s="972">
        <f t="shared" si="64"/>
        <v>0</v>
      </c>
      <c r="AY119" s="3313">
        <f t="shared" si="39"/>
        <v>0</v>
      </c>
      <c r="AZ119" s="3268">
        <f t="shared" si="40"/>
        <v>0</v>
      </c>
      <c r="BA119" s="3268">
        <f t="shared" si="41"/>
        <v>0</v>
      </c>
      <c r="BB119" s="3268">
        <f t="shared" si="42"/>
        <v>0</v>
      </c>
      <c r="BC119" s="3268">
        <f t="shared" si="43"/>
        <v>0</v>
      </c>
      <c r="BD119" s="3268">
        <f t="shared" si="44"/>
        <v>0</v>
      </c>
      <c r="BE119" s="3268">
        <f t="shared" si="45"/>
        <v>0</v>
      </c>
      <c r="BF119" s="3268">
        <f t="shared" si="46"/>
        <v>0</v>
      </c>
      <c r="BG119" s="3268">
        <f t="shared" si="47"/>
        <v>0</v>
      </c>
      <c r="BH119" s="3268">
        <f t="shared" si="48"/>
        <v>0</v>
      </c>
      <c r="BI119" s="3268">
        <f t="shared" si="49"/>
        <v>0</v>
      </c>
      <c r="BJ119" s="3268">
        <f t="shared" si="50"/>
        <v>0</v>
      </c>
      <c r="BK119" s="3268">
        <f t="shared" si="51"/>
        <v>0</v>
      </c>
      <c r="BL119" s="3268">
        <f t="shared" si="52"/>
        <v>0</v>
      </c>
      <c r="BM119" s="3268">
        <f t="shared" si="53"/>
        <v>0</v>
      </c>
      <c r="BN119" s="3268">
        <f t="shared" si="54"/>
        <v>0</v>
      </c>
      <c r="BO119" s="3268">
        <f t="shared" si="55"/>
        <v>0</v>
      </c>
      <c r="BP119" s="3268">
        <f t="shared" si="56"/>
        <v>0</v>
      </c>
      <c r="BQ119" s="3268">
        <f t="shared" si="57"/>
        <v>0</v>
      </c>
      <c r="BR119" s="3268">
        <f t="shared" si="58"/>
        <v>0</v>
      </c>
      <c r="BS119" s="3268">
        <f t="shared" si="59"/>
        <v>0</v>
      </c>
      <c r="BT119" s="3320">
        <f t="shared" si="60"/>
        <v>0</v>
      </c>
    </row>
    <row r="120" spans="1:72">
      <c r="A120" s="3265"/>
      <c r="B120" s="3266"/>
      <c r="C120" s="3266"/>
      <c r="D120" s="3267"/>
      <c r="E120" s="3268">
        <f t="shared" si="61"/>
        <v>0</v>
      </c>
      <c r="F120" s="3269"/>
      <c r="G120" s="3270">
        <f t="shared" si="36"/>
        <v>0</v>
      </c>
      <c r="H120" s="3271">
        <f t="shared" si="37"/>
        <v>0</v>
      </c>
      <c r="I120" s="3278"/>
      <c r="J120" s="3278"/>
      <c r="K120" s="3278"/>
      <c r="L120" s="3278"/>
      <c r="M120" s="3278"/>
      <c r="N120" s="3278"/>
      <c r="O120" s="3278"/>
      <c r="P120" s="3278"/>
      <c r="Q120" s="3278"/>
      <c r="R120" s="3278"/>
      <c r="S120" s="3278"/>
      <c r="T120" s="3278"/>
      <c r="U120" s="3278"/>
      <c r="V120" s="3278"/>
      <c r="W120" s="3278"/>
      <c r="X120" s="3278"/>
      <c r="Y120" s="3278"/>
      <c r="Z120" s="3278"/>
      <c r="AA120" s="3278"/>
      <c r="AB120" s="3278"/>
      <c r="AC120" s="3268">
        <f t="shared" si="38"/>
        <v>0</v>
      </c>
      <c r="AD120" s="3288"/>
      <c r="AE120" s="3288"/>
      <c r="AF120" s="3288"/>
      <c r="AG120" s="3288"/>
      <c r="AH120" s="3288"/>
      <c r="AI120" s="3288"/>
      <c r="AJ120" s="3288"/>
      <c r="AK120" s="3288"/>
      <c r="AL120" s="3288"/>
      <c r="AM120" s="3288"/>
      <c r="AN120" s="3288"/>
      <c r="AO120" s="3288"/>
      <c r="AP120" s="3288"/>
      <c r="AQ120" s="3288"/>
      <c r="AR120" s="3288"/>
      <c r="AS120" s="3288"/>
      <c r="AT120" s="3298"/>
      <c r="AU120" s="3299"/>
      <c r="AV120" s="972">
        <f t="shared" si="62"/>
        <v>0</v>
      </c>
      <c r="AW120" s="972">
        <f t="shared" si="63"/>
        <v>0</v>
      </c>
      <c r="AX120" s="972">
        <f t="shared" si="64"/>
        <v>0</v>
      </c>
      <c r="AY120" s="3313">
        <f t="shared" si="39"/>
        <v>0</v>
      </c>
      <c r="AZ120" s="3268">
        <f t="shared" si="40"/>
        <v>0</v>
      </c>
      <c r="BA120" s="3268">
        <f t="shared" si="41"/>
        <v>0</v>
      </c>
      <c r="BB120" s="3268">
        <f t="shared" si="42"/>
        <v>0</v>
      </c>
      <c r="BC120" s="3268">
        <f t="shared" si="43"/>
        <v>0</v>
      </c>
      <c r="BD120" s="3268">
        <f t="shared" si="44"/>
        <v>0</v>
      </c>
      <c r="BE120" s="3268">
        <f t="shared" si="45"/>
        <v>0</v>
      </c>
      <c r="BF120" s="3268">
        <f t="shared" si="46"/>
        <v>0</v>
      </c>
      <c r="BG120" s="3268">
        <f t="shared" si="47"/>
        <v>0</v>
      </c>
      <c r="BH120" s="3268">
        <f t="shared" si="48"/>
        <v>0</v>
      </c>
      <c r="BI120" s="3268">
        <f t="shared" si="49"/>
        <v>0</v>
      </c>
      <c r="BJ120" s="3268">
        <f t="shared" si="50"/>
        <v>0</v>
      </c>
      <c r="BK120" s="3268">
        <f t="shared" si="51"/>
        <v>0</v>
      </c>
      <c r="BL120" s="3268">
        <f t="shared" si="52"/>
        <v>0</v>
      </c>
      <c r="BM120" s="3268">
        <f t="shared" si="53"/>
        <v>0</v>
      </c>
      <c r="BN120" s="3268">
        <f t="shared" si="54"/>
        <v>0</v>
      </c>
      <c r="BO120" s="3268">
        <f t="shared" si="55"/>
        <v>0</v>
      </c>
      <c r="BP120" s="3268">
        <f t="shared" si="56"/>
        <v>0</v>
      </c>
      <c r="BQ120" s="3268">
        <f t="shared" si="57"/>
        <v>0</v>
      </c>
      <c r="BR120" s="3268">
        <f t="shared" si="58"/>
        <v>0</v>
      </c>
      <c r="BS120" s="3268">
        <f t="shared" si="59"/>
        <v>0</v>
      </c>
      <c r="BT120" s="3320">
        <f t="shared" si="60"/>
        <v>0</v>
      </c>
    </row>
    <row r="121" spans="1:72">
      <c r="A121" s="3265"/>
      <c r="B121" s="3266"/>
      <c r="C121" s="3266"/>
      <c r="D121" s="3267"/>
      <c r="E121" s="3268">
        <f t="shared" si="61"/>
        <v>0</v>
      </c>
      <c r="F121" s="3269"/>
      <c r="G121" s="3270">
        <f t="shared" si="36"/>
        <v>0</v>
      </c>
      <c r="H121" s="3271">
        <f t="shared" si="37"/>
        <v>0</v>
      </c>
      <c r="I121" s="3278"/>
      <c r="J121" s="3278"/>
      <c r="K121" s="3278"/>
      <c r="L121" s="3278"/>
      <c r="M121" s="3278"/>
      <c r="N121" s="3278"/>
      <c r="O121" s="3278"/>
      <c r="P121" s="3278"/>
      <c r="Q121" s="3278"/>
      <c r="R121" s="3278"/>
      <c r="S121" s="3278"/>
      <c r="T121" s="3278"/>
      <c r="U121" s="3278"/>
      <c r="V121" s="3278"/>
      <c r="W121" s="3278"/>
      <c r="X121" s="3278"/>
      <c r="Y121" s="3278"/>
      <c r="Z121" s="3278"/>
      <c r="AA121" s="3278"/>
      <c r="AB121" s="3278"/>
      <c r="AC121" s="3268">
        <f t="shared" si="38"/>
        <v>0</v>
      </c>
      <c r="AD121" s="3288"/>
      <c r="AE121" s="3288"/>
      <c r="AF121" s="3288"/>
      <c r="AG121" s="3288"/>
      <c r="AH121" s="3288"/>
      <c r="AI121" s="3288"/>
      <c r="AJ121" s="3288"/>
      <c r="AK121" s="3288"/>
      <c r="AL121" s="3288"/>
      <c r="AM121" s="3288"/>
      <c r="AN121" s="3288"/>
      <c r="AO121" s="3288"/>
      <c r="AP121" s="3288"/>
      <c r="AQ121" s="3288"/>
      <c r="AR121" s="3288"/>
      <c r="AS121" s="3288"/>
      <c r="AT121" s="3298"/>
      <c r="AU121" s="3299"/>
      <c r="AV121" s="972">
        <f t="shared" si="62"/>
        <v>0</v>
      </c>
      <c r="AW121" s="972">
        <f t="shared" si="63"/>
        <v>0</v>
      </c>
      <c r="AX121" s="972">
        <f t="shared" si="64"/>
        <v>0</v>
      </c>
      <c r="AY121" s="3313">
        <f t="shared" si="39"/>
        <v>0</v>
      </c>
      <c r="AZ121" s="3268">
        <f t="shared" si="40"/>
        <v>0</v>
      </c>
      <c r="BA121" s="3268">
        <f t="shared" si="41"/>
        <v>0</v>
      </c>
      <c r="BB121" s="3268">
        <f t="shared" si="42"/>
        <v>0</v>
      </c>
      <c r="BC121" s="3268">
        <f t="shared" si="43"/>
        <v>0</v>
      </c>
      <c r="BD121" s="3268">
        <f t="shared" si="44"/>
        <v>0</v>
      </c>
      <c r="BE121" s="3268">
        <f t="shared" si="45"/>
        <v>0</v>
      </c>
      <c r="BF121" s="3268">
        <f t="shared" si="46"/>
        <v>0</v>
      </c>
      <c r="BG121" s="3268">
        <f t="shared" si="47"/>
        <v>0</v>
      </c>
      <c r="BH121" s="3268">
        <f t="shared" si="48"/>
        <v>0</v>
      </c>
      <c r="BI121" s="3268">
        <f t="shared" si="49"/>
        <v>0</v>
      </c>
      <c r="BJ121" s="3268">
        <f t="shared" si="50"/>
        <v>0</v>
      </c>
      <c r="BK121" s="3268">
        <f t="shared" si="51"/>
        <v>0</v>
      </c>
      <c r="BL121" s="3268">
        <f t="shared" si="52"/>
        <v>0</v>
      </c>
      <c r="BM121" s="3268">
        <f t="shared" si="53"/>
        <v>0</v>
      </c>
      <c r="BN121" s="3268">
        <f t="shared" si="54"/>
        <v>0</v>
      </c>
      <c r="BO121" s="3268">
        <f t="shared" si="55"/>
        <v>0</v>
      </c>
      <c r="BP121" s="3268">
        <f t="shared" si="56"/>
        <v>0</v>
      </c>
      <c r="BQ121" s="3268">
        <f t="shared" si="57"/>
        <v>0</v>
      </c>
      <c r="BR121" s="3268">
        <f t="shared" si="58"/>
        <v>0</v>
      </c>
      <c r="BS121" s="3268">
        <f t="shared" si="59"/>
        <v>0</v>
      </c>
      <c r="BT121" s="3320">
        <f t="shared" si="60"/>
        <v>0</v>
      </c>
    </row>
    <row r="122" spans="1:72">
      <c r="A122" s="3265"/>
      <c r="B122" s="3266"/>
      <c r="C122" s="3266"/>
      <c r="D122" s="3267"/>
      <c r="E122" s="3268">
        <f t="shared" si="61"/>
        <v>0</v>
      </c>
      <c r="F122" s="3269"/>
      <c r="G122" s="3270">
        <f t="shared" si="36"/>
        <v>0</v>
      </c>
      <c r="H122" s="3271">
        <f t="shared" si="37"/>
        <v>0</v>
      </c>
      <c r="I122" s="3278"/>
      <c r="J122" s="3278"/>
      <c r="K122" s="3278"/>
      <c r="L122" s="3278"/>
      <c r="M122" s="3278"/>
      <c r="N122" s="3278"/>
      <c r="O122" s="3278"/>
      <c r="P122" s="3278"/>
      <c r="Q122" s="3278"/>
      <c r="R122" s="3278"/>
      <c r="S122" s="3278"/>
      <c r="T122" s="3278"/>
      <c r="U122" s="3278"/>
      <c r="V122" s="3278"/>
      <c r="W122" s="3278"/>
      <c r="X122" s="3278"/>
      <c r="Y122" s="3278"/>
      <c r="Z122" s="3278"/>
      <c r="AA122" s="3278"/>
      <c r="AB122" s="3278"/>
      <c r="AC122" s="3268">
        <f t="shared" si="38"/>
        <v>0</v>
      </c>
      <c r="AD122" s="3288"/>
      <c r="AE122" s="3288"/>
      <c r="AF122" s="3288"/>
      <c r="AG122" s="3288"/>
      <c r="AH122" s="3288"/>
      <c r="AI122" s="3288"/>
      <c r="AJ122" s="3288"/>
      <c r="AK122" s="3288"/>
      <c r="AL122" s="3288"/>
      <c r="AM122" s="3288"/>
      <c r="AN122" s="3288"/>
      <c r="AO122" s="3288"/>
      <c r="AP122" s="3288"/>
      <c r="AQ122" s="3288"/>
      <c r="AR122" s="3288"/>
      <c r="AS122" s="3288"/>
      <c r="AT122" s="3298"/>
      <c r="AU122" s="3299"/>
      <c r="AV122" s="972">
        <f t="shared" si="62"/>
        <v>0</v>
      </c>
      <c r="AW122" s="972">
        <f t="shared" si="63"/>
        <v>0</v>
      </c>
      <c r="AX122" s="972">
        <f t="shared" si="64"/>
        <v>0</v>
      </c>
      <c r="AY122" s="3313">
        <f t="shared" si="39"/>
        <v>0</v>
      </c>
      <c r="AZ122" s="3268">
        <f t="shared" si="40"/>
        <v>0</v>
      </c>
      <c r="BA122" s="3268">
        <f t="shared" si="41"/>
        <v>0</v>
      </c>
      <c r="BB122" s="3268">
        <f t="shared" si="42"/>
        <v>0</v>
      </c>
      <c r="BC122" s="3268">
        <f t="shared" si="43"/>
        <v>0</v>
      </c>
      <c r="BD122" s="3268">
        <f t="shared" si="44"/>
        <v>0</v>
      </c>
      <c r="BE122" s="3268">
        <f t="shared" si="45"/>
        <v>0</v>
      </c>
      <c r="BF122" s="3268">
        <f t="shared" si="46"/>
        <v>0</v>
      </c>
      <c r="BG122" s="3268">
        <f t="shared" si="47"/>
        <v>0</v>
      </c>
      <c r="BH122" s="3268">
        <f t="shared" si="48"/>
        <v>0</v>
      </c>
      <c r="BI122" s="3268">
        <f t="shared" si="49"/>
        <v>0</v>
      </c>
      <c r="BJ122" s="3268">
        <f t="shared" si="50"/>
        <v>0</v>
      </c>
      <c r="BK122" s="3268">
        <f t="shared" si="51"/>
        <v>0</v>
      </c>
      <c r="BL122" s="3268">
        <f t="shared" si="52"/>
        <v>0</v>
      </c>
      <c r="BM122" s="3268">
        <f t="shared" si="53"/>
        <v>0</v>
      </c>
      <c r="BN122" s="3268">
        <f t="shared" si="54"/>
        <v>0</v>
      </c>
      <c r="BO122" s="3268">
        <f t="shared" si="55"/>
        <v>0</v>
      </c>
      <c r="BP122" s="3268">
        <f t="shared" si="56"/>
        <v>0</v>
      </c>
      <c r="BQ122" s="3268">
        <f t="shared" si="57"/>
        <v>0</v>
      </c>
      <c r="BR122" s="3268">
        <f t="shared" si="58"/>
        <v>0</v>
      </c>
      <c r="BS122" s="3268">
        <f t="shared" si="59"/>
        <v>0</v>
      </c>
      <c r="BT122" s="3320">
        <f t="shared" si="60"/>
        <v>0</v>
      </c>
    </row>
    <row r="123" spans="1:72">
      <c r="A123" s="3265"/>
      <c r="B123" s="3266"/>
      <c r="C123" s="3266"/>
      <c r="D123" s="3267"/>
      <c r="E123" s="3268">
        <f t="shared" si="61"/>
        <v>0</v>
      </c>
      <c r="F123" s="3269"/>
      <c r="G123" s="3270">
        <f t="shared" si="36"/>
        <v>0</v>
      </c>
      <c r="H123" s="3271">
        <f t="shared" si="37"/>
        <v>0</v>
      </c>
      <c r="I123" s="3278"/>
      <c r="J123" s="3278"/>
      <c r="K123" s="3278"/>
      <c r="L123" s="3278"/>
      <c r="M123" s="3278"/>
      <c r="N123" s="3278"/>
      <c r="O123" s="3278"/>
      <c r="P123" s="3278"/>
      <c r="Q123" s="3278"/>
      <c r="R123" s="3278"/>
      <c r="S123" s="3278"/>
      <c r="T123" s="3278"/>
      <c r="U123" s="3278"/>
      <c r="V123" s="3278"/>
      <c r="W123" s="3278"/>
      <c r="X123" s="3278"/>
      <c r="Y123" s="3278"/>
      <c r="Z123" s="3278"/>
      <c r="AA123" s="3278"/>
      <c r="AB123" s="3278"/>
      <c r="AC123" s="3268">
        <f t="shared" si="38"/>
        <v>0</v>
      </c>
      <c r="AD123" s="3288"/>
      <c r="AE123" s="3288"/>
      <c r="AF123" s="3288"/>
      <c r="AG123" s="3288"/>
      <c r="AH123" s="3288"/>
      <c r="AI123" s="3288"/>
      <c r="AJ123" s="3288"/>
      <c r="AK123" s="3288"/>
      <c r="AL123" s="3288"/>
      <c r="AM123" s="3288"/>
      <c r="AN123" s="3288"/>
      <c r="AO123" s="3288"/>
      <c r="AP123" s="3288"/>
      <c r="AQ123" s="3288"/>
      <c r="AR123" s="3288"/>
      <c r="AS123" s="3288"/>
      <c r="AT123" s="3298"/>
      <c r="AU123" s="3299"/>
      <c r="AV123" s="972">
        <f t="shared" si="62"/>
        <v>0</v>
      </c>
      <c r="AW123" s="972">
        <f t="shared" si="63"/>
        <v>0</v>
      </c>
      <c r="AX123" s="972">
        <f t="shared" si="64"/>
        <v>0</v>
      </c>
      <c r="AY123" s="3313">
        <f t="shared" si="39"/>
        <v>0</v>
      </c>
      <c r="AZ123" s="3268">
        <f t="shared" si="40"/>
        <v>0</v>
      </c>
      <c r="BA123" s="3268">
        <f t="shared" si="41"/>
        <v>0</v>
      </c>
      <c r="BB123" s="3268">
        <f t="shared" si="42"/>
        <v>0</v>
      </c>
      <c r="BC123" s="3268">
        <f t="shared" si="43"/>
        <v>0</v>
      </c>
      <c r="BD123" s="3268">
        <f t="shared" si="44"/>
        <v>0</v>
      </c>
      <c r="BE123" s="3268">
        <f t="shared" si="45"/>
        <v>0</v>
      </c>
      <c r="BF123" s="3268">
        <f t="shared" si="46"/>
        <v>0</v>
      </c>
      <c r="BG123" s="3268">
        <f t="shared" si="47"/>
        <v>0</v>
      </c>
      <c r="BH123" s="3268">
        <f t="shared" si="48"/>
        <v>0</v>
      </c>
      <c r="BI123" s="3268">
        <f t="shared" si="49"/>
        <v>0</v>
      </c>
      <c r="BJ123" s="3268">
        <f t="shared" si="50"/>
        <v>0</v>
      </c>
      <c r="BK123" s="3268">
        <f t="shared" si="51"/>
        <v>0</v>
      </c>
      <c r="BL123" s="3268">
        <f t="shared" si="52"/>
        <v>0</v>
      </c>
      <c r="BM123" s="3268">
        <f t="shared" si="53"/>
        <v>0</v>
      </c>
      <c r="BN123" s="3268">
        <f t="shared" si="54"/>
        <v>0</v>
      </c>
      <c r="BO123" s="3268">
        <f t="shared" si="55"/>
        <v>0</v>
      </c>
      <c r="BP123" s="3268">
        <f t="shared" si="56"/>
        <v>0</v>
      </c>
      <c r="BQ123" s="3268">
        <f t="shared" si="57"/>
        <v>0</v>
      </c>
      <c r="BR123" s="3268">
        <f t="shared" si="58"/>
        <v>0</v>
      </c>
      <c r="BS123" s="3268">
        <f t="shared" si="59"/>
        <v>0</v>
      </c>
      <c r="BT123" s="3320">
        <f t="shared" si="60"/>
        <v>0</v>
      </c>
    </row>
    <row r="124" spans="1:72">
      <c r="A124" s="3265"/>
      <c r="B124" s="3266"/>
      <c r="C124" s="3266"/>
      <c r="D124" s="3267"/>
      <c r="E124" s="3268">
        <f t="shared" si="61"/>
        <v>0</v>
      </c>
      <c r="F124" s="3269"/>
      <c r="G124" s="3270">
        <f t="shared" si="36"/>
        <v>0</v>
      </c>
      <c r="H124" s="3271">
        <f t="shared" si="37"/>
        <v>0</v>
      </c>
      <c r="I124" s="3278"/>
      <c r="J124" s="3278"/>
      <c r="K124" s="3278"/>
      <c r="L124" s="3278"/>
      <c r="M124" s="3278"/>
      <c r="N124" s="3278"/>
      <c r="O124" s="3278"/>
      <c r="P124" s="3278"/>
      <c r="Q124" s="3278"/>
      <c r="R124" s="3278"/>
      <c r="S124" s="3278"/>
      <c r="T124" s="3278"/>
      <c r="U124" s="3278"/>
      <c r="V124" s="3278"/>
      <c r="W124" s="3278"/>
      <c r="X124" s="3278"/>
      <c r="Y124" s="3278"/>
      <c r="Z124" s="3278"/>
      <c r="AA124" s="3278"/>
      <c r="AB124" s="3278"/>
      <c r="AC124" s="3268">
        <f t="shared" si="38"/>
        <v>0</v>
      </c>
      <c r="AD124" s="3288"/>
      <c r="AE124" s="3288"/>
      <c r="AF124" s="3288"/>
      <c r="AG124" s="3288"/>
      <c r="AH124" s="3288"/>
      <c r="AI124" s="3288"/>
      <c r="AJ124" s="3288"/>
      <c r="AK124" s="3288"/>
      <c r="AL124" s="3288"/>
      <c r="AM124" s="3288"/>
      <c r="AN124" s="3288"/>
      <c r="AO124" s="3288"/>
      <c r="AP124" s="3288"/>
      <c r="AQ124" s="3288"/>
      <c r="AR124" s="3288"/>
      <c r="AS124" s="3288"/>
      <c r="AT124" s="3298"/>
      <c r="AU124" s="3299"/>
      <c r="AV124" s="972">
        <f t="shared" si="62"/>
        <v>0</v>
      </c>
      <c r="AW124" s="972">
        <f t="shared" si="63"/>
        <v>0</v>
      </c>
      <c r="AX124" s="972">
        <f t="shared" si="64"/>
        <v>0</v>
      </c>
      <c r="AY124" s="3313">
        <f t="shared" si="39"/>
        <v>0</v>
      </c>
      <c r="AZ124" s="3268">
        <f t="shared" si="40"/>
        <v>0</v>
      </c>
      <c r="BA124" s="3268">
        <f t="shared" si="41"/>
        <v>0</v>
      </c>
      <c r="BB124" s="3268">
        <f t="shared" si="42"/>
        <v>0</v>
      </c>
      <c r="BC124" s="3268">
        <f t="shared" si="43"/>
        <v>0</v>
      </c>
      <c r="BD124" s="3268">
        <f t="shared" si="44"/>
        <v>0</v>
      </c>
      <c r="BE124" s="3268">
        <f t="shared" si="45"/>
        <v>0</v>
      </c>
      <c r="BF124" s="3268">
        <f t="shared" si="46"/>
        <v>0</v>
      </c>
      <c r="BG124" s="3268">
        <f t="shared" si="47"/>
        <v>0</v>
      </c>
      <c r="BH124" s="3268">
        <f t="shared" si="48"/>
        <v>0</v>
      </c>
      <c r="BI124" s="3268">
        <f t="shared" si="49"/>
        <v>0</v>
      </c>
      <c r="BJ124" s="3268">
        <f t="shared" si="50"/>
        <v>0</v>
      </c>
      <c r="BK124" s="3268">
        <f t="shared" si="51"/>
        <v>0</v>
      </c>
      <c r="BL124" s="3268">
        <f t="shared" si="52"/>
        <v>0</v>
      </c>
      <c r="BM124" s="3268">
        <f t="shared" si="53"/>
        <v>0</v>
      </c>
      <c r="BN124" s="3268">
        <f t="shared" si="54"/>
        <v>0</v>
      </c>
      <c r="BO124" s="3268">
        <f t="shared" si="55"/>
        <v>0</v>
      </c>
      <c r="BP124" s="3268">
        <f t="shared" si="56"/>
        <v>0</v>
      </c>
      <c r="BQ124" s="3268">
        <f t="shared" si="57"/>
        <v>0</v>
      </c>
      <c r="BR124" s="3268">
        <f t="shared" si="58"/>
        <v>0</v>
      </c>
      <c r="BS124" s="3268">
        <f t="shared" si="59"/>
        <v>0</v>
      </c>
      <c r="BT124" s="3320">
        <f t="shared" si="60"/>
        <v>0</v>
      </c>
    </row>
    <row r="125" spans="1:72">
      <c r="A125" s="3265"/>
      <c r="B125" s="3266"/>
      <c r="C125" s="3266"/>
      <c r="D125" s="3267"/>
      <c r="E125" s="3268">
        <f t="shared" si="61"/>
        <v>0</v>
      </c>
      <c r="F125" s="3269"/>
      <c r="G125" s="3270">
        <f t="shared" si="36"/>
        <v>0</v>
      </c>
      <c r="H125" s="3271">
        <f t="shared" si="37"/>
        <v>0</v>
      </c>
      <c r="I125" s="3278"/>
      <c r="J125" s="3278"/>
      <c r="K125" s="3278"/>
      <c r="L125" s="3278"/>
      <c r="M125" s="3278"/>
      <c r="N125" s="3278"/>
      <c r="O125" s="3278"/>
      <c r="P125" s="3278"/>
      <c r="Q125" s="3278"/>
      <c r="R125" s="3278"/>
      <c r="S125" s="3278"/>
      <c r="T125" s="3278"/>
      <c r="U125" s="3278"/>
      <c r="V125" s="3278"/>
      <c r="W125" s="3278"/>
      <c r="X125" s="3278"/>
      <c r="Y125" s="3278"/>
      <c r="Z125" s="3278"/>
      <c r="AA125" s="3278"/>
      <c r="AB125" s="3278"/>
      <c r="AC125" s="3268">
        <f t="shared" si="38"/>
        <v>0</v>
      </c>
      <c r="AD125" s="3288"/>
      <c r="AE125" s="3288"/>
      <c r="AF125" s="3288"/>
      <c r="AG125" s="3288"/>
      <c r="AH125" s="3288"/>
      <c r="AI125" s="3288"/>
      <c r="AJ125" s="3288"/>
      <c r="AK125" s="3288"/>
      <c r="AL125" s="3288"/>
      <c r="AM125" s="3288"/>
      <c r="AN125" s="3288"/>
      <c r="AO125" s="3288"/>
      <c r="AP125" s="3288"/>
      <c r="AQ125" s="3288"/>
      <c r="AR125" s="3288"/>
      <c r="AS125" s="3288"/>
      <c r="AT125" s="3298"/>
      <c r="AU125" s="3299"/>
      <c r="AV125" s="972">
        <f t="shared" si="62"/>
        <v>0</v>
      </c>
      <c r="AW125" s="972">
        <f t="shared" si="63"/>
        <v>0</v>
      </c>
      <c r="AX125" s="972">
        <f t="shared" si="64"/>
        <v>0</v>
      </c>
      <c r="AY125" s="3313">
        <f t="shared" si="39"/>
        <v>0</v>
      </c>
      <c r="AZ125" s="3268">
        <f t="shared" si="40"/>
        <v>0</v>
      </c>
      <c r="BA125" s="3268">
        <f t="shared" si="41"/>
        <v>0</v>
      </c>
      <c r="BB125" s="3268">
        <f t="shared" si="42"/>
        <v>0</v>
      </c>
      <c r="BC125" s="3268">
        <f t="shared" si="43"/>
        <v>0</v>
      </c>
      <c r="BD125" s="3268">
        <f t="shared" si="44"/>
        <v>0</v>
      </c>
      <c r="BE125" s="3268">
        <f t="shared" si="45"/>
        <v>0</v>
      </c>
      <c r="BF125" s="3268">
        <f t="shared" si="46"/>
        <v>0</v>
      </c>
      <c r="BG125" s="3268">
        <f t="shared" si="47"/>
        <v>0</v>
      </c>
      <c r="BH125" s="3268">
        <f t="shared" si="48"/>
        <v>0</v>
      </c>
      <c r="BI125" s="3268">
        <f t="shared" si="49"/>
        <v>0</v>
      </c>
      <c r="BJ125" s="3268">
        <f t="shared" si="50"/>
        <v>0</v>
      </c>
      <c r="BK125" s="3268">
        <f t="shared" si="51"/>
        <v>0</v>
      </c>
      <c r="BL125" s="3268">
        <f t="shared" si="52"/>
        <v>0</v>
      </c>
      <c r="BM125" s="3268">
        <f t="shared" si="53"/>
        <v>0</v>
      </c>
      <c r="BN125" s="3268">
        <f t="shared" si="54"/>
        <v>0</v>
      </c>
      <c r="BO125" s="3268">
        <f t="shared" si="55"/>
        <v>0</v>
      </c>
      <c r="BP125" s="3268">
        <f t="shared" si="56"/>
        <v>0</v>
      </c>
      <c r="BQ125" s="3268">
        <f t="shared" si="57"/>
        <v>0</v>
      </c>
      <c r="BR125" s="3268">
        <f t="shared" si="58"/>
        <v>0</v>
      </c>
      <c r="BS125" s="3268">
        <f t="shared" si="59"/>
        <v>0</v>
      </c>
      <c r="BT125" s="3320">
        <f t="shared" si="60"/>
        <v>0</v>
      </c>
    </row>
    <row r="126" spans="1:72">
      <c r="A126" s="3265"/>
      <c r="B126" s="3266"/>
      <c r="C126" s="3266"/>
      <c r="D126" s="3267"/>
      <c r="E126" s="3268">
        <f t="shared" si="61"/>
        <v>0</v>
      </c>
      <c r="F126" s="3269"/>
      <c r="G126" s="3270">
        <f t="shared" si="36"/>
        <v>0</v>
      </c>
      <c r="H126" s="3271">
        <f t="shared" si="37"/>
        <v>0</v>
      </c>
      <c r="I126" s="3278"/>
      <c r="J126" s="3278"/>
      <c r="K126" s="3278"/>
      <c r="L126" s="3278"/>
      <c r="M126" s="3278"/>
      <c r="N126" s="3278"/>
      <c r="O126" s="3278"/>
      <c r="P126" s="3278"/>
      <c r="Q126" s="3278"/>
      <c r="R126" s="3278"/>
      <c r="S126" s="3278"/>
      <c r="T126" s="3278"/>
      <c r="U126" s="3278"/>
      <c r="V126" s="3278"/>
      <c r="W126" s="3278"/>
      <c r="X126" s="3278"/>
      <c r="Y126" s="3278"/>
      <c r="Z126" s="3278"/>
      <c r="AA126" s="3278"/>
      <c r="AB126" s="3278"/>
      <c r="AC126" s="3268">
        <f t="shared" si="38"/>
        <v>0</v>
      </c>
      <c r="AD126" s="3288"/>
      <c r="AE126" s="3288"/>
      <c r="AF126" s="3288"/>
      <c r="AG126" s="3288"/>
      <c r="AH126" s="3288"/>
      <c r="AI126" s="3288"/>
      <c r="AJ126" s="3288"/>
      <c r="AK126" s="3288"/>
      <c r="AL126" s="3288"/>
      <c r="AM126" s="3288"/>
      <c r="AN126" s="3288"/>
      <c r="AO126" s="3288"/>
      <c r="AP126" s="3288"/>
      <c r="AQ126" s="3288"/>
      <c r="AR126" s="3288"/>
      <c r="AS126" s="3288"/>
      <c r="AT126" s="3298"/>
      <c r="AU126" s="3299"/>
      <c r="AV126" s="972">
        <f t="shared" si="62"/>
        <v>0</v>
      </c>
      <c r="AW126" s="972">
        <f t="shared" si="63"/>
        <v>0</v>
      </c>
      <c r="AX126" s="972">
        <f t="shared" si="64"/>
        <v>0</v>
      </c>
      <c r="AY126" s="3313">
        <f t="shared" si="39"/>
        <v>0</v>
      </c>
      <c r="AZ126" s="3268">
        <f t="shared" si="40"/>
        <v>0</v>
      </c>
      <c r="BA126" s="3268">
        <f t="shared" si="41"/>
        <v>0</v>
      </c>
      <c r="BB126" s="3268">
        <f t="shared" si="42"/>
        <v>0</v>
      </c>
      <c r="BC126" s="3268">
        <f t="shared" si="43"/>
        <v>0</v>
      </c>
      <c r="BD126" s="3268">
        <f t="shared" si="44"/>
        <v>0</v>
      </c>
      <c r="BE126" s="3268">
        <f t="shared" si="45"/>
        <v>0</v>
      </c>
      <c r="BF126" s="3268">
        <f t="shared" si="46"/>
        <v>0</v>
      </c>
      <c r="BG126" s="3268">
        <f t="shared" si="47"/>
        <v>0</v>
      </c>
      <c r="BH126" s="3268">
        <f t="shared" si="48"/>
        <v>0</v>
      </c>
      <c r="BI126" s="3268">
        <f t="shared" si="49"/>
        <v>0</v>
      </c>
      <c r="BJ126" s="3268">
        <f t="shared" si="50"/>
        <v>0</v>
      </c>
      <c r="BK126" s="3268">
        <f t="shared" si="51"/>
        <v>0</v>
      </c>
      <c r="BL126" s="3268">
        <f t="shared" si="52"/>
        <v>0</v>
      </c>
      <c r="BM126" s="3268">
        <f t="shared" si="53"/>
        <v>0</v>
      </c>
      <c r="BN126" s="3268">
        <f t="shared" si="54"/>
        <v>0</v>
      </c>
      <c r="BO126" s="3268">
        <f t="shared" si="55"/>
        <v>0</v>
      </c>
      <c r="BP126" s="3268">
        <f t="shared" si="56"/>
        <v>0</v>
      </c>
      <c r="BQ126" s="3268">
        <f t="shared" si="57"/>
        <v>0</v>
      </c>
      <c r="BR126" s="3268">
        <f t="shared" si="58"/>
        <v>0</v>
      </c>
      <c r="BS126" s="3268">
        <f t="shared" si="59"/>
        <v>0</v>
      </c>
      <c r="BT126" s="3320">
        <f t="shared" si="60"/>
        <v>0</v>
      </c>
    </row>
    <row r="127" spans="1:72">
      <c r="A127" s="3265"/>
      <c r="B127" s="3266"/>
      <c r="C127" s="3266"/>
      <c r="D127" s="3267"/>
      <c r="E127" s="3268">
        <f t="shared" si="61"/>
        <v>0</v>
      </c>
      <c r="F127" s="3269"/>
      <c r="G127" s="3270">
        <f t="shared" si="36"/>
        <v>0</v>
      </c>
      <c r="H127" s="3271">
        <f t="shared" si="37"/>
        <v>0</v>
      </c>
      <c r="I127" s="3278"/>
      <c r="J127" s="3278"/>
      <c r="K127" s="3278"/>
      <c r="L127" s="3278"/>
      <c r="M127" s="3278"/>
      <c r="N127" s="3278"/>
      <c r="O127" s="3278"/>
      <c r="P127" s="3278"/>
      <c r="Q127" s="3278"/>
      <c r="R127" s="3278"/>
      <c r="S127" s="3278"/>
      <c r="T127" s="3278"/>
      <c r="U127" s="3278"/>
      <c r="V127" s="3278"/>
      <c r="W127" s="3278"/>
      <c r="X127" s="3278"/>
      <c r="Y127" s="3278"/>
      <c r="Z127" s="3278"/>
      <c r="AA127" s="3278"/>
      <c r="AB127" s="3278"/>
      <c r="AC127" s="3268">
        <f t="shared" si="38"/>
        <v>0</v>
      </c>
      <c r="AD127" s="3288"/>
      <c r="AE127" s="3288"/>
      <c r="AF127" s="3288"/>
      <c r="AG127" s="3288"/>
      <c r="AH127" s="3288"/>
      <c r="AI127" s="3288"/>
      <c r="AJ127" s="3288"/>
      <c r="AK127" s="3288"/>
      <c r="AL127" s="3288"/>
      <c r="AM127" s="3288"/>
      <c r="AN127" s="3288"/>
      <c r="AO127" s="3288"/>
      <c r="AP127" s="3288"/>
      <c r="AQ127" s="3288"/>
      <c r="AR127" s="3288"/>
      <c r="AS127" s="3288"/>
      <c r="AT127" s="3298"/>
      <c r="AU127" s="3299"/>
      <c r="AV127" s="972">
        <f t="shared" si="62"/>
        <v>0</v>
      </c>
      <c r="AW127" s="972">
        <f t="shared" si="63"/>
        <v>0</v>
      </c>
      <c r="AX127" s="972">
        <f t="shared" si="64"/>
        <v>0</v>
      </c>
      <c r="AY127" s="3313">
        <f t="shared" si="39"/>
        <v>0</v>
      </c>
      <c r="AZ127" s="3268">
        <f t="shared" si="40"/>
        <v>0</v>
      </c>
      <c r="BA127" s="3268">
        <f t="shared" si="41"/>
        <v>0</v>
      </c>
      <c r="BB127" s="3268">
        <f t="shared" si="42"/>
        <v>0</v>
      </c>
      <c r="BC127" s="3268">
        <f t="shared" si="43"/>
        <v>0</v>
      </c>
      <c r="BD127" s="3268">
        <f t="shared" si="44"/>
        <v>0</v>
      </c>
      <c r="BE127" s="3268">
        <f t="shared" si="45"/>
        <v>0</v>
      </c>
      <c r="BF127" s="3268">
        <f t="shared" si="46"/>
        <v>0</v>
      </c>
      <c r="BG127" s="3268">
        <f t="shared" si="47"/>
        <v>0</v>
      </c>
      <c r="BH127" s="3268">
        <f t="shared" si="48"/>
        <v>0</v>
      </c>
      <c r="BI127" s="3268">
        <f t="shared" si="49"/>
        <v>0</v>
      </c>
      <c r="BJ127" s="3268">
        <f t="shared" si="50"/>
        <v>0</v>
      </c>
      <c r="BK127" s="3268">
        <f t="shared" si="51"/>
        <v>0</v>
      </c>
      <c r="BL127" s="3268">
        <f t="shared" si="52"/>
        <v>0</v>
      </c>
      <c r="BM127" s="3268">
        <f t="shared" si="53"/>
        <v>0</v>
      </c>
      <c r="BN127" s="3268">
        <f t="shared" si="54"/>
        <v>0</v>
      </c>
      <c r="BO127" s="3268">
        <f t="shared" si="55"/>
        <v>0</v>
      </c>
      <c r="BP127" s="3268">
        <f t="shared" si="56"/>
        <v>0</v>
      </c>
      <c r="BQ127" s="3268">
        <f t="shared" si="57"/>
        <v>0</v>
      </c>
      <c r="BR127" s="3268">
        <f t="shared" si="58"/>
        <v>0</v>
      </c>
      <c r="BS127" s="3268">
        <f t="shared" si="59"/>
        <v>0</v>
      </c>
      <c r="BT127" s="3320">
        <f t="shared" si="60"/>
        <v>0</v>
      </c>
    </row>
    <row r="128" spans="1:72">
      <c r="A128" s="3265"/>
      <c r="B128" s="3266"/>
      <c r="C128" s="3266"/>
      <c r="D128" s="3267"/>
      <c r="E128" s="3268">
        <f t="shared" si="61"/>
        <v>0</v>
      </c>
      <c r="F128" s="3269"/>
      <c r="G128" s="3270">
        <f t="shared" si="36"/>
        <v>0</v>
      </c>
      <c r="H128" s="3271">
        <f t="shared" si="37"/>
        <v>0</v>
      </c>
      <c r="I128" s="3278"/>
      <c r="J128" s="3278"/>
      <c r="K128" s="3278"/>
      <c r="L128" s="3278"/>
      <c r="M128" s="3278"/>
      <c r="N128" s="3278"/>
      <c r="O128" s="3278"/>
      <c r="P128" s="3278"/>
      <c r="Q128" s="3278"/>
      <c r="R128" s="3278"/>
      <c r="S128" s="3278"/>
      <c r="T128" s="3278"/>
      <c r="U128" s="3278"/>
      <c r="V128" s="3278"/>
      <c r="W128" s="3278"/>
      <c r="X128" s="3278"/>
      <c r="Y128" s="3278"/>
      <c r="Z128" s="3278"/>
      <c r="AA128" s="3278"/>
      <c r="AB128" s="3278"/>
      <c r="AC128" s="3268">
        <f t="shared" si="38"/>
        <v>0</v>
      </c>
      <c r="AD128" s="3288"/>
      <c r="AE128" s="3288"/>
      <c r="AF128" s="3288"/>
      <c r="AG128" s="3288"/>
      <c r="AH128" s="3288"/>
      <c r="AI128" s="3288"/>
      <c r="AJ128" s="3288"/>
      <c r="AK128" s="3288"/>
      <c r="AL128" s="3288"/>
      <c r="AM128" s="3288"/>
      <c r="AN128" s="3288"/>
      <c r="AO128" s="3288"/>
      <c r="AP128" s="3288"/>
      <c r="AQ128" s="3288"/>
      <c r="AR128" s="3288"/>
      <c r="AS128" s="3288"/>
      <c r="AT128" s="3298"/>
      <c r="AU128" s="3299"/>
      <c r="AV128" s="972">
        <f t="shared" si="62"/>
        <v>0</v>
      </c>
      <c r="AW128" s="972">
        <f t="shared" si="63"/>
        <v>0</v>
      </c>
      <c r="AX128" s="972">
        <f t="shared" si="64"/>
        <v>0</v>
      </c>
      <c r="AY128" s="3313">
        <f t="shared" si="39"/>
        <v>0</v>
      </c>
      <c r="AZ128" s="3268">
        <f t="shared" si="40"/>
        <v>0</v>
      </c>
      <c r="BA128" s="3268">
        <f t="shared" si="41"/>
        <v>0</v>
      </c>
      <c r="BB128" s="3268">
        <f t="shared" si="42"/>
        <v>0</v>
      </c>
      <c r="BC128" s="3268">
        <f t="shared" si="43"/>
        <v>0</v>
      </c>
      <c r="BD128" s="3268">
        <f t="shared" si="44"/>
        <v>0</v>
      </c>
      <c r="BE128" s="3268">
        <f t="shared" si="45"/>
        <v>0</v>
      </c>
      <c r="BF128" s="3268">
        <f t="shared" si="46"/>
        <v>0</v>
      </c>
      <c r="BG128" s="3268">
        <f t="shared" si="47"/>
        <v>0</v>
      </c>
      <c r="BH128" s="3268">
        <f t="shared" si="48"/>
        <v>0</v>
      </c>
      <c r="BI128" s="3268">
        <f t="shared" si="49"/>
        <v>0</v>
      </c>
      <c r="BJ128" s="3268">
        <f t="shared" si="50"/>
        <v>0</v>
      </c>
      <c r="BK128" s="3268">
        <f t="shared" si="51"/>
        <v>0</v>
      </c>
      <c r="BL128" s="3268">
        <f t="shared" si="52"/>
        <v>0</v>
      </c>
      <c r="BM128" s="3268">
        <f t="shared" si="53"/>
        <v>0</v>
      </c>
      <c r="BN128" s="3268">
        <f t="shared" si="54"/>
        <v>0</v>
      </c>
      <c r="BO128" s="3268">
        <f t="shared" si="55"/>
        <v>0</v>
      </c>
      <c r="BP128" s="3268">
        <f t="shared" si="56"/>
        <v>0</v>
      </c>
      <c r="BQ128" s="3268">
        <f t="shared" si="57"/>
        <v>0</v>
      </c>
      <c r="BR128" s="3268">
        <f t="shared" si="58"/>
        <v>0</v>
      </c>
      <c r="BS128" s="3268">
        <f t="shared" si="59"/>
        <v>0</v>
      </c>
      <c r="BT128" s="3320">
        <f t="shared" si="60"/>
        <v>0</v>
      </c>
    </row>
    <row r="129" spans="1:72">
      <c r="A129" s="3265"/>
      <c r="B129" s="3266"/>
      <c r="C129" s="3266"/>
      <c r="D129" s="3267"/>
      <c r="E129" s="3268">
        <f t="shared" si="61"/>
        <v>0</v>
      </c>
      <c r="F129" s="3269"/>
      <c r="G129" s="3270">
        <f t="shared" si="36"/>
        <v>0</v>
      </c>
      <c r="H129" s="3271">
        <f t="shared" si="37"/>
        <v>0</v>
      </c>
      <c r="I129" s="3278"/>
      <c r="J129" s="3278"/>
      <c r="K129" s="3278"/>
      <c r="L129" s="3278"/>
      <c r="M129" s="3278"/>
      <c r="N129" s="3278"/>
      <c r="O129" s="3278"/>
      <c r="P129" s="3278"/>
      <c r="Q129" s="3278"/>
      <c r="R129" s="3278"/>
      <c r="S129" s="3278"/>
      <c r="T129" s="3278"/>
      <c r="U129" s="3278"/>
      <c r="V129" s="3278"/>
      <c r="W129" s="3278"/>
      <c r="X129" s="3278"/>
      <c r="Y129" s="3278"/>
      <c r="Z129" s="3278"/>
      <c r="AA129" s="3278"/>
      <c r="AB129" s="3278"/>
      <c r="AC129" s="3268">
        <f t="shared" si="38"/>
        <v>0</v>
      </c>
      <c r="AD129" s="3288"/>
      <c r="AE129" s="3288"/>
      <c r="AF129" s="3288"/>
      <c r="AG129" s="3288"/>
      <c r="AH129" s="3288"/>
      <c r="AI129" s="3288"/>
      <c r="AJ129" s="3288"/>
      <c r="AK129" s="3288"/>
      <c r="AL129" s="3288"/>
      <c r="AM129" s="3288"/>
      <c r="AN129" s="3288"/>
      <c r="AO129" s="3288"/>
      <c r="AP129" s="3288"/>
      <c r="AQ129" s="3288"/>
      <c r="AR129" s="3288"/>
      <c r="AS129" s="3288"/>
      <c r="AT129" s="3298"/>
      <c r="AU129" s="3299"/>
      <c r="AV129" s="972">
        <f t="shared" si="62"/>
        <v>0</v>
      </c>
      <c r="AW129" s="972">
        <f t="shared" si="63"/>
        <v>0</v>
      </c>
      <c r="AX129" s="972">
        <f t="shared" si="64"/>
        <v>0</v>
      </c>
      <c r="AY129" s="3313">
        <f t="shared" si="39"/>
        <v>0</v>
      </c>
      <c r="AZ129" s="3268">
        <f t="shared" si="40"/>
        <v>0</v>
      </c>
      <c r="BA129" s="3268">
        <f t="shared" si="41"/>
        <v>0</v>
      </c>
      <c r="BB129" s="3268">
        <f t="shared" si="42"/>
        <v>0</v>
      </c>
      <c r="BC129" s="3268">
        <f t="shared" si="43"/>
        <v>0</v>
      </c>
      <c r="BD129" s="3268">
        <f t="shared" si="44"/>
        <v>0</v>
      </c>
      <c r="BE129" s="3268">
        <f t="shared" si="45"/>
        <v>0</v>
      </c>
      <c r="BF129" s="3268">
        <f t="shared" si="46"/>
        <v>0</v>
      </c>
      <c r="BG129" s="3268">
        <f t="shared" si="47"/>
        <v>0</v>
      </c>
      <c r="BH129" s="3268">
        <f t="shared" si="48"/>
        <v>0</v>
      </c>
      <c r="BI129" s="3268">
        <f t="shared" si="49"/>
        <v>0</v>
      </c>
      <c r="BJ129" s="3268">
        <f t="shared" si="50"/>
        <v>0</v>
      </c>
      <c r="BK129" s="3268">
        <f t="shared" si="51"/>
        <v>0</v>
      </c>
      <c r="BL129" s="3268">
        <f t="shared" si="52"/>
        <v>0</v>
      </c>
      <c r="BM129" s="3268">
        <f t="shared" si="53"/>
        <v>0</v>
      </c>
      <c r="BN129" s="3268">
        <f t="shared" si="54"/>
        <v>0</v>
      </c>
      <c r="BO129" s="3268">
        <f t="shared" si="55"/>
        <v>0</v>
      </c>
      <c r="BP129" s="3268">
        <f t="shared" si="56"/>
        <v>0</v>
      </c>
      <c r="BQ129" s="3268">
        <f t="shared" si="57"/>
        <v>0</v>
      </c>
      <c r="BR129" s="3268">
        <f t="shared" si="58"/>
        <v>0</v>
      </c>
      <c r="BS129" s="3268">
        <f t="shared" si="59"/>
        <v>0</v>
      </c>
      <c r="BT129" s="3320">
        <f t="shared" si="60"/>
        <v>0</v>
      </c>
    </row>
    <row r="130" spans="1:72">
      <c r="A130" s="3265"/>
      <c r="B130" s="3266"/>
      <c r="C130" s="3266"/>
      <c r="D130" s="3267"/>
      <c r="E130" s="3268">
        <f t="shared" si="61"/>
        <v>0</v>
      </c>
      <c r="F130" s="3269"/>
      <c r="G130" s="3270">
        <f t="shared" si="36"/>
        <v>0</v>
      </c>
      <c r="H130" s="3271">
        <f t="shared" si="37"/>
        <v>0</v>
      </c>
      <c r="I130" s="3278"/>
      <c r="J130" s="3278"/>
      <c r="K130" s="3278"/>
      <c r="L130" s="3278"/>
      <c r="M130" s="3278"/>
      <c r="N130" s="3278"/>
      <c r="O130" s="3278"/>
      <c r="P130" s="3278"/>
      <c r="Q130" s="3278"/>
      <c r="R130" s="3278"/>
      <c r="S130" s="3278"/>
      <c r="T130" s="3278"/>
      <c r="U130" s="3278"/>
      <c r="V130" s="3278"/>
      <c r="W130" s="3278"/>
      <c r="X130" s="3278"/>
      <c r="Y130" s="3278"/>
      <c r="Z130" s="3278"/>
      <c r="AA130" s="3278"/>
      <c r="AB130" s="3278"/>
      <c r="AC130" s="3268">
        <f t="shared" si="38"/>
        <v>0</v>
      </c>
      <c r="AD130" s="3288"/>
      <c r="AE130" s="3288"/>
      <c r="AF130" s="3288"/>
      <c r="AG130" s="3288"/>
      <c r="AH130" s="3288"/>
      <c r="AI130" s="3288"/>
      <c r="AJ130" s="3288"/>
      <c r="AK130" s="3288"/>
      <c r="AL130" s="3288"/>
      <c r="AM130" s="3288"/>
      <c r="AN130" s="3288"/>
      <c r="AO130" s="3288"/>
      <c r="AP130" s="3288"/>
      <c r="AQ130" s="3288"/>
      <c r="AR130" s="3288"/>
      <c r="AS130" s="3288"/>
      <c r="AT130" s="3298"/>
      <c r="AU130" s="3299"/>
      <c r="AV130" s="972">
        <f t="shared" si="62"/>
        <v>0</v>
      </c>
      <c r="AW130" s="972">
        <f t="shared" si="63"/>
        <v>0</v>
      </c>
      <c r="AX130" s="972">
        <f t="shared" si="64"/>
        <v>0</v>
      </c>
      <c r="AY130" s="3313">
        <f t="shared" si="39"/>
        <v>0</v>
      </c>
      <c r="AZ130" s="3268">
        <f t="shared" si="40"/>
        <v>0</v>
      </c>
      <c r="BA130" s="3268">
        <f t="shared" si="41"/>
        <v>0</v>
      </c>
      <c r="BB130" s="3268">
        <f t="shared" si="42"/>
        <v>0</v>
      </c>
      <c r="BC130" s="3268">
        <f t="shared" si="43"/>
        <v>0</v>
      </c>
      <c r="BD130" s="3268">
        <f t="shared" si="44"/>
        <v>0</v>
      </c>
      <c r="BE130" s="3268">
        <f t="shared" si="45"/>
        <v>0</v>
      </c>
      <c r="BF130" s="3268">
        <f t="shared" si="46"/>
        <v>0</v>
      </c>
      <c r="BG130" s="3268">
        <f t="shared" si="47"/>
        <v>0</v>
      </c>
      <c r="BH130" s="3268">
        <f t="shared" si="48"/>
        <v>0</v>
      </c>
      <c r="BI130" s="3268">
        <f t="shared" si="49"/>
        <v>0</v>
      </c>
      <c r="BJ130" s="3268">
        <f t="shared" si="50"/>
        <v>0</v>
      </c>
      <c r="BK130" s="3268">
        <f t="shared" si="51"/>
        <v>0</v>
      </c>
      <c r="BL130" s="3268">
        <f t="shared" si="52"/>
        <v>0</v>
      </c>
      <c r="BM130" s="3268">
        <f t="shared" si="53"/>
        <v>0</v>
      </c>
      <c r="BN130" s="3268">
        <f t="shared" si="54"/>
        <v>0</v>
      </c>
      <c r="BO130" s="3268">
        <f t="shared" si="55"/>
        <v>0</v>
      </c>
      <c r="BP130" s="3268">
        <f t="shared" si="56"/>
        <v>0</v>
      </c>
      <c r="BQ130" s="3268">
        <f t="shared" si="57"/>
        <v>0</v>
      </c>
      <c r="BR130" s="3268">
        <f t="shared" si="58"/>
        <v>0</v>
      </c>
      <c r="BS130" s="3268">
        <f t="shared" si="59"/>
        <v>0</v>
      </c>
      <c r="BT130" s="3320">
        <f t="shared" si="60"/>
        <v>0</v>
      </c>
    </row>
    <row r="131" spans="1:72">
      <c r="A131" s="3265"/>
      <c r="B131" s="3266"/>
      <c r="C131" s="3266"/>
      <c r="D131" s="3267"/>
      <c r="E131" s="3268">
        <f t="shared" si="61"/>
        <v>0</v>
      </c>
      <c r="F131" s="3269"/>
      <c r="G131" s="3270">
        <f t="shared" si="36"/>
        <v>0</v>
      </c>
      <c r="H131" s="3271">
        <f t="shared" si="37"/>
        <v>0</v>
      </c>
      <c r="I131" s="3278"/>
      <c r="J131" s="3278"/>
      <c r="K131" s="3278"/>
      <c r="L131" s="3278"/>
      <c r="M131" s="3278"/>
      <c r="N131" s="3278"/>
      <c r="O131" s="3278"/>
      <c r="P131" s="3278"/>
      <c r="Q131" s="3278"/>
      <c r="R131" s="3278"/>
      <c r="S131" s="3278"/>
      <c r="T131" s="3278"/>
      <c r="U131" s="3278"/>
      <c r="V131" s="3278"/>
      <c r="W131" s="3278"/>
      <c r="X131" s="3278"/>
      <c r="Y131" s="3278"/>
      <c r="Z131" s="3278"/>
      <c r="AA131" s="3278"/>
      <c r="AB131" s="3278"/>
      <c r="AC131" s="3268">
        <f t="shared" si="38"/>
        <v>0</v>
      </c>
      <c r="AD131" s="3288"/>
      <c r="AE131" s="3288"/>
      <c r="AF131" s="3288"/>
      <c r="AG131" s="3288"/>
      <c r="AH131" s="3288"/>
      <c r="AI131" s="3288"/>
      <c r="AJ131" s="3288"/>
      <c r="AK131" s="3288"/>
      <c r="AL131" s="3288"/>
      <c r="AM131" s="3288"/>
      <c r="AN131" s="3288"/>
      <c r="AO131" s="3288"/>
      <c r="AP131" s="3288"/>
      <c r="AQ131" s="3288"/>
      <c r="AR131" s="3288"/>
      <c r="AS131" s="3288"/>
      <c r="AT131" s="3298"/>
      <c r="AU131" s="3299"/>
      <c r="AV131" s="972">
        <f t="shared" si="62"/>
        <v>0</v>
      </c>
      <c r="AW131" s="972">
        <f t="shared" si="63"/>
        <v>0</v>
      </c>
      <c r="AX131" s="972">
        <f t="shared" si="64"/>
        <v>0</v>
      </c>
      <c r="AY131" s="3313">
        <f t="shared" si="39"/>
        <v>0</v>
      </c>
      <c r="AZ131" s="3268">
        <f t="shared" si="40"/>
        <v>0</v>
      </c>
      <c r="BA131" s="3268">
        <f t="shared" si="41"/>
        <v>0</v>
      </c>
      <c r="BB131" s="3268">
        <f t="shared" si="42"/>
        <v>0</v>
      </c>
      <c r="BC131" s="3268">
        <f t="shared" si="43"/>
        <v>0</v>
      </c>
      <c r="BD131" s="3268">
        <f t="shared" si="44"/>
        <v>0</v>
      </c>
      <c r="BE131" s="3268">
        <f t="shared" si="45"/>
        <v>0</v>
      </c>
      <c r="BF131" s="3268">
        <f t="shared" si="46"/>
        <v>0</v>
      </c>
      <c r="BG131" s="3268">
        <f t="shared" si="47"/>
        <v>0</v>
      </c>
      <c r="BH131" s="3268">
        <f t="shared" si="48"/>
        <v>0</v>
      </c>
      <c r="BI131" s="3268">
        <f t="shared" si="49"/>
        <v>0</v>
      </c>
      <c r="BJ131" s="3268">
        <f t="shared" si="50"/>
        <v>0</v>
      </c>
      <c r="BK131" s="3268">
        <f t="shared" si="51"/>
        <v>0</v>
      </c>
      <c r="BL131" s="3268">
        <f t="shared" si="52"/>
        <v>0</v>
      </c>
      <c r="BM131" s="3268">
        <f t="shared" si="53"/>
        <v>0</v>
      </c>
      <c r="BN131" s="3268">
        <f t="shared" si="54"/>
        <v>0</v>
      </c>
      <c r="BO131" s="3268">
        <f t="shared" si="55"/>
        <v>0</v>
      </c>
      <c r="BP131" s="3268">
        <f t="shared" si="56"/>
        <v>0</v>
      </c>
      <c r="BQ131" s="3268">
        <f t="shared" si="57"/>
        <v>0</v>
      </c>
      <c r="BR131" s="3268">
        <f t="shared" si="58"/>
        <v>0</v>
      </c>
      <c r="BS131" s="3268">
        <f t="shared" si="59"/>
        <v>0</v>
      </c>
      <c r="BT131" s="3320">
        <f t="shared" si="60"/>
        <v>0</v>
      </c>
    </row>
    <row r="132" spans="1:72">
      <c r="A132" s="3265"/>
      <c r="B132" s="3266"/>
      <c r="C132" s="3266"/>
      <c r="D132" s="3267"/>
      <c r="E132" s="3268">
        <f t="shared" si="61"/>
        <v>0</v>
      </c>
      <c r="F132" s="3269"/>
      <c r="G132" s="3270">
        <f t="shared" si="36"/>
        <v>0</v>
      </c>
      <c r="H132" s="3271">
        <f t="shared" si="37"/>
        <v>0</v>
      </c>
      <c r="I132" s="3278"/>
      <c r="J132" s="3278"/>
      <c r="K132" s="3278"/>
      <c r="L132" s="3278"/>
      <c r="M132" s="3278"/>
      <c r="N132" s="3278"/>
      <c r="O132" s="3278"/>
      <c r="P132" s="3278"/>
      <c r="Q132" s="3278"/>
      <c r="R132" s="3278"/>
      <c r="S132" s="3278"/>
      <c r="T132" s="3278"/>
      <c r="U132" s="3278"/>
      <c r="V132" s="3278"/>
      <c r="W132" s="3278"/>
      <c r="X132" s="3278"/>
      <c r="Y132" s="3278"/>
      <c r="Z132" s="3278"/>
      <c r="AA132" s="3278"/>
      <c r="AB132" s="3278"/>
      <c r="AC132" s="3268">
        <f t="shared" si="38"/>
        <v>0</v>
      </c>
      <c r="AD132" s="3288"/>
      <c r="AE132" s="3288"/>
      <c r="AF132" s="3288"/>
      <c r="AG132" s="3288"/>
      <c r="AH132" s="3288"/>
      <c r="AI132" s="3288"/>
      <c r="AJ132" s="3288"/>
      <c r="AK132" s="3288"/>
      <c r="AL132" s="3288"/>
      <c r="AM132" s="3288"/>
      <c r="AN132" s="3288"/>
      <c r="AO132" s="3288"/>
      <c r="AP132" s="3288"/>
      <c r="AQ132" s="3288"/>
      <c r="AR132" s="3288"/>
      <c r="AS132" s="3288"/>
      <c r="AT132" s="3298"/>
      <c r="AU132" s="3299"/>
      <c r="AV132" s="972">
        <f t="shared" si="62"/>
        <v>0</v>
      </c>
      <c r="AW132" s="972">
        <f t="shared" si="63"/>
        <v>0</v>
      </c>
      <c r="AX132" s="972">
        <f t="shared" si="64"/>
        <v>0</v>
      </c>
      <c r="AY132" s="3313">
        <f t="shared" si="39"/>
        <v>0</v>
      </c>
      <c r="AZ132" s="3268">
        <f t="shared" si="40"/>
        <v>0</v>
      </c>
      <c r="BA132" s="3268">
        <f t="shared" si="41"/>
        <v>0</v>
      </c>
      <c r="BB132" s="3268">
        <f t="shared" si="42"/>
        <v>0</v>
      </c>
      <c r="BC132" s="3268">
        <f t="shared" si="43"/>
        <v>0</v>
      </c>
      <c r="BD132" s="3268">
        <f t="shared" si="44"/>
        <v>0</v>
      </c>
      <c r="BE132" s="3268">
        <f t="shared" si="45"/>
        <v>0</v>
      </c>
      <c r="BF132" s="3268">
        <f t="shared" si="46"/>
        <v>0</v>
      </c>
      <c r="BG132" s="3268">
        <f t="shared" si="47"/>
        <v>0</v>
      </c>
      <c r="BH132" s="3268">
        <f t="shared" si="48"/>
        <v>0</v>
      </c>
      <c r="BI132" s="3268">
        <f t="shared" si="49"/>
        <v>0</v>
      </c>
      <c r="BJ132" s="3268">
        <f t="shared" si="50"/>
        <v>0</v>
      </c>
      <c r="BK132" s="3268">
        <f t="shared" si="51"/>
        <v>0</v>
      </c>
      <c r="BL132" s="3268">
        <f t="shared" si="52"/>
        <v>0</v>
      </c>
      <c r="BM132" s="3268">
        <f t="shared" si="53"/>
        <v>0</v>
      </c>
      <c r="BN132" s="3268">
        <f t="shared" si="54"/>
        <v>0</v>
      </c>
      <c r="BO132" s="3268">
        <f t="shared" si="55"/>
        <v>0</v>
      </c>
      <c r="BP132" s="3268">
        <f t="shared" si="56"/>
        <v>0</v>
      </c>
      <c r="BQ132" s="3268">
        <f t="shared" si="57"/>
        <v>0</v>
      </c>
      <c r="BR132" s="3268">
        <f t="shared" si="58"/>
        <v>0</v>
      </c>
      <c r="BS132" s="3268">
        <f t="shared" si="59"/>
        <v>0</v>
      </c>
      <c r="BT132" s="3320">
        <f t="shared" si="60"/>
        <v>0</v>
      </c>
    </row>
    <row r="133" spans="1:72">
      <c r="A133" s="3265"/>
      <c r="B133" s="3266"/>
      <c r="C133" s="3266"/>
      <c r="D133" s="3267"/>
      <c r="E133" s="3268">
        <f t="shared" si="61"/>
        <v>0</v>
      </c>
      <c r="F133" s="3269"/>
      <c r="G133" s="3270">
        <f t="shared" si="36"/>
        <v>0</v>
      </c>
      <c r="H133" s="3271">
        <f t="shared" si="37"/>
        <v>0</v>
      </c>
      <c r="I133" s="3278"/>
      <c r="J133" s="3278"/>
      <c r="K133" s="3278"/>
      <c r="L133" s="3278"/>
      <c r="M133" s="3278"/>
      <c r="N133" s="3278"/>
      <c r="O133" s="3278"/>
      <c r="P133" s="3278"/>
      <c r="Q133" s="3278"/>
      <c r="R133" s="3278"/>
      <c r="S133" s="3278"/>
      <c r="T133" s="3278"/>
      <c r="U133" s="3278"/>
      <c r="V133" s="3278"/>
      <c r="W133" s="3278"/>
      <c r="X133" s="3278"/>
      <c r="Y133" s="3278"/>
      <c r="Z133" s="3278"/>
      <c r="AA133" s="3278"/>
      <c r="AB133" s="3278"/>
      <c r="AC133" s="3268">
        <f t="shared" si="38"/>
        <v>0</v>
      </c>
      <c r="AD133" s="3288"/>
      <c r="AE133" s="3288"/>
      <c r="AF133" s="3288"/>
      <c r="AG133" s="3288"/>
      <c r="AH133" s="3288"/>
      <c r="AI133" s="3288"/>
      <c r="AJ133" s="3288"/>
      <c r="AK133" s="3288"/>
      <c r="AL133" s="3288"/>
      <c r="AM133" s="3288"/>
      <c r="AN133" s="3288"/>
      <c r="AO133" s="3288"/>
      <c r="AP133" s="3288"/>
      <c r="AQ133" s="3288"/>
      <c r="AR133" s="3288"/>
      <c r="AS133" s="3288"/>
      <c r="AT133" s="3298"/>
      <c r="AU133" s="3299"/>
      <c r="AV133" s="972">
        <f t="shared" si="62"/>
        <v>0</v>
      </c>
      <c r="AW133" s="972">
        <f t="shared" si="63"/>
        <v>0</v>
      </c>
      <c r="AX133" s="972">
        <f t="shared" si="64"/>
        <v>0</v>
      </c>
      <c r="AY133" s="3313">
        <f t="shared" si="39"/>
        <v>0</v>
      </c>
      <c r="AZ133" s="3268">
        <f t="shared" si="40"/>
        <v>0</v>
      </c>
      <c r="BA133" s="3268">
        <f t="shared" si="41"/>
        <v>0</v>
      </c>
      <c r="BB133" s="3268">
        <f t="shared" si="42"/>
        <v>0</v>
      </c>
      <c r="BC133" s="3268">
        <f t="shared" si="43"/>
        <v>0</v>
      </c>
      <c r="BD133" s="3268">
        <f t="shared" si="44"/>
        <v>0</v>
      </c>
      <c r="BE133" s="3268">
        <f t="shared" si="45"/>
        <v>0</v>
      </c>
      <c r="BF133" s="3268">
        <f t="shared" si="46"/>
        <v>0</v>
      </c>
      <c r="BG133" s="3268">
        <f t="shared" si="47"/>
        <v>0</v>
      </c>
      <c r="BH133" s="3268">
        <f t="shared" si="48"/>
        <v>0</v>
      </c>
      <c r="BI133" s="3268">
        <f t="shared" si="49"/>
        <v>0</v>
      </c>
      <c r="BJ133" s="3268">
        <f t="shared" si="50"/>
        <v>0</v>
      </c>
      <c r="BK133" s="3268">
        <f t="shared" si="51"/>
        <v>0</v>
      </c>
      <c r="BL133" s="3268">
        <f t="shared" si="52"/>
        <v>0</v>
      </c>
      <c r="BM133" s="3268">
        <f t="shared" si="53"/>
        <v>0</v>
      </c>
      <c r="BN133" s="3268">
        <f t="shared" si="54"/>
        <v>0</v>
      </c>
      <c r="BO133" s="3268">
        <f t="shared" si="55"/>
        <v>0</v>
      </c>
      <c r="BP133" s="3268">
        <f t="shared" si="56"/>
        <v>0</v>
      </c>
      <c r="BQ133" s="3268">
        <f t="shared" si="57"/>
        <v>0</v>
      </c>
      <c r="BR133" s="3268">
        <f t="shared" si="58"/>
        <v>0</v>
      </c>
      <c r="BS133" s="3268">
        <f t="shared" si="59"/>
        <v>0</v>
      </c>
      <c r="BT133" s="3320">
        <f t="shared" si="60"/>
        <v>0</v>
      </c>
    </row>
    <row r="134" spans="1:72">
      <c r="A134" s="3265"/>
      <c r="B134" s="3266"/>
      <c r="C134" s="3266"/>
      <c r="D134" s="3267"/>
      <c r="E134" s="3268">
        <f t="shared" si="61"/>
        <v>0</v>
      </c>
      <c r="F134" s="3269"/>
      <c r="G134" s="3270">
        <f t="shared" si="36"/>
        <v>0</v>
      </c>
      <c r="H134" s="3271">
        <f t="shared" si="37"/>
        <v>0</v>
      </c>
      <c r="I134" s="3278"/>
      <c r="J134" s="3278"/>
      <c r="K134" s="3278"/>
      <c r="L134" s="3278"/>
      <c r="M134" s="3278"/>
      <c r="N134" s="3278"/>
      <c r="O134" s="3278"/>
      <c r="P134" s="3278"/>
      <c r="Q134" s="3278"/>
      <c r="R134" s="3278"/>
      <c r="S134" s="3278"/>
      <c r="T134" s="3278"/>
      <c r="U134" s="3278"/>
      <c r="V134" s="3278"/>
      <c r="W134" s="3278"/>
      <c r="X134" s="3278"/>
      <c r="Y134" s="3278"/>
      <c r="Z134" s="3278"/>
      <c r="AA134" s="3278"/>
      <c r="AB134" s="3278"/>
      <c r="AC134" s="3268">
        <f t="shared" si="38"/>
        <v>0</v>
      </c>
      <c r="AD134" s="3288"/>
      <c r="AE134" s="3288"/>
      <c r="AF134" s="3288"/>
      <c r="AG134" s="3288"/>
      <c r="AH134" s="3288"/>
      <c r="AI134" s="3288"/>
      <c r="AJ134" s="3288"/>
      <c r="AK134" s="3288"/>
      <c r="AL134" s="3288"/>
      <c r="AM134" s="3288"/>
      <c r="AN134" s="3288"/>
      <c r="AO134" s="3288"/>
      <c r="AP134" s="3288"/>
      <c r="AQ134" s="3288"/>
      <c r="AR134" s="3288"/>
      <c r="AS134" s="3288"/>
      <c r="AT134" s="3298"/>
      <c r="AU134" s="3299"/>
      <c r="AV134" s="972">
        <f t="shared" si="62"/>
        <v>0</v>
      </c>
      <c r="AW134" s="972">
        <f t="shared" si="63"/>
        <v>0</v>
      </c>
      <c r="AX134" s="972">
        <f t="shared" si="64"/>
        <v>0</v>
      </c>
      <c r="AY134" s="3313">
        <f t="shared" si="39"/>
        <v>0</v>
      </c>
      <c r="AZ134" s="3268">
        <f t="shared" si="40"/>
        <v>0</v>
      </c>
      <c r="BA134" s="3268">
        <f t="shared" si="41"/>
        <v>0</v>
      </c>
      <c r="BB134" s="3268">
        <f t="shared" si="42"/>
        <v>0</v>
      </c>
      <c r="BC134" s="3268">
        <f t="shared" si="43"/>
        <v>0</v>
      </c>
      <c r="BD134" s="3268">
        <f t="shared" si="44"/>
        <v>0</v>
      </c>
      <c r="BE134" s="3268">
        <f t="shared" si="45"/>
        <v>0</v>
      </c>
      <c r="BF134" s="3268">
        <f t="shared" si="46"/>
        <v>0</v>
      </c>
      <c r="BG134" s="3268">
        <f t="shared" si="47"/>
        <v>0</v>
      </c>
      <c r="BH134" s="3268">
        <f t="shared" si="48"/>
        <v>0</v>
      </c>
      <c r="BI134" s="3268">
        <f t="shared" si="49"/>
        <v>0</v>
      </c>
      <c r="BJ134" s="3268">
        <f t="shared" si="50"/>
        <v>0</v>
      </c>
      <c r="BK134" s="3268">
        <f t="shared" si="51"/>
        <v>0</v>
      </c>
      <c r="BL134" s="3268">
        <f t="shared" si="52"/>
        <v>0</v>
      </c>
      <c r="BM134" s="3268">
        <f t="shared" si="53"/>
        <v>0</v>
      </c>
      <c r="BN134" s="3268">
        <f t="shared" si="54"/>
        <v>0</v>
      </c>
      <c r="BO134" s="3268">
        <f t="shared" si="55"/>
        <v>0</v>
      </c>
      <c r="BP134" s="3268">
        <f t="shared" si="56"/>
        <v>0</v>
      </c>
      <c r="BQ134" s="3268">
        <f t="shared" si="57"/>
        <v>0</v>
      </c>
      <c r="BR134" s="3268">
        <f t="shared" si="58"/>
        <v>0</v>
      </c>
      <c r="BS134" s="3268">
        <f t="shared" si="59"/>
        <v>0</v>
      </c>
      <c r="BT134" s="3320">
        <f t="shared" si="60"/>
        <v>0</v>
      </c>
    </row>
    <row r="135" spans="1:72">
      <c r="A135" s="3265"/>
      <c r="B135" s="3266"/>
      <c r="C135" s="3266"/>
      <c r="D135" s="3267"/>
      <c r="E135" s="3268">
        <f t="shared" si="61"/>
        <v>0</v>
      </c>
      <c r="F135" s="3269"/>
      <c r="G135" s="3270">
        <f t="shared" si="36"/>
        <v>0</v>
      </c>
      <c r="H135" s="3271">
        <f t="shared" si="37"/>
        <v>0</v>
      </c>
      <c r="I135" s="3278"/>
      <c r="J135" s="3278"/>
      <c r="K135" s="3278"/>
      <c r="L135" s="3278"/>
      <c r="M135" s="3278"/>
      <c r="N135" s="3278"/>
      <c r="O135" s="3278"/>
      <c r="P135" s="3278"/>
      <c r="Q135" s="3278"/>
      <c r="R135" s="3278"/>
      <c r="S135" s="3278"/>
      <c r="T135" s="3278"/>
      <c r="U135" s="3278"/>
      <c r="V135" s="3278"/>
      <c r="W135" s="3278"/>
      <c r="X135" s="3278"/>
      <c r="Y135" s="3278"/>
      <c r="Z135" s="3278"/>
      <c r="AA135" s="3278"/>
      <c r="AB135" s="3278"/>
      <c r="AC135" s="3268">
        <f t="shared" si="38"/>
        <v>0</v>
      </c>
      <c r="AD135" s="3288"/>
      <c r="AE135" s="3288"/>
      <c r="AF135" s="3288"/>
      <c r="AG135" s="3288"/>
      <c r="AH135" s="3288"/>
      <c r="AI135" s="3288"/>
      <c r="AJ135" s="3288"/>
      <c r="AK135" s="3288"/>
      <c r="AL135" s="3288"/>
      <c r="AM135" s="3288"/>
      <c r="AN135" s="3288"/>
      <c r="AO135" s="3288"/>
      <c r="AP135" s="3288"/>
      <c r="AQ135" s="3288"/>
      <c r="AR135" s="3288"/>
      <c r="AS135" s="3288"/>
      <c r="AT135" s="3298"/>
      <c r="AU135" s="3299"/>
      <c r="AV135" s="972">
        <f t="shared" si="62"/>
        <v>0</v>
      </c>
      <c r="AW135" s="972">
        <f t="shared" si="63"/>
        <v>0</v>
      </c>
      <c r="AX135" s="972">
        <f t="shared" si="64"/>
        <v>0</v>
      </c>
      <c r="AY135" s="3313">
        <f t="shared" si="39"/>
        <v>0</v>
      </c>
      <c r="AZ135" s="3268">
        <f t="shared" si="40"/>
        <v>0</v>
      </c>
      <c r="BA135" s="3268">
        <f t="shared" si="41"/>
        <v>0</v>
      </c>
      <c r="BB135" s="3268">
        <f t="shared" si="42"/>
        <v>0</v>
      </c>
      <c r="BC135" s="3268">
        <f t="shared" si="43"/>
        <v>0</v>
      </c>
      <c r="BD135" s="3268">
        <f t="shared" si="44"/>
        <v>0</v>
      </c>
      <c r="BE135" s="3268">
        <f t="shared" si="45"/>
        <v>0</v>
      </c>
      <c r="BF135" s="3268">
        <f t="shared" si="46"/>
        <v>0</v>
      </c>
      <c r="BG135" s="3268">
        <f t="shared" si="47"/>
        <v>0</v>
      </c>
      <c r="BH135" s="3268">
        <f t="shared" si="48"/>
        <v>0</v>
      </c>
      <c r="BI135" s="3268">
        <f t="shared" si="49"/>
        <v>0</v>
      </c>
      <c r="BJ135" s="3268">
        <f t="shared" si="50"/>
        <v>0</v>
      </c>
      <c r="BK135" s="3268">
        <f t="shared" si="51"/>
        <v>0</v>
      </c>
      <c r="BL135" s="3268">
        <f t="shared" si="52"/>
        <v>0</v>
      </c>
      <c r="BM135" s="3268">
        <f t="shared" si="53"/>
        <v>0</v>
      </c>
      <c r="BN135" s="3268">
        <f t="shared" si="54"/>
        <v>0</v>
      </c>
      <c r="BO135" s="3268">
        <f t="shared" si="55"/>
        <v>0</v>
      </c>
      <c r="BP135" s="3268">
        <f t="shared" si="56"/>
        <v>0</v>
      </c>
      <c r="BQ135" s="3268">
        <f t="shared" si="57"/>
        <v>0</v>
      </c>
      <c r="BR135" s="3268">
        <f t="shared" si="58"/>
        <v>0</v>
      </c>
      <c r="BS135" s="3268">
        <f t="shared" si="59"/>
        <v>0</v>
      </c>
      <c r="BT135" s="3320">
        <f t="shared" si="60"/>
        <v>0</v>
      </c>
    </row>
    <row r="136" spans="1:72">
      <c r="A136" s="3265"/>
      <c r="B136" s="3266"/>
      <c r="C136" s="3266"/>
      <c r="D136" s="3267"/>
      <c r="E136" s="3268">
        <f t="shared" si="61"/>
        <v>0</v>
      </c>
      <c r="F136" s="3269"/>
      <c r="G136" s="3270">
        <f t="shared" si="36"/>
        <v>0</v>
      </c>
      <c r="H136" s="3271">
        <f t="shared" si="37"/>
        <v>0</v>
      </c>
      <c r="I136" s="3278"/>
      <c r="J136" s="3278"/>
      <c r="K136" s="3278"/>
      <c r="L136" s="3278"/>
      <c r="M136" s="3278"/>
      <c r="N136" s="3278"/>
      <c r="O136" s="3278"/>
      <c r="P136" s="3278"/>
      <c r="Q136" s="3278"/>
      <c r="R136" s="3278"/>
      <c r="S136" s="3278"/>
      <c r="T136" s="3278"/>
      <c r="U136" s="3278"/>
      <c r="V136" s="3278"/>
      <c r="W136" s="3278"/>
      <c r="X136" s="3278"/>
      <c r="Y136" s="3278"/>
      <c r="Z136" s="3278"/>
      <c r="AA136" s="3278"/>
      <c r="AB136" s="3278"/>
      <c r="AC136" s="3268">
        <f t="shared" si="38"/>
        <v>0</v>
      </c>
      <c r="AD136" s="3288"/>
      <c r="AE136" s="3288"/>
      <c r="AF136" s="3288"/>
      <c r="AG136" s="3288"/>
      <c r="AH136" s="3288"/>
      <c r="AI136" s="3288"/>
      <c r="AJ136" s="3288"/>
      <c r="AK136" s="3288"/>
      <c r="AL136" s="3288"/>
      <c r="AM136" s="3288"/>
      <c r="AN136" s="3288"/>
      <c r="AO136" s="3288"/>
      <c r="AP136" s="3288"/>
      <c r="AQ136" s="3288"/>
      <c r="AR136" s="3288"/>
      <c r="AS136" s="3288"/>
      <c r="AT136" s="3298"/>
      <c r="AU136" s="3299"/>
      <c r="AV136" s="972">
        <f t="shared" si="62"/>
        <v>0</v>
      </c>
      <c r="AW136" s="972">
        <f t="shared" si="63"/>
        <v>0</v>
      </c>
      <c r="AX136" s="972">
        <f t="shared" si="64"/>
        <v>0</v>
      </c>
      <c r="AY136" s="3313">
        <f t="shared" si="39"/>
        <v>0</v>
      </c>
      <c r="AZ136" s="3268">
        <f t="shared" si="40"/>
        <v>0</v>
      </c>
      <c r="BA136" s="3268">
        <f t="shared" si="41"/>
        <v>0</v>
      </c>
      <c r="BB136" s="3268">
        <f t="shared" si="42"/>
        <v>0</v>
      </c>
      <c r="BC136" s="3268">
        <f t="shared" si="43"/>
        <v>0</v>
      </c>
      <c r="BD136" s="3268">
        <f t="shared" si="44"/>
        <v>0</v>
      </c>
      <c r="BE136" s="3268">
        <f t="shared" si="45"/>
        <v>0</v>
      </c>
      <c r="BF136" s="3268">
        <f t="shared" si="46"/>
        <v>0</v>
      </c>
      <c r="BG136" s="3268">
        <f t="shared" si="47"/>
        <v>0</v>
      </c>
      <c r="BH136" s="3268">
        <f t="shared" si="48"/>
        <v>0</v>
      </c>
      <c r="BI136" s="3268">
        <f t="shared" si="49"/>
        <v>0</v>
      </c>
      <c r="BJ136" s="3268">
        <f t="shared" si="50"/>
        <v>0</v>
      </c>
      <c r="BK136" s="3268">
        <f t="shared" si="51"/>
        <v>0</v>
      </c>
      <c r="BL136" s="3268">
        <f t="shared" si="52"/>
        <v>0</v>
      </c>
      <c r="BM136" s="3268">
        <f t="shared" si="53"/>
        <v>0</v>
      </c>
      <c r="BN136" s="3268">
        <f t="shared" si="54"/>
        <v>0</v>
      </c>
      <c r="BO136" s="3268">
        <f t="shared" si="55"/>
        <v>0</v>
      </c>
      <c r="BP136" s="3268">
        <f t="shared" si="56"/>
        <v>0</v>
      </c>
      <c r="BQ136" s="3268">
        <f t="shared" si="57"/>
        <v>0</v>
      </c>
      <c r="BR136" s="3268">
        <f t="shared" si="58"/>
        <v>0</v>
      </c>
      <c r="BS136" s="3268">
        <f t="shared" si="59"/>
        <v>0</v>
      </c>
      <c r="BT136" s="3320">
        <f t="shared" si="60"/>
        <v>0</v>
      </c>
    </row>
    <row r="137" spans="1:72">
      <c r="A137" s="3265"/>
      <c r="B137" s="3266"/>
      <c r="C137" s="3266"/>
      <c r="D137" s="3267"/>
      <c r="E137" s="3268">
        <f t="shared" si="61"/>
        <v>0</v>
      </c>
      <c r="F137" s="3269"/>
      <c r="G137" s="3270">
        <f t="shared" si="36"/>
        <v>0</v>
      </c>
      <c r="H137" s="3271">
        <f t="shared" si="37"/>
        <v>0</v>
      </c>
      <c r="I137" s="3278"/>
      <c r="J137" s="3278"/>
      <c r="K137" s="3278"/>
      <c r="L137" s="3278"/>
      <c r="M137" s="3278"/>
      <c r="N137" s="3278"/>
      <c r="O137" s="3278"/>
      <c r="P137" s="3278"/>
      <c r="Q137" s="3278"/>
      <c r="R137" s="3278"/>
      <c r="S137" s="3278"/>
      <c r="T137" s="3278"/>
      <c r="U137" s="3278"/>
      <c r="V137" s="3278"/>
      <c r="W137" s="3278"/>
      <c r="X137" s="3278"/>
      <c r="Y137" s="3278"/>
      <c r="Z137" s="3278"/>
      <c r="AA137" s="3278"/>
      <c r="AB137" s="3278"/>
      <c r="AC137" s="3268">
        <f t="shared" si="38"/>
        <v>0</v>
      </c>
      <c r="AD137" s="3288"/>
      <c r="AE137" s="3288"/>
      <c r="AF137" s="3288"/>
      <c r="AG137" s="3288"/>
      <c r="AH137" s="3288"/>
      <c r="AI137" s="3288"/>
      <c r="AJ137" s="3288"/>
      <c r="AK137" s="3288"/>
      <c r="AL137" s="3288"/>
      <c r="AM137" s="3288"/>
      <c r="AN137" s="3288"/>
      <c r="AO137" s="3288"/>
      <c r="AP137" s="3288"/>
      <c r="AQ137" s="3288"/>
      <c r="AR137" s="3288"/>
      <c r="AS137" s="3288"/>
      <c r="AT137" s="3298"/>
      <c r="AU137" s="3299"/>
      <c r="AV137" s="972">
        <f t="shared" si="62"/>
        <v>0</v>
      </c>
      <c r="AW137" s="972">
        <f t="shared" si="63"/>
        <v>0</v>
      </c>
      <c r="AX137" s="972">
        <f t="shared" si="64"/>
        <v>0</v>
      </c>
      <c r="AY137" s="3313">
        <f t="shared" si="39"/>
        <v>0</v>
      </c>
      <c r="AZ137" s="3268">
        <f t="shared" si="40"/>
        <v>0</v>
      </c>
      <c r="BA137" s="3268">
        <f t="shared" si="41"/>
        <v>0</v>
      </c>
      <c r="BB137" s="3268">
        <f t="shared" si="42"/>
        <v>0</v>
      </c>
      <c r="BC137" s="3268">
        <f t="shared" si="43"/>
        <v>0</v>
      </c>
      <c r="BD137" s="3268">
        <f t="shared" si="44"/>
        <v>0</v>
      </c>
      <c r="BE137" s="3268">
        <f t="shared" si="45"/>
        <v>0</v>
      </c>
      <c r="BF137" s="3268">
        <f t="shared" si="46"/>
        <v>0</v>
      </c>
      <c r="BG137" s="3268">
        <f t="shared" si="47"/>
        <v>0</v>
      </c>
      <c r="BH137" s="3268">
        <f t="shared" si="48"/>
        <v>0</v>
      </c>
      <c r="BI137" s="3268">
        <f t="shared" si="49"/>
        <v>0</v>
      </c>
      <c r="BJ137" s="3268">
        <f t="shared" si="50"/>
        <v>0</v>
      </c>
      <c r="BK137" s="3268">
        <f t="shared" si="51"/>
        <v>0</v>
      </c>
      <c r="BL137" s="3268">
        <f t="shared" si="52"/>
        <v>0</v>
      </c>
      <c r="BM137" s="3268">
        <f t="shared" si="53"/>
        <v>0</v>
      </c>
      <c r="BN137" s="3268">
        <f t="shared" si="54"/>
        <v>0</v>
      </c>
      <c r="BO137" s="3268">
        <f t="shared" si="55"/>
        <v>0</v>
      </c>
      <c r="BP137" s="3268">
        <f t="shared" si="56"/>
        <v>0</v>
      </c>
      <c r="BQ137" s="3268">
        <f t="shared" si="57"/>
        <v>0</v>
      </c>
      <c r="BR137" s="3268">
        <f t="shared" si="58"/>
        <v>0</v>
      </c>
      <c r="BS137" s="3268">
        <f t="shared" si="59"/>
        <v>0</v>
      </c>
      <c r="BT137" s="3320">
        <f t="shared" si="60"/>
        <v>0</v>
      </c>
    </row>
    <row r="138" spans="1:72">
      <c r="A138" s="3265"/>
      <c r="B138" s="3266"/>
      <c r="C138" s="3266"/>
      <c r="D138" s="3267"/>
      <c r="E138" s="3268">
        <f t="shared" si="61"/>
        <v>0</v>
      </c>
      <c r="F138" s="3269"/>
      <c r="G138" s="3270">
        <f t="shared" si="36"/>
        <v>0</v>
      </c>
      <c r="H138" s="3271">
        <f t="shared" si="37"/>
        <v>0</v>
      </c>
      <c r="I138" s="3278"/>
      <c r="J138" s="3278"/>
      <c r="K138" s="3278"/>
      <c r="L138" s="3278"/>
      <c r="M138" s="3278"/>
      <c r="N138" s="3278"/>
      <c r="O138" s="3278"/>
      <c r="P138" s="3278"/>
      <c r="Q138" s="3278"/>
      <c r="R138" s="3278"/>
      <c r="S138" s="3278"/>
      <c r="T138" s="3278"/>
      <c r="U138" s="3278"/>
      <c r="V138" s="3278"/>
      <c r="W138" s="3278"/>
      <c r="X138" s="3278"/>
      <c r="Y138" s="3278"/>
      <c r="Z138" s="3278"/>
      <c r="AA138" s="3278"/>
      <c r="AB138" s="3278"/>
      <c r="AC138" s="3268">
        <f t="shared" si="38"/>
        <v>0</v>
      </c>
      <c r="AD138" s="3288"/>
      <c r="AE138" s="3288"/>
      <c r="AF138" s="3288"/>
      <c r="AG138" s="3288"/>
      <c r="AH138" s="3288"/>
      <c r="AI138" s="3288"/>
      <c r="AJ138" s="3288"/>
      <c r="AK138" s="3288"/>
      <c r="AL138" s="3288"/>
      <c r="AM138" s="3288"/>
      <c r="AN138" s="3288"/>
      <c r="AO138" s="3288"/>
      <c r="AP138" s="3288"/>
      <c r="AQ138" s="3288"/>
      <c r="AR138" s="3288"/>
      <c r="AS138" s="3288"/>
      <c r="AT138" s="3298"/>
      <c r="AU138" s="3299"/>
      <c r="AV138" s="972">
        <f t="shared" si="62"/>
        <v>0</v>
      </c>
      <c r="AW138" s="972">
        <f t="shared" si="63"/>
        <v>0</v>
      </c>
      <c r="AX138" s="972">
        <f t="shared" si="64"/>
        <v>0</v>
      </c>
      <c r="AY138" s="3313">
        <f t="shared" si="39"/>
        <v>0</v>
      </c>
      <c r="AZ138" s="3268">
        <f t="shared" si="40"/>
        <v>0</v>
      </c>
      <c r="BA138" s="3268">
        <f t="shared" si="41"/>
        <v>0</v>
      </c>
      <c r="BB138" s="3268">
        <f t="shared" si="42"/>
        <v>0</v>
      </c>
      <c r="BC138" s="3268">
        <f t="shared" si="43"/>
        <v>0</v>
      </c>
      <c r="BD138" s="3268">
        <f t="shared" si="44"/>
        <v>0</v>
      </c>
      <c r="BE138" s="3268">
        <f t="shared" si="45"/>
        <v>0</v>
      </c>
      <c r="BF138" s="3268">
        <f t="shared" si="46"/>
        <v>0</v>
      </c>
      <c r="BG138" s="3268">
        <f t="shared" si="47"/>
        <v>0</v>
      </c>
      <c r="BH138" s="3268">
        <f t="shared" si="48"/>
        <v>0</v>
      </c>
      <c r="BI138" s="3268">
        <f t="shared" si="49"/>
        <v>0</v>
      </c>
      <c r="BJ138" s="3268">
        <f t="shared" si="50"/>
        <v>0</v>
      </c>
      <c r="BK138" s="3268">
        <f t="shared" si="51"/>
        <v>0</v>
      </c>
      <c r="BL138" s="3268">
        <f t="shared" si="52"/>
        <v>0</v>
      </c>
      <c r="BM138" s="3268">
        <f t="shared" si="53"/>
        <v>0</v>
      </c>
      <c r="BN138" s="3268">
        <f t="shared" si="54"/>
        <v>0</v>
      </c>
      <c r="BO138" s="3268">
        <f t="shared" si="55"/>
        <v>0</v>
      </c>
      <c r="BP138" s="3268">
        <f t="shared" si="56"/>
        <v>0</v>
      </c>
      <c r="BQ138" s="3268">
        <f t="shared" si="57"/>
        <v>0</v>
      </c>
      <c r="BR138" s="3268">
        <f t="shared" si="58"/>
        <v>0</v>
      </c>
      <c r="BS138" s="3268">
        <f t="shared" si="59"/>
        <v>0</v>
      </c>
      <c r="BT138" s="3320">
        <f t="shared" si="60"/>
        <v>0</v>
      </c>
    </row>
    <row r="139" spans="1:72">
      <c r="A139" s="3265"/>
      <c r="B139" s="3266"/>
      <c r="C139" s="3266"/>
      <c r="D139" s="3267"/>
      <c r="E139" s="3268">
        <f t="shared" si="61"/>
        <v>0</v>
      </c>
      <c r="F139" s="3269"/>
      <c r="G139" s="3270">
        <f t="shared" si="36"/>
        <v>0</v>
      </c>
      <c r="H139" s="3271">
        <f t="shared" si="37"/>
        <v>0</v>
      </c>
      <c r="I139" s="3278"/>
      <c r="J139" s="3278"/>
      <c r="K139" s="3278"/>
      <c r="L139" s="3278"/>
      <c r="M139" s="3278"/>
      <c r="N139" s="3278"/>
      <c r="O139" s="3278"/>
      <c r="P139" s="3278"/>
      <c r="Q139" s="3278"/>
      <c r="R139" s="3278"/>
      <c r="S139" s="3278"/>
      <c r="T139" s="3278"/>
      <c r="U139" s="3278"/>
      <c r="V139" s="3278"/>
      <c r="W139" s="3278"/>
      <c r="X139" s="3278"/>
      <c r="Y139" s="3278"/>
      <c r="Z139" s="3278"/>
      <c r="AA139" s="3278"/>
      <c r="AB139" s="3278"/>
      <c r="AC139" s="3268">
        <f t="shared" si="38"/>
        <v>0</v>
      </c>
      <c r="AD139" s="3288"/>
      <c r="AE139" s="3288"/>
      <c r="AF139" s="3288"/>
      <c r="AG139" s="3288"/>
      <c r="AH139" s="3288"/>
      <c r="AI139" s="3288"/>
      <c r="AJ139" s="3288"/>
      <c r="AK139" s="3288"/>
      <c r="AL139" s="3288"/>
      <c r="AM139" s="3288"/>
      <c r="AN139" s="3288"/>
      <c r="AO139" s="3288"/>
      <c r="AP139" s="3288"/>
      <c r="AQ139" s="3288"/>
      <c r="AR139" s="3288"/>
      <c r="AS139" s="3288"/>
      <c r="AT139" s="3298"/>
      <c r="AU139" s="3299"/>
      <c r="AV139" s="972">
        <f t="shared" si="62"/>
        <v>0</v>
      </c>
      <c r="AW139" s="972">
        <f t="shared" si="63"/>
        <v>0</v>
      </c>
      <c r="AX139" s="972">
        <f t="shared" si="64"/>
        <v>0</v>
      </c>
      <c r="AY139" s="3313">
        <f t="shared" si="39"/>
        <v>0</v>
      </c>
      <c r="AZ139" s="3268">
        <f t="shared" si="40"/>
        <v>0</v>
      </c>
      <c r="BA139" s="3268">
        <f t="shared" si="41"/>
        <v>0</v>
      </c>
      <c r="BB139" s="3268">
        <f t="shared" si="42"/>
        <v>0</v>
      </c>
      <c r="BC139" s="3268">
        <f t="shared" si="43"/>
        <v>0</v>
      </c>
      <c r="BD139" s="3268">
        <f t="shared" si="44"/>
        <v>0</v>
      </c>
      <c r="BE139" s="3268">
        <f t="shared" si="45"/>
        <v>0</v>
      </c>
      <c r="BF139" s="3268">
        <f t="shared" si="46"/>
        <v>0</v>
      </c>
      <c r="BG139" s="3268">
        <f t="shared" si="47"/>
        <v>0</v>
      </c>
      <c r="BH139" s="3268">
        <f t="shared" si="48"/>
        <v>0</v>
      </c>
      <c r="BI139" s="3268">
        <f t="shared" si="49"/>
        <v>0</v>
      </c>
      <c r="BJ139" s="3268">
        <f t="shared" si="50"/>
        <v>0</v>
      </c>
      <c r="BK139" s="3268">
        <f t="shared" si="51"/>
        <v>0</v>
      </c>
      <c r="BL139" s="3268">
        <f t="shared" si="52"/>
        <v>0</v>
      </c>
      <c r="BM139" s="3268">
        <f t="shared" si="53"/>
        <v>0</v>
      </c>
      <c r="BN139" s="3268">
        <f t="shared" si="54"/>
        <v>0</v>
      </c>
      <c r="BO139" s="3268">
        <f t="shared" si="55"/>
        <v>0</v>
      </c>
      <c r="BP139" s="3268">
        <f t="shared" si="56"/>
        <v>0</v>
      </c>
      <c r="BQ139" s="3268">
        <f t="shared" si="57"/>
        <v>0</v>
      </c>
      <c r="BR139" s="3268">
        <f t="shared" si="58"/>
        <v>0</v>
      </c>
      <c r="BS139" s="3268">
        <f t="shared" si="59"/>
        <v>0</v>
      </c>
      <c r="BT139" s="3320">
        <f t="shared" si="60"/>
        <v>0</v>
      </c>
    </row>
    <row r="140" spans="1:72">
      <c r="A140" s="3265"/>
      <c r="B140" s="3266"/>
      <c r="C140" s="3266"/>
      <c r="D140" s="3267"/>
      <c r="E140" s="3268">
        <f t="shared" si="61"/>
        <v>0</v>
      </c>
      <c r="F140" s="3269"/>
      <c r="G140" s="3270">
        <f t="shared" si="36"/>
        <v>0</v>
      </c>
      <c r="H140" s="3271">
        <f t="shared" si="37"/>
        <v>0</v>
      </c>
      <c r="I140" s="3278"/>
      <c r="J140" s="3278"/>
      <c r="K140" s="3278"/>
      <c r="L140" s="3278"/>
      <c r="M140" s="3278"/>
      <c r="N140" s="3278"/>
      <c r="O140" s="3278"/>
      <c r="P140" s="3278"/>
      <c r="Q140" s="3278"/>
      <c r="R140" s="3278"/>
      <c r="S140" s="3278"/>
      <c r="T140" s="3278"/>
      <c r="U140" s="3278"/>
      <c r="V140" s="3278"/>
      <c r="W140" s="3278"/>
      <c r="X140" s="3278"/>
      <c r="Y140" s="3278"/>
      <c r="Z140" s="3278"/>
      <c r="AA140" s="3278"/>
      <c r="AB140" s="3278"/>
      <c r="AC140" s="3268">
        <f t="shared" si="38"/>
        <v>0</v>
      </c>
      <c r="AD140" s="3288"/>
      <c r="AE140" s="3288"/>
      <c r="AF140" s="3288"/>
      <c r="AG140" s="3288"/>
      <c r="AH140" s="3288"/>
      <c r="AI140" s="3288"/>
      <c r="AJ140" s="3288"/>
      <c r="AK140" s="3288"/>
      <c r="AL140" s="3288"/>
      <c r="AM140" s="3288"/>
      <c r="AN140" s="3288"/>
      <c r="AO140" s="3288"/>
      <c r="AP140" s="3288"/>
      <c r="AQ140" s="3288"/>
      <c r="AR140" s="3288"/>
      <c r="AS140" s="3288"/>
      <c r="AT140" s="3298"/>
      <c r="AU140" s="3299"/>
      <c r="AV140" s="972">
        <f t="shared" si="62"/>
        <v>0</v>
      </c>
      <c r="AW140" s="972">
        <f t="shared" si="63"/>
        <v>0</v>
      </c>
      <c r="AX140" s="972">
        <f t="shared" si="64"/>
        <v>0</v>
      </c>
      <c r="AY140" s="3313">
        <f t="shared" si="39"/>
        <v>0</v>
      </c>
      <c r="AZ140" s="3268">
        <f t="shared" si="40"/>
        <v>0</v>
      </c>
      <c r="BA140" s="3268">
        <f t="shared" si="41"/>
        <v>0</v>
      </c>
      <c r="BB140" s="3268">
        <f t="shared" si="42"/>
        <v>0</v>
      </c>
      <c r="BC140" s="3268">
        <f t="shared" si="43"/>
        <v>0</v>
      </c>
      <c r="BD140" s="3268">
        <f t="shared" si="44"/>
        <v>0</v>
      </c>
      <c r="BE140" s="3268">
        <f t="shared" si="45"/>
        <v>0</v>
      </c>
      <c r="BF140" s="3268">
        <f t="shared" si="46"/>
        <v>0</v>
      </c>
      <c r="BG140" s="3268">
        <f t="shared" si="47"/>
        <v>0</v>
      </c>
      <c r="BH140" s="3268">
        <f t="shared" si="48"/>
        <v>0</v>
      </c>
      <c r="BI140" s="3268">
        <f t="shared" si="49"/>
        <v>0</v>
      </c>
      <c r="BJ140" s="3268">
        <f t="shared" si="50"/>
        <v>0</v>
      </c>
      <c r="BK140" s="3268">
        <f t="shared" si="51"/>
        <v>0</v>
      </c>
      <c r="BL140" s="3268">
        <f t="shared" si="52"/>
        <v>0</v>
      </c>
      <c r="BM140" s="3268">
        <f t="shared" si="53"/>
        <v>0</v>
      </c>
      <c r="BN140" s="3268">
        <f t="shared" si="54"/>
        <v>0</v>
      </c>
      <c r="BO140" s="3268">
        <f t="shared" si="55"/>
        <v>0</v>
      </c>
      <c r="BP140" s="3268">
        <f t="shared" si="56"/>
        <v>0</v>
      </c>
      <c r="BQ140" s="3268">
        <f t="shared" si="57"/>
        <v>0</v>
      </c>
      <c r="BR140" s="3268">
        <f t="shared" si="58"/>
        <v>0</v>
      </c>
      <c r="BS140" s="3268">
        <f t="shared" si="59"/>
        <v>0</v>
      </c>
      <c r="BT140" s="3320">
        <f t="shared" si="60"/>
        <v>0</v>
      </c>
    </row>
    <row r="141" spans="1:72">
      <c r="A141" s="3265"/>
      <c r="B141" s="3266"/>
      <c r="C141" s="3266"/>
      <c r="D141" s="3267"/>
      <c r="E141" s="3268">
        <f t="shared" si="61"/>
        <v>0</v>
      </c>
      <c r="F141" s="3269"/>
      <c r="G141" s="3270">
        <f t="shared" si="36"/>
        <v>0</v>
      </c>
      <c r="H141" s="3271">
        <f t="shared" si="37"/>
        <v>0</v>
      </c>
      <c r="I141" s="3278"/>
      <c r="J141" s="3278"/>
      <c r="K141" s="3278"/>
      <c r="L141" s="3278"/>
      <c r="M141" s="3278"/>
      <c r="N141" s="3278"/>
      <c r="O141" s="3278"/>
      <c r="P141" s="3278"/>
      <c r="Q141" s="3278"/>
      <c r="R141" s="3278"/>
      <c r="S141" s="3278"/>
      <c r="T141" s="3278"/>
      <c r="U141" s="3278"/>
      <c r="V141" s="3278"/>
      <c r="W141" s="3278"/>
      <c r="X141" s="3278"/>
      <c r="Y141" s="3278"/>
      <c r="Z141" s="3278"/>
      <c r="AA141" s="3278"/>
      <c r="AB141" s="3278"/>
      <c r="AC141" s="3268">
        <f t="shared" si="38"/>
        <v>0</v>
      </c>
      <c r="AD141" s="3288"/>
      <c r="AE141" s="3288"/>
      <c r="AF141" s="3288"/>
      <c r="AG141" s="3288"/>
      <c r="AH141" s="3288"/>
      <c r="AI141" s="3288"/>
      <c r="AJ141" s="3288"/>
      <c r="AK141" s="3288"/>
      <c r="AL141" s="3288"/>
      <c r="AM141" s="3288"/>
      <c r="AN141" s="3288"/>
      <c r="AO141" s="3288"/>
      <c r="AP141" s="3288"/>
      <c r="AQ141" s="3288"/>
      <c r="AR141" s="3288"/>
      <c r="AS141" s="3288"/>
      <c r="AT141" s="3298"/>
      <c r="AU141" s="3299"/>
      <c r="AV141" s="972">
        <f t="shared" si="62"/>
        <v>0</v>
      </c>
      <c r="AW141" s="972">
        <f t="shared" si="63"/>
        <v>0</v>
      </c>
      <c r="AX141" s="972">
        <f t="shared" si="64"/>
        <v>0</v>
      </c>
      <c r="AY141" s="3313">
        <f t="shared" si="39"/>
        <v>0</v>
      </c>
      <c r="AZ141" s="3268">
        <f t="shared" si="40"/>
        <v>0</v>
      </c>
      <c r="BA141" s="3268">
        <f t="shared" si="41"/>
        <v>0</v>
      </c>
      <c r="BB141" s="3268">
        <f t="shared" si="42"/>
        <v>0</v>
      </c>
      <c r="BC141" s="3268">
        <f t="shared" si="43"/>
        <v>0</v>
      </c>
      <c r="BD141" s="3268">
        <f t="shared" si="44"/>
        <v>0</v>
      </c>
      <c r="BE141" s="3268">
        <f t="shared" si="45"/>
        <v>0</v>
      </c>
      <c r="BF141" s="3268">
        <f t="shared" si="46"/>
        <v>0</v>
      </c>
      <c r="BG141" s="3268">
        <f t="shared" si="47"/>
        <v>0</v>
      </c>
      <c r="BH141" s="3268">
        <f t="shared" si="48"/>
        <v>0</v>
      </c>
      <c r="BI141" s="3268">
        <f t="shared" si="49"/>
        <v>0</v>
      </c>
      <c r="BJ141" s="3268">
        <f t="shared" si="50"/>
        <v>0</v>
      </c>
      <c r="BK141" s="3268">
        <f t="shared" si="51"/>
        <v>0</v>
      </c>
      <c r="BL141" s="3268">
        <f t="shared" si="52"/>
        <v>0</v>
      </c>
      <c r="BM141" s="3268">
        <f t="shared" si="53"/>
        <v>0</v>
      </c>
      <c r="BN141" s="3268">
        <f t="shared" si="54"/>
        <v>0</v>
      </c>
      <c r="BO141" s="3268">
        <f t="shared" si="55"/>
        <v>0</v>
      </c>
      <c r="BP141" s="3268">
        <f t="shared" si="56"/>
        <v>0</v>
      </c>
      <c r="BQ141" s="3268">
        <f t="shared" si="57"/>
        <v>0</v>
      </c>
      <c r="BR141" s="3268">
        <f t="shared" si="58"/>
        <v>0</v>
      </c>
      <c r="BS141" s="3268">
        <f t="shared" si="59"/>
        <v>0</v>
      </c>
      <c r="BT141" s="3320">
        <f t="shared" si="60"/>
        <v>0</v>
      </c>
    </row>
    <row r="142" spans="1:72">
      <c r="A142" s="3265"/>
      <c r="B142" s="3266"/>
      <c r="C142" s="3266"/>
      <c r="D142" s="3267"/>
      <c r="E142" s="3268">
        <f t="shared" si="61"/>
        <v>0</v>
      </c>
      <c r="F142" s="3269"/>
      <c r="G142" s="3270">
        <f t="shared" ref="G142:G173" si="65">H142+AC142+AT142</f>
        <v>0</v>
      </c>
      <c r="H142" s="3271">
        <f t="shared" ref="H142:H173" si="66">SUMIF(I$12:AB$12,"总值",I142:AB142)</f>
        <v>0</v>
      </c>
      <c r="I142" s="3278"/>
      <c r="J142" s="3278"/>
      <c r="K142" s="3278"/>
      <c r="L142" s="3278"/>
      <c r="M142" s="3278"/>
      <c r="N142" s="3278"/>
      <c r="O142" s="3278"/>
      <c r="P142" s="3278"/>
      <c r="Q142" s="3278"/>
      <c r="R142" s="3278"/>
      <c r="S142" s="3278"/>
      <c r="T142" s="3278"/>
      <c r="U142" s="3278"/>
      <c r="V142" s="3278"/>
      <c r="W142" s="3278"/>
      <c r="X142" s="3278"/>
      <c r="Y142" s="3278"/>
      <c r="Z142" s="3278"/>
      <c r="AA142" s="3278"/>
      <c r="AB142" s="3278"/>
      <c r="AC142" s="3268">
        <f t="shared" ref="AC142:AC173" si="67">SUMIF(AD$12:AS$12,"总值",AD142:AS142)</f>
        <v>0</v>
      </c>
      <c r="AD142" s="3288"/>
      <c r="AE142" s="3288"/>
      <c r="AF142" s="3288"/>
      <c r="AG142" s="3288"/>
      <c r="AH142" s="3288"/>
      <c r="AI142" s="3288"/>
      <c r="AJ142" s="3288"/>
      <c r="AK142" s="3288"/>
      <c r="AL142" s="3288"/>
      <c r="AM142" s="3288"/>
      <c r="AN142" s="3288"/>
      <c r="AO142" s="3288"/>
      <c r="AP142" s="3288"/>
      <c r="AQ142" s="3288"/>
      <c r="AR142" s="3288"/>
      <c r="AS142" s="3288"/>
      <c r="AT142" s="3298"/>
      <c r="AU142" s="3299"/>
      <c r="AV142" s="972">
        <f t="shared" si="62"/>
        <v>0</v>
      </c>
      <c r="AW142" s="972">
        <f t="shared" si="63"/>
        <v>0</v>
      </c>
      <c r="AX142" s="972">
        <f t="shared" si="64"/>
        <v>0</v>
      </c>
      <c r="AY142" s="3313">
        <f t="shared" ref="AY142:AY173" si="68">ROUND($AY$6*AZ142/$AZ$5,2)</f>
        <v>0</v>
      </c>
      <c r="AZ142" s="3268">
        <f t="shared" ref="AZ142:AZ173" si="69">BA142+BL142</f>
        <v>0</v>
      </c>
      <c r="BA142" s="3268">
        <f t="shared" ref="BA142:BA173" si="70">SUM(BB142:BK142)</f>
        <v>0</v>
      </c>
      <c r="BB142" s="3268">
        <f t="shared" ref="BB142:BB173" si="71">IF($D142="是",I142-J142,0)</f>
        <v>0</v>
      </c>
      <c r="BC142" s="3268">
        <f t="shared" ref="BC142:BC173" si="72">IF($D142="是",K142-L142,0)</f>
        <v>0</v>
      </c>
      <c r="BD142" s="3268">
        <f t="shared" ref="BD142:BD173" si="73">IF($D142="是",M142-N142,0)</f>
        <v>0</v>
      </c>
      <c r="BE142" s="3268">
        <f t="shared" ref="BE142:BE173" si="74">IF($D142="是",O142-P142,0)</f>
        <v>0</v>
      </c>
      <c r="BF142" s="3268">
        <f t="shared" ref="BF142:BF173" si="75">IF($D142="是",Q142-R142,0)</f>
        <v>0</v>
      </c>
      <c r="BG142" s="3268">
        <f t="shared" ref="BG142:BG173" si="76">IF($D142="是",S142-T142,0)</f>
        <v>0</v>
      </c>
      <c r="BH142" s="3268">
        <f t="shared" ref="BH142:BH173" si="77">IF($D142="是",U142-V142,0)</f>
        <v>0</v>
      </c>
      <c r="BI142" s="3268">
        <f t="shared" ref="BI142:BI173" si="78">IF($D142="是",W142-X142,0)</f>
        <v>0</v>
      </c>
      <c r="BJ142" s="3268">
        <f t="shared" ref="BJ142:BJ173" si="79">IF($D142="是",Y142-Z142,0)</f>
        <v>0</v>
      </c>
      <c r="BK142" s="3268">
        <f t="shared" ref="BK142:BK173" si="80">IF($D142="是",AA142-AB142,0)</f>
        <v>0</v>
      </c>
      <c r="BL142" s="3268">
        <f t="shared" ref="BL142:BL173" si="81">SUM(BM142:BT142)</f>
        <v>0</v>
      </c>
      <c r="BM142" s="3268">
        <f t="shared" ref="BM142:BM173" si="82">IF($D142="是",AD142-AE142,0)</f>
        <v>0</v>
      </c>
      <c r="BN142" s="3268">
        <f t="shared" ref="BN142:BN173" si="83">IF($D142="是",AF142-AG142,0)</f>
        <v>0</v>
      </c>
      <c r="BO142" s="3268">
        <f t="shared" ref="BO142:BO173" si="84">IF($D142="是",AH142-AI142,0)</f>
        <v>0</v>
      </c>
      <c r="BP142" s="3268">
        <f t="shared" ref="BP142:BP173" si="85">IF($D142="是",AJ142-AK142,0)</f>
        <v>0</v>
      </c>
      <c r="BQ142" s="3268">
        <f t="shared" ref="BQ142:BQ173" si="86">IF($D142="是",AL142-AM142,0)</f>
        <v>0</v>
      </c>
      <c r="BR142" s="3268">
        <f t="shared" ref="BR142:BR173" si="87">IF($D142="是",AN142-AO142,0)</f>
        <v>0</v>
      </c>
      <c r="BS142" s="3268">
        <f t="shared" ref="BS142:BS173" si="88">IF($D142="是",AP142-AQ142,0)</f>
        <v>0</v>
      </c>
      <c r="BT142" s="3320">
        <f t="shared" ref="BT142:BT173" si="89">IF($D142="是",AR142-AS142,0)</f>
        <v>0</v>
      </c>
    </row>
    <row r="143" spans="1:72">
      <c r="A143" s="3265"/>
      <c r="B143" s="3266"/>
      <c r="C143" s="3266"/>
      <c r="D143" s="3267"/>
      <c r="E143" s="3268">
        <f t="shared" si="61"/>
        <v>0</v>
      </c>
      <c r="F143" s="3269"/>
      <c r="G143" s="3270">
        <f t="shared" si="65"/>
        <v>0</v>
      </c>
      <c r="H143" s="3271">
        <f t="shared" si="66"/>
        <v>0</v>
      </c>
      <c r="I143" s="3278"/>
      <c r="J143" s="3278"/>
      <c r="K143" s="3278"/>
      <c r="L143" s="3278"/>
      <c r="M143" s="3278"/>
      <c r="N143" s="3278"/>
      <c r="O143" s="3278"/>
      <c r="P143" s="3278"/>
      <c r="Q143" s="3278"/>
      <c r="R143" s="3278"/>
      <c r="S143" s="3278"/>
      <c r="T143" s="3278"/>
      <c r="U143" s="3278"/>
      <c r="V143" s="3278"/>
      <c r="W143" s="3278"/>
      <c r="X143" s="3278"/>
      <c r="Y143" s="3278"/>
      <c r="Z143" s="3278"/>
      <c r="AA143" s="3278"/>
      <c r="AB143" s="3278"/>
      <c r="AC143" s="3268">
        <f t="shared" si="67"/>
        <v>0</v>
      </c>
      <c r="AD143" s="3288"/>
      <c r="AE143" s="3288"/>
      <c r="AF143" s="3288"/>
      <c r="AG143" s="3288"/>
      <c r="AH143" s="3288"/>
      <c r="AI143" s="3288"/>
      <c r="AJ143" s="3288"/>
      <c r="AK143" s="3288"/>
      <c r="AL143" s="3288"/>
      <c r="AM143" s="3288"/>
      <c r="AN143" s="3288"/>
      <c r="AO143" s="3288"/>
      <c r="AP143" s="3288"/>
      <c r="AQ143" s="3288"/>
      <c r="AR143" s="3288"/>
      <c r="AS143" s="3288"/>
      <c r="AT143" s="3298"/>
      <c r="AU143" s="3299"/>
      <c r="AV143" s="972">
        <f t="shared" si="62"/>
        <v>0</v>
      </c>
      <c r="AW143" s="972">
        <f t="shared" si="63"/>
        <v>0</v>
      </c>
      <c r="AX143" s="972">
        <f t="shared" si="64"/>
        <v>0</v>
      </c>
      <c r="AY143" s="3313">
        <f t="shared" si="68"/>
        <v>0</v>
      </c>
      <c r="AZ143" s="3268">
        <f t="shared" si="69"/>
        <v>0</v>
      </c>
      <c r="BA143" s="3268">
        <f t="shared" si="70"/>
        <v>0</v>
      </c>
      <c r="BB143" s="3268">
        <f t="shared" si="71"/>
        <v>0</v>
      </c>
      <c r="BC143" s="3268">
        <f t="shared" si="72"/>
        <v>0</v>
      </c>
      <c r="BD143" s="3268">
        <f t="shared" si="73"/>
        <v>0</v>
      </c>
      <c r="BE143" s="3268">
        <f t="shared" si="74"/>
        <v>0</v>
      </c>
      <c r="BF143" s="3268">
        <f t="shared" si="75"/>
        <v>0</v>
      </c>
      <c r="BG143" s="3268">
        <f t="shared" si="76"/>
        <v>0</v>
      </c>
      <c r="BH143" s="3268">
        <f t="shared" si="77"/>
        <v>0</v>
      </c>
      <c r="BI143" s="3268">
        <f t="shared" si="78"/>
        <v>0</v>
      </c>
      <c r="BJ143" s="3268">
        <f t="shared" si="79"/>
        <v>0</v>
      </c>
      <c r="BK143" s="3268">
        <f t="shared" si="80"/>
        <v>0</v>
      </c>
      <c r="BL143" s="3268">
        <f t="shared" si="81"/>
        <v>0</v>
      </c>
      <c r="BM143" s="3268">
        <f t="shared" si="82"/>
        <v>0</v>
      </c>
      <c r="BN143" s="3268">
        <f t="shared" si="83"/>
        <v>0</v>
      </c>
      <c r="BO143" s="3268">
        <f t="shared" si="84"/>
        <v>0</v>
      </c>
      <c r="BP143" s="3268">
        <f t="shared" si="85"/>
        <v>0</v>
      </c>
      <c r="BQ143" s="3268">
        <f t="shared" si="86"/>
        <v>0</v>
      </c>
      <c r="BR143" s="3268">
        <f t="shared" si="87"/>
        <v>0</v>
      </c>
      <c r="BS143" s="3268">
        <f t="shared" si="88"/>
        <v>0</v>
      </c>
      <c r="BT143" s="3320">
        <f t="shared" si="89"/>
        <v>0</v>
      </c>
    </row>
    <row r="144" spans="1:72">
      <c r="A144" s="3265"/>
      <c r="B144" s="3266"/>
      <c r="C144" s="3266"/>
      <c r="D144" s="3267"/>
      <c r="E144" s="3268">
        <f t="shared" si="61"/>
        <v>0</v>
      </c>
      <c r="F144" s="3269"/>
      <c r="G144" s="3270">
        <f t="shared" si="65"/>
        <v>0</v>
      </c>
      <c r="H144" s="3271">
        <f t="shared" si="66"/>
        <v>0</v>
      </c>
      <c r="I144" s="3278"/>
      <c r="J144" s="3278"/>
      <c r="K144" s="3278"/>
      <c r="L144" s="3278"/>
      <c r="M144" s="3278"/>
      <c r="N144" s="3278"/>
      <c r="O144" s="3278"/>
      <c r="P144" s="3278"/>
      <c r="Q144" s="3278"/>
      <c r="R144" s="3278"/>
      <c r="S144" s="3278"/>
      <c r="T144" s="3278"/>
      <c r="U144" s="3278"/>
      <c r="V144" s="3278"/>
      <c r="W144" s="3278"/>
      <c r="X144" s="3278"/>
      <c r="Y144" s="3278"/>
      <c r="Z144" s="3278"/>
      <c r="AA144" s="3278"/>
      <c r="AB144" s="3278"/>
      <c r="AC144" s="3268">
        <f t="shared" si="67"/>
        <v>0</v>
      </c>
      <c r="AD144" s="3288"/>
      <c r="AE144" s="3288"/>
      <c r="AF144" s="3288"/>
      <c r="AG144" s="3288"/>
      <c r="AH144" s="3288"/>
      <c r="AI144" s="3288"/>
      <c r="AJ144" s="3288"/>
      <c r="AK144" s="3288"/>
      <c r="AL144" s="3288"/>
      <c r="AM144" s="3288"/>
      <c r="AN144" s="3288"/>
      <c r="AO144" s="3288"/>
      <c r="AP144" s="3288"/>
      <c r="AQ144" s="3288"/>
      <c r="AR144" s="3288"/>
      <c r="AS144" s="3288"/>
      <c r="AT144" s="3298"/>
      <c r="AU144" s="3299"/>
      <c r="AV144" s="972">
        <f t="shared" si="62"/>
        <v>0</v>
      </c>
      <c r="AW144" s="972">
        <f t="shared" si="63"/>
        <v>0</v>
      </c>
      <c r="AX144" s="972">
        <f t="shared" si="64"/>
        <v>0</v>
      </c>
      <c r="AY144" s="3313">
        <f t="shared" si="68"/>
        <v>0</v>
      </c>
      <c r="AZ144" s="3268">
        <f t="shared" si="69"/>
        <v>0</v>
      </c>
      <c r="BA144" s="3268">
        <f t="shared" si="70"/>
        <v>0</v>
      </c>
      <c r="BB144" s="3268">
        <f t="shared" si="71"/>
        <v>0</v>
      </c>
      <c r="BC144" s="3268">
        <f t="shared" si="72"/>
        <v>0</v>
      </c>
      <c r="BD144" s="3268">
        <f t="shared" si="73"/>
        <v>0</v>
      </c>
      <c r="BE144" s="3268">
        <f t="shared" si="74"/>
        <v>0</v>
      </c>
      <c r="BF144" s="3268">
        <f t="shared" si="75"/>
        <v>0</v>
      </c>
      <c r="BG144" s="3268">
        <f t="shared" si="76"/>
        <v>0</v>
      </c>
      <c r="BH144" s="3268">
        <f t="shared" si="77"/>
        <v>0</v>
      </c>
      <c r="BI144" s="3268">
        <f t="shared" si="78"/>
        <v>0</v>
      </c>
      <c r="BJ144" s="3268">
        <f t="shared" si="79"/>
        <v>0</v>
      </c>
      <c r="BK144" s="3268">
        <f t="shared" si="80"/>
        <v>0</v>
      </c>
      <c r="BL144" s="3268">
        <f t="shared" si="81"/>
        <v>0</v>
      </c>
      <c r="BM144" s="3268">
        <f t="shared" si="82"/>
        <v>0</v>
      </c>
      <c r="BN144" s="3268">
        <f t="shared" si="83"/>
        <v>0</v>
      </c>
      <c r="BO144" s="3268">
        <f t="shared" si="84"/>
        <v>0</v>
      </c>
      <c r="BP144" s="3268">
        <f t="shared" si="85"/>
        <v>0</v>
      </c>
      <c r="BQ144" s="3268">
        <f t="shared" si="86"/>
        <v>0</v>
      </c>
      <c r="BR144" s="3268">
        <f t="shared" si="87"/>
        <v>0</v>
      </c>
      <c r="BS144" s="3268">
        <f t="shared" si="88"/>
        <v>0</v>
      </c>
      <c r="BT144" s="3320">
        <f t="shared" si="89"/>
        <v>0</v>
      </c>
    </row>
    <row r="145" spans="1:72">
      <c r="A145" s="3265"/>
      <c r="B145" s="3266"/>
      <c r="C145" s="3266"/>
      <c r="D145" s="3267"/>
      <c r="E145" s="3268">
        <f t="shared" ref="E145:E176" si="90">IF($C$3="是",ROUND($A$3*G145/$B$3,2),ROUND($A$3*(G145-AT145)/$B$3,2))</f>
        <v>0</v>
      </c>
      <c r="F145" s="3269"/>
      <c r="G145" s="3270">
        <f t="shared" si="65"/>
        <v>0</v>
      </c>
      <c r="H145" s="3271">
        <f t="shared" si="66"/>
        <v>0</v>
      </c>
      <c r="I145" s="3278"/>
      <c r="J145" s="3278"/>
      <c r="K145" s="3278"/>
      <c r="L145" s="3278"/>
      <c r="M145" s="3278"/>
      <c r="N145" s="3278"/>
      <c r="O145" s="3278"/>
      <c r="P145" s="3278"/>
      <c r="Q145" s="3278"/>
      <c r="R145" s="3278"/>
      <c r="S145" s="3278"/>
      <c r="T145" s="3278"/>
      <c r="U145" s="3278"/>
      <c r="V145" s="3278"/>
      <c r="W145" s="3278"/>
      <c r="X145" s="3278"/>
      <c r="Y145" s="3278"/>
      <c r="Z145" s="3278"/>
      <c r="AA145" s="3278"/>
      <c r="AB145" s="3278"/>
      <c r="AC145" s="3268">
        <f t="shared" si="67"/>
        <v>0</v>
      </c>
      <c r="AD145" s="3288"/>
      <c r="AE145" s="3288"/>
      <c r="AF145" s="3288"/>
      <c r="AG145" s="3288"/>
      <c r="AH145" s="3288"/>
      <c r="AI145" s="3288"/>
      <c r="AJ145" s="3288"/>
      <c r="AK145" s="3288"/>
      <c r="AL145" s="3288"/>
      <c r="AM145" s="3288"/>
      <c r="AN145" s="3288"/>
      <c r="AO145" s="3288"/>
      <c r="AP145" s="3288"/>
      <c r="AQ145" s="3288"/>
      <c r="AR145" s="3288"/>
      <c r="AS145" s="3288"/>
      <c r="AT145" s="3298"/>
      <c r="AU145" s="3299"/>
      <c r="AV145" s="972">
        <f t="shared" ref="AV145:AV176" si="91">A145</f>
        <v>0</v>
      </c>
      <c r="AW145" s="972">
        <f t="shared" ref="AW145:AW176" si="92">B145</f>
        <v>0</v>
      </c>
      <c r="AX145" s="972">
        <f t="shared" ref="AX145:AX176" si="93">C145</f>
        <v>0</v>
      </c>
      <c r="AY145" s="3313">
        <f t="shared" si="68"/>
        <v>0</v>
      </c>
      <c r="AZ145" s="3268">
        <f t="shared" si="69"/>
        <v>0</v>
      </c>
      <c r="BA145" s="3268">
        <f t="shared" si="70"/>
        <v>0</v>
      </c>
      <c r="BB145" s="3268">
        <f t="shared" si="71"/>
        <v>0</v>
      </c>
      <c r="BC145" s="3268">
        <f t="shared" si="72"/>
        <v>0</v>
      </c>
      <c r="BD145" s="3268">
        <f t="shared" si="73"/>
        <v>0</v>
      </c>
      <c r="BE145" s="3268">
        <f t="shared" si="74"/>
        <v>0</v>
      </c>
      <c r="BF145" s="3268">
        <f t="shared" si="75"/>
        <v>0</v>
      </c>
      <c r="BG145" s="3268">
        <f t="shared" si="76"/>
        <v>0</v>
      </c>
      <c r="BH145" s="3268">
        <f t="shared" si="77"/>
        <v>0</v>
      </c>
      <c r="BI145" s="3268">
        <f t="shared" si="78"/>
        <v>0</v>
      </c>
      <c r="BJ145" s="3268">
        <f t="shared" si="79"/>
        <v>0</v>
      </c>
      <c r="BK145" s="3268">
        <f t="shared" si="80"/>
        <v>0</v>
      </c>
      <c r="BL145" s="3268">
        <f t="shared" si="81"/>
        <v>0</v>
      </c>
      <c r="BM145" s="3268">
        <f t="shared" si="82"/>
        <v>0</v>
      </c>
      <c r="BN145" s="3268">
        <f t="shared" si="83"/>
        <v>0</v>
      </c>
      <c r="BO145" s="3268">
        <f t="shared" si="84"/>
        <v>0</v>
      </c>
      <c r="BP145" s="3268">
        <f t="shared" si="85"/>
        <v>0</v>
      </c>
      <c r="BQ145" s="3268">
        <f t="shared" si="86"/>
        <v>0</v>
      </c>
      <c r="BR145" s="3268">
        <f t="shared" si="87"/>
        <v>0</v>
      </c>
      <c r="BS145" s="3268">
        <f t="shared" si="88"/>
        <v>0</v>
      </c>
      <c r="BT145" s="3320">
        <f t="shared" si="89"/>
        <v>0</v>
      </c>
    </row>
    <row r="146" spans="1:72">
      <c r="A146" s="3265"/>
      <c r="B146" s="3266"/>
      <c r="C146" s="3266"/>
      <c r="D146" s="3267"/>
      <c r="E146" s="3268">
        <f t="shared" si="90"/>
        <v>0</v>
      </c>
      <c r="F146" s="3269"/>
      <c r="G146" s="3270">
        <f t="shared" si="65"/>
        <v>0</v>
      </c>
      <c r="H146" s="3271">
        <f t="shared" si="66"/>
        <v>0</v>
      </c>
      <c r="I146" s="3278"/>
      <c r="J146" s="3278"/>
      <c r="K146" s="3278"/>
      <c r="L146" s="3278"/>
      <c r="M146" s="3278"/>
      <c r="N146" s="3278"/>
      <c r="O146" s="3278"/>
      <c r="P146" s="3278"/>
      <c r="Q146" s="3278"/>
      <c r="R146" s="3278"/>
      <c r="S146" s="3278"/>
      <c r="T146" s="3278"/>
      <c r="U146" s="3278"/>
      <c r="V146" s="3278"/>
      <c r="W146" s="3278"/>
      <c r="X146" s="3278"/>
      <c r="Y146" s="3278"/>
      <c r="Z146" s="3278"/>
      <c r="AA146" s="3278"/>
      <c r="AB146" s="3278"/>
      <c r="AC146" s="3268">
        <f t="shared" si="67"/>
        <v>0</v>
      </c>
      <c r="AD146" s="3288"/>
      <c r="AE146" s="3288"/>
      <c r="AF146" s="3288"/>
      <c r="AG146" s="3288"/>
      <c r="AH146" s="3288"/>
      <c r="AI146" s="3288"/>
      <c r="AJ146" s="3288"/>
      <c r="AK146" s="3288"/>
      <c r="AL146" s="3288"/>
      <c r="AM146" s="3288"/>
      <c r="AN146" s="3288"/>
      <c r="AO146" s="3288"/>
      <c r="AP146" s="3288"/>
      <c r="AQ146" s="3288"/>
      <c r="AR146" s="3288"/>
      <c r="AS146" s="3288"/>
      <c r="AT146" s="3298"/>
      <c r="AU146" s="3299"/>
      <c r="AV146" s="972">
        <f t="shared" si="91"/>
        <v>0</v>
      </c>
      <c r="AW146" s="972">
        <f t="shared" si="92"/>
        <v>0</v>
      </c>
      <c r="AX146" s="972">
        <f t="shared" si="93"/>
        <v>0</v>
      </c>
      <c r="AY146" s="3313">
        <f t="shared" si="68"/>
        <v>0</v>
      </c>
      <c r="AZ146" s="3268">
        <f t="shared" si="69"/>
        <v>0</v>
      </c>
      <c r="BA146" s="3268">
        <f t="shared" si="70"/>
        <v>0</v>
      </c>
      <c r="BB146" s="3268">
        <f t="shared" si="71"/>
        <v>0</v>
      </c>
      <c r="BC146" s="3268">
        <f t="shared" si="72"/>
        <v>0</v>
      </c>
      <c r="BD146" s="3268">
        <f t="shared" si="73"/>
        <v>0</v>
      </c>
      <c r="BE146" s="3268">
        <f t="shared" si="74"/>
        <v>0</v>
      </c>
      <c r="BF146" s="3268">
        <f t="shared" si="75"/>
        <v>0</v>
      </c>
      <c r="BG146" s="3268">
        <f t="shared" si="76"/>
        <v>0</v>
      </c>
      <c r="BH146" s="3268">
        <f t="shared" si="77"/>
        <v>0</v>
      </c>
      <c r="BI146" s="3268">
        <f t="shared" si="78"/>
        <v>0</v>
      </c>
      <c r="BJ146" s="3268">
        <f t="shared" si="79"/>
        <v>0</v>
      </c>
      <c r="BK146" s="3268">
        <f t="shared" si="80"/>
        <v>0</v>
      </c>
      <c r="BL146" s="3268">
        <f t="shared" si="81"/>
        <v>0</v>
      </c>
      <c r="BM146" s="3268">
        <f t="shared" si="82"/>
        <v>0</v>
      </c>
      <c r="BN146" s="3268">
        <f t="shared" si="83"/>
        <v>0</v>
      </c>
      <c r="BO146" s="3268">
        <f t="shared" si="84"/>
        <v>0</v>
      </c>
      <c r="BP146" s="3268">
        <f t="shared" si="85"/>
        <v>0</v>
      </c>
      <c r="BQ146" s="3268">
        <f t="shared" si="86"/>
        <v>0</v>
      </c>
      <c r="BR146" s="3268">
        <f t="shared" si="87"/>
        <v>0</v>
      </c>
      <c r="BS146" s="3268">
        <f t="shared" si="88"/>
        <v>0</v>
      </c>
      <c r="BT146" s="3320">
        <f t="shared" si="89"/>
        <v>0</v>
      </c>
    </row>
    <row r="147" spans="1:72">
      <c r="A147" s="3265"/>
      <c r="B147" s="3266"/>
      <c r="C147" s="3266"/>
      <c r="D147" s="3267"/>
      <c r="E147" s="3268">
        <f t="shared" si="90"/>
        <v>0</v>
      </c>
      <c r="F147" s="3269"/>
      <c r="G147" s="3270">
        <f t="shared" si="65"/>
        <v>0</v>
      </c>
      <c r="H147" s="3271">
        <f t="shared" si="66"/>
        <v>0</v>
      </c>
      <c r="I147" s="3278"/>
      <c r="J147" s="3278"/>
      <c r="K147" s="3278"/>
      <c r="L147" s="3278"/>
      <c r="M147" s="3278"/>
      <c r="N147" s="3278"/>
      <c r="O147" s="3278"/>
      <c r="P147" s="3278"/>
      <c r="Q147" s="3278"/>
      <c r="R147" s="3278"/>
      <c r="S147" s="3278"/>
      <c r="T147" s="3278"/>
      <c r="U147" s="3278"/>
      <c r="V147" s="3278"/>
      <c r="W147" s="3278"/>
      <c r="X147" s="3278"/>
      <c r="Y147" s="3278"/>
      <c r="Z147" s="3278"/>
      <c r="AA147" s="3278"/>
      <c r="AB147" s="3278"/>
      <c r="AC147" s="3268">
        <f t="shared" si="67"/>
        <v>0</v>
      </c>
      <c r="AD147" s="3288"/>
      <c r="AE147" s="3288"/>
      <c r="AF147" s="3288"/>
      <c r="AG147" s="3288"/>
      <c r="AH147" s="3288"/>
      <c r="AI147" s="3288"/>
      <c r="AJ147" s="3288"/>
      <c r="AK147" s="3288"/>
      <c r="AL147" s="3288"/>
      <c r="AM147" s="3288"/>
      <c r="AN147" s="3288"/>
      <c r="AO147" s="3288"/>
      <c r="AP147" s="3288"/>
      <c r="AQ147" s="3288"/>
      <c r="AR147" s="3288"/>
      <c r="AS147" s="3288"/>
      <c r="AT147" s="3298"/>
      <c r="AU147" s="3299"/>
      <c r="AV147" s="972">
        <f t="shared" si="91"/>
        <v>0</v>
      </c>
      <c r="AW147" s="972">
        <f t="shared" si="92"/>
        <v>0</v>
      </c>
      <c r="AX147" s="972">
        <f t="shared" si="93"/>
        <v>0</v>
      </c>
      <c r="AY147" s="3313">
        <f t="shared" si="68"/>
        <v>0</v>
      </c>
      <c r="AZ147" s="3268">
        <f t="shared" si="69"/>
        <v>0</v>
      </c>
      <c r="BA147" s="3268">
        <f t="shared" si="70"/>
        <v>0</v>
      </c>
      <c r="BB147" s="3268">
        <f t="shared" si="71"/>
        <v>0</v>
      </c>
      <c r="BC147" s="3268">
        <f t="shared" si="72"/>
        <v>0</v>
      </c>
      <c r="BD147" s="3268">
        <f t="shared" si="73"/>
        <v>0</v>
      </c>
      <c r="BE147" s="3268">
        <f t="shared" si="74"/>
        <v>0</v>
      </c>
      <c r="BF147" s="3268">
        <f t="shared" si="75"/>
        <v>0</v>
      </c>
      <c r="BG147" s="3268">
        <f t="shared" si="76"/>
        <v>0</v>
      </c>
      <c r="BH147" s="3268">
        <f t="shared" si="77"/>
        <v>0</v>
      </c>
      <c r="BI147" s="3268">
        <f t="shared" si="78"/>
        <v>0</v>
      </c>
      <c r="BJ147" s="3268">
        <f t="shared" si="79"/>
        <v>0</v>
      </c>
      <c r="BK147" s="3268">
        <f t="shared" si="80"/>
        <v>0</v>
      </c>
      <c r="BL147" s="3268">
        <f t="shared" si="81"/>
        <v>0</v>
      </c>
      <c r="BM147" s="3268">
        <f t="shared" si="82"/>
        <v>0</v>
      </c>
      <c r="BN147" s="3268">
        <f t="shared" si="83"/>
        <v>0</v>
      </c>
      <c r="BO147" s="3268">
        <f t="shared" si="84"/>
        <v>0</v>
      </c>
      <c r="BP147" s="3268">
        <f t="shared" si="85"/>
        <v>0</v>
      </c>
      <c r="BQ147" s="3268">
        <f t="shared" si="86"/>
        <v>0</v>
      </c>
      <c r="BR147" s="3268">
        <f t="shared" si="87"/>
        <v>0</v>
      </c>
      <c r="BS147" s="3268">
        <f t="shared" si="88"/>
        <v>0</v>
      </c>
      <c r="BT147" s="3320">
        <f t="shared" si="89"/>
        <v>0</v>
      </c>
    </row>
    <row r="148" spans="1:72">
      <c r="A148" s="3265"/>
      <c r="B148" s="3266"/>
      <c r="C148" s="3266"/>
      <c r="D148" s="3267"/>
      <c r="E148" s="3268">
        <f t="shared" si="90"/>
        <v>0</v>
      </c>
      <c r="F148" s="3269"/>
      <c r="G148" s="3270">
        <f t="shared" si="65"/>
        <v>0</v>
      </c>
      <c r="H148" s="3271">
        <f t="shared" si="66"/>
        <v>0</v>
      </c>
      <c r="I148" s="3278"/>
      <c r="J148" s="3278"/>
      <c r="K148" s="3278"/>
      <c r="L148" s="3278"/>
      <c r="M148" s="3278"/>
      <c r="N148" s="3278"/>
      <c r="O148" s="3278"/>
      <c r="P148" s="3278"/>
      <c r="Q148" s="3278"/>
      <c r="R148" s="3278"/>
      <c r="S148" s="3278"/>
      <c r="T148" s="3278"/>
      <c r="U148" s="3278"/>
      <c r="V148" s="3278"/>
      <c r="W148" s="3278"/>
      <c r="X148" s="3278"/>
      <c r="Y148" s="3278"/>
      <c r="Z148" s="3278"/>
      <c r="AA148" s="3278"/>
      <c r="AB148" s="3278"/>
      <c r="AC148" s="3268">
        <f t="shared" si="67"/>
        <v>0</v>
      </c>
      <c r="AD148" s="3288"/>
      <c r="AE148" s="3288"/>
      <c r="AF148" s="3288"/>
      <c r="AG148" s="3288"/>
      <c r="AH148" s="3288"/>
      <c r="AI148" s="3288"/>
      <c r="AJ148" s="3288"/>
      <c r="AK148" s="3288"/>
      <c r="AL148" s="3288"/>
      <c r="AM148" s="3288"/>
      <c r="AN148" s="3288"/>
      <c r="AO148" s="3288"/>
      <c r="AP148" s="3288"/>
      <c r="AQ148" s="3288"/>
      <c r="AR148" s="3288"/>
      <c r="AS148" s="3288"/>
      <c r="AT148" s="3298"/>
      <c r="AU148" s="3299"/>
      <c r="AV148" s="972">
        <f t="shared" si="91"/>
        <v>0</v>
      </c>
      <c r="AW148" s="972">
        <f t="shared" si="92"/>
        <v>0</v>
      </c>
      <c r="AX148" s="972">
        <f t="shared" si="93"/>
        <v>0</v>
      </c>
      <c r="AY148" s="3313">
        <f t="shared" si="68"/>
        <v>0</v>
      </c>
      <c r="AZ148" s="3268">
        <f t="shared" si="69"/>
        <v>0</v>
      </c>
      <c r="BA148" s="3268">
        <f t="shared" si="70"/>
        <v>0</v>
      </c>
      <c r="BB148" s="3268">
        <f t="shared" si="71"/>
        <v>0</v>
      </c>
      <c r="BC148" s="3268">
        <f t="shared" si="72"/>
        <v>0</v>
      </c>
      <c r="BD148" s="3268">
        <f t="shared" si="73"/>
        <v>0</v>
      </c>
      <c r="BE148" s="3268">
        <f t="shared" si="74"/>
        <v>0</v>
      </c>
      <c r="BF148" s="3268">
        <f t="shared" si="75"/>
        <v>0</v>
      </c>
      <c r="BG148" s="3268">
        <f t="shared" si="76"/>
        <v>0</v>
      </c>
      <c r="BH148" s="3268">
        <f t="shared" si="77"/>
        <v>0</v>
      </c>
      <c r="BI148" s="3268">
        <f t="shared" si="78"/>
        <v>0</v>
      </c>
      <c r="BJ148" s="3268">
        <f t="shared" si="79"/>
        <v>0</v>
      </c>
      <c r="BK148" s="3268">
        <f t="shared" si="80"/>
        <v>0</v>
      </c>
      <c r="BL148" s="3268">
        <f t="shared" si="81"/>
        <v>0</v>
      </c>
      <c r="BM148" s="3268">
        <f t="shared" si="82"/>
        <v>0</v>
      </c>
      <c r="BN148" s="3268">
        <f t="shared" si="83"/>
        <v>0</v>
      </c>
      <c r="BO148" s="3268">
        <f t="shared" si="84"/>
        <v>0</v>
      </c>
      <c r="BP148" s="3268">
        <f t="shared" si="85"/>
        <v>0</v>
      </c>
      <c r="BQ148" s="3268">
        <f t="shared" si="86"/>
        <v>0</v>
      </c>
      <c r="BR148" s="3268">
        <f t="shared" si="87"/>
        <v>0</v>
      </c>
      <c r="BS148" s="3268">
        <f t="shared" si="88"/>
        <v>0</v>
      </c>
      <c r="BT148" s="3320">
        <f t="shared" si="89"/>
        <v>0</v>
      </c>
    </row>
    <row r="149" spans="1:72">
      <c r="A149" s="3265"/>
      <c r="B149" s="3266"/>
      <c r="C149" s="3266"/>
      <c r="D149" s="3267"/>
      <c r="E149" s="3268">
        <f t="shared" si="90"/>
        <v>0</v>
      </c>
      <c r="F149" s="3269"/>
      <c r="G149" s="3270">
        <f t="shared" si="65"/>
        <v>0</v>
      </c>
      <c r="H149" s="3271">
        <f t="shared" si="66"/>
        <v>0</v>
      </c>
      <c r="I149" s="3278"/>
      <c r="J149" s="3278"/>
      <c r="K149" s="3278"/>
      <c r="L149" s="3278"/>
      <c r="M149" s="3278"/>
      <c r="N149" s="3278"/>
      <c r="O149" s="3278"/>
      <c r="P149" s="3278"/>
      <c r="Q149" s="3278"/>
      <c r="R149" s="3278"/>
      <c r="S149" s="3278"/>
      <c r="T149" s="3278"/>
      <c r="U149" s="3278"/>
      <c r="V149" s="3278"/>
      <c r="W149" s="3278"/>
      <c r="X149" s="3278"/>
      <c r="Y149" s="3278"/>
      <c r="Z149" s="3278"/>
      <c r="AA149" s="3278"/>
      <c r="AB149" s="3278"/>
      <c r="AC149" s="3268">
        <f t="shared" si="67"/>
        <v>0</v>
      </c>
      <c r="AD149" s="3288"/>
      <c r="AE149" s="3288"/>
      <c r="AF149" s="3288"/>
      <c r="AG149" s="3288"/>
      <c r="AH149" s="3288"/>
      <c r="AI149" s="3288"/>
      <c r="AJ149" s="3288"/>
      <c r="AK149" s="3288"/>
      <c r="AL149" s="3288"/>
      <c r="AM149" s="3288"/>
      <c r="AN149" s="3288"/>
      <c r="AO149" s="3288"/>
      <c r="AP149" s="3288"/>
      <c r="AQ149" s="3288"/>
      <c r="AR149" s="3288"/>
      <c r="AS149" s="3288"/>
      <c r="AT149" s="3298"/>
      <c r="AU149" s="3299"/>
      <c r="AV149" s="972">
        <f t="shared" si="91"/>
        <v>0</v>
      </c>
      <c r="AW149" s="972">
        <f t="shared" si="92"/>
        <v>0</v>
      </c>
      <c r="AX149" s="972">
        <f t="shared" si="93"/>
        <v>0</v>
      </c>
      <c r="AY149" s="3313">
        <f t="shared" si="68"/>
        <v>0</v>
      </c>
      <c r="AZ149" s="3268">
        <f t="shared" si="69"/>
        <v>0</v>
      </c>
      <c r="BA149" s="3268">
        <f t="shared" si="70"/>
        <v>0</v>
      </c>
      <c r="BB149" s="3268">
        <f t="shared" si="71"/>
        <v>0</v>
      </c>
      <c r="BC149" s="3268">
        <f t="shared" si="72"/>
        <v>0</v>
      </c>
      <c r="BD149" s="3268">
        <f t="shared" si="73"/>
        <v>0</v>
      </c>
      <c r="BE149" s="3268">
        <f t="shared" si="74"/>
        <v>0</v>
      </c>
      <c r="BF149" s="3268">
        <f t="shared" si="75"/>
        <v>0</v>
      </c>
      <c r="BG149" s="3268">
        <f t="shared" si="76"/>
        <v>0</v>
      </c>
      <c r="BH149" s="3268">
        <f t="shared" si="77"/>
        <v>0</v>
      </c>
      <c r="BI149" s="3268">
        <f t="shared" si="78"/>
        <v>0</v>
      </c>
      <c r="BJ149" s="3268">
        <f t="shared" si="79"/>
        <v>0</v>
      </c>
      <c r="BK149" s="3268">
        <f t="shared" si="80"/>
        <v>0</v>
      </c>
      <c r="BL149" s="3268">
        <f t="shared" si="81"/>
        <v>0</v>
      </c>
      <c r="BM149" s="3268">
        <f t="shared" si="82"/>
        <v>0</v>
      </c>
      <c r="BN149" s="3268">
        <f t="shared" si="83"/>
        <v>0</v>
      </c>
      <c r="BO149" s="3268">
        <f t="shared" si="84"/>
        <v>0</v>
      </c>
      <c r="BP149" s="3268">
        <f t="shared" si="85"/>
        <v>0</v>
      </c>
      <c r="BQ149" s="3268">
        <f t="shared" si="86"/>
        <v>0</v>
      </c>
      <c r="BR149" s="3268">
        <f t="shared" si="87"/>
        <v>0</v>
      </c>
      <c r="BS149" s="3268">
        <f t="shared" si="88"/>
        <v>0</v>
      </c>
      <c r="BT149" s="3320">
        <f t="shared" si="89"/>
        <v>0</v>
      </c>
    </row>
    <row r="150" spans="1:72">
      <c r="A150" s="3265"/>
      <c r="B150" s="3266"/>
      <c r="C150" s="3266"/>
      <c r="D150" s="3267"/>
      <c r="E150" s="3268">
        <f t="shared" si="90"/>
        <v>0</v>
      </c>
      <c r="F150" s="3269"/>
      <c r="G150" s="3270">
        <f t="shared" si="65"/>
        <v>0</v>
      </c>
      <c r="H150" s="3271">
        <f t="shared" si="66"/>
        <v>0</v>
      </c>
      <c r="I150" s="3278"/>
      <c r="J150" s="3278"/>
      <c r="K150" s="3278"/>
      <c r="L150" s="3278"/>
      <c r="M150" s="3278"/>
      <c r="N150" s="3278"/>
      <c r="O150" s="3278"/>
      <c r="P150" s="3278"/>
      <c r="Q150" s="3278"/>
      <c r="R150" s="3278"/>
      <c r="S150" s="3278"/>
      <c r="T150" s="3278"/>
      <c r="U150" s="3278"/>
      <c r="V150" s="3278"/>
      <c r="W150" s="3278"/>
      <c r="X150" s="3278"/>
      <c r="Y150" s="3278"/>
      <c r="Z150" s="3278"/>
      <c r="AA150" s="3278"/>
      <c r="AB150" s="3278"/>
      <c r="AC150" s="3268">
        <f t="shared" si="67"/>
        <v>0</v>
      </c>
      <c r="AD150" s="3288"/>
      <c r="AE150" s="3288"/>
      <c r="AF150" s="3288"/>
      <c r="AG150" s="3288"/>
      <c r="AH150" s="3288"/>
      <c r="AI150" s="3288"/>
      <c r="AJ150" s="3288"/>
      <c r="AK150" s="3288"/>
      <c r="AL150" s="3288"/>
      <c r="AM150" s="3288"/>
      <c r="AN150" s="3288"/>
      <c r="AO150" s="3288"/>
      <c r="AP150" s="3288"/>
      <c r="AQ150" s="3288"/>
      <c r="AR150" s="3288"/>
      <c r="AS150" s="3288"/>
      <c r="AT150" s="3298"/>
      <c r="AU150" s="3299"/>
      <c r="AV150" s="972">
        <f t="shared" si="91"/>
        <v>0</v>
      </c>
      <c r="AW150" s="972">
        <f t="shared" si="92"/>
        <v>0</v>
      </c>
      <c r="AX150" s="972">
        <f t="shared" si="93"/>
        <v>0</v>
      </c>
      <c r="AY150" s="3313">
        <f t="shared" si="68"/>
        <v>0</v>
      </c>
      <c r="AZ150" s="3268">
        <f t="shared" si="69"/>
        <v>0</v>
      </c>
      <c r="BA150" s="3268">
        <f t="shared" si="70"/>
        <v>0</v>
      </c>
      <c r="BB150" s="3268">
        <f t="shared" si="71"/>
        <v>0</v>
      </c>
      <c r="BC150" s="3268">
        <f t="shared" si="72"/>
        <v>0</v>
      </c>
      <c r="BD150" s="3268">
        <f t="shared" si="73"/>
        <v>0</v>
      </c>
      <c r="BE150" s="3268">
        <f t="shared" si="74"/>
        <v>0</v>
      </c>
      <c r="BF150" s="3268">
        <f t="shared" si="75"/>
        <v>0</v>
      </c>
      <c r="BG150" s="3268">
        <f t="shared" si="76"/>
        <v>0</v>
      </c>
      <c r="BH150" s="3268">
        <f t="shared" si="77"/>
        <v>0</v>
      </c>
      <c r="BI150" s="3268">
        <f t="shared" si="78"/>
        <v>0</v>
      </c>
      <c r="BJ150" s="3268">
        <f t="shared" si="79"/>
        <v>0</v>
      </c>
      <c r="BK150" s="3268">
        <f t="shared" si="80"/>
        <v>0</v>
      </c>
      <c r="BL150" s="3268">
        <f t="shared" si="81"/>
        <v>0</v>
      </c>
      <c r="BM150" s="3268">
        <f t="shared" si="82"/>
        <v>0</v>
      </c>
      <c r="BN150" s="3268">
        <f t="shared" si="83"/>
        <v>0</v>
      </c>
      <c r="BO150" s="3268">
        <f t="shared" si="84"/>
        <v>0</v>
      </c>
      <c r="BP150" s="3268">
        <f t="shared" si="85"/>
        <v>0</v>
      </c>
      <c r="BQ150" s="3268">
        <f t="shared" si="86"/>
        <v>0</v>
      </c>
      <c r="BR150" s="3268">
        <f t="shared" si="87"/>
        <v>0</v>
      </c>
      <c r="BS150" s="3268">
        <f t="shared" si="88"/>
        <v>0</v>
      </c>
      <c r="BT150" s="3320">
        <f t="shared" si="89"/>
        <v>0</v>
      </c>
    </row>
    <row r="151" spans="1:72">
      <c r="A151" s="3265"/>
      <c r="B151" s="3266"/>
      <c r="C151" s="3266"/>
      <c r="D151" s="3267"/>
      <c r="E151" s="3268">
        <f t="shared" si="90"/>
        <v>0</v>
      </c>
      <c r="F151" s="3269"/>
      <c r="G151" s="3270">
        <f t="shared" si="65"/>
        <v>0</v>
      </c>
      <c r="H151" s="3271">
        <f t="shared" si="66"/>
        <v>0</v>
      </c>
      <c r="I151" s="3278"/>
      <c r="J151" s="3278"/>
      <c r="K151" s="3278"/>
      <c r="L151" s="3278"/>
      <c r="M151" s="3278"/>
      <c r="N151" s="3278"/>
      <c r="O151" s="3278"/>
      <c r="P151" s="3278"/>
      <c r="Q151" s="3278"/>
      <c r="R151" s="3278"/>
      <c r="S151" s="3278"/>
      <c r="T151" s="3278"/>
      <c r="U151" s="3278"/>
      <c r="V151" s="3278"/>
      <c r="W151" s="3278"/>
      <c r="X151" s="3278"/>
      <c r="Y151" s="3278"/>
      <c r="Z151" s="3278"/>
      <c r="AA151" s="3278"/>
      <c r="AB151" s="3278"/>
      <c r="AC151" s="3268">
        <f t="shared" si="67"/>
        <v>0</v>
      </c>
      <c r="AD151" s="3288"/>
      <c r="AE151" s="3288"/>
      <c r="AF151" s="3288"/>
      <c r="AG151" s="3288"/>
      <c r="AH151" s="3288"/>
      <c r="AI151" s="3288"/>
      <c r="AJ151" s="3288"/>
      <c r="AK151" s="3288"/>
      <c r="AL151" s="3288"/>
      <c r="AM151" s="3288"/>
      <c r="AN151" s="3288"/>
      <c r="AO151" s="3288"/>
      <c r="AP151" s="3288"/>
      <c r="AQ151" s="3288"/>
      <c r="AR151" s="3288"/>
      <c r="AS151" s="3288"/>
      <c r="AT151" s="3298"/>
      <c r="AU151" s="3299"/>
      <c r="AV151" s="972">
        <f t="shared" si="91"/>
        <v>0</v>
      </c>
      <c r="AW151" s="972">
        <f t="shared" si="92"/>
        <v>0</v>
      </c>
      <c r="AX151" s="972">
        <f t="shared" si="93"/>
        <v>0</v>
      </c>
      <c r="AY151" s="3313">
        <f t="shared" si="68"/>
        <v>0</v>
      </c>
      <c r="AZ151" s="3268">
        <f t="shared" si="69"/>
        <v>0</v>
      </c>
      <c r="BA151" s="3268">
        <f t="shared" si="70"/>
        <v>0</v>
      </c>
      <c r="BB151" s="3268">
        <f t="shared" si="71"/>
        <v>0</v>
      </c>
      <c r="BC151" s="3268">
        <f t="shared" si="72"/>
        <v>0</v>
      </c>
      <c r="BD151" s="3268">
        <f t="shared" si="73"/>
        <v>0</v>
      </c>
      <c r="BE151" s="3268">
        <f t="shared" si="74"/>
        <v>0</v>
      </c>
      <c r="BF151" s="3268">
        <f t="shared" si="75"/>
        <v>0</v>
      </c>
      <c r="BG151" s="3268">
        <f t="shared" si="76"/>
        <v>0</v>
      </c>
      <c r="BH151" s="3268">
        <f t="shared" si="77"/>
        <v>0</v>
      </c>
      <c r="BI151" s="3268">
        <f t="shared" si="78"/>
        <v>0</v>
      </c>
      <c r="BJ151" s="3268">
        <f t="shared" si="79"/>
        <v>0</v>
      </c>
      <c r="BK151" s="3268">
        <f t="shared" si="80"/>
        <v>0</v>
      </c>
      <c r="BL151" s="3268">
        <f t="shared" si="81"/>
        <v>0</v>
      </c>
      <c r="BM151" s="3268">
        <f t="shared" si="82"/>
        <v>0</v>
      </c>
      <c r="BN151" s="3268">
        <f t="shared" si="83"/>
        <v>0</v>
      </c>
      <c r="BO151" s="3268">
        <f t="shared" si="84"/>
        <v>0</v>
      </c>
      <c r="BP151" s="3268">
        <f t="shared" si="85"/>
        <v>0</v>
      </c>
      <c r="BQ151" s="3268">
        <f t="shared" si="86"/>
        <v>0</v>
      </c>
      <c r="BR151" s="3268">
        <f t="shared" si="87"/>
        <v>0</v>
      </c>
      <c r="BS151" s="3268">
        <f t="shared" si="88"/>
        <v>0</v>
      </c>
      <c r="BT151" s="3320">
        <f t="shared" si="89"/>
        <v>0</v>
      </c>
    </row>
    <row r="152" spans="1:72">
      <c r="A152" s="3265"/>
      <c r="B152" s="3266"/>
      <c r="C152" s="3266"/>
      <c r="D152" s="3267"/>
      <c r="E152" s="3268">
        <f t="shared" si="90"/>
        <v>0</v>
      </c>
      <c r="F152" s="3269"/>
      <c r="G152" s="3270">
        <f t="shared" si="65"/>
        <v>0</v>
      </c>
      <c r="H152" s="3271">
        <f t="shared" si="66"/>
        <v>0</v>
      </c>
      <c r="I152" s="3278"/>
      <c r="J152" s="3278"/>
      <c r="K152" s="3278"/>
      <c r="L152" s="3278"/>
      <c r="M152" s="3278"/>
      <c r="N152" s="3278"/>
      <c r="O152" s="3278"/>
      <c r="P152" s="3278"/>
      <c r="Q152" s="3278"/>
      <c r="R152" s="3278"/>
      <c r="S152" s="3278"/>
      <c r="T152" s="3278"/>
      <c r="U152" s="3278"/>
      <c r="V152" s="3278"/>
      <c r="W152" s="3278"/>
      <c r="X152" s="3278"/>
      <c r="Y152" s="3278"/>
      <c r="Z152" s="3278"/>
      <c r="AA152" s="3278"/>
      <c r="AB152" s="3278"/>
      <c r="AC152" s="3268">
        <f t="shared" si="67"/>
        <v>0</v>
      </c>
      <c r="AD152" s="3288"/>
      <c r="AE152" s="3288"/>
      <c r="AF152" s="3288"/>
      <c r="AG152" s="3288"/>
      <c r="AH152" s="3288"/>
      <c r="AI152" s="3288"/>
      <c r="AJ152" s="3288"/>
      <c r="AK152" s="3288"/>
      <c r="AL152" s="3288"/>
      <c r="AM152" s="3288"/>
      <c r="AN152" s="3288"/>
      <c r="AO152" s="3288"/>
      <c r="AP152" s="3288"/>
      <c r="AQ152" s="3288"/>
      <c r="AR152" s="3288"/>
      <c r="AS152" s="3288"/>
      <c r="AT152" s="3298"/>
      <c r="AU152" s="3299"/>
      <c r="AV152" s="972">
        <f t="shared" si="91"/>
        <v>0</v>
      </c>
      <c r="AW152" s="972">
        <f t="shared" si="92"/>
        <v>0</v>
      </c>
      <c r="AX152" s="972">
        <f t="shared" si="93"/>
        <v>0</v>
      </c>
      <c r="AY152" s="3313">
        <f t="shared" si="68"/>
        <v>0</v>
      </c>
      <c r="AZ152" s="3268">
        <f t="shared" si="69"/>
        <v>0</v>
      </c>
      <c r="BA152" s="3268">
        <f t="shared" si="70"/>
        <v>0</v>
      </c>
      <c r="BB152" s="3268">
        <f t="shared" si="71"/>
        <v>0</v>
      </c>
      <c r="BC152" s="3268">
        <f t="shared" si="72"/>
        <v>0</v>
      </c>
      <c r="BD152" s="3268">
        <f t="shared" si="73"/>
        <v>0</v>
      </c>
      <c r="BE152" s="3268">
        <f t="shared" si="74"/>
        <v>0</v>
      </c>
      <c r="BF152" s="3268">
        <f t="shared" si="75"/>
        <v>0</v>
      </c>
      <c r="BG152" s="3268">
        <f t="shared" si="76"/>
        <v>0</v>
      </c>
      <c r="BH152" s="3268">
        <f t="shared" si="77"/>
        <v>0</v>
      </c>
      <c r="BI152" s="3268">
        <f t="shared" si="78"/>
        <v>0</v>
      </c>
      <c r="BJ152" s="3268">
        <f t="shared" si="79"/>
        <v>0</v>
      </c>
      <c r="BK152" s="3268">
        <f t="shared" si="80"/>
        <v>0</v>
      </c>
      <c r="BL152" s="3268">
        <f t="shared" si="81"/>
        <v>0</v>
      </c>
      <c r="BM152" s="3268">
        <f t="shared" si="82"/>
        <v>0</v>
      </c>
      <c r="BN152" s="3268">
        <f t="shared" si="83"/>
        <v>0</v>
      </c>
      <c r="BO152" s="3268">
        <f t="shared" si="84"/>
        <v>0</v>
      </c>
      <c r="BP152" s="3268">
        <f t="shared" si="85"/>
        <v>0</v>
      </c>
      <c r="BQ152" s="3268">
        <f t="shared" si="86"/>
        <v>0</v>
      </c>
      <c r="BR152" s="3268">
        <f t="shared" si="87"/>
        <v>0</v>
      </c>
      <c r="BS152" s="3268">
        <f t="shared" si="88"/>
        <v>0</v>
      </c>
      <c r="BT152" s="3320">
        <f t="shared" si="89"/>
        <v>0</v>
      </c>
    </row>
    <row r="153" spans="1:72">
      <c r="A153" s="3265"/>
      <c r="B153" s="3266"/>
      <c r="C153" s="3266"/>
      <c r="D153" s="3267"/>
      <c r="E153" s="3268">
        <f t="shared" si="90"/>
        <v>0</v>
      </c>
      <c r="F153" s="3269"/>
      <c r="G153" s="3270">
        <f t="shared" si="65"/>
        <v>0</v>
      </c>
      <c r="H153" s="3271">
        <f t="shared" si="66"/>
        <v>0</v>
      </c>
      <c r="I153" s="3278"/>
      <c r="J153" s="3278"/>
      <c r="K153" s="3278"/>
      <c r="L153" s="3278"/>
      <c r="M153" s="3278"/>
      <c r="N153" s="3278"/>
      <c r="O153" s="3278"/>
      <c r="P153" s="3278"/>
      <c r="Q153" s="3278"/>
      <c r="R153" s="3278"/>
      <c r="S153" s="3278"/>
      <c r="T153" s="3278"/>
      <c r="U153" s="3278"/>
      <c r="V153" s="3278"/>
      <c r="W153" s="3278"/>
      <c r="X153" s="3278"/>
      <c r="Y153" s="3278"/>
      <c r="Z153" s="3278"/>
      <c r="AA153" s="3278"/>
      <c r="AB153" s="3278"/>
      <c r="AC153" s="3268">
        <f t="shared" si="67"/>
        <v>0</v>
      </c>
      <c r="AD153" s="3288"/>
      <c r="AE153" s="3288"/>
      <c r="AF153" s="3288"/>
      <c r="AG153" s="3288"/>
      <c r="AH153" s="3288"/>
      <c r="AI153" s="3288"/>
      <c r="AJ153" s="3288"/>
      <c r="AK153" s="3288"/>
      <c r="AL153" s="3288"/>
      <c r="AM153" s="3288"/>
      <c r="AN153" s="3288"/>
      <c r="AO153" s="3288"/>
      <c r="AP153" s="3288"/>
      <c r="AQ153" s="3288"/>
      <c r="AR153" s="3288"/>
      <c r="AS153" s="3288"/>
      <c r="AT153" s="3298"/>
      <c r="AU153" s="3299"/>
      <c r="AV153" s="972">
        <f t="shared" si="91"/>
        <v>0</v>
      </c>
      <c r="AW153" s="972">
        <f t="shared" si="92"/>
        <v>0</v>
      </c>
      <c r="AX153" s="972">
        <f t="shared" si="93"/>
        <v>0</v>
      </c>
      <c r="AY153" s="3313">
        <f t="shared" si="68"/>
        <v>0</v>
      </c>
      <c r="AZ153" s="3268">
        <f t="shared" si="69"/>
        <v>0</v>
      </c>
      <c r="BA153" s="3268">
        <f t="shared" si="70"/>
        <v>0</v>
      </c>
      <c r="BB153" s="3268">
        <f t="shared" si="71"/>
        <v>0</v>
      </c>
      <c r="BC153" s="3268">
        <f t="shared" si="72"/>
        <v>0</v>
      </c>
      <c r="BD153" s="3268">
        <f t="shared" si="73"/>
        <v>0</v>
      </c>
      <c r="BE153" s="3268">
        <f t="shared" si="74"/>
        <v>0</v>
      </c>
      <c r="BF153" s="3268">
        <f t="shared" si="75"/>
        <v>0</v>
      </c>
      <c r="BG153" s="3268">
        <f t="shared" si="76"/>
        <v>0</v>
      </c>
      <c r="BH153" s="3268">
        <f t="shared" si="77"/>
        <v>0</v>
      </c>
      <c r="BI153" s="3268">
        <f t="shared" si="78"/>
        <v>0</v>
      </c>
      <c r="BJ153" s="3268">
        <f t="shared" si="79"/>
        <v>0</v>
      </c>
      <c r="BK153" s="3268">
        <f t="shared" si="80"/>
        <v>0</v>
      </c>
      <c r="BL153" s="3268">
        <f t="shared" si="81"/>
        <v>0</v>
      </c>
      <c r="BM153" s="3268">
        <f t="shared" si="82"/>
        <v>0</v>
      </c>
      <c r="BN153" s="3268">
        <f t="shared" si="83"/>
        <v>0</v>
      </c>
      <c r="BO153" s="3268">
        <f t="shared" si="84"/>
        <v>0</v>
      </c>
      <c r="BP153" s="3268">
        <f t="shared" si="85"/>
        <v>0</v>
      </c>
      <c r="BQ153" s="3268">
        <f t="shared" si="86"/>
        <v>0</v>
      </c>
      <c r="BR153" s="3268">
        <f t="shared" si="87"/>
        <v>0</v>
      </c>
      <c r="BS153" s="3268">
        <f t="shared" si="88"/>
        <v>0</v>
      </c>
      <c r="BT153" s="3320">
        <f t="shared" si="89"/>
        <v>0</v>
      </c>
    </row>
    <row r="154" spans="1:72">
      <c r="A154" s="3265"/>
      <c r="B154" s="3266"/>
      <c r="C154" s="3266"/>
      <c r="D154" s="3267"/>
      <c r="E154" s="3268">
        <f t="shared" si="90"/>
        <v>0</v>
      </c>
      <c r="F154" s="3269"/>
      <c r="G154" s="3270">
        <f t="shared" si="65"/>
        <v>0</v>
      </c>
      <c r="H154" s="3271">
        <f t="shared" si="66"/>
        <v>0</v>
      </c>
      <c r="I154" s="3278"/>
      <c r="J154" s="3278"/>
      <c r="K154" s="3278"/>
      <c r="L154" s="3278"/>
      <c r="M154" s="3278"/>
      <c r="N154" s="3278"/>
      <c r="O154" s="3278"/>
      <c r="P154" s="3278"/>
      <c r="Q154" s="3278"/>
      <c r="R154" s="3278"/>
      <c r="S154" s="3278"/>
      <c r="T154" s="3278"/>
      <c r="U154" s="3278"/>
      <c r="V154" s="3278"/>
      <c r="W154" s="3278"/>
      <c r="X154" s="3278"/>
      <c r="Y154" s="3278"/>
      <c r="Z154" s="3278"/>
      <c r="AA154" s="3278"/>
      <c r="AB154" s="3278"/>
      <c r="AC154" s="3268">
        <f t="shared" si="67"/>
        <v>0</v>
      </c>
      <c r="AD154" s="3288"/>
      <c r="AE154" s="3288"/>
      <c r="AF154" s="3288"/>
      <c r="AG154" s="3288"/>
      <c r="AH154" s="3288"/>
      <c r="AI154" s="3288"/>
      <c r="AJ154" s="3288"/>
      <c r="AK154" s="3288"/>
      <c r="AL154" s="3288"/>
      <c r="AM154" s="3288"/>
      <c r="AN154" s="3288"/>
      <c r="AO154" s="3288"/>
      <c r="AP154" s="3288"/>
      <c r="AQ154" s="3288"/>
      <c r="AR154" s="3288"/>
      <c r="AS154" s="3288"/>
      <c r="AT154" s="3298"/>
      <c r="AU154" s="3299"/>
      <c r="AV154" s="972">
        <f t="shared" si="91"/>
        <v>0</v>
      </c>
      <c r="AW154" s="972">
        <f t="shared" si="92"/>
        <v>0</v>
      </c>
      <c r="AX154" s="972">
        <f t="shared" si="93"/>
        <v>0</v>
      </c>
      <c r="AY154" s="3313">
        <f t="shared" si="68"/>
        <v>0</v>
      </c>
      <c r="AZ154" s="3268">
        <f t="shared" si="69"/>
        <v>0</v>
      </c>
      <c r="BA154" s="3268">
        <f t="shared" si="70"/>
        <v>0</v>
      </c>
      <c r="BB154" s="3268">
        <f t="shared" si="71"/>
        <v>0</v>
      </c>
      <c r="BC154" s="3268">
        <f t="shared" si="72"/>
        <v>0</v>
      </c>
      <c r="BD154" s="3268">
        <f t="shared" si="73"/>
        <v>0</v>
      </c>
      <c r="BE154" s="3268">
        <f t="shared" si="74"/>
        <v>0</v>
      </c>
      <c r="BF154" s="3268">
        <f t="shared" si="75"/>
        <v>0</v>
      </c>
      <c r="BG154" s="3268">
        <f t="shared" si="76"/>
        <v>0</v>
      </c>
      <c r="BH154" s="3268">
        <f t="shared" si="77"/>
        <v>0</v>
      </c>
      <c r="BI154" s="3268">
        <f t="shared" si="78"/>
        <v>0</v>
      </c>
      <c r="BJ154" s="3268">
        <f t="shared" si="79"/>
        <v>0</v>
      </c>
      <c r="BK154" s="3268">
        <f t="shared" si="80"/>
        <v>0</v>
      </c>
      <c r="BL154" s="3268">
        <f t="shared" si="81"/>
        <v>0</v>
      </c>
      <c r="BM154" s="3268">
        <f t="shared" si="82"/>
        <v>0</v>
      </c>
      <c r="BN154" s="3268">
        <f t="shared" si="83"/>
        <v>0</v>
      </c>
      <c r="BO154" s="3268">
        <f t="shared" si="84"/>
        <v>0</v>
      </c>
      <c r="BP154" s="3268">
        <f t="shared" si="85"/>
        <v>0</v>
      </c>
      <c r="BQ154" s="3268">
        <f t="shared" si="86"/>
        <v>0</v>
      </c>
      <c r="BR154" s="3268">
        <f t="shared" si="87"/>
        <v>0</v>
      </c>
      <c r="BS154" s="3268">
        <f t="shared" si="88"/>
        <v>0</v>
      </c>
      <c r="BT154" s="3320">
        <f t="shared" si="89"/>
        <v>0</v>
      </c>
    </row>
    <row r="155" spans="1:72">
      <c r="A155" s="3265"/>
      <c r="B155" s="3266"/>
      <c r="C155" s="3266"/>
      <c r="D155" s="3267"/>
      <c r="E155" s="3268">
        <f t="shared" si="90"/>
        <v>0</v>
      </c>
      <c r="F155" s="3269"/>
      <c r="G155" s="3270">
        <f t="shared" si="65"/>
        <v>0</v>
      </c>
      <c r="H155" s="3271">
        <f t="shared" si="66"/>
        <v>0</v>
      </c>
      <c r="I155" s="3278"/>
      <c r="J155" s="3278"/>
      <c r="K155" s="3278"/>
      <c r="L155" s="3278"/>
      <c r="M155" s="3278"/>
      <c r="N155" s="3278"/>
      <c r="O155" s="3278"/>
      <c r="P155" s="3278"/>
      <c r="Q155" s="3278"/>
      <c r="R155" s="3278"/>
      <c r="S155" s="3278"/>
      <c r="T155" s="3278"/>
      <c r="U155" s="3278"/>
      <c r="V155" s="3278"/>
      <c r="W155" s="3278"/>
      <c r="X155" s="3278"/>
      <c r="Y155" s="3278"/>
      <c r="Z155" s="3278"/>
      <c r="AA155" s="3278"/>
      <c r="AB155" s="3278"/>
      <c r="AC155" s="3268">
        <f t="shared" si="67"/>
        <v>0</v>
      </c>
      <c r="AD155" s="3288"/>
      <c r="AE155" s="3288"/>
      <c r="AF155" s="3288"/>
      <c r="AG155" s="3288"/>
      <c r="AH155" s="3288"/>
      <c r="AI155" s="3288"/>
      <c r="AJ155" s="3288"/>
      <c r="AK155" s="3288"/>
      <c r="AL155" s="3288"/>
      <c r="AM155" s="3288"/>
      <c r="AN155" s="3288"/>
      <c r="AO155" s="3288"/>
      <c r="AP155" s="3288"/>
      <c r="AQ155" s="3288"/>
      <c r="AR155" s="3288"/>
      <c r="AS155" s="3288"/>
      <c r="AT155" s="3298"/>
      <c r="AU155" s="3299"/>
      <c r="AV155" s="972">
        <f t="shared" si="91"/>
        <v>0</v>
      </c>
      <c r="AW155" s="972">
        <f t="shared" si="92"/>
        <v>0</v>
      </c>
      <c r="AX155" s="972">
        <f t="shared" si="93"/>
        <v>0</v>
      </c>
      <c r="AY155" s="3313">
        <f t="shared" si="68"/>
        <v>0</v>
      </c>
      <c r="AZ155" s="3268">
        <f t="shared" si="69"/>
        <v>0</v>
      </c>
      <c r="BA155" s="3268">
        <f t="shared" si="70"/>
        <v>0</v>
      </c>
      <c r="BB155" s="3268">
        <f t="shared" si="71"/>
        <v>0</v>
      </c>
      <c r="BC155" s="3268">
        <f t="shared" si="72"/>
        <v>0</v>
      </c>
      <c r="BD155" s="3268">
        <f t="shared" si="73"/>
        <v>0</v>
      </c>
      <c r="BE155" s="3268">
        <f t="shared" si="74"/>
        <v>0</v>
      </c>
      <c r="BF155" s="3268">
        <f t="shared" si="75"/>
        <v>0</v>
      </c>
      <c r="BG155" s="3268">
        <f t="shared" si="76"/>
        <v>0</v>
      </c>
      <c r="BH155" s="3268">
        <f t="shared" si="77"/>
        <v>0</v>
      </c>
      <c r="BI155" s="3268">
        <f t="shared" si="78"/>
        <v>0</v>
      </c>
      <c r="BJ155" s="3268">
        <f t="shared" si="79"/>
        <v>0</v>
      </c>
      <c r="BK155" s="3268">
        <f t="shared" si="80"/>
        <v>0</v>
      </c>
      <c r="BL155" s="3268">
        <f t="shared" si="81"/>
        <v>0</v>
      </c>
      <c r="BM155" s="3268">
        <f t="shared" si="82"/>
        <v>0</v>
      </c>
      <c r="BN155" s="3268">
        <f t="shared" si="83"/>
        <v>0</v>
      </c>
      <c r="BO155" s="3268">
        <f t="shared" si="84"/>
        <v>0</v>
      </c>
      <c r="BP155" s="3268">
        <f t="shared" si="85"/>
        <v>0</v>
      </c>
      <c r="BQ155" s="3268">
        <f t="shared" si="86"/>
        <v>0</v>
      </c>
      <c r="BR155" s="3268">
        <f t="shared" si="87"/>
        <v>0</v>
      </c>
      <c r="BS155" s="3268">
        <f t="shared" si="88"/>
        <v>0</v>
      </c>
      <c r="BT155" s="3320">
        <f t="shared" si="89"/>
        <v>0</v>
      </c>
    </row>
    <row r="156" spans="1:72">
      <c r="A156" s="3265"/>
      <c r="B156" s="3266"/>
      <c r="C156" s="3266"/>
      <c r="D156" s="3267"/>
      <c r="E156" s="3268">
        <f t="shared" si="90"/>
        <v>0</v>
      </c>
      <c r="F156" s="3269"/>
      <c r="G156" s="3270">
        <f t="shared" si="65"/>
        <v>0</v>
      </c>
      <c r="H156" s="3271">
        <f t="shared" si="66"/>
        <v>0</v>
      </c>
      <c r="I156" s="3278"/>
      <c r="J156" s="3278"/>
      <c r="K156" s="3278"/>
      <c r="L156" s="3278"/>
      <c r="M156" s="3278"/>
      <c r="N156" s="3278"/>
      <c r="O156" s="3278"/>
      <c r="P156" s="3278"/>
      <c r="Q156" s="3278"/>
      <c r="R156" s="3278"/>
      <c r="S156" s="3278"/>
      <c r="T156" s="3278"/>
      <c r="U156" s="3278"/>
      <c r="V156" s="3278"/>
      <c r="W156" s="3278"/>
      <c r="X156" s="3278"/>
      <c r="Y156" s="3278"/>
      <c r="Z156" s="3278"/>
      <c r="AA156" s="3278"/>
      <c r="AB156" s="3278"/>
      <c r="AC156" s="3268">
        <f t="shared" si="67"/>
        <v>0</v>
      </c>
      <c r="AD156" s="3288"/>
      <c r="AE156" s="3288"/>
      <c r="AF156" s="3288"/>
      <c r="AG156" s="3288"/>
      <c r="AH156" s="3288"/>
      <c r="AI156" s="3288"/>
      <c r="AJ156" s="3288"/>
      <c r="AK156" s="3288"/>
      <c r="AL156" s="3288"/>
      <c r="AM156" s="3288"/>
      <c r="AN156" s="3288"/>
      <c r="AO156" s="3288"/>
      <c r="AP156" s="3288"/>
      <c r="AQ156" s="3288"/>
      <c r="AR156" s="3288"/>
      <c r="AS156" s="3288"/>
      <c r="AT156" s="3298"/>
      <c r="AU156" s="3299"/>
      <c r="AV156" s="972">
        <f t="shared" si="91"/>
        <v>0</v>
      </c>
      <c r="AW156" s="972">
        <f t="shared" si="92"/>
        <v>0</v>
      </c>
      <c r="AX156" s="972">
        <f t="shared" si="93"/>
        <v>0</v>
      </c>
      <c r="AY156" s="3313">
        <f t="shared" si="68"/>
        <v>0</v>
      </c>
      <c r="AZ156" s="3268">
        <f t="shared" si="69"/>
        <v>0</v>
      </c>
      <c r="BA156" s="3268">
        <f t="shared" si="70"/>
        <v>0</v>
      </c>
      <c r="BB156" s="3268">
        <f t="shared" si="71"/>
        <v>0</v>
      </c>
      <c r="BC156" s="3268">
        <f t="shared" si="72"/>
        <v>0</v>
      </c>
      <c r="BD156" s="3268">
        <f t="shared" si="73"/>
        <v>0</v>
      </c>
      <c r="BE156" s="3268">
        <f t="shared" si="74"/>
        <v>0</v>
      </c>
      <c r="BF156" s="3268">
        <f t="shared" si="75"/>
        <v>0</v>
      </c>
      <c r="BG156" s="3268">
        <f t="shared" si="76"/>
        <v>0</v>
      </c>
      <c r="BH156" s="3268">
        <f t="shared" si="77"/>
        <v>0</v>
      </c>
      <c r="BI156" s="3268">
        <f t="shared" si="78"/>
        <v>0</v>
      </c>
      <c r="BJ156" s="3268">
        <f t="shared" si="79"/>
        <v>0</v>
      </c>
      <c r="BK156" s="3268">
        <f t="shared" si="80"/>
        <v>0</v>
      </c>
      <c r="BL156" s="3268">
        <f t="shared" si="81"/>
        <v>0</v>
      </c>
      <c r="BM156" s="3268">
        <f t="shared" si="82"/>
        <v>0</v>
      </c>
      <c r="BN156" s="3268">
        <f t="shared" si="83"/>
        <v>0</v>
      </c>
      <c r="BO156" s="3268">
        <f t="shared" si="84"/>
        <v>0</v>
      </c>
      <c r="BP156" s="3268">
        <f t="shared" si="85"/>
        <v>0</v>
      </c>
      <c r="BQ156" s="3268">
        <f t="shared" si="86"/>
        <v>0</v>
      </c>
      <c r="BR156" s="3268">
        <f t="shared" si="87"/>
        <v>0</v>
      </c>
      <c r="BS156" s="3268">
        <f t="shared" si="88"/>
        <v>0</v>
      </c>
      <c r="BT156" s="3320">
        <f t="shared" si="89"/>
        <v>0</v>
      </c>
    </row>
    <row r="157" spans="1:72">
      <c r="A157" s="3265"/>
      <c r="B157" s="3266"/>
      <c r="C157" s="3266"/>
      <c r="D157" s="3267"/>
      <c r="E157" s="3268">
        <f t="shared" si="90"/>
        <v>0</v>
      </c>
      <c r="F157" s="3269"/>
      <c r="G157" s="3270">
        <f t="shared" si="65"/>
        <v>0</v>
      </c>
      <c r="H157" s="3271">
        <f t="shared" si="66"/>
        <v>0</v>
      </c>
      <c r="I157" s="3278"/>
      <c r="J157" s="3278"/>
      <c r="K157" s="3278"/>
      <c r="L157" s="3278"/>
      <c r="M157" s="3278"/>
      <c r="N157" s="3278"/>
      <c r="O157" s="3278"/>
      <c r="P157" s="3278"/>
      <c r="Q157" s="3278"/>
      <c r="R157" s="3278"/>
      <c r="S157" s="3278"/>
      <c r="T157" s="3278"/>
      <c r="U157" s="3278"/>
      <c r="V157" s="3278"/>
      <c r="W157" s="3278"/>
      <c r="X157" s="3278"/>
      <c r="Y157" s="3278"/>
      <c r="Z157" s="3278"/>
      <c r="AA157" s="3278"/>
      <c r="AB157" s="3278"/>
      <c r="AC157" s="3268">
        <f t="shared" si="67"/>
        <v>0</v>
      </c>
      <c r="AD157" s="3288"/>
      <c r="AE157" s="3288"/>
      <c r="AF157" s="3288"/>
      <c r="AG157" s="3288"/>
      <c r="AH157" s="3288"/>
      <c r="AI157" s="3288"/>
      <c r="AJ157" s="3288"/>
      <c r="AK157" s="3288"/>
      <c r="AL157" s="3288"/>
      <c r="AM157" s="3288"/>
      <c r="AN157" s="3288"/>
      <c r="AO157" s="3288"/>
      <c r="AP157" s="3288"/>
      <c r="AQ157" s="3288"/>
      <c r="AR157" s="3288"/>
      <c r="AS157" s="3288"/>
      <c r="AT157" s="3298"/>
      <c r="AU157" s="3299"/>
      <c r="AV157" s="972">
        <f t="shared" si="91"/>
        <v>0</v>
      </c>
      <c r="AW157" s="972">
        <f t="shared" si="92"/>
        <v>0</v>
      </c>
      <c r="AX157" s="972">
        <f t="shared" si="93"/>
        <v>0</v>
      </c>
      <c r="AY157" s="3313">
        <f t="shared" si="68"/>
        <v>0</v>
      </c>
      <c r="AZ157" s="3268">
        <f t="shared" si="69"/>
        <v>0</v>
      </c>
      <c r="BA157" s="3268">
        <f t="shared" si="70"/>
        <v>0</v>
      </c>
      <c r="BB157" s="3268">
        <f t="shared" si="71"/>
        <v>0</v>
      </c>
      <c r="BC157" s="3268">
        <f t="shared" si="72"/>
        <v>0</v>
      </c>
      <c r="BD157" s="3268">
        <f t="shared" si="73"/>
        <v>0</v>
      </c>
      <c r="BE157" s="3268">
        <f t="shared" si="74"/>
        <v>0</v>
      </c>
      <c r="BF157" s="3268">
        <f t="shared" si="75"/>
        <v>0</v>
      </c>
      <c r="BG157" s="3268">
        <f t="shared" si="76"/>
        <v>0</v>
      </c>
      <c r="BH157" s="3268">
        <f t="shared" si="77"/>
        <v>0</v>
      </c>
      <c r="BI157" s="3268">
        <f t="shared" si="78"/>
        <v>0</v>
      </c>
      <c r="BJ157" s="3268">
        <f t="shared" si="79"/>
        <v>0</v>
      </c>
      <c r="BK157" s="3268">
        <f t="shared" si="80"/>
        <v>0</v>
      </c>
      <c r="BL157" s="3268">
        <f t="shared" si="81"/>
        <v>0</v>
      </c>
      <c r="BM157" s="3268">
        <f t="shared" si="82"/>
        <v>0</v>
      </c>
      <c r="BN157" s="3268">
        <f t="shared" si="83"/>
        <v>0</v>
      </c>
      <c r="BO157" s="3268">
        <f t="shared" si="84"/>
        <v>0</v>
      </c>
      <c r="BP157" s="3268">
        <f t="shared" si="85"/>
        <v>0</v>
      </c>
      <c r="BQ157" s="3268">
        <f t="shared" si="86"/>
        <v>0</v>
      </c>
      <c r="BR157" s="3268">
        <f t="shared" si="87"/>
        <v>0</v>
      </c>
      <c r="BS157" s="3268">
        <f t="shared" si="88"/>
        <v>0</v>
      </c>
      <c r="BT157" s="3320">
        <f t="shared" si="89"/>
        <v>0</v>
      </c>
    </row>
    <row r="158" spans="1:72">
      <c r="A158" s="3265"/>
      <c r="B158" s="3266"/>
      <c r="C158" s="3266"/>
      <c r="D158" s="3267"/>
      <c r="E158" s="3268">
        <f t="shared" si="90"/>
        <v>0</v>
      </c>
      <c r="F158" s="3269"/>
      <c r="G158" s="3270">
        <f t="shared" si="65"/>
        <v>0</v>
      </c>
      <c r="H158" s="3271">
        <f t="shared" si="66"/>
        <v>0</v>
      </c>
      <c r="I158" s="3278"/>
      <c r="J158" s="3278"/>
      <c r="K158" s="3278"/>
      <c r="L158" s="3278"/>
      <c r="M158" s="3278"/>
      <c r="N158" s="3278"/>
      <c r="O158" s="3278"/>
      <c r="P158" s="3278"/>
      <c r="Q158" s="3278"/>
      <c r="R158" s="3278"/>
      <c r="S158" s="3278"/>
      <c r="T158" s="3278"/>
      <c r="U158" s="3278"/>
      <c r="V158" s="3278"/>
      <c r="W158" s="3278"/>
      <c r="X158" s="3278"/>
      <c r="Y158" s="3278"/>
      <c r="Z158" s="3278"/>
      <c r="AA158" s="3278"/>
      <c r="AB158" s="3278"/>
      <c r="AC158" s="3268">
        <f t="shared" si="67"/>
        <v>0</v>
      </c>
      <c r="AD158" s="3288"/>
      <c r="AE158" s="3288"/>
      <c r="AF158" s="3288"/>
      <c r="AG158" s="3288"/>
      <c r="AH158" s="3288"/>
      <c r="AI158" s="3288"/>
      <c r="AJ158" s="3288"/>
      <c r="AK158" s="3288"/>
      <c r="AL158" s="3288"/>
      <c r="AM158" s="3288"/>
      <c r="AN158" s="3288"/>
      <c r="AO158" s="3288"/>
      <c r="AP158" s="3288"/>
      <c r="AQ158" s="3288"/>
      <c r="AR158" s="3288"/>
      <c r="AS158" s="3288"/>
      <c r="AT158" s="3298"/>
      <c r="AU158" s="3299"/>
      <c r="AV158" s="972">
        <f t="shared" si="91"/>
        <v>0</v>
      </c>
      <c r="AW158" s="972">
        <f t="shared" si="92"/>
        <v>0</v>
      </c>
      <c r="AX158" s="972">
        <f t="shared" si="93"/>
        <v>0</v>
      </c>
      <c r="AY158" s="3313">
        <f t="shared" si="68"/>
        <v>0</v>
      </c>
      <c r="AZ158" s="3268">
        <f t="shared" si="69"/>
        <v>0</v>
      </c>
      <c r="BA158" s="3268">
        <f t="shared" si="70"/>
        <v>0</v>
      </c>
      <c r="BB158" s="3268">
        <f t="shared" si="71"/>
        <v>0</v>
      </c>
      <c r="BC158" s="3268">
        <f t="shared" si="72"/>
        <v>0</v>
      </c>
      <c r="BD158" s="3268">
        <f t="shared" si="73"/>
        <v>0</v>
      </c>
      <c r="BE158" s="3268">
        <f t="shared" si="74"/>
        <v>0</v>
      </c>
      <c r="BF158" s="3268">
        <f t="shared" si="75"/>
        <v>0</v>
      </c>
      <c r="BG158" s="3268">
        <f t="shared" si="76"/>
        <v>0</v>
      </c>
      <c r="BH158" s="3268">
        <f t="shared" si="77"/>
        <v>0</v>
      </c>
      <c r="BI158" s="3268">
        <f t="shared" si="78"/>
        <v>0</v>
      </c>
      <c r="BJ158" s="3268">
        <f t="shared" si="79"/>
        <v>0</v>
      </c>
      <c r="BK158" s="3268">
        <f t="shared" si="80"/>
        <v>0</v>
      </c>
      <c r="BL158" s="3268">
        <f t="shared" si="81"/>
        <v>0</v>
      </c>
      <c r="BM158" s="3268">
        <f t="shared" si="82"/>
        <v>0</v>
      </c>
      <c r="BN158" s="3268">
        <f t="shared" si="83"/>
        <v>0</v>
      </c>
      <c r="BO158" s="3268">
        <f t="shared" si="84"/>
        <v>0</v>
      </c>
      <c r="BP158" s="3268">
        <f t="shared" si="85"/>
        <v>0</v>
      </c>
      <c r="BQ158" s="3268">
        <f t="shared" si="86"/>
        <v>0</v>
      </c>
      <c r="BR158" s="3268">
        <f t="shared" si="87"/>
        <v>0</v>
      </c>
      <c r="BS158" s="3268">
        <f t="shared" si="88"/>
        <v>0</v>
      </c>
      <c r="BT158" s="3320">
        <f t="shared" si="89"/>
        <v>0</v>
      </c>
    </row>
    <row r="159" spans="1:72">
      <c r="A159" s="3265"/>
      <c r="B159" s="3266"/>
      <c r="C159" s="3266"/>
      <c r="D159" s="3267"/>
      <c r="E159" s="3268">
        <f t="shared" si="90"/>
        <v>0</v>
      </c>
      <c r="F159" s="3269"/>
      <c r="G159" s="3270">
        <f t="shared" si="65"/>
        <v>0</v>
      </c>
      <c r="H159" s="3271">
        <f t="shared" si="66"/>
        <v>0</v>
      </c>
      <c r="I159" s="3278"/>
      <c r="J159" s="3278"/>
      <c r="K159" s="3278"/>
      <c r="L159" s="3278"/>
      <c r="M159" s="3278"/>
      <c r="N159" s="3278"/>
      <c r="O159" s="3278"/>
      <c r="P159" s="3278"/>
      <c r="Q159" s="3278"/>
      <c r="R159" s="3278"/>
      <c r="S159" s="3278"/>
      <c r="T159" s="3278"/>
      <c r="U159" s="3278"/>
      <c r="V159" s="3278"/>
      <c r="W159" s="3278"/>
      <c r="X159" s="3278"/>
      <c r="Y159" s="3278"/>
      <c r="Z159" s="3278"/>
      <c r="AA159" s="3278"/>
      <c r="AB159" s="3278"/>
      <c r="AC159" s="3268">
        <f t="shared" si="67"/>
        <v>0</v>
      </c>
      <c r="AD159" s="3288"/>
      <c r="AE159" s="3288"/>
      <c r="AF159" s="3288"/>
      <c r="AG159" s="3288"/>
      <c r="AH159" s="3288"/>
      <c r="AI159" s="3288"/>
      <c r="AJ159" s="3288"/>
      <c r="AK159" s="3288"/>
      <c r="AL159" s="3288"/>
      <c r="AM159" s="3288"/>
      <c r="AN159" s="3288"/>
      <c r="AO159" s="3288"/>
      <c r="AP159" s="3288"/>
      <c r="AQ159" s="3288"/>
      <c r="AR159" s="3288"/>
      <c r="AS159" s="3288"/>
      <c r="AT159" s="3298"/>
      <c r="AU159" s="3299"/>
      <c r="AV159" s="972">
        <f t="shared" si="91"/>
        <v>0</v>
      </c>
      <c r="AW159" s="972">
        <f t="shared" si="92"/>
        <v>0</v>
      </c>
      <c r="AX159" s="972">
        <f t="shared" si="93"/>
        <v>0</v>
      </c>
      <c r="AY159" s="3313">
        <f t="shared" si="68"/>
        <v>0</v>
      </c>
      <c r="AZ159" s="3268">
        <f t="shared" si="69"/>
        <v>0</v>
      </c>
      <c r="BA159" s="3268">
        <f t="shared" si="70"/>
        <v>0</v>
      </c>
      <c r="BB159" s="3268">
        <f t="shared" si="71"/>
        <v>0</v>
      </c>
      <c r="BC159" s="3268">
        <f t="shared" si="72"/>
        <v>0</v>
      </c>
      <c r="BD159" s="3268">
        <f t="shared" si="73"/>
        <v>0</v>
      </c>
      <c r="BE159" s="3268">
        <f t="shared" si="74"/>
        <v>0</v>
      </c>
      <c r="BF159" s="3268">
        <f t="shared" si="75"/>
        <v>0</v>
      </c>
      <c r="BG159" s="3268">
        <f t="shared" si="76"/>
        <v>0</v>
      </c>
      <c r="BH159" s="3268">
        <f t="shared" si="77"/>
        <v>0</v>
      </c>
      <c r="BI159" s="3268">
        <f t="shared" si="78"/>
        <v>0</v>
      </c>
      <c r="BJ159" s="3268">
        <f t="shared" si="79"/>
        <v>0</v>
      </c>
      <c r="BK159" s="3268">
        <f t="shared" si="80"/>
        <v>0</v>
      </c>
      <c r="BL159" s="3268">
        <f t="shared" si="81"/>
        <v>0</v>
      </c>
      <c r="BM159" s="3268">
        <f t="shared" si="82"/>
        <v>0</v>
      </c>
      <c r="BN159" s="3268">
        <f t="shared" si="83"/>
        <v>0</v>
      </c>
      <c r="BO159" s="3268">
        <f t="shared" si="84"/>
        <v>0</v>
      </c>
      <c r="BP159" s="3268">
        <f t="shared" si="85"/>
        <v>0</v>
      </c>
      <c r="BQ159" s="3268">
        <f t="shared" si="86"/>
        <v>0</v>
      </c>
      <c r="BR159" s="3268">
        <f t="shared" si="87"/>
        <v>0</v>
      </c>
      <c r="BS159" s="3268">
        <f t="shared" si="88"/>
        <v>0</v>
      </c>
      <c r="BT159" s="3320">
        <f t="shared" si="89"/>
        <v>0</v>
      </c>
    </row>
    <row r="160" spans="1:72">
      <c r="A160" s="3265"/>
      <c r="B160" s="3266"/>
      <c r="C160" s="3266"/>
      <c r="D160" s="3267"/>
      <c r="E160" s="3268">
        <f t="shared" si="90"/>
        <v>0</v>
      </c>
      <c r="F160" s="3269"/>
      <c r="G160" s="3270">
        <f t="shared" si="65"/>
        <v>0</v>
      </c>
      <c r="H160" s="3271">
        <f t="shared" si="66"/>
        <v>0</v>
      </c>
      <c r="I160" s="3278"/>
      <c r="J160" s="3278"/>
      <c r="K160" s="3278"/>
      <c r="L160" s="3278"/>
      <c r="M160" s="3278"/>
      <c r="N160" s="3278"/>
      <c r="O160" s="3278"/>
      <c r="P160" s="3278"/>
      <c r="Q160" s="3278"/>
      <c r="R160" s="3278"/>
      <c r="S160" s="3278"/>
      <c r="T160" s="3278"/>
      <c r="U160" s="3278"/>
      <c r="V160" s="3278"/>
      <c r="W160" s="3278"/>
      <c r="X160" s="3278"/>
      <c r="Y160" s="3278"/>
      <c r="Z160" s="3278"/>
      <c r="AA160" s="3278"/>
      <c r="AB160" s="3278"/>
      <c r="AC160" s="3268">
        <f t="shared" si="67"/>
        <v>0</v>
      </c>
      <c r="AD160" s="3288"/>
      <c r="AE160" s="3288"/>
      <c r="AF160" s="3288"/>
      <c r="AG160" s="3288"/>
      <c r="AH160" s="3288"/>
      <c r="AI160" s="3288"/>
      <c r="AJ160" s="3288"/>
      <c r="AK160" s="3288"/>
      <c r="AL160" s="3288"/>
      <c r="AM160" s="3288"/>
      <c r="AN160" s="3288"/>
      <c r="AO160" s="3288"/>
      <c r="AP160" s="3288"/>
      <c r="AQ160" s="3288"/>
      <c r="AR160" s="3288"/>
      <c r="AS160" s="3288"/>
      <c r="AT160" s="3298"/>
      <c r="AU160" s="3299"/>
      <c r="AV160" s="972">
        <f t="shared" si="91"/>
        <v>0</v>
      </c>
      <c r="AW160" s="972">
        <f t="shared" si="92"/>
        <v>0</v>
      </c>
      <c r="AX160" s="972">
        <f t="shared" si="93"/>
        <v>0</v>
      </c>
      <c r="AY160" s="3313">
        <f t="shared" si="68"/>
        <v>0</v>
      </c>
      <c r="AZ160" s="3268">
        <f t="shared" si="69"/>
        <v>0</v>
      </c>
      <c r="BA160" s="3268">
        <f t="shared" si="70"/>
        <v>0</v>
      </c>
      <c r="BB160" s="3268">
        <f t="shared" si="71"/>
        <v>0</v>
      </c>
      <c r="BC160" s="3268">
        <f t="shared" si="72"/>
        <v>0</v>
      </c>
      <c r="BD160" s="3268">
        <f t="shared" si="73"/>
        <v>0</v>
      </c>
      <c r="BE160" s="3268">
        <f t="shared" si="74"/>
        <v>0</v>
      </c>
      <c r="BF160" s="3268">
        <f t="shared" si="75"/>
        <v>0</v>
      </c>
      <c r="BG160" s="3268">
        <f t="shared" si="76"/>
        <v>0</v>
      </c>
      <c r="BH160" s="3268">
        <f t="shared" si="77"/>
        <v>0</v>
      </c>
      <c r="BI160" s="3268">
        <f t="shared" si="78"/>
        <v>0</v>
      </c>
      <c r="BJ160" s="3268">
        <f t="shared" si="79"/>
        <v>0</v>
      </c>
      <c r="BK160" s="3268">
        <f t="shared" si="80"/>
        <v>0</v>
      </c>
      <c r="BL160" s="3268">
        <f t="shared" si="81"/>
        <v>0</v>
      </c>
      <c r="BM160" s="3268">
        <f t="shared" si="82"/>
        <v>0</v>
      </c>
      <c r="BN160" s="3268">
        <f t="shared" si="83"/>
        <v>0</v>
      </c>
      <c r="BO160" s="3268">
        <f t="shared" si="84"/>
        <v>0</v>
      </c>
      <c r="BP160" s="3268">
        <f t="shared" si="85"/>
        <v>0</v>
      </c>
      <c r="BQ160" s="3268">
        <f t="shared" si="86"/>
        <v>0</v>
      </c>
      <c r="BR160" s="3268">
        <f t="shared" si="87"/>
        <v>0</v>
      </c>
      <c r="BS160" s="3268">
        <f t="shared" si="88"/>
        <v>0</v>
      </c>
      <c r="BT160" s="3320">
        <f t="shared" si="89"/>
        <v>0</v>
      </c>
    </row>
    <row r="161" spans="1:72">
      <c r="A161" s="3265"/>
      <c r="B161" s="3266"/>
      <c r="C161" s="3266"/>
      <c r="D161" s="3267"/>
      <c r="E161" s="3268">
        <f t="shared" si="90"/>
        <v>0</v>
      </c>
      <c r="F161" s="3269"/>
      <c r="G161" s="3270">
        <f t="shared" si="65"/>
        <v>0</v>
      </c>
      <c r="H161" s="3271">
        <f t="shared" si="66"/>
        <v>0</v>
      </c>
      <c r="I161" s="3278"/>
      <c r="J161" s="3278"/>
      <c r="K161" s="3278"/>
      <c r="L161" s="3278"/>
      <c r="M161" s="3278"/>
      <c r="N161" s="3278"/>
      <c r="O161" s="3278"/>
      <c r="P161" s="3278"/>
      <c r="Q161" s="3278"/>
      <c r="R161" s="3278"/>
      <c r="S161" s="3278"/>
      <c r="T161" s="3278"/>
      <c r="U161" s="3278"/>
      <c r="V161" s="3278"/>
      <c r="W161" s="3278"/>
      <c r="X161" s="3278"/>
      <c r="Y161" s="3278"/>
      <c r="Z161" s="3278"/>
      <c r="AA161" s="3278"/>
      <c r="AB161" s="3278"/>
      <c r="AC161" s="3268">
        <f t="shared" si="67"/>
        <v>0</v>
      </c>
      <c r="AD161" s="3288"/>
      <c r="AE161" s="3288"/>
      <c r="AF161" s="3288"/>
      <c r="AG161" s="3288"/>
      <c r="AH161" s="3288"/>
      <c r="AI161" s="3288"/>
      <c r="AJ161" s="3288"/>
      <c r="AK161" s="3288"/>
      <c r="AL161" s="3288"/>
      <c r="AM161" s="3288"/>
      <c r="AN161" s="3288"/>
      <c r="AO161" s="3288"/>
      <c r="AP161" s="3288"/>
      <c r="AQ161" s="3288"/>
      <c r="AR161" s="3288"/>
      <c r="AS161" s="3288"/>
      <c r="AT161" s="3298"/>
      <c r="AU161" s="3299"/>
      <c r="AV161" s="972">
        <f t="shared" si="91"/>
        <v>0</v>
      </c>
      <c r="AW161" s="972">
        <f t="shared" si="92"/>
        <v>0</v>
      </c>
      <c r="AX161" s="972">
        <f t="shared" si="93"/>
        <v>0</v>
      </c>
      <c r="AY161" s="3313">
        <f t="shared" si="68"/>
        <v>0</v>
      </c>
      <c r="AZ161" s="3268">
        <f t="shared" si="69"/>
        <v>0</v>
      </c>
      <c r="BA161" s="3268">
        <f t="shared" si="70"/>
        <v>0</v>
      </c>
      <c r="BB161" s="3268">
        <f t="shared" si="71"/>
        <v>0</v>
      </c>
      <c r="BC161" s="3268">
        <f t="shared" si="72"/>
        <v>0</v>
      </c>
      <c r="BD161" s="3268">
        <f t="shared" si="73"/>
        <v>0</v>
      </c>
      <c r="BE161" s="3268">
        <f t="shared" si="74"/>
        <v>0</v>
      </c>
      <c r="BF161" s="3268">
        <f t="shared" si="75"/>
        <v>0</v>
      </c>
      <c r="BG161" s="3268">
        <f t="shared" si="76"/>
        <v>0</v>
      </c>
      <c r="BH161" s="3268">
        <f t="shared" si="77"/>
        <v>0</v>
      </c>
      <c r="BI161" s="3268">
        <f t="shared" si="78"/>
        <v>0</v>
      </c>
      <c r="BJ161" s="3268">
        <f t="shared" si="79"/>
        <v>0</v>
      </c>
      <c r="BK161" s="3268">
        <f t="shared" si="80"/>
        <v>0</v>
      </c>
      <c r="BL161" s="3268">
        <f t="shared" si="81"/>
        <v>0</v>
      </c>
      <c r="BM161" s="3268">
        <f t="shared" si="82"/>
        <v>0</v>
      </c>
      <c r="BN161" s="3268">
        <f t="shared" si="83"/>
        <v>0</v>
      </c>
      <c r="BO161" s="3268">
        <f t="shared" si="84"/>
        <v>0</v>
      </c>
      <c r="BP161" s="3268">
        <f t="shared" si="85"/>
        <v>0</v>
      </c>
      <c r="BQ161" s="3268">
        <f t="shared" si="86"/>
        <v>0</v>
      </c>
      <c r="BR161" s="3268">
        <f t="shared" si="87"/>
        <v>0</v>
      </c>
      <c r="BS161" s="3268">
        <f t="shared" si="88"/>
        <v>0</v>
      </c>
      <c r="BT161" s="3320">
        <f t="shared" si="89"/>
        <v>0</v>
      </c>
    </row>
    <row r="162" spans="1:72">
      <c r="A162" s="3265"/>
      <c r="B162" s="3266"/>
      <c r="C162" s="3266"/>
      <c r="D162" s="3267"/>
      <c r="E162" s="3268">
        <f t="shared" si="90"/>
        <v>0</v>
      </c>
      <c r="F162" s="3269"/>
      <c r="G162" s="3270">
        <f t="shared" si="65"/>
        <v>0</v>
      </c>
      <c r="H162" s="3271">
        <f t="shared" si="66"/>
        <v>0</v>
      </c>
      <c r="I162" s="3278"/>
      <c r="J162" s="3278"/>
      <c r="K162" s="3278"/>
      <c r="L162" s="3278"/>
      <c r="M162" s="3278"/>
      <c r="N162" s="3278"/>
      <c r="O162" s="3278"/>
      <c r="P162" s="3278"/>
      <c r="Q162" s="3278"/>
      <c r="R162" s="3278"/>
      <c r="S162" s="3278"/>
      <c r="T162" s="3278"/>
      <c r="U162" s="3278"/>
      <c r="V162" s="3278"/>
      <c r="W162" s="3278"/>
      <c r="X162" s="3278"/>
      <c r="Y162" s="3278"/>
      <c r="Z162" s="3278"/>
      <c r="AA162" s="3278"/>
      <c r="AB162" s="3278"/>
      <c r="AC162" s="3268">
        <f t="shared" si="67"/>
        <v>0</v>
      </c>
      <c r="AD162" s="3288"/>
      <c r="AE162" s="3288"/>
      <c r="AF162" s="3288"/>
      <c r="AG162" s="3288"/>
      <c r="AH162" s="3288"/>
      <c r="AI162" s="3288"/>
      <c r="AJ162" s="3288"/>
      <c r="AK162" s="3288"/>
      <c r="AL162" s="3288"/>
      <c r="AM162" s="3288"/>
      <c r="AN162" s="3288"/>
      <c r="AO162" s="3288"/>
      <c r="AP162" s="3288"/>
      <c r="AQ162" s="3288"/>
      <c r="AR162" s="3288"/>
      <c r="AS162" s="3288"/>
      <c r="AT162" s="3298"/>
      <c r="AU162" s="3299"/>
      <c r="AV162" s="972">
        <f t="shared" si="91"/>
        <v>0</v>
      </c>
      <c r="AW162" s="972">
        <f t="shared" si="92"/>
        <v>0</v>
      </c>
      <c r="AX162" s="972">
        <f t="shared" si="93"/>
        <v>0</v>
      </c>
      <c r="AY162" s="3313">
        <f t="shared" si="68"/>
        <v>0</v>
      </c>
      <c r="AZ162" s="3268">
        <f t="shared" si="69"/>
        <v>0</v>
      </c>
      <c r="BA162" s="3268">
        <f t="shared" si="70"/>
        <v>0</v>
      </c>
      <c r="BB162" s="3268">
        <f t="shared" si="71"/>
        <v>0</v>
      </c>
      <c r="BC162" s="3268">
        <f t="shared" si="72"/>
        <v>0</v>
      </c>
      <c r="BD162" s="3268">
        <f t="shared" si="73"/>
        <v>0</v>
      </c>
      <c r="BE162" s="3268">
        <f t="shared" si="74"/>
        <v>0</v>
      </c>
      <c r="BF162" s="3268">
        <f t="shared" si="75"/>
        <v>0</v>
      </c>
      <c r="BG162" s="3268">
        <f t="shared" si="76"/>
        <v>0</v>
      </c>
      <c r="BH162" s="3268">
        <f t="shared" si="77"/>
        <v>0</v>
      </c>
      <c r="BI162" s="3268">
        <f t="shared" si="78"/>
        <v>0</v>
      </c>
      <c r="BJ162" s="3268">
        <f t="shared" si="79"/>
        <v>0</v>
      </c>
      <c r="BK162" s="3268">
        <f t="shared" si="80"/>
        <v>0</v>
      </c>
      <c r="BL162" s="3268">
        <f t="shared" si="81"/>
        <v>0</v>
      </c>
      <c r="BM162" s="3268">
        <f t="shared" si="82"/>
        <v>0</v>
      </c>
      <c r="BN162" s="3268">
        <f t="shared" si="83"/>
        <v>0</v>
      </c>
      <c r="BO162" s="3268">
        <f t="shared" si="84"/>
        <v>0</v>
      </c>
      <c r="BP162" s="3268">
        <f t="shared" si="85"/>
        <v>0</v>
      </c>
      <c r="BQ162" s="3268">
        <f t="shared" si="86"/>
        <v>0</v>
      </c>
      <c r="BR162" s="3268">
        <f t="shared" si="87"/>
        <v>0</v>
      </c>
      <c r="BS162" s="3268">
        <f t="shared" si="88"/>
        <v>0</v>
      </c>
      <c r="BT162" s="3320">
        <f t="shared" si="89"/>
        <v>0</v>
      </c>
    </row>
    <row r="163" spans="1:72">
      <c r="A163" s="3265"/>
      <c r="B163" s="3266"/>
      <c r="C163" s="3266"/>
      <c r="D163" s="3267"/>
      <c r="E163" s="3268">
        <f t="shared" si="90"/>
        <v>0</v>
      </c>
      <c r="F163" s="3269"/>
      <c r="G163" s="3270">
        <f t="shared" si="65"/>
        <v>0</v>
      </c>
      <c r="H163" s="3271">
        <f t="shared" si="66"/>
        <v>0</v>
      </c>
      <c r="I163" s="3278"/>
      <c r="J163" s="3278"/>
      <c r="K163" s="3278"/>
      <c r="L163" s="3278"/>
      <c r="M163" s="3278"/>
      <c r="N163" s="3278"/>
      <c r="O163" s="3278"/>
      <c r="P163" s="3278"/>
      <c r="Q163" s="3278"/>
      <c r="R163" s="3278"/>
      <c r="S163" s="3278"/>
      <c r="T163" s="3278"/>
      <c r="U163" s="3278"/>
      <c r="V163" s="3278"/>
      <c r="W163" s="3278"/>
      <c r="X163" s="3278"/>
      <c r="Y163" s="3278"/>
      <c r="Z163" s="3278"/>
      <c r="AA163" s="3278"/>
      <c r="AB163" s="3278"/>
      <c r="AC163" s="3268">
        <f t="shared" si="67"/>
        <v>0</v>
      </c>
      <c r="AD163" s="3288"/>
      <c r="AE163" s="3288"/>
      <c r="AF163" s="3288"/>
      <c r="AG163" s="3288"/>
      <c r="AH163" s="3288"/>
      <c r="AI163" s="3288"/>
      <c r="AJ163" s="3288"/>
      <c r="AK163" s="3288"/>
      <c r="AL163" s="3288"/>
      <c r="AM163" s="3288"/>
      <c r="AN163" s="3288"/>
      <c r="AO163" s="3288"/>
      <c r="AP163" s="3288"/>
      <c r="AQ163" s="3288"/>
      <c r="AR163" s="3288"/>
      <c r="AS163" s="3288"/>
      <c r="AT163" s="3298"/>
      <c r="AU163" s="3299"/>
      <c r="AV163" s="972">
        <f t="shared" si="91"/>
        <v>0</v>
      </c>
      <c r="AW163" s="972">
        <f t="shared" si="92"/>
        <v>0</v>
      </c>
      <c r="AX163" s="972">
        <f t="shared" si="93"/>
        <v>0</v>
      </c>
      <c r="AY163" s="3313">
        <f t="shared" si="68"/>
        <v>0</v>
      </c>
      <c r="AZ163" s="3268">
        <f t="shared" si="69"/>
        <v>0</v>
      </c>
      <c r="BA163" s="3268">
        <f t="shared" si="70"/>
        <v>0</v>
      </c>
      <c r="BB163" s="3268">
        <f t="shared" si="71"/>
        <v>0</v>
      </c>
      <c r="BC163" s="3268">
        <f t="shared" si="72"/>
        <v>0</v>
      </c>
      <c r="BD163" s="3268">
        <f t="shared" si="73"/>
        <v>0</v>
      </c>
      <c r="BE163" s="3268">
        <f t="shared" si="74"/>
        <v>0</v>
      </c>
      <c r="BF163" s="3268">
        <f t="shared" si="75"/>
        <v>0</v>
      </c>
      <c r="BG163" s="3268">
        <f t="shared" si="76"/>
        <v>0</v>
      </c>
      <c r="BH163" s="3268">
        <f t="shared" si="77"/>
        <v>0</v>
      </c>
      <c r="BI163" s="3268">
        <f t="shared" si="78"/>
        <v>0</v>
      </c>
      <c r="BJ163" s="3268">
        <f t="shared" si="79"/>
        <v>0</v>
      </c>
      <c r="BK163" s="3268">
        <f t="shared" si="80"/>
        <v>0</v>
      </c>
      <c r="BL163" s="3268">
        <f t="shared" si="81"/>
        <v>0</v>
      </c>
      <c r="BM163" s="3268">
        <f t="shared" si="82"/>
        <v>0</v>
      </c>
      <c r="BN163" s="3268">
        <f t="shared" si="83"/>
        <v>0</v>
      </c>
      <c r="BO163" s="3268">
        <f t="shared" si="84"/>
        <v>0</v>
      </c>
      <c r="BP163" s="3268">
        <f t="shared" si="85"/>
        <v>0</v>
      </c>
      <c r="BQ163" s="3268">
        <f t="shared" si="86"/>
        <v>0</v>
      </c>
      <c r="BR163" s="3268">
        <f t="shared" si="87"/>
        <v>0</v>
      </c>
      <c r="BS163" s="3268">
        <f t="shared" si="88"/>
        <v>0</v>
      </c>
      <c r="BT163" s="3320">
        <f t="shared" si="89"/>
        <v>0</v>
      </c>
    </row>
    <row r="164" spans="1:72">
      <c r="A164" s="3265"/>
      <c r="B164" s="3266"/>
      <c r="C164" s="3266"/>
      <c r="D164" s="3267"/>
      <c r="E164" s="3268">
        <f t="shared" si="90"/>
        <v>0</v>
      </c>
      <c r="F164" s="3269"/>
      <c r="G164" s="3270">
        <f t="shared" si="65"/>
        <v>0</v>
      </c>
      <c r="H164" s="3271">
        <f t="shared" si="66"/>
        <v>0</v>
      </c>
      <c r="I164" s="3278"/>
      <c r="J164" s="3278"/>
      <c r="K164" s="3278"/>
      <c r="L164" s="3278"/>
      <c r="M164" s="3278"/>
      <c r="N164" s="3278"/>
      <c r="O164" s="3278"/>
      <c r="P164" s="3278"/>
      <c r="Q164" s="3278"/>
      <c r="R164" s="3278"/>
      <c r="S164" s="3278"/>
      <c r="T164" s="3278"/>
      <c r="U164" s="3278"/>
      <c r="V164" s="3278"/>
      <c r="W164" s="3278"/>
      <c r="X164" s="3278"/>
      <c r="Y164" s="3278"/>
      <c r="Z164" s="3278"/>
      <c r="AA164" s="3278"/>
      <c r="AB164" s="3278"/>
      <c r="AC164" s="3268">
        <f t="shared" si="67"/>
        <v>0</v>
      </c>
      <c r="AD164" s="3288"/>
      <c r="AE164" s="3288"/>
      <c r="AF164" s="3288"/>
      <c r="AG164" s="3288"/>
      <c r="AH164" s="3288"/>
      <c r="AI164" s="3288"/>
      <c r="AJ164" s="3288"/>
      <c r="AK164" s="3288"/>
      <c r="AL164" s="3288"/>
      <c r="AM164" s="3288"/>
      <c r="AN164" s="3288"/>
      <c r="AO164" s="3288"/>
      <c r="AP164" s="3288"/>
      <c r="AQ164" s="3288"/>
      <c r="AR164" s="3288"/>
      <c r="AS164" s="3288"/>
      <c r="AT164" s="3298"/>
      <c r="AU164" s="3299"/>
      <c r="AV164" s="972">
        <f t="shared" si="91"/>
        <v>0</v>
      </c>
      <c r="AW164" s="972">
        <f t="shared" si="92"/>
        <v>0</v>
      </c>
      <c r="AX164" s="972">
        <f t="shared" si="93"/>
        <v>0</v>
      </c>
      <c r="AY164" s="3313">
        <f t="shared" si="68"/>
        <v>0</v>
      </c>
      <c r="AZ164" s="3268">
        <f t="shared" si="69"/>
        <v>0</v>
      </c>
      <c r="BA164" s="3268">
        <f t="shared" si="70"/>
        <v>0</v>
      </c>
      <c r="BB164" s="3268">
        <f t="shared" si="71"/>
        <v>0</v>
      </c>
      <c r="BC164" s="3268">
        <f t="shared" si="72"/>
        <v>0</v>
      </c>
      <c r="BD164" s="3268">
        <f t="shared" si="73"/>
        <v>0</v>
      </c>
      <c r="BE164" s="3268">
        <f t="shared" si="74"/>
        <v>0</v>
      </c>
      <c r="BF164" s="3268">
        <f t="shared" si="75"/>
        <v>0</v>
      </c>
      <c r="BG164" s="3268">
        <f t="shared" si="76"/>
        <v>0</v>
      </c>
      <c r="BH164" s="3268">
        <f t="shared" si="77"/>
        <v>0</v>
      </c>
      <c r="BI164" s="3268">
        <f t="shared" si="78"/>
        <v>0</v>
      </c>
      <c r="BJ164" s="3268">
        <f t="shared" si="79"/>
        <v>0</v>
      </c>
      <c r="BK164" s="3268">
        <f t="shared" si="80"/>
        <v>0</v>
      </c>
      <c r="BL164" s="3268">
        <f t="shared" si="81"/>
        <v>0</v>
      </c>
      <c r="BM164" s="3268">
        <f t="shared" si="82"/>
        <v>0</v>
      </c>
      <c r="BN164" s="3268">
        <f t="shared" si="83"/>
        <v>0</v>
      </c>
      <c r="BO164" s="3268">
        <f t="shared" si="84"/>
        <v>0</v>
      </c>
      <c r="BP164" s="3268">
        <f t="shared" si="85"/>
        <v>0</v>
      </c>
      <c r="BQ164" s="3268">
        <f t="shared" si="86"/>
        <v>0</v>
      </c>
      <c r="BR164" s="3268">
        <f t="shared" si="87"/>
        <v>0</v>
      </c>
      <c r="BS164" s="3268">
        <f t="shared" si="88"/>
        <v>0</v>
      </c>
      <c r="BT164" s="3320">
        <f t="shared" si="89"/>
        <v>0</v>
      </c>
    </row>
    <row r="165" spans="1:72">
      <c r="A165" s="3265"/>
      <c r="B165" s="3266"/>
      <c r="C165" s="3266"/>
      <c r="D165" s="3267"/>
      <c r="E165" s="3268">
        <f t="shared" si="90"/>
        <v>0</v>
      </c>
      <c r="F165" s="3269"/>
      <c r="G165" s="3270">
        <f t="shared" si="65"/>
        <v>0</v>
      </c>
      <c r="H165" s="3271">
        <f t="shared" si="66"/>
        <v>0</v>
      </c>
      <c r="I165" s="3278"/>
      <c r="J165" s="3278"/>
      <c r="K165" s="3278"/>
      <c r="L165" s="3278"/>
      <c r="M165" s="3278"/>
      <c r="N165" s="3278"/>
      <c r="O165" s="3278"/>
      <c r="P165" s="3278"/>
      <c r="Q165" s="3278"/>
      <c r="R165" s="3278"/>
      <c r="S165" s="3278"/>
      <c r="T165" s="3278"/>
      <c r="U165" s="3278"/>
      <c r="V165" s="3278"/>
      <c r="W165" s="3278"/>
      <c r="X165" s="3278"/>
      <c r="Y165" s="3278"/>
      <c r="Z165" s="3278"/>
      <c r="AA165" s="3278"/>
      <c r="AB165" s="3278"/>
      <c r="AC165" s="3268">
        <f t="shared" si="67"/>
        <v>0</v>
      </c>
      <c r="AD165" s="3288"/>
      <c r="AE165" s="3288"/>
      <c r="AF165" s="3288"/>
      <c r="AG165" s="3288"/>
      <c r="AH165" s="3288"/>
      <c r="AI165" s="3288"/>
      <c r="AJ165" s="3288"/>
      <c r="AK165" s="3288"/>
      <c r="AL165" s="3288"/>
      <c r="AM165" s="3288"/>
      <c r="AN165" s="3288"/>
      <c r="AO165" s="3288"/>
      <c r="AP165" s="3288"/>
      <c r="AQ165" s="3288"/>
      <c r="AR165" s="3288"/>
      <c r="AS165" s="3288"/>
      <c r="AT165" s="3298"/>
      <c r="AU165" s="3299"/>
      <c r="AV165" s="972">
        <f t="shared" si="91"/>
        <v>0</v>
      </c>
      <c r="AW165" s="972">
        <f t="shared" si="92"/>
        <v>0</v>
      </c>
      <c r="AX165" s="972">
        <f t="shared" si="93"/>
        <v>0</v>
      </c>
      <c r="AY165" s="3313">
        <f t="shared" si="68"/>
        <v>0</v>
      </c>
      <c r="AZ165" s="3268">
        <f t="shared" si="69"/>
        <v>0</v>
      </c>
      <c r="BA165" s="3268">
        <f t="shared" si="70"/>
        <v>0</v>
      </c>
      <c r="BB165" s="3268">
        <f t="shared" si="71"/>
        <v>0</v>
      </c>
      <c r="BC165" s="3268">
        <f t="shared" si="72"/>
        <v>0</v>
      </c>
      <c r="BD165" s="3268">
        <f t="shared" si="73"/>
        <v>0</v>
      </c>
      <c r="BE165" s="3268">
        <f t="shared" si="74"/>
        <v>0</v>
      </c>
      <c r="BF165" s="3268">
        <f t="shared" si="75"/>
        <v>0</v>
      </c>
      <c r="BG165" s="3268">
        <f t="shared" si="76"/>
        <v>0</v>
      </c>
      <c r="BH165" s="3268">
        <f t="shared" si="77"/>
        <v>0</v>
      </c>
      <c r="BI165" s="3268">
        <f t="shared" si="78"/>
        <v>0</v>
      </c>
      <c r="BJ165" s="3268">
        <f t="shared" si="79"/>
        <v>0</v>
      </c>
      <c r="BK165" s="3268">
        <f t="shared" si="80"/>
        <v>0</v>
      </c>
      <c r="BL165" s="3268">
        <f t="shared" si="81"/>
        <v>0</v>
      </c>
      <c r="BM165" s="3268">
        <f t="shared" si="82"/>
        <v>0</v>
      </c>
      <c r="BN165" s="3268">
        <f t="shared" si="83"/>
        <v>0</v>
      </c>
      <c r="BO165" s="3268">
        <f t="shared" si="84"/>
        <v>0</v>
      </c>
      <c r="BP165" s="3268">
        <f t="shared" si="85"/>
        <v>0</v>
      </c>
      <c r="BQ165" s="3268">
        <f t="shared" si="86"/>
        <v>0</v>
      </c>
      <c r="BR165" s="3268">
        <f t="shared" si="87"/>
        <v>0</v>
      </c>
      <c r="BS165" s="3268">
        <f t="shared" si="88"/>
        <v>0</v>
      </c>
      <c r="BT165" s="3320">
        <f t="shared" si="89"/>
        <v>0</v>
      </c>
    </row>
    <row r="166" spans="1:72">
      <c r="A166" s="3265"/>
      <c r="B166" s="3266"/>
      <c r="C166" s="3266"/>
      <c r="D166" s="3267"/>
      <c r="E166" s="3268">
        <f t="shared" si="90"/>
        <v>0</v>
      </c>
      <c r="F166" s="3269"/>
      <c r="G166" s="3270">
        <f t="shared" si="65"/>
        <v>0</v>
      </c>
      <c r="H166" s="3271">
        <f t="shared" si="66"/>
        <v>0</v>
      </c>
      <c r="I166" s="3278"/>
      <c r="J166" s="3278"/>
      <c r="K166" s="3278"/>
      <c r="L166" s="3278"/>
      <c r="M166" s="3278"/>
      <c r="N166" s="3278"/>
      <c r="O166" s="3278"/>
      <c r="P166" s="3278"/>
      <c r="Q166" s="3278"/>
      <c r="R166" s="3278"/>
      <c r="S166" s="3278"/>
      <c r="T166" s="3278"/>
      <c r="U166" s="3278"/>
      <c r="V166" s="3278"/>
      <c r="W166" s="3278"/>
      <c r="X166" s="3278"/>
      <c r="Y166" s="3278"/>
      <c r="Z166" s="3278"/>
      <c r="AA166" s="3278"/>
      <c r="AB166" s="3278"/>
      <c r="AC166" s="3268">
        <f t="shared" si="67"/>
        <v>0</v>
      </c>
      <c r="AD166" s="3288"/>
      <c r="AE166" s="3288"/>
      <c r="AF166" s="3288"/>
      <c r="AG166" s="3288"/>
      <c r="AH166" s="3288"/>
      <c r="AI166" s="3288"/>
      <c r="AJ166" s="3288"/>
      <c r="AK166" s="3288"/>
      <c r="AL166" s="3288"/>
      <c r="AM166" s="3288"/>
      <c r="AN166" s="3288"/>
      <c r="AO166" s="3288"/>
      <c r="AP166" s="3288"/>
      <c r="AQ166" s="3288"/>
      <c r="AR166" s="3288"/>
      <c r="AS166" s="3288"/>
      <c r="AT166" s="3298"/>
      <c r="AU166" s="3299"/>
      <c r="AV166" s="972">
        <f t="shared" si="91"/>
        <v>0</v>
      </c>
      <c r="AW166" s="972">
        <f t="shared" si="92"/>
        <v>0</v>
      </c>
      <c r="AX166" s="972">
        <f t="shared" si="93"/>
        <v>0</v>
      </c>
      <c r="AY166" s="3313">
        <f t="shared" si="68"/>
        <v>0</v>
      </c>
      <c r="AZ166" s="3268">
        <f t="shared" si="69"/>
        <v>0</v>
      </c>
      <c r="BA166" s="3268">
        <f t="shared" si="70"/>
        <v>0</v>
      </c>
      <c r="BB166" s="3268">
        <f t="shared" si="71"/>
        <v>0</v>
      </c>
      <c r="BC166" s="3268">
        <f t="shared" si="72"/>
        <v>0</v>
      </c>
      <c r="BD166" s="3268">
        <f t="shared" si="73"/>
        <v>0</v>
      </c>
      <c r="BE166" s="3268">
        <f t="shared" si="74"/>
        <v>0</v>
      </c>
      <c r="BF166" s="3268">
        <f t="shared" si="75"/>
        <v>0</v>
      </c>
      <c r="BG166" s="3268">
        <f t="shared" si="76"/>
        <v>0</v>
      </c>
      <c r="BH166" s="3268">
        <f t="shared" si="77"/>
        <v>0</v>
      </c>
      <c r="BI166" s="3268">
        <f t="shared" si="78"/>
        <v>0</v>
      </c>
      <c r="BJ166" s="3268">
        <f t="shared" si="79"/>
        <v>0</v>
      </c>
      <c r="BK166" s="3268">
        <f t="shared" si="80"/>
        <v>0</v>
      </c>
      <c r="BL166" s="3268">
        <f t="shared" si="81"/>
        <v>0</v>
      </c>
      <c r="BM166" s="3268">
        <f t="shared" si="82"/>
        <v>0</v>
      </c>
      <c r="BN166" s="3268">
        <f t="shared" si="83"/>
        <v>0</v>
      </c>
      <c r="BO166" s="3268">
        <f t="shared" si="84"/>
        <v>0</v>
      </c>
      <c r="BP166" s="3268">
        <f t="shared" si="85"/>
        <v>0</v>
      </c>
      <c r="BQ166" s="3268">
        <f t="shared" si="86"/>
        <v>0</v>
      </c>
      <c r="BR166" s="3268">
        <f t="shared" si="87"/>
        <v>0</v>
      </c>
      <c r="BS166" s="3268">
        <f t="shared" si="88"/>
        <v>0</v>
      </c>
      <c r="BT166" s="3320">
        <f t="shared" si="89"/>
        <v>0</v>
      </c>
    </row>
    <row r="167" spans="1:72">
      <c r="A167" s="3265"/>
      <c r="B167" s="3266"/>
      <c r="C167" s="3266"/>
      <c r="D167" s="3267"/>
      <c r="E167" s="3268">
        <f t="shared" si="90"/>
        <v>0</v>
      </c>
      <c r="F167" s="3269"/>
      <c r="G167" s="3270">
        <f t="shared" si="65"/>
        <v>0</v>
      </c>
      <c r="H167" s="3271">
        <f t="shared" si="66"/>
        <v>0</v>
      </c>
      <c r="I167" s="3278"/>
      <c r="J167" s="3278"/>
      <c r="K167" s="3278"/>
      <c r="L167" s="3278"/>
      <c r="M167" s="3278"/>
      <c r="N167" s="3278"/>
      <c r="O167" s="3278"/>
      <c r="P167" s="3278"/>
      <c r="Q167" s="3278"/>
      <c r="R167" s="3278"/>
      <c r="S167" s="3278"/>
      <c r="T167" s="3278"/>
      <c r="U167" s="3278"/>
      <c r="V167" s="3278"/>
      <c r="W167" s="3278"/>
      <c r="X167" s="3278"/>
      <c r="Y167" s="3278"/>
      <c r="Z167" s="3278"/>
      <c r="AA167" s="3278"/>
      <c r="AB167" s="3278"/>
      <c r="AC167" s="3268">
        <f t="shared" si="67"/>
        <v>0</v>
      </c>
      <c r="AD167" s="3288"/>
      <c r="AE167" s="3288"/>
      <c r="AF167" s="3288"/>
      <c r="AG167" s="3288"/>
      <c r="AH167" s="3288"/>
      <c r="AI167" s="3288"/>
      <c r="AJ167" s="3288"/>
      <c r="AK167" s="3288"/>
      <c r="AL167" s="3288"/>
      <c r="AM167" s="3288"/>
      <c r="AN167" s="3288"/>
      <c r="AO167" s="3288"/>
      <c r="AP167" s="3288"/>
      <c r="AQ167" s="3288"/>
      <c r="AR167" s="3288"/>
      <c r="AS167" s="3288"/>
      <c r="AT167" s="3298"/>
      <c r="AU167" s="3299"/>
      <c r="AV167" s="972">
        <f t="shared" si="91"/>
        <v>0</v>
      </c>
      <c r="AW167" s="972">
        <f t="shared" si="92"/>
        <v>0</v>
      </c>
      <c r="AX167" s="972">
        <f t="shared" si="93"/>
        <v>0</v>
      </c>
      <c r="AY167" s="3313">
        <f t="shared" si="68"/>
        <v>0</v>
      </c>
      <c r="AZ167" s="3268">
        <f t="shared" si="69"/>
        <v>0</v>
      </c>
      <c r="BA167" s="3268">
        <f t="shared" si="70"/>
        <v>0</v>
      </c>
      <c r="BB167" s="3268">
        <f t="shared" si="71"/>
        <v>0</v>
      </c>
      <c r="BC167" s="3268">
        <f t="shared" si="72"/>
        <v>0</v>
      </c>
      <c r="BD167" s="3268">
        <f t="shared" si="73"/>
        <v>0</v>
      </c>
      <c r="BE167" s="3268">
        <f t="shared" si="74"/>
        <v>0</v>
      </c>
      <c r="BF167" s="3268">
        <f t="shared" si="75"/>
        <v>0</v>
      </c>
      <c r="BG167" s="3268">
        <f t="shared" si="76"/>
        <v>0</v>
      </c>
      <c r="BH167" s="3268">
        <f t="shared" si="77"/>
        <v>0</v>
      </c>
      <c r="BI167" s="3268">
        <f t="shared" si="78"/>
        <v>0</v>
      </c>
      <c r="BJ167" s="3268">
        <f t="shared" si="79"/>
        <v>0</v>
      </c>
      <c r="BK167" s="3268">
        <f t="shared" si="80"/>
        <v>0</v>
      </c>
      <c r="BL167" s="3268">
        <f t="shared" si="81"/>
        <v>0</v>
      </c>
      <c r="BM167" s="3268">
        <f t="shared" si="82"/>
        <v>0</v>
      </c>
      <c r="BN167" s="3268">
        <f t="shared" si="83"/>
        <v>0</v>
      </c>
      <c r="BO167" s="3268">
        <f t="shared" si="84"/>
        <v>0</v>
      </c>
      <c r="BP167" s="3268">
        <f t="shared" si="85"/>
        <v>0</v>
      </c>
      <c r="BQ167" s="3268">
        <f t="shared" si="86"/>
        <v>0</v>
      </c>
      <c r="BR167" s="3268">
        <f t="shared" si="87"/>
        <v>0</v>
      </c>
      <c r="BS167" s="3268">
        <f t="shared" si="88"/>
        <v>0</v>
      </c>
      <c r="BT167" s="3320">
        <f t="shared" si="89"/>
        <v>0</v>
      </c>
    </row>
    <row r="168" spans="1:72">
      <c r="A168" s="3265"/>
      <c r="B168" s="3266"/>
      <c r="C168" s="3266"/>
      <c r="D168" s="3267"/>
      <c r="E168" s="3268">
        <f t="shared" si="90"/>
        <v>0</v>
      </c>
      <c r="F168" s="3269"/>
      <c r="G168" s="3270">
        <f t="shared" si="65"/>
        <v>0</v>
      </c>
      <c r="H168" s="3271">
        <f t="shared" si="66"/>
        <v>0</v>
      </c>
      <c r="I168" s="3278"/>
      <c r="J168" s="3278"/>
      <c r="K168" s="3278"/>
      <c r="L168" s="3278"/>
      <c r="M168" s="3278"/>
      <c r="N168" s="3278"/>
      <c r="O168" s="3278"/>
      <c r="P168" s="3278"/>
      <c r="Q168" s="3278"/>
      <c r="R168" s="3278"/>
      <c r="S168" s="3278"/>
      <c r="T168" s="3278"/>
      <c r="U168" s="3278"/>
      <c r="V168" s="3278"/>
      <c r="W168" s="3278"/>
      <c r="X168" s="3278"/>
      <c r="Y168" s="3278"/>
      <c r="Z168" s="3278"/>
      <c r="AA168" s="3278"/>
      <c r="AB168" s="3278"/>
      <c r="AC168" s="3268">
        <f t="shared" si="67"/>
        <v>0</v>
      </c>
      <c r="AD168" s="3288"/>
      <c r="AE168" s="3288"/>
      <c r="AF168" s="3288"/>
      <c r="AG168" s="3288"/>
      <c r="AH168" s="3288"/>
      <c r="AI168" s="3288"/>
      <c r="AJ168" s="3288"/>
      <c r="AK168" s="3288"/>
      <c r="AL168" s="3288"/>
      <c r="AM168" s="3288"/>
      <c r="AN168" s="3288"/>
      <c r="AO168" s="3288"/>
      <c r="AP168" s="3288"/>
      <c r="AQ168" s="3288"/>
      <c r="AR168" s="3288"/>
      <c r="AS168" s="3288"/>
      <c r="AT168" s="3298"/>
      <c r="AU168" s="3299"/>
      <c r="AV168" s="972">
        <f t="shared" si="91"/>
        <v>0</v>
      </c>
      <c r="AW168" s="972">
        <f t="shared" si="92"/>
        <v>0</v>
      </c>
      <c r="AX168" s="972">
        <f t="shared" si="93"/>
        <v>0</v>
      </c>
      <c r="AY168" s="3313">
        <f t="shared" si="68"/>
        <v>0</v>
      </c>
      <c r="AZ168" s="3268">
        <f t="shared" si="69"/>
        <v>0</v>
      </c>
      <c r="BA168" s="3268">
        <f t="shared" si="70"/>
        <v>0</v>
      </c>
      <c r="BB168" s="3268">
        <f t="shared" si="71"/>
        <v>0</v>
      </c>
      <c r="BC168" s="3268">
        <f t="shared" si="72"/>
        <v>0</v>
      </c>
      <c r="BD168" s="3268">
        <f t="shared" si="73"/>
        <v>0</v>
      </c>
      <c r="BE168" s="3268">
        <f t="shared" si="74"/>
        <v>0</v>
      </c>
      <c r="BF168" s="3268">
        <f t="shared" si="75"/>
        <v>0</v>
      </c>
      <c r="BG168" s="3268">
        <f t="shared" si="76"/>
        <v>0</v>
      </c>
      <c r="BH168" s="3268">
        <f t="shared" si="77"/>
        <v>0</v>
      </c>
      <c r="BI168" s="3268">
        <f t="shared" si="78"/>
        <v>0</v>
      </c>
      <c r="BJ168" s="3268">
        <f t="shared" si="79"/>
        <v>0</v>
      </c>
      <c r="BK168" s="3268">
        <f t="shared" si="80"/>
        <v>0</v>
      </c>
      <c r="BL168" s="3268">
        <f t="shared" si="81"/>
        <v>0</v>
      </c>
      <c r="BM168" s="3268">
        <f t="shared" si="82"/>
        <v>0</v>
      </c>
      <c r="BN168" s="3268">
        <f t="shared" si="83"/>
        <v>0</v>
      </c>
      <c r="BO168" s="3268">
        <f t="shared" si="84"/>
        <v>0</v>
      </c>
      <c r="BP168" s="3268">
        <f t="shared" si="85"/>
        <v>0</v>
      </c>
      <c r="BQ168" s="3268">
        <f t="shared" si="86"/>
        <v>0</v>
      </c>
      <c r="BR168" s="3268">
        <f t="shared" si="87"/>
        <v>0</v>
      </c>
      <c r="BS168" s="3268">
        <f t="shared" si="88"/>
        <v>0</v>
      </c>
      <c r="BT168" s="3320">
        <f t="shared" si="89"/>
        <v>0</v>
      </c>
    </row>
    <row r="169" spans="1:72">
      <c r="A169" s="3265"/>
      <c r="B169" s="3266"/>
      <c r="C169" s="3266"/>
      <c r="D169" s="3267"/>
      <c r="E169" s="3268">
        <f t="shared" si="90"/>
        <v>0</v>
      </c>
      <c r="F169" s="3269"/>
      <c r="G169" s="3270">
        <f t="shared" si="65"/>
        <v>0</v>
      </c>
      <c r="H169" s="3271">
        <f t="shared" si="66"/>
        <v>0</v>
      </c>
      <c r="I169" s="3278"/>
      <c r="J169" s="3278"/>
      <c r="K169" s="3278"/>
      <c r="L169" s="3278"/>
      <c r="M169" s="3278"/>
      <c r="N169" s="3278"/>
      <c r="O169" s="3278"/>
      <c r="P169" s="3278"/>
      <c r="Q169" s="3278"/>
      <c r="R169" s="3278"/>
      <c r="S169" s="3278"/>
      <c r="T169" s="3278"/>
      <c r="U169" s="3278"/>
      <c r="V169" s="3278"/>
      <c r="W169" s="3278"/>
      <c r="X169" s="3278"/>
      <c r="Y169" s="3278"/>
      <c r="Z169" s="3278"/>
      <c r="AA169" s="3278"/>
      <c r="AB169" s="3278"/>
      <c r="AC169" s="3268">
        <f t="shared" si="67"/>
        <v>0</v>
      </c>
      <c r="AD169" s="3288"/>
      <c r="AE169" s="3288"/>
      <c r="AF169" s="3288"/>
      <c r="AG169" s="3288"/>
      <c r="AH169" s="3288"/>
      <c r="AI169" s="3288"/>
      <c r="AJ169" s="3288"/>
      <c r="AK169" s="3288"/>
      <c r="AL169" s="3288"/>
      <c r="AM169" s="3288"/>
      <c r="AN169" s="3288"/>
      <c r="AO169" s="3288"/>
      <c r="AP169" s="3288"/>
      <c r="AQ169" s="3288"/>
      <c r="AR169" s="3288"/>
      <c r="AS169" s="3288"/>
      <c r="AT169" s="3298"/>
      <c r="AU169" s="3299"/>
      <c r="AV169" s="972">
        <f t="shared" si="91"/>
        <v>0</v>
      </c>
      <c r="AW169" s="972">
        <f t="shared" si="92"/>
        <v>0</v>
      </c>
      <c r="AX169" s="972">
        <f t="shared" si="93"/>
        <v>0</v>
      </c>
      <c r="AY169" s="3313">
        <f t="shared" si="68"/>
        <v>0</v>
      </c>
      <c r="AZ169" s="3268">
        <f t="shared" si="69"/>
        <v>0</v>
      </c>
      <c r="BA169" s="3268">
        <f t="shared" si="70"/>
        <v>0</v>
      </c>
      <c r="BB169" s="3268">
        <f t="shared" si="71"/>
        <v>0</v>
      </c>
      <c r="BC169" s="3268">
        <f t="shared" si="72"/>
        <v>0</v>
      </c>
      <c r="BD169" s="3268">
        <f t="shared" si="73"/>
        <v>0</v>
      </c>
      <c r="BE169" s="3268">
        <f t="shared" si="74"/>
        <v>0</v>
      </c>
      <c r="BF169" s="3268">
        <f t="shared" si="75"/>
        <v>0</v>
      </c>
      <c r="BG169" s="3268">
        <f t="shared" si="76"/>
        <v>0</v>
      </c>
      <c r="BH169" s="3268">
        <f t="shared" si="77"/>
        <v>0</v>
      </c>
      <c r="BI169" s="3268">
        <f t="shared" si="78"/>
        <v>0</v>
      </c>
      <c r="BJ169" s="3268">
        <f t="shared" si="79"/>
        <v>0</v>
      </c>
      <c r="BK169" s="3268">
        <f t="shared" si="80"/>
        <v>0</v>
      </c>
      <c r="BL169" s="3268">
        <f t="shared" si="81"/>
        <v>0</v>
      </c>
      <c r="BM169" s="3268">
        <f t="shared" si="82"/>
        <v>0</v>
      </c>
      <c r="BN169" s="3268">
        <f t="shared" si="83"/>
        <v>0</v>
      </c>
      <c r="BO169" s="3268">
        <f t="shared" si="84"/>
        <v>0</v>
      </c>
      <c r="BP169" s="3268">
        <f t="shared" si="85"/>
        <v>0</v>
      </c>
      <c r="BQ169" s="3268">
        <f t="shared" si="86"/>
        <v>0</v>
      </c>
      <c r="BR169" s="3268">
        <f t="shared" si="87"/>
        <v>0</v>
      </c>
      <c r="BS169" s="3268">
        <f t="shared" si="88"/>
        <v>0</v>
      </c>
      <c r="BT169" s="3320">
        <f t="shared" si="89"/>
        <v>0</v>
      </c>
    </row>
    <row r="170" spans="1:72">
      <c r="A170" s="3265"/>
      <c r="B170" s="3266"/>
      <c r="C170" s="3266"/>
      <c r="D170" s="3267"/>
      <c r="E170" s="3268">
        <f t="shared" si="90"/>
        <v>0</v>
      </c>
      <c r="F170" s="3269"/>
      <c r="G170" s="3270">
        <f t="shared" si="65"/>
        <v>0</v>
      </c>
      <c r="H170" s="3271">
        <f t="shared" si="66"/>
        <v>0</v>
      </c>
      <c r="I170" s="3278"/>
      <c r="J170" s="3278"/>
      <c r="K170" s="3278"/>
      <c r="L170" s="3278"/>
      <c r="M170" s="3278"/>
      <c r="N170" s="3278"/>
      <c r="O170" s="3278"/>
      <c r="P170" s="3278"/>
      <c r="Q170" s="3278"/>
      <c r="R170" s="3278"/>
      <c r="S170" s="3278"/>
      <c r="T170" s="3278"/>
      <c r="U170" s="3278"/>
      <c r="V170" s="3278"/>
      <c r="W170" s="3278"/>
      <c r="X170" s="3278"/>
      <c r="Y170" s="3278"/>
      <c r="Z170" s="3278"/>
      <c r="AA170" s="3278"/>
      <c r="AB170" s="3278"/>
      <c r="AC170" s="3268">
        <f t="shared" si="67"/>
        <v>0</v>
      </c>
      <c r="AD170" s="3288"/>
      <c r="AE170" s="3288"/>
      <c r="AF170" s="3288"/>
      <c r="AG170" s="3288"/>
      <c r="AH170" s="3288"/>
      <c r="AI170" s="3288"/>
      <c r="AJ170" s="3288"/>
      <c r="AK170" s="3288"/>
      <c r="AL170" s="3288"/>
      <c r="AM170" s="3288"/>
      <c r="AN170" s="3288"/>
      <c r="AO170" s="3288"/>
      <c r="AP170" s="3288"/>
      <c r="AQ170" s="3288"/>
      <c r="AR170" s="3288"/>
      <c r="AS170" s="3288"/>
      <c r="AT170" s="3298"/>
      <c r="AU170" s="3299"/>
      <c r="AV170" s="972">
        <f t="shared" si="91"/>
        <v>0</v>
      </c>
      <c r="AW170" s="972">
        <f t="shared" si="92"/>
        <v>0</v>
      </c>
      <c r="AX170" s="972">
        <f t="shared" si="93"/>
        <v>0</v>
      </c>
      <c r="AY170" s="3313">
        <f t="shared" si="68"/>
        <v>0</v>
      </c>
      <c r="AZ170" s="3268">
        <f t="shared" si="69"/>
        <v>0</v>
      </c>
      <c r="BA170" s="3268">
        <f t="shared" si="70"/>
        <v>0</v>
      </c>
      <c r="BB170" s="3268">
        <f t="shared" si="71"/>
        <v>0</v>
      </c>
      <c r="BC170" s="3268">
        <f t="shared" si="72"/>
        <v>0</v>
      </c>
      <c r="BD170" s="3268">
        <f t="shared" si="73"/>
        <v>0</v>
      </c>
      <c r="BE170" s="3268">
        <f t="shared" si="74"/>
        <v>0</v>
      </c>
      <c r="BF170" s="3268">
        <f t="shared" si="75"/>
        <v>0</v>
      </c>
      <c r="BG170" s="3268">
        <f t="shared" si="76"/>
        <v>0</v>
      </c>
      <c r="BH170" s="3268">
        <f t="shared" si="77"/>
        <v>0</v>
      </c>
      <c r="BI170" s="3268">
        <f t="shared" si="78"/>
        <v>0</v>
      </c>
      <c r="BJ170" s="3268">
        <f t="shared" si="79"/>
        <v>0</v>
      </c>
      <c r="BK170" s="3268">
        <f t="shared" si="80"/>
        <v>0</v>
      </c>
      <c r="BL170" s="3268">
        <f t="shared" si="81"/>
        <v>0</v>
      </c>
      <c r="BM170" s="3268">
        <f t="shared" si="82"/>
        <v>0</v>
      </c>
      <c r="BN170" s="3268">
        <f t="shared" si="83"/>
        <v>0</v>
      </c>
      <c r="BO170" s="3268">
        <f t="shared" si="84"/>
        <v>0</v>
      </c>
      <c r="BP170" s="3268">
        <f t="shared" si="85"/>
        <v>0</v>
      </c>
      <c r="BQ170" s="3268">
        <f t="shared" si="86"/>
        <v>0</v>
      </c>
      <c r="BR170" s="3268">
        <f t="shared" si="87"/>
        <v>0</v>
      </c>
      <c r="BS170" s="3268">
        <f t="shared" si="88"/>
        <v>0</v>
      </c>
      <c r="BT170" s="3320">
        <f t="shared" si="89"/>
        <v>0</v>
      </c>
    </row>
    <row r="171" spans="1:72">
      <c r="A171" s="3265"/>
      <c r="B171" s="3266"/>
      <c r="C171" s="3266"/>
      <c r="D171" s="3267"/>
      <c r="E171" s="3268">
        <f t="shared" si="90"/>
        <v>0</v>
      </c>
      <c r="F171" s="3269"/>
      <c r="G171" s="3270">
        <f t="shared" si="65"/>
        <v>0</v>
      </c>
      <c r="H171" s="3271">
        <f t="shared" si="66"/>
        <v>0</v>
      </c>
      <c r="I171" s="3278"/>
      <c r="J171" s="3278"/>
      <c r="K171" s="3278"/>
      <c r="L171" s="3278"/>
      <c r="M171" s="3278"/>
      <c r="N171" s="3278"/>
      <c r="O171" s="3278"/>
      <c r="P171" s="3278"/>
      <c r="Q171" s="3278"/>
      <c r="R171" s="3278"/>
      <c r="S171" s="3278"/>
      <c r="T171" s="3278"/>
      <c r="U171" s="3278"/>
      <c r="V171" s="3278"/>
      <c r="W171" s="3278"/>
      <c r="X171" s="3278"/>
      <c r="Y171" s="3278"/>
      <c r="Z171" s="3278"/>
      <c r="AA171" s="3278"/>
      <c r="AB171" s="3278"/>
      <c r="AC171" s="3268">
        <f t="shared" si="67"/>
        <v>0</v>
      </c>
      <c r="AD171" s="3288"/>
      <c r="AE171" s="3288"/>
      <c r="AF171" s="3288"/>
      <c r="AG171" s="3288"/>
      <c r="AH171" s="3288"/>
      <c r="AI171" s="3288"/>
      <c r="AJ171" s="3288"/>
      <c r="AK171" s="3288"/>
      <c r="AL171" s="3288"/>
      <c r="AM171" s="3288"/>
      <c r="AN171" s="3288"/>
      <c r="AO171" s="3288"/>
      <c r="AP171" s="3288"/>
      <c r="AQ171" s="3288"/>
      <c r="AR171" s="3288"/>
      <c r="AS171" s="3288"/>
      <c r="AT171" s="3298"/>
      <c r="AU171" s="3299"/>
      <c r="AV171" s="972">
        <f t="shared" si="91"/>
        <v>0</v>
      </c>
      <c r="AW171" s="972">
        <f t="shared" si="92"/>
        <v>0</v>
      </c>
      <c r="AX171" s="972">
        <f t="shared" si="93"/>
        <v>0</v>
      </c>
      <c r="AY171" s="3313">
        <f t="shared" si="68"/>
        <v>0</v>
      </c>
      <c r="AZ171" s="3268">
        <f t="shared" si="69"/>
        <v>0</v>
      </c>
      <c r="BA171" s="3268">
        <f t="shared" si="70"/>
        <v>0</v>
      </c>
      <c r="BB171" s="3268">
        <f t="shared" si="71"/>
        <v>0</v>
      </c>
      <c r="BC171" s="3268">
        <f t="shared" si="72"/>
        <v>0</v>
      </c>
      <c r="BD171" s="3268">
        <f t="shared" si="73"/>
        <v>0</v>
      </c>
      <c r="BE171" s="3268">
        <f t="shared" si="74"/>
        <v>0</v>
      </c>
      <c r="BF171" s="3268">
        <f t="shared" si="75"/>
        <v>0</v>
      </c>
      <c r="BG171" s="3268">
        <f t="shared" si="76"/>
        <v>0</v>
      </c>
      <c r="BH171" s="3268">
        <f t="shared" si="77"/>
        <v>0</v>
      </c>
      <c r="BI171" s="3268">
        <f t="shared" si="78"/>
        <v>0</v>
      </c>
      <c r="BJ171" s="3268">
        <f t="shared" si="79"/>
        <v>0</v>
      </c>
      <c r="BK171" s="3268">
        <f t="shared" si="80"/>
        <v>0</v>
      </c>
      <c r="BL171" s="3268">
        <f t="shared" si="81"/>
        <v>0</v>
      </c>
      <c r="BM171" s="3268">
        <f t="shared" si="82"/>
        <v>0</v>
      </c>
      <c r="BN171" s="3268">
        <f t="shared" si="83"/>
        <v>0</v>
      </c>
      <c r="BO171" s="3268">
        <f t="shared" si="84"/>
        <v>0</v>
      </c>
      <c r="BP171" s="3268">
        <f t="shared" si="85"/>
        <v>0</v>
      </c>
      <c r="BQ171" s="3268">
        <f t="shared" si="86"/>
        <v>0</v>
      </c>
      <c r="BR171" s="3268">
        <f t="shared" si="87"/>
        <v>0</v>
      </c>
      <c r="BS171" s="3268">
        <f t="shared" si="88"/>
        <v>0</v>
      </c>
      <c r="BT171" s="3320">
        <f t="shared" si="89"/>
        <v>0</v>
      </c>
    </row>
    <row r="172" spans="1:72">
      <c r="A172" s="3265"/>
      <c r="B172" s="3266"/>
      <c r="C172" s="3266"/>
      <c r="D172" s="3267"/>
      <c r="E172" s="3268">
        <f t="shared" si="90"/>
        <v>0</v>
      </c>
      <c r="F172" s="3269"/>
      <c r="G172" s="3270">
        <f t="shared" si="65"/>
        <v>0</v>
      </c>
      <c r="H172" s="3271">
        <f t="shared" si="66"/>
        <v>0</v>
      </c>
      <c r="I172" s="3278"/>
      <c r="J172" s="3278"/>
      <c r="K172" s="3278"/>
      <c r="L172" s="3278"/>
      <c r="M172" s="3278"/>
      <c r="N172" s="3278"/>
      <c r="O172" s="3278"/>
      <c r="P172" s="3278"/>
      <c r="Q172" s="3278"/>
      <c r="R172" s="3278"/>
      <c r="S172" s="3278"/>
      <c r="T172" s="3278"/>
      <c r="U172" s="3278"/>
      <c r="V172" s="3278"/>
      <c r="W172" s="3278"/>
      <c r="X172" s="3278"/>
      <c r="Y172" s="3278"/>
      <c r="Z172" s="3278"/>
      <c r="AA172" s="3278"/>
      <c r="AB172" s="3278"/>
      <c r="AC172" s="3268">
        <f t="shared" si="67"/>
        <v>0</v>
      </c>
      <c r="AD172" s="3288"/>
      <c r="AE172" s="3288"/>
      <c r="AF172" s="3288"/>
      <c r="AG172" s="3288"/>
      <c r="AH172" s="3288"/>
      <c r="AI172" s="3288"/>
      <c r="AJ172" s="3288"/>
      <c r="AK172" s="3288"/>
      <c r="AL172" s="3288"/>
      <c r="AM172" s="3288"/>
      <c r="AN172" s="3288"/>
      <c r="AO172" s="3288"/>
      <c r="AP172" s="3288"/>
      <c r="AQ172" s="3288"/>
      <c r="AR172" s="3288"/>
      <c r="AS172" s="3288"/>
      <c r="AT172" s="3298"/>
      <c r="AU172" s="3299"/>
      <c r="AV172" s="972">
        <f t="shared" si="91"/>
        <v>0</v>
      </c>
      <c r="AW172" s="972">
        <f t="shared" si="92"/>
        <v>0</v>
      </c>
      <c r="AX172" s="972">
        <f t="shared" si="93"/>
        <v>0</v>
      </c>
      <c r="AY172" s="3313">
        <f t="shared" si="68"/>
        <v>0</v>
      </c>
      <c r="AZ172" s="3268">
        <f t="shared" si="69"/>
        <v>0</v>
      </c>
      <c r="BA172" s="3268">
        <f t="shared" si="70"/>
        <v>0</v>
      </c>
      <c r="BB172" s="3268">
        <f t="shared" si="71"/>
        <v>0</v>
      </c>
      <c r="BC172" s="3268">
        <f t="shared" si="72"/>
        <v>0</v>
      </c>
      <c r="BD172" s="3268">
        <f t="shared" si="73"/>
        <v>0</v>
      </c>
      <c r="BE172" s="3268">
        <f t="shared" si="74"/>
        <v>0</v>
      </c>
      <c r="BF172" s="3268">
        <f t="shared" si="75"/>
        <v>0</v>
      </c>
      <c r="BG172" s="3268">
        <f t="shared" si="76"/>
        <v>0</v>
      </c>
      <c r="BH172" s="3268">
        <f t="shared" si="77"/>
        <v>0</v>
      </c>
      <c r="BI172" s="3268">
        <f t="shared" si="78"/>
        <v>0</v>
      </c>
      <c r="BJ172" s="3268">
        <f t="shared" si="79"/>
        <v>0</v>
      </c>
      <c r="BK172" s="3268">
        <f t="shared" si="80"/>
        <v>0</v>
      </c>
      <c r="BL172" s="3268">
        <f t="shared" si="81"/>
        <v>0</v>
      </c>
      <c r="BM172" s="3268">
        <f t="shared" si="82"/>
        <v>0</v>
      </c>
      <c r="BN172" s="3268">
        <f t="shared" si="83"/>
        <v>0</v>
      </c>
      <c r="BO172" s="3268">
        <f t="shared" si="84"/>
        <v>0</v>
      </c>
      <c r="BP172" s="3268">
        <f t="shared" si="85"/>
        <v>0</v>
      </c>
      <c r="BQ172" s="3268">
        <f t="shared" si="86"/>
        <v>0</v>
      </c>
      <c r="BR172" s="3268">
        <f t="shared" si="87"/>
        <v>0</v>
      </c>
      <c r="BS172" s="3268">
        <f t="shared" si="88"/>
        <v>0</v>
      </c>
      <c r="BT172" s="3320">
        <f t="shared" si="89"/>
        <v>0</v>
      </c>
    </row>
    <row r="173" spans="1:72">
      <c r="A173" s="3265"/>
      <c r="B173" s="3266"/>
      <c r="C173" s="3266"/>
      <c r="D173" s="3267"/>
      <c r="E173" s="3268">
        <f t="shared" si="90"/>
        <v>0</v>
      </c>
      <c r="F173" s="3269"/>
      <c r="G173" s="3270">
        <f t="shared" si="65"/>
        <v>0</v>
      </c>
      <c r="H173" s="3271">
        <f t="shared" si="66"/>
        <v>0</v>
      </c>
      <c r="I173" s="3278"/>
      <c r="J173" s="3278"/>
      <c r="K173" s="3278"/>
      <c r="L173" s="3278"/>
      <c r="M173" s="3278"/>
      <c r="N173" s="3278"/>
      <c r="O173" s="3278"/>
      <c r="P173" s="3278"/>
      <c r="Q173" s="3278"/>
      <c r="R173" s="3278"/>
      <c r="S173" s="3278"/>
      <c r="T173" s="3278"/>
      <c r="U173" s="3278"/>
      <c r="V173" s="3278"/>
      <c r="W173" s="3278"/>
      <c r="X173" s="3278"/>
      <c r="Y173" s="3278"/>
      <c r="Z173" s="3278"/>
      <c r="AA173" s="3278"/>
      <c r="AB173" s="3278"/>
      <c r="AC173" s="3268">
        <f t="shared" si="67"/>
        <v>0</v>
      </c>
      <c r="AD173" s="3288"/>
      <c r="AE173" s="3288"/>
      <c r="AF173" s="3288"/>
      <c r="AG173" s="3288"/>
      <c r="AH173" s="3288"/>
      <c r="AI173" s="3288"/>
      <c r="AJ173" s="3288"/>
      <c r="AK173" s="3288"/>
      <c r="AL173" s="3288"/>
      <c r="AM173" s="3288"/>
      <c r="AN173" s="3288"/>
      <c r="AO173" s="3288"/>
      <c r="AP173" s="3288"/>
      <c r="AQ173" s="3288"/>
      <c r="AR173" s="3288"/>
      <c r="AS173" s="3288"/>
      <c r="AT173" s="3298"/>
      <c r="AU173" s="3299"/>
      <c r="AV173" s="972">
        <f t="shared" si="91"/>
        <v>0</v>
      </c>
      <c r="AW173" s="972">
        <f t="shared" si="92"/>
        <v>0</v>
      </c>
      <c r="AX173" s="972">
        <f t="shared" si="93"/>
        <v>0</v>
      </c>
      <c r="AY173" s="3313">
        <f t="shared" si="68"/>
        <v>0</v>
      </c>
      <c r="AZ173" s="3268">
        <f t="shared" si="69"/>
        <v>0</v>
      </c>
      <c r="BA173" s="3268">
        <f t="shared" si="70"/>
        <v>0</v>
      </c>
      <c r="BB173" s="3268">
        <f t="shared" si="71"/>
        <v>0</v>
      </c>
      <c r="BC173" s="3268">
        <f t="shared" si="72"/>
        <v>0</v>
      </c>
      <c r="BD173" s="3268">
        <f t="shared" si="73"/>
        <v>0</v>
      </c>
      <c r="BE173" s="3268">
        <f t="shared" si="74"/>
        <v>0</v>
      </c>
      <c r="BF173" s="3268">
        <f t="shared" si="75"/>
        <v>0</v>
      </c>
      <c r="BG173" s="3268">
        <f t="shared" si="76"/>
        <v>0</v>
      </c>
      <c r="BH173" s="3268">
        <f t="shared" si="77"/>
        <v>0</v>
      </c>
      <c r="BI173" s="3268">
        <f t="shared" si="78"/>
        <v>0</v>
      </c>
      <c r="BJ173" s="3268">
        <f t="shared" si="79"/>
        <v>0</v>
      </c>
      <c r="BK173" s="3268">
        <f t="shared" si="80"/>
        <v>0</v>
      </c>
      <c r="BL173" s="3268">
        <f t="shared" si="81"/>
        <v>0</v>
      </c>
      <c r="BM173" s="3268">
        <f t="shared" si="82"/>
        <v>0</v>
      </c>
      <c r="BN173" s="3268">
        <f t="shared" si="83"/>
        <v>0</v>
      </c>
      <c r="BO173" s="3268">
        <f t="shared" si="84"/>
        <v>0</v>
      </c>
      <c r="BP173" s="3268">
        <f t="shared" si="85"/>
        <v>0</v>
      </c>
      <c r="BQ173" s="3268">
        <f t="shared" si="86"/>
        <v>0</v>
      </c>
      <c r="BR173" s="3268">
        <f t="shared" si="87"/>
        <v>0</v>
      </c>
      <c r="BS173" s="3268">
        <f t="shared" si="88"/>
        <v>0</v>
      </c>
      <c r="BT173" s="3320">
        <f t="shared" si="89"/>
        <v>0</v>
      </c>
    </row>
    <row r="174" spans="1:72">
      <c r="A174" s="3265"/>
      <c r="B174" s="3266"/>
      <c r="C174" s="3266"/>
      <c r="D174" s="3267"/>
      <c r="E174" s="3268">
        <f t="shared" si="90"/>
        <v>0</v>
      </c>
      <c r="F174" s="3269"/>
      <c r="G174" s="3270">
        <f t="shared" ref="G174:G207" si="94">H174+AC174+AT174</f>
        <v>0</v>
      </c>
      <c r="H174" s="3271">
        <f t="shared" ref="H174:H207" si="95">SUMIF(I$12:AB$12,"总值",I174:AB174)</f>
        <v>0</v>
      </c>
      <c r="I174" s="3278"/>
      <c r="J174" s="3278"/>
      <c r="K174" s="3278"/>
      <c r="L174" s="3278"/>
      <c r="M174" s="3278"/>
      <c r="N174" s="3278"/>
      <c r="O174" s="3278"/>
      <c r="P174" s="3278"/>
      <c r="Q174" s="3278"/>
      <c r="R174" s="3278"/>
      <c r="S174" s="3278"/>
      <c r="T174" s="3278"/>
      <c r="U174" s="3278"/>
      <c r="V174" s="3278"/>
      <c r="W174" s="3278"/>
      <c r="X174" s="3278"/>
      <c r="Y174" s="3278"/>
      <c r="Z174" s="3278"/>
      <c r="AA174" s="3278"/>
      <c r="AB174" s="3278"/>
      <c r="AC174" s="3268">
        <f t="shared" ref="AC174:AC207" si="96">SUMIF(AD$12:AS$12,"总值",AD174:AS174)</f>
        <v>0</v>
      </c>
      <c r="AD174" s="3288"/>
      <c r="AE174" s="3288"/>
      <c r="AF174" s="3288"/>
      <c r="AG174" s="3288"/>
      <c r="AH174" s="3288"/>
      <c r="AI174" s="3288"/>
      <c r="AJ174" s="3288"/>
      <c r="AK174" s="3288"/>
      <c r="AL174" s="3288"/>
      <c r="AM174" s="3288"/>
      <c r="AN174" s="3288"/>
      <c r="AO174" s="3288"/>
      <c r="AP174" s="3288"/>
      <c r="AQ174" s="3288"/>
      <c r="AR174" s="3288"/>
      <c r="AS174" s="3288"/>
      <c r="AT174" s="3298"/>
      <c r="AU174" s="3299"/>
      <c r="AV174" s="972">
        <f t="shared" si="91"/>
        <v>0</v>
      </c>
      <c r="AW174" s="972">
        <f t="shared" si="92"/>
        <v>0</v>
      </c>
      <c r="AX174" s="972">
        <f t="shared" si="93"/>
        <v>0</v>
      </c>
      <c r="AY174" s="3313">
        <f t="shared" ref="AY174:AY207" si="97">ROUND($AY$6*AZ174/$AZ$5,2)</f>
        <v>0</v>
      </c>
      <c r="AZ174" s="3268">
        <f t="shared" ref="AZ174:AZ207" si="98">BA174+BL174</f>
        <v>0</v>
      </c>
      <c r="BA174" s="3268">
        <f t="shared" ref="BA174:BA207" si="99">SUM(BB174:BK174)</f>
        <v>0</v>
      </c>
      <c r="BB174" s="3268">
        <f t="shared" ref="BB174:BB207" si="100">IF($D174="是",I174-J174,0)</f>
        <v>0</v>
      </c>
      <c r="BC174" s="3268">
        <f t="shared" ref="BC174:BC207" si="101">IF($D174="是",K174-L174,0)</f>
        <v>0</v>
      </c>
      <c r="BD174" s="3268">
        <f t="shared" ref="BD174:BD207" si="102">IF($D174="是",M174-N174,0)</f>
        <v>0</v>
      </c>
      <c r="BE174" s="3268">
        <f t="shared" ref="BE174:BE207" si="103">IF($D174="是",O174-P174,0)</f>
        <v>0</v>
      </c>
      <c r="BF174" s="3268">
        <f t="shared" ref="BF174:BF207" si="104">IF($D174="是",Q174-R174,0)</f>
        <v>0</v>
      </c>
      <c r="BG174" s="3268">
        <f t="shared" ref="BG174:BG207" si="105">IF($D174="是",S174-T174,0)</f>
        <v>0</v>
      </c>
      <c r="BH174" s="3268">
        <f t="shared" ref="BH174:BH207" si="106">IF($D174="是",U174-V174,0)</f>
        <v>0</v>
      </c>
      <c r="BI174" s="3268">
        <f t="shared" ref="BI174:BI207" si="107">IF($D174="是",W174-X174,0)</f>
        <v>0</v>
      </c>
      <c r="BJ174" s="3268">
        <f t="shared" ref="BJ174:BJ207" si="108">IF($D174="是",Y174-Z174,0)</f>
        <v>0</v>
      </c>
      <c r="BK174" s="3268">
        <f t="shared" ref="BK174:BK207" si="109">IF($D174="是",AA174-AB174,0)</f>
        <v>0</v>
      </c>
      <c r="BL174" s="3268">
        <f t="shared" ref="BL174:BL207" si="110">SUM(BM174:BT174)</f>
        <v>0</v>
      </c>
      <c r="BM174" s="3268">
        <f t="shared" ref="BM174:BM207" si="111">IF($D174="是",AD174-AE174,0)</f>
        <v>0</v>
      </c>
      <c r="BN174" s="3268">
        <f t="shared" ref="BN174:BN207" si="112">IF($D174="是",AF174-AG174,0)</f>
        <v>0</v>
      </c>
      <c r="BO174" s="3268">
        <f t="shared" ref="BO174:BO207" si="113">IF($D174="是",AH174-AI174,0)</f>
        <v>0</v>
      </c>
      <c r="BP174" s="3268">
        <f t="shared" ref="BP174:BP207" si="114">IF($D174="是",AJ174-AK174,0)</f>
        <v>0</v>
      </c>
      <c r="BQ174" s="3268">
        <f t="shared" ref="BQ174:BQ207" si="115">IF($D174="是",AL174-AM174,0)</f>
        <v>0</v>
      </c>
      <c r="BR174" s="3268">
        <f t="shared" ref="BR174:BR207" si="116">IF($D174="是",AN174-AO174,0)</f>
        <v>0</v>
      </c>
      <c r="BS174" s="3268">
        <f t="shared" ref="BS174:BS207" si="117">IF($D174="是",AP174-AQ174,0)</f>
        <v>0</v>
      </c>
      <c r="BT174" s="3320">
        <f t="shared" ref="BT174:BT207" si="118">IF($D174="是",AR174-AS174,0)</f>
        <v>0</v>
      </c>
    </row>
    <row r="175" spans="1:72">
      <c r="A175" s="3265"/>
      <c r="B175" s="3266"/>
      <c r="C175" s="3266"/>
      <c r="D175" s="3267"/>
      <c r="E175" s="3268">
        <f t="shared" si="90"/>
        <v>0</v>
      </c>
      <c r="F175" s="3269"/>
      <c r="G175" s="3270">
        <f t="shared" si="94"/>
        <v>0</v>
      </c>
      <c r="H175" s="3271">
        <f t="shared" si="95"/>
        <v>0</v>
      </c>
      <c r="I175" s="3278"/>
      <c r="J175" s="3278"/>
      <c r="K175" s="3278"/>
      <c r="L175" s="3278"/>
      <c r="M175" s="3278"/>
      <c r="N175" s="3278"/>
      <c r="O175" s="3278"/>
      <c r="P175" s="3278"/>
      <c r="Q175" s="3278"/>
      <c r="R175" s="3278"/>
      <c r="S175" s="3278"/>
      <c r="T175" s="3278"/>
      <c r="U175" s="3278"/>
      <c r="V175" s="3278"/>
      <c r="W175" s="3278"/>
      <c r="X175" s="3278"/>
      <c r="Y175" s="3278"/>
      <c r="Z175" s="3278"/>
      <c r="AA175" s="3278"/>
      <c r="AB175" s="3278"/>
      <c r="AC175" s="3268">
        <f t="shared" si="96"/>
        <v>0</v>
      </c>
      <c r="AD175" s="3288"/>
      <c r="AE175" s="3288"/>
      <c r="AF175" s="3288"/>
      <c r="AG175" s="3288"/>
      <c r="AH175" s="3288"/>
      <c r="AI175" s="3288"/>
      <c r="AJ175" s="3288"/>
      <c r="AK175" s="3288"/>
      <c r="AL175" s="3288"/>
      <c r="AM175" s="3288"/>
      <c r="AN175" s="3288"/>
      <c r="AO175" s="3288"/>
      <c r="AP175" s="3288"/>
      <c r="AQ175" s="3288"/>
      <c r="AR175" s="3288"/>
      <c r="AS175" s="3288"/>
      <c r="AT175" s="3298"/>
      <c r="AU175" s="3299"/>
      <c r="AV175" s="972">
        <f t="shared" si="91"/>
        <v>0</v>
      </c>
      <c r="AW175" s="972">
        <f t="shared" si="92"/>
        <v>0</v>
      </c>
      <c r="AX175" s="972">
        <f t="shared" si="93"/>
        <v>0</v>
      </c>
      <c r="AY175" s="3313">
        <f t="shared" si="97"/>
        <v>0</v>
      </c>
      <c r="AZ175" s="3268">
        <f t="shared" si="98"/>
        <v>0</v>
      </c>
      <c r="BA175" s="3268">
        <f t="shared" si="99"/>
        <v>0</v>
      </c>
      <c r="BB175" s="3268">
        <f t="shared" si="100"/>
        <v>0</v>
      </c>
      <c r="BC175" s="3268">
        <f t="shared" si="101"/>
        <v>0</v>
      </c>
      <c r="BD175" s="3268">
        <f t="shared" si="102"/>
        <v>0</v>
      </c>
      <c r="BE175" s="3268">
        <f t="shared" si="103"/>
        <v>0</v>
      </c>
      <c r="BF175" s="3268">
        <f t="shared" si="104"/>
        <v>0</v>
      </c>
      <c r="BG175" s="3268">
        <f t="shared" si="105"/>
        <v>0</v>
      </c>
      <c r="BH175" s="3268">
        <f t="shared" si="106"/>
        <v>0</v>
      </c>
      <c r="BI175" s="3268">
        <f t="shared" si="107"/>
        <v>0</v>
      </c>
      <c r="BJ175" s="3268">
        <f t="shared" si="108"/>
        <v>0</v>
      </c>
      <c r="BK175" s="3268">
        <f t="shared" si="109"/>
        <v>0</v>
      </c>
      <c r="BL175" s="3268">
        <f t="shared" si="110"/>
        <v>0</v>
      </c>
      <c r="BM175" s="3268">
        <f t="shared" si="111"/>
        <v>0</v>
      </c>
      <c r="BN175" s="3268">
        <f t="shared" si="112"/>
        <v>0</v>
      </c>
      <c r="BO175" s="3268">
        <f t="shared" si="113"/>
        <v>0</v>
      </c>
      <c r="BP175" s="3268">
        <f t="shared" si="114"/>
        <v>0</v>
      </c>
      <c r="BQ175" s="3268">
        <f t="shared" si="115"/>
        <v>0</v>
      </c>
      <c r="BR175" s="3268">
        <f t="shared" si="116"/>
        <v>0</v>
      </c>
      <c r="BS175" s="3268">
        <f t="shared" si="117"/>
        <v>0</v>
      </c>
      <c r="BT175" s="3320">
        <f t="shared" si="118"/>
        <v>0</v>
      </c>
    </row>
    <row r="176" spans="1:72">
      <c r="A176" s="3265"/>
      <c r="B176" s="3266"/>
      <c r="C176" s="3266"/>
      <c r="D176" s="3267"/>
      <c r="E176" s="3268">
        <f t="shared" si="90"/>
        <v>0</v>
      </c>
      <c r="F176" s="3269"/>
      <c r="G176" s="3270">
        <f t="shared" si="94"/>
        <v>0</v>
      </c>
      <c r="H176" s="3271">
        <f t="shared" si="95"/>
        <v>0</v>
      </c>
      <c r="I176" s="3278"/>
      <c r="J176" s="3278"/>
      <c r="K176" s="3278"/>
      <c r="L176" s="3278"/>
      <c r="M176" s="3278"/>
      <c r="N176" s="3278"/>
      <c r="O176" s="3278"/>
      <c r="P176" s="3278"/>
      <c r="Q176" s="3278"/>
      <c r="R176" s="3278"/>
      <c r="S176" s="3278"/>
      <c r="T176" s="3278"/>
      <c r="U176" s="3278"/>
      <c r="V176" s="3278"/>
      <c r="W176" s="3278"/>
      <c r="X176" s="3278"/>
      <c r="Y176" s="3278"/>
      <c r="Z176" s="3278"/>
      <c r="AA176" s="3278"/>
      <c r="AB176" s="3278"/>
      <c r="AC176" s="3268">
        <f t="shared" si="96"/>
        <v>0</v>
      </c>
      <c r="AD176" s="3288"/>
      <c r="AE176" s="3288"/>
      <c r="AF176" s="3288"/>
      <c r="AG176" s="3288"/>
      <c r="AH176" s="3288"/>
      <c r="AI176" s="3288"/>
      <c r="AJ176" s="3288"/>
      <c r="AK176" s="3288"/>
      <c r="AL176" s="3288"/>
      <c r="AM176" s="3288"/>
      <c r="AN176" s="3288"/>
      <c r="AO176" s="3288"/>
      <c r="AP176" s="3288"/>
      <c r="AQ176" s="3288"/>
      <c r="AR176" s="3288"/>
      <c r="AS176" s="3288"/>
      <c r="AT176" s="3298"/>
      <c r="AU176" s="3299"/>
      <c r="AV176" s="972">
        <f t="shared" si="91"/>
        <v>0</v>
      </c>
      <c r="AW176" s="972">
        <f t="shared" si="92"/>
        <v>0</v>
      </c>
      <c r="AX176" s="972">
        <f t="shared" si="93"/>
        <v>0</v>
      </c>
      <c r="AY176" s="3313">
        <f t="shared" si="97"/>
        <v>0</v>
      </c>
      <c r="AZ176" s="3268">
        <f t="shared" si="98"/>
        <v>0</v>
      </c>
      <c r="BA176" s="3268">
        <f t="shared" si="99"/>
        <v>0</v>
      </c>
      <c r="BB176" s="3268">
        <f t="shared" si="100"/>
        <v>0</v>
      </c>
      <c r="BC176" s="3268">
        <f t="shared" si="101"/>
        <v>0</v>
      </c>
      <c r="BD176" s="3268">
        <f t="shared" si="102"/>
        <v>0</v>
      </c>
      <c r="BE176" s="3268">
        <f t="shared" si="103"/>
        <v>0</v>
      </c>
      <c r="BF176" s="3268">
        <f t="shared" si="104"/>
        <v>0</v>
      </c>
      <c r="BG176" s="3268">
        <f t="shared" si="105"/>
        <v>0</v>
      </c>
      <c r="BH176" s="3268">
        <f t="shared" si="106"/>
        <v>0</v>
      </c>
      <c r="BI176" s="3268">
        <f t="shared" si="107"/>
        <v>0</v>
      </c>
      <c r="BJ176" s="3268">
        <f t="shared" si="108"/>
        <v>0</v>
      </c>
      <c r="BK176" s="3268">
        <f t="shared" si="109"/>
        <v>0</v>
      </c>
      <c r="BL176" s="3268">
        <f t="shared" si="110"/>
        <v>0</v>
      </c>
      <c r="BM176" s="3268">
        <f t="shared" si="111"/>
        <v>0</v>
      </c>
      <c r="BN176" s="3268">
        <f t="shared" si="112"/>
        <v>0</v>
      </c>
      <c r="BO176" s="3268">
        <f t="shared" si="113"/>
        <v>0</v>
      </c>
      <c r="BP176" s="3268">
        <f t="shared" si="114"/>
        <v>0</v>
      </c>
      <c r="BQ176" s="3268">
        <f t="shared" si="115"/>
        <v>0</v>
      </c>
      <c r="BR176" s="3268">
        <f t="shared" si="116"/>
        <v>0</v>
      </c>
      <c r="BS176" s="3268">
        <f t="shared" si="117"/>
        <v>0</v>
      </c>
      <c r="BT176" s="3320">
        <f t="shared" si="118"/>
        <v>0</v>
      </c>
    </row>
    <row r="177" spans="1:72">
      <c r="A177" s="3265"/>
      <c r="B177" s="3266"/>
      <c r="C177" s="3266"/>
      <c r="D177" s="3267"/>
      <c r="E177" s="3268">
        <f t="shared" ref="E177:E207" si="119">IF($C$3="是",ROUND($A$3*G177/$B$3,2),ROUND($A$3*(G177-AT177)/$B$3,2))</f>
        <v>0</v>
      </c>
      <c r="F177" s="3269"/>
      <c r="G177" s="3270">
        <f t="shared" si="94"/>
        <v>0</v>
      </c>
      <c r="H177" s="3271">
        <f t="shared" si="95"/>
        <v>0</v>
      </c>
      <c r="I177" s="3278"/>
      <c r="J177" s="3278"/>
      <c r="K177" s="3278"/>
      <c r="L177" s="3278"/>
      <c r="M177" s="3278"/>
      <c r="N177" s="3278"/>
      <c r="O177" s="3278"/>
      <c r="P177" s="3278"/>
      <c r="Q177" s="3278"/>
      <c r="R177" s="3278"/>
      <c r="S177" s="3278"/>
      <c r="T177" s="3278"/>
      <c r="U177" s="3278"/>
      <c r="V177" s="3278"/>
      <c r="W177" s="3278"/>
      <c r="X177" s="3278"/>
      <c r="Y177" s="3278"/>
      <c r="Z177" s="3278"/>
      <c r="AA177" s="3278"/>
      <c r="AB177" s="3278"/>
      <c r="AC177" s="3268">
        <f t="shared" si="96"/>
        <v>0</v>
      </c>
      <c r="AD177" s="3288"/>
      <c r="AE177" s="3288"/>
      <c r="AF177" s="3288"/>
      <c r="AG177" s="3288"/>
      <c r="AH177" s="3288"/>
      <c r="AI177" s="3288"/>
      <c r="AJ177" s="3288"/>
      <c r="AK177" s="3288"/>
      <c r="AL177" s="3288"/>
      <c r="AM177" s="3288"/>
      <c r="AN177" s="3288"/>
      <c r="AO177" s="3288"/>
      <c r="AP177" s="3288"/>
      <c r="AQ177" s="3288"/>
      <c r="AR177" s="3288"/>
      <c r="AS177" s="3288"/>
      <c r="AT177" s="3298"/>
      <c r="AU177" s="3299"/>
      <c r="AV177" s="972">
        <f t="shared" ref="AV177:AV207" si="120">A177</f>
        <v>0</v>
      </c>
      <c r="AW177" s="972">
        <f t="shared" ref="AW177:AW207" si="121">B177</f>
        <v>0</v>
      </c>
      <c r="AX177" s="972">
        <f t="shared" ref="AX177:AX207" si="122">C177</f>
        <v>0</v>
      </c>
      <c r="AY177" s="3313">
        <f t="shared" si="97"/>
        <v>0</v>
      </c>
      <c r="AZ177" s="3268">
        <f t="shared" si="98"/>
        <v>0</v>
      </c>
      <c r="BA177" s="3268">
        <f t="shared" si="99"/>
        <v>0</v>
      </c>
      <c r="BB177" s="3268">
        <f t="shared" si="100"/>
        <v>0</v>
      </c>
      <c r="BC177" s="3268">
        <f t="shared" si="101"/>
        <v>0</v>
      </c>
      <c r="BD177" s="3268">
        <f t="shared" si="102"/>
        <v>0</v>
      </c>
      <c r="BE177" s="3268">
        <f t="shared" si="103"/>
        <v>0</v>
      </c>
      <c r="BF177" s="3268">
        <f t="shared" si="104"/>
        <v>0</v>
      </c>
      <c r="BG177" s="3268">
        <f t="shared" si="105"/>
        <v>0</v>
      </c>
      <c r="BH177" s="3268">
        <f t="shared" si="106"/>
        <v>0</v>
      </c>
      <c r="BI177" s="3268">
        <f t="shared" si="107"/>
        <v>0</v>
      </c>
      <c r="BJ177" s="3268">
        <f t="shared" si="108"/>
        <v>0</v>
      </c>
      <c r="BK177" s="3268">
        <f t="shared" si="109"/>
        <v>0</v>
      </c>
      <c r="BL177" s="3268">
        <f t="shared" si="110"/>
        <v>0</v>
      </c>
      <c r="BM177" s="3268">
        <f t="shared" si="111"/>
        <v>0</v>
      </c>
      <c r="BN177" s="3268">
        <f t="shared" si="112"/>
        <v>0</v>
      </c>
      <c r="BO177" s="3268">
        <f t="shared" si="113"/>
        <v>0</v>
      </c>
      <c r="BP177" s="3268">
        <f t="shared" si="114"/>
        <v>0</v>
      </c>
      <c r="BQ177" s="3268">
        <f t="shared" si="115"/>
        <v>0</v>
      </c>
      <c r="BR177" s="3268">
        <f t="shared" si="116"/>
        <v>0</v>
      </c>
      <c r="BS177" s="3268">
        <f t="shared" si="117"/>
        <v>0</v>
      </c>
      <c r="BT177" s="3320">
        <f t="shared" si="118"/>
        <v>0</v>
      </c>
    </row>
    <row r="178" spans="1:72">
      <c r="A178" s="3265"/>
      <c r="B178" s="3266"/>
      <c r="C178" s="3266"/>
      <c r="D178" s="3267"/>
      <c r="E178" s="3268">
        <f t="shared" si="119"/>
        <v>0</v>
      </c>
      <c r="F178" s="3269"/>
      <c r="G178" s="3270">
        <f t="shared" si="94"/>
        <v>0</v>
      </c>
      <c r="H178" s="3271">
        <f t="shared" si="95"/>
        <v>0</v>
      </c>
      <c r="I178" s="3278"/>
      <c r="J178" s="3278"/>
      <c r="K178" s="3278"/>
      <c r="L178" s="3278"/>
      <c r="M178" s="3278"/>
      <c r="N178" s="3278"/>
      <c r="O178" s="3278"/>
      <c r="P178" s="3278"/>
      <c r="Q178" s="3278"/>
      <c r="R178" s="3278"/>
      <c r="S178" s="3278"/>
      <c r="T178" s="3278"/>
      <c r="U178" s="3278"/>
      <c r="V178" s="3278"/>
      <c r="W178" s="3278"/>
      <c r="X178" s="3278"/>
      <c r="Y178" s="3278"/>
      <c r="Z178" s="3278"/>
      <c r="AA178" s="3278"/>
      <c r="AB178" s="3278"/>
      <c r="AC178" s="3268">
        <f t="shared" si="96"/>
        <v>0</v>
      </c>
      <c r="AD178" s="3288"/>
      <c r="AE178" s="3288"/>
      <c r="AF178" s="3288"/>
      <c r="AG178" s="3288"/>
      <c r="AH178" s="3288"/>
      <c r="AI178" s="3288"/>
      <c r="AJ178" s="3288"/>
      <c r="AK178" s="3288"/>
      <c r="AL178" s="3288"/>
      <c r="AM178" s="3288"/>
      <c r="AN178" s="3288"/>
      <c r="AO178" s="3288"/>
      <c r="AP178" s="3288"/>
      <c r="AQ178" s="3288"/>
      <c r="AR178" s="3288"/>
      <c r="AS178" s="3288"/>
      <c r="AT178" s="3298"/>
      <c r="AU178" s="3299"/>
      <c r="AV178" s="972">
        <f t="shared" si="120"/>
        <v>0</v>
      </c>
      <c r="AW178" s="972">
        <f t="shared" si="121"/>
        <v>0</v>
      </c>
      <c r="AX178" s="972">
        <f t="shared" si="122"/>
        <v>0</v>
      </c>
      <c r="AY178" s="3313">
        <f t="shared" si="97"/>
        <v>0</v>
      </c>
      <c r="AZ178" s="3268">
        <f t="shared" si="98"/>
        <v>0</v>
      </c>
      <c r="BA178" s="3268">
        <f t="shared" si="99"/>
        <v>0</v>
      </c>
      <c r="BB178" s="3268">
        <f t="shared" si="100"/>
        <v>0</v>
      </c>
      <c r="BC178" s="3268">
        <f t="shared" si="101"/>
        <v>0</v>
      </c>
      <c r="BD178" s="3268">
        <f t="shared" si="102"/>
        <v>0</v>
      </c>
      <c r="BE178" s="3268">
        <f t="shared" si="103"/>
        <v>0</v>
      </c>
      <c r="BF178" s="3268">
        <f t="shared" si="104"/>
        <v>0</v>
      </c>
      <c r="BG178" s="3268">
        <f t="shared" si="105"/>
        <v>0</v>
      </c>
      <c r="BH178" s="3268">
        <f t="shared" si="106"/>
        <v>0</v>
      </c>
      <c r="BI178" s="3268">
        <f t="shared" si="107"/>
        <v>0</v>
      </c>
      <c r="BJ178" s="3268">
        <f t="shared" si="108"/>
        <v>0</v>
      </c>
      <c r="BK178" s="3268">
        <f t="shared" si="109"/>
        <v>0</v>
      </c>
      <c r="BL178" s="3268">
        <f t="shared" si="110"/>
        <v>0</v>
      </c>
      <c r="BM178" s="3268">
        <f t="shared" si="111"/>
        <v>0</v>
      </c>
      <c r="BN178" s="3268">
        <f t="shared" si="112"/>
        <v>0</v>
      </c>
      <c r="BO178" s="3268">
        <f t="shared" si="113"/>
        <v>0</v>
      </c>
      <c r="BP178" s="3268">
        <f t="shared" si="114"/>
        <v>0</v>
      </c>
      <c r="BQ178" s="3268">
        <f t="shared" si="115"/>
        <v>0</v>
      </c>
      <c r="BR178" s="3268">
        <f t="shared" si="116"/>
        <v>0</v>
      </c>
      <c r="BS178" s="3268">
        <f t="shared" si="117"/>
        <v>0</v>
      </c>
      <c r="BT178" s="3320">
        <f t="shared" si="118"/>
        <v>0</v>
      </c>
    </row>
    <row r="179" spans="1:72">
      <c r="A179" s="3265"/>
      <c r="B179" s="3266"/>
      <c r="C179" s="3266"/>
      <c r="D179" s="3267"/>
      <c r="E179" s="3268">
        <f t="shared" si="119"/>
        <v>0</v>
      </c>
      <c r="F179" s="3269"/>
      <c r="G179" s="3270">
        <f t="shared" si="94"/>
        <v>0</v>
      </c>
      <c r="H179" s="3271">
        <f t="shared" si="95"/>
        <v>0</v>
      </c>
      <c r="I179" s="3278"/>
      <c r="J179" s="3278"/>
      <c r="K179" s="3278"/>
      <c r="L179" s="3278"/>
      <c r="M179" s="3278"/>
      <c r="N179" s="3278"/>
      <c r="O179" s="3278"/>
      <c r="P179" s="3278"/>
      <c r="Q179" s="3278"/>
      <c r="R179" s="3278"/>
      <c r="S179" s="3278"/>
      <c r="T179" s="3278"/>
      <c r="U179" s="3278"/>
      <c r="V179" s="3278"/>
      <c r="W179" s="3278"/>
      <c r="X179" s="3278"/>
      <c r="Y179" s="3278"/>
      <c r="Z179" s="3278"/>
      <c r="AA179" s="3278"/>
      <c r="AB179" s="3278"/>
      <c r="AC179" s="3268">
        <f t="shared" si="96"/>
        <v>0</v>
      </c>
      <c r="AD179" s="3288"/>
      <c r="AE179" s="3288"/>
      <c r="AF179" s="3288"/>
      <c r="AG179" s="3288"/>
      <c r="AH179" s="3288"/>
      <c r="AI179" s="3288"/>
      <c r="AJ179" s="3288"/>
      <c r="AK179" s="3288"/>
      <c r="AL179" s="3288"/>
      <c r="AM179" s="3288"/>
      <c r="AN179" s="3288"/>
      <c r="AO179" s="3288"/>
      <c r="AP179" s="3288"/>
      <c r="AQ179" s="3288"/>
      <c r="AR179" s="3288"/>
      <c r="AS179" s="3288"/>
      <c r="AT179" s="3298"/>
      <c r="AU179" s="3299"/>
      <c r="AV179" s="972">
        <f t="shared" si="120"/>
        <v>0</v>
      </c>
      <c r="AW179" s="972">
        <f t="shared" si="121"/>
        <v>0</v>
      </c>
      <c r="AX179" s="972">
        <f t="shared" si="122"/>
        <v>0</v>
      </c>
      <c r="AY179" s="3313">
        <f t="shared" si="97"/>
        <v>0</v>
      </c>
      <c r="AZ179" s="3268">
        <f t="shared" si="98"/>
        <v>0</v>
      </c>
      <c r="BA179" s="3268">
        <f t="shared" si="99"/>
        <v>0</v>
      </c>
      <c r="BB179" s="3268">
        <f t="shared" si="100"/>
        <v>0</v>
      </c>
      <c r="BC179" s="3268">
        <f t="shared" si="101"/>
        <v>0</v>
      </c>
      <c r="BD179" s="3268">
        <f t="shared" si="102"/>
        <v>0</v>
      </c>
      <c r="BE179" s="3268">
        <f t="shared" si="103"/>
        <v>0</v>
      </c>
      <c r="BF179" s="3268">
        <f t="shared" si="104"/>
        <v>0</v>
      </c>
      <c r="BG179" s="3268">
        <f t="shared" si="105"/>
        <v>0</v>
      </c>
      <c r="BH179" s="3268">
        <f t="shared" si="106"/>
        <v>0</v>
      </c>
      <c r="BI179" s="3268">
        <f t="shared" si="107"/>
        <v>0</v>
      </c>
      <c r="BJ179" s="3268">
        <f t="shared" si="108"/>
        <v>0</v>
      </c>
      <c r="BK179" s="3268">
        <f t="shared" si="109"/>
        <v>0</v>
      </c>
      <c r="BL179" s="3268">
        <f t="shared" si="110"/>
        <v>0</v>
      </c>
      <c r="BM179" s="3268">
        <f t="shared" si="111"/>
        <v>0</v>
      </c>
      <c r="BN179" s="3268">
        <f t="shared" si="112"/>
        <v>0</v>
      </c>
      <c r="BO179" s="3268">
        <f t="shared" si="113"/>
        <v>0</v>
      </c>
      <c r="BP179" s="3268">
        <f t="shared" si="114"/>
        <v>0</v>
      </c>
      <c r="BQ179" s="3268">
        <f t="shared" si="115"/>
        <v>0</v>
      </c>
      <c r="BR179" s="3268">
        <f t="shared" si="116"/>
        <v>0</v>
      </c>
      <c r="BS179" s="3268">
        <f t="shared" si="117"/>
        <v>0</v>
      </c>
      <c r="BT179" s="3320">
        <f t="shared" si="118"/>
        <v>0</v>
      </c>
    </row>
    <row r="180" spans="1:72">
      <c r="A180" s="3265"/>
      <c r="B180" s="3266"/>
      <c r="C180" s="3266"/>
      <c r="D180" s="3267"/>
      <c r="E180" s="3268">
        <f t="shared" si="119"/>
        <v>0</v>
      </c>
      <c r="F180" s="3269"/>
      <c r="G180" s="3270">
        <f t="shared" si="94"/>
        <v>0</v>
      </c>
      <c r="H180" s="3271">
        <f t="shared" si="95"/>
        <v>0</v>
      </c>
      <c r="I180" s="3278"/>
      <c r="J180" s="3278"/>
      <c r="K180" s="3278"/>
      <c r="L180" s="3278"/>
      <c r="M180" s="3278"/>
      <c r="N180" s="3278"/>
      <c r="O180" s="3278"/>
      <c r="P180" s="3278"/>
      <c r="Q180" s="3278"/>
      <c r="R180" s="3278"/>
      <c r="S180" s="3278"/>
      <c r="T180" s="3278"/>
      <c r="U180" s="3278"/>
      <c r="V180" s="3278"/>
      <c r="W180" s="3278"/>
      <c r="X180" s="3278"/>
      <c r="Y180" s="3278"/>
      <c r="Z180" s="3278"/>
      <c r="AA180" s="3278"/>
      <c r="AB180" s="3278"/>
      <c r="AC180" s="3268">
        <f t="shared" si="96"/>
        <v>0</v>
      </c>
      <c r="AD180" s="3288"/>
      <c r="AE180" s="3288"/>
      <c r="AF180" s="3288"/>
      <c r="AG180" s="3288"/>
      <c r="AH180" s="3288"/>
      <c r="AI180" s="3288"/>
      <c r="AJ180" s="3288"/>
      <c r="AK180" s="3288"/>
      <c r="AL180" s="3288"/>
      <c r="AM180" s="3288"/>
      <c r="AN180" s="3288"/>
      <c r="AO180" s="3288"/>
      <c r="AP180" s="3288"/>
      <c r="AQ180" s="3288"/>
      <c r="AR180" s="3288"/>
      <c r="AS180" s="3288"/>
      <c r="AT180" s="3298"/>
      <c r="AU180" s="3299"/>
      <c r="AV180" s="972">
        <f t="shared" si="120"/>
        <v>0</v>
      </c>
      <c r="AW180" s="972">
        <f t="shared" si="121"/>
        <v>0</v>
      </c>
      <c r="AX180" s="972">
        <f t="shared" si="122"/>
        <v>0</v>
      </c>
      <c r="AY180" s="3313">
        <f t="shared" si="97"/>
        <v>0</v>
      </c>
      <c r="AZ180" s="3268">
        <f t="shared" si="98"/>
        <v>0</v>
      </c>
      <c r="BA180" s="3268">
        <f t="shared" si="99"/>
        <v>0</v>
      </c>
      <c r="BB180" s="3268">
        <f t="shared" si="100"/>
        <v>0</v>
      </c>
      <c r="BC180" s="3268">
        <f t="shared" si="101"/>
        <v>0</v>
      </c>
      <c r="BD180" s="3268">
        <f t="shared" si="102"/>
        <v>0</v>
      </c>
      <c r="BE180" s="3268">
        <f t="shared" si="103"/>
        <v>0</v>
      </c>
      <c r="BF180" s="3268">
        <f t="shared" si="104"/>
        <v>0</v>
      </c>
      <c r="BG180" s="3268">
        <f t="shared" si="105"/>
        <v>0</v>
      </c>
      <c r="BH180" s="3268">
        <f t="shared" si="106"/>
        <v>0</v>
      </c>
      <c r="BI180" s="3268">
        <f t="shared" si="107"/>
        <v>0</v>
      </c>
      <c r="BJ180" s="3268">
        <f t="shared" si="108"/>
        <v>0</v>
      </c>
      <c r="BK180" s="3268">
        <f t="shared" si="109"/>
        <v>0</v>
      </c>
      <c r="BL180" s="3268">
        <f t="shared" si="110"/>
        <v>0</v>
      </c>
      <c r="BM180" s="3268">
        <f t="shared" si="111"/>
        <v>0</v>
      </c>
      <c r="BN180" s="3268">
        <f t="shared" si="112"/>
        <v>0</v>
      </c>
      <c r="BO180" s="3268">
        <f t="shared" si="113"/>
        <v>0</v>
      </c>
      <c r="BP180" s="3268">
        <f t="shared" si="114"/>
        <v>0</v>
      </c>
      <c r="BQ180" s="3268">
        <f t="shared" si="115"/>
        <v>0</v>
      </c>
      <c r="BR180" s="3268">
        <f t="shared" si="116"/>
        <v>0</v>
      </c>
      <c r="BS180" s="3268">
        <f t="shared" si="117"/>
        <v>0</v>
      </c>
      <c r="BT180" s="3320">
        <f t="shared" si="118"/>
        <v>0</v>
      </c>
    </row>
    <row r="181" spans="1:72">
      <c r="A181" s="3265"/>
      <c r="B181" s="3266"/>
      <c r="C181" s="3266"/>
      <c r="D181" s="3267"/>
      <c r="E181" s="3268">
        <f t="shared" si="119"/>
        <v>0</v>
      </c>
      <c r="F181" s="3269"/>
      <c r="G181" s="3270">
        <f t="shared" si="94"/>
        <v>0</v>
      </c>
      <c r="H181" s="3271">
        <f t="shared" si="95"/>
        <v>0</v>
      </c>
      <c r="I181" s="3278"/>
      <c r="J181" s="3278"/>
      <c r="K181" s="3278"/>
      <c r="L181" s="3278"/>
      <c r="M181" s="3278"/>
      <c r="N181" s="3278"/>
      <c r="O181" s="3278"/>
      <c r="P181" s="3278"/>
      <c r="Q181" s="3278"/>
      <c r="R181" s="3278"/>
      <c r="S181" s="3278"/>
      <c r="T181" s="3278"/>
      <c r="U181" s="3278"/>
      <c r="V181" s="3278"/>
      <c r="W181" s="3278"/>
      <c r="X181" s="3278"/>
      <c r="Y181" s="3278"/>
      <c r="Z181" s="3278"/>
      <c r="AA181" s="3278"/>
      <c r="AB181" s="3278"/>
      <c r="AC181" s="3268">
        <f t="shared" si="96"/>
        <v>0</v>
      </c>
      <c r="AD181" s="3288"/>
      <c r="AE181" s="3288"/>
      <c r="AF181" s="3288"/>
      <c r="AG181" s="3288"/>
      <c r="AH181" s="3288"/>
      <c r="AI181" s="3288"/>
      <c r="AJ181" s="3288"/>
      <c r="AK181" s="3288"/>
      <c r="AL181" s="3288"/>
      <c r="AM181" s="3288"/>
      <c r="AN181" s="3288"/>
      <c r="AO181" s="3288"/>
      <c r="AP181" s="3288"/>
      <c r="AQ181" s="3288"/>
      <c r="AR181" s="3288"/>
      <c r="AS181" s="3288"/>
      <c r="AT181" s="3298"/>
      <c r="AU181" s="3299"/>
      <c r="AV181" s="972">
        <f t="shared" si="120"/>
        <v>0</v>
      </c>
      <c r="AW181" s="972">
        <f t="shared" si="121"/>
        <v>0</v>
      </c>
      <c r="AX181" s="972">
        <f t="shared" si="122"/>
        <v>0</v>
      </c>
      <c r="AY181" s="3313">
        <f t="shared" si="97"/>
        <v>0</v>
      </c>
      <c r="AZ181" s="3268">
        <f t="shared" si="98"/>
        <v>0</v>
      </c>
      <c r="BA181" s="3268">
        <f t="shared" si="99"/>
        <v>0</v>
      </c>
      <c r="BB181" s="3268">
        <f t="shared" si="100"/>
        <v>0</v>
      </c>
      <c r="BC181" s="3268">
        <f t="shared" si="101"/>
        <v>0</v>
      </c>
      <c r="BD181" s="3268">
        <f t="shared" si="102"/>
        <v>0</v>
      </c>
      <c r="BE181" s="3268">
        <f t="shared" si="103"/>
        <v>0</v>
      </c>
      <c r="BF181" s="3268">
        <f t="shared" si="104"/>
        <v>0</v>
      </c>
      <c r="BG181" s="3268">
        <f t="shared" si="105"/>
        <v>0</v>
      </c>
      <c r="BH181" s="3268">
        <f t="shared" si="106"/>
        <v>0</v>
      </c>
      <c r="BI181" s="3268">
        <f t="shared" si="107"/>
        <v>0</v>
      </c>
      <c r="BJ181" s="3268">
        <f t="shared" si="108"/>
        <v>0</v>
      </c>
      <c r="BK181" s="3268">
        <f t="shared" si="109"/>
        <v>0</v>
      </c>
      <c r="BL181" s="3268">
        <f t="shared" si="110"/>
        <v>0</v>
      </c>
      <c r="BM181" s="3268">
        <f t="shared" si="111"/>
        <v>0</v>
      </c>
      <c r="BN181" s="3268">
        <f t="shared" si="112"/>
        <v>0</v>
      </c>
      <c r="BO181" s="3268">
        <f t="shared" si="113"/>
        <v>0</v>
      </c>
      <c r="BP181" s="3268">
        <f t="shared" si="114"/>
        <v>0</v>
      </c>
      <c r="BQ181" s="3268">
        <f t="shared" si="115"/>
        <v>0</v>
      </c>
      <c r="BR181" s="3268">
        <f t="shared" si="116"/>
        <v>0</v>
      </c>
      <c r="BS181" s="3268">
        <f t="shared" si="117"/>
        <v>0</v>
      </c>
      <c r="BT181" s="3320">
        <f t="shared" si="118"/>
        <v>0</v>
      </c>
    </row>
    <row r="182" spans="1:72">
      <c r="A182" s="3265"/>
      <c r="B182" s="3266"/>
      <c r="C182" s="3266"/>
      <c r="D182" s="3267"/>
      <c r="E182" s="3268">
        <f t="shared" si="119"/>
        <v>0</v>
      </c>
      <c r="F182" s="3269"/>
      <c r="G182" s="3270">
        <f t="shared" si="94"/>
        <v>0</v>
      </c>
      <c r="H182" s="3271">
        <f t="shared" si="95"/>
        <v>0</v>
      </c>
      <c r="I182" s="3278"/>
      <c r="J182" s="3278"/>
      <c r="K182" s="3278"/>
      <c r="L182" s="3278"/>
      <c r="M182" s="3278"/>
      <c r="N182" s="3278"/>
      <c r="O182" s="3278"/>
      <c r="P182" s="3278"/>
      <c r="Q182" s="3278"/>
      <c r="R182" s="3278"/>
      <c r="S182" s="3278"/>
      <c r="T182" s="3278"/>
      <c r="U182" s="3278"/>
      <c r="V182" s="3278"/>
      <c r="W182" s="3278"/>
      <c r="X182" s="3278"/>
      <c r="Y182" s="3278"/>
      <c r="Z182" s="3278"/>
      <c r="AA182" s="3278"/>
      <c r="AB182" s="3278"/>
      <c r="AC182" s="3268">
        <f t="shared" si="96"/>
        <v>0</v>
      </c>
      <c r="AD182" s="3288"/>
      <c r="AE182" s="3288"/>
      <c r="AF182" s="3288"/>
      <c r="AG182" s="3288"/>
      <c r="AH182" s="3288"/>
      <c r="AI182" s="3288"/>
      <c r="AJ182" s="3288"/>
      <c r="AK182" s="3288"/>
      <c r="AL182" s="3288"/>
      <c r="AM182" s="3288"/>
      <c r="AN182" s="3288"/>
      <c r="AO182" s="3288"/>
      <c r="AP182" s="3288"/>
      <c r="AQ182" s="3288"/>
      <c r="AR182" s="3288"/>
      <c r="AS182" s="3288"/>
      <c r="AT182" s="3298"/>
      <c r="AU182" s="3299"/>
      <c r="AV182" s="972">
        <f t="shared" si="120"/>
        <v>0</v>
      </c>
      <c r="AW182" s="972">
        <f t="shared" si="121"/>
        <v>0</v>
      </c>
      <c r="AX182" s="972">
        <f t="shared" si="122"/>
        <v>0</v>
      </c>
      <c r="AY182" s="3313">
        <f t="shared" si="97"/>
        <v>0</v>
      </c>
      <c r="AZ182" s="3268">
        <f t="shared" si="98"/>
        <v>0</v>
      </c>
      <c r="BA182" s="3268">
        <f t="shared" si="99"/>
        <v>0</v>
      </c>
      <c r="BB182" s="3268">
        <f t="shared" si="100"/>
        <v>0</v>
      </c>
      <c r="BC182" s="3268">
        <f t="shared" si="101"/>
        <v>0</v>
      </c>
      <c r="BD182" s="3268">
        <f t="shared" si="102"/>
        <v>0</v>
      </c>
      <c r="BE182" s="3268">
        <f t="shared" si="103"/>
        <v>0</v>
      </c>
      <c r="BF182" s="3268">
        <f t="shared" si="104"/>
        <v>0</v>
      </c>
      <c r="BG182" s="3268">
        <f t="shared" si="105"/>
        <v>0</v>
      </c>
      <c r="BH182" s="3268">
        <f t="shared" si="106"/>
        <v>0</v>
      </c>
      <c r="BI182" s="3268">
        <f t="shared" si="107"/>
        <v>0</v>
      </c>
      <c r="BJ182" s="3268">
        <f t="shared" si="108"/>
        <v>0</v>
      </c>
      <c r="BK182" s="3268">
        <f t="shared" si="109"/>
        <v>0</v>
      </c>
      <c r="BL182" s="3268">
        <f t="shared" si="110"/>
        <v>0</v>
      </c>
      <c r="BM182" s="3268">
        <f t="shared" si="111"/>
        <v>0</v>
      </c>
      <c r="BN182" s="3268">
        <f t="shared" si="112"/>
        <v>0</v>
      </c>
      <c r="BO182" s="3268">
        <f t="shared" si="113"/>
        <v>0</v>
      </c>
      <c r="BP182" s="3268">
        <f t="shared" si="114"/>
        <v>0</v>
      </c>
      <c r="BQ182" s="3268">
        <f t="shared" si="115"/>
        <v>0</v>
      </c>
      <c r="BR182" s="3268">
        <f t="shared" si="116"/>
        <v>0</v>
      </c>
      <c r="BS182" s="3268">
        <f t="shared" si="117"/>
        <v>0</v>
      </c>
      <c r="BT182" s="3320">
        <f t="shared" si="118"/>
        <v>0</v>
      </c>
    </row>
    <row r="183" spans="1:72">
      <c r="A183" s="3265"/>
      <c r="B183" s="3266"/>
      <c r="C183" s="3266"/>
      <c r="D183" s="3267"/>
      <c r="E183" s="3268">
        <f t="shared" si="119"/>
        <v>0</v>
      </c>
      <c r="F183" s="3269"/>
      <c r="G183" s="3270">
        <f t="shared" si="94"/>
        <v>0</v>
      </c>
      <c r="H183" s="3271">
        <f t="shared" si="95"/>
        <v>0</v>
      </c>
      <c r="I183" s="3278"/>
      <c r="J183" s="3278"/>
      <c r="K183" s="3278"/>
      <c r="L183" s="3278"/>
      <c r="M183" s="3278"/>
      <c r="N183" s="3278"/>
      <c r="O183" s="3278"/>
      <c r="P183" s="3278"/>
      <c r="Q183" s="3278"/>
      <c r="R183" s="3278"/>
      <c r="S183" s="3278"/>
      <c r="T183" s="3278"/>
      <c r="U183" s="3278"/>
      <c r="V183" s="3278"/>
      <c r="W183" s="3278"/>
      <c r="X183" s="3278"/>
      <c r="Y183" s="3278"/>
      <c r="Z183" s="3278"/>
      <c r="AA183" s="3278"/>
      <c r="AB183" s="3278"/>
      <c r="AC183" s="3268">
        <f t="shared" si="96"/>
        <v>0</v>
      </c>
      <c r="AD183" s="3288"/>
      <c r="AE183" s="3288"/>
      <c r="AF183" s="3288"/>
      <c r="AG183" s="3288"/>
      <c r="AH183" s="3288"/>
      <c r="AI183" s="3288"/>
      <c r="AJ183" s="3288"/>
      <c r="AK183" s="3288"/>
      <c r="AL183" s="3288"/>
      <c r="AM183" s="3288"/>
      <c r="AN183" s="3288"/>
      <c r="AO183" s="3288"/>
      <c r="AP183" s="3288"/>
      <c r="AQ183" s="3288"/>
      <c r="AR183" s="3288"/>
      <c r="AS183" s="3288"/>
      <c r="AT183" s="3298"/>
      <c r="AU183" s="3299"/>
      <c r="AV183" s="972">
        <f t="shared" si="120"/>
        <v>0</v>
      </c>
      <c r="AW183" s="972">
        <f t="shared" si="121"/>
        <v>0</v>
      </c>
      <c r="AX183" s="972">
        <f t="shared" si="122"/>
        <v>0</v>
      </c>
      <c r="AY183" s="3313">
        <f t="shared" si="97"/>
        <v>0</v>
      </c>
      <c r="AZ183" s="3268">
        <f t="shared" si="98"/>
        <v>0</v>
      </c>
      <c r="BA183" s="3268">
        <f t="shared" si="99"/>
        <v>0</v>
      </c>
      <c r="BB183" s="3268">
        <f t="shared" si="100"/>
        <v>0</v>
      </c>
      <c r="BC183" s="3268">
        <f t="shared" si="101"/>
        <v>0</v>
      </c>
      <c r="BD183" s="3268">
        <f t="shared" si="102"/>
        <v>0</v>
      </c>
      <c r="BE183" s="3268">
        <f t="shared" si="103"/>
        <v>0</v>
      </c>
      <c r="BF183" s="3268">
        <f t="shared" si="104"/>
        <v>0</v>
      </c>
      <c r="BG183" s="3268">
        <f t="shared" si="105"/>
        <v>0</v>
      </c>
      <c r="BH183" s="3268">
        <f t="shared" si="106"/>
        <v>0</v>
      </c>
      <c r="BI183" s="3268">
        <f t="shared" si="107"/>
        <v>0</v>
      </c>
      <c r="BJ183" s="3268">
        <f t="shared" si="108"/>
        <v>0</v>
      </c>
      <c r="BK183" s="3268">
        <f t="shared" si="109"/>
        <v>0</v>
      </c>
      <c r="BL183" s="3268">
        <f t="shared" si="110"/>
        <v>0</v>
      </c>
      <c r="BM183" s="3268">
        <f t="shared" si="111"/>
        <v>0</v>
      </c>
      <c r="BN183" s="3268">
        <f t="shared" si="112"/>
        <v>0</v>
      </c>
      <c r="BO183" s="3268">
        <f t="shared" si="113"/>
        <v>0</v>
      </c>
      <c r="BP183" s="3268">
        <f t="shared" si="114"/>
        <v>0</v>
      </c>
      <c r="BQ183" s="3268">
        <f t="shared" si="115"/>
        <v>0</v>
      </c>
      <c r="BR183" s="3268">
        <f t="shared" si="116"/>
        <v>0</v>
      </c>
      <c r="BS183" s="3268">
        <f t="shared" si="117"/>
        <v>0</v>
      </c>
      <c r="BT183" s="3320">
        <f t="shared" si="118"/>
        <v>0</v>
      </c>
    </row>
    <row r="184" spans="1:72">
      <c r="A184" s="3265"/>
      <c r="B184" s="3266"/>
      <c r="C184" s="3266"/>
      <c r="D184" s="3267"/>
      <c r="E184" s="3268">
        <f t="shared" si="119"/>
        <v>0</v>
      </c>
      <c r="F184" s="3269"/>
      <c r="G184" s="3270">
        <f t="shared" si="94"/>
        <v>0</v>
      </c>
      <c r="H184" s="3271">
        <f t="shared" si="95"/>
        <v>0</v>
      </c>
      <c r="I184" s="3278"/>
      <c r="J184" s="3278"/>
      <c r="K184" s="3278"/>
      <c r="L184" s="3278"/>
      <c r="M184" s="3278"/>
      <c r="N184" s="3278"/>
      <c r="O184" s="3278"/>
      <c r="P184" s="3278"/>
      <c r="Q184" s="3278"/>
      <c r="R184" s="3278"/>
      <c r="S184" s="3278"/>
      <c r="T184" s="3278"/>
      <c r="U184" s="3278"/>
      <c r="V184" s="3278"/>
      <c r="W184" s="3278"/>
      <c r="X184" s="3278"/>
      <c r="Y184" s="3278"/>
      <c r="Z184" s="3278"/>
      <c r="AA184" s="3278"/>
      <c r="AB184" s="3278"/>
      <c r="AC184" s="3268">
        <f t="shared" si="96"/>
        <v>0</v>
      </c>
      <c r="AD184" s="3288"/>
      <c r="AE184" s="3288"/>
      <c r="AF184" s="3288"/>
      <c r="AG184" s="3288"/>
      <c r="AH184" s="3288"/>
      <c r="AI184" s="3288"/>
      <c r="AJ184" s="3288"/>
      <c r="AK184" s="3288"/>
      <c r="AL184" s="3288"/>
      <c r="AM184" s="3288"/>
      <c r="AN184" s="3288"/>
      <c r="AO184" s="3288"/>
      <c r="AP184" s="3288"/>
      <c r="AQ184" s="3288"/>
      <c r="AR184" s="3288"/>
      <c r="AS184" s="3288"/>
      <c r="AT184" s="3298"/>
      <c r="AU184" s="3299"/>
      <c r="AV184" s="972">
        <f t="shared" si="120"/>
        <v>0</v>
      </c>
      <c r="AW184" s="972">
        <f t="shared" si="121"/>
        <v>0</v>
      </c>
      <c r="AX184" s="972">
        <f t="shared" si="122"/>
        <v>0</v>
      </c>
      <c r="AY184" s="3313">
        <f t="shared" si="97"/>
        <v>0</v>
      </c>
      <c r="AZ184" s="3268">
        <f t="shared" si="98"/>
        <v>0</v>
      </c>
      <c r="BA184" s="3268">
        <f t="shared" si="99"/>
        <v>0</v>
      </c>
      <c r="BB184" s="3268">
        <f t="shared" si="100"/>
        <v>0</v>
      </c>
      <c r="BC184" s="3268">
        <f t="shared" si="101"/>
        <v>0</v>
      </c>
      <c r="BD184" s="3268">
        <f t="shared" si="102"/>
        <v>0</v>
      </c>
      <c r="BE184" s="3268">
        <f t="shared" si="103"/>
        <v>0</v>
      </c>
      <c r="BF184" s="3268">
        <f t="shared" si="104"/>
        <v>0</v>
      </c>
      <c r="BG184" s="3268">
        <f t="shared" si="105"/>
        <v>0</v>
      </c>
      <c r="BH184" s="3268">
        <f t="shared" si="106"/>
        <v>0</v>
      </c>
      <c r="BI184" s="3268">
        <f t="shared" si="107"/>
        <v>0</v>
      </c>
      <c r="BJ184" s="3268">
        <f t="shared" si="108"/>
        <v>0</v>
      </c>
      <c r="BK184" s="3268">
        <f t="shared" si="109"/>
        <v>0</v>
      </c>
      <c r="BL184" s="3268">
        <f t="shared" si="110"/>
        <v>0</v>
      </c>
      <c r="BM184" s="3268">
        <f t="shared" si="111"/>
        <v>0</v>
      </c>
      <c r="BN184" s="3268">
        <f t="shared" si="112"/>
        <v>0</v>
      </c>
      <c r="BO184" s="3268">
        <f t="shared" si="113"/>
        <v>0</v>
      </c>
      <c r="BP184" s="3268">
        <f t="shared" si="114"/>
        <v>0</v>
      </c>
      <c r="BQ184" s="3268">
        <f t="shared" si="115"/>
        <v>0</v>
      </c>
      <c r="BR184" s="3268">
        <f t="shared" si="116"/>
        <v>0</v>
      </c>
      <c r="BS184" s="3268">
        <f t="shared" si="117"/>
        <v>0</v>
      </c>
      <c r="BT184" s="3320">
        <f t="shared" si="118"/>
        <v>0</v>
      </c>
    </row>
    <row r="185" spans="1:72">
      <c r="A185" s="3265"/>
      <c r="B185" s="3266"/>
      <c r="C185" s="3266"/>
      <c r="D185" s="3267"/>
      <c r="E185" s="3268">
        <f t="shared" si="119"/>
        <v>0</v>
      </c>
      <c r="F185" s="3269"/>
      <c r="G185" s="3270">
        <f t="shared" si="94"/>
        <v>0</v>
      </c>
      <c r="H185" s="3271">
        <f t="shared" si="95"/>
        <v>0</v>
      </c>
      <c r="I185" s="3278"/>
      <c r="J185" s="3278"/>
      <c r="K185" s="3278"/>
      <c r="L185" s="3278"/>
      <c r="M185" s="3278"/>
      <c r="N185" s="3278"/>
      <c r="O185" s="3278"/>
      <c r="P185" s="3278"/>
      <c r="Q185" s="3278"/>
      <c r="R185" s="3278"/>
      <c r="S185" s="3278"/>
      <c r="T185" s="3278"/>
      <c r="U185" s="3278"/>
      <c r="V185" s="3278"/>
      <c r="W185" s="3278"/>
      <c r="X185" s="3278"/>
      <c r="Y185" s="3278"/>
      <c r="Z185" s="3278"/>
      <c r="AA185" s="3278"/>
      <c r="AB185" s="3278"/>
      <c r="AC185" s="3268">
        <f t="shared" si="96"/>
        <v>0</v>
      </c>
      <c r="AD185" s="3288"/>
      <c r="AE185" s="3288"/>
      <c r="AF185" s="3288"/>
      <c r="AG185" s="3288"/>
      <c r="AH185" s="3288"/>
      <c r="AI185" s="3288"/>
      <c r="AJ185" s="3288"/>
      <c r="AK185" s="3288"/>
      <c r="AL185" s="3288"/>
      <c r="AM185" s="3288"/>
      <c r="AN185" s="3288"/>
      <c r="AO185" s="3288"/>
      <c r="AP185" s="3288"/>
      <c r="AQ185" s="3288"/>
      <c r="AR185" s="3288"/>
      <c r="AS185" s="3288"/>
      <c r="AT185" s="3298"/>
      <c r="AU185" s="3299"/>
      <c r="AV185" s="972">
        <f t="shared" si="120"/>
        <v>0</v>
      </c>
      <c r="AW185" s="972">
        <f t="shared" si="121"/>
        <v>0</v>
      </c>
      <c r="AX185" s="972">
        <f t="shared" si="122"/>
        <v>0</v>
      </c>
      <c r="AY185" s="3313">
        <f t="shared" si="97"/>
        <v>0</v>
      </c>
      <c r="AZ185" s="3268">
        <f t="shared" si="98"/>
        <v>0</v>
      </c>
      <c r="BA185" s="3268">
        <f t="shared" si="99"/>
        <v>0</v>
      </c>
      <c r="BB185" s="3268">
        <f t="shared" si="100"/>
        <v>0</v>
      </c>
      <c r="BC185" s="3268">
        <f t="shared" si="101"/>
        <v>0</v>
      </c>
      <c r="BD185" s="3268">
        <f t="shared" si="102"/>
        <v>0</v>
      </c>
      <c r="BE185" s="3268">
        <f t="shared" si="103"/>
        <v>0</v>
      </c>
      <c r="BF185" s="3268">
        <f t="shared" si="104"/>
        <v>0</v>
      </c>
      <c r="BG185" s="3268">
        <f t="shared" si="105"/>
        <v>0</v>
      </c>
      <c r="BH185" s="3268">
        <f t="shared" si="106"/>
        <v>0</v>
      </c>
      <c r="BI185" s="3268">
        <f t="shared" si="107"/>
        <v>0</v>
      </c>
      <c r="BJ185" s="3268">
        <f t="shared" si="108"/>
        <v>0</v>
      </c>
      <c r="BK185" s="3268">
        <f t="shared" si="109"/>
        <v>0</v>
      </c>
      <c r="BL185" s="3268">
        <f t="shared" si="110"/>
        <v>0</v>
      </c>
      <c r="BM185" s="3268">
        <f t="shared" si="111"/>
        <v>0</v>
      </c>
      <c r="BN185" s="3268">
        <f t="shared" si="112"/>
        <v>0</v>
      </c>
      <c r="BO185" s="3268">
        <f t="shared" si="113"/>
        <v>0</v>
      </c>
      <c r="BP185" s="3268">
        <f t="shared" si="114"/>
        <v>0</v>
      </c>
      <c r="BQ185" s="3268">
        <f t="shared" si="115"/>
        <v>0</v>
      </c>
      <c r="BR185" s="3268">
        <f t="shared" si="116"/>
        <v>0</v>
      </c>
      <c r="BS185" s="3268">
        <f t="shared" si="117"/>
        <v>0</v>
      </c>
      <c r="BT185" s="3320">
        <f t="shared" si="118"/>
        <v>0</v>
      </c>
    </row>
    <row r="186" spans="1:72">
      <c r="A186" s="3265"/>
      <c r="B186" s="3266"/>
      <c r="C186" s="3266"/>
      <c r="D186" s="3267"/>
      <c r="E186" s="3268">
        <f t="shared" si="119"/>
        <v>0</v>
      </c>
      <c r="F186" s="3269"/>
      <c r="G186" s="3270">
        <f t="shared" si="94"/>
        <v>0</v>
      </c>
      <c r="H186" s="3271">
        <f t="shared" si="95"/>
        <v>0</v>
      </c>
      <c r="I186" s="3278"/>
      <c r="J186" s="3278"/>
      <c r="K186" s="3278"/>
      <c r="L186" s="3278"/>
      <c r="M186" s="3278"/>
      <c r="N186" s="3278"/>
      <c r="O186" s="3278"/>
      <c r="P186" s="3278"/>
      <c r="Q186" s="3278"/>
      <c r="R186" s="3278"/>
      <c r="S186" s="3278"/>
      <c r="T186" s="3278"/>
      <c r="U186" s="3278"/>
      <c r="V186" s="3278"/>
      <c r="W186" s="3278"/>
      <c r="X186" s="3278"/>
      <c r="Y186" s="3278"/>
      <c r="Z186" s="3278"/>
      <c r="AA186" s="3278"/>
      <c r="AB186" s="3278"/>
      <c r="AC186" s="3268">
        <f t="shared" si="96"/>
        <v>0</v>
      </c>
      <c r="AD186" s="3288"/>
      <c r="AE186" s="3288"/>
      <c r="AF186" s="3288"/>
      <c r="AG186" s="3288"/>
      <c r="AH186" s="3288"/>
      <c r="AI186" s="3288"/>
      <c r="AJ186" s="3288"/>
      <c r="AK186" s="3288"/>
      <c r="AL186" s="3288"/>
      <c r="AM186" s="3288"/>
      <c r="AN186" s="3288"/>
      <c r="AO186" s="3288"/>
      <c r="AP186" s="3288"/>
      <c r="AQ186" s="3288"/>
      <c r="AR186" s="3288"/>
      <c r="AS186" s="3288"/>
      <c r="AT186" s="3298"/>
      <c r="AU186" s="3299"/>
      <c r="AV186" s="972">
        <f t="shared" si="120"/>
        <v>0</v>
      </c>
      <c r="AW186" s="972">
        <f t="shared" si="121"/>
        <v>0</v>
      </c>
      <c r="AX186" s="972">
        <f t="shared" si="122"/>
        <v>0</v>
      </c>
      <c r="AY186" s="3313">
        <f t="shared" si="97"/>
        <v>0</v>
      </c>
      <c r="AZ186" s="3268">
        <f t="shared" si="98"/>
        <v>0</v>
      </c>
      <c r="BA186" s="3268">
        <f t="shared" si="99"/>
        <v>0</v>
      </c>
      <c r="BB186" s="3268">
        <f t="shared" si="100"/>
        <v>0</v>
      </c>
      <c r="BC186" s="3268">
        <f t="shared" si="101"/>
        <v>0</v>
      </c>
      <c r="BD186" s="3268">
        <f t="shared" si="102"/>
        <v>0</v>
      </c>
      <c r="BE186" s="3268">
        <f t="shared" si="103"/>
        <v>0</v>
      </c>
      <c r="BF186" s="3268">
        <f t="shared" si="104"/>
        <v>0</v>
      </c>
      <c r="BG186" s="3268">
        <f t="shared" si="105"/>
        <v>0</v>
      </c>
      <c r="BH186" s="3268">
        <f t="shared" si="106"/>
        <v>0</v>
      </c>
      <c r="BI186" s="3268">
        <f t="shared" si="107"/>
        <v>0</v>
      </c>
      <c r="BJ186" s="3268">
        <f t="shared" si="108"/>
        <v>0</v>
      </c>
      <c r="BK186" s="3268">
        <f t="shared" si="109"/>
        <v>0</v>
      </c>
      <c r="BL186" s="3268">
        <f t="shared" si="110"/>
        <v>0</v>
      </c>
      <c r="BM186" s="3268">
        <f t="shared" si="111"/>
        <v>0</v>
      </c>
      <c r="BN186" s="3268">
        <f t="shared" si="112"/>
        <v>0</v>
      </c>
      <c r="BO186" s="3268">
        <f t="shared" si="113"/>
        <v>0</v>
      </c>
      <c r="BP186" s="3268">
        <f t="shared" si="114"/>
        <v>0</v>
      </c>
      <c r="BQ186" s="3268">
        <f t="shared" si="115"/>
        <v>0</v>
      </c>
      <c r="BR186" s="3268">
        <f t="shared" si="116"/>
        <v>0</v>
      </c>
      <c r="BS186" s="3268">
        <f t="shared" si="117"/>
        <v>0</v>
      </c>
      <c r="BT186" s="3320">
        <f t="shared" si="118"/>
        <v>0</v>
      </c>
    </row>
    <row r="187" spans="1:72">
      <c r="A187" s="3265"/>
      <c r="B187" s="3266"/>
      <c r="C187" s="3266"/>
      <c r="D187" s="3267"/>
      <c r="E187" s="3268">
        <f t="shared" si="119"/>
        <v>0</v>
      </c>
      <c r="F187" s="3269"/>
      <c r="G187" s="3270">
        <f t="shared" si="94"/>
        <v>0</v>
      </c>
      <c r="H187" s="3271">
        <f t="shared" si="95"/>
        <v>0</v>
      </c>
      <c r="I187" s="3278"/>
      <c r="J187" s="3278"/>
      <c r="K187" s="3278"/>
      <c r="L187" s="3278"/>
      <c r="M187" s="3278"/>
      <c r="N187" s="3278"/>
      <c r="O187" s="3278"/>
      <c r="P187" s="3278"/>
      <c r="Q187" s="3278"/>
      <c r="R187" s="3278"/>
      <c r="S187" s="3278"/>
      <c r="T187" s="3278"/>
      <c r="U187" s="3278"/>
      <c r="V187" s="3278"/>
      <c r="W187" s="3278"/>
      <c r="X187" s="3278"/>
      <c r="Y187" s="3278"/>
      <c r="Z187" s="3278"/>
      <c r="AA187" s="3278"/>
      <c r="AB187" s="3278"/>
      <c r="AC187" s="3268">
        <f t="shared" si="96"/>
        <v>0</v>
      </c>
      <c r="AD187" s="3288"/>
      <c r="AE187" s="3288"/>
      <c r="AF187" s="3288"/>
      <c r="AG187" s="3288"/>
      <c r="AH187" s="3288"/>
      <c r="AI187" s="3288"/>
      <c r="AJ187" s="3288"/>
      <c r="AK187" s="3288"/>
      <c r="AL187" s="3288"/>
      <c r="AM187" s="3288"/>
      <c r="AN187" s="3288"/>
      <c r="AO187" s="3288"/>
      <c r="AP187" s="3288"/>
      <c r="AQ187" s="3288"/>
      <c r="AR187" s="3288"/>
      <c r="AS187" s="3288"/>
      <c r="AT187" s="3298"/>
      <c r="AU187" s="3299"/>
      <c r="AV187" s="972">
        <f t="shared" si="120"/>
        <v>0</v>
      </c>
      <c r="AW187" s="972">
        <f t="shared" si="121"/>
        <v>0</v>
      </c>
      <c r="AX187" s="972">
        <f t="shared" si="122"/>
        <v>0</v>
      </c>
      <c r="AY187" s="3313">
        <f t="shared" si="97"/>
        <v>0</v>
      </c>
      <c r="AZ187" s="3268">
        <f t="shared" si="98"/>
        <v>0</v>
      </c>
      <c r="BA187" s="3268">
        <f t="shared" si="99"/>
        <v>0</v>
      </c>
      <c r="BB187" s="3268">
        <f t="shared" si="100"/>
        <v>0</v>
      </c>
      <c r="BC187" s="3268">
        <f t="shared" si="101"/>
        <v>0</v>
      </c>
      <c r="BD187" s="3268">
        <f t="shared" si="102"/>
        <v>0</v>
      </c>
      <c r="BE187" s="3268">
        <f t="shared" si="103"/>
        <v>0</v>
      </c>
      <c r="BF187" s="3268">
        <f t="shared" si="104"/>
        <v>0</v>
      </c>
      <c r="BG187" s="3268">
        <f t="shared" si="105"/>
        <v>0</v>
      </c>
      <c r="BH187" s="3268">
        <f t="shared" si="106"/>
        <v>0</v>
      </c>
      <c r="BI187" s="3268">
        <f t="shared" si="107"/>
        <v>0</v>
      </c>
      <c r="BJ187" s="3268">
        <f t="shared" si="108"/>
        <v>0</v>
      </c>
      <c r="BK187" s="3268">
        <f t="shared" si="109"/>
        <v>0</v>
      </c>
      <c r="BL187" s="3268">
        <f t="shared" si="110"/>
        <v>0</v>
      </c>
      <c r="BM187" s="3268">
        <f t="shared" si="111"/>
        <v>0</v>
      </c>
      <c r="BN187" s="3268">
        <f t="shared" si="112"/>
        <v>0</v>
      </c>
      <c r="BO187" s="3268">
        <f t="shared" si="113"/>
        <v>0</v>
      </c>
      <c r="BP187" s="3268">
        <f t="shared" si="114"/>
        <v>0</v>
      </c>
      <c r="BQ187" s="3268">
        <f t="shared" si="115"/>
        <v>0</v>
      </c>
      <c r="BR187" s="3268">
        <f t="shared" si="116"/>
        <v>0</v>
      </c>
      <c r="BS187" s="3268">
        <f t="shared" si="117"/>
        <v>0</v>
      </c>
      <c r="BT187" s="3320">
        <f t="shared" si="118"/>
        <v>0</v>
      </c>
    </row>
    <row r="188" spans="1:72">
      <c r="A188" s="3265"/>
      <c r="B188" s="3266"/>
      <c r="C188" s="3266"/>
      <c r="D188" s="3267"/>
      <c r="E188" s="3268">
        <f t="shared" si="119"/>
        <v>0</v>
      </c>
      <c r="F188" s="3269"/>
      <c r="G188" s="3270">
        <f t="shared" si="94"/>
        <v>0</v>
      </c>
      <c r="H188" s="3271">
        <f t="shared" si="95"/>
        <v>0</v>
      </c>
      <c r="I188" s="3278"/>
      <c r="J188" s="3278"/>
      <c r="K188" s="3278"/>
      <c r="L188" s="3278"/>
      <c r="M188" s="3278"/>
      <c r="N188" s="3278"/>
      <c r="O188" s="3278"/>
      <c r="P188" s="3278"/>
      <c r="Q188" s="3278"/>
      <c r="R188" s="3278"/>
      <c r="S188" s="3278"/>
      <c r="T188" s="3278"/>
      <c r="U188" s="3278"/>
      <c r="V188" s="3278"/>
      <c r="W188" s="3278"/>
      <c r="X188" s="3278"/>
      <c r="Y188" s="3278"/>
      <c r="Z188" s="3278"/>
      <c r="AA188" s="3278"/>
      <c r="AB188" s="3278"/>
      <c r="AC188" s="3268">
        <f t="shared" si="96"/>
        <v>0</v>
      </c>
      <c r="AD188" s="3288"/>
      <c r="AE188" s="3288"/>
      <c r="AF188" s="3288"/>
      <c r="AG188" s="3288"/>
      <c r="AH188" s="3288"/>
      <c r="AI188" s="3288"/>
      <c r="AJ188" s="3288"/>
      <c r="AK188" s="3288"/>
      <c r="AL188" s="3288"/>
      <c r="AM188" s="3288"/>
      <c r="AN188" s="3288"/>
      <c r="AO188" s="3288"/>
      <c r="AP188" s="3288"/>
      <c r="AQ188" s="3288"/>
      <c r="AR188" s="3288"/>
      <c r="AS188" s="3288"/>
      <c r="AT188" s="3298"/>
      <c r="AU188" s="3299"/>
      <c r="AV188" s="972">
        <f t="shared" si="120"/>
        <v>0</v>
      </c>
      <c r="AW188" s="972">
        <f t="shared" si="121"/>
        <v>0</v>
      </c>
      <c r="AX188" s="972">
        <f t="shared" si="122"/>
        <v>0</v>
      </c>
      <c r="AY188" s="3313">
        <f t="shared" si="97"/>
        <v>0</v>
      </c>
      <c r="AZ188" s="3268">
        <f t="shared" si="98"/>
        <v>0</v>
      </c>
      <c r="BA188" s="3268">
        <f t="shared" si="99"/>
        <v>0</v>
      </c>
      <c r="BB188" s="3268">
        <f t="shared" si="100"/>
        <v>0</v>
      </c>
      <c r="BC188" s="3268">
        <f t="shared" si="101"/>
        <v>0</v>
      </c>
      <c r="BD188" s="3268">
        <f t="shared" si="102"/>
        <v>0</v>
      </c>
      <c r="BE188" s="3268">
        <f t="shared" si="103"/>
        <v>0</v>
      </c>
      <c r="BF188" s="3268">
        <f t="shared" si="104"/>
        <v>0</v>
      </c>
      <c r="BG188" s="3268">
        <f t="shared" si="105"/>
        <v>0</v>
      </c>
      <c r="BH188" s="3268">
        <f t="shared" si="106"/>
        <v>0</v>
      </c>
      <c r="BI188" s="3268">
        <f t="shared" si="107"/>
        <v>0</v>
      </c>
      <c r="BJ188" s="3268">
        <f t="shared" si="108"/>
        <v>0</v>
      </c>
      <c r="BK188" s="3268">
        <f t="shared" si="109"/>
        <v>0</v>
      </c>
      <c r="BL188" s="3268">
        <f t="shared" si="110"/>
        <v>0</v>
      </c>
      <c r="BM188" s="3268">
        <f t="shared" si="111"/>
        <v>0</v>
      </c>
      <c r="BN188" s="3268">
        <f t="shared" si="112"/>
        <v>0</v>
      </c>
      <c r="BO188" s="3268">
        <f t="shared" si="113"/>
        <v>0</v>
      </c>
      <c r="BP188" s="3268">
        <f t="shared" si="114"/>
        <v>0</v>
      </c>
      <c r="BQ188" s="3268">
        <f t="shared" si="115"/>
        <v>0</v>
      </c>
      <c r="BR188" s="3268">
        <f t="shared" si="116"/>
        <v>0</v>
      </c>
      <c r="BS188" s="3268">
        <f t="shared" si="117"/>
        <v>0</v>
      </c>
      <c r="BT188" s="3320">
        <f t="shared" si="118"/>
        <v>0</v>
      </c>
    </row>
    <row r="189" spans="1:72">
      <c r="A189" s="3265"/>
      <c r="B189" s="3266"/>
      <c r="C189" s="3266"/>
      <c r="D189" s="3267"/>
      <c r="E189" s="3268">
        <f t="shared" si="119"/>
        <v>0</v>
      </c>
      <c r="F189" s="3269"/>
      <c r="G189" s="3270">
        <f t="shared" si="94"/>
        <v>0</v>
      </c>
      <c r="H189" s="3271">
        <f t="shared" si="95"/>
        <v>0</v>
      </c>
      <c r="I189" s="3278"/>
      <c r="J189" s="3278"/>
      <c r="K189" s="3278"/>
      <c r="L189" s="3278"/>
      <c r="M189" s="3278"/>
      <c r="N189" s="3278"/>
      <c r="O189" s="3278"/>
      <c r="P189" s="3278"/>
      <c r="Q189" s="3278"/>
      <c r="R189" s="3278"/>
      <c r="S189" s="3278"/>
      <c r="T189" s="3278"/>
      <c r="U189" s="3278"/>
      <c r="V189" s="3278"/>
      <c r="W189" s="3278"/>
      <c r="X189" s="3278"/>
      <c r="Y189" s="3278"/>
      <c r="Z189" s="3278"/>
      <c r="AA189" s="3278"/>
      <c r="AB189" s="3278"/>
      <c r="AC189" s="3268">
        <f t="shared" si="96"/>
        <v>0</v>
      </c>
      <c r="AD189" s="3288"/>
      <c r="AE189" s="3288"/>
      <c r="AF189" s="3288"/>
      <c r="AG189" s="3288"/>
      <c r="AH189" s="3288"/>
      <c r="AI189" s="3288"/>
      <c r="AJ189" s="3288"/>
      <c r="AK189" s="3288"/>
      <c r="AL189" s="3288"/>
      <c r="AM189" s="3288"/>
      <c r="AN189" s="3288"/>
      <c r="AO189" s="3288"/>
      <c r="AP189" s="3288"/>
      <c r="AQ189" s="3288"/>
      <c r="AR189" s="3288"/>
      <c r="AS189" s="3288"/>
      <c r="AT189" s="3298"/>
      <c r="AU189" s="3299"/>
      <c r="AV189" s="972">
        <f t="shared" si="120"/>
        <v>0</v>
      </c>
      <c r="AW189" s="972">
        <f t="shared" si="121"/>
        <v>0</v>
      </c>
      <c r="AX189" s="972">
        <f t="shared" si="122"/>
        <v>0</v>
      </c>
      <c r="AY189" s="3313">
        <f t="shared" si="97"/>
        <v>0</v>
      </c>
      <c r="AZ189" s="3268">
        <f t="shared" si="98"/>
        <v>0</v>
      </c>
      <c r="BA189" s="3268">
        <f t="shared" si="99"/>
        <v>0</v>
      </c>
      <c r="BB189" s="3268">
        <f t="shared" si="100"/>
        <v>0</v>
      </c>
      <c r="BC189" s="3268">
        <f t="shared" si="101"/>
        <v>0</v>
      </c>
      <c r="BD189" s="3268">
        <f t="shared" si="102"/>
        <v>0</v>
      </c>
      <c r="BE189" s="3268">
        <f t="shared" si="103"/>
        <v>0</v>
      </c>
      <c r="BF189" s="3268">
        <f t="shared" si="104"/>
        <v>0</v>
      </c>
      <c r="BG189" s="3268">
        <f t="shared" si="105"/>
        <v>0</v>
      </c>
      <c r="BH189" s="3268">
        <f t="shared" si="106"/>
        <v>0</v>
      </c>
      <c r="BI189" s="3268">
        <f t="shared" si="107"/>
        <v>0</v>
      </c>
      <c r="BJ189" s="3268">
        <f t="shared" si="108"/>
        <v>0</v>
      </c>
      <c r="BK189" s="3268">
        <f t="shared" si="109"/>
        <v>0</v>
      </c>
      <c r="BL189" s="3268">
        <f t="shared" si="110"/>
        <v>0</v>
      </c>
      <c r="BM189" s="3268">
        <f t="shared" si="111"/>
        <v>0</v>
      </c>
      <c r="BN189" s="3268">
        <f t="shared" si="112"/>
        <v>0</v>
      </c>
      <c r="BO189" s="3268">
        <f t="shared" si="113"/>
        <v>0</v>
      </c>
      <c r="BP189" s="3268">
        <f t="shared" si="114"/>
        <v>0</v>
      </c>
      <c r="BQ189" s="3268">
        <f t="shared" si="115"/>
        <v>0</v>
      </c>
      <c r="BR189" s="3268">
        <f t="shared" si="116"/>
        <v>0</v>
      </c>
      <c r="BS189" s="3268">
        <f t="shared" si="117"/>
        <v>0</v>
      </c>
      <c r="BT189" s="3320">
        <f t="shared" si="118"/>
        <v>0</v>
      </c>
    </row>
    <row r="190" spans="1:72">
      <c r="A190" s="3265"/>
      <c r="B190" s="3266"/>
      <c r="C190" s="3266"/>
      <c r="D190" s="3267"/>
      <c r="E190" s="3268">
        <f t="shared" si="119"/>
        <v>0</v>
      </c>
      <c r="F190" s="3269"/>
      <c r="G190" s="3270">
        <f t="shared" si="94"/>
        <v>0</v>
      </c>
      <c r="H190" s="3271">
        <f t="shared" si="95"/>
        <v>0</v>
      </c>
      <c r="I190" s="3278"/>
      <c r="J190" s="3278"/>
      <c r="K190" s="3278"/>
      <c r="L190" s="3278"/>
      <c r="M190" s="3278"/>
      <c r="N190" s="3278"/>
      <c r="O190" s="3278"/>
      <c r="P190" s="3278"/>
      <c r="Q190" s="3278"/>
      <c r="R190" s="3278"/>
      <c r="S190" s="3278"/>
      <c r="T190" s="3278"/>
      <c r="U190" s="3278"/>
      <c r="V190" s="3278"/>
      <c r="W190" s="3278"/>
      <c r="X190" s="3278"/>
      <c r="Y190" s="3278"/>
      <c r="Z190" s="3278"/>
      <c r="AA190" s="3278"/>
      <c r="AB190" s="3278"/>
      <c r="AC190" s="3268">
        <f t="shared" si="96"/>
        <v>0</v>
      </c>
      <c r="AD190" s="3288"/>
      <c r="AE190" s="3288"/>
      <c r="AF190" s="3288"/>
      <c r="AG190" s="3288"/>
      <c r="AH190" s="3288"/>
      <c r="AI190" s="3288"/>
      <c r="AJ190" s="3288"/>
      <c r="AK190" s="3288"/>
      <c r="AL190" s="3288"/>
      <c r="AM190" s="3288"/>
      <c r="AN190" s="3288"/>
      <c r="AO190" s="3288"/>
      <c r="AP190" s="3288"/>
      <c r="AQ190" s="3288"/>
      <c r="AR190" s="3288"/>
      <c r="AS190" s="3288"/>
      <c r="AT190" s="3298"/>
      <c r="AU190" s="3299"/>
      <c r="AV190" s="972">
        <f t="shared" si="120"/>
        <v>0</v>
      </c>
      <c r="AW190" s="972">
        <f t="shared" si="121"/>
        <v>0</v>
      </c>
      <c r="AX190" s="972">
        <f t="shared" si="122"/>
        <v>0</v>
      </c>
      <c r="AY190" s="3313">
        <f t="shared" si="97"/>
        <v>0</v>
      </c>
      <c r="AZ190" s="3268">
        <f t="shared" si="98"/>
        <v>0</v>
      </c>
      <c r="BA190" s="3268">
        <f t="shared" si="99"/>
        <v>0</v>
      </c>
      <c r="BB190" s="3268">
        <f t="shared" si="100"/>
        <v>0</v>
      </c>
      <c r="BC190" s="3268">
        <f t="shared" si="101"/>
        <v>0</v>
      </c>
      <c r="BD190" s="3268">
        <f t="shared" si="102"/>
        <v>0</v>
      </c>
      <c r="BE190" s="3268">
        <f t="shared" si="103"/>
        <v>0</v>
      </c>
      <c r="BF190" s="3268">
        <f t="shared" si="104"/>
        <v>0</v>
      </c>
      <c r="BG190" s="3268">
        <f t="shared" si="105"/>
        <v>0</v>
      </c>
      <c r="BH190" s="3268">
        <f t="shared" si="106"/>
        <v>0</v>
      </c>
      <c r="BI190" s="3268">
        <f t="shared" si="107"/>
        <v>0</v>
      </c>
      <c r="BJ190" s="3268">
        <f t="shared" si="108"/>
        <v>0</v>
      </c>
      <c r="BK190" s="3268">
        <f t="shared" si="109"/>
        <v>0</v>
      </c>
      <c r="BL190" s="3268">
        <f t="shared" si="110"/>
        <v>0</v>
      </c>
      <c r="BM190" s="3268">
        <f t="shared" si="111"/>
        <v>0</v>
      </c>
      <c r="BN190" s="3268">
        <f t="shared" si="112"/>
        <v>0</v>
      </c>
      <c r="BO190" s="3268">
        <f t="shared" si="113"/>
        <v>0</v>
      </c>
      <c r="BP190" s="3268">
        <f t="shared" si="114"/>
        <v>0</v>
      </c>
      <c r="BQ190" s="3268">
        <f t="shared" si="115"/>
        <v>0</v>
      </c>
      <c r="BR190" s="3268">
        <f t="shared" si="116"/>
        <v>0</v>
      </c>
      <c r="BS190" s="3268">
        <f t="shared" si="117"/>
        <v>0</v>
      </c>
      <c r="BT190" s="3320">
        <f t="shared" si="118"/>
        <v>0</v>
      </c>
    </row>
    <row r="191" spans="1:72">
      <c r="A191" s="3265"/>
      <c r="B191" s="3266"/>
      <c r="C191" s="3266"/>
      <c r="D191" s="3267"/>
      <c r="E191" s="3268">
        <f t="shared" si="119"/>
        <v>0</v>
      </c>
      <c r="F191" s="3269"/>
      <c r="G191" s="3270">
        <f t="shared" si="94"/>
        <v>0</v>
      </c>
      <c r="H191" s="3271">
        <f t="shared" si="95"/>
        <v>0</v>
      </c>
      <c r="I191" s="3278"/>
      <c r="J191" s="3278"/>
      <c r="K191" s="3278"/>
      <c r="L191" s="3278"/>
      <c r="M191" s="3278"/>
      <c r="N191" s="3278"/>
      <c r="O191" s="3278"/>
      <c r="P191" s="3278"/>
      <c r="Q191" s="3278"/>
      <c r="R191" s="3278"/>
      <c r="S191" s="3278"/>
      <c r="T191" s="3278"/>
      <c r="U191" s="3278"/>
      <c r="V191" s="3278"/>
      <c r="W191" s="3278"/>
      <c r="X191" s="3278"/>
      <c r="Y191" s="3278"/>
      <c r="Z191" s="3278"/>
      <c r="AA191" s="3278"/>
      <c r="AB191" s="3278"/>
      <c r="AC191" s="3268">
        <f t="shared" si="96"/>
        <v>0</v>
      </c>
      <c r="AD191" s="3288"/>
      <c r="AE191" s="3288"/>
      <c r="AF191" s="3288"/>
      <c r="AG191" s="3288"/>
      <c r="AH191" s="3288"/>
      <c r="AI191" s="3288"/>
      <c r="AJ191" s="3288"/>
      <c r="AK191" s="3288"/>
      <c r="AL191" s="3288"/>
      <c r="AM191" s="3288"/>
      <c r="AN191" s="3288"/>
      <c r="AO191" s="3288"/>
      <c r="AP191" s="3288"/>
      <c r="AQ191" s="3288"/>
      <c r="AR191" s="3288"/>
      <c r="AS191" s="3288"/>
      <c r="AT191" s="3298"/>
      <c r="AU191" s="3299"/>
      <c r="AV191" s="972">
        <f t="shared" si="120"/>
        <v>0</v>
      </c>
      <c r="AW191" s="972">
        <f t="shared" si="121"/>
        <v>0</v>
      </c>
      <c r="AX191" s="972">
        <f t="shared" si="122"/>
        <v>0</v>
      </c>
      <c r="AY191" s="3313">
        <f t="shared" si="97"/>
        <v>0</v>
      </c>
      <c r="AZ191" s="3268">
        <f t="shared" si="98"/>
        <v>0</v>
      </c>
      <c r="BA191" s="3268">
        <f t="shared" si="99"/>
        <v>0</v>
      </c>
      <c r="BB191" s="3268">
        <f t="shared" si="100"/>
        <v>0</v>
      </c>
      <c r="BC191" s="3268">
        <f t="shared" si="101"/>
        <v>0</v>
      </c>
      <c r="BD191" s="3268">
        <f t="shared" si="102"/>
        <v>0</v>
      </c>
      <c r="BE191" s="3268">
        <f t="shared" si="103"/>
        <v>0</v>
      </c>
      <c r="BF191" s="3268">
        <f t="shared" si="104"/>
        <v>0</v>
      </c>
      <c r="BG191" s="3268">
        <f t="shared" si="105"/>
        <v>0</v>
      </c>
      <c r="BH191" s="3268">
        <f t="shared" si="106"/>
        <v>0</v>
      </c>
      <c r="BI191" s="3268">
        <f t="shared" si="107"/>
        <v>0</v>
      </c>
      <c r="BJ191" s="3268">
        <f t="shared" si="108"/>
        <v>0</v>
      </c>
      <c r="BK191" s="3268">
        <f t="shared" si="109"/>
        <v>0</v>
      </c>
      <c r="BL191" s="3268">
        <f t="shared" si="110"/>
        <v>0</v>
      </c>
      <c r="BM191" s="3268">
        <f t="shared" si="111"/>
        <v>0</v>
      </c>
      <c r="BN191" s="3268">
        <f t="shared" si="112"/>
        <v>0</v>
      </c>
      <c r="BO191" s="3268">
        <f t="shared" si="113"/>
        <v>0</v>
      </c>
      <c r="BP191" s="3268">
        <f t="shared" si="114"/>
        <v>0</v>
      </c>
      <c r="BQ191" s="3268">
        <f t="shared" si="115"/>
        <v>0</v>
      </c>
      <c r="BR191" s="3268">
        <f t="shared" si="116"/>
        <v>0</v>
      </c>
      <c r="BS191" s="3268">
        <f t="shared" si="117"/>
        <v>0</v>
      </c>
      <c r="BT191" s="3320">
        <f t="shared" si="118"/>
        <v>0</v>
      </c>
    </row>
    <row r="192" spans="1:72">
      <c r="A192" s="3265"/>
      <c r="B192" s="3266"/>
      <c r="C192" s="3266"/>
      <c r="D192" s="3267"/>
      <c r="E192" s="3268">
        <f t="shared" si="119"/>
        <v>0</v>
      </c>
      <c r="F192" s="3269"/>
      <c r="G192" s="3270">
        <f t="shared" si="94"/>
        <v>0</v>
      </c>
      <c r="H192" s="3271">
        <f t="shared" si="95"/>
        <v>0</v>
      </c>
      <c r="I192" s="3278"/>
      <c r="J192" s="3278"/>
      <c r="K192" s="3278"/>
      <c r="L192" s="3278"/>
      <c r="M192" s="3278"/>
      <c r="N192" s="3278"/>
      <c r="O192" s="3278"/>
      <c r="P192" s="3278"/>
      <c r="Q192" s="3278"/>
      <c r="R192" s="3278"/>
      <c r="S192" s="3278"/>
      <c r="T192" s="3278"/>
      <c r="U192" s="3278"/>
      <c r="V192" s="3278"/>
      <c r="W192" s="3278"/>
      <c r="X192" s="3278"/>
      <c r="Y192" s="3278"/>
      <c r="Z192" s="3278"/>
      <c r="AA192" s="3278"/>
      <c r="AB192" s="3278"/>
      <c r="AC192" s="3268">
        <f t="shared" si="96"/>
        <v>0</v>
      </c>
      <c r="AD192" s="3288"/>
      <c r="AE192" s="3288"/>
      <c r="AF192" s="3288"/>
      <c r="AG192" s="3288"/>
      <c r="AH192" s="3288"/>
      <c r="AI192" s="3288"/>
      <c r="AJ192" s="3288"/>
      <c r="AK192" s="3288"/>
      <c r="AL192" s="3288"/>
      <c r="AM192" s="3288"/>
      <c r="AN192" s="3288"/>
      <c r="AO192" s="3288"/>
      <c r="AP192" s="3288"/>
      <c r="AQ192" s="3288"/>
      <c r="AR192" s="3288"/>
      <c r="AS192" s="3288"/>
      <c r="AT192" s="3298"/>
      <c r="AU192" s="3299"/>
      <c r="AV192" s="972">
        <f t="shared" si="120"/>
        <v>0</v>
      </c>
      <c r="AW192" s="972">
        <f t="shared" si="121"/>
        <v>0</v>
      </c>
      <c r="AX192" s="972">
        <f t="shared" si="122"/>
        <v>0</v>
      </c>
      <c r="AY192" s="3313">
        <f t="shared" si="97"/>
        <v>0</v>
      </c>
      <c r="AZ192" s="3268">
        <f t="shared" si="98"/>
        <v>0</v>
      </c>
      <c r="BA192" s="3268">
        <f t="shared" si="99"/>
        <v>0</v>
      </c>
      <c r="BB192" s="3268">
        <f t="shared" si="100"/>
        <v>0</v>
      </c>
      <c r="BC192" s="3268">
        <f t="shared" si="101"/>
        <v>0</v>
      </c>
      <c r="BD192" s="3268">
        <f t="shared" si="102"/>
        <v>0</v>
      </c>
      <c r="BE192" s="3268">
        <f t="shared" si="103"/>
        <v>0</v>
      </c>
      <c r="BF192" s="3268">
        <f t="shared" si="104"/>
        <v>0</v>
      </c>
      <c r="BG192" s="3268">
        <f t="shared" si="105"/>
        <v>0</v>
      </c>
      <c r="BH192" s="3268">
        <f t="shared" si="106"/>
        <v>0</v>
      </c>
      <c r="BI192" s="3268">
        <f t="shared" si="107"/>
        <v>0</v>
      </c>
      <c r="BJ192" s="3268">
        <f t="shared" si="108"/>
        <v>0</v>
      </c>
      <c r="BK192" s="3268">
        <f t="shared" si="109"/>
        <v>0</v>
      </c>
      <c r="BL192" s="3268">
        <f t="shared" si="110"/>
        <v>0</v>
      </c>
      <c r="BM192" s="3268">
        <f t="shared" si="111"/>
        <v>0</v>
      </c>
      <c r="BN192" s="3268">
        <f t="shared" si="112"/>
        <v>0</v>
      </c>
      <c r="BO192" s="3268">
        <f t="shared" si="113"/>
        <v>0</v>
      </c>
      <c r="BP192" s="3268">
        <f t="shared" si="114"/>
        <v>0</v>
      </c>
      <c r="BQ192" s="3268">
        <f t="shared" si="115"/>
        <v>0</v>
      </c>
      <c r="BR192" s="3268">
        <f t="shared" si="116"/>
        <v>0</v>
      </c>
      <c r="BS192" s="3268">
        <f t="shared" si="117"/>
        <v>0</v>
      </c>
      <c r="BT192" s="3320">
        <f t="shared" si="118"/>
        <v>0</v>
      </c>
    </row>
    <row r="193" spans="1:72">
      <c r="A193" s="3265"/>
      <c r="B193" s="3266"/>
      <c r="C193" s="3266"/>
      <c r="D193" s="3267"/>
      <c r="E193" s="3268">
        <f t="shared" si="119"/>
        <v>0</v>
      </c>
      <c r="F193" s="3269"/>
      <c r="G193" s="3270">
        <f t="shared" si="94"/>
        <v>0</v>
      </c>
      <c r="H193" s="3271">
        <f t="shared" si="95"/>
        <v>0</v>
      </c>
      <c r="I193" s="3278"/>
      <c r="J193" s="3278"/>
      <c r="K193" s="3278"/>
      <c r="L193" s="3278"/>
      <c r="M193" s="3278"/>
      <c r="N193" s="3278"/>
      <c r="O193" s="3278"/>
      <c r="P193" s="3278"/>
      <c r="Q193" s="3278"/>
      <c r="R193" s="3278"/>
      <c r="S193" s="3278"/>
      <c r="T193" s="3278"/>
      <c r="U193" s="3278"/>
      <c r="V193" s="3278"/>
      <c r="W193" s="3278"/>
      <c r="X193" s="3278"/>
      <c r="Y193" s="3278"/>
      <c r="Z193" s="3278"/>
      <c r="AA193" s="3278"/>
      <c r="AB193" s="3278"/>
      <c r="AC193" s="3268">
        <f t="shared" si="96"/>
        <v>0</v>
      </c>
      <c r="AD193" s="3288"/>
      <c r="AE193" s="3288"/>
      <c r="AF193" s="3288"/>
      <c r="AG193" s="3288"/>
      <c r="AH193" s="3288"/>
      <c r="AI193" s="3288"/>
      <c r="AJ193" s="3288"/>
      <c r="AK193" s="3288"/>
      <c r="AL193" s="3288"/>
      <c r="AM193" s="3288"/>
      <c r="AN193" s="3288"/>
      <c r="AO193" s="3288"/>
      <c r="AP193" s="3288"/>
      <c r="AQ193" s="3288"/>
      <c r="AR193" s="3288"/>
      <c r="AS193" s="3288"/>
      <c r="AT193" s="3298"/>
      <c r="AU193" s="3299"/>
      <c r="AV193" s="972">
        <f t="shared" si="120"/>
        <v>0</v>
      </c>
      <c r="AW193" s="972">
        <f t="shared" si="121"/>
        <v>0</v>
      </c>
      <c r="AX193" s="972">
        <f t="shared" si="122"/>
        <v>0</v>
      </c>
      <c r="AY193" s="3313">
        <f t="shared" si="97"/>
        <v>0</v>
      </c>
      <c r="AZ193" s="3268">
        <f t="shared" si="98"/>
        <v>0</v>
      </c>
      <c r="BA193" s="3268">
        <f t="shared" si="99"/>
        <v>0</v>
      </c>
      <c r="BB193" s="3268">
        <f t="shared" si="100"/>
        <v>0</v>
      </c>
      <c r="BC193" s="3268">
        <f t="shared" si="101"/>
        <v>0</v>
      </c>
      <c r="BD193" s="3268">
        <f t="shared" si="102"/>
        <v>0</v>
      </c>
      <c r="BE193" s="3268">
        <f t="shared" si="103"/>
        <v>0</v>
      </c>
      <c r="BF193" s="3268">
        <f t="shared" si="104"/>
        <v>0</v>
      </c>
      <c r="BG193" s="3268">
        <f t="shared" si="105"/>
        <v>0</v>
      </c>
      <c r="BH193" s="3268">
        <f t="shared" si="106"/>
        <v>0</v>
      </c>
      <c r="BI193" s="3268">
        <f t="shared" si="107"/>
        <v>0</v>
      </c>
      <c r="BJ193" s="3268">
        <f t="shared" si="108"/>
        <v>0</v>
      </c>
      <c r="BK193" s="3268">
        <f t="shared" si="109"/>
        <v>0</v>
      </c>
      <c r="BL193" s="3268">
        <f t="shared" si="110"/>
        <v>0</v>
      </c>
      <c r="BM193" s="3268">
        <f t="shared" si="111"/>
        <v>0</v>
      </c>
      <c r="BN193" s="3268">
        <f t="shared" si="112"/>
        <v>0</v>
      </c>
      <c r="BO193" s="3268">
        <f t="shared" si="113"/>
        <v>0</v>
      </c>
      <c r="BP193" s="3268">
        <f t="shared" si="114"/>
        <v>0</v>
      </c>
      <c r="BQ193" s="3268">
        <f t="shared" si="115"/>
        <v>0</v>
      </c>
      <c r="BR193" s="3268">
        <f t="shared" si="116"/>
        <v>0</v>
      </c>
      <c r="BS193" s="3268">
        <f t="shared" si="117"/>
        <v>0</v>
      </c>
      <c r="BT193" s="3320">
        <f t="shared" si="118"/>
        <v>0</v>
      </c>
    </row>
    <row r="194" spans="1:72">
      <c r="A194" s="3265"/>
      <c r="B194" s="3266"/>
      <c r="C194" s="3266"/>
      <c r="D194" s="3267"/>
      <c r="E194" s="3268">
        <f t="shared" si="119"/>
        <v>0</v>
      </c>
      <c r="F194" s="3269"/>
      <c r="G194" s="3270">
        <f t="shared" si="94"/>
        <v>0</v>
      </c>
      <c r="H194" s="3271">
        <f t="shared" si="95"/>
        <v>0</v>
      </c>
      <c r="I194" s="3278"/>
      <c r="J194" s="3278"/>
      <c r="K194" s="3278"/>
      <c r="L194" s="3278"/>
      <c r="M194" s="3278"/>
      <c r="N194" s="3278"/>
      <c r="O194" s="3278"/>
      <c r="P194" s="3278"/>
      <c r="Q194" s="3278"/>
      <c r="R194" s="3278"/>
      <c r="S194" s="3278"/>
      <c r="T194" s="3278"/>
      <c r="U194" s="3278"/>
      <c r="V194" s="3278"/>
      <c r="W194" s="3278"/>
      <c r="X194" s="3278"/>
      <c r="Y194" s="3278"/>
      <c r="Z194" s="3278"/>
      <c r="AA194" s="3278"/>
      <c r="AB194" s="3278"/>
      <c r="AC194" s="3268">
        <f t="shared" si="96"/>
        <v>0</v>
      </c>
      <c r="AD194" s="3288"/>
      <c r="AE194" s="3288"/>
      <c r="AF194" s="3288"/>
      <c r="AG194" s="3288"/>
      <c r="AH194" s="3288"/>
      <c r="AI194" s="3288"/>
      <c r="AJ194" s="3288"/>
      <c r="AK194" s="3288"/>
      <c r="AL194" s="3288"/>
      <c r="AM194" s="3288"/>
      <c r="AN194" s="3288"/>
      <c r="AO194" s="3288"/>
      <c r="AP194" s="3288"/>
      <c r="AQ194" s="3288"/>
      <c r="AR194" s="3288"/>
      <c r="AS194" s="3288"/>
      <c r="AT194" s="3298"/>
      <c r="AU194" s="3299"/>
      <c r="AV194" s="972">
        <f t="shared" si="120"/>
        <v>0</v>
      </c>
      <c r="AW194" s="972">
        <f t="shared" si="121"/>
        <v>0</v>
      </c>
      <c r="AX194" s="972">
        <f t="shared" si="122"/>
        <v>0</v>
      </c>
      <c r="AY194" s="3313">
        <f t="shared" si="97"/>
        <v>0</v>
      </c>
      <c r="AZ194" s="3268">
        <f t="shared" si="98"/>
        <v>0</v>
      </c>
      <c r="BA194" s="3268">
        <f t="shared" si="99"/>
        <v>0</v>
      </c>
      <c r="BB194" s="3268">
        <f t="shared" si="100"/>
        <v>0</v>
      </c>
      <c r="BC194" s="3268">
        <f t="shared" si="101"/>
        <v>0</v>
      </c>
      <c r="BD194" s="3268">
        <f t="shared" si="102"/>
        <v>0</v>
      </c>
      <c r="BE194" s="3268">
        <f t="shared" si="103"/>
        <v>0</v>
      </c>
      <c r="BF194" s="3268">
        <f t="shared" si="104"/>
        <v>0</v>
      </c>
      <c r="BG194" s="3268">
        <f t="shared" si="105"/>
        <v>0</v>
      </c>
      <c r="BH194" s="3268">
        <f t="shared" si="106"/>
        <v>0</v>
      </c>
      <c r="BI194" s="3268">
        <f t="shared" si="107"/>
        <v>0</v>
      </c>
      <c r="BJ194" s="3268">
        <f t="shared" si="108"/>
        <v>0</v>
      </c>
      <c r="BK194" s="3268">
        <f t="shared" si="109"/>
        <v>0</v>
      </c>
      <c r="BL194" s="3268">
        <f t="shared" si="110"/>
        <v>0</v>
      </c>
      <c r="BM194" s="3268">
        <f t="shared" si="111"/>
        <v>0</v>
      </c>
      <c r="BN194" s="3268">
        <f t="shared" si="112"/>
        <v>0</v>
      </c>
      <c r="BO194" s="3268">
        <f t="shared" si="113"/>
        <v>0</v>
      </c>
      <c r="BP194" s="3268">
        <f t="shared" si="114"/>
        <v>0</v>
      </c>
      <c r="BQ194" s="3268">
        <f t="shared" si="115"/>
        <v>0</v>
      </c>
      <c r="BR194" s="3268">
        <f t="shared" si="116"/>
        <v>0</v>
      </c>
      <c r="BS194" s="3268">
        <f t="shared" si="117"/>
        <v>0</v>
      </c>
      <c r="BT194" s="3320">
        <f t="shared" si="118"/>
        <v>0</v>
      </c>
    </row>
    <row r="195" spans="1:72">
      <c r="A195" s="3265"/>
      <c r="B195" s="3266"/>
      <c r="C195" s="3266"/>
      <c r="D195" s="3267"/>
      <c r="E195" s="3268">
        <f t="shared" si="119"/>
        <v>0</v>
      </c>
      <c r="F195" s="3269"/>
      <c r="G195" s="3270">
        <f t="shared" si="94"/>
        <v>0</v>
      </c>
      <c r="H195" s="3271">
        <f t="shared" si="95"/>
        <v>0</v>
      </c>
      <c r="I195" s="3278"/>
      <c r="J195" s="3278"/>
      <c r="K195" s="3278"/>
      <c r="L195" s="3278"/>
      <c r="M195" s="3278"/>
      <c r="N195" s="3278"/>
      <c r="O195" s="3278"/>
      <c r="P195" s="3278"/>
      <c r="Q195" s="3278"/>
      <c r="R195" s="3278"/>
      <c r="S195" s="3278"/>
      <c r="T195" s="3278"/>
      <c r="U195" s="3278"/>
      <c r="V195" s="3278"/>
      <c r="W195" s="3278"/>
      <c r="X195" s="3278"/>
      <c r="Y195" s="3278"/>
      <c r="Z195" s="3278"/>
      <c r="AA195" s="3278"/>
      <c r="AB195" s="3278"/>
      <c r="AC195" s="3268">
        <f t="shared" si="96"/>
        <v>0</v>
      </c>
      <c r="AD195" s="3288"/>
      <c r="AE195" s="3288"/>
      <c r="AF195" s="3288"/>
      <c r="AG195" s="3288"/>
      <c r="AH195" s="3288"/>
      <c r="AI195" s="3288"/>
      <c r="AJ195" s="3288"/>
      <c r="AK195" s="3288"/>
      <c r="AL195" s="3288"/>
      <c r="AM195" s="3288"/>
      <c r="AN195" s="3288"/>
      <c r="AO195" s="3288"/>
      <c r="AP195" s="3288"/>
      <c r="AQ195" s="3288"/>
      <c r="AR195" s="3288"/>
      <c r="AS195" s="3288"/>
      <c r="AT195" s="3298"/>
      <c r="AU195" s="3299"/>
      <c r="AV195" s="972">
        <f t="shared" si="120"/>
        <v>0</v>
      </c>
      <c r="AW195" s="972">
        <f t="shared" si="121"/>
        <v>0</v>
      </c>
      <c r="AX195" s="972">
        <f t="shared" si="122"/>
        <v>0</v>
      </c>
      <c r="AY195" s="3313">
        <f t="shared" si="97"/>
        <v>0</v>
      </c>
      <c r="AZ195" s="3268">
        <f t="shared" si="98"/>
        <v>0</v>
      </c>
      <c r="BA195" s="3268">
        <f t="shared" si="99"/>
        <v>0</v>
      </c>
      <c r="BB195" s="3268">
        <f t="shared" si="100"/>
        <v>0</v>
      </c>
      <c r="BC195" s="3268">
        <f t="shared" si="101"/>
        <v>0</v>
      </c>
      <c r="BD195" s="3268">
        <f t="shared" si="102"/>
        <v>0</v>
      </c>
      <c r="BE195" s="3268">
        <f t="shared" si="103"/>
        <v>0</v>
      </c>
      <c r="BF195" s="3268">
        <f t="shared" si="104"/>
        <v>0</v>
      </c>
      <c r="BG195" s="3268">
        <f t="shared" si="105"/>
        <v>0</v>
      </c>
      <c r="BH195" s="3268">
        <f t="shared" si="106"/>
        <v>0</v>
      </c>
      <c r="BI195" s="3268">
        <f t="shared" si="107"/>
        <v>0</v>
      </c>
      <c r="BJ195" s="3268">
        <f t="shared" si="108"/>
        <v>0</v>
      </c>
      <c r="BK195" s="3268">
        <f t="shared" si="109"/>
        <v>0</v>
      </c>
      <c r="BL195" s="3268">
        <f t="shared" si="110"/>
        <v>0</v>
      </c>
      <c r="BM195" s="3268">
        <f t="shared" si="111"/>
        <v>0</v>
      </c>
      <c r="BN195" s="3268">
        <f t="shared" si="112"/>
        <v>0</v>
      </c>
      <c r="BO195" s="3268">
        <f t="shared" si="113"/>
        <v>0</v>
      </c>
      <c r="BP195" s="3268">
        <f t="shared" si="114"/>
        <v>0</v>
      </c>
      <c r="BQ195" s="3268">
        <f t="shared" si="115"/>
        <v>0</v>
      </c>
      <c r="BR195" s="3268">
        <f t="shared" si="116"/>
        <v>0</v>
      </c>
      <c r="BS195" s="3268">
        <f t="shared" si="117"/>
        <v>0</v>
      </c>
      <c r="BT195" s="3320">
        <f t="shared" si="118"/>
        <v>0</v>
      </c>
    </row>
    <row r="196" spans="1:72">
      <c r="A196" s="3265"/>
      <c r="B196" s="3266"/>
      <c r="C196" s="3266"/>
      <c r="D196" s="3267"/>
      <c r="E196" s="3268">
        <f t="shared" si="119"/>
        <v>0</v>
      </c>
      <c r="F196" s="3269"/>
      <c r="G196" s="3270">
        <f t="shared" si="94"/>
        <v>0</v>
      </c>
      <c r="H196" s="3271">
        <f t="shared" si="95"/>
        <v>0</v>
      </c>
      <c r="I196" s="3278"/>
      <c r="J196" s="3278"/>
      <c r="K196" s="3278"/>
      <c r="L196" s="3278"/>
      <c r="M196" s="3278"/>
      <c r="N196" s="3278"/>
      <c r="O196" s="3278"/>
      <c r="P196" s="3278"/>
      <c r="Q196" s="3278"/>
      <c r="R196" s="3278"/>
      <c r="S196" s="3278"/>
      <c r="T196" s="3278"/>
      <c r="U196" s="3278"/>
      <c r="V196" s="3278"/>
      <c r="W196" s="3278"/>
      <c r="X196" s="3278"/>
      <c r="Y196" s="3278"/>
      <c r="Z196" s="3278"/>
      <c r="AA196" s="3278"/>
      <c r="AB196" s="3278"/>
      <c r="AC196" s="3268">
        <f t="shared" si="96"/>
        <v>0</v>
      </c>
      <c r="AD196" s="3288"/>
      <c r="AE196" s="3288"/>
      <c r="AF196" s="3288"/>
      <c r="AG196" s="3288"/>
      <c r="AH196" s="3288"/>
      <c r="AI196" s="3288"/>
      <c r="AJ196" s="3288"/>
      <c r="AK196" s="3288"/>
      <c r="AL196" s="3288"/>
      <c r="AM196" s="3288"/>
      <c r="AN196" s="3288"/>
      <c r="AO196" s="3288"/>
      <c r="AP196" s="3288"/>
      <c r="AQ196" s="3288"/>
      <c r="AR196" s="3288"/>
      <c r="AS196" s="3288"/>
      <c r="AT196" s="3298"/>
      <c r="AU196" s="3299"/>
      <c r="AV196" s="972">
        <f t="shared" si="120"/>
        <v>0</v>
      </c>
      <c r="AW196" s="972">
        <f t="shared" si="121"/>
        <v>0</v>
      </c>
      <c r="AX196" s="972">
        <f t="shared" si="122"/>
        <v>0</v>
      </c>
      <c r="AY196" s="3313">
        <f t="shared" si="97"/>
        <v>0</v>
      </c>
      <c r="AZ196" s="3268">
        <f t="shared" si="98"/>
        <v>0</v>
      </c>
      <c r="BA196" s="3268">
        <f t="shared" si="99"/>
        <v>0</v>
      </c>
      <c r="BB196" s="3268">
        <f t="shared" si="100"/>
        <v>0</v>
      </c>
      <c r="BC196" s="3268">
        <f t="shared" si="101"/>
        <v>0</v>
      </c>
      <c r="BD196" s="3268">
        <f t="shared" si="102"/>
        <v>0</v>
      </c>
      <c r="BE196" s="3268">
        <f t="shared" si="103"/>
        <v>0</v>
      </c>
      <c r="BF196" s="3268">
        <f t="shared" si="104"/>
        <v>0</v>
      </c>
      <c r="BG196" s="3268">
        <f t="shared" si="105"/>
        <v>0</v>
      </c>
      <c r="BH196" s="3268">
        <f t="shared" si="106"/>
        <v>0</v>
      </c>
      <c r="BI196" s="3268">
        <f t="shared" si="107"/>
        <v>0</v>
      </c>
      <c r="BJ196" s="3268">
        <f t="shared" si="108"/>
        <v>0</v>
      </c>
      <c r="BK196" s="3268">
        <f t="shared" si="109"/>
        <v>0</v>
      </c>
      <c r="BL196" s="3268">
        <f t="shared" si="110"/>
        <v>0</v>
      </c>
      <c r="BM196" s="3268">
        <f t="shared" si="111"/>
        <v>0</v>
      </c>
      <c r="BN196" s="3268">
        <f t="shared" si="112"/>
        <v>0</v>
      </c>
      <c r="BO196" s="3268">
        <f t="shared" si="113"/>
        <v>0</v>
      </c>
      <c r="BP196" s="3268">
        <f t="shared" si="114"/>
        <v>0</v>
      </c>
      <c r="BQ196" s="3268">
        <f t="shared" si="115"/>
        <v>0</v>
      </c>
      <c r="BR196" s="3268">
        <f t="shared" si="116"/>
        <v>0</v>
      </c>
      <c r="BS196" s="3268">
        <f t="shared" si="117"/>
        <v>0</v>
      </c>
      <c r="BT196" s="3320">
        <f t="shared" si="118"/>
        <v>0</v>
      </c>
    </row>
    <row r="197" spans="1:72">
      <c r="A197" s="3265"/>
      <c r="B197" s="3266"/>
      <c r="C197" s="3266"/>
      <c r="D197" s="3267"/>
      <c r="E197" s="3268">
        <f t="shared" si="119"/>
        <v>0</v>
      </c>
      <c r="F197" s="3269"/>
      <c r="G197" s="3270">
        <f t="shared" si="94"/>
        <v>0</v>
      </c>
      <c r="H197" s="3271">
        <f t="shared" si="95"/>
        <v>0</v>
      </c>
      <c r="I197" s="3278"/>
      <c r="J197" s="3278"/>
      <c r="K197" s="3278"/>
      <c r="L197" s="3278"/>
      <c r="M197" s="3278"/>
      <c r="N197" s="3278"/>
      <c r="O197" s="3278"/>
      <c r="P197" s="3278"/>
      <c r="Q197" s="3278"/>
      <c r="R197" s="3278"/>
      <c r="S197" s="3278"/>
      <c r="T197" s="3278"/>
      <c r="U197" s="3278"/>
      <c r="V197" s="3278"/>
      <c r="W197" s="3278"/>
      <c r="X197" s="3278"/>
      <c r="Y197" s="3278"/>
      <c r="Z197" s="3278"/>
      <c r="AA197" s="3278"/>
      <c r="AB197" s="3278"/>
      <c r="AC197" s="3268">
        <f t="shared" si="96"/>
        <v>0</v>
      </c>
      <c r="AD197" s="3288"/>
      <c r="AE197" s="3288"/>
      <c r="AF197" s="3288"/>
      <c r="AG197" s="3288"/>
      <c r="AH197" s="3288"/>
      <c r="AI197" s="3288"/>
      <c r="AJ197" s="3288"/>
      <c r="AK197" s="3288"/>
      <c r="AL197" s="3288"/>
      <c r="AM197" s="3288"/>
      <c r="AN197" s="3288"/>
      <c r="AO197" s="3288"/>
      <c r="AP197" s="3288"/>
      <c r="AQ197" s="3288"/>
      <c r="AR197" s="3288"/>
      <c r="AS197" s="3288"/>
      <c r="AT197" s="3298"/>
      <c r="AU197" s="3299"/>
      <c r="AV197" s="972">
        <f t="shared" si="120"/>
        <v>0</v>
      </c>
      <c r="AW197" s="972">
        <f t="shared" si="121"/>
        <v>0</v>
      </c>
      <c r="AX197" s="972">
        <f t="shared" si="122"/>
        <v>0</v>
      </c>
      <c r="AY197" s="3313">
        <f t="shared" si="97"/>
        <v>0</v>
      </c>
      <c r="AZ197" s="3268">
        <f t="shared" si="98"/>
        <v>0</v>
      </c>
      <c r="BA197" s="3268">
        <f t="shared" si="99"/>
        <v>0</v>
      </c>
      <c r="BB197" s="3268">
        <f t="shared" si="100"/>
        <v>0</v>
      </c>
      <c r="BC197" s="3268">
        <f t="shared" si="101"/>
        <v>0</v>
      </c>
      <c r="BD197" s="3268">
        <f t="shared" si="102"/>
        <v>0</v>
      </c>
      <c r="BE197" s="3268">
        <f t="shared" si="103"/>
        <v>0</v>
      </c>
      <c r="BF197" s="3268">
        <f t="shared" si="104"/>
        <v>0</v>
      </c>
      <c r="BG197" s="3268">
        <f t="shared" si="105"/>
        <v>0</v>
      </c>
      <c r="BH197" s="3268">
        <f t="shared" si="106"/>
        <v>0</v>
      </c>
      <c r="BI197" s="3268">
        <f t="shared" si="107"/>
        <v>0</v>
      </c>
      <c r="BJ197" s="3268">
        <f t="shared" si="108"/>
        <v>0</v>
      </c>
      <c r="BK197" s="3268">
        <f t="shared" si="109"/>
        <v>0</v>
      </c>
      <c r="BL197" s="3268">
        <f t="shared" si="110"/>
        <v>0</v>
      </c>
      <c r="BM197" s="3268">
        <f t="shared" si="111"/>
        <v>0</v>
      </c>
      <c r="BN197" s="3268">
        <f t="shared" si="112"/>
        <v>0</v>
      </c>
      <c r="BO197" s="3268">
        <f t="shared" si="113"/>
        <v>0</v>
      </c>
      <c r="BP197" s="3268">
        <f t="shared" si="114"/>
        <v>0</v>
      </c>
      <c r="BQ197" s="3268">
        <f t="shared" si="115"/>
        <v>0</v>
      </c>
      <c r="BR197" s="3268">
        <f t="shared" si="116"/>
        <v>0</v>
      </c>
      <c r="BS197" s="3268">
        <f t="shared" si="117"/>
        <v>0</v>
      </c>
      <c r="BT197" s="3320">
        <f t="shared" si="118"/>
        <v>0</v>
      </c>
    </row>
    <row r="198" spans="1:72">
      <c r="A198" s="3265"/>
      <c r="B198" s="3266"/>
      <c r="C198" s="3266"/>
      <c r="D198" s="3267"/>
      <c r="E198" s="3268">
        <f t="shared" si="119"/>
        <v>0</v>
      </c>
      <c r="F198" s="3269"/>
      <c r="G198" s="3270">
        <f t="shared" si="94"/>
        <v>0</v>
      </c>
      <c r="H198" s="3271">
        <f t="shared" si="95"/>
        <v>0</v>
      </c>
      <c r="I198" s="3278"/>
      <c r="J198" s="3278"/>
      <c r="K198" s="3278"/>
      <c r="L198" s="3278"/>
      <c r="M198" s="3278"/>
      <c r="N198" s="3278"/>
      <c r="O198" s="3278"/>
      <c r="P198" s="3278"/>
      <c r="Q198" s="3278"/>
      <c r="R198" s="3278"/>
      <c r="S198" s="3278"/>
      <c r="T198" s="3278"/>
      <c r="U198" s="3278"/>
      <c r="V198" s="3278"/>
      <c r="W198" s="3278"/>
      <c r="X198" s="3278"/>
      <c r="Y198" s="3278"/>
      <c r="Z198" s="3278"/>
      <c r="AA198" s="3278"/>
      <c r="AB198" s="3278"/>
      <c r="AC198" s="3268">
        <f t="shared" si="96"/>
        <v>0</v>
      </c>
      <c r="AD198" s="3288"/>
      <c r="AE198" s="3288"/>
      <c r="AF198" s="3288"/>
      <c r="AG198" s="3288"/>
      <c r="AH198" s="3288"/>
      <c r="AI198" s="3288"/>
      <c r="AJ198" s="3288"/>
      <c r="AK198" s="3288"/>
      <c r="AL198" s="3288"/>
      <c r="AM198" s="3288"/>
      <c r="AN198" s="3288"/>
      <c r="AO198" s="3288"/>
      <c r="AP198" s="3288"/>
      <c r="AQ198" s="3288"/>
      <c r="AR198" s="3288"/>
      <c r="AS198" s="3288"/>
      <c r="AT198" s="3298"/>
      <c r="AU198" s="3299"/>
      <c r="AV198" s="972">
        <f t="shared" si="120"/>
        <v>0</v>
      </c>
      <c r="AW198" s="972">
        <f t="shared" si="121"/>
        <v>0</v>
      </c>
      <c r="AX198" s="972">
        <f t="shared" si="122"/>
        <v>0</v>
      </c>
      <c r="AY198" s="3313">
        <f t="shared" si="97"/>
        <v>0</v>
      </c>
      <c r="AZ198" s="3268">
        <f t="shared" si="98"/>
        <v>0</v>
      </c>
      <c r="BA198" s="3268">
        <f t="shared" si="99"/>
        <v>0</v>
      </c>
      <c r="BB198" s="3268">
        <f t="shared" si="100"/>
        <v>0</v>
      </c>
      <c r="BC198" s="3268">
        <f t="shared" si="101"/>
        <v>0</v>
      </c>
      <c r="BD198" s="3268">
        <f t="shared" si="102"/>
        <v>0</v>
      </c>
      <c r="BE198" s="3268">
        <f t="shared" si="103"/>
        <v>0</v>
      </c>
      <c r="BF198" s="3268">
        <f t="shared" si="104"/>
        <v>0</v>
      </c>
      <c r="BG198" s="3268">
        <f t="shared" si="105"/>
        <v>0</v>
      </c>
      <c r="BH198" s="3268">
        <f t="shared" si="106"/>
        <v>0</v>
      </c>
      <c r="BI198" s="3268">
        <f t="shared" si="107"/>
        <v>0</v>
      </c>
      <c r="BJ198" s="3268">
        <f t="shared" si="108"/>
        <v>0</v>
      </c>
      <c r="BK198" s="3268">
        <f t="shared" si="109"/>
        <v>0</v>
      </c>
      <c r="BL198" s="3268">
        <f t="shared" si="110"/>
        <v>0</v>
      </c>
      <c r="BM198" s="3268">
        <f t="shared" si="111"/>
        <v>0</v>
      </c>
      <c r="BN198" s="3268">
        <f t="shared" si="112"/>
        <v>0</v>
      </c>
      <c r="BO198" s="3268">
        <f t="shared" si="113"/>
        <v>0</v>
      </c>
      <c r="BP198" s="3268">
        <f t="shared" si="114"/>
        <v>0</v>
      </c>
      <c r="BQ198" s="3268">
        <f t="shared" si="115"/>
        <v>0</v>
      </c>
      <c r="BR198" s="3268">
        <f t="shared" si="116"/>
        <v>0</v>
      </c>
      <c r="BS198" s="3268">
        <f t="shared" si="117"/>
        <v>0</v>
      </c>
      <c r="BT198" s="3320">
        <f t="shared" si="118"/>
        <v>0</v>
      </c>
    </row>
    <row r="199" spans="1:72">
      <c r="A199" s="3265"/>
      <c r="B199" s="3266"/>
      <c r="C199" s="3266"/>
      <c r="D199" s="3267"/>
      <c r="E199" s="3268">
        <f t="shared" si="119"/>
        <v>0</v>
      </c>
      <c r="F199" s="3269"/>
      <c r="G199" s="3270">
        <f t="shared" si="94"/>
        <v>0</v>
      </c>
      <c r="H199" s="3271">
        <f t="shared" si="95"/>
        <v>0</v>
      </c>
      <c r="I199" s="3278"/>
      <c r="J199" s="3278"/>
      <c r="K199" s="3278"/>
      <c r="L199" s="3278"/>
      <c r="M199" s="3278"/>
      <c r="N199" s="3278"/>
      <c r="O199" s="3278"/>
      <c r="P199" s="3278"/>
      <c r="Q199" s="3278"/>
      <c r="R199" s="3278"/>
      <c r="S199" s="3278"/>
      <c r="T199" s="3278"/>
      <c r="U199" s="3278"/>
      <c r="V199" s="3278"/>
      <c r="W199" s="3278"/>
      <c r="X199" s="3278"/>
      <c r="Y199" s="3278"/>
      <c r="Z199" s="3278"/>
      <c r="AA199" s="3278"/>
      <c r="AB199" s="3278"/>
      <c r="AC199" s="3268">
        <f t="shared" si="96"/>
        <v>0</v>
      </c>
      <c r="AD199" s="3288"/>
      <c r="AE199" s="3288"/>
      <c r="AF199" s="3288"/>
      <c r="AG199" s="3288"/>
      <c r="AH199" s="3288"/>
      <c r="AI199" s="3288"/>
      <c r="AJ199" s="3288"/>
      <c r="AK199" s="3288"/>
      <c r="AL199" s="3288"/>
      <c r="AM199" s="3288"/>
      <c r="AN199" s="3288"/>
      <c r="AO199" s="3288"/>
      <c r="AP199" s="3288"/>
      <c r="AQ199" s="3288"/>
      <c r="AR199" s="3288"/>
      <c r="AS199" s="3288"/>
      <c r="AT199" s="3298"/>
      <c r="AU199" s="3299"/>
      <c r="AV199" s="972">
        <f t="shared" si="120"/>
        <v>0</v>
      </c>
      <c r="AW199" s="972">
        <f t="shared" si="121"/>
        <v>0</v>
      </c>
      <c r="AX199" s="972">
        <f t="shared" si="122"/>
        <v>0</v>
      </c>
      <c r="AY199" s="3313">
        <f t="shared" si="97"/>
        <v>0</v>
      </c>
      <c r="AZ199" s="3268">
        <f t="shared" si="98"/>
        <v>0</v>
      </c>
      <c r="BA199" s="3268">
        <f t="shared" si="99"/>
        <v>0</v>
      </c>
      <c r="BB199" s="3268">
        <f t="shared" si="100"/>
        <v>0</v>
      </c>
      <c r="BC199" s="3268">
        <f t="shared" si="101"/>
        <v>0</v>
      </c>
      <c r="BD199" s="3268">
        <f t="shared" si="102"/>
        <v>0</v>
      </c>
      <c r="BE199" s="3268">
        <f t="shared" si="103"/>
        <v>0</v>
      </c>
      <c r="BF199" s="3268">
        <f t="shared" si="104"/>
        <v>0</v>
      </c>
      <c r="BG199" s="3268">
        <f t="shared" si="105"/>
        <v>0</v>
      </c>
      <c r="BH199" s="3268">
        <f t="shared" si="106"/>
        <v>0</v>
      </c>
      <c r="BI199" s="3268">
        <f t="shared" si="107"/>
        <v>0</v>
      </c>
      <c r="BJ199" s="3268">
        <f t="shared" si="108"/>
        <v>0</v>
      </c>
      <c r="BK199" s="3268">
        <f t="shared" si="109"/>
        <v>0</v>
      </c>
      <c r="BL199" s="3268">
        <f t="shared" si="110"/>
        <v>0</v>
      </c>
      <c r="BM199" s="3268">
        <f t="shared" si="111"/>
        <v>0</v>
      </c>
      <c r="BN199" s="3268">
        <f t="shared" si="112"/>
        <v>0</v>
      </c>
      <c r="BO199" s="3268">
        <f t="shared" si="113"/>
        <v>0</v>
      </c>
      <c r="BP199" s="3268">
        <f t="shared" si="114"/>
        <v>0</v>
      </c>
      <c r="BQ199" s="3268">
        <f t="shared" si="115"/>
        <v>0</v>
      </c>
      <c r="BR199" s="3268">
        <f t="shared" si="116"/>
        <v>0</v>
      </c>
      <c r="BS199" s="3268">
        <f t="shared" si="117"/>
        <v>0</v>
      </c>
      <c r="BT199" s="3320">
        <f t="shared" si="118"/>
        <v>0</v>
      </c>
    </row>
    <row r="200" spans="1:72">
      <c r="A200" s="3265"/>
      <c r="B200" s="3266"/>
      <c r="C200" s="3266"/>
      <c r="D200" s="3267"/>
      <c r="E200" s="3268">
        <f t="shared" si="119"/>
        <v>0</v>
      </c>
      <c r="F200" s="3269"/>
      <c r="G200" s="3270">
        <f t="shared" si="94"/>
        <v>0</v>
      </c>
      <c r="H200" s="3271">
        <f t="shared" si="95"/>
        <v>0</v>
      </c>
      <c r="I200" s="3278"/>
      <c r="J200" s="3278"/>
      <c r="K200" s="3278"/>
      <c r="L200" s="3278"/>
      <c r="M200" s="3278"/>
      <c r="N200" s="3278"/>
      <c r="O200" s="3278"/>
      <c r="P200" s="3278"/>
      <c r="Q200" s="3278"/>
      <c r="R200" s="3278"/>
      <c r="S200" s="3278"/>
      <c r="T200" s="3278"/>
      <c r="U200" s="3278"/>
      <c r="V200" s="3278"/>
      <c r="W200" s="3278"/>
      <c r="X200" s="3278"/>
      <c r="Y200" s="3278"/>
      <c r="Z200" s="3278"/>
      <c r="AA200" s="3278"/>
      <c r="AB200" s="3278"/>
      <c r="AC200" s="3268">
        <f t="shared" si="96"/>
        <v>0</v>
      </c>
      <c r="AD200" s="3288"/>
      <c r="AE200" s="3288"/>
      <c r="AF200" s="3288"/>
      <c r="AG200" s="3288"/>
      <c r="AH200" s="3288"/>
      <c r="AI200" s="3288"/>
      <c r="AJ200" s="3288"/>
      <c r="AK200" s="3288"/>
      <c r="AL200" s="3288"/>
      <c r="AM200" s="3288"/>
      <c r="AN200" s="3288"/>
      <c r="AO200" s="3288"/>
      <c r="AP200" s="3288"/>
      <c r="AQ200" s="3288"/>
      <c r="AR200" s="3288"/>
      <c r="AS200" s="3288"/>
      <c r="AT200" s="3298"/>
      <c r="AU200" s="3299"/>
      <c r="AV200" s="972">
        <f t="shared" si="120"/>
        <v>0</v>
      </c>
      <c r="AW200" s="972">
        <f t="shared" si="121"/>
        <v>0</v>
      </c>
      <c r="AX200" s="972">
        <f t="shared" si="122"/>
        <v>0</v>
      </c>
      <c r="AY200" s="3313">
        <f t="shared" si="97"/>
        <v>0</v>
      </c>
      <c r="AZ200" s="3268">
        <f t="shared" si="98"/>
        <v>0</v>
      </c>
      <c r="BA200" s="3268">
        <f t="shared" si="99"/>
        <v>0</v>
      </c>
      <c r="BB200" s="3268">
        <f t="shared" si="100"/>
        <v>0</v>
      </c>
      <c r="BC200" s="3268">
        <f t="shared" si="101"/>
        <v>0</v>
      </c>
      <c r="BD200" s="3268">
        <f t="shared" si="102"/>
        <v>0</v>
      </c>
      <c r="BE200" s="3268">
        <f t="shared" si="103"/>
        <v>0</v>
      </c>
      <c r="BF200" s="3268">
        <f t="shared" si="104"/>
        <v>0</v>
      </c>
      <c r="BG200" s="3268">
        <f t="shared" si="105"/>
        <v>0</v>
      </c>
      <c r="BH200" s="3268">
        <f t="shared" si="106"/>
        <v>0</v>
      </c>
      <c r="BI200" s="3268">
        <f t="shared" si="107"/>
        <v>0</v>
      </c>
      <c r="BJ200" s="3268">
        <f t="shared" si="108"/>
        <v>0</v>
      </c>
      <c r="BK200" s="3268">
        <f t="shared" si="109"/>
        <v>0</v>
      </c>
      <c r="BL200" s="3268">
        <f t="shared" si="110"/>
        <v>0</v>
      </c>
      <c r="BM200" s="3268">
        <f t="shared" si="111"/>
        <v>0</v>
      </c>
      <c r="BN200" s="3268">
        <f t="shared" si="112"/>
        <v>0</v>
      </c>
      <c r="BO200" s="3268">
        <f t="shared" si="113"/>
        <v>0</v>
      </c>
      <c r="BP200" s="3268">
        <f t="shared" si="114"/>
        <v>0</v>
      </c>
      <c r="BQ200" s="3268">
        <f t="shared" si="115"/>
        <v>0</v>
      </c>
      <c r="BR200" s="3268">
        <f t="shared" si="116"/>
        <v>0</v>
      </c>
      <c r="BS200" s="3268">
        <f t="shared" si="117"/>
        <v>0</v>
      </c>
      <c r="BT200" s="3320">
        <f t="shared" si="118"/>
        <v>0</v>
      </c>
    </row>
    <row r="201" spans="1:72">
      <c r="A201" s="3265"/>
      <c r="B201" s="3266"/>
      <c r="C201" s="3266"/>
      <c r="D201" s="3267"/>
      <c r="E201" s="3268">
        <f t="shared" si="119"/>
        <v>0</v>
      </c>
      <c r="F201" s="3269"/>
      <c r="G201" s="3270">
        <f t="shared" si="94"/>
        <v>0</v>
      </c>
      <c r="H201" s="3271">
        <f t="shared" si="95"/>
        <v>0</v>
      </c>
      <c r="I201" s="3278"/>
      <c r="J201" s="3278"/>
      <c r="K201" s="3278"/>
      <c r="L201" s="3278"/>
      <c r="M201" s="3278"/>
      <c r="N201" s="3278"/>
      <c r="O201" s="3278"/>
      <c r="P201" s="3278"/>
      <c r="Q201" s="3278"/>
      <c r="R201" s="3278"/>
      <c r="S201" s="3278"/>
      <c r="T201" s="3278"/>
      <c r="U201" s="3278"/>
      <c r="V201" s="3278"/>
      <c r="W201" s="3278"/>
      <c r="X201" s="3278"/>
      <c r="Y201" s="3278"/>
      <c r="Z201" s="3278"/>
      <c r="AA201" s="3278"/>
      <c r="AB201" s="3278"/>
      <c r="AC201" s="3268">
        <f t="shared" si="96"/>
        <v>0</v>
      </c>
      <c r="AD201" s="3288"/>
      <c r="AE201" s="3288"/>
      <c r="AF201" s="3288"/>
      <c r="AG201" s="3288"/>
      <c r="AH201" s="3288"/>
      <c r="AI201" s="3288"/>
      <c r="AJ201" s="3288"/>
      <c r="AK201" s="3288"/>
      <c r="AL201" s="3288"/>
      <c r="AM201" s="3288"/>
      <c r="AN201" s="3288"/>
      <c r="AO201" s="3288"/>
      <c r="AP201" s="3288"/>
      <c r="AQ201" s="3288"/>
      <c r="AR201" s="3288"/>
      <c r="AS201" s="3288"/>
      <c r="AT201" s="3298"/>
      <c r="AU201" s="3299"/>
      <c r="AV201" s="972">
        <f t="shared" si="120"/>
        <v>0</v>
      </c>
      <c r="AW201" s="972">
        <f t="shared" si="121"/>
        <v>0</v>
      </c>
      <c r="AX201" s="972">
        <f t="shared" si="122"/>
        <v>0</v>
      </c>
      <c r="AY201" s="3313">
        <f t="shared" si="97"/>
        <v>0</v>
      </c>
      <c r="AZ201" s="3268">
        <f t="shared" si="98"/>
        <v>0</v>
      </c>
      <c r="BA201" s="3268">
        <f t="shared" si="99"/>
        <v>0</v>
      </c>
      <c r="BB201" s="3268">
        <f t="shared" si="100"/>
        <v>0</v>
      </c>
      <c r="BC201" s="3268">
        <f t="shared" si="101"/>
        <v>0</v>
      </c>
      <c r="BD201" s="3268">
        <f t="shared" si="102"/>
        <v>0</v>
      </c>
      <c r="BE201" s="3268">
        <f t="shared" si="103"/>
        <v>0</v>
      </c>
      <c r="BF201" s="3268">
        <f t="shared" si="104"/>
        <v>0</v>
      </c>
      <c r="BG201" s="3268">
        <f t="shared" si="105"/>
        <v>0</v>
      </c>
      <c r="BH201" s="3268">
        <f t="shared" si="106"/>
        <v>0</v>
      </c>
      <c r="BI201" s="3268">
        <f t="shared" si="107"/>
        <v>0</v>
      </c>
      <c r="BJ201" s="3268">
        <f t="shared" si="108"/>
        <v>0</v>
      </c>
      <c r="BK201" s="3268">
        <f t="shared" si="109"/>
        <v>0</v>
      </c>
      <c r="BL201" s="3268">
        <f t="shared" si="110"/>
        <v>0</v>
      </c>
      <c r="BM201" s="3268">
        <f t="shared" si="111"/>
        <v>0</v>
      </c>
      <c r="BN201" s="3268">
        <f t="shared" si="112"/>
        <v>0</v>
      </c>
      <c r="BO201" s="3268">
        <f t="shared" si="113"/>
        <v>0</v>
      </c>
      <c r="BP201" s="3268">
        <f t="shared" si="114"/>
        <v>0</v>
      </c>
      <c r="BQ201" s="3268">
        <f t="shared" si="115"/>
        <v>0</v>
      </c>
      <c r="BR201" s="3268">
        <f t="shared" si="116"/>
        <v>0</v>
      </c>
      <c r="BS201" s="3268">
        <f t="shared" si="117"/>
        <v>0</v>
      </c>
      <c r="BT201" s="3320">
        <f t="shared" si="118"/>
        <v>0</v>
      </c>
    </row>
    <row r="202" spans="1:72">
      <c r="A202" s="3265"/>
      <c r="B202" s="3266"/>
      <c r="C202" s="3266"/>
      <c r="D202" s="3267"/>
      <c r="E202" s="3268">
        <f t="shared" si="119"/>
        <v>0</v>
      </c>
      <c r="F202" s="3269"/>
      <c r="G202" s="3270">
        <f t="shared" si="94"/>
        <v>0</v>
      </c>
      <c r="H202" s="3271">
        <f t="shared" si="95"/>
        <v>0</v>
      </c>
      <c r="I202" s="3278"/>
      <c r="J202" s="3278"/>
      <c r="K202" s="3278"/>
      <c r="L202" s="3278"/>
      <c r="M202" s="3278"/>
      <c r="N202" s="3278"/>
      <c r="O202" s="3278"/>
      <c r="P202" s="3278"/>
      <c r="Q202" s="3278"/>
      <c r="R202" s="3278"/>
      <c r="S202" s="3278"/>
      <c r="T202" s="3278"/>
      <c r="U202" s="3278"/>
      <c r="V202" s="3278"/>
      <c r="W202" s="3278"/>
      <c r="X202" s="3278"/>
      <c r="Y202" s="3278"/>
      <c r="Z202" s="3278"/>
      <c r="AA202" s="3278"/>
      <c r="AB202" s="3278"/>
      <c r="AC202" s="3268">
        <f t="shared" si="96"/>
        <v>0</v>
      </c>
      <c r="AD202" s="3288"/>
      <c r="AE202" s="3288"/>
      <c r="AF202" s="3288"/>
      <c r="AG202" s="3288"/>
      <c r="AH202" s="3288"/>
      <c r="AI202" s="3288"/>
      <c r="AJ202" s="3288"/>
      <c r="AK202" s="3288"/>
      <c r="AL202" s="3288"/>
      <c r="AM202" s="3288"/>
      <c r="AN202" s="3288"/>
      <c r="AO202" s="3288"/>
      <c r="AP202" s="3288"/>
      <c r="AQ202" s="3288"/>
      <c r="AR202" s="3288"/>
      <c r="AS202" s="3288"/>
      <c r="AT202" s="3298"/>
      <c r="AU202" s="3299"/>
      <c r="AV202" s="972">
        <f t="shared" si="120"/>
        <v>0</v>
      </c>
      <c r="AW202" s="972">
        <f t="shared" si="121"/>
        <v>0</v>
      </c>
      <c r="AX202" s="972">
        <f t="shared" si="122"/>
        <v>0</v>
      </c>
      <c r="AY202" s="3313">
        <f t="shared" si="97"/>
        <v>0</v>
      </c>
      <c r="AZ202" s="3268">
        <f t="shared" si="98"/>
        <v>0</v>
      </c>
      <c r="BA202" s="3268">
        <f t="shared" si="99"/>
        <v>0</v>
      </c>
      <c r="BB202" s="3268">
        <f t="shared" si="100"/>
        <v>0</v>
      </c>
      <c r="BC202" s="3268">
        <f t="shared" si="101"/>
        <v>0</v>
      </c>
      <c r="BD202" s="3268">
        <f t="shared" si="102"/>
        <v>0</v>
      </c>
      <c r="BE202" s="3268">
        <f t="shared" si="103"/>
        <v>0</v>
      </c>
      <c r="BF202" s="3268">
        <f t="shared" si="104"/>
        <v>0</v>
      </c>
      <c r="BG202" s="3268">
        <f t="shared" si="105"/>
        <v>0</v>
      </c>
      <c r="BH202" s="3268">
        <f t="shared" si="106"/>
        <v>0</v>
      </c>
      <c r="BI202" s="3268">
        <f t="shared" si="107"/>
        <v>0</v>
      </c>
      <c r="BJ202" s="3268">
        <f t="shared" si="108"/>
        <v>0</v>
      </c>
      <c r="BK202" s="3268">
        <f t="shared" si="109"/>
        <v>0</v>
      </c>
      <c r="BL202" s="3268">
        <f t="shared" si="110"/>
        <v>0</v>
      </c>
      <c r="BM202" s="3268">
        <f t="shared" si="111"/>
        <v>0</v>
      </c>
      <c r="BN202" s="3268">
        <f t="shared" si="112"/>
        <v>0</v>
      </c>
      <c r="BO202" s="3268">
        <f t="shared" si="113"/>
        <v>0</v>
      </c>
      <c r="BP202" s="3268">
        <f t="shared" si="114"/>
        <v>0</v>
      </c>
      <c r="BQ202" s="3268">
        <f t="shared" si="115"/>
        <v>0</v>
      </c>
      <c r="BR202" s="3268">
        <f t="shared" si="116"/>
        <v>0</v>
      </c>
      <c r="BS202" s="3268">
        <f t="shared" si="117"/>
        <v>0</v>
      </c>
      <c r="BT202" s="3320">
        <f t="shared" si="118"/>
        <v>0</v>
      </c>
    </row>
    <row r="203" spans="1:72">
      <c r="A203" s="3265"/>
      <c r="B203" s="3266"/>
      <c r="C203" s="3266"/>
      <c r="D203" s="3267"/>
      <c r="E203" s="3268">
        <f t="shared" si="119"/>
        <v>0</v>
      </c>
      <c r="F203" s="3269"/>
      <c r="G203" s="3270">
        <f t="shared" si="94"/>
        <v>0</v>
      </c>
      <c r="H203" s="3271">
        <f t="shared" si="95"/>
        <v>0</v>
      </c>
      <c r="I203" s="3278"/>
      <c r="J203" s="3278"/>
      <c r="K203" s="3278"/>
      <c r="L203" s="3278"/>
      <c r="M203" s="3278"/>
      <c r="N203" s="3278"/>
      <c r="O203" s="3278"/>
      <c r="P203" s="3278"/>
      <c r="Q203" s="3278"/>
      <c r="R203" s="3278"/>
      <c r="S203" s="3278"/>
      <c r="T203" s="3278"/>
      <c r="U203" s="3278"/>
      <c r="V203" s="3278"/>
      <c r="W203" s="3278"/>
      <c r="X203" s="3278"/>
      <c r="Y203" s="3278"/>
      <c r="Z203" s="3278"/>
      <c r="AA203" s="3278"/>
      <c r="AB203" s="3278"/>
      <c r="AC203" s="3268">
        <f t="shared" si="96"/>
        <v>0</v>
      </c>
      <c r="AD203" s="3288"/>
      <c r="AE203" s="3288"/>
      <c r="AF203" s="3288"/>
      <c r="AG203" s="3288"/>
      <c r="AH203" s="3288"/>
      <c r="AI203" s="3288"/>
      <c r="AJ203" s="3288"/>
      <c r="AK203" s="3288"/>
      <c r="AL203" s="3288"/>
      <c r="AM203" s="3288"/>
      <c r="AN203" s="3288"/>
      <c r="AO203" s="3288"/>
      <c r="AP203" s="3288"/>
      <c r="AQ203" s="3288"/>
      <c r="AR203" s="3288"/>
      <c r="AS203" s="3288"/>
      <c r="AT203" s="3298"/>
      <c r="AU203" s="3299"/>
      <c r="AV203" s="972">
        <f t="shared" si="120"/>
        <v>0</v>
      </c>
      <c r="AW203" s="972">
        <f t="shared" si="121"/>
        <v>0</v>
      </c>
      <c r="AX203" s="972">
        <f t="shared" si="122"/>
        <v>0</v>
      </c>
      <c r="AY203" s="3313">
        <f t="shared" si="97"/>
        <v>0</v>
      </c>
      <c r="AZ203" s="3268">
        <f t="shared" si="98"/>
        <v>0</v>
      </c>
      <c r="BA203" s="3268">
        <f t="shared" si="99"/>
        <v>0</v>
      </c>
      <c r="BB203" s="3268">
        <f t="shared" si="100"/>
        <v>0</v>
      </c>
      <c r="BC203" s="3268">
        <f t="shared" si="101"/>
        <v>0</v>
      </c>
      <c r="BD203" s="3268">
        <f t="shared" si="102"/>
        <v>0</v>
      </c>
      <c r="BE203" s="3268">
        <f t="shared" si="103"/>
        <v>0</v>
      </c>
      <c r="BF203" s="3268">
        <f t="shared" si="104"/>
        <v>0</v>
      </c>
      <c r="BG203" s="3268">
        <f t="shared" si="105"/>
        <v>0</v>
      </c>
      <c r="BH203" s="3268">
        <f t="shared" si="106"/>
        <v>0</v>
      </c>
      <c r="BI203" s="3268">
        <f t="shared" si="107"/>
        <v>0</v>
      </c>
      <c r="BJ203" s="3268">
        <f t="shared" si="108"/>
        <v>0</v>
      </c>
      <c r="BK203" s="3268">
        <f t="shared" si="109"/>
        <v>0</v>
      </c>
      <c r="BL203" s="3268">
        <f t="shared" si="110"/>
        <v>0</v>
      </c>
      <c r="BM203" s="3268">
        <f t="shared" si="111"/>
        <v>0</v>
      </c>
      <c r="BN203" s="3268">
        <f t="shared" si="112"/>
        <v>0</v>
      </c>
      <c r="BO203" s="3268">
        <f t="shared" si="113"/>
        <v>0</v>
      </c>
      <c r="BP203" s="3268">
        <f t="shared" si="114"/>
        <v>0</v>
      </c>
      <c r="BQ203" s="3268">
        <f t="shared" si="115"/>
        <v>0</v>
      </c>
      <c r="BR203" s="3268">
        <f t="shared" si="116"/>
        <v>0</v>
      </c>
      <c r="BS203" s="3268">
        <f t="shared" si="117"/>
        <v>0</v>
      </c>
      <c r="BT203" s="3320">
        <f t="shared" si="118"/>
        <v>0</v>
      </c>
    </row>
    <row r="204" spans="1:72">
      <c r="A204" s="3265"/>
      <c r="B204" s="3266"/>
      <c r="C204" s="3266"/>
      <c r="D204" s="3267"/>
      <c r="E204" s="3268">
        <f t="shared" si="119"/>
        <v>0</v>
      </c>
      <c r="F204" s="3269"/>
      <c r="G204" s="3270">
        <f t="shared" si="94"/>
        <v>0</v>
      </c>
      <c r="H204" s="3271">
        <f t="shared" si="95"/>
        <v>0</v>
      </c>
      <c r="I204" s="3278"/>
      <c r="J204" s="3278"/>
      <c r="K204" s="3278"/>
      <c r="L204" s="3278"/>
      <c r="M204" s="3278"/>
      <c r="N204" s="3278"/>
      <c r="O204" s="3278"/>
      <c r="P204" s="3278"/>
      <c r="Q204" s="3278"/>
      <c r="R204" s="3278"/>
      <c r="S204" s="3278"/>
      <c r="T204" s="3278"/>
      <c r="U204" s="3278"/>
      <c r="V204" s="3278"/>
      <c r="W204" s="3278"/>
      <c r="X204" s="3278"/>
      <c r="Y204" s="3278"/>
      <c r="Z204" s="3278"/>
      <c r="AA204" s="3278"/>
      <c r="AB204" s="3278"/>
      <c r="AC204" s="3268">
        <f t="shared" si="96"/>
        <v>0</v>
      </c>
      <c r="AD204" s="3288"/>
      <c r="AE204" s="3288"/>
      <c r="AF204" s="3288"/>
      <c r="AG204" s="3288"/>
      <c r="AH204" s="3288"/>
      <c r="AI204" s="3288"/>
      <c r="AJ204" s="3288"/>
      <c r="AK204" s="3288"/>
      <c r="AL204" s="3288"/>
      <c r="AM204" s="3288"/>
      <c r="AN204" s="3288"/>
      <c r="AO204" s="3288"/>
      <c r="AP204" s="3288"/>
      <c r="AQ204" s="3288"/>
      <c r="AR204" s="3288"/>
      <c r="AS204" s="3288"/>
      <c r="AT204" s="3298"/>
      <c r="AU204" s="3299"/>
      <c r="AV204" s="972">
        <f t="shared" si="120"/>
        <v>0</v>
      </c>
      <c r="AW204" s="972">
        <f t="shared" si="121"/>
        <v>0</v>
      </c>
      <c r="AX204" s="972">
        <f t="shared" si="122"/>
        <v>0</v>
      </c>
      <c r="AY204" s="3313">
        <f t="shared" si="97"/>
        <v>0</v>
      </c>
      <c r="AZ204" s="3268">
        <f t="shared" si="98"/>
        <v>0</v>
      </c>
      <c r="BA204" s="3268">
        <f t="shared" si="99"/>
        <v>0</v>
      </c>
      <c r="BB204" s="3268">
        <f t="shared" si="100"/>
        <v>0</v>
      </c>
      <c r="BC204" s="3268">
        <f t="shared" si="101"/>
        <v>0</v>
      </c>
      <c r="BD204" s="3268">
        <f t="shared" si="102"/>
        <v>0</v>
      </c>
      <c r="BE204" s="3268">
        <f t="shared" si="103"/>
        <v>0</v>
      </c>
      <c r="BF204" s="3268">
        <f t="shared" si="104"/>
        <v>0</v>
      </c>
      <c r="BG204" s="3268">
        <f t="shared" si="105"/>
        <v>0</v>
      </c>
      <c r="BH204" s="3268">
        <f t="shared" si="106"/>
        <v>0</v>
      </c>
      <c r="BI204" s="3268">
        <f t="shared" si="107"/>
        <v>0</v>
      </c>
      <c r="BJ204" s="3268">
        <f t="shared" si="108"/>
        <v>0</v>
      </c>
      <c r="BK204" s="3268">
        <f t="shared" si="109"/>
        <v>0</v>
      </c>
      <c r="BL204" s="3268">
        <f t="shared" si="110"/>
        <v>0</v>
      </c>
      <c r="BM204" s="3268">
        <f t="shared" si="111"/>
        <v>0</v>
      </c>
      <c r="BN204" s="3268">
        <f t="shared" si="112"/>
        <v>0</v>
      </c>
      <c r="BO204" s="3268">
        <f t="shared" si="113"/>
        <v>0</v>
      </c>
      <c r="BP204" s="3268">
        <f t="shared" si="114"/>
        <v>0</v>
      </c>
      <c r="BQ204" s="3268">
        <f t="shared" si="115"/>
        <v>0</v>
      </c>
      <c r="BR204" s="3268">
        <f t="shared" si="116"/>
        <v>0</v>
      </c>
      <c r="BS204" s="3268">
        <f t="shared" si="117"/>
        <v>0</v>
      </c>
      <c r="BT204" s="3320">
        <f t="shared" si="118"/>
        <v>0</v>
      </c>
    </row>
    <row r="205" spans="1:72">
      <c r="A205" s="3265"/>
      <c r="B205" s="3265"/>
      <c r="C205" s="3265"/>
      <c r="D205" s="3267"/>
      <c r="E205" s="3268">
        <f t="shared" si="119"/>
        <v>0</v>
      </c>
      <c r="F205" s="3321"/>
      <c r="G205" s="3270">
        <f t="shared" si="94"/>
        <v>0</v>
      </c>
      <c r="H205" s="3271">
        <f t="shared" si="95"/>
        <v>0</v>
      </c>
      <c r="I205" s="3322"/>
      <c r="J205" s="3322"/>
      <c r="K205" s="3278"/>
      <c r="L205" s="3278"/>
      <c r="M205" s="3278"/>
      <c r="N205" s="3278"/>
      <c r="O205" s="3278"/>
      <c r="P205" s="3278"/>
      <c r="Q205" s="3278"/>
      <c r="R205" s="3278"/>
      <c r="S205" s="3278"/>
      <c r="T205" s="3278"/>
      <c r="U205" s="3278"/>
      <c r="V205" s="3278"/>
      <c r="W205" s="3278"/>
      <c r="X205" s="3278"/>
      <c r="Y205" s="3278"/>
      <c r="Z205" s="3278"/>
      <c r="AA205" s="3278"/>
      <c r="AB205" s="3278"/>
      <c r="AC205" s="3268">
        <f t="shared" si="96"/>
        <v>0</v>
      </c>
      <c r="AD205" s="3288"/>
      <c r="AE205" s="3288"/>
      <c r="AF205" s="3288"/>
      <c r="AG205" s="3288"/>
      <c r="AH205" s="3288"/>
      <c r="AI205" s="3288"/>
      <c r="AJ205" s="3288"/>
      <c r="AK205" s="3288"/>
      <c r="AL205" s="3288"/>
      <c r="AM205" s="3288"/>
      <c r="AN205" s="3288"/>
      <c r="AO205" s="3288"/>
      <c r="AP205" s="3288"/>
      <c r="AQ205" s="3288"/>
      <c r="AR205" s="3288"/>
      <c r="AS205" s="3288"/>
      <c r="AT205" s="3288"/>
      <c r="AU205" s="3323"/>
      <c r="AV205" s="972">
        <f t="shared" si="120"/>
        <v>0</v>
      </c>
      <c r="AW205" s="972">
        <f t="shared" si="121"/>
        <v>0</v>
      </c>
      <c r="AX205" s="972">
        <f t="shared" si="122"/>
        <v>0</v>
      </c>
      <c r="AY205" s="3313">
        <f t="shared" si="97"/>
        <v>0</v>
      </c>
      <c r="AZ205" s="3268">
        <f t="shared" si="98"/>
        <v>0</v>
      </c>
      <c r="BA205" s="3268">
        <f t="shared" si="99"/>
        <v>0</v>
      </c>
      <c r="BB205" s="3268">
        <f t="shared" si="100"/>
        <v>0</v>
      </c>
      <c r="BC205" s="3268">
        <f t="shared" si="101"/>
        <v>0</v>
      </c>
      <c r="BD205" s="3268">
        <f t="shared" si="102"/>
        <v>0</v>
      </c>
      <c r="BE205" s="3268">
        <f t="shared" si="103"/>
        <v>0</v>
      </c>
      <c r="BF205" s="3268">
        <f t="shared" si="104"/>
        <v>0</v>
      </c>
      <c r="BG205" s="3268">
        <f t="shared" si="105"/>
        <v>0</v>
      </c>
      <c r="BH205" s="3268">
        <f t="shared" si="106"/>
        <v>0</v>
      </c>
      <c r="BI205" s="3268">
        <f t="shared" si="107"/>
        <v>0</v>
      </c>
      <c r="BJ205" s="3268">
        <f t="shared" si="108"/>
        <v>0</v>
      </c>
      <c r="BK205" s="3268">
        <f t="shared" si="109"/>
        <v>0</v>
      </c>
      <c r="BL205" s="3268">
        <f t="shared" si="110"/>
        <v>0</v>
      </c>
      <c r="BM205" s="3268">
        <f t="shared" si="111"/>
        <v>0</v>
      </c>
      <c r="BN205" s="3268">
        <f t="shared" si="112"/>
        <v>0</v>
      </c>
      <c r="BO205" s="3268">
        <f t="shared" si="113"/>
        <v>0</v>
      </c>
      <c r="BP205" s="3268">
        <f t="shared" si="114"/>
        <v>0</v>
      </c>
      <c r="BQ205" s="3268">
        <f t="shared" si="115"/>
        <v>0</v>
      </c>
      <c r="BR205" s="3268">
        <f t="shared" si="116"/>
        <v>0</v>
      </c>
      <c r="BS205" s="3268">
        <f t="shared" si="117"/>
        <v>0</v>
      </c>
      <c r="BT205" s="3320">
        <f t="shared" si="118"/>
        <v>0</v>
      </c>
    </row>
    <row r="206" spans="1:72">
      <c r="A206" s="3265"/>
      <c r="B206" s="3265"/>
      <c r="C206" s="3265"/>
      <c r="D206" s="3267"/>
      <c r="E206" s="3268">
        <f t="shared" si="119"/>
        <v>0</v>
      </c>
      <c r="F206" s="3321"/>
      <c r="G206" s="3270">
        <f t="shared" si="94"/>
        <v>0</v>
      </c>
      <c r="H206" s="3271">
        <f t="shared" si="95"/>
        <v>0</v>
      </c>
      <c r="I206" s="3278"/>
      <c r="J206" s="3278"/>
      <c r="K206" s="3278"/>
      <c r="L206" s="3278"/>
      <c r="M206" s="3278"/>
      <c r="N206" s="3278"/>
      <c r="O206" s="3278"/>
      <c r="P206" s="3278"/>
      <c r="Q206" s="3278"/>
      <c r="R206" s="3278"/>
      <c r="S206" s="3278"/>
      <c r="T206" s="3278"/>
      <c r="U206" s="3278"/>
      <c r="V206" s="3278"/>
      <c r="W206" s="3278"/>
      <c r="X206" s="3278"/>
      <c r="Y206" s="3278"/>
      <c r="Z206" s="3278"/>
      <c r="AA206" s="3278"/>
      <c r="AB206" s="3278"/>
      <c r="AC206" s="3268">
        <f t="shared" si="96"/>
        <v>0</v>
      </c>
      <c r="AD206" s="3288"/>
      <c r="AE206" s="3288"/>
      <c r="AF206" s="3288"/>
      <c r="AG206" s="3288"/>
      <c r="AH206" s="3288"/>
      <c r="AI206" s="3288"/>
      <c r="AJ206" s="3288"/>
      <c r="AK206" s="3288"/>
      <c r="AL206" s="3288"/>
      <c r="AM206" s="3288"/>
      <c r="AN206" s="3288"/>
      <c r="AO206" s="3288"/>
      <c r="AP206" s="3288"/>
      <c r="AQ206" s="3288"/>
      <c r="AR206" s="3288"/>
      <c r="AS206" s="3288"/>
      <c r="AT206" s="3288"/>
      <c r="AU206" s="3323"/>
      <c r="AV206" s="972">
        <f t="shared" si="120"/>
        <v>0</v>
      </c>
      <c r="AW206" s="972">
        <f t="shared" si="121"/>
        <v>0</v>
      </c>
      <c r="AX206" s="972">
        <f t="shared" si="122"/>
        <v>0</v>
      </c>
      <c r="AY206" s="3313">
        <f t="shared" si="97"/>
        <v>0</v>
      </c>
      <c r="AZ206" s="3268">
        <f t="shared" si="98"/>
        <v>0</v>
      </c>
      <c r="BA206" s="3268">
        <f t="shared" si="99"/>
        <v>0</v>
      </c>
      <c r="BB206" s="3268">
        <f t="shared" si="100"/>
        <v>0</v>
      </c>
      <c r="BC206" s="3268">
        <f t="shared" si="101"/>
        <v>0</v>
      </c>
      <c r="BD206" s="3268">
        <f t="shared" si="102"/>
        <v>0</v>
      </c>
      <c r="BE206" s="3268">
        <f t="shared" si="103"/>
        <v>0</v>
      </c>
      <c r="BF206" s="3268">
        <f t="shared" si="104"/>
        <v>0</v>
      </c>
      <c r="BG206" s="3268">
        <f t="shared" si="105"/>
        <v>0</v>
      </c>
      <c r="BH206" s="3268">
        <f t="shared" si="106"/>
        <v>0</v>
      </c>
      <c r="BI206" s="3268">
        <f t="shared" si="107"/>
        <v>0</v>
      </c>
      <c r="BJ206" s="3268">
        <f t="shared" si="108"/>
        <v>0</v>
      </c>
      <c r="BK206" s="3268">
        <f t="shared" si="109"/>
        <v>0</v>
      </c>
      <c r="BL206" s="3268">
        <f t="shared" si="110"/>
        <v>0</v>
      </c>
      <c r="BM206" s="3268">
        <f t="shared" si="111"/>
        <v>0</v>
      </c>
      <c r="BN206" s="3268">
        <f t="shared" si="112"/>
        <v>0</v>
      </c>
      <c r="BO206" s="3268">
        <f t="shared" si="113"/>
        <v>0</v>
      </c>
      <c r="BP206" s="3268">
        <f t="shared" si="114"/>
        <v>0</v>
      </c>
      <c r="BQ206" s="3268">
        <f t="shared" si="115"/>
        <v>0</v>
      </c>
      <c r="BR206" s="3268">
        <f t="shared" si="116"/>
        <v>0</v>
      </c>
      <c r="BS206" s="3268">
        <f t="shared" si="117"/>
        <v>0</v>
      </c>
      <c r="BT206" s="3320">
        <f t="shared" si="118"/>
        <v>0</v>
      </c>
    </row>
    <row r="207" spans="1:72">
      <c r="A207" s="3265"/>
      <c r="B207" s="3265"/>
      <c r="C207" s="3265"/>
      <c r="D207" s="3267"/>
      <c r="E207" s="3268">
        <f t="shared" si="119"/>
        <v>0</v>
      </c>
      <c r="F207" s="3321"/>
      <c r="G207" s="3270">
        <f t="shared" si="94"/>
        <v>0</v>
      </c>
      <c r="H207" s="3271">
        <f t="shared" si="95"/>
        <v>0</v>
      </c>
      <c r="I207" s="3278"/>
      <c r="J207" s="3278"/>
      <c r="K207" s="3278"/>
      <c r="L207" s="3278"/>
      <c r="M207" s="3278"/>
      <c r="N207" s="3278"/>
      <c r="O207" s="3278"/>
      <c r="P207" s="3278"/>
      <c r="Q207" s="3278"/>
      <c r="R207" s="3278"/>
      <c r="S207" s="3278"/>
      <c r="T207" s="3278"/>
      <c r="U207" s="3278"/>
      <c r="V207" s="3278"/>
      <c r="W207" s="3278"/>
      <c r="X207" s="3278"/>
      <c r="Y207" s="3278"/>
      <c r="Z207" s="3278"/>
      <c r="AA207" s="3278"/>
      <c r="AB207" s="3278"/>
      <c r="AC207" s="3268">
        <f t="shared" si="96"/>
        <v>0</v>
      </c>
      <c r="AD207" s="3288"/>
      <c r="AE207" s="3288"/>
      <c r="AF207" s="3288"/>
      <c r="AG207" s="3288"/>
      <c r="AH207" s="3288"/>
      <c r="AI207" s="3288"/>
      <c r="AJ207" s="3288"/>
      <c r="AK207" s="3288"/>
      <c r="AL207" s="3288"/>
      <c r="AM207" s="3288"/>
      <c r="AN207" s="3288"/>
      <c r="AO207" s="3288"/>
      <c r="AP207" s="3288"/>
      <c r="AQ207" s="3288"/>
      <c r="AR207" s="3288"/>
      <c r="AS207" s="3288"/>
      <c r="AT207" s="3288"/>
      <c r="AU207" s="3323"/>
      <c r="AV207" s="972">
        <f t="shared" si="120"/>
        <v>0</v>
      </c>
      <c r="AW207" s="972">
        <f t="shared" si="121"/>
        <v>0</v>
      </c>
      <c r="AX207" s="972">
        <f t="shared" si="122"/>
        <v>0</v>
      </c>
      <c r="AY207" s="3313">
        <f t="shared" si="97"/>
        <v>0</v>
      </c>
      <c r="AZ207" s="3268">
        <f t="shared" si="98"/>
        <v>0</v>
      </c>
      <c r="BA207" s="3268">
        <f t="shared" si="99"/>
        <v>0</v>
      </c>
      <c r="BB207" s="3268">
        <f t="shared" si="100"/>
        <v>0</v>
      </c>
      <c r="BC207" s="3268">
        <f t="shared" si="101"/>
        <v>0</v>
      </c>
      <c r="BD207" s="3268">
        <f t="shared" si="102"/>
        <v>0</v>
      </c>
      <c r="BE207" s="3268">
        <f t="shared" si="103"/>
        <v>0</v>
      </c>
      <c r="BF207" s="3268">
        <f t="shared" si="104"/>
        <v>0</v>
      </c>
      <c r="BG207" s="3268">
        <f t="shared" si="105"/>
        <v>0</v>
      </c>
      <c r="BH207" s="3268">
        <f t="shared" si="106"/>
        <v>0</v>
      </c>
      <c r="BI207" s="3268">
        <f t="shared" si="107"/>
        <v>0</v>
      </c>
      <c r="BJ207" s="3268">
        <f t="shared" si="108"/>
        <v>0</v>
      </c>
      <c r="BK207" s="3268">
        <f t="shared" si="109"/>
        <v>0</v>
      </c>
      <c r="BL207" s="3268">
        <f t="shared" si="110"/>
        <v>0</v>
      </c>
      <c r="BM207" s="3268">
        <f t="shared" si="111"/>
        <v>0</v>
      </c>
      <c r="BN207" s="3268">
        <f t="shared" si="112"/>
        <v>0</v>
      </c>
      <c r="BO207" s="3268">
        <f t="shared" si="113"/>
        <v>0</v>
      </c>
      <c r="BP207" s="3268">
        <f t="shared" si="114"/>
        <v>0</v>
      </c>
      <c r="BQ207" s="3268">
        <f t="shared" si="115"/>
        <v>0</v>
      </c>
      <c r="BR207" s="3268">
        <f t="shared" si="116"/>
        <v>0</v>
      </c>
      <c r="BS207" s="3268">
        <f t="shared" si="117"/>
        <v>0</v>
      </c>
      <c r="BT207" s="3320">
        <f t="shared" si="118"/>
        <v>0</v>
      </c>
    </row>
    <row r="208" spans="1:72">
      <c r="A208" s="3265"/>
      <c r="B208" s="3266"/>
      <c r="C208" s="3266"/>
      <c r="D208" s="3267"/>
      <c r="E208" s="3268">
        <f t="shared" ref="E208:E302" si="123">IF($C$3="是",ROUND($A$3*G208/$B$3,2),ROUND($A$3*(G208-AT208)/$B$3,2))</f>
        <v>0</v>
      </c>
      <c r="F208" s="3269"/>
      <c r="G208" s="3270">
        <f t="shared" ref="G208:G299" si="124">H208+AC208+AT208</f>
        <v>0</v>
      </c>
      <c r="H208" s="3271">
        <f t="shared" ref="H208:H299" si="125">SUMIF(I$12:AB$12,"总值",I208:AB208)</f>
        <v>0</v>
      </c>
      <c r="I208" s="3278"/>
      <c r="J208" s="3278"/>
      <c r="K208" s="3278"/>
      <c r="L208" s="3278"/>
      <c r="M208" s="3278"/>
      <c r="N208" s="3278"/>
      <c r="O208" s="3278"/>
      <c r="P208" s="3278"/>
      <c r="Q208" s="3278"/>
      <c r="R208" s="3278"/>
      <c r="S208" s="3278"/>
      <c r="T208" s="3278"/>
      <c r="U208" s="3278"/>
      <c r="V208" s="3278"/>
      <c r="W208" s="3278"/>
      <c r="X208" s="3278"/>
      <c r="Y208" s="3278"/>
      <c r="Z208" s="3278"/>
      <c r="AA208" s="3278"/>
      <c r="AB208" s="3278"/>
      <c r="AC208" s="3268">
        <f t="shared" ref="AC208:AC299" si="126">SUMIF(AD$12:AS$12,"总值",AD208:AS208)</f>
        <v>0</v>
      </c>
      <c r="AD208" s="3288"/>
      <c r="AE208" s="3288"/>
      <c r="AF208" s="3288"/>
      <c r="AG208" s="3288"/>
      <c r="AH208" s="3288"/>
      <c r="AI208" s="3288"/>
      <c r="AJ208" s="3288"/>
      <c r="AK208" s="3288"/>
      <c r="AL208" s="3288"/>
      <c r="AM208" s="3288"/>
      <c r="AN208" s="3288"/>
      <c r="AO208" s="3288"/>
      <c r="AP208" s="3288"/>
      <c r="AQ208" s="3288"/>
      <c r="AR208" s="3288"/>
      <c r="AS208" s="3288"/>
      <c r="AT208" s="3298"/>
      <c r="AU208" s="3299"/>
      <c r="AV208" s="972">
        <f t="shared" ref="AV208:AV302" si="127">A208</f>
        <v>0</v>
      </c>
      <c r="AW208" s="972">
        <f t="shared" ref="AW208:AW302" si="128">B208</f>
        <v>0</v>
      </c>
      <c r="AX208" s="972">
        <f t="shared" ref="AX208:AX302" si="129">C208</f>
        <v>0</v>
      </c>
      <c r="AY208" s="3313">
        <f t="shared" ref="AY208:AY299" si="130">ROUND($AY$6*AZ208/$AZ$5,2)</f>
        <v>0</v>
      </c>
      <c r="AZ208" s="3268">
        <f t="shared" ref="AZ208:AZ299" si="131">BA208+BL208</f>
        <v>0</v>
      </c>
      <c r="BA208" s="3268">
        <f t="shared" ref="BA208:BA299" si="132">SUM(BB208:BK208)</f>
        <v>0</v>
      </c>
      <c r="BB208" s="3268">
        <f t="shared" ref="BB208:BB299" si="133">IF($D208="是",I208-J208,0)</f>
        <v>0</v>
      </c>
      <c r="BC208" s="3268">
        <f t="shared" ref="BC208:BC299" si="134">IF($D208="是",K208-L208,0)</f>
        <v>0</v>
      </c>
      <c r="BD208" s="3268">
        <f t="shared" ref="BD208:BD299" si="135">IF($D208="是",M208-N208,0)</f>
        <v>0</v>
      </c>
      <c r="BE208" s="3268">
        <f t="shared" ref="BE208:BE299" si="136">IF($D208="是",O208-P208,0)</f>
        <v>0</v>
      </c>
      <c r="BF208" s="3268">
        <f t="shared" ref="BF208:BF299" si="137">IF($D208="是",Q208-R208,0)</f>
        <v>0</v>
      </c>
      <c r="BG208" s="3268">
        <f t="shared" ref="BG208:BG299" si="138">IF($D208="是",S208-T208,0)</f>
        <v>0</v>
      </c>
      <c r="BH208" s="3268">
        <f t="shared" ref="BH208:BH299" si="139">IF($D208="是",U208-V208,0)</f>
        <v>0</v>
      </c>
      <c r="BI208" s="3268">
        <f t="shared" ref="BI208:BI299" si="140">IF($D208="是",W208-X208,0)</f>
        <v>0</v>
      </c>
      <c r="BJ208" s="3268">
        <f t="shared" ref="BJ208:BJ299" si="141">IF($D208="是",Y208-Z208,0)</f>
        <v>0</v>
      </c>
      <c r="BK208" s="3268">
        <f t="shared" ref="BK208:BK299" si="142">IF($D208="是",AA208-AB208,0)</f>
        <v>0</v>
      </c>
      <c r="BL208" s="3268">
        <f t="shared" ref="BL208:BL299" si="143">SUM(BM208:BT208)</f>
        <v>0</v>
      </c>
      <c r="BM208" s="3268">
        <f t="shared" ref="BM208:BM299" si="144">IF($D208="是",AD208-AE208,0)</f>
        <v>0</v>
      </c>
      <c r="BN208" s="3268">
        <f t="shared" ref="BN208:BN299" si="145">IF($D208="是",AF208-AG208,0)</f>
        <v>0</v>
      </c>
      <c r="BO208" s="3268">
        <f t="shared" ref="BO208:BO299" si="146">IF($D208="是",AH208-AI208,0)</f>
        <v>0</v>
      </c>
      <c r="BP208" s="3268">
        <f t="shared" ref="BP208:BP299" si="147">IF($D208="是",AJ208-AK208,0)</f>
        <v>0</v>
      </c>
      <c r="BQ208" s="3268">
        <f t="shared" ref="BQ208:BQ299" si="148">IF($D208="是",AL208-AM208,0)</f>
        <v>0</v>
      </c>
      <c r="BR208" s="3268">
        <f t="shared" ref="BR208:BR299" si="149">IF($D208="是",AN208-AO208,0)</f>
        <v>0</v>
      </c>
      <c r="BS208" s="3268">
        <f t="shared" ref="BS208:BS299" si="150">IF($D208="是",AP208-AQ208,0)</f>
        <v>0</v>
      </c>
      <c r="BT208" s="3320">
        <f t="shared" ref="BT208:BT299" si="151">IF($D208="是",AR208-AS208,0)</f>
        <v>0</v>
      </c>
    </row>
    <row r="209" spans="1:72">
      <c r="A209" s="3265"/>
      <c r="B209" s="3266"/>
      <c r="C209" s="3266"/>
      <c r="D209" s="3267"/>
      <c r="E209" s="3268">
        <f t="shared" si="123"/>
        <v>0</v>
      </c>
      <c r="F209" s="3269"/>
      <c r="G209" s="3270">
        <f t="shared" si="124"/>
        <v>0</v>
      </c>
      <c r="H209" s="3271">
        <f t="shared" si="125"/>
        <v>0</v>
      </c>
      <c r="I209" s="3278"/>
      <c r="J209" s="3278"/>
      <c r="K209" s="3278"/>
      <c r="L209" s="3278"/>
      <c r="M209" s="3278"/>
      <c r="N209" s="3278"/>
      <c r="O209" s="3278"/>
      <c r="P209" s="3278"/>
      <c r="Q209" s="3278"/>
      <c r="R209" s="3278"/>
      <c r="S209" s="3278"/>
      <c r="T209" s="3278"/>
      <c r="U209" s="3278"/>
      <c r="V209" s="3278"/>
      <c r="W209" s="3278"/>
      <c r="X209" s="3278"/>
      <c r="Y209" s="3278"/>
      <c r="Z209" s="3278"/>
      <c r="AA209" s="3278"/>
      <c r="AB209" s="3278"/>
      <c r="AC209" s="3268">
        <f t="shared" si="126"/>
        <v>0</v>
      </c>
      <c r="AD209" s="3288"/>
      <c r="AE209" s="3288"/>
      <c r="AF209" s="3288"/>
      <c r="AG209" s="3288"/>
      <c r="AH209" s="3288"/>
      <c r="AI209" s="3288"/>
      <c r="AJ209" s="3288"/>
      <c r="AK209" s="3288"/>
      <c r="AL209" s="3288"/>
      <c r="AM209" s="3288"/>
      <c r="AN209" s="3288"/>
      <c r="AO209" s="3288"/>
      <c r="AP209" s="3288"/>
      <c r="AQ209" s="3288"/>
      <c r="AR209" s="3288"/>
      <c r="AS209" s="3288"/>
      <c r="AT209" s="3298"/>
      <c r="AU209" s="3299"/>
      <c r="AV209" s="972">
        <f t="shared" si="127"/>
        <v>0</v>
      </c>
      <c r="AW209" s="972">
        <f t="shared" si="128"/>
        <v>0</v>
      </c>
      <c r="AX209" s="972">
        <f t="shared" si="129"/>
        <v>0</v>
      </c>
      <c r="AY209" s="3313">
        <f t="shared" si="130"/>
        <v>0</v>
      </c>
      <c r="AZ209" s="3268">
        <f t="shared" si="131"/>
        <v>0</v>
      </c>
      <c r="BA209" s="3268">
        <f t="shared" si="132"/>
        <v>0</v>
      </c>
      <c r="BB209" s="3268">
        <f t="shared" si="133"/>
        <v>0</v>
      </c>
      <c r="BC209" s="3268">
        <f t="shared" si="134"/>
        <v>0</v>
      </c>
      <c r="BD209" s="3268">
        <f t="shared" si="135"/>
        <v>0</v>
      </c>
      <c r="BE209" s="3268">
        <f t="shared" si="136"/>
        <v>0</v>
      </c>
      <c r="BF209" s="3268">
        <f t="shared" si="137"/>
        <v>0</v>
      </c>
      <c r="BG209" s="3268">
        <f t="shared" si="138"/>
        <v>0</v>
      </c>
      <c r="BH209" s="3268">
        <f t="shared" si="139"/>
        <v>0</v>
      </c>
      <c r="BI209" s="3268">
        <f t="shared" si="140"/>
        <v>0</v>
      </c>
      <c r="BJ209" s="3268">
        <f t="shared" si="141"/>
        <v>0</v>
      </c>
      <c r="BK209" s="3268">
        <f t="shared" si="142"/>
        <v>0</v>
      </c>
      <c r="BL209" s="3268">
        <f t="shared" si="143"/>
        <v>0</v>
      </c>
      <c r="BM209" s="3268">
        <f t="shared" si="144"/>
        <v>0</v>
      </c>
      <c r="BN209" s="3268">
        <f t="shared" si="145"/>
        <v>0</v>
      </c>
      <c r="BO209" s="3268">
        <f t="shared" si="146"/>
        <v>0</v>
      </c>
      <c r="BP209" s="3268">
        <f t="shared" si="147"/>
        <v>0</v>
      </c>
      <c r="BQ209" s="3268">
        <f t="shared" si="148"/>
        <v>0</v>
      </c>
      <c r="BR209" s="3268">
        <f t="shared" si="149"/>
        <v>0</v>
      </c>
      <c r="BS209" s="3268">
        <f t="shared" si="150"/>
        <v>0</v>
      </c>
      <c r="BT209" s="3320">
        <f t="shared" si="151"/>
        <v>0</v>
      </c>
    </row>
    <row r="210" spans="1:72">
      <c r="A210" s="3265"/>
      <c r="B210" s="3266"/>
      <c r="C210" s="3266"/>
      <c r="D210" s="3267"/>
      <c r="E210" s="3268">
        <f t="shared" si="123"/>
        <v>0</v>
      </c>
      <c r="F210" s="3269"/>
      <c r="G210" s="3270">
        <f t="shared" si="124"/>
        <v>0</v>
      </c>
      <c r="H210" s="3271">
        <f t="shared" si="125"/>
        <v>0</v>
      </c>
      <c r="I210" s="3278"/>
      <c r="J210" s="3278"/>
      <c r="K210" s="3278"/>
      <c r="L210" s="3278"/>
      <c r="M210" s="3278"/>
      <c r="N210" s="3278"/>
      <c r="O210" s="3278"/>
      <c r="P210" s="3278"/>
      <c r="Q210" s="3278"/>
      <c r="R210" s="3278"/>
      <c r="S210" s="3278"/>
      <c r="T210" s="3278"/>
      <c r="U210" s="3278"/>
      <c r="V210" s="3278"/>
      <c r="W210" s="3278"/>
      <c r="X210" s="3278"/>
      <c r="Y210" s="3278"/>
      <c r="Z210" s="3278"/>
      <c r="AA210" s="3278"/>
      <c r="AB210" s="3278"/>
      <c r="AC210" s="3268">
        <f t="shared" si="126"/>
        <v>0</v>
      </c>
      <c r="AD210" s="3288"/>
      <c r="AE210" s="3288"/>
      <c r="AF210" s="3288"/>
      <c r="AG210" s="3288"/>
      <c r="AH210" s="3288"/>
      <c r="AI210" s="3288"/>
      <c r="AJ210" s="3288"/>
      <c r="AK210" s="3288"/>
      <c r="AL210" s="3288"/>
      <c r="AM210" s="3288"/>
      <c r="AN210" s="3288"/>
      <c r="AO210" s="3288"/>
      <c r="AP210" s="3288"/>
      <c r="AQ210" s="3288"/>
      <c r="AR210" s="3288"/>
      <c r="AS210" s="3288"/>
      <c r="AT210" s="3298"/>
      <c r="AU210" s="3299"/>
      <c r="AV210" s="972">
        <f t="shared" si="127"/>
        <v>0</v>
      </c>
      <c r="AW210" s="972">
        <f t="shared" si="128"/>
        <v>0</v>
      </c>
      <c r="AX210" s="972">
        <f t="shared" si="129"/>
        <v>0</v>
      </c>
      <c r="AY210" s="3313">
        <f t="shared" si="130"/>
        <v>0</v>
      </c>
      <c r="AZ210" s="3268">
        <f t="shared" si="131"/>
        <v>0</v>
      </c>
      <c r="BA210" s="3268">
        <f t="shared" si="132"/>
        <v>0</v>
      </c>
      <c r="BB210" s="3268">
        <f t="shared" si="133"/>
        <v>0</v>
      </c>
      <c r="BC210" s="3268">
        <f t="shared" si="134"/>
        <v>0</v>
      </c>
      <c r="BD210" s="3268">
        <f t="shared" si="135"/>
        <v>0</v>
      </c>
      <c r="BE210" s="3268">
        <f t="shared" si="136"/>
        <v>0</v>
      </c>
      <c r="BF210" s="3268">
        <f t="shared" si="137"/>
        <v>0</v>
      </c>
      <c r="BG210" s="3268">
        <f t="shared" si="138"/>
        <v>0</v>
      </c>
      <c r="BH210" s="3268">
        <f t="shared" si="139"/>
        <v>0</v>
      </c>
      <c r="BI210" s="3268">
        <f t="shared" si="140"/>
        <v>0</v>
      </c>
      <c r="BJ210" s="3268">
        <f t="shared" si="141"/>
        <v>0</v>
      </c>
      <c r="BK210" s="3268">
        <f t="shared" si="142"/>
        <v>0</v>
      </c>
      <c r="BL210" s="3268">
        <f t="shared" si="143"/>
        <v>0</v>
      </c>
      <c r="BM210" s="3268">
        <f t="shared" si="144"/>
        <v>0</v>
      </c>
      <c r="BN210" s="3268">
        <f t="shared" si="145"/>
        <v>0</v>
      </c>
      <c r="BO210" s="3268">
        <f t="shared" si="146"/>
        <v>0</v>
      </c>
      <c r="BP210" s="3268">
        <f t="shared" si="147"/>
        <v>0</v>
      </c>
      <c r="BQ210" s="3268">
        <f t="shared" si="148"/>
        <v>0</v>
      </c>
      <c r="BR210" s="3268">
        <f t="shared" si="149"/>
        <v>0</v>
      </c>
      <c r="BS210" s="3268">
        <f t="shared" si="150"/>
        <v>0</v>
      </c>
      <c r="BT210" s="3320">
        <f t="shared" si="151"/>
        <v>0</v>
      </c>
    </row>
    <row r="211" spans="1:72">
      <c r="A211" s="3265"/>
      <c r="B211" s="3266"/>
      <c r="C211" s="3266"/>
      <c r="D211" s="3267"/>
      <c r="E211" s="3268">
        <f t="shared" si="123"/>
        <v>0</v>
      </c>
      <c r="F211" s="3269"/>
      <c r="G211" s="3270">
        <f t="shared" si="124"/>
        <v>0</v>
      </c>
      <c r="H211" s="3271">
        <f t="shared" si="125"/>
        <v>0</v>
      </c>
      <c r="I211" s="3278"/>
      <c r="J211" s="3278"/>
      <c r="K211" s="3278"/>
      <c r="L211" s="3278"/>
      <c r="M211" s="3278"/>
      <c r="N211" s="3278"/>
      <c r="O211" s="3278"/>
      <c r="P211" s="3278"/>
      <c r="Q211" s="3278"/>
      <c r="R211" s="3278"/>
      <c r="S211" s="3278"/>
      <c r="T211" s="3278"/>
      <c r="U211" s="3278"/>
      <c r="V211" s="3278"/>
      <c r="W211" s="3278"/>
      <c r="X211" s="3278"/>
      <c r="Y211" s="3278"/>
      <c r="Z211" s="3278"/>
      <c r="AA211" s="3278"/>
      <c r="AB211" s="3278"/>
      <c r="AC211" s="3268">
        <f t="shared" si="126"/>
        <v>0</v>
      </c>
      <c r="AD211" s="3288"/>
      <c r="AE211" s="3288"/>
      <c r="AF211" s="3288"/>
      <c r="AG211" s="3288"/>
      <c r="AH211" s="3288"/>
      <c r="AI211" s="3288"/>
      <c r="AJ211" s="3288"/>
      <c r="AK211" s="3288"/>
      <c r="AL211" s="3288"/>
      <c r="AM211" s="3288"/>
      <c r="AN211" s="3288"/>
      <c r="AO211" s="3288"/>
      <c r="AP211" s="3288"/>
      <c r="AQ211" s="3288"/>
      <c r="AR211" s="3288"/>
      <c r="AS211" s="3288"/>
      <c r="AT211" s="3298"/>
      <c r="AU211" s="3299"/>
      <c r="AV211" s="972">
        <f t="shared" si="127"/>
        <v>0</v>
      </c>
      <c r="AW211" s="972">
        <f t="shared" si="128"/>
        <v>0</v>
      </c>
      <c r="AX211" s="972">
        <f t="shared" si="129"/>
        <v>0</v>
      </c>
      <c r="AY211" s="3313">
        <f t="shared" si="130"/>
        <v>0</v>
      </c>
      <c r="AZ211" s="3268">
        <f t="shared" si="131"/>
        <v>0</v>
      </c>
      <c r="BA211" s="3268">
        <f t="shared" si="132"/>
        <v>0</v>
      </c>
      <c r="BB211" s="3268">
        <f t="shared" si="133"/>
        <v>0</v>
      </c>
      <c r="BC211" s="3268">
        <f t="shared" si="134"/>
        <v>0</v>
      </c>
      <c r="BD211" s="3268">
        <f t="shared" si="135"/>
        <v>0</v>
      </c>
      <c r="BE211" s="3268">
        <f t="shared" si="136"/>
        <v>0</v>
      </c>
      <c r="BF211" s="3268">
        <f t="shared" si="137"/>
        <v>0</v>
      </c>
      <c r="BG211" s="3268">
        <f t="shared" si="138"/>
        <v>0</v>
      </c>
      <c r="BH211" s="3268">
        <f t="shared" si="139"/>
        <v>0</v>
      </c>
      <c r="BI211" s="3268">
        <f t="shared" si="140"/>
        <v>0</v>
      </c>
      <c r="BJ211" s="3268">
        <f t="shared" si="141"/>
        <v>0</v>
      </c>
      <c r="BK211" s="3268">
        <f t="shared" si="142"/>
        <v>0</v>
      </c>
      <c r="BL211" s="3268">
        <f t="shared" si="143"/>
        <v>0</v>
      </c>
      <c r="BM211" s="3268">
        <f t="shared" si="144"/>
        <v>0</v>
      </c>
      <c r="BN211" s="3268">
        <f t="shared" si="145"/>
        <v>0</v>
      </c>
      <c r="BO211" s="3268">
        <f t="shared" si="146"/>
        <v>0</v>
      </c>
      <c r="BP211" s="3268">
        <f t="shared" si="147"/>
        <v>0</v>
      </c>
      <c r="BQ211" s="3268">
        <f t="shared" si="148"/>
        <v>0</v>
      </c>
      <c r="BR211" s="3268">
        <f t="shared" si="149"/>
        <v>0</v>
      </c>
      <c r="BS211" s="3268">
        <f t="shared" si="150"/>
        <v>0</v>
      </c>
      <c r="BT211" s="3320">
        <f t="shared" si="151"/>
        <v>0</v>
      </c>
    </row>
    <row r="212" spans="1:72">
      <c r="A212" s="3265"/>
      <c r="B212" s="3266"/>
      <c r="C212" s="3266"/>
      <c r="D212" s="3267"/>
      <c r="E212" s="3268">
        <f t="shared" si="123"/>
        <v>0</v>
      </c>
      <c r="F212" s="3269"/>
      <c r="G212" s="3270">
        <f t="shared" si="124"/>
        <v>0</v>
      </c>
      <c r="H212" s="3271">
        <f t="shared" si="125"/>
        <v>0</v>
      </c>
      <c r="I212" s="3278"/>
      <c r="J212" s="3278"/>
      <c r="K212" s="3278"/>
      <c r="L212" s="3278"/>
      <c r="M212" s="3278"/>
      <c r="N212" s="3278"/>
      <c r="O212" s="3278"/>
      <c r="P212" s="3278"/>
      <c r="Q212" s="3278"/>
      <c r="R212" s="3278"/>
      <c r="S212" s="3278"/>
      <c r="T212" s="3278"/>
      <c r="U212" s="3278"/>
      <c r="V212" s="3278"/>
      <c r="W212" s="3278"/>
      <c r="X212" s="3278"/>
      <c r="Y212" s="3278"/>
      <c r="Z212" s="3278"/>
      <c r="AA212" s="3278"/>
      <c r="AB212" s="3278"/>
      <c r="AC212" s="3268">
        <f t="shared" si="126"/>
        <v>0</v>
      </c>
      <c r="AD212" s="3288"/>
      <c r="AE212" s="3288"/>
      <c r="AF212" s="3288"/>
      <c r="AG212" s="3288"/>
      <c r="AH212" s="3288"/>
      <c r="AI212" s="3288"/>
      <c r="AJ212" s="3288"/>
      <c r="AK212" s="3288"/>
      <c r="AL212" s="3288"/>
      <c r="AM212" s="3288"/>
      <c r="AN212" s="3288"/>
      <c r="AO212" s="3288"/>
      <c r="AP212" s="3288"/>
      <c r="AQ212" s="3288"/>
      <c r="AR212" s="3288"/>
      <c r="AS212" s="3288"/>
      <c r="AT212" s="3298"/>
      <c r="AU212" s="3299"/>
      <c r="AV212" s="972">
        <f t="shared" si="127"/>
        <v>0</v>
      </c>
      <c r="AW212" s="972">
        <f t="shared" si="128"/>
        <v>0</v>
      </c>
      <c r="AX212" s="972">
        <f t="shared" si="129"/>
        <v>0</v>
      </c>
      <c r="AY212" s="3313">
        <f t="shared" si="130"/>
        <v>0</v>
      </c>
      <c r="AZ212" s="3268">
        <f t="shared" si="131"/>
        <v>0</v>
      </c>
      <c r="BA212" s="3268">
        <f t="shared" si="132"/>
        <v>0</v>
      </c>
      <c r="BB212" s="3268">
        <f t="shared" si="133"/>
        <v>0</v>
      </c>
      <c r="BC212" s="3268">
        <f t="shared" si="134"/>
        <v>0</v>
      </c>
      <c r="BD212" s="3268">
        <f t="shared" si="135"/>
        <v>0</v>
      </c>
      <c r="BE212" s="3268">
        <f t="shared" si="136"/>
        <v>0</v>
      </c>
      <c r="BF212" s="3268">
        <f t="shared" si="137"/>
        <v>0</v>
      </c>
      <c r="BG212" s="3268">
        <f t="shared" si="138"/>
        <v>0</v>
      </c>
      <c r="BH212" s="3268">
        <f t="shared" si="139"/>
        <v>0</v>
      </c>
      <c r="BI212" s="3268">
        <f t="shared" si="140"/>
        <v>0</v>
      </c>
      <c r="BJ212" s="3268">
        <f t="shared" si="141"/>
        <v>0</v>
      </c>
      <c r="BK212" s="3268">
        <f t="shared" si="142"/>
        <v>0</v>
      </c>
      <c r="BL212" s="3268">
        <f t="shared" si="143"/>
        <v>0</v>
      </c>
      <c r="BM212" s="3268">
        <f t="shared" si="144"/>
        <v>0</v>
      </c>
      <c r="BN212" s="3268">
        <f t="shared" si="145"/>
        <v>0</v>
      </c>
      <c r="BO212" s="3268">
        <f t="shared" si="146"/>
        <v>0</v>
      </c>
      <c r="BP212" s="3268">
        <f t="shared" si="147"/>
        <v>0</v>
      </c>
      <c r="BQ212" s="3268">
        <f t="shared" si="148"/>
        <v>0</v>
      </c>
      <c r="BR212" s="3268">
        <f t="shared" si="149"/>
        <v>0</v>
      </c>
      <c r="BS212" s="3268">
        <f t="shared" si="150"/>
        <v>0</v>
      </c>
      <c r="BT212" s="3320">
        <f t="shared" si="151"/>
        <v>0</v>
      </c>
    </row>
    <row r="213" spans="1:72">
      <c r="A213" s="3265"/>
      <c r="B213" s="3266"/>
      <c r="C213" s="3266"/>
      <c r="D213" s="3267"/>
      <c r="E213" s="3268">
        <f t="shared" si="123"/>
        <v>0</v>
      </c>
      <c r="F213" s="3269"/>
      <c r="G213" s="3270">
        <f t="shared" si="124"/>
        <v>0</v>
      </c>
      <c r="H213" s="3271">
        <f t="shared" si="125"/>
        <v>0</v>
      </c>
      <c r="I213" s="3278"/>
      <c r="J213" s="3278"/>
      <c r="K213" s="3278"/>
      <c r="L213" s="3278"/>
      <c r="M213" s="3278"/>
      <c r="N213" s="3278"/>
      <c r="O213" s="3278"/>
      <c r="P213" s="3278"/>
      <c r="Q213" s="3278"/>
      <c r="R213" s="3278"/>
      <c r="S213" s="3278"/>
      <c r="T213" s="3278"/>
      <c r="U213" s="3278"/>
      <c r="V213" s="3278"/>
      <c r="W213" s="3278"/>
      <c r="X213" s="3278"/>
      <c r="Y213" s="3278"/>
      <c r="Z213" s="3278"/>
      <c r="AA213" s="3278"/>
      <c r="AB213" s="3278"/>
      <c r="AC213" s="3268">
        <f t="shared" si="126"/>
        <v>0</v>
      </c>
      <c r="AD213" s="3288"/>
      <c r="AE213" s="3288"/>
      <c r="AF213" s="3288"/>
      <c r="AG213" s="3288"/>
      <c r="AH213" s="3288"/>
      <c r="AI213" s="3288"/>
      <c r="AJ213" s="3288"/>
      <c r="AK213" s="3288"/>
      <c r="AL213" s="3288"/>
      <c r="AM213" s="3288"/>
      <c r="AN213" s="3288"/>
      <c r="AO213" s="3288"/>
      <c r="AP213" s="3288"/>
      <c r="AQ213" s="3288"/>
      <c r="AR213" s="3288"/>
      <c r="AS213" s="3288"/>
      <c r="AT213" s="3298"/>
      <c r="AU213" s="3299"/>
      <c r="AV213" s="972">
        <f t="shared" si="127"/>
        <v>0</v>
      </c>
      <c r="AW213" s="972">
        <f t="shared" si="128"/>
        <v>0</v>
      </c>
      <c r="AX213" s="972">
        <f t="shared" si="129"/>
        <v>0</v>
      </c>
      <c r="AY213" s="3313">
        <f t="shared" si="130"/>
        <v>0</v>
      </c>
      <c r="AZ213" s="3268">
        <f t="shared" si="131"/>
        <v>0</v>
      </c>
      <c r="BA213" s="3268">
        <f t="shared" si="132"/>
        <v>0</v>
      </c>
      <c r="BB213" s="3268">
        <f t="shared" si="133"/>
        <v>0</v>
      </c>
      <c r="BC213" s="3268">
        <f t="shared" si="134"/>
        <v>0</v>
      </c>
      <c r="BD213" s="3268">
        <f t="shared" si="135"/>
        <v>0</v>
      </c>
      <c r="BE213" s="3268">
        <f t="shared" si="136"/>
        <v>0</v>
      </c>
      <c r="BF213" s="3268">
        <f t="shared" si="137"/>
        <v>0</v>
      </c>
      <c r="BG213" s="3268">
        <f t="shared" si="138"/>
        <v>0</v>
      </c>
      <c r="BH213" s="3268">
        <f t="shared" si="139"/>
        <v>0</v>
      </c>
      <c r="BI213" s="3268">
        <f t="shared" si="140"/>
        <v>0</v>
      </c>
      <c r="BJ213" s="3268">
        <f t="shared" si="141"/>
        <v>0</v>
      </c>
      <c r="BK213" s="3268">
        <f t="shared" si="142"/>
        <v>0</v>
      </c>
      <c r="BL213" s="3268">
        <f t="shared" si="143"/>
        <v>0</v>
      </c>
      <c r="BM213" s="3268">
        <f t="shared" si="144"/>
        <v>0</v>
      </c>
      <c r="BN213" s="3268">
        <f t="shared" si="145"/>
        <v>0</v>
      </c>
      <c r="BO213" s="3268">
        <f t="shared" si="146"/>
        <v>0</v>
      </c>
      <c r="BP213" s="3268">
        <f t="shared" si="147"/>
        <v>0</v>
      </c>
      <c r="BQ213" s="3268">
        <f t="shared" si="148"/>
        <v>0</v>
      </c>
      <c r="BR213" s="3268">
        <f t="shared" si="149"/>
        <v>0</v>
      </c>
      <c r="BS213" s="3268">
        <f t="shared" si="150"/>
        <v>0</v>
      </c>
      <c r="BT213" s="3320">
        <f t="shared" si="151"/>
        <v>0</v>
      </c>
    </row>
    <row r="214" spans="1:72">
      <c r="A214" s="3265"/>
      <c r="B214" s="3266"/>
      <c r="C214" s="3266"/>
      <c r="D214" s="3267"/>
      <c r="E214" s="3268">
        <f t="shared" si="123"/>
        <v>0</v>
      </c>
      <c r="F214" s="3269"/>
      <c r="G214" s="3270">
        <f t="shared" si="124"/>
        <v>0</v>
      </c>
      <c r="H214" s="3271">
        <f t="shared" si="125"/>
        <v>0</v>
      </c>
      <c r="I214" s="3278"/>
      <c r="J214" s="3278"/>
      <c r="K214" s="3278"/>
      <c r="L214" s="3278"/>
      <c r="M214" s="3278"/>
      <c r="N214" s="3278"/>
      <c r="O214" s="3278"/>
      <c r="P214" s="3278"/>
      <c r="Q214" s="3278"/>
      <c r="R214" s="3278"/>
      <c r="S214" s="3278"/>
      <c r="T214" s="3278"/>
      <c r="U214" s="3278"/>
      <c r="V214" s="3278"/>
      <c r="W214" s="3278"/>
      <c r="X214" s="3278"/>
      <c r="Y214" s="3278"/>
      <c r="Z214" s="3278"/>
      <c r="AA214" s="3278"/>
      <c r="AB214" s="3278"/>
      <c r="AC214" s="3268">
        <f t="shared" si="126"/>
        <v>0</v>
      </c>
      <c r="AD214" s="3288"/>
      <c r="AE214" s="3288"/>
      <c r="AF214" s="3288"/>
      <c r="AG214" s="3288"/>
      <c r="AH214" s="3288"/>
      <c r="AI214" s="3288"/>
      <c r="AJ214" s="3288"/>
      <c r="AK214" s="3288"/>
      <c r="AL214" s="3288"/>
      <c r="AM214" s="3288"/>
      <c r="AN214" s="3288"/>
      <c r="AO214" s="3288"/>
      <c r="AP214" s="3288"/>
      <c r="AQ214" s="3288"/>
      <c r="AR214" s="3288"/>
      <c r="AS214" s="3288"/>
      <c r="AT214" s="3298"/>
      <c r="AU214" s="3299"/>
      <c r="AV214" s="972">
        <f t="shared" si="127"/>
        <v>0</v>
      </c>
      <c r="AW214" s="972">
        <f t="shared" si="128"/>
        <v>0</v>
      </c>
      <c r="AX214" s="972">
        <f t="shared" si="129"/>
        <v>0</v>
      </c>
      <c r="AY214" s="3313">
        <f t="shared" si="130"/>
        <v>0</v>
      </c>
      <c r="AZ214" s="3268">
        <f t="shared" si="131"/>
        <v>0</v>
      </c>
      <c r="BA214" s="3268">
        <f t="shared" si="132"/>
        <v>0</v>
      </c>
      <c r="BB214" s="3268">
        <f t="shared" si="133"/>
        <v>0</v>
      </c>
      <c r="BC214" s="3268">
        <f t="shared" si="134"/>
        <v>0</v>
      </c>
      <c r="BD214" s="3268">
        <f t="shared" si="135"/>
        <v>0</v>
      </c>
      <c r="BE214" s="3268">
        <f t="shared" si="136"/>
        <v>0</v>
      </c>
      <c r="BF214" s="3268">
        <f t="shared" si="137"/>
        <v>0</v>
      </c>
      <c r="BG214" s="3268">
        <f t="shared" si="138"/>
        <v>0</v>
      </c>
      <c r="BH214" s="3268">
        <f t="shared" si="139"/>
        <v>0</v>
      </c>
      <c r="BI214" s="3268">
        <f t="shared" si="140"/>
        <v>0</v>
      </c>
      <c r="BJ214" s="3268">
        <f t="shared" si="141"/>
        <v>0</v>
      </c>
      <c r="BK214" s="3268">
        <f t="shared" si="142"/>
        <v>0</v>
      </c>
      <c r="BL214" s="3268">
        <f t="shared" si="143"/>
        <v>0</v>
      </c>
      <c r="BM214" s="3268">
        <f t="shared" si="144"/>
        <v>0</v>
      </c>
      <c r="BN214" s="3268">
        <f t="shared" si="145"/>
        <v>0</v>
      </c>
      <c r="BO214" s="3268">
        <f t="shared" si="146"/>
        <v>0</v>
      </c>
      <c r="BP214" s="3268">
        <f t="shared" si="147"/>
        <v>0</v>
      </c>
      <c r="BQ214" s="3268">
        <f t="shared" si="148"/>
        <v>0</v>
      </c>
      <c r="BR214" s="3268">
        <f t="shared" si="149"/>
        <v>0</v>
      </c>
      <c r="BS214" s="3268">
        <f t="shared" si="150"/>
        <v>0</v>
      </c>
      <c r="BT214" s="3320">
        <f t="shared" si="151"/>
        <v>0</v>
      </c>
    </row>
    <row r="215" spans="1:72">
      <c r="A215" s="3265"/>
      <c r="B215" s="3266"/>
      <c r="C215" s="3266"/>
      <c r="D215" s="3267"/>
      <c r="E215" s="3268">
        <f t="shared" si="123"/>
        <v>0</v>
      </c>
      <c r="F215" s="3269"/>
      <c r="G215" s="3270">
        <f t="shared" si="124"/>
        <v>0</v>
      </c>
      <c r="H215" s="3271">
        <f t="shared" si="125"/>
        <v>0</v>
      </c>
      <c r="I215" s="3278"/>
      <c r="J215" s="3278"/>
      <c r="K215" s="3278"/>
      <c r="L215" s="3278"/>
      <c r="M215" s="3278"/>
      <c r="N215" s="3278"/>
      <c r="O215" s="3278"/>
      <c r="P215" s="3278"/>
      <c r="Q215" s="3278"/>
      <c r="R215" s="3278"/>
      <c r="S215" s="3278"/>
      <c r="T215" s="3278"/>
      <c r="U215" s="3278"/>
      <c r="V215" s="3278"/>
      <c r="W215" s="3278"/>
      <c r="X215" s="3278"/>
      <c r="Y215" s="3278"/>
      <c r="Z215" s="3278"/>
      <c r="AA215" s="3278"/>
      <c r="AB215" s="3278"/>
      <c r="AC215" s="3268">
        <f t="shared" si="126"/>
        <v>0</v>
      </c>
      <c r="AD215" s="3288"/>
      <c r="AE215" s="3288"/>
      <c r="AF215" s="3288"/>
      <c r="AG215" s="3288"/>
      <c r="AH215" s="3288"/>
      <c r="AI215" s="3288"/>
      <c r="AJ215" s="3288"/>
      <c r="AK215" s="3288"/>
      <c r="AL215" s="3288"/>
      <c r="AM215" s="3288"/>
      <c r="AN215" s="3288"/>
      <c r="AO215" s="3288"/>
      <c r="AP215" s="3288"/>
      <c r="AQ215" s="3288"/>
      <c r="AR215" s="3288"/>
      <c r="AS215" s="3288"/>
      <c r="AT215" s="3298"/>
      <c r="AU215" s="3299"/>
      <c r="AV215" s="972">
        <f t="shared" si="127"/>
        <v>0</v>
      </c>
      <c r="AW215" s="972">
        <f t="shared" si="128"/>
        <v>0</v>
      </c>
      <c r="AX215" s="972">
        <f t="shared" si="129"/>
        <v>0</v>
      </c>
      <c r="AY215" s="3313">
        <f t="shared" si="130"/>
        <v>0</v>
      </c>
      <c r="AZ215" s="3268">
        <f t="shared" si="131"/>
        <v>0</v>
      </c>
      <c r="BA215" s="3268">
        <f t="shared" si="132"/>
        <v>0</v>
      </c>
      <c r="BB215" s="3268">
        <f t="shared" si="133"/>
        <v>0</v>
      </c>
      <c r="BC215" s="3268">
        <f t="shared" si="134"/>
        <v>0</v>
      </c>
      <c r="BD215" s="3268">
        <f t="shared" si="135"/>
        <v>0</v>
      </c>
      <c r="BE215" s="3268">
        <f t="shared" si="136"/>
        <v>0</v>
      </c>
      <c r="BF215" s="3268">
        <f t="shared" si="137"/>
        <v>0</v>
      </c>
      <c r="BG215" s="3268">
        <f t="shared" si="138"/>
        <v>0</v>
      </c>
      <c r="BH215" s="3268">
        <f t="shared" si="139"/>
        <v>0</v>
      </c>
      <c r="BI215" s="3268">
        <f t="shared" si="140"/>
        <v>0</v>
      </c>
      <c r="BJ215" s="3268">
        <f t="shared" si="141"/>
        <v>0</v>
      </c>
      <c r="BK215" s="3268">
        <f t="shared" si="142"/>
        <v>0</v>
      </c>
      <c r="BL215" s="3268">
        <f t="shared" si="143"/>
        <v>0</v>
      </c>
      <c r="BM215" s="3268">
        <f t="shared" si="144"/>
        <v>0</v>
      </c>
      <c r="BN215" s="3268">
        <f t="shared" si="145"/>
        <v>0</v>
      </c>
      <c r="BO215" s="3268">
        <f t="shared" si="146"/>
        <v>0</v>
      </c>
      <c r="BP215" s="3268">
        <f t="shared" si="147"/>
        <v>0</v>
      </c>
      <c r="BQ215" s="3268">
        <f t="shared" si="148"/>
        <v>0</v>
      </c>
      <c r="BR215" s="3268">
        <f t="shared" si="149"/>
        <v>0</v>
      </c>
      <c r="BS215" s="3268">
        <f t="shared" si="150"/>
        <v>0</v>
      </c>
      <c r="BT215" s="3320">
        <f t="shared" si="151"/>
        <v>0</v>
      </c>
    </row>
    <row r="216" spans="1:72">
      <c r="A216" s="3265"/>
      <c r="B216" s="3266"/>
      <c r="C216" s="3266"/>
      <c r="D216" s="3267"/>
      <c r="E216" s="3268">
        <f t="shared" si="123"/>
        <v>0</v>
      </c>
      <c r="F216" s="3269"/>
      <c r="G216" s="3270">
        <f t="shared" si="124"/>
        <v>0</v>
      </c>
      <c r="H216" s="3271">
        <f t="shared" si="125"/>
        <v>0</v>
      </c>
      <c r="I216" s="3278"/>
      <c r="J216" s="3278"/>
      <c r="K216" s="3278"/>
      <c r="L216" s="3278"/>
      <c r="M216" s="3278"/>
      <c r="N216" s="3278"/>
      <c r="O216" s="3278"/>
      <c r="P216" s="3278"/>
      <c r="Q216" s="3278"/>
      <c r="R216" s="3278"/>
      <c r="S216" s="3278"/>
      <c r="T216" s="3278"/>
      <c r="U216" s="3278"/>
      <c r="V216" s="3278"/>
      <c r="W216" s="3278"/>
      <c r="X216" s="3278"/>
      <c r="Y216" s="3278"/>
      <c r="Z216" s="3278"/>
      <c r="AA216" s="3278"/>
      <c r="AB216" s="3278"/>
      <c r="AC216" s="3268">
        <f t="shared" si="126"/>
        <v>0</v>
      </c>
      <c r="AD216" s="3288"/>
      <c r="AE216" s="3288"/>
      <c r="AF216" s="3288"/>
      <c r="AG216" s="3288"/>
      <c r="AH216" s="3288"/>
      <c r="AI216" s="3288"/>
      <c r="AJ216" s="3288"/>
      <c r="AK216" s="3288"/>
      <c r="AL216" s="3288"/>
      <c r="AM216" s="3288"/>
      <c r="AN216" s="3288"/>
      <c r="AO216" s="3288"/>
      <c r="AP216" s="3288"/>
      <c r="AQ216" s="3288"/>
      <c r="AR216" s="3288"/>
      <c r="AS216" s="3288"/>
      <c r="AT216" s="3298"/>
      <c r="AU216" s="3299"/>
      <c r="AV216" s="972">
        <f t="shared" si="127"/>
        <v>0</v>
      </c>
      <c r="AW216" s="972">
        <f t="shared" si="128"/>
        <v>0</v>
      </c>
      <c r="AX216" s="972">
        <f t="shared" si="129"/>
        <v>0</v>
      </c>
      <c r="AY216" s="3313">
        <f t="shared" si="130"/>
        <v>0</v>
      </c>
      <c r="AZ216" s="3268">
        <f t="shared" si="131"/>
        <v>0</v>
      </c>
      <c r="BA216" s="3268">
        <f t="shared" si="132"/>
        <v>0</v>
      </c>
      <c r="BB216" s="3268">
        <f t="shared" si="133"/>
        <v>0</v>
      </c>
      <c r="BC216" s="3268">
        <f t="shared" si="134"/>
        <v>0</v>
      </c>
      <c r="BD216" s="3268">
        <f t="shared" si="135"/>
        <v>0</v>
      </c>
      <c r="BE216" s="3268">
        <f t="shared" si="136"/>
        <v>0</v>
      </c>
      <c r="BF216" s="3268">
        <f t="shared" si="137"/>
        <v>0</v>
      </c>
      <c r="BG216" s="3268">
        <f t="shared" si="138"/>
        <v>0</v>
      </c>
      <c r="BH216" s="3268">
        <f t="shared" si="139"/>
        <v>0</v>
      </c>
      <c r="BI216" s="3268">
        <f t="shared" si="140"/>
        <v>0</v>
      </c>
      <c r="BJ216" s="3268">
        <f t="shared" si="141"/>
        <v>0</v>
      </c>
      <c r="BK216" s="3268">
        <f t="shared" si="142"/>
        <v>0</v>
      </c>
      <c r="BL216" s="3268">
        <f t="shared" si="143"/>
        <v>0</v>
      </c>
      <c r="BM216" s="3268">
        <f t="shared" si="144"/>
        <v>0</v>
      </c>
      <c r="BN216" s="3268">
        <f t="shared" si="145"/>
        <v>0</v>
      </c>
      <c r="BO216" s="3268">
        <f t="shared" si="146"/>
        <v>0</v>
      </c>
      <c r="BP216" s="3268">
        <f t="shared" si="147"/>
        <v>0</v>
      </c>
      <c r="BQ216" s="3268">
        <f t="shared" si="148"/>
        <v>0</v>
      </c>
      <c r="BR216" s="3268">
        <f t="shared" si="149"/>
        <v>0</v>
      </c>
      <c r="BS216" s="3268">
        <f t="shared" si="150"/>
        <v>0</v>
      </c>
      <c r="BT216" s="3320">
        <f t="shared" si="151"/>
        <v>0</v>
      </c>
    </row>
    <row r="217" spans="1:72">
      <c r="A217" s="3265"/>
      <c r="B217" s="3266"/>
      <c r="C217" s="3266"/>
      <c r="D217" s="3267"/>
      <c r="E217" s="3268">
        <f t="shared" si="123"/>
        <v>0</v>
      </c>
      <c r="F217" s="3269"/>
      <c r="G217" s="3270">
        <f t="shared" si="124"/>
        <v>0</v>
      </c>
      <c r="H217" s="3271">
        <f t="shared" si="125"/>
        <v>0</v>
      </c>
      <c r="I217" s="3278"/>
      <c r="J217" s="3278"/>
      <c r="K217" s="3278"/>
      <c r="L217" s="3278"/>
      <c r="M217" s="3278"/>
      <c r="N217" s="3278"/>
      <c r="O217" s="3278"/>
      <c r="P217" s="3278"/>
      <c r="Q217" s="3278"/>
      <c r="R217" s="3278"/>
      <c r="S217" s="3278"/>
      <c r="T217" s="3278"/>
      <c r="U217" s="3278"/>
      <c r="V217" s="3278"/>
      <c r="W217" s="3278"/>
      <c r="X217" s="3278"/>
      <c r="Y217" s="3278"/>
      <c r="Z217" s="3278"/>
      <c r="AA217" s="3278"/>
      <c r="AB217" s="3278"/>
      <c r="AC217" s="3268">
        <f t="shared" si="126"/>
        <v>0</v>
      </c>
      <c r="AD217" s="3288"/>
      <c r="AE217" s="3288"/>
      <c r="AF217" s="3288"/>
      <c r="AG217" s="3288"/>
      <c r="AH217" s="3288"/>
      <c r="AI217" s="3288"/>
      <c r="AJ217" s="3288"/>
      <c r="AK217" s="3288"/>
      <c r="AL217" s="3288"/>
      <c r="AM217" s="3288"/>
      <c r="AN217" s="3288"/>
      <c r="AO217" s="3288"/>
      <c r="AP217" s="3288"/>
      <c r="AQ217" s="3288"/>
      <c r="AR217" s="3288"/>
      <c r="AS217" s="3288"/>
      <c r="AT217" s="3298"/>
      <c r="AU217" s="3299"/>
      <c r="AV217" s="972">
        <f t="shared" si="127"/>
        <v>0</v>
      </c>
      <c r="AW217" s="972">
        <f t="shared" si="128"/>
        <v>0</v>
      </c>
      <c r="AX217" s="972">
        <f t="shared" si="129"/>
        <v>0</v>
      </c>
      <c r="AY217" s="3313">
        <f t="shared" si="130"/>
        <v>0</v>
      </c>
      <c r="AZ217" s="3268">
        <f t="shared" si="131"/>
        <v>0</v>
      </c>
      <c r="BA217" s="3268">
        <f t="shared" si="132"/>
        <v>0</v>
      </c>
      <c r="BB217" s="3268">
        <f t="shared" si="133"/>
        <v>0</v>
      </c>
      <c r="BC217" s="3268">
        <f t="shared" si="134"/>
        <v>0</v>
      </c>
      <c r="BD217" s="3268">
        <f t="shared" si="135"/>
        <v>0</v>
      </c>
      <c r="BE217" s="3268">
        <f t="shared" si="136"/>
        <v>0</v>
      </c>
      <c r="BF217" s="3268">
        <f t="shared" si="137"/>
        <v>0</v>
      </c>
      <c r="BG217" s="3268">
        <f t="shared" si="138"/>
        <v>0</v>
      </c>
      <c r="BH217" s="3268">
        <f t="shared" si="139"/>
        <v>0</v>
      </c>
      <c r="BI217" s="3268">
        <f t="shared" si="140"/>
        <v>0</v>
      </c>
      <c r="BJ217" s="3268">
        <f t="shared" si="141"/>
        <v>0</v>
      </c>
      <c r="BK217" s="3268">
        <f t="shared" si="142"/>
        <v>0</v>
      </c>
      <c r="BL217" s="3268">
        <f t="shared" si="143"/>
        <v>0</v>
      </c>
      <c r="BM217" s="3268">
        <f t="shared" si="144"/>
        <v>0</v>
      </c>
      <c r="BN217" s="3268">
        <f t="shared" si="145"/>
        <v>0</v>
      </c>
      <c r="BO217" s="3268">
        <f t="shared" si="146"/>
        <v>0</v>
      </c>
      <c r="BP217" s="3268">
        <f t="shared" si="147"/>
        <v>0</v>
      </c>
      <c r="BQ217" s="3268">
        <f t="shared" si="148"/>
        <v>0</v>
      </c>
      <c r="BR217" s="3268">
        <f t="shared" si="149"/>
        <v>0</v>
      </c>
      <c r="BS217" s="3268">
        <f t="shared" si="150"/>
        <v>0</v>
      </c>
      <c r="BT217" s="3320">
        <f t="shared" si="151"/>
        <v>0</v>
      </c>
    </row>
    <row r="218" spans="1:72">
      <c r="A218" s="3265"/>
      <c r="B218" s="3266"/>
      <c r="C218" s="3266"/>
      <c r="D218" s="3267"/>
      <c r="E218" s="3268">
        <f t="shared" si="123"/>
        <v>0</v>
      </c>
      <c r="F218" s="3269"/>
      <c r="G218" s="3270">
        <f t="shared" si="124"/>
        <v>0</v>
      </c>
      <c r="H218" s="3271">
        <f t="shared" si="125"/>
        <v>0</v>
      </c>
      <c r="I218" s="3278"/>
      <c r="J218" s="3278"/>
      <c r="K218" s="3278"/>
      <c r="L218" s="3278"/>
      <c r="M218" s="3278"/>
      <c r="N218" s="3278"/>
      <c r="O218" s="3278"/>
      <c r="P218" s="3278"/>
      <c r="Q218" s="3278"/>
      <c r="R218" s="3278"/>
      <c r="S218" s="3278"/>
      <c r="T218" s="3278"/>
      <c r="U218" s="3278"/>
      <c r="V218" s="3278"/>
      <c r="W218" s="3278"/>
      <c r="X218" s="3278"/>
      <c r="Y218" s="3278"/>
      <c r="Z218" s="3278"/>
      <c r="AA218" s="3278"/>
      <c r="AB218" s="3278"/>
      <c r="AC218" s="3268">
        <f t="shared" si="126"/>
        <v>0</v>
      </c>
      <c r="AD218" s="3288"/>
      <c r="AE218" s="3288"/>
      <c r="AF218" s="3288"/>
      <c r="AG218" s="3288"/>
      <c r="AH218" s="3288"/>
      <c r="AI218" s="3288"/>
      <c r="AJ218" s="3288"/>
      <c r="AK218" s="3288"/>
      <c r="AL218" s="3288"/>
      <c r="AM218" s="3288"/>
      <c r="AN218" s="3288"/>
      <c r="AO218" s="3288"/>
      <c r="AP218" s="3288"/>
      <c r="AQ218" s="3288"/>
      <c r="AR218" s="3288"/>
      <c r="AS218" s="3288"/>
      <c r="AT218" s="3298"/>
      <c r="AU218" s="3299"/>
      <c r="AV218" s="972">
        <f t="shared" si="127"/>
        <v>0</v>
      </c>
      <c r="AW218" s="972">
        <f t="shared" si="128"/>
        <v>0</v>
      </c>
      <c r="AX218" s="972">
        <f t="shared" si="129"/>
        <v>0</v>
      </c>
      <c r="AY218" s="3313">
        <f t="shared" si="130"/>
        <v>0</v>
      </c>
      <c r="AZ218" s="3268">
        <f t="shared" si="131"/>
        <v>0</v>
      </c>
      <c r="BA218" s="3268">
        <f t="shared" si="132"/>
        <v>0</v>
      </c>
      <c r="BB218" s="3268">
        <f t="shared" si="133"/>
        <v>0</v>
      </c>
      <c r="BC218" s="3268">
        <f t="shared" si="134"/>
        <v>0</v>
      </c>
      <c r="BD218" s="3268">
        <f t="shared" si="135"/>
        <v>0</v>
      </c>
      <c r="BE218" s="3268">
        <f t="shared" si="136"/>
        <v>0</v>
      </c>
      <c r="BF218" s="3268">
        <f t="shared" si="137"/>
        <v>0</v>
      </c>
      <c r="BG218" s="3268">
        <f t="shared" si="138"/>
        <v>0</v>
      </c>
      <c r="BH218" s="3268">
        <f t="shared" si="139"/>
        <v>0</v>
      </c>
      <c r="BI218" s="3268">
        <f t="shared" si="140"/>
        <v>0</v>
      </c>
      <c r="BJ218" s="3268">
        <f t="shared" si="141"/>
        <v>0</v>
      </c>
      <c r="BK218" s="3268">
        <f t="shared" si="142"/>
        <v>0</v>
      </c>
      <c r="BL218" s="3268">
        <f t="shared" si="143"/>
        <v>0</v>
      </c>
      <c r="BM218" s="3268">
        <f t="shared" si="144"/>
        <v>0</v>
      </c>
      <c r="BN218" s="3268">
        <f t="shared" si="145"/>
        <v>0</v>
      </c>
      <c r="BO218" s="3268">
        <f t="shared" si="146"/>
        <v>0</v>
      </c>
      <c r="BP218" s="3268">
        <f t="shared" si="147"/>
        <v>0</v>
      </c>
      <c r="BQ218" s="3268">
        <f t="shared" si="148"/>
        <v>0</v>
      </c>
      <c r="BR218" s="3268">
        <f t="shared" si="149"/>
        <v>0</v>
      </c>
      <c r="BS218" s="3268">
        <f t="shared" si="150"/>
        <v>0</v>
      </c>
      <c r="BT218" s="3320">
        <f t="shared" si="151"/>
        <v>0</v>
      </c>
    </row>
    <row r="219" spans="1:72">
      <c r="A219" s="3265"/>
      <c r="B219" s="3266"/>
      <c r="C219" s="3266"/>
      <c r="D219" s="3267"/>
      <c r="E219" s="3268">
        <f t="shared" si="123"/>
        <v>0</v>
      </c>
      <c r="F219" s="3269"/>
      <c r="G219" s="3270">
        <f t="shared" si="124"/>
        <v>0</v>
      </c>
      <c r="H219" s="3271">
        <f t="shared" si="125"/>
        <v>0</v>
      </c>
      <c r="I219" s="3278"/>
      <c r="J219" s="3278"/>
      <c r="K219" s="3278"/>
      <c r="L219" s="3278"/>
      <c r="M219" s="3278"/>
      <c r="N219" s="3278"/>
      <c r="O219" s="3278"/>
      <c r="P219" s="3278"/>
      <c r="Q219" s="3278"/>
      <c r="R219" s="3278"/>
      <c r="S219" s="3278"/>
      <c r="T219" s="3278"/>
      <c r="U219" s="3278"/>
      <c r="V219" s="3278"/>
      <c r="W219" s="3278"/>
      <c r="X219" s="3278"/>
      <c r="Y219" s="3278"/>
      <c r="Z219" s="3278"/>
      <c r="AA219" s="3278"/>
      <c r="AB219" s="3278"/>
      <c r="AC219" s="3268">
        <f t="shared" si="126"/>
        <v>0</v>
      </c>
      <c r="AD219" s="3288"/>
      <c r="AE219" s="3288"/>
      <c r="AF219" s="3288"/>
      <c r="AG219" s="3288"/>
      <c r="AH219" s="3288"/>
      <c r="AI219" s="3288"/>
      <c r="AJ219" s="3288"/>
      <c r="AK219" s="3288"/>
      <c r="AL219" s="3288"/>
      <c r="AM219" s="3288"/>
      <c r="AN219" s="3288"/>
      <c r="AO219" s="3288"/>
      <c r="AP219" s="3288"/>
      <c r="AQ219" s="3288"/>
      <c r="AR219" s="3288"/>
      <c r="AS219" s="3288"/>
      <c r="AT219" s="3298"/>
      <c r="AU219" s="3299"/>
      <c r="AV219" s="972">
        <f t="shared" si="127"/>
        <v>0</v>
      </c>
      <c r="AW219" s="972">
        <f t="shared" si="128"/>
        <v>0</v>
      </c>
      <c r="AX219" s="972">
        <f t="shared" si="129"/>
        <v>0</v>
      </c>
      <c r="AY219" s="3313">
        <f t="shared" si="130"/>
        <v>0</v>
      </c>
      <c r="AZ219" s="3268">
        <f t="shared" si="131"/>
        <v>0</v>
      </c>
      <c r="BA219" s="3268">
        <f t="shared" si="132"/>
        <v>0</v>
      </c>
      <c r="BB219" s="3268">
        <f t="shared" si="133"/>
        <v>0</v>
      </c>
      <c r="BC219" s="3268">
        <f t="shared" si="134"/>
        <v>0</v>
      </c>
      <c r="BD219" s="3268">
        <f t="shared" si="135"/>
        <v>0</v>
      </c>
      <c r="BE219" s="3268">
        <f t="shared" si="136"/>
        <v>0</v>
      </c>
      <c r="BF219" s="3268">
        <f t="shared" si="137"/>
        <v>0</v>
      </c>
      <c r="BG219" s="3268">
        <f t="shared" si="138"/>
        <v>0</v>
      </c>
      <c r="BH219" s="3268">
        <f t="shared" si="139"/>
        <v>0</v>
      </c>
      <c r="BI219" s="3268">
        <f t="shared" si="140"/>
        <v>0</v>
      </c>
      <c r="BJ219" s="3268">
        <f t="shared" si="141"/>
        <v>0</v>
      </c>
      <c r="BK219" s="3268">
        <f t="shared" si="142"/>
        <v>0</v>
      </c>
      <c r="BL219" s="3268">
        <f t="shared" si="143"/>
        <v>0</v>
      </c>
      <c r="BM219" s="3268">
        <f t="shared" si="144"/>
        <v>0</v>
      </c>
      <c r="BN219" s="3268">
        <f t="shared" si="145"/>
        <v>0</v>
      </c>
      <c r="BO219" s="3268">
        <f t="shared" si="146"/>
        <v>0</v>
      </c>
      <c r="BP219" s="3268">
        <f t="shared" si="147"/>
        <v>0</v>
      </c>
      <c r="BQ219" s="3268">
        <f t="shared" si="148"/>
        <v>0</v>
      </c>
      <c r="BR219" s="3268">
        <f t="shared" si="149"/>
        <v>0</v>
      </c>
      <c r="BS219" s="3268">
        <f t="shared" si="150"/>
        <v>0</v>
      </c>
      <c r="BT219" s="3320">
        <f t="shared" si="151"/>
        <v>0</v>
      </c>
    </row>
    <row r="220" spans="1:72">
      <c r="A220" s="3265"/>
      <c r="B220" s="3266"/>
      <c r="C220" s="3266"/>
      <c r="D220" s="3267"/>
      <c r="E220" s="3268">
        <f t="shared" si="123"/>
        <v>0</v>
      </c>
      <c r="F220" s="3269"/>
      <c r="G220" s="3270">
        <f t="shared" si="124"/>
        <v>0</v>
      </c>
      <c r="H220" s="3271">
        <f t="shared" si="125"/>
        <v>0</v>
      </c>
      <c r="I220" s="3278"/>
      <c r="J220" s="3278"/>
      <c r="K220" s="3278"/>
      <c r="L220" s="3278"/>
      <c r="M220" s="3278"/>
      <c r="N220" s="3278"/>
      <c r="O220" s="3278"/>
      <c r="P220" s="3278"/>
      <c r="Q220" s="3278"/>
      <c r="R220" s="3278"/>
      <c r="S220" s="3278"/>
      <c r="T220" s="3278"/>
      <c r="U220" s="3278"/>
      <c r="V220" s="3278"/>
      <c r="W220" s="3278"/>
      <c r="X220" s="3278"/>
      <c r="Y220" s="3278"/>
      <c r="Z220" s="3278"/>
      <c r="AA220" s="3278"/>
      <c r="AB220" s="3278"/>
      <c r="AC220" s="3268">
        <f t="shared" si="126"/>
        <v>0</v>
      </c>
      <c r="AD220" s="3288"/>
      <c r="AE220" s="3288"/>
      <c r="AF220" s="3288"/>
      <c r="AG220" s="3288"/>
      <c r="AH220" s="3288"/>
      <c r="AI220" s="3288"/>
      <c r="AJ220" s="3288"/>
      <c r="AK220" s="3288"/>
      <c r="AL220" s="3288"/>
      <c r="AM220" s="3288"/>
      <c r="AN220" s="3288"/>
      <c r="AO220" s="3288"/>
      <c r="AP220" s="3288"/>
      <c r="AQ220" s="3288"/>
      <c r="AR220" s="3288"/>
      <c r="AS220" s="3288"/>
      <c r="AT220" s="3298"/>
      <c r="AU220" s="3299"/>
      <c r="AV220" s="972">
        <f t="shared" si="127"/>
        <v>0</v>
      </c>
      <c r="AW220" s="972">
        <f t="shared" si="128"/>
        <v>0</v>
      </c>
      <c r="AX220" s="972">
        <f t="shared" si="129"/>
        <v>0</v>
      </c>
      <c r="AY220" s="3313">
        <f t="shared" si="130"/>
        <v>0</v>
      </c>
      <c r="AZ220" s="3268">
        <f t="shared" si="131"/>
        <v>0</v>
      </c>
      <c r="BA220" s="3268">
        <f t="shared" si="132"/>
        <v>0</v>
      </c>
      <c r="BB220" s="3268">
        <f t="shared" si="133"/>
        <v>0</v>
      </c>
      <c r="BC220" s="3268">
        <f t="shared" si="134"/>
        <v>0</v>
      </c>
      <c r="BD220" s="3268">
        <f t="shared" si="135"/>
        <v>0</v>
      </c>
      <c r="BE220" s="3268">
        <f t="shared" si="136"/>
        <v>0</v>
      </c>
      <c r="BF220" s="3268">
        <f t="shared" si="137"/>
        <v>0</v>
      </c>
      <c r="BG220" s="3268">
        <f t="shared" si="138"/>
        <v>0</v>
      </c>
      <c r="BH220" s="3268">
        <f t="shared" si="139"/>
        <v>0</v>
      </c>
      <c r="BI220" s="3268">
        <f t="shared" si="140"/>
        <v>0</v>
      </c>
      <c r="BJ220" s="3268">
        <f t="shared" si="141"/>
        <v>0</v>
      </c>
      <c r="BK220" s="3268">
        <f t="shared" si="142"/>
        <v>0</v>
      </c>
      <c r="BL220" s="3268">
        <f t="shared" si="143"/>
        <v>0</v>
      </c>
      <c r="BM220" s="3268">
        <f t="shared" si="144"/>
        <v>0</v>
      </c>
      <c r="BN220" s="3268">
        <f t="shared" si="145"/>
        <v>0</v>
      </c>
      <c r="BO220" s="3268">
        <f t="shared" si="146"/>
        <v>0</v>
      </c>
      <c r="BP220" s="3268">
        <f t="shared" si="147"/>
        <v>0</v>
      </c>
      <c r="BQ220" s="3268">
        <f t="shared" si="148"/>
        <v>0</v>
      </c>
      <c r="BR220" s="3268">
        <f t="shared" si="149"/>
        <v>0</v>
      </c>
      <c r="BS220" s="3268">
        <f t="shared" si="150"/>
        <v>0</v>
      </c>
      <c r="BT220" s="3320">
        <f t="shared" si="151"/>
        <v>0</v>
      </c>
    </row>
    <row r="221" spans="1:72">
      <c r="A221" s="3265"/>
      <c r="B221" s="3266"/>
      <c r="C221" s="3266"/>
      <c r="D221" s="3267"/>
      <c r="E221" s="3268">
        <f t="shared" si="123"/>
        <v>0</v>
      </c>
      <c r="F221" s="3269"/>
      <c r="G221" s="3270">
        <f t="shared" si="124"/>
        <v>0</v>
      </c>
      <c r="H221" s="3271">
        <f t="shared" si="125"/>
        <v>0</v>
      </c>
      <c r="I221" s="3278"/>
      <c r="J221" s="3278"/>
      <c r="K221" s="3278"/>
      <c r="L221" s="3278"/>
      <c r="M221" s="3278"/>
      <c r="N221" s="3278"/>
      <c r="O221" s="3278"/>
      <c r="P221" s="3278"/>
      <c r="Q221" s="3278"/>
      <c r="R221" s="3278"/>
      <c r="S221" s="3278"/>
      <c r="T221" s="3278"/>
      <c r="U221" s="3278"/>
      <c r="V221" s="3278"/>
      <c r="W221" s="3278"/>
      <c r="X221" s="3278"/>
      <c r="Y221" s="3278"/>
      <c r="Z221" s="3278"/>
      <c r="AA221" s="3278"/>
      <c r="AB221" s="3278"/>
      <c r="AC221" s="3268">
        <f t="shared" si="126"/>
        <v>0</v>
      </c>
      <c r="AD221" s="3288"/>
      <c r="AE221" s="3288"/>
      <c r="AF221" s="3288"/>
      <c r="AG221" s="3288"/>
      <c r="AH221" s="3288"/>
      <c r="AI221" s="3288"/>
      <c r="AJ221" s="3288"/>
      <c r="AK221" s="3288"/>
      <c r="AL221" s="3288"/>
      <c r="AM221" s="3288"/>
      <c r="AN221" s="3288"/>
      <c r="AO221" s="3288"/>
      <c r="AP221" s="3288"/>
      <c r="AQ221" s="3288"/>
      <c r="AR221" s="3288"/>
      <c r="AS221" s="3288"/>
      <c r="AT221" s="3298"/>
      <c r="AU221" s="3299"/>
      <c r="AV221" s="972">
        <f t="shared" si="127"/>
        <v>0</v>
      </c>
      <c r="AW221" s="972">
        <f t="shared" si="128"/>
        <v>0</v>
      </c>
      <c r="AX221" s="972">
        <f t="shared" si="129"/>
        <v>0</v>
      </c>
      <c r="AY221" s="3313">
        <f t="shared" si="130"/>
        <v>0</v>
      </c>
      <c r="AZ221" s="3268">
        <f t="shared" si="131"/>
        <v>0</v>
      </c>
      <c r="BA221" s="3268">
        <f t="shared" si="132"/>
        <v>0</v>
      </c>
      <c r="BB221" s="3268">
        <f t="shared" si="133"/>
        <v>0</v>
      </c>
      <c r="BC221" s="3268">
        <f t="shared" si="134"/>
        <v>0</v>
      </c>
      <c r="BD221" s="3268">
        <f t="shared" si="135"/>
        <v>0</v>
      </c>
      <c r="BE221" s="3268">
        <f t="shared" si="136"/>
        <v>0</v>
      </c>
      <c r="BF221" s="3268">
        <f t="shared" si="137"/>
        <v>0</v>
      </c>
      <c r="BG221" s="3268">
        <f t="shared" si="138"/>
        <v>0</v>
      </c>
      <c r="BH221" s="3268">
        <f t="shared" si="139"/>
        <v>0</v>
      </c>
      <c r="BI221" s="3268">
        <f t="shared" si="140"/>
        <v>0</v>
      </c>
      <c r="BJ221" s="3268">
        <f t="shared" si="141"/>
        <v>0</v>
      </c>
      <c r="BK221" s="3268">
        <f t="shared" si="142"/>
        <v>0</v>
      </c>
      <c r="BL221" s="3268">
        <f t="shared" si="143"/>
        <v>0</v>
      </c>
      <c r="BM221" s="3268">
        <f t="shared" si="144"/>
        <v>0</v>
      </c>
      <c r="BN221" s="3268">
        <f t="shared" si="145"/>
        <v>0</v>
      </c>
      <c r="BO221" s="3268">
        <f t="shared" si="146"/>
        <v>0</v>
      </c>
      <c r="BP221" s="3268">
        <f t="shared" si="147"/>
        <v>0</v>
      </c>
      <c r="BQ221" s="3268">
        <f t="shared" si="148"/>
        <v>0</v>
      </c>
      <c r="BR221" s="3268">
        <f t="shared" si="149"/>
        <v>0</v>
      </c>
      <c r="BS221" s="3268">
        <f t="shared" si="150"/>
        <v>0</v>
      </c>
      <c r="BT221" s="3320">
        <f t="shared" si="151"/>
        <v>0</v>
      </c>
    </row>
    <row r="222" spans="1:72">
      <c r="A222" s="3265"/>
      <c r="B222" s="3266"/>
      <c r="C222" s="3266"/>
      <c r="D222" s="3267"/>
      <c r="E222" s="3268">
        <f t="shared" si="123"/>
        <v>0</v>
      </c>
      <c r="F222" s="3269"/>
      <c r="G222" s="3270">
        <f t="shared" si="124"/>
        <v>0</v>
      </c>
      <c r="H222" s="3271">
        <f t="shared" si="125"/>
        <v>0</v>
      </c>
      <c r="I222" s="3278"/>
      <c r="J222" s="3278"/>
      <c r="K222" s="3278"/>
      <c r="L222" s="3278"/>
      <c r="M222" s="3278"/>
      <c r="N222" s="3278"/>
      <c r="O222" s="3278"/>
      <c r="P222" s="3278"/>
      <c r="Q222" s="3278"/>
      <c r="R222" s="3278"/>
      <c r="S222" s="3278"/>
      <c r="T222" s="3278"/>
      <c r="U222" s="3278"/>
      <c r="V222" s="3278"/>
      <c r="W222" s="3278"/>
      <c r="X222" s="3278"/>
      <c r="Y222" s="3278"/>
      <c r="Z222" s="3278"/>
      <c r="AA222" s="3278"/>
      <c r="AB222" s="3278"/>
      <c r="AC222" s="3268">
        <f t="shared" si="126"/>
        <v>0</v>
      </c>
      <c r="AD222" s="3288"/>
      <c r="AE222" s="3288"/>
      <c r="AF222" s="3288"/>
      <c r="AG222" s="3288"/>
      <c r="AH222" s="3288"/>
      <c r="AI222" s="3288"/>
      <c r="AJ222" s="3288"/>
      <c r="AK222" s="3288"/>
      <c r="AL222" s="3288"/>
      <c r="AM222" s="3288"/>
      <c r="AN222" s="3288"/>
      <c r="AO222" s="3288"/>
      <c r="AP222" s="3288"/>
      <c r="AQ222" s="3288"/>
      <c r="AR222" s="3288"/>
      <c r="AS222" s="3288"/>
      <c r="AT222" s="3298"/>
      <c r="AU222" s="3299"/>
      <c r="AV222" s="972">
        <f t="shared" si="127"/>
        <v>0</v>
      </c>
      <c r="AW222" s="972">
        <f t="shared" si="128"/>
        <v>0</v>
      </c>
      <c r="AX222" s="972">
        <f t="shared" si="129"/>
        <v>0</v>
      </c>
      <c r="AY222" s="3313">
        <f t="shared" si="130"/>
        <v>0</v>
      </c>
      <c r="AZ222" s="3268">
        <f t="shared" si="131"/>
        <v>0</v>
      </c>
      <c r="BA222" s="3268">
        <f t="shared" si="132"/>
        <v>0</v>
      </c>
      <c r="BB222" s="3268">
        <f t="shared" si="133"/>
        <v>0</v>
      </c>
      <c r="BC222" s="3268">
        <f t="shared" si="134"/>
        <v>0</v>
      </c>
      <c r="BD222" s="3268">
        <f t="shared" si="135"/>
        <v>0</v>
      </c>
      <c r="BE222" s="3268">
        <f t="shared" si="136"/>
        <v>0</v>
      </c>
      <c r="BF222" s="3268">
        <f t="shared" si="137"/>
        <v>0</v>
      </c>
      <c r="BG222" s="3268">
        <f t="shared" si="138"/>
        <v>0</v>
      </c>
      <c r="BH222" s="3268">
        <f t="shared" si="139"/>
        <v>0</v>
      </c>
      <c r="BI222" s="3268">
        <f t="shared" si="140"/>
        <v>0</v>
      </c>
      <c r="BJ222" s="3268">
        <f t="shared" si="141"/>
        <v>0</v>
      </c>
      <c r="BK222" s="3268">
        <f t="shared" si="142"/>
        <v>0</v>
      </c>
      <c r="BL222" s="3268">
        <f t="shared" si="143"/>
        <v>0</v>
      </c>
      <c r="BM222" s="3268">
        <f t="shared" si="144"/>
        <v>0</v>
      </c>
      <c r="BN222" s="3268">
        <f t="shared" si="145"/>
        <v>0</v>
      </c>
      <c r="BO222" s="3268">
        <f t="shared" si="146"/>
        <v>0</v>
      </c>
      <c r="BP222" s="3268">
        <f t="shared" si="147"/>
        <v>0</v>
      </c>
      <c r="BQ222" s="3268">
        <f t="shared" si="148"/>
        <v>0</v>
      </c>
      <c r="BR222" s="3268">
        <f t="shared" si="149"/>
        <v>0</v>
      </c>
      <c r="BS222" s="3268">
        <f t="shared" si="150"/>
        <v>0</v>
      </c>
      <c r="BT222" s="3320">
        <f t="shared" si="151"/>
        <v>0</v>
      </c>
    </row>
    <row r="223" spans="1:72">
      <c r="A223" s="3265"/>
      <c r="B223" s="3266"/>
      <c r="C223" s="3266"/>
      <c r="D223" s="3267"/>
      <c r="E223" s="3268">
        <f t="shared" si="123"/>
        <v>0</v>
      </c>
      <c r="F223" s="3269"/>
      <c r="G223" s="3270">
        <f t="shared" si="124"/>
        <v>0</v>
      </c>
      <c r="H223" s="3271">
        <f t="shared" si="125"/>
        <v>0</v>
      </c>
      <c r="I223" s="3278"/>
      <c r="J223" s="3278"/>
      <c r="K223" s="3278"/>
      <c r="L223" s="3278"/>
      <c r="M223" s="3278"/>
      <c r="N223" s="3278"/>
      <c r="O223" s="3278"/>
      <c r="P223" s="3278"/>
      <c r="Q223" s="3278"/>
      <c r="R223" s="3278"/>
      <c r="S223" s="3278"/>
      <c r="T223" s="3278"/>
      <c r="U223" s="3278"/>
      <c r="V223" s="3278"/>
      <c r="W223" s="3278"/>
      <c r="X223" s="3278"/>
      <c r="Y223" s="3278"/>
      <c r="Z223" s="3278"/>
      <c r="AA223" s="3278"/>
      <c r="AB223" s="3278"/>
      <c r="AC223" s="3268">
        <f t="shared" si="126"/>
        <v>0</v>
      </c>
      <c r="AD223" s="3288"/>
      <c r="AE223" s="3288"/>
      <c r="AF223" s="3288"/>
      <c r="AG223" s="3288"/>
      <c r="AH223" s="3288"/>
      <c r="AI223" s="3288"/>
      <c r="AJ223" s="3288"/>
      <c r="AK223" s="3288"/>
      <c r="AL223" s="3288"/>
      <c r="AM223" s="3288"/>
      <c r="AN223" s="3288"/>
      <c r="AO223" s="3288"/>
      <c r="AP223" s="3288"/>
      <c r="AQ223" s="3288"/>
      <c r="AR223" s="3288"/>
      <c r="AS223" s="3288"/>
      <c r="AT223" s="3298"/>
      <c r="AU223" s="3299"/>
      <c r="AV223" s="972">
        <f t="shared" si="127"/>
        <v>0</v>
      </c>
      <c r="AW223" s="972">
        <f t="shared" si="128"/>
        <v>0</v>
      </c>
      <c r="AX223" s="972">
        <f t="shared" si="129"/>
        <v>0</v>
      </c>
      <c r="AY223" s="3313">
        <f t="shared" si="130"/>
        <v>0</v>
      </c>
      <c r="AZ223" s="3268">
        <f t="shared" si="131"/>
        <v>0</v>
      </c>
      <c r="BA223" s="3268">
        <f t="shared" si="132"/>
        <v>0</v>
      </c>
      <c r="BB223" s="3268">
        <f t="shared" si="133"/>
        <v>0</v>
      </c>
      <c r="BC223" s="3268">
        <f t="shared" si="134"/>
        <v>0</v>
      </c>
      <c r="BD223" s="3268">
        <f t="shared" si="135"/>
        <v>0</v>
      </c>
      <c r="BE223" s="3268">
        <f t="shared" si="136"/>
        <v>0</v>
      </c>
      <c r="BF223" s="3268">
        <f t="shared" si="137"/>
        <v>0</v>
      </c>
      <c r="BG223" s="3268">
        <f t="shared" si="138"/>
        <v>0</v>
      </c>
      <c r="BH223" s="3268">
        <f t="shared" si="139"/>
        <v>0</v>
      </c>
      <c r="BI223" s="3268">
        <f t="shared" si="140"/>
        <v>0</v>
      </c>
      <c r="BJ223" s="3268">
        <f t="shared" si="141"/>
        <v>0</v>
      </c>
      <c r="BK223" s="3268">
        <f t="shared" si="142"/>
        <v>0</v>
      </c>
      <c r="BL223" s="3268">
        <f t="shared" si="143"/>
        <v>0</v>
      </c>
      <c r="BM223" s="3268">
        <f t="shared" si="144"/>
        <v>0</v>
      </c>
      <c r="BN223" s="3268">
        <f t="shared" si="145"/>
        <v>0</v>
      </c>
      <c r="BO223" s="3268">
        <f t="shared" si="146"/>
        <v>0</v>
      </c>
      <c r="BP223" s="3268">
        <f t="shared" si="147"/>
        <v>0</v>
      </c>
      <c r="BQ223" s="3268">
        <f t="shared" si="148"/>
        <v>0</v>
      </c>
      <c r="BR223" s="3268">
        <f t="shared" si="149"/>
        <v>0</v>
      </c>
      <c r="BS223" s="3268">
        <f t="shared" si="150"/>
        <v>0</v>
      </c>
      <c r="BT223" s="3320">
        <f t="shared" si="151"/>
        <v>0</v>
      </c>
    </row>
    <row r="224" spans="1:72">
      <c r="A224" s="3265"/>
      <c r="B224" s="3266"/>
      <c r="C224" s="3266"/>
      <c r="D224" s="3267"/>
      <c r="E224" s="3268">
        <f t="shared" si="123"/>
        <v>0</v>
      </c>
      <c r="F224" s="3269"/>
      <c r="G224" s="3270">
        <f t="shared" si="124"/>
        <v>0</v>
      </c>
      <c r="H224" s="3271">
        <f t="shared" si="125"/>
        <v>0</v>
      </c>
      <c r="I224" s="3278"/>
      <c r="J224" s="3278"/>
      <c r="K224" s="3278"/>
      <c r="L224" s="3278"/>
      <c r="M224" s="3278"/>
      <c r="N224" s="3278"/>
      <c r="O224" s="3278"/>
      <c r="P224" s="3278"/>
      <c r="Q224" s="3278"/>
      <c r="R224" s="3278"/>
      <c r="S224" s="3278"/>
      <c r="T224" s="3278"/>
      <c r="U224" s="3278"/>
      <c r="V224" s="3278"/>
      <c r="W224" s="3278"/>
      <c r="X224" s="3278"/>
      <c r="Y224" s="3278"/>
      <c r="Z224" s="3278"/>
      <c r="AA224" s="3278"/>
      <c r="AB224" s="3278"/>
      <c r="AC224" s="3268">
        <f t="shared" si="126"/>
        <v>0</v>
      </c>
      <c r="AD224" s="3288"/>
      <c r="AE224" s="3288"/>
      <c r="AF224" s="3288"/>
      <c r="AG224" s="3288"/>
      <c r="AH224" s="3288"/>
      <c r="AI224" s="3288"/>
      <c r="AJ224" s="3288"/>
      <c r="AK224" s="3288"/>
      <c r="AL224" s="3288"/>
      <c r="AM224" s="3288"/>
      <c r="AN224" s="3288"/>
      <c r="AO224" s="3288"/>
      <c r="AP224" s="3288"/>
      <c r="AQ224" s="3288"/>
      <c r="AR224" s="3288"/>
      <c r="AS224" s="3288"/>
      <c r="AT224" s="3298"/>
      <c r="AU224" s="3299"/>
      <c r="AV224" s="972">
        <f t="shared" si="127"/>
        <v>0</v>
      </c>
      <c r="AW224" s="972">
        <f t="shared" si="128"/>
        <v>0</v>
      </c>
      <c r="AX224" s="972">
        <f t="shared" si="129"/>
        <v>0</v>
      </c>
      <c r="AY224" s="3313">
        <f t="shared" si="130"/>
        <v>0</v>
      </c>
      <c r="AZ224" s="3268">
        <f t="shared" si="131"/>
        <v>0</v>
      </c>
      <c r="BA224" s="3268">
        <f t="shared" si="132"/>
        <v>0</v>
      </c>
      <c r="BB224" s="3268">
        <f t="shared" si="133"/>
        <v>0</v>
      </c>
      <c r="BC224" s="3268">
        <f t="shared" si="134"/>
        <v>0</v>
      </c>
      <c r="BD224" s="3268">
        <f t="shared" si="135"/>
        <v>0</v>
      </c>
      <c r="BE224" s="3268">
        <f t="shared" si="136"/>
        <v>0</v>
      </c>
      <c r="BF224" s="3268">
        <f t="shared" si="137"/>
        <v>0</v>
      </c>
      <c r="BG224" s="3268">
        <f t="shared" si="138"/>
        <v>0</v>
      </c>
      <c r="BH224" s="3268">
        <f t="shared" si="139"/>
        <v>0</v>
      </c>
      <c r="BI224" s="3268">
        <f t="shared" si="140"/>
        <v>0</v>
      </c>
      <c r="BJ224" s="3268">
        <f t="shared" si="141"/>
        <v>0</v>
      </c>
      <c r="BK224" s="3268">
        <f t="shared" si="142"/>
        <v>0</v>
      </c>
      <c r="BL224" s="3268">
        <f t="shared" si="143"/>
        <v>0</v>
      </c>
      <c r="BM224" s="3268">
        <f t="shared" si="144"/>
        <v>0</v>
      </c>
      <c r="BN224" s="3268">
        <f t="shared" si="145"/>
        <v>0</v>
      </c>
      <c r="BO224" s="3268">
        <f t="shared" si="146"/>
        <v>0</v>
      </c>
      <c r="BP224" s="3268">
        <f t="shared" si="147"/>
        <v>0</v>
      </c>
      <c r="BQ224" s="3268">
        <f t="shared" si="148"/>
        <v>0</v>
      </c>
      <c r="BR224" s="3268">
        <f t="shared" si="149"/>
        <v>0</v>
      </c>
      <c r="BS224" s="3268">
        <f t="shared" si="150"/>
        <v>0</v>
      </c>
      <c r="BT224" s="3320">
        <f t="shared" si="151"/>
        <v>0</v>
      </c>
    </row>
    <row r="225" spans="1:72">
      <c r="A225" s="3265"/>
      <c r="B225" s="3266"/>
      <c r="C225" s="3266"/>
      <c r="D225" s="3267"/>
      <c r="E225" s="3268">
        <f t="shared" si="123"/>
        <v>0</v>
      </c>
      <c r="F225" s="3269"/>
      <c r="G225" s="3270">
        <f t="shared" si="124"/>
        <v>0</v>
      </c>
      <c r="H225" s="3271">
        <f t="shared" si="125"/>
        <v>0</v>
      </c>
      <c r="I225" s="3278"/>
      <c r="J225" s="3278"/>
      <c r="K225" s="3278"/>
      <c r="L225" s="3278"/>
      <c r="M225" s="3278"/>
      <c r="N225" s="3278"/>
      <c r="O225" s="3278"/>
      <c r="P225" s="3278"/>
      <c r="Q225" s="3278"/>
      <c r="R225" s="3278"/>
      <c r="S225" s="3278"/>
      <c r="T225" s="3278"/>
      <c r="U225" s="3278"/>
      <c r="V225" s="3278"/>
      <c r="W225" s="3278"/>
      <c r="X225" s="3278"/>
      <c r="Y225" s="3278"/>
      <c r="Z225" s="3278"/>
      <c r="AA225" s="3278"/>
      <c r="AB225" s="3278"/>
      <c r="AC225" s="3268">
        <f t="shared" si="126"/>
        <v>0</v>
      </c>
      <c r="AD225" s="3288"/>
      <c r="AE225" s="3288"/>
      <c r="AF225" s="3288"/>
      <c r="AG225" s="3288"/>
      <c r="AH225" s="3288"/>
      <c r="AI225" s="3288"/>
      <c r="AJ225" s="3288"/>
      <c r="AK225" s="3288"/>
      <c r="AL225" s="3288"/>
      <c r="AM225" s="3288"/>
      <c r="AN225" s="3288"/>
      <c r="AO225" s="3288"/>
      <c r="AP225" s="3288"/>
      <c r="AQ225" s="3288"/>
      <c r="AR225" s="3288"/>
      <c r="AS225" s="3288"/>
      <c r="AT225" s="3298"/>
      <c r="AU225" s="3299"/>
      <c r="AV225" s="972">
        <f t="shared" si="127"/>
        <v>0</v>
      </c>
      <c r="AW225" s="972">
        <f t="shared" si="128"/>
        <v>0</v>
      </c>
      <c r="AX225" s="972">
        <f t="shared" si="129"/>
        <v>0</v>
      </c>
      <c r="AY225" s="3313">
        <f t="shared" si="130"/>
        <v>0</v>
      </c>
      <c r="AZ225" s="3268">
        <f t="shared" si="131"/>
        <v>0</v>
      </c>
      <c r="BA225" s="3268">
        <f t="shared" si="132"/>
        <v>0</v>
      </c>
      <c r="BB225" s="3268">
        <f t="shared" si="133"/>
        <v>0</v>
      </c>
      <c r="BC225" s="3268">
        <f t="shared" si="134"/>
        <v>0</v>
      </c>
      <c r="BD225" s="3268">
        <f t="shared" si="135"/>
        <v>0</v>
      </c>
      <c r="BE225" s="3268">
        <f t="shared" si="136"/>
        <v>0</v>
      </c>
      <c r="BF225" s="3268">
        <f t="shared" si="137"/>
        <v>0</v>
      </c>
      <c r="BG225" s="3268">
        <f t="shared" si="138"/>
        <v>0</v>
      </c>
      <c r="BH225" s="3268">
        <f t="shared" si="139"/>
        <v>0</v>
      </c>
      <c r="BI225" s="3268">
        <f t="shared" si="140"/>
        <v>0</v>
      </c>
      <c r="BJ225" s="3268">
        <f t="shared" si="141"/>
        <v>0</v>
      </c>
      <c r="BK225" s="3268">
        <f t="shared" si="142"/>
        <v>0</v>
      </c>
      <c r="BL225" s="3268">
        <f t="shared" si="143"/>
        <v>0</v>
      </c>
      <c r="BM225" s="3268">
        <f t="shared" si="144"/>
        <v>0</v>
      </c>
      <c r="BN225" s="3268">
        <f t="shared" si="145"/>
        <v>0</v>
      </c>
      <c r="BO225" s="3268">
        <f t="shared" si="146"/>
        <v>0</v>
      </c>
      <c r="BP225" s="3268">
        <f t="shared" si="147"/>
        <v>0</v>
      </c>
      <c r="BQ225" s="3268">
        <f t="shared" si="148"/>
        <v>0</v>
      </c>
      <c r="BR225" s="3268">
        <f t="shared" si="149"/>
        <v>0</v>
      </c>
      <c r="BS225" s="3268">
        <f t="shared" si="150"/>
        <v>0</v>
      </c>
      <c r="BT225" s="3320">
        <f t="shared" si="151"/>
        <v>0</v>
      </c>
    </row>
    <row r="226" spans="1:72">
      <c r="A226" s="3265"/>
      <c r="B226" s="3266"/>
      <c r="C226" s="3266"/>
      <c r="D226" s="3267"/>
      <c r="E226" s="3268">
        <f t="shared" si="123"/>
        <v>0</v>
      </c>
      <c r="F226" s="3269"/>
      <c r="G226" s="3270">
        <f t="shared" si="124"/>
        <v>0</v>
      </c>
      <c r="H226" s="3271">
        <f t="shared" si="125"/>
        <v>0</v>
      </c>
      <c r="I226" s="3278"/>
      <c r="J226" s="3278"/>
      <c r="K226" s="3278"/>
      <c r="L226" s="3278"/>
      <c r="M226" s="3278"/>
      <c r="N226" s="3278"/>
      <c r="O226" s="3278"/>
      <c r="P226" s="3278"/>
      <c r="Q226" s="3278"/>
      <c r="R226" s="3278"/>
      <c r="S226" s="3278"/>
      <c r="T226" s="3278"/>
      <c r="U226" s="3278"/>
      <c r="V226" s="3278"/>
      <c r="W226" s="3278"/>
      <c r="X226" s="3278"/>
      <c r="Y226" s="3278"/>
      <c r="Z226" s="3278"/>
      <c r="AA226" s="3278"/>
      <c r="AB226" s="3278"/>
      <c r="AC226" s="3268">
        <f t="shared" si="126"/>
        <v>0</v>
      </c>
      <c r="AD226" s="3288"/>
      <c r="AE226" s="3288"/>
      <c r="AF226" s="3288"/>
      <c r="AG226" s="3288"/>
      <c r="AH226" s="3288"/>
      <c r="AI226" s="3288"/>
      <c r="AJ226" s="3288"/>
      <c r="AK226" s="3288"/>
      <c r="AL226" s="3288"/>
      <c r="AM226" s="3288"/>
      <c r="AN226" s="3288"/>
      <c r="AO226" s="3288"/>
      <c r="AP226" s="3288"/>
      <c r="AQ226" s="3288"/>
      <c r="AR226" s="3288"/>
      <c r="AS226" s="3288"/>
      <c r="AT226" s="3298"/>
      <c r="AU226" s="3299"/>
      <c r="AV226" s="972">
        <f t="shared" si="127"/>
        <v>0</v>
      </c>
      <c r="AW226" s="972">
        <f t="shared" si="128"/>
        <v>0</v>
      </c>
      <c r="AX226" s="972">
        <f t="shared" si="129"/>
        <v>0</v>
      </c>
      <c r="AY226" s="3313">
        <f t="shared" si="130"/>
        <v>0</v>
      </c>
      <c r="AZ226" s="3268">
        <f t="shared" si="131"/>
        <v>0</v>
      </c>
      <c r="BA226" s="3268">
        <f t="shared" si="132"/>
        <v>0</v>
      </c>
      <c r="BB226" s="3268">
        <f t="shared" si="133"/>
        <v>0</v>
      </c>
      <c r="BC226" s="3268">
        <f t="shared" si="134"/>
        <v>0</v>
      </c>
      <c r="BD226" s="3268">
        <f t="shared" si="135"/>
        <v>0</v>
      </c>
      <c r="BE226" s="3268">
        <f t="shared" si="136"/>
        <v>0</v>
      </c>
      <c r="BF226" s="3268">
        <f t="shared" si="137"/>
        <v>0</v>
      </c>
      <c r="BG226" s="3268">
        <f t="shared" si="138"/>
        <v>0</v>
      </c>
      <c r="BH226" s="3268">
        <f t="shared" si="139"/>
        <v>0</v>
      </c>
      <c r="BI226" s="3268">
        <f t="shared" si="140"/>
        <v>0</v>
      </c>
      <c r="BJ226" s="3268">
        <f t="shared" si="141"/>
        <v>0</v>
      </c>
      <c r="BK226" s="3268">
        <f t="shared" si="142"/>
        <v>0</v>
      </c>
      <c r="BL226" s="3268">
        <f t="shared" si="143"/>
        <v>0</v>
      </c>
      <c r="BM226" s="3268">
        <f t="shared" si="144"/>
        <v>0</v>
      </c>
      <c r="BN226" s="3268">
        <f t="shared" si="145"/>
        <v>0</v>
      </c>
      <c r="BO226" s="3268">
        <f t="shared" si="146"/>
        <v>0</v>
      </c>
      <c r="BP226" s="3268">
        <f t="shared" si="147"/>
        <v>0</v>
      </c>
      <c r="BQ226" s="3268">
        <f t="shared" si="148"/>
        <v>0</v>
      </c>
      <c r="BR226" s="3268">
        <f t="shared" si="149"/>
        <v>0</v>
      </c>
      <c r="BS226" s="3268">
        <f t="shared" si="150"/>
        <v>0</v>
      </c>
      <c r="BT226" s="3320">
        <f t="shared" si="151"/>
        <v>0</v>
      </c>
    </row>
    <row r="227" spans="1:72">
      <c r="A227" s="3265"/>
      <c r="B227" s="3266"/>
      <c r="C227" s="3266"/>
      <c r="D227" s="3267"/>
      <c r="E227" s="3268">
        <f t="shared" si="123"/>
        <v>0</v>
      </c>
      <c r="F227" s="3269"/>
      <c r="G227" s="3270">
        <f t="shared" si="124"/>
        <v>0</v>
      </c>
      <c r="H227" s="3271">
        <f t="shared" si="125"/>
        <v>0</v>
      </c>
      <c r="I227" s="3278"/>
      <c r="J227" s="3278"/>
      <c r="K227" s="3278"/>
      <c r="L227" s="3278"/>
      <c r="M227" s="3278"/>
      <c r="N227" s="3278"/>
      <c r="O227" s="3278"/>
      <c r="P227" s="3278"/>
      <c r="Q227" s="3278"/>
      <c r="R227" s="3278"/>
      <c r="S227" s="3278"/>
      <c r="T227" s="3278"/>
      <c r="U227" s="3278"/>
      <c r="V227" s="3278"/>
      <c r="W227" s="3278"/>
      <c r="X227" s="3278"/>
      <c r="Y227" s="3278"/>
      <c r="Z227" s="3278"/>
      <c r="AA227" s="3278"/>
      <c r="AB227" s="3278"/>
      <c r="AC227" s="3268">
        <f t="shared" si="126"/>
        <v>0</v>
      </c>
      <c r="AD227" s="3288"/>
      <c r="AE227" s="3288"/>
      <c r="AF227" s="3288"/>
      <c r="AG227" s="3288"/>
      <c r="AH227" s="3288"/>
      <c r="AI227" s="3288"/>
      <c r="AJ227" s="3288"/>
      <c r="AK227" s="3288"/>
      <c r="AL227" s="3288"/>
      <c r="AM227" s="3288"/>
      <c r="AN227" s="3288"/>
      <c r="AO227" s="3288"/>
      <c r="AP227" s="3288"/>
      <c r="AQ227" s="3288"/>
      <c r="AR227" s="3288"/>
      <c r="AS227" s="3288"/>
      <c r="AT227" s="3298"/>
      <c r="AU227" s="3299"/>
      <c r="AV227" s="972">
        <f t="shared" si="127"/>
        <v>0</v>
      </c>
      <c r="AW227" s="972">
        <f t="shared" si="128"/>
        <v>0</v>
      </c>
      <c r="AX227" s="972">
        <f t="shared" si="129"/>
        <v>0</v>
      </c>
      <c r="AY227" s="3313">
        <f t="shared" si="130"/>
        <v>0</v>
      </c>
      <c r="AZ227" s="3268">
        <f t="shared" si="131"/>
        <v>0</v>
      </c>
      <c r="BA227" s="3268">
        <f t="shared" si="132"/>
        <v>0</v>
      </c>
      <c r="BB227" s="3268">
        <f t="shared" si="133"/>
        <v>0</v>
      </c>
      <c r="BC227" s="3268">
        <f t="shared" si="134"/>
        <v>0</v>
      </c>
      <c r="BD227" s="3268">
        <f t="shared" si="135"/>
        <v>0</v>
      </c>
      <c r="BE227" s="3268">
        <f t="shared" si="136"/>
        <v>0</v>
      </c>
      <c r="BF227" s="3268">
        <f t="shared" si="137"/>
        <v>0</v>
      </c>
      <c r="BG227" s="3268">
        <f t="shared" si="138"/>
        <v>0</v>
      </c>
      <c r="BH227" s="3268">
        <f t="shared" si="139"/>
        <v>0</v>
      </c>
      <c r="BI227" s="3268">
        <f t="shared" si="140"/>
        <v>0</v>
      </c>
      <c r="BJ227" s="3268">
        <f t="shared" si="141"/>
        <v>0</v>
      </c>
      <c r="BK227" s="3268">
        <f t="shared" si="142"/>
        <v>0</v>
      </c>
      <c r="BL227" s="3268">
        <f t="shared" si="143"/>
        <v>0</v>
      </c>
      <c r="BM227" s="3268">
        <f t="shared" si="144"/>
        <v>0</v>
      </c>
      <c r="BN227" s="3268">
        <f t="shared" si="145"/>
        <v>0</v>
      </c>
      <c r="BO227" s="3268">
        <f t="shared" si="146"/>
        <v>0</v>
      </c>
      <c r="BP227" s="3268">
        <f t="shared" si="147"/>
        <v>0</v>
      </c>
      <c r="BQ227" s="3268">
        <f t="shared" si="148"/>
        <v>0</v>
      </c>
      <c r="BR227" s="3268">
        <f t="shared" si="149"/>
        <v>0</v>
      </c>
      <c r="BS227" s="3268">
        <f t="shared" si="150"/>
        <v>0</v>
      </c>
      <c r="BT227" s="3320">
        <f t="shared" si="151"/>
        <v>0</v>
      </c>
    </row>
    <row r="228" spans="1:72">
      <c r="A228" s="3265"/>
      <c r="B228" s="3266"/>
      <c r="C228" s="3266"/>
      <c r="D228" s="3267"/>
      <c r="E228" s="3268">
        <f t="shared" si="123"/>
        <v>0</v>
      </c>
      <c r="F228" s="3269"/>
      <c r="G228" s="3270">
        <f t="shared" si="124"/>
        <v>0</v>
      </c>
      <c r="H228" s="3271">
        <f t="shared" si="125"/>
        <v>0</v>
      </c>
      <c r="I228" s="3278"/>
      <c r="J228" s="3278"/>
      <c r="K228" s="3278"/>
      <c r="L228" s="3278"/>
      <c r="M228" s="3278"/>
      <c r="N228" s="3278"/>
      <c r="O228" s="3278"/>
      <c r="P228" s="3278"/>
      <c r="Q228" s="3278"/>
      <c r="R228" s="3278"/>
      <c r="S228" s="3278"/>
      <c r="T228" s="3278"/>
      <c r="U228" s="3278"/>
      <c r="V228" s="3278"/>
      <c r="W228" s="3278"/>
      <c r="X228" s="3278"/>
      <c r="Y228" s="3278"/>
      <c r="Z228" s="3278"/>
      <c r="AA228" s="3278"/>
      <c r="AB228" s="3278"/>
      <c r="AC228" s="3268">
        <f t="shared" si="126"/>
        <v>0</v>
      </c>
      <c r="AD228" s="3288"/>
      <c r="AE228" s="3288"/>
      <c r="AF228" s="3288"/>
      <c r="AG228" s="3288"/>
      <c r="AH228" s="3288"/>
      <c r="AI228" s="3288"/>
      <c r="AJ228" s="3288"/>
      <c r="AK228" s="3288"/>
      <c r="AL228" s="3288"/>
      <c r="AM228" s="3288"/>
      <c r="AN228" s="3288"/>
      <c r="AO228" s="3288"/>
      <c r="AP228" s="3288"/>
      <c r="AQ228" s="3288"/>
      <c r="AR228" s="3288"/>
      <c r="AS228" s="3288"/>
      <c r="AT228" s="3298"/>
      <c r="AU228" s="3299"/>
      <c r="AV228" s="972">
        <f t="shared" si="127"/>
        <v>0</v>
      </c>
      <c r="AW228" s="972">
        <f t="shared" si="128"/>
        <v>0</v>
      </c>
      <c r="AX228" s="972">
        <f t="shared" si="129"/>
        <v>0</v>
      </c>
      <c r="AY228" s="3313">
        <f t="shared" si="130"/>
        <v>0</v>
      </c>
      <c r="AZ228" s="3268">
        <f t="shared" si="131"/>
        <v>0</v>
      </c>
      <c r="BA228" s="3268">
        <f t="shared" si="132"/>
        <v>0</v>
      </c>
      <c r="BB228" s="3268">
        <f t="shared" si="133"/>
        <v>0</v>
      </c>
      <c r="BC228" s="3268">
        <f t="shared" si="134"/>
        <v>0</v>
      </c>
      <c r="BD228" s="3268">
        <f t="shared" si="135"/>
        <v>0</v>
      </c>
      <c r="BE228" s="3268">
        <f t="shared" si="136"/>
        <v>0</v>
      </c>
      <c r="BF228" s="3268">
        <f t="shared" si="137"/>
        <v>0</v>
      </c>
      <c r="BG228" s="3268">
        <f t="shared" si="138"/>
        <v>0</v>
      </c>
      <c r="BH228" s="3268">
        <f t="shared" si="139"/>
        <v>0</v>
      </c>
      <c r="BI228" s="3268">
        <f t="shared" si="140"/>
        <v>0</v>
      </c>
      <c r="BJ228" s="3268">
        <f t="shared" si="141"/>
        <v>0</v>
      </c>
      <c r="BK228" s="3268">
        <f t="shared" si="142"/>
        <v>0</v>
      </c>
      <c r="BL228" s="3268">
        <f t="shared" si="143"/>
        <v>0</v>
      </c>
      <c r="BM228" s="3268">
        <f t="shared" si="144"/>
        <v>0</v>
      </c>
      <c r="BN228" s="3268">
        <f t="shared" si="145"/>
        <v>0</v>
      </c>
      <c r="BO228" s="3268">
        <f t="shared" si="146"/>
        <v>0</v>
      </c>
      <c r="BP228" s="3268">
        <f t="shared" si="147"/>
        <v>0</v>
      </c>
      <c r="BQ228" s="3268">
        <f t="shared" si="148"/>
        <v>0</v>
      </c>
      <c r="BR228" s="3268">
        <f t="shared" si="149"/>
        <v>0</v>
      </c>
      <c r="BS228" s="3268">
        <f t="shared" si="150"/>
        <v>0</v>
      </c>
      <c r="BT228" s="3320">
        <f t="shared" si="151"/>
        <v>0</v>
      </c>
    </row>
    <row r="229" spans="1:72">
      <c r="A229" s="3265"/>
      <c r="B229" s="3266"/>
      <c r="C229" s="3266"/>
      <c r="D229" s="3267"/>
      <c r="E229" s="3268">
        <f t="shared" si="123"/>
        <v>0</v>
      </c>
      <c r="F229" s="3269"/>
      <c r="G229" s="3270">
        <f t="shared" si="124"/>
        <v>0</v>
      </c>
      <c r="H229" s="3271">
        <f t="shared" si="125"/>
        <v>0</v>
      </c>
      <c r="I229" s="3278"/>
      <c r="J229" s="3278"/>
      <c r="K229" s="3278"/>
      <c r="L229" s="3278"/>
      <c r="M229" s="3278"/>
      <c r="N229" s="3278"/>
      <c r="O229" s="3278"/>
      <c r="P229" s="3278"/>
      <c r="Q229" s="3278"/>
      <c r="R229" s="3278"/>
      <c r="S229" s="3278"/>
      <c r="T229" s="3278"/>
      <c r="U229" s="3278"/>
      <c r="V229" s="3278"/>
      <c r="W229" s="3278"/>
      <c r="X229" s="3278"/>
      <c r="Y229" s="3278"/>
      <c r="Z229" s="3278"/>
      <c r="AA229" s="3278"/>
      <c r="AB229" s="3278"/>
      <c r="AC229" s="3268">
        <f t="shared" si="126"/>
        <v>0</v>
      </c>
      <c r="AD229" s="3288"/>
      <c r="AE229" s="3288"/>
      <c r="AF229" s="3288"/>
      <c r="AG229" s="3288"/>
      <c r="AH229" s="3288"/>
      <c r="AI229" s="3288"/>
      <c r="AJ229" s="3288"/>
      <c r="AK229" s="3288"/>
      <c r="AL229" s="3288"/>
      <c r="AM229" s="3288"/>
      <c r="AN229" s="3288"/>
      <c r="AO229" s="3288"/>
      <c r="AP229" s="3288"/>
      <c r="AQ229" s="3288"/>
      <c r="AR229" s="3288"/>
      <c r="AS229" s="3288"/>
      <c r="AT229" s="3298"/>
      <c r="AU229" s="3299"/>
      <c r="AV229" s="972">
        <f t="shared" si="127"/>
        <v>0</v>
      </c>
      <c r="AW229" s="972">
        <f t="shared" si="128"/>
        <v>0</v>
      </c>
      <c r="AX229" s="972">
        <f t="shared" si="129"/>
        <v>0</v>
      </c>
      <c r="AY229" s="3313">
        <f t="shared" si="130"/>
        <v>0</v>
      </c>
      <c r="AZ229" s="3268">
        <f t="shared" si="131"/>
        <v>0</v>
      </c>
      <c r="BA229" s="3268">
        <f t="shared" si="132"/>
        <v>0</v>
      </c>
      <c r="BB229" s="3268">
        <f t="shared" si="133"/>
        <v>0</v>
      </c>
      <c r="BC229" s="3268">
        <f t="shared" si="134"/>
        <v>0</v>
      </c>
      <c r="BD229" s="3268">
        <f t="shared" si="135"/>
        <v>0</v>
      </c>
      <c r="BE229" s="3268">
        <f t="shared" si="136"/>
        <v>0</v>
      </c>
      <c r="BF229" s="3268">
        <f t="shared" si="137"/>
        <v>0</v>
      </c>
      <c r="BG229" s="3268">
        <f t="shared" si="138"/>
        <v>0</v>
      </c>
      <c r="BH229" s="3268">
        <f t="shared" si="139"/>
        <v>0</v>
      </c>
      <c r="BI229" s="3268">
        <f t="shared" si="140"/>
        <v>0</v>
      </c>
      <c r="BJ229" s="3268">
        <f t="shared" si="141"/>
        <v>0</v>
      </c>
      <c r="BK229" s="3268">
        <f t="shared" si="142"/>
        <v>0</v>
      </c>
      <c r="BL229" s="3268">
        <f t="shared" si="143"/>
        <v>0</v>
      </c>
      <c r="BM229" s="3268">
        <f t="shared" si="144"/>
        <v>0</v>
      </c>
      <c r="BN229" s="3268">
        <f t="shared" si="145"/>
        <v>0</v>
      </c>
      <c r="BO229" s="3268">
        <f t="shared" si="146"/>
        <v>0</v>
      </c>
      <c r="BP229" s="3268">
        <f t="shared" si="147"/>
        <v>0</v>
      </c>
      <c r="BQ229" s="3268">
        <f t="shared" si="148"/>
        <v>0</v>
      </c>
      <c r="BR229" s="3268">
        <f t="shared" si="149"/>
        <v>0</v>
      </c>
      <c r="BS229" s="3268">
        <f t="shared" si="150"/>
        <v>0</v>
      </c>
      <c r="BT229" s="3320">
        <f t="shared" si="151"/>
        <v>0</v>
      </c>
    </row>
    <row r="230" spans="1:72">
      <c r="A230" s="3265"/>
      <c r="B230" s="3266"/>
      <c r="C230" s="3266"/>
      <c r="D230" s="3267"/>
      <c r="E230" s="3268">
        <f t="shared" si="123"/>
        <v>0</v>
      </c>
      <c r="F230" s="3269"/>
      <c r="G230" s="3270">
        <f t="shared" si="124"/>
        <v>0</v>
      </c>
      <c r="H230" s="3271">
        <f t="shared" si="125"/>
        <v>0</v>
      </c>
      <c r="I230" s="3278"/>
      <c r="J230" s="3278"/>
      <c r="K230" s="3278"/>
      <c r="L230" s="3278"/>
      <c r="M230" s="3278"/>
      <c r="N230" s="3278"/>
      <c r="O230" s="3278"/>
      <c r="P230" s="3278"/>
      <c r="Q230" s="3278"/>
      <c r="R230" s="3278"/>
      <c r="S230" s="3278"/>
      <c r="T230" s="3278"/>
      <c r="U230" s="3278"/>
      <c r="V230" s="3278"/>
      <c r="W230" s="3278"/>
      <c r="X230" s="3278"/>
      <c r="Y230" s="3278"/>
      <c r="Z230" s="3278"/>
      <c r="AA230" s="3278"/>
      <c r="AB230" s="3278"/>
      <c r="AC230" s="3268">
        <f t="shared" si="126"/>
        <v>0</v>
      </c>
      <c r="AD230" s="3288"/>
      <c r="AE230" s="3288"/>
      <c r="AF230" s="3288"/>
      <c r="AG230" s="3288"/>
      <c r="AH230" s="3288"/>
      <c r="AI230" s="3288"/>
      <c r="AJ230" s="3288"/>
      <c r="AK230" s="3288"/>
      <c r="AL230" s="3288"/>
      <c r="AM230" s="3288"/>
      <c r="AN230" s="3288"/>
      <c r="AO230" s="3288"/>
      <c r="AP230" s="3288"/>
      <c r="AQ230" s="3288"/>
      <c r="AR230" s="3288"/>
      <c r="AS230" s="3288"/>
      <c r="AT230" s="3298"/>
      <c r="AU230" s="3299"/>
      <c r="AV230" s="972">
        <f t="shared" si="127"/>
        <v>0</v>
      </c>
      <c r="AW230" s="972">
        <f t="shared" si="128"/>
        <v>0</v>
      </c>
      <c r="AX230" s="972">
        <f t="shared" si="129"/>
        <v>0</v>
      </c>
      <c r="AY230" s="3313">
        <f t="shared" si="130"/>
        <v>0</v>
      </c>
      <c r="AZ230" s="3268">
        <f t="shared" si="131"/>
        <v>0</v>
      </c>
      <c r="BA230" s="3268">
        <f t="shared" si="132"/>
        <v>0</v>
      </c>
      <c r="BB230" s="3268">
        <f t="shared" si="133"/>
        <v>0</v>
      </c>
      <c r="BC230" s="3268">
        <f t="shared" si="134"/>
        <v>0</v>
      </c>
      <c r="BD230" s="3268">
        <f t="shared" si="135"/>
        <v>0</v>
      </c>
      <c r="BE230" s="3268">
        <f t="shared" si="136"/>
        <v>0</v>
      </c>
      <c r="BF230" s="3268">
        <f t="shared" si="137"/>
        <v>0</v>
      </c>
      <c r="BG230" s="3268">
        <f t="shared" si="138"/>
        <v>0</v>
      </c>
      <c r="BH230" s="3268">
        <f t="shared" si="139"/>
        <v>0</v>
      </c>
      <c r="BI230" s="3268">
        <f t="shared" si="140"/>
        <v>0</v>
      </c>
      <c r="BJ230" s="3268">
        <f t="shared" si="141"/>
        <v>0</v>
      </c>
      <c r="BK230" s="3268">
        <f t="shared" si="142"/>
        <v>0</v>
      </c>
      <c r="BL230" s="3268">
        <f t="shared" si="143"/>
        <v>0</v>
      </c>
      <c r="BM230" s="3268">
        <f t="shared" si="144"/>
        <v>0</v>
      </c>
      <c r="BN230" s="3268">
        <f t="shared" si="145"/>
        <v>0</v>
      </c>
      <c r="BO230" s="3268">
        <f t="shared" si="146"/>
        <v>0</v>
      </c>
      <c r="BP230" s="3268">
        <f t="shared" si="147"/>
        <v>0</v>
      </c>
      <c r="BQ230" s="3268">
        <f t="shared" si="148"/>
        <v>0</v>
      </c>
      <c r="BR230" s="3268">
        <f t="shared" si="149"/>
        <v>0</v>
      </c>
      <c r="BS230" s="3268">
        <f t="shared" si="150"/>
        <v>0</v>
      </c>
      <c r="BT230" s="3320">
        <f t="shared" si="151"/>
        <v>0</v>
      </c>
    </row>
    <row r="231" spans="1:72">
      <c r="A231" s="3265"/>
      <c r="B231" s="3266"/>
      <c r="C231" s="3266"/>
      <c r="D231" s="3267"/>
      <c r="E231" s="3268">
        <f t="shared" si="123"/>
        <v>0</v>
      </c>
      <c r="F231" s="3269"/>
      <c r="G231" s="3270">
        <f t="shared" si="124"/>
        <v>0</v>
      </c>
      <c r="H231" s="3271">
        <f t="shared" si="125"/>
        <v>0</v>
      </c>
      <c r="I231" s="3278"/>
      <c r="J231" s="3278"/>
      <c r="K231" s="3278"/>
      <c r="L231" s="3278"/>
      <c r="M231" s="3278"/>
      <c r="N231" s="3278"/>
      <c r="O231" s="3278"/>
      <c r="P231" s="3278"/>
      <c r="Q231" s="3278"/>
      <c r="R231" s="3278"/>
      <c r="S231" s="3278"/>
      <c r="T231" s="3278"/>
      <c r="U231" s="3278"/>
      <c r="V231" s="3278"/>
      <c r="W231" s="3278"/>
      <c r="X231" s="3278"/>
      <c r="Y231" s="3278"/>
      <c r="Z231" s="3278"/>
      <c r="AA231" s="3278"/>
      <c r="AB231" s="3278"/>
      <c r="AC231" s="3268">
        <f t="shared" si="126"/>
        <v>0</v>
      </c>
      <c r="AD231" s="3288"/>
      <c r="AE231" s="3288"/>
      <c r="AF231" s="3288"/>
      <c r="AG231" s="3288"/>
      <c r="AH231" s="3288"/>
      <c r="AI231" s="3288"/>
      <c r="AJ231" s="3288"/>
      <c r="AK231" s="3288"/>
      <c r="AL231" s="3288"/>
      <c r="AM231" s="3288"/>
      <c r="AN231" s="3288"/>
      <c r="AO231" s="3288"/>
      <c r="AP231" s="3288"/>
      <c r="AQ231" s="3288"/>
      <c r="AR231" s="3288"/>
      <c r="AS231" s="3288"/>
      <c r="AT231" s="3298"/>
      <c r="AU231" s="3299"/>
      <c r="AV231" s="972">
        <f t="shared" si="127"/>
        <v>0</v>
      </c>
      <c r="AW231" s="972">
        <f t="shared" si="128"/>
        <v>0</v>
      </c>
      <c r="AX231" s="972">
        <f t="shared" si="129"/>
        <v>0</v>
      </c>
      <c r="AY231" s="3313">
        <f t="shared" si="130"/>
        <v>0</v>
      </c>
      <c r="AZ231" s="3268">
        <f t="shared" si="131"/>
        <v>0</v>
      </c>
      <c r="BA231" s="3268">
        <f t="shared" si="132"/>
        <v>0</v>
      </c>
      <c r="BB231" s="3268">
        <f t="shared" si="133"/>
        <v>0</v>
      </c>
      <c r="BC231" s="3268">
        <f t="shared" si="134"/>
        <v>0</v>
      </c>
      <c r="BD231" s="3268">
        <f t="shared" si="135"/>
        <v>0</v>
      </c>
      <c r="BE231" s="3268">
        <f t="shared" si="136"/>
        <v>0</v>
      </c>
      <c r="BF231" s="3268">
        <f t="shared" si="137"/>
        <v>0</v>
      </c>
      <c r="BG231" s="3268">
        <f t="shared" si="138"/>
        <v>0</v>
      </c>
      <c r="BH231" s="3268">
        <f t="shared" si="139"/>
        <v>0</v>
      </c>
      <c r="BI231" s="3268">
        <f t="shared" si="140"/>
        <v>0</v>
      </c>
      <c r="BJ231" s="3268">
        <f t="shared" si="141"/>
        <v>0</v>
      </c>
      <c r="BK231" s="3268">
        <f t="shared" si="142"/>
        <v>0</v>
      </c>
      <c r="BL231" s="3268">
        <f t="shared" si="143"/>
        <v>0</v>
      </c>
      <c r="BM231" s="3268">
        <f t="shared" si="144"/>
        <v>0</v>
      </c>
      <c r="BN231" s="3268">
        <f t="shared" si="145"/>
        <v>0</v>
      </c>
      <c r="BO231" s="3268">
        <f t="shared" si="146"/>
        <v>0</v>
      </c>
      <c r="BP231" s="3268">
        <f t="shared" si="147"/>
        <v>0</v>
      </c>
      <c r="BQ231" s="3268">
        <f t="shared" si="148"/>
        <v>0</v>
      </c>
      <c r="BR231" s="3268">
        <f t="shared" si="149"/>
        <v>0</v>
      </c>
      <c r="BS231" s="3268">
        <f t="shared" si="150"/>
        <v>0</v>
      </c>
      <c r="BT231" s="3320">
        <f t="shared" si="151"/>
        <v>0</v>
      </c>
    </row>
    <row r="232" spans="1:72">
      <c r="A232" s="3265"/>
      <c r="B232" s="3266"/>
      <c r="C232" s="3266"/>
      <c r="D232" s="3267"/>
      <c r="E232" s="3268">
        <f t="shared" si="123"/>
        <v>0</v>
      </c>
      <c r="F232" s="3269"/>
      <c r="G232" s="3270">
        <f t="shared" si="124"/>
        <v>0</v>
      </c>
      <c r="H232" s="3271">
        <f t="shared" si="125"/>
        <v>0</v>
      </c>
      <c r="I232" s="3278"/>
      <c r="J232" s="3278"/>
      <c r="K232" s="3278"/>
      <c r="L232" s="3278"/>
      <c r="M232" s="3278"/>
      <c r="N232" s="3278"/>
      <c r="O232" s="3278"/>
      <c r="P232" s="3278"/>
      <c r="Q232" s="3278"/>
      <c r="R232" s="3278"/>
      <c r="S232" s="3278"/>
      <c r="T232" s="3278"/>
      <c r="U232" s="3278"/>
      <c r="V232" s="3278"/>
      <c r="W232" s="3278"/>
      <c r="X232" s="3278"/>
      <c r="Y232" s="3278"/>
      <c r="Z232" s="3278"/>
      <c r="AA232" s="3278"/>
      <c r="AB232" s="3278"/>
      <c r="AC232" s="3268">
        <f t="shared" si="126"/>
        <v>0</v>
      </c>
      <c r="AD232" s="3288"/>
      <c r="AE232" s="3288"/>
      <c r="AF232" s="3288"/>
      <c r="AG232" s="3288"/>
      <c r="AH232" s="3288"/>
      <c r="AI232" s="3288"/>
      <c r="AJ232" s="3288"/>
      <c r="AK232" s="3288"/>
      <c r="AL232" s="3288"/>
      <c r="AM232" s="3288"/>
      <c r="AN232" s="3288"/>
      <c r="AO232" s="3288"/>
      <c r="AP232" s="3288"/>
      <c r="AQ232" s="3288"/>
      <c r="AR232" s="3288"/>
      <c r="AS232" s="3288"/>
      <c r="AT232" s="3298"/>
      <c r="AU232" s="3299"/>
      <c r="AV232" s="972">
        <f t="shared" si="127"/>
        <v>0</v>
      </c>
      <c r="AW232" s="972">
        <f t="shared" si="128"/>
        <v>0</v>
      </c>
      <c r="AX232" s="972">
        <f t="shared" si="129"/>
        <v>0</v>
      </c>
      <c r="AY232" s="3313">
        <f t="shared" si="130"/>
        <v>0</v>
      </c>
      <c r="AZ232" s="3268">
        <f t="shared" si="131"/>
        <v>0</v>
      </c>
      <c r="BA232" s="3268">
        <f t="shared" si="132"/>
        <v>0</v>
      </c>
      <c r="BB232" s="3268">
        <f t="shared" si="133"/>
        <v>0</v>
      </c>
      <c r="BC232" s="3268">
        <f t="shared" si="134"/>
        <v>0</v>
      </c>
      <c r="BD232" s="3268">
        <f t="shared" si="135"/>
        <v>0</v>
      </c>
      <c r="BE232" s="3268">
        <f t="shared" si="136"/>
        <v>0</v>
      </c>
      <c r="BF232" s="3268">
        <f t="shared" si="137"/>
        <v>0</v>
      </c>
      <c r="BG232" s="3268">
        <f t="shared" si="138"/>
        <v>0</v>
      </c>
      <c r="BH232" s="3268">
        <f t="shared" si="139"/>
        <v>0</v>
      </c>
      <c r="BI232" s="3268">
        <f t="shared" si="140"/>
        <v>0</v>
      </c>
      <c r="BJ232" s="3268">
        <f t="shared" si="141"/>
        <v>0</v>
      </c>
      <c r="BK232" s="3268">
        <f t="shared" si="142"/>
        <v>0</v>
      </c>
      <c r="BL232" s="3268">
        <f t="shared" si="143"/>
        <v>0</v>
      </c>
      <c r="BM232" s="3268">
        <f t="shared" si="144"/>
        <v>0</v>
      </c>
      <c r="BN232" s="3268">
        <f t="shared" si="145"/>
        <v>0</v>
      </c>
      <c r="BO232" s="3268">
        <f t="shared" si="146"/>
        <v>0</v>
      </c>
      <c r="BP232" s="3268">
        <f t="shared" si="147"/>
        <v>0</v>
      </c>
      <c r="BQ232" s="3268">
        <f t="shared" si="148"/>
        <v>0</v>
      </c>
      <c r="BR232" s="3268">
        <f t="shared" si="149"/>
        <v>0</v>
      </c>
      <c r="BS232" s="3268">
        <f t="shared" si="150"/>
        <v>0</v>
      </c>
      <c r="BT232" s="3320">
        <f t="shared" si="151"/>
        <v>0</v>
      </c>
    </row>
    <row r="233" spans="1:72">
      <c r="A233" s="3265"/>
      <c r="B233" s="3266"/>
      <c r="C233" s="3266"/>
      <c r="D233" s="3267"/>
      <c r="E233" s="3268">
        <f t="shared" si="123"/>
        <v>0</v>
      </c>
      <c r="F233" s="3269"/>
      <c r="G233" s="3270">
        <f t="shared" si="124"/>
        <v>0</v>
      </c>
      <c r="H233" s="3271">
        <f t="shared" si="125"/>
        <v>0</v>
      </c>
      <c r="I233" s="3278"/>
      <c r="J233" s="3278"/>
      <c r="K233" s="3278"/>
      <c r="L233" s="3278"/>
      <c r="M233" s="3278"/>
      <c r="N233" s="3278"/>
      <c r="O233" s="3278"/>
      <c r="P233" s="3278"/>
      <c r="Q233" s="3278"/>
      <c r="R233" s="3278"/>
      <c r="S233" s="3278"/>
      <c r="T233" s="3278"/>
      <c r="U233" s="3278"/>
      <c r="V233" s="3278"/>
      <c r="W233" s="3278"/>
      <c r="X233" s="3278"/>
      <c r="Y233" s="3278"/>
      <c r="Z233" s="3278"/>
      <c r="AA233" s="3278"/>
      <c r="AB233" s="3278"/>
      <c r="AC233" s="3268">
        <f t="shared" si="126"/>
        <v>0</v>
      </c>
      <c r="AD233" s="3288"/>
      <c r="AE233" s="3288"/>
      <c r="AF233" s="3288"/>
      <c r="AG233" s="3288"/>
      <c r="AH233" s="3288"/>
      <c r="AI233" s="3288"/>
      <c r="AJ233" s="3288"/>
      <c r="AK233" s="3288"/>
      <c r="AL233" s="3288"/>
      <c r="AM233" s="3288"/>
      <c r="AN233" s="3288"/>
      <c r="AO233" s="3288"/>
      <c r="AP233" s="3288"/>
      <c r="AQ233" s="3288"/>
      <c r="AR233" s="3288"/>
      <c r="AS233" s="3288"/>
      <c r="AT233" s="3298"/>
      <c r="AU233" s="3299"/>
      <c r="AV233" s="972">
        <f t="shared" si="127"/>
        <v>0</v>
      </c>
      <c r="AW233" s="972">
        <f t="shared" si="128"/>
        <v>0</v>
      </c>
      <c r="AX233" s="972">
        <f t="shared" si="129"/>
        <v>0</v>
      </c>
      <c r="AY233" s="3313">
        <f t="shared" si="130"/>
        <v>0</v>
      </c>
      <c r="AZ233" s="3268">
        <f t="shared" si="131"/>
        <v>0</v>
      </c>
      <c r="BA233" s="3268">
        <f t="shared" si="132"/>
        <v>0</v>
      </c>
      <c r="BB233" s="3268">
        <f t="shared" si="133"/>
        <v>0</v>
      </c>
      <c r="BC233" s="3268">
        <f t="shared" si="134"/>
        <v>0</v>
      </c>
      <c r="BD233" s="3268">
        <f t="shared" si="135"/>
        <v>0</v>
      </c>
      <c r="BE233" s="3268">
        <f t="shared" si="136"/>
        <v>0</v>
      </c>
      <c r="BF233" s="3268">
        <f t="shared" si="137"/>
        <v>0</v>
      </c>
      <c r="BG233" s="3268">
        <f t="shared" si="138"/>
        <v>0</v>
      </c>
      <c r="BH233" s="3268">
        <f t="shared" si="139"/>
        <v>0</v>
      </c>
      <c r="BI233" s="3268">
        <f t="shared" si="140"/>
        <v>0</v>
      </c>
      <c r="BJ233" s="3268">
        <f t="shared" si="141"/>
        <v>0</v>
      </c>
      <c r="BK233" s="3268">
        <f t="shared" si="142"/>
        <v>0</v>
      </c>
      <c r="BL233" s="3268">
        <f t="shared" si="143"/>
        <v>0</v>
      </c>
      <c r="BM233" s="3268">
        <f t="shared" si="144"/>
        <v>0</v>
      </c>
      <c r="BN233" s="3268">
        <f t="shared" si="145"/>
        <v>0</v>
      </c>
      <c r="BO233" s="3268">
        <f t="shared" si="146"/>
        <v>0</v>
      </c>
      <c r="BP233" s="3268">
        <f t="shared" si="147"/>
        <v>0</v>
      </c>
      <c r="BQ233" s="3268">
        <f t="shared" si="148"/>
        <v>0</v>
      </c>
      <c r="BR233" s="3268">
        <f t="shared" si="149"/>
        <v>0</v>
      </c>
      <c r="BS233" s="3268">
        <f t="shared" si="150"/>
        <v>0</v>
      </c>
      <c r="BT233" s="3320">
        <f t="shared" si="151"/>
        <v>0</v>
      </c>
    </row>
    <row r="234" spans="1:72">
      <c r="A234" s="3265"/>
      <c r="B234" s="3266"/>
      <c r="C234" s="3266"/>
      <c r="D234" s="3267"/>
      <c r="E234" s="3268">
        <f t="shared" si="123"/>
        <v>0</v>
      </c>
      <c r="F234" s="3269"/>
      <c r="G234" s="3270">
        <f t="shared" si="124"/>
        <v>0</v>
      </c>
      <c r="H234" s="3271">
        <f t="shared" si="125"/>
        <v>0</v>
      </c>
      <c r="I234" s="3278"/>
      <c r="J234" s="3278"/>
      <c r="K234" s="3278"/>
      <c r="L234" s="3278"/>
      <c r="M234" s="3278"/>
      <c r="N234" s="3278"/>
      <c r="O234" s="3278"/>
      <c r="P234" s="3278"/>
      <c r="Q234" s="3278"/>
      <c r="R234" s="3278"/>
      <c r="S234" s="3278"/>
      <c r="T234" s="3278"/>
      <c r="U234" s="3278"/>
      <c r="V234" s="3278"/>
      <c r="W234" s="3278"/>
      <c r="X234" s="3278"/>
      <c r="Y234" s="3278"/>
      <c r="Z234" s="3278"/>
      <c r="AA234" s="3278"/>
      <c r="AB234" s="3278"/>
      <c r="AC234" s="3268">
        <f t="shared" si="126"/>
        <v>0</v>
      </c>
      <c r="AD234" s="3288"/>
      <c r="AE234" s="3288"/>
      <c r="AF234" s="3288"/>
      <c r="AG234" s="3288"/>
      <c r="AH234" s="3288"/>
      <c r="AI234" s="3288"/>
      <c r="AJ234" s="3288"/>
      <c r="AK234" s="3288"/>
      <c r="AL234" s="3288"/>
      <c r="AM234" s="3288"/>
      <c r="AN234" s="3288"/>
      <c r="AO234" s="3288"/>
      <c r="AP234" s="3288"/>
      <c r="AQ234" s="3288"/>
      <c r="AR234" s="3288"/>
      <c r="AS234" s="3288"/>
      <c r="AT234" s="3298"/>
      <c r="AU234" s="3299"/>
      <c r="AV234" s="972">
        <f t="shared" si="127"/>
        <v>0</v>
      </c>
      <c r="AW234" s="972">
        <f t="shared" si="128"/>
        <v>0</v>
      </c>
      <c r="AX234" s="972">
        <f t="shared" si="129"/>
        <v>0</v>
      </c>
      <c r="AY234" s="3313">
        <f t="shared" si="130"/>
        <v>0</v>
      </c>
      <c r="AZ234" s="3268">
        <f t="shared" si="131"/>
        <v>0</v>
      </c>
      <c r="BA234" s="3268">
        <f t="shared" si="132"/>
        <v>0</v>
      </c>
      <c r="BB234" s="3268">
        <f t="shared" si="133"/>
        <v>0</v>
      </c>
      <c r="BC234" s="3268">
        <f t="shared" si="134"/>
        <v>0</v>
      </c>
      <c r="BD234" s="3268">
        <f t="shared" si="135"/>
        <v>0</v>
      </c>
      <c r="BE234" s="3268">
        <f t="shared" si="136"/>
        <v>0</v>
      </c>
      <c r="BF234" s="3268">
        <f t="shared" si="137"/>
        <v>0</v>
      </c>
      <c r="BG234" s="3268">
        <f t="shared" si="138"/>
        <v>0</v>
      </c>
      <c r="BH234" s="3268">
        <f t="shared" si="139"/>
        <v>0</v>
      </c>
      <c r="BI234" s="3268">
        <f t="shared" si="140"/>
        <v>0</v>
      </c>
      <c r="BJ234" s="3268">
        <f t="shared" si="141"/>
        <v>0</v>
      </c>
      <c r="BK234" s="3268">
        <f t="shared" si="142"/>
        <v>0</v>
      </c>
      <c r="BL234" s="3268">
        <f t="shared" si="143"/>
        <v>0</v>
      </c>
      <c r="BM234" s="3268">
        <f t="shared" si="144"/>
        <v>0</v>
      </c>
      <c r="BN234" s="3268">
        <f t="shared" si="145"/>
        <v>0</v>
      </c>
      <c r="BO234" s="3268">
        <f t="shared" si="146"/>
        <v>0</v>
      </c>
      <c r="BP234" s="3268">
        <f t="shared" si="147"/>
        <v>0</v>
      </c>
      <c r="BQ234" s="3268">
        <f t="shared" si="148"/>
        <v>0</v>
      </c>
      <c r="BR234" s="3268">
        <f t="shared" si="149"/>
        <v>0</v>
      </c>
      <c r="BS234" s="3268">
        <f t="shared" si="150"/>
        <v>0</v>
      </c>
      <c r="BT234" s="3320">
        <f t="shared" si="151"/>
        <v>0</v>
      </c>
    </row>
    <row r="235" spans="1:72">
      <c r="A235" s="3265"/>
      <c r="B235" s="3266"/>
      <c r="C235" s="3266"/>
      <c r="D235" s="3267"/>
      <c r="E235" s="3268">
        <f t="shared" si="123"/>
        <v>0</v>
      </c>
      <c r="F235" s="3269"/>
      <c r="G235" s="3270">
        <f t="shared" si="124"/>
        <v>0</v>
      </c>
      <c r="H235" s="3271">
        <f t="shared" si="125"/>
        <v>0</v>
      </c>
      <c r="I235" s="3278"/>
      <c r="J235" s="3278"/>
      <c r="K235" s="3278"/>
      <c r="L235" s="3278"/>
      <c r="M235" s="3278"/>
      <c r="N235" s="3278"/>
      <c r="O235" s="3278"/>
      <c r="P235" s="3278"/>
      <c r="Q235" s="3278"/>
      <c r="R235" s="3278"/>
      <c r="S235" s="3278"/>
      <c r="T235" s="3278"/>
      <c r="U235" s="3278"/>
      <c r="V235" s="3278"/>
      <c r="W235" s="3278"/>
      <c r="X235" s="3278"/>
      <c r="Y235" s="3278"/>
      <c r="Z235" s="3278"/>
      <c r="AA235" s="3278"/>
      <c r="AB235" s="3278"/>
      <c r="AC235" s="3268">
        <f t="shared" si="126"/>
        <v>0</v>
      </c>
      <c r="AD235" s="3288"/>
      <c r="AE235" s="3288"/>
      <c r="AF235" s="3288"/>
      <c r="AG235" s="3288"/>
      <c r="AH235" s="3288"/>
      <c r="AI235" s="3288"/>
      <c r="AJ235" s="3288"/>
      <c r="AK235" s="3288"/>
      <c r="AL235" s="3288"/>
      <c r="AM235" s="3288"/>
      <c r="AN235" s="3288"/>
      <c r="AO235" s="3288"/>
      <c r="AP235" s="3288"/>
      <c r="AQ235" s="3288"/>
      <c r="AR235" s="3288"/>
      <c r="AS235" s="3288"/>
      <c r="AT235" s="3298"/>
      <c r="AU235" s="3299"/>
      <c r="AV235" s="972">
        <f t="shared" si="127"/>
        <v>0</v>
      </c>
      <c r="AW235" s="972">
        <f t="shared" si="128"/>
        <v>0</v>
      </c>
      <c r="AX235" s="972">
        <f t="shared" si="129"/>
        <v>0</v>
      </c>
      <c r="AY235" s="3313">
        <f t="shared" si="130"/>
        <v>0</v>
      </c>
      <c r="AZ235" s="3268">
        <f t="shared" si="131"/>
        <v>0</v>
      </c>
      <c r="BA235" s="3268">
        <f t="shared" si="132"/>
        <v>0</v>
      </c>
      <c r="BB235" s="3268">
        <f t="shared" si="133"/>
        <v>0</v>
      </c>
      <c r="BC235" s="3268">
        <f t="shared" si="134"/>
        <v>0</v>
      </c>
      <c r="BD235" s="3268">
        <f t="shared" si="135"/>
        <v>0</v>
      </c>
      <c r="BE235" s="3268">
        <f t="shared" si="136"/>
        <v>0</v>
      </c>
      <c r="BF235" s="3268">
        <f t="shared" si="137"/>
        <v>0</v>
      </c>
      <c r="BG235" s="3268">
        <f t="shared" si="138"/>
        <v>0</v>
      </c>
      <c r="BH235" s="3268">
        <f t="shared" si="139"/>
        <v>0</v>
      </c>
      <c r="BI235" s="3268">
        <f t="shared" si="140"/>
        <v>0</v>
      </c>
      <c r="BJ235" s="3268">
        <f t="shared" si="141"/>
        <v>0</v>
      </c>
      <c r="BK235" s="3268">
        <f t="shared" si="142"/>
        <v>0</v>
      </c>
      <c r="BL235" s="3268">
        <f t="shared" si="143"/>
        <v>0</v>
      </c>
      <c r="BM235" s="3268">
        <f t="shared" si="144"/>
        <v>0</v>
      </c>
      <c r="BN235" s="3268">
        <f t="shared" si="145"/>
        <v>0</v>
      </c>
      <c r="BO235" s="3268">
        <f t="shared" si="146"/>
        <v>0</v>
      </c>
      <c r="BP235" s="3268">
        <f t="shared" si="147"/>
        <v>0</v>
      </c>
      <c r="BQ235" s="3268">
        <f t="shared" si="148"/>
        <v>0</v>
      </c>
      <c r="BR235" s="3268">
        <f t="shared" si="149"/>
        <v>0</v>
      </c>
      <c r="BS235" s="3268">
        <f t="shared" si="150"/>
        <v>0</v>
      </c>
      <c r="BT235" s="3320">
        <f t="shared" si="151"/>
        <v>0</v>
      </c>
    </row>
    <row r="236" spans="1:72">
      <c r="A236" s="3265"/>
      <c r="B236" s="3266"/>
      <c r="C236" s="3266"/>
      <c r="D236" s="3267"/>
      <c r="E236" s="3268">
        <f t="shared" si="123"/>
        <v>0</v>
      </c>
      <c r="F236" s="3269"/>
      <c r="G236" s="3270">
        <f t="shared" si="124"/>
        <v>0</v>
      </c>
      <c r="H236" s="3271">
        <f t="shared" si="125"/>
        <v>0</v>
      </c>
      <c r="I236" s="3278"/>
      <c r="J236" s="3278"/>
      <c r="K236" s="3278"/>
      <c r="L236" s="3278"/>
      <c r="M236" s="3278"/>
      <c r="N236" s="3278"/>
      <c r="O236" s="3278"/>
      <c r="P236" s="3278"/>
      <c r="Q236" s="3278"/>
      <c r="R236" s="3278"/>
      <c r="S236" s="3278"/>
      <c r="T236" s="3278"/>
      <c r="U236" s="3278"/>
      <c r="V236" s="3278"/>
      <c r="W236" s="3278"/>
      <c r="X236" s="3278"/>
      <c r="Y236" s="3278"/>
      <c r="Z236" s="3278"/>
      <c r="AA236" s="3278"/>
      <c r="AB236" s="3278"/>
      <c r="AC236" s="3268">
        <f t="shared" si="126"/>
        <v>0</v>
      </c>
      <c r="AD236" s="3288"/>
      <c r="AE236" s="3288"/>
      <c r="AF236" s="3288"/>
      <c r="AG236" s="3288"/>
      <c r="AH236" s="3288"/>
      <c r="AI236" s="3288"/>
      <c r="AJ236" s="3288"/>
      <c r="AK236" s="3288"/>
      <c r="AL236" s="3288"/>
      <c r="AM236" s="3288"/>
      <c r="AN236" s="3288"/>
      <c r="AO236" s="3288"/>
      <c r="AP236" s="3288"/>
      <c r="AQ236" s="3288"/>
      <c r="AR236" s="3288"/>
      <c r="AS236" s="3288"/>
      <c r="AT236" s="3298"/>
      <c r="AU236" s="3299"/>
      <c r="AV236" s="972">
        <f t="shared" si="127"/>
        <v>0</v>
      </c>
      <c r="AW236" s="972">
        <f t="shared" si="128"/>
        <v>0</v>
      </c>
      <c r="AX236" s="972">
        <f t="shared" si="129"/>
        <v>0</v>
      </c>
      <c r="AY236" s="3313">
        <f t="shared" si="130"/>
        <v>0</v>
      </c>
      <c r="AZ236" s="3268">
        <f t="shared" si="131"/>
        <v>0</v>
      </c>
      <c r="BA236" s="3268">
        <f t="shared" si="132"/>
        <v>0</v>
      </c>
      <c r="BB236" s="3268">
        <f t="shared" si="133"/>
        <v>0</v>
      </c>
      <c r="BC236" s="3268">
        <f t="shared" si="134"/>
        <v>0</v>
      </c>
      <c r="BD236" s="3268">
        <f t="shared" si="135"/>
        <v>0</v>
      </c>
      <c r="BE236" s="3268">
        <f t="shared" si="136"/>
        <v>0</v>
      </c>
      <c r="BF236" s="3268">
        <f t="shared" si="137"/>
        <v>0</v>
      </c>
      <c r="BG236" s="3268">
        <f t="shared" si="138"/>
        <v>0</v>
      </c>
      <c r="BH236" s="3268">
        <f t="shared" si="139"/>
        <v>0</v>
      </c>
      <c r="BI236" s="3268">
        <f t="shared" si="140"/>
        <v>0</v>
      </c>
      <c r="BJ236" s="3268">
        <f t="shared" si="141"/>
        <v>0</v>
      </c>
      <c r="BK236" s="3268">
        <f t="shared" si="142"/>
        <v>0</v>
      </c>
      <c r="BL236" s="3268">
        <f t="shared" si="143"/>
        <v>0</v>
      </c>
      <c r="BM236" s="3268">
        <f t="shared" si="144"/>
        <v>0</v>
      </c>
      <c r="BN236" s="3268">
        <f t="shared" si="145"/>
        <v>0</v>
      </c>
      <c r="BO236" s="3268">
        <f t="shared" si="146"/>
        <v>0</v>
      </c>
      <c r="BP236" s="3268">
        <f t="shared" si="147"/>
        <v>0</v>
      </c>
      <c r="BQ236" s="3268">
        <f t="shared" si="148"/>
        <v>0</v>
      </c>
      <c r="BR236" s="3268">
        <f t="shared" si="149"/>
        <v>0</v>
      </c>
      <c r="BS236" s="3268">
        <f t="shared" si="150"/>
        <v>0</v>
      </c>
      <c r="BT236" s="3320">
        <f t="shared" si="151"/>
        <v>0</v>
      </c>
    </row>
    <row r="237" spans="1:72">
      <c r="A237" s="3265"/>
      <c r="B237" s="3266"/>
      <c r="C237" s="3266"/>
      <c r="D237" s="3267"/>
      <c r="E237" s="3268">
        <f t="shared" si="123"/>
        <v>0</v>
      </c>
      <c r="F237" s="3269"/>
      <c r="G237" s="3270">
        <f t="shared" si="124"/>
        <v>0</v>
      </c>
      <c r="H237" s="3271">
        <f t="shared" si="125"/>
        <v>0</v>
      </c>
      <c r="I237" s="3278"/>
      <c r="J237" s="3278"/>
      <c r="K237" s="3278"/>
      <c r="L237" s="3278"/>
      <c r="M237" s="3278"/>
      <c r="N237" s="3278"/>
      <c r="O237" s="3278"/>
      <c r="P237" s="3278"/>
      <c r="Q237" s="3278"/>
      <c r="R237" s="3278"/>
      <c r="S237" s="3278"/>
      <c r="T237" s="3278"/>
      <c r="U237" s="3278"/>
      <c r="V237" s="3278"/>
      <c r="W237" s="3278"/>
      <c r="X237" s="3278"/>
      <c r="Y237" s="3278"/>
      <c r="Z237" s="3278"/>
      <c r="AA237" s="3278"/>
      <c r="AB237" s="3278"/>
      <c r="AC237" s="3268">
        <f t="shared" si="126"/>
        <v>0</v>
      </c>
      <c r="AD237" s="3288"/>
      <c r="AE237" s="3288"/>
      <c r="AF237" s="3288"/>
      <c r="AG237" s="3288"/>
      <c r="AH237" s="3288"/>
      <c r="AI237" s="3288"/>
      <c r="AJ237" s="3288"/>
      <c r="AK237" s="3288"/>
      <c r="AL237" s="3288"/>
      <c r="AM237" s="3288"/>
      <c r="AN237" s="3288"/>
      <c r="AO237" s="3288"/>
      <c r="AP237" s="3288"/>
      <c r="AQ237" s="3288"/>
      <c r="AR237" s="3288"/>
      <c r="AS237" s="3288"/>
      <c r="AT237" s="3298"/>
      <c r="AU237" s="3299"/>
      <c r="AV237" s="972">
        <f t="shared" si="127"/>
        <v>0</v>
      </c>
      <c r="AW237" s="972">
        <f t="shared" si="128"/>
        <v>0</v>
      </c>
      <c r="AX237" s="972">
        <f t="shared" si="129"/>
        <v>0</v>
      </c>
      <c r="AY237" s="3313">
        <f t="shared" si="130"/>
        <v>0</v>
      </c>
      <c r="AZ237" s="3268">
        <f t="shared" si="131"/>
        <v>0</v>
      </c>
      <c r="BA237" s="3268">
        <f t="shared" si="132"/>
        <v>0</v>
      </c>
      <c r="BB237" s="3268">
        <f t="shared" si="133"/>
        <v>0</v>
      </c>
      <c r="BC237" s="3268">
        <f t="shared" si="134"/>
        <v>0</v>
      </c>
      <c r="BD237" s="3268">
        <f t="shared" si="135"/>
        <v>0</v>
      </c>
      <c r="BE237" s="3268">
        <f t="shared" si="136"/>
        <v>0</v>
      </c>
      <c r="BF237" s="3268">
        <f t="shared" si="137"/>
        <v>0</v>
      </c>
      <c r="BG237" s="3268">
        <f t="shared" si="138"/>
        <v>0</v>
      </c>
      <c r="BH237" s="3268">
        <f t="shared" si="139"/>
        <v>0</v>
      </c>
      <c r="BI237" s="3268">
        <f t="shared" si="140"/>
        <v>0</v>
      </c>
      <c r="BJ237" s="3268">
        <f t="shared" si="141"/>
        <v>0</v>
      </c>
      <c r="BK237" s="3268">
        <f t="shared" si="142"/>
        <v>0</v>
      </c>
      <c r="BL237" s="3268">
        <f t="shared" si="143"/>
        <v>0</v>
      </c>
      <c r="BM237" s="3268">
        <f t="shared" si="144"/>
        <v>0</v>
      </c>
      <c r="BN237" s="3268">
        <f t="shared" si="145"/>
        <v>0</v>
      </c>
      <c r="BO237" s="3268">
        <f t="shared" si="146"/>
        <v>0</v>
      </c>
      <c r="BP237" s="3268">
        <f t="shared" si="147"/>
        <v>0</v>
      </c>
      <c r="BQ237" s="3268">
        <f t="shared" si="148"/>
        <v>0</v>
      </c>
      <c r="BR237" s="3268">
        <f t="shared" si="149"/>
        <v>0</v>
      </c>
      <c r="BS237" s="3268">
        <f t="shared" si="150"/>
        <v>0</v>
      </c>
      <c r="BT237" s="3320">
        <f t="shared" si="151"/>
        <v>0</v>
      </c>
    </row>
    <row r="238" spans="1:72">
      <c r="A238" s="3265"/>
      <c r="B238" s="3266"/>
      <c r="C238" s="3266"/>
      <c r="D238" s="3267"/>
      <c r="E238" s="3268">
        <f t="shared" si="123"/>
        <v>0</v>
      </c>
      <c r="F238" s="3269"/>
      <c r="G238" s="3270">
        <f t="shared" si="124"/>
        <v>0</v>
      </c>
      <c r="H238" s="3271">
        <f t="shared" si="125"/>
        <v>0</v>
      </c>
      <c r="I238" s="3278"/>
      <c r="J238" s="3278"/>
      <c r="K238" s="3278"/>
      <c r="L238" s="3278"/>
      <c r="M238" s="3278"/>
      <c r="N238" s="3278"/>
      <c r="O238" s="3278"/>
      <c r="P238" s="3278"/>
      <c r="Q238" s="3278"/>
      <c r="R238" s="3278"/>
      <c r="S238" s="3278"/>
      <c r="T238" s="3278"/>
      <c r="U238" s="3278"/>
      <c r="V238" s="3278"/>
      <c r="W238" s="3278"/>
      <c r="X238" s="3278"/>
      <c r="Y238" s="3278"/>
      <c r="Z238" s="3278"/>
      <c r="AA238" s="3278"/>
      <c r="AB238" s="3278"/>
      <c r="AC238" s="3268">
        <f t="shared" si="126"/>
        <v>0</v>
      </c>
      <c r="AD238" s="3288"/>
      <c r="AE238" s="3288"/>
      <c r="AF238" s="3288"/>
      <c r="AG238" s="3288"/>
      <c r="AH238" s="3288"/>
      <c r="AI238" s="3288"/>
      <c r="AJ238" s="3288"/>
      <c r="AK238" s="3288"/>
      <c r="AL238" s="3288"/>
      <c r="AM238" s="3288"/>
      <c r="AN238" s="3288"/>
      <c r="AO238" s="3288"/>
      <c r="AP238" s="3288"/>
      <c r="AQ238" s="3288"/>
      <c r="AR238" s="3288"/>
      <c r="AS238" s="3288"/>
      <c r="AT238" s="3298"/>
      <c r="AU238" s="3299"/>
      <c r="AV238" s="972">
        <f t="shared" si="127"/>
        <v>0</v>
      </c>
      <c r="AW238" s="972">
        <f t="shared" si="128"/>
        <v>0</v>
      </c>
      <c r="AX238" s="972">
        <f t="shared" si="129"/>
        <v>0</v>
      </c>
      <c r="AY238" s="3313">
        <f t="shared" si="130"/>
        <v>0</v>
      </c>
      <c r="AZ238" s="3268">
        <f t="shared" si="131"/>
        <v>0</v>
      </c>
      <c r="BA238" s="3268">
        <f t="shared" si="132"/>
        <v>0</v>
      </c>
      <c r="BB238" s="3268">
        <f t="shared" si="133"/>
        <v>0</v>
      </c>
      <c r="BC238" s="3268">
        <f t="shared" si="134"/>
        <v>0</v>
      </c>
      <c r="BD238" s="3268">
        <f t="shared" si="135"/>
        <v>0</v>
      </c>
      <c r="BE238" s="3268">
        <f t="shared" si="136"/>
        <v>0</v>
      </c>
      <c r="BF238" s="3268">
        <f t="shared" si="137"/>
        <v>0</v>
      </c>
      <c r="BG238" s="3268">
        <f t="shared" si="138"/>
        <v>0</v>
      </c>
      <c r="BH238" s="3268">
        <f t="shared" si="139"/>
        <v>0</v>
      </c>
      <c r="BI238" s="3268">
        <f t="shared" si="140"/>
        <v>0</v>
      </c>
      <c r="BJ238" s="3268">
        <f t="shared" si="141"/>
        <v>0</v>
      </c>
      <c r="BK238" s="3268">
        <f t="shared" si="142"/>
        <v>0</v>
      </c>
      <c r="BL238" s="3268">
        <f t="shared" si="143"/>
        <v>0</v>
      </c>
      <c r="BM238" s="3268">
        <f t="shared" si="144"/>
        <v>0</v>
      </c>
      <c r="BN238" s="3268">
        <f t="shared" si="145"/>
        <v>0</v>
      </c>
      <c r="BO238" s="3268">
        <f t="shared" si="146"/>
        <v>0</v>
      </c>
      <c r="BP238" s="3268">
        <f t="shared" si="147"/>
        <v>0</v>
      </c>
      <c r="BQ238" s="3268">
        <f t="shared" si="148"/>
        <v>0</v>
      </c>
      <c r="BR238" s="3268">
        <f t="shared" si="149"/>
        <v>0</v>
      </c>
      <c r="BS238" s="3268">
        <f t="shared" si="150"/>
        <v>0</v>
      </c>
      <c r="BT238" s="3320">
        <f t="shared" si="151"/>
        <v>0</v>
      </c>
    </row>
    <row r="239" spans="1:72">
      <c r="A239" s="3265"/>
      <c r="B239" s="3266"/>
      <c r="C239" s="3266"/>
      <c r="D239" s="3267"/>
      <c r="E239" s="3268">
        <f t="shared" si="123"/>
        <v>0</v>
      </c>
      <c r="F239" s="3269"/>
      <c r="G239" s="3270">
        <f t="shared" si="124"/>
        <v>0</v>
      </c>
      <c r="H239" s="3271">
        <f t="shared" si="125"/>
        <v>0</v>
      </c>
      <c r="I239" s="3278"/>
      <c r="J239" s="3278"/>
      <c r="K239" s="3278"/>
      <c r="L239" s="3278"/>
      <c r="M239" s="3278"/>
      <c r="N239" s="3278"/>
      <c r="O239" s="3278"/>
      <c r="P239" s="3278"/>
      <c r="Q239" s="3278"/>
      <c r="R239" s="3278"/>
      <c r="S239" s="3278"/>
      <c r="T239" s="3278"/>
      <c r="U239" s="3278"/>
      <c r="V239" s="3278"/>
      <c r="W239" s="3278"/>
      <c r="X239" s="3278"/>
      <c r="Y239" s="3278"/>
      <c r="Z239" s="3278"/>
      <c r="AA239" s="3278"/>
      <c r="AB239" s="3278"/>
      <c r="AC239" s="3268">
        <f t="shared" si="126"/>
        <v>0</v>
      </c>
      <c r="AD239" s="3288"/>
      <c r="AE239" s="3288"/>
      <c r="AF239" s="3288"/>
      <c r="AG239" s="3288"/>
      <c r="AH239" s="3288"/>
      <c r="AI239" s="3288"/>
      <c r="AJ239" s="3288"/>
      <c r="AK239" s="3288"/>
      <c r="AL239" s="3288"/>
      <c r="AM239" s="3288"/>
      <c r="AN239" s="3288"/>
      <c r="AO239" s="3288"/>
      <c r="AP239" s="3288"/>
      <c r="AQ239" s="3288"/>
      <c r="AR239" s="3288"/>
      <c r="AS239" s="3288"/>
      <c r="AT239" s="3298"/>
      <c r="AU239" s="3299"/>
      <c r="AV239" s="972">
        <f t="shared" si="127"/>
        <v>0</v>
      </c>
      <c r="AW239" s="972">
        <f t="shared" si="128"/>
        <v>0</v>
      </c>
      <c r="AX239" s="972">
        <f t="shared" si="129"/>
        <v>0</v>
      </c>
      <c r="AY239" s="3313">
        <f t="shared" si="130"/>
        <v>0</v>
      </c>
      <c r="AZ239" s="3268">
        <f t="shared" si="131"/>
        <v>0</v>
      </c>
      <c r="BA239" s="3268">
        <f t="shared" si="132"/>
        <v>0</v>
      </c>
      <c r="BB239" s="3268">
        <f t="shared" si="133"/>
        <v>0</v>
      </c>
      <c r="BC239" s="3268">
        <f t="shared" si="134"/>
        <v>0</v>
      </c>
      <c r="BD239" s="3268">
        <f t="shared" si="135"/>
        <v>0</v>
      </c>
      <c r="BE239" s="3268">
        <f t="shared" si="136"/>
        <v>0</v>
      </c>
      <c r="BF239" s="3268">
        <f t="shared" si="137"/>
        <v>0</v>
      </c>
      <c r="BG239" s="3268">
        <f t="shared" si="138"/>
        <v>0</v>
      </c>
      <c r="BH239" s="3268">
        <f t="shared" si="139"/>
        <v>0</v>
      </c>
      <c r="BI239" s="3268">
        <f t="shared" si="140"/>
        <v>0</v>
      </c>
      <c r="BJ239" s="3268">
        <f t="shared" si="141"/>
        <v>0</v>
      </c>
      <c r="BK239" s="3268">
        <f t="shared" si="142"/>
        <v>0</v>
      </c>
      <c r="BL239" s="3268">
        <f t="shared" si="143"/>
        <v>0</v>
      </c>
      <c r="BM239" s="3268">
        <f t="shared" si="144"/>
        <v>0</v>
      </c>
      <c r="BN239" s="3268">
        <f t="shared" si="145"/>
        <v>0</v>
      </c>
      <c r="BO239" s="3268">
        <f t="shared" si="146"/>
        <v>0</v>
      </c>
      <c r="BP239" s="3268">
        <f t="shared" si="147"/>
        <v>0</v>
      </c>
      <c r="BQ239" s="3268">
        <f t="shared" si="148"/>
        <v>0</v>
      </c>
      <c r="BR239" s="3268">
        <f t="shared" si="149"/>
        <v>0</v>
      </c>
      <c r="BS239" s="3268">
        <f t="shared" si="150"/>
        <v>0</v>
      </c>
      <c r="BT239" s="3320">
        <f t="shared" si="151"/>
        <v>0</v>
      </c>
    </row>
    <row r="240" spans="1:72">
      <c r="A240" s="3265"/>
      <c r="B240" s="3266"/>
      <c r="C240" s="3266"/>
      <c r="D240" s="3267"/>
      <c r="E240" s="3268">
        <f t="shared" si="123"/>
        <v>0</v>
      </c>
      <c r="F240" s="3269"/>
      <c r="G240" s="3270">
        <f t="shared" si="124"/>
        <v>0</v>
      </c>
      <c r="H240" s="3271">
        <f t="shared" si="125"/>
        <v>0</v>
      </c>
      <c r="I240" s="3278"/>
      <c r="J240" s="3278"/>
      <c r="K240" s="3278"/>
      <c r="L240" s="3278"/>
      <c r="M240" s="3278"/>
      <c r="N240" s="3278"/>
      <c r="O240" s="3278"/>
      <c r="P240" s="3278"/>
      <c r="Q240" s="3278"/>
      <c r="R240" s="3278"/>
      <c r="S240" s="3278"/>
      <c r="T240" s="3278"/>
      <c r="U240" s="3278"/>
      <c r="V240" s="3278"/>
      <c r="W240" s="3278"/>
      <c r="X240" s="3278"/>
      <c r="Y240" s="3278"/>
      <c r="Z240" s="3278"/>
      <c r="AA240" s="3278"/>
      <c r="AB240" s="3278"/>
      <c r="AC240" s="3268">
        <f t="shared" si="126"/>
        <v>0</v>
      </c>
      <c r="AD240" s="3288"/>
      <c r="AE240" s="3288"/>
      <c r="AF240" s="3288"/>
      <c r="AG240" s="3288"/>
      <c r="AH240" s="3288"/>
      <c r="AI240" s="3288"/>
      <c r="AJ240" s="3288"/>
      <c r="AK240" s="3288"/>
      <c r="AL240" s="3288"/>
      <c r="AM240" s="3288"/>
      <c r="AN240" s="3288"/>
      <c r="AO240" s="3288"/>
      <c r="AP240" s="3288"/>
      <c r="AQ240" s="3288"/>
      <c r="AR240" s="3288"/>
      <c r="AS240" s="3288"/>
      <c r="AT240" s="3298"/>
      <c r="AU240" s="3299"/>
      <c r="AV240" s="972">
        <f t="shared" si="127"/>
        <v>0</v>
      </c>
      <c r="AW240" s="972">
        <f t="shared" si="128"/>
        <v>0</v>
      </c>
      <c r="AX240" s="972">
        <f t="shared" si="129"/>
        <v>0</v>
      </c>
      <c r="AY240" s="3313">
        <f t="shared" si="130"/>
        <v>0</v>
      </c>
      <c r="AZ240" s="3268">
        <f t="shared" si="131"/>
        <v>0</v>
      </c>
      <c r="BA240" s="3268">
        <f t="shared" si="132"/>
        <v>0</v>
      </c>
      <c r="BB240" s="3268">
        <f t="shared" si="133"/>
        <v>0</v>
      </c>
      <c r="BC240" s="3268">
        <f t="shared" si="134"/>
        <v>0</v>
      </c>
      <c r="BD240" s="3268">
        <f t="shared" si="135"/>
        <v>0</v>
      </c>
      <c r="BE240" s="3268">
        <f t="shared" si="136"/>
        <v>0</v>
      </c>
      <c r="BF240" s="3268">
        <f t="shared" si="137"/>
        <v>0</v>
      </c>
      <c r="BG240" s="3268">
        <f t="shared" si="138"/>
        <v>0</v>
      </c>
      <c r="BH240" s="3268">
        <f t="shared" si="139"/>
        <v>0</v>
      </c>
      <c r="BI240" s="3268">
        <f t="shared" si="140"/>
        <v>0</v>
      </c>
      <c r="BJ240" s="3268">
        <f t="shared" si="141"/>
        <v>0</v>
      </c>
      <c r="BK240" s="3268">
        <f t="shared" si="142"/>
        <v>0</v>
      </c>
      <c r="BL240" s="3268">
        <f t="shared" si="143"/>
        <v>0</v>
      </c>
      <c r="BM240" s="3268">
        <f t="shared" si="144"/>
        <v>0</v>
      </c>
      <c r="BN240" s="3268">
        <f t="shared" si="145"/>
        <v>0</v>
      </c>
      <c r="BO240" s="3268">
        <f t="shared" si="146"/>
        <v>0</v>
      </c>
      <c r="BP240" s="3268">
        <f t="shared" si="147"/>
        <v>0</v>
      </c>
      <c r="BQ240" s="3268">
        <f t="shared" si="148"/>
        <v>0</v>
      </c>
      <c r="BR240" s="3268">
        <f t="shared" si="149"/>
        <v>0</v>
      </c>
      <c r="BS240" s="3268">
        <f t="shared" si="150"/>
        <v>0</v>
      </c>
      <c r="BT240" s="3320">
        <f t="shared" si="151"/>
        <v>0</v>
      </c>
    </row>
    <row r="241" spans="1:72">
      <c r="A241" s="3265"/>
      <c r="B241" s="3266"/>
      <c r="C241" s="3266"/>
      <c r="D241" s="3267"/>
      <c r="E241" s="3268">
        <f t="shared" si="123"/>
        <v>0</v>
      </c>
      <c r="F241" s="3269"/>
      <c r="G241" s="3270">
        <f t="shared" si="124"/>
        <v>0</v>
      </c>
      <c r="H241" s="3271">
        <f t="shared" si="125"/>
        <v>0</v>
      </c>
      <c r="I241" s="3278"/>
      <c r="J241" s="3278"/>
      <c r="K241" s="3278"/>
      <c r="L241" s="3278"/>
      <c r="M241" s="3278"/>
      <c r="N241" s="3278"/>
      <c r="O241" s="3278"/>
      <c r="P241" s="3278"/>
      <c r="Q241" s="3278"/>
      <c r="R241" s="3278"/>
      <c r="S241" s="3278"/>
      <c r="T241" s="3278"/>
      <c r="U241" s="3278"/>
      <c r="V241" s="3278"/>
      <c r="W241" s="3278"/>
      <c r="X241" s="3278"/>
      <c r="Y241" s="3278"/>
      <c r="Z241" s="3278"/>
      <c r="AA241" s="3278"/>
      <c r="AB241" s="3278"/>
      <c r="AC241" s="3268">
        <f t="shared" si="126"/>
        <v>0</v>
      </c>
      <c r="AD241" s="3288"/>
      <c r="AE241" s="3288"/>
      <c r="AF241" s="3288"/>
      <c r="AG241" s="3288"/>
      <c r="AH241" s="3288"/>
      <c r="AI241" s="3288"/>
      <c r="AJ241" s="3288"/>
      <c r="AK241" s="3288"/>
      <c r="AL241" s="3288"/>
      <c r="AM241" s="3288"/>
      <c r="AN241" s="3288"/>
      <c r="AO241" s="3288"/>
      <c r="AP241" s="3288"/>
      <c r="AQ241" s="3288"/>
      <c r="AR241" s="3288"/>
      <c r="AS241" s="3288"/>
      <c r="AT241" s="3298"/>
      <c r="AU241" s="3299"/>
      <c r="AV241" s="972">
        <f t="shared" si="127"/>
        <v>0</v>
      </c>
      <c r="AW241" s="972">
        <f t="shared" si="128"/>
        <v>0</v>
      </c>
      <c r="AX241" s="972">
        <f t="shared" si="129"/>
        <v>0</v>
      </c>
      <c r="AY241" s="3313">
        <f t="shared" si="130"/>
        <v>0</v>
      </c>
      <c r="AZ241" s="3268">
        <f t="shared" si="131"/>
        <v>0</v>
      </c>
      <c r="BA241" s="3268">
        <f t="shared" si="132"/>
        <v>0</v>
      </c>
      <c r="BB241" s="3268">
        <f t="shared" si="133"/>
        <v>0</v>
      </c>
      <c r="BC241" s="3268">
        <f t="shared" si="134"/>
        <v>0</v>
      </c>
      <c r="BD241" s="3268">
        <f t="shared" si="135"/>
        <v>0</v>
      </c>
      <c r="BE241" s="3268">
        <f t="shared" si="136"/>
        <v>0</v>
      </c>
      <c r="BF241" s="3268">
        <f t="shared" si="137"/>
        <v>0</v>
      </c>
      <c r="BG241" s="3268">
        <f t="shared" si="138"/>
        <v>0</v>
      </c>
      <c r="BH241" s="3268">
        <f t="shared" si="139"/>
        <v>0</v>
      </c>
      <c r="BI241" s="3268">
        <f t="shared" si="140"/>
        <v>0</v>
      </c>
      <c r="BJ241" s="3268">
        <f t="shared" si="141"/>
        <v>0</v>
      </c>
      <c r="BK241" s="3268">
        <f t="shared" si="142"/>
        <v>0</v>
      </c>
      <c r="BL241" s="3268">
        <f t="shared" si="143"/>
        <v>0</v>
      </c>
      <c r="BM241" s="3268">
        <f t="shared" si="144"/>
        <v>0</v>
      </c>
      <c r="BN241" s="3268">
        <f t="shared" si="145"/>
        <v>0</v>
      </c>
      <c r="BO241" s="3268">
        <f t="shared" si="146"/>
        <v>0</v>
      </c>
      <c r="BP241" s="3268">
        <f t="shared" si="147"/>
        <v>0</v>
      </c>
      <c r="BQ241" s="3268">
        <f t="shared" si="148"/>
        <v>0</v>
      </c>
      <c r="BR241" s="3268">
        <f t="shared" si="149"/>
        <v>0</v>
      </c>
      <c r="BS241" s="3268">
        <f t="shared" si="150"/>
        <v>0</v>
      </c>
      <c r="BT241" s="3320">
        <f t="shared" si="151"/>
        <v>0</v>
      </c>
    </row>
    <row r="242" spans="1:72">
      <c r="A242" s="3265"/>
      <c r="B242" s="3266"/>
      <c r="C242" s="3266"/>
      <c r="D242" s="3267"/>
      <c r="E242" s="3268">
        <f t="shared" si="123"/>
        <v>0</v>
      </c>
      <c r="F242" s="3269"/>
      <c r="G242" s="3270">
        <f t="shared" si="124"/>
        <v>0</v>
      </c>
      <c r="H242" s="3271">
        <f t="shared" si="125"/>
        <v>0</v>
      </c>
      <c r="I242" s="3278"/>
      <c r="J242" s="3278"/>
      <c r="K242" s="3278"/>
      <c r="L242" s="3278"/>
      <c r="M242" s="3278"/>
      <c r="N242" s="3278"/>
      <c r="O242" s="3278"/>
      <c r="P242" s="3278"/>
      <c r="Q242" s="3278"/>
      <c r="R242" s="3278"/>
      <c r="S242" s="3278"/>
      <c r="T242" s="3278"/>
      <c r="U242" s="3278"/>
      <c r="V242" s="3278"/>
      <c r="W242" s="3278"/>
      <c r="X242" s="3278"/>
      <c r="Y242" s="3278"/>
      <c r="Z242" s="3278"/>
      <c r="AA242" s="3278"/>
      <c r="AB242" s="3278"/>
      <c r="AC242" s="3268">
        <f t="shared" si="126"/>
        <v>0</v>
      </c>
      <c r="AD242" s="3288"/>
      <c r="AE242" s="3288"/>
      <c r="AF242" s="3288"/>
      <c r="AG242" s="3288"/>
      <c r="AH242" s="3288"/>
      <c r="AI242" s="3288"/>
      <c r="AJ242" s="3288"/>
      <c r="AK242" s="3288"/>
      <c r="AL242" s="3288"/>
      <c r="AM242" s="3288"/>
      <c r="AN242" s="3288"/>
      <c r="AO242" s="3288"/>
      <c r="AP242" s="3288"/>
      <c r="AQ242" s="3288"/>
      <c r="AR242" s="3288"/>
      <c r="AS242" s="3288"/>
      <c r="AT242" s="3298"/>
      <c r="AU242" s="3299"/>
      <c r="AV242" s="972">
        <f t="shared" si="127"/>
        <v>0</v>
      </c>
      <c r="AW242" s="972">
        <f t="shared" si="128"/>
        <v>0</v>
      </c>
      <c r="AX242" s="972">
        <f t="shared" si="129"/>
        <v>0</v>
      </c>
      <c r="AY242" s="3313">
        <f t="shared" si="130"/>
        <v>0</v>
      </c>
      <c r="AZ242" s="3268">
        <f t="shared" si="131"/>
        <v>0</v>
      </c>
      <c r="BA242" s="3268">
        <f t="shared" si="132"/>
        <v>0</v>
      </c>
      <c r="BB242" s="3268">
        <f t="shared" si="133"/>
        <v>0</v>
      </c>
      <c r="BC242" s="3268">
        <f t="shared" si="134"/>
        <v>0</v>
      </c>
      <c r="BD242" s="3268">
        <f t="shared" si="135"/>
        <v>0</v>
      </c>
      <c r="BE242" s="3268">
        <f t="shared" si="136"/>
        <v>0</v>
      </c>
      <c r="BF242" s="3268">
        <f t="shared" si="137"/>
        <v>0</v>
      </c>
      <c r="BG242" s="3268">
        <f t="shared" si="138"/>
        <v>0</v>
      </c>
      <c r="BH242" s="3268">
        <f t="shared" si="139"/>
        <v>0</v>
      </c>
      <c r="BI242" s="3268">
        <f t="shared" si="140"/>
        <v>0</v>
      </c>
      <c r="BJ242" s="3268">
        <f t="shared" si="141"/>
        <v>0</v>
      </c>
      <c r="BK242" s="3268">
        <f t="shared" si="142"/>
        <v>0</v>
      </c>
      <c r="BL242" s="3268">
        <f t="shared" si="143"/>
        <v>0</v>
      </c>
      <c r="BM242" s="3268">
        <f t="shared" si="144"/>
        <v>0</v>
      </c>
      <c r="BN242" s="3268">
        <f t="shared" si="145"/>
        <v>0</v>
      </c>
      <c r="BO242" s="3268">
        <f t="shared" si="146"/>
        <v>0</v>
      </c>
      <c r="BP242" s="3268">
        <f t="shared" si="147"/>
        <v>0</v>
      </c>
      <c r="BQ242" s="3268">
        <f t="shared" si="148"/>
        <v>0</v>
      </c>
      <c r="BR242" s="3268">
        <f t="shared" si="149"/>
        <v>0</v>
      </c>
      <c r="BS242" s="3268">
        <f t="shared" si="150"/>
        <v>0</v>
      </c>
      <c r="BT242" s="3320">
        <f t="shared" si="151"/>
        <v>0</v>
      </c>
    </row>
    <row r="243" spans="1:72">
      <c r="A243" s="3265"/>
      <c r="B243" s="3266"/>
      <c r="C243" s="3266"/>
      <c r="D243" s="3267"/>
      <c r="E243" s="3268">
        <f t="shared" si="123"/>
        <v>0</v>
      </c>
      <c r="F243" s="3269"/>
      <c r="G243" s="3270">
        <f t="shared" si="124"/>
        <v>0</v>
      </c>
      <c r="H243" s="3271">
        <f t="shared" si="125"/>
        <v>0</v>
      </c>
      <c r="I243" s="3278"/>
      <c r="J243" s="3278"/>
      <c r="K243" s="3278"/>
      <c r="L243" s="3278"/>
      <c r="M243" s="3278"/>
      <c r="N243" s="3278"/>
      <c r="O243" s="3278"/>
      <c r="P243" s="3278"/>
      <c r="Q243" s="3278"/>
      <c r="R243" s="3278"/>
      <c r="S243" s="3278"/>
      <c r="T243" s="3278"/>
      <c r="U243" s="3278"/>
      <c r="V243" s="3278"/>
      <c r="W243" s="3278"/>
      <c r="X243" s="3278"/>
      <c r="Y243" s="3278"/>
      <c r="Z243" s="3278"/>
      <c r="AA243" s="3278"/>
      <c r="AB243" s="3278"/>
      <c r="AC243" s="3268">
        <f t="shared" si="126"/>
        <v>0</v>
      </c>
      <c r="AD243" s="3288"/>
      <c r="AE243" s="3288"/>
      <c r="AF243" s="3288"/>
      <c r="AG243" s="3288"/>
      <c r="AH243" s="3288"/>
      <c r="AI243" s="3288"/>
      <c r="AJ243" s="3288"/>
      <c r="AK243" s="3288"/>
      <c r="AL243" s="3288"/>
      <c r="AM243" s="3288"/>
      <c r="AN243" s="3288"/>
      <c r="AO243" s="3288"/>
      <c r="AP243" s="3288"/>
      <c r="AQ243" s="3288"/>
      <c r="AR243" s="3288"/>
      <c r="AS243" s="3288"/>
      <c r="AT243" s="3298"/>
      <c r="AU243" s="3299"/>
      <c r="AV243" s="972">
        <f t="shared" si="127"/>
        <v>0</v>
      </c>
      <c r="AW243" s="972">
        <f t="shared" si="128"/>
        <v>0</v>
      </c>
      <c r="AX243" s="972">
        <f t="shared" si="129"/>
        <v>0</v>
      </c>
      <c r="AY243" s="3313">
        <f t="shared" si="130"/>
        <v>0</v>
      </c>
      <c r="AZ243" s="3268">
        <f t="shared" si="131"/>
        <v>0</v>
      </c>
      <c r="BA243" s="3268">
        <f t="shared" si="132"/>
        <v>0</v>
      </c>
      <c r="BB243" s="3268">
        <f t="shared" si="133"/>
        <v>0</v>
      </c>
      <c r="BC243" s="3268">
        <f t="shared" si="134"/>
        <v>0</v>
      </c>
      <c r="BD243" s="3268">
        <f t="shared" si="135"/>
        <v>0</v>
      </c>
      <c r="BE243" s="3268">
        <f t="shared" si="136"/>
        <v>0</v>
      </c>
      <c r="BF243" s="3268">
        <f t="shared" si="137"/>
        <v>0</v>
      </c>
      <c r="BG243" s="3268">
        <f t="shared" si="138"/>
        <v>0</v>
      </c>
      <c r="BH243" s="3268">
        <f t="shared" si="139"/>
        <v>0</v>
      </c>
      <c r="BI243" s="3268">
        <f t="shared" si="140"/>
        <v>0</v>
      </c>
      <c r="BJ243" s="3268">
        <f t="shared" si="141"/>
        <v>0</v>
      </c>
      <c r="BK243" s="3268">
        <f t="shared" si="142"/>
        <v>0</v>
      </c>
      <c r="BL243" s="3268">
        <f t="shared" si="143"/>
        <v>0</v>
      </c>
      <c r="BM243" s="3268">
        <f t="shared" si="144"/>
        <v>0</v>
      </c>
      <c r="BN243" s="3268">
        <f t="shared" si="145"/>
        <v>0</v>
      </c>
      <c r="BO243" s="3268">
        <f t="shared" si="146"/>
        <v>0</v>
      </c>
      <c r="BP243" s="3268">
        <f t="shared" si="147"/>
        <v>0</v>
      </c>
      <c r="BQ243" s="3268">
        <f t="shared" si="148"/>
        <v>0</v>
      </c>
      <c r="BR243" s="3268">
        <f t="shared" si="149"/>
        <v>0</v>
      </c>
      <c r="BS243" s="3268">
        <f t="shared" si="150"/>
        <v>0</v>
      </c>
      <c r="BT243" s="3320">
        <f t="shared" si="151"/>
        <v>0</v>
      </c>
    </row>
    <row r="244" spans="1:72">
      <c r="A244" s="3265"/>
      <c r="B244" s="3266"/>
      <c r="C244" s="3266"/>
      <c r="D244" s="3267"/>
      <c r="E244" s="3268">
        <f t="shared" si="123"/>
        <v>0</v>
      </c>
      <c r="F244" s="3269"/>
      <c r="G244" s="3270">
        <f t="shared" si="124"/>
        <v>0</v>
      </c>
      <c r="H244" s="3271">
        <f t="shared" si="125"/>
        <v>0</v>
      </c>
      <c r="I244" s="3278"/>
      <c r="J244" s="3278"/>
      <c r="K244" s="3278"/>
      <c r="L244" s="3278"/>
      <c r="M244" s="3278"/>
      <c r="N244" s="3278"/>
      <c r="O244" s="3278"/>
      <c r="P244" s="3278"/>
      <c r="Q244" s="3278"/>
      <c r="R244" s="3278"/>
      <c r="S244" s="3278"/>
      <c r="T244" s="3278"/>
      <c r="U244" s="3278"/>
      <c r="V244" s="3278"/>
      <c r="W244" s="3278"/>
      <c r="X244" s="3278"/>
      <c r="Y244" s="3278"/>
      <c r="Z244" s="3278"/>
      <c r="AA244" s="3278"/>
      <c r="AB244" s="3278"/>
      <c r="AC244" s="3268">
        <f t="shared" si="126"/>
        <v>0</v>
      </c>
      <c r="AD244" s="3288"/>
      <c r="AE244" s="3288"/>
      <c r="AF244" s="3288"/>
      <c r="AG244" s="3288"/>
      <c r="AH244" s="3288"/>
      <c r="AI244" s="3288"/>
      <c r="AJ244" s="3288"/>
      <c r="AK244" s="3288"/>
      <c r="AL244" s="3288"/>
      <c r="AM244" s="3288"/>
      <c r="AN244" s="3288"/>
      <c r="AO244" s="3288"/>
      <c r="AP244" s="3288"/>
      <c r="AQ244" s="3288"/>
      <c r="AR244" s="3288"/>
      <c r="AS244" s="3288"/>
      <c r="AT244" s="3298"/>
      <c r="AU244" s="3299"/>
      <c r="AV244" s="972">
        <f t="shared" si="127"/>
        <v>0</v>
      </c>
      <c r="AW244" s="972">
        <f t="shared" si="128"/>
        <v>0</v>
      </c>
      <c r="AX244" s="972">
        <f t="shared" si="129"/>
        <v>0</v>
      </c>
      <c r="AY244" s="3313">
        <f t="shared" si="130"/>
        <v>0</v>
      </c>
      <c r="AZ244" s="3268">
        <f t="shared" si="131"/>
        <v>0</v>
      </c>
      <c r="BA244" s="3268">
        <f t="shared" si="132"/>
        <v>0</v>
      </c>
      <c r="BB244" s="3268">
        <f t="shared" si="133"/>
        <v>0</v>
      </c>
      <c r="BC244" s="3268">
        <f t="shared" si="134"/>
        <v>0</v>
      </c>
      <c r="BD244" s="3268">
        <f t="shared" si="135"/>
        <v>0</v>
      </c>
      <c r="BE244" s="3268">
        <f t="shared" si="136"/>
        <v>0</v>
      </c>
      <c r="BF244" s="3268">
        <f t="shared" si="137"/>
        <v>0</v>
      </c>
      <c r="BG244" s="3268">
        <f t="shared" si="138"/>
        <v>0</v>
      </c>
      <c r="BH244" s="3268">
        <f t="shared" si="139"/>
        <v>0</v>
      </c>
      <c r="BI244" s="3268">
        <f t="shared" si="140"/>
        <v>0</v>
      </c>
      <c r="BJ244" s="3268">
        <f t="shared" si="141"/>
        <v>0</v>
      </c>
      <c r="BK244" s="3268">
        <f t="shared" si="142"/>
        <v>0</v>
      </c>
      <c r="BL244" s="3268">
        <f t="shared" si="143"/>
        <v>0</v>
      </c>
      <c r="BM244" s="3268">
        <f t="shared" si="144"/>
        <v>0</v>
      </c>
      <c r="BN244" s="3268">
        <f t="shared" si="145"/>
        <v>0</v>
      </c>
      <c r="BO244" s="3268">
        <f t="shared" si="146"/>
        <v>0</v>
      </c>
      <c r="BP244" s="3268">
        <f t="shared" si="147"/>
        <v>0</v>
      </c>
      <c r="BQ244" s="3268">
        <f t="shared" si="148"/>
        <v>0</v>
      </c>
      <c r="BR244" s="3268">
        <f t="shared" si="149"/>
        <v>0</v>
      </c>
      <c r="BS244" s="3268">
        <f t="shared" si="150"/>
        <v>0</v>
      </c>
      <c r="BT244" s="3320">
        <f t="shared" si="151"/>
        <v>0</v>
      </c>
    </row>
    <row r="245" spans="1:72">
      <c r="A245" s="3265"/>
      <c r="B245" s="3266"/>
      <c r="C245" s="3266"/>
      <c r="D245" s="3267"/>
      <c r="E245" s="3268">
        <f t="shared" si="123"/>
        <v>0</v>
      </c>
      <c r="F245" s="3269"/>
      <c r="G245" s="3270">
        <f t="shared" si="124"/>
        <v>0</v>
      </c>
      <c r="H245" s="3271">
        <f t="shared" si="125"/>
        <v>0</v>
      </c>
      <c r="I245" s="3278"/>
      <c r="J245" s="3278"/>
      <c r="K245" s="3278"/>
      <c r="L245" s="3278"/>
      <c r="M245" s="3278"/>
      <c r="N245" s="3278"/>
      <c r="O245" s="3278"/>
      <c r="P245" s="3278"/>
      <c r="Q245" s="3278"/>
      <c r="R245" s="3278"/>
      <c r="S245" s="3278"/>
      <c r="T245" s="3278"/>
      <c r="U245" s="3278"/>
      <c r="V245" s="3278"/>
      <c r="W245" s="3278"/>
      <c r="X245" s="3278"/>
      <c r="Y245" s="3278"/>
      <c r="Z245" s="3278"/>
      <c r="AA245" s="3278"/>
      <c r="AB245" s="3278"/>
      <c r="AC245" s="3268">
        <f t="shared" si="126"/>
        <v>0</v>
      </c>
      <c r="AD245" s="3288"/>
      <c r="AE245" s="3288"/>
      <c r="AF245" s="3288"/>
      <c r="AG245" s="3288"/>
      <c r="AH245" s="3288"/>
      <c r="AI245" s="3288"/>
      <c r="AJ245" s="3288"/>
      <c r="AK245" s="3288"/>
      <c r="AL245" s="3288"/>
      <c r="AM245" s="3288"/>
      <c r="AN245" s="3288"/>
      <c r="AO245" s="3288"/>
      <c r="AP245" s="3288"/>
      <c r="AQ245" s="3288"/>
      <c r="AR245" s="3288"/>
      <c r="AS245" s="3288"/>
      <c r="AT245" s="3298"/>
      <c r="AU245" s="3299"/>
      <c r="AV245" s="972">
        <f t="shared" si="127"/>
        <v>0</v>
      </c>
      <c r="AW245" s="972">
        <f t="shared" si="128"/>
        <v>0</v>
      </c>
      <c r="AX245" s="972">
        <f t="shared" si="129"/>
        <v>0</v>
      </c>
      <c r="AY245" s="3313">
        <f t="shared" si="130"/>
        <v>0</v>
      </c>
      <c r="AZ245" s="3268">
        <f t="shared" si="131"/>
        <v>0</v>
      </c>
      <c r="BA245" s="3268">
        <f t="shared" si="132"/>
        <v>0</v>
      </c>
      <c r="BB245" s="3268">
        <f t="shared" si="133"/>
        <v>0</v>
      </c>
      <c r="BC245" s="3268">
        <f t="shared" si="134"/>
        <v>0</v>
      </c>
      <c r="BD245" s="3268">
        <f t="shared" si="135"/>
        <v>0</v>
      </c>
      <c r="BE245" s="3268">
        <f t="shared" si="136"/>
        <v>0</v>
      </c>
      <c r="BF245" s="3268">
        <f t="shared" si="137"/>
        <v>0</v>
      </c>
      <c r="BG245" s="3268">
        <f t="shared" si="138"/>
        <v>0</v>
      </c>
      <c r="BH245" s="3268">
        <f t="shared" si="139"/>
        <v>0</v>
      </c>
      <c r="BI245" s="3268">
        <f t="shared" si="140"/>
        <v>0</v>
      </c>
      <c r="BJ245" s="3268">
        <f t="shared" si="141"/>
        <v>0</v>
      </c>
      <c r="BK245" s="3268">
        <f t="shared" si="142"/>
        <v>0</v>
      </c>
      <c r="BL245" s="3268">
        <f t="shared" si="143"/>
        <v>0</v>
      </c>
      <c r="BM245" s="3268">
        <f t="shared" si="144"/>
        <v>0</v>
      </c>
      <c r="BN245" s="3268">
        <f t="shared" si="145"/>
        <v>0</v>
      </c>
      <c r="BO245" s="3268">
        <f t="shared" si="146"/>
        <v>0</v>
      </c>
      <c r="BP245" s="3268">
        <f t="shared" si="147"/>
        <v>0</v>
      </c>
      <c r="BQ245" s="3268">
        <f t="shared" si="148"/>
        <v>0</v>
      </c>
      <c r="BR245" s="3268">
        <f t="shared" si="149"/>
        <v>0</v>
      </c>
      <c r="BS245" s="3268">
        <f t="shared" si="150"/>
        <v>0</v>
      </c>
      <c r="BT245" s="3320">
        <f t="shared" si="151"/>
        <v>0</v>
      </c>
    </row>
    <row r="246" spans="1:72">
      <c r="A246" s="3265"/>
      <c r="B246" s="3266"/>
      <c r="C246" s="3266"/>
      <c r="D246" s="3267"/>
      <c r="E246" s="3268">
        <f t="shared" si="123"/>
        <v>0</v>
      </c>
      <c r="F246" s="3269"/>
      <c r="G246" s="3270">
        <f t="shared" si="124"/>
        <v>0</v>
      </c>
      <c r="H246" s="3271">
        <f t="shared" si="125"/>
        <v>0</v>
      </c>
      <c r="I246" s="3278"/>
      <c r="J246" s="3278"/>
      <c r="K246" s="3278"/>
      <c r="L246" s="3278"/>
      <c r="M246" s="3278"/>
      <c r="N246" s="3278"/>
      <c r="O246" s="3278"/>
      <c r="P246" s="3278"/>
      <c r="Q246" s="3278"/>
      <c r="R246" s="3278"/>
      <c r="S246" s="3278"/>
      <c r="T246" s="3278"/>
      <c r="U246" s="3278"/>
      <c r="V246" s="3278"/>
      <c r="W246" s="3278"/>
      <c r="X246" s="3278"/>
      <c r="Y246" s="3278"/>
      <c r="Z246" s="3278"/>
      <c r="AA246" s="3278"/>
      <c r="AB246" s="3278"/>
      <c r="AC246" s="3268">
        <f t="shared" si="126"/>
        <v>0</v>
      </c>
      <c r="AD246" s="3288"/>
      <c r="AE246" s="3288"/>
      <c r="AF246" s="3288"/>
      <c r="AG246" s="3288"/>
      <c r="AH246" s="3288"/>
      <c r="AI246" s="3288"/>
      <c r="AJ246" s="3288"/>
      <c r="AK246" s="3288"/>
      <c r="AL246" s="3288"/>
      <c r="AM246" s="3288"/>
      <c r="AN246" s="3288"/>
      <c r="AO246" s="3288"/>
      <c r="AP246" s="3288"/>
      <c r="AQ246" s="3288"/>
      <c r="AR246" s="3288"/>
      <c r="AS246" s="3288"/>
      <c r="AT246" s="3298"/>
      <c r="AU246" s="3299"/>
      <c r="AV246" s="972">
        <f t="shared" si="127"/>
        <v>0</v>
      </c>
      <c r="AW246" s="972">
        <f t="shared" si="128"/>
        <v>0</v>
      </c>
      <c r="AX246" s="972">
        <f t="shared" si="129"/>
        <v>0</v>
      </c>
      <c r="AY246" s="3313">
        <f t="shared" si="130"/>
        <v>0</v>
      </c>
      <c r="AZ246" s="3268">
        <f t="shared" si="131"/>
        <v>0</v>
      </c>
      <c r="BA246" s="3268">
        <f t="shared" si="132"/>
        <v>0</v>
      </c>
      <c r="BB246" s="3268">
        <f t="shared" si="133"/>
        <v>0</v>
      </c>
      <c r="BC246" s="3268">
        <f t="shared" si="134"/>
        <v>0</v>
      </c>
      <c r="BD246" s="3268">
        <f t="shared" si="135"/>
        <v>0</v>
      </c>
      <c r="BE246" s="3268">
        <f t="shared" si="136"/>
        <v>0</v>
      </c>
      <c r="BF246" s="3268">
        <f t="shared" si="137"/>
        <v>0</v>
      </c>
      <c r="BG246" s="3268">
        <f t="shared" si="138"/>
        <v>0</v>
      </c>
      <c r="BH246" s="3268">
        <f t="shared" si="139"/>
        <v>0</v>
      </c>
      <c r="BI246" s="3268">
        <f t="shared" si="140"/>
        <v>0</v>
      </c>
      <c r="BJ246" s="3268">
        <f t="shared" si="141"/>
        <v>0</v>
      </c>
      <c r="BK246" s="3268">
        <f t="shared" si="142"/>
        <v>0</v>
      </c>
      <c r="BL246" s="3268">
        <f t="shared" si="143"/>
        <v>0</v>
      </c>
      <c r="BM246" s="3268">
        <f t="shared" si="144"/>
        <v>0</v>
      </c>
      <c r="BN246" s="3268">
        <f t="shared" si="145"/>
        <v>0</v>
      </c>
      <c r="BO246" s="3268">
        <f t="shared" si="146"/>
        <v>0</v>
      </c>
      <c r="BP246" s="3268">
        <f t="shared" si="147"/>
        <v>0</v>
      </c>
      <c r="BQ246" s="3268">
        <f t="shared" si="148"/>
        <v>0</v>
      </c>
      <c r="BR246" s="3268">
        <f t="shared" si="149"/>
        <v>0</v>
      </c>
      <c r="BS246" s="3268">
        <f t="shared" si="150"/>
        <v>0</v>
      </c>
      <c r="BT246" s="3320">
        <f t="shared" si="151"/>
        <v>0</v>
      </c>
    </row>
    <row r="247" spans="1:72">
      <c r="A247" s="3265"/>
      <c r="B247" s="3266"/>
      <c r="C247" s="3266"/>
      <c r="D247" s="3267"/>
      <c r="E247" s="3268">
        <f t="shared" si="123"/>
        <v>0</v>
      </c>
      <c r="F247" s="3269"/>
      <c r="G247" s="3270">
        <f t="shared" si="124"/>
        <v>0</v>
      </c>
      <c r="H247" s="3271">
        <f t="shared" si="125"/>
        <v>0</v>
      </c>
      <c r="I247" s="3278"/>
      <c r="J247" s="3278"/>
      <c r="K247" s="3278"/>
      <c r="L247" s="3278"/>
      <c r="M247" s="3278"/>
      <c r="N247" s="3278"/>
      <c r="O247" s="3278"/>
      <c r="P247" s="3278"/>
      <c r="Q247" s="3278"/>
      <c r="R247" s="3278"/>
      <c r="S247" s="3278"/>
      <c r="T247" s="3278"/>
      <c r="U247" s="3278"/>
      <c r="V247" s="3278"/>
      <c r="W247" s="3278"/>
      <c r="X247" s="3278"/>
      <c r="Y247" s="3278"/>
      <c r="Z247" s="3278"/>
      <c r="AA247" s="3278"/>
      <c r="AB247" s="3278"/>
      <c r="AC247" s="3268">
        <f t="shared" si="126"/>
        <v>0</v>
      </c>
      <c r="AD247" s="3288"/>
      <c r="AE247" s="3288"/>
      <c r="AF247" s="3288"/>
      <c r="AG247" s="3288"/>
      <c r="AH247" s="3288"/>
      <c r="AI247" s="3288"/>
      <c r="AJ247" s="3288"/>
      <c r="AK247" s="3288"/>
      <c r="AL247" s="3288"/>
      <c r="AM247" s="3288"/>
      <c r="AN247" s="3288"/>
      <c r="AO247" s="3288"/>
      <c r="AP247" s="3288"/>
      <c r="AQ247" s="3288"/>
      <c r="AR247" s="3288"/>
      <c r="AS247" s="3288"/>
      <c r="AT247" s="3298"/>
      <c r="AU247" s="3299"/>
      <c r="AV247" s="972">
        <f t="shared" si="127"/>
        <v>0</v>
      </c>
      <c r="AW247" s="972">
        <f t="shared" si="128"/>
        <v>0</v>
      </c>
      <c r="AX247" s="972">
        <f t="shared" si="129"/>
        <v>0</v>
      </c>
      <c r="AY247" s="3313">
        <f t="shared" si="130"/>
        <v>0</v>
      </c>
      <c r="AZ247" s="3268">
        <f t="shared" si="131"/>
        <v>0</v>
      </c>
      <c r="BA247" s="3268">
        <f t="shared" si="132"/>
        <v>0</v>
      </c>
      <c r="BB247" s="3268">
        <f t="shared" si="133"/>
        <v>0</v>
      </c>
      <c r="BC247" s="3268">
        <f t="shared" si="134"/>
        <v>0</v>
      </c>
      <c r="BD247" s="3268">
        <f t="shared" si="135"/>
        <v>0</v>
      </c>
      <c r="BE247" s="3268">
        <f t="shared" si="136"/>
        <v>0</v>
      </c>
      <c r="BF247" s="3268">
        <f t="shared" si="137"/>
        <v>0</v>
      </c>
      <c r="BG247" s="3268">
        <f t="shared" si="138"/>
        <v>0</v>
      </c>
      <c r="BH247" s="3268">
        <f t="shared" si="139"/>
        <v>0</v>
      </c>
      <c r="BI247" s="3268">
        <f t="shared" si="140"/>
        <v>0</v>
      </c>
      <c r="BJ247" s="3268">
        <f t="shared" si="141"/>
        <v>0</v>
      </c>
      <c r="BK247" s="3268">
        <f t="shared" si="142"/>
        <v>0</v>
      </c>
      <c r="BL247" s="3268">
        <f t="shared" si="143"/>
        <v>0</v>
      </c>
      <c r="BM247" s="3268">
        <f t="shared" si="144"/>
        <v>0</v>
      </c>
      <c r="BN247" s="3268">
        <f t="shared" si="145"/>
        <v>0</v>
      </c>
      <c r="BO247" s="3268">
        <f t="shared" si="146"/>
        <v>0</v>
      </c>
      <c r="BP247" s="3268">
        <f t="shared" si="147"/>
        <v>0</v>
      </c>
      <c r="BQ247" s="3268">
        <f t="shared" si="148"/>
        <v>0</v>
      </c>
      <c r="BR247" s="3268">
        <f t="shared" si="149"/>
        <v>0</v>
      </c>
      <c r="BS247" s="3268">
        <f t="shared" si="150"/>
        <v>0</v>
      </c>
      <c r="BT247" s="3320">
        <f t="shared" si="151"/>
        <v>0</v>
      </c>
    </row>
    <row r="248" spans="1:72">
      <c r="A248" s="3265"/>
      <c r="B248" s="3266"/>
      <c r="C248" s="3266"/>
      <c r="D248" s="3267"/>
      <c r="E248" s="3268">
        <f t="shared" si="123"/>
        <v>0</v>
      </c>
      <c r="F248" s="3269"/>
      <c r="G248" s="3270">
        <f t="shared" si="124"/>
        <v>0</v>
      </c>
      <c r="H248" s="3271">
        <f t="shared" si="125"/>
        <v>0</v>
      </c>
      <c r="I248" s="3278"/>
      <c r="J248" s="3278"/>
      <c r="K248" s="3278"/>
      <c r="L248" s="3278"/>
      <c r="M248" s="3278"/>
      <c r="N248" s="3278"/>
      <c r="O248" s="3278"/>
      <c r="P248" s="3278"/>
      <c r="Q248" s="3278"/>
      <c r="R248" s="3278"/>
      <c r="S248" s="3278"/>
      <c r="T248" s="3278"/>
      <c r="U248" s="3278"/>
      <c r="V248" s="3278"/>
      <c r="W248" s="3278"/>
      <c r="X248" s="3278"/>
      <c r="Y248" s="3278"/>
      <c r="Z248" s="3278"/>
      <c r="AA248" s="3278"/>
      <c r="AB248" s="3278"/>
      <c r="AC248" s="3268">
        <f t="shared" si="126"/>
        <v>0</v>
      </c>
      <c r="AD248" s="3288"/>
      <c r="AE248" s="3288"/>
      <c r="AF248" s="3288"/>
      <c r="AG248" s="3288"/>
      <c r="AH248" s="3288"/>
      <c r="AI248" s="3288"/>
      <c r="AJ248" s="3288"/>
      <c r="AK248" s="3288"/>
      <c r="AL248" s="3288"/>
      <c r="AM248" s="3288"/>
      <c r="AN248" s="3288"/>
      <c r="AO248" s="3288"/>
      <c r="AP248" s="3288"/>
      <c r="AQ248" s="3288"/>
      <c r="AR248" s="3288"/>
      <c r="AS248" s="3288"/>
      <c r="AT248" s="3298"/>
      <c r="AU248" s="3299"/>
      <c r="AV248" s="972">
        <f t="shared" si="127"/>
        <v>0</v>
      </c>
      <c r="AW248" s="972">
        <f t="shared" si="128"/>
        <v>0</v>
      </c>
      <c r="AX248" s="972">
        <f t="shared" si="129"/>
        <v>0</v>
      </c>
      <c r="AY248" s="3313">
        <f t="shared" si="130"/>
        <v>0</v>
      </c>
      <c r="AZ248" s="3268">
        <f t="shared" si="131"/>
        <v>0</v>
      </c>
      <c r="BA248" s="3268">
        <f t="shared" si="132"/>
        <v>0</v>
      </c>
      <c r="BB248" s="3268">
        <f t="shared" si="133"/>
        <v>0</v>
      </c>
      <c r="BC248" s="3268">
        <f t="shared" si="134"/>
        <v>0</v>
      </c>
      <c r="BD248" s="3268">
        <f t="shared" si="135"/>
        <v>0</v>
      </c>
      <c r="BE248" s="3268">
        <f t="shared" si="136"/>
        <v>0</v>
      </c>
      <c r="BF248" s="3268">
        <f t="shared" si="137"/>
        <v>0</v>
      </c>
      <c r="BG248" s="3268">
        <f t="shared" si="138"/>
        <v>0</v>
      </c>
      <c r="BH248" s="3268">
        <f t="shared" si="139"/>
        <v>0</v>
      </c>
      <c r="BI248" s="3268">
        <f t="shared" si="140"/>
        <v>0</v>
      </c>
      <c r="BJ248" s="3268">
        <f t="shared" si="141"/>
        <v>0</v>
      </c>
      <c r="BK248" s="3268">
        <f t="shared" si="142"/>
        <v>0</v>
      </c>
      <c r="BL248" s="3268">
        <f t="shared" si="143"/>
        <v>0</v>
      </c>
      <c r="BM248" s="3268">
        <f t="shared" si="144"/>
        <v>0</v>
      </c>
      <c r="BN248" s="3268">
        <f t="shared" si="145"/>
        <v>0</v>
      </c>
      <c r="BO248" s="3268">
        <f t="shared" si="146"/>
        <v>0</v>
      </c>
      <c r="BP248" s="3268">
        <f t="shared" si="147"/>
        <v>0</v>
      </c>
      <c r="BQ248" s="3268">
        <f t="shared" si="148"/>
        <v>0</v>
      </c>
      <c r="BR248" s="3268">
        <f t="shared" si="149"/>
        <v>0</v>
      </c>
      <c r="BS248" s="3268">
        <f t="shared" si="150"/>
        <v>0</v>
      </c>
      <c r="BT248" s="3320">
        <f t="shared" si="151"/>
        <v>0</v>
      </c>
    </row>
    <row r="249" spans="1:72">
      <c r="A249" s="3265"/>
      <c r="B249" s="3266"/>
      <c r="C249" s="3266"/>
      <c r="D249" s="3267"/>
      <c r="E249" s="3268">
        <f t="shared" si="123"/>
        <v>0</v>
      </c>
      <c r="F249" s="3269"/>
      <c r="G249" s="3270">
        <f t="shared" si="124"/>
        <v>0</v>
      </c>
      <c r="H249" s="3271">
        <f t="shared" si="125"/>
        <v>0</v>
      </c>
      <c r="I249" s="3278"/>
      <c r="J249" s="3278"/>
      <c r="K249" s="3278"/>
      <c r="L249" s="3278"/>
      <c r="M249" s="3278"/>
      <c r="N249" s="3278"/>
      <c r="O249" s="3278"/>
      <c r="P249" s="3278"/>
      <c r="Q249" s="3278"/>
      <c r="R249" s="3278"/>
      <c r="S249" s="3278"/>
      <c r="T249" s="3278"/>
      <c r="U249" s="3278"/>
      <c r="V249" s="3278"/>
      <c r="W249" s="3278"/>
      <c r="X249" s="3278"/>
      <c r="Y249" s="3278"/>
      <c r="Z249" s="3278"/>
      <c r="AA249" s="3278"/>
      <c r="AB249" s="3278"/>
      <c r="AC249" s="3268">
        <f t="shared" si="126"/>
        <v>0</v>
      </c>
      <c r="AD249" s="3288"/>
      <c r="AE249" s="3288"/>
      <c r="AF249" s="3288"/>
      <c r="AG249" s="3288"/>
      <c r="AH249" s="3288"/>
      <c r="AI249" s="3288"/>
      <c r="AJ249" s="3288"/>
      <c r="AK249" s="3288"/>
      <c r="AL249" s="3288"/>
      <c r="AM249" s="3288"/>
      <c r="AN249" s="3288"/>
      <c r="AO249" s="3288"/>
      <c r="AP249" s="3288"/>
      <c r="AQ249" s="3288"/>
      <c r="AR249" s="3288"/>
      <c r="AS249" s="3288"/>
      <c r="AT249" s="3298"/>
      <c r="AU249" s="3299"/>
      <c r="AV249" s="972">
        <f t="shared" si="127"/>
        <v>0</v>
      </c>
      <c r="AW249" s="972">
        <f t="shared" si="128"/>
        <v>0</v>
      </c>
      <c r="AX249" s="972">
        <f t="shared" si="129"/>
        <v>0</v>
      </c>
      <c r="AY249" s="3313">
        <f t="shared" si="130"/>
        <v>0</v>
      </c>
      <c r="AZ249" s="3268">
        <f t="shared" si="131"/>
        <v>0</v>
      </c>
      <c r="BA249" s="3268">
        <f t="shared" si="132"/>
        <v>0</v>
      </c>
      <c r="BB249" s="3268">
        <f t="shared" si="133"/>
        <v>0</v>
      </c>
      <c r="BC249" s="3268">
        <f t="shared" si="134"/>
        <v>0</v>
      </c>
      <c r="BD249" s="3268">
        <f t="shared" si="135"/>
        <v>0</v>
      </c>
      <c r="BE249" s="3268">
        <f t="shared" si="136"/>
        <v>0</v>
      </c>
      <c r="BF249" s="3268">
        <f t="shared" si="137"/>
        <v>0</v>
      </c>
      <c r="BG249" s="3268">
        <f t="shared" si="138"/>
        <v>0</v>
      </c>
      <c r="BH249" s="3268">
        <f t="shared" si="139"/>
        <v>0</v>
      </c>
      <c r="BI249" s="3268">
        <f t="shared" si="140"/>
        <v>0</v>
      </c>
      <c r="BJ249" s="3268">
        <f t="shared" si="141"/>
        <v>0</v>
      </c>
      <c r="BK249" s="3268">
        <f t="shared" si="142"/>
        <v>0</v>
      </c>
      <c r="BL249" s="3268">
        <f t="shared" si="143"/>
        <v>0</v>
      </c>
      <c r="BM249" s="3268">
        <f t="shared" si="144"/>
        <v>0</v>
      </c>
      <c r="BN249" s="3268">
        <f t="shared" si="145"/>
        <v>0</v>
      </c>
      <c r="BO249" s="3268">
        <f t="shared" si="146"/>
        <v>0</v>
      </c>
      <c r="BP249" s="3268">
        <f t="shared" si="147"/>
        <v>0</v>
      </c>
      <c r="BQ249" s="3268">
        <f t="shared" si="148"/>
        <v>0</v>
      </c>
      <c r="BR249" s="3268">
        <f t="shared" si="149"/>
        <v>0</v>
      </c>
      <c r="BS249" s="3268">
        <f t="shared" si="150"/>
        <v>0</v>
      </c>
      <c r="BT249" s="3320">
        <f t="shared" si="151"/>
        <v>0</v>
      </c>
    </row>
    <row r="250" spans="1:72">
      <c r="A250" s="3265"/>
      <c r="B250" s="3266"/>
      <c r="C250" s="3266"/>
      <c r="D250" s="3267"/>
      <c r="E250" s="3268">
        <f t="shared" si="123"/>
        <v>0</v>
      </c>
      <c r="F250" s="3269"/>
      <c r="G250" s="3270">
        <f t="shared" si="124"/>
        <v>0</v>
      </c>
      <c r="H250" s="3271">
        <f t="shared" si="125"/>
        <v>0</v>
      </c>
      <c r="I250" s="3278"/>
      <c r="J250" s="3278"/>
      <c r="K250" s="3278"/>
      <c r="L250" s="3278"/>
      <c r="M250" s="3278"/>
      <c r="N250" s="3278"/>
      <c r="O250" s="3278"/>
      <c r="P250" s="3278"/>
      <c r="Q250" s="3278"/>
      <c r="R250" s="3278"/>
      <c r="S250" s="3278"/>
      <c r="T250" s="3278"/>
      <c r="U250" s="3278"/>
      <c r="V250" s="3278"/>
      <c r="W250" s="3278"/>
      <c r="X250" s="3278"/>
      <c r="Y250" s="3278"/>
      <c r="Z250" s="3278"/>
      <c r="AA250" s="3278"/>
      <c r="AB250" s="3278"/>
      <c r="AC250" s="3268">
        <f t="shared" si="126"/>
        <v>0</v>
      </c>
      <c r="AD250" s="3288"/>
      <c r="AE250" s="3288"/>
      <c r="AF250" s="3288"/>
      <c r="AG250" s="3288"/>
      <c r="AH250" s="3288"/>
      <c r="AI250" s="3288"/>
      <c r="AJ250" s="3288"/>
      <c r="AK250" s="3288"/>
      <c r="AL250" s="3288"/>
      <c r="AM250" s="3288"/>
      <c r="AN250" s="3288"/>
      <c r="AO250" s="3288"/>
      <c r="AP250" s="3288"/>
      <c r="AQ250" s="3288"/>
      <c r="AR250" s="3288"/>
      <c r="AS250" s="3288"/>
      <c r="AT250" s="3298"/>
      <c r="AU250" s="3299"/>
      <c r="AV250" s="972">
        <f t="shared" si="127"/>
        <v>0</v>
      </c>
      <c r="AW250" s="972">
        <f t="shared" si="128"/>
        <v>0</v>
      </c>
      <c r="AX250" s="972">
        <f t="shared" si="129"/>
        <v>0</v>
      </c>
      <c r="AY250" s="3313">
        <f t="shared" si="130"/>
        <v>0</v>
      </c>
      <c r="AZ250" s="3268">
        <f t="shared" si="131"/>
        <v>0</v>
      </c>
      <c r="BA250" s="3268">
        <f t="shared" si="132"/>
        <v>0</v>
      </c>
      <c r="BB250" s="3268">
        <f t="shared" si="133"/>
        <v>0</v>
      </c>
      <c r="BC250" s="3268">
        <f t="shared" si="134"/>
        <v>0</v>
      </c>
      <c r="BD250" s="3268">
        <f t="shared" si="135"/>
        <v>0</v>
      </c>
      <c r="BE250" s="3268">
        <f t="shared" si="136"/>
        <v>0</v>
      </c>
      <c r="BF250" s="3268">
        <f t="shared" si="137"/>
        <v>0</v>
      </c>
      <c r="BG250" s="3268">
        <f t="shared" si="138"/>
        <v>0</v>
      </c>
      <c r="BH250" s="3268">
        <f t="shared" si="139"/>
        <v>0</v>
      </c>
      <c r="BI250" s="3268">
        <f t="shared" si="140"/>
        <v>0</v>
      </c>
      <c r="BJ250" s="3268">
        <f t="shared" si="141"/>
        <v>0</v>
      </c>
      <c r="BK250" s="3268">
        <f t="shared" si="142"/>
        <v>0</v>
      </c>
      <c r="BL250" s="3268">
        <f t="shared" si="143"/>
        <v>0</v>
      </c>
      <c r="BM250" s="3268">
        <f t="shared" si="144"/>
        <v>0</v>
      </c>
      <c r="BN250" s="3268">
        <f t="shared" si="145"/>
        <v>0</v>
      </c>
      <c r="BO250" s="3268">
        <f t="shared" si="146"/>
        <v>0</v>
      </c>
      <c r="BP250" s="3268">
        <f t="shared" si="147"/>
        <v>0</v>
      </c>
      <c r="BQ250" s="3268">
        <f t="shared" si="148"/>
        <v>0</v>
      </c>
      <c r="BR250" s="3268">
        <f t="shared" si="149"/>
        <v>0</v>
      </c>
      <c r="BS250" s="3268">
        <f t="shared" si="150"/>
        <v>0</v>
      </c>
      <c r="BT250" s="3320">
        <f t="shared" si="151"/>
        <v>0</v>
      </c>
    </row>
    <row r="251" spans="1:72">
      <c r="A251" s="3265"/>
      <c r="B251" s="3266"/>
      <c r="C251" s="3266"/>
      <c r="D251" s="3267"/>
      <c r="E251" s="3268">
        <f t="shared" si="123"/>
        <v>0</v>
      </c>
      <c r="F251" s="3269"/>
      <c r="G251" s="3270">
        <f t="shared" si="124"/>
        <v>0</v>
      </c>
      <c r="H251" s="3271">
        <f t="shared" si="125"/>
        <v>0</v>
      </c>
      <c r="I251" s="3278"/>
      <c r="J251" s="3278"/>
      <c r="K251" s="3278"/>
      <c r="L251" s="3278"/>
      <c r="M251" s="3278"/>
      <c r="N251" s="3278"/>
      <c r="O251" s="3278"/>
      <c r="P251" s="3278"/>
      <c r="Q251" s="3278"/>
      <c r="R251" s="3278"/>
      <c r="S251" s="3278"/>
      <c r="T251" s="3278"/>
      <c r="U251" s="3278"/>
      <c r="V251" s="3278"/>
      <c r="W251" s="3278"/>
      <c r="X251" s="3278"/>
      <c r="Y251" s="3278"/>
      <c r="Z251" s="3278"/>
      <c r="AA251" s="3278"/>
      <c r="AB251" s="3278"/>
      <c r="AC251" s="3268">
        <f t="shared" si="126"/>
        <v>0</v>
      </c>
      <c r="AD251" s="3288"/>
      <c r="AE251" s="3288"/>
      <c r="AF251" s="3288"/>
      <c r="AG251" s="3288"/>
      <c r="AH251" s="3288"/>
      <c r="AI251" s="3288"/>
      <c r="AJ251" s="3288"/>
      <c r="AK251" s="3288"/>
      <c r="AL251" s="3288"/>
      <c r="AM251" s="3288"/>
      <c r="AN251" s="3288"/>
      <c r="AO251" s="3288"/>
      <c r="AP251" s="3288"/>
      <c r="AQ251" s="3288"/>
      <c r="AR251" s="3288"/>
      <c r="AS251" s="3288"/>
      <c r="AT251" s="3298"/>
      <c r="AU251" s="3299"/>
      <c r="AV251" s="972">
        <f t="shared" si="127"/>
        <v>0</v>
      </c>
      <c r="AW251" s="972">
        <f t="shared" si="128"/>
        <v>0</v>
      </c>
      <c r="AX251" s="972">
        <f t="shared" si="129"/>
        <v>0</v>
      </c>
      <c r="AY251" s="3313">
        <f t="shared" si="130"/>
        <v>0</v>
      </c>
      <c r="AZ251" s="3268">
        <f t="shared" si="131"/>
        <v>0</v>
      </c>
      <c r="BA251" s="3268">
        <f t="shared" si="132"/>
        <v>0</v>
      </c>
      <c r="BB251" s="3268">
        <f t="shared" si="133"/>
        <v>0</v>
      </c>
      <c r="BC251" s="3268">
        <f t="shared" si="134"/>
        <v>0</v>
      </c>
      <c r="BD251" s="3268">
        <f t="shared" si="135"/>
        <v>0</v>
      </c>
      <c r="BE251" s="3268">
        <f t="shared" si="136"/>
        <v>0</v>
      </c>
      <c r="BF251" s="3268">
        <f t="shared" si="137"/>
        <v>0</v>
      </c>
      <c r="BG251" s="3268">
        <f t="shared" si="138"/>
        <v>0</v>
      </c>
      <c r="BH251" s="3268">
        <f t="shared" si="139"/>
        <v>0</v>
      </c>
      <c r="BI251" s="3268">
        <f t="shared" si="140"/>
        <v>0</v>
      </c>
      <c r="BJ251" s="3268">
        <f t="shared" si="141"/>
        <v>0</v>
      </c>
      <c r="BK251" s="3268">
        <f t="shared" si="142"/>
        <v>0</v>
      </c>
      <c r="BL251" s="3268">
        <f t="shared" si="143"/>
        <v>0</v>
      </c>
      <c r="BM251" s="3268">
        <f t="shared" si="144"/>
        <v>0</v>
      </c>
      <c r="BN251" s="3268">
        <f t="shared" si="145"/>
        <v>0</v>
      </c>
      <c r="BO251" s="3268">
        <f t="shared" si="146"/>
        <v>0</v>
      </c>
      <c r="BP251" s="3268">
        <f t="shared" si="147"/>
        <v>0</v>
      </c>
      <c r="BQ251" s="3268">
        <f t="shared" si="148"/>
        <v>0</v>
      </c>
      <c r="BR251" s="3268">
        <f t="shared" si="149"/>
        <v>0</v>
      </c>
      <c r="BS251" s="3268">
        <f t="shared" si="150"/>
        <v>0</v>
      </c>
      <c r="BT251" s="3320">
        <f t="shared" si="151"/>
        <v>0</v>
      </c>
    </row>
    <row r="252" spans="1:72">
      <c r="A252" s="3265"/>
      <c r="B252" s="3266"/>
      <c r="C252" s="3266"/>
      <c r="D252" s="3267"/>
      <c r="E252" s="3268">
        <f t="shared" si="123"/>
        <v>0</v>
      </c>
      <c r="F252" s="3269"/>
      <c r="G252" s="3270">
        <f t="shared" si="124"/>
        <v>0</v>
      </c>
      <c r="H252" s="3271">
        <f t="shared" si="125"/>
        <v>0</v>
      </c>
      <c r="I252" s="3278"/>
      <c r="J252" s="3278"/>
      <c r="K252" s="3278"/>
      <c r="L252" s="3278"/>
      <c r="M252" s="3278"/>
      <c r="N252" s="3278"/>
      <c r="O252" s="3278"/>
      <c r="P252" s="3278"/>
      <c r="Q252" s="3278"/>
      <c r="R252" s="3278"/>
      <c r="S252" s="3278"/>
      <c r="T252" s="3278"/>
      <c r="U252" s="3278"/>
      <c r="V252" s="3278"/>
      <c r="W252" s="3278"/>
      <c r="X252" s="3278"/>
      <c r="Y252" s="3278"/>
      <c r="Z252" s="3278"/>
      <c r="AA252" s="3278"/>
      <c r="AB252" s="3278"/>
      <c r="AC252" s="3268">
        <f t="shared" si="126"/>
        <v>0</v>
      </c>
      <c r="AD252" s="3288"/>
      <c r="AE252" s="3288"/>
      <c r="AF252" s="3288"/>
      <c r="AG252" s="3288"/>
      <c r="AH252" s="3288"/>
      <c r="AI252" s="3288"/>
      <c r="AJ252" s="3288"/>
      <c r="AK252" s="3288"/>
      <c r="AL252" s="3288"/>
      <c r="AM252" s="3288"/>
      <c r="AN252" s="3288"/>
      <c r="AO252" s="3288"/>
      <c r="AP252" s="3288"/>
      <c r="AQ252" s="3288"/>
      <c r="AR252" s="3288"/>
      <c r="AS252" s="3288"/>
      <c r="AT252" s="3298"/>
      <c r="AU252" s="3299"/>
      <c r="AV252" s="972">
        <f t="shared" si="127"/>
        <v>0</v>
      </c>
      <c r="AW252" s="972">
        <f t="shared" si="128"/>
        <v>0</v>
      </c>
      <c r="AX252" s="972">
        <f t="shared" si="129"/>
        <v>0</v>
      </c>
      <c r="AY252" s="3313">
        <f t="shared" si="130"/>
        <v>0</v>
      </c>
      <c r="AZ252" s="3268">
        <f t="shared" si="131"/>
        <v>0</v>
      </c>
      <c r="BA252" s="3268">
        <f t="shared" si="132"/>
        <v>0</v>
      </c>
      <c r="BB252" s="3268">
        <f t="shared" si="133"/>
        <v>0</v>
      </c>
      <c r="BC252" s="3268">
        <f t="shared" si="134"/>
        <v>0</v>
      </c>
      <c r="BD252" s="3268">
        <f t="shared" si="135"/>
        <v>0</v>
      </c>
      <c r="BE252" s="3268">
        <f t="shared" si="136"/>
        <v>0</v>
      </c>
      <c r="BF252" s="3268">
        <f t="shared" si="137"/>
        <v>0</v>
      </c>
      <c r="BG252" s="3268">
        <f t="shared" si="138"/>
        <v>0</v>
      </c>
      <c r="BH252" s="3268">
        <f t="shared" si="139"/>
        <v>0</v>
      </c>
      <c r="BI252" s="3268">
        <f t="shared" si="140"/>
        <v>0</v>
      </c>
      <c r="BJ252" s="3268">
        <f t="shared" si="141"/>
        <v>0</v>
      </c>
      <c r="BK252" s="3268">
        <f t="shared" si="142"/>
        <v>0</v>
      </c>
      <c r="BL252" s="3268">
        <f t="shared" si="143"/>
        <v>0</v>
      </c>
      <c r="BM252" s="3268">
        <f t="shared" si="144"/>
        <v>0</v>
      </c>
      <c r="BN252" s="3268">
        <f t="shared" si="145"/>
        <v>0</v>
      </c>
      <c r="BO252" s="3268">
        <f t="shared" si="146"/>
        <v>0</v>
      </c>
      <c r="BP252" s="3268">
        <f t="shared" si="147"/>
        <v>0</v>
      </c>
      <c r="BQ252" s="3268">
        <f t="shared" si="148"/>
        <v>0</v>
      </c>
      <c r="BR252" s="3268">
        <f t="shared" si="149"/>
        <v>0</v>
      </c>
      <c r="BS252" s="3268">
        <f t="shared" si="150"/>
        <v>0</v>
      </c>
      <c r="BT252" s="3320">
        <f t="shared" si="151"/>
        <v>0</v>
      </c>
    </row>
    <row r="253" spans="1:72">
      <c r="A253" s="3265"/>
      <c r="B253" s="3266"/>
      <c r="C253" s="3266"/>
      <c r="D253" s="3267"/>
      <c r="E253" s="3268">
        <f t="shared" si="123"/>
        <v>0</v>
      </c>
      <c r="F253" s="3269"/>
      <c r="G253" s="3270">
        <f t="shared" si="124"/>
        <v>0</v>
      </c>
      <c r="H253" s="3271">
        <f t="shared" si="125"/>
        <v>0</v>
      </c>
      <c r="I253" s="3278"/>
      <c r="J253" s="3278"/>
      <c r="K253" s="3278"/>
      <c r="L253" s="3278"/>
      <c r="M253" s="3278"/>
      <c r="N253" s="3278"/>
      <c r="O253" s="3278"/>
      <c r="P253" s="3278"/>
      <c r="Q253" s="3278"/>
      <c r="R253" s="3278"/>
      <c r="S253" s="3278"/>
      <c r="T253" s="3278"/>
      <c r="U253" s="3278"/>
      <c r="V253" s="3278"/>
      <c r="W253" s="3278"/>
      <c r="X253" s="3278"/>
      <c r="Y253" s="3278"/>
      <c r="Z253" s="3278"/>
      <c r="AA253" s="3278"/>
      <c r="AB253" s="3278"/>
      <c r="AC253" s="3268">
        <f t="shared" si="126"/>
        <v>0</v>
      </c>
      <c r="AD253" s="3288"/>
      <c r="AE253" s="3288"/>
      <c r="AF253" s="3288"/>
      <c r="AG253" s="3288"/>
      <c r="AH253" s="3288"/>
      <c r="AI253" s="3288"/>
      <c r="AJ253" s="3288"/>
      <c r="AK253" s="3288"/>
      <c r="AL253" s="3288"/>
      <c r="AM253" s="3288"/>
      <c r="AN253" s="3288"/>
      <c r="AO253" s="3288"/>
      <c r="AP253" s="3288"/>
      <c r="AQ253" s="3288"/>
      <c r="AR253" s="3288"/>
      <c r="AS253" s="3288"/>
      <c r="AT253" s="3298"/>
      <c r="AU253" s="3299"/>
      <c r="AV253" s="972">
        <f t="shared" si="127"/>
        <v>0</v>
      </c>
      <c r="AW253" s="972">
        <f t="shared" si="128"/>
        <v>0</v>
      </c>
      <c r="AX253" s="972">
        <f t="shared" si="129"/>
        <v>0</v>
      </c>
      <c r="AY253" s="3313">
        <f t="shared" si="130"/>
        <v>0</v>
      </c>
      <c r="AZ253" s="3268">
        <f t="shared" si="131"/>
        <v>0</v>
      </c>
      <c r="BA253" s="3268">
        <f t="shared" si="132"/>
        <v>0</v>
      </c>
      <c r="BB253" s="3268">
        <f t="shared" si="133"/>
        <v>0</v>
      </c>
      <c r="BC253" s="3268">
        <f t="shared" si="134"/>
        <v>0</v>
      </c>
      <c r="BD253" s="3268">
        <f t="shared" si="135"/>
        <v>0</v>
      </c>
      <c r="BE253" s="3268">
        <f t="shared" si="136"/>
        <v>0</v>
      </c>
      <c r="BF253" s="3268">
        <f t="shared" si="137"/>
        <v>0</v>
      </c>
      <c r="BG253" s="3268">
        <f t="shared" si="138"/>
        <v>0</v>
      </c>
      <c r="BH253" s="3268">
        <f t="shared" si="139"/>
        <v>0</v>
      </c>
      <c r="BI253" s="3268">
        <f t="shared" si="140"/>
        <v>0</v>
      </c>
      <c r="BJ253" s="3268">
        <f t="shared" si="141"/>
        <v>0</v>
      </c>
      <c r="BK253" s="3268">
        <f t="shared" si="142"/>
        <v>0</v>
      </c>
      <c r="BL253" s="3268">
        <f t="shared" si="143"/>
        <v>0</v>
      </c>
      <c r="BM253" s="3268">
        <f t="shared" si="144"/>
        <v>0</v>
      </c>
      <c r="BN253" s="3268">
        <f t="shared" si="145"/>
        <v>0</v>
      </c>
      <c r="BO253" s="3268">
        <f t="shared" si="146"/>
        <v>0</v>
      </c>
      <c r="BP253" s="3268">
        <f t="shared" si="147"/>
        <v>0</v>
      </c>
      <c r="BQ253" s="3268">
        <f t="shared" si="148"/>
        <v>0</v>
      </c>
      <c r="BR253" s="3268">
        <f t="shared" si="149"/>
        <v>0</v>
      </c>
      <c r="BS253" s="3268">
        <f t="shared" si="150"/>
        <v>0</v>
      </c>
      <c r="BT253" s="3320">
        <f t="shared" si="151"/>
        <v>0</v>
      </c>
    </row>
    <row r="254" spans="1:72">
      <c r="A254" s="3265"/>
      <c r="B254" s="3266"/>
      <c r="C254" s="3266"/>
      <c r="D254" s="3267"/>
      <c r="E254" s="3268">
        <f t="shared" si="123"/>
        <v>0</v>
      </c>
      <c r="F254" s="3269"/>
      <c r="G254" s="3270">
        <f t="shared" si="124"/>
        <v>0</v>
      </c>
      <c r="H254" s="3271">
        <f t="shared" si="125"/>
        <v>0</v>
      </c>
      <c r="I254" s="3278"/>
      <c r="J254" s="3278"/>
      <c r="K254" s="3278"/>
      <c r="L254" s="3278"/>
      <c r="M254" s="3278"/>
      <c r="N254" s="3278"/>
      <c r="O254" s="3278"/>
      <c r="P254" s="3278"/>
      <c r="Q254" s="3278"/>
      <c r="R254" s="3278"/>
      <c r="S254" s="3278"/>
      <c r="T254" s="3278"/>
      <c r="U254" s="3278"/>
      <c r="V254" s="3278"/>
      <c r="W254" s="3278"/>
      <c r="X254" s="3278"/>
      <c r="Y254" s="3278"/>
      <c r="Z254" s="3278"/>
      <c r="AA254" s="3278"/>
      <c r="AB254" s="3278"/>
      <c r="AC254" s="3268">
        <f t="shared" si="126"/>
        <v>0</v>
      </c>
      <c r="AD254" s="3288"/>
      <c r="AE254" s="3288"/>
      <c r="AF254" s="3288"/>
      <c r="AG254" s="3288"/>
      <c r="AH254" s="3288"/>
      <c r="AI254" s="3288"/>
      <c r="AJ254" s="3288"/>
      <c r="AK254" s="3288"/>
      <c r="AL254" s="3288"/>
      <c r="AM254" s="3288"/>
      <c r="AN254" s="3288"/>
      <c r="AO254" s="3288"/>
      <c r="AP254" s="3288"/>
      <c r="AQ254" s="3288"/>
      <c r="AR254" s="3288"/>
      <c r="AS254" s="3288"/>
      <c r="AT254" s="3298"/>
      <c r="AU254" s="3299"/>
      <c r="AV254" s="972">
        <f t="shared" si="127"/>
        <v>0</v>
      </c>
      <c r="AW254" s="972">
        <f t="shared" si="128"/>
        <v>0</v>
      </c>
      <c r="AX254" s="972">
        <f t="shared" si="129"/>
        <v>0</v>
      </c>
      <c r="AY254" s="3313">
        <f t="shared" si="130"/>
        <v>0</v>
      </c>
      <c r="AZ254" s="3268">
        <f t="shared" si="131"/>
        <v>0</v>
      </c>
      <c r="BA254" s="3268">
        <f t="shared" si="132"/>
        <v>0</v>
      </c>
      <c r="BB254" s="3268">
        <f t="shared" si="133"/>
        <v>0</v>
      </c>
      <c r="BC254" s="3268">
        <f t="shared" si="134"/>
        <v>0</v>
      </c>
      <c r="BD254" s="3268">
        <f t="shared" si="135"/>
        <v>0</v>
      </c>
      <c r="BE254" s="3268">
        <f t="shared" si="136"/>
        <v>0</v>
      </c>
      <c r="BF254" s="3268">
        <f t="shared" si="137"/>
        <v>0</v>
      </c>
      <c r="BG254" s="3268">
        <f t="shared" si="138"/>
        <v>0</v>
      </c>
      <c r="BH254" s="3268">
        <f t="shared" si="139"/>
        <v>0</v>
      </c>
      <c r="BI254" s="3268">
        <f t="shared" si="140"/>
        <v>0</v>
      </c>
      <c r="BJ254" s="3268">
        <f t="shared" si="141"/>
        <v>0</v>
      </c>
      <c r="BK254" s="3268">
        <f t="shared" si="142"/>
        <v>0</v>
      </c>
      <c r="BL254" s="3268">
        <f t="shared" si="143"/>
        <v>0</v>
      </c>
      <c r="BM254" s="3268">
        <f t="shared" si="144"/>
        <v>0</v>
      </c>
      <c r="BN254" s="3268">
        <f t="shared" si="145"/>
        <v>0</v>
      </c>
      <c r="BO254" s="3268">
        <f t="shared" si="146"/>
        <v>0</v>
      </c>
      <c r="BP254" s="3268">
        <f t="shared" si="147"/>
        <v>0</v>
      </c>
      <c r="BQ254" s="3268">
        <f t="shared" si="148"/>
        <v>0</v>
      </c>
      <c r="BR254" s="3268">
        <f t="shared" si="149"/>
        <v>0</v>
      </c>
      <c r="BS254" s="3268">
        <f t="shared" si="150"/>
        <v>0</v>
      </c>
      <c r="BT254" s="3320">
        <f t="shared" si="151"/>
        <v>0</v>
      </c>
    </row>
    <row r="255" spans="1:72">
      <c r="A255" s="3265"/>
      <c r="B255" s="3266"/>
      <c r="C255" s="3266"/>
      <c r="D255" s="3267"/>
      <c r="E255" s="3268">
        <f t="shared" si="123"/>
        <v>0</v>
      </c>
      <c r="F255" s="3269"/>
      <c r="G255" s="3270">
        <f t="shared" si="124"/>
        <v>0</v>
      </c>
      <c r="H255" s="3271">
        <f t="shared" si="125"/>
        <v>0</v>
      </c>
      <c r="I255" s="3278"/>
      <c r="J255" s="3278"/>
      <c r="K255" s="3278"/>
      <c r="L255" s="3278"/>
      <c r="M255" s="3278"/>
      <c r="N255" s="3278"/>
      <c r="O255" s="3278"/>
      <c r="P255" s="3278"/>
      <c r="Q255" s="3278"/>
      <c r="R255" s="3278"/>
      <c r="S255" s="3278"/>
      <c r="T255" s="3278"/>
      <c r="U255" s="3278"/>
      <c r="V255" s="3278"/>
      <c r="W255" s="3278"/>
      <c r="X255" s="3278"/>
      <c r="Y255" s="3278"/>
      <c r="Z255" s="3278"/>
      <c r="AA255" s="3278"/>
      <c r="AB255" s="3278"/>
      <c r="AC255" s="3268">
        <f t="shared" si="126"/>
        <v>0</v>
      </c>
      <c r="AD255" s="3288"/>
      <c r="AE255" s="3288"/>
      <c r="AF255" s="3288"/>
      <c r="AG255" s="3288"/>
      <c r="AH255" s="3288"/>
      <c r="AI255" s="3288"/>
      <c r="AJ255" s="3288"/>
      <c r="AK255" s="3288"/>
      <c r="AL255" s="3288"/>
      <c r="AM255" s="3288"/>
      <c r="AN255" s="3288"/>
      <c r="AO255" s="3288"/>
      <c r="AP255" s="3288"/>
      <c r="AQ255" s="3288"/>
      <c r="AR255" s="3288"/>
      <c r="AS255" s="3288"/>
      <c r="AT255" s="3298"/>
      <c r="AU255" s="3299"/>
      <c r="AV255" s="972">
        <f t="shared" si="127"/>
        <v>0</v>
      </c>
      <c r="AW255" s="972">
        <f t="shared" si="128"/>
        <v>0</v>
      </c>
      <c r="AX255" s="972">
        <f t="shared" si="129"/>
        <v>0</v>
      </c>
      <c r="AY255" s="3313">
        <f t="shared" si="130"/>
        <v>0</v>
      </c>
      <c r="AZ255" s="3268">
        <f t="shared" si="131"/>
        <v>0</v>
      </c>
      <c r="BA255" s="3268">
        <f t="shared" si="132"/>
        <v>0</v>
      </c>
      <c r="BB255" s="3268">
        <f t="shared" si="133"/>
        <v>0</v>
      </c>
      <c r="BC255" s="3268">
        <f t="shared" si="134"/>
        <v>0</v>
      </c>
      <c r="BD255" s="3268">
        <f t="shared" si="135"/>
        <v>0</v>
      </c>
      <c r="BE255" s="3268">
        <f t="shared" si="136"/>
        <v>0</v>
      </c>
      <c r="BF255" s="3268">
        <f t="shared" si="137"/>
        <v>0</v>
      </c>
      <c r="BG255" s="3268">
        <f t="shared" si="138"/>
        <v>0</v>
      </c>
      <c r="BH255" s="3268">
        <f t="shared" si="139"/>
        <v>0</v>
      </c>
      <c r="BI255" s="3268">
        <f t="shared" si="140"/>
        <v>0</v>
      </c>
      <c r="BJ255" s="3268">
        <f t="shared" si="141"/>
        <v>0</v>
      </c>
      <c r="BK255" s="3268">
        <f t="shared" si="142"/>
        <v>0</v>
      </c>
      <c r="BL255" s="3268">
        <f t="shared" si="143"/>
        <v>0</v>
      </c>
      <c r="BM255" s="3268">
        <f t="shared" si="144"/>
        <v>0</v>
      </c>
      <c r="BN255" s="3268">
        <f t="shared" si="145"/>
        <v>0</v>
      </c>
      <c r="BO255" s="3268">
        <f t="shared" si="146"/>
        <v>0</v>
      </c>
      <c r="BP255" s="3268">
        <f t="shared" si="147"/>
        <v>0</v>
      </c>
      <c r="BQ255" s="3268">
        <f t="shared" si="148"/>
        <v>0</v>
      </c>
      <c r="BR255" s="3268">
        <f t="shared" si="149"/>
        <v>0</v>
      </c>
      <c r="BS255" s="3268">
        <f t="shared" si="150"/>
        <v>0</v>
      </c>
      <c r="BT255" s="3320">
        <f t="shared" si="151"/>
        <v>0</v>
      </c>
    </row>
    <row r="256" spans="1:72">
      <c r="A256" s="3265"/>
      <c r="B256" s="3266"/>
      <c r="C256" s="3266"/>
      <c r="D256" s="3267"/>
      <c r="E256" s="3268">
        <f t="shared" si="123"/>
        <v>0</v>
      </c>
      <c r="F256" s="3269"/>
      <c r="G256" s="3270">
        <f t="shared" si="124"/>
        <v>0</v>
      </c>
      <c r="H256" s="3271">
        <f t="shared" si="125"/>
        <v>0</v>
      </c>
      <c r="I256" s="3278"/>
      <c r="J256" s="3278"/>
      <c r="K256" s="3278"/>
      <c r="L256" s="3278"/>
      <c r="M256" s="3278"/>
      <c r="N256" s="3278"/>
      <c r="O256" s="3278"/>
      <c r="P256" s="3278"/>
      <c r="Q256" s="3278"/>
      <c r="R256" s="3278"/>
      <c r="S256" s="3278"/>
      <c r="T256" s="3278"/>
      <c r="U256" s="3278"/>
      <c r="V256" s="3278"/>
      <c r="W256" s="3278"/>
      <c r="X256" s="3278"/>
      <c r="Y256" s="3278"/>
      <c r="Z256" s="3278"/>
      <c r="AA256" s="3278"/>
      <c r="AB256" s="3278"/>
      <c r="AC256" s="3268">
        <f t="shared" si="126"/>
        <v>0</v>
      </c>
      <c r="AD256" s="3288"/>
      <c r="AE256" s="3288"/>
      <c r="AF256" s="3288"/>
      <c r="AG256" s="3288"/>
      <c r="AH256" s="3288"/>
      <c r="AI256" s="3288"/>
      <c r="AJ256" s="3288"/>
      <c r="AK256" s="3288"/>
      <c r="AL256" s="3288"/>
      <c r="AM256" s="3288"/>
      <c r="AN256" s="3288"/>
      <c r="AO256" s="3288"/>
      <c r="AP256" s="3288"/>
      <c r="AQ256" s="3288"/>
      <c r="AR256" s="3288"/>
      <c r="AS256" s="3288"/>
      <c r="AT256" s="3298"/>
      <c r="AU256" s="3299"/>
      <c r="AV256" s="972">
        <f t="shared" si="127"/>
        <v>0</v>
      </c>
      <c r="AW256" s="972">
        <f t="shared" si="128"/>
        <v>0</v>
      </c>
      <c r="AX256" s="972">
        <f t="shared" si="129"/>
        <v>0</v>
      </c>
      <c r="AY256" s="3313">
        <f t="shared" si="130"/>
        <v>0</v>
      </c>
      <c r="AZ256" s="3268">
        <f t="shared" si="131"/>
        <v>0</v>
      </c>
      <c r="BA256" s="3268">
        <f t="shared" si="132"/>
        <v>0</v>
      </c>
      <c r="BB256" s="3268">
        <f t="shared" si="133"/>
        <v>0</v>
      </c>
      <c r="BC256" s="3268">
        <f t="shared" si="134"/>
        <v>0</v>
      </c>
      <c r="BD256" s="3268">
        <f t="shared" si="135"/>
        <v>0</v>
      </c>
      <c r="BE256" s="3268">
        <f t="shared" si="136"/>
        <v>0</v>
      </c>
      <c r="BF256" s="3268">
        <f t="shared" si="137"/>
        <v>0</v>
      </c>
      <c r="BG256" s="3268">
        <f t="shared" si="138"/>
        <v>0</v>
      </c>
      <c r="BH256" s="3268">
        <f t="shared" si="139"/>
        <v>0</v>
      </c>
      <c r="BI256" s="3268">
        <f t="shared" si="140"/>
        <v>0</v>
      </c>
      <c r="BJ256" s="3268">
        <f t="shared" si="141"/>
        <v>0</v>
      </c>
      <c r="BK256" s="3268">
        <f t="shared" si="142"/>
        <v>0</v>
      </c>
      <c r="BL256" s="3268">
        <f t="shared" si="143"/>
        <v>0</v>
      </c>
      <c r="BM256" s="3268">
        <f t="shared" si="144"/>
        <v>0</v>
      </c>
      <c r="BN256" s="3268">
        <f t="shared" si="145"/>
        <v>0</v>
      </c>
      <c r="BO256" s="3268">
        <f t="shared" si="146"/>
        <v>0</v>
      </c>
      <c r="BP256" s="3268">
        <f t="shared" si="147"/>
        <v>0</v>
      </c>
      <c r="BQ256" s="3268">
        <f t="shared" si="148"/>
        <v>0</v>
      </c>
      <c r="BR256" s="3268">
        <f t="shared" si="149"/>
        <v>0</v>
      </c>
      <c r="BS256" s="3268">
        <f t="shared" si="150"/>
        <v>0</v>
      </c>
      <c r="BT256" s="3320">
        <f t="shared" si="151"/>
        <v>0</v>
      </c>
    </row>
    <row r="257" spans="1:72">
      <c r="A257" s="3265"/>
      <c r="B257" s="3266"/>
      <c r="C257" s="3266"/>
      <c r="D257" s="3267"/>
      <c r="E257" s="3268">
        <f t="shared" si="123"/>
        <v>0</v>
      </c>
      <c r="F257" s="3269"/>
      <c r="G257" s="3270">
        <f t="shared" si="124"/>
        <v>0</v>
      </c>
      <c r="H257" s="3271">
        <f t="shared" si="125"/>
        <v>0</v>
      </c>
      <c r="I257" s="3278"/>
      <c r="J257" s="3278"/>
      <c r="K257" s="3278"/>
      <c r="L257" s="3278"/>
      <c r="M257" s="3278"/>
      <c r="N257" s="3278"/>
      <c r="O257" s="3278"/>
      <c r="P257" s="3278"/>
      <c r="Q257" s="3278"/>
      <c r="R257" s="3278"/>
      <c r="S257" s="3278"/>
      <c r="T257" s="3278"/>
      <c r="U257" s="3278"/>
      <c r="V257" s="3278"/>
      <c r="W257" s="3278"/>
      <c r="X257" s="3278"/>
      <c r="Y257" s="3278"/>
      <c r="Z257" s="3278"/>
      <c r="AA257" s="3278"/>
      <c r="AB257" s="3278"/>
      <c r="AC257" s="3268">
        <f t="shared" si="126"/>
        <v>0</v>
      </c>
      <c r="AD257" s="3288"/>
      <c r="AE257" s="3288"/>
      <c r="AF257" s="3288"/>
      <c r="AG257" s="3288"/>
      <c r="AH257" s="3288"/>
      <c r="AI257" s="3288"/>
      <c r="AJ257" s="3288"/>
      <c r="AK257" s="3288"/>
      <c r="AL257" s="3288"/>
      <c r="AM257" s="3288"/>
      <c r="AN257" s="3288"/>
      <c r="AO257" s="3288"/>
      <c r="AP257" s="3288"/>
      <c r="AQ257" s="3288"/>
      <c r="AR257" s="3288"/>
      <c r="AS257" s="3288"/>
      <c r="AT257" s="3298"/>
      <c r="AU257" s="3299"/>
      <c r="AV257" s="972">
        <f t="shared" si="127"/>
        <v>0</v>
      </c>
      <c r="AW257" s="972">
        <f t="shared" si="128"/>
        <v>0</v>
      </c>
      <c r="AX257" s="972">
        <f t="shared" si="129"/>
        <v>0</v>
      </c>
      <c r="AY257" s="3313">
        <f t="shared" si="130"/>
        <v>0</v>
      </c>
      <c r="AZ257" s="3268">
        <f t="shared" si="131"/>
        <v>0</v>
      </c>
      <c r="BA257" s="3268">
        <f t="shared" si="132"/>
        <v>0</v>
      </c>
      <c r="BB257" s="3268">
        <f t="shared" si="133"/>
        <v>0</v>
      </c>
      <c r="BC257" s="3268">
        <f t="shared" si="134"/>
        <v>0</v>
      </c>
      <c r="BD257" s="3268">
        <f t="shared" si="135"/>
        <v>0</v>
      </c>
      <c r="BE257" s="3268">
        <f t="shared" si="136"/>
        <v>0</v>
      </c>
      <c r="BF257" s="3268">
        <f t="shared" si="137"/>
        <v>0</v>
      </c>
      <c r="BG257" s="3268">
        <f t="shared" si="138"/>
        <v>0</v>
      </c>
      <c r="BH257" s="3268">
        <f t="shared" si="139"/>
        <v>0</v>
      </c>
      <c r="BI257" s="3268">
        <f t="shared" si="140"/>
        <v>0</v>
      </c>
      <c r="BJ257" s="3268">
        <f t="shared" si="141"/>
        <v>0</v>
      </c>
      <c r="BK257" s="3268">
        <f t="shared" si="142"/>
        <v>0</v>
      </c>
      <c r="BL257" s="3268">
        <f t="shared" si="143"/>
        <v>0</v>
      </c>
      <c r="BM257" s="3268">
        <f t="shared" si="144"/>
        <v>0</v>
      </c>
      <c r="BN257" s="3268">
        <f t="shared" si="145"/>
        <v>0</v>
      </c>
      <c r="BO257" s="3268">
        <f t="shared" si="146"/>
        <v>0</v>
      </c>
      <c r="BP257" s="3268">
        <f t="shared" si="147"/>
        <v>0</v>
      </c>
      <c r="BQ257" s="3268">
        <f t="shared" si="148"/>
        <v>0</v>
      </c>
      <c r="BR257" s="3268">
        <f t="shared" si="149"/>
        <v>0</v>
      </c>
      <c r="BS257" s="3268">
        <f t="shared" si="150"/>
        <v>0</v>
      </c>
      <c r="BT257" s="3320">
        <f t="shared" si="151"/>
        <v>0</v>
      </c>
    </row>
    <row r="258" spans="1:72">
      <c r="A258" s="3265"/>
      <c r="B258" s="3266"/>
      <c r="C258" s="3266"/>
      <c r="D258" s="3267"/>
      <c r="E258" s="3268">
        <f t="shared" si="123"/>
        <v>0</v>
      </c>
      <c r="F258" s="3269"/>
      <c r="G258" s="3270">
        <f t="shared" si="124"/>
        <v>0</v>
      </c>
      <c r="H258" s="3271">
        <f t="shared" si="125"/>
        <v>0</v>
      </c>
      <c r="I258" s="3278"/>
      <c r="J258" s="3278"/>
      <c r="K258" s="3278"/>
      <c r="L258" s="3278"/>
      <c r="M258" s="3278"/>
      <c r="N258" s="3278"/>
      <c r="O258" s="3278"/>
      <c r="P258" s="3278"/>
      <c r="Q258" s="3278"/>
      <c r="R258" s="3278"/>
      <c r="S258" s="3278"/>
      <c r="T258" s="3278"/>
      <c r="U258" s="3278"/>
      <c r="V258" s="3278"/>
      <c r="W258" s="3278"/>
      <c r="X258" s="3278"/>
      <c r="Y258" s="3278"/>
      <c r="Z258" s="3278"/>
      <c r="AA258" s="3278"/>
      <c r="AB258" s="3278"/>
      <c r="AC258" s="3268">
        <f t="shared" si="126"/>
        <v>0</v>
      </c>
      <c r="AD258" s="3288"/>
      <c r="AE258" s="3288"/>
      <c r="AF258" s="3288"/>
      <c r="AG258" s="3288"/>
      <c r="AH258" s="3288"/>
      <c r="AI258" s="3288"/>
      <c r="AJ258" s="3288"/>
      <c r="AK258" s="3288"/>
      <c r="AL258" s="3288"/>
      <c r="AM258" s="3288"/>
      <c r="AN258" s="3288"/>
      <c r="AO258" s="3288"/>
      <c r="AP258" s="3288"/>
      <c r="AQ258" s="3288"/>
      <c r="AR258" s="3288"/>
      <c r="AS258" s="3288"/>
      <c r="AT258" s="3298"/>
      <c r="AU258" s="3299"/>
      <c r="AV258" s="972">
        <f t="shared" si="127"/>
        <v>0</v>
      </c>
      <c r="AW258" s="972">
        <f t="shared" si="128"/>
        <v>0</v>
      </c>
      <c r="AX258" s="972">
        <f t="shared" si="129"/>
        <v>0</v>
      </c>
      <c r="AY258" s="3313">
        <f t="shared" si="130"/>
        <v>0</v>
      </c>
      <c r="AZ258" s="3268">
        <f t="shared" si="131"/>
        <v>0</v>
      </c>
      <c r="BA258" s="3268">
        <f t="shared" si="132"/>
        <v>0</v>
      </c>
      <c r="BB258" s="3268">
        <f t="shared" si="133"/>
        <v>0</v>
      </c>
      <c r="BC258" s="3268">
        <f t="shared" si="134"/>
        <v>0</v>
      </c>
      <c r="BD258" s="3268">
        <f t="shared" si="135"/>
        <v>0</v>
      </c>
      <c r="BE258" s="3268">
        <f t="shared" si="136"/>
        <v>0</v>
      </c>
      <c r="BF258" s="3268">
        <f t="shared" si="137"/>
        <v>0</v>
      </c>
      <c r="BG258" s="3268">
        <f t="shared" si="138"/>
        <v>0</v>
      </c>
      <c r="BH258" s="3268">
        <f t="shared" si="139"/>
        <v>0</v>
      </c>
      <c r="BI258" s="3268">
        <f t="shared" si="140"/>
        <v>0</v>
      </c>
      <c r="BJ258" s="3268">
        <f t="shared" si="141"/>
        <v>0</v>
      </c>
      <c r="BK258" s="3268">
        <f t="shared" si="142"/>
        <v>0</v>
      </c>
      <c r="BL258" s="3268">
        <f t="shared" si="143"/>
        <v>0</v>
      </c>
      <c r="BM258" s="3268">
        <f t="shared" si="144"/>
        <v>0</v>
      </c>
      <c r="BN258" s="3268">
        <f t="shared" si="145"/>
        <v>0</v>
      </c>
      <c r="BO258" s="3268">
        <f t="shared" si="146"/>
        <v>0</v>
      </c>
      <c r="BP258" s="3268">
        <f t="shared" si="147"/>
        <v>0</v>
      </c>
      <c r="BQ258" s="3268">
        <f t="shared" si="148"/>
        <v>0</v>
      </c>
      <c r="BR258" s="3268">
        <f t="shared" si="149"/>
        <v>0</v>
      </c>
      <c r="BS258" s="3268">
        <f t="shared" si="150"/>
        <v>0</v>
      </c>
      <c r="BT258" s="3320">
        <f t="shared" si="151"/>
        <v>0</v>
      </c>
    </row>
    <row r="259" spans="1:72">
      <c r="A259" s="3265"/>
      <c r="B259" s="3266"/>
      <c r="C259" s="3266"/>
      <c r="D259" s="3267"/>
      <c r="E259" s="3268">
        <f t="shared" si="123"/>
        <v>0</v>
      </c>
      <c r="F259" s="3269"/>
      <c r="G259" s="3270">
        <f t="shared" si="124"/>
        <v>0</v>
      </c>
      <c r="H259" s="3271">
        <f t="shared" si="125"/>
        <v>0</v>
      </c>
      <c r="I259" s="3278"/>
      <c r="J259" s="3278"/>
      <c r="K259" s="3278"/>
      <c r="L259" s="3278"/>
      <c r="M259" s="3278"/>
      <c r="N259" s="3278"/>
      <c r="O259" s="3278"/>
      <c r="P259" s="3278"/>
      <c r="Q259" s="3278"/>
      <c r="R259" s="3278"/>
      <c r="S259" s="3278"/>
      <c r="T259" s="3278"/>
      <c r="U259" s="3278"/>
      <c r="V259" s="3278"/>
      <c r="W259" s="3278"/>
      <c r="X259" s="3278"/>
      <c r="Y259" s="3278"/>
      <c r="Z259" s="3278"/>
      <c r="AA259" s="3278"/>
      <c r="AB259" s="3278"/>
      <c r="AC259" s="3268">
        <f t="shared" si="126"/>
        <v>0</v>
      </c>
      <c r="AD259" s="3288"/>
      <c r="AE259" s="3288"/>
      <c r="AF259" s="3288"/>
      <c r="AG259" s="3288"/>
      <c r="AH259" s="3288"/>
      <c r="AI259" s="3288"/>
      <c r="AJ259" s="3288"/>
      <c r="AK259" s="3288"/>
      <c r="AL259" s="3288"/>
      <c r="AM259" s="3288"/>
      <c r="AN259" s="3288"/>
      <c r="AO259" s="3288"/>
      <c r="AP259" s="3288"/>
      <c r="AQ259" s="3288"/>
      <c r="AR259" s="3288"/>
      <c r="AS259" s="3288"/>
      <c r="AT259" s="3298"/>
      <c r="AU259" s="3299"/>
      <c r="AV259" s="972">
        <f t="shared" si="127"/>
        <v>0</v>
      </c>
      <c r="AW259" s="972">
        <f t="shared" si="128"/>
        <v>0</v>
      </c>
      <c r="AX259" s="972">
        <f t="shared" si="129"/>
        <v>0</v>
      </c>
      <c r="AY259" s="3313">
        <f t="shared" si="130"/>
        <v>0</v>
      </c>
      <c r="AZ259" s="3268">
        <f t="shared" si="131"/>
        <v>0</v>
      </c>
      <c r="BA259" s="3268">
        <f t="shared" si="132"/>
        <v>0</v>
      </c>
      <c r="BB259" s="3268">
        <f t="shared" si="133"/>
        <v>0</v>
      </c>
      <c r="BC259" s="3268">
        <f t="shared" si="134"/>
        <v>0</v>
      </c>
      <c r="BD259" s="3268">
        <f t="shared" si="135"/>
        <v>0</v>
      </c>
      <c r="BE259" s="3268">
        <f t="shared" si="136"/>
        <v>0</v>
      </c>
      <c r="BF259" s="3268">
        <f t="shared" si="137"/>
        <v>0</v>
      </c>
      <c r="BG259" s="3268">
        <f t="shared" si="138"/>
        <v>0</v>
      </c>
      <c r="BH259" s="3268">
        <f t="shared" si="139"/>
        <v>0</v>
      </c>
      <c r="BI259" s="3268">
        <f t="shared" si="140"/>
        <v>0</v>
      </c>
      <c r="BJ259" s="3268">
        <f t="shared" si="141"/>
        <v>0</v>
      </c>
      <c r="BK259" s="3268">
        <f t="shared" si="142"/>
        <v>0</v>
      </c>
      <c r="BL259" s="3268">
        <f t="shared" si="143"/>
        <v>0</v>
      </c>
      <c r="BM259" s="3268">
        <f t="shared" si="144"/>
        <v>0</v>
      </c>
      <c r="BN259" s="3268">
        <f t="shared" si="145"/>
        <v>0</v>
      </c>
      <c r="BO259" s="3268">
        <f t="shared" si="146"/>
        <v>0</v>
      </c>
      <c r="BP259" s="3268">
        <f t="shared" si="147"/>
        <v>0</v>
      </c>
      <c r="BQ259" s="3268">
        <f t="shared" si="148"/>
        <v>0</v>
      </c>
      <c r="BR259" s="3268">
        <f t="shared" si="149"/>
        <v>0</v>
      </c>
      <c r="BS259" s="3268">
        <f t="shared" si="150"/>
        <v>0</v>
      </c>
      <c r="BT259" s="3320">
        <f t="shared" si="151"/>
        <v>0</v>
      </c>
    </row>
    <row r="260" spans="1:72">
      <c r="A260" s="3265"/>
      <c r="B260" s="3266"/>
      <c r="C260" s="3266"/>
      <c r="D260" s="3267"/>
      <c r="E260" s="3268">
        <f t="shared" si="123"/>
        <v>0</v>
      </c>
      <c r="F260" s="3269"/>
      <c r="G260" s="3270">
        <f t="shared" si="124"/>
        <v>0</v>
      </c>
      <c r="H260" s="3271">
        <f t="shared" si="125"/>
        <v>0</v>
      </c>
      <c r="I260" s="3278"/>
      <c r="J260" s="3278"/>
      <c r="K260" s="3278"/>
      <c r="L260" s="3278"/>
      <c r="M260" s="3278"/>
      <c r="N260" s="3278"/>
      <c r="O260" s="3278"/>
      <c r="P260" s="3278"/>
      <c r="Q260" s="3278"/>
      <c r="R260" s="3278"/>
      <c r="S260" s="3278"/>
      <c r="T260" s="3278"/>
      <c r="U260" s="3278"/>
      <c r="V260" s="3278"/>
      <c r="W260" s="3278"/>
      <c r="X260" s="3278"/>
      <c r="Y260" s="3278"/>
      <c r="Z260" s="3278"/>
      <c r="AA260" s="3278"/>
      <c r="AB260" s="3278"/>
      <c r="AC260" s="3268">
        <f t="shared" si="126"/>
        <v>0</v>
      </c>
      <c r="AD260" s="3288"/>
      <c r="AE260" s="3288"/>
      <c r="AF260" s="3288"/>
      <c r="AG260" s="3288"/>
      <c r="AH260" s="3288"/>
      <c r="AI260" s="3288"/>
      <c r="AJ260" s="3288"/>
      <c r="AK260" s="3288"/>
      <c r="AL260" s="3288"/>
      <c r="AM260" s="3288"/>
      <c r="AN260" s="3288"/>
      <c r="AO260" s="3288"/>
      <c r="AP260" s="3288"/>
      <c r="AQ260" s="3288"/>
      <c r="AR260" s="3288"/>
      <c r="AS260" s="3288"/>
      <c r="AT260" s="3298"/>
      <c r="AU260" s="3299"/>
      <c r="AV260" s="972">
        <f t="shared" si="127"/>
        <v>0</v>
      </c>
      <c r="AW260" s="972">
        <f t="shared" si="128"/>
        <v>0</v>
      </c>
      <c r="AX260" s="972">
        <f t="shared" si="129"/>
        <v>0</v>
      </c>
      <c r="AY260" s="3313">
        <f t="shared" si="130"/>
        <v>0</v>
      </c>
      <c r="AZ260" s="3268">
        <f t="shared" si="131"/>
        <v>0</v>
      </c>
      <c r="BA260" s="3268">
        <f t="shared" si="132"/>
        <v>0</v>
      </c>
      <c r="BB260" s="3268">
        <f t="shared" si="133"/>
        <v>0</v>
      </c>
      <c r="BC260" s="3268">
        <f t="shared" si="134"/>
        <v>0</v>
      </c>
      <c r="BD260" s="3268">
        <f t="shared" si="135"/>
        <v>0</v>
      </c>
      <c r="BE260" s="3268">
        <f t="shared" si="136"/>
        <v>0</v>
      </c>
      <c r="BF260" s="3268">
        <f t="shared" si="137"/>
        <v>0</v>
      </c>
      <c r="BG260" s="3268">
        <f t="shared" si="138"/>
        <v>0</v>
      </c>
      <c r="BH260" s="3268">
        <f t="shared" si="139"/>
        <v>0</v>
      </c>
      <c r="BI260" s="3268">
        <f t="shared" si="140"/>
        <v>0</v>
      </c>
      <c r="BJ260" s="3268">
        <f t="shared" si="141"/>
        <v>0</v>
      </c>
      <c r="BK260" s="3268">
        <f t="shared" si="142"/>
        <v>0</v>
      </c>
      <c r="BL260" s="3268">
        <f t="shared" si="143"/>
        <v>0</v>
      </c>
      <c r="BM260" s="3268">
        <f t="shared" si="144"/>
        <v>0</v>
      </c>
      <c r="BN260" s="3268">
        <f t="shared" si="145"/>
        <v>0</v>
      </c>
      <c r="BO260" s="3268">
        <f t="shared" si="146"/>
        <v>0</v>
      </c>
      <c r="BP260" s="3268">
        <f t="shared" si="147"/>
        <v>0</v>
      </c>
      <c r="BQ260" s="3268">
        <f t="shared" si="148"/>
        <v>0</v>
      </c>
      <c r="BR260" s="3268">
        <f t="shared" si="149"/>
        <v>0</v>
      </c>
      <c r="BS260" s="3268">
        <f t="shared" si="150"/>
        <v>0</v>
      </c>
      <c r="BT260" s="3320">
        <f t="shared" si="151"/>
        <v>0</v>
      </c>
    </row>
    <row r="261" spans="1:72">
      <c r="A261" s="3265"/>
      <c r="B261" s="3266"/>
      <c r="C261" s="3266"/>
      <c r="D261" s="3267"/>
      <c r="E261" s="3268">
        <f t="shared" si="123"/>
        <v>0</v>
      </c>
      <c r="F261" s="3269"/>
      <c r="G261" s="3270">
        <f t="shared" si="124"/>
        <v>0</v>
      </c>
      <c r="H261" s="3271">
        <f t="shared" si="125"/>
        <v>0</v>
      </c>
      <c r="I261" s="3278"/>
      <c r="J261" s="3278"/>
      <c r="K261" s="3278"/>
      <c r="L261" s="3278"/>
      <c r="M261" s="3278"/>
      <c r="N261" s="3278"/>
      <c r="O261" s="3278"/>
      <c r="P261" s="3278"/>
      <c r="Q261" s="3278"/>
      <c r="R261" s="3278"/>
      <c r="S261" s="3278"/>
      <c r="T261" s="3278"/>
      <c r="U261" s="3278"/>
      <c r="V261" s="3278"/>
      <c r="W261" s="3278"/>
      <c r="X261" s="3278"/>
      <c r="Y261" s="3278"/>
      <c r="Z261" s="3278"/>
      <c r="AA261" s="3278"/>
      <c r="AB261" s="3278"/>
      <c r="AC261" s="3268">
        <f t="shared" si="126"/>
        <v>0</v>
      </c>
      <c r="AD261" s="3288"/>
      <c r="AE261" s="3288"/>
      <c r="AF261" s="3288"/>
      <c r="AG261" s="3288"/>
      <c r="AH261" s="3288"/>
      <c r="AI261" s="3288"/>
      <c r="AJ261" s="3288"/>
      <c r="AK261" s="3288"/>
      <c r="AL261" s="3288"/>
      <c r="AM261" s="3288"/>
      <c r="AN261" s="3288"/>
      <c r="AO261" s="3288"/>
      <c r="AP261" s="3288"/>
      <c r="AQ261" s="3288"/>
      <c r="AR261" s="3288"/>
      <c r="AS261" s="3288"/>
      <c r="AT261" s="3298"/>
      <c r="AU261" s="3299"/>
      <c r="AV261" s="972">
        <f t="shared" si="127"/>
        <v>0</v>
      </c>
      <c r="AW261" s="972">
        <f t="shared" si="128"/>
        <v>0</v>
      </c>
      <c r="AX261" s="972">
        <f t="shared" si="129"/>
        <v>0</v>
      </c>
      <c r="AY261" s="3313">
        <f t="shared" si="130"/>
        <v>0</v>
      </c>
      <c r="AZ261" s="3268">
        <f t="shared" si="131"/>
        <v>0</v>
      </c>
      <c r="BA261" s="3268">
        <f t="shared" si="132"/>
        <v>0</v>
      </c>
      <c r="BB261" s="3268">
        <f t="shared" si="133"/>
        <v>0</v>
      </c>
      <c r="BC261" s="3268">
        <f t="shared" si="134"/>
        <v>0</v>
      </c>
      <c r="BD261" s="3268">
        <f t="shared" si="135"/>
        <v>0</v>
      </c>
      <c r="BE261" s="3268">
        <f t="shared" si="136"/>
        <v>0</v>
      </c>
      <c r="BF261" s="3268">
        <f t="shared" si="137"/>
        <v>0</v>
      </c>
      <c r="BG261" s="3268">
        <f t="shared" si="138"/>
        <v>0</v>
      </c>
      <c r="BH261" s="3268">
        <f t="shared" si="139"/>
        <v>0</v>
      </c>
      <c r="BI261" s="3268">
        <f t="shared" si="140"/>
        <v>0</v>
      </c>
      <c r="BJ261" s="3268">
        <f t="shared" si="141"/>
        <v>0</v>
      </c>
      <c r="BK261" s="3268">
        <f t="shared" si="142"/>
        <v>0</v>
      </c>
      <c r="BL261" s="3268">
        <f t="shared" si="143"/>
        <v>0</v>
      </c>
      <c r="BM261" s="3268">
        <f t="shared" si="144"/>
        <v>0</v>
      </c>
      <c r="BN261" s="3268">
        <f t="shared" si="145"/>
        <v>0</v>
      </c>
      <c r="BO261" s="3268">
        <f t="shared" si="146"/>
        <v>0</v>
      </c>
      <c r="BP261" s="3268">
        <f t="shared" si="147"/>
        <v>0</v>
      </c>
      <c r="BQ261" s="3268">
        <f t="shared" si="148"/>
        <v>0</v>
      </c>
      <c r="BR261" s="3268">
        <f t="shared" si="149"/>
        <v>0</v>
      </c>
      <c r="BS261" s="3268">
        <f t="shared" si="150"/>
        <v>0</v>
      </c>
      <c r="BT261" s="3320">
        <f t="shared" si="151"/>
        <v>0</v>
      </c>
    </row>
    <row r="262" spans="1:72">
      <c r="A262" s="3265"/>
      <c r="B262" s="3266"/>
      <c r="C262" s="3266"/>
      <c r="D262" s="3267"/>
      <c r="E262" s="3268">
        <f t="shared" si="123"/>
        <v>0</v>
      </c>
      <c r="F262" s="3269"/>
      <c r="G262" s="3270">
        <f t="shared" si="124"/>
        <v>0</v>
      </c>
      <c r="H262" s="3271">
        <f t="shared" si="125"/>
        <v>0</v>
      </c>
      <c r="I262" s="3278"/>
      <c r="J262" s="3278"/>
      <c r="K262" s="3278"/>
      <c r="L262" s="3278"/>
      <c r="M262" s="3278"/>
      <c r="N262" s="3278"/>
      <c r="O262" s="3278"/>
      <c r="P262" s="3278"/>
      <c r="Q262" s="3278"/>
      <c r="R262" s="3278"/>
      <c r="S262" s="3278"/>
      <c r="T262" s="3278"/>
      <c r="U262" s="3278"/>
      <c r="V262" s="3278"/>
      <c r="W262" s="3278"/>
      <c r="X262" s="3278"/>
      <c r="Y262" s="3278"/>
      <c r="Z262" s="3278"/>
      <c r="AA262" s="3278"/>
      <c r="AB262" s="3278"/>
      <c r="AC262" s="3268">
        <f t="shared" si="126"/>
        <v>0</v>
      </c>
      <c r="AD262" s="3288"/>
      <c r="AE262" s="3288"/>
      <c r="AF262" s="3288"/>
      <c r="AG262" s="3288"/>
      <c r="AH262" s="3288"/>
      <c r="AI262" s="3288"/>
      <c r="AJ262" s="3288"/>
      <c r="AK262" s="3288"/>
      <c r="AL262" s="3288"/>
      <c r="AM262" s="3288"/>
      <c r="AN262" s="3288"/>
      <c r="AO262" s="3288"/>
      <c r="AP262" s="3288"/>
      <c r="AQ262" s="3288"/>
      <c r="AR262" s="3288"/>
      <c r="AS262" s="3288"/>
      <c r="AT262" s="3298"/>
      <c r="AU262" s="3299"/>
      <c r="AV262" s="972">
        <f t="shared" si="127"/>
        <v>0</v>
      </c>
      <c r="AW262" s="972">
        <f t="shared" si="128"/>
        <v>0</v>
      </c>
      <c r="AX262" s="972">
        <f t="shared" si="129"/>
        <v>0</v>
      </c>
      <c r="AY262" s="3313">
        <f t="shared" si="130"/>
        <v>0</v>
      </c>
      <c r="AZ262" s="3268">
        <f t="shared" si="131"/>
        <v>0</v>
      </c>
      <c r="BA262" s="3268">
        <f t="shared" si="132"/>
        <v>0</v>
      </c>
      <c r="BB262" s="3268">
        <f t="shared" si="133"/>
        <v>0</v>
      </c>
      <c r="BC262" s="3268">
        <f t="shared" si="134"/>
        <v>0</v>
      </c>
      <c r="BD262" s="3268">
        <f t="shared" si="135"/>
        <v>0</v>
      </c>
      <c r="BE262" s="3268">
        <f t="shared" si="136"/>
        <v>0</v>
      </c>
      <c r="BF262" s="3268">
        <f t="shared" si="137"/>
        <v>0</v>
      </c>
      <c r="BG262" s="3268">
        <f t="shared" si="138"/>
        <v>0</v>
      </c>
      <c r="BH262" s="3268">
        <f t="shared" si="139"/>
        <v>0</v>
      </c>
      <c r="BI262" s="3268">
        <f t="shared" si="140"/>
        <v>0</v>
      </c>
      <c r="BJ262" s="3268">
        <f t="shared" si="141"/>
        <v>0</v>
      </c>
      <c r="BK262" s="3268">
        <f t="shared" si="142"/>
        <v>0</v>
      </c>
      <c r="BL262" s="3268">
        <f t="shared" si="143"/>
        <v>0</v>
      </c>
      <c r="BM262" s="3268">
        <f t="shared" si="144"/>
        <v>0</v>
      </c>
      <c r="BN262" s="3268">
        <f t="shared" si="145"/>
        <v>0</v>
      </c>
      <c r="BO262" s="3268">
        <f t="shared" si="146"/>
        <v>0</v>
      </c>
      <c r="BP262" s="3268">
        <f t="shared" si="147"/>
        <v>0</v>
      </c>
      <c r="BQ262" s="3268">
        <f t="shared" si="148"/>
        <v>0</v>
      </c>
      <c r="BR262" s="3268">
        <f t="shared" si="149"/>
        <v>0</v>
      </c>
      <c r="BS262" s="3268">
        <f t="shared" si="150"/>
        <v>0</v>
      </c>
      <c r="BT262" s="3320">
        <f t="shared" si="151"/>
        <v>0</v>
      </c>
    </row>
    <row r="263" spans="1:72">
      <c r="A263" s="3265"/>
      <c r="B263" s="3266"/>
      <c r="C263" s="3266"/>
      <c r="D263" s="3267"/>
      <c r="E263" s="3268">
        <f t="shared" si="123"/>
        <v>0</v>
      </c>
      <c r="F263" s="3269"/>
      <c r="G263" s="3270">
        <f t="shared" si="124"/>
        <v>0</v>
      </c>
      <c r="H263" s="3271">
        <f t="shared" si="125"/>
        <v>0</v>
      </c>
      <c r="I263" s="3278"/>
      <c r="J263" s="3278"/>
      <c r="K263" s="3278"/>
      <c r="L263" s="3278"/>
      <c r="M263" s="3278"/>
      <c r="N263" s="3278"/>
      <c r="O263" s="3278"/>
      <c r="P263" s="3278"/>
      <c r="Q263" s="3278"/>
      <c r="R263" s="3278"/>
      <c r="S263" s="3278"/>
      <c r="T263" s="3278"/>
      <c r="U263" s="3278"/>
      <c r="V263" s="3278"/>
      <c r="W263" s="3278"/>
      <c r="X263" s="3278"/>
      <c r="Y263" s="3278"/>
      <c r="Z263" s="3278"/>
      <c r="AA263" s="3278"/>
      <c r="AB263" s="3278"/>
      <c r="AC263" s="3268">
        <f t="shared" si="126"/>
        <v>0</v>
      </c>
      <c r="AD263" s="3288"/>
      <c r="AE263" s="3288"/>
      <c r="AF263" s="3288"/>
      <c r="AG263" s="3288"/>
      <c r="AH263" s="3288"/>
      <c r="AI263" s="3288"/>
      <c r="AJ263" s="3288"/>
      <c r="AK263" s="3288"/>
      <c r="AL263" s="3288"/>
      <c r="AM263" s="3288"/>
      <c r="AN263" s="3288"/>
      <c r="AO263" s="3288"/>
      <c r="AP263" s="3288"/>
      <c r="AQ263" s="3288"/>
      <c r="AR263" s="3288"/>
      <c r="AS263" s="3288"/>
      <c r="AT263" s="3298"/>
      <c r="AU263" s="3299"/>
      <c r="AV263" s="972">
        <f t="shared" si="127"/>
        <v>0</v>
      </c>
      <c r="AW263" s="972">
        <f t="shared" si="128"/>
        <v>0</v>
      </c>
      <c r="AX263" s="972">
        <f t="shared" si="129"/>
        <v>0</v>
      </c>
      <c r="AY263" s="3313">
        <f t="shared" si="130"/>
        <v>0</v>
      </c>
      <c r="AZ263" s="3268">
        <f t="shared" si="131"/>
        <v>0</v>
      </c>
      <c r="BA263" s="3268">
        <f t="shared" si="132"/>
        <v>0</v>
      </c>
      <c r="BB263" s="3268">
        <f t="shared" si="133"/>
        <v>0</v>
      </c>
      <c r="BC263" s="3268">
        <f t="shared" si="134"/>
        <v>0</v>
      </c>
      <c r="BD263" s="3268">
        <f t="shared" si="135"/>
        <v>0</v>
      </c>
      <c r="BE263" s="3268">
        <f t="shared" si="136"/>
        <v>0</v>
      </c>
      <c r="BF263" s="3268">
        <f t="shared" si="137"/>
        <v>0</v>
      </c>
      <c r="BG263" s="3268">
        <f t="shared" si="138"/>
        <v>0</v>
      </c>
      <c r="BH263" s="3268">
        <f t="shared" si="139"/>
        <v>0</v>
      </c>
      <c r="BI263" s="3268">
        <f t="shared" si="140"/>
        <v>0</v>
      </c>
      <c r="BJ263" s="3268">
        <f t="shared" si="141"/>
        <v>0</v>
      </c>
      <c r="BK263" s="3268">
        <f t="shared" si="142"/>
        <v>0</v>
      </c>
      <c r="BL263" s="3268">
        <f t="shared" si="143"/>
        <v>0</v>
      </c>
      <c r="BM263" s="3268">
        <f t="shared" si="144"/>
        <v>0</v>
      </c>
      <c r="BN263" s="3268">
        <f t="shared" si="145"/>
        <v>0</v>
      </c>
      <c r="BO263" s="3268">
        <f t="shared" si="146"/>
        <v>0</v>
      </c>
      <c r="BP263" s="3268">
        <f t="shared" si="147"/>
        <v>0</v>
      </c>
      <c r="BQ263" s="3268">
        <f t="shared" si="148"/>
        <v>0</v>
      </c>
      <c r="BR263" s="3268">
        <f t="shared" si="149"/>
        <v>0</v>
      </c>
      <c r="BS263" s="3268">
        <f t="shared" si="150"/>
        <v>0</v>
      </c>
      <c r="BT263" s="3320">
        <f t="shared" si="151"/>
        <v>0</v>
      </c>
    </row>
    <row r="264" spans="1:72">
      <c r="A264" s="3265"/>
      <c r="B264" s="3266"/>
      <c r="C264" s="3266"/>
      <c r="D264" s="3267"/>
      <c r="E264" s="3268">
        <f t="shared" si="123"/>
        <v>0</v>
      </c>
      <c r="F264" s="3269"/>
      <c r="G264" s="3270">
        <f t="shared" si="124"/>
        <v>0</v>
      </c>
      <c r="H264" s="3271">
        <f t="shared" si="125"/>
        <v>0</v>
      </c>
      <c r="I264" s="3278"/>
      <c r="J264" s="3278"/>
      <c r="K264" s="3278"/>
      <c r="L264" s="3278"/>
      <c r="M264" s="3278"/>
      <c r="N264" s="3278"/>
      <c r="O264" s="3278"/>
      <c r="P264" s="3278"/>
      <c r="Q264" s="3278"/>
      <c r="R264" s="3278"/>
      <c r="S264" s="3278"/>
      <c r="T264" s="3278"/>
      <c r="U264" s="3278"/>
      <c r="V264" s="3278"/>
      <c r="W264" s="3278"/>
      <c r="X264" s="3278"/>
      <c r="Y264" s="3278"/>
      <c r="Z264" s="3278"/>
      <c r="AA264" s="3278"/>
      <c r="AB264" s="3278"/>
      <c r="AC264" s="3268">
        <f t="shared" si="126"/>
        <v>0</v>
      </c>
      <c r="AD264" s="3288"/>
      <c r="AE264" s="3288"/>
      <c r="AF264" s="3288"/>
      <c r="AG264" s="3288"/>
      <c r="AH264" s="3288"/>
      <c r="AI264" s="3288"/>
      <c r="AJ264" s="3288"/>
      <c r="AK264" s="3288"/>
      <c r="AL264" s="3288"/>
      <c r="AM264" s="3288"/>
      <c r="AN264" s="3288"/>
      <c r="AO264" s="3288"/>
      <c r="AP264" s="3288"/>
      <c r="AQ264" s="3288"/>
      <c r="AR264" s="3288"/>
      <c r="AS264" s="3288"/>
      <c r="AT264" s="3298"/>
      <c r="AU264" s="3299"/>
      <c r="AV264" s="972">
        <f t="shared" si="127"/>
        <v>0</v>
      </c>
      <c r="AW264" s="972">
        <f t="shared" si="128"/>
        <v>0</v>
      </c>
      <c r="AX264" s="972">
        <f t="shared" si="129"/>
        <v>0</v>
      </c>
      <c r="AY264" s="3313">
        <f t="shared" si="130"/>
        <v>0</v>
      </c>
      <c r="AZ264" s="3268">
        <f t="shared" si="131"/>
        <v>0</v>
      </c>
      <c r="BA264" s="3268">
        <f t="shared" si="132"/>
        <v>0</v>
      </c>
      <c r="BB264" s="3268">
        <f t="shared" si="133"/>
        <v>0</v>
      </c>
      <c r="BC264" s="3268">
        <f t="shared" si="134"/>
        <v>0</v>
      </c>
      <c r="BD264" s="3268">
        <f t="shared" si="135"/>
        <v>0</v>
      </c>
      <c r="BE264" s="3268">
        <f t="shared" si="136"/>
        <v>0</v>
      </c>
      <c r="BF264" s="3268">
        <f t="shared" si="137"/>
        <v>0</v>
      </c>
      <c r="BG264" s="3268">
        <f t="shared" si="138"/>
        <v>0</v>
      </c>
      <c r="BH264" s="3268">
        <f t="shared" si="139"/>
        <v>0</v>
      </c>
      <c r="BI264" s="3268">
        <f t="shared" si="140"/>
        <v>0</v>
      </c>
      <c r="BJ264" s="3268">
        <f t="shared" si="141"/>
        <v>0</v>
      </c>
      <c r="BK264" s="3268">
        <f t="shared" si="142"/>
        <v>0</v>
      </c>
      <c r="BL264" s="3268">
        <f t="shared" si="143"/>
        <v>0</v>
      </c>
      <c r="BM264" s="3268">
        <f t="shared" si="144"/>
        <v>0</v>
      </c>
      <c r="BN264" s="3268">
        <f t="shared" si="145"/>
        <v>0</v>
      </c>
      <c r="BO264" s="3268">
        <f t="shared" si="146"/>
        <v>0</v>
      </c>
      <c r="BP264" s="3268">
        <f t="shared" si="147"/>
        <v>0</v>
      </c>
      <c r="BQ264" s="3268">
        <f t="shared" si="148"/>
        <v>0</v>
      </c>
      <c r="BR264" s="3268">
        <f t="shared" si="149"/>
        <v>0</v>
      </c>
      <c r="BS264" s="3268">
        <f t="shared" si="150"/>
        <v>0</v>
      </c>
      <c r="BT264" s="3320">
        <f t="shared" si="151"/>
        <v>0</v>
      </c>
    </row>
    <row r="265" spans="1:72">
      <c r="A265" s="3265"/>
      <c r="B265" s="3266"/>
      <c r="C265" s="3266"/>
      <c r="D265" s="3267"/>
      <c r="E265" s="3268">
        <f t="shared" si="123"/>
        <v>0</v>
      </c>
      <c r="F265" s="3269"/>
      <c r="G265" s="3270">
        <f t="shared" si="124"/>
        <v>0</v>
      </c>
      <c r="H265" s="3271">
        <f t="shared" si="125"/>
        <v>0</v>
      </c>
      <c r="I265" s="3278"/>
      <c r="J265" s="3278"/>
      <c r="K265" s="3278"/>
      <c r="L265" s="3278"/>
      <c r="M265" s="3278"/>
      <c r="N265" s="3278"/>
      <c r="O265" s="3278"/>
      <c r="P265" s="3278"/>
      <c r="Q265" s="3278"/>
      <c r="R265" s="3278"/>
      <c r="S265" s="3278"/>
      <c r="T265" s="3278"/>
      <c r="U265" s="3278"/>
      <c r="V265" s="3278"/>
      <c r="W265" s="3278"/>
      <c r="X265" s="3278"/>
      <c r="Y265" s="3278"/>
      <c r="Z265" s="3278"/>
      <c r="AA265" s="3278"/>
      <c r="AB265" s="3278"/>
      <c r="AC265" s="3268">
        <f t="shared" si="126"/>
        <v>0</v>
      </c>
      <c r="AD265" s="3288"/>
      <c r="AE265" s="3288"/>
      <c r="AF265" s="3288"/>
      <c r="AG265" s="3288"/>
      <c r="AH265" s="3288"/>
      <c r="AI265" s="3288"/>
      <c r="AJ265" s="3288"/>
      <c r="AK265" s="3288"/>
      <c r="AL265" s="3288"/>
      <c r="AM265" s="3288"/>
      <c r="AN265" s="3288"/>
      <c r="AO265" s="3288"/>
      <c r="AP265" s="3288"/>
      <c r="AQ265" s="3288"/>
      <c r="AR265" s="3288"/>
      <c r="AS265" s="3288"/>
      <c r="AT265" s="3298"/>
      <c r="AU265" s="3299"/>
      <c r="AV265" s="972">
        <f t="shared" si="127"/>
        <v>0</v>
      </c>
      <c r="AW265" s="972">
        <f t="shared" si="128"/>
        <v>0</v>
      </c>
      <c r="AX265" s="972">
        <f t="shared" si="129"/>
        <v>0</v>
      </c>
      <c r="AY265" s="3313">
        <f t="shared" si="130"/>
        <v>0</v>
      </c>
      <c r="AZ265" s="3268">
        <f t="shared" si="131"/>
        <v>0</v>
      </c>
      <c r="BA265" s="3268">
        <f t="shared" si="132"/>
        <v>0</v>
      </c>
      <c r="BB265" s="3268">
        <f t="shared" si="133"/>
        <v>0</v>
      </c>
      <c r="BC265" s="3268">
        <f t="shared" si="134"/>
        <v>0</v>
      </c>
      <c r="BD265" s="3268">
        <f t="shared" si="135"/>
        <v>0</v>
      </c>
      <c r="BE265" s="3268">
        <f t="shared" si="136"/>
        <v>0</v>
      </c>
      <c r="BF265" s="3268">
        <f t="shared" si="137"/>
        <v>0</v>
      </c>
      <c r="BG265" s="3268">
        <f t="shared" si="138"/>
        <v>0</v>
      </c>
      <c r="BH265" s="3268">
        <f t="shared" si="139"/>
        <v>0</v>
      </c>
      <c r="BI265" s="3268">
        <f t="shared" si="140"/>
        <v>0</v>
      </c>
      <c r="BJ265" s="3268">
        <f t="shared" si="141"/>
        <v>0</v>
      </c>
      <c r="BK265" s="3268">
        <f t="shared" si="142"/>
        <v>0</v>
      </c>
      <c r="BL265" s="3268">
        <f t="shared" si="143"/>
        <v>0</v>
      </c>
      <c r="BM265" s="3268">
        <f t="shared" si="144"/>
        <v>0</v>
      </c>
      <c r="BN265" s="3268">
        <f t="shared" si="145"/>
        <v>0</v>
      </c>
      <c r="BO265" s="3268">
        <f t="shared" si="146"/>
        <v>0</v>
      </c>
      <c r="BP265" s="3268">
        <f t="shared" si="147"/>
        <v>0</v>
      </c>
      <c r="BQ265" s="3268">
        <f t="shared" si="148"/>
        <v>0</v>
      </c>
      <c r="BR265" s="3268">
        <f t="shared" si="149"/>
        <v>0</v>
      </c>
      <c r="BS265" s="3268">
        <f t="shared" si="150"/>
        <v>0</v>
      </c>
      <c r="BT265" s="3320">
        <f t="shared" si="151"/>
        <v>0</v>
      </c>
    </row>
    <row r="266" spans="1:72">
      <c r="A266" s="3265"/>
      <c r="B266" s="3266"/>
      <c r="C266" s="3266"/>
      <c r="D266" s="3267"/>
      <c r="E266" s="3268">
        <f t="shared" si="123"/>
        <v>0</v>
      </c>
      <c r="F266" s="3269"/>
      <c r="G266" s="3270">
        <f t="shared" si="124"/>
        <v>0</v>
      </c>
      <c r="H266" s="3271">
        <f t="shared" si="125"/>
        <v>0</v>
      </c>
      <c r="I266" s="3278"/>
      <c r="J266" s="3278"/>
      <c r="K266" s="3278"/>
      <c r="L266" s="3278"/>
      <c r="M266" s="3278"/>
      <c r="N266" s="3278"/>
      <c r="O266" s="3278"/>
      <c r="P266" s="3278"/>
      <c r="Q266" s="3278"/>
      <c r="R266" s="3278"/>
      <c r="S266" s="3278"/>
      <c r="T266" s="3278"/>
      <c r="U266" s="3278"/>
      <c r="V266" s="3278"/>
      <c r="W266" s="3278"/>
      <c r="X266" s="3278"/>
      <c r="Y266" s="3278"/>
      <c r="Z266" s="3278"/>
      <c r="AA266" s="3278"/>
      <c r="AB266" s="3278"/>
      <c r="AC266" s="3268">
        <f t="shared" si="126"/>
        <v>0</v>
      </c>
      <c r="AD266" s="3288"/>
      <c r="AE266" s="3288"/>
      <c r="AF266" s="3288"/>
      <c r="AG266" s="3288"/>
      <c r="AH266" s="3288"/>
      <c r="AI266" s="3288"/>
      <c r="AJ266" s="3288"/>
      <c r="AK266" s="3288"/>
      <c r="AL266" s="3288"/>
      <c r="AM266" s="3288"/>
      <c r="AN266" s="3288"/>
      <c r="AO266" s="3288"/>
      <c r="AP266" s="3288"/>
      <c r="AQ266" s="3288"/>
      <c r="AR266" s="3288"/>
      <c r="AS266" s="3288"/>
      <c r="AT266" s="3298"/>
      <c r="AU266" s="3299"/>
      <c r="AV266" s="972">
        <f t="shared" si="127"/>
        <v>0</v>
      </c>
      <c r="AW266" s="972">
        <f t="shared" si="128"/>
        <v>0</v>
      </c>
      <c r="AX266" s="972">
        <f t="shared" si="129"/>
        <v>0</v>
      </c>
      <c r="AY266" s="3313">
        <f t="shared" si="130"/>
        <v>0</v>
      </c>
      <c r="AZ266" s="3268">
        <f t="shared" si="131"/>
        <v>0</v>
      </c>
      <c r="BA266" s="3268">
        <f t="shared" si="132"/>
        <v>0</v>
      </c>
      <c r="BB266" s="3268">
        <f t="shared" si="133"/>
        <v>0</v>
      </c>
      <c r="BC266" s="3268">
        <f t="shared" si="134"/>
        <v>0</v>
      </c>
      <c r="BD266" s="3268">
        <f t="shared" si="135"/>
        <v>0</v>
      </c>
      <c r="BE266" s="3268">
        <f t="shared" si="136"/>
        <v>0</v>
      </c>
      <c r="BF266" s="3268">
        <f t="shared" si="137"/>
        <v>0</v>
      </c>
      <c r="BG266" s="3268">
        <f t="shared" si="138"/>
        <v>0</v>
      </c>
      <c r="BH266" s="3268">
        <f t="shared" si="139"/>
        <v>0</v>
      </c>
      <c r="BI266" s="3268">
        <f t="shared" si="140"/>
        <v>0</v>
      </c>
      <c r="BJ266" s="3268">
        <f t="shared" si="141"/>
        <v>0</v>
      </c>
      <c r="BK266" s="3268">
        <f t="shared" si="142"/>
        <v>0</v>
      </c>
      <c r="BL266" s="3268">
        <f t="shared" si="143"/>
        <v>0</v>
      </c>
      <c r="BM266" s="3268">
        <f t="shared" si="144"/>
        <v>0</v>
      </c>
      <c r="BN266" s="3268">
        <f t="shared" si="145"/>
        <v>0</v>
      </c>
      <c r="BO266" s="3268">
        <f t="shared" si="146"/>
        <v>0</v>
      </c>
      <c r="BP266" s="3268">
        <f t="shared" si="147"/>
        <v>0</v>
      </c>
      <c r="BQ266" s="3268">
        <f t="shared" si="148"/>
        <v>0</v>
      </c>
      <c r="BR266" s="3268">
        <f t="shared" si="149"/>
        <v>0</v>
      </c>
      <c r="BS266" s="3268">
        <f t="shared" si="150"/>
        <v>0</v>
      </c>
      <c r="BT266" s="3320">
        <f t="shared" si="151"/>
        <v>0</v>
      </c>
    </row>
    <row r="267" spans="1:72">
      <c r="A267" s="3265"/>
      <c r="B267" s="3266"/>
      <c r="C267" s="3266"/>
      <c r="D267" s="3267"/>
      <c r="E267" s="3268">
        <f t="shared" si="123"/>
        <v>0</v>
      </c>
      <c r="F267" s="3269"/>
      <c r="G267" s="3270">
        <f t="shared" si="124"/>
        <v>0</v>
      </c>
      <c r="H267" s="3271">
        <f t="shared" si="125"/>
        <v>0</v>
      </c>
      <c r="I267" s="3278"/>
      <c r="J267" s="3278"/>
      <c r="K267" s="3278"/>
      <c r="L267" s="3278"/>
      <c r="M267" s="3278"/>
      <c r="N267" s="3278"/>
      <c r="O267" s="3278"/>
      <c r="P267" s="3278"/>
      <c r="Q267" s="3278"/>
      <c r="R267" s="3278"/>
      <c r="S267" s="3278"/>
      <c r="T267" s="3278"/>
      <c r="U267" s="3278"/>
      <c r="V267" s="3278"/>
      <c r="W267" s="3278"/>
      <c r="X267" s="3278"/>
      <c r="Y267" s="3278"/>
      <c r="Z267" s="3278"/>
      <c r="AA267" s="3278"/>
      <c r="AB267" s="3278"/>
      <c r="AC267" s="3268">
        <f t="shared" si="126"/>
        <v>0</v>
      </c>
      <c r="AD267" s="3288"/>
      <c r="AE267" s="3288"/>
      <c r="AF267" s="3288"/>
      <c r="AG267" s="3288"/>
      <c r="AH267" s="3288"/>
      <c r="AI267" s="3288"/>
      <c r="AJ267" s="3288"/>
      <c r="AK267" s="3288"/>
      <c r="AL267" s="3288"/>
      <c r="AM267" s="3288"/>
      <c r="AN267" s="3288"/>
      <c r="AO267" s="3288"/>
      <c r="AP267" s="3288"/>
      <c r="AQ267" s="3288"/>
      <c r="AR267" s="3288"/>
      <c r="AS267" s="3288"/>
      <c r="AT267" s="3298"/>
      <c r="AU267" s="3299"/>
      <c r="AV267" s="972">
        <f t="shared" si="127"/>
        <v>0</v>
      </c>
      <c r="AW267" s="972">
        <f t="shared" si="128"/>
        <v>0</v>
      </c>
      <c r="AX267" s="972">
        <f t="shared" si="129"/>
        <v>0</v>
      </c>
      <c r="AY267" s="3313">
        <f t="shared" si="130"/>
        <v>0</v>
      </c>
      <c r="AZ267" s="3268">
        <f t="shared" si="131"/>
        <v>0</v>
      </c>
      <c r="BA267" s="3268">
        <f t="shared" si="132"/>
        <v>0</v>
      </c>
      <c r="BB267" s="3268">
        <f t="shared" si="133"/>
        <v>0</v>
      </c>
      <c r="BC267" s="3268">
        <f t="shared" si="134"/>
        <v>0</v>
      </c>
      <c r="BD267" s="3268">
        <f t="shared" si="135"/>
        <v>0</v>
      </c>
      <c r="BE267" s="3268">
        <f t="shared" si="136"/>
        <v>0</v>
      </c>
      <c r="BF267" s="3268">
        <f t="shared" si="137"/>
        <v>0</v>
      </c>
      <c r="BG267" s="3268">
        <f t="shared" si="138"/>
        <v>0</v>
      </c>
      <c r="BH267" s="3268">
        <f t="shared" si="139"/>
        <v>0</v>
      </c>
      <c r="BI267" s="3268">
        <f t="shared" si="140"/>
        <v>0</v>
      </c>
      <c r="BJ267" s="3268">
        <f t="shared" si="141"/>
        <v>0</v>
      </c>
      <c r="BK267" s="3268">
        <f t="shared" si="142"/>
        <v>0</v>
      </c>
      <c r="BL267" s="3268">
        <f t="shared" si="143"/>
        <v>0</v>
      </c>
      <c r="BM267" s="3268">
        <f t="shared" si="144"/>
        <v>0</v>
      </c>
      <c r="BN267" s="3268">
        <f t="shared" si="145"/>
        <v>0</v>
      </c>
      <c r="BO267" s="3268">
        <f t="shared" si="146"/>
        <v>0</v>
      </c>
      <c r="BP267" s="3268">
        <f t="shared" si="147"/>
        <v>0</v>
      </c>
      <c r="BQ267" s="3268">
        <f t="shared" si="148"/>
        <v>0</v>
      </c>
      <c r="BR267" s="3268">
        <f t="shared" si="149"/>
        <v>0</v>
      </c>
      <c r="BS267" s="3268">
        <f t="shared" si="150"/>
        <v>0</v>
      </c>
      <c r="BT267" s="3320">
        <f t="shared" si="151"/>
        <v>0</v>
      </c>
    </row>
    <row r="268" spans="1:72">
      <c r="A268" s="3265"/>
      <c r="B268" s="3266"/>
      <c r="C268" s="3266"/>
      <c r="D268" s="3267"/>
      <c r="E268" s="3268">
        <f t="shared" si="123"/>
        <v>0</v>
      </c>
      <c r="F268" s="3269"/>
      <c r="G268" s="3270">
        <f t="shared" si="124"/>
        <v>0</v>
      </c>
      <c r="H268" s="3271">
        <f t="shared" si="125"/>
        <v>0</v>
      </c>
      <c r="I268" s="3278"/>
      <c r="J268" s="3278"/>
      <c r="K268" s="3278"/>
      <c r="L268" s="3278"/>
      <c r="M268" s="3278"/>
      <c r="N268" s="3278"/>
      <c r="O268" s="3278"/>
      <c r="P268" s="3278"/>
      <c r="Q268" s="3278"/>
      <c r="R268" s="3278"/>
      <c r="S268" s="3278"/>
      <c r="T268" s="3278"/>
      <c r="U268" s="3278"/>
      <c r="V268" s="3278"/>
      <c r="W268" s="3278"/>
      <c r="X268" s="3278"/>
      <c r="Y268" s="3278"/>
      <c r="Z268" s="3278"/>
      <c r="AA268" s="3278"/>
      <c r="AB268" s="3278"/>
      <c r="AC268" s="3268">
        <f t="shared" si="126"/>
        <v>0</v>
      </c>
      <c r="AD268" s="3288"/>
      <c r="AE268" s="3288"/>
      <c r="AF268" s="3288"/>
      <c r="AG268" s="3288"/>
      <c r="AH268" s="3288"/>
      <c r="AI268" s="3288"/>
      <c r="AJ268" s="3288"/>
      <c r="AK268" s="3288"/>
      <c r="AL268" s="3288"/>
      <c r="AM268" s="3288"/>
      <c r="AN268" s="3288"/>
      <c r="AO268" s="3288"/>
      <c r="AP268" s="3288"/>
      <c r="AQ268" s="3288"/>
      <c r="AR268" s="3288"/>
      <c r="AS268" s="3288"/>
      <c r="AT268" s="3298"/>
      <c r="AU268" s="3299"/>
      <c r="AV268" s="972">
        <f t="shared" si="127"/>
        <v>0</v>
      </c>
      <c r="AW268" s="972">
        <f t="shared" si="128"/>
        <v>0</v>
      </c>
      <c r="AX268" s="972">
        <f t="shared" si="129"/>
        <v>0</v>
      </c>
      <c r="AY268" s="3313">
        <f t="shared" si="130"/>
        <v>0</v>
      </c>
      <c r="AZ268" s="3268">
        <f t="shared" si="131"/>
        <v>0</v>
      </c>
      <c r="BA268" s="3268">
        <f t="shared" si="132"/>
        <v>0</v>
      </c>
      <c r="BB268" s="3268">
        <f t="shared" si="133"/>
        <v>0</v>
      </c>
      <c r="BC268" s="3268">
        <f t="shared" si="134"/>
        <v>0</v>
      </c>
      <c r="BD268" s="3268">
        <f t="shared" si="135"/>
        <v>0</v>
      </c>
      <c r="BE268" s="3268">
        <f t="shared" si="136"/>
        <v>0</v>
      </c>
      <c r="BF268" s="3268">
        <f t="shared" si="137"/>
        <v>0</v>
      </c>
      <c r="BG268" s="3268">
        <f t="shared" si="138"/>
        <v>0</v>
      </c>
      <c r="BH268" s="3268">
        <f t="shared" si="139"/>
        <v>0</v>
      </c>
      <c r="BI268" s="3268">
        <f t="shared" si="140"/>
        <v>0</v>
      </c>
      <c r="BJ268" s="3268">
        <f t="shared" si="141"/>
        <v>0</v>
      </c>
      <c r="BK268" s="3268">
        <f t="shared" si="142"/>
        <v>0</v>
      </c>
      <c r="BL268" s="3268">
        <f t="shared" si="143"/>
        <v>0</v>
      </c>
      <c r="BM268" s="3268">
        <f t="shared" si="144"/>
        <v>0</v>
      </c>
      <c r="BN268" s="3268">
        <f t="shared" si="145"/>
        <v>0</v>
      </c>
      <c r="BO268" s="3268">
        <f t="shared" si="146"/>
        <v>0</v>
      </c>
      <c r="BP268" s="3268">
        <f t="shared" si="147"/>
        <v>0</v>
      </c>
      <c r="BQ268" s="3268">
        <f t="shared" si="148"/>
        <v>0</v>
      </c>
      <c r="BR268" s="3268">
        <f t="shared" si="149"/>
        <v>0</v>
      </c>
      <c r="BS268" s="3268">
        <f t="shared" si="150"/>
        <v>0</v>
      </c>
      <c r="BT268" s="3320">
        <f t="shared" si="151"/>
        <v>0</v>
      </c>
    </row>
    <row r="269" spans="1:72">
      <c r="A269" s="3265"/>
      <c r="B269" s="3266"/>
      <c r="C269" s="3266"/>
      <c r="D269" s="3267"/>
      <c r="E269" s="3268">
        <f t="shared" si="123"/>
        <v>0</v>
      </c>
      <c r="F269" s="3269"/>
      <c r="G269" s="3270">
        <f t="shared" si="124"/>
        <v>0</v>
      </c>
      <c r="H269" s="3271">
        <f t="shared" si="125"/>
        <v>0</v>
      </c>
      <c r="I269" s="3278"/>
      <c r="J269" s="3278"/>
      <c r="K269" s="3278"/>
      <c r="L269" s="3278"/>
      <c r="M269" s="3278"/>
      <c r="N269" s="3278"/>
      <c r="O269" s="3278"/>
      <c r="P269" s="3278"/>
      <c r="Q269" s="3278"/>
      <c r="R269" s="3278"/>
      <c r="S269" s="3278"/>
      <c r="T269" s="3278"/>
      <c r="U269" s="3278"/>
      <c r="V269" s="3278"/>
      <c r="W269" s="3278"/>
      <c r="X269" s="3278"/>
      <c r="Y269" s="3278"/>
      <c r="Z269" s="3278"/>
      <c r="AA269" s="3278"/>
      <c r="AB269" s="3278"/>
      <c r="AC269" s="3268">
        <f t="shared" si="126"/>
        <v>0</v>
      </c>
      <c r="AD269" s="3288"/>
      <c r="AE269" s="3288"/>
      <c r="AF269" s="3288"/>
      <c r="AG269" s="3288"/>
      <c r="AH269" s="3288"/>
      <c r="AI269" s="3288"/>
      <c r="AJ269" s="3288"/>
      <c r="AK269" s="3288"/>
      <c r="AL269" s="3288"/>
      <c r="AM269" s="3288"/>
      <c r="AN269" s="3288"/>
      <c r="AO269" s="3288"/>
      <c r="AP269" s="3288"/>
      <c r="AQ269" s="3288"/>
      <c r="AR269" s="3288"/>
      <c r="AS269" s="3288"/>
      <c r="AT269" s="3298"/>
      <c r="AU269" s="3299"/>
      <c r="AV269" s="972">
        <f t="shared" si="127"/>
        <v>0</v>
      </c>
      <c r="AW269" s="972">
        <f t="shared" si="128"/>
        <v>0</v>
      </c>
      <c r="AX269" s="972">
        <f t="shared" si="129"/>
        <v>0</v>
      </c>
      <c r="AY269" s="3313">
        <f t="shared" si="130"/>
        <v>0</v>
      </c>
      <c r="AZ269" s="3268">
        <f t="shared" si="131"/>
        <v>0</v>
      </c>
      <c r="BA269" s="3268">
        <f t="shared" si="132"/>
        <v>0</v>
      </c>
      <c r="BB269" s="3268">
        <f t="shared" si="133"/>
        <v>0</v>
      </c>
      <c r="BC269" s="3268">
        <f t="shared" si="134"/>
        <v>0</v>
      </c>
      <c r="BD269" s="3268">
        <f t="shared" si="135"/>
        <v>0</v>
      </c>
      <c r="BE269" s="3268">
        <f t="shared" si="136"/>
        <v>0</v>
      </c>
      <c r="BF269" s="3268">
        <f t="shared" si="137"/>
        <v>0</v>
      </c>
      <c r="BG269" s="3268">
        <f t="shared" si="138"/>
        <v>0</v>
      </c>
      <c r="BH269" s="3268">
        <f t="shared" si="139"/>
        <v>0</v>
      </c>
      <c r="BI269" s="3268">
        <f t="shared" si="140"/>
        <v>0</v>
      </c>
      <c r="BJ269" s="3268">
        <f t="shared" si="141"/>
        <v>0</v>
      </c>
      <c r="BK269" s="3268">
        <f t="shared" si="142"/>
        <v>0</v>
      </c>
      <c r="BL269" s="3268">
        <f t="shared" si="143"/>
        <v>0</v>
      </c>
      <c r="BM269" s="3268">
        <f t="shared" si="144"/>
        <v>0</v>
      </c>
      <c r="BN269" s="3268">
        <f t="shared" si="145"/>
        <v>0</v>
      </c>
      <c r="BO269" s="3268">
        <f t="shared" si="146"/>
        <v>0</v>
      </c>
      <c r="BP269" s="3268">
        <f t="shared" si="147"/>
        <v>0</v>
      </c>
      <c r="BQ269" s="3268">
        <f t="shared" si="148"/>
        <v>0</v>
      </c>
      <c r="BR269" s="3268">
        <f t="shared" si="149"/>
        <v>0</v>
      </c>
      <c r="BS269" s="3268">
        <f t="shared" si="150"/>
        <v>0</v>
      </c>
      <c r="BT269" s="3320">
        <f t="shared" si="151"/>
        <v>0</v>
      </c>
    </row>
    <row r="270" spans="1:72">
      <c r="A270" s="3265"/>
      <c r="B270" s="3266"/>
      <c r="C270" s="3266"/>
      <c r="D270" s="3267"/>
      <c r="E270" s="3268">
        <f t="shared" si="123"/>
        <v>0</v>
      </c>
      <c r="F270" s="3269"/>
      <c r="G270" s="3270">
        <f t="shared" si="124"/>
        <v>0</v>
      </c>
      <c r="H270" s="3271">
        <f t="shared" si="125"/>
        <v>0</v>
      </c>
      <c r="I270" s="3278"/>
      <c r="J270" s="3278"/>
      <c r="K270" s="3278"/>
      <c r="L270" s="3278"/>
      <c r="M270" s="3278"/>
      <c r="N270" s="3278"/>
      <c r="O270" s="3278"/>
      <c r="P270" s="3278"/>
      <c r="Q270" s="3278"/>
      <c r="R270" s="3278"/>
      <c r="S270" s="3278"/>
      <c r="T270" s="3278"/>
      <c r="U270" s="3278"/>
      <c r="V270" s="3278"/>
      <c r="W270" s="3278"/>
      <c r="X270" s="3278"/>
      <c r="Y270" s="3278"/>
      <c r="Z270" s="3278"/>
      <c r="AA270" s="3278"/>
      <c r="AB270" s="3278"/>
      <c r="AC270" s="3268">
        <f t="shared" si="126"/>
        <v>0</v>
      </c>
      <c r="AD270" s="3288"/>
      <c r="AE270" s="3288"/>
      <c r="AF270" s="3288"/>
      <c r="AG270" s="3288"/>
      <c r="AH270" s="3288"/>
      <c r="AI270" s="3288"/>
      <c r="AJ270" s="3288"/>
      <c r="AK270" s="3288"/>
      <c r="AL270" s="3288"/>
      <c r="AM270" s="3288"/>
      <c r="AN270" s="3288"/>
      <c r="AO270" s="3288"/>
      <c r="AP270" s="3288"/>
      <c r="AQ270" s="3288"/>
      <c r="AR270" s="3288"/>
      <c r="AS270" s="3288"/>
      <c r="AT270" s="3298"/>
      <c r="AU270" s="3299"/>
      <c r="AV270" s="972">
        <f t="shared" si="127"/>
        <v>0</v>
      </c>
      <c r="AW270" s="972">
        <f t="shared" si="128"/>
        <v>0</v>
      </c>
      <c r="AX270" s="972">
        <f t="shared" si="129"/>
        <v>0</v>
      </c>
      <c r="AY270" s="3313">
        <f t="shared" si="130"/>
        <v>0</v>
      </c>
      <c r="AZ270" s="3268">
        <f t="shared" si="131"/>
        <v>0</v>
      </c>
      <c r="BA270" s="3268">
        <f t="shared" si="132"/>
        <v>0</v>
      </c>
      <c r="BB270" s="3268">
        <f t="shared" si="133"/>
        <v>0</v>
      </c>
      <c r="BC270" s="3268">
        <f t="shared" si="134"/>
        <v>0</v>
      </c>
      <c r="BD270" s="3268">
        <f t="shared" si="135"/>
        <v>0</v>
      </c>
      <c r="BE270" s="3268">
        <f t="shared" si="136"/>
        <v>0</v>
      </c>
      <c r="BF270" s="3268">
        <f t="shared" si="137"/>
        <v>0</v>
      </c>
      <c r="BG270" s="3268">
        <f t="shared" si="138"/>
        <v>0</v>
      </c>
      <c r="BH270" s="3268">
        <f t="shared" si="139"/>
        <v>0</v>
      </c>
      <c r="BI270" s="3268">
        <f t="shared" si="140"/>
        <v>0</v>
      </c>
      <c r="BJ270" s="3268">
        <f t="shared" si="141"/>
        <v>0</v>
      </c>
      <c r="BK270" s="3268">
        <f t="shared" si="142"/>
        <v>0</v>
      </c>
      <c r="BL270" s="3268">
        <f t="shared" si="143"/>
        <v>0</v>
      </c>
      <c r="BM270" s="3268">
        <f t="shared" si="144"/>
        <v>0</v>
      </c>
      <c r="BN270" s="3268">
        <f t="shared" si="145"/>
        <v>0</v>
      </c>
      <c r="BO270" s="3268">
        <f t="shared" si="146"/>
        <v>0</v>
      </c>
      <c r="BP270" s="3268">
        <f t="shared" si="147"/>
        <v>0</v>
      </c>
      <c r="BQ270" s="3268">
        <f t="shared" si="148"/>
        <v>0</v>
      </c>
      <c r="BR270" s="3268">
        <f t="shared" si="149"/>
        <v>0</v>
      </c>
      <c r="BS270" s="3268">
        <f t="shared" si="150"/>
        <v>0</v>
      </c>
      <c r="BT270" s="3320">
        <f t="shared" si="151"/>
        <v>0</v>
      </c>
    </row>
    <row r="271" spans="1:72">
      <c r="A271" s="3265"/>
      <c r="B271" s="3266"/>
      <c r="C271" s="3266"/>
      <c r="D271" s="3267"/>
      <c r="E271" s="3268">
        <f t="shared" si="123"/>
        <v>0</v>
      </c>
      <c r="F271" s="3269"/>
      <c r="G271" s="3270">
        <f t="shared" si="124"/>
        <v>0</v>
      </c>
      <c r="H271" s="3271">
        <f t="shared" si="125"/>
        <v>0</v>
      </c>
      <c r="I271" s="3278"/>
      <c r="J271" s="3278"/>
      <c r="K271" s="3278"/>
      <c r="L271" s="3278"/>
      <c r="M271" s="3278"/>
      <c r="N271" s="3278"/>
      <c r="O271" s="3278"/>
      <c r="P271" s="3278"/>
      <c r="Q271" s="3278"/>
      <c r="R271" s="3278"/>
      <c r="S271" s="3278"/>
      <c r="T271" s="3278"/>
      <c r="U271" s="3278"/>
      <c r="V271" s="3278"/>
      <c r="W271" s="3278"/>
      <c r="X271" s="3278"/>
      <c r="Y271" s="3278"/>
      <c r="Z271" s="3278"/>
      <c r="AA271" s="3278"/>
      <c r="AB271" s="3278"/>
      <c r="AC271" s="3268">
        <f t="shared" si="126"/>
        <v>0</v>
      </c>
      <c r="AD271" s="3288"/>
      <c r="AE271" s="3288"/>
      <c r="AF271" s="3288"/>
      <c r="AG271" s="3288"/>
      <c r="AH271" s="3288"/>
      <c r="AI271" s="3288"/>
      <c r="AJ271" s="3288"/>
      <c r="AK271" s="3288"/>
      <c r="AL271" s="3288"/>
      <c r="AM271" s="3288"/>
      <c r="AN271" s="3288"/>
      <c r="AO271" s="3288"/>
      <c r="AP271" s="3288"/>
      <c r="AQ271" s="3288"/>
      <c r="AR271" s="3288"/>
      <c r="AS271" s="3288"/>
      <c r="AT271" s="3298"/>
      <c r="AU271" s="3299"/>
      <c r="AV271" s="972">
        <f t="shared" si="127"/>
        <v>0</v>
      </c>
      <c r="AW271" s="972">
        <f t="shared" si="128"/>
        <v>0</v>
      </c>
      <c r="AX271" s="972">
        <f t="shared" si="129"/>
        <v>0</v>
      </c>
      <c r="AY271" s="3313">
        <f t="shared" si="130"/>
        <v>0</v>
      </c>
      <c r="AZ271" s="3268">
        <f t="shared" si="131"/>
        <v>0</v>
      </c>
      <c r="BA271" s="3268">
        <f t="shared" si="132"/>
        <v>0</v>
      </c>
      <c r="BB271" s="3268">
        <f t="shared" si="133"/>
        <v>0</v>
      </c>
      <c r="BC271" s="3268">
        <f t="shared" si="134"/>
        <v>0</v>
      </c>
      <c r="BD271" s="3268">
        <f t="shared" si="135"/>
        <v>0</v>
      </c>
      <c r="BE271" s="3268">
        <f t="shared" si="136"/>
        <v>0</v>
      </c>
      <c r="BF271" s="3268">
        <f t="shared" si="137"/>
        <v>0</v>
      </c>
      <c r="BG271" s="3268">
        <f t="shared" si="138"/>
        <v>0</v>
      </c>
      <c r="BH271" s="3268">
        <f t="shared" si="139"/>
        <v>0</v>
      </c>
      <c r="BI271" s="3268">
        <f t="shared" si="140"/>
        <v>0</v>
      </c>
      <c r="BJ271" s="3268">
        <f t="shared" si="141"/>
        <v>0</v>
      </c>
      <c r="BK271" s="3268">
        <f t="shared" si="142"/>
        <v>0</v>
      </c>
      <c r="BL271" s="3268">
        <f t="shared" si="143"/>
        <v>0</v>
      </c>
      <c r="BM271" s="3268">
        <f t="shared" si="144"/>
        <v>0</v>
      </c>
      <c r="BN271" s="3268">
        <f t="shared" si="145"/>
        <v>0</v>
      </c>
      <c r="BO271" s="3268">
        <f t="shared" si="146"/>
        <v>0</v>
      </c>
      <c r="BP271" s="3268">
        <f t="shared" si="147"/>
        <v>0</v>
      </c>
      <c r="BQ271" s="3268">
        <f t="shared" si="148"/>
        <v>0</v>
      </c>
      <c r="BR271" s="3268">
        <f t="shared" si="149"/>
        <v>0</v>
      </c>
      <c r="BS271" s="3268">
        <f t="shared" si="150"/>
        <v>0</v>
      </c>
      <c r="BT271" s="3320">
        <f t="shared" si="151"/>
        <v>0</v>
      </c>
    </row>
    <row r="272" spans="1:72">
      <c r="A272" s="3265"/>
      <c r="B272" s="3266"/>
      <c r="C272" s="3266"/>
      <c r="D272" s="3267"/>
      <c r="E272" s="3268">
        <f t="shared" si="123"/>
        <v>0</v>
      </c>
      <c r="F272" s="3269"/>
      <c r="G272" s="3270">
        <f t="shared" si="124"/>
        <v>0</v>
      </c>
      <c r="H272" s="3271">
        <f t="shared" si="125"/>
        <v>0</v>
      </c>
      <c r="I272" s="3278"/>
      <c r="J272" s="3278"/>
      <c r="K272" s="3278"/>
      <c r="L272" s="3278"/>
      <c r="M272" s="3278"/>
      <c r="N272" s="3278"/>
      <c r="O272" s="3278"/>
      <c r="P272" s="3278"/>
      <c r="Q272" s="3278"/>
      <c r="R272" s="3278"/>
      <c r="S272" s="3278"/>
      <c r="T272" s="3278"/>
      <c r="U272" s="3278"/>
      <c r="V272" s="3278"/>
      <c r="W272" s="3278"/>
      <c r="X272" s="3278"/>
      <c r="Y272" s="3278"/>
      <c r="Z272" s="3278"/>
      <c r="AA272" s="3278"/>
      <c r="AB272" s="3278"/>
      <c r="AC272" s="3268">
        <f t="shared" si="126"/>
        <v>0</v>
      </c>
      <c r="AD272" s="3288"/>
      <c r="AE272" s="3288"/>
      <c r="AF272" s="3288"/>
      <c r="AG272" s="3288"/>
      <c r="AH272" s="3288"/>
      <c r="AI272" s="3288"/>
      <c r="AJ272" s="3288"/>
      <c r="AK272" s="3288"/>
      <c r="AL272" s="3288"/>
      <c r="AM272" s="3288"/>
      <c r="AN272" s="3288"/>
      <c r="AO272" s="3288"/>
      <c r="AP272" s="3288"/>
      <c r="AQ272" s="3288"/>
      <c r="AR272" s="3288"/>
      <c r="AS272" s="3288"/>
      <c r="AT272" s="3298"/>
      <c r="AU272" s="3299"/>
      <c r="AV272" s="972">
        <f t="shared" si="127"/>
        <v>0</v>
      </c>
      <c r="AW272" s="972">
        <f t="shared" si="128"/>
        <v>0</v>
      </c>
      <c r="AX272" s="972">
        <f t="shared" si="129"/>
        <v>0</v>
      </c>
      <c r="AY272" s="3313">
        <f t="shared" si="130"/>
        <v>0</v>
      </c>
      <c r="AZ272" s="3268">
        <f t="shared" si="131"/>
        <v>0</v>
      </c>
      <c r="BA272" s="3268">
        <f t="shared" si="132"/>
        <v>0</v>
      </c>
      <c r="BB272" s="3268">
        <f t="shared" si="133"/>
        <v>0</v>
      </c>
      <c r="BC272" s="3268">
        <f t="shared" si="134"/>
        <v>0</v>
      </c>
      <c r="BD272" s="3268">
        <f t="shared" si="135"/>
        <v>0</v>
      </c>
      <c r="BE272" s="3268">
        <f t="shared" si="136"/>
        <v>0</v>
      </c>
      <c r="BF272" s="3268">
        <f t="shared" si="137"/>
        <v>0</v>
      </c>
      <c r="BG272" s="3268">
        <f t="shared" si="138"/>
        <v>0</v>
      </c>
      <c r="BH272" s="3268">
        <f t="shared" si="139"/>
        <v>0</v>
      </c>
      <c r="BI272" s="3268">
        <f t="shared" si="140"/>
        <v>0</v>
      </c>
      <c r="BJ272" s="3268">
        <f t="shared" si="141"/>
        <v>0</v>
      </c>
      <c r="BK272" s="3268">
        <f t="shared" si="142"/>
        <v>0</v>
      </c>
      <c r="BL272" s="3268">
        <f t="shared" si="143"/>
        <v>0</v>
      </c>
      <c r="BM272" s="3268">
        <f t="shared" si="144"/>
        <v>0</v>
      </c>
      <c r="BN272" s="3268">
        <f t="shared" si="145"/>
        <v>0</v>
      </c>
      <c r="BO272" s="3268">
        <f t="shared" si="146"/>
        <v>0</v>
      </c>
      <c r="BP272" s="3268">
        <f t="shared" si="147"/>
        <v>0</v>
      </c>
      <c r="BQ272" s="3268">
        <f t="shared" si="148"/>
        <v>0</v>
      </c>
      <c r="BR272" s="3268">
        <f t="shared" si="149"/>
        <v>0</v>
      </c>
      <c r="BS272" s="3268">
        <f t="shared" si="150"/>
        <v>0</v>
      </c>
      <c r="BT272" s="3320">
        <f t="shared" si="151"/>
        <v>0</v>
      </c>
    </row>
    <row r="273" spans="1:72">
      <c r="A273" s="3265"/>
      <c r="B273" s="3266"/>
      <c r="C273" s="3266"/>
      <c r="D273" s="3267"/>
      <c r="E273" s="3268">
        <f t="shared" si="123"/>
        <v>0</v>
      </c>
      <c r="F273" s="3269"/>
      <c r="G273" s="3270">
        <f t="shared" si="124"/>
        <v>0</v>
      </c>
      <c r="H273" s="3271">
        <f t="shared" si="125"/>
        <v>0</v>
      </c>
      <c r="I273" s="3278"/>
      <c r="J273" s="3278"/>
      <c r="K273" s="3278"/>
      <c r="L273" s="3278"/>
      <c r="M273" s="3278"/>
      <c r="N273" s="3278"/>
      <c r="O273" s="3278"/>
      <c r="P273" s="3278"/>
      <c r="Q273" s="3278"/>
      <c r="R273" s="3278"/>
      <c r="S273" s="3278"/>
      <c r="T273" s="3278"/>
      <c r="U273" s="3278"/>
      <c r="V273" s="3278"/>
      <c r="W273" s="3278"/>
      <c r="X273" s="3278"/>
      <c r="Y273" s="3278"/>
      <c r="Z273" s="3278"/>
      <c r="AA273" s="3278"/>
      <c r="AB273" s="3278"/>
      <c r="AC273" s="3268">
        <f t="shared" si="126"/>
        <v>0</v>
      </c>
      <c r="AD273" s="3288"/>
      <c r="AE273" s="3288"/>
      <c r="AF273" s="3288"/>
      <c r="AG273" s="3288"/>
      <c r="AH273" s="3288"/>
      <c r="AI273" s="3288"/>
      <c r="AJ273" s="3288"/>
      <c r="AK273" s="3288"/>
      <c r="AL273" s="3288"/>
      <c r="AM273" s="3288"/>
      <c r="AN273" s="3288"/>
      <c r="AO273" s="3288"/>
      <c r="AP273" s="3288"/>
      <c r="AQ273" s="3288"/>
      <c r="AR273" s="3288"/>
      <c r="AS273" s="3288"/>
      <c r="AT273" s="3298"/>
      <c r="AU273" s="3299"/>
      <c r="AV273" s="972">
        <f t="shared" si="127"/>
        <v>0</v>
      </c>
      <c r="AW273" s="972">
        <f t="shared" si="128"/>
        <v>0</v>
      </c>
      <c r="AX273" s="972">
        <f t="shared" si="129"/>
        <v>0</v>
      </c>
      <c r="AY273" s="3313">
        <f t="shared" si="130"/>
        <v>0</v>
      </c>
      <c r="AZ273" s="3268">
        <f t="shared" si="131"/>
        <v>0</v>
      </c>
      <c r="BA273" s="3268">
        <f t="shared" si="132"/>
        <v>0</v>
      </c>
      <c r="BB273" s="3268">
        <f t="shared" si="133"/>
        <v>0</v>
      </c>
      <c r="BC273" s="3268">
        <f t="shared" si="134"/>
        <v>0</v>
      </c>
      <c r="BD273" s="3268">
        <f t="shared" si="135"/>
        <v>0</v>
      </c>
      <c r="BE273" s="3268">
        <f t="shared" si="136"/>
        <v>0</v>
      </c>
      <c r="BF273" s="3268">
        <f t="shared" si="137"/>
        <v>0</v>
      </c>
      <c r="BG273" s="3268">
        <f t="shared" si="138"/>
        <v>0</v>
      </c>
      <c r="BH273" s="3268">
        <f t="shared" si="139"/>
        <v>0</v>
      </c>
      <c r="BI273" s="3268">
        <f t="shared" si="140"/>
        <v>0</v>
      </c>
      <c r="BJ273" s="3268">
        <f t="shared" si="141"/>
        <v>0</v>
      </c>
      <c r="BK273" s="3268">
        <f t="shared" si="142"/>
        <v>0</v>
      </c>
      <c r="BL273" s="3268">
        <f t="shared" si="143"/>
        <v>0</v>
      </c>
      <c r="BM273" s="3268">
        <f t="shared" si="144"/>
        <v>0</v>
      </c>
      <c r="BN273" s="3268">
        <f t="shared" si="145"/>
        <v>0</v>
      </c>
      <c r="BO273" s="3268">
        <f t="shared" si="146"/>
        <v>0</v>
      </c>
      <c r="BP273" s="3268">
        <f t="shared" si="147"/>
        <v>0</v>
      </c>
      <c r="BQ273" s="3268">
        <f t="shared" si="148"/>
        <v>0</v>
      </c>
      <c r="BR273" s="3268">
        <f t="shared" si="149"/>
        <v>0</v>
      </c>
      <c r="BS273" s="3268">
        <f t="shared" si="150"/>
        <v>0</v>
      </c>
      <c r="BT273" s="3320">
        <f t="shared" si="151"/>
        <v>0</v>
      </c>
    </row>
    <row r="274" spans="1:72">
      <c r="A274" s="3265"/>
      <c r="B274" s="3266"/>
      <c r="C274" s="3266"/>
      <c r="D274" s="3267"/>
      <c r="E274" s="3268">
        <f t="shared" si="123"/>
        <v>0</v>
      </c>
      <c r="F274" s="3269"/>
      <c r="G274" s="3270">
        <f t="shared" si="124"/>
        <v>0</v>
      </c>
      <c r="H274" s="3271">
        <f t="shared" si="125"/>
        <v>0</v>
      </c>
      <c r="I274" s="3278"/>
      <c r="J274" s="3278"/>
      <c r="K274" s="3278"/>
      <c r="L274" s="3278"/>
      <c r="M274" s="3278"/>
      <c r="N274" s="3278"/>
      <c r="O274" s="3278"/>
      <c r="P274" s="3278"/>
      <c r="Q274" s="3278"/>
      <c r="R274" s="3278"/>
      <c r="S274" s="3278"/>
      <c r="T274" s="3278"/>
      <c r="U274" s="3278"/>
      <c r="V274" s="3278"/>
      <c r="W274" s="3278"/>
      <c r="X274" s="3278"/>
      <c r="Y274" s="3278"/>
      <c r="Z274" s="3278"/>
      <c r="AA274" s="3278"/>
      <c r="AB274" s="3278"/>
      <c r="AC274" s="3268">
        <f t="shared" si="126"/>
        <v>0</v>
      </c>
      <c r="AD274" s="3288"/>
      <c r="AE274" s="3288"/>
      <c r="AF274" s="3288"/>
      <c r="AG274" s="3288"/>
      <c r="AH274" s="3288"/>
      <c r="AI274" s="3288"/>
      <c r="AJ274" s="3288"/>
      <c r="AK274" s="3288"/>
      <c r="AL274" s="3288"/>
      <c r="AM274" s="3288"/>
      <c r="AN274" s="3288"/>
      <c r="AO274" s="3288"/>
      <c r="AP274" s="3288"/>
      <c r="AQ274" s="3288"/>
      <c r="AR274" s="3288"/>
      <c r="AS274" s="3288"/>
      <c r="AT274" s="3298"/>
      <c r="AU274" s="3299"/>
      <c r="AV274" s="972">
        <f t="shared" si="127"/>
        <v>0</v>
      </c>
      <c r="AW274" s="972">
        <f t="shared" si="128"/>
        <v>0</v>
      </c>
      <c r="AX274" s="972">
        <f t="shared" si="129"/>
        <v>0</v>
      </c>
      <c r="AY274" s="3313">
        <f t="shared" si="130"/>
        <v>0</v>
      </c>
      <c r="AZ274" s="3268">
        <f t="shared" si="131"/>
        <v>0</v>
      </c>
      <c r="BA274" s="3268">
        <f t="shared" si="132"/>
        <v>0</v>
      </c>
      <c r="BB274" s="3268">
        <f t="shared" si="133"/>
        <v>0</v>
      </c>
      <c r="BC274" s="3268">
        <f t="shared" si="134"/>
        <v>0</v>
      </c>
      <c r="BD274" s="3268">
        <f t="shared" si="135"/>
        <v>0</v>
      </c>
      <c r="BE274" s="3268">
        <f t="shared" si="136"/>
        <v>0</v>
      </c>
      <c r="BF274" s="3268">
        <f t="shared" si="137"/>
        <v>0</v>
      </c>
      <c r="BG274" s="3268">
        <f t="shared" si="138"/>
        <v>0</v>
      </c>
      <c r="BH274" s="3268">
        <f t="shared" si="139"/>
        <v>0</v>
      </c>
      <c r="BI274" s="3268">
        <f t="shared" si="140"/>
        <v>0</v>
      </c>
      <c r="BJ274" s="3268">
        <f t="shared" si="141"/>
        <v>0</v>
      </c>
      <c r="BK274" s="3268">
        <f t="shared" si="142"/>
        <v>0</v>
      </c>
      <c r="BL274" s="3268">
        <f t="shared" si="143"/>
        <v>0</v>
      </c>
      <c r="BM274" s="3268">
        <f t="shared" si="144"/>
        <v>0</v>
      </c>
      <c r="BN274" s="3268">
        <f t="shared" si="145"/>
        <v>0</v>
      </c>
      <c r="BO274" s="3268">
        <f t="shared" si="146"/>
        <v>0</v>
      </c>
      <c r="BP274" s="3268">
        <f t="shared" si="147"/>
        <v>0</v>
      </c>
      <c r="BQ274" s="3268">
        <f t="shared" si="148"/>
        <v>0</v>
      </c>
      <c r="BR274" s="3268">
        <f t="shared" si="149"/>
        <v>0</v>
      </c>
      <c r="BS274" s="3268">
        <f t="shared" si="150"/>
        <v>0</v>
      </c>
      <c r="BT274" s="3320">
        <f t="shared" si="151"/>
        <v>0</v>
      </c>
    </row>
    <row r="275" spans="1:72">
      <c r="A275" s="3265"/>
      <c r="B275" s="3266"/>
      <c r="C275" s="3266"/>
      <c r="D275" s="3267"/>
      <c r="E275" s="3268">
        <f t="shared" si="123"/>
        <v>0</v>
      </c>
      <c r="F275" s="3269"/>
      <c r="G275" s="3270">
        <f t="shared" si="124"/>
        <v>0</v>
      </c>
      <c r="H275" s="3271">
        <f t="shared" si="125"/>
        <v>0</v>
      </c>
      <c r="I275" s="3278"/>
      <c r="J275" s="3278"/>
      <c r="K275" s="3278"/>
      <c r="L275" s="3278"/>
      <c r="M275" s="3278"/>
      <c r="N275" s="3278"/>
      <c r="O275" s="3278"/>
      <c r="P275" s="3278"/>
      <c r="Q275" s="3278"/>
      <c r="R275" s="3278"/>
      <c r="S275" s="3278"/>
      <c r="T275" s="3278"/>
      <c r="U275" s="3278"/>
      <c r="V275" s="3278"/>
      <c r="W275" s="3278"/>
      <c r="X275" s="3278"/>
      <c r="Y275" s="3278"/>
      <c r="Z275" s="3278"/>
      <c r="AA275" s="3278"/>
      <c r="AB275" s="3278"/>
      <c r="AC275" s="3268">
        <f t="shared" si="126"/>
        <v>0</v>
      </c>
      <c r="AD275" s="3288"/>
      <c r="AE275" s="3288"/>
      <c r="AF275" s="3288"/>
      <c r="AG275" s="3288"/>
      <c r="AH275" s="3288"/>
      <c r="AI275" s="3288"/>
      <c r="AJ275" s="3288"/>
      <c r="AK275" s="3288"/>
      <c r="AL275" s="3288"/>
      <c r="AM275" s="3288"/>
      <c r="AN275" s="3288"/>
      <c r="AO275" s="3288"/>
      <c r="AP275" s="3288"/>
      <c r="AQ275" s="3288"/>
      <c r="AR275" s="3288"/>
      <c r="AS275" s="3288"/>
      <c r="AT275" s="3298"/>
      <c r="AU275" s="3299"/>
      <c r="AV275" s="972">
        <f t="shared" si="127"/>
        <v>0</v>
      </c>
      <c r="AW275" s="972">
        <f t="shared" si="128"/>
        <v>0</v>
      </c>
      <c r="AX275" s="972">
        <f t="shared" si="129"/>
        <v>0</v>
      </c>
      <c r="AY275" s="3313">
        <f t="shared" si="130"/>
        <v>0</v>
      </c>
      <c r="AZ275" s="3268">
        <f t="shared" si="131"/>
        <v>0</v>
      </c>
      <c r="BA275" s="3268">
        <f t="shared" si="132"/>
        <v>0</v>
      </c>
      <c r="BB275" s="3268">
        <f t="shared" si="133"/>
        <v>0</v>
      </c>
      <c r="BC275" s="3268">
        <f t="shared" si="134"/>
        <v>0</v>
      </c>
      <c r="BD275" s="3268">
        <f t="shared" si="135"/>
        <v>0</v>
      </c>
      <c r="BE275" s="3268">
        <f t="shared" si="136"/>
        <v>0</v>
      </c>
      <c r="BF275" s="3268">
        <f t="shared" si="137"/>
        <v>0</v>
      </c>
      <c r="BG275" s="3268">
        <f t="shared" si="138"/>
        <v>0</v>
      </c>
      <c r="BH275" s="3268">
        <f t="shared" si="139"/>
        <v>0</v>
      </c>
      <c r="BI275" s="3268">
        <f t="shared" si="140"/>
        <v>0</v>
      </c>
      <c r="BJ275" s="3268">
        <f t="shared" si="141"/>
        <v>0</v>
      </c>
      <c r="BK275" s="3268">
        <f t="shared" si="142"/>
        <v>0</v>
      </c>
      <c r="BL275" s="3268">
        <f t="shared" si="143"/>
        <v>0</v>
      </c>
      <c r="BM275" s="3268">
        <f t="shared" si="144"/>
        <v>0</v>
      </c>
      <c r="BN275" s="3268">
        <f t="shared" si="145"/>
        <v>0</v>
      </c>
      <c r="BO275" s="3268">
        <f t="shared" si="146"/>
        <v>0</v>
      </c>
      <c r="BP275" s="3268">
        <f t="shared" si="147"/>
        <v>0</v>
      </c>
      <c r="BQ275" s="3268">
        <f t="shared" si="148"/>
        <v>0</v>
      </c>
      <c r="BR275" s="3268">
        <f t="shared" si="149"/>
        <v>0</v>
      </c>
      <c r="BS275" s="3268">
        <f t="shared" si="150"/>
        <v>0</v>
      </c>
      <c r="BT275" s="3320">
        <f t="shared" si="151"/>
        <v>0</v>
      </c>
    </row>
    <row r="276" spans="1:72">
      <c r="A276" s="3265"/>
      <c r="B276" s="3266"/>
      <c r="C276" s="3266"/>
      <c r="D276" s="3267"/>
      <c r="E276" s="3268">
        <f t="shared" si="123"/>
        <v>0</v>
      </c>
      <c r="F276" s="3269"/>
      <c r="G276" s="3270">
        <f t="shared" si="124"/>
        <v>0</v>
      </c>
      <c r="H276" s="3271">
        <f t="shared" si="125"/>
        <v>0</v>
      </c>
      <c r="I276" s="3278"/>
      <c r="J276" s="3278"/>
      <c r="K276" s="3278"/>
      <c r="L276" s="3278"/>
      <c r="M276" s="3278"/>
      <c r="N276" s="3278"/>
      <c r="O276" s="3278"/>
      <c r="P276" s="3278"/>
      <c r="Q276" s="3278"/>
      <c r="R276" s="3278"/>
      <c r="S276" s="3278"/>
      <c r="T276" s="3278"/>
      <c r="U276" s="3278"/>
      <c r="V276" s="3278"/>
      <c r="W276" s="3278"/>
      <c r="X276" s="3278"/>
      <c r="Y276" s="3278"/>
      <c r="Z276" s="3278"/>
      <c r="AA276" s="3278"/>
      <c r="AB276" s="3278"/>
      <c r="AC276" s="3268">
        <f t="shared" si="126"/>
        <v>0</v>
      </c>
      <c r="AD276" s="3288"/>
      <c r="AE276" s="3288"/>
      <c r="AF276" s="3288"/>
      <c r="AG276" s="3288"/>
      <c r="AH276" s="3288"/>
      <c r="AI276" s="3288"/>
      <c r="AJ276" s="3288"/>
      <c r="AK276" s="3288"/>
      <c r="AL276" s="3288"/>
      <c r="AM276" s="3288"/>
      <c r="AN276" s="3288"/>
      <c r="AO276" s="3288"/>
      <c r="AP276" s="3288"/>
      <c r="AQ276" s="3288"/>
      <c r="AR276" s="3288"/>
      <c r="AS276" s="3288"/>
      <c r="AT276" s="3298"/>
      <c r="AU276" s="3299"/>
      <c r="AV276" s="972">
        <f t="shared" si="127"/>
        <v>0</v>
      </c>
      <c r="AW276" s="972">
        <f t="shared" si="128"/>
        <v>0</v>
      </c>
      <c r="AX276" s="972">
        <f t="shared" si="129"/>
        <v>0</v>
      </c>
      <c r="AY276" s="3313">
        <f t="shared" si="130"/>
        <v>0</v>
      </c>
      <c r="AZ276" s="3268">
        <f t="shared" si="131"/>
        <v>0</v>
      </c>
      <c r="BA276" s="3268">
        <f t="shared" si="132"/>
        <v>0</v>
      </c>
      <c r="BB276" s="3268">
        <f t="shared" si="133"/>
        <v>0</v>
      </c>
      <c r="BC276" s="3268">
        <f t="shared" si="134"/>
        <v>0</v>
      </c>
      <c r="BD276" s="3268">
        <f t="shared" si="135"/>
        <v>0</v>
      </c>
      <c r="BE276" s="3268">
        <f t="shared" si="136"/>
        <v>0</v>
      </c>
      <c r="BF276" s="3268">
        <f t="shared" si="137"/>
        <v>0</v>
      </c>
      <c r="BG276" s="3268">
        <f t="shared" si="138"/>
        <v>0</v>
      </c>
      <c r="BH276" s="3268">
        <f t="shared" si="139"/>
        <v>0</v>
      </c>
      <c r="BI276" s="3268">
        <f t="shared" si="140"/>
        <v>0</v>
      </c>
      <c r="BJ276" s="3268">
        <f t="shared" si="141"/>
        <v>0</v>
      </c>
      <c r="BK276" s="3268">
        <f t="shared" si="142"/>
        <v>0</v>
      </c>
      <c r="BL276" s="3268">
        <f t="shared" si="143"/>
        <v>0</v>
      </c>
      <c r="BM276" s="3268">
        <f t="shared" si="144"/>
        <v>0</v>
      </c>
      <c r="BN276" s="3268">
        <f t="shared" si="145"/>
        <v>0</v>
      </c>
      <c r="BO276" s="3268">
        <f t="shared" si="146"/>
        <v>0</v>
      </c>
      <c r="BP276" s="3268">
        <f t="shared" si="147"/>
        <v>0</v>
      </c>
      <c r="BQ276" s="3268">
        <f t="shared" si="148"/>
        <v>0</v>
      </c>
      <c r="BR276" s="3268">
        <f t="shared" si="149"/>
        <v>0</v>
      </c>
      <c r="BS276" s="3268">
        <f t="shared" si="150"/>
        <v>0</v>
      </c>
      <c r="BT276" s="3320">
        <f t="shared" si="151"/>
        <v>0</v>
      </c>
    </row>
    <row r="277" spans="1:72">
      <c r="A277" s="3265"/>
      <c r="B277" s="3266"/>
      <c r="C277" s="3266"/>
      <c r="D277" s="3267"/>
      <c r="E277" s="3268">
        <f t="shared" si="123"/>
        <v>0</v>
      </c>
      <c r="F277" s="3269"/>
      <c r="G277" s="3270">
        <f t="shared" si="124"/>
        <v>0</v>
      </c>
      <c r="H277" s="3271">
        <f t="shared" si="125"/>
        <v>0</v>
      </c>
      <c r="I277" s="3278"/>
      <c r="J277" s="3278"/>
      <c r="K277" s="3278"/>
      <c r="L277" s="3278"/>
      <c r="M277" s="3278"/>
      <c r="N277" s="3278"/>
      <c r="O277" s="3278"/>
      <c r="P277" s="3278"/>
      <c r="Q277" s="3278"/>
      <c r="R277" s="3278"/>
      <c r="S277" s="3278"/>
      <c r="T277" s="3278"/>
      <c r="U277" s="3278"/>
      <c r="V277" s="3278"/>
      <c r="W277" s="3278"/>
      <c r="X277" s="3278"/>
      <c r="Y277" s="3278"/>
      <c r="Z277" s="3278"/>
      <c r="AA277" s="3278"/>
      <c r="AB277" s="3278"/>
      <c r="AC277" s="3268">
        <f t="shared" si="126"/>
        <v>0</v>
      </c>
      <c r="AD277" s="3288"/>
      <c r="AE277" s="3288"/>
      <c r="AF277" s="3288"/>
      <c r="AG277" s="3288"/>
      <c r="AH277" s="3288"/>
      <c r="AI277" s="3288"/>
      <c r="AJ277" s="3288"/>
      <c r="AK277" s="3288"/>
      <c r="AL277" s="3288"/>
      <c r="AM277" s="3288"/>
      <c r="AN277" s="3288"/>
      <c r="AO277" s="3288"/>
      <c r="AP277" s="3288"/>
      <c r="AQ277" s="3288"/>
      <c r="AR277" s="3288"/>
      <c r="AS277" s="3288"/>
      <c r="AT277" s="3298"/>
      <c r="AU277" s="3299"/>
      <c r="AV277" s="972">
        <f t="shared" si="127"/>
        <v>0</v>
      </c>
      <c r="AW277" s="972">
        <f t="shared" si="128"/>
        <v>0</v>
      </c>
      <c r="AX277" s="972">
        <f t="shared" si="129"/>
        <v>0</v>
      </c>
      <c r="AY277" s="3313">
        <f t="shared" si="130"/>
        <v>0</v>
      </c>
      <c r="AZ277" s="3268">
        <f t="shared" si="131"/>
        <v>0</v>
      </c>
      <c r="BA277" s="3268">
        <f t="shared" si="132"/>
        <v>0</v>
      </c>
      <c r="BB277" s="3268">
        <f t="shared" si="133"/>
        <v>0</v>
      </c>
      <c r="BC277" s="3268">
        <f t="shared" si="134"/>
        <v>0</v>
      </c>
      <c r="BD277" s="3268">
        <f t="shared" si="135"/>
        <v>0</v>
      </c>
      <c r="BE277" s="3268">
        <f t="shared" si="136"/>
        <v>0</v>
      </c>
      <c r="BF277" s="3268">
        <f t="shared" si="137"/>
        <v>0</v>
      </c>
      <c r="BG277" s="3268">
        <f t="shared" si="138"/>
        <v>0</v>
      </c>
      <c r="BH277" s="3268">
        <f t="shared" si="139"/>
        <v>0</v>
      </c>
      <c r="BI277" s="3268">
        <f t="shared" si="140"/>
        <v>0</v>
      </c>
      <c r="BJ277" s="3268">
        <f t="shared" si="141"/>
        <v>0</v>
      </c>
      <c r="BK277" s="3268">
        <f t="shared" si="142"/>
        <v>0</v>
      </c>
      <c r="BL277" s="3268">
        <f t="shared" si="143"/>
        <v>0</v>
      </c>
      <c r="BM277" s="3268">
        <f t="shared" si="144"/>
        <v>0</v>
      </c>
      <c r="BN277" s="3268">
        <f t="shared" si="145"/>
        <v>0</v>
      </c>
      <c r="BO277" s="3268">
        <f t="shared" si="146"/>
        <v>0</v>
      </c>
      <c r="BP277" s="3268">
        <f t="shared" si="147"/>
        <v>0</v>
      </c>
      <c r="BQ277" s="3268">
        <f t="shared" si="148"/>
        <v>0</v>
      </c>
      <c r="BR277" s="3268">
        <f t="shared" si="149"/>
        <v>0</v>
      </c>
      <c r="BS277" s="3268">
        <f t="shared" si="150"/>
        <v>0</v>
      </c>
      <c r="BT277" s="3320">
        <f t="shared" si="151"/>
        <v>0</v>
      </c>
    </row>
    <row r="278" spans="1:72">
      <c r="A278" s="3265"/>
      <c r="B278" s="3266"/>
      <c r="C278" s="3266"/>
      <c r="D278" s="3267"/>
      <c r="E278" s="3268">
        <f t="shared" si="123"/>
        <v>0</v>
      </c>
      <c r="F278" s="3269"/>
      <c r="G278" s="3270">
        <f t="shared" si="124"/>
        <v>0</v>
      </c>
      <c r="H278" s="3271">
        <f t="shared" si="125"/>
        <v>0</v>
      </c>
      <c r="I278" s="3278"/>
      <c r="J278" s="3278"/>
      <c r="K278" s="3278"/>
      <c r="L278" s="3278"/>
      <c r="M278" s="3278"/>
      <c r="N278" s="3278"/>
      <c r="O278" s="3278"/>
      <c r="P278" s="3278"/>
      <c r="Q278" s="3278"/>
      <c r="R278" s="3278"/>
      <c r="S278" s="3278"/>
      <c r="T278" s="3278"/>
      <c r="U278" s="3278"/>
      <c r="V278" s="3278"/>
      <c r="W278" s="3278"/>
      <c r="X278" s="3278"/>
      <c r="Y278" s="3278"/>
      <c r="Z278" s="3278"/>
      <c r="AA278" s="3278"/>
      <c r="AB278" s="3278"/>
      <c r="AC278" s="3268">
        <f t="shared" si="126"/>
        <v>0</v>
      </c>
      <c r="AD278" s="3288"/>
      <c r="AE278" s="3288"/>
      <c r="AF278" s="3288"/>
      <c r="AG278" s="3288"/>
      <c r="AH278" s="3288"/>
      <c r="AI278" s="3288"/>
      <c r="AJ278" s="3288"/>
      <c r="AK278" s="3288"/>
      <c r="AL278" s="3288"/>
      <c r="AM278" s="3288"/>
      <c r="AN278" s="3288"/>
      <c r="AO278" s="3288"/>
      <c r="AP278" s="3288"/>
      <c r="AQ278" s="3288"/>
      <c r="AR278" s="3288"/>
      <c r="AS278" s="3288"/>
      <c r="AT278" s="3298"/>
      <c r="AU278" s="3299"/>
      <c r="AV278" s="972">
        <f t="shared" si="127"/>
        <v>0</v>
      </c>
      <c r="AW278" s="972">
        <f t="shared" si="128"/>
        <v>0</v>
      </c>
      <c r="AX278" s="972">
        <f t="shared" si="129"/>
        <v>0</v>
      </c>
      <c r="AY278" s="3313">
        <f t="shared" si="130"/>
        <v>0</v>
      </c>
      <c r="AZ278" s="3268">
        <f t="shared" si="131"/>
        <v>0</v>
      </c>
      <c r="BA278" s="3268">
        <f t="shared" si="132"/>
        <v>0</v>
      </c>
      <c r="BB278" s="3268">
        <f t="shared" si="133"/>
        <v>0</v>
      </c>
      <c r="BC278" s="3268">
        <f t="shared" si="134"/>
        <v>0</v>
      </c>
      <c r="BD278" s="3268">
        <f t="shared" si="135"/>
        <v>0</v>
      </c>
      <c r="BE278" s="3268">
        <f t="shared" si="136"/>
        <v>0</v>
      </c>
      <c r="BF278" s="3268">
        <f t="shared" si="137"/>
        <v>0</v>
      </c>
      <c r="BG278" s="3268">
        <f t="shared" si="138"/>
        <v>0</v>
      </c>
      <c r="BH278" s="3268">
        <f t="shared" si="139"/>
        <v>0</v>
      </c>
      <c r="BI278" s="3268">
        <f t="shared" si="140"/>
        <v>0</v>
      </c>
      <c r="BJ278" s="3268">
        <f t="shared" si="141"/>
        <v>0</v>
      </c>
      <c r="BK278" s="3268">
        <f t="shared" si="142"/>
        <v>0</v>
      </c>
      <c r="BL278" s="3268">
        <f t="shared" si="143"/>
        <v>0</v>
      </c>
      <c r="BM278" s="3268">
        <f t="shared" si="144"/>
        <v>0</v>
      </c>
      <c r="BN278" s="3268">
        <f t="shared" si="145"/>
        <v>0</v>
      </c>
      <c r="BO278" s="3268">
        <f t="shared" si="146"/>
        <v>0</v>
      </c>
      <c r="BP278" s="3268">
        <f t="shared" si="147"/>
        <v>0</v>
      </c>
      <c r="BQ278" s="3268">
        <f t="shared" si="148"/>
        <v>0</v>
      </c>
      <c r="BR278" s="3268">
        <f t="shared" si="149"/>
        <v>0</v>
      </c>
      <c r="BS278" s="3268">
        <f t="shared" si="150"/>
        <v>0</v>
      </c>
      <c r="BT278" s="3320">
        <f t="shared" si="151"/>
        <v>0</v>
      </c>
    </row>
    <row r="279" spans="1:72">
      <c r="A279" s="3265"/>
      <c r="B279" s="3266"/>
      <c r="C279" s="3266"/>
      <c r="D279" s="3267"/>
      <c r="E279" s="3268">
        <f t="shared" si="123"/>
        <v>0</v>
      </c>
      <c r="F279" s="3269"/>
      <c r="G279" s="3270">
        <f t="shared" si="124"/>
        <v>0</v>
      </c>
      <c r="H279" s="3271">
        <f t="shared" si="125"/>
        <v>0</v>
      </c>
      <c r="I279" s="3278"/>
      <c r="J279" s="3278"/>
      <c r="K279" s="3278"/>
      <c r="L279" s="3278"/>
      <c r="M279" s="3278"/>
      <c r="N279" s="3278"/>
      <c r="O279" s="3278"/>
      <c r="P279" s="3278"/>
      <c r="Q279" s="3278"/>
      <c r="R279" s="3278"/>
      <c r="S279" s="3278"/>
      <c r="T279" s="3278"/>
      <c r="U279" s="3278"/>
      <c r="V279" s="3278"/>
      <c r="W279" s="3278"/>
      <c r="X279" s="3278"/>
      <c r="Y279" s="3278"/>
      <c r="Z279" s="3278"/>
      <c r="AA279" s="3278"/>
      <c r="AB279" s="3278"/>
      <c r="AC279" s="3268">
        <f t="shared" si="126"/>
        <v>0</v>
      </c>
      <c r="AD279" s="3288"/>
      <c r="AE279" s="3288"/>
      <c r="AF279" s="3288"/>
      <c r="AG279" s="3288"/>
      <c r="AH279" s="3288"/>
      <c r="AI279" s="3288"/>
      <c r="AJ279" s="3288"/>
      <c r="AK279" s="3288"/>
      <c r="AL279" s="3288"/>
      <c r="AM279" s="3288"/>
      <c r="AN279" s="3288"/>
      <c r="AO279" s="3288"/>
      <c r="AP279" s="3288"/>
      <c r="AQ279" s="3288"/>
      <c r="AR279" s="3288"/>
      <c r="AS279" s="3288"/>
      <c r="AT279" s="3298"/>
      <c r="AU279" s="3299"/>
      <c r="AV279" s="972">
        <f t="shared" si="127"/>
        <v>0</v>
      </c>
      <c r="AW279" s="972">
        <f t="shared" si="128"/>
        <v>0</v>
      </c>
      <c r="AX279" s="972">
        <f t="shared" si="129"/>
        <v>0</v>
      </c>
      <c r="AY279" s="3313">
        <f t="shared" si="130"/>
        <v>0</v>
      </c>
      <c r="AZ279" s="3268">
        <f t="shared" si="131"/>
        <v>0</v>
      </c>
      <c r="BA279" s="3268">
        <f t="shared" si="132"/>
        <v>0</v>
      </c>
      <c r="BB279" s="3268">
        <f t="shared" si="133"/>
        <v>0</v>
      </c>
      <c r="BC279" s="3268">
        <f t="shared" si="134"/>
        <v>0</v>
      </c>
      <c r="BD279" s="3268">
        <f t="shared" si="135"/>
        <v>0</v>
      </c>
      <c r="BE279" s="3268">
        <f t="shared" si="136"/>
        <v>0</v>
      </c>
      <c r="BF279" s="3268">
        <f t="shared" si="137"/>
        <v>0</v>
      </c>
      <c r="BG279" s="3268">
        <f t="shared" si="138"/>
        <v>0</v>
      </c>
      <c r="BH279" s="3268">
        <f t="shared" si="139"/>
        <v>0</v>
      </c>
      <c r="BI279" s="3268">
        <f t="shared" si="140"/>
        <v>0</v>
      </c>
      <c r="BJ279" s="3268">
        <f t="shared" si="141"/>
        <v>0</v>
      </c>
      <c r="BK279" s="3268">
        <f t="shared" si="142"/>
        <v>0</v>
      </c>
      <c r="BL279" s="3268">
        <f t="shared" si="143"/>
        <v>0</v>
      </c>
      <c r="BM279" s="3268">
        <f t="shared" si="144"/>
        <v>0</v>
      </c>
      <c r="BN279" s="3268">
        <f t="shared" si="145"/>
        <v>0</v>
      </c>
      <c r="BO279" s="3268">
        <f t="shared" si="146"/>
        <v>0</v>
      </c>
      <c r="BP279" s="3268">
        <f t="shared" si="147"/>
        <v>0</v>
      </c>
      <c r="BQ279" s="3268">
        <f t="shared" si="148"/>
        <v>0</v>
      </c>
      <c r="BR279" s="3268">
        <f t="shared" si="149"/>
        <v>0</v>
      </c>
      <c r="BS279" s="3268">
        <f t="shared" si="150"/>
        <v>0</v>
      </c>
      <c r="BT279" s="3320">
        <f t="shared" si="151"/>
        <v>0</v>
      </c>
    </row>
    <row r="280" spans="1:72">
      <c r="A280" s="3265"/>
      <c r="B280" s="3266"/>
      <c r="C280" s="3266"/>
      <c r="D280" s="3267"/>
      <c r="E280" s="3268">
        <f t="shared" si="123"/>
        <v>0</v>
      </c>
      <c r="F280" s="3269"/>
      <c r="G280" s="3270">
        <f t="shared" si="124"/>
        <v>0</v>
      </c>
      <c r="H280" s="3271">
        <f t="shared" si="125"/>
        <v>0</v>
      </c>
      <c r="I280" s="3278"/>
      <c r="J280" s="3278"/>
      <c r="K280" s="3278"/>
      <c r="L280" s="3278"/>
      <c r="M280" s="3278"/>
      <c r="N280" s="3278"/>
      <c r="O280" s="3278"/>
      <c r="P280" s="3278"/>
      <c r="Q280" s="3278"/>
      <c r="R280" s="3278"/>
      <c r="S280" s="3278"/>
      <c r="T280" s="3278"/>
      <c r="U280" s="3278"/>
      <c r="V280" s="3278"/>
      <c r="W280" s="3278"/>
      <c r="X280" s="3278"/>
      <c r="Y280" s="3278"/>
      <c r="Z280" s="3278"/>
      <c r="AA280" s="3278"/>
      <c r="AB280" s="3278"/>
      <c r="AC280" s="3268">
        <f t="shared" si="126"/>
        <v>0</v>
      </c>
      <c r="AD280" s="3288"/>
      <c r="AE280" s="3288"/>
      <c r="AF280" s="3288"/>
      <c r="AG280" s="3288"/>
      <c r="AH280" s="3288"/>
      <c r="AI280" s="3288"/>
      <c r="AJ280" s="3288"/>
      <c r="AK280" s="3288"/>
      <c r="AL280" s="3288"/>
      <c r="AM280" s="3288"/>
      <c r="AN280" s="3288"/>
      <c r="AO280" s="3288"/>
      <c r="AP280" s="3288"/>
      <c r="AQ280" s="3288"/>
      <c r="AR280" s="3288"/>
      <c r="AS280" s="3288"/>
      <c r="AT280" s="3298"/>
      <c r="AU280" s="3299"/>
      <c r="AV280" s="972">
        <f t="shared" si="127"/>
        <v>0</v>
      </c>
      <c r="AW280" s="972">
        <f t="shared" si="128"/>
        <v>0</v>
      </c>
      <c r="AX280" s="972">
        <f t="shared" si="129"/>
        <v>0</v>
      </c>
      <c r="AY280" s="3313">
        <f t="shared" si="130"/>
        <v>0</v>
      </c>
      <c r="AZ280" s="3268">
        <f t="shared" si="131"/>
        <v>0</v>
      </c>
      <c r="BA280" s="3268">
        <f t="shared" si="132"/>
        <v>0</v>
      </c>
      <c r="BB280" s="3268">
        <f t="shared" si="133"/>
        <v>0</v>
      </c>
      <c r="BC280" s="3268">
        <f t="shared" si="134"/>
        <v>0</v>
      </c>
      <c r="BD280" s="3268">
        <f t="shared" si="135"/>
        <v>0</v>
      </c>
      <c r="BE280" s="3268">
        <f t="shared" si="136"/>
        <v>0</v>
      </c>
      <c r="BF280" s="3268">
        <f t="shared" si="137"/>
        <v>0</v>
      </c>
      <c r="BG280" s="3268">
        <f t="shared" si="138"/>
        <v>0</v>
      </c>
      <c r="BH280" s="3268">
        <f t="shared" si="139"/>
        <v>0</v>
      </c>
      <c r="BI280" s="3268">
        <f t="shared" si="140"/>
        <v>0</v>
      </c>
      <c r="BJ280" s="3268">
        <f t="shared" si="141"/>
        <v>0</v>
      </c>
      <c r="BK280" s="3268">
        <f t="shared" si="142"/>
        <v>0</v>
      </c>
      <c r="BL280" s="3268">
        <f t="shared" si="143"/>
        <v>0</v>
      </c>
      <c r="BM280" s="3268">
        <f t="shared" si="144"/>
        <v>0</v>
      </c>
      <c r="BN280" s="3268">
        <f t="shared" si="145"/>
        <v>0</v>
      </c>
      <c r="BO280" s="3268">
        <f t="shared" si="146"/>
        <v>0</v>
      </c>
      <c r="BP280" s="3268">
        <f t="shared" si="147"/>
        <v>0</v>
      </c>
      <c r="BQ280" s="3268">
        <f t="shared" si="148"/>
        <v>0</v>
      </c>
      <c r="BR280" s="3268">
        <f t="shared" si="149"/>
        <v>0</v>
      </c>
      <c r="BS280" s="3268">
        <f t="shared" si="150"/>
        <v>0</v>
      </c>
      <c r="BT280" s="3320">
        <f t="shared" si="151"/>
        <v>0</v>
      </c>
    </row>
    <row r="281" spans="1:72">
      <c r="A281" s="3265"/>
      <c r="B281" s="3266"/>
      <c r="C281" s="3266"/>
      <c r="D281" s="3267"/>
      <c r="E281" s="3268">
        <f t="shared" si="123"/>
        <v>0</v>
      </c>
      <c r="F281" s="3269"/>
      <c r="G281" s="3270">
        <f t="shared" si="124"/>
        <v>0</v>
      </c>
      <c r="H281" s="3271">
        <f t="shared" si="125"/>
        <v>0</v>
      </c>
      <c r="I281" s="3278"/>
      <c r="J281" s="3278"/>
      <c r="K281" s="3278"/>
      <c r="L281" s="3278"/>
      <c r="M281" s="3278"/>
      <c r="N281" s="3278"/>
      <c r="O281" s="3278"/>
      <c r="P281" s="3278"/>
      <c r="Q281" s="3278"/>
      <c r="R281" s="3278"/>
      <c r="S281" s="3278"/>
      <c r="T281" s="3278"/>
      <c r="U281" s="3278"/>
      <c r="V281" s="3278"/>
      <c r="W281" s="3278"/>
      <c r="X281" s="3278"/>
      <c r="Y281" s="3278"/>
      <c r="Z281" s="3278"/>
      <c r="AA281" s="3278"/>
      <c r="AB281" s="3278"/>
      <c r="AC281" s="3268">
        <f t="shared" si="126"/>
        <v>0</v>
      </c>
      <c r="AD281" s="3288"/>
      <c r="AE281" s="3288"/>
      <c r="AF281" s="3288"/>
      <c r="AG281" s="3288"/>
      <c r="AH281" s="3288"/>
      <c r="AI281" s="3288"/>
      <c r="AJ281" s="3288"/>
      <c r="AK281" s="3288"/>
      <c r="AL281" s="3288"/>
      <c r="AM281" s="3288"/>
      <c r="AN281" s="3288"/>
      <c r="AO281" s="3288"/>
      <c r="AP281" s="3288"/>
      <c r="AQ281" s="3288"/>
      <c r="AR281" s="3288"/>
      <c r="AS281" s="3288"/>
      <c r="AT281" s="3298"/>
      <c r="AU281" s="3299"/>
      <c r="AV281" s="972">
        <f t="shared" si="127"/>
        <v>0</v>
      </c>
      <c r="AW281" s="972">
        <f t="shared" si="128"/>
        <v>0</v>
      </c>
      <c r="AX281" s="972">
        <f t="shared" si="129"/>
        <v>0</v>
      </c>
      <c r="AY281" s="3313">
        <f t="shared" si="130"/>
        <v>0</v>
      </c>
      <c r="AZ281" s="3268">
        <f t="shared" si="131"/>
        <v>0</v>
      </c>
      <c r="BA281" s="3268">
        <f t="shared" si="132"/>
        <v>0</v>
      </c>
      <c r="BB281" s="3268">
        <f t="shared" si="133"/>
        <v>0</v>
      </c>
      <c r="BC281" s="3268">
        <f t="shared" si="134"/>
        <v>0</v>
      </c>
      <c r="BD281" s="3268">
        <f t="shared" si="135"/>
        <v>0</v>
      </c>
      <c r="BE281" s="3268">
        <f t="shared" si="136"/>
        <v>0</v>
      </c>
      <c r="BF281" s="3268">
        <f t="shared" si="137"/>
        <v>0</v>
      </c>
      <c r="BG281" s="3268">
        <f t="shared" si="138"/>
        <v>0</v>
      </c>
      <c r="BH281" s="3268">
        <f t="shared" si="139"/>
        <v>0</v>
      </c>
      <c r="BI281" s="3268">
        <f t="shared" si="140"/>
        <v>0</v>
      </c>
      <c r="BJ281" s="3268">
        <f t="shared" si="141"/>
        <v>0</v>
      </c>
      <c r="BK281" s="3268">
        <f t="shared" si="142"/>
        <v>0</v>
      </c>
      <c r="BL281" s="3268">
        <f t="shared" si="143"/>
        <v>0</v>
      </c>
      <c r="BM281" s="3268">
        <f t="shared" si="144"/>
        <v>0</v>
      </c>
      <c r="BN281" s="3268">
        <f t="shared" si="145"/>
        <v>0</v>
      </c>
      <c r="BO281" s="3268">
        <f t="shared" si="146"/>
        <v>0</v>
      </c>
      <c r="BP281" s="3268">
        <f t="shared" si="147"/>
        <v>0</v>
      </c>
      <c r="BQ281" s="3268">
        <f t="shared" si="148"/>
        <v>0</v>
      </c>
      <c r="BR281" s="3268">
        <f t="shared" si="149"/>
        <v>0</v>
      </c>
      <c r="BS281" s="3268">
        <f t="shared" si="150"/>
        <v>0</v>
      </c>
      <c r="BT281" s="3320">
        <f t="shared" si="151"/>
        <v>0</v>
      </c>
    </row>
    <row r="282" spans="1:72">
      <c r="A282" s="3265"/>
      <c r="B282" s="3266"/>
      <c r="C282" s="3266"/>
      <c r="D282" s="3267"/>
      <c r="E282" s="3268">
        <f t="shared" si="123"/>
        <v>0</v>
      </c>
      <c r="F282" s="3269"/>
      <c r="G282" s="3270">
        <f t="shared" si="124"/>
        <v>0</v>
      </c>
      <c r="H282" s="3271">
        <f t="shared" si="125"/>
        <v>0</v>
      </c>
      <c r="I282" s="3278"/>
      <c r="J282" s="3278"/>
      <c r="K282" s="3278"/>
      <c r="L282" s="3278"/>
      <c r="M282" s="3278"/>
      <c r="N282" s="3278"/>
      <c r="O282" s="3278"/>
      <c r="P282" s="3278"/>
      <c r="Q282" s="3278"/>
      <c r="R282" s="3278"/>
      <c r="S282" s="3278"/>
      <c r="T282" s="3278"/>
      <c r="U282" s="3278"/>
      <c r="V282" s="3278"/>
      <c r="W282" s="3278"/>
      <c r="X282" s="3278"/>
      <c r="Y282" s="3278"/>
      <c r="Z282" s="3278"/>
      <c r="AA282" s="3278"/>
      <c r="AB282" s="3278"/>
      <c r="AC282" s="3268">
        <f t="shared" si="126"/>
        <v>0</v>
      </c>
      <c r="AD282" s="3288"/>
      <c r="AE282" s="3288"/>
      <c r="AF282" s="3288"/>
      <c r="AG282" s="3288"/>
      <c r="AH282" s="3288"/>
      <c r="AI282" s="3288"/>
      <c r="AJ282" s="3288"/>
      <c r="AK282" s="3288"/>
      <c r="AL282" s="3288"/>
      <c r="AM282" s="3288"/>
      <c r="AN282" s="3288"/>
      <c r="AO282" s="3288"/>
      <c r="AP282" s="3288"/>
      <c r="AQ282" s="3288"/>
      <c r="AR282" s="3288"/>
      <c r="AS282" s="3288"/>
      <c r="AT282" s="3298"/>
      <c r="AU282" s="3299"/>
      <c r="AV282" s="972">
        <f t="shared" si="127"/>
        <v>0</v>
      </c>
      <c r="AW282" s="972">
        <f t="shared" si="128"/>
        <v>0</v>
      </c>
      <c r="AX282" s="972">
        <f t="shared" si="129"/>
        <v>0</v>
      </c>
      <c r="AY282" s="3313">
        <f t="shared" si="130"/>
        <v>0</v>
      </c>
      <c r="AZ282" s="3268">
        <f t="shared" si="131"/>
        <v>0</v>
      </c>
      <c r="BA282" s="3268">
        <f t="shared" si="132"/>
        <v>0</v>
      </c>
      <c r="BB282" s="3268">
        <f t="shared" si="133"/>
        <v>0</v>
      </c>
      <c r="BC282" s="3268">
        <f t="shared" si="134"/>
        <v>0</v>
      </c>
      <c r="BD282" s="3268">
        <f t="shared" si="135"/>
        <v>0</v>
      </c>
      <c r="BE282" s="3268">
        <f t="shared" si="136"/>
        <v>0</v>
      </c>
      <c r="BF282" s="3268">
        <f t="shared" si="137"/>
        <v>0</v>
      </c>
      <c r="BG282" s="3268">
        <f t="shared" si="138"/>
        <v>0</v>
      </c>
      <c r="BH282" s="3268">
        <f t="shared" si="139"/>
        <v>0</v>
      </c>
      <c r="BI282" s="3268">
        <f t="shared" si="140"/>
        <v>0</v>
      </c>
      <c r="BJ282" s="3268">
        <f t="shared" si="141"/>
        <v>0</v>
      </c>
      <c r="BK282" s="3268">
        <f t="shared" si="142"/>
        <v>0</v>
      </c>
      <c r="BL282" s="3268">
        <f t="shared" si="143"/>
        <v>0</v>
      </c>
      <c r="BM282" s="3268">
        <f t="shared" si="144"/>
        <v>0</v>
      </c>
      <c r="BN282" s="3268">
        <f t="shared" si="145"/>
        <v>0</v>
      </c>
      <c r="BO282" s="3268">
        <f t="shared" si="146"/>
        <v>0</v>
      </c>
      <c r="BP282" s="3268">
        <f t="shared" si="147"/>
        <v>0</v>
      </c>
      <c r="BQ282" s="3268">
        <f t="shared" si="148"/>
        <v>0</v>
      </c>
      <c r="BR282" s="3268">
        <f t="shared" si="149"/>
        <v>0</v>
      </c>
      <c r="BS282" s="3268">
        <f t="shared" si="150"/>
        <v>0</v>
      </c>
      <c r="BT282" s="3320">
        <f t="shared" si="151"/>
        <v>0</v>
      </c>
    </row>
    <row r="283" spans="1:72">
      <c r="A283" s="3265"/>
      <c r="B283" s="3266"/>
      <c r="C283" s="3266"/>
      <c r="D283" s="3267"/>
      <c r="E283" s="3268">
        <f t="shared" si="123"/>
        <v>0</v>
      </c>
      <c r="F283" s="3269"/>
      <c r="G283" s="3270">
        <f t="shared" si="124"/>
        <v>0</v>
      </c>
      <c r="H283" s="3271">
        <f t="shared" si="125"/>
        <v>0</v>
      </c>
      <c r="I283" s="3278"/>
      <c r="J283" s="3278"/>
      <c r="K283" s="3278"/>
      <c r="L283" s="3278"/>
      <c r="M283" s="3278"/>
      <c r="N283" s="3278"/>
      <c r="O283" s="3278"/>
      <c r="P283" s="3278"/>
      <c r="Q283" s="3278"/>
      <c r="R283" s="3278"/>
      <c r="S283" s="3278"/>
      <c r="T283" s="3278"/>
      <c r="U283" s="3278"/>
      <c r="V283" s="3278"/>
      <c r="W283" s="3278"/>
      <c r="X283" s="3278"/>
      <c r="Y283" s="3278"/>
      <c r="Z283" s="3278"/>
      <c r="AA283" s="3278"/>
      <c r="AB283" s="3278"/>
      <c r="AC283" s="3268">
        <f t="shared" si="126"/>
        <v>0</v>
      </c>
      <c r="AD283" s="3288"/>
      <c r="AE283" s="3288"/>
      <c r="AF283" s="3288"/>
      <c r="AG283" s="3288"/>
      <c r="AH283" s="3288"/>
      <c r="AI283" s="3288"/>
      <c r="AJ283" s="3288"/>
      <c r="AK283" s="3288"/>
      <c r="AL283" s="3288"/>
      <c r="AM283" s="3288"/>
      <c r="AN283" s="3288"/>
      <c r="AO283" s="3288"/>
      <c r="AP283" s="3288"/>
      <c r="AQ283" s="3288"/>
      <c r="AR283" s="3288"/>
      <c r="AS283" s="3288"/>
      <c r="AT283" s="3298"/>
      <c r="AU283" s="3299"/>
      <c r="AV283" s="972">
        <f t="shared" si="127"/>
        <v>0</v>
      </c>
      <c r="AW283" s="972">
        <f t="shared" si="128"/>
        <v>0</v>
      </c>
      <c r="AX283" s="972">
        <f t="shared" si="129"/>
        <v>0</v>
      </c>
      <c r="AY283" s="3313">
        <f t="shared" si="130"/>
        <v>0</v>
      </c>
      <c r="AZ283" s="3268">
        <f t="shared" si="131"/>
        <v>0</v>
      </c>
      <c r="BA283" s="3268">
        <f t="shared" si="132"/>
        <v>0</v>
      </c>
      <c r="BB283" s="3268">
        <f t="shared" si="133"/>
        <v>0</v>
      </c>
      <c r="BC283" s="3268">
        <f t="shared" si="134"/>
        <v>0</v>
      </c>
      <c r="BD283" s="3268">
        <f t="shared" si="135"/>
        <v>0</v>
      </c>
      <c r="BE283" s="3268">
        <f t="shared" si="136"/>
        <v>0</v>
      </c>
      <c r="BF283" s="3268">
        <f t="shared" si="137"/>
        <v>0</v>
      </c>
      <c r="BG283" s="3268">
        <f t="shared" si="138"/>
        <v>0</v>
      </c>
      <c r="BH283" s="3268">
        <f t="shared" si="139"/>
        <v>0</v>
      </c>
      <c r="BI283" s="3268">
        <f t="shared" si="140"/>
        <v>0</v>
      </c>
      <c r="BJ283" s="3268">
        <f t="shared" si="141"/>
        <v>0</v>
      </c>
      <c r="BK283" s="3268">
        <f t="shared" si="142"/>
        <v>0</v>
      </c>
      <c r="BL283" s="3268">
        <f t="shared" si="143"/>
        <v>0</v>
      </c>
      <c r="BM283" s="3268">
        <f t="shared" si="144"/>
        <v>0</v>
      </c>
      <c r="BN283" s="3268">
        <f t="shared" si="145"/>
        <v>0</v>
      </c>
      <c r="BO283" s="3268">
        <f t="shared" si="146"/>
        <v>0</v>
      </c>
      <c r="BP283" s="3268">
        <f t="shared" si="147"/>
        <v>0</v>
      </c>
      <c r="BQ283" s="3268">
        <f t="shared" si="148"/>
        <v>0</v>
      </c>
      <c r="BR283" s="3268">
        <f t="shared" si="149"/>
        <v>0</v>
      </c>
      <c r="BS283" s="3268">
        <f t="shared" si="150"/>
        <v>0</v>
      </c>
      <c r="BT283" s="3320">
        <f t="shared" si="151"/>
        <v>0</v>
      </c>
    </row>
    <row r="284" spans="1:72">
      <c r="A284" s="3265"/>
      <c r="B284" s="3266"/>
      <c r="C284" s="3266"/>
      <c r="D284" s="3267"/>
      <c r="E284" s="3268">
        <f t="shared" si="123"/>
        <v>0</v>
      </c>
      <c r="F284" s="3269"/>
      <c r="G284" s="3270">
        <f t="shared" si="124"/>
        <v>0</v>
      </c>
      <c r="H284" s="3271">
        <f t="shared" si="125"/>
        <v>0</v>
      </c>
      <c r="I284" s="3278"/>
      <c r="J284" s="3278"/>
      <c r="K284" s="3278"/>
      <c r="L284" s="3278"/>
      <c r="M284" s="3278"/>
      <c r="N284" s="3278"/>
      <c r="O284" s="3278"/>
      <c r="P284" s="3278"/>
      <c r="Q284" s="3278"/>
      <c r="R284" s="3278"/>
      <c r="S284" s="3278"/>
      <c r="T284" s="3278"/>
      <c r="U284" s="3278"/>
      <c r="V284" s="3278"/>
      <c r="W284" s="3278"/>
      <c r="X284" s="3278"/>
      <c r="Y284" s="3278"/>
      <c r="Z284" s="3278"/>
      <c r="AA284" s="3278"/>
      <c r="AB284" s="3278"/>
      <c r="AC284" s="3268">
        <f t="shared" si="126"/>
        <v>0</v>
      </c>
      <c r="AD284" s="3288"/>
      <c r="AE284" s="3288"/>
      <c r="AF284" s="3288"/>
      <c r="AG284" s="3288"/>
      <c r="AH284" s="3288"/>
      <c r="AI284" s="3288"/>
      <c r="AJ284" s="3288"/>
      <c r="AK284" s="3288"/>
      <c r="AL284" s="3288"/>
      <c r="AM284" s="3288"/>
      <c r="AN284" s="3288"/>
      <c r="AO284" s="3288"/>
      <c r="AP284" s="3288"/>
      <c r="AQ284" s="3288"/>
      <c r="AR284" s="3288"/>
      <c r="AS284" s="3288"/>
      <c r="AT284" s="3298"/>
      <c r="AU284" s="3299"/>
      <c r="AV284" s="972">
        <f t="shared" si="127"/>
        <v>0</v>
      </c>
      <c r="AW284" s="972">
        <f t="shared" si="128"/>
        <v>0</v>
      </c>
      <c r="AX284" s="972">
        <f t="shared" si="129"/>
        <v>0</v>
      </c>
      <c r="AY284" s="3313">
        <f t="shared" si="130"/>
        <v>0</v>
      </c>
      <c r="AZ284" s="3268">
        <f t="shared" si="131"/>
        <v>0</v>
      </c>
      <c r="BA284" s="3268">
        <f t="shared" si="132"/>
        <v>0</v>
      </c>
      <c r="BB284" s="3268">
        <f t="shared" si="133"/>
        <v>0</v>
      </c>
      <c r="BC284" s="3268">
        <f t="shared" si="134"/>
        <v>0</v>
      </c>
      <c r="BD284" s="3268">
        <f t="shared" si="135"/>
        <v>0</v>
      </c>
      <c r="BE284" s="3268">
        <f t="shared" si="136"/>
        <v>0</v>
      </c>
      <c r="BF284" s="3268">
        <f t="shared" si="137"/>
        <v>0</v>
      </c>
      <c r="BG284" s="3268">
        <f t="shared" si="138"/>
        <v>0</v>
      </c>
      <c r="BH284" s="3268">
        <f t="shared" si="139"/>
        <v>0</v>
      </c>
      <c r="BI284" s="3268">
        <f t="shared" si="140"/>
        <v>0</v>
      </c>
      <c r="BJ284" s="3268">
        <f t="shared" si="141"/>
        <v>0</v>
      </c>
      <c r="BK284" s="3268">
        <f t="shared" si="142"/>
        <v>0</v>
      </c>
      <c r="BL284" s="3268">
        <f t="shared" si="143"/>
        <v>0</v>
      </c>
      <c r="BM284" s="3268">
        <f t="shared" si="144"/>
        <v>0</v>
      </c>
      <c r="BN284" s="3268">
        <f t="shared" si="145"/>
        <v>0</v>
      </c>
      <c r="BO284" s="3268">
        <f t="shared" si="146"/>
        <v>0</v>
      </c>
      <c r="BP284" s="3268">
        <f t="shared" si="147"/>
        <v>0</v>
      </c>
      <c r="BQ284" s="3268">
        <f t="shared" si="148"/>
        <v>0</v>
      </c>
      <c r="BR284" s="3268">
        <f t="shared" si="149"/>
        <v>0</v>
      </c>
      <c r="BS284" s="3268">
        <f t="shared" si="150"/>
        <v>0</v>
      </c>
      <c r="BT284" s="3320">
        <f t="shared" si="151"/>
        <v>0</v>
      </c>
    </row>
    <row r="285" spans="1:72">
      <c r="A285" s="3265"/>
      <c r="B285" s="3266"/>
      <c r="C285" s="3266"/>
      <c r="D285" s="3267"/>
      <c r="E285" s="3268">
        <f t="shared" si="123"/>
        <v>0</v>
      </c>
      <c r="F285" s="3269"/>
      <c r="G285" s="3270">
        <f t="shared" si="124"/>
        <v>0</v>
      </c>
      <c r="H285" s="3271">
        <f t="shared" si="125"/>
        <v>0</v>
      </c>
      <c r="I285" s="3278"/>
      <c r="J285" s="3278"/>
      <c r="K285" s="3278"/>
      <c r="L285" s="3278"/>
      <c r="M285" s="3278"/>
      <c r="N285" s="3278"/>
      <c r="O285" s="3278"/>
      <c r="P285" s="3278"/>
      <c r="Q285" s="3278"/>
      <c r="R285" s="3278"/>
      <c r="S285" s="3278"/>
      <c r="T285" s="3278"/>
      <c r="U285" s="3278"/>
      <c r="V285" s="3278"/>
      <c r="W285" s="3278"/>
      <c r="X285" s="3278"/>
      <c r="Y285" s="3278"/>
      <c r="Z285" s="3278"/>
      <c r="AA285" s="3278"/>
      <c r="AB285" s="3278"/>
      <c r="AC285" s="3268">
        <f t="shared" si="126"/>
        <v>0</v>
      </c>
      <c r="AD285" s="3288"/>
      <c r="AE285" s="3288"/>
      <c r="AF285" s="3288"/>
      <c r="AG285" s="3288"/>
      <c r="AH285" s="3288"/>
      <c r="AI285" s="3288"/>
      <c r="AJ285" s="3288"/>
      <c r="AK285" s="3288"/>
      <c r="AL285" s="3288"/>
      <c r="AM285" s="3288"/>
      <c r="AN285" s="3288"/>
      <c r="AO285" s="3288"/>
      <c r="AP285" s="3288"/>
      <c r="AQ285" s="3288"/>
      <c r="AR285" s="3288"/>
      <c r="AS285" s="3288"/>
      <c r="AT285" s="3298"/>
      <c r="AU285" s="3299"/>
      <c r="AV285" s="972">
        <f t="shared" si="127"/>
        <v>0</v>
      </c>
      <c r="AW285" s="972">
        <f t="shared" si="128"/>
        <v>0</v>
      </c>
      <c r="AX285" s="972">
        <f t="shared" si="129"/>
        <v>0</v>
      </c>
      <c r="AY285" s="3313">
        <f t="shared" si="130"/>
        <v>0</v>
      </c>
      <c r="AZ285" s="3268">
        <f t="shared" si="131"/>
        <v>0</v>
      </c>
      <c r="BA285" s="3268">
        <f t="shared" si="132"/>
        <v>0</v>
      </c>
      <c r="BB285" s="3268">
        <f t="shared" si="133"/>
        <v>0</v>
      </c>
      <c r="BC285" s="3268">
        <f t="shared" si="134"/>
        <v>0</v>
      </c>
      <c r="BD285" s="3268">
        <f t="shared" si="135"/>
        <v>0</v>
      </c>
      <c r="BE285" s="3268">
        <f t="shared" si="136"/>
        <v>0</v>
      </c>
      <c r="BF285" s="3268">
        <f t="shared" si="137"/>
        <v>0</v>
      </c>
      <c r="BG285" s="3268">
        <f t="shared" si="138"/>
        <v>0</v>
      </c>
      <c r="BH285" s="3268">
        <f t="shared" si="139"/>
        <v>0</v>
      </c>
      <c r="BI285" s="3268">
        <f t="shared" si="140"/>
        <v>0</v>
      </c>
      <c r="BJ285" s="3268">
        <f t="shared" si="141"/>
        <v>0</v>
      </c>
      <c r="BK285" s="3268">
        <f t="shared" si="142"/>
        <v>0</v>
      </c>
      <c r="BL285" s="3268">
        <f t="shared" si="143"/>
        <v>0</v>
      </c>
      <c r="BM285" s="3268">
        <f t="shared" si="144"/>
        <v>0</v>
      </c>
      <c r="BN285" s="3268">
        <f t="shared" si="145"/>
        <v>0</v>
      </c>
      <c r="BO285" s="3268">
        <f t="shared" si="146"/>
        <v>0</v>
      </c>
      <c r="BP285" s="3268">
        <f t="shared" si="147"/>
        <v>0</v>
      </c>
      <c r="BQ285" s="3268">
        <f t="shared" si="148"/>
        <v>0</v>
      </c>
      <c r="BR285" s="3268">
        <f t="shared" si="149"/>
        <v>0</v>
      </c>
      <c r="BS285" s="3268">
        <f t="shared" si="150"/>
        <v>0</v>
      </c>
      <c r="BT285" s="3320">
        <f t="shared" si="151"/>
        <v>0</v>
      </c>
    </row>
    <row r="286" spans="1:72">
      <c r="A286" s="3265"/>
      <c r="B286" s="3266"/>
      <c r="C286" s="3266"/>
      <c r="D286" s="3267"/>
      <c r="E286" s="3268">
        <f t="shared" si="123"/>
        <v>0</v>
      </c>
      <c r="F286" s="3269"/>
      <c r="G286" s="3270">
        <f t="shared" si="124"/>
        <v>0</v>
      </c>
      <c r="H286" s="3271">
        <f t="shared" si="125"/>
        <v>0</v>
      </c>
      <c r="I286" s="3278"/>
      <c r="J286" s="3278"/>
      <c r="K286" s="3278"/>
      <c r="L286" s="3278"/>
      <c r="M286" s="3278"/>
      <c r="N286" s="3278"/>
      <c r="O286" s="3278"/>
      <c r="P286" s="3278"/>
      <c r="Q286" s="3278"/>
      <c r="R286" s="3278"/>
      <c r="S286" s="3278"/>
      <c r="T286" s="3278"/>
      <c r="U286" s="3278"/>
      <c r="V286" s="3278"/>
      <c r="W286" s="3278"/>
      <c r="X286" s="3278"/>
      <c r="Y286" s="3278"/>
      <c r="Z286" s="3278"/>
      <c r="AA286" s="3278"/>
      <c r="AB286" s="3278"/>
      <c r="AC286" s="3268">
        <f t="shared" si="126"/>
        <v>0</v>
      </c>
      <c r="AD286" s="3288"/>
      <c r="AE286" s="3288"/>
      <c r="AF286" s="3288"/>
      <c r="AG286" s="3288"/>
      <c r="AH286" s="3288"/>
      <c r="AI286" s="3288"/>
      <c r="AJ286" s="3288"/>
      <c r="AK286" s="3288"/>
      <c r="AL286" s="3288"/>
      <c r="AM286" s="3288"/>
      <c r="AN286" s="3288"/>
      <c r="AO286" s="3288"/>
      <c r="AP286" s="3288"/>
      <c r="AQ286" s="3288"/>
      <c r="AR286" s="3288"/>
      <c r="AS286" s="3288"/>
      <c r="AT286" s="3298"/>
      <c r="AU286" s="3299"/>
      <c r="AV286" s="972">
        <f t="shared" si="127"/>
        <v>0</v>
      </c>
      <c r="AW286" s="972">
        <f t="shared" si="128"/>
        <v>0</v>
      </c>
      <c r="AX286" s="972">
        <f t="shared" si="129"/>
        <v>0</v>
      </c>
      <c r="AY286" s="3313">
        <f t="shared" si="130"/>
        <v>0</v>
      </c>
      <c r="AZ286" s="3268">
        <f t="shared" si="131"/>
        <v>0</v>
      </c>
      <c r="BA286" s="3268">
        <f t="shared" si="132"/>
        <v>0</v>
      </c>
      <c r="BB286" s="3268">
        <f t="shared" si="133"/>
        <v>0</v>
      </c>
      <c r="BC286" s="3268">
        <f t="shared" si="134"/>
        <v>0</v>
      </c>
      <c r="BD286" s="3268">
        <f t="shared" si="135"/>
        <v>0</v>
      </c>
      <c r="BE286" s="3268">
        <f t="shared" si="136"/>
        <v>0</v>
      </c>
      <c r="BF286" s="3268">
        <f t="shared" si="137"/>
        <v>0</v>
      </c>
      <c r="BG286" s="3268">
        <f t="shared" si="138"/>
        <v>0</v>
      </c>
      <c r="BH286" s="3268">
        <f t="shared" si="139"/>
        <v>0</v>
      </c>
      <c r="BI286" s="3268">
        <f t="shared" si="140"/>
        <v>0</v>
      </c>
      <c r="BJ286" s="3268">
        <f t="shared" si="141"/>
        <v>0</v>
      </c>
      <c r="BK286" s="3268">
        <f t="shared" si="142"/>
        <v>0</v>
      </c>
      <c r="BL286" s="3268">
        <f t="shared" si="143"/>
        <v>0</v>
      </c>
      <c r="BM286" s="3268">
        <f t="shared" si="144"/>
        <v>0</v>
      </c>
      <c r="BN286" s="3268">
        <f t="shared" si="145"/>
        <v>0</v>
      </c>
      <c r="BO286" s="3268">
        <f t="shared" si="146"/>
        <v>0</v>
      </c>
      <c r="BP286" s="3268">
        <f t="shared" si="147"/>
        <v>0</v>
      </c>
      <c r="BQ286" s="3268">
        <f t="shared" si="148"/>
        <v>0</v>
      </c>
      <c r="BR286" s="3268">
        <f t="shared" si="149"/>
        <v>0</v>
      </c>
      <c r="BS286" s="3268">
        <f t="shared" si="150"/>
        <v>0</v>
      </c>
      <c r="BT286" s="3320">
        <f t="shared" si="151"/>
        <v>0</v>
      </c>
    </row>
    <row r="287" spans="1:72">
      <c r="A287" s="3265"/>
      <c r="B287" s="3266"/>
      <c r="C287" s="3266"/>
      <c r="D287" s="3267"/>
      <c r="E287" s="3268">
        <f t="shared" si="123"/>
        <v>0</v>
      </c>
      <c r="F287" s="3269"/>
      <c r="G287" s="3270">
        <f t="shared" si="124"/>
        <v>0</v>
      </c>
      <c r="H287" s="3271">
        <f t="shared" si="125"/>
        <v>0</v>
      </c>
      <c r="I287" s="3278"/>
      <c r="J287" s="3278"/>
      <c r="K287" s="3278"/>
      <c r="L287" s="3278"/>
      <c r="M287" s="3278"/>
      <c r="N287" s="3278"/>
      <c r="O287" s="3278"/>
      <c r="P287" s="3278"/>
      <c r="Q287" s="3278"/>
      <c r="R287" s="3278"/>
      <c r="S287" s="3278"/>
      <c r="T287" s="3278"/>
      <c r="U287" s="3278"/>
      <c r="V287" s="3278"/>
      <c r="W287" s="3278"/>
      <c r="X287" s="3278"/>
      <c r="Y287" s="3278"/>
      <c r="Z287" s="3278"/>
      <c r="AA287" s="3278"/>
      <c r="AB287" s="3278"/>
      <c r="AC287" s="3268">
        <f t="shared" si="126"/>
        <v>0</v>
      </c>
      <c r="AD287" s="3288"/>
      <c r="AE287" s="3288"/>
      <c r="AF287" s="3288"/>
      <c r="AG287" s="3288"/>
      <c r="AH287" s="3288"/>
      <c r="AI287" s="3288"/>
      <c r="AJ287" s="3288"/>
      <c r="AK287" s="3288"/>
      <c r="AL287" s="3288"/>
      <c r="AM287" s="3288"/>
      <c r="AN287" s="3288"/>
      <c r="AO287" s="3288"/>
      <c r="AP287" s="3288"/>
      <c r="AQ287" s="3288"/>
      <c r="AR287" s="3288"/>
      <c r="AS287" s="3288"/>
      <c r="AT287" s="3298"/>
      <c r="AU287" s="3299"/>
      <c r="AV287" s="972">
        <f t="shared" si="127"/>
        <v>0</v>
      </c>
      <c r="AW287" s="972">
        <f t="shared" si="128"/>
        <v>0</v>
      </c>
      <c r="AX287" s="972">
        <f t="shared" si="129"/>
        <v>0</v>
      </c>
      <c r="AY287" s="3313">
        <f t="shared" si="130"/>
        <v>0</v>
      </c>
      <c r="AZ287" s="3268">
        <f t="shared" si="131"/>
        <v>0</v>
      </c>
      <c r="BA287" s="3268">
        <f t="shared" si="132"/>
        <v>0</v>
      </c>
      <c r="BB287" s="3268">
        <f t="shared" si="133"/>
        <v>0</v>
      </c>
      <c r="BC287" s="3268">
        <f t="shared" si="134"/>
        <v>0</v>
      </c>
      <c r="BD287" s="3268">
        <f t="shared" si="135"/>
        <v>0</v>
      </c>
      <c r="BE287" s="3268">
        <f t="shared" si="136"/>
        <v>0</v>
      </c>
      <c r="BF287" s="3268">
        <f t="shared" si="137"/>
        <v>0</v>
      </c>
      <c r="BG287" s="3268">
        <f t="shared" si="138"/>
        <v>0</v>
      </c>
      <c r="BH287" s="3268">
        <f t="shared" si="139"/>
        <v>0</v>
      </c>
      <c r="BI287" s="3268">
        <f t="shared" si="140"/>
        <v>0</v>
      </c>
      <c r="BJ287" s="3268">
        <f t="shared" si="141"/>
        <v>0</v>
      </c>
      <c r="BK287" s="3268">
        <f t="shared" si="142"/>
        <v>0</v>
      </c>
      <c r="BL287" s="3268">
        <f t="shared" si="143"/>
        <v>0</v>
      </c>
      <c r="BM287" s="3268">
        <f t="shared" si="144"/>
        <v>0</v>
      </c>
      <c r="BN287" s="3268">
        <f t="shared" si="145"/>
        <v>0</v>
      </c>
      <c r="BO287" s="3268">
        <f t="shared" si="146"/>
        <v>0</v>
      </c>
      <c r="BP287" s="3268">
        <f t="shared" si="147"/>
        <v>0</v>
      </c>
      <c r="BQ287" s="3268">
        <f t="shared" si="148"/>
        <v>0</v>
      </c>
      <c r="BR287" s="3268">
        <f t="shared" si="149"/>
        <v>0</v>
      </c>
      <c r="BS287" s="3268">
        <f t="shared" si="150"/>
        <v>0</v>
      </c>
      <c r="BT287" s="3320">
        <f t="shared" si="151"/>
        <v>0</v>
      </c>
    </row>
    <row r="288" spans="1:72">
      <c r="A288" s="3265"/>
      <c r="B288" s="3266"/>
      <c r="C288" s="3266"/>
      <c r="D288" s="3267"/>
      <c r="E288" s="3268">
        <f t="shared" si="123"/>
        <v>0</v>
      </c>
      <c r="F288" s="3269"/>
      <c r="G288" s="3270">
        <f t="shared" si="124"/>
        <v>0</v>
      </c>
      <c r="H288" s="3271">
        <f t="shared" si="125"/>
        <v>0</v>
      </c>
      <c r="I288" s="3278"/>
      <c r="J288" s="3278"/>
      <c r="K288" s="3278"/>
      <c r="L288" s="3278"/>
      <c r="M288" s="3278"/>
      <c r="N288" s="3278"/>
      <c r="O288" s="3278"/>
      <c r="P288" s="3278"/>
      <c r="Q288" s="3278"/>
      <c r="R288" s="3278"/>
      <c r="S288" s="3278"/>
      <c r="T288" s="3278"/>
      <c r="U288" s="3278"/>
      <c r="V288" s="3278"/>
      <c r="W288" s="3278"/>
      <c r="X288" s="3278"/>
      <c r="Y288" s="3278"/>
      <c r="Z288" s="3278"/>
      <c r="AA288" s="3278"/>
      <c r="AB288" s="3278"/>
      <c r="AC288" s="3268">
        <f t="shared" si="126"/>
        <v>0</v>
      </c>
      <c r="AD288" s="3288"/>
      <c r="AE288" s="3288"/>
      <c r="AF288" s="3288"/>
      <c r="AG288" s="3288"/>
      <c r="AH288" s="3288"/>
      <c r="AI288" s="3288"/>
      <c r="AJ288" s="3288"/>
      <c r="AK288" s="3288"/>
      <c r="AL288" s="3288"/>
      <c r="AM288" s="3288"/>
      <c r="AN288" s="3288"/>
      <c r="AO288" s="3288"/>
      <c r="AP288" s="3288"/>
      <c r="AQ288" s="3288"/>
      <c r="AR288" s="3288"/>
      <c r="AS288" s="3288"/>
      <c r="AT288" s="3298"/>
      <c r="AU288" s="3299"/>
      <c r="AV288" s="972">
        <f t="shared" si="127"/>
        <v>0</v>
      </c>
      <c r="AW288" s="972">
        <f t="shared" si="128"/>
        <v>0</v>
      </c>
      <c r="AX288" s="972">
        <f t="shared" si="129"/>
        <v>0</v>
      </c>
      <c r="AY288" s="3313">
        <f t="shared" si="130"/>
        <v>0</v>
      </c>
      <c r="AZ288" s="3268">
        <f t="shared" si="131"/>
        <v>0</v>
      </c>
      <c r="BA288" s="3268">
        <f t="shared" si="132"/>
        <v>0</v>
      </c>
      <c r="BB288" s="3268">
        <f t="shared" si="133"/>
        <v>0</v>
      </c>
      <c r="BC288" s="3268">
        <f t="shared" si="134"/>
        <v>0</v>
      </c>
      <c r="BD288" s="3268">
        <f t="shared" si="135"/>
        <v>0</v>
      </c>
      <c r="BE288" s="3268">
        <f t="shared" si="136"/>
        <v>0</v>
      </c>
      <c r="BF288" s="3268">
        <f t="shared" si="137"/>
        <v>0</v>
      </c>
      <c r="BG288" s="3268">
        <f t="shared" si="138"/>
        <v>0</v>
      </c>
      <c r="BH288" s="3268">
        <f t="shared" si="139"/>
        <v>0</v>
      </c>
      <c r="BI288" s="3268">
        <f t="shared" si="140"/>
        <v>0</v>
      </c>
      <c r="BJ288" s="3268">
        <f t="shared" si="141"/>
        <v>0</v>
      </c>
      <c r="BK288" s="3268">
        <f t="shared" si="142"/>
        <v>0</v>
      </c>
      <c r="BL288" s="3268">
        <f t="shared" si="143"/>
        <v>0</v>
      </c>
      <c r="BM288" s="3268">
        <f t="shared" si="144"/>
        <v>0</v>
      </c>
      <c r="BN288" s="3268">
        <f t="shared" si="145"/>
        <v>0</v>
      </c>
      <c r="BO288" s="3268">
        <f t="shared" si="146"/>
        <v>0</v>
      </c>
      <c r="BP288" s="3268">
        <f t="shared" si="147"/>
        <v>0</v>
      </c>
      <c r="BQ288" s="3268">
        <f t="shared" si="148"/>
        <v>0</v>
      </c>
      <c r="BR288" s="3268">
        <f t="shared" si="149"/>
        <v>0</v>
      </c>
      <c r="BS288" s="3268">
        <f t="shared" si="150"/>
        <v>0</v>
      </c>
      <c r="BT288" s="3320">
        <f t="shared" si="151"/>
        <v>0</v>
      </c>
    </row>
    <row r="289" spans="1:72">
      <c r="A289" s="3265"/>
      <c r="B289" s="3266"/>
      <c r="C289" s="3266"/>
      <c r="D289" s="3267"/>
      <c r="E289" s="3268">
        <f t="shared" si="123"/>
        <v>0</v>
      </c>
      <c r="F289" s="3269"/>
      <c r="G289" s="3270">
        <f t="shared" si="124"/>
        <v>0</v>
      </c>
      <c r="H289" s="3271">
        <f t="shared" si="125"/>
        <v>0</v>
      </c>
      <c r="I289" s="3278"/>
      <c r="J289" s="3278"/>
      <c r="K289" s="3278"/>
      <c r="L289" s="3278"/>
      <c r="M289" s="3278"/>
      <c r="N289" s="3278"/>
      <c r="O289" s="3278"/>
      <c r="P289" s="3278"/>
      <c r="Q289" s="3278"/>
      <c r="R289" s="3278"/>
      <c r="S289" s="3278"/>
      <c r="T289" s="3278"/>
      <c r="U289" s="3278"/>
      <c r="V289" s="3278"/>
      <c r="W289" s="3278"/>
      <c r="X289" s="3278"/>
      <c r="Y289" s="3278"/>
      <c r="Z289" s="3278"/>
      <c r="AA289" s="3278"/>
      <c r="AB289" s="3278"/>
      <c r="AC289" s="3268">
        <f t="shared" si="126"/>
        <v>0</v>
      </c>
      <c r="AD289" s="3288"/>
      <c r="AE289" s="3288"/>
      <c r="AF289" s="3288"/>
      <c r="AG289" s="3288"/>
      <c r="AH289" s="3288"/>
      <c r="AI289" s="3288"/>
      <c r="AJ289" s="3288"/>
      <c r="AK289" s="3288"/>
      <c r="AL289" s="3288"/>
      <c r="AM289" s="3288"/>
      <c r="AN289" s="3288"/>
      <c r="AO289" s="3288"/>
      <c r="AP289" s="3288"/>
      <c r="AQ289" s="3288"/>
      <c r="AR289" s="3288"/>
      <c r="AS289" s="3288"/>
      <c r="AT289" s="3298"/>
      <c r="AU289" s="3299"/>
      <c r="AV289" s="972">
        <f t="shared" si="127"/>
        <v>0</v>
      </c>
      <c r="AW289" s="972">
        <f t="shared" si="128"/>
        <v>0</v>
      </c>
      <c r="AX289" s="972">
        <f t="shared" si="129"/>
        <v>0</v>
      </c>
      <c r="AY289" s="3313">
        <f t="shared" si="130"/>
        <v>0</v>
      </c>
      <c r="AZ289" s="3268">
        <f t="shared" si="131"/>
        <v>0</v>
      </c>
      <c r="BA289" s="3268">
        <f t="shared" si="132"/>
        <v>0</v>
      </c>
      <c r="BB289" s="3268">
        <f t="shared" si="133"/>
        <v>0</v>
      </c>
      <c r="BC289" s="3268">
        <f t="shared" si="134"/>
        <v>0</v>
      </c>
      <c r="BD289" s="3268">
        <f t="shared" si="135"/>
        <v>0</v>
      </c>
      <c r="BE289" s="3268">
        <f t="shared" si="136"/>
        <v>0</v>
      </c>
      <c r="BF289" s="3268">
        <f t="shared" si="137"/>
        <v>0</v>
      </c>
      <c r="BG289" s="3268">
        <f t="shared" si="138"/>
        <v>0</v>
      </c>
      <c r="BH289" s="3268">
        <f t="shared" si="139"/>
        <v>0</v>
      </c>
      <c r="BI289" s="3268">
        <f t="shared" si="140"/>
        <v>0</v>
      </c>
      <c r="BJ289" s="3268">
        <f t="shared" si="141"/>
        <v>0</v>
      </c>
      <c r="BK289" s="3268">
        <f t="shared" si="142"/>
        <v>0</v>
      </c>
      <c r="BL289" s="3268">
        <f t="shared" si="143"/>
        <v>0</v>
      </c>
      <c r="BM289" s="3268">
        <f t="shared" si="144"/>
        <v>0</v>
      </c>
      <c r="BN289" s="3268">
        <f t="shared" si="145"/>
        <v>0</v>
      </c>
      <c r="BO289" s="3268">
        <f t="shared" si="146"/>
        <v>0</v>
      </c>
      <c r="BP289" s="3268">
        <f t="shared" si="147"/>
        <v>0</v>
      </c>
      <c r="BQ289" s="3268">
        <f t="shared" si="148"/>
        <v>0</v>
      </c>
      <c r="BR289" s="3268">
        <f t="shared" si="149"/>
        <v>0</v>
      </c>
      <c r="BS289" s="3268">
        <f t="shared" si="150"/>
        <v>0</v>
      </c>
      <c r="BT289" s="3320">
        <f t="shared" si="151"/>
        <v>0</v>
      </c>
    </row>
    <row r="290" spans="1:72">
      <c r="A290" s="3265"/>
      <c r="B290" s="3266"/>
      <c r="C290" s="3266"/>
      <c r="D290" s="3267"/>
      <c r="E290" s="3268">
        <f t="shared" si="123"/>
        <v>0</v>
      </c>
      <c r="F290" s="3269"/>
      <c r="G290" s="3270">
        <f t="shared" si="124"/>
        <v>0</v>
      </c>
      <c r="H290" s="3271">
        <f t="shared" si="125"/>
        <v>0</v>
      </c>
      <c r="I290" s="3278"/>
      <c r="J290" s="3278"/>
      <c r="K290" s="3278"/>
      <c r="L290" s="3278"/>
      <c r="M290" s="3278"/>
      <c r="N290" s="3278"/>
      <c r="O290" s="3278"/>
      <c r="P290" s="3278"/>
      <c r="Q290" s="3278"/>
      <c r="R290" s="3278"/>
      <c r="S290" s="3278"/>
      <c r="T290" s="3278"/>
      <c r="U290" s="3278"/>
      <c r="V290" s="3278"/>
      <c r="W290" s="3278"/>
      <c r="X290" s="3278"/>
      <c r="Y290" s="3278"/>
      <c r="Z290" s="3278"/>
      <c r="AA290" s="3278"/>
      <c r="AB290" s="3278"/>
      <c r="AC290" s="3268">
        <f t="shared" si="126"/>
        <v>0</v>
      </c>
      <c r="AD290" s="3288"/>
      <c r="AE290" s="3288"/>
      <c r="AF290" s="3288"/>
      <c r="AG290" s="3288"/>
      <c r="AH290" s="3288"/>
      <c r="AI290" s="3288"/>
      <c r="AJ290" s="3288"/>
      <c r="AK290" s="3288"/>
      <c r="AL290" s="3288"/>
      <c r="AM290" s="3288"/>
      <c r="AN290" s="3288"/>
      <c r="AO290" s="3288"/>
      <c r="AP290" s="3288"/>
      <c r="AQ290" s="3288"/>
      <c r="AR290" s="3288"/>
      <c r="AS290" s="3288"/>
      <c r="AT290" s="3298"/>
      <c r="AU290" s="3299"/>
      <c r="AV290" s="972">
        <f t="shared" si="127"/>
        <v>0</v>
      </c>
      <c r="AW290" s="972">
        <f t="shared" si="128"/>
        <v>0</v>
      </c>
      <c r="AX290" s="972">
        <f t="shared" si="129"/>
        <v>0</v>
      </c>
      <c r="AY290" s="3313">
        <f t="shared" si="130"/>
        <v>0</v>
      </c>
      <c r="AZ290" s="3268">
        <f t="shared" si="131"/>
        <v>0</v>
      </c>
      <c r="BA290" s="3268">
        <f t="shared" si="132"/>
        <v>0</v>
      </c>
      <c r="BB290" s="3268">
        <f t="shared" si="133"/>
        <v>0</v>
      </c>
      <c r="BC290" s="3268">
        <f t="shared" si="134"/>
        <v>0</v>
      </c>
      <c r="BD290" s="3268">
        <f t="shared" si="135"/>
        <v>0</v>
      </c>
      <c r="BE290" s="3268">
        <f t="shared" si="136"/>
        <v>0</v>
      </c>
      <c r="BF290" s="3268">
        <f t="shared" si="137"/>
        <v>0</v>
      </c>
      <c r="BG290" s="3268">
        <f t="shared" si="138"/>
        <v>0</v>
      </c>
      <c r="BH290" s="3268">
        <f t="shared" si="139"/>
        <v>0</v>
      </c>
      <c r="BI290" s="3268">
        <f t="shared" si="140"/>
        <v>0</v>
      </c>
      <c r="BJ290" s="3268">
        <f t="shared" si="141"/>
        <v>0</v>
      </c>
      <c r="BK290" s="3268">
        <f t="shared" si="142"/>
        <v>0</v>
      </c>
      <c r="BL290" s="3268">
        <f t="shared" si="143"/>
        <v>0</v>
      </c>
      <c r="BM290" s="3268">
        <f t="shared" si="144"/>
        <v>0</v>
      </c>
      <c r="BN290" s="3268">
        <f t="shared" si="145"/>
        <v>0</v>
      </c>
      <c r="BO290" s="3268">
        <f t="shared" si="146"/>
        <v>0</v>
      </c>
      <c r="BP290" s="3268">
        <f t="shared" si="147"/>
        <v>0</v>
      </c>
      <c r="BQ290" s="3268">
        <f t="shared" si="148"/>
        <v>0</v>
      </c>
      <c r="BR290" s="3268">
        <f t="shared" si="149"/>
        <v>0</v>
      </c>
      <c r="BS290" s="3268">
        <f t="shared" si="150"/>
        <v>0</v>
      </c>
      <c r="BT290" s="3320">
        <f t="shared" si="151"/>
        <v>0</v>
      </c>
    </row>
    <row r="291" spans="1:72">
      <c r="A291" s="3265"/>
      <c r="B291" s="3266"/>
      <c r="C291" s="3266"/>
      <c r="D291" s="3267"/>
      <c r="E291" s="3268">
        <f t="shared" si="123"/>
        <v>0</v>
      </c>
      <c r="F291" s="3269"/>
      <c r="G291" s="3270">
        <f t="shared" si="124"/>
        <v>0</v>
      </c>
      <c r="H291" s="3271">
        <f t="shared" si="125"/>
        <v>0</v>
      </c>
      <c r="I291" s="3278"/>
      <c r="J291" s="3278"/>
      <c r="K291" s="3278"/>
      <c r="L291" s="3278"/>
      <c r="M291" s="3278"/>
      <c r="N291" s="3278"/>
      <c r="O291" s="3278"/>
      <c r="P291" s="3278"/>
      <c r="Q291" s="3278"/>
      <c r="R291" s="3278"/>
      <c r="S291" s="3278"/>
      <c r="T291" s="3278"/>
      <c r="U291" s="3278"/>
      <c r="V291" s="3278"/>
      <c r="W291" s="3278"/>
      <c r="X291" s="3278"/>
      <c r="Y291" s="3278"/>
      <c r="Z291" s="3278"/>
      <c r="AA291" s="3278"/>
      <c r="AB291" s="3278"/>
      <c r="AC291" s="3268">
        <f t="shared" si="126"/>
        <v>0</v>
      </c>
      <c r="AD291" s="3288"/>
      <c r="AE291" s="3288"/>
      <c r="AF291" s="3288"/>
      <c r="AG291" s="3288"/>
      <c r="AH291" s="3288"/>
      <c r="AI291" s="3288"/>
      <c r="AJ291" s="3288"/>
      <c r="AK291" s="3288"/>
      <c r="AL291" s="3288"/>
      <c r="AM291" s="3288"/>
      <c r="AN291" s="3288"/>
      <c r="AO291" s="3288"/>
      <c r="AP291" s="3288"/>
      <c r="AQ291" s="3288"/>
      <c r="AR291" s="3288"/>
      <c r="AS291" s="3288"/>
      <c r="AT291" s="3298"/>
      <c r="AU291" s="3299"/>
      <c r="AV291" s="972">
        <f t="shared" si="127"/>
        <v>0</v>
      </c>
      <c r="AW291" s="972">
        <f t="shared" si="128"/>
        <v>0</v>
      </c>
      <c r="AX291" s="972">
        <f t="shared" si="129"/>
        <v>0</v>
      </c>
      <c r="AY291" s="3313">
        <f t="shared" si="130"/>
        <v>0</v>
      </c>
      <c r="AZ291" s="3268">
        <f t="shared" si="131"/>
        <v>0</v>
      </c>
      <c r="BA291" s="3268">
        <f t="shared" si="132"/>
        <v>0</v>
      </c>
      <c r="BB291" s="3268">
        <f t="shared" si="133"/>
        <v>0</v>
      </c>
      <c r="BC291" s="3268">
        <f t="shared" si="134"/>
        <v>0</v>
      </c>
      <c r="BD291" s="3268">
        <f t="shared" si="135"/>
        <v>0</v>
      </c>
      <c r="BE291" s="3268">
        <f t="shared" si="136"/>
        <v>0</v>
      </c>
      <c r="BF291" s="3268">
        <f t="shared" si="137"/>
        <v>0</v>
      </c>
      <c r="BG291" s="3268">
        <f t="shared" si="138"/>
        <v>0</v>
      </c>
      <c r="BH291" s="3268">
        <f t="shared" si="139"/>
        <v>0</v>
      </c>
      <c r="BI291" s="3268">
        <f t="shared" si="140"/>
        <v>0</v>
      </c>
      <c r="BJ291" s="3268">
        <f t="shared" si="141"/>
        <v>0</v>
      </c>
      <c r="BK291" s="3268">
        <f t="shared" si="142"/>
        <v>0</v>
      </c>
      <c r="BL291" s="3268">
        <f t="shared" si="143"/>
        <v>0</v>
      </c>
      <c r="BM291" s="3268">
        <f t="shared" si="144"/>
        <v>0</v>
      </c>
      <c r="BN291" s="3268">
        <f t="shared" si="145"/>
        <v>0</v>
      </c>
      <c r="BO291" s="3268">
        <f t="shared" si="146"/>
        <v>0</v>
      </c>
      <c r="BP291" s="3268">
        <f t="shared" si="147"/>
        <v>0</v>
      </c>
      <c r="BQ291" s="3268">
        <f t="shared" si="148"/>
        <v>0</v>
      </c>
      <c r="BR291" s="3268">
        <f t="shared" si="149"/>
        <v>0</v>
      </c>
      <c r="BS291" s="3268">
        <f t="shared" si="150"/>
        <v>0</v>
      </c>
      <c r="BT291" s="3320">
        <f t="shared" si="151"/>
        <v>0</v>
      </c>
    </row>
    <row r="292" spans="1:72">
      <c r="A292" s="3265"/>
      <c r="B292" s="3266"/>
      <c r="C292" s="3266"/>
      <c r="D292" s="3267"/>
      <c r="E292" s="3268">
        <f t="shared" si="123"/>
        <v>0</v>
      </c>
      <c r="F292" s="3269"/>
      <c r="G292" s="3270">
        <f t="shared" si="124"/>
        <v>0</v>
      </c>
      <c r="H292" s="3271">
        <f t="shared" si="125"/>
        <v>0</v>
      </c>
      <c r="I292" s="3278"/>
      <c r="J292" s="3278"/>
      <c r="K292" s="3278"/>
      <c r="L292" s="3278"/>
      <c r="M292" s="3278"/>
      <c r="N292" s="3278"/>
      <c r="O292" s="3278"/>
      <c r="P292" s="3278"/>
      <c r="Q292" s="3278"/>
      <c r="R292" s="3278"/>
      <c r="S292" s="3278"/>
      <c r="T292" s="3278"/>
      <c r="U292" s="3278"/>
      <c r="V292" s="3278"/>
      <c r="W292" s="3278"/>
      <c r="X292" s="3278"/>
      <c r="Y292" s="3278"/>
      <c r="Z292" s="3278"/>
      <c r="AA292" s="3278"/>
      <c r="AB292" s="3278"/>
      <c r="AC292" s="3268">
        <f t="shared" si="126"/>
        <v>0</v>
      </c>
      <c r="AD292" s="3288"/>
      <c r="AE292" s="3288"/>
      <c r="AF292" s="3288"/>
      <c r="AG292" s="3288"/>
      <c r="AH292" s="3288"/>
      <c r="AI292" s="3288"/>
      <c r="AJ292" s="3288"/>
      <c r="AK292" s="3288"/>
      <c r="AL292" s="3288"/>
      <c r="AM292" s="3288"/>
      <c r="AN292" s="3288"/>
      <c r="AO292" s="3288"/>
      <c r="AP292" s="3288"/>
      <c r="AQ292" s="3288"/>
      <c r="AR292" s="3288"/>
      <c r="AS292" s="3288"/>
      <c r="AT292" s="3298"/>
      <c r="AU292" s="3299"/>
      <c r="AV292" s="972">
        <f t="shared" si="127"/>
        <v>0</v>
      </c>
      <c r="AW292" s="972">
        <f t="shared" si="128"/>
        <v>0</v>
      </c>
      <c r="AX292" s="972">
        <f t="shared" si="129"/>
        <v>0</v>
      </c>
      <c r="AY292" s="3313">
        <f t="shared" si="130"/>
        <v>0</v>
      </c>
      <c r="AZ292" s="3268">
        <f t="shared" si="131"/>
        <v>0</v>
      </c>
      <c r="BA292" s="3268">
        <f t="shared" si="132"/>
        <v>0</v>
      </c>
      <c r="BB292" s="3268">
        <f t="shared" si="133"/>
        <v>0</v>
      </c>
      <c r="BC292" s="3268">
        <f t="shared" si="134"/>
        <v>0</v>
      </c>
      <c r="BD292" s="3268">
        <f t="shared" si="135"/>
        <v>0</v>
      </c>
      <c r="BE292" s="3268">
        <f t="shared" si="136"/>
        <v>0</v>
      </c>
      <c r="BF292" s="3268">
        <f t="shared" si="137"/>
        <v>0</v>
      </c>
      <c r="BG292" s="3268">
        <f t="shared" si="138"/>
        <v>0</v>
      </c>
      <c r="BH292" s="3268">
        <f t="shared" si="139"/>
        <v>0</v>
      </c>
      <c r="BI292" s="3268">
        <f t="shared" si="140"/>
        <v>0</v>
      </c>
      <c r="BJ292" s="3268">
        <f t="shared" si="141"/>
        <v>0</v>
      </c>
      <c r="BK292" s="3268">
        <f t="shared" si="142"/>
        <v>0</v>
      </c>
      <c r="BL292" s="3268">
        <f t="shared" si="143"/>
        <v>0</v>
      </c>
      <c r="BM292" s="3268">
        <f t="shared" si="144"/>
        <v>0</v>
      </c>
      <c r="BN292" s="3268">
        <f t="shared" si="145"/>
        <v>0</v>
      </c>
      <c r="BO292" s="3268">
        <f t="shared" si="146"/>
        <v>0</v>
      </c>
      <c r="BP292" s="3268">
        <f t="shared" si="147"/>
        <v>0</v>
      </c>
      <c r="BQ292" s="3268">
        <f t="shared" si="148"/>
        <v>0</v>
      </c>
      <c r="BR292" s="3268">
        <f t="shared" si="149"/>
        <v>0</v>
      </c>
      <c r="BS292" s="3268">
        <f t="shared" si="150"/>
        <v>0</v>
      </c>
      <c r="BT292" s="3320">
        <f t="shared" si="151"/>
        <v>0</v>
      </c>
    </row>
    <row r="293" spans="1:72">
      <c r="A293" s="3265"/>
      <c r="B293" s="3266"/>
      <c r="C293" s="3266"/>
      <c r="D293" s="3267"/>
      <c r="E293" s="3268">
        <f t="shared" si="123"/>
        <v>0</v>
      </c>
      <c r="F293" s="3269"/>
      <c r="G293" s="3270">
        <f t="shared" si="124"/>
        <v>0</v>
      </c>
      <c r="H293" s="3271">
        <f t="shared" si="125"/>
        <v>0</v>
      </c>
      <c r="I293" s="3278"/>
      <c r="J293" s="3278"/>
      <c r="K293" s="3278"/>
      <c r="L293" s="3278"/>
      <c r="M293" s="3278"/>
      <c r="N293" s="3278"/>
      <c r="O293" s="3278"/>
      <c r="P293" s="3278"/>
      <c r="Q293" s="3278"/>
      <c r="R293" s="3278"/>
      <c r="S293" s="3278"/>
      <c r="T293" s="3278"/>
      <c r="U293" s="3278"/>
      <c r="V293" s="3278"/>
      <c r="W293" s="3278"/>
      <c r="X293" s="3278"/>
      <c r="Y293" s="3278"/>
      <c r="Z293" s="3278"/>
      <c r="AA293" s="3278"/>
      <c r="AB293" s="3278"/>
      <c r="AC293" s="3268">
        <f t="shared" si="126"/>
        <v>0</v>
      </c>
      <c r="AD293" s="3288"/>
      <c r="AE293" s="3288"/>
      <c r="AF293" s="3288"/>
      <c r="AG293" s="3288"/>
      <c r="AH293" s="3288"/>
      <c r="AI293" s="3288"/>
      <c r="AJ293" s="3288"/>
      <c r="AK293" s="3288"/>
      <c r="AL293" s="3288"/>
      <c r="AM293" s="3288"/>
      <c r="AN293" s="3288"/>
      <c r="AO293" s="3288"/>
      <c r="AP293" s="3288"/>
      <c r="AQ293" s="3288"/>
      <c r="AR293" s="3288"/>
      <c r="AS293" s="3288"/>
      <c r="AT293" s="3298"/>
      <c r="AU293" s="3299"/>
      <c r="AV293" s="972">
        <f t="shared" si="127"/>
        <v>0</v>
      </c>
      <c r="AW293" s="972">
        <f t="shared" si="128"/>
        <v>0</v>
      </c>
      <c r="AX293" s="972">
        <f t="shared" si="129"/>
        <v>0</v>
      </c>
      <c r="AY293" s="3313">
        <f t="shared" si="130"/>
        <v>0</v>
      </c>
      <c r="AZ293" s="3268">
        <f t="shared" si="131"/>
        <v>0</v>
      </c>
      <c r="BA293" s="3268">
        <f t="shared" si="132"/>
        <v>0</v>
      </c>
      <c r="BB293" s="3268">
        <f t="shared" si="133"/>
        <v>0</v>
      </c>
      <c r="BC293" s="3268">
        <f t="shared" si="134"/>
        <v>0</v>
      </c>
      <c r="BD293" s="3268">
        <f t="shared" si="135"/>
        <v>0</v>
      </c>
      <c r="BE293" s="3268">
        <f t="shared" si="136"/>
        <v>0</v>
      </c>
      <c r="BF293" s="3268">
        <f t="shared" si="137"/>
        <v>0</v>
      </c>
      <c r="BG293" s="3268">
        <f t="shared" si="138"/>
        <v>0</v>
      </c>
      <c r="BH293" s="3268">
        <f t="shared" si="139"/>
        <v>0</v>
      </c>
      <c r="BI293" s="3268">
        <f t="shared" si="140"/>
        <v>0</v>
      </c>
      <c r="BJ293" s="3268">
        <f t="shared" si="141"/>
        <v>0</v>
      </c>
      <c r="BK293" s="3268">
        <f t="shared" si="142"/>
        <v>0</v>
      </c>
      <c r="BL293" s="3268">
        <f t="shared" si="143"/>
        <v>0</v>
      </c>
      <c r="BM293" s="3268">
        <f t="shared" si="144"/>
        <v>0</v>
      </c>
      <c r="BN293" s="3268">
        <f t="shared" si="145"/>
        <v>0</v>
      </c>
      <c r="BO293" s="3268">
        <f t="shared" si="146"/>
        <v>0</v>
      </c>
      <c r="BP293" s="3268">
        <f t="shared" si="147"/>
        <v>0</v>
      </c>
      <c r="BQ293" s="3268">
        <f t="shared" si="148"/>
        <v>0</v>
      </c>
      <c r="BR293" s="3268">
        <f t="shared" si="149"/>
        <v>0</v>
      </c>
      <c r="BS293" s="3268">
        <f t="shared" si="150"/>
        <v>0</v>
      </c>
      <c r="BT293" s="3320">
        <f t="shared" si="151"/>
        <v>0</v>
      </c>
    </row>
    <row r="294" spans="1:72">
      <c r="A294" s="3265"/>
      <c r="B294" s="3266"/>
      <c r="C294" s="3266"/>
      <c r="D294" s="3267"/>
      <c r="E294" s="3268">
        <f t="shared" si="123"/>
        <v>0</v>
      </c>
      <c r="F294" s="3269"/>
      <c r="G294" s="3270">
        <f t="shared" si="124"/>
        <v>0</v>
      </c>
      <c r="H294" s="3271">
        <f t="shared" si="125"/>
        <v>0</v>
      </c>
      <c r="I294" s="3278"/>
      <c r="J294" s="3278"/>
      <c r="K294" s="3278"/>
      <c r="L294" s="3278"/>
      <c r="M294" s="3278"/>
      <c r="N294" s="3278"/>
      <c r="O294" s="3278"/>
      <c r="P294" s="3278"/>
      <c r="Q294" s="3278"/>
      <c r="R294" s="3278"/>
      <c r="S294" s="3278"/>
      <c r="T294" s="3278"/>
      <c r="U294" s="3278"/>
      <c r="V294" s="3278"/>
      <c r="W294" s="3278"/>
      <c r="X294" s="3278"/>
      <c r="Y294" s="3278"/>
      <c r="Z294" s="3278"/>
      <c r="AA294" s="3278"/>
      <c r="AB294" s="3278"/>
      <c r="AC294" s="3268">
        <f t="shared" si="126"/>
        <v>0</v>
      </c>
      <c r="AD294" s="3288"/>
      <c r="AE294" s="3288"/>
      <c r="AF294" s="3288"/>
      <c r="AG294" s="3288"/>
      <c r="AH294" s="3288"/>
      <c r="AI294" s="3288"/>
      <c r="AJ294" s="3288"/>
      <c r="AK294" s="3288"/>
      <c r="AL294" s="3288"/>
      <c r="AM294" s="3288"/>
      <c r="AN294" s="3288"/>
      <c r="AO294" s="3288"/>
      <c r="AP294" s="3288"/>
      <c r="AQ294" s="3288"/>
      <c r="AR294" s="3288"/>
      <c r="AS294" s="3288"/>
      <c r="AT294" s="3298"/>
      <c r="AU294" s="3299"/>
      <c r="AV294" s="972">
        <f t="shared" si="127"/>
        <v>0</v>
      </c>
      <c r="AW294" s="972">
        <f t="shared" si="128"/>
        <v>0</v>
      </c>
      <c r="AX294" s="972">
        <f t="shared" si="129"/>
        <v>0</v>
      </c>
      <c r="AY294" s="3313">
        <f t="shared" si="130"/>
        <v>0</v>
      </c>
      <c r="AZ294" s="3268">
        <f t="shared" si="131"/>
        <v>0</v>
      </c>
      <c r="BA294" s="3268">
        <f t="shared" si="132"/>
        <v>0</v>
      </c>
      <c r="BB294" s="3268">
        <f t="shared" si="133"/>
        <v>0</v>
      </c>
      <c r="BC294" s="3268">
        <f t="shared" si="134"/>
        <v>0</v>
      </c>
      <c r="BD294" s="3268">
        <f t="shared" si="135"/>
        <v>0</v>
      </c>
      <c r="BE294" s="3268">
        <f t="shared" si="136"/>
        <v>0</v>
      </c>
      <c r="BF294" s="3268">
        <f t="shared" si="137"/>
        <v>0</v>
      </c>
      <c r="BG294" s="3268">
        <f t="shared" si="138"/>
        <v>0</v>
      </c>
      <c r="BH294" s="3268">
        <f t="shared" si="139"/>
        <v>0</v>
      </c>
      <c r="BI294" s="3268">
        <f t="shared" si="140"/>
        <v>0</v>
      </c>
      <c r="BJ294" s="3268">
        <f t="shared" si="141"/>
        <v>0</v>
      </c>
      <c r="BK294" s="3268">
        <f t="shared" si="142"/>
        <v>0</v>
      </c>
      <c r="BL294" s="3268">
        <f t="shared" si="143"/>
        <v>0</v>
      </c>
      <c r="BM294" s="3268">
        <f t="shared" si="144"/>
        <v>0</v>
      </c>
      <c r="BN294" s="3268">
        <f t="shared" si="145"/>
        <v>0</v>
      </c>
      <c r="BO294" s="3268">
        <f t="shared" si="146"/>
        <v>0</v>
      </c>
      <c r="BP294" s="3268">
        <f t="shared" si="147"/>
        <v>0</v>
      </c>
      <c r="BQ294" s="3268">
        <f t="shared" si="148"/>
        <v>0</v>
      </c>
      <c r="BR294" s="3268">
        <f t="shared" si="149"/>
        <v>0</v>
      </c>
      <c r="BS294" s="3268">
        <f t="shared" si="150"/>
        <v>0</v>
      </c>
      <c r="BT294" s="3320">
        <f t="shared" si="151"/>
        <v>0</v>
      </c>
    </row>
    <row r="295" spans="1:72">
      <c r="A295" s="3265"/>
      <c r="B295" s="3266"/>
      <c r="C295" s="3266"/>
      <c r="D295" s="3267"/>
      <c r="E295" s="3268">
        <f t="shared" si="123"/>
        <v>0</v>
      </c>
      <c r="F295" s="3269"/>
      <c r="G295" s="3270">
        <f t="shared" si="124"/>
        <v>0</v>
      </c>
      <c r="H295" s="3271">
        <f t="shared" si="125"/>
        <v>0</v>
      </c>
      <c r="I295" s="3278"/>
      <c r="J295" s="3278"/>
      <c r="K295" s="3278"/>
      <c r="L295" s="3278"/>
      <c r="M295" s="3278"/>
      <c r="N295" s="3278"/>
      <c r="O295" s="3278"/>
      <c r="P295" s="3278"/>
      <c r="Q295" s="3278"/>
      <c r="R295" s="3278"/>
      <c r="S295" s="3278"/>
      <c r="T295" s="3278"/>
      <c r="U295" s="3278"/>
      <c r="V295" s="3278"/>
      <c r="W295" s="3278"/>
      <c r="X295" s="3278"/>
      <c r="Y295" s="3278"/>
      <c r="Z295" s="3278"/>
      <c r="AA295" s="3278"/>
      <c r="AB295" s="3278"/>
      <c r="AC295" s="3268">
        <f t="shared" si="126"/>
        <v>0</v>
      </c>
      <c r="AD295" s="3288"/>
      <c r="AE295" s="3288"/>
      <c r="AF295" s="3288"/>
      <c r="AG295" s="3288"/>
      <c r="AH295" s="3288"/>
      <c r="AI295" s="3288"/>
      <c r="AJ295" s="3288"/>
      <c r="AK295" s="3288"/>
      <c r="AL295" s="3288"/>
      <c r="AM295" s="3288"/>
      <c r="AN295" s="3288"/>
      <c r="AO295" s="3288"/>
      <c r="AP295" s="3288"/>
      <c r="AQ295" s="3288"/>
      <c r="AR295" s="3288"/>
      <c r="AS295" s="3288"/>
      <c r="AT295" s="3298"/>
      <c r="AU295" s="3299"/>
      <c r="AV295" s="972">
        <f t="shared" si="127"/>
        <v>0</v>
      </c>
      <c r="AW295" s="972">
        <f t="shared" si="128"/>
        <v>0</v>
      </c>
      <c r="AX295" s="972">
        <f t="shared" si="129"/>
        <v>0</v>
      </c>
      <c r="AY295" s="3313">
        <f t="shared" si="130"/>
        <v>0</v>
      </c>
      <c r="AZ295" s="3268">
        <f t="shared" si="131"/>
        <v>0</v>
      </c>
      <c r="BA295" s="3268">
        <f t="shared" si="132"/>
        <v>0</v>
      </c>
      <c r="BB295" s="3268">
        <f t="shared" si="133"/>
        <v>0</v>
      </c>
      <c r="BC295" s="3268">
        <f t="shared" si="134"/>
        <v>0</v>
      </c>
      <c r="BD295" s="3268">
        <f t="shared" si="135"/>
        <v>0</v>
      </c>
      <c r="BE295" s="3268">
        <f t="shared" si="136"/>
        <v>0</v>
      </c>
      <c r="BF295" s="3268">
        <f t="shared" si="137"/>
        <v>0</v>
      </c>
      <c r="BG295" s="3268">
        <f t="shared" si="138"/>
        <v>0</v>
      </c>
      <c r="BH295" s="3268">
        <f t="shared" si="139"/>
        <v>0</v>
      </c>
      <c r="BI295" s="3268">
        <f t="shared" si="140"/>
        <v>0</v>
      </c>
      <c r="BJ295" s="3268">
        <f t="shared" si="141"/>
        <v>0</v>
      </c>
      <c r="BK295" s="3268">
        <f t="shared" si="142"/>
        <v>0</v>
      </c>
      <c r="BL295" s="3268">
        <f t="shared" si="143"/>
        <v>0</v>
      </c>
      <c r="BM295" s="3268">
        <f t="shared" si="144"/>
        <v>0</v>
      </c>
      <c r="BN295" s="3268">
        <f t="shared" si="145"/>
        <v>0</v>
      </c>
      <c r="BO295" s="3268">
        <f t="shared" si="146"/>
        <v>0</v>
      </c>
      <c r="BP295" s="3268">
        <f t="shared" si="147"/>
        <v>0</v>
      </c>
      <c r="BQ295" s="3268">
        <f t="shared" si="148"/>
        <v>0</v>
      </c>
      <c r="BR295" s="3268">
        <f t="shared" si="149"/>
        <v>0</v>
      </c>
      <c r="BS295" s="3268">
        <f t="shared" si="150"/>
        <v>0</v>
      </c>
      <c r="BT295" s="3320">
        <f t="shared" si="151"/>
        <v>0</v>
      </c>
    </row>
    <row r="296" spans="1:72">
      <c r="A296" s="3265"/>
      <c r="B296" s="3266"/>
      <c r="C296" s="3266"/>
      <c r="D296" s="3267"/>
      <c r="E296" s="3268">
        <f t="shared" si="123"/>
        <v>0</v>
      </c>
      <c r="F296" s="3269"/>
      <c r="G296" s="3270">
        <f t="shared" si="124"/>
        <v>0</v>
      </c>
      <c r="H296" s="3271">
        <f t="shared" si="125"/>
        <v>0</v>
      </c>
      <c r="I296" s="3278"/>
      <c r="J296" s="3278"/>
      <c r="K296" s="3278"/>
      <c r="L296" s="3278"/>
      <c r="M296" s="3278"/>
      <c r="N296" s="3278"/>
      <c r="O296" s="3278"/>
      <c r="P296" s="3278"/>
      <c r="Q296" s="3278"/>
      <c r="R296" s="3278"/>
      <c r="S296" s="3278"/>
      <c r="T296" s="3278"/>
      <c r="U296" s="3278"/>
      <c r="V296" s="3278"/>
      <c r="W296" s="3278"/>
      <c r="X296" s="3278"/>
      <c r="Y296" s="3278"/>
      <c r="Z296" s="3278"/>
      <c r="AA296" s="3278"/>
      <c r="AB296" s="3278"/>
      <c r="AC296" s="3268">
        <f t="shared" si="126"/>
        <v>0</v>
      </c>
      <c r="AD296" s="3288"/>
      <c r="AE296" s="3288"/>
      <c r="AF296" s="3288"/>
      <c r="AG296" s="3288"/>
      <c r="AH296" s="3288"/>
      <c r="AI296" s="3288"/>
      <c r="AJ296" s="3288"/>
      <c r="AK296" s="3288"/>
      <c r="AL296" s="3288"/>
      <c r="AM296" s="3288"/>
      <c r="AN296" s="3288"/>
      <c r="AO296" s="3288"/>
      <c r="AP296" s="3288"/>
      <c r="AQ296" s="3288"/>
      <c r="AR296" s="3288"/>
      <c r="AS296" s="3288"/>
      <c r="AT296" s="3298"/>
      <c r="AU296" s="3299"/>
      <c r="AV296" s="972">
        <f t="shared" si="127"/>
        <v>0</v>
      </c>
      <c r="AW296" s="972">
        <f t="shared" si="128"/>
        <v>0</v>
      </c>
      <c r="AX296" s="972">
        <f t="shared" si="129"/>
        <v>0</v>
      </c>
      <c r="AY296" s="3313">
        <f t="shared" si="130"/>
        <v>0</v>
      </c>
      <c r="AZ296" s="3268">
        <f t="shared" si="131"/>
        <v>0</v>
      </c>
      <c r="BA296" s="3268">
        <f t="shared" si="132"/>
        <v>0</v>
      </c>
      <c r="BB296" s="3268">
        <f t="shared" si="133"/>
        <v>0</v>
      </c>
      <c r="BC296" s="3268">
        <f t="shared" si="134"/>
        <v>0</v>
      </c>
      <c r="BD296" s="3268">
        <f t="shared" si="135"/>
        <v>0</v>
      </c>
      <c r="BE296" s="3268">
        <f t="shared" si="136"/>
        <v>0</v>
      </c>
      <c r="BF296" s="3268">
        <f t="shared" si="137"/>
        <v>0</v>
      </c>
      <c r="BG296" s="3268">
        <f t="shared" si="138"/>
        <v>0</v>
      </c>
      <c r="BH296" s="3268">
        <f t="shared" si="139"/>
        <v>0</v>
      </c>
      <c r="BI296" s="3268">
        <f t="shared" si="140"/>
        <v>0</v>
      </c>
      <c r="BJ296" s="3268">
        <f t="shared" si="141"/>
        <v>0</v>
      </c>
      <c r="BK296" s="3268">
        <f t="shared" si="142"/>
        <v>0</v>
      </c>
      <c r="BL296" s="3268">
        <f t="shared" si="143"/>
        <v>0</v>
      </c>
      <c r="BM296" s="3268">
        <f t="shared" si="144"/>
        <v>0</v>
      </c>
      <c r="BN296" s="3268">
        <f t="shared" si="145"/>
        <v>0</v>
      </c>
      <c r="BO296" s="3268">
        <f t="shared" si="146"/>
        <v>0</v>
      </c>
      <c r="BP296" s="3268">
        <f t="shared" si="147"/>
        <v>0</v>
      </c>
      <c r="BQ296" s="3268">
        <f t="shared" si="148"/>
        <v>0</v>
      </c>
      <c r="BR296" s="3268">
        <f t="shared" si="149"/>
        <v>0</v>
      </c>
      <c r="BS296" s="3268">
        <f t="shared" si="150"/>
        <v>0</v>
      </c>
      <c r="BT296" s="3320">
        <f t="shared" si="151"/>
        <v>0</v>
      </c>
    </row>
    <row r="297" spans="1:72">
      <c r="A297" s="3265"/>
      <c r="B297" s="3266"/>
      <c r="C297" s="3266"/>
      <c r="D297" s="3267"/>
      <c r="E297" s="3268">
        <f t="shared" si="123"/>
        <v>0</v>
      </c>
      <c r="F297" s="3269"/>
      <c r="G297" s="3270">
        <f t="shared" si="124"/>
        <v>0</v>
      </c>
      <c r="H297" s="3271">
        <f t="shared" si="125"/>
        <v>0</v>
      </c>
      <c r="I297" s="3278"/>
      <c r="J297" s="3278"/>
      <c r="K297" s="3278"/>
      <c r="L297" s="3278"/>
      <c r="M297" s="3278"/>
      <c r="N297" s="3278"/>
      <c r="O297" s="3278"/>
      <c r="P297" s="3278"/>
      <c r="Q297" s="3278"/>
      <c r="R297" s="3278"/>
      <c r="S297" s="3278"/>
      <c r="T297" s="3278"/>
      <c r="U297" s="3278"/>
      <c r="V297" s="3278"/>
      <c r="W297" s="3278"/>
      <c r="X297" s="3278"/>
      <c r="Y297" s="3278"/>
      <c r="Z297" s="3278"/>
      <c r="AA297" s="3278"/>
      <c r="AB297" s="3278"/>
      <c r="AC297" s="3268">
        <f t="shared" si="126"/>
        <v>0</v>
      </c>
      <c r="AD297" s="3288"/>
      <c r="AE297" s="3288"/>
      <c r="AF297" s="3288"/>
      <c r="AG297" s="3288"/>
      <c r="AH297" s="3288"/>
      <c r="AI297" s="3288"/>
      <c r="AJ297" s="3288"/>
      <c r="AK297" s="3288"/>
      <c r="AL297" s="3288"/>
      <c r="AM297" s="3288"/>
      <c r="AN297" s="3288"/>
      <c r="AO297" s="3288"/>
      <c r="AP297" s="3288"/>
      <c r="AQ297" s="3288"/>
      <c r="AR297" s="3288"/>
      <c r="AS297" s="3288"/>
      <c r="AT297" s="3298"/>
      <c r="AU297" s="3299"/>
      <c r="AV297" s="972">
        <f t="shared" si="127"/>
        <v>0</v>
      </c>
      <c r="AW297" s="972">
        <f t="shared" si="128"/>
        <v>0</v>
      </c>
      <c r="AX297" s="972">
        <f t="shared" si="129"/>
        <v>0</v>
      </c>
      <c r="AY297" s="3313">
        <f t="shared" si="130"/>
        <v>0</v>
      </c>
      <c r="AZ297" s="3268">
        <f t="shared" si="131"/>
        <v>0</v>
      </c>
      <c r="BA297" s="3268">
        <f t="shared" si="132"/>
        <v>0</v>
      </c>
      <c r="BB297" s="3268">
        <f t="shared" si="133"/>
        <v>0</v>
      </c>
      <c r="BC297" s="3268">
        <f t="shared" si="134"/>
        <v>0</v>
      </c>
      <c r="BD297" s="3268">
        <f t="shared" si="135"/>
        <v>0</v>
      </c>
      <c r="BE297" s="3268">
        <f t="shared" si="136"/>
        <v>0</v>
      </c>
      <c r="BF297" s="3268">
        <f t="shared" si="137"/>
        <v>0</v>
      </c>
      <c r="BG297" s="3268">
        <f t="shared" si="138"/>
        <v>0</v>
      </c>
      <c r="BH297" s="3268">
        <f t="shared" si="139"/>
        <v>0</v>
      </c>
      <c r="BI297" s="3268">
        <f t="shared" si="140"/>
        <v>0</v>
      </c>
      <c r="BJ297" s="3268">
        <f t="shared" si="141"/>
        <v>0</v>
      </c>
      <c r="BK297" s="3268">
        <f t="shared" si="142"/>
        <v>0</v>
      </c>
      <c r="BL297" s="3268">
        <f t="shared" si="143"/>
        <v>0</v>
      </c>
      <c r="BM297" s="3268">
        <f t="shared" si="144"/>
        <v>0</v>
      </c>
      <c r="BN297" s="3268">
        <f t="shared" si="145"/>
        <v>0</v>
      </c>
      <c r="BO297" s="3268">
        <f t="shared" si="146"/>
        <v>0</v>
      </c>
      <c r="BP297" s="3268">
        <f t="shared" si="147"/>
        <v>0</v>
      </c>
      <c r="BQ297" s="3268">
        <f t="shared" si="148"/>
        <v>0</v>
      </c>
      <c r="BR297" s="3268">
        <f t="shared" si="149"/>
        <v>0</v>
      </c>
      <c r="BS297" s="3268">
        <f t="shared" si="150"/>
        <v>0</v>
      </c>
      <c r="BT297" s="3320">
        <f t="shared" si="151"/>
        <v>0</v>
      </c>
    </row>
    <row r="298" spans="1:72">
      <c r="A298" s="3265"/>
      <c r="B298" s="3266"/>
      <c r="C298" s="3266"/>
      <c r="D298" s="3267"/>
      <c r="E298" s="3268">
        <f t="shared" si="123"/>
        <v>0</v>
      </c>
      <c r="F298" s="3269"/>
      <c r="G298" s="3270">
        <f t="shared" si="124"/>
        <v>0</v>
      </c>
      <c r="H298" s="3271">
        <f t="shared" si="125"/>
        <v>0</v>
      </c>
      <c r="I298" s="3278"/>
      <c r="J298" s="3278"/>
      <c r="K298" s="3278"/>
      <c r="L298" s="3278"/>
      <c r="M298" s="3278"/>
      <c r="N298" s="3278"/>
      <c r="O298" s="3278"/>
      <c r="P298" s="3278"/>
      <c r="Q298" s="3278"/>
      <c r="R298" s="3278"/>
      <c r="S298" s="3278"/>
      <c r="T298" s="3278"/>
      <c r="U298" s="3278"/>
      <c r="V298" s="3278"/>
      <c r="W298" s="3278"/>
      <c r="X298" s="3278"/>
      <c r="Y298" s="3278"/>
      <c r="Z298" s="3278"/>
      <c r="AA298" s="3278"/>
      <c r="AB298" s="3278"/>
      <c r="AC298" s="3268">
        <f t="shared" si="126"/>
        <v>0</v>
      </c>
      <c r="AD298" s="3288"/>
      <c r="AE298" s="3288"/>
      <c r="AF298" s="3288"/>
      <c r="AG298" s="3288"/>
      <c r="AH298" s="3288"/>
      <c r="AI298" s="3288"/>
      <c r="AJ298" s="3288"/>
      <c r="AK298" s="3288"/>
      <c r="AL298" s="3288"/>
      <c r="AM298" s="3288"/>
      <c r="AN298" s="3288"/>
      <c r="AO298" s="3288"/>
      <c r="AP298" s="3288"/>
      <c r="AQ298" s="3288"/>
      <c r="AR298" s="3288"/>
      <c r="AS298" s="3288"/>
      <c r="AT298" s="3298"/>
      <c r="AU298" s="3299"/>
      <c r="AV298" s="972">
        <f t="shared" si="127"/>
        <v>0</v>
      </c>
      <c r="AW298" s="972">
        <f t="shared" si="128"/>
        <v>0</v>
      </c>
      <c r="AX298" s="972">
        <f t="shared" si="129"/>
        <v>0</v>
      </c>
      <c r="AY298" s="3313">
        <f t="shared" si="130"/>
        <v>0</v>
      </c>
      <c r="AZ298" s="3268">
        <f t="shared" si="131"/>
        <v>0</v>
      </c>
      <c r="BA298" s="3268">
        <f t="shared" si="132"/>
        <v>0</v>
      </c>
      <c r="BB298" s="3268">
        <f t="shared" si="133"/>
        <v>0</v>
      </c>
      <c r="BC298" s="3268">
        <f t="shared" si="134"/>
        <v>0</v>
      </c>
      <c r="BD298" s="3268">
        <f t="shared" si="135"/>
        <v>0</v>
      </c>
      <c r="BE298" s="3268">
        <f t="shared" si="136"/>
        <v>0</v>
      </c>
      <c r="BF298" s="3268">
        <f t="shared" si="137"/>
        <v>0</v>
      </c>
      <c r="BG298" s="3268">
        <f t="shared" si="138"/>
        <v>0</v>
      </c>
      <c r="BH298" s="3268">
        <f t="shared" si="139"/>
        <v>0</v>
      </c>
      <c r="BI298" s="3268">
        <f t="shared" si="140"/>
        <v>0</v>
      </c>
      <c r="BJ298" s="3268">
        <f t="shared" si="141"/>
        <v>0</v>
      </c>
      <c r="BK298" s="3268">
        <f t="shared" si="142"/>
        <v>0</v>
      </c>
      <c r="BL298" s="3268">
        <f t="shared" si="143"/>
        <v>0</v>
      </c>
      <c r="BM298" s="3268">
        <f t="shared" si="144"/>
        <v>0</v>
      </c>
      <c r="BN298" s="3268">
        <f t="shared" si="145"/>
        <v>0</v>
      </c>
      <c r="BO298" s="3268">
        <f t="shared" si="146"/>
        <v>0</v>
      </c>
      <c r="BP298" s="3268">
        <f t="shared" si="147"/>
        <v>0</v>
      </c>
      <c r="BQ298" s="3268">
        <f t="shared" si="148"/>
        <v>0</v>
      </c>
      <c r="BR298" s="3268">
        <f t="shared" si="149"/>
        <v>0</v>
      </c>
      <c r="BS298" s="3268">
        <f t="shared" si="150"/>
        <v>0</v>
      </c>
      <c r="BT298" s="3320">
        <f t="shared" si="151"/>
        <v>0</v>
      </c>
    </row>
    <row r="299" spans="1:72">
      <c r="A299" s="3265"/>
      <c r="B299" s="3266"/>
      <c r="C299" s="3266"/>
      <c r="D299" s="3267"/>
      <c r="E299" s="3268">
        <f t="shared" si="123"/>
        <v>0</v>
      </c>
      <c r="F299" s="3269"/>
      <c r="G299" s="3270">
        <f t="shared" si="124"/>
        <v>0</v>
      </c>
      <c r="H299" s="3271">
        <f t="shared" si="125"/>
        <v>0</v>
      </c>
      <c r="I299" s="3278"/>
      <c r="J299" s="3278"/>
      <c r="K299" s="3278"/>
      <c r="L299" s="3278"/>
      <c r="M299" s="3278"/>
      <c r="N299" s="3278"/>
      <c r="O299" s="3278"/>
      <c r="P299" s="3278"/>
      <c r="Q299" s="3278"/>
      <c r="R299" s="3278"/>
      <c r="S299" s="3278"/>
      <c r="T299" s="3278"/>
      <c r="U299" s="3278"/>
      <c r="V299" s="3278"/>
      <c r="W299" s="3278"/>
      <c r="X299" s="3278"/>
      <c r="Y299" s="3278"/>
      <c r="Z299" s="3278"/>
      <c r="AA299" s="3278"/>
      <c r="AB299" s="3278"/>
      <c r="AC299" s="3268">
        <f t="shared" si="126"/>
        <v>0</v>
      </c>
      <c r="AD299" s="3288"/>
      <c r="AE299" s="3288"/>
      <c r="AF299" s="3288"/>
      <c r="AG299" s="3288"/>
      <c r="AH299" s="3288"/>
      <c r="AI299" s="3288"/>
      <c r="AJ299" s="3288"/>
      <c r="AK299" s="3288"/>
      <c r="AL299" s="3288"/>
      <c r="AM299" s="3288"/>
      <c r="AN299" s="3288"/>
      <c r="AO299" s="3288"/>
      <c r="AP299" s="3288"/>
      <c r="AQ299" s="3288"/>
      <c r="AR299" s="3288"/>
      <c r="AS299" s="3288"/>
      <c r="AT299" s="3298"/>
      <c r="AU299" s="3299"/>
      <c r="AV299" s="972">
        <f t="shared" si="127"/>
        <v>0</v>
      </c>
      <c r="AW299" s="972">
        <f t="shared" si="128"/>
        <v>0</v>
      </c>
      <c r="AX299" s="972">
        <f t="shared" si="129"/>
        <v>0</v>
      </c>
      <c r="AY299" s="3313">
        <f t="shared" si="130"/>
        <v>0</v>
      </c>
      <c r="AZ299" s="3268">
        <f t="shared" si="131"/>
        <v>0</v>
      </c>
      <c r="BA299" s="3268">
        <f t="shared" si="132"/>
        <v>0</v>
      </c>
      <c r="BB299" s="3268">
        <f t="shared" si="133"/>
        <v>0</v>
      </c>
      <c r="BC299" s="3268">
        <f t="shared" si="134"/>
        <v>0</v>
      </c>
      <c r="BD299" s="3268">
        <f t="shared" si="135"/>
        <v>0</v>
      </c>
      <c r="BE299" s="3268">
        <f t="shared" si="136"/>
        <v>0</v>
      </c>
      <c r="BF299" s="3268">
        <f t="shared" si="137"/>
        <v>0</v>
      </c>
      <c r="BG299" s="3268">
        <f t="shared" si="138"/>
        <v>0</v>
      </c>
      <c r="BH299" s="3268">
        <f t="shared" si="139"/>
        <v>0</v>
      </c>
      <c r="BI299" s="3268">
        <f t="shared" si="140"/>
        <v>0</v>
      </c>
      <c r="BJ299" s="3268">
        <f t="shared" si="141"/>
        <v>0</v>
      </c>
      <c r="BK299" s="3268">
        <f t="shared" si="142"/>
        <v>0</v>
      </c>
      <c r="BL299" s="3268">
        <f t="shared" si="143"/>
        <v>0</v>
      </c>
      <c r="BM299" s="3268">
        <f t="shared" si="144"/>
        <v>0</v>
      </c>
      <c r="BN299" s="3268">
        <f t="shared" si="145"/>
        <v>0</v>
      </c>
      <c r="BO299" s="3268">
        <f t="shared" si="146"/>
        <v>0</v>
      </c>
      <c r="BP299" s="3268">
        <f t="shared" si="147"/>
        <v>0</v>
      </c>
      <c r="BQ299" s="3268">
        <f t="shared" si="148"/>
        <v>0</v>
      </c>
      <c r="BR299" s="3268">
        <f t="shared" si="149"/>
        <v>0</v>
      </c>
      <c r="BS299" s="3268">
        <f t="shared" si="150"/>
        <v>0</v>
      </c>
      <c r="BT299" s="3320">
        <f t="shared" si="151"/>
        <v>0</v>
      </c>
    </row>
    <row r="300" spans="1:72">
      <c r="A300" s="3265"/>
      <c r="B300" s="3265"/>
      <c r="C300" s="3265"/>
      <c r="D300" s="3267"/>
      <c r="E300" s="3268">
        <f t="shared" si="123"/>
        <v>0</v>
      </c>
      <c r="F300" s="3321"/>
      <c r="G300" s="3270">
        <f t="shared" ref="G300:G331" si="152">H300+AC300+AT300</f>
        <v>0</v>
      </c>
      <c r="H300" s="3271">
        <f t="shared" ref="H300:H331" si="153">SUMIF(I$12:AB$12,"总值",I300:AB300)</f>
        <v>0</v>
      </c>
      <c r="I300" s="3322"/>
      <c r="J300" s="3322"/>
      <c r="K300" s="3278"/>
      <c r="L300" s="3278"/>
      <c r="M300" s="3278"/>
      <c r="N300" s="3278"/>
      <c r="O300" s="3278"/>
      <c r="P300" s="3278"/>
      <c r="Q300" s="3278"/>
      <c r="R300" s="3278"/>
      <c r="S300" s="3278"/>
      <c r="T300" s="3278"/>
      <c r="U300" s="3278"/>
      <c r="V300" s="3278"/>
      <c r="W300" s="3278"/>
      <c r="X300" s="3278"/>
      <c r="Y300" s="3278"/>
      <c r="Z300" s="3278"/>
      <c r="AA300" s="3278"/>
      <c r="AB300" s="3278"/>
      <c r="AC300" s="3268">
        <f t="shared" ref="AC300:AC331" si="154">SUMIF(AD$12:AS$12,"总值",AD300:AS300)</f>
        <v>0</v>
      </c>
      <c r="AD300" s="3288"/>
      <c r="AE300" s="3288"/>
      <c r="AF300" s="3288"/>
      <c r="AG300" s="3288"/>
      <c r="AH300" s="3288"/>
      <c r="AI300" s="3288"/>
      <c r="AJ300" s="3288"/>
      <c r="AK300" s="3288"/>
      <c r="AL300" s="3288"/>
      <c r="AM300" s="3288"/>
      <c r="AN300" s="3288"/>
      <c r="AO300" s="3288"/>
      <c r="AP300" s="3288"/>
      <c r="AQ300" s="3288"/>
      <c r="AR300" s="3288"/>
      <c r="AS300" s="3288"/>
      <c r="AT300" s="3288"/>
      <c r="AU300" s="3323"/>
      <c r="AV300" s="972">
        <f t="shared" si="127"/>
        <v>0</v>
      </c>
      <c r="AW300" s="972">
        <f t="shared" si="128"/>
        <v>0</v>
      </c>
      <c r="AX300" s="972">
        <f t="shared" si="129"/>
        <v>0</v>
      </c>
      <c r="AY300" s="3313">
        <f t="shared" ref="AY300:AY331" si="155">ROUND($AY$6*AZ300/$AZ$5,2)</f>
        <v>0</v>
      </c>
      <c r="AZ300" s="3268">
        <f t="shared" ref="AZ300:AZ331" si="156">BA300+BL300</f>
        <v>0</v>
      </c>
      <c r="BA300" s="3268">
        <f t="shared" ref="BA300:BA331" si="157">SUM(BB300:BK300)</f>
        <v>0</v>
      </c>
      <c r="BB300" s="3268">
        <f t="shared" ref="BB300:BB331" si="158">IF($D300="是",I300-J300,0)</f>
        <v>0</v>
      </c>
      <c r="BC300" s="3268">
        <f t="shared" ref="BC300:BC331" si="159">IF($D300="是",K300-L300,0)</f>
        <v>0</v>
      </c>
      <c r="BD300" s="3268">
        <f t="shared" ref="BD300:BD331" si="160">IF($D300="是",M300-N300,0)</f>
        <v>0</v>
      </c>
      <c r="BE300" s="3268">
        <f t="shared" ref="BE300:BE331" si="161">IF($D300="是",O300-P300,0)</f>
        <v>0</v>
      </c>
      <c r="BF300" s="3268">
        <f t="shared" ref="BF300:BF331" si="162">IF($D300="是",Q300-R300,0)</f>
        <v>0</v>
      </c>
      <c r="BG300" s="3268">
        <f t="shared" ref="BG300:BG331" si="163">IF($D300="是",S300-T300,0)</f>
        <v>0</v>
      </c>
      <c r="BH300" s="3268">
        <f t="shared" ref="BH300:BH331" si="164">IF($D300="是",U300-V300,0)</f>
        <v>0</v>
      </c>
      <c r="BI300" s="3268">
        <f t="shared" ref="BI300:BI331" si="165">IF($D300="是",W300-X300,0)</f>
        <v>0</v>
      </c>
      <c r="BJ300" s="3268">
        <f t="shared" ref="BJ300:BJ331" si="166">IF($D300="是",Y300-Z300,0)</f>
        <v>0</v>
      </c>
      <c r="BK300" s="3268">
        <f t="shared" ref="BK300:BK331" si="167">IF($D300="是",AA300-AB300,0)</f>
        <v>0</v>
      </c>
      <c r="BL300" s="3268">
        <f t="shared" ref="BL300:BL331" si="168">SUM(BM300:BT300)</f>
        <v>0</v>
      </c>
      <c r="BM300" s="3268">
        <f t="shared" ref="BM300:BM331" si="169">IF($D300="是",AD300-AE300,0)</f>
        <v>0</v>
      </c>
      <c r="BN300" s="3268">
        <f t="shared" ref="BN300:BN331" si="170">IF($D300="是",AF300-AG300,0)</f>
        <v>0</v>
      </c>
      <c r="BO300" s="3268">
        <f t="shared" ref="BO300:BO331" si="171">IF($D300="是",AH300-AI300,0)</f>
        <v>0</v>
      </c>
      <c r="BP300" s="3268">
        <f t="shared" ref="BP300:BP331" si="172">IF($D300="是",AJ300-AK300,0)</f>
        <v>0</v>
      </c>
      <c r="BQ300" s="3268">
        <f t="shared" ref="BQ300:BQ331" si="173">IF($D300="是",AL300-AM300,0)</f>
        <v>0</v>
      </c>
      <c r="BR300" s="3268">
        <f t="shared" ref="BR300:BR331" si="174">IF($D300="是",AN300-AO300,0)</f>
        <v>0</v>
      </c>
      <c r="BS300" s="3268">
        <f t="shared" ref="BS300:BS331" si="175">IF($D300="是",AP300-AQ300,0)</f>
        <v>0</v>
      </c>
      <c r="BT300" s="3320">
        <f t="shared" ref="BT300:BT331" si="176">IF($D300="是",AR300-AS300,0)</f>
        <v>0</v>
      </c>
    </row>
    <row r="301" spans="1:72">
      <c r="A301" s="3265"/>
      <c r="B301" s="3265"/>
      <c r="C301" s="3265"/>
      <c r="D301" s="3267"/>
      <c r="E301" s="3268">
        <f t="shared" si="123"/>
        <v>0</v>
      </c>
      <c r="F301" s="3321"/>
      <c r="G301" s="3270">
        <f t="shared" si="152"/>
        <v>0</v>
      </c>
      <c r="H301" s="3271">
        <f t="shared" si="153"/>
        <v>0</v>
      </c>
      <c r="I301" s="3278"/>
      <c r="J301" s="3278"/>
      <c r="K301" s="3278"/>
      <c r="L301" s="3278"/>
      <c r="M301" s="3278"/>
      <c r="N301" s="3278"/>
      <c r="O301" s="3278"/>
      <c r="P301" s="3278"/>
      <c r="Q301" s="3278"/>
      <c r="R301" s="3278"/>
      <c r="S301" s="3278"/>
      <c r="T301" s="3278"/>
      <c r="U301" s="3278"/>
      <c r="V301" s="3278"/>
      <c r="W301" s="3278"/>
      <c r="X301" s="3278"/>
      <c r="Y301" s="3278"/>
      <c r="Z301" s="3278"/>
      <c r="AA301" s="3278"/>
      <c r="AB301" s="3278"/>
      <c r="AC301" s="3268">
        <f t="shared" si="154"/>
        <v>0</v>
      </c>
      <c r="AD301" s="3288"/>
      <c r="AE301" s="3288"/>
      <c r="AF301" s="3288"/>
      <c r="AG301" s="3288"/>
      <c r="AH301" s="3288"/>
      <c r="AI301" s="3288"/>
      <c r="AJ301" s="3288"/>
      <c r="AK301" s="3288"/>
      <c r="AL301" s="3288"/>
      <c r="AM301" s="3288"/>
      <c r="AN301" s="3288"/>
      <c r="AO301" s="3288"/>
      <c r="AP301" s="3288"/>
      <c r="AQ301" s="3288"/>
      <c r="AR301" s="3288"/>
      <c r="AS301" s="3288"/>
      <c r="AT301" s="3288"/>
      <c r="AU301" s="3323"/>
      <c r="AV301" s="972">
        <f t="shared" si="127"/>
        <v>0</v>
      </c>
      <c r="AW301" s="972">
        <f t="shared" si="128"/>
        <v>0</v>
      </c>
      <c r="AX301" s="972">
        <f t="shared" si="129"/>
        <v>0</v>
      </c>
      <c r="AY301" s="3313">
        <f t="shared" si="155"/>
        <v>0</v>
      </c>
      <c r="AZ301" s="3268">
        <f t="shared" si="156"/>
        <v>0</v>
      </c>
      <c r="BA301" s="3268">
        <f t="shared" si="157"/>
        <v>0</v>
      </c>
      <c r="BB301" s="3268">
        <f t="shared" si="158"/>
        <v>0</v>
      </c>
      <c r="BC301" s="3268">
        <f t="shared" si="159"/>
        <v>0</v>
      </c>
      <c r="BD301" s="3268">
        <f t="shared" si="160"/>
        <v>0</v>
      </c>
      <c r="BE301" s="3268">
        <f t="shared" si="161"/>
        <v>0</v>
      </c>
      <c r="BF301" s="3268">
        <f t="shared" si="162"/>
        <v>0</v>
      </c>
      <c r="BG301" s="3268">
        <f t="shared" si="163"/>
        <v>0</v>
      </c>
      <c r="BH301" s="3268">
        <f t="shared" si="164"/>
        <v>0</v>
      </c>
      <c r="BI301" s="3268">
        <f t="shared" si="165"/>
        <v>0</v>
      </c>
      <c r="BJ301" s="3268">
        <f t="shared" si="166"/>
        <v>0</v>
      </c>
      <c r="BK301" s="3268">
        <f t="shared" si="167"/>
        <v>0</v>
      </c>
      <c r="BL301" s="3268">
        <f t="shared" si="168"/>
        <v>0</v>
      </c>
      <c r="BM301" s="3268">
        <f t="shared" si="169"/>
        <v>0</v>
      </c>
      <c r="BN301" s="3268">
        <f t="shared" si="170"/>
        <v>0</v>
      </c>
      <c r="BO301" s="3268">
        <f t="shared" si="171"/>
        <v>0</v>
      </c>
      <c r="BP301" s="3268">
        <f t="shared" si="172"/>
        <v>0</v>
      </c>
      <c r="BQ301" s="3268">
        <f t="shared" si="173"/>
        <v>0</v>
      </c>
      <c r="BR301" s="3268">
        <f t="shared" si="174"/>
        <v>0</v>
      </c>
      <c r="BS301" s="3268">
        <f t="shared" si="175"/>
        <v>0</v>
      </c>
      <c r="BT301" s="3320">
        <f t="shared" si="176"/>
        <v>0</v>
      </c>
    </row>
    <row r="302" spans="1:72">
      <c r="A302" s="3265"/>
      <c r="B302" s="3265"/>
      <c r="C302" s="3265"/>
      <c r="D302" s="3267"/>
      <c r="E302" s="3268">
        <f t="shared" si="123"/>
        <v>0</v>
      </c>
      <c r="F302" s="3321"/>
      <c r="G302" s="3270">
        <f t="shared" si="152"/>
        <v>0</v>
      </c>
      <c r="H302" s="3271">
        <f t="shared" si="153"/>
        <v>0</v>
      </c>
      <c r="I302" s="3278"/>
      <c r="J302" s="3278"/>
      <c r="K302" s="3278"/>
      <c r="L302" s="3278"/>
      <c r="M302" s="3278"/>
      <c r="N302" s="3278"/>
      <c r="O302" s="3278"/>
      <c r="P302" s="3278"/>
      <c r="Q302" s="3278"/>
      <c r="R302" s="3278"/>
      <c r="S302" s="3278"/>
      <c r="T302" s="3278"/>
      <c r="U302" s="3278"/>
      <c r="V302" s="3278"/>
      <c r="W302" s="3278"/>
      <c r="X302" s="3278"/>
      <c r="Y302" s="3278"/>
      <c r="Z302" s="3278"/>
      <c r="AA302" s="3278"/>
      <c r="AB302" s="3278"/>
      <c r="AC302" s="3268">
        <f t="shared" si="154"/>
        <v>0</v>
      </c>
      <c r="AD302" s="3288"/>
      <c r="AE302" s="3288"/>
      <c r="AF302" s="3288"/>
      <c r="AG302" s="3288"/>
      <c r="AH302" s="3288"/>
      <c r="AI302" s="3288"/>
      <c r="AJ302" s="3288"/>
      <c r="AK302" s="3288"/>
      <c r="AL302" s="3288"/>
      <c r="AM302" s="3288"/>
      <c r="AN302" s="3288"/>
      <c r="AO302" s="3288"/>
      <c r="AP302" s="3288"/>
      <c r="AQ302" s="3288"/>
      <c r="AR302" s="3288"/>
      <c r="AS302" s="3288"/>
      <c r="AT302" s="3288"/>
      <c r="AU302" s="3323"/>
      <c r="AV302" s="972">
        <f t="shared" si="127"/>
        <v>0</v>
      </c>
      <c r="AW302" s="972">
        <f t="shared" si="128"/>
        <v>0</v>
      </c>
      <c r="AX302" s="972">
        <f t="shared" si="129"/>
        <v>0</v>
      </c>
      <c r="AY302" s="3313">
        <f t="shared" si="155"/>
        <v>0</v>
      </c>
      <c r="AZ302" s="3268">
        <f t="shared" si="156"/>
        <v>0</v>
      </c>
      <c r="BA302" s="3268">
        <f t="shared" si="157"/>
        <v>0</v>
      </c>
      <c r="BB302" s="3268">
        <f t="shared" si="158"/>
        <v>0</v>
      </c>
      <c r="BC302" s="3268">
        <f t="shared" si="159"/>
        <v>0</v>
      </c>
      <c r="BD302" s="3268">
        <f t="shared" si="160"/>
        <v>0</v>
      </c>
      <c r="BE302" s="3268">
        <f t="shared" si="161"/>
        <v>0</v>
      </c>
      <c r="BF302" s="3268">
        <f t="shared" si="162"/>
        <v>0</v>
      </c>
      <c r="BG302" s="3268">
        <f t="shared" si="163"/>
        <v>0</v>
      </c>
      <c r="BH302" s="3268">
        <f t="shared" si="164"/>
        <v>0</v>
      </c>
      <c r="BI302" s="3268">
        <f t="shared" si="165"/>
        <v>0</v>
      </c>
      <c r="BJ302" s="3268">
        <f t="shared" si="166"/>
        <v>0</v>
      </c>
      <c r="BK302" s="3268">
        <f t="shared" si="167"/>
        <v>0</v>
      </c>
      <c r="BL302" s="3268">
        <f t="shared" si="168"/>
        <v>0</v>
      </c>
      <c r="BM302" s="3268">
        <f t="shared" si="169"/>
        <v>0</v>
      </c>
      <c r="BN302" s="3268">
        <f t="shared" si="170"/>
        <v>0</v>
      </c>
      <c r="BO302" s="3268">
        <f t="shared" si="171"/>
        <v>0</v>
      </c>
      <c r="BP302" s="3268">
        <f t="shared" si="172"/>
        <v>0</v>
      </c>
      <c r="BQ302" s="3268">
        <f t="shared" si="173"/>
        <v>0</v>
      </c>
      <c r="BR302" s="3268">
        <f t="shared" si="174"/>
        <v>0</v>
      </c>
      <c r="BS302" s="3268">
        <f t="shared" si="175"/>
        <v>0</v>
      </c>
      <c r="BT302" s="3320">
        <f t="shared" si="176"/>
        <v>0</v>
      </c>
    </row>
    <row r="303" spans="1:72">
      <c r="A303" s="3265"/>
      <c r="B303" s="3266"/>
      <c r="C303" s="3266"/>
      <c r="D303" s="3267"/>
      <c r="E303" s="3268">
        <f t="shared" ref="E303:E334" si="177">IF($C$3="是",ROUND($A$3*G303/$B$3,2),ROUND($A$3*(G303-AT303)/$B$3,2))</f>
        <v>0</v>
      </c>
      <c r="F303" s="3269"/>
      <c r="G303" s="3270">
        <f t="shared" si="152"/>
        <v>0</v>
      </c>
      <c r="H303" s="3271">
        <f t="shared" si="153"/>
        <v>0</v>
      </c>
      <c r="I303" s="3278"/>
      <c r="J303" s="3278"/>
      <c r="K303" s="3278"/>
      <c r="L303" s="3278"/>
      <c r="M303" s="3278"/>
      <c r="N303" s="3278"/>
      <c r="O303" s="3278"/>
      <c r="P303" s="3278"/>
      <c r="Q303" s="3278"/>
      <c r="R303" s="3278"/>
      <c r="S303" s="3278"/>
      <c r="T303" s="3278"/>
      <c r="U303" s="3278"/>
      <c r="V303" s="3278"/>
      <c r="W303" s="3278"/>
      <c r="X303" s="3278"/>
      <c r="Y303" s="3278"/>
      <c r="Z303" s="3278"/>
      <c r="AA303" s="3278"/>
      <c r="AB303" s="3278"/>
      <c r="AC303" s="3268">
        <f t="shared" si="154"/>
        <v>0</v>
      </c>
      <c r="AD303" s="3288"/>
      <c r="AE303" s="3288"/>
      <c r="AF303" s="3288"/>
      <c r="AG303" s="3288"/>
      <c r="AH303" s="3288"/>
      <c r="AI303" s="3288"/>
      <c r="AJ303" s="3288"/>
      <c r="AK303" s="3288"/>
      <c r="AL303" s="3288"/>
      <c r="AM303" s="3288"/>
      <c r="AN303" s="3288"/>
      <c r="AO303" s="3288"/>
      <c r="AP303" s="3288"/>
      <c r="AQ303" s="3288"/>
      <c r="AR303" s="3288"/>
      <c r="AS303" s="3288"/>
      <c r="AT303" s="3298"/>
      <c r="AU303" s="3299"/>
      <c r="AV303" s="972">
        <f t="shared" ref="AV303:AV334" si="178">A303</f>
        <v>0</v>
      </c>
      <c r="AW303" s="972">
        <f t="shared" ref="AW303:AW334" si="179">B303</f>
        <v>0</v>
      </c>
      <c r="AX303" s="972">
        <f t="shared" ref="AX303:AX334" si="180">C303</f>
        <v>0</v>
      </c>
      <c r="AY303" s="3313">
        <f t="shared" si="155"/>
        <v>0</v>
      </c>
      <c r="AZ303" s="3268">
        <f t="shared" si="156"/>
        <v>0</v>
      </c>
      <c r="BA303" s="3268">
        <f t="shared" si="157"/>
        <v>0</v>
      </c>
      <c r="BB303" s="3268">
        <f t="shared" si="158"/>
        <v>0</v>
      </c>
      <c r="BC303" s="3268">
        <f t="shared" si="159"/>
        <v>0</v>
      </c>
      <c r="BD303" s="3268">
        <f t="shared" si="160"/>
        <v>0</v>
      </c>
      <c r="BE303" s="3268">
        <f t="shared" si="161"/>
        <v>0</v>
      </c>
      <c r="BF303" s="3268">
        <f t="shared" si="162"/>
        <v>0</v>
      </c>
      <c r="BG303" s="3268">
        <f t="shared" si="163"/>
        <v>0</v>
      </c>
      <c r="BH303" s="3268">
        <f t="shared" si="164"/>
        <v>0</v>
      </c>
      <c r="BI303" s="3268">
        <f t="shared" si="165"/>
        <v>0</v>
      </c>
      <c r="BJ303" s="3268">
        <f t="shared" si="166"/>
        <v>0</v>
      </c>
      <c r="BK303" s="3268">
        <f t="shared" si="167"/>
        <v>0</v>
      </c>
      <c r="BL303" s="3268">
        <f t="shared" si="168"/>
        <v>0</v>
      </c>
      <c r="BM303" s="3268">
        <f t="shared" si="169"/>
        <v>0</v>
      </c>
      <c r="BN303" s="3268">
        <f t="shared" si="170"/>
        <v>0</v>
      </c>
      <c r="BO303" s="3268">
        <f t="shared" si="171"/>
        <v>0</v>
      </c>
      <c r="BP303" s="3268">
        <f t="shared" si="172"/>
        <v>0</v>
      </c>
      <c r="BQ303" s="3268">
        <f t="shared" si="173"/>
        <v>0</v>
      </c>
      <c r="BR303" s="3268">
        <f t="shared" si="174"/>
        <v>0</v>
      </c>
      <c r="BS303" s="3268">
        <f t="shared" si="175"/>
        <v>0</v>
      </c>
      <c r="BT303" s="3320">
        <f t="shared" si="176"/>
        <v>0</v>
      </c>
    </row>
    <row r="304" spans="1:72">
      <c r="A304" s="3265"/>
      <c r="B304" s="3266"/>
      <c r="C304" s="3266"/>
      <c r="D304" s="3267"/>
      <c r="E304" s="3268">
        <f t="shared" si="177"/>
        <v>0</v>
      </c>
      <c r="F304" s="3269"/>
      <c r="G304" s="3270">
        <f t="shared" si="152"/>
        <v>0</v>
      </c>
      <c r="H304" s="3271">
        <f t="shared" si="153"/>
        <v>0</v>
      </c>
      <c r="I304" s="3278"/>
      <c r="J304" s="3278"/>
      <c r="K304" s="3278"/>
      <c r="L304" s="3278"/>
      <c r="M304" s="3278"/>
      <c r="N304" s="3278"/>
      <c r="O304" s="3278"/>
      <c r="P304" s="3278"/>
      <c r="Q304" s="3278"/>
      <c r="R304" s="3278"/>
      <c r="S304" s="3278"/>
      <c r="T304" s="3278"/>
      <c r="U304" s="3278"/>
      <c r="V304" s="3278"/>
      <c r="W304" s="3278"/>
      <c r="X304" s="3278"/>
      <c r="Y304" s="3278"/>
      <c r="Z304" s="3278"/>
      <c r="AA304" s="3278"/>
      <c r="AB304" s="3278"/>
      <c r="AC304" s="3268">
        <f t="shared" si="154"/>
        <v>0</v>
      </c>
      <c r="AD304" s="3288"/>
      <c r="AE304" s="3288"/>
      <c r="AF304" s="3288"/>
      <c r="AG304" s="3288"/>
      <c r="AH304" s="3288"/>
      <c r="AI304" s="3288"/>
      <c r="AJ304" s="3288"/>
      <c r="AK304" s="3288"/>
      <c r="AL304" s="3288"/>
      <c r="AM304" s="3288"/>
      <c r="AN304" s="3288"/>
      <c r="AO304" s="3288"/>
      <c r="AP304" s="3288"/>
      <c r="AQ304" s="3288"/>
      <c r="AR304" s="3288"/>
      <c r="AS304" s="3288"/>
      <c r="AT304" s="3298"/>
      <c r="AU304" s="3299"/>
      <c r="AV304" s="972">
        <f t="shared" si="178"/>
        <v>0</v>
      </c>
      <c r="AW304" s="972">
        <f t="shared" si="179"/>
        <v>0</v>
      </c>
      <c r="AX304" s="972">
        <f t="shared" si="180"/>
        <v>0</v>
      </c>
      <c r="AY304" s="3313">
        <f t="shared" si="155"/>
        <v>0</v>
      </c>
      <c r="AZ304" s="3268">
        <f t="shared" si="156"/>
        <v>0</v>
      </c>
      <c r="BA304" s="3268">
        <f t="shared" si="157"/>
        <v>0</v>
      </c>
      <c r="BB304" s="3268">
        <f t="shared" si="158"/>
        <v>0</v>
      </c>
      <c r="BC304" s="3268">
        <f t="shared" si="159"/>
        <v>0</v>
      </c>
      <c r="BD304" s="3268">
        <f t="shared" si="160"/>
        <v>0</v>
      </c>
      <c r="BE304" s="3268">
        <f t="shared" si="161"/>
        <v>0</v>
      </c>
      <c r="BF304" s="3268">
        <f t="shared" si="162"/>
        <v>0</v>
      </c>
      <c r="BG304" s="3268">
        <f t="shared" si="163"/>
        <v>0</v>
      </c>
      <c r="BH304" s="3268">
        <f t="shared" si="164"/>
        <v>0</v>
      </c>
      <c r="BI304" s="3268">
        <f t="shared" si="165"/>
        <v>0</v>
      </c>
      <c r="BJ304" s="3268">
        <f t="shared" si="166"/>
        <v>0</v>
      </c>
      <c r="BK304" s="3268">
        <f t="shared" si="167"/>
        <v>0</v>
      </c>
      <c r="BL304" s="3268">
        <f t="shared" si="168"/>
        <v>0</v>
      </c>
      <c r="BM304" s="3268">
        <f t="shared" si="169"/>
        <v>0</v>
      </c>
      <c r="BN304" s="3268">
        <f t="shared" si="170"/>
        <v>0</v>
      </c>
      <c r="BO304" s="3268">
        <f t="shared" si="171"/>
        <v>0</v>
      </c>
      <c r="BP304" s="3268">
        <f t="shared" si="172"/>
        <v>0</v>
      </c>
      <c r="BQ304" s="3268">
        <f t="shared" si="173"/>
        <v>0</v>
      </c>
      <c r="BR304" s="3268">
        <f t="shared" si="174"/>
        <v>0</v>
      </c>
      <c r="BS304" s="3268">
        <f t="shared" si="175"/>
        <v>0</v>
      </c>
      <c r="BT304" s="3320">
        <f t="shared" si="176"/>
        <v>0</v>
      </c>
    </row>
    <row r="305" spans="1:72">
      <c r="A305" s="3265"/>
      <c r="B305" s="3266"/>
      <c r="C305" s="3266"/>
      <c r="D305" s="3267"/>
      <c r="E305" s="3268">
        <f t="shared" si="177"/>
        <v>0</v>
      </c>
      <c r="F305" s="3269"/>
      <c r="G305" s="3270">
        <f t="shared" si="152"/>
        <v>0</v>
      </c>
      <c r="H305" s="3271">
        <f t="shared" si="153"/>
        <v>0</v>
      </c>
      <c r="I305" s="3278"/>
      <c r="J305" s="3278"/>
      <c r="K305" s="3278"/>
      <c r="L305" s="3278"/>
      <c r="M305" s="3278"/>
      <c r="N305" s="3278"/>
      <c r="O305" s="3278"/>
      <c r="P305" s="3278"/>
      <c r="Q305" s="3278"/>
      <c r="R305" s="3278"/>
      <c r="S305" s="3278"/>
      <c r="T305" s="3278"/>
      <c r="U305" s="3278"/>
      <c r="V305" s="3278"/>
      <c r="W305" s="3278"/>
      <c r="X305" s="3278"/>
      <c r="Y305" s="3278"/>
      <c r="Z305" s="3278"/>
      <c r="AA305" s="3278"/>
      <c r="AB305" s="3278"/>
      <c r="AC305" s="3268">
        <f t="shared" si="154"/>
        <v>0</v>
      </c>
      <c r="AD305" s="3288"/>
      <c r="AE305" s="3288"/>
      <c r="AF305" s="3288"/>
      <c r="AG305" s="3288"/>
      <c r="AH305" s="3288"/>
      <c r="AI305" s="3288"/>
      <c r="AJ305" s="3288"/>
      <c r="AK305" s="3288"/>
      <c r="AL305" s="3288"/>
      <c r="AM305" s="3288"/>
      <c r="AN305" s="3288"/>
      <c r="AO305" s="3288"/>
      <c r="AP305" s="3288"/>
      <c r="AQ305" s="3288"/>
      <c r="AR305" s="3288"/>
      <c r="AS305" s="3288"/>
      <c r="AT305" s="3298"/>
      <c r="AU305" s="3299"/>
      <c r="AV305" s="972">
        <f t="shared" si="178"/>
        <v>0</v>
      </c>
      <c r="AW305" s="972">
        <f t="shared" si="179"/>
        <v>0</v>
      </c>
      <c r="AX305" s="972">
        <f t="shared" si="180"/>
        <v>0</v>
      </c>
      <c r="AY305" s="3313">
        <f t="shared" si="155"/>
        <v>0</v>
      </c>
      <c r="AZ305" s="3268">
        <f t="shared" si="156"/>
        <v>0</v>
      </c>
      <c r="BA305" s="3268">
        <f t="shared" si="157"/>
        <v>0</v>
      </c>
      <c r="BB305" s="3268">
        <f t="shared" si="158"/>
        <v>0</v>
      </c>
      <c r="BC305" s="3268">
        <f t="shared" si="159"/>
        <v>0</v>
      </c>
      <c r="BD305" s="3268">
        <f t="shared" si="160"/>
        <v>0</v>
      </c>
      <c r="BE305" s="3268">
        <f t="shared" si="161"/>
        <v>0</v>
      </c>
      <c r="BF305" s="3268">
        <f t="shared" si="162"/>
        <v>0</v>
      </c>
      <c r="BG305" s="3268">
        <f t="shared" si="163"/>
        <v>0</v>
      </c>
      <c r="BH305" s="3268">
        <f t="shared" si="164"/>
        <v>0</v>
      </c>
      <c r="BI305" s="3268">
        <f t="shared" si="165"/>
        <v>0</v>
      </c>
      <c r="BJ305" s="3268">
        <f t="shared" si="166"/>
        <v>0</v>
      </c>
      <c r="BK305" s="3268">
        <f t="shared" si="167"/>
        <v>0</v>
      </c>
      <c r="BL305" s="3268">
        <f t="shared" si="168"/>
        <v>0</v>
      </c>
      <c r="BM305" s="3268">
        <f t="shared" si="169"/>
        <v>0</v>
      </c>
      <c r="BN305" s="3268">
        <f t="shared" si="170"/>
        <v>0</v>
      </c>
      <c r="BO305" s="3268">
        <f t="shared" si="171"/>
        <v>0</v>
      </c>
      <c r="BP305" s="3268">
        <f t="shared" si="172"/>
        <v>0</v>
      </c>
      <c r="BQ305" s="3268">
        <f t="shared" si="173"/>
        <v>0</v>
      </c>
      <c r="BR305" s="3268">
        <f t="shared" si="174"/>
        <v>0</v>
      </c>
      <c r="BS305" s="3268">
        <f t="shared" si="175"/>
        <v>0</v>
      </c>
      <c r="BT305" s="3320">
        <f t="shared" si="176"/>
        <v>0</v>
      </c>
    </row>
    <row r="306" spans="1:72">
      <c r="A306" s="3265"/>
      <c r="B306" s="3266"/>
      <c r="C306" s="3266"/>
      <c r="D306" s="3267"/>
      <c r="E306" s="3268">
        <f t="shared" si="177"/>
        <v>0</v>
      </c>
      <c r="F306" s="3269"/>
      <c r="G306" s="3270">
        <f t="shared" si="152"/>
        <v>0</v>
      </c>
      <c r="H306" s="3271">
        <f t="shared" si="153"/>
        <v>0</v>
      </c>
      <c r="I306" s="3278"/>
      <c r="J306" s="3278"/>
      <c r="K306" s="3278"/>
      <c r="L306" s="3278"/>
      <c r="M306" s="3278"/>
      <c r="N306" s="3278"/>
      <c r="O306" s="3278"/>
      <c r="P306" s="3278"/>
      <c r="Q306" s="3278"/>
      <c r="R306" s="3278"/>
      <c r="S306" s="3278"/>
      <c r="T306" s="3278"/>
      <c r="U306" s="3278"/>
      <c r="V306" s="3278"/>
      <c r="W306" s="3278"/>
      <c r="X306" s="3278"/>
      <c r="Y306" s="3278"/>
      <c r="Z306" s="3278"/>
      <c r="AA306" s="3278"/>
      <c r="AB306" s="3278"/>
      <c r="AC306" s="3268">
        <f t="shared" si="154"/>
        <v>0</v>
      </c>
      <c r="AD306" s="3288"/>
      <c r="AE306" s="3288"/>
      <c r="AF306" s="3288"/>
      <c r="AG306" s="3288"/>
      <c r="AH306" s="3288"/>
      <c r="AI306" s="3288"/>
      <c r="AJ306" s="3288"/>
      <c r="AK306" s="3288"/>
      <c r="AL306" s="3288"/>
      <c r="AM306" s="3288"/>
      <c r="AN306" s="3288"/>
      <c r="AO306" s="3288"/>
      <c r="AP306" s="3288"/>
      <c r="AQ306" s="3288"/>
      <c r="AR306" s="3288"/>
      <c r="AS306" s="3288"/>
      <c r="AT306" s="3298"/>
      <c r="AU306" s="3299"/>
      <c r="AV306" s="972">
        <f t="shared" si="178"/>
        <v>0</v>
      </c>
      <c r="AW306" s="972">
        <f t="shared" si="179"/>
        <v>0</v>
      </c>
      <c r="AX306" s="972">
        <f t="shared" si="180"/>
        <v>0</v>
      </c>
      <c r="AY306" s="3313">
        <f t="shared" si="155"/>
        <v>0</v>
      </c>
      <c r="AZ306" s="3268">
        <f t="shared" si="156"/>
        <v>0</v>
      </c>
      <c r="BA306" s="3268">
        <f t="shared" si="157"/>
        <v>0</v>
      </c>
      <c r="BB306" s="3268">
        <f t="shared" si="158"/>
        <v>0</v>
      </c>
      <c r="BC306" s="3268">
        <f t="shared" si="159"/>
        <v>0</v>
      </c>
      <c r="BD306" s="3268">
        <f t="shared" si="160"/>
        <v>0</v>
      </c>
      <c r="BE306" s="3268">
        <f t="shared" si="161"/>
        <v>0</v>
      </c>
      <c r="BF306" s="3268">
        <f t="shared" si="162"/>
        <v>0</v>
      </c>
      <c r="BG306" s="3268">
        <f t="shared" si="163"/>
        <v>0</v>
      </c>
      <c r="BH306" s="3268">
        <f t="shared" si="164"/>
        <v>0</v>
      </c>
      <c r="BI306" s="3268">
        <f t="shared" si="165"/>
        <v>0</v>
      </c>
      <c r="BJ306" s="3268">
        <f t="shared" si="166"/>
        <v>0</v>
      </c>
      <c r="BK306" s="3268">
        <f t="shared" si="167"/>
        <v>0</v>
      </c>
      <c r="BL306" s="3268">
        <f t="shared" si="168"/>
        <v>0</v>
      </c>
      <c r="BM306" s="3268">
        <f t="shared" si="169"/>
        <v>0</v>
      </c>
      <c r="BN306" s="3268">
        <f t="shared" si="170"/>
        <v>0</v>
      </c>
      <c r="BO306" s="3268">
        <f t="shared" si="171"/>
        <v>0</v>
      </c>
      <c r="BP306" s="3268">
        <f t="shared" si="172"/>
        <v>0</v>
      </c>
      <c r="BQ306" s="3268">
        <f t="shared" si="173"/>
        <v>0</v>
      </c>
      <c r="BR306" s="3268">
        <f t="shared" si="174"/>
        <v>0</v>
      </c>
      <c r="BS306" s="3268">
        <f t="shared" si="175"/>
        <v>0</v>
      </c>
      <c r="BT306" s="3320">
        <f t="shared" si="176"/>
        <v>0</v>
      </c>
    </row>
    <row r="307" spans="1:72">
      <c r="A307" s="3265"/>
      <c r="B307" s="3266"/>
      <c r="C307" s="3266"/>
      <c r="D307" s="3267"/>
      <c r="E307" s="3268">
        <f t="shared" si="177"/>
        <v>0</v>
      </c>
      <c r="F307" s="3269"/>
      <c r="G307" s="3270">
        <f t="shared" si="152"/>
        <v>0</v>
      </c>
      <c r="H307" s="3271">
        <f t="shared" si="153"/>
        <v>0</v>
      </c>
      <c r="I307" s="3278"/>
      <c r="J307" s="3278"/>
      <c r="K307" s="3278"/>
      <c r="L307" s="3278"/>
      <c r="M307" s="3278"/>
      <c r="N307" s="3278"/>
      <c r="O307" s="3278"/>
      <c r="P307" s="3278"/>
      <c r="Q307" s="3278"/>
      <c r="R307" s="3278"/>
      <c r="S307" s="3278"/>
      <c r="T307" s="3278"/>
      <c r="U307" s="3278"/>
      <c r="V307" s="3278"/>
      <c r="W307" s="3278"/>
      <c r="X307" s="3278"/>
      <c r="Y307" s="3278"/>
      <c r="Z307" s="3278"/>
      <c r="AA307" s="3278"/>
      <c r="AB307" s="3278"/>
      <c r="AC307" s="3268">
        <f t="shared" si="154"/>
        <v>0</v>
      </c>
      <c r="AD307" s="3288"/>
      <c r="AE307" s="3288"/>
      <c r="AF307" s="3288"/>
      <c r="AG307" s="3288"/>
      <c r="AH307" s="3288"/>
      <c r="AI307" s="3288"/>
      <c r="AJ307" s="3288"/>
      <c r="AK307" s="3288"/>
      <c r="AL307" s="3288"/>
      <c r="AM307" s="3288"/>
      <c r="AN307" s="3288"/>
      <c r="AO307" s="3288"/>
      <c r="AP307" s="3288"/>
      <c r="AQ307" s="3288"/>
      <c r="AR307" s="3288"/>
      <c r="AS307" s="3288"/>
      <c r="AT307" s="3298"/>
      <c r="AU307" s="3299"/>
      <c r="AV307" s="972">
        <f t="shared" si="178"/>
        <v>0</v>
      </c>
      <c r="AW307" s="972">
        <f t="shared" si="179"/>
        <v>0</v>
      </c>
      <c r="AX307" s="972">
        <f t="shared" si="180"/>
        <v>0</v>
      </c>
      <c r="AY307" s="3313">
        <f t="shared" si="155"/>
        <v>0</v>
      </c>
      <c r="AZ307" s="3268">
        <f t="shared" si="156"/>
        <v>0</v>
      </c>
      <c r="BA307" s="3268">
        <f t="shared" si="157"/>
        <v>0</v>
      </c>
      <c r="BB307" s="3268">
        <f t="shared" si="158"/>
        <v>0</v>
      </c>
      <c r="BC307" s="3268">
        <f t="shared" si="159"/>
        <v>0</v>
      </c>
      <c r="BD307" s="3268">
        <f t="shared" si="160"/>
        <v>0</v>
      </c>
      <c r="BE307" s="3268">
        <f t="shared" si="161"/>
        <v>0</v>
      </c>
      <c r="BF307" s="3268">
        <f t="shared" si="162"/>
        <v>0</v>
      </c>
      <c r="BG307" s="3268">
        <f t="shared" si="163"/>
        <v>0</v>
      </c>
      <c r="BH307" s="3268">
        <f t="shared" si="164"/>
        <v>0</v>
      </c>
      <c r="BI307" s="3268">
        <f t="shared" si="165"/>
        <v>0</v>
      </c>
      <c r="BJ307" s="3268">
        <f t="shared" si="166"/>
        <v>0</v>
      </c>
      <c r="BK307" s="3268">
        <f t="shared" si="167"/>
        <v>0</v>
      </c>
      <c r="BL307" s="3268">
        <f t="shared" si="168"/>
        <v>0</v>
      </c>
      <c r="BM307" s="3268">
        <f t="shared" si="169"/>
        <v>0</v>
      </c>
      <c r="BN307" s="3268">
        <f t="shared" si="170"/>
        <v>0</v>
      </c>
      <c r="BO307" s="3268">
        <f t="shared" si="171"/>
        <v>0</v>
      </c>
      <c r="BP307" s="3268">
        <f t="shared" si="172"/>
        <v>0</v>
      </c>
      <c r="BQ307" s="3268">
        <f t="shared" si="173"/>
        <v>0</v>
      </c>
      <c r="BR307" s="3268">
        <f t="shared" si="174"/>
        <v>0</v>
      </c>
      <c r="BS307" s="3268">
        <f t="shared" si="175"/>
        <v>0</v>
      </c>
      <c r="BT307" s="3320">
        <f t="shared" si="176"/>
        <v>0</v>
      </c>
    </row>
    <row r="308" spans="1:72">
      <c r="A308" s="3265"/>
      <c r="B308" s="3266"/>
      <c r="C308" s="3266"/>
      <c r="D308" s="3267"/>
      <c r="E308" s="3268">
        <f t="shared" si="177"/>
        <v>0</v>
      </c>
      <c r="F308" s="3269"/>
      <c r="G308" s="3270">
        <f t="shared" si="152"/>
        <v>0</v>
      </c>
      <c r="H308" s="3271">
        <f t="shared" si="153"/>
        <v>0</v>
      </c>
      <c r="I308" s="3278"/>
      <c r="J308" s="3278"/>
      <c r="K308" s="3278"/>
      <c r="L308" s="3278"/>
      <c r="M308" s="3278"/>
      <c r="N308" s="3278"/>
      <c r="O308" s="3278"/>
      <c r="P308" s="3278"/>
      <c r="Q308" s="3278"/>
      <c r="R308" s="3278"/>
      <c r="S308" s="3278"/>
      <c r="T308" s="3278"/>
      <c r="U308" s="3278"/>
      <c r="V308" s="3278"/>
      <c r="W308" s="3278"/>
      <c r="X308" s="3278"/>
      <c r="Y308" s="3278"/>
      <c r="Z308" s="3278"/>
      <c r="AA308" s="3278"/>
      <c r="AB308" s="3278"/>
      <c r="AC308" s="3268">
        <f t="shared" si="154"/>
        <v>0</v>
      </c>
      <c r="AD308" s="3288"/>
      <c r="AE308" s="3288"/>
      <c r="AF308" s="3288"/>
      <c r="AG308" s="3288"/>
      <c r="AH308" s="3288"/>
      <c r="AI308" s="3288"/>
      <c r="AJ308" s="3288"/>
      <c r="AK308" s="3288"/>
      <c r="AL308" s="3288"/>
      <c r="AM308" s="3288"/>
      <c r="AN308" s="3288"/>
      <c r="AO308" s="3288"/>
      <c r="AP308" s="3288"/>
      <c r="AQ308" s="3288"/>
      <c r="AR308" s="3288"/>
      <c r="AS308" s="3288"/>
      <c r="AT308" s="3298"/>
      <c r="AU308" s="3299"/>
      <c r="AV308" s="972">
        <f t="shared" si="178"/>
        <v>0</v>
      </c>
      <c r="AW308" s="972">
        <f t="shared" si="179"/>
        <v>0</v>
      </c>
      <c r="AX308" s="972">
        <f t="shared" si="180"/>
        <v>0</v>
      </c>
      <c r="AY308" s="3313">
        <f t="shared" si="155"/>
        <v>0</v>
      </c>
      <c r="AZ308" s="3268">
        <f t="shared" si="156"/>
        <v>0</v>
      </c>
      <c r="BA308" s="3268">
        <f t="shared" si="157"/>
        <v>0</v>
      </c>
      <c r="BB308" s="3268">
        <f t="shared" si="158"/>
        <v>0</v>
      </c>
      <c r="BC308" s="3268">
        <f t="shared" si="159"/>
        <v>0</v>
      </c>
      <c r="BD308" s="3268">
        <f t="shared" si="160"/>
        <v>0</v>
      </c>
      <c r="BE308" s="3268">
        <f t="shared" si="161"/>
        <v>0</v>
      </c>
      <c r="BF308" s="3268">
        <f t="shared" si="162"/>
        <v>0</v>
      </c>
      <c r="BG308" s="3268">
        <f t="shared" si="163"/>
        <v>0</v>
      </c>
      <c r="BH308" s="3268">
        <f t="shared" si="164"/>
        <v>0</v>
      </c>
      <c r="BI308" s="3268">
        <f t="shared" si="165"/>
        <v>0</v>
      </c>
      <c r="BJ308" s="3268">
        <f t="shared" si="166"/>
        <v>0</v>
      </c>
      <c r="BK308" s="3268">
        <f t="shared" si="167"/>
        <v>0</v>
      </c>
      <c r="BL308" s="3268">
        <f t="shared" si="168"/>
        <v>0</v>
      </c>
      <c r="BM308" s="3268">
        <f t="shared" si="169"/>
        <v>0</v>
      </c>
      <c r="BN308" s="3268">
        <f t="shared" si="170"/>
        <v>0</v>
      </c>
      <c r="BO308" s="3268">
        <f t="shared" si="171"/>
        <v>0</v>
      </c>
      <c r="BP308" s="3268">
        <f t="shared" si="172"/>
        <v>0</v>
      </c>
      <c r="BQ308" s="3268">
        <f t="shared" si="173"/>
        <v>0</v>
      </c>
      <c r="BR308" s="3268">
        <f t="shared" si="174"/>
        <v>0</v>
      </c>
      <c r="BS308" s="3268">
        <f t="shared" si="175"/>
        <v>0</v>
      </c>
      <c r="BT308" s="3320">
        <f t="shared" si="176"/>
        <v>0</v>
      </c>
    </row>
    <row r="309" spans="1:72">
      <c r="A309" s="3265"/>
      <c r="B309" s="3266"/>
      <c r="C309" s="3266"/>
      <c r="D309" s="3267"/>
      <c r="E309" s="3268">
        <f t="shared" si="177"/>
        <v>0</v>
      </c>
      <c r="F309" s="3269"/>
      <c r="G309" s="3270">
        <f t="shared" si="152"/>
        <v>0</v>
      </c>
      <c r="H309" s="3271">
        <f t="shared" si="153"/>
        <v>0</v>
      </c>
      <c r="I309" s="3278"/>
      <c r="J309" s="3278"/>
      <c r="K309" s="3278"/>
      <c r="L309" s="3278"/>
      <c r="M309" s="3278"/>
      <c r="N309" s="3278"/>
      <c r="O309" s="3278"/>
      <c r="P309" s="3278"/>
      <c r="Q309" s="3278"/>
      <c r="R309" s="3278"/>
      <c r="S309" s="3278"/>
      <c r="T309" s="3278"/>
      <c r="U309" s="3278"/>
      <c r="V309" s="3278"/>
      <c r="W309" s="3278"/>
      <c r="X309" s="3278"/>
      <c r="Y309" s="3278"/>
      <c r="Z309" s="3278"/>
      <c r="AA309" s="3278"/>
      <c r="AB309" s="3278"/>
      <c r="AC309" s="3268">
        <f t="shared" si="154"/>
        <v>0</v>
      </c>
      <c r="AD309" s="3288"/>
      <c r="AE309" s="3288"/>
      <c r="AF309" s="3288"/>
      <c r="AG309" s="3288"/>
      <c r="AH309" s="3288"/>
      <c r="AI309" s="3288"/>
      <c r="AJ309" s="3288"/>
      <c r="AK309" s="3288"/>
      <c r="AL309" s="3288"/>
      <c r="AM309" s="3288"/>
      <c r="AN309" s="3288"/>
      <c r="AO309" s="3288"/>
      <c r="AP309" s="3288"/>
      <c r="AQ309" s="3288"/>
      <c r="AR309" s="3288"/>
      <c r="AS309" s="3288"/>
      <c r="AT309" s="3298"/>
      <c r="AU309" s="3299"/>
      <c r="AV309" s="972">
        <f t="shared" si="178"/>
        <v>0</v>
      </c>
      <c r="AW309" s="972">
        <f t="shared" si="179"/>
        <v>0</v>
      </c>
      <c r="AX309" s="972">
        <f t="shared" si="180"/>
        <v>0</v>
      </c>
      <c r="AY309" s="3313">
        <f t="shared" si="155"/>
        <v>0</v>
      </c>
      <c r="AZ309" s="3268">
        <f t="shared" si="156"/>
        <v>0</v>
      </c>
      <c r="BA309" s="3268">
        <f t="shared" si="157"/>
        <v>0</v>
      </c>
      <c r="BB309" s="3268">
        <f t="shared" si="158"/>
        <v>0</v>
      </c>
      <c r="BC309" s="3268">
        <f t="shared" si="159"/>
        <v>0</v>
      </c>
      <c r="BD309" s="3268">
        <f t="shared" si="160"/>
        <v>0</v>
      </c>
      <c r="BE309" s="3268">
        <f t="shared" si="161"/>
        <v>0</v>
      </c>
      <c r="BF309" s="3268">
        <f t="shared" si="162"/>
        <v>0</v>
      </c>
      <c r="BG309" s="3268">
        <f t="shared" si="163"/>
        <v>0</v>
      </c>
      <c r="BH309" s="3268">
        <f t="shared" si="164"/>
        <v>0</v>
      </c>
      <c r="BI309" s="3268">
        <f t="shared" si="165"/>
        <v>0</v>
      </c>
      <c r="BJ309" s="3268">
        <f t="shared" si="166"/>
        <v>0</v>
      </c>
      <c r="BK309" s="3268">
        <f t="shared" si="167"/>
        <v>0</v>
      </c>
      <c r="BL309" s="3268">
        <f t="shared" si="168"/>
        <v>0</v>
      </c>
      <c r="BM309" s="3268">
        <f t="shared" si="169"/>
        <v>0</v>
      </c>
      <c r="BN309" s="3268">
        <f t="shared" si="170"/>
        <v>0</v>
      </c>
      <c r="BO309" s="3268">
        <f t="shared" si="171"/>
        <v>0</v>
      </c>
      <c r="BP309" s="3268">
        <f t="shared" si="172"/>
        <v>0</v>
      </c>
      <c r="BQ309" s="3268">
        <f t="shared" si="173"/>
        <v>0</v>
      </c>
      <c r="BR309" s="3268">
        <f t="shared" si="174"/>
        <v>0</v>
      </c>
      <c r="BS309" s="3268">
        <f t="shared" si="175"/>
        <v>0</v>
      </c>
      <c r="BT309" s="3320">
        <f t="shared" si="176"/>
        <v>0</v>
      </c>
    </row>
    <row r="310" spans="1:72">
      <c r="A310" s="3265"/>
      <c r="B310" s="3266"/>
      <c r="C310" s="3266"/>
      <c r="D310" s="3267"/>
      <c r="E310" s="3268">
        <f t="shared" si="177"/>
        <v>0</v>
      </c>
      <c r="F310" s="3269"/>
      <c r="G310" s="3270">
        <f t="shared" si="152"/>
        <v>0</v>
      </c>
      <c r="H310" s="3271">
        <f t="shared" si="153"/>
        <v>0</v>
      </c>
      <c r="I310" s="3278"/>
      <c r="J310" s="3278"/>
      <c r="K310" s="3278"/>
      <c r="L310" s="3278"/>
      <c r="M310" s="3278"/>
      <c r="N310" s="3278"/>
      <c r="O310" s="3278"/>
      <c r="P310" s="3278"/>
      <c r="Q310" s="3278"/>
      <c r="R310" s="3278"/>
      <c r="S310" s="3278"/>
      <c r="T310" s="3278"/>
      <c r="U310" s="3278"/>
      <c r="V310" s="3278"/>
      <c r="W310" s="3278"/>
      <c r="X310" s="3278"/>
      <c r="Y310" s="3278"/>
      <c r="Z310" s="3278"/>
      <c r="AA310" s="3278"/>
      <c r="AB310" s="3278"/>
      <c r="AC310" s="3268">
        <f t="shared" si="154"/>
        <v>0</v>
      </c>
      <c r="AD310" s="3288"/>
      <c r="AE310" s="3288"/>
      <c r="AF310" s="3288"/>
      <c r="AG310" s="3288"/>
      <c r="AH310" s="3288"/>
      <c r="AI310" s="3288"/>
      <c r="AJ310" s="3288"/>
      <c r="AK310" s="3288"/>
      <c r="AL310" s="3288"/>
      <c r="AM310" s="3288"/>
      <c r="AN310" s="3288"/>
      <c r="AO310" s="3288"/>
      <c r="AP310" s="3288"/>
      <c r="AQ310" s="3288"/>
      <c r="AR310" s="3288"/>
      <c r="AS310" s="3288"/>
      <c r="AT310" s="3298"/>
      <c r="AU310" s="3299"/>
      <c r="AV310" s="972">
        <f t="shared" si="178"/>
        <v>0</v>
      </c>
      <c r="AW310" s="972">
        <f t="shared" si="179"/>
        <v>0</v>
      </c>
      <c r="AX310" s="972">
        <f t="shared" si="180"/>
        <v>0</v>
      </c>
      <c r="AY310" s="3313">
        <f t="shared" si="155"/>
        <v>0</v>
      </c>
      <c r="AZ310" s="3268">
        <f t="shared" si="156"/>
        <v>0</v>
      </c>
      <c r="BA310" s="3268">
        <f t="shared" si="157"/>
        <v>0</v>
      </c>
      <c r="BB310" s="3268">
        <f t="shared" si="158"/>
        <v>0</v>
      </c>
      <c r="BC310" s="3268">
        <f t="shared" si="159"/>
        <v>0</v>
      </c>
      <c r="BD310" s="3268">
        <f t="shared" si="160"/>
        <v>0</v>
      </c>
      <c r="BE310" s="3268">
        <f t="shared" si="161"/>
        <v>0</v>
      </c>
      <c r="BF310" s="3268">
        <f t="shared" si="162"/>
        <v>0</v>
      </c>
      <c r="BG310" s="3268">
        <f t="shared" si="163"/>
        <v>0</v>
      </c>
      <c r="BH310" s="3268">
        <f t="shared" si="164"/>
        <v>0</v>
      </c>
      <c r="BI310" s="3268">
        <f t="shared" si="165"/>
        <v>0</v>
      </c>
      <c r="BJ310" s="3268">
        <f t="shared" si="166"/>
        <v>0</v>
      </c>
      <c r="BK310" s="3268">
        <f t="shared" si="167"/>
        <v>0</v>
      </c>
      <c r="BL310" s="3268">
        <f t="shared" si="168"/>
        <v>0</v>
      </c>
      <c r="BM310" s="3268">
        <f t="shared" si="169"/>
        <v>0</v>
      </c>
      <c r="BN310" s="3268">
        <f t="shared" si="170"/>
        <v>0</v>
      </c>
      <c r="BO310" s="3268">
        <f t="shared" si="171"/>
        <v>0</v>
      </c>
      <c r="BP310" s="3268">
        <f t="shared" si="172"/>
        <v>0</v>
      </c>
      <c r="BQ310" s="3268">
        <f t="shared" si="173"/>
        <v>0</v>
      </c>
      <c r="BR310" s="3268">
        <f t="shared" si="174"/>
        <v>0</v>
      </c>
      <c r="BS310" s="3268">
        <f t="shared" si="175"/>
        <v>0</v>
      </c>
      <c r="BT310" s="3320">
        <f t="shared" si="176"/>
        <v>0</v>
      </c>
    </row>
    <row r="311" spans="1:72">
      <c r="A311" s="3265"/>
      <c r="B311" s="3266"/>
      <c r="C311" s="3266"/>
      <c r="D311" s="3267"/>
      <c r="E311" s="3268">
        <f t="shared" si="177"/>
        <v>0</v>
      </c>
      <c r="F311" s="3269"/>
      <c r="G311" s="3270">
        <f t="shared" si="152"/>
        <v>0</v>
      </c>
      <c r="H311" s="3271">
        <f t="shared" si="153"/>
        <v>0</v>
      </c>
      <c r="I311" s="3278"/>
      <c r="J311" s="3278"/>
      <c r="K311" s="3278"/>
      <c r="L311" s="3278"/>
      <c r="M311" s="3278"/>
      <c r="N311" s="3278"/>
      <c r="O311" s="3278"/>
      <c r="P311" s="3278"/>
      <c r="Q311" s="3278"/>
      <c r="R311" s="3278"/>
      <c r="S311" s="3278"/>
      <c r="T311" s="3278"/>
      <c r="U311" s="3278"/>
      <c r="V311" s="3278"/>
      <c r="W311" s="3278"/>
      <c r="X311" s="3278"/>
      <c r="Y311" s="3278"/>
      <c r="Z311" s="3278"/>
      <c r="AA311" s="3278"/>
      <c r="AB311" s="3278"/>
      <c r="AC311" s="3268">
        <f t="shared" si="154"/>
        <v>0</v>
      </c>
      <c r="AD311" s="3288"/>
      <c r="AE311" s="3288"/>
      <c r="AF311" s="3288"/>
      <c r="AG311" s="3288"/>
      <c r="AH311" s="3288"/>
      <c r="AI311" s="3288"/>
      <c r="AJ311" s="3288"/>
      <c r="AK311" s="3288"/>
      <c r="AL311" s="3288"/>
      <c r="AM311" s="3288"/>
      <c r="AN311" s="3288"/>
      <c r="AO311" s="3288"/>
      <c r="AP311" s="3288"/>
      <c r="AQ311" s="3288"/>
      <c r="AR311" s="3288"/>
      <c r="AS311" s="3288"/>
      <c r="AT311" s="3298"/>
      <c r="AU311" s="3299"/>
      <c r="AV311" s="972">
        <f t="shared" si="178"/>
        <v>0</v>
      </c>
      <c r="AW311" s="972">
        <f t="shared" si="179"/>
        <v>0</v>
      </c>
      <c r="AX311" s="972">
        <f t="shared" si="180"/>
        <v>0</v>
      </c>
      <c r="AY311" s="3313">
        <f t="shared" si="155"/>
        <v>0</v>
      </c>
      <c r="AZ311" s="3268">
        <f t="shared" si="156"/>
        <v>0</v>
      </c>
      <c r="BA311" s="3268">
        <f t="shared" si="157"/>
        <v>0</v>
      </c>
      <c r="BB311" s="3268">
        <f t="shared" si="158"/>
        <v>0</v>
      </c>
      <c r="BC311" s="3268">
        <f t="shared" si="159"/>
        <v>0</v>
      </c>
      <c r="BD311" s="3268">
        <f t="shared" si="160"/>
        <v>0</v>
      </c>
      <c r="BE311" s="3268">
        <f t="shared" si="161"/>
        <v>0</v>
      </c>
      <c r="BF311" s="3268">
        <f t="shared" si="162"/>
        <v>0</v>
      </c>
      <c r="BG311" s="3268">
        <f t="shared" si="163"/>
        <v>0</v>
      </c>
      <c r="BH311" s="3268">
        <f t="shared" si="164"/>
        <v>0</v>
      </c>
      <c r="BI311" s="3268">
        <f t="shared" si="165"/>
        <v>0</v>
      </c>
      <c r="BJ311" s="3268">
        <f t="shared" si="166"/>
        <v>0</v>
      </c>
      <c r="BK311" s="3268">
        <f t="shared" si="167"/>
        <v>0</v>
      </c>
      <c r="BL311" s="3268">
        <f t="shared" si="168"/>
        <v>0</v>
      </c>
      <c r="BM311" s="3268">
        <f t="shared" si="169"/>
        <v>0</v>
      </c>
      <c r="BN311" s="3268">
        <f t="shared" si="170"/>
        <v>0</v>
      </c>
      <c r="BO311" s="3268">
        <f t="shared" si="171"/>
        <v>0</v>
      </c>
      <c r="BP311" s="3268">
        <f t="shared" si="172"/>
        <v>0</v>
      </c>
      <c r="BQ311" s="3268">
        <f t="shared" si="173"/>
        <v>0</v>
      </c>
      <c r="BR311" s="3268">
        <f t="shared" si="174"/>
        <v>0</v>
      </c>
      <c r="BS311" s="3268">
        <f t="shared" si="175"/>
        <v>0</v>
      </c>
      <c r="BT311" s="3320">
        <f t="shared" si="176"/>
        <v>0</v>
      </c>
    </row>
    <row r="312" spans="1:72">
      <c r="A312" s="3265"/>
      <c r="B312" s="3266"/>
      <c r="C312" s="3266"/>
      <c r="D312" s="3267"/>
      <c r="E312" s="3268">
        <f t="shared" si="177"/>
        <v>0</v>
      </c>
      <c r="F312" s="3269"/>
      <c r="G312" s="3270">
        <f t="shared" si="152"/>
        <v>0</v>
      </c>
      <c r="H312" s="3271">
        <f t="shared" si="153"/>
        <v>0</v>
      </c>
      <c r="I312" s="3278"/>
      <c r="J312" s="3278"/>
      <c r="K312" s="3278"/>
      <c r="L312" s="3278"/>
      <c r="M312" s="3278"/>
      <c r="N312" s="3278"/>
      <c r="O312" s="3278"/>
      <c r="P312" s="3278"/>
      <c r="Q312" s="3278"/>
      <c r="R312" s="3278"/>
      <c r="S312" s="3278"/>
      <c r="T312" s="3278"/>
      <c r="U312" s="3278"/>
      <c r="V312" s="3278"/>
      <c r="W312" s="3278"/>
      <c r="X312" s="3278"/>
      <c r="Y312" s="3278"/>
      <c r="Z312" s="3278"/>
      <c r="AA312" s="3278"/>
      <c r="AB312" s="3278"/>
      <c r="AC312" s="3268">
        <f t="shared" si="154"/>
        <v>0</v>
      </c>
      <c r="AD312" s="3288"/>
      <c r="AE312" s="3288"/>
      <c r="AF312" s="3288"/>
      <c r="AG312" s="3288"/>
      <c r="AH312" s="3288"/>
      <c r="AI312" s="3288"/>
      <c r="AJ312" s="3288"/>
      <c r="AK312" s="3288"/>
      <c r="AL312" s="3288"/>
      <c r="AM312" s="3288"/>
      <c r="AN312" s="3288"/>
      <c r="AO312" s="3288"/>
      <c r="AP312" s="3288"/>
      <c r="AQ312" s="3288"/>
      <c r="AR312" s="3288"/>
      <c r="AS312" s="3288"/>
      <c r="AT312" s="3298"/>
      <c r="AU312" s="3299"/>
      <c r="AV312" s="972">
        <f t="shared" si="178"/>
        <v>0</v>
      </c>
      <c r="AW312" s="972">
        <f t="shared" si="179"/>
        <v>0</v>
      </c>
      <c r="AX312" s="972">
        <f t="shared" si="180"/>
        <v>0</v>
      </c>
      <c r="AY312" s="3313">
        <f t="shared" si="155"/>
        <v>0</v>
      </c>
      <c r="AZ312" s="3268">
        <f t="shared" si="156"/>
        <v>0</v>
      </c>
      <c r="BA312" s="3268">
        <f t="shared" si="157"/>
        <v>0</v>
      </c>
      <c r="BB312" s="3268">
        <f t="shared" si="158"/>
        <v>0</v>
      </c>
      <c r="BC312" s="3268">
        <f t="shared" si="159"/>
        <v>0</v>
      </c>
      <c r="BD312" s="3268">
        <f t="shared" si="160"/>
        <v>0</v>
      </c>
      <c r="BE312" s="3268">
        <f t="shared" si="161"/>
        <v>0</v>
      </c>
      <c r="BF312" s="3268">
        <f t="shared" si="162"/>
        <v>0</v>
      </c>
      <c r="BG312" s="3268">
        <f t="shared" si="163"/>
        <v>0</v>
      </c>
      <c r="BH312" s="3268">
        <f t="shared" si="164"/>
        <v>0</v>
      </c>
      <c r="BI312" s="3268">
        <f t="shared" si="165"/>
        <v>0</v>
      </c>
      <c r="BJ312" s="3268">
        <f t="shared" si="166"/>
        <v>0</v>
      </c>
      <c r="BK312" s="3268">
        <f t="shared" si="167"/>
        <v>0</v>
      </c>
      <c r="BL312" s="3268">
        <f t="shared" si="168"/>
        <v>0</v>
      </c>
      <c r="BM312" s="3268">
        <f t="shared" si="169"/>
        <v>0</v>
      </c>
      <c r="BN312" s="3268">
        <f t="shared" si="170"/>
        <v>0</v>
      </c>
      <c r="BO312" s="3268">
        <f t="shared" si="171"/>
        <v>0</v>
      </c>
      <c r="BP312" s="3268">
        <f t="shared" si="172"/>
        <v>0</v>
      </c>
      <c r="BQ312" s="3268">
        <f t="shared" si="173"/>
        <v>0</v>
      </c>
      <c r="BR312" s="3268">
        <f t="shared" si="174"/>
        <v>0</v>
      </c>
      <c r="BS312" s="3268">
        <f t="shared" si="175"/>
        <v>0</v>
      </c>
      <c r="BT312" s="3320">
        <f t="shared" si="176"/>
        <v>0</v>
      </c>
    </row>
    <row r="313" spans="1:72">
      <c r="A313" s="3265"/>
      <c r="B313" s="3266"/>
      <c r="C313" s="3266"/>
      <c r="D313" s="3267"/>
      <c r="E313" s="3268">
        <f t="shared" si="177"/>
        <v>0</v>
      </c>
      <c r="F313" s="3269"/>
      <c r="G313" s="3270">
        <f t="shared" si="152"/>
        <v>0</v>
      </c>
      <c r="H313" s="3271">
        <f t="shared" si="153"/>
        <v>0</v>
      </c>
      <c r="I313" s="3278"/>
      <c r="J313" s="3278"/>
      <c r="K313" s="3278"/>
      <c r="L313" s="3278"/>
      <c r="M313" s="3278"/>
      <c r="N313" s="3278"/>
      <c r="O313" s="3278"/>
      <c r="P313" s="3278"/>
      <c r="Q313" s="3278"/>
      <c r="R313" s="3278"/>
      <c r="S313" s="3278"/>
      <c r="T313" s="3278"/>
      <c r="U313" s="3278"/>
      <c r="V313" s="3278"/>
      <c r="W313" s="3278"/>
      <c r="X313" s="3278"/>
      <c r="Y313" s="3278"/>
      <c r="Z313" s="3278"/>
      <c r="AA313" s="3278"/>
      <c r="AB313" s="3278"/>
      <c r="AC313" s="3268">
        <f t="shared" si="154"/>
        <v>0</v>
      </c>
      <c r="AD313" s="3288"/>
      <c r="AE313" s="3288"/>
      <c r="AF313" s="3288"/>
      <c r="AG313" s="3288"/>
      <c r="AH313" s="3288"/>
      <c r="AI313" s="3288"/>
      <c r="AJ313" s="3288"/>
      <c r="AK313" s="3288"/>
      <c r="AL313" s="3288"/>
      <c r="AM313" s="3288"/>
      <c r="AN313" s="3288"/>
      <c r="AO313" s="3288"/>
      <c r="AP313" s="3288"/>
      <c r="AQ313" s="3288"/>
      <c r="AR313" s="3288"/>
      <c r="AS313" s="3288"/>
      <c r="AT313" s="3298"/>
      <c r="AU313" s="3299"/>
      <c r="AV313" s="972">
        <f t="shared" si="178"/>
        <v>0</v>
      </c>
      <c r="AW313" s="972">
        <f t="shared" si="179"/>
        <v>0</v>
      </c>
      <c r="AX313" s="972">
        <f t="shared" si="180"/>
        <v>0</v>
      </c>
      <c r="AY313" s="3313">
        <f t="shared" si="155"/>
        <v>0</v>
      </c>
      <c r="AZ313" s="3268">
        <f t="shared" si="156"/>
        <v>0</v>
      </c>
      <c r="BA313" s="3268">
        <f t="shared" si="157"/>
        <v>0</v>
      </c>
      <c r="BB313" s="3268">
        <f t="shared" si="158"/>
        <v>0</v>
      </c>
      <c r="BC313" s="3268">
        <f t="shared" si="159"/>
        <v>0</v>
      </c>
      <c r="BD313" s="3268">
        <f t="shared" si="160"/>
        <v>0</v>
      </c>
      <c r="BE313" s="3268">
        <f t="shared" si="161"/>
        <v>0</v>
      </c>
      <c r="BF313" s="3268">
        <f t="shared" si="162"/>
        <v>0</v>
      </c>
      <c r="BG313" s="3268">
        <f t="shared" si="163"/>
        <v>0</v>
      </c>
      <c r="BH313" s="3268">
        <f t="shared" si="164"/>
        <v>0</v>
      </c>
      <c r="BI313" s="3268">
        <f t="shared" si="165"/>
        <v>0</v>
      </c>
      <c r="BJ313" s="3268">
        <f t="shared" si="166"/>
        <v>0</v>
      </c>
      <c r="BK313" s="3268">
        <f t="shared" si="167"/>
        <v>0</v>
      </c>
      <c r="BL313" s="3268">
        <f t="shared" si="168"/>
        <v>0</v>
      </c>
      <c r="BM313" s="3268">
        <f t="shared" si="169"/>
        <v>0</v>
      </c>
      <c r="BN313" s="3268">
        <f t="shared" si="170"/>
        <v>0</v>
      </c>
      <c r="BO313" s="3268">
        <f t="shared" si="171"/>
        <v>0</v>
      </c>
      <c r="BP313" s="3268">
        <f t="shared" si="172"/>
        <v>0</v>
      </c>
      <c r="BQ313" s="3268">
        <f t="shared" si="173"/>
        <v>0</v>
      </c>
      <c r="BR313" s="3268">
        <f t="shared" si="174"/>
        <v>0</v>
      </c>
      <c r="BS313" s="3268">
        <f t="shared" si="175"/>
        <v>0</v>
      </c>
      <c r="BT313" s="3320">
        <f t="shared" si="176"/>
        <v>0</v>
      </c>
    </row>
    <row r="314" spans="1:72">
      <c r="A314" s="3265"/>
      <c r="B314" s="3266"/>
      <c r="C314" s="3266"/>
      <c r="D314" s="3267"/>
      <c r="E314" s="3268">
        <f t="shared" si="177"/>
        <v>0</v>
      </c>
      <c r="F314" s="3269"/>
      <c r="G314" s="3270">
        <f t="shared" si="152"/>
        <v>0</v>
      </c>
      <c r="H314" s="3271">
        <f t="shared" si="153"/>
        <v>0</v>
      </c>
      <c r="I314" s="3278"/>
      <c r="J314" s="3278"/>
      <c r="K314" s="3278"/>
      <c r="L314" s="3278"/>
      <c r="M314" s="3278"/>
      <c r="N314" s="3278"/>
      <c r="O314" s="3278"/>
      <c r="P314" s="3278"/>
      <c r="Q314" s="3278"/>
      <c r="R314" s="3278"/>
      <c r="S314" s="3278"/>
      <c r="T314" s="3278"/>
      <c r="U314" s="3278"/>
      <c r="V314" s="3278"/>
      <c r="W314" s="3278"/>
      <c r="X314" s="3278"/>
      <c r="Y314" s="3278"/>
      <c r="Z314" s="3278"/>
      <c r="AA314" s="3278"/>
      <c r="AB314" s="3278"/>
      <c r="AC314" s="3268">
        <f t="shared" si="154"/>
        <v>0</v>
      </c>
      <c r="AD314" s="3288"/>
      <c r="AE314" s="3288"/>
      <c r="AF314" s="3288"/>
      <c r="AG314" s="3288"/>
      <c r="AH314" s="3288"/>
      <c r="AI314" s="3288"/>
      <c r="AJ314" s="3288"/>
      <c r="AK314" s="3288"/>
      <c r="AL314" s="3288"/>
      <c r="AM314" s="3288"/>
      <c r="AN314" s="3288"/>
      <c r="AO314" s="3288"/>
      <c r="AP314" s="3288"/>
      <c r="AQ314" s="3288"/>
      <c r="AR314" s="3288"/>
      <c r="AS314" s="3288"/>
      <c r="AT314" s="3298"/>
      <c r="AU314" s="3299"/>
      <c r="AV314" s="972">
        <f t="shared" si="178"/>
        <v>0</v>
      </c>
      <c r="AW314" s="972">
        <f t="shared" si="179"/>
        <v>0</v>
      </c>
      <c r="AX314" s="972">
        <f t="shared" si="180"/>
        <v>0</v>
      </c>
      <c r="AY314" s="3313">
        <f t="shared" si="155"/>
        <v>0</v>
      </c>
      <c r="AZ314" s="3268">
        <f t="shared" si="156"/>
        <v>0</v>
      </c>
      <c r="BA314" s="3268">
        <f t="shared" si="157"/>
        <v>0</v>
      </c>
      <c r="BB314" s="3268">
        <f t="shared" si="158"/>
        <v>0</v>
      </c>
      <c r="BC314" s="3268">
        <f t="shared" si="159"/>
        <v>0</v>
      </c>
      <c r="BD314" s="3268">
        <f t="shared" si="160"/>
        <v>0</v>
      </c>
      <c r="BE314" s="3268">
        <f t="shared" si="161"/>
        <v>0</v>
      </c>
      <c r="BF314" s="3268">
        <f t="shared" si="162"/>
        <v>0</v>
      </c>
      <c r="BG314" s="3268">
        <f t="shared" si="163"/>
        <v>0</v>
      </c>
      <c r="BH314" s="3268">
        <f t="shared" si="164"/>
        <v>0</v>
      </c>
      <c r="BI314" s="3268">
        <f t="shared" si="165"/>
        <v>0</v>
      </c>
      <c r="BJ314" s="3268">
        <f t="shared" si="166"/>
        <v>0</v>
      </c>
      <c r="BK314" s="3268">
        <f t="shared" si="167"/>
        <v>0</v>
      </c>
      <c r="BL314" s="3268">
        <f t="shared" si="168"/>
        <v>0</v>
      </c>
      <c r="BM314" s="3268">
        <f t="shared" si="169"/>
        <v>0</v>
      </c>
      <c r="BN314" s="3268">
        <f t="shared" si="170"/>
        <v>0</v>
      </c>
      <c r="BO314" s="3268">
        <f t="shared" si="171"/>
        <v>0</v>
      </c>
      <c r="BP314" s="3268">
        <f t="shared" si="172"/>
        <v>0</v>
      </c>
      <c r="BQ314" s="3268">
        <f t="shared" si="173"/>
        <v>0</v>
      </c>
      <c r="BR314" s="3268">
        <f t="shared" si="174"/>
        <v>0</v>
      </c>
      <c r="BS314" s="3268">
        <f t="shared" si="175"/>
        <v>0</v>
      </c>
      <c r="BT314" s="3320">
        <f t="shared" si="176"/>
        <v>0</v>
      </c>
    </row>
    <row r="315" spans="1:72">
      <c r="A315" s="3265"/>
      <c r="B315" s="3266"/>
      <c r="C315" s="3266"/>
      <c r="D315" s="3267"/>
      <c r="E315" s="3268">
        <f t="shared" si="177"/>
        <v>0</v>
      </c>
      <c r="F315" s="3269"/>
      <c r="G315" s="3270">
        <f t="shared" si="152"/>
        <v>0</v>
      </c>
      <c r="H315" s="3271">
        <f t="shared" si="153"/>
        <v>0</v>
      </c>
      <c r="I315" s="3278"/>
      <c r="J315" s="3278"/>
      <c r="K315" s="3278"/>
      <c r="L315" s="3278"/>
      <c r="M315" s="3278"/>
      <c r="N315" s="3278"/>
      <c r="O315" s="3278"/>
      <c r="P315" s="3278"/>
      <c r="Q315" s="3278"/>
      <c r="R315" s="3278"/>
      <c r="S315" s="3278"/>
      <c r="T315" s="3278"/>
      <c r="U315" s="3278"/>
      <c r="V315" s="3278"/>
      <c r="W315" s="3278"/>
      <c r="X315" s="3278"/>
      <c r="Y315" s="3278"/>
      <c r="Z315" s="3278"/>
      <c r="AA315" s="3278"/>
      <c r="AB315" s="3278"/>
      <c r="AC315" s="3268">
        <f t="shared" si="154"/>
        <v>0</v>
      </c>
      <c r="AD315" s="3288"/>
      <c r="AE315" s="3288"/>
      <c r="AF315" s="3288"/>
      <c r="AG315" s="3288"/>
      <c r="AH315" s="3288"/>
      <c r="AI315" s="3288"/>
      <c r="AJ315" s="3288"/>
      <c r="AK315" s="3288"/>
      <c r="AL315" s="3288"/>
      <c r="AM315" s="3288"/>
      <c r="AN315" s="3288"/>
      <c r="AO315" s="3288"/>
      <c r="AP315" s="3288"/>
      <c r="AQ315" s="3288"/>
      <c r="AR315" s="3288"/>
      <c r="AS315" s="3288"/>
      <c r="AT315" s="3298"/>
      <c r="AU315" s="3299"/>
      <c r="AV315" s="972">
        <f t="shared" si="178"/>
        <v>0</v>
      </c>
      <c r="AW315" s="972">
        <f t="shared" si="179"/>
        <v>0</v>
      </c>
      <c r="AX315" s="972">
        <f t="shared" si="180"/>
        <v>0</v>
      </c>
      <c r="AY315" s="3313">
        <f t="shared" si="155"/>
        <v>0</v>
      </c>
      <c r="AZ315" s="3268">
        <f t="shared" si="156"/>
        <v>0</v>
      </c>
      <c r="BA315" s="3268">
        <f t="shared" si="157"/>
        <v>0</v>
      </c>
      <c r="BB315" s="3268">
        <f t="shared" si="158"/>
        <v>0</v>
      </c>
      <c r="BC315" s="3268">
        <f t="shared" si="159"/>
        <v>0</v>
      </c>
      <c r="BD315" s="3268">
        <f t="shared" si="160"/>
        <v>0</v>
      </c>
      <c r="BE315" s="3268">
        <f t="shared" si="161"/>
        <v>0</v>
      </c>
      <c r="BF315" s="3268">
        <f t="shared" si="162"/>
        <v>0</v>
      </c>
      <c r="BG315" s="3268">
        <f t="shared" si="163"/>
        <v>0</v>
      </c>
      <c r="BH315" s="3268">
        <f t="shared" si="164"/>
        <v>0</v>
      </c>
      <c r="BI315" s="3268">
        <f t="shared" si="165"/>
        <v>0</v>
      </c>
      <c r="BJ315" s="3268">
        <f t="shared" si="166"/>
        <v>0</v>
      </c>
      <c r="BK315" s="3268">
        <f t="shared" si="167"/>
        <v>0</v>
      </c>
      <c r="BL315" s="3268">
        <f t="shared" si="168"/>
        <v>0</v>
      </c>
      <c r="BM315" s="3268">
        <f t="shared" si="169"/>
        <v>0</v>
      </c>
      <c r="BN315" s="3268">
        <f t="shared" si="170"/>
        <v>0</v>
      </c>
      <c r="BO315" s="3268">
        <f t="shared" si="171"/>
        <v>0</v>
      </c>
      <c r="BP315" s="3268">
        <f t="shared" si="172"/>
        <v>0</v>
      </c>
      <c r="BQ315" s="3268">
        <f t="shared" si="173"/>
        <v>0</v>
      </c>
      <c r="BR315" s="3268">
        <f t="shared" si="174"/>
        <v>0</v>
      </c>
      <c r="BS315" s="3268">
        <f t="shared" si="175"/>
        <v>0</v>
      </c>
      <c r="BT315" s="3320">
        <f t="shared" si="176"/>
        <v>0</v>
      </c>
    </row>
    <row r="316" spans="1:72">
      <c r="A316" s="3265"/>
      <c r="B316" s="3266"/>
      <c r="C316" s="3266"/>
      <c r="D316" s="3267"/>
      <c r="E316" s="3268">
        <f t="shared" si="177"/>
        <v>0</v>
      </c>
      <c r="F316" s="3269"/>
      <c r="G316" s="3270">
        <f t="shared" si="152"/>
        <v>0</v>
      </c>
      <c r="H316" s="3271">
        <f t="shared" si="153"/>
        <v>0</v>
      </c>
      <c r="I316" s="3278"/>
      <c r="J316" s="3278"/>
      <c r="K316" s="3278"/>
      <c r="L316" s="3278"/>
      <c r="M316" s="3278"/>
      <c r="N316" s="3278"/>
      <c r="O316" s="3278"/>
      <c r="P316" s="3278"/>
      <c r="Q316" s="3278"/>
      <c r="R316" s="3278"/>
      <c r="S316" s="3278"/>
      <c r="T316" s="3278"/>
      <c r="U316" s="3278"/>
      <c r="V316" s="3278"/>
      <c r="W316" s="3278"/>
      <c r="X316" s="3278"/>
      <c r="Y316" s="3278"/>
      <c r="Z316" s="3278"/>
      <c r="AA316" s="3278"/>
      <c r="AB316" s="3278"/>
      <c r="AC316" s="3268">
        <f t="shared" si="154"/>
        <v>0</v>
      </c>
      <c r="AD316" s="3288"/>
      <c r="AE316" s="3288"/>
      <c r="AF316" s="3288"/>
      <c r="AG316" s="3288"/>
      <c r="AH316" s="3288"/>
      <c r="AI316" s="3288"/>
      <c r="AJ316" s="3288"/>
      <c r="AK316" s="3288"/>
      <c r="AL316" s="3288"/>
      <c r="AM316" s="3288"/>
      <c r="AN316" s="3288"/>
      <c r="AO316" s="3288"/>
      <c r="AP316" s="3288"/>
      <c r="AQ316" s="3288"/>
      <c r="AR316" s="3288"/>
      <c r="AS316" s="3288"/>
      <c r="AT316" s="3298"/>
      <c r="AU316" s="3299"/>
      <c r="AV316" s="972">
        <f t="shared" si="178"/>
        <v>0</v>
      </c>
      <c r="AW316" s="972">
        <f t="shared" si="179"/>
        <v>0</v>
      </c>
      <c r="AX316" s="972">
        <f t="shared" si="180"/>
        <v>0</v>
      </c>
      <c r="AY316" s="3313">
        <f t="shared" si="155"/>
        <v>0</v>
      </c>
      <c r="AZ316" s="3268">
        <f t="shared" si="156"/>
        <v>0</v>
      </c>
      <c r="BA316" s="3268">
        <f t="shared" si="157"/>
        <v>0</v>
      </c>
      <c r="BB316" s="3268">
        <f t="shared" si="158"/>
        <v>0</v>
      </c>
      <c r="BC316" s="3268">
        <f t="shared" si="159"/>
        <v>0</v>
      </c>
      <c r="BD316" s="3268">
        <f t="shared" si="160"/>
        <v>0</v>
      </c>
      <c r="BE316" s="3268">
        <f t="shared" si="161"/>
        <v>0</v>
      </c>
      <c r="BF316" s="3268">
        <f t="shared" si="162"/>
        <v>0</v>
      </c>
      <c r="BG316" s="3268">
        <f t="shared" si="163"/>
        <v>0</v>
      </c>
      <c r="BH316" s="3268">
        <f t="shared" si="164"/>
        <v>0</v>
      </c>
      <c r="BI316" s="3268">
        <f t="shared" si="165"/>
        <v>0</v>
      </c>
      <c r="BJ316" s="3268">
        <f t="shared" si="166"/>
        <v>0</v>
      </c>
      <c r="BK316" s="3268">
        <f t="shared" si="167"/>
        <v>0</v>
      </c>
      <c r="BL316" s="3268">
        <f t="shared" si="168"/>
        <v>0</v>
      </c>
      <c r="BM316" s="3268">
        <f t="shared" si="169"/>
        <v>0</v>
      </c>
      <c r="BN316" s="3268">
        <f t="shared" si="170"/>
        <v>0</v>
      </c>
      <c r="BO316" s="3268">
        <f t="shared" si="171"/>
        <v>0</v>
      </c>
      <c r="BP316" s="3268">
        <f t="shared" si="172"/>
        <v>0</v>
      </c>
      <c r="BQ316" s="3268">
        <f t="shared" si="173"/>
        <v>0</v>
      </c>
      <c r="BR316" s="3268">
        <f t="shared" si="174"/>
        <v>0</v>
      </c>
      <c r="BS316" s="3268">
        <f t="shared" si="175"/>
        <v>0</v>
      </c>
      <c r="BT316" s="3320">
        <f t="shared" si="176"/>
        <v>0</v>
      </c>
    </row>
    <row r="317" spans="1:72">
      <c r="A317" s="3265"/>
      <c r="B317" s="3266"/>
      <c r="C317" s="3266"/>
      <c r="D317" s="3267"/>
      <c r="E317" s="3268">
        <f t="shared" si="177"/>
        <v>0</v>
      </c>
      <c r="F317" s="3269"/>
      <c r="G317" s="3270">
        <f t="shared" si="152"/>
        <v>0</v>
      </c>
      <c r="H317" s="3271">
        <f t="shared" si="153"/>
        <v>0</v>
      </c>
      <c r="I317" s="3278"/>
      <c r="J317" s="3278"/>
      <c r="K317" s="3278"/>
      <c r="L317" s="3278"/>
      <c r="M317" s="3278"/>
      <c r="N317" s="3278"/>
      <c r="O317" s="3278"/>
      <c r="P317" s="3278"/>
      <c r="Q317" s="3278"/>
      <c r="R317" s="3278"/>
      <c r="S317" s="3278"/>
      <c r="T317" s="3278"/>
      <c r="U317" s="3278"/>
      <c r="V317" s="3278"/>
      <c r="W317" s="3278"/>
      <c r="X317" s="3278"/>
      <c r="Y317" s="3278"/>
      <c r="Z317" s="3278"/>
      <c r="AA317" s="3278"/>
      <c r="AB317" s="3278"/>
      <c r="AC317" s="3268">
        <f t="shared" si="154"/>
        <v>0</v>
      </c>
      <c r="AD317" s="3288"/>
      <c r="AE317" s="3288"/>
      <c r="AF317" s="3288"/>
      <c r="AG317" s="3288"/>
      <c r="AH317" s="3288"/>
      <c r="AI317" s="3288"/>
      <c r="AJ317" s="3288"/>
      <c r="AK317" s="3288"/>
      <c r="AL317" s="3288"/>
      <c r="AM317" s="3288"/>
      <c r="AN317" s="3288"/>
      <c r="AO317" s="3288"/>
      <c r="AP317" s="3288"/>
      <c r="AQ317" s="3288"/>
      <c r="AR317" s="3288"/>
      <c r="AS317" s="3288"/>
      <c r="AT317" s="3298"/>
      <c r="AU317" s="3299"/>
      <c r="AV317" s="972">
        <f t="shared" si="178"/>
        <v>0</v>
      </c>
      <c r="AW317" s="972">
        <f t="shared" si="179"/>
        <v>0</v>
      </c>
      <c r="AX317" s="972">
        <f t="shared" si="180"/>
        <v>0</v>
      </c>
      <c r="AY317" s="3313">
        <f t="shared" si="155"/>
        <v>0</v>
      </c>
      <c r="AZ317" s="3268">
        <f t="shared" si="156"/>
        <v>0</v>
      </c>
      <c r="BA317" s="3268">
        <f t="shared" si="157"/>
        <v>0</v>
      </c>
      <c r="BB317" s="3268">
        <f t="shared" si="158"/>
        <v>0</v>
      </c>
      <c r="BC317" s="3268">
        <f t="shared" si="159"/>
        <v>0</v>
      </c>
      <c r="BD317" s="3268">
        <f t="shared" si="160"/>
        <v>0</v>
      </c>
      <c r="BE317" s="3268">
        <f t="shared" si="161"/>
        <v>0</v>
      </c>
      <c r="BF317" s="3268">
        <f t="shared" si="162"/>
        <v>0</v>
      </c>
      <c r="BG317" s="3268">
        <f t="shared" si="163"/>
        <v>0</v>
      </c>
      <c r="BH317" s="3268">
        <f t="shared" si="164"/>
        <v>0</v>
      </c>
      <c r="BI317" s="3268">
        <f t="shared" si="165"/>
        <v>0</v>
      </c>
      <c r="BJ317" s="3268">
        <f t="shared" si="166"/>
        <v>0</v>
      </c>
      <c r="BK317" s="3268">
        <f t="shared" si="167"/>
        <v>0</v>
      </c>
      <c r="BL317" s="3268">
        <f t="shared" si="168"/>
        <v>0</v>
      </c>
      <c r="BM317" s="3268">
        <f t="shared" si="169"/>
        <v>0</v>
      </c>
      <c r="BN317" s="3268">
        <f t="shared" si="170"/>
        <v>0</v>
      </c>
      <c r="BO317" s="3268">
        <f t="shared" si="171"/>
        <v>0</v>
      </c>
      <c r="BP317" s="3268">
        <f t="shared" si="172"/>
        <v>0</v>
      </c>
      <c r="BQ317" s="3268">
        <f t="shared" si="173"/>
        <v>0</v>
      </c>
      <c r="BR317" s="3268">
        <f t="shared" si="174"/>
        <v>0</v>
      </c>
      <c r="BS317" s="3268">
        <f t="shared" si="175"/>
        <v>0</v>
      </c>
      <c r="BT317" s="3320">
        <f t="shared" si="176"/>
        <v>0</v>
      </c>
    </row>
    <row r="318" spans="1:72">
      <c r="A318" s="3265"/>
      <c r="B318" s="3266"/>
      <c r="C318" s="3266"/>
      <c r="D318" s="3267"/>
      <c r="E318" s="3268">
        <f t="shared" si="177"/>
        <v>0</v>
      </c>
      <c r="F318" s="3269"/>
      <c r="G318" s="3270">
        <f t="shared" si="152"/>
        <v>0</v>
      </c>
      <c r="H318" s="3271">
        <f t="shared" si="153"/>
        <v>0</v>
      </c>
      <c r="I318" s="3278"/>
      <c r="J318" s="3278"/>
      <c r="K318" s="3278"/>
      <c r="L318" s="3278"/>
      <c r="M318" s="3278"/>
      <c r="N318" s="3278"/>
      <c r="O318" s="3278"/>
      <c r="P318" s="3278"/>
      <c r="Q318" s="3278"/>
      <c r="R318" s="3278"/>
      <c r="S318" s="3278"/>
      <c r="T318" s="3278"/>
      <c r="U318" s="3278"/>
      <c r="V318" s="3278"/>
      <c r="W318" s="3278"/>
      <c r="X318" s="3278"/>
      <c r="Y318" s="3278"/>
      <c r="Z318" s="3278"/>
      <c r="AA318" s="3278"/>
      <c r="AB318" s="3278"/>
      <c r="AC318" s="3268">
        <f t="shared" si="154"/>
        <v>0</v>
      </c>
      <c r="AD318" s="3288"/>
      <c r="AE318" s="3288"/>
      <c r="AF318" s="3288"/>
      <c r="AG318" s="3288"/>
      <c r="AH318" s="3288"/>
      <c r="AI318" s="3288"/>
      <c r="AJ318" s="3288"/>
      <c r="AK318" s="3288"/>
      <c r="AL318" s="3288"/>
      <c r="AM318" s="3288"/>
      <c r="AN318" s="3288"/>
      <c r="AO318" s="3288"/>
      <c r="AP318" s="3288"/>
      <c r="AQ318" s="3288"/>
      <c r="AR318" s="3288"/>
      <c r="AS318" s="3288"/>
      <c r="AT318" s="3298"/>
      <c r="AU318" s="3299"/>
      <c r="AV318" s="972">
        <f t="shared" si="178"/>
        <v>0</v>
      </c>
      <c r="AW318" s="972">
        <f t="shared" si="179"/>
        <v>0</v>
      </c>
      <c r="AX318" s="972">
        <f t="shared" si="180"/>
        <v>0</v>
      </c>
      <c r="AY318" s="3313">
        <f t="shared" si="155"/>
        <v>0</v>
      </c>
      <c r="AZ318" s="3268">
        <f t="shared" si="156"/>
        <v>0</v>
      </c>
      <c r="BA318" s="3268">
        <f t="shared" si="157"/>
        <v>0</v>
      </c>
      <c r="BB318" s="3268">
        <f t="shared" si="158"/>
        <v>0</v>
      </c>
      <c r="BC318" s="3268">
        <f t="shared" si="159"/>
        <v>0</v>
      </c>
      <c r="BD318" s="3268">
        <f t="shared" si="160"/>
        <v>0</v>
      </c>
      <c r="BE318" s="3268">
        <f t="shared" si="161"/>
        <v>0</v>
      </c>
      <c r="BF318" s="3268">
        <f t="shared" si="162"/>
        <v>0</v>
      </c>
      <c r="BG318" s="3268">
        <f t="shared" si="163"/>
        <v>0</v>
      </c>
      <c r="BH318" s="3268">
        <f t="shared" si="164"/>
        <v>0</v>
      </c>
      <c r="BI318" s="3268">
        <f t="shared" si="165"/>
        <v>0</v>
      </c>
      <c r="BJ318" s="3268">
        <f t="shared" si="166"/>
        <v>0</v>
      </c>
      <c r="BK318" s="3268">
        <f t="shared" si="167"/>
        <v>0</v>
      </c>
      <c r="BL318" s="3268">
        <f t="shared" si="168"/>
        <v>0</v>
      </c>
      <c r="BM318" s="3268">
        <f t="shared" si="169"/>
        <v>0</v>
      </c>
      <c r="BN318" s="3268">
        <f t="shared" si="170"/>
        <v>0</v>
      </c>
      <c r="BO318" s="3268">
        <f t="shared" si="171"/>
        <v>0</v>
      </c>
      <c r="BP318" s="3268">
        <f t="shared" si="172"/>
        <v>0</v>
      </c>
      <c r="BQ318" s="3268">
        <f t="shared" si="173"/>
        <v>0</v>
      </c>
      <c r="BR318" s="3268">
        <f t="shared" si="174"/>
        <v>0</v>
      </c>
      <c r="BS318" s="3268">
        <f t="shared" si="175"/>
        <v>0</v>
      </c>
      <c r="BT318" s="3320">
        <f t="shared" si="176"/>
        <v>0</v>
      </c>
    </row>
    <row r="319" spans="1:72">
      <c r="A319" s="3265"/>
      <c r="B319" s="3266"/>
      <c r="C319" s="3266"/>
      <c r="D319" s="3267"/>
      <c r="E319" s="3268">
        <f t="shared" si="177"/>
        <v>0</v>
      </c>
      <c r="F319" s="3269"/>
      <c r="G319" s="3270">
        <f t="shared" si="152"/>
        <v>0</v>
      </c>
      <c r="H319" s="3271">
        <f t="shared" si="153"/>
        <v>0</v>
      </c>
      <c r="I319" s="3278"/>
      <c r="J319" s="3278"/>
      <c r="K319" s="3278"/>
      <c r="L319" s="3278"/>
      <c r="M319" s="3278"/>
      <c r="N319" s="3278"/>
      <c r="O319" s="3278"/>
      <c r="P319" s="3278"/>
      <c r="Q319" s="3278"/>
      <c r="R319" s="3278"/>
      <c r="S319" s="3278"/>
      <c r="T319" s="3278"/>
      <c r="U319" s="3278"/>
      <c r="V319" s="3278"/>
      <c r="W319" s="3278"/>
      <c r="X319" s="3278"/>
      <c r="Y319" s="3278"/>
      <c r="Z319" s="3278"/>
      <c r="AA319" s="3278"/>
      <c r="AB319" s="3278"/>
      <c r="AC319" s="3268">
        <f t="shared" si="154"/>
        <v>0</v>
      </c>
      <c r="AD319" s="3288"/>
      <c r="AE319" s="3288"/>
      <c r="AF319" s="3288"/>
      <c r="AG319" s="3288"/>
      <c r="AH319" s="3288"/>
      <c r="AI319" s="3288"/>
      <c r="AJ319" s="3288"/>
      <c r="AK319" s="3288"/>
      <c r="AL319" s="3288"/>
      <c r="AM319" s="3288"/>
      <c r="AN319" s="3288"/>
      <c r="AO319" s="3288"/>
      <c r="AP319" s="3288"/>
      <c r="AQ319" s="3288"/>
      <c r="AR319" s="3288"/>
      <c r="AS319" s="3288"/>
      <c r="AT319" s="3298"/>
      <c r="AU319" s="3299"/>
      <c r="AV319" s="972">
        <f t="shared" si="178"/>
        <v>0</v>
      </c>
      <c r="AW319" s="972">
        <f t="shared" si="179"/>
        <v>0</v>
      </c>
      <c r="AX319" s="972">
        <f t="shared" si="180"/>
        <v>0</v>
      </c>
      <c r="AY319" s="3313">
        <f t="shared" si="155"/>
        <v>0</v>
      </c>
      <c r="AZ319" s="3268">
        <f t="shared" si="156"/>
        <v>0</v>
      </c>
      <c r="BA319" s="3268">
        <f t="shared" si="157"/>
        <v>0</v>
      </c>
      <c r="BB319" s="3268">
        <f t="shared" si="158"/>
        <v>0</v>
      </c>
      <c r="BC319" s="3268">
        <f t="shared" si="159"/>
        <v>0</v>
      </c>
      <c r="BD319" s="3268">
        <f t="shared" si="160"/>
        <v>0</v>
      </c>
      <c r="BE319" s="3268">
        <f t="shared" si="161"/>
        <v>0</v>
      </c>
      <c r="BF319" s="3268">
        <f t="shared" si="162"/>
        <v>0</v>
      </c>
      <c r="BG319" s="3268">
        <f t="shared" si="163"/>
        <v>0</v>
      </c>
      <c r="BH319" s="3268">
        <f t="shared" si="164"/>
        <v>0</v>
      </c>
      <c r="BI319" s="3268">
        <f t="shared" si="165"/>
        <v>0</v>
      </c>
      <c r="BJ319" s="3268">
        <f t="shared" si="166"/>
        <v>0</v>
      </c>
      <c r="BK319" s="3268">
        <f t="shared" si="167"/>
        <v>0</v>
      </c>
      <c r="BL319" s="3268">
        <f t="shared" si="168"/>
        <v>0</v>
      </c>
      <c r="BM319" s="3268">
        <f t="shared" si="169"/>
        <v>0</v>
      </c>
      <c r="BN319" s="3268">
        <f t="shared" si="170"/>
        <v>0</v>
      </c>
      <c r="BO319" s="3268">
        <f t="shared" si="171"/>
        <v>0</v>
      </c>
      <c r="BP319" s="3268">
        <f t="shared" si="172"/>
        <v>0</v>
      </c>
      <c r="BQ319" s="3268">
        <f t="shared" si="173"/>
        <v>0</v>
      </c>
      <c r="BR319" s="3268">
        <f t="shared" si="174"/>
        <v>0</v>
      </c>
      <c r="BS319" s="3268">
        <f t="shared" si="175"/>
        <v>0</v>
      </c>
      <c r="BT319" s="3320">
        <f t="shared" si="176"/>
        <v>0</v>
      </c>
    </row>
    <row r="320" spans="1:72">
      <c r="A320" s="3265"/>
      <c r="B320" s="3266"/>
      <c r="C320" s="3266"/>
      <c r="D320" s="3267"/>
      <c r="E320" s="3268">
        <f t="shared" si="177"/>
        <v>0</v>
      </c>
      <c r="F320" s="3269"/>
      <c r="G320" s="3270">
        <f t="shared" si="152"/>
        <v>0</v>
      </c>
      <c r="H320" s="3271">
        <f t="shared" si="153"/>
        <v>0</v>
      </c>
      <c r="I320" s="3278"/>
      <c r="J320" s="3278"/>
      <c r="K320" s="3278"/>
      <c r="L320" s="3278"/>
      <c r="M320" s="3278"/>
      <c r="N320" s="3278"/>
      <c r="O320" s="3278"/>
      <c r="P320" s="3278"/>
      <c r="Q320" s="3278"/>
      <c r="R320" s="3278"/>
      <c r="S320" s="3278"/>
      <c r="T320" s="3278"/>
      <c r="U320" s="3278"/>
      <c r="V320" s="3278"/>
      <c r="W320" s="3278"/>
      <c r="X320" s="3278"/>
      <c r="Y320" s="3278"/>
      <c r="Z320" s="3278"/>
      <c r="AA320" s="3278"/>
      <c r="AB320" s="3278"/>
      <c r="AC320" s="3268">
        <f t="shared" si="154"/>
        <v>0</v>
      </c>
      <c r="AD320" s="3288"/>
      <c r="AE320" s="3288"/>
      <c r="AF320" s="3288"/>
      <c r="AG320" s="3288"/>
      <c r="AH320" s="3288"/>
      <c r="AI320" s="3288"/>
      <c r="AJ320" s="3288"/>
      <c r="AK320" s="3288"/>
      <c r="AL320" s="3288"/>
      <c r="AM320" s="3288"/>
      <c r="AN320" s="3288"/>
      <c r="AO320" s="3288"/>
      <c r="AP320" s="3288"/>
      <c r="AQ320" s="3288"/>
      <c r="AR320" s="3288"/>
      <c r="AS320" s="3288"/>
      <c r="AT320" s="3298"/>
      <c r="AU320" s="3299"/>
      <c r="AV320" s="972">
        <f t="shared" si="178"/>
        <v>0</v>
      </c>
      <c r="AW320" s="972">
        <f t="shared" si="179"/>
        <v>0</v>
      </c>
      <c r="AX320" s="972">
        <f t="shared" si="180"/>
        <v>0</v>
      </c>
      <c r="AY320" s="3313">
        <f t="shared" si="155"/>
        <v>0</v>
      </c>
      <c r="AZ320" s="3268">
        <f t="shared" si="156"/>
        <v>0</v>
      </c>
      <c r="BA320" s="3268">
        <f t="shared" si="157"/>
        <v>0</v>
      </c>
      <c r="BB320" s="3268">
        <f t="shared" si="158"/>
        <v>0</v>
      </c>
      <c r="BC320" s="3268">
        <f t="shared" si="159"/>
        <v>0</v>
      </c>
      <c r="BD320" s="3268">
        <f t="shared" si="160"/>
        <v>0</v>
      </c>
      <c r="BE320" s="3268">
        <f t="shared" si="161"/>
        <v>0</v>
      </c>
      <c r="BF320" s="3268">
        <f t="shared" si="162"/>
        <v>0</v>
      </c>
      <c r="BG320" s="3268">
        <f t="shared" si="163"/>
        <v>0</v>
      </c>
      <c r="BH320" s="3268">
        <f t="shared" si="164"/>
        <v>0</v>
      </c>
      <c r="BI320" s="3268">
        <f t="shared" si="165"/>
        <v>0</v>
      </c>
      <c r="BJ320" s="3268">
        <f t="shared" si="166"/>
        <v>0</v>
      </c>
      <c r="BK320" s="3268">
        <f t="shared" si="167"/>
        <v>0</v>
      </c>
      <c r="BL320" s="3268">
        <f t="shared" si="168"/>
        <v>0</v>
      </c>
      <c r="BM320" s="3268">
        <f t="shared" si="169"/>
        <v>0</v>
      </c>
      <c r="BN320" s="3268">
        <f t="shared" si="170"/>
        <v>0</v>
      </c>
      <c r="BO320" s="3268">
        <f t="shared" si="171"/>
        <v>0</v>
      </c>
      <c r="BP320" s="3268">
        <f t="shared" si="172"/>
        <v>0</v>
      </c>
      <c r="BQ320" s="3268">
        <f t="shared" si="173"/>
        <v>0</v>
      </c>
      <c r="BR320" s="3268">
        <f t="shared" si="174"/>
        <v>0</v>
      </c>
      <c r="BS320" s="3268">
        <f t="shared" si="175"/>
        <v>0</v>
      </c>
      <c r="BT320" s="3320">
        <f t="shared" si="176"/>
        <v>0</v>
      </c>
    </row>
    <row r="321" spans="1:72">
      <c r="A321" s="3265"/>
      <c r="B321" s="3266"/>
      <c r="C321" s="3266"/>
      <c r="D321" s="3267"/>
      <c r="E321" s="3268">
        <f t="shared" si="177"/>
        <v>0</v>
      </c>
      <c r="F321" s="3269"/>
      <c r="G321" s="3270">
        <f t="shared" si="152"/>
        <v>0</v>
      </c>
      <c r="H321" s="3271">
        <f t="shared" si="153"/>
        <v>0</v>
      </c>
      <c r="I321" s="3278"/>
      <c r="J321" s="3278"/>
      <c r="K321" s="3278"/>
      <c r="L321" s="3278"/>
      <c r="M321" s="3278"/>
      <c r="N321" s="3278"/>
      <c r="O321" s="3278"/>
      <c r="P321" s="3278"/>
      <c r="Q321" s="3278"/>
      <c r="R321" s="3278"/>
      <c r="S321" s="3278"/>
      <c r="T321" s="3278"/>
      <c r="U321" s="3278"/>
      <c r="V321" s="3278"/>
      <c r="W321" s="3278"/>
      <c r="X321" s="3278"/>
      <c r="Y321" s="3278"/>
      <c r="Z321" s="3278"/>
      <c r="AA321" s="3278"/>
      <c r="AB321" s="3278"/>
      <c r="AC321" s="3268">
        <f t="shared" si="154"/>
        <v>0</v>
      </c>
      <c r="AD321" s="3288"/>
      <c r="AE321" s="3288"/>
      <c r="AF321" s="3288"/>
      <c r="AG321" s="3288"/>
      <c r="AH321" s="3288"/>
      <c r="AI321" s="3288"/>
      <c r="AJ321" s="3288"/>
      <c r="AK321" s="3288"/>
      <c r="AL321" s="3288"/>
      <c r="AM321" s="3288"/>
      <c r="AN321" s="3288"/>
      <c r="AO321" s="3288"/>
      <c r="AP321" s="3288"/>
      <c r="AQ321" s="3288"/>
      <c r="AR321" s="3288"/>
      <c r="AS321" s="3288"/>
      <c r="AT321" s="3298"/>
      <c r="AU321" s="3299"/>
      <c r="AV321" s="972">
        <f t="shared" si="178"/>
        <v>0</v>
      </c>
      <c r="AW321" s="972">
        <f t="shared" si="179"/>
        <v>0</v>
      </c>
      <c r="AX321" s="972">
        <f t="shared" si="180"/>
        <v>0</v>
      </c>
      <c r="AY321" s="3313">
        <f t="shared" si="155"/>
        <v>0</v>
      </c>
      <c r="AZ321" s="3268">
        <f t="shared" si="156"/>
        <v>0</v>
      </c>
      <c r="BA321" s="3268">
        <f t="shared" si="157"/>
        <v>0</v>
      </c>
      <c r="BB321" s="3268">
        <f t="shared" si="158"/>
        <v>0</v>
      </c>
      <c r="BC321" s="3268">
        <f t="shared" si="159"/>
        <v>0</v>
      </c>
      <c r="BD321" s="3268">
        <f t="shared" si="160"/>
        <v>0</v>
      </c>
      <c r="BE321" s="3268">
        <f t="shared" si="161"/>
        <v>0</v>
      </c>
      <c r="BF321" s="3268">
        <f t="shared" si="162"/>
        <v>0</v>
      </c>
      <c r="BG321" s="3268">
        <f t="shared" si="163"/>
        <v>0</v>
      </c>
      <c r="BH321" s="3268">
        <f t="shared" si="164"/>
        <v>0</v>
      </c>
      <c r="BI321" s="3268">
        <f t="shared" si="165"/>
        <v>0</v>
      </c>
      <c r="BJ321" s="3268">
        <f t="shared" si="166"/>
        <v>0</v>
      </c>
      <c r="BK321" s="3268">
        <f t="shared" si="167"/>
        <v>0</v>
      </c>
      <c r="BL321" s="3268">
        <f t="shared" si="168"/>
        <v>0</v>
      </c>
      <c r="BM321" s="3268">
        <f t="shared" si="169"/>
        <v>0</v>
      </c>
      <c r="BN321" s="3268">
        <f t="shared" si="170"/>
        <v>0</v>
      </c>
      <c r="BO321" s="3268">
        <f t="shared" si="171"/>
        <v>0</v>
      </c>
      <c r="BP321" s="3268">
        <f t="shared" si="172"/>
        <v>0</v>
      </c>
      <c r="BQ321" s="3268">
        <f t="shared" si="173"/>
        <v>0</v>
      </c>
      <c r="BR321" s="3268">
        <f t="shared" si="174"/>
        <v>0</v>
      </c>
      <c r="BS321" s="3268">
        <f t="shared" si="175"/>
        <v>0</v>
      </c>
      <c r="BT321" s="3320">
        <f t="shared" si="176"/>
        <v>0</v>
      </c>
    </row>
    <row r="322" spans="1:72">
      <c r="A322" s="3265"/>
      <c r="B322" s="3266"/>
      <c r="C322" s="3266"/>
      <c r="D322" s="3267"/>
      <c r="E322" s="3268">
        <f t="shared" si="177"/>
        <v>0</v>
      </c>
      <c r="F322" s="3269"/>
      <c r="G322" s="3270">
        <f t="shared" si="152"/>
        <v>0</v>
      </c>
      <c r="H322" s="3271">
        <f t="shared" si="153"/>
        <v>0</v>
      </c>
      <c r="I322" s="3278"/>
      <c r="J322" s="3278"/>
      <c r="K322" s="3278"/>
      <c r="L322" s="3278"/>
      <c r="M322" s="3278"/>
      <c r="N322" s="3278"/>
      <c r="O322" s="3278"/>
      <c r="P322" s="3278"/>
      <c r="Q322" s="3278"/>
      <c r="R322" s="3278"/>
      <c r="S322" s="3278"/>
      <c r="T322" s="3278"/>
      <c r="U322" s="3278"/>
      <c r="V322" s="3278"/>
      <c r="W322" s="3278"/>
      <c r="X322" s="3278"/>
      <c r="Y322" s="3278"/>
      <c r="Z322" s="3278"/>
      <c r="AA322" s="3278"/>
      <c r="AB322" s="3278"/>
      <c r="AC322" s="3268">
        <f t="shared" si="154"/>
        <v>0</v>
      </c>
      <c r="AD322" s="3288"/>
      <c r="AE322" s="3288"/>
      <c r="AF322" s="3288"/>
      <c r="AG322" s="3288"/>
      <c r="AH322" s="3288"/>
      <c r="AI322" s="3288"/>
      <c r="AJ322" s="3288"/>
      <c r="AK322" s="3288"/>
      <c r="AL322" s="3288"/>
      <c r="AM322" s="3288"/>
      <c r="AN322" s="3288"/>
      <c r="AO322" s="3288"/>
      <c r="AP322" s="3288"/>
      <c r="AQ322" s="3288"/>
      <c r="AR322" s="3288"/>
      <c r="AS322" s="3288"/>
      <c r="AT322" s="3298"/>
      <c r="AU322" s="3299"/>
      <c r="AV322" s="972">
        <f t="shared" si="178"/>
        <v>0</v>
      </c>
      <c r="AW322" s="972">
        <f t="shared" si="179"/>
        <v>0</v>
      </c>
      <c r="AX322" s="972">
        <f t="shared" si="180"/>
        <v>0</v>
      </c>
      <c r="AY322" s="3313">
        <f t="shared" si="155"/>
        <v>0</v>
      </c>
      <c r="AZ322" s="3268">
        <f t="shared" si="156"/>
        <v>0</v>
      </c>
      <c r="BA322" s="3268">
        <f t="shared" si="157"/>
        <v>0</v>
      </c>
      <c r="BB322" s="3268">
        <f t="shared" si="158"/>
        <v>0</v>
      </c>
      <c r="BC322" s="3268">
        <f t="shared" si="159"/>
        <v>0</v>
      </c>
      <c r="BD322" s="3268">
        <f t="shared" si="160"/>
        <v>0</v>
      </c>
      <c r="BE322" s="3268">
        <f t="shared" si="161"/>
        <v>0</v>
      </c>
      <c r="BF322" s="3268">
        <f t="shared" si="162"/>
        <v>0</v>
      </c>
      <c r="BG322" s="3268">
        <f t="shared" si="163"/>
        <v>0</v>
      </c>
      <c r="BH322" s="3268">
        <f t="shared" si="164"/>
        <v>0</v>
      </c>
      <c r="BI322" s="3268">
        <f t="shared" si="165"/>
        <v>0</v>
      </c>
      <c r="BJ322" s="3268">
        <f t="shared" si="166"/>
        <v>0</v>
      </c>
      <c r="BK322" s="3268">
        <f t="shared" si="167"/>
        <v>0</v>
      </c>
      <c r="BL322" s="3268">
        <f t="shared" si="168"/>
        <v>0</v>
      </c>
      <c r="BM322" s="3268">
        <f t="shared" si="169"/>
        <v>0</v>
      </c>
      <c r="BN322" s="3268">
        <f t="shared" si="170"/>
        <v>0</v>
      </c>
      <c r="BO322" s="3268">
        <f t="shared" si="171"/>
        <v>0</v>
      </c>
      <c r="BP322" s="3268">
        <f t="shared" si="172"/>
        <v>0</v>
      </c>
      <c r="BQ322" s="3268">
        <f t="shared" si="173"/>
        <v>0</v>
      </c>
      <c r="BR322" s="3268">
        <f t="shared" si="174"/>
        <v>0</v>
      </c>
      <c r="BS322" s="3268">
        <f t="shared" si="175"/>
        <v>0</v>
      </c>
      <c r="BT322" s="3320">
        <f t="shared" si="176"/>
        <v>0</v>
      </c>
    </row>
    <row r="323" spans="1:72">
      <c r="A323" s="3265"/>
      <c r="B323" s="3266"/>
      <c r="C323" s="3266"/>
      <c r="D323" s="3267"/>
      <c r="E323" s="3268">
        <f t="shared" si="177"/>
        <v>0</v>
      </c>
      <c r="F323" s="3269"/>
      <c r="G323" s="3270">
        <f t="shared" si="152"/>
        <v>0</v>
      </c>
      <c r="H323" s="3271">
        <f t="shared" si="153"/>
        <v>0</v>
      </c>
      <c r="I323" s="3278"/>
      <c r="J323" s="3278"/>
      <c r="K323" s="3278"/>
      <c r="L323" s="3278"/>
      <c r="M323" s="3278"/>
      <c r="N323" s="3278"/>
      <c r="O323" s="3278"/>
      <c r="P323" s="3278"/>
      <c r="Q323" s="3278"/>
      <c r="R323" s="3278"/>
      <c r="S323" s="3278"/>
      <c r="T323" s="3278"/>
      <c r="U323" s="3278"/>
      <c r="V323" s="3278"/>
      <c r="W323" s="3278"/>
      <c r="X323" s="3278"/>
      <c r="Y323" s="3278"/>
      <c r="Z323" s="3278"/>
      <c r="AA323" s="3278"/>
      <c r="AB323" s="3278"/>
      <c r="AC323" s="3268">
        <f t="shared" si="154"/>
        <v>0</v>
      </c>
      <c r="AD323" s="3288"/>
      <c r="AE323" s="3288"/>
      <c r="AF323" s="3288"/>
      <c r="AG323" s="3288"/>
      <c r="AH323" s="3288"/>
      <c r="AI323" s="3288"/>
      <c r="AJ323" s="3288"/>
      <c r="AK323" s="3288"/>
      <c r="AL323" s="3288"/>
      <c r="AM323" s="3288"/>
      <c r="AN323" s="3288"/>
      <c r="AO323" s="3288"/>
      <c r="AP323" s="3288"/>
      <c r="AQ323" s="3288"/>
      <c r="AR323" s="3288"/>
      <c r="AS323" s="3288"/>
      <c r="AT323" s="3298"/>
      <c r="AU323" s="3299"/>
      <c r="AV323" s="972">
        <f t="shared" si="178"/>
        <v>0</v>
      </c>
      <c r="AW323" s="972">
        <f t="shared" si="179"/>
        <v>0</v>
      </c>
      <c r="AX323" s="972">
        <f t="shared" si="180"/>
        <v>0</v>
      </c>
      <c r="AY323" s="3313">
        <f t="shared" si="155"/>
        <v>0</v>
      </c>
      <c r="AZ323" s="3268">
        <f t="shared" si="156"/>
        <v>0</v>
      </c>
      <c r="BA323" s="3268">
        <f t="shared" si="157"/>
        <v>0</v>
      </c>
      <c r="BB323" s="3268">
        <f t="shared" si="158"/>
        <v>0</v>
      </c>
      <c r="BC323" s="3268">
        <f t="shared" si="159"/>
        <v>0</v>
      </c>
      <c r="BD323" s="3268">
        <f t="shared" si="160"/>
        <v>0</v>
      </c>
      <c r="BE323" s="3268">
        <f t="shared" si="161"/>
        <v>0</v>
      </c>
      <c r="BF323" s="3268">
        <f t="shared" si="162"/>
        <v>0</v>
      </c>
      <c r="BG323" s="3268">
        <f t="shared" si="163"/>
        <v>0</v>
      </c>
      <c r="BH323" s="3268">
        <f t="shared" si="164"/>
        <v>0</v>
      </c>
      <c r="BI323" s="3268">
        <f t="shared" si="165"/>
        <v>0</v>
      </c>
      <c r="BJ323" s="3268">
        <f t="shared" si="166"/>
        <v>0</v>
      </c>
      <c r="BK323" s="3268">
        <f t="shared" si="167"/>
        <v>0</v>
      </c>
      <c r="BL323" s="3268">
        <f t="shared" si="168"/>
        <v>0</v>
      </c>
      <c r="BM323" s="3268">
        <f t="shared" si="169"/>
        <v>0</v>
      </c>
      <c r="BN323" s="3268">
        <f t="shared" si="170"/>
        <v>0</v>
      </c>
      <c r="BO323" s="3268">
        <f t="shared" si="171"/>
        <v>0</v>
      </c>
      <c r="BP323" s="3268">
        <f t="shared" si="172"/>
        <v>0</v>
      </c>
      <c r="BQ323" s="3268">
        <f t="shared" si="173"/>
        <v>0</v>
      </c>
      <c r="BR323" s="3268">
        <f t="shared" si="174"/>
        <v>0</v>
      </c>
      <c r="BS323" s="3268">
        <f t="shared" si="175"/>
        <v>0</v>
      </c>
      <c r="BT323" s="3320">
        <f t="shared" si="176"/>
        <v>0</v>
      </c>
    </row>
    <row r="324" spans="1:72">
      <c r="A324" s="3265"/>
      <c r="B324" s="3266"/>
      <c r="C324" s="3266"/>
      <c r="D324" s="3267"/>
      <c r="E324" s="3268">
        <f t="shared" si="177"/>
        <v>0</v>
      </c>
      <c r="F324" s="3269"/>
      <c r="G324" s="3270">
        <f t="shared" si="152"/>
        <v>0</v>
      </c>
      <c r="H324" s="3271">
        <f t="shared" si="153"/>
        <v>0</v>
      </c>
      <c r="I324" s="3278"/>
      <c r="J324" s="3278"/>
      <c r="K324" s="3278"/>
      <c r="L324" s="3278"/>
      <c r="M324" s="3278"/>
      <c r="N324" s="3278"/>
      <c r="O324" s="3278"/>
      <c r="P324" s="3278"/>
      <c r="Q324" s="3278"/>
      <c r="R324" s="3278"/>
      <c r="S324" s="3278"/>
      <c r="T324" s="3278"/>
      <c r="U324" s="3278"/>
      <c r="V324" s="3278"/>
      <c r="W324" s="3278"/>
      <c r="X324" s="3278"/>
      <c r="Y324" s="3278"/>
      <c r="Z324" s="3278"/>
      <c r="AA324" s="3278"/>
      <c r="AB324" s="3278"/>
      <c r="AC324" s="3268">
        <f t="shared" si="154"/>
        <v>0</v>
      </c>
      <c r="AD324" s="3288"/>
      <c r="AE324" s="3288"/>
      <c r="AF324" s="3288"/>
      <c r="AG324" s="3288"/>
      <c r="AH324" s="3288"/>
      <c r="AI324" s="3288"/>
      <c r="AJ324" s="3288"/>
      <c r="AK324" s="3288"/>
      <c r="AL324" s="3288"/>
      <c r="AM324" s="3288"/>
      <c r="AN324" s="3288"/>
      <c r="AO324" s="3288"/>
      <c r="AP324" s="3288"/>
      <c r="AQ324" s="3288"/>
      <c r="AR324" s="3288"/>
      <c r="AS324" s="3288"/>
      <c r="AT324" s="3298"/>
      <c r="AU324" s="3299"/>
      <c r="AV324" s="972">
        <f t="shared" si="178"/>
        <v>0</v>
      </c>
      <c r="AW324" s="972">
        <f t="shared" si="179"/>
        <v>0</v>
      </c>
      <c r="AX324" s="972">
        <f t="shared" si="180"/>
        <v>0</v>
      </c>
      <c r="AY324" s="3313">
        <f t="shared" si="155"/>
        <v>0</v>
      </c>
      <c r="AZ324" s="3268">
        <f t="shared" si="156"/>
        <v>0</v>
      </c>
      <c r="BA324" s="3268">
        <f t="shared" si="157"/>
        <v>0</v>
      </c>
      <c r="BB324" s="3268">
        <f t="shared" si="158"/>
        <v>0</v>
      </c>
      <c r="BC324" s="3268">
        <f t="shared" si="159"/>
        <v>0</v>
      </c>
      <c r="BD324" s="3268">
        <f t="shared" si="160"/>
        <v>0</v>
      </c>
      <c r="BE324" s="3268">
        <f t="shared" si="161"/>
        <v>0</v>
      </c>
      <c r="BF324" s="3268">
        <f t="shared" si="162"/>
        <v>0</v>
      </c>
      <c r="BG324" s="3268">
        <f t="shared" si="163"/>
        <v>0</v>
      </c>
      <c r="BH324" s="3268">
        <f t="shared" si="164"/>
        <v>0</v>
      </c>
      <c r="BI324" s="3268">
        <f t="shared" si="165"/>
        <v>0</v>
      </c>
      <c r="BJ324" s="3268">
        <f t="shared" si="166"/>
        <v>0</v>
      </c>
      <c r="BK324" s="3268">
        <f t="shared" si="167"/>
        <v>0</v>
      </c>
      <c r="BL324" s="3268">
        <f t="shared" si="168"/>
        <v>0</v>
      </c>
      <c r="BM324" s="3268">
        <f t="shared" si="169"/>
        <v>0</v>
      </c>
      <c r="BN324" s="3268">
        <f t="shared" si="170"/>
        <v>0</v>
      </c>
      <c r="BO324" s="3268">
        <f t="shared" si="171"/>
        <v>0</v>
      </c>
      <c r="BP324" s="3268">
        <f t="shared" si="172"/>
        <v>0</v>
      </c>
      <c r="BQ324" s="3268">
        <f t="shared" si="173"/>
        <v>0</v>
      </c>
      <c r="BR324" s="3268">
        <f t="shared" si="174"/>
        <v>0</v>
      </c>
      <c r="BS324" s="3268">
        <f t="shared" si="175"/>
        <v>0</v>
      </c>
      <c r="BT324" s="3320">
        <f t="shared" si="176"/>
        <v>0</v>
      </c>
    </row>
    <row r="325" spans="1:72">
      <c r="A325" s="3265"/>
      <c r="B325" s="3266"/>
      <c r="C325" s="3266"/>
      <c r="D325" s="3267"/>
      <c r="E325" s="3268">
        <f t="shared" si="177"/>
        <v>0</v>
      </c>
      <c r="F325" s="3269"/>
      <c r="G325" s="3270">
        <f t="shared" si="152"/>
        <v>0</v>
      </c>
      <c r="H325" s="3271">
        <f t="shared" si="153"/>
        <v>0</v>
      </c>
      <c r="I325" s="3278"/>
      <c r="J325" s="3278"/>
      <c r="K325" s="3278"/>
      <c r="L325" s="3278"/>
      <c r="M325" s="3278"/>
      <c r="N325" s="3278"/>
      <c r="O325" s="3278"/>
      <c r="P325" s="3278"/>
      <c r="Q325" s="3278"/>
      <c r="R325" s="3278"/>
      <c r="S325" s="3278"/>
      <c r="T325" s="3278"/>
      <c r="U325" s="3278"/>
      <c r="V325" s="3278"/>
      <c r="W325" s="3278"/>
      <c r="X325" s="3278"/>
      <c r="Y325" s="3278"/>
      <c r="Z325" s="3278"/>
      <c r="AA325" s="3278"/>
      <c r="AB325" s="3278"/>
      <c r="AC325" s="3268">
        <f t="shared" si="154"/>
        <v>0</v>
      </c>
      <c r="AD325" s="3288"/>
      <c r="AE325" s="3288"/>
      <c r="AF325" s="3288"/>
      <c r="AG325" s="3288"/>
      <c r="AH325" s="3288"/>
      <c r="AI325" s="3288"/>
      <c r="AJ325" s="3288"/>
      <c r="AK325" s="3288"/>
      <c r="AL325" s="3288"/>
      <c r="AM325" s="3288"/>
      <c r="AN325" s="3288"/>
      <c r="AO325" s="3288"/>
      <c r="AP325" s="3288"/>
      <c r="AQ325" s="3288"/>
      <c r="AR325" s="3288"/>
      <c r="AS325" s="3288"/>
      <c r="AT325" s="3298"/>
      <c r="AU325" s="3299"/>
      <c r="AV325" s="972">
        <f t="shared" si="178"/>
        <v>0</v>
      </c>
      <c r="AW325" s="972">
        <f t="shared" si="179"/>
        <v>0</v>
      </c>
      <c r="AX325" s="972">
        <f t="shared" si="180"/>
        <v>0</v>
      </c>
      <c r="AY325" s="3313">
        <f t="shared" si="155"/>
        <v>0</v>
      </c>
      <c r="AZ325" s="3268">
        <f t="shared" si="156"/>
        <v>0</v>
      </c>
      <c r="BA325" s="3268">
        <f t="shared" si="157"/>
        <v>0</v>
      </c>
      <c r="BB325" s="3268">
        <f t="shared" si="158"/>
        <v>0</v>
      </c>
      <c r="BC325" s="3268">
        <f t="shared" si="159"/>
        <v>0</v>
      </c>
      <c r="BD325" s="3268">
        <f t="shared" si="160"/>
        <v>0</v>
      </c>
      <c r="BE325" s="3268">
        <f t="shared" si="161"/>
        <v>0</v>
      </c>
      <c r="BF325" s="3268">
        <f t="shared" si="162"/>
        <v>0</v>
      </c>
      <c r="BG325" s="3268">
        <f t="shared" si="163"/>
        <v>0</v>
      </c>
      <c r="BH325" s="3268">
        <f t="shared" si="164"/>
        <v>0</v>
      </c>
      <c r="BI325" s="3268">
        <f t="shared" si="165"/>
        <v>0</v>
      </c>
      <c r="BJ325" s="3268">
        <f t="shared" si="166"/>
        <v>0</v>
      </c>
      <c r="BK325" s="3268">
        <f t="shared" si="167"/>
        <v>0</v>
      </c>
      <c r="BL325" s="3268">
        <f t="shared" si="168"/>
        <v>0</v>
      </c>
      <c r="BM325" s="3268">
        <f t="shared" si="169"/>
        <v>0</v>
      </c>
      <c r="BN325" s="3268">
        <f t="shared" si="170"/>
        <v>0</v>
      </c>
      <c r="BO325" s="3268">
        <f t="shared" si="171"/>
        <v>0</v>
      </c>
      <c r="BP325" s="3268">
        <f t="shared" si="172"/>
        <v>0</v>
      </c>
      <c r="BQ325" s="3268">
        <f t="shared" si="173"/>
        <v>0</v>
      </c>
      <c r="BR325" s="3268">
        <f t="shared" si="174"/>
        <v>0</v>
      </c>
      <c r="BS325" s="3268">
        <f t="shared" si="175"/>
        <v>0</v>
      </c>
      <c r="BT325" s="3320">
        <f t="shared" si="176"/>
        <v>0</v>
      </c>
    </row>
    <row r="326" spans="1:72">
      <c r="A326" s="3265"/>
      <c r="B326" s="3266"/>
      <c r="C326" s="3266"/>
      <c r="D326" s="3267"/>
      <c r="E326" s="3268">
        <f t="shared" si="177"/>
        <v>0</v>
      </c>
      <c r="F326" s="3269"/>
      <c r="G326" s="3270">
        <f t="shared" si="152"/>
        <v>0</v>
      </c>
      <c r="H326" s="3271">
        <f t="shared" si="153"/>
        <v>0</v>
      </c>
      <c r="I326" s="3278"/>
      <c r="J326" s="3278"/>
      <c r="K326" s="3278"/>
      <c r="L326" s="3278"/>
      <c r="M326" s="3278"/>
      <c r="N326" s="3278"/>
      <c r="O326" s="3278"/>
      <c r="P326" s="3278"/>
      <c r="Q326" s="3278"/>
      <c r="R326" s="3278"/>
      <c r="S326" s="3278"/>
      <c r="T326" s="3278"/>
      <c r="U326" s="3278"/>
      <c r="V326" s="3278"/>
      <c r="W326" s="3278"/>
      <c r="X326" s="3278"/>
      <c r="Y326" s="3278"/>
      <c r="Z326" s="3278"/>
      <c r="AA326" s="3278"/>
      <c r="AB326" s="3278"/>
      <c r="AC326" s="3268">
        <f t="shared" si="154"/>
        <v>0</v>
      </c>
      <c r="AD326" s="3288"/>
      <c r="AE326" s="3288"/>
      <c r="AF326" s="3288"/>
      <c r="AG326" s="3288"/>
      <c r="AH326" s="3288"/>
      <c r="AI326" s="3288"/>
      <c r="AJ326" s="3288"/>
      <c r="AK326" s="3288"/>
      <c r="AL326" s="3288"/>
      <c r="AM326" s="3288"/>
      <c r="AN326" s="3288"/>
      <c r="AO326" s="3288"/>
      <c r="AP326" s="3288"/>
      <c r="AQ326" s="3288"/>
      <c r="AR326" s="3288"/>
      <c r="AS326" s="3288"/>
      <c r="AT326" s="3298"/>
      <c r="AU326" s="3299"/>
      <c r="AV326" s="972">
        <f t="shared" si="178"/>
        <v>0</v>
      </c>
      <c r="AW326" s="972">
        <f t="shared" si="179"/>
        <v>0</v>
      </c>
      <c r="AX326" s="972">
        <f t="shared" si="180"/>
        <v>0</v>
      </c>
      <c r="AY326" s="3313">
        <f t="shared" si="155"/>
        <v>0</v>
      </c>
      <c r="AZ326" s="3268">
        <f t="shared" si="156"/>
        <v>0</v>
      </c>
      <c r="BA326" s="3268">
        <f t="shared" si="157"/>
        <v>0</v>
      </c>
      <c r="BB326" s="3268">
        <f t="shared" si="158"/>
        <v>0</v>
      </c>
      <c r="BC326" s="3268">
        <f t="shared" si="159"/>
        <v>0</v>
      </c>
      <c r="BD326" s="3268">
        <f t="shared" si="160"/>
        <v>0</v>
      </c>
      <c r="BE326" s="3268">
        <f t="shared" si="161"/>
        <v>0</v>
      </c>
      <c r="BF326" s="3268">
        <f t="shared" si="162"/>
        <v>0</v>
      </c>
      <c r="BG326" s="3268">
        <f t="shared" si="163"/>
        <v>0</v>
      </c>
      <c r="BH326" s="3268">
        <f t="shared" si="164"/>
        <v>0</v>
      </c>
      <c r="BI326" s="3268">
        <f t="shared" si="165"/>
        <v>0</v>
      </c>
      <c r="BJ326" s="3268">
        <f t="shared" si="166"/>
        <v>0</v>
      </c>
      <c r="BK326" s="3268">
        <f t="shared" si="167"/>
        <v>0</v>
      </c>
      <c r="BL326" s="3268">
        <f t="shared" si="168"/>
        <v>0</v>
      </c>
      <c r="BM326" s="3268">
        <f t="shared" si="169"/>
        <v>0</v>
      </c>
      <c r="BN326" s="3268">
        <f t="shared" si="170"/>
        <v>0</v>
      </c>
      <c r="BO326" s="3268">
        <f t="shared" si="171"/>
        <v>0</v>
      </c>
      <c r="BP326" s="3268">
        <f t="shared" si="172"/>
        <v>0</v>
      </c>
      <c r="BQ326" s="3268">
        <f t="shared" si="173"/>
        <v>0</v>
      </c>
      <c r="BR326" s="3268">
        <f t="shared" si="174"/>
        <v>0</v>
      </c>
      <c r="BS326" s="3268">
        <f t="shared" si="175"/>
        <v>0</v>
      </c>
      <c r="BT326" s="3320">
        <f t="shared" si="176"/>
        <v>0</v>
      </c>
    </row>
    <row r="327" spans="1:72">
      <c r="A327" s="3265"/>
      <c r="B327" s="3266"/>
      <c r="C327" s="3266"/>
      <c r="D327" s="3267"/>
      <c r="E327" s="3268">
        <f t="shared" si="177"/>
        <v>0</v>
      </c>
      <c r="F327" s="3269"/>
      <c r="G327" s="3270">
        <f t="shared" si="152"/>
        <v>0</v>
      </c>
      <c r="H327" s="3271">
        <f t="shared" si="153"/>
        <v>0</v>
      </c>
      <c r="I327" s="3278"/>
      <c r="J327" s="3278"/>
      <c r="K327" s="3278"/>
      <c r="L327" s="3278"/>
      <c r="M327" s="3278"/>
      <c r="N327" s="3278"/>
      <c r="O327" s="3278"/>
      <c r="P327" s="3278"/>
      <c r="Q327" s="3278"/>
      <c r="R327" s="3278"/>
      <c r="S327" s="3278"/>
      <c r="T327" s="3278"/>
      <c r="U327" s="3278"/>
      <c r="V327" s="3278"/>
      <c r="W327" s="3278"/>
      <c r="X327" s="3278"/>
      <c r="Y327" s="3278"/>
      <c r="Z327" s="3278"/>
      <c r="AA327" s="3278"/>
      <c r="AB327" s="3278"/>
      <c r="AC327" s="3268">
        <f t="shared" si="154"/>
        <v>0</v>
      </c>
      <c r="AD327" s="3288"/>
      <c r="AE327" s="3288"/>
      <c r="AF327" s="3288"/>
      <c r="AG327" s="3288"/>
      <c r="AH327" s="3288"/>
      <c r="AI327" s="3288"/>
      <c r="AJ327" s="3288"/>
      <c r="AK327" s="3288"/>
      <c r="AL327" s="3288"/>
      <c r="AM327" s="3288"/>
      <c r="AN327" s="3288"/>
      <c r="AO327" s="3288"/>
      <c r="AP327" s="3288"/>
      <c r="AQ327" s="3288"/>
      <c r="AR327" s="3288"/>
      <c r="AS327" s="3288"/>
      <c r="AT327" s="3298"/>
      <c r="AU327" s="3299"/>
      <c r="AV327" s="972">
        <f t="shared" si="178"/>
        <v>0</v>
      </c>
      <c r="AW327" s="972">
        <f t="shared" si="179"/>
        <v>0</v>
      </c>
      <c r="AX327" s="972">
        <f t="shared" si="180"/>
        <v>0</v>
      </c>
      <c r="AY327" s="3313">
        <f t="shared" si="155"/>
        <v>0</v>
      </c>
      <c r="AZ327" s="3268">
        <f t="shared" si="156"/>
        <v>0</v>
      </c>
      <c r="BA327" s="3268">
        <f t="shared" si="157"/>
        <v>0</v>
      </c>
      <c r="BB327" s="3268">
        <f t="shared" si="158"/>
        <v>0</v>
      </c>
      <c r="BC327" s="3268">
        <f t="shared" si="159"/>
        <v>0</v>
      </c>
      <c r="BD327" s="3268">
        <f t="shared" si="160"/>
        <v>0</v>
      </c>
      <c r="BE327" s="3268">
        <f t="shared" si="161"/>
        <v>0</v>
      </c>
      <c r="BF327" s="3268">
        <f t="shared" si="162"/>
        <v>0</v>
      </c>
      <c r="BG327" s="3268">
        <f t="shared" si="163"/>
        <v>0</v>
      </c>
      <c r="BH327" s="3268">
        <f t="shared" si="164"/>
        <v>0</v>
      </c>
      <c r="BI327" s="3268">
        <f t="shared" si="165"/>
        <v>0</v>
      </c>
      <c r="BJ327" s="3268">
        <f t="shared" si="166"/>
        <v>0</v>
      </c>
      <c r="BK327" s="3268">
        <f t="shared" si="167"/>
        <v>0</v>
      </c>
      <c r="BL327" s="3268">
        <f t="shared" si="168"/>
        <v>0</v>
      </c>
      <c r="BM327" s="3268">
        <f t="shared" si="169"/>
        <v>0</v>
      </c>
      <c r="BN327" s="3268">
        <f t="shared" si="170"/>
        <v>0</v>
      </c>
      <c r="BO327" s="3268">
        <f t="shared" si="171"/>
        <v>0</v>
      </c>
      <c r="BP327" s="3268">
        <f t="shared" si="172"/>
        <v>0</v>
      </c>
      <c r="BQ327" s="3268">
        <f t="shared" si="173"/>
        <v>0</v>
      </c>
      <c r="BR327" s="3268">
        <f t="shared" si="174"/>
        <v>0</v>
      </c>
      <c r="BS327" s="3268">
        <f t="shared" si="175"/>
        <v>0</v>
      </c>
      <c r="BT327" s="3320">
        <f t="shared" si="176"/>
        <v>0</v>
      </c>
    </row>
    <row r="328" spans="1:72">
      <c r="A328" s="3265"/>
      <c r="B328" s="3266"/>
      <c r="C328" s="3266"/>
      <c r="D328" s="3267"/>
      <c r="E328" s="3268">
        <f t="shared" si="177"/>
        <v>0</v>
      </c>
      <c r="F328" s="3269"/>
      <c r="G328" s="3270">
        <f t="shared" si="152"/>
        <v>0</v>
      </c>
      <c r="H328" s="3271">
        <f t="shared" si="153"/>
        <v>0</v>
      </c>
      <c r="I328" s="3278"/>
      <c r="J328" s="3278"/>
      <c r="K328" s="3278"/>
      <c r="L328" s="3278"/>
      <c r="M328" s="3278"/>
      <c r="N328" s="3278"/>
      <c r="O328" s="3278"/>
      <c r="P328" s="3278"/>
      <c r="Q328" s="3278"/>
      <c r="R328" s="3278"/>
      <c r="S328" s="3278"/>
      <c r="T328" s="3278"/>
      <c r="U328" s="3278"/>
      <c r="V328" s="3278"/>
      <c r="W328" s="3278"/>
      <c r="X328" s="3278"/>
      <c r="Y328" s="3278"/>
      <c r="Z328" s="3278"/>
      <c r="AA328" s="3278"/>
      <c r="AB328" s="3278"/>
      <c r="AC328" s="3268">
        <f t="shared" si="154"/>
        <v>0</v>
      </c>
      <c r="AD328" s="3288"/>
      <c r="AE328" s="3288"/>
      <c r="AF328" s="3288"/>
      <c r="AG328" s="3288"/>
      <c r="AH328" s="3288"/>
      <c r="AI328" s="3288"/>
      <c r="AJ328" s="3288"/>
      <c r="AK328" s="3288"/>
      <c r="AL328" s="3288"/>
      <c r="AM328" s="3288"/>
      <c r="AN328" s="3288"/>
      <c r="AO328" s="3288"/>
      <c r="AP328" s="3288"/>
      <c r="AQ328" s="3288"/>
      <c r="AR328" s="3288"/>
      <c r="AS328" s="3288"/>
      <c r="AT328" s="3298"/>
      <c r="AU328" s="3299"/>
      <c r="AV328" s="972">
        <f t="shared" si="178"/>
        <v>0</v>
      </c>
      <c r="AW328" s="972">
        <f t="shared" si="179"/>
        <v>0</v>
      </c>
      <c r="AX328" s="972">
        <f t="shared" si="180"/>
        <v>0</v>
      </c>
      <c r="AY328" s="3313">
        <f t="shared" si="155"/>
        <v>0</v>
      </c>
      <c r="AZ328" s="3268">
        <f t="shared" si="156"/>
        <v>0</v>
      </c>
      <c r="BA328" s="3268">
        <f t="shared" si="157"/>
        <v>0</v>
      </c>
      <c r="BB328" s="3268">
        <f t="shared" si="158"/>
        <v>0</v>
      </c>
      <c r="BC328" s="3268">
        <f t="shared" si="159"/>
        <v>0</v>
      </c>
      <c r="BD328" s="3268">
        <f t="shared" si="160"/>
        <v>0</v>
      </c>
      <c r="BE328" s="3268">
        <f t="shared" si="161"/>
        <v>0</v>
      </c>
      <c r="BF328" s="3268">
        <f t="shared" si="162"/>
        <v>0</v>
      </c>
      <c r="BG328" s="3268">
        <f t="shared" si="163"/>
        <v>0</v>
      </c>
      <c r="BH328" s="3268">
        <f t="shared" si="164"/>
        <v>0</v>
      </c>
      <c r="BI328" s="3268">
        <f t="shared" si="165"/>
        <v>0</v>
      </c>
      <c r="BJ328" s="3268">
        <f t="shared" si="166"/>
        <v>0</v>
      </c>
      <c r="BK328" s="3268">
        <f t="shared" si="167"/>
        <v>0</v>
      </c>
      <c r="BL328" s="3268">
        <f t="shared" si="168"/>
        <v>0</v>
      </c>
      <c r="BM328" s="3268">
        <f t="shared" si="169"/>
        <v>0</v>
      </c>
      <c r="BN328" s="3268">
        <f t="shared" si="170"/>
        <v>0</v>
      </c>
      <c r="BO328" s="3268">
        <f t="shared" si="171"/>
        <v>0</v>
      </c>
      <c r="BP328" s="3268">
        <f t="shared" si="172"/>
        <v>0</v>
      </c>
      <c r="BQ328" s="3268">
        <f t="shared" si="173"/>
        <v>0</v>
      </c>
      <c r="BR328" s="3268">
        <f t="shared" si="174"/>
        <v>0</v>
      </c>
      <c r="BS328" s="3268">
        <f t="shared" si="175"/>
        <v>0</v>
      </c>
      <c r="BT328" s="3320">
        <f t="shared" si="176"/>
        <v>0</v>
      </c>
    </row>
    <row r="329" spans="1:72">
      <c r="A329" s="3265"/>
      <c r="B329" s="3266"/>
      <c r="C329" s="3266"/>
      <c r="D329" s="3267"/>
      <c r="E329" s="3268">
        <f t="shared" si="177"/>
        <v>0</v>
      </c>
      <c r="F329" s="3269"/>
      <c r="G329" s="3270">
        <f t="shared" si="152"/>
        <v>0</v>
      </c>
      <c r="H329" s="3271">
        <f t="shared" si="153"/>
        <v>0</v>
      </c>
      <c r="I329" s="3278"/>
      <c r="J329" s="3278"/>
      <c r="K329" s="3278"/>
      <c r="L329" s="3278"/>
      <c r="M329" s="3278"/>
      <c r="N329" s="3278"/>
      <c r="O329" s="3278"/>
      <c r="P329" s="3278"/>
      <c r="Q329" s="3278"/>
      <c r="R329" s="3278"/>
      <c r="S329" s="3278"/>
      <c r="T329" s="3278"/>
      <c r="U329" s="3278"/>
      <c r="V329" s="3278"/>
      <c r="W329" s="3278"/>
      <c r="X329" s="3278"/>
      <c r="Y329" s="3278"/>
      <c r="Z329" s="3278"/>
      <c r="AA329" s="3278"/>
      <c r="AB329" s="3278"/>
      <c r="AC329" s="3268">
        <f t="shared" si="154"/>
        <v>0</v>
      </c>
      <c r="AD329" s="3288"/>
      <c r="AE329" s="3288"/>
      <c r="AF329" s="3288"/>
      <c r="AG329" s="3288"/>
      <c r="AH329" s="3288"/>
      <c r="AI329" s="3288"/>
      <c r="AJ329" s="3288"/>
      <c r="AK329" s="3288"/>
      <c r="AL329" s="3288"/>
      <c r="AM329" s="3288"/>
      <c r="AN329" s="3288"/>
      <c r="AO329" s="3288"/>
      <c r="AP329" s="3288"/>
      <c r="AQ329" s="3288"/>
      <c r="AR329" s="3288"/>
      <c r="AS329" s="3288"/>
      <c r="AT329" s="3298"/>
      <c r="AU329" s="3299"/>
      <c r="AV329" s="972">
        <f t="shared" si="178"/>
        <v>0</v>
      </c>
      <c r="AW329" s="972">
        <f t="shared" si="179"/>
        <v>0</v>
      </c>
      <c r="AX329" s="972">
        <f t="shared" si="180"/>
        <v>0</v>
      </c>
      <c r="AY329" s="3313">
        <f t="shared" si="155"/>
        <v>0</v>
      </c>
      <c r="AZ329" s="3268">
        <f t="shared" si="156"/>
        <v>0</v>
      </c>
      <c r="BA329" s="3268">
        <f t="shared" si="157"/>
        <v>0</v>
      </c>
      <c r="BB329" s="3268">
        <f t="shared" si="158"/>
        <v>0</v>
      </c>
      <c r="BC329" s="3268">
        <f t="shared" si="159"/>
        <v>0</v>
      </c>
      <c r="BD329" s="3268">
        <f t="shared" si="160"/>
        <v>0</v>
      </c>
      <c r="BE329" s="3268">
        <f t="shared" si="161"/>
        <v>0</v>
      </c>
      <c r="BF329" s="3268">
        <f t="shared" si="162"/>
        <v>0</v>
      </c>
      <c r="BG329" s="3268">
        <f t="shared" si="163"/>
        <v>0</v>
      </c>
      <c r="BH329" s="3268">
        <f t="shared" si="164"/>
        <v>0</v>
      </c>
      <c r="BI329" s="3268">
        <f t="shared" si="165"/>
        <v>0</v>
      </c>
      <c r="BJ329" s="3268">
        <f t="shared" si="166"/>
        <v>0</v>
      </c>
      <c r="BK329" s="3268">
        <f t="shared" si="167"/>
        <v>0</v>
      </c>
      <c r="BL329" s="3268">
        <f t="shared" si="168"/>
        <v>0</v>
      </c>
      <c r="BM329" s="3268">
        <f t="shared" si="169"/>
        <v>0</v>
      </c>
      <c r="BN329" s="3268">
        <f t="shared" si="170"/>
        <v>0</v>
      </c>
      <c r="BO329" s="3268">
        <f t="shared" si="171"/>
        <v>0</v>
      </c>
      <c r="BP329" s="3268">
        <f t="shared" si="172"/>
        <v>0</v>
      </c>
      <c r="BQ329" s="3268">
        <f t="shared" si="173"/>
        <v>0</v>
      </c>
      <c r="BR329" s="3268">
        <f t="shared" si="174"/>
        <v>0</v>
      </c>
      <c r="BS329" s="3268">
        <f t="shared" si="175"/>
        <v>0</v>
      </c>
      <c r="BT329" s="3320">
        <f t="shared" si="176"/>
        <v>0</v>
      </c>
    </row>
    <row r="330" spans="1:72">
      <c r="A330" s="3265"/>
      <c r="B330" s="3266"/>
      <c r="C330" s="3266"/>
      <c r="D330" s="3267"/>
      <c r="E330" s="3268">
        <f t="shared" si="177"/>
        <v>0</v>
      </c>
      <c r="F330" s="3269"/>
      <c r="G330" s="3270">
        <f t="shared" si="152"/>
        <v>0</v>
      </c>
      <c r="H330" s="3271">
        <f t="shared" si="153"/>
        <v>0</v>
      </c>
      <c r="I330" s="3278"/>
      <c r="J330" s="3278"/>
      <c r="K330" s="3278"/>
      <c r="L330" s="3278"/>
      <c r="M330" s="3278"/>
      <c r="N330" s="3278"/>
      <c r="O330" s="3278"/>
      <c r="P330" s="3278"/>
      <c r="Q330" s="3278"/>
      <c r="R330" s="3278"/>
      <c r="S330" s="3278"/>
      <c r="T330" s="3278"/>
      <c r="U330" s="3278"/>
      <c r="V330" s="3278"/>
      <c r="W330" s="3278"/>
      <c r="X330" s="3278"/>
      <c r="Y330" s="3278"/>
      <c r="Z330" s="3278"/>
      <c r="AA330" s="3278"/>
      <c r="AB330" s="3278"/>
      <c r="AC330" s="3268">
        <f t="shared" si="154"/>
        <v>0</v>
      </c>
      <c r="AD330" s="3288"/>
      <c r="AE330" s="3288"/>
      <c r="AF330" s="3288"/>
      <c r="AG330" s="3288"/>
      <c r="AH330" s="3288"/>
      <c r="AI330" s="3288"/>
      <c r="AJ330" s="3288"/>
      <c r="AK330" s="3288"/>
      <c r="AL330" s="3288"/>
      <c r="AM330" s="3288"/>
      <c r="AN330" s="3288"/>
      <c r="AO330" s="3288"/>
      <c r="AP330" s="3288"/>
      <c r="AQ330" s="3288"/>
      <c r="AR330" s="3288"/>
      <c r="AS330" s="3288"/>
      <c r="AT330" s="3298"/>
      <c r="AU330" s="3299"/>
      <c r="AV330" s="972">
        <f t="shared" si="178"/>
        <v>0</v>
      </c>
      <c r="AW330" s="972">
        <f t="shared" si="179"/>
        <v>0</v>
      </c>
      <c r="AX330" s="972">
        <f t="shared" si="180"/>
        <v>0</v>
      </c>
      <c r="AY330" s="3313">
        <f t="shared" si="155"/>
        <v>0</v>
      </c>
      <c r="AZ330" s="3268">
        <f t="shared" si="156"/>
        <v>0</v>
      </c>
      <c r="BA330" s="3268">
        <f t="shared" si="157"/>
        <v>0</v>
      </c>
      <c r="BB330" s="3268">
        <f t="shared" si="158"/>
        <v>0</v>
      </c>
      <c r="BC330" s="3268">
        <f t="shared" si="159"/>
        <v>0</v>
      </c>
      <c r="BD330" s="3268">
        <f t="shared" si="160"/>
        <v>0</v>
      </c>
      <c r="BE330" s="3268">
        <f t="shared" si="161"/>
        <v>0</v>
      </c>
      <c r="BF330" s="3268">
        <f t="shared" si="162"/>
        <v>0</v>
      </c>
      <c r="BG330" s="3268">
        <f t="shared" si="163"/>
        <v>0</v>
      </c>
      <c r="BH330" s="3268">
        <f t="shared" si="164"/>
        <v>0</v>
      </c>
      <c r="BI330" s="3268">
        <f t="shared" si="165"/>
        <v>0</v>
      </c>
      <c r="BJ330" s="3268">
        <f t="shared" si="166"/>
        <v>0</v>
      </c>
      <c r="BK330" s="3268">
        <f t="shared" si="167"/>
        <v>0</v>
      </c>
      <c r="BL330" s="3268">
        <f t="shared" si="168"/>
        <v>0</v>
      </c>
      <c r="BM330" s="3268">
        <f t="shared" si="169"/>
        <v>0</v>
      </c>
      <c r="BN330" s="3268">
        <f t="shared" si="170"/>
        <v>0</v>
      </c>
      <c r="BO330" s="3268">
        <f t="shared" si="171"/>
        <v>0</v>
      </c>
      <c r="BP330" s="3268">
        <f t="shared" si="172"/>
        <v>0</v>
      </c>
      <c r="BQ330" s="3268">
        <f t="shared" si="173"/>
        <v>0</v>
      </c>
      <c r="BR330" s="3268">
        <f t="shared" si="174"/>
        <v>0</v>
      </c>
      <c r="BS330" s="3268">
        <f t="shared" si="175"/>
        <v>0</v>
      </c>
      <c r="BT330" s="3320">
        <f t="shared" si="176"/>
        <v>0</v>
      </c>
    </row>
    <row r="331" spans="1:72">
      <c r="A331" s="3265"/>
      <c r="B331" s="3266"/>
      <c r="C331" s="3266"/>
      <c r="D331" s="3267"/>
      <c r="E331" s="3268">
        <f t="shared" si="177"/>
        <v>0</v>
      </c>
      <c r="F331" s="3269"/>
      <c r="G331" s="3270">
        <f t="shared" si="152"/>
        <v>0</v>
      </c>
      <c r="H331" s="3271">
        <f t="shared" si="153"/>
        <v>0</v>
      </c>
      <c r="I331" s="3278"/>
      <c r="J331" s="3278"/>
      <c r="K331" s="3278"/>
      <c r="L331" s="3278"/>
      <c r="M331" s="3278"/>
      <c r="N331" s="3278"/>
      <c r="O331" s="3278"/>
      <c r="P331" s="3278"/>
      <c r="Q331" s="3278"/>
      <c r="R331" s="3278"/>
      <c r="S331" s="3278"/>
      <c r="T331" s="3278"/>
      <c r="U331" s="3278"/>
      <c r="V331" s="3278"/>
      <c r="W331" s="3278"/>
      <c r="X331" s="3278"/>
      <c r="Y331" s="3278"/>
      <c r="Z331" s="3278"/>
      <c r="AA331" s="3278"/>
      <c r="AB331" s="3278"/>
      <c r="AC331" s="3268">
        <f t="shared" si="154"/>
        <v>0</v>
      </c>
      <c r="AD331" s="3288"/>
      <c r="AE331" s="3288"/>
      <c r="AF331" s="3288"/>
      <c r="AG331" s="3288"/>
      <c r="AH331" s="3288"/>
      <c r="AI331" s="3288"/>
      <c r="AJ331" s="3288"/>
      <c r="AK331" s="3288"/>
      <c r="AL331" s="3288"/>
      <c r="AM331" s="3288"/>
      <c r="AN331" s="3288"/>
      <c r="AO331" s="3288"/>
      <c r="AP331" s="3288"/>
      <c r="AQ331" s="3288"/>
      <c r="AR331" s="3288"/>
      <c r="AS331" s="3288"/>
      <c r="AT331" s="3298"/>
      <c r="AU331" s="3299"/>
      <c r="AV331" s="972">
        <f t="shared" si="178"/>
        <v>0</v>
      </c>
      <c r="AW331" s="972">
        <f t="shared" si="179"/>
        <v>0</v>
      </c>
      <c r="AX331" s="972">
        <f t="shared" si="180"/>
        <v>0</v>
      </c>
      <c r="AY331" s="3313">
        <f t="shared" si="155"/>
        <v>0</v>
      </c>
      <c r="AZ331" s="3268">
        <f t="shared" si="156"/>
        <v>0</v>
      </c>
      <c r="BA331" s="3268">
        <f t="shared" si="157"/>
        <v>0</v>
      </c>
      <c r="BB331" s="3268">
        <f t="shared" si="158"/>
        <v>0</v>
      </c>
      <c r="BC331" s="3268">
        <f t="shared" si="159"/>
        <v>0</v>
      </c>
      <c r="BD331" s="3268">
        <f t="shared" si="160"/>
        <v>0</v>
      </c>
      <c r="BE331" s="3268">
        <f t="shared" si="161"/>
        <v>0</v>
      </c>
      <c r="BF331" s="3268">
        <f t="shared" si="162"/>
        <v>0</v>
      </c>
      <c r="BG331" s="3268">
        <f t="shared" si="163"/>
        <v>0</v>
      </c>
      <c r="BH331" s="3268">
        <f t="shared" si="164"/>
        <v>0</v>
      </c>
      <c r="BI331" s="3268">
        <f t="shared" si="165"/>
        <v>0</v>
      </c>
      <c r="BJ331" s="3268">
        <f t="shared" si="166"/>
        <v>0</v>
      </c>
      <c r="BK331" s="3268">
        <f t="shared" si="167"/>
        <v>0</v>
      </c>
      <c r="BL331" s="3268">
        <f t="shared" si="168"/>
        <v>0</v>
      </c>
      <c r="BM331" s="3268">
        <f t="shared" si="169"/>
        <v>0</v>
      </c>
      <c r="BN331" s="3268">
        <f t="shared" si="170"/>
        <v>0</v>
      </c>
      <c r="BO331" s="3268">
        <f t="shared" si="171"/>
        <v>0</v>
      </c>
      <c r="BP331" s="3268">
        <f t="shared" si="172"/>
        <v>0</v>
      </c>
      <c r="BQ331" s="3268">
        <f t="shared" si="173"/>
        <v>0</v>
      </c>
      <c r="BR331" s="3268">
        <f t="shared" si="174"/>
        <v>0</v>
      </c>
      <c r="BS331" s="3268">
        <f t="shared" si="175"/>
        <v>0</v>
      </c>
      <c r="BT331" s="3320">
        <f t="shared" si="176"/>
        <v>0</v>
      </c>
    </row>
    <row r="332" spans="1:72">
      <c r="A332" s="3265"/>
      <c r="B332" s="3266"/>
      <c r="C332" s="3266"/>
      <c r="D332" s="3267"/>
      <c r="E332" s="3268">
        <f t="shared" si="177"/>
        <v>0</v>
      </c>
      <c r="F332" s="3269"/>
      <c r="G332" s="3270">
        <f t="shared" ref="G332:G363" si="181">H332+AC332+AT332</f>
        <v>0</v>
      </c>
      <c r="H332" s="3271">
        <f t="shared" ref="H332:H363" si="182">SUMIF(I$12:AB$12,"总值",I332:AB332)</f>
        <v>0</v>
      </c>
      <c r="I332" s="3278"/>
      <c r="J332" s="3278"/>
      <c r="K332" s="3278"/>
      <c r="L332" s="3278"/>
      <c r="M332" s="3278"/>
      <c r="N332" s="3278"/>
      <c r="O332" s="3278"/>
      <c r="P332" s="3278"/>
      <c r="Q332" s="3278"/>
      <c r="R332" s="3278"/>
      <c r="S332" s="3278"/>
      <c r="T332" s="3278"/>
      <c r="U332" s="3278"/>
      <c r="V332" s="3278"/>
      <c r="W332" s="3278"/>
      <c r="X332" s="3278"/>
      <c r="Y332" s="3278"/>
      <c r="Z332" s="3278"/>
      <c r="AA332" s="3278"/>
      <c r="AB332" s="3278"/>
      <c r="AC332" s="3268">
        <f t="shared" ref="AC332:AC363" si="183">SUMIF(AD$12:AS$12,"总值",AD332:AS332)</f>
        <v>0</v>
      </c>
      <c r="AD332" s="3288"/>
      <c r="AE332" s="3288"/>
      <c r="AF332" s="3288"/>
      <c r="AG332" s="3288"/>
      <c r="AH332" s="3288"/>
      <c r="AI332" s="3288"/>
      <c r="AJ332" s="3288"/>
      <c r="AK332" s="3288"/>
      <c r="AL332" s="3288"/>
      <c r="AM332" s="3288"/>
      <c r="AN332" s="3288"/>
      <c r="AO332" s="3288"/>
      <c r="AP332" s="3288"/>
      <c r="AQ332" s="3288"/>
      <c r="AR332" s="3288"/>
      <c r="AS332" s="3288"/>
      <c r="AT332" s="3298"/>
      <c r="AU332" s="3299"/>
      <c r="AV332" s="972">
        <f t="shared" si="178"/>
        <v>0</v>
      </c>
      <c r="AW332" s="972">
        <f t="shared" si="179"/>
        <v>0</v>
      </c>
      <c r="AX332" s="972">
        <f t="shared" si="180"/>
        <v>0</v>
      </c>
      <c r="AY332" s="3313">
        <f t="shared" ref="AY332:AY363" si="184">ROUND($AY$6*AZ332/$AZ$5,2)</f>
        <v>0</v>
      </c>
      <c r="AZ332" s="3268">
        <f t="shared" ref="AZ332:AZ363" si="185">BA332+BL332</f>
        <v>0</v>
      </c>
      <c r="BA332" s="3268">
        <f t="shared" ref="BA332:BA363" si="186">SUM(BB332:BK332)</f>
        <v>0</v>
      </c>
      <c r="BB332" s="3268">
        <f t="shared" ref="BB332:BB363" si="187">IF($D332="是",I332-J332,0)</f>
        <v>0</v>
      </c>
      <c r="BC332" s="3268">
        <f t="shared" ref="BC332:BC363" si="188">IF($D332="是",K332-L332,0)</f>
        <v>0</v>
      </c>
      <c r="BD332" s="3268">
        <f t="shared" ref="BD332:BD363" si="189">IF($D332="是",M332-N332,0)</f>
        <v>0</v>
      </c>
      <c r="BE332" s="3268">
        <f t="shared" ref="BE332:BE363" si="190">IF($D332="是",O332-P332,0)</f>
        <v>0</v>
      </c>
      <c r="BF332" s="3268">
        <f t="shared" ref="BF332:BF363" si="191">IF($D332="是",Q332-R332,0)</f>
        <v>0</v>
      </c>
      <c r="BG332" s="3268">
        <f t="shared" ref="BG332:BG363" si="192">IF($D332="是",S332-T332,0)</f>
        <v>0</v>
      </c>
      <c r="BH332" s="3268">
        <f t="shared" ref="BH332:BH363" si="193">IF($D332="是",U332-V332,0)</f>
        <v>0</v>
      </c>
      <c r="BI332" s="3268">
        <f t="shared" ref="BI332:BI363" si="194">IF($D332="是",W332-X332,0)</f>
        <v>0</v>
      </c>
      <c r="BJ332" s="3268">
        <f t="shared" ref="BJ332:BJ363" si="195">IF($D332="是",Y332-Z332,0)</f>
        <v>0</v>
      </c>
      <c r="BK332" s="3268">
        <f t="shared" ref="BK332:BK363" si="196">IF($D332="是",AA332-AB332,0)</f>
        <v>0</v>
      </c>
      <c r="BL332" s="3268">
        <f t="shared" ref="BL332:BL363" si="197">SUM(BM332:BT332)</f>
        <v>0</v>
      </c>
      <c r="BM332" s="3268">
        <f t="shared" ref="BM332:BM363" si="198">IF($D332="是",AD332-AE332,0)</f>
        <v>0</v>
      </c>
      <c r="BN332" s="3268">
        <f t="shared" ref="BN332:BN363" si="199">IF($D332="是",AF332-AG332,0)</f>
        <v>0</v>
      </c>
      <c r="BO332" s="3268">
        <f t="shared" ref="BO332:BO363" si="200">IF($D332="是",AH332-AI332,0)</f>
        <v>0</v>
      </c>
      <c r="BP332" s="3268">
        <f t="shared" ref="BP332:BP363" si="201">IF($D332="是",AJ332-AK332,0)</f>
        <v>0</v>
      </c>
      <c r="BQ332" s="3268">
        <f t="shared" ref="BQ332:BQ363" si="202">IF($D332="是",AL332-AM332,0)</f>
        <v>0</v>
      </c>
      <c r="BR332" s="3268">
        <f t="shared" ref="BR332:BR363" si="203">IF($D332="是",AN332-AO332,0)</f>
        <v>0</v>
      </c>
      <c r="BS332" s="3268">
        <f t="shared" ref="BS332:BS363" si="204">IF($D332="是",AP332-AQ332,0)</f>
        <v>0</v>
      </c>
      <c r="BT332" s="3320">
        <f t="shared" ref="BT332:BT363" si="205">IF($D332="是",AR332-AS332,0)</f>
        <v>0</v>
      </c>
    </row>
    <row r="333" spans="1:72">
      <c r="A333" s="3265"/>
      <c r="B333" s="3266"/>
      <c r="C333" s="3266"/>
      <c r="D333" s="3267"/>
      <c r="E333" s="3268">
        <f t="shared" si="177"/>
        <v>0</v>
      </c>
      <c r="F333" s="3269"/>
      <c r="G333" s="3270">
        <f t="shared" si="181"/>
        <v>0</v>
      </c>
      <c r="H333" s="3271">
        <f t="shared" si="182"/>
        <v>0</v>
      </c>
      <c r="I333" s="3278"/>
      <c r="J333" s="3278"/>
      <c r="K333" s="3278"/>
      <c r="L333" s="3278"/>
      <c r="M333" s="3278"/>
      <c r="N333" s="3278"/>
      <c r="O333" s="3278"/>
      <c r="P333" s="3278"/>
      <c r="Q333" s="3278"/>
      <c r="R333" s="3278"/>
      <c r="S333" s="3278"/>
      <c r="T333" s="3278"/>
      <c r="U333" s="3278"/>
      <c r="V333" s="3278"/>
      <c r="W333" s="3278"/>
      <c r="X333" s="3278"/>
      <c r="Y333" s="3278"/>
      <c r="Z333" s="3278"/>
      <c r="AA333" s="3278"/>
      <c r="AB333" s="3278"/>
      <c r="AC333" s="3268">
        <f t="shared" si="183"/>
        <v>0</v>
      </c>
      <c r="AD333" s="3288"/>
      <c r="AE333" s="3288"/>
      <c r="AF333" s="3288"/>
      <c r="AG333" s="3288"/>
      <c r="AH333" s="3288"/>
      <c r="AI333" s="3288"/>
      <c r="AJ333" s="3288"/>
      <c r="AK333" s="3288"/>
      <c r="AL333" s="3288"/>
      <c r="AM333" s="3288"/>
      <c r="AN333" s="3288"/>
      <c r="AO333" s="3288"/>
      <c r="AP333" s="3288"/>
      <c r="AQ333" s="3288"/>
      <c r="AR333" s="3288"/>
      <c r="AS333" s="3288"/>
      <c r="AT333" s="3298"/>
      <c r="AU333" s="3299"/>
      <c r="AV333" s="972">
        <f t="shared" si="178"/>
        <v>0</v>
      </c>
      <c r="AW333" s="972">
        <f t="shared" si="179"/>
        <v>0</v>
      </c>
      <c r="AX333" s="972">
        <f t="shared" si="180"/>
        <v>0</v>
      </c>
      <c r="AY333" s="3313">
        <f t="shared" si="184"/>
        <v>0</v>
      </c>
      <c r="AZ333" s="3268">
        <f t="shared" si="185"/>
        <v>0</v>
      </c>
      <c r="BA333" s="3268">
        <f t="shared" si="186"/>
        <v>0</v>
      </c>
      <c r="BB333" s="3268">
        <f t="shared" si="187"/>
        <v>0</v>
      </c>
      <c r="BC333" s="3268">
        <f t="shared" si="188"/>
        <v>0</v>
      </c>
      <c r="BD333" s="3268">
        <f t="shared" si="189"/>
        <v>0</v>
      </c>
      <c r="BE333" s="3268">
        <f t="shared" si="190"/>
        <v>0</v>
      </c>
      <c r="BF333" s="3268">
        <f t="shared" si="191"/>
        <v>0</v>
      </c>
      <c r="BG333" s="3268">
        <f t="shared" si="192"/>
        <v>0</v>
      </c>
      <c r="BH333" s="3268">
        <f t="shared" si="193"/>
        <v>0</v>
      </c>
      <c r="BI333" s="3268">
        <f t="shared" si="194"/>
        <v>0</v>
      </c>
      <c r="BJ333" s="3268">
        <f t="shared" si="195"/>
        <v>0</v>
      </c>
      <c r="BK333" s="3268">
        <f t="shared" si="196"/>
        <v>0</v>
      </c>
      <c r="BL333" s="3268">
        <f t="shared" si="197"/>
        <v>0</v>
      </c>
      <c r="BM333" s="3268">
        <f t="shared" si="198"/>
        <v>0</v>
      </c>
      <c r="BN333" s="3268">
        <f t="shared" si="199"/>
        <v>0</v>
      </c>
      <c r="BO333" s="3268">
        <f t="shared" si="200"/>
        <v>0</v>
      </c>
      <c r="BP333" s="3268">
        <f t="shared" si="201"/>
        <v>0</v>
      </c>
      <c r="BQ333" s="3268">
        <f t="shared" si="202"/>
        <v>0</v>
      </c>
      <c r="BR333" s="3268">
        <f t="shared" si="203"/>
        <v>0</v>
      </c>
      <c r="BS333" s="3268">
        <f t="shared" si="204"/>
        <v>0</v>
      </c>
      <c r="BT333" s="3320">
        <f t="shared" si="205"/>
        <v>0</v>
      </c>
    </row>
    <row r="334" spans="1:72">
      <c r="A334" s="3265"/>
      <c r="B334" s="3266"/>
      <c r="C334" s="3266"/>
      <c r="D334" s="3267"/>
      <c r="E334" s="3268">
        <f t="shared" si="177"/>
        <v>0</v>
      </c>
      <c r="F334" s="3269"/>
      <c r="G334" s="3270">
        <f t="shared" si="181"/>
        <v>0</v>
      </c>
      <c r="H334" s="3271">
        <f t="shared" si="182"/>
        <v>0</v>
      </c>
      <c r="I334" s="3278"/>
      <c r="J334" s="3278"/>
      <c r="K334" s="3278"/>
      <c r="L334" s="3278"/>
      <c r="M334" s="3278"/>
      <c r="N334" s="3278"/>
      <c r="O334" s="3278"/>
      <c r="P334" s="3278"/>
      <c r="Q334" s="3278"/>
      <c r="R334" s="3278"/>
      <c r="S334" s="3278"/>
      <c r="T334" s="3278"/>
      <c r="U334" s="3278"/>
      <c r="V334" s="3278"/>
      <c r="W334" s="3278"/>
      <c r="X334" s="3278"/>
      <c r="Y334" s="3278"/>
      <c r="Z334" s="3278"/>
      <c r="AA334" s="3278"/>
      <c r="AB334" s="3278"/>
      <c r="AC334" s="3268">
        <f t="shared" si="183"/>
        <v>0</v>
      </c>
      <c r="AD334" s="3288"/>
      <c r="AE334" s="3288"/>
      <c r="AF334" s="3288"/>
      <c r="AG334" s="3288"/>
      <c r="AH334" s="3288"/>
      <c r="AI334" s="3288"/>
      <c r="AJ334" s="3288"/>
      <c r="AK334" s="3288"/>
      <c r="AL334" s="3288"/>
      <c r="AM334" s="3288"/>
      <c r="AN334" s="3288"/>
      <c r="AO334" s="3288"/>
      <c r="AP334" s="3288"/>
      <c r="AQ334" s="3288"/>
      <c r="AR334" s="3288"/>
      <c r="AS334" s="3288"/>
      <c r="AT334" s="3298"/>
      <c r="AU334" s="3299"/>
      <c r="AV334" s="972">
        <f t="shared" si="178"/>
        <v>0</v>
      </c>
      <c r="AW334" s="972">
        <f t="shared" si="179"/>
        <v>0</v>
      </c>
      <c r="AX334" s="972">
        <f t="shared" si="180"/>
        <v>0</v>
      </c>
      <c r="AY334" s="3313">
        <f t="shared" si="184"/>
        <v>0</v>
      </c>
      <c r="AZ334" s="3268">
        <f t="shared" si="185"/>
        <v>0</v>
      </c>
      <c r="BA334" s="3268">
        <f t="shared" si="186"/>
        <v>0</v>
      </c>
      <c r="BB334" s="3268">
        <f t="shared" si="187"/>
        <v>0</v>
      </c>
      <c r="BC334" s="3268">
        <f t="shared" si="188"/>
        <v>0</v>
      </c>
      <c r="BD334" s="3268">
        <f t="shared" si="189"/>
        <v>0</v>
      </c>
      <c r="BE334" s="3268">
        <f t="shared" si="190"/>
        <v>0</v>
      </c>
      <c r="BF334" s="3268">
        <f t="shared" si="191"/>
        <v>0</v>
      </c>
      <c r="BG334" s="3268">
        <f t="shared" si="192"/>
        <v>0</v>
      </c>
      <c r="BH334" s="3268">
        <f t="shared" si="193"/>
        <v>0</v>
      </c>
      <c r="BI334" s="3268">
        <f t="shared" si="194"/>
        <v>0</v>
      </c>
      <c r="BJ334" s="3268">
        <f t="shared" si="195"/>
        <v>0</v>
      </c>
      <c r="BK334" s="3268">
        <f t="shared" si="196"/>
        <v>0</v>
      </c>
      <c r="BL334" s="3268">
        <f t="shared" si="197"/>
        <v>0</v>
      </c>
      <c r="BM334" s="3268">
        <f t="shared" si="198"/>
        <v>0</v>
      </c>
      <c r="BN334" s="3268">
        <f t="shared" si="199"/>
        <v>0</v>
      </c>
      <c r="BO334" s="3268">
        <f t="shared" si="200"/>
        <v>0</v>
      </c>
      <c r="BP334" s="3268">
        <f t="shared" si="201"/>
        <v>0</v>
      </c>
      <c r="BQ334" s="3268">
        <f t="shared" si="202"/>
        <v>0</v>
      </c>
      <c r="BR334" s="3268">
        <f t="shared" si="203"/>
        <v>0</v>
      </c>
      <c r="BS334" s="3268">
        <f t="shared" si="204"/>
        <v>0</v>
      </c>
      <c r="BT334" s="3320">
        <f t="shared" si="205"/>
        <v>0</v>
      </c>
    </row>
    <row r="335" spans="1:72">
      <c r="A335" s="3265"/>
      <c r="B335" s="3266"/>
      <c r="C335" s="3266"/>
      <c r="D335" s="3267"/>
      <c r="E335" s="3268">
        <f t="shared" ref="E335:E366" si="206">IF($C$3="是",ROUND($A$3*G335/$B$3,2),ROUND($A$3*(G335-AT335)/$B$3,2))</f>
        <v>0</v>
      </c>
      <c r="F335" s="3269"/>
      <c r="G335" s="3270">
        <f t="shared" si="181"/>
        <v>0</v>
      </c>
      <c r="H335" s="3271">
        <f t="shared" si="182"/>
        <v>0</v>
      </c>
      <c r="I335" s="3278"/>
      <c r="J335" s="3278"/>
      <c r="K335" s="3278"/>
      <c r="L335" s="3278"/>
      <c r="M335" s="3278"/>
      <c r="N335" s="3278"/>
      <c r="O335" s="3278"/>
      <c r="P335" s="3278"/>
      <c r="Q335" s="3278"/>
      <c r="R335" s="3278"/>
      <c r="S335" s="3278"/>
      <c r="T335" s="3278"/>
      <c r="U335" s="3278"/>
      <c r="V335" s="3278"/>
      <c r="W335" s="3278"/>
      <c r="X335" s="3278"/>
      <c r="Y335" s="3278"/>
      <c r="Z335" s="3278"/>
      <c r="AA335" s="3278"/>
      <c r="AB335" s="3278"/>
      <c r="AC335" s="3268">
        <f t="shared" si="183"/>
        <v>0</v>
      </c>
      <c r="AD335" s="3288"/>
      <c r="AE335" s="3288"/>
      <c r="AF335" s="3288"/>
      <c r="AG335" s="3288"/>
      <c r="AH335" s="3288"/>
      <c r="AI335" s="3288"/>
      <c r="AJ335" s="3288"/>
      <c r="AK335" s="3288"/>
      <c r="AL335" s="3288"/>
      <c r="AM335" s="3288"/>
      <c r="AN335" s="3288"/>
      <c r="AO335" s="3288"/>
      <c r="AP335" s="3288"/>
      <c r="AQ335" s="3288"/>
      <c r="AR335" s="3288"/>
      <c r="AS335" s="3288"/>
      <c r="AT335" s="3298"/>
      <c r="AU335" s="3299"/>
      <c r="AV335" s="972">
        <f t="shared" ref="AV335:AV366" si="207">A335</f>
        <v>0</v>
      </c>
      <c r="AW335" s="972">
        <f t="shared" ref="AW335:AW366" si="208">B335</f>
        <v>0</v>
      </c>
      <c r="AX335" s="972">
        <f t="shared" ref="AX335:AX366" si="209">C335</f>
        <v>0</v>
      </c>
      <c r="AY335" s="3313">
        <f t="shared" si="184"/>
        <v>0</v>
      </c>
      <c r="AZ335" s="3268">
        <f t="shared" si="185"/>
        <v>0</v>
      </c>
      <c r="BA335" s="3268">
        <f t="shared" si="186"/>
        <v>0</v>
      </c>
      <c r="BB335" s="3268">
        <f t="shared" si="187"/>
        <v>0</v>
      </c>
      <c r="BC335" s="3268">
        <f t="shared" si="188"/>
        <v>0</v>
      </c>
      <c r="BD335" s="3268">
        <f t="shared" si="189"/>
        <v>0</v>
      </c>
      <c r="BE335" s="3268">
        <f t="shared" si="190"/>
        <v>0</v>
      </c>
      <c r="BF335" s="3268">
        <f t="shared" si="191"/>
        <v>0</v>
      </c>
      <c r="BG335" s="3268">
        <f t="shared" si="192"/>
        <v>0</v>
      </c>
      <c r="BH335" s="3268">
        <f t="shared" si="193"/>
        <v>0</v>
      </c>
      <c r="BI335" s="3268">
        <f t="shared" si="194"/>
        <v>0</v>
      </c>
      <c r="BJ335" s="3268">
        <f t="shared" si="195"/>
        <v>0</v>
      </c>
      <c r="BK335" s="3268">
        <f t="shared" si="196"/>
        <v>0</v>
      </c>
      <c r="BL335" s="3268">
        <f t="shared" si="197"/>
        <v>0</v>
      </c>
      <c r="BM335" s="3268">
        <f t="shared" si="198"/>
        <v>0</v>
      </c>
      <c r="BN335" s="3268">
        <f t="shared" si="199"/>
        <v>0</v>
      </c>
      <c r="BO335" s="3268">
        <f t="shared" si="200"/>
        <v>0</v>
      </c>
      <c r="BP335" s="3268">
        <f t="shared" si="201"/>
        <v>0</v>
      </c>
      <c r="BQ335" s="3268">
        <f t="shared" si="202"/>
        <v>0</v>
      </c>
      <c r="BR335" s="3268">
        <f t="shared" si="203"/>
        <v>0</v>
      </c>
      <c r="BS335" s="3268">
        <f t="shared" si="204"/>
        <v>0</v>
      </c>
      <c r="BT335" s="3320">
        <f t="shared" si="205"/>
        <v>0</v>
      </c>
    </row>
    <row r="336" spans="1:72">
      <c r="A336" s="3265"/>
      <c r="B336" s="3266"/>
      <c r="C336" s="3266"/>
      <c r="D336" s="3267"/>
      <c r="E336" s="3268">
        <f t="shared" si="206"/>
        <v>0</v>
      </c>
      <c r="F336" s="3269"/>
      <c r="G336" s="3270">
        <f t="shared" si="181"/>
        <v>0</v>
      </c>
      <c r="H336" s="3271">
        <f t="shared" si="182"/>
        <v>0</v>
      </c>
      <c r="I336" s="3278"/>
      <c r="J336" s="3278"/>
      <c r="K336" s="3278"/>
      <c r="L336" s="3278"/>
      <c r="M336" s="3278"/>
      <c r="N336" s="3278"/>
      <c r="O336" s="3278"/>
      <c r="P336" s="3278"/>
      <c r="Q336" s="3278"/>
      <c r="R336" s="3278"/>
      <c r="S336" s="3278"/>
      <c r="T336" s="3278"/>
      <c r="U336" s="3278"/>
      <c r="V336" s="3278"/>
      <c r="W336" s="3278"/>
      <c r="X336" s="3278"/>
      <c r="Y336" s="3278"/>
      <c r="Z336" s="3278"/>
      <c r="AA336" s="3278"/>
      <c r="AB336" s="3278"/>
      <c r="AC336" s="3268">
        <f t="shared" si="183"/>
        <v>0</v>
      </c>
      <c r="AD336" s="3288"/>
      <c r="AE336" s="3288"/>
      <c r="AF336" s="3288"/>
      <c r="AG336" s="3288"/>
      <c r="AH336" s="3288"/>
      <c r="AI336" s="3288"/>
      <c r="AJ336" s="3288"/>
      <c r="AK336" s="3288"/>
      <c r="AL336" s="3288"/>
      <c r="AM336" s="3288"/>
      <c r="AN336" s="3288"/>
      <c r="AO336" s="3288"/>
      <c r="AP336" s="3288"/>
      <c r="AQ336" s="3288"/>
      <c r="AR336" s="3288"/>
      <c r="AS336" s="3288"/>
      <c r="AT336" s="3298"/>
      <c r="AU336" s="3299"/>
      <c r="AV336" s="972">
        <f t="shared" si="207"/>
        <v>0</v>
      </c>
      <c r="AW336" s="972">
        <f t="shared" si="208"/>
        <v>0</v>
      </c>
      <c r="AX336" s="972">
        <f t="shared" si="209"/>
        <v>0</v>
      </c>
      <c r="AY336" s="3313">
        <f t="shared" si="184"/>
        <v>0</v>
      </c>
      <c r="AZ336" s="3268">
        <f t="shared" si="185"/>
        <v>0</v>
      </c>
      <c r="BA336" s="3268">
        <f t="shared" si="186"/>
        <v>0</v>
      </c>
      <c r="BB336" s="3268">
        <f t="shared" si="187"/>
        <v>0</v>
      </c>
      <c r="BC336" s="3268">
        <f t="shared" si="188"/>
        <v>0</v>
      </c>
      <c r="BD336" s="3268">
        <f t="shared" si="189"/>
        <v>0</v>
      </c>
      <c r="BE336" s="3268">
        <f t="shared" si="190"/>
        <v>0</v>
      </c>
      <c r="BF336" s="3268">
        <f t="shared" si="191"/>
        <v>0</v>
      </c>
      <c r="BG336" s="3268">
        <f t="shared" si="192"/>
        <v>0</v>
      </c>
      <c r="BH336" s="3268">
        <f t="shared" si="193"/>
        <v>0</v>
      </c>
      <c r="BI336" s="3268">
        <f t="shared" si="194"/>
        <v>0</v>
      </c>
      <c r="BJ336" s="3268">
        <f t="shared" si="195"/>
        <v>0</v>
      </c>
      <c r="BK336" s="3268">
        <f t="shared" si="196"/>
        <v>0</v>
      </c>
      <c r="BL336" s="3268">
        <f t="shared" si="197"/>
        <v>0</v>
      </c>
      <c r="BM336" s="3268">
        <f t="shared" si="198"/>
        <v>0</v>
      </c>
      <c r="BN336" s="3268">
        <f t="shared" si="199"/>
        <v>0</v>
      </c>
      <c r="BO336" s="3268">
        <f t="shared" si="200"/>
        <v>0</v>
      </c>
      <c r="BP336" s="3268">
        <f t="shared" si="201"/>
        <v>0</v>
      </c>
      <c r="BQ336" s="3268">
        <f t="shared" si="202"/>
        <v>0</v>
      </c>
      <c r="BR336" s="3268">
        <f t="shared" si="203"/>
        <v>0</v>
      </c>
      <c r="BS336" s="3268">
        <f t="shared" si="204"/>
        <v>0</v>
      </c>
      <c r="BT336" s="3320">
        <f t="shared" si="205"/>
        <v>0</v>
      </c>
    </row>
    <row r="337" spans="1:72">
      <c r="A337" s="3265"/>
      <c r="B337" s="3266"/>
      <c r="C337" s="3266"/>
      <c r="D337" s="3267"/>
      <c r="E337" s="3268">
        <f t="shared" si="206"/>
        <v>0</v>
      </c>
      <c r="F337" s="3269"/>
      <c r="G337" s="3270">
        <f t="shared" si="181"/>
        <v>0</v>
      </c>
      <c r="H337" s="3271">
        <f t="shared" si="182"/>
        <v>0</v>
      </c>
      <c r="I337" s="3278"/>
      <c r="J337" s="3278"/>
      <c r="K337" s="3278"/>
      <c r="L337" s="3278"/>
      <c r="M337" s="3278"/>
      <c r="N337" s="3278"/>
      <c r="O337" s="3278"/>
      <c r="P337" s="3278"/>
      <c r="Q337" s="3278"/>
      <c r="R337" s="3278"/>
      <c r="S337" s="3278"/>
      <c r="T337" s="3278"/>
      <c r="U337" s="3278"/>
      <c r="V337" s="3278"/>
      <c r="W337" s="3278"/>
      <c r="X337" s="3278"/>
      <c r="Y337" s="3278"/>
      <c r="Z337" s="3278"/>
      <c r="AA337" s="3278"/>
      <c r="AB337" s="3278"/>
      <c r="AC337" s="3268">
        <f t="shared" si="183"/>
        <v>0</v>
      </c>
      <c r="AD337" s="3288"/>
      <c r="AE337" s="3288"/>
      <c r="AF337" s="3288"/>
      <c r="AG337" s="3288"/>
      <c r="AH337" s="3288"/>
      <c r="AI337" s="3288"/>
      <c r="AJ337" s="3288"/>
      <c r="AK337" s="3288"/>
      <c r="AL337" s="3288"/>
      <c r="AM337" s="3288"/>
      <c r="AN337" s="3288"/>
      <c r="AO337" s="3288"/>
      <c r="AP337" s="3288"/>
      <c r="AQ337" s="3288"/>
      <c r="AR337" s="3288"/>
      <c r="AS337" s="3288"/>
      <c r="AT337" s="3298"/>
      <c r="AU337" s="3299"/>
      <c r="AV337" s="972">
        <f t="shared" si="207"/>
        <v>0</v>
      </c>
      <c r="AW337" s="972">
        <f t="shared" si="208"/>
        <v>0</v>
      </c>
      <c r="AX337" s="972">
        <f t="shared" si="209"/>
        <v>0</v>
      </c>
      <c r="AY337" s="3313">
        <f t="shared" si="184"/>
        <v>0</v>
      </c>
      <c r="AZ337" s="3268">
        <f t="shared" si="185"/>
        <v>0</v>
      </c>
      <c r="BA337" s="3268">
        <f t="shared" si="186"/>
        <v>0</v>
      </c>
      <c r="BB337" s="3268">
        <f t="shared" si="187"/>
        <v>0</v>
      </c>
      <c r="BC337" s="3268">
        <f t="shared" si="188"/>
        <v>0</v>
      </c>
      <c r="BD337" s="3268">
        <f t="shared" si="189"/>
        <v>0</v>
      </c>
      <c r="BE337" s="3268">
        <f t="shared" si="190"/>
        <v>0</v>
      </c>
      <c r="BF337" s="3268">
        <f t="shared" si="191"/>
        <v>0</v>
      </c>
      <c r="BG337" s="3268">
        <f t="shared" si="192"/>
        <v>0</v>
      </c>
      <c r="BH337" s="3268">
        <f t="shared" si="193"/>
        <v>0</v>
      </c>
      <c r="BI337" s="3268">
        <f t="shared" si="194"/>
        <v>0</v>
      </c>
      <c r="BJ337" s="3268">
        <f t="shared" si="195"/>
        <v>0</v>
      </c>
      <c r="BK337" s="3268">
        <f t="shared" si="196"/>
        <v>0</v>
      </c>
      <c r="BL337" s="3268">
        <f t="shared" si="197"/>
        <v>0</v>
      </c>
      <c r="BM337" s="3268">
        <f t="shared" si="198"/>
        <v>0</v>
      </c>
      <c r="BN337" s="3268">
        <f t="shared" si="199"/>
        <v>0</v>
      </c>
      <c r="BO337" s="3268">
        <f t="shared" si="200"/>
        <v>0</v>
      </c>
      <c r="BP337" s="3268">
        <f t="shared" si="201"/>
        <v>0</v>
      </c>
      <c r="BQ337" s="3268">
        <f t="shared" si="202"/>
        <v>0</v>
      </c>
      <c r="BR337" s="3268">
        <f t="shared" si="203"/>
        <v>0</v>
      </c>
      <c r="BS337" s="3268">
        <f t="shared" si="204"/>
        <v>0</v>
      </c>
      <c r="BT337" s="3320">
        <f t="shared" si="205"/>
        <v>0</v>
      </c>
    </row>
    <row r="338" spans="1:72">
      <c r="A338" s="3265"/>
      <c r="B338" s="3266"/>
      <c r="C338" s="3266"/>
      <c r="D338" s="3267"/>
      <c r="E338" s="3268">
        <f t="shared" si="206"/>
        <v>0</v>
      </c>
      <c r="F338" s="3269"/>
      <c r="G338" s="3270">
        <f t="shared" si="181"/>
        <v>0</v>
      </c>
      <c r="H338" s="3271">
        <f t="shared" si="182"/>
        <v>0</v>
      </c>
      <c r="I338" s="3278"/>
      <c r="J338" s="3278"/>
      <c r="K338" s="3278"/>
      <c r="L338" s="3278"/>
      <c r="M338" s="3278"/>
      <c r="N338" s="3278"/>
      <c r="O338" s="3278"/>
      <c r="P338" s="3278"/>
      <c r="Q338" s="3278"/>
      <c r="R338" s="3278"/>
      <c r="S338" s="3278"/>
      <c r="T338" s="3278"/>
      <c r="U338" s="3278"/>
      <c r="V338" s="3278"/>
      <c r="W338" s="3278"/>
      <c r="X338" s="3278"/>
      <c r="Y338" s="3278"/>
      <c r="Z338" s="3278"/>
      <c r="AA338" s="3278"/>
      <c r="AB338" s="3278"/>
      <c r="AC338" s="3268">
        <f t="shared" si="183"/>
        <v>0</v>
      </c>
      <c r="AD338" s="3288"/>
      <c r="AE338" s="3288"/>
      <c r="AF338" s="3288"/>
      <c r="AG338" s="3288"/>
      <c r="AH338" s="3288"/>
      <c r="AI338" s="3288"/>
      <c r="AJ338" s="3288"/>
      <c r="AK338" s="3288"/>
      <c r="AL338" s="3288"/>
      <c r="AM338" s="3288"/>
      <c r="AN338" s="3288"/>
      <c r="AO338" s="3288"/>
      <c r="AP338" s="3288"/>
      <c r="AQ338" s="3288"/>
      <c r="AR338" s="3288"/>
      <c r="AS338" s="3288"/>
      <c r="AT338" s="3298"/>
      <c r="AU338" s="3299"/>
      <c r="AV338" s="972">
        <f t="shared" si="207"/>
        <v>0</v>
      </c>
      <c r="AW338" s="972">
        <f t="shared" si="208"/>
        <v>0</v>
      </c>
      <c r="AX338" s="972">
        <f t="shared" si="209"/>
        <v>0</v>
      </c>
      <c r="AY338" s="3313">
        <f t="shared" si="184"/>
        <v>0</v>
      </c>
      <c r="AZ338" s="3268">
        <f t="shared" si="185"/>
        <v>0</v>
      </c>
      <c r="BA338" s="3268">
        <f t="shared" si="186"/>
        <v>0</v>
      </c>
      <c r="BB338" s="3268">
        <f t="shared" si="187"/>
        <v>0</v>
      </c>
      <c r="BC338" s="3268">
        <f t="shared" si="188"/>
        <v>0</v>
      </c>
      <c r="BD338" s="3268">
        <f t="shared" si="189"/>
        <v>0</v>
      </c>
      <c r="BE338" s="3268">
        <f t="shared" si="190"/>
        <v>0</v>
      </c>
      <c r="BF338" s="3268">
        <f t="shared" si="191"/>
        <v>0</v>
      </c>
      <c r="BG338" s="3268">
        <f t="shared" si="192"/>
        <v>0</v>
      </c>
      <c r="BH338" s="3268">
        <f t="shared" si="193"/>
        <v>0</v>
      </c>
      <c r="BI338" s="3268">
        <f t="shared" si="194"/>
        <v>0</v>
      </c>
      <c r="BJ338" s="3268">
        <f t="shared" si="195"/>
        <v>0</v>
      </c>
      <c r="BK338" s="3268">
        <f t="shared" si="196"/>
        <v>0</v>
      </c>
      <c r="BL338" s="3268">
        <f t="shared" si="197"/>
        <v>0</v>
      </c>
      <c r="BM338" s="3268">
        <f t="shared" si="198"/>
        <v>0</v>
      </c>
      <c r="BN338" s="3268">
        <f t="shared" si="199"/>
        <v>0</v>
      </c>
      <c r="BO338" s="3268">
        <f t="shared" si="200"/>
        <v>0</v>
      </c>
      <c r="BP338" s="3268">
        <f t="shared" si="201"/>
        <v>0</v>
      </c>
      <c r="BQ338" s="3268">
        <f t="shared" si="202"/>
        <v>0</v>
      </c>
      <c r="BR338" s="3268">
        <f t="shared" si="203"/>
        <v>0</v>
      </c>
      <c r="BS338" s="3268">
        <f t="shared" si="204"/>
        <v>0</v>
      </c>
      <c r="BT338" s="3320">
        <f t="shared" si="205"/>
        <v>0</v>
      </c>
    </row>
    <row r="339" spans="1:72">
      <c r="A339" s="3265"/>
      <c r="B339" s="3266"/>
      <c r="C339" s="3266"/>
      <c r="D339" s="3267"/>
      <c r="E339" s="3268">
        <f t="shared" si="206"/>
        <v>0</v>
      </c>
      <c r="F339" s="3269"/>
      <c r="G339" s="3270">
        <f t="shared" si="181"/>
        <v>0</v>
      </c>
      <c r="H339" s="3271">
        <f t="shared" si="182"/>
        <v>0</v>
      </c>
      <c r="I339" s="3278"/>
      <c r="J339" s="3278"/>
      <c r="K339" s="3278"/>
      <c r="L339" s="3278"/>
      <c r="M339" s="3278"/>
      <c r="N339" s="3278"/>
      <c r="O339" s="3278"/>
      <c r="P339" s="3278"/>
      <c r="Q339" s="3278"/>
      <c r="R339" s="3278"/>
      <c r="S339" s="3278"/>
      <c r="T339" s="3278"/>
      <c r="U339" s="3278"/>
      <c r="V339" s="3278"/>
      <c r="W339" s="3278"/>
      <c r="X339" s="3278"/>
      <c r="Y339" s="3278"/>
      <c r="Z339" s="3278"/>
      <c r="AA339" s="3278"/>
      <c r="AB339" s="3278"/>
      <c r="AC339" s="3268">
        <f t="shared" si="183"/>
        <v>0</v>
      </c>
      <c r="AD339" s="3288"/>
      <c r="AE339" s="3288"/>
      <c r="AF339" s="3288"/>
      <c r="AG339" s="3288"/>
      <c r="AH339" s="3288"/>
      <c r="AI339" s="3288"/>
      <c r="AJ339" s="3288"/>
      <c r="AK339" s="3288"/>
      <c r="AL339" s="3288"/>
      <c r="AM339" s="3288"/>
      <c r="AN339" s="3288"/>
      <c r="AO339" s="3288"/>
      <c r="AP339" s="3288"/>
      <c r="AQ339" s="3288"/>
      <c r="AR339" s="3288"/>
      <c r="AS339" s="3288"/>
      <c r="AT339" s="3298"/>
      <c r="AU339" s="3299"/>
      <c r="AV339" s="972">
        <f t="shared" si="207"/>
        <v>0</v>
      </c>
      <c r="AW339" s="972">
        <f t="shared" si="208"/>
        <v>0</v>
      </c>
      <c r="AX339" s="972">
        <f t="shared" si="209"/>
        <v>0</v>
      </c>
      <c r="AY339" s="3313">
        <f t="shared" si="184"/>
        <v>0</v>
      </c>
      <c r="AZ339" s="3268">
        <f t="shared" si="185"/>
        <v>0</v>
      </c>
      <c r="BA339" s="3268">
        <f t="shared" si="186"/>
        <v>0</v>
      </c>
      <c r="BB339" s="3268">
        <f t="shared" si="187"/>
        <v>0</v>
      </c>
      <c r="BC339" s="3268">
        <f t="shared" si="188"/>
        <v>0</v>
      </c>
      <c r="BD339" s="3268">
        <f t="shared" si="189"/>
        <v>0</v>
      </c>
      <c r="BE339" s="3268">
        <f t="shared" si="190"/>
        <v>0</v>
      </c>
      <c r="BF339" s="3268">
        <f t="shared" si="191"/>
        <v>0</v>
      </c>
      <c r="BG339" s="3268">
        <f t="shared" si="192"/>
        <v>0</v>
      </c>
      <c r="BH339" s="3268">
        <f t="shared" si="193"/>
        <v>0</v>
      </c>
      <c r="BI339" s="3268">
        <f t="shared" si="194"/>
        <v>0</v>
      </c>
      <c r="BJ339" s="3268">
        <f t="shared" si="195"/>
        <v>0</v>
      </c>
      <c r="BK339" s="3268">
        <f t="shared" si="196"/>
        <v>0</v>
      </c>
      <c r="BL339" s="3268">
        <f t="shared" si="197"/>
        <v>0</v>
      </c>
      <c r="BM339" s="3268">
        <f t="shared" si="198"/>
        <v>0</v>
      </c>
      <c r="BN339" s="3268">
        <f t="shared" si="199"/>
        <v>0</v>
      </c>
      <c r="BO339" s="3268">
        <f t="shared" si="200"/>
        <v>0</v>
      </c>
      <c r="BP339" s="3268">
        <f t="shared" si="201"/>
        <v>0</v>
      </c>
      <c r="BQ339" s="3268">
        <f t="shared" si="202"/>
        <v>0</v>
      </c>
      <c r="BR339" s="3268">
        <f t="shared" si="203"/>
        <v>0</v>
      </c>
      <c r="BS339" s="3268">
        <f t="shared" si="204"/>
        <v>0</v>
      </c>
      <c r="BT339" s="3320">
        <f t="shared" si="205"/>
        <v>0</v>
      </c>
    </row>
    <row r="340" spans="1:72">
      <c r="A340" s="3265"/>
      <c r="B340" s="3266"/>
      <c r="C340" s="3266"/>
      <c r="D340" s="3267"/>
      <c r="E340" s="3268">
        <f t="shared" si="206"/>
        <v>0</v>
      </c>
      <c r="F340" s="3269"/>
      <c r="G340" s="3270">
        <f t="shared" si="181"/>
        <v>0</v>
      </c>
      <c r="H340" s="3271">
        <f t="shared" si="182"/>
        <v>0</v>
      </c>
      <c r="I340" s="3278"/>
      <c r="J340" s="3278"/>
      <c r="K340" s="3278"/>
      <c r="L340" s="3278"/>
      <c r="M340" s="3278"/>
      <c r="N340" s="3278"/>
      <c r="O340" s="3278"/>
      <c r="P340" s="3278"/>
      <c r="Q340" s="3278"/>
      <c r="R340" s="3278"/>
      <c r="S340" s="3278"/>
      <c r="T340" s="3278"/>
      <c r="U340" s="3278"/>
      <c r="V340" s="3278"/>
      <c r="W340" s="3278"/>
      <c r="X340" s="3278"/>
      <c r="Y340" s="3278"/>
      <c r="Z340" s="3278"/>
      <c r="AA340" s="3278"/>
      <c r="AB340" s="3278"/>
      <c r="AC340" s="3268">
        <f t="shared" si="183"/>
        <v>0</v>
      </c>
      <c r="AD340" s="3288"/>
      <c r="AE340" s="3288"/>
      <c r="AF340" s="3288"/>
      <c r="AG340" s="3288"/>
      <c r="AH340" s="3288"/>
      <c r="AI340" s="3288"/>
      <c r="AJ340" s="3288"/>
      <c r="AK340" s="3288"/>
      <c r="AL340" s="3288"/>
      <c r="AM340" s="3288"/>
      <c r="AN340" s="3288"/>
      <c r="AO340" s="3288"/>
      <c r="AP340" s="3288"/>
      <c r="AQ340" s="3288"/>
      <c r="AR340" s="3288"/>
      <c r="AS340" s="3288"/>
      <c r="AT340" s="3298"/>
      <c r="AU340" s="3299"/>
      <c r="AV340" s="972">
        <f t="shared" si="207"/>
        <v>0</v>
      </c>
      <c r="AW340" s="972">
        <f t="shared" si="208"/>
        <v>0</v>
      </c>
      <c r="AX340" s="972">
        <f t="shared" si="209"/>
        <v>0</v>
      </c>
      <c r="AY340" s="3313">
        <f t="shared" si="184"/>
        <v>0</v>
      </c>
      <c r="AZ340" s="3268">
        <f t="shared" si="185"/>
        <v>0</v>
      </c>
      <c r="BA340" s="3268">
        <f t="shared" si="186"/>
        <v>0</v>
      </c>
      <c r="BB340" s="3268">
        <f t="shared" si="187"/>
        <v>0</v>
      </c>
      <c r="BC340" s="3268">
        <f t="shared" si="188"/>
        <v>0</v>
      </c>
      <c r="BD340" s="3268">
        <f t="shared" si="189"/>
        <v>0</v>
      </c>
      <c r="BE340" s="3268">
        <f t="shared" si="190"/>
        <v>0</v>
      </c>
      <c r="BF340" s="3268">
        <f t="shared" si="191"/>
        <v>0</v>
      </c>
      <c r="BG340" s="3268">
        <f t="shared" si="192"/>
        <v>0</v>
      </c>
      <c r="BH340" s="3268">
        <f t="shared" si="193"/>
        <v>0</v>
      </c>
      <c r="BI340" s="3268">
        <f t="shared" si="194"/>
        <v>0</v>
      </c>
      <c r="BJ340" s="3268">
        <f t="shared" si="195"/>
        <v>0</v>
      </c>
      <c r="BK340" s="3268">
        <f t="shared" si="196"/>
        <v>0</v>
      </c>
      <c r="BL340" s="3268">
        <f t="shared" si="197"/>
        <v>0</v>
      </c>
      <c r="BM340" s="3268">
        <f t="shared" si="198"/>
        <v>0</v>
      </c>
      <c r="BN340" s="3268">
        <f t="shared" si="199"/>
        <v>0</v>
      </c>
      <c r="BO340" s="3268">
        <f t="shared" si="200"/>
        <v>0</v>
      </c>
      <c r="BP340" s="3268">
        <f t="shared" si="201"/>
        <v>0</v>
      </c>
      <c r="BQ340" s="3268">
        <f t="shared" si="202"/>
        <v>0</v>
      </c>
      <c r="BR340" s="3268">
        <f t="shared" si="203"/>
        <v>0</v>
      </c>
      <c r="BS340" s="3268">
        <f t="shared" si="204"/>
        <v>0</v>
      </c>
      <c r="BT340" s="3320">
        <f t="shared" si="205"/>
        <v>0</v>
      </c>
    </row>
    <row r="341" spans="1:72">
      <c r="A341" s="3265"/>
      <c r="B341" s="3266"/>
      <c r="C341" s="3266"/>
      <c r="D341" s="3267"/>
      <c r="E341" s="3268">
        <f t="shared" si="206"/>
        <v>0</v>
      </c>
      <c r="F341" s="3269"/>
      <c r="G341" s="3270">
        <f t="shared" si="181"/>
        <v>0</v>
      </c>
      <c r="H341" s="3271">
        <f t="shared" si="182"/>
        <v>0</v>
      </c>
      <c r="I341" s="3278"/>
      <c r="J341" s="3278"/>
      <c r="K341" s="3278"/>
      <c r="L341" s="3278"/>
      <c r="M341" s="3278"/>
      <c r="N341" s="3278"/>
      <c r="O341" s="3278"/>
      <c r="P341" s="3278"/>
      <c r="Q341" s="3278"/>
      <c r="R341" s="3278"/>
      <c r="S341" s="3278"/>
      <c r="T341" s="3278"/>
      <c r="U341" s="3278"/>
      <c r="V341" s="3278"/>
      <c r="W341" s="3278"/>
      <c r="X341" s="3278"/>
      <c r="Y341" s="3278"/>
      <c r="Z341" s="3278"/>
      <c r="AA341" s="3278"/>
      <c r="AB341" s="3278"/>
      <c r="AC341" s="3268">
        <f t="shared" si="183"/>
        <v>0</v>
      </c>
      <c r="AD341" s="3288"/>
      <c r="AE341" s="3288"/>
      <c r="AF341" s="3288"/>
      <c r="AG341" s="3288"/>
      <c r="AH341" s="3288"/>
      <c r="AI341" s="3288"/>
      <c r="AJ341" s="3288"/>
      <c r="AK341" s="3288"/>
      <c r="AL341" s="3288"/>
      <c r="AM341" s="3288"/>
      <c r="AN341" s="3288"/>
      <c r="AO341" s="3288"/>
      <c r="AP341" s="3288"/>
      <c r="AQ341" s="3288"/>
      <c r="AR341" s="3288"/>
      <c r="AS341" s="3288"/>
      <c r="AT341" s="3298"/>
      <c r="AU341" s="3299"/>
      <c r="AV341" s="972">
        <f t="shared" si="207"/>
        <v>0</v>
      </c>
      <c r="AW341" s="972">
        <f t="shared" si="208"/>
        <v>0</v>
      </c>
      <c r="AX341" s="972">
        <f t="shared" si="209"/>
        <v>0</v>
      </c>
      <c r="AY341" s="3313">
        <f t="shared" si="184"/>
        <v>0</v>
      </c>
      <c r="AZ341" s="3268">
        <f t="shared" si="185"/>
        <v>0</v>
      </c>
      <c r="BA341" s="3268">
        <f t="shared" si="186"/>
        <v>0</v>
      </c>
      <c r="BB341" s="3268">
        <f t="shared" si="187"/>
        <v>0</v>
      </c>
      <c r="BC341" s="3268">
        <f t="shared" si="188"/>
        <v>0</v>
      </c>
      <c r="BD341" s="3268">
        <f t="shared" si="189"/>
        <v>0</v>
      </c>
      <c r="BE341" s="3268">
        <f t="shared" si="190"/>
        <v>0</v>
      </c>
      <c r="BF341" s="3268">
        <f t="shared" si="191"/>
        <v>0</v>
      </c>
      <c r="BG341" s="3268">
        <f t="shared" si="192"/>
        <v>0</v>
      </c>
      <c r="BH341" s="3268">
        <f t="shared" si="193"/>
        <v>0</v>
      </c>
      <c r="BI341" s="3268">
        <f t="shared" si="194"/>
        <v>0</v>
      </c>
      <c r="BJ341" s="3268">
        <f t="shared" si="195"/>
        <v>0</v>
      </c>
      <c r="BK341" s="3268">
        <f t="shared" si="196"/>
        <v>0</v>
      </c>
      <c r="BL341" s="3268">
        <f t="shared" si="197"/>
        <v>0</v>
      </c>
      <c r="BM341" s="3268">
        <f t="shared" si="198"/>
        <v>0</v>
      </c>
      <c r="BN341" s="3268">
        <f t="shared" si="199"/>
        <v>0</v>
      </c>
      <c r="BO341" s="3268">
        <f t="shared" si="200"/>
        <v>0</v>
      </c>
      <c r="BP341" s="3268">
        <f t="shared" si="201"/>
        <v>0</v>
      </c>
      <c r="BQ341" s="3268">
        <f t="shared" si="202"/>
        <v>0</v>
      </c>
      <c r="BR341" s="3268">
        <f t="shared" si="203"/>
        <v>0</v>
      </c>
      <c r="BS341" s="3268">
        <f t="shared" si="204"/>
        <v>0</v>
      </c>
      <c r="BT341" s="3320">
        <f t="shared" si="205"/>
        <v>0</v>
      </c>
    </row>
    <row r="342" spans="1:72">
      <c r="A342" s="3265"/>
      <c r="B342" s="3266"/>
      <c r="C342" s="3266"/>
      <c r="D342" s="3267"/>
      <c r="E342" s="3268">
        <f t="shared" si="206"/>
        <v>0</v>
      </c>
      <c r="F342" s="3269"/>
      <c r="G342" s="3270">
        <f t="shared" si="181"/>
        <v>0</v>
      </c>
      <c r="H342" s="3271">
        <f t="shared" si="182"/>
        <v>0</v>
      </c>
      <c r="I342" s="3278"/>
      <c r="J342" s="3278"/>
      <c r="K342" s="3278"/>
      <c r="L342" s="3278"/>
      <c r="M342" s="3278"/>
      <c r="N342" s="3278"/>
      <c r="O342" s="3278"/>
      <c r="P342" s="3278"/>
      <c r="Q342" s="3278"/>
      <c r="R342" s="3278"/>
      <c r="S342" s="3278"/>
      <c r="T342" s="3278"/>
      <c r="U342" s="3278"/>
      <c r="V342" s="3278"/>
      <c r="W342" s="3278"/>
      <c r="X342" s="3278"/>
      <c r="Y342" s="3278"/>
      <c r="Z342" s="3278"/>
      <c r="AA342" s="3278"/>
      <c r="AB342" s="3278"/>
      <c r="AC342" s="3268">
        <f t="shared" si="183"/>
        <v>0</v>
      </c>
      <c r="AD342" s="3288"/>
      <c r="AE342" s="3288"/>
      <c r="AF342" s="3288"/>
      <c r="AG342" s="3288"/>
      <c r="AH342" s="3288"/>
      <c r="AI342" s="3288"/>
      <c r="AJ342" s="3288"/>
      <c r="AK342" s="3288"/>
      <c r="AL342" s="3288"/>
      <c r="AM342" s="3288"/>
      <c r="AN342" s="3288"/>
      <c r="AO342" s="3288"/>
      <c r="AP342" s="3288"/>
      <c r="AQ342" s="3288"/>
      <c r="AR342" s="3288"/>
      <c r="AS342" s="3288"/>
      <c r="AT342" s="3298"/>
      <c r="AU342" s="3299"/>
      <c r="AV342" s="972">
        <f t="shared" si="207"/>
        <v>0</v>
      </c>
      <c r="AW342" s="972">
        <f t="shared" si="208"/>
        <v>0</v>
      </c>
      <c r="AX342" s="972">
        <f t="shared" si="209"/>
        <v>0</v>
      </c>
      <c r="AY342" s="3313">
        <f t="shared" si="184"/>
        <v>0</v>
      </c>
      <c r="AZ342" s="3268">
        <f t="shared" si="185"/>
        <v>0</v>
      </c>
      <c r="BA342" s="3268">
        <f t="shared" si="186"/>
        <v>0</v>
      </c>
      <c r="BB342" s="3268">
        <f t="shared" si="187"/>
        <v>0</v>
      </c>
      <c r="BC342" s="3268">
        <f t="shared" si="188"/>
        <v>0</v>
      </c>
      <c r="BD342" s="3268">
        <f t="shared" si="189"/>
        <v>0</v>
      </c>
      <c r="BE342" s="3268">
        <f t="shared" si="190"/>
        <v>0</v>
      </c>
      <c r="BF342" s="3268">
        <f t="shared" si="191"/>
        <v>0</v>
      </c>
      <c r="BG342" s="3268">
        <f t="shared" si="192"/>
        <v>0</v>
      </c>
      <c r="BH342" s="3268">
        <f t="shared" si="193"/>
        <v>0</v>
      </c>
      <c r="BI342" s="3268">
        <f t="shared" si="194"/>
        <v>0</v>
      </c>
      <c r="BJ342" s="3268">
        <f t="shared" si="195"/>
        <v>0</v>
      </c>
      <c r="BK342" s="3268">
        <f t="shared" si="196"/>
        <v>0</v>
      </c>
      <c r="BL342" s="3268">
        <f t="shared" si="197"/>
        <v>0</v>
      </c>
      <c r="BM342" s="3268">
        <f t="shared" si="198"/>
        <v>0</v>
      </c>
      <c r="BN342" s="3268">
        <f t="shared" si="199"/>
        <v>0</v>
      </c>
      <c r="BO342" s="3268">
        <f t="shared" si="200"/>
        <v>0</v>
      </c>
      <c r="BP342" s="3268">
        <f t="shared" si="201"/>
        <v>0</v>
      </c>
      <c r="BQ342" s="3268">
        <f t="shared" si="202"/>
        <v>0</v>
      </c>
      <c r="BR342" s="3268">
        <f t="shared" si="203"/>
        <v>0</v>
      </c>
      <c r="BS342" s="3268">
        <f t="shared" si="204"/>
        <v>0</v>
      </c>
      <c r="BT342" s="3320">
        <f t="shared" si="205"/>
        <v>0</v>
      </c>
    </row>
    <row r="343" spans="1:72">
      <c r="A343" s="3265"/>
      <c r="B343" s="3266"/>
      <c r="C343" s="3266"/>
      <c r="D343" s="3267"/>
      <c r="E343" s="3268">
        <f t="shared" si="206"/>
        <v>0</v>
      </c>
      <c r="F343" s="3269"/>
      <c r="G343" s="3270">
        <f t="shared" si="181"/>
        <v>0</v>
      </c>
      <c r="H343" s="3271">
        <f t="shared" si="182"/>
        <v>0</v>
      </c>
      <c r="I343" s="3278"/>
      <c r="J343" s="3278"/>
      <c r="K343" s="3278"/>
      <c r="L343" s="3278"/>
      <c r="M343" s="3278"/>
      <c r="N343" s="3278"/>
      <c r="O343" s="3278"/>
      <c r="P343" s="3278"/>
      <c r="Q343" s="3278"/>
      <c r="R343" s="3278"/>
      <c r="S343" s="3278"/>
      <c r="T343" s="3278"/>
      <c r="U343" s="3278"/>
      <c r="V343" s="3278"/>
      <c r="W343" s="3278"/>
      <c r="X343" s="3278"/>
      <c r="Y343" s="3278"/>
      <c r="Z343" s="3278"/>
      <c r="AA343" s="3278"/>
      <c r="AB343" s="3278"/>
      <c r="AC343" s="3268">
        <f t="shared" si="183"/>
        <v>0</v>
      </c>
      <c r="AD343" s="3288"/>
      <c r="AE343" s="3288"/>
      <c r="AF343" s="3288"/>
      <c r="AG343" s="3288"/>
      <c r="AH343" s="3288"/>
      <c r="AI343" s="3288"/>
      <c r="AJ343" s="3288"/>
      <c r="AK343" s="3288"/>
      <c r="AL343" s="3288"/>
      <c r="AM343" s="3288"/>
      <c r="AN343" s="3288"/>
      <c r="AO343" s="3288"/>
      <c r="AP343" s="3288"/>
      <c r="AQ343" s="3288"/>
      <c r="AR343" s="3288"/>
      <c r="AS343" s="3288"/>
      <c r="AT343" s="3298"/>
      <c r="AU343" s="3299"/>
      <c r="AV343" s="972">
        <f t="shared" si="207"/>
        <v>0</v>
      </c>
      <c r="AW343" s="972">
        <f t="shared" si="208"/>
        <v>0</v>
      </c>
      <c r="AX343" s="972">
        <f t="shared" si="209"/>
        <v>0</v>
      </c>
      <c r="AY343" s="3313">
        <f t="shared" si="184"/>
        <v>0</v>
      </c>
      <c r="AZ343" s="3268">
        <f t="shared" si="185"/>
        <v>0</v>
      </c>
      <c r="BA343" s="3268">
        <f t="shared" si="186"/>
        <v>0</v>
      </c>
      <c r="BB343" s="3268">
        <f t="shared" si="187"/>
        <v>0</v>
      </c>
      <c r="BC343" s="3268">
        <f t="shared" si="188"/>
        <v>0</v>
      </c>
      <c r="BD343" s="3268">
        <f t="shared" si="189"/>
        <v>0</v>
      </c>
      <c r="BE343" s="3268">
        <f t="shared" si="190"/>
        <v>0</v>
      </c>
      <c r="BF343" s="3268">
        <f t="shared" si="191"/>
        <v>0</v>
      </c>
      <c r="BG343" s="3268">
        <f t="shared" si="192"/>
        <v>0</v>
      </c>
      <c r="BH343" s="3268">
        <f t="shared" si="193"/>
        <v>0</v>
      </c>
      <c r="BI343" s="3268">
        <f t="shared" si="194"/>
        <v>0</v>
      </c>
      <c r="BJ343" s="3268">
        <f t="shared" si="195"/>
        <v>0</v>
      </c>
      <c r="BK343" s="3268">
        <f t="shared" si="196"/>
        <v>0</v>
      </c>
      <c r="BL343" s="3268">
        <f t="shared" si="197"/>
        <v>0</v>
      </c>
      <c r="BM343" s="3268">
        <f t="shared" si="198"/>
        <v>0</v>
      </c>
      <c r="BN343" s="3268">
        <f t="shared" si="199"/>
        <v>0</v>
      </c>
      <c r="BO343" s="3268">
        <f t="shared" si="200"/>
        <v>0</v>
      </c>
      <c r="BP343" s="3268">
        <f t="shared" si="201"/>
        <v>0</v>
      </c>
      <c r="BQ343" s="3268">
        <f t="shared" si="202"/>
        <v>0</v>
      </c>
      <c r="BR343" s="3268">
        <f t="shared" si="203"/>
        <v>0</v>
      </c>
      <c r="BS343" s="3268">
        <f t="shared" si="204"/>
        <v>0</v>
      </c>
      <c r="BT343" s="3320">
        <f t="shared" si="205"/>
        <v>0</v>
      </c>
    </row>
    <row r="344" spans="1:72">
      <c r="A344" s="3265"/>
      <c r="B344" s="3266"/>
      <c r="C344" s="3266"/>
      <c r="D344" s="3267"/>
      <c r="E344" s="3268">
        <f t="shared" si="206"/>
        <v>0</v>
      </c>
      <c r="F344" s="3269"/>
      <c r="G344" s="3270">
        <f t="shared" si="181"/>
        <v>0</v>
      </c>
      <c r="H344" s="3271">
        <f t="shared" si="182"/>
        <v>0</v>
      </c>
      <c r="I344" s="3278"/>
      <c r="J344" s="3278"/>
      <c r="K344" s="3278"/>
      <c r="L344" s="3278"/>
      <c r="M344" s="3278"/>
      <c r="N344" s="3278"/>
      <c r="O344" s="3278"/>
      <c r="P344" s="3278"/>
      <c r="Q344" s="3278"/>
      <c r="R344" s="3278"/>
      <c r="S344" s="3278"/>
      <c r="T344" s="3278"/>
      <c r="U344" s="3278"/>
      <c r="V344" s="3278"/>
      <c r="W344" s="3278"/>
      <c r="X344" s="3278"/>
      <c r="Y344" s="3278"/>
      <c r="Z344" s="3278"/>
      <c r="AA344" s="3278"/>
      <c r="AB344" s="3278"/>
      <c r="AC344" s="3268">
        <f t="shared" si="183"/>
        <v>0</v>
      </c>
      <c r="AD344" s="3288"/>
      <c r="AE344" s="3288"/>
      <c r="AF344" s="3288"/>
      <c r="AG344" s="3288"/>
      <c r="AH344" s="3288"/>
      <c r="AI344" s="3288"/>
      <c r="AJ344" s="3288"/>
      <c r="AK344" s="3288"/>
      <c r="AL344" s="3288"/>
      <c r="AM344" s="3288"/>
      <c r="AN344" s="3288"/>
      <c r="AO344" s="3288"/>
      <c r="AP344" s="3288"/>
      <c r="AQ344" s="3288"/>
      <c r="AR344" s="3288"/>
      <c r="AS344" s="3288"/>
      <c r="AT344" s="3298"/>
      <c r="AU344" s="3299"/>
      <c r="AV344" s="972">
        <f t="shared" si="207"/>
        <v>0</v>
      </c>
      <c r="AW344" s="972">
        <f t="shared" si="208"/>
        <v>0</v>
      </c>
      <c r="AX344" s="972">
        <f t="shared" si="209"/>
        <v>0</v>
      </c>
      <c r="AY344" s="3313">
        <f t="shared" si="184"/>
        <v>0</v>
      </c>
      <c r="AZ344" s="3268">
        <f t="shared" si="185"/>
        <v>0</v>
      </c>
      <c r="BA344" s="3268">
        <f t="shared" si="186"/>
        <v>0</v>
      </c>
      <c r="BB344" s="3268">
        <f t="shared" si="187"/>
        <v>0</v>
      </c>
      <c r="BC344" s="3268">
        <f t="shared" si="188"/>
        <v>0</v>
      </c>
      <c r="BD344" s="3268">
        <f t="shared" si="189"/>
        <v>0</v>
      </c>
      <c r="BE344" s="3268">
        <f t="shared" si="190"/>
        <v>0</v>
      </c>
      <c r="BF344" s="3268">
        <f t="shared" si="191"/>
        <v>0</v>
      </c>
      <c r="BG344" s="3268">
        <f t="shared" si="192"/>
        <v>0</v>
      </c>
      <c r="BH344" s="3268">
        <f t="shared" si="193"/>
        <v>0</v>
      </c>
      <c r="BI344" s="3268">
        <f t="shared" si="194"/>
        <v>0</v>
      </c>
      <c r="BJ344" s="3268">
        <f t="shared" si="195"/>
        <v>0</v>
      </c>
      <c r="BK344" s="3268">
        <f t="shared" si="196"/>
        <v>0</v>
      </c>
      <c r="BL344" s="3268">
        <f t="shared" si="197"/>
        <v>0</v>
      </c>
      <c r="BM344" s="3268">
        <f t="shared" si="198"/>
        <v>0</v>
      </c>
      <c r="BN344" s="3268">
        <f t="shared" si="199"/>
        <v>0</v>
      </c>
      <c r="BO344" s="3268">
        <f t="shared" si="200"/>
        <v>0</v>
      </c>
      <c r="BP344" s="3268">
        <f t="shared" si="201"/>
        <v>0</v>
      </c>
      <c r="BQ344" s="3268">
        <f t="shared" si="202"/>
        <v>0</v>
      </c>
      <c r="BR344" s="3268">
        <f t="shared" si="203"/>
        <v>0</v>
      </c>
      <c r="BS344" s="3268">
        <f t="shared" si="204"/>
        <v>0</v>
      </c>
      <c r="BT344" s="3320">
        <f t="shared" si="205"/>
        <v>0</v>
      </c>
    </row>
    <row r="345" spans="1:72">
      <c r="A345" s="3265"/>
      <c r="B345" s="3266"/>
      <c r="C345" s="3266"/>
      <c r="D345" s="3267"/>
      <c r="E345" s="3268">
        <f t="shared" si="206"/>
        <v>0</v>
      </c>
      <c r="F345" s="3269"/>
      <c r="G345" s="3270">
        <f t="shared" si="181"/>
        <v>0</v>
      </c>
      <c r="H345" s="3271">
        <f t="shared" si="182"/>
        <v>0</v>
      </c>
      <c r="I345" s="3278"/>
      <c r="J345" s="3278"/>
      <c r="K345" s="3278"/>
      <c r="L345" s="3278"/>
      <c r="M345" s="3278"/>
      <c r="N345" s="3278"/>
      <c r="O345" s="3278"/>
      <c r="P345" s="3278"/>
      <c r="Q345" s="3278"/>
      <c r="R345" s="3278"/>
      <c r="S345" s="3278"/>
      <c r="T345" s="3278"/>
      <c r="U345" s="3278"/>
      <c r="V345" s="3278"/>
      <c r="W345" s="3278"/>
      <c r="X345" s="3278"/>
      <c r="Y345" s="3278"/>
      <c r="Z345" s="3278"/>
      <c r="AA345" s="3278"/>
      <c r="AB345" s="3278"/>
      <c r="AC345" s="3268">
        <f t="shared" si="183"/>
        <v>0</v>
      </c>
      <c r="AD345" s="3288"/>
      <c r="AE345" s="3288"/>
      <c r="AF345" s="3288"/>
      <c r="AG345" s="3288"/>
      <c r="AH345" s="3288"/>
      <c r="AI345" s="3288"/>
      <c r="AJ345" s="3288"/>
      <c r="AK345" s="3288"/>
      <c r="AL345" s="3288"/>
      <c r="AM345" s="3288"/>
      <c r="AN345" s="3288"/>
      <c r="AO345" s="3288"/>
      <c r="AP345" s="3288"/>
      <c r="AQ345" s="3288"/>
      <c r="AR345" s="3288"/>
      <c r="AS345" s="3288"/>
      <c r="AT345" s="3298"/>
      <c r="AU345" s="3299"/>
      <c r="AV345" s="972">
        <f t="shared" si="207"/>
        <v>0</v>
      </c>
      <c r="AW345" s="972">
        <f t="shared" si="208"/>
        <v>0</v>
      </c>
      <c r="AX345" s="972">
        <f t="shared" si="209"/>
        <v>0</v>
      </c>
      <c r="AY345" s="3313">
        <f t="shared" si="184"/>
        <v>0</v>
      </c>
      <c r="AZ345" s="3268">
        <f t="shared" si="185"/>
        <v>0</v>
      </c>
      <c r="BA345" s="3268">
        <f t="shared" si="186"/>
        <v>0</v>
      </c>
      <c r="BB345" s="3268">
        <f t="shared" si="187"/>
        <v>0</v>
      </c>
      <c r="BC345" s="3268">
        <f t="shared" si="188"/>
        <v>0</v>
      </c>
      <c r="BD345" s="3268">
        <f t="shared" si="189"/>
        <v>0</v>
      </c>
      <c r="BE345" s="3268">
        <f t="shared" si="190"/>
        <v>0</v>
      </c>
      <c r="BF345" s="3268">
        <f t="shared" si="191"/>
        <v>0</v>
      </c>
      <c r="BG345" s="3268">
        <f t="shared" si="192"/>
        <v>0</v>
      </c>
      <c r="BH345" s="3268">
        <f t="shared" si="193"/>
        <v>0</v>
      </c>
      <c r="BI345" s="3268">
        <f t="shared" si="194"/>
        <v>0</v>
      </c>
      <c r="BJ345" s="3268">
        <f t="shared" si="195"/>
        <v>0</v>
      </c>
      <c r="BK345" s="3268">
        <f t="shared" si="196"/>
        <v>0</v>
      </c>
      <c r="BL345" s="3268">
        <f t="shared" si="197"/>
        <v>0</v>
      </c>
      <c r="BM345" s="3268">
        <f t="shared" si="198"/>
        <v>0</v>
      </c>
      <c r="BN345" s="3268">
        <f t="shared" si="199"/>
        <v>0</v>
      </c>
      <c r="BO345" s="3268">
        <f t="shared" si="200"/>
        <v>0</v>
      </c>
      <c r="BP345" s="3268">
        <f t="shared" si="201"/>
        <v>0</v>
      </c>
      <c r="BQ345" s="3268">
        <f t="shared" si="202"/>
        <v>0</v>
      </c>
      <c r="BR345" s="3268">
        <f t="shared" si="203"/>
        <v>0</v>
      </c>
      <c r="BS345" s="3268">
        <f t="shared" si="204"/>
        <v>0</v>
      </c>
      <c r="BT345" s="3320">
        <f t="shared" si="205"/>
        <v>0</v>
      </c>
    </row>
    <row r="346" spans="1:72">
      <c r="A346" s="3265"/>
      <c r="B346" s="3266"/>
      <c r="C346" s="3266"/>
      <c r="D346" s="3267"/>
      <c r="E346" s="3268">
        <f t="shared" si="206"/>
        <v>0</v>
      </c>
      <c r="F346" s="3269"/>
      <c r="G346" s="3270">
        <f t="shared" si="181"/>
        <v>0</v>
      </c>
      <c r="H346" s="3271">
        <f t="shared" si="182"/>
        <v>0</v>
      </c>
      <c r="I346" s="3278"/>
      <c r="J346" s="3278"/>
      <c r="K346" s="3278"/>
      <c r="L346" s="3278"/>
      <c r="M346" s="3278"/>
      <c r="N346" s="3278"/>
      <c r="O346" s="3278"/>
      <c r="P346" s="3278"/>
      <c r="Q346" s="3278"/>
      <c r="R346" s="3278"/>
      <c r="S346" s="3278"/>
      <c r="T346" s="3278"/>
      <c r="U346" s="3278"/>
      <c r="V346" s="3278"/>
      <c r="W346" s="3278"/>
      <c r="X346" s="3278"/>
      <c r="Y346" s="3278"/>
      <c r="Z346" s="3278"/>
      <c r="AA346" s="3278"/>
      <c r="AB346" s="3278"/>
      <c r="AC346" s="3268">
        <f t="shared" si="183"/>
        <v>0</v>
      </c>
      <c r="AD346" s="3288"/>
      <c r="AE346" s="3288"/>
      <c r="AF346" s="3288"/>
      <c r="AG346" s="3288"/>
      <c r="AH346" s="3288"/>
      <c r="AI346" s="3288"/>
      <c r="AJ346" s="3288"/>
      <c r="AK346" s="3288"/>
      <c r="AL346" s="3288"/>
      <c r="AM346" s="3288"/>
      <c r="AN346" s="3288"/>
      <c r="AO346" s="3288"/>
      <c r="AP346" s="3288"/>
      <c r="AQ346" s="3288"/>
      <c r="AR346" s="3288"/>
      <c r="AS346" s="3288"/>
      <c r="AT346" s="3298"/>
      <c r="AU346" s="3299"/>
      <c r="AV346" s="972">
        <f t="shared" si="207"/>
        <v>0</v>
      </c>
      <c r="AW346" s="972">
        <f t="shared" si="208"/>
        <v>0</v>
      </c>
      <c r="AX346" s="972">
        <f t="shared" si="209"/>
        <v>0</v>
      </c>
      <c r="AY346" s="3313">
        <f t="shared" si="184"/>
        <v>0</v>
      </c>
      <c r="AZ346" s="3268">
        <f t="shared" si="185"/>
        <v>0</v>
      </c>
      <c r="BA346" s="3268">
        <f t="shared" si="186"/>
        <v>0</v>
      </c>
      <c r="BB346" s="3268">
        <f t="shared" si="187"/>
        <v>0</v>
      </c>
      <c r="BC346" s="3268">
        <f t="shared" si="188"/>
        <v>0</v>
      </c>
      <c r="BD346" s="3268">
        <f t="shared" si="189"/>
        <v>0</v>
      </c>
      <c r="BE346" s="3268">
        <f t="shared" si="190"/>
        <v>0</v>
      </c>
      <c r="BF346" s="3268">
        <f t="shared" si="191"/>
        <v>0</v>
      </c>
      <c r="BG346" s="3268">
        <f t="shared" si="192"/>
        <v>0</v>
      </c>
      <c r="BH346" s="3268">
        <f t="shared" si="193"/>
        <v>0</v>
      </c>
      <c r="BI346" s="3268">
        <f t="shared" si="194"/>
        <v>0</v>
      </c>
      <c r="BJ346" s="3268">
        <f t="shared" si="195"/>
        <v>0</v>
      </c>
      <c r="BK346" s="3268">
        <f t="shared" si="196"/>
        <v>0</v>
      </c>
      <c r="BL346" s="3268">
        <f t="shared" si="197"/>
        <v>0</v>
      </c>
      <c r="BM346" s="3268">
        <f t="shared" si="198"/>
        <v>0</v>
      </c>
      <c r="BN346" s="3268">
        <f t="shared" si="199"/>
        <v>0</v>
      </c>
      <c r="BO346" s="3268">
        <f t="shared" si="200"/>
        <v>0</v>
      </c>
      <c r="BP346" s="3268">
        <f t="shared" si="201"/>
        <v>0</v>
      </c>
      <c r="BQ346" s="3268">
        <f t="shared" si="202"/>
        <v>0</v>
      </c>
      <c r="BR346" s="3268">
        <f t="shared" si="203"/>
        <v>0</v>
      </c>
      <c r="BS346" s="3268">
        <f t="shared" si="204"/>
        <v>0</v>
      </c>
      <c r="BT346" s="3320">
        <f t="shared" si="205"/>
        <v>0</v>
      </c>
    </row>
    <row r="347" spans="1:72">
      <c r="A347" s="3265"/>
      <c r="B347" s="3266"/>
      <c r="C347" s="3266"/>
      <c r="D347" s="3267"/>
      <c r="E347" s="3268">
        <f t="shared" si="206"/>
        <v>0</v>
      </c>
      <c r="F347" s="3269"/>
      <c r="G347" s="3270">
        <f t="shared" si="181"/>
        <v>0</v>
      </c>
      <c r="H347" s="3271">
        <f t="shared" si="182"/>
        <v>0</v>
      </c>
      <c r="I347" s="3278"/>
      <c r="J347" s="3278"/>
      <c r="K347" s="3278"/>
      <c r="L347" s="3278"/>
      <c r="M347" s="3278"/>
      <c r="N347" s="3278"/>
      <c r="O347" s="3278"/>
      <c r="P347" s="3278"/>
      <c r="Q347" s="3278"/>
      <c r="R347" s="3278"/>
      <c r="S347" s="3278"/>
      <c r="T347" s="3278"/>
      <c r="U347" s="3278"/>
      <c r="V347" s="3278"/>
      <c r="W347" s="3278"/>
      <c r="X347" s="3278"/>
      <c r="Y347" s="3278"/>
      <c r="Z347" s="3278"/>
      <c r="AA347" s="3278"/>
      <c r="AB347" s="3278"/>
      <c r="AC347" s="3268">
        <f t="shared" si="183"/>
        <v>0</v>
      </c>
      <c r="AD347" s="3288"/>
      <c r="AE347" s="3288"/>
      <c r="AF347" s="3288"/>
      <c r="AG347" s="3288"/>
      <c r="AH347" s="3288"/>
      <c r="AI347" s="3288"/>
      <c r="AJ347" s="3288"/>
      <c r="AK347" s="3288"/>
      <c r="AL347" s="3288"/>
      <c r="AM347" s="3288"/>
      <c r="AN347" s="3288"/>
      <c r="AO347" s="3288"/>
      <c r="AP347" s="3288"/>
      <c r="AQ347" s="3288"/>
      <c r="AR347" s="3288"/>
      <c r="AS347" s="3288"/>
      <c r="AT347" s="3298"/>
      <c r="AU347" s="3299"/>
      <c r="AV347" s="972">
        <f t="shared" si="207"/>
        <v>0</v>
      </c>
      <c r="AW347" s="972">
        <f t="shared" si="208"/>
        <v>0</v>
      </c>
      <c r="AX347" s="972">
        <f t="shared" si="209"/>
        <v>0</v>
      </c>
      <c r="AY347" s="3313">
        <f t="shared" si="184"/>
        <v>0</v>
      </c>
      <c r="AZ347" s="3268">
        <f t="shared" si="185"/>
        <v>0</v>
      </c>
      <c r="BA347" s="3268">
        <f t="shared" si="186"/>
        <v>0</v>
      </c>
      <c r="BB347" s="3268">
        <f t="shared" si="187"/>
        <v>0</v>
      </c>
      <c r="BC347" s="3268">
        <f t="shared" si="188"/>
        <v>0</v>
      </c>
      <c r="BD347" s="3268">
        <f t="shared" si="189"/>
        <v>0</v>
      </c>
      <c r="BE347" s="3268">
        <f t="shared" si="190"/>
        <v>0</v>
      </c>
      <c r="BF347" s="3268">
        <f t="shared" si="191"/>
        <v>0</v>
      </c>
      <c r="BG347" s="3268">
        <f t="shared" si="192"/>
        <v>0</v>
      </c>
      <c r="BH347" s="3268">
        <f t="shared" si="193"/>
        <v>0</v>
      </c>
      <c r="BI347" s="3268">
        <f t="shared" si="194"/>
        <v>0</v>
      </c>
      <c r="BJ347" s="3268">
        <f t="shared" si="195"/>
        <v>0</v>
      </c>
      <c r="BK347" s="3268">
        <f t="shared" si="196"/>
        <v>0</v>
      </c>
      <c r="BL347" s="3268">
        <f t="shared" si="197"/>
        <v>0</v>
      </c>
      <c r="BM347" s="3268">
        <f t="shared" si="198"/>
        <v>0</v>
      </c>
      <c r="BN347" s="3268">
        <f t="shared" si="199"/>
        <v>0</v>
      </c>
      <c r="BO347" s="3268">
        <f t="shared" si="200"/>
        <v>0</v>
      </c>
      <c r="BP347" s="3268">
        <f t="shared" si="201"/>
        <v>0</v>
      </c>
      <c r="BQ347" s="3268">
        <f t="shared" si="202"/>
        <v>0</v>
      </c>
      <c r="BR347" s="3268">
        <f t="shared" si="203"/>
        <v>0</v>
      </c>
      <c r="BS347" s="3268">
        <f t="shared" si="204"/>
        <v>0</v>
      </c>
      <c r="BT347" s="3320">
        <f t="shared" si="205"/>
        <v>0</v>
      </c>
    </row>
    <row r="348" spans="1:72">
      <c r="A348" s="3265"/>
      <c r="B348" s="3266"/>
      <c r="C348" s="3266"/>
      <c r="D348" s="3267"/>
      <c r="E348" s="3268">
        <f t="shared" si="206"/>
        <v>0</v>
      </c>
      <c r="F348" s="3269"/>
      <c r="G348" s="3270">
        <f t="shared" si="181"/>
        <v>0</v>
      </c>
      <c r="H348" s="3271">
        <f t="shared" si="182"/>
        <v>0</v>
      </c>
      <c r="I348" s="3278"/>
      <c r="J348" s="3278"/>
      <c r="K348" s="3278"/>
      <c r="L348" s="3278"/>
      <c r="M348" s="3278"/>
      <c r="N348" s="3278"/>
      <c r="O348" s="3278"/>
      <c r="P348" s="3278"/>
      <c r="Q348" s="3278"/>
      <c r="R348" s="3278"/>
      <c r="S348" s="3278"/>
      <c r="T348" s="3278"/>
      <c r="U348" s="3278"/>
      <c r="V348" s="3278"/>
      <c r="W348" s="3278"/>
      <c r="X348" s="3278"/>
      <c r="Y348" s="3278"/>
      <c r="Z348" s="3278"/>
      <c r="AA348" s="3278"/>
      <c r="AB348" s="3278"/>
      <c r="AC348" s="3268">
        <f t="shared" si="183"/>
        <v>0</v>
      </c>
      <c r="AD348" s="3288"/>
      <c r="AE348" s="3288"/>
      <c r="AF348" s="3288"/>
      <c r="AG348" s="3288"/>
      <c r="AH348" s="3288"/>
      <c r="AI348" s="3288"/>
      <c r="AJ348" s="3288"/>
      <c r="AK348" s="3288"/>
      <c r="AL348" s="3288"/>
      <c r="AM348" s="3288"/>
      <c r="AN348" s="3288"/>
      <c r="AO348" s="3288"/>
      <c r="AP348" s="3288"/>
      <c r="AQ348" s="3288"/>
      <c r="AR348" s="3288"/>
      <c r="AS348" s="3288"/>
      <c r="AT348" s="3298"/>
      <c r="AU348" s="3299"/>
      <c r="AV348" s="972">
        <f t="shared" si="207"/>
        <v>0</v>
      </c>
      <c r="AW348" s="972">
        <f t="shared" si="208"/>
        <v>0</v>
      </c>
      <c r="AX348" s="972">
        <f t="shared" si="209"/>
        <v>0</v>
      </c>
      <c r="AY348" s="3313">
        <f t="shared" si="184"/>
        <v>0</v>
      </c>
      <c r="AZ348" s="3268">
        <f t="shared" si="185"/>
        <v>0</v>
      </c>
      <c r="BA348" s="3268">
        <f t="shared" si="186"/>
        <v>0</v>
      </c>
      <c r="BB348" s="3268">
        <f t="shared" si="187"/>
        <v>0</v>
      </c>
      <c r="BC348" s="3268">
        <f t="shared" si="188"/>
        <v>0</v>
      </c>
      <c r="BD348" s="3268">
        <f t="shared" si="189"/>
        <v>0</v>
      </c>
      <c r="BE348" s="3268">
        <f t="shared" si="190"/>
        <v>0</v>
      </c>
      <c r="BF348" s="3268">
        <f t="shared" si="191"/>
        <v>0</v>
      </c>
      <c r="BG348" s="3268">
        <f t="shared" si="192"/>
        <v>0</v>
      </c>
      <c r="BH348" s="3268">
        <f t="shared" si="193"/>
        <v>0</v>
      </c>
      <c r="BI348" s="3268">
        <f t="shared" si="194"/>
        <v>0</v>
      </c>
      <c r="BJ348" s="3268">
        <f t="shared" si="195"/>
        <v>0</v>
      </c>
      <c r="BK348" s="3268">
        <f t="shared" si="196"/>
        <v>0</v>
      </c>
      <c r="BL348" s="3268">
        <f t="shared" si="197"/>
        <v>0</v>
      </c>
      <c r="BM348" s="3268">
        <f t="shared" si="198"/>
        <v>0</v>
      </c>
      <c r="BN348" s="3268">
        <f t="shared" si="199"/>
        <v>0</v>
      </c>
      <c r="BO348" s="3268">
        <f t="shared" si="200"/>
        <v>0</v>
      </c>
      <c r="BP348" s="3268">
        <f t="shared" si="201"/>
        <v>0</v>
      </c>
      <c r="BQ348" s="3268">
        <f t="shared" si="202"/>
        <v>0</v>
      </c>
      <c r="BR348" s="3268">
        <f t="shared" si="203"/>
        <v>0</v>
      </c>
      <c r="BS348" s="3268">
        <f t="shared" si="204"/>
        <v>0</v>
      </c>
      <c r="BT348" s="3320">
        <f t="shared" si="205"/>
        <v>0</v>
      </c>
    </row>
    <row r="349" spans="1:72">
      <c r="A349" s="3265"/>
      <c r="B349" s="3266"/>
      <c r="C349" s="3266"/>
      <c r="D349" s="3267"/>
      <c r="E349" s="3268">
        <f t="shared" si="206"/>
        <v>0</v>
      </c>
      <c r="F349" s="3269"/>
      <c r="G349" s="3270">
        <f t="shared" si="181"/>
        <v>0</v>
      </c>
      <c r="H349" s="3271">
        <f t="shared" si="182"/>
        <v>0</v>
      </c>
      <c r="I349" s="3278"/>
      <c r="J349" s="3278"/>
      <c r="K349" s="3278"/>
      <c r="L349" s="3278"/>
      <c r="M349" s="3278"/>
      <c r="N349" s="3278"/>
      <c r="O349" s="3278"/>
      <c r="P349" s="3278"/>
      <c r="Q349" s="3278"/>
      <c r="R349" s="3278"/>
      <c r="S349" s="3278"/>
      <c r="T349" s="3278"/>
      <c r="U349" s="3278"/>
      <c r="V349" s="3278"/>
      <c r="W349" s="3278"/>
      <c r="X349" s="3278"/>
      <c r="Y349" s="3278"/>
      <c r="Z349" s="3278"/>
      <c r="AA349" s="3278"/>
      <c r="AB349" s="3278"/>
      <c r="AC349" s="3268">
        <f t="shared" si="183"/>
        <v>0</v>
      </c>
      <c r="AD349" s="3288"/>
      <c r="AE349" s="3288"/>
      <c r="AF349" s="3288"/>
      <c r="AG349" s="3288"/>
      <c r="AH349" s="3288"/>
      <c r="AI349" s="3288"/>
      <c r="AJ349" s="3288"/>
      <c r="AK349" s="3288"/>
      <c r="AL349" s="3288"/>
      <c r="AM349" s="3288"/>
      <c r="AN349" s="3288"/>
      <c r="AO349" s="3288"/>
      <c r="AP349" s="3288"/>
      <c r="AQ349" s="3288"/>
      <c r="AR349" s="3288"/>
      <c r="AS349" s="3288"/>
      <c r="AT349" s="3298"/>
      <c r="AU349" s="3299"/>
      <c r="AV349" s="972">
        <f t="shared" si="207"/>
        <v>0</v>
      </c>
      <c r="AW349" s="972">
        <f t="shared" si="208"/>
        <v>0</v>
      </c>
      <c r="AX349" s="972">
        <f t="shared" si="209"/>
        <v>0</v>
      </c>
      <c r="AY349" s="3313">
        <f t="shared" si="184"/>
        <v>0</v>
      </c>
      <c r="AZ349" s="3268">
        <f t="shared" si="185"/>
        <v>0</v>
      </c>
      <c r="BA349" s="3268">
        <f t="shared" si="186"/>
        <v>0</v>
      </c>
      <c r="BB349" s="3268">
        <f t="shared" si="187"/>
        <v>0</v>
      </c>
      <c r="BC349" s="3268">
        <f t="shared" si="188"/>
        <v>0</v>
      </c>
      <c r="BD349" s="3268">
        <f t="shared" si="189"/>
        <v>0</v>
      </c>
      <c r="BE349" s="3268">
        <f t="shared" si="190"/>
        <v>0</v>
      </c>
      <c r="BF349" s="3268">
        <f t="shared" si="191"/>
        <v>0</v>
      </c>
      <c r="BG349" s="3268">
        <f t="shared" si="192"/>
        <v>0</v>
      </c>
      <c r="BH349" s="3268">
        <f t="shared" si="193"/>
        <v>0</v>
      </c>
      <c r="BI349" s="3268">
        <f t="shared" si="194"/>
        <v>0</v>
      </c>
      <c r="BJ349" s="3268">
        <f t="shared" si="195"/>
        <v>0</v>
      </c>
      <c r="BK349" s="3268">
        <f t="shared" si="196"/>
        <v>0</v>
      </c>
      <c r="BL349" s="3268">
        <f t="shared" si="197"/>
        <v>0</v>
      </c>
      <c r="BM349" s="3268">
        <f t="shared" si="198"/>
        <v>0</v>
      </c>
      <c r="BN349" s="3268">
        <f t="shared" si="199"/>
        <v>0</v>
      </c>
      <c r="BO349" s="3268">
        <f t="shared" si="200"/>
        <v>0</v>
      </c>
      <c r="BP349" s="3268">
        <f t="shared" si="201"/>
        <v>0</v>
      </c>
      <c r="BQ349" s="3268">
        <f t="shared" si="202"/>
        <v>0</v>
      </c>
      <c r="BR349" s="3268">
        <f t="shared" si="203"/>
        <v>0</v>
      </c>
      <c r="BS349" s="3268">
        <f t="shared" si="204"/>
        <v>0</v>
      </c>
      <c r="BT349" s="3320">
        <f t="shared" si="205"/>
        <v>0</v>
      </c>
    </row>
    <row r="350" spans="1:72">
      <c r="A350" s="3265"/>
      <c r="B350" s="3266"/>
      <c r="C350" s="3266"/>
      <c r="D350" s="3267"/>
      <c r="E350" s="3268">
        <f t="shared" si="206"/>
        <v>0</v>
      </c>
      <c r="F350" s="3269"/>
      <c r="G350" s="3270">
        <f t="shared" si="181"/>
        <v>0</v>
      </c>
      <c r="H350" s="3271">
        <f t="shared" si="182"/>
        <v>0</v>
      </c>
      <c r="I350" s="3278"/>
      <c r="J350" s="3278"/>
      <c r="K350" s="3278"/>
      <c r="L350" s="3278"/>
      <c r="M350" s="3278"/>
      <c r="N350" s="3278"/>
      <c r="O350" s="3278"/>
      <c r="P350" s="3278"/>
      <c r="Q350" s="3278"/>
      <c r="R350" s="3278"/>
      <c r="S350" s="3278"/>
      <c r="T350" s="3278"/>
      <c r="U350" s="3278"/>
      <c r="V350" s="3278"/>
      <c r="W350" s="3278"/>
      <c r="X350" s="3278"/>
      <c r="Y350" s="3278"/>
      <c r="Z350" s="3278"/>
      <c r="AA350" s="3278"/>
      <c r="AB350" s="3278"/>
      <c r="AC350" s="3268">
        <f t="shared" si="183"/>
        <v>0</v>
      </c>
      <c r="AD350" s="3288"/>
      <c r="AE350" s="3288"/>
      <c r="AF350" s="3288"/>
      <c r="AG350" s="3288"/>
      <c r="AH350" s="3288"/>
      <c r="AI350" s="3288"/>
      <c r="AJ350" s="3288"/>
      <c r="AK350" s="3288"/>
      <c r="AL350" s="3288"/>
      <c r="AM350" s="3288"/>
      <c r="AN350" s="3288"/>
      <c r="AO350" s="3288"/>
      <c r="AP350" s="3288"/>
      <c r="AQ350" s="3288"/>
      <c r="AR350" s="3288"/>
      <c r="AS350" s="3288"/>
      <c r="AT350" s="3298"/>
      <c r="AU350" s="3299"/>
      <c r="AV350" s="972">
        <f t="shared" si="207"/>
        <v>0</v>
      </c>
      <c r="AW350" s="972">
        <f t="shared" si="208"/>
        <v>0</v>
      </c>
      <c r="AX350" s="972">
        <f t="shared" si="209"/>
        <v>0</v>
      </c>
      <c r="AY350" s="3313">
        <f t="shared" si="184"/>
        <v>0</v>
      </c>
      <c r="AZ350" s="3268">
        <f t="shared" si="185"/>
        <v>0</v>
      </c>
      <c r="BA350" s="3268">
        <f t="shared" si="186"/>
        <v>0</v>
      </c>
      <c r="BB350" s="3268">
        <f t="shared" si="187"/>
        <v>0</v>
      </c>
      <c r="BC350" s="3268">
        <f t="shared" si="188"/>
        <v>0</v>
      </c>
      <c r="BD350" s="3268">
        <f t="shared" si="189"/>
        <v>0</v>
      </c>
      <c r="BE350" s="3268">
        <f t="shared" si="190"/>
        <v>0</v>
      </c>
      <c r="BF350" s="3268">
        <f t="shared" si="191"/>
        <v>0</v>
      </c>
      <c r="BG350" s="3268">
        <f t="shared" si="192"/>
        <v>0</v>
      </c>
      <c r="BH350" s="3268">
        <f t="shared" si="193"/>
        <v>0</v>
      </c>
      <c r="BI350" s="3268">
        <f t="shared" si="194"/>
        <v>0</v>
      </c>
      <c r="BJ350" s="3268">
        <f t="shared" si="195"/>
        <v>0</v>
      </c>
      <c r="BK350" s="3268">
        <f t="shared" si="196"/>
        <v>0</v>
      </c>
      <c r="BL350" s="3268">
        <f t="shared" si="197"/>
        <v>0</v>
      </c>
      <c r="BM350" s="3268">
        <f t="shared" si="198"/>
        <v>0</v>
      </c>
      <c r="BN350" s="3268">
        <f t="shared" si="199"/>
        <v>0</v>
      </c>
      <c r="BO350" s="3268">
        <f t="shared" si="200"/>
        <v>0</v>
      </c>
      <c r="BP350" s="3268">
        <f t="shared" si="201"/>
        <v>0</v>
      </c>
      <c r="BQ350" s="3268">
        <f t="shared" si="202"/>
        <v>0</v>
      </c>
      <c r="BR350" s="3268">
        <f t="shared" si="203"/>
        <v>0</v>
      </c>
      <c r="BS350" s="3268">
        <f t="shared" si="204"/>
        <v>0</v>
      </c>
      <c r="BT350" s="3320">
        <f t="shared" si="205"/>
        <v>0</v>
      </c>
    </row>
    <row r="351" spans="1:72">
      <c r="A351" s="3265"/>
      <c r="B351" s="3266"/>
      <c r="C351" s="3266"/>
      <c r="D351" s="3267"/>
      <c r="E351" s="3268">
        <f t="shared" si="206"/>
        <v>0</v>
      </c>
      <c r="F351" s="3269"/>
      <c r="G351" s="3270">
        <f t="shared" si="181"/>
        <v>0</v>
      </c>
      <c r="H351" s="3271">
        <f t="shared" si="182"/>
        <v>0</v>
      </c>
      <c r="I351" s="3278"/>
      <c r="J351" s="3278"/>
      <c r="K351" s="3278"/>
      <c r="L351" s="3278"/>
      <c r="M351" s="3278"/>
      <c r="N351" s="3278"/>
      <c r="O351" s="3278"/>
      <c r="P351" s="3278"/>
      <c r="Q351" s="3278"/>
      <c r="R351" s="3278"/>
      <c r="S351" s="3278"/>
      <c r="T351" s="3278"/>
      <c r="U351" s="3278"/>
      <c r="V351" s="3278"/>
      <c r="W351" s="3278"/>
      <c r="X351" s="3278"/>
      <c r="Y351" s="3278"/>
      <c r="Z351" s="3278"/>
      <c r="AA351" s="3278"/>
      <c r="AB351" s="3278"/>
      <c r="AC351" s="3268">
        <f t="shared" si="183"/>
        <v>0</v>
      </c>
      <c r="AD351" s="3288"/>
      <c r="AE351" s="3288"/>
      <c r="AF351" s="3288"/>
      <c r="AG351" s="3288"/>
      <c r="AH351" s="3288"/>
      <c r="AI351" s="3288"/>
      <c r="AJ351" s="3288"/>
      <c r="AK351" s="3288"/>
      <c r="AL351" s="3288"/>
      <c r="AM351" s="3288"/>
      <c r="AN351" s="3288"/>
      <c r="AO351" s="3288"/>
      <c r="AP351" s="3288"/>
      <c r="AQ351" s="3288"/>
      <c r="AR351" s="3288"/>
      <c r="AS351" s="3288"/>
      <c r="AT351" s="3298"/>
      <c r="AU351" s="3299"/>
      <c r="AV351" s="972">
        <f t="shared" si="207"/>
        <v>0</v>
      </c>
      <c r="AW351" s="972">
        <f t="shared" si="208"/>
        <v>0</v>
      </c>
      <c r="AX351" s="972">
        <f t="shared" si="209"/>
        <v>0</v>
      </c>
      <c r="AY351" s="3313">
        <f t="shared" si="184"/>
        <v>0</v>
      </c>
      <c r="AZ351" s="3268">
        <f t="shared" si="185"/>
        <v>0</v>
      </c>
      <c r="BA351" s="3268">
        <f t="shared" si="186"/>
        <v>0</v>
      </c>
      <c r="BB351" s="3268">
        <f t="shared" si="187"/>
        <v>0</v>
      </c>
      <c r="BC351" s="3268">
        <f t="shared" si="188"/>
        <v>0</v>
      </c>
      <c r="BD351" s="3268">
        <f t="shared" si="189"/>
        <v>0</v>
      </c>
      <c r="BE351" s="3268">
        <f t="shared" si="190"/>
        <v>0</v>
      </c>
      <c r="BF351" s="3268">
        <f t="shared" si="191"/>
        <v>0</v>
      </c>
      <c r="BG351" s="3268">
        <f t="shared" si="192"/>
        <v>0</v>
      </c>
      <c r="BH351" s="3268">
        <f t="shared" si="193"/>
        <v>0</v>
      </c>
      <c r="BI351" s="3268">
        <f t="shared" si="194"/>
        <v>0</v>
      </c>
      <c r="BJ351" s="3268">
        <f t="shared" si="195"/>
        <v>0</v>
      </c>
      <c r="BK351" s="3268">
        <f t="shared" si="196"/>
        <v>0</v>
      </c>
      <c r="BL351" s="3268">
        <f t="shared" si="197"/>
        <v>0</v>
      </c>
      <c r="BM351" s="3268">
        <f t="shared" si="198"/>
        <v>0</v>
      </c>
      <c r="BN351" s="3268">
        <f t="shared" si="199"/>
        <v>0</v>
      </c>
      <c r="BO351" s="3268">
        <f t="shared" si="200"/>
        <v>0</v>
      </c>
      <c r="BP351" s="3268">
        <f t="shared" si="201"/>
        <v>0</v>
      </c>
      <c r="BQ351" s="3268">
        <f t="shared" si="202"/>
        <v>0</v>
      </c>
      <c r="BR351" s="3268">
        <f t="shared" si="203"/>
        <v>0</v>
      </c>
      <c r="BS351" s="3268">
        <f t="shared" si="204"/>
        <v>0</v>
      </c>
      <c r="BT351" s="3320">
        <f t="shared" si="205"/>
        <v>0</v>
      </c>
    </row>
    <row r="352" spans="1:72">
      <c r="A352" s="3265"/>
      <c r="B352" s="3266"/>
      <c r="C352" s="3266"/>
      <c r="D352" s="3267"/>
      <c r="E352" s="3268">
        <f t="shared" si="206"/>
        <v>0</v>
      </c>
      <c r="F352" s="3269"/>
      <c r="G352" s="3270">
        <f t="shared" si="181"/>
        <v>0</v>
      </c>
      <c r="H352" s="3271">
        <f t="shared" si="182"/>
        <v>0</v>
      </c>
      <c r="I352" s="3278"/>
      <c r="J352" s="3278"/>
      <c r="K352" s="3278"/>
      <c r="L352" s="3278"/>
      <c r="M352" s="3278"/>
      <c r="N352" s="3278"/>
      <c r="O352" s="3278"/>
      <c r="P352" s="3278"/>
      <c r="Q352" s="3278"/>
      <c r="R352" s="3278"/>
      <c r="S352" s="3278"/>
      <c r="T352" s="3278"/>
      <c r="U352" s="3278"/>
      <c r="V352" s="3278"/>
      <c r="W352" s="3278"/>
      <c r="X352" s="3278"/>
      <c r="Y352" s="3278"/>
      <c r="Z352" s="3278"/>
      <c r="AA352" s="3278"/>
      <c r="AB352" s="3278"/>
      <c r="AC352" s="3268">
        <f t="shared" si="183"/>
        <v>0</v>
      </c>
      <c r="AD352" s="3288"/>
      <c r="AE352" s="3288"/>
      <c r="AF352" s="3288"/>
      <c r="AG352" s="3288"/>
      <c r="AH352" s="3288"/>
      <c r="AI352" s="3288"/>
      <c r="AJ352" s="3288"/>
      <c r="AK352" s="3288"/>
      <c r="AL352" s="3288"/>
      <c r="AM352" s="3288"/>
      <c r="AN352" s="3288"/>
      <c r="AO352" s="3288"/>
      <c r="AP352" s="3288"/>
      <c r="AQ352" s="3288"/>
      <c r="AR352" s="3288"/>
      <c r="AS352" s="3288"/>
      <c r="AT352" s="3298"/>
      <c r="AU352" s="3299"/>
      <c r="AV352" s="972">
        <f t="shared" si="207"/>
        <v>0</v>
      </c>
      <c r="AW352" s="972">
        <f t="shared" si="208"/>
        <v>0</v>
      </c>
      <c r="AX352" s="972">
        <f t="shared" si="209"/>
        <v>0</v>
      </c>
      <c r="AY352" s="3313">
        <f t="shared" si="184"/>
        <v>0</v>
      </c>
      <c r="AZ352" s="3268">
        <f t="shared" si="185"/>
        <v>0</v>
      </c>
      <c r="BA352" s="3268">
        <f t="shared" si="186"/>
        <v>0</v>
      </c>
      <c r="BB352" s="3268">
        <f t="shared" si="187"/>
        <v>0</v>
      </c>
      <c r="BC352" s="3268">
        <f t="shared" si="188"/>
        <v>0</v>
      </c>
      <c r="BD352" s="3268">
        <f t="shared" si="189"/>
        <v>0</v>
      </c>
      <c r="BE352" s="3268">
        <f t="shared" si="190"/>
        <v>0</v>
      </c>
      <c r="BF352" s="3268">
        <f t="shared" si="191"/>
        <v>0</v>
      </c>
      <c r="BG352" s="3268">
        <f t="shared" si="192"/>
        <v>0</v>
      </c>
      <c r="BH352" s="3268">
        <f t="shared" si="193"/>
        <v>0</v>
      </c>
      <c r="BI352" s="3268">
        <f t="shared" si="194"/>
        <v>0</v>
      </c>
      <c r="BJ352" s="3268">
        <f t="shared" si="195"/>
        <v>0</v>
      </c>
      <c r="BK352" s="3268">
        <f t="shared" si="196"/>
        <v>0</v>
      </c>
      <c r="BL352" s="3268">
        <f t="shared" si="197"/>
        <v>0</v>
      </c>
      <c r="BM352" s="3268">
        <f t="shared" si="198"/>
        <v>0</v>
      </c>
      <c r="BN352" s="3268">
        <f t="shared" si="199"/>
        <v>0</v>
      </c>
      <c r="BO352" s="3268">
        <f t="shared" si="200"/>
        <v>0</v>
      </c>
      <c r="BP352" s="3268">
        <f t="shared" si="201"/>
        <v>0</v>
      </c>
      <c r="BQ352" s="3268">
        <f t="shared" si="202"/>
        <v>0</v>
      </c>
      <c r="BR352" s="3268">
        <f t="shared" si="203"/>
        <v>0</v>
      </c>
      <c r="BS352" s="3268">
        <f t="shared" si="204"/>
        <v>0</v>
      </c>
      <c r="BT352" s="3320">
        <f t="shared" si="205"/>
        <v>0</v>
      </c>
    </row>
    <row r="353" spans="1:72">
      <c r="A353" s="3265"/>
      <c r="B353" s="3266"/>
      <c r="C353" s="3266"/>
      <c r="D353" s="3267"/>
      <c r="E353" s="3268">
        <f t="shared" si="206"/>
        <v>0</v>
      </c>
      <c r="F353" s="3269"/>
      <c r="G353" s="3270">
        <f t="shared" si="181"/>
        <v>0</v>
      </c>
      <c r="H353" s="3271">
        <f t="shared" si="182"/>
        <v>0</v>
      </c>
      <c r="I353" s="3278"/>
      <c r="J353" s="3278"/>
      <c r="K353" s="3278"/>
      <c r="L353" s="3278"/>
      <c r="M353" s="3278"/>
      <c r="N353" s="3278"/>
      <c r="O353" s="3278"/>
      <c r="P353" s="3278"/>
      <c r="Q353" s="3278"/>
      <c r="R353" s="3278"/>
      <c r="S353" s="3278"/>
      <c r="T353" s="3278"/>
      <c r="U353" s="3278"/>
      <c r="V353" s="3278"/>
      <c r="W353" s="3278"/>
      <c r="X353" s="3278"/>
      <c r="Y353" s="3278"/>
      <c r="Z353" s="3278"/>
      <c r="AA353" s="3278"/>
      <c r="AB353" s="3278"/>
      <c r="AC353" s="3268">
        <f t="shared" si="183"/>
        <v>0</v>
      </c>
      <c r="AD353" s="3288"/>
      <c r="AE353" s="3288"/>
      <c r="AF353" s="3288"/>
      <c r="AG353" s="3288"/>
      <c r="AH353" s="3288"/>
      <c r="AI353" s="3288"/>
      <c r="AJ353" s="3288"/>
      <c r="AK353" s="3288"/>
      <c r="AL353" s="3288"/>
      <c r="AM353" s="3288"/>
      <c r="AN353" s="3288"/>
      <c r="AO353" s="3288"/>
      <c r="AP353" s="3288"/>
      <c r="AQ353" s="3288"/>
      <c r="AR353" s="3288"/>
      <c r="AS353" s="3288"/>
      <c r="AT353" s="3298"/>
      <c r="AU353" s="3299"/>
      <c r="AV353" s="972">
        <f t="shared" si="207"/>
        <v>0</v>
      </c>
      <c r="AW353" s="972">
        <f t="shared" si="208"/>
        <v>0</v>
      </c>
      <c r="AX353" s="972">
        <f t="shared" si="209"/>
        <v>0</v>
      </c>
      <c r="AY353" s="3313">
        <f t="shared" si="184"/>
        <v>0</v>
      </c>
      <c r="AZ353" s="3268">
        <f t="shared" si="185"/>
        <v>0</v>
      </c>
      <c r="BA353" s="3268">
        <f t="shared" si="186"/>
        <v>0</v>
      </c>
      <c r="BB353" s="3268">
        <f t="shared" si="187"/>
        <v>0</v>
      </c>
      <c r="BC353" s="3268">
        <f t="shared" si="188"/>
        <v>0</v>
      </c>
      <c r="BD353" s="3268">
        <f t="shared" si="189"/>
        <v>0</v>
      </c>
      <c r="BE353" s="3268">
        <f t="shared" si="190"/>
        <v>0</v>
      </c>
      <c r="BF353" s="3268">
        <f t="shared" si="191"/>
        <v>0</v>
      </c>
      <c r="BG353" s="3268">
        <f t="shared" si="192"/>
        <v>0</v>
      </c>
      <c r="BH353" s="3268">
        <f t="shared" si="193"/>
        <v>0</v>
      </c>
      <c r="BI353" s="3268">
        <f t="shared" si="194"/>
        <v>0</v>
      </c>
      <c r="BJ353" s="3268">
        <f t="shared" si="195"/>
        <v>0</v>
      </c>
      <c r="BK353" s="3268">
        <f t="shared" si="196"/>
        <v>0</v>
      </c>
      <c r="BL353" s="3268">
        <f t="shared" si="197"/>
        <v>0</v>
      </c>
      <c r="BM353" s="3268">
        <f t="shared" si="198"/>
        <v>0</v>
      </c>
      <c r="BN353" s="3268">
        <f t="shared" si="199"/>
        <v>0</v>
      </c>
      <c r="BO353" s="3268">
        <f t="shared" si="200"/>
        <v>0</v>
      </c>
      <c r="BP353" s="3268">
        <f t="shared" si="201"/>
        <v>0</v>
      </c>
      <c r="BQ353" s="3268">
        <f t="shared" si="202"/>
        <v>0</v>
      </c>
      <c r="BR353" s="3268">
        <f t="shared" si="203"/>
        <v>0</v>
      </c>
      <c r="BS353" s="3268">
        <f t="shared" si="204"/>
        <v>0</v>
      </c>
      <c r="BT353" s="3320">
        <f t="shared" si="205"/>
        <v>0</v>
      </c>
    </row>
    <row r="354" spans="1:72">
      <c r="A354" s="3265"/>
      <c r="B354" s="3266"/>
      <c r="C354" s="3266"/>
      <c r="D354" s="3267"/>
      <c r="E354" s="3268">
        <f t="shared" si="206"/>
        <v>0</v>
      </c>
      <c r="F354" s="3269"/>
      <c r="G354" s="3270">
        <f t="shared" si="181"/>
        <v>0</v>
      </c>
      <c r="H354" s="3271">
        <f t="shared" si="182"/>
        <v>0</v>
      </c>
      <c r="I354" s="3278"/>
      <c r="J354" s="3278"/>
      <c r="K354" s="3278"/>
      <c r="L354" s="3278"/>
      <c r="M354" s="3278"/>
      <c r="N354" s="3278"/>
      <c r="O354" s="3278"/>
      <c r="P354" s="3278"/>
      <c r="Q354" s="3278"/>
      <c r="R354" s="3278"/>
      <c r="S354" s="3278"/>
      <c r="T354" s="3278"/>
      <c r="U354" s="3278"/>
      <c r="V354" s="3278"/>
      <c r="W354" s="3278"/>
      <c r="X354" s="3278"/>
      <c r="Y354" s="3278"/>
      <c r="Z354" s="3278"/>
      <c r="AA354" s="3278"/>
      <c r="AB354" s="3278"/>
      <c r="AC354" s="3268">
        <f t="shared" si="183"/>
        <v>0</v>
      </c>
      <c r="AD354" s="3288"/>
      <c r="AE354" s="3288"/>
      <c r="AF354" s="3288"/>
      <c r="AG354" s="3288"/>
      <c r="AH354" s="3288"/>
      <c r="AI354" s="3288"/>
      <c r="AJ354" s="3288"/>
      <c r="AK354" s="3288"/>
      <c r="AL354" s="3288"/>
      <c r="AM354" s="3288"/>
      <c r="AN354" s="3288"/>
      <c r="AO354" s="3288"/>
      <c r="AP354" s="3288"/>
      <c r="AQ354" s="3288"/>
      <c r="AR354" s="3288"/>
      <c r="AS354" s="3288"/>
      <c r="AT354" s="3298"/>
      <c r="AU354" s="3299"/>
      <c r="AV354" s="972">
        <f t="shared" si="207"/>
        <v>0</v>
      </c>
      <c r="AW354" s="972">
        <f t="shared" si="208"/>
        <v>0</v>
      </c>
      <c r="AX354" s="972">
        <f t="shared" si="209"/>
        <v>0</v>
      </c>
      <c r="AY354" s="3313">
        <f t="shared" si="184"/>
        <v>0</v>
      </c>
      <c r="AZ354" s="3268">
        <f t="shared" si="185"/>
        <v>0</v>
      </c>
      <c r="BA354" s="3268">
        <f t="shared" si="186"/>
        <v>0</v>
      </c>
      <c r="BB354" s="3268">
        <f t="shared" si="187"/>
        <v>0</v>
      </c>
      <c r="BC354" s="3268">
        <f t="shared" si="188"/>
        <v>0</v>
      </c>
      <c r="BD354" s="3268">
        <f t="shared" si="189"/>
        <v>0</v>
      </c>
      <c r="BE354" s="3268">
        <f t="shared" si="190"/>
        <v>0</v>
      </c>
      <c r="BF354" s="3268">
        <f t="shared" si="191"/>
        <v>0</v>
      </c>
      <c r="BG354" s="3268">
        <f t="shared" si="192"/>
        <v>0</v>
      </c>
      <c r="BH354" s="3268">
        <f t="shared" si="193"/>
        <v>0</v>
      </c>
      <c r="BI354" s="3268">
        <f t="shared" si="194"/>
        <v>0</v>
      </c>
      <c r="BJ354" s="3268">
        <f t="shared" si="195"/>
        <v>0</v>
      </c>
      <c r="BK354" s="3268">
        <f t="shared" si="196"/>
        <v>0</v>
      </c>
      <c r="BL354" s="3268">
        <f t="shared" si="197"/>
        <v>0</v>
      </c>
      <c r="BM354" s="3268">
        <f t="shared" si="198"/>
        <v>0</v>
      </c>
      <c r="BN354" s="3268">
        <f t="shared" si="199"/>
        <v>0</v>
      </c>
      <c r="BO354" s="3268">
        <f t="shared" si="200"/>
        <v>0</v>
      </c>
      <c r="BP354" s="3268">
        <f t="shared" si="201"/>
        <v>0</v>
      </c>
      <c r="BQ354" s="3268">
        <f t="shared" si="202"/>
        <v>0</v>
      </c>
      <c r="BR354" s="3268">
        <f t="shared" si="203"/>
        <v>0</v>
      </c>
      <c r="BS354" s="3268">
        <f t="shared" si="204"/>
        <v>0</v>
      </c>
      <c r="BT354" s="3320">
        <f t="shared" si="205"/>
        <v>0</v>
      </c>
    </row>
    <row r="355" spans="1:72">
      <c r="A355" s="3265"/>
      <c r="B355" s="3266"/>
      <c r="C355" s="3266"/>
      <c r="D355" s="3267"/>
      <c r="E355" s="3268">
        <f t="shared" si="206"/>
        <v>0</v>
      </c>
      <c r="F355" s="3269"/>
      <c r="G355" s="3270">
        <f t="shared" si="181"/>
        <v>0</v>
      </c>
      <c r="H355" s="3271">
        <f t="shared" si="182"/>
        <v>0</v>
      </c>
      <c r="I355" s="3278"/>
      <c r="J355" s="3278"/>
      <c r="K355" s="3278"/>
      <c r="L355" s="3278"/>
      <c r="M355" s="3278"/>
      <c r="N355" s="3278"/>
      <c r="O355" s="3278"/>
      <c r="P355" s="3278"/>
      <c r="Q355" s="3278"/>
      <c r="R355" s="3278"/>
      <c r="S355" s="3278"/>
      <c r="T355" s="3278"/>
      <c r="U355" s="3278"/>
      <c r="V355" s="3278"/>
      <c r="W355" s="3278"/>
      <c r="X355" s="3278"/>
      <c r="Y355" s="3278"/>
      <c r="Z355" s="3278"/>
      <c r="AA355" s="3278"/>
      <c r="AB355" s="3278"/>
      <c r="AC355" s="3268">
        <f t="shared" si="183"/>
        <v>0</v>
      </c>
      <c r="AD355" s="3288"/>
      <c r="AE355" s="3288"/>
      <c r="AF355" s="3288"/>
      <c r="AG355" s="3288"/>
      <c r="AH355" s="3288"/>
      <c r="AI355" s="3288"/>
      <c r="AJ355" s="3288"/>
      <c r="AK355" s="3288"/>
      <c r="AL355" s="3288"/>
      <c r="AM355" s="3288"/>
      <c r="AN355" s="3288"/>
      <c r="AO355" s="3288"/>
      <c r="AP355" s="3288"/>
      <c r="AQ355" s="3288"/>
      <c r="AR355" s="3288"/>
      <c r="AS355" s="3288"/>
      <c r="AT355" s="3298"/>
      <c r="AU355" s="3299"/>
      <c r="AV355" s="972">
        <f t="shared" si="207"/>
        <v>0</v>
      </c>
      <c r="AW355" s="972">
        <f t="shared" si="208"/>
        <v>0</v>
      </c>
      <c r="AX355" s="972">
        <f t="shared" si="209"/>
        <v>0</v>
      </c>
      <c r="AY355" s="3313">
        <f t="shared" si="184"/>
        <v>0</v>
      </c>
      <c r="AZ355" s="3268">
        <f t="shared" si="185"/>
        <v>0</v>
      </c>
      <c r="BA355" s="3268">
        <f t="shared" si="186"/>
        <v>0</v>
      </c>
      <c r="BB355" s="3268">
        <f t="shared" si="187"/>
        <v>0</v>
      </c>
      <c r="BC355" s="3268">
        <f t="shared" si="188"/>
        <v>0</v>
      </c>
      <c r="BD355" s="3268">
        <f t="shared" si="189"/>
        <v>0</v>
      </c>
      <c r="BE355" s="3268">
        <f t="shared" si="190"/>
        <v>0</v>
      </c>
      <c r="BF355" s="3268">
        <f t="shared" si="191"/>
        <v>0</v>
      </c>
      <c r="BG355" s="3268">
        <f t="shared" si="192"/>
        <v>0</v>
      </c>
      <c r="BH355" s="3268">
        <f t="shared" si="193"/>
        <v>0</v>
      </c>
      <c r="BI355" s="3268">
        <f t="shared" si="194"/>
        <v>0</v>
      </c>
      <c r="BJ355" s="3268">
        <f t="shared" si="195"/>
        <v>0</v>
      </c>
      <c r="BK355" s="3268">
        <f t="shared" si="196"/>
        <v>0</v>
      </c>
      <c r="BL355" s="3268">
        <f t="shared" si="197"/>
        <v>0</v>
      </c>
      <c r="BM355" s="3268">
        <f t="shared" si="198"/>
        <v>0</v>
      </c>
      <c r="BN355" s="3268">
        <f t="shared" si="199"/>
        <v>0</v>
      </c>
      <c r="BO355" s="3268">
        <f t="shared" si="200"/>
        <v>0</v>
      </c>
      <c r="BP355" s="3268">
        <f t="shared" si="201"/>
        <v>0</v>
      </c>
      <c r="BQ355" s="3268">
        <f t="shared" si="202"/>
        <v>0</v>
      </c>
      <c r="BR355" s="3268">
        <f t="shared" si="203"/>
        <v>0</v>
      </c>
      <c r="BS355" s="3268">
        <f t="shared" si="204"/>
        <v>0</v>
      </c>
      <c r="BT355" s="3320">
        <f t="shared" si="205"/>
        <v>0</v>
      </c>
    </row>
    <row r="356" spans="1:72">
      <c r="A356" s="3265"/>
      <c r="B356" s="3266"/>
      <c r="C356" s="3266"/>
      <c r="D356" s="3267"/>
      <c r="E356" s="3268">
        <f t="shared" si="206"/>
        <v>0</v>
      </c>
      <c r="F356" s="3269"/>
      <c r="G356" s="3270">
        <f t="shared" si="181"/>
        <v>0</v>
      </c>
      <c r="H356" s="3271">
        <f t="shared" si="182"/>
        <v>0</v>
      </c>
      <c r="I356" s="3278"/>
      <c r="J356" s="3278"/>
      <c r="K356" s="3278"/>
      <c r="L356" s="3278"/>
      <c r="M356" s="3278"/>
      <c r="N356" s="3278"/>
      <c r="O356" s="3278"/>
      <c r="P356" s="3278"/>
      <c r="Q356" s="3278"/>
      <c r="R356" s="3278"/>
      <c r="S356" s="3278"/>
      <c r="T356" s="3278"/>
      <c r="U356" s="3278"/>
      <c r="V356" s="3278"/>
      <c r="W356" s="3278"/>
      <c r="X356" s="3278"/>
      <c r="Y356" s="3278"/>
      <c r="Z356" s="3278"/>
      <c r="AA356" s="3278"/>
      <c r="AB356" s="3278"/>
      <c r="AC356" s="3268">
        <f t="shared" si="183"/>
        <v>0</v>
      </c>
      <c r="AD356" s="3288"/>
      <c r="AE356" s="3288"/>
      <c r="AF356" s="3288"/>
      <c r="AG356" s="3288"/>
      <c r="AH356" s="3288"/>
      <c r="AI356" s="3288"/>
      <c r="AJ356" s="3288"/>
      <c r="AK356" s="3288"/>
      <c r="AL356" s="3288"/>
      <c r="AM356" s="3288"/>
      <c r="AN356" s="3288"/>
      <c r="AO356" s="3288"/>
      <c r="AP356" s="3288"/>
      <c r="AQ356" s="3288"/>
      <c r="AR356" s="3288"/>
      <c r="AS356" s="3288"/>
      <c r="AT356" s="3298"/>
      <c r="AU356" s="3299"/>
      <c r="AV356" s="972">
        <f t="shared" si="207"/>
        <v>0</v>
      </c>
      <c r="AW356" s="972">
        <f t="shared" si="208"/>
        <v>0</v>
      </c>
      <c r="AX356" s="972">
        <f t="shared" si="209"/>
        <v>0</v>
      </c>
      <c r="AY356" s="3313">
        <f t="shared" si="184"/>
        <v>0</v>
      </c>
      <c r="AZ356" s="3268">
        <f t="shared" si="185"/>
        <v>0</v>
      </c>
      <c r="BA356" s="3268">
        <f t="shared" si="186"/>
        <v>0</v>
      </c>
      <c r="BB356" s="3268">
        <f t="shared" si="187"/>
        <v>0</v>
      </c>
      <c r="BC356" s="3268">
        <f t="shared" si="188"/>
        <v>0</v>
      </c>
      <c r="BD356" s="3268">
        <f t="shared" si="189"/>
        <v>0</v>
      </c>
      <c r="BE356" s="3268">
        <f t="shared" si="190"/>
        <v>0</v>
      </c>
      <c r="BF356" s="3268">
        <f t="shared" si="191"/>
        <v>0</v>
      </c>
      <c r="BG356" s="3268">
        <f t="shared" si="192"/>
        <v>0</v>
      </c>
      <c r="BH356" s="3268">
        <f t="shared" si="193"/>
        <v>0</v>
      </c>
      <c r="BI356" s="3268">
        <f t="shared" si="194"/>
        <v>0</v>
      </c>
      <c r="BJ356" s="3268">
        <f t="shared" si="195"/>
        <v>0</v>
      </c>
      <c r="BK356" s="3268">
        <f t="shared" si="196"/>
        <v>0</v>
      </c>
      <c r="BL356" s="3268">
        <f t="shared" si="197"/>
        <v>0</v>
      </c>
      <c r="BM356" s="3268">
        <f t="shared" si="198"/>
        <v>0</v>
      </c>
      <c r="BN356" s="3268">
        <f t="shared" si="199"/>
        <v>0</v>
      </c>
      <c r="BO356" s="3268">
        <f t="shared" si="200"/>
        <v>0</v>
      </c>
      <c r="BP356" s="3268">
        <f t="shared" si="201"/>
        <v>0</v>
      </c>
      <c r="BQ356" s="3268">
        <f t="shared" si="202"/>
        <v>0</v>
      </c>
      <c r="BR356" s="3268">
        <f t="shared" si="203"/>
        <v>0</v>
      </c>
      <c r="BS356" s="3268">
        <f t="shared" si="204"/>
        <v>0</v>
      </c>
      <c r="BT356" s="3320">
        <f t="shared" si="205"/>
        <v>0</v>
      </c>
    </row>
    <row r="357" spans="1:72">
      <c r="A357" s="3265"/>
      <c r="B357" s="3266"/>
      <c r="C357" s="3266"/>
      <c r="D357" s="3267"/>
      <c r="E357" s="3268">
        <f t="shared" si="206"/>
        <v>0</v>
      </c>
      <c r="F357" s="3269"/>
      <c r="G357" s="3270">
        <f t="shared" si="181"/>
        <v>0</v>
      </c>
      <c r="H357" s="3271">
        <f t="shared" si="182"/>
        <v>0</v>
      </c>
      <c r="I357" s="3278"/>
      <c r="J357" s="3278"/>
      <c r="K357" s="3278"/>
      <c r="L357" s="3278"/>
      <c r="M357" s="3278"/>
      <c r="N357" s="3278"/>
      <c r="O357" s="3278"/>
      <c r="P357" s="3278"/>
      <c r="Q357" s="3278"/>
      <c r="R357" s="3278"/>
      <c r="S357" s="3278"/>
      <c r="T357" s="3278"/>
      <c r="U357" s="3278"/>
      <c r="V357" s="3278"/>
      <c r="W357" s="3278"/>
      <c r="X357" s="3278"/>
      <c r="Y357" s="3278"/>
      <c r="Z357" s="3278"/>
      <c r="AA357" s="3278"/>
      <c r="AB357" s="3278"/>
      <c r="AC357" s="3268">
        <f t="shared" si="183"/>
        <v>0</v>
      </c>
      <c r="AD357" s="3288"/>
      <c r="AE357" s="3288"/>
      <c r="AF357" s="3288"/>
      <c r="AG357" s="3288"/>
      <c r="AH357" s="3288"/>
      <c r="AI357" s="3288"/>
      <c r="AJ357" s="3288"/>
      <c r="AK357" s="3288"/>
      <c r="AL357" s="3288"/>
      <c r="AM357" s="3288"/>
      <c r="AN357" s="3288"/>
      <c r="AO357" s="3288"/>
      <c r="AP357" s="3288"/>
      <c r="AQ357" s="3288"/>
      <c r="AR357" s="3288"/>
      <c r="AS357" s="3288"/>
      <c r="AT357" s="3298"/>
      <c r="AU357" s="3299"/>
      <c r="AV357" s="972">
        <f t="shared" si="207"/>
        <v>0</v>
      </c>
      <c r="AW357" s="972">
        <f t="shared" si="208"/>
        <v>0</v>
      </c>
      <c r="AX357" s="972">
        <f t="shared" si="209"/>
        <v>0</v>
      </c>
      <c r="AY357" s="3313">
        <f t="shared" si="184"/>
        <v>0</v>
      </c>
      <c r="AZ357" s="3268">
        <f t="shared" si="185"/>
        <v>0</v>
      </c>
      <c r="BA357" s="3268">
        <f t="shared" si="186"/>
        <v>0</v>
      </c>
      <c r="BB357" s="3268">
        <f t="shared" si="187"/>
        <v>0</v>
      </c>
      <c r="BC357" s="3268">
        <f t="shared" si="188"/>
        <v>0</v>
      </c>
      <c r="BD357" s="3268">
        <f t="shared" si="189"/>
        <v>0</v>
      </c>
      <c r="BE357" s="3268">
        <f t="shared" si="190"/>
        <v>0</v>
      </c>
      <c r="BF357" s="3268">
        <f t="shared" si="191"/>
        <v>0</v>
      </c>
      <c r="BG357" s="3268">
        <f t="shared" si="192"/>
        <v>0</v>
      </c>
      <c r="BH357" s="3268">
        <f t="shared" si="193"/>
        <v>0</v>
      </c>
      <c r="BI357" s="3268">
        <f t="shared" si="194"/>
        <v>0</v>
      </c>
      <c r="BJ357" s="3268">
        <f t="shared" si="195"/>
        <v>0</v>
      </c>
      <c r="BK357" s="3268">
        <f t="shared" si="196"/>
        <v>0</v>
      </c>
      <c r="BL357" s="3268">
        <f t="shared" si="197"/>
        <v>0</v>
      </c>
      <c r="BM357" s="3268">
        <f t="shared" si="198"/>
        <v>0</v>
      </c>
      <c r="BN357" s="3268">
        <f t="shared" si="199"/>
        <v>0</v>
      </c>
      <c r="BO357" s="3268">
        <f t="shared" si="200"/>
        <v>0</v>
      </c>
      <c r="BP357" s="3268">
        <f t="shared" si="201"/>
        <v>0</v>
      </c>
      <c r="BQ357" s="3268">
        <f t="shared" si="202"/>
        <v>0</v>
      </c>
      <c r="BR357" s="3268">
        <f t="shared" si="203"/>
        <v>0</v>
      </c>
      <c r="BS357" s="3268">
        <f t="shared" si="204"/>
        <v>0</v>
      </c>
      <c r="BT357" s="3320">
        <f t="shared" si="205"/>
        <v>0</v>
      </c>
    </row>
    <row r="358" spans="1:72">
      <c r="A358" s="3265"/>
      <c r="B358" s="3266"/>
      <c r="C358" s="3266"/>
      <c r="D358" s="3267"/>
      <c r="E358" s="3268">
        <f t="shared" si="206"/>
        <v>0</v>
      </c>
      <c r="F358" s="3269"/>
      <c r="G358" s="3270">
        <f t="shared" si="181"/>
        <v>0</v>
      </c>
      <c r="H358" s="3271">
        <f t="shared" si="182"/>
        <v>0</v>
      </c>
      <c r="I358" s="3278"/>
      <c r="J358" s="3278"/>
      <c r="K358" s="3278"/>
      <c r="L358" s="3278"/>
      <c r="M358" s="3278"/>
      <c r="N358" s="3278"/>
      <c r="O358" s="3278"/>
      <c r="P358" s="3278"/>
      <c r="Q358" s="3278"/>
      <c r="R358" s="3278"/>
      <c r="S358" s="3278"/>
      <c r="T358" s="3278"/>
      <c r="U358" s="3278"/>
      <c r="V358" s="3278"/>
      <c r="W358" s="3278"/>
      <c r="X358" s="3278"/>
      <c r="Y358" s="3278"/>
      <c r="Z358" s="3278"/>
      <c r="AA358" s="3278"/>
      <c r="AB358" s="3278"/>
      <c r="AC358" s="3268">
        <f t="shared" si="183"/>
        <v>0</v>
      </c>
      <c r="AD358" s="3288"/>
      <c r="AE358" s="3288"/>
      <c r="AF358" s="3288"/>
      <c r="AG358" s="3288"/>
      <c r="AH358" s="3288"/>
      <c r="AI358" s="3288"/>
      <c r="AJ358" s="3288"/>
      <c r="AK358" s="3288"/>
      <c r="AL358" s="3288"/>
      <c r="AM358" s="3288"/>
      <c r="AN358" s="3288"/>
      <c r="AO358" s="3288"/>
      <c r="AP358" s="3288"/>
      <c r="AQ358" s="3288"/>
      <c r="AR358" s="3288"/>
      <c r="AS358" s="3288"/>
      <c r="AT358" s="3298"/>
      <c r="AU358" s="3299"/>
      <c r="AV358" s="972">
        <f t="shared" si="207"/>
        <v>0</v>
      </c>
      <c r="AW358" s="972">
        <f t="shared" si="208"/>
        <v>0</v>
      </c>
      <c r="AX358" s="972">
        <f t="shared" si="209"/>
        <v>0</v>
      </c>
      <c r="AY358" s="3313">
        <f t="shared" si="184"/>
        <v>0</v>
      </c>
      <c r="AZ358" s="3268">
        <f t="shared" si="185"/>
        <v>0</v>
      </c>
      <c r="BA358" s="3268">
        <f t="shared" si="186"/>
        <v>0</v>
      </c>
      <c r="BB358" s="3268">
        <f t="shared" si="187"/>
        <v>0</v>
      </c>
      <c r="BC358" s="3268">
        <f t="shared" si="188"/>
        <v>0</v>
      </c>
      <c r="BD358" s="3268">
        <f t="shared" si="189"/>
        <v>0</v>
      </c>
      <c r="BE358" s="3268">
        <f t="shared" si="190"/>
        <v>0</v>
      </c>
      <c r="BF358" s="3268">
        <f t="shared" si="191"/>
        <v>0</v>
      </c>
      <c r="BG358" s="3268">
        <f t="shared" si="192"/>
        <v>0</v>
      </c>
      <c r="BH358" s="3268">
        <f t="shared" si="193"/>
        <v>0</v>
      </c>
      <c r="BI358" s="3268">
        <f t="shared" si="194"/>
        <v>0</v>
      </c>
      <c r="BJ358" s="3268">
        <f t="shared" si="195"/>
        <v>0</v>
      </c>
      <c r="BK358" s="3268">
        <f t="shared" si="196"/>
        <v>0</v>
      </c>
      <c r="BL358" s="3268">
        <f t="shared" si="197"/>
        <v>0</v>
      </c>
      <c r="BM358" s="3268">
        <f t="shared" si="198"/>
        <v>0</v>
      </c>
      <c r="BN358" s="3268">
        <f t="shared" si="199"/>
        <v>0</v>
      </c>
      <c r="BO358" s="3268">
        <f t="shared" si="200"/>
        <v>0</v>
      </c>
      <c r="BP358" s="3268">
        <f t="shared" si="201"/>
        <v>0</v>
      </c>
      <c r="BQ358" s="3268">
        <f t="shared" si="202"/>
        <v>0</v>
      </c>
      <c r="BR358" s="3268">
        <f t="shared" si="203"/>
        <v>0</v>
      </c>
      <c r="BS358" s="3268">
        <f t="shared" si="204"/>
        <v>0</v>
      </c>
      <c r="BT358" s="3320">
        <f t="shared" si="205"/>
        <v>0</v>
      </c>
    </row>
    <row r="359" spans="1:72">
      <c r="A359" s="3265"/>
      <c r="B359" s="3266"/>
      <c r="C359" s="3266"/>
      <c r="D359" s="3267"/>
      <c r="E359" s="3268">
        <f t="shared" si="206"/>
        <v>0</v>
      </c>
      <c r="F359" s="3269"/>
      <c r="G359" s="3270">
        <f t="shared" si="181"/>
        <v>0</v>
      </c>
      <c r="H359" s="3271">
        <f t="shared" si="182"/>
        <v>0</v>
      </c>
      <c r="I359" s="3278"/>
      <c r="J359" s="3278"/>
      <c r="K359" s="3278"/>
      <c r="L359" s="3278"/>
      <c r="M359" s="3278"/>
      <c r="N359" s="3278"/>
      <c r="O359" s="3278"/>
      <c r="P359" s="3278"/>
      <c r="Q359" s="3278"/>
      <c r="R359" s="3278"/>
      <c r="S359" s="3278"/>
      <c r="T359" s="3278"/>
      <c r="U359" s="3278"/>
      <c r="V359" s="3278"/>
      <c r="W359" s="3278"/>
      <c r="X359" s="3278"/>
      <c r="Y359" s="3278"/>
      <c r="Z359" s="3278"/>
      <c r="AA359" s="3278"/>
      <c r="AB359" s="3278"/>
      <c r="AC359" s="3268">
        <f t="shared" si="183"/>
        <v>0</v>
      </c>
      <c r="AD359" s="3288"/>
      <c r="AE359" s="3288"/>
      <c r="AF359" s="3288"/>
      <c r="AG359" s="3288"/>
      <c r="AH359" s="3288"/>
      <c r="AI359" s="3288"/>
      <c r="AJ359" s="3288"/>
      <c r="AK359" s="3288"/>
      <c r="AL359" s="3288"/>
      <c r="AM359" s="3288"/>
      <c r="AN359" s="3288"/>
      <c r="AO359" s="3288"/>
      <c r="AP359" s="3288"/>
      <c r="AQ359" s="3288"/>
      <c r="AR359" s="3288"/>
      <c r="AS359" s="3288"/>
      <c r="AT359" s="3298"/>
      <c r="AU359" s="3299"/>
      <c r="AV359" s="972">
        <f t="shared" si="207"/>
        <v>0</v>
      </c>
      <c r="AW359" s="972">
        <f t="shared" si="208"/>
        <v>0</v>
      </c>
      <c r="AX359" s="972">
        <f t="shared" si="209"/>
        <v>0</v>
      </c>
      <c r="AY359" s="3313">
        <f t="shared" si="184"/>
        <v>0</v>
      </c>
      <c r="AZ359" s="3268">
        <f t="shared" si="185"/>
        <v>0</v>
      </c>
      <c r="BA359" s="3268">
        <f t="shared" si="186"/>
        <v>0</v>
      </c>
      <c r="BB359" s="3268">
        <f t="shared" si="187"/>
        <v>0</v>
      </c>
      <c r="BC359" s="3268">
        <f t="shared" si="188"/>
        <v>0</v>
      </c>
      <c r="BD359" s="3268">
        <f t="shared" si="189"/>
        <v>0</v>
      </c>
      <c r="BE359" s="3268">
        <f t="shared" si="190"/>
        <v>0</v>
      </c>
      <c r="BF359" s="3268">
        <f t="shared" si="191"/>
        <v>0</v>
      </c>
      <c r="BG359" s="3268">
        <f t="shared" si="192"/>
        <v>0</v>
      </c>
      <c r="BH359" s="3268">
        <f t="shared" si="193"/>
        <v>0</v>
      </c>
      <c r="BI359" s="3268">
        <f t="shared" si="194"/>
        <v>0</v>
      </c>
      <c r="BJ359" s="3268">
        <f t="shared" si="195"/>
        <v>0</v>
      </c>
      <c r="BK359" s="3268">
        <f t="shared" si="196"/>
        <v>0</v>
      </c>
      <c r="BL359" s="3268">
        <f t="shared" si="197"/>
        <v>0</v>
      </c>
      <c r="BM359" s="3268">
        <f t="shared" si="198"/>
        <v>0</v>
      </c>
      <c r="BN359" s="3268">
        <f t="shared" si="199"/>
        <v>0</v>
      </c>
      <c r="BO359" s="3268">
        <f t="shared" si="200"/>
        <v>0</v>
      </c>
      <c r="BP359" s="3268">
        <f t="shared" si="201"/>
        <v>0</v>
      </c>
      <c r="BQ359" s="3268">
        <f t="shared" si="202"/>
        <v>0</v>
      </c>
      <c r="BR359" s="3268">
        <f t="shared" si="203"/>
        <v>0</v>
      </c>
      <c r="BS359" s="3268">
        <f t="shared" si="204"/>
        <v>0</v>
      </c>
      <c r="BT359" s="3320">
        <f t="shared" si="205"/>
        <v>0</v>
      </c>
    </row>
    <row r="360" spans="1:72">
      <c r="A360" s="3265"/>
      <c r="B360" s="3266"/>
      <c r="C360" s="3266"/>
      <c r="D360" s="3267"/>
      <c r="E360" s="3268">
        <f t="shared" si="206"/>
        <v>0</v>
      </c>
      <c r="F360" s="3269"/>
      <c r="G360" s="3270">
        <f t="shared" si="181"/>
        <v>0</v>
      </c>
      <c r="H360" s="3271">
        <f t="shared" si="182"/>
        <v>0</v>
      </c>
      <c r="I360" s="3278"/>
      <c r="J360" s="3278"/>
      <c r="K360" s="3278"/>
      <c r="L360" s="3278"/>
      <c r="M360" s="3278"/>
      <c r="N360" s="3278"/>
      <c r="O360" s="3278"/>
      <c r="P360" s="3278"/>
      <c r="Q360" s="3278"/>
      <c r="R360" s="3278"/>
      <c r="S360" s="3278"/>
      <c r="T360" s="3278"/>
      <c r="U360" s="3278"/>
      <c r="V360" s="3278"/>
      <c r="W360" s="3278"/>
      <c r="X360" s="3278"/>
      <c r="Y360" s="3278"/>
      <c r="Z360" s="3278"/>
      <c r="AA360" s="3278"/>
      <c r="AB360" s="3278"/>
      <c r="AC360" s="3268">
        <f t="shared" si="183"/>
        <v>0</v>
      </c>
      <c r="AD360" s="3288"/>
      <c r="AE360" s="3288"/>
      <c r="AF360" s="3288"/>
      <c r="AG360" s="3288"/>
      <c r="AH360" s="3288"/>
      <c r="AI360" s="3288"/>
      <c r="AJ360" s="3288"/>
      <c r="AK360" s="3288"/>
      <c r="AL360" s="3288"/>
      <c r="AM360" s="3288"/>
      <c r="AN360" s="3288"/>
      <c r="AO360" s="3288"/>
      <c r="AP360" s="3288"/>
      <c r="AQ360" s="3288"/>
      <c r="AR360" s="3288"/>
      <c r="AS360" s="3288"/>
      <c r="AT360" s="3298"/>
      <c r="AU360" s="3299"/>
      <c r="AV360" s="972">
        <f t="shared" si="207"/>
        <v>0</v>
      </c>
      <c r="AW360" s="972">
        <f t="shared" si="208"/>
        <v>0</v>
      </c>
      <c r="AX360" s="972">
        <f t="shared" si="209"/>
        <v>0</v>
      </c>
      <c r="AY360" s="3313">
        <f t="shared" si="184"/>
        <v>0</v>
      </c>
      <c r="AZ360" s="3268">
        <f t="shared" si="185"/>
        <v>0</v>
      </c>
      <c r="BA360" s="3268">
        <f t="shared" si="186"/>
        <v>0</v>
      </c>
      <c r="BB360" s="3268">
        <f t="shared" si="187"/>
        <v>0</v>
      </c>
      <c r="BC360" s="3268">
        <f t="shared" si="188"/>
        <v>0</v>
      </c>
      <c r="BD360" s="3268">
        <f t="shared" si="189"/>
        <v>0</v>
      </c>
      <c r="BE360" s="3268">
        <f t="shared" si="190"/>
        <v>0</v>
      </c>
      <c r="BF360" s="3268">
        <f t="shared" si="191"/>
        <v>0</v>
      </c>
      <c r="BG360" s="3268">
        <f t="shared" si="192"/>
        <v>0</v>
      </c>
      <c r="BH360" s="3268">
        <f t="shared" si="193"/>
        <v>0</v>
      </c>
      <c r="BI360" s="3268">
        <f t="shared" si="194"/>
        <v>0</v>
      </c>
      <c r="BJ360" s="3268">
        <f t="shared" si="195"/>
        <v>0</v>
      </c>
      <c r="BK360" s="3268">
        <f t="shared" si="196"/>
        <v>0</v>
      </c>
      <c r="BL360" s="3268">
        <f t="shared" si="197"/>
        <v>0</v>
      </c>
      <c r="BM360" s="3268">
        <f t="shared" si="198"/>
        <v>0</v>
      </c>
      <c r="BN360" s="3268">
        <f t="shared" si="199"/>
        <v>0</v>
      </c>
      <c r="BO360" s="3268">
        <f t="shared" si="200"/>
        <v>0</v>
      </c>
      <c r="BP360" s="3268">
        <f t="shared" si="201"/>
        <v>0</v>
      </c>
      <c r="BQ360" s="3268">
        <f t="shared" si="202"/>
        <v>0</v>
      </c>
      <c r="BR360" s="3268">
        <f t="shared" si="203"/>
        <v>0</v>
      </c>
      <c r="BS360" s="3268">
        <f t="shared" si="204"/>
        <v>0</v>
      </c>
      <c r="BT360" s="3320">
        <f t="shared" si="205"/>
        <v>0</v>
      </c>
    </row>
    <row r="361" spans="1:72">
      <c r="A361" s="3265"/>
      <c r="B361" s="3266"/>
      <c r="C361" s="3266"/>
      <c r="D361" s="3267"/>
      <c r="E361" s="3268">
        <f t="shared" si="206"/>
        <v>0</v>
      </c>
      <c r="F361" s="3269"/>
      <c r="G361" s="3270">
        <f t="shared" si="181"/>
        <v>0</v>
      </c>
      <c r="H361" s="3271">
        <f t="shared" si="182"/>
        <v>0</v>
      </c>
      <c r="I361" s="3278"/>
      <c r="J361" s="3278"/>
      <c r="K361" s="3278"/>
      <c r="L361" s="3278"/>
      <c r="M361" s="3278"/>
      <c r="N361" s="3278"/>
      <c r="O361" s="3278"/>
      <c r="P361" s="3278"/>
      <c r="Q361" s="3278"/>
      <c r="R361" s="3278"/>
      <c r="S361" s="3278"/>
      <c r="T361" s="3278"/>
      <c r="U361" s="3278"/>
      <c r="V361" s="3278"/>
      <c r="W361" s="3278"/>
      <c r="X361" s="3278"/>
      <c r="Y361" s="3278"/>
      <c r="Z361" s="3278"/>
      <c r="AA361" s="3278"/>
      <c r="AB361" s="3278"/>
      <c r="AC361" s="3268">
        <f t="shared" si="183"/>
        <v>0</v>
      </c>
      <c r="AD361" s="3288"/>
      <c r="AE361" s="3288"/>
      <c r="AF361" s="3288"/>
      <c r="AG361" s="3288"/>
      <c r="AH361" s="3288"/>
      <c r="AI361" s="3288"/>
      <c r="AJ361" s="3288"/>
      <c r="AK361" s="3288"/>
      <c r="AL361" s="3288"/>
      <c r="AM361" s="3288"/>
      <c r="AN361" s="3288"/>
      <c r="AO361" s="3288"/>
      <c r="AP361" s="3288"/>
      <c r="AQ361" s="3288"/>
      <c r="AR361" s="3288"/>
      <c r="AS361" s="3288"/>
      <c r="AT361" s="3298"/>
      <c r="AU361" s="3299"/>
      <c r="AV361" s="972">
        <f t="shared" si="207"/>
        <v>0</v>
      </c>
      <c r="AW361" s="972">
        <f t="shared" si="208"/>
        <v>0</v>
      </c>
      <c r="AX361" s="972">
        <f t="shared" si="209"/>
        <v>0</v>
      </c>
      <c r="AY361" s="3313">
        <f t="shared" si="184"/>
        <v>0</v>
      </c>
      <c r="AZ361" s="3268">
        <f t="shared" si="185"/>
        <v>0</v>
      </c>
      <c r="BA361" s="3268">
        <f t="shared" si="186"/>
        <v>0</v>
      </c>
      <c r="BB361" s="3268">
        <f t="shared" si="187"/>
        <v>0</v>
      </c>
      <c r="BC361" s="3268">
        <f t="shared" si="188"/>
        <v>0</v>
      </c>
      <c r="BD361" s="3268">
        <f t="shared" si="189"/>
        <v>0</v>
      </c>
      <c r="BE361" s="3268">
        <f t="shared" si="190"/>
        <v>0</v>
      </c>
      <c r="BF361" s="3268">
        <f t="shared" si="191"/>
        <v>0</v>
      </c>
      <c r="BG361" s="3268">
        <f t="shared" si="192"/>
        <v>0</v>
      </c>
      <c r="BH361" s="3268">
        <f t="shared" si="193"/>
        <v>0</v>
      </c>
      <c r="BI361" s="3268">
        <f t="shared" si="194"/>
        <v>0</v>
      </c>
      <c r="BJ361" s="3268">
        <f t="shared" si="195"/>
        <v>0</v>
      </c>
      <c r="BK361" s="3268">
        <f t="shared" si="196"/>
        <v>0</v>
      </c>
      <c r="BL361" s="3268">
        <f t="shared" si="197"/>
        <v>0</v>
      </c>
      <c r="BM361" s="3268">
        <f t="shared" si="198"/>
        <v>0</v>
      </c>
      <c r="BN361" s="3268">
        <f t="shared" si="199"/>
        <v>0</v>
      </c>
      <c r="BO361" s="3268">
        <f t="shared" si="200"/>
        <v>0</v>
      </c>
      <c r="BP361" s="3268">
        <f t="shared" si="201"/>
        <v>0</v>
      </c>
      <c r="BQ361" s="3268">
        <f t="shared" si="202"/>
        <v>0</v>
      </c>
      <c r="BR361" s="3268">
        <f t="shared" si="203"/>
        <v>0</v>
      </c>
      <c r="BS361" s="3268">
        <f t="shared" si="204"/>
        <v>0</v>
      </c>
      <c r="BT361" s="3320">
        <f t="shared" si="205"/>
        <v>0</v>
      </c>
    </row>
    <row r="362" spans="1:72">
      <c r="A362" s="3265"/>
      <c r="B362" s="3266"/>
      <c r="C362" s="3266"/>
      <c r="D362" s="3267"/>
      <c r="E362" s="3268">
        <f t="shared" si="206"/>
        <v>0</v>
      </c>
      <c r="F362" s="3269"/>
      <c r="G362" s="3270">
        <f t="shared" si="181"/>
        <v>0</v>
      </c>
      <c r="H362" s="3271">
        <f t="shared" si="182"/>
        <v>0</v>
      </c>
      <c r="I362" s="3278"/>
      <c r="J362" s="3278"/>
      <c r="K362" s="3278"/>
      <c r="L362" s="3278"/>
      <c r="M362" s="3278"/>
      <c r="N362" s="3278"/>
      <c r="O362" s="3278"/>
      <c r="P362" s="3278"/>
      <c r="Q362" s="3278"/>
      <c r="R362" s="3278"/>
      <c r="S362" s="3278"/>
      <c r="T362" s="3278"/>
      <c r="U362" s="3278"/>
      <c r="V362" s="3278"/>
      <c r="W362" s="3278"/>
      <c r="X362" s="3278"/>
      <c r="Y362" s="3278"/>
      <c r="Z362" s="3278"/>
      <c r="AA362" s="3278"/>
      <c r="AB362" s="3278"/>
      <c r="AC362" s="3268">
        <f t="shared" si="183"/>
        <v>0</v>
      </c>
      <c r="AD362" s="3288"/>
      <c r="AE362" s="3288"/>
      <c r="AF362" s="3288"/>
      <c r="AG362" s="3288"/>
      <c r="AH362" s="3288"/>
      <c r="AI362" s="3288"/>
      <c r="AJ362" s="3288"/>
      <c r="AK362" s="3288"/>
      <c r="AL362" s="3288"/>
      <c r="AM362" s="3288"/>
      <c r="AN362" s="3288"/>
      <c r="AO362" s="3288"/>
      <c r="AP362" s="3288"/>
      <c r="AQ362" s="3288"/>
      <c r="AR362" s="3288"/>
      <c r="AS362" s="3288"/>
      <c r="AT362" s="3298"/>
      <c r="AU362" s="3299"/>
      <c r="AV362" s="972">
        <f t="shared" si="207"/>
        <v>0</v>
      </c>
      <c r="AW362" s="972">
        <f t="shared" si="208"/>
        <v>0</v>
      </c>
      <c r="AX362" s="972">
        <f t="shared" si="209"/>
        <v>0</v>
      </c>
      <c r="AY362" s="3313">
        <f t="shared" si="184"/>
        <v>0</v>
      </c>
      <c r="AZ362" s="3268">
        <f t="shared" si="185"/>
        <v>0</v>
      </c>
      <c r="BA362" s="3268">
        <f t="shared" si="186"/>
        <v>0</v>
      </c>
      <c r="BB362" s="3268">
        <f t="shared" si="187"/>
        <v>0</v>
      </c>
      <c r="BC362" s="3268">
        <f t="shared" si="188"/>
        <v>0</v>
      </c>
      <c r="BD362" s="3268">
        <f t="shared" si="189"/>
        <v>0</v>
      </c>
      <c r="BE362" s="3268">
        <f t="shared" si="190"/>
        <v>0</v>
      </c>
      <c r="BF362" s="3268">
        <f t="shared" si="191"/>
        <v>0</v>
      </c>
      <c r="BG362" s="3268">
        <f t="shared" si="192"/>
        <v>0</v>
      </c>
      <c r="BH362" s="3268">
        <f t="shared" si="193"/>
        <v>0</v>
      </c>
      <c r="BI362" s="3268">
        <f t="shared" si="194"/>
        <v>0</v>
      </c>
      <c r="BJ362" s="3268">
        <f t="shared" si="195"/>
        <v>0</v>
      </c>
      <c r="BK362" s="3268">
        <f t="shared" si="196"/>
        <v>0</v>
      </c>
      <c r="BL362" s="3268">
        <f t="shared" si="197"/>
        <v>0</v>
      </c>
      <c r="BM362" s="3268">
        <f t="shared" si="198"/>
        <v>0</v>
      </c>
      <c r="BN362" s="3268">
        <f t="shared" si="199"/>
        <v>0</v>
      </c>
      <c r="BO362" s="3268">
        <f t="shared" si="200"/>
        <v>0</v>
      </c>
      <c r="BP362" s="3268">
        <f t="shared" si="201"/>
        <v>0</v>
      </c>
      <c r="BQ362" s="3268">
        <f t="shared" si="202"/>
        <v>0</v>
      </c>
      <c r="BR362" s="3268">
        <f t="shared" si="203"/>
        <v>0</v>
      </c>
      <c r="BS362" s="3268">
        <f t="shared" si="204"/>
        <v>0</v>
      </c>
      <c r="BT362" s="3320">
        <f t="shared" si="205"/>
        <v>0</v>
      </c>
    </row>
    <row r="363" spans="1:72">
      <c r="A363" s="3265"/>
      <c r="B363" s="3266"/>
      <c r="C363" s="3266"/>
      <c r="D363" s="3267"/>
      <c r="E363" s="3268">
        <f t="shared" si="206"/>
        <v>0</v>
      </c>
      <c r="F363" s="3269"/>
      <c r="G363" s="3270">
        <f t="shared" si="181"/>
        <v>0</v>
      </c>
      <c r="H363" s="3271">
        <f t="shared" si="182"/>
        <v>0</v>
      </c>
      <c r="I363" s="3278"/>
      <c r="J363" s="3278"/>
      <c r="K363" s="3278"/>
      <c r="L363" s="3278"/>
      <c r="M363" s="3278"/>
      <c r="N363" s="3278"/>
      <c r="O363" s="3278"/>
      <c r="P363" s="3278"/>
      <c r="Q363" s="3278"/>
      <c r="R363" s="3278"/>
      <c r="S363" s="3278"/>
      <c r="T363" s="3278"/>
      <c r="U363" s="3278"/>
      <c r="V363" s="3278"/>
      <c r="W363" s="3278"/>
      <c r="X363" s="3278"/>
      <c r="Y363" s="3278"/>
      <c r="Z363" s="3278"/>
      <c r="AA363" s="3278"/>
      <c r="AB363" s="3278"/>
      <c r="AC363" s="3268">
        <f t="shared" si="183"/>
        <v>0</v>
      </c>
      <c r="AD363" s="3288"/>
      <c r="AE363" s="3288"/>
      <c r="AF363" s="3288"/>
      <c r="AG363" s="3288"/>
      <c r="AH363" s="3288"/>
      <c r="AI363" s="3288"/>
      <c r="AJ363" s="3288"/>
      <c r="AK363" s="3288"/>
      <c r="AL363" s="3288"/>
      <c r="AM363" s="3288"/>
      <c r="AN363" s="3288"/>
      <c r="AO363" s="3288"/>
      <c r="AP363" s="3288"/>
      <c r="AQ363" s="3288"/>
      <c r="AR363" s="3288"/>
      <c r="AS363" s="3288"/>
      <c r="AT363" s="3298"/>
      <c r="AU363" s="3299"/>
      <c r="AV363" s="972">
        <f t="shared" si="207"/>
        <v>0</v>
      </c>
      <c r="AW363" s="972">
        <f t="shared" si="208"/>
        <v>0</v>
      </c>
      <c r="AX363" s="972">
        <f t="shared" si="209"/>
        <v>0</v>
      </c>
      <c r="AY363" s="3313">
        <f t="shared" si="184"/>
        <v>0</v>
      </c>
      <c r="AZ363" s="3268">
        <f t="shared" si="185"/>
        <v>0</v>
      </c>
      <c r="BA363" s="3268">
        <f t="shared" si="186"/>
        <v>0</v>
      </c>
      <c r="BB363" s="3268">
        <f t="shared" si="187"/>
        <v>0</v>
      </c>
      <c r="BC363" s="3268">
        <f t="shared" si="188"/>
        <v>0</v>
      </c>
      <c r="BD363" s="3268">
        <f t="shared" si="189"/>
        <v>0</v>
      </c>
      <c r="BE363" s="3268">
        <f t="shared" si="190"/>
        <v>0</v>
      </c>
      <c r="BF363" s="3268">
        <f t="shared" si="191"/>
        <v>0</v>
      </c>
      <c r="BG363" s="3268">
        <f t="shared" si="192"/>
        <v>0</v>
      </c>
      <c r="BH363" s="3268">
        <f t="shared" si="193"/>
        <v>0</v>
      </c>
      <c r="BI363" s="3268">
        <f t="shared" si="194"/>
        <v>0</v>
      </c>
      <c r="BJ363" s="3268">
        <f t="shared" si="195"/>
        <v>0</v>
      </c>
      <c r="BK363" s="3268">
        <f t="shared" si="196"/>
        <v>0</v>
      </c>
      <c r="BL363" s="3268">
        <f t="shared" si="197"/>
        <v>0</v>
      </c>
      <c r="BM363" s="3268">
        <f t="shared" si="198"/>
        <v>0</v>
      </c>
      <c r="BN363" s="3268">
        <f t="shared" si="199"/>
        <v>0</v>
      </c>
      <c r="BO363" s="3268">
        <f t="shared" si="200"/>
        <v>0</v>
      </c>
      <c r="BP363" s="3268">
        <f t="shared" si="201"/>
        <v>0</v>
      </c>
      <c r="BQ363" s="3268">
        <f t="shared" si="202"/>
        <v>0</v>
      </c>
      <c r="BR363" s="3268">
        <f t="shared" si="203"/>
        <v>0</v>
      </c>
      <c r="BS363" s="3268">
        <f t="shared" si="204"/>
        <v>0</v>
      </c>
      <c r="BT363" s="3320">
        <f t="shared" si="205"/>
        <v>0</v>
      </c>
    </row>
    <row r="364" spans="1:72">
      <c r="A364" s="3265"/>
      <c r="B364" s="3266"/>
      <c r="C364" s="3266"/>
      <c r="D364" s="3267"/>
      <c r="E364" s="3268">
        <f t="shared" si="206"/>
        <v>0</v>
      </c>
      <c r="F364" s="3269"/>
      <c r="G364" s="3270">
        <f t="shared" ref="G364:G397" si="210">H364+AC364+AT364</f>
        <v>0</v>
      </c>
      <c r="H364" s="3271">
        <f t="shared" ref="H364:H397" si="211">SUMIF(I$12:AB$12,"总值",I364:AB364)</f>
        <v>0</v>
      </c>
      <c r="I364" s="3278"/>
      <c r="J364" s="3278"/>
      <c r="K364" s="3278"/>
      <c r="L364" s="3278"/>
      <c r="M364" s="3278"/>
      <c r="N364" s="3278"/>
      <c r="O364" s="3278"/>
      <c r="P364" s="3278"/>
      <c r="Q364" s="3278"/>
      <c r="R364" s="3278"/>
      <c r="S364" s="3278"/>
      <c r="T364" s="3278"/>
      <c r="U364" s="3278"/>
      <c r="V364" s="3278"/>
      <c r="W364" s="3278"/>
      <c r="X364" s="3278"/>
      <c r="Y364" s="3278"/>
      <c r="Z364" s="3278"/>
      <c r="AA364" s="3278"/>
      <c r="AB364" s="3278"/>
      <c r="AC364" s="3268">
        <f t="shared" ref="AC364:AC397" si="212">SUMIF(AD$12:AS$12,"总值",AD364:AS364)</f>
        <v>0</v>
      </c>
      <c r="AD364" s="3288"/>
      <c r="AE364" s="3288"/>
      <c r="AF364" s="3288"/>
      <c r="AG364" s="3288"/>
      <c r="AH364" s="3288"/>
      <c r="AI364" s="3288"/>
      <c r="AJ364" s="3288"/>
      <c r="AK364" s="3288"/>
      <c r="AL364" s="3288"/>
      <c r="AM364" s="3288"/>
      <c r="AN364" s="3288"/>
      <c r="AO364" s="3288"/>
      <c r="AP364" s="3288"/>
      <c r="AQ364" s="3288"/>
      <c r="AR364" s="3288"/>
      <c r="AS364" s="3288"/>
      <c r="AT364" s="3298"/>
      <c r="AU364" s="3299"/>
      <c r="AV364" s="972">
        <f t="shared" si="207"/>
        <v>0</v>
      </c>
      <c r="AW364" s="972">
        <f t="shared" si="208"/>
        <v>0</v>
      </c>
      <c r="AX364" s="972">
        <f t="shared" si="209"/>
        <v>0</v>
      </c>
      <c r="AY364" s="3313">
        <f t="shared" ref="AY364:AY397" si="213">ROUND($AY$6*AZ364/$AZ$5,2)</f>
        <v>0</v>
      </c>
      <c r="AZ364" s="3268">
        <f t="shared" ref="AZ364:AZ397" si="214">BA364+BL364</f>
        <v>0</v>
      </c>
      <c r="BA364" s="3268">
        <f t="shared" ref="BA364:BA397" si="215">SUM(BB364:BK364)</f>
        <v>0</v>
      </c>
      <c r="BB364" s="3268">
        <f t="shared" ref="BB364:BB397" si="216">IF($D364="是",I364-J364,0)</f>
        <v>0</v>
      </c>
      <c r="BC364" s="3268">
        <f t="shared" ref="BC364:BC397" si="217">IF($D364="是",K364-L364,0)</f>
        <v>0</v>
      </c>
      <c r="BD364" s="3268">
        <f t="shared" ref="BD364:BD397" si="218">IF($D364="是",M364-N364,0)</f>
        <v>0</v>
      </c>
      <c r="BE364" s="3268">
        <f t="shared" ref="BE364:BE397" si="219">IF($D364="是",O364-P364,0)</f>
        <v>0</v>
      </c>
      <c r="BF364" s="3268">
        <f t="shared" ref="BF364:BF397" si="220">IF($D364="是",Q364-R364,0)</f>
        <v>0</v>
      </c>
      <c r="BG364" s="3268">
        <f t="shared" ref="BG364:BG397" si="221">IF($D364="是",S364-T364,0)</f>
        <v>0</v>
      </c>
      <c r="BH364" s="3268">
        <f t="shared" ref="BH364:BH397" si="222">IF($D364="是",U364-V364,0)</f>
        <v>0</v>
      </c>
      <c r="BI364" s="3268">
        <f t="shared" ref="BI364:BI397" si="223">IF($D364="是",W364-X364,0)</f>
        <v>0</v>
      </c>
      <c r="BJ364" s="3268">
        <f t="shared" ref="BJ364:BJ397" si="224">IF($D364="是",Y364-Z364,0)</f>
        <v>0</v>
      </c>
      <c r="BK364" s="3268">
        <f t="shared" ref="BK364:BK397" si="225">IF($D364="是",AA364-AB364,0)</f>
        <v>0</v>
      </c>
      <c r="BL364" s="3268">
        <f t="shared" ref="BL364:BL397" si="226">SUM(BM364:BT364)</f>
        <v>0</v>
      </c>
      <c r="BM364" s="3268">
        <f t="shared" ref="BM364:BM397" si="227">IF($D364="是",AD364-AE364,0)</f>
        <v>0</v>
      </c>
      <c r="BN364" s="3268">
        <f t="shared" ref="BN364:BN397" si="228">IF($D364="是",AF364-AG364,0)</f>
        <v>0</v>
      </c>
      <c r="BO364" s="3268">
        <f t="shared" ref="BO364:BO397" si="229">IF($D364="是",AH364-AI364,0)</f>
        <v>0</v>
      </c>
      <c r="BP364" s="3268">
        <f t="shared" ref="BP364:BP397" si="230">IF($D364="是",AJ364-AK364,0)</f>
        <v>0</v>
      </c>
      <c r="BQ364" s="3268">
        <f t="shared" ref="BQ364:BQ397" si="231">IF($D364="是",AL364-AM364,0)</f>
        <v>0</v>
      </c>
      <c r="BR364" s="3268">
        <f t="shared" ref="BR364:BR397" si="232">IF($D364="是",AN364-AO364,0)</f>
        <v>0</v>
      </c>
      <c r="BS364" s="3268">
        <f t="shared" ref="BS364:BS397" si="233">IF($D364="是",AP364-AQ364,0)</f>
        <v>0</v>
      </c>
      <c r="BT364" s="3320">
        <f t="shared" ref="BT364:BT397" si="234">IF($D364="是",AR364-AS364,0)</f>
        <v>0</v>
      </c>
    </row>
    <row r="365" spans="1:72">
      <c r="A365" s="3265"/>
      <c r="B365" s="3266"/>
      <c r="C365" s="3266"/>
      <c r="D365" s="3267"/>
      <c r="E365" s="3268">
        <f t="shared" si="206"/>
        <v>0</v>
      </c>
      <c r="F365" s="3269"/>
      <c r="G365" s="3270">
        <f t="shared" si="210"/>
        <v>0</v>
      </c>
      <c r="H365" s="3271">
        <f t="shared" si="211"/>
        <v>0</v>
      </c>
      <c r="I365" s="3278"/>
      <c r="J365" s="3278"/>
      <c r="K365" s="3278"/>
      <c r="L365" s="3278"/>
      <c r="M365" s="3278"/>
      <c r="N365" s="3278"/>
      <c r="O365" s="3278"/>
      <c r="P365" s="3278"/>
      <c r="Q365" s="3278"/>
      <c r="R365" s="3278"/>
      <c r="S365" s="3278"/>
      <c r="T365" s="3278"/>
      <c r="U365" s="3278"/>
      <c r="V365" s="3278"/>
      <c r="W365" s="3278"/>
      <c r="X365" s="3278"/>
      <c r="Y365" s="3278"/>
      <c r="Z365" s="3278"/>
      <c r="AA365" s="3278"/>
      <c r="AB365" s="3278"/>
      <c r="AC365" s="3268">
        <f t="shared" si="212"/>
        <v>0</v>
      </c>
      <c r="AD365" s="3288"/>
      <c r="AE365" s="3288"/>
      <c r="AF365" s="3288"/>
      <c r="AG365" s="3288"/>
      <c r="AH365" s="3288"/>
      <c r="AI365" s="3288"/>
      <c r="AJ365" s="3288"/>
      <c r="AK365" s="3288"/>
      <c r="AL365" s="3288"/>
      <c r="AM365" s="3288"/>
      <c r="AN365" s="3288"/>
      <c r="AO365" s="3288"/>
      <c r="AP365" s="3288"/>
      <c r="AQ365" s="3288"/>
      <c r="AR365" s="3288"/>
      <c r="AS365" s="3288"/>
      <c r="AT365" s="3298"/>
      <c r="AU365" s="3299"/>
      <c r="AV365" s="972">
        <f t="shared" si="207"/>
        <v>0</v>
      </c>
      <c r="AW365" s="972">
        <f t="shared" si="208"/>
        <v>0</v>
      </c>
      <c r="AX365" s="972">
        <f t="shared" si="209"/>
        <v>0</v>
      </c>
      <c r="AY365" s="3313">
        <f t="shared" si="213"/>
        <v>0</v>
      </c>
      <c r="AZ365" s="3268">
        <f t="shared" si="214"/>
        <v>0</v>
      </c>
      <c r="BA365" s="3268">
        <f t="shared" si="215"/>
        <v>0</v>
      </c>
      <c r="BB365" s="3268">
        <f t="shared" si="216"/>
        <v>0</v>
      </c>
      <c r="BC365" s="3268">
        <f t="shared" si="217"/>
        <v>0</v>
      </c>
      <c r="BD365" s="3268">
        <f t="shared" si="218"/>
        <v>0</v>
      </c>
      <c r="BE365" s="3268">
        <f t="shared" si="219"/>
        <v>0</v>
      </c>
      <c r="BF365" s="3268">
        <f t="shared" si="220"/>
        <v>0</v>
      </c>
      <c r="BG365" s="3268">
        <f t="shared" si="221"/>
        <v>0</v>
      </c>
      <c r="BH365" s="3268">
        <f t="shared" si="222"/>
        <v>0</v>
      </c>
      <c r="BI365" s="3268">
        <f t="shared" si="223"/>
        <v>0</v>
      </c>
      <c r="BJ365" s="3268">
        <f t="shared" si="224"/>
        <v>0</v>
      </c>
      <c r="BK365" s="3268">
        <f t="shared" si="225"/>
        <v>0</v>
      </c>
      <c r="BL365" s="3268">
        <f t="shared" si="226"/>
        <v>0</v>
      </c>
      <c r="BM365" s="3268">
        <f t="shared" si="227"/>
        <v>0</v>
      </c>
      <c r="BN365" s="3268">
        <f t="shared" si="228"/>
        <v>0</v>
      </c>
      <c r="BO365" s="3268">
        <f t="shared" si="229"/>
        <v>0</v>
      </c>
      <c r="BP365" s="3268">
        <f t="shared" si="230"/>
        <v>0</v>
      </c>
      <c r="BQ365" s="3268">
        <f t="shared" si="231"/>
        <v>0</v>
      </c>
      <c r="BR365" s="3268">
        <f t="shared" si="232"/>
        <v>0</v>
      </c>
      <c r="BS365" s="3268">
        <f t="shared" si="233"/>
        <v>0</v>
      </c>
      <c r="BT365" s="3320">
        <f t="shared" si="234"/>
        <v>0</v>
      </c>
    </row>
    <row r="366" spans="1:72">
      <c r="A366" s="3265"/>
      <c r="B366" s="3266"/>
      <c r="C366" s="3266"/>
      <c r="D366" s="3267"/>
      <c r="E366" s="3268">
        <f t="shared" si="206"/>
        <v>0</v>
      </c>
      <c r="F366" s="3269"/>
      <c r="G366" s="3270">
        <f t="shared" si="210"/>
        <v>0</v>
      </c>
      <c r="H366" s="3271">
        <f t="shared" si="211"/>
        <v>0</v>
      </c>
      <c r="I366" s="3278"/>
      <c r="J366" s="3278"/>
      <c r="K366" s="3278"/>
      <c r="L366" s="3278"/>
      <c r="M366" s="3278"/>
      <c r="N366" s="3278"/>
      <c r="O366" s="3278"/>
      <c r="P366" s="3278"/>
      <c r="Q366" s="3278"/>
      <c r="R366" s="3278"/>
      <c r="S366" s="3278"/>
      <c r="T366" s="3278"/>
      <c r="U366" s="3278"/>
      <c r="V366" s="3278"/>
      <c r="W366" s="3278"/>
      <c r="X366" s="3278"/>
      <c r="Y366" s="3278"/>
      <c r="Z366" s="3278"/>
      <c r="AA366" s="3278"/>
      <c r="AB366" s="3278"/>
      <c r="AC366" s="3268">
        <f t="shared" si="212"/>
        <v>0</v>
      </c>
      <c r="AD366" s="3288"/>
      <c r="AE366" s="3288"/>
      <c r="AF366" s="3288"/>
      <c r="AG366" s="3288"/>
      <c r="AH366" s="3288"/>
      <c r="AI366" s="3288"/>
      <c r="AJ366" s="3288"/>
      <c r="AK366" s="3288"/>
      <c r="AL366" s="3288"/>
      <c r="AM366" s="3288"/>
      <c r="AN366" s="3288"/>
      <c r="AO366" s="3288"/>
      <c r="AP366" s="3288"/>
      <c r="AQ366" s="3288"/>
      <c r="AR366" s="3288"/>
      <c r="AS366" s="3288"/>
      <c r="AT366" s="3298"/>
      <c r="AU366" s="3299"/>
      <c r="AV366" s="972">
        <f t="shared" si="207"/>
        <v>0</v>
      </c>
      <c r="AW366" s="972">
        <f t="shared" si="208"/>
        <v>0</v>
      </c>
      <c r="AX366" s="972">
        <f t="shared" si="209"/>
        <v>0</v>
      </c>
      <c r="AY366" s="3313">
        <f t="shared" si="213"/>
        <v>0</v>
      </c>
      <c r="AZ366" s="3268">
        <f t="shared" si="214"/>
        <v>0</v>
      </c>
      <c r="BA366" s="3268">
        <f t="shared" si="215"/>
        <v>0</v>
      </c>
      <c r="BB366" s="3268">
        <f t="shared" si="216"/>
        <v>0</v>
      </c>
      <c r="BC366" s="3268">
        <f t="shared" si="217"/>
        <v>0</v>
      </c>
      <c r="BD366" s="3268">
        <f t="shared" si="218"/>
        <v>0</v>
      </c>
      <c r="BE366" s="3268">
        <f t="shared" si="219"/>
        <v>0</v>
      </c>
      <c r="BF366" s="3268">
        <f t="shared" si="220"/>
        <v>0</v>
      </c>
      <c r="BG366" s="3268">
        <f t="shared" si="221"/>
        <v>0</v>
      </c>
      <c r="BH366" s="3268">
        <f t="shared" si="222"/>
        <v>0</v>
      </c>
      <c r="BI366" s="3268">
        <f t="shared" si="223"/>
        <v>0</v>
      </c>
      <c r="BJ366" s="3268">
        <f t="shared" si="224"/>
        <v>0</v>
      </c>
      <c r="BK366" s="3268">
        <f t="shared" si="225"/>
        <v>0</v>
      </c>
      <c r="BL366" s="3268">
        <f t="shared" si="226"/>
        <v>0</v>
      </c>
      <c r="BM366" s="3268">
        <f t="shared" si="227"/>
        <v>0</v>
      </c>
      <c r="BN366" s="3268">
        <f t="shared" si="228"/>
        <v>0</v>
      </c>
      <c r="BO366" s="3268">
        <f t="shared" si="229"/>
        <v>0</v>
      </c>
      <c r="BP366" s="3268">
        <f t="shared" si="230"/>
        <v>0</v>
      </c>
      <c r="BQ366" s="3268">
        <f t="shared" si="231"/>
        <v>0</v>
      </c>
      <c r="BR366" s="3268">
        <f t="shared" si="232"/>
        <v>0</v>
      </c>
      <c r="BS366" s="3268">
        <f t="shared" si="233"/>
        <v>0</v>
      </c>
      <c r="BT366" s="3320">
        <f t="shared" si="234"/>
        <v>0</v>
      </c>
    </row>
    <row r="367" spans="1:72">
      <c r="A367" s="3265"/>
      <c r="B367" s="3266"/>
      <c r="C367" s="3266"/>
      <c r="D367" s="3267"/>
      <c r="E367" s="3268">
        <f t="shared" ref="E367:E397" si="235">IF($C$3="是",ROUND($A$3*G367/$B$3,2),ROUND($A$3*(G367-AT367)/$B$3,2))</f>
        <v>0</v>
      </c>
      <c r="F367" s="3269"/>
      <c r="G367" s="3270">
        <f t="shared" si="210"/>
        <v>0</v>
      </c>
      <c r="H367" s="3271">
        <f t="shared" si="211"/>
        <v>0</v>
      </c>
      <c r="I367" s="3278"/>
      <c r="J367" s="3278"/>
      <c r="K367" s="3278"/>
      <c r="L367" s="3278"/>
      <c r="M367" s="3278"/>
      <c r="N367" s="3278"/>
      <c r="O367" s="3278"/>
      <c r="P367" s="3278"/>
      <c r="Q367" s="3278"/>
      <c r="R367" s="3278"/>
      <c r="S367" s="3278"/>
      <c r="T367" s="3278"/>
      <c r="U367" s="3278"/>
      <c r="V367" s="3278"/>
      <c r="W367" s="3278"/>
      <c r="X367" s="3278"/>
      <c r="Y367" s="3278"/>
      <c r="Z367" s="3278"/>
      <c r="AA367" s="3278"/>
      <c r="AB367" s="3278"/>
      <c r="AC367" s="3268">
        <f t="shared" si="212"/>
        <v>0</v>
      </c>
      <c r="AD367" s="3288"/>
      <c r="AE367" s="3288"/>
      <c r="AF367" s="3288"/>
      <c r="AG367" s="3288"/>
      <c r="AH367" s="3288"/>
      <c r="AI367" s="3288"/>
      <c r="AJ367" s="3288"/>
      <c r="AK367" s="3288"/>
      <c r="AL367" s="3288"/>
      <c r="AM367" s="3288"/>
      <c r="AN367" s="3288"/>
      <c r="AO367" s="3288"/>
      <c r="AP367" s="3288"/>
      <c r="AQ367" s="3288"/>
      <c r="AR367" s="3288"/>
      <c r="AS367" s="3288"/>
      <c r="AT367" s="3298"/>
      <c r="AU367" s="3299"/>
      <c r="AV367" s="972">
        <f t="shared" ref="AV367:AV397" si="236">A367</f>
        <v>0</v>
      </c>
      <c r="AW367" s="972">
        <f t="shared" ref="AW367:AW397" si="237">B367</f>
        <v>0</v>
      </c>
      <c r="AX367" s="972">
        <f t="shared" ref="AX367:AX397" si="238">C367</f>
        <v>0</v>
      </c>
      <c r="AY367" s="3313">
        <f t="shared" si="213"/>
        <v>0</v>
      </c>
      <c r="AZ367" s="3268">
        <f t="shared" si="214"/>
        <v>0</v>
      </c>
      <c r="BA367" s="3268">
        <f t="shared" si="215"/>
        <v>0</v>
      </c>
      <c r="BB367" s="3268">
        <f t="shared" si="216"/>
        <v>0</v>
      </c>
      <c r="BC367" s="3268">
        <f t="shared" si="217"/>
        <v>0</v>
      </c>
      <c r="BD367" s="3268">
        <f t="shared" si="218"/>
        <v>0</v>
      </c>
      <c r="BE367" s="3268">
        <f t="shared" si="219"/>
        <v>0</v>
      </c>
      <c r="BF367" s="3268">
        <f t="shared" si="220"/>
        <v>0</v>
      </c>
      <c r="BG367" s="3268">
        <f t="shared" si="221"/>
        <v>0</v>
      </c>
      <c r="BH367" s="3268">
        <f t="shared" si="222"/>
        <v>0</v>
      </c>
      <c r="BI367" s="3268">
        <f t="shared" si="223"/>
        <v>0</v>
      </c>
      <c r="BJ367" s="3268">
        <f t="shared" si="224"/>
        <v>0</v>
      </c>
      <c r="BK367" s="3268">
        <f t="shared" si="225"/>
        <v>0</v>
      </c>
      <c r="BL367" s="3268">
        <f t="shared" si="226"/>
        <v>0</v>
      </c>
      <c r="BM367" s="3268">
        <f t="shared" si="227"/>
        <v>0</v>
      </c>
      <c r="BN367" s="3268">
        <f t="shared" si="228"/>
        <v>0</v>
      </c>
      <c r="BO367" s="3268">
        <f t="shared" si="229"/>
        <v>0</v>
      </c>
      <c r="BP367" s="3268">
        <f t="shared" si="230"/>
        <v>0</v>
      </c>
      <c r="BQ367" s="3268">
        <f t="shared" si="231"/>
        <v>0</v>
      </c>
      <c r="BR367" s="3268">
        <f t="shared" si="232"/>
        <v>0</v>
      </c>
      <c r="BS367" s="3268">
        <f t="shared" si="233"/>
        <v>0</v>
      </c>
      <c r="BT367" s="3320">
        <f t="shared" si="234"/>
        <v>0</v>
      </c>
    </row>
    <row r="368" spans="1:72">
      <c r="A368" s="3265"/>
      <c r="B368" s="3266"/>
      <c r="C368" s="3266"/>
      <c r="D368" s="3267"/>
      <c r="E368" s="3268">
        <f t="shared" si="235"/>
        <v>0</v>
      </c>
      <c r="F368" s="3269"/>
      <c r="G368" s="3270">
        <f t="shared" si="210"/>
        <v>0</v>
      </c>
      <c r="H368" s="3271">
        <f t="shared" si="211"/>
        <v>0</v>
      </c>
      <c r="I368" s="3278"/>
      <c r="J368" s="3278"/>
      <c r="K368" s="3278"/>
      <c r="L368" s="3278"/>
      <c r="M368" s="3278"/>
      <c r="N368" s="3278"/>
      <c r="O368" s="3278"/>
      <c r="P368" s="3278"/>
      <c r="Q368" s="3278"/>
      <c r="R368" s="3278"/>
      <c r="S368" s="3278"/>
      <c r="T368" s="3278"/>
      <c r="U368" s="3278"/>
      <c r="V368" s="3278"/>
      <c r="W368" s="3278"/>
      <c r="X368" s="3278"/>
      <c r="Y368" s="3278"/>
      <c r="Z368" s="3278"/>
      <c r="AA368" s="3278"/>
      <c r="AB368" s="3278"/>
      <c r="AC368" s="3268">
        <f t="shared" si="212"/>
        <v>0</v>
      </c>
      <c r="AD368" s="3288"/>
      <c r="AE368" s="3288"/>
      <c r="AF368" s="3288"/>
      <c r="AG368" s="3288"/>
      <c r="AH368" s="3288"/>
      <c r="AI368" s="3288"/>
      <c r="AJ368" s="3288"/>
      <c r="AK368" s="3288"/>
      <c r="AL368" s="3288"/>
      <c r="AM368" s="3288"/>
      <c r="AN368" s="3288"/>
      <c r="AO368" s="3288"/>
      <c r="AP368" s="3288"/>
      <c r="AQ368" s="3288"/>
      <c r="AR368" s="3288"/>
      <c r="AS368" s="3288"/>
      <c r="AT368" s="3298"/>
      <c r="AU368" s="3299"/>
      <c r="AV368" s="972">
        <f t="shared" si="236"/>
        <v>0</v>
      </c>
      <c r="AW368" s="972">
        <f t="shared" si="237"/>
        <v>0</v>
      </c>
      <c r="AX368" s="972">
        <f t="shared" si="238"/>
        <v>0</v>
      </c>
      <c r="AY368" s="3313">
        <f t="shared" si="213"/>
        <v>0</v>
      </c>
      <c r="AZ368" s="3268">
        <f t="shared" si="214"/>
        <v>0</v>
      </c>
      <c r="BA368" s="3268">
        <f t="shared" si="215"/>
        <v>0</v>
      </c>
      <c r="BB368" s="3268">
        <f t="shared" si="216"/>
        <v>0</v>
      </c>
      <c r="BC368" s="3268">
        <f t="shared" si="217"/>
        <v>0</v>
      </c>
      <c r="BD368" s="3268">
        <f t="shared" si="218"/>
        <v>0</v>
      </c>
      <c r="BE368" s="3268">
        <f t="shared" si="219"/>
        <v>0</v>
      </c>
      <c r="BF368" s="3268">
        <f t="shared" si="220"/>
        <v>0</v>
      </c>
      <c r="BG368" s="3268">
        <f t="shared" si="221"/>
        <v>0</v>
      </c>
      <c r="BH368" s="3268">
        <f t="shared" si="222"/>
        <v>0</v>
      </c>
      <c r="BI368" s="3268">
        <f t="shared" si="223"/>
        <v>0</v>
      </c>
      <c r="BJ368" s="3268">
        <f t="shared" si="224"/>
        <v>0</v>
      </c>
      <c r="BK368" s="3268">
        <f t="shared" si="225"/>
        <v>0</v>
      </c>
      <c r="BL368" s="3268">
        <f t="shared" si="226"/>
        <v>0</v>
      </c>
      <c r="BM368" s="3268">
        <f t="shared" si="227"/>
        <v>0</v>
      </c>
      <c r="BN368" s="3268">
        <f t="shared" si="228"/>
        <v>0</v>
      </c>
      <c r="BO368" s="3268">
        <f t="shared" si="229"/>
        <v>0</v>
      </c>
      <c r="BP368" s="3268">
        <f t="shared" si="230"/>
        <v>0</v>
      </c>
      <c r="BQ368" s="3268">
        <f t="shared" si="231"/>
        <v>0</v>
      </c>
      <c r="BR368" s="3268">
        <f t="shared" si="232"/>
        <v>0</v>
      </c>
      <c r="BS368" s="3268">
        <f t="shared" si="233"/>
        <v>0</v>
      </c>
      <c r="BT368" s="3320">
        <f t="shared" si="234"/>
        <v>0</v>
      </c>
    </row>
    <row r="369" spans="1:72">
      <c r="A369" s="3265"/>
      <c r="B369" s="3266"/>
      <c r="C369" s="3266"/>
      <c r="D369" s="3267"/>
      <c r="E369" s="3268">
        <f t="shared" si="235"/>
        <v>0</v>
      </c>
      <c r="F369" s="3269"/>
      <c r="G369" s="3270">
        <f t="shared" si="210"/>
        <v>0</v>
      </c>
      <c r="H369" s="3271">
        <f t="shared" si="211"/>
        <v>0</v>
      </c>
      <c r="I369" s="3278"/>
      <c r="J369" s="3278"/>
      <c r="K369" s="3278"/>
      <c r="L369" s="3278"/>
      <c r="M369" s="3278"/>
      <c r="N369" s="3278"/>
      <c r="O369" s="3278"/>
      <c r="P369" s="3278"/>
      <c r="Q369" s="3278"/>
      <c r="R369" s="3278"/>
      <c r="S369" s="3278"/>
      <c r="T369" s="3278"/>
      <c r="U369" s="3278"/>
      <c r="V369" s="3278"/>
      <c r="W369" s="3278"/>
      <c r="X369" s="3278"/>
      <c r="Y369" s="3278"/>
      <c r="Z369" s="3278"/>
      <c r="AA369" s="3278"/>
      <c r="AB369" s="3278"/>
      <c r="AC369" s="3268">
        <f t="shared" si="212"/>
        <v>0</v>
      </c>
      <c r="AD369" s="3288"/>
      <c r="AE369" s="3288"/>
      <c r="AF369" s="3288"/>
      <c r="AG369" s="3288"/>
      <c r="AH369" s="3288"/>
      <c r="AI369" s="3288"/>
      <c r="AJ369" s="3288"/>
      <c r="AK369" s="3288"/>
      <c r="AL369" s="3288"/>
      <c r="AM369" s="3288"/>
      <c r="AN369" s="3288"/>
      <c r="AO369" s="3288"/>
      <c r="AP369" s="3288"/>
      <c r="AQ369" s="3288"/>
      <c r="AR369" s="3288"/>
      <c r="AS369" s="3288"/>
      <c r="AT369" s="3298"/>
      <c r="AU369" s="3299"/>
      <c r="AV369" s="972">
        <f t="shared" si="236"/>
        <v>0</v>
      </c>
      <c r="AW369" s="972">
        <f t="shared" si="237"/>
        <v>0</v>
      </c>
      <c r="AX369" s="972">
        <f t="shared" si="238"/>
        <v>0</v>
      </c>
      <c r="AY369" s="3313">
        <f t="shared" si="213"/>
        <v>0</v>
      </c>
      <c r="AZ369" s="3268">
        <f t="shared" si="214"/>
        <v>0</v>
      </c>
      <c r="BA369" s="3268">
        <f t="shared" si="215"/>
        <v>0</v>
      </c>
      <c r="BB369" s="3268">
        <f t="shared" si="216"/>
        <v>0</v>
      </c>
      <c r="BC369" s="3268">
        <f t="shared" si="217"/>
        <v>0</v>
      </c>
      <c r="BD369" s="3268">
        <f t="shared" si="218"/>
        <v>0</v>
      </c>
      <c r="BE369" s="3268">
        <f t="shared" si="219"/>
        <v>0</v>
      </c>
      <c r="BF369" s="3268">
        <f t="shared" si="220"/>
        <v>0</v>
      </c>
      <c r="BG369" s="3268">
        <f t="shared" si="221"/>
        <v>0</v>
      </c>
      <c r="BH369" s="3268">
        <f t="shared" si="222"/>
        <v>0</v>
      </c>
      <c r="BI369" s="3268">
        <f t="shared" si="223"/>
        <v>0</v>
      </c>
      <c r="BJ369" s="3268">
        <f t="shared" si="224"/>
        <v>0</v>
      </c>
      <c r="BK369" s="3268">
        <f t="shared" si="225"/>
        <v>0</v>
      </c>
      <c r="BL369" s="3268">
        <f t="shared" si="226"/>
        <v>0</v>
      </c>
      <c r="BM369" s="3268">
        <f t="shared" si="227"/>
        <v>0</v>
      </c>
      <c r="BN369" s="3268">
        <f t="shared" si="228"/>
        <v>0</v>
      </c>
      <c r="BO369" s="3268">
        <f t="shared" si="229"/>
        <v>0</v>
      </c>
      <c r="BP369" s="3268">
        <f t="shared" si="230"/>
        <v>0</v>
      </c>
      <c r="BQ369" s="3268">
        <f t="shared" si="231"/>
        <v>0</v>
      </c>
      <c r="BR369" s="3268">
        <f t="shared" si="232"/>
        <v>0</v>
      </c>
      <c r="BS369" s="3268">
        <f t="shared" si="233"/>
        <v>0</v>
      </c>
      <c r="BT369" s="3320">
        <f t="shared" si="234"/>
        <v>0</v>
      </c>
    </row>
    <row r="370" spans="1:72">
      <c r="A370" s="3265"/>
      <c r="B370" s="3266"/>
      <c r="C370" s="3266"/>
      <c r="D370" s="3267"/>
      <c r="E370" s="3268">
        <f t="shared" si="235"/>
        <v>0</v>
      </c>
      <c r="F370" s="3269"/>
      <c r="G370" s="3270">
        <f t="shared" si="210"/>
        <v>0</v>
      </c>
      <c r="H370" s="3271">
        <f t="shared" si="211"/>
        <v>0</v>
      </c>
      <c r="I370" s="3278"/>
      <c r="J370" s="3278"/>
      <c r="K370" s="3278"/>
      <c r="L370" s="3278"/>
      <c r="M370" s="3278"/>
      <c r="N370" s="3278"/>
      <c r="O370" s="3278"/>
      <c r="P370" s="3278"/>
      <c r="Q370" s="3278"/>
      <c r="R370" s="3278"/>
      <c r="S370" s="3278"/>
      <c r="T370" s="3278"/>
      <c r="U370" s="3278"/>
      <c r="V370" s="3278"/>
      <c r="W370" s="3278"/>
      <c r="X370" s="3278"/>
      <c r="Y370" s="3278"/>
      <c r="Z370" s="3278"/>
      <c r="AA370" s="3278"/>
      <c r="AB370" s="3278"/>
      <c r="AC370" s="3268">
        <f t="shared" si="212"/>
        <v>0</v>
      </c>
      <c r="AD370" s="3288"/>
      <c r="AE370" s="3288"/>
      <c r="AF370" s="3288"/>
      <c r="AG370" s="3288"/>
      <c r="AH370" s="3288"/>
      <c r="AI370" s="3288"/>
      <c r="AJ370" s="3288"/>
      <c r="AK370" s="3288"/>
      <c r="AL370" s="3288"/>
      <c r="AM370" s="3288"/>
      <c r="AN370" s="3288"/>
      <c r="AO370" s="3288"/>
      <c r="AP370" s="3288"/>
      <c r="AQ370" s="3288"/>
      <c r="AR370" s="3288"/>
      <c r="AS370" s="3288"/>
      <c r="AT370" s="3298"/>
      <c r="AU370" s="3299"/>
      <c r="AV370" s="972">
        <f t="shared" si="236"/>
        <v>0</v>
      </c>
      <c r="AW370" s="972">
        <f t="shared" si="237"/>
        <v>0</v>
      </c>
      <c r="AX370" s="972">
        <f t="shared" si="238"/>
        <v>0</v>
      </c>
      <c r="AY370" s="3313">
        <f t="shared" si="213"/>
        <v>0</v>
      </c>
      <c r="AZ370" s="3268">
        <f t="shared" si="214"/>
        <v>0</v>
      </c>
      <c r="BA370" s="3268">
        <f t="shared" si="215"/>
        <v>0</v>
      </c>
      <c r="BB370" s="3268">
        <f t="shared" si="216"/>
        <v>0</v>
      </c>
      <c r="BC370" s="3268">
        <f t="shared" si="217"/>
        <v>0</v>
      </c>
      <c r="BD370" s="3268">
        <f t="shared" si="218"/>
        <v>0</v>
      </c>
      <c r="BE370" s="3268">
        <f t="shared" si="219"/>
        <v>0</v>
      </c>
      <c r="BF370" s="3268">
        <f t="shared" si="220"/>
        <v>0</v>
      </c>
      <c r="BG370" s="3268">
        <f t="shared" si="221"/>
        <v>0</v>
      </c>
      <c r="BH370" s="3268">
        <f t="shared" si="222"/>
        <v>0</v>
      </c>
      <c r="BI370" s="3268">
        <f t="shared" si="223"/>
        <v>0</v>
      </c>
      <c r="BJ370" s="3268">
        <f t="shared" si="224"/>
        <v>0</v>
      </c>
      <c r="BK370" s="3268">
        <f t="shared" si="225"/>
        <v>0</v>
      </c>
      <c r="BL370" s="3268">
        <f t="shared" si="226"/>
        <v>0</v>
      </c>
      <c r="BM370" s="3268">
        <f t="shared" si="227"/>
        <v>0</v>
      </c>
      <c r="BN370" s="3268">
        <f t="shared" si="228"/>
        <v>0</v>
      </c>
      <c r="BO370" s="3268">
        <f t="shared" si="229"/>
        <v>0</v>
      </c>
      <c r="BP370" s="3268">
        <f t="shared" si="230"/>
        <v>0</v>
      </c>
      <c r="BQ370" s="3268">
        <f t="shared" si="231"/>
        <v>0</v>
      </c>
      <c r="BR370" s="3268">
        <f t="shared" si="232"/>
        <v>0</v>
      </c>
      <c r="BS370" s="3268">
        <f t="shared" si="233"/>
        <v>0</v>
      </c>
      <c r="BT370" s="3320">
        <f t="shared" si="234"/>
        <v>0</v>
      </c>
    </row>
    <row r="371" spans="1:72">
      <c r="A371" s="3265"/>
      <c r="B371" s="3266"/>
      <c r="C371" s="3266"/>
      <c r="D371" s="3267"/>
      <c r="E371" s="3268">
        <f t="shared" si="235"/>
        <v>0</v>
      </c>
      <c r="F371" s="3269"/>
      <c r="G371" s="3270">
        <f t="shared" si="210"/>
        <v>0</v>
      </c>
      <c r="H371" s="3271">
        <f t="shared" si="211"/>
        <v>0</v>
      </c>
      <c r="I371" s="3278"/>
      <c r="J371" s="3278"/>
      <c r="K371" s="3278"/>
      <c r="L371" s="3278"/>
      <c r="M371" s="3278"/>
      <c r="N371" s="3278"/>
      <c r="O371" s="3278"/>
      <c r="P371" s="3278"/>
      <c r="Q371" s="3278"/>
      <c r="R371" s="3278"/>
      <c r="S371" s="3278"/>
      <c r="T371" s="3278"/>
      <c r="U371" s="3278"/>
      <c r="V371" s="3278"/>
      <c r="W371" s="3278"/>
      <c r="X371" s="3278"/>
      <c r="Y371" s="3278"/>
      <c r="Z371" s="3278"/>
      <c r="AA371" s="3278"/>
      <c r="AB371" s="3278"/>
      <c r="AC371" s="3268">
        <f t="shared" si="212"/>
        <v>0</v>
      </c>
      <c r="AD371" s="3288"/>
      <c r="AE371" s="3288"/>
      <c r="AF371" s="3288"/>
      <c r="AG371" s="3288"/>
      <c r="AH371" s="3288"/>
      <c r="AI371" s="3288"/>
      <c r="AJ371" s="3288"/>
      <c r="AK371" s="3288"/>
      <c r="AL371" s="3288"/>
      <c r="AM371" s="3288"/>
      <c r="AN371" s="3288"/>
      <c r="AO371" s="3288"/>
      <c r="AP371" s="3288"/>
      <c r="AQ371" s="3288"/>
      <c r="AR371" s="3288"/>
      <c r="AS371" s="3288"/>
      <c r="AT371" s="3298"/>
      <c r="AU371" s="3299"/>
      <c r="AV371" s="972">
        <f t="shared" si="236"/>
        <v>0</v>
      </c>
      <c r="AW371" s="972">
        <f t="shared" si="237"/>
        <v>0</v>
      </c>
      <c r="AX371" s="972">
        <f t="shared" si="238"/>
        <v>0</v>
      </c>
      <c r="AY371" s="3313">
        <f t="shared" si="213"/>
        <v>0</v>
      </c>
      <c r="AZ371" s="3268">
        <f t="shared" si="214"/>
        <v>0</v>
      </c>
      <c r="BA371" s="3268">
        <f t="shared" si="215"/>
        <v>0</v>
      </c>
      <c r="BB371" s="3268">
        <f t="shared" si="216"/>
        <v>0</v>
      </c>
      <c r="BC371" s="3268">
        <f t="shared" si="217"/>
        <v>0</v>
      </c>
      <c r="BD371" s="3268">
        <f t="shared" si="218"/>
        <v>0</v>
      </c>
      <c r="BE371" s="3268">
        <f t="shared" si="219"/>
        <v>0</v>
      </c>
      <c r="BF371" s="3268">
        <f t="shared" si="220"/>
        <v>0</v>
      </c>
      <c r="BG371" s="3268">
        <f t="shared" si="221"/>
        <v>0</v>
      </c>
      <c r="BH371" s="3268">
        <f t="shared" si="222"/>
        <v>0</v>
      </c>
      <c r="BI371" s="3268">
        <f t="shared" si="223"/>
        <v>0</v>
      </c>
      <c r="BJ371" s="3268">
        <f t="shared" si="224"/>
        <v>0</v>
      </c>
      <c r="BK371" s="3268">
        <f t="shared" si="225"/>
        <v>0</v>
      </c>
      <c r="BL371" s="3268">
        <f t="shared" si="226"/>
        <v>0</v>
      </c>
      <c r="BM371" s="3268">
        <f t="shared" si="227"/>
        <v>0</v>
      </c>
      <c r="BN371" s="3268">
        <f t="shared" si="228"/>
        <v>0</v>
      </c>
      <c r="BO371" s="3268">
        <f t="shared" si="229"/>
        <v>0</v>
      </c>
      <c r="BP371" s="3268">
        <f t="shared" si="230"/>
        <v>0</v>
      </c>
      <c r="BQ371" s="3268">
        <f t="shared" si="231"/>
        <v>0</v>
      </c>
      <c r="BR371" s="3268">
        <f t="shared" si="232"/>
        <v>0</v>
      </c>
      <c r="BS371" s="3268">
        <f t="shared" si="233"/>
        <v>0</v>
      </c>
      <c r="BT371" s="3320">
        <f t="shared" si="234"/>
        <v>0</v>
      </c>
    </row>
    <row r="372" spans="1:72">
      <c r="A372" s="3265"/>
      <c r="B372" s="3266"/>
      <c r="C372" s="3266"/>
      <c r="D372" s="3267"/>
      <c r="E372" s="3268">
        <f t="shared" si="235"/>
        <v>0</v>
      </c>
      <c r="F372" s="3269"/>
      <c r="G372" s="3270">
        <f t="shared" si="210"/>
        <v>0</v>
      </c>
      <c r="H372" s="3271">
        <f t="shared" si="211"/>
        <v>0</v>
      </c>
      <c r="I372" s="3278"/>
      <c r="J372" s="3278"/>
      <c r="K372" s="3278"/>
      <c r="L372" s="3278"/>
      <c r="M372" s="3278"/>
      <c r="N372" s="3278"/>
      <c r="O372" s="3278"/>
      <c r="P372" s="3278"/>
      <c r="Q372" s="3278"/>
      <c r="R372" s="3278"/>
      <c r="S372" s="3278"/>
      <c r="T372" s="3278"/>
      <c r="U372" s="3278"/>
      <c r="V372" s="3278"/>
      <c r="W372" s="3278"/>
      <c r="X372" s="3278"/>
      <c r="Y372" s="3278"/>
      <c r="Z372" s="3278"/>
      <c r="AA372" s="3278"/>
      <c r="AB372" s="3278"/>
      <c r="AC372" s="3268">
        <f t="shared" si="212"/>
        <v>0</v>
      </c>
      <c r="AD372" s="3288"/>
      <c r="AE372" s="3288"/>
      <c r="AF372" s="3288"/>
      <c r="AG372" s="3288"/>
      <c r="AH372" s="3288"/>
      <c r="AI372" s="3288"/>
      <c r="AJ372" s="3288"/>
      <c r="AK372" s="3288"/>
      <c r="AL372" s="3288"/>
      <c r="AM372" s="3288"/>
      <c r="AN372" s="3288"/>
      <c r="AO372" s="3288"/>
      <c r="AP372" s="3288"/>
      <c r="AQ372" s="3288"/>
      <c r="AR372" s="3288"/>
      <c r="AS372" s="3288"/>
      <c r="AT372" s="3298"/>
      <c r="AU372" s="3299"/>
      <c r="AV372" s="972">
        <f t="shared" si="236"/>
        <v>0</v>
      </c>
      <c r="AW372" s="972">
        <f t="shared" si="237"/>
        <v>0</v>
      </c>
      <c r="AX372" s="972">
        <f t="shared" si="238"/>
        <v>0</v>
      </c>
      <c r="AY372" s="3313">
        <f t="shared" si="213"/>
        <v>0</v>
      </c>
      <c r="AZ372" s="3268">
        <f t="shared" si="214"/>
        <v>0</v>
      </c>
      <c r="BA372" s="3268">
        <f t="shared" si="215"/>
        <v>0</v>
      </c>
      <c r="BB372" s="3268">
        <f t="shared" si="216"/>
        <v>0</v>
      </c>
      <c r="BC372" s="3268">
        <f t="shared" si="217"/>
        <v>0</v>
      </c>
      <c r="BD372" s="3268">
        <f t="shared" si="218"/>
        <v>0</v>
      </c>
      <c r="BE372" s="3268">
        <f t="shared" si="219"/>
        <v>0</v>
      </c>
      <c r="BF372" s="3268">
        <f t="shared" si="220"/>
        <v>0</v>
      </c>
      <c r="BG372" s="3268">
        <f t="shared" si="221"/>
        <v>0</v>
      </c>
      <c r="BH372" s="3268">
        <f t="shared" si="222"/>
        <v>0</v>
      </c>
      <c r="BI372" s="3268">
        <f t="shared" si="223"/>
        <v>0</v>
      </c>
      <c r="BJ372" s="3268">
        <f t="shared" si="224"/>
        <v>0</v>
      </c>
      <c r="BK372" s="3268">
        <f t="shared" si="225"/>
        <v>0</v>
      </c>
      <c r="BL372" s="3268">
        <f t="shared" si="226"/>
        <v>0</v>
      </c>
      <c r="BM372" s="3268">
        <f t="shared" si="227"/>
        <v>0</v>
      </c>
      <c r="BN372" s="3268">
        <f t="shared" si="228"/>
        <v>0</v>
      </c>
      <c r="BO372" s="3268">
        <f t="shared" si="229"/>
        <v>0</v>
      </c>
      <c r="BP372" s="3268">
        <f t="shared" si="230"/>
        <v>0</v>
      </c>
      <c r="BQ372" s="3268">
        <f t="shared" si="231"/>
        <v>0</v>
      </c>
      <c r="BR372" s="3268">
        <f t="shared" si="232"/>
        <v>0</v>
      </c>
      <c r="BS372" s="3268">
        <f t="shared" si="233"/>
        <v>0</v>
      </c>
      <c r="BT372" s="3320">
        <f t="shared" si="234"/>
        <v>0</v>
      </c>
    </row>
    <row r="373" spans="1:72">
      <c r="A373" s="3265"/>
      <c r="B373" s="3266"/>
      <c r="C373" s="3266"/>
      <c r="D373" s="3267"/>
      <c r="E373" s="3268">
        <f t="shared" si="235"/>
        <v>0</v>
      </c>
      <c r="F373" s="3269"/>
      <c r="G373" s="3270">
        <f t="shared" si="210"/>
        <v>0</v>
      </c>
      <c r="H373" s="3271">
        <f t="shared" si="211"/>
        <v>0</v>
      </c>
      <c r="I373" s="3278"/>
      <c r="J373" s="3278"/>
      <c r="K373" s="3278"/>
      <c r="L373" s="3278"/>
      <c r="M373" s="3278"/>
      <c r="N373" s="3278"/>
      <c r="O373" s="3278"/>
      <c r="P373" s="3278"/>
      <c r="Q373" s="3278"/>
      <c r="R373" s="3278"/>
      <c r="S373" s="3278"/>
      <c r="T373" s="3278"/>
      <c r="U373" s="3278"/>
      <c r="V373" s="3278"/>
      <c r="W373" s="3278"/>
      <c r="X373" s="3278"/>
      <c r="Y373" s="3278"/>
      <c r="Z373" s="3278"/>
      <c r="AA373" s="3278"/>
      <c r="AB373" s="3278"/>
      <c r="AC373" s="3268">
        <f t="shared" si="212"/>
        <v>0</v>
      </c>
      <c r="AD373" s="3288"/>
      <c r="AE373" s="3288"/>
      <c r="AF373" s="3288"/>
      <c r="AG373" s="3288"/>
      <c r="AH373" s="3288"/>
      <c r="AI373" s="3288"/>
      <c r="AJ373" s="3288"/>
      <c r="AK373" s="3288"/>
      <c r="AL373" s="3288"/>
      <c r="AM373" s="3288"/>
      <c r="AN373" s="3288"/>
      <c r="AO373" s="3288"/>
      <c r="AP373" s="3288"/>
      <c r="AQ373" s="3288"/>
      <c r="AR373" s="3288"/>
      <c r="AS373" s="3288"/>
      <c r="AT373" s="3298"/>
      <c r="AU373" s="3299"/>
      <c r="AV373" s="972">
        <f t="shared" si="236"/>
        <v>0</v>
      </c>
      <c r="AW373" s="972">
        <f t="shared" si="237"/>
        <v>0</v>
      </c>
      <c r="AX373" s="972">
        <f t="shared" si="238"/>
        <v>0</v>
      </c>
      <c r="AY373" s="3313">
        <f t="shared" si="213"/>
        <v>0</v>
      </c>
      <c r="AZ373" s="3268">
        <f t="shared" si="214"/>
        <v>0</v>
      </c>
      <c r="BA373" s="3268">
        <f t="shared" si="215"/>
        <v>0</v>
      </c>
      <c r="BB373" s="3268">
        <f t="shared" si="216"/>
        <v>0</v>
      </c>
      <c r="BC373" s="3268">
        <f t="shared" si="217"/>
        <v>0</v>
      </c>
      <c r="BD373" s="3268">
        <f t="shared" si="218"/>
        <v>0</v>
      </c>
      <c r="BE373" s="3268">
        <f t="shared" si="219"/>
        <v>0</v>
      </c>
      <c r="BF373" s="3268">
        <f t="shared" si="220"/>
        <v>0</v>
      </c>
      <c r="BG373" s="3268">
        <f t="shared" si="221"/>
        <v>0</v>
      </c>
      <c r="BH373" s="3268">
        <f t="shared" si="222"/>
        <v>0</v>
      </c>
      <c r="BI373" s="3268">
        <f t="shared" si="223"/>
        <v>0</v>
      </c>
      <c r="BJ373" s="3268">
        <f t="shared" si="224"/>
        <v>0</v>
      </c>
      <c r="BK373" s="3268">
        <f t="shared" si="225"/>
        <v>0</v>
      </c>
      <c r="BL373" s="3268">
        <f t="shared" si="226"/>
        <v>0</v>
      </c>
      <c r="BM373" s="3268">
        <f t="shared" si="227"/>
        <v>0</v>
      </c>
      <c r="BN373" s="3268">
        <f t="shared" si="228"/>
        <v>0</v>
      </c>
      <c r="BO373" s="3268">
        <f t="shared" si="229"/>
        <v>0</v>
      </c>
      <c r="BP373" s="3268">
        <f t="shared" si="230"/>
        <v>0</v>
      </c>
      <c r="BQ373" s="3268">
        <f t="shared" si="231"/>
        <v>0</v>
      </c>
      <c r="BR373" s="3268">
        <f t="shared" si="232"/>
        <v>0</v>
      </c>
      <c r="BS373" s="3268">
        <f t="shared" si="233"/>
        <v>0</v>
      </c>
      <c r="BT373" s="3320">
        <f t="shared" si="234"/>
        <v>0</v>
      </c>
    </row>
    <row r="374" spans="1:72">
      <c r="A374" s="3265"/>
      <c r="B374" s="3266"/>
      <c r="C374" s="3266"/>
      <c r="D374" s="3267"/>
      <c r="E374" s="3268">
        <f t="shared" si="235"/>
        <v>0</v>
      </c>
      <c r="F374" s="3269"/>
      <c r="G374" s="3270">
        <f t="shared" si="210"/>
        <v>0</v>
      </c>
      <c r="H374" s="3271">
        <f t="shared" si="211"/>
        <v>0</v>
      </c>
      <c r="I374" s="3278"/>
      <c r="J374" s="3278"/>
      <c r="K374" s="3278"/>
      <c r="L374" s="3278"/>
      <c r="M374" s="3278"/>
      <c r="N374" s="3278"/>
      <c r="O374" s="3278"/>
      <c r="P374" s="3278"/>
      <c r="Q374" s="3278"/>
      <c r="R374" s="3278"/>
      <c r="S374" s="3278"/>
      <c r="T374" s="3278"/>
      <c r="U374" s="3278"/>
      <c r="V374" s="3278"/>
      <c r="W374" s="3278"/>
      <c r="X374" s="3278"/>
      <c r="Y374" s="3278"/>
      <c r="Z374" s="3278"/>
      <c r="AA374" s="3278"/>
      <c r="AB374" s="3278"/>
      <c r="AC374" s="3268">
        <f t="shared" si="212"/>
        <v>0</v>
      </c>
      <c r="AD374" s="3288"/>
      <c r="AE374" s="3288"/>
      <c r="AF374" s="3288"/>
      <c r="AG374" s="3288"/>
      <c r="AH374" s="3288"/>
      <c r="AI374" s="3288"/>
      <c r="AJ374" s="3288"/>
      <c r="AK374" s="3288"/>
      <c r="AL374" s="3288"/>
      <c r="AM374" s="3288"/>
      <c r="AN374" s="3288"/>
      <c r="AO374" s="3288"/>
      <c r="AP374" s="3288"/>
      <c r="AQ374" s="3288"/>
      <c r="AR374" s="3288"/>
      <c r="AS374" s="3288"/>
      <c r="AT374" s="3298"/>
      <c r="AU374" s="3299"/>
      <c r="AV374" s="972">
        <f t="shared" si="236"/>
        <v>0</v>
      </c>
      <c r="AW374" s="972">
        <f t="shared" si="237"/>
        <v>0</v>
      </c>
      <c r="AX374" s="972">
        <f t="shared" si="238"/>
        <v>0</v>
      </c>
      <c r="AY374" s="3313">
        <f t="shared" si="213"/>
        <v>0</v>
      </c>
      <c r="AZ374" s="3268">
        <f t="shared" si="214"/>
        <v>0</v>
      </c>
      <c r="BA374" s="3268">
        <f t="shared" si="215"/>
        <v>0</v>
      </c>
      <c r="BB374" s="3268">
        <f t="shared" si="216"/>
        <v>0</v>
      </c>
      <c r="BC374" s="3268">
        <f t="shared" si="217"/>
        <v>0</v>
      </c>
      <c r="BD374" s="3268">
        <f t="shared" si="218"/>
        <v>0</v>
      </c>
      <c r="BE374" s="3268">
        <f t="shared" si="219"/>
        <v>0</v>
      </c>
      <c r="BF374" s="3268">
        <f t="shared" si="220"/>
        <v>0</v>
      </c>
      <c r="BG374" s="3268">
        <f t="shared" si="221"/>
        <v>0</v>
      </c>
      <c r="BH374" s="3268">
        <f t="shared" si="222"/>
        <v>0</v>
      </c>
      <c r="BI374" s="3268">
        <f t="shared" si="223"/>
        <v>0</v>
      </c>
      <c r="BJ374" s="3268">
        <f t="shared" si="224"/>
        <v>0</v>
      </c>
      <c r="BK374" s="3268">
        <f t="shared" si="225"/>
        <v>0</v>
      </c>
      <c r="BL374" s="3268">
        <f t="shared" si="226"/>
        <v>0</v>
      </c>
      <c r="BM374" s="3268">
        <f t="shared" si="227"/>
        <v>0</v>
      </c>
      <c r="BN374" s="3268">
        <f t="shared" si="228"/>
        <v>0</v>
      </c>
      <c r="BO374" s="3268">
        <f t="shared" si="229"/>
        <v>0</v>
      </c>
      <c r="BP374" s="3268">
        <f t="shared" si="230"/>
        <v>0</v>
      </c>
      <c r="BQ374" s="3268">
        <f t="shared" si="231"/>
        <v>0</v>
      </c>
      <c r="BR374" s="3268">
        <f t="shared" si="232"/>
        <v>0</v>
      </c>
      <c r="BS374" s="3268">
        <f t="shared" si="233"/>
        <v>0</v>
      </c>
      <c r="BT374" s="3320">
        <f t="shared" si="234"/>
        <v>0</v>
      </c>
    </row>
    <row r="375" spans="1:72">
      <c r="A375" s="3265"/>
      <c r="B375" s="3266"/>
      <c r="C375" s="3266"/>
      <c r="D375" s="3267"/>
      <c r="E375" s="3268">
        <f t="shared" si="235"/>
        <v>0</v>
      </c>
      <c r="F375" s="3269"/>
      <c r="G375" s="3270">
        <f t="shared" si="210"/>
        <v>0</v>
      </c>
      <c r="H375" s="3271">
        <f t="shared" si="211"/>
        <v>0</v>
      </c>
      <c r="I375" s="3278"/>
      <c r="J375" s="3278"/>
      <c r="K375" s="3278"/>
      <c r="L375" s="3278"/>
      <c r="M375" s="3278"/>
      <c r="N375" s="3278"/>
      <c r="O375" s="3278"/>
      <c r="P375" s="3278"/>
      <c r="Q375" s="3278"/>
      <c r="R375" s="3278"/>
      <c r="S375" s="3278"/>
      <c r="T375" s="3278"/>
      <c r="U375" s="3278"/>
      <c r="V375" s="3278"/>
      <c r="W375" s="3278"/>
      <c r="X375" s="3278"/>
      <c r="Y375" s="3278"/>
      <c r="Z375" s="3278"/>
      <c r="AA375" s="3278"/>
      <c r="AB375" s="3278"/>
      <c r="AC375" s="3268">
        <f t="shared" si="212"/>
        <v>0</v>
      </c>
      <c r="AD375" s="3288"/>
      <c r="AE375" s="3288"/>
      <c r="AF375" s="3288"/>
      <c r="AG375" s="3288"/>
      <c r="AH375" s="3288"/>
      <c r="AI375" s="3288"/>
      <c r="AJ375" s="3288"/>
      <c r="AK375" s="3288"/>
      <c r="AL375" s="3288"/>
      <c r="AM375" s="3288"/>
      <c r="AN375" s="3288"/>
      <c r="AO375" s="3288"/>
      <c r="AP375" s="3288"/>
      <c r="AQ375" s="3288"/>
      <c r="AR375" s="3288"/>
      <c r="AS375" s="3288"/>
      <c r="AT375" s="3298"/>
      <c r="AU375" s="3299"/>
      <c r="AV375" s="972">
        <f t="shared" si="236"/>
        <v>0</v>
      </c>
      <c r="AW375" s="972">
        <f t="shared" si="237"/>
        <v>0</v>
      </c>
      <c r="AX375" s="972">
        <f t="shared" si="238"/>
        <v>0</v>
      </c>
      <c r="AY375" s="3313">
        <f t="shared" si="213"/>
        <v>0</v>
      </c>
      <c r="AZ375" s="3268">
        <f t="shared" si="214"/>
        <v>0</v>
      </c>
      <c r="BA375" s="3268">
        <f t="shared" si="215"/>
        <v>0</v>
      </c>
      <c r="BB375" s="3268">
        <f t="shared" si="216"/>
        <v>0</v>
      </c>
      <c r="BC375" s="3268">
        <f t="shared" si="217"/>
        <v>0</v>
      </c>
      <c r="BD375" s="3268">
        <f t="shared" si="218"/>
        <v>0</v>
      </c>
      <c r="BE375" s="3268">
        <f t="shared" si="219"/>
        <v>0</v>
      </c>
      <c r="BF375" s="3268">
        <f t="shared" si="220"/>
        <v>0</v>
      </c>
      <c r="BG375" s="3268">
        <f t="shared" si="221"/>
        <v>0</v>
      </c>
      <c r="BH375" s="3268">
        <f t="shared" si="222"/>
        <v>0</v>
      </c>
      <c r="BI375" s="3268">
        <f t="shared" si="223"/>
        <v>0</v>
      </c>
      <c r="BJ375" s="3268">
        <f t="shared" si="224"/>
        <v>0</v>
      </c>
      <c r="BK375" s="3268">
        <f t="shared" si="225"/>
        <v>0</v>
      </c>
      <c r="BL375" s="3268">
        <f t="shared" si="226"/>
        <v>0</v>
      </c>
      <c r="BM375" s="3268">
        <f t="shared" si="227"/>
        <v>0</v>
      </c>
      <c r="BN375" s="3268">
        <f t="shared" si="228"/>
        <v>0</v>
      </c>
      <c r="BO375" s="3268">
        <f t="shared" si="229"/>
        <v>0</v>
      </c>
      <c r="BP375" s="3268">
        <f t="shared" si="230"/>
        <v>0</v>
      </c>
      <c r="BQ375" s="3268">
        <f t="shared" si="231"/>
        <v>0</v>
      </c>
      <c r="BR375" s="3268">
        <f t="shared" si="232"/>
        <v>0</v>
      </c>
      <c r="BS375" s="3268">
        <f t="shared" si="233"/>
        <v>0</v>
      </c>
      <c r="BT375" s="3320">
        <f t="shared" si="234"/>
        <v>0</v>
      </c>
    </row>
    <row r="376" spans="1:72">
      <c r="A376" s="3265"/>
      <c r="B376" s="3266"/>
      <c r="C376" s="3266"/>
      <c r="D376" s="3267"/>
      <c r="E376" s="3268">
        <f t="shared" si="235"/>
        <v>0</v>
      </c>
      <c r="F376" s="3269"/>
      <c r="G376" s="3270">
        <f t="shared" si="210"/>
        <v>0</v>
      </c>
      <c r="H376" s="3271">
        <f t="shared" si="211"/>
        <v>0</v>
      </c>
      <c r="I376" s="3278"/>
      <c r="J376" s="3278"/>
      <c r="K376" s="3278"/>
      <c r="L376" s="3278"/>
      <c r="M376" s="3278"/>
      <c r="N376" s="3278"/>
      <c r="O376" s="3278"/>
      <c r="P376" s="3278"/>
      <c r="Q376" s="3278"/>
      <c r="R376" s="3278"/>
      <c r="S376" s="3278"/>
      <c r="T376" s="3278"/>
      <c r="U376" s="3278"/>
      <c r="V376" s="3278"/>
      <c r="W376" s="3278"/>
      <c r="X376" s="3278"/>
      <c r="Y376" s="3278"/>
      <c r="Z376" s="3278"/>
      <c r="AA376" s="3278"/>
      <c r="AB376" s="3278"/>
      <c r="AC376" s="3268">
        <f t="shared" si="212"/>
        <v>0</v>
      </c>
      <c r="AD376" s="3288"/>
      <c r="AE376" s="3288"/>
      <c r="AF376" s="3288"/>
      <c r="AG376" s="3288"/>
      <c r="AH376" s="3288"/>
      <c r="AI376" s="3288"/>
      <c r="AJ376" s="3288"/>
      <c r="AK376" s="3288"/>
      <c r="AL376" s="3288"/>
      <c r="AM376" s="3288"/>
      <c r="AN376" s="3288"/>
      <c r="AO376" s="3288"/>
      <c r="AP376" s="3288"/>
      <c r="AQ376" s="3288"/>
      <c r="AR376" s="3288"/>
      <c r="AS376" s="3288"/>
      <c r="AT376" s="3298"/>
      <c r="AU376" s="3299"/>
      <c r="AV376" s="972">
        <f t="shared" si="236"/>
        <v>0</v>
      </c>
      <c r="AW376" s="972">
        <f t="shared" si="237"/>
        <v>0</v>
      </c>
      <c r="AX376" s="972">
        <f t="shared" si="238"/>
        <v>0</v>
      </c>
      <c r="AY376" s="3313">
        <f t="shared" si="213"/>
        <v>0</v>
      </c>
      <c r="AZ376" s="3268">
        <f t="shared" si="214"/>
        <v>0</v>
      </c>
      <c r="BA376" s="3268">
        <f t="shared" si="215"/>
        <v>0</v>
      </c>
      <c r="BB376" s="3268">
        <f t="shared" si="216"/>
        <v>0</v>
      </c>
      <c r="BC376" s="3268">
        <f t="shared" si="217"/>
        <v>0</v>
      </c>
      <c r="BD376" s="3268">
        <f t="shared" si="218"/>
        <v>0</v>
      </c>
      <c r="BE376" s="3268">
        <f t="shared" si="219"/>
        <v>0</v>
      </c>
      <c r="BF376" s="3268">
        <f t="shared" si="220"/>
        <v>0</v>
      </c>
      <c r="BG376" s="3268">
        <f t="shared" si="221"/>
        <v>0</v>
      </c>
      <c r="BH376" s="3268">
        <f t="shared" si="222"/>
        <v>0</v>
      </c>
      <c r="BI376" s="3268">
        <f t="shared" si="223"/>
        <v>0</v>
      </c>
      <c r="BJ376" s="3268">
        <f t="shared" si="224"/>
        <v>0</v>
      </c>
      <c r="BK376" s="3268">
        <f t="shared" si="225"/>
        <v>0</v>
      </c>
      <c r="BL376" s="3268">
        <f t="shared" si="226"/>
        <v>0</v>
      </c>
      <c r="BM376" s="3268">
        <f t="shared" si="227"/>
        <v>0</v>
      </c>
      <c r="BN376" s="3268">
        <f t="shared" si="228"/>
        <v>0</v>
      </c>
      <c r="BO376" s="3268">
        <f t="shared" si="229"/>
        <v>0</v>
      </c>
      <c r="BP376" s="3268">
        <f t="shared" si="230"/>
        <v>0</v>
      </c>
      <c r="BQ376" s="3268">
        <f t="shared" si="231"/>
        <v>0</v>
      </c>
      <c r="BR376" s="3268">
        <f t="shared" si="232"/>
        <v>0</v>
      </c>
      <c r="BS376" s="3268">
        <f t="shared" si="233"/>
        <v>0</v>
      </c>
      <c r="BT376" s="3320">
        <f t="shared" si="234"/>
        <v>0</v>
      </c>
    </row>
    <row r="377" spans="1:72">
      <c r="A377" s="3265"/>
      <c r="B377" s="3266"/>
      <c r="C377" s="3266"/>
      <c r="D377" s="3267"/>
      <c r="E377" s="3268">
        <f t="shared" si="235"/>
        <v>0</v>
      </c>
      <c r="F377" s="3269"/>
      <c r="G377" s="3270">
        <f t="shared" si="210"/>
        <v>0</v>
      </c>
      <c r="H377" s="3271">
        <f t="shared" si="211"/>
        <v>0</v>
      </c>
      <c r="I377" s="3278"/>
      <c r="J377" s="3278"/>
      <c r="K377" s="3278"/>
      <c r="L377" s="3278"/>
      <c r="M377" s="3278"/>
      <c r="N377" s="3278"/>
      <c r="O377" s="3278"/>
      <c r="P377" s="3278"/>
      <c r="Q377" s="3278"/>
      <c r="R377" s="3278"/>
      <c r="S377" s="3278"/>
      <c r="T377" s="3278"/>
      <c r="U377" s="3278"/>
      <c r="V377" s="3278"/>
      <c r="W377" s="3278"/>
      <c r="X377" s="3278"/>
      <c r="Y377" s="3278"/>
      <c r="Z377" s="3278"/>
      <c r="AA377" s="3278"/>
      <c r="AB377" s="3278"/>
      <c r="AC377" s="3268">
        <f t="shared" si="212"/>
        <v>0</v>
      </c>
      <c r="AD377" s="3288"/>
      <c r="AE377" s="3288"/>
      <c r="AF377" s="3288"/>
      <c r="AG377" s="3288"/>
      <c r="AH377" s="3288"/>
      <c r="AI377" s="3288"/>
      <c r="AJ377" s="3288"/>
      <c r="AK377" s="3288"/>
      <c r="AL377" s="3288"/>
      <c r="AM377" s="3288"/>
      <c r="AN377" s="3288"/>
      <c r="AO377" s="3288"/>
      <c r="AP377" s="3288"/>
      <c r="AQ377" s="3288"/>
      <c r="AR377" s="3288"/>
      <c r="AS377" s="3288"/>
      <c r="AT377" s="3298"/>
      <c r="AU377" s="3299"/>
      <c r="AV377" s="972">
        <f t="shared" si="236"/>
        <v>0</v>
      </c>
      <c r="AW377" s="972">
        <f t="shared" si="237"/>
        <v>0</v>
      </c>
      <c r="AX377" s="972">
        <f t="shared" si="238"/>
        <v>0</v>
      </c>
      <c r="AY377" s="3313">
        <f t="shared" si="213"/>
        <v>0</v>
      </c>
      <c r="AZ377" s="3268">
        <f t="shared" si="214"/>
        <v>0</v>
      </c>
      <c r="BA377" s="3268">
        <f t="shared" si="215"/>
        <v>0</v>
      </c>
      <c r="BB377" s="3268">
        <f t="shared" si="216"/>
        <v>0</v>
      </c>
      <c r="BC377" s="3268">
        <f t="shared" si="217"/>
        <v>0</v>
      </c>
      <c r="BD377" s="3268">
        <f t="shared" si="218"/>
        <v>0</v>
      </c>
      <c r="BE377" s="3268">
        <f t="shared" si="219"/>
        <v>0</v>
      </c>
      <c r="BF377" s="3268">
        <f t="shared" si="220"/>
        <v>0</v>
      </c>
      <c r="BG377" s="3268">
        <f t="shared" si="221"/>
        <v>0</v>
      </c>
      <c r="BH377" s="3268">
        <f t="shared" si="222"/>
        <v>0</v>
      </c>
      <c r="BI377" s="3268">
        <f t="shared" si="223"/>
        <v>0</v>
      </c>
      <c r="BJ377" s="3268">
        <f t="shared" si="224"/>
        <v>0</v>
      </c>
      <c r="BK377" s="3268">
        <f t="shared" si="225"/>
        <v>0</v>
      </c>
      <c r="BL377" s="3268">
        <f t="shared" si="226"/>
        <v>0</v>
      </c>
      <c r="BM377" s="3268">
        <f t="shared" si="227"/>
        <v>0</v>
      </c>
      <c r="BN377" s="3268">
        <f t="shared" si="228"/>
        <v>0</v>
      </c>
      <c r="BO377" s="3268">
        <f t="shared" si="229"/>
        <v>0</v>
      </c>
      <c r="BP377" s="3268">
        <f t="shared" si="230"/>
        <v>0</v>
      </c>
      <c r="BQ377" s="3268">
        <f t="shared" si="231"/>
        <v>0</v>
      </c>
      <c r="BR377" s="3268">
        <f t="shared" si="232"/>
        <v>0</v>
      </c>
      <c r="BS377" s="3268">
        <f t="shared" si="233"/>
        <v>0</v>
      </c>
      <c r="BT377" s="3320">
        <f t="shared" si="234"/>
        <v>0</v>
      </c>
    </row>
    <row r="378" spans="1:72">
      <c r="A378" s="3265"/>
      <c r="B378" s="3266"/>
      <c r="C378" s="3266"/>
      <c r="D378" s="3267"/>
      <c r="E378" s="3268">
        <f t="shared" si="235"/>
        <v>0</v>
      </c>
      <c r="F378" s="3269"/>
      <c r="G378" s="3270">
        <f t="shared" si="210"/>
        <v>0</v>
      </c>
      <c r="H378" s="3271">
        <f t="shared" si="211"/>
        <v>0</v>
      </c>
      <c r="I378" s="3278"/>
      <c r="J378" s="3278"/>
      <c r="K378" s="3278"/>
      <c r="L378" s="3278"/>
      <c r="M378" s="3278"/>
      <c r="N378" s="3278"/>
      <c r="O378" s="3278"/>
      <c r="P378" s="3278"/>
      <c r="Q378" s="3278"/>
      <c r="R378" s="3278"/>
      <c r="S378" s="3278"/>
      <c r="T378" s="3278"/>
      <c r="U378" s="3278"/>
      <c r="V378" s="3278"/>
      <c r="W378" s="3278"/>
      <c r="X378" s="3278"/>
      <c r="Y378" s="3278"/>
      <c r="Z378" s="3278"/>
      <c r="AA378" s="3278"/>
      <c r="AB378" s="3278"/>
      <c r="AC378" s="3268">
        <f t="shared" si="212"/>
        <v>0</v>
      </c>
      <c r="AD378" s="3288"/>
      <c r="AE378" s="3288"/>
      <c r="AF378" s="3288"/>
      <c r="AG378" s="3288"/>
      <c r="AH378" s="3288"/>
      <c r="AI378" s="3288"/>
      <c r="AJ378" s="3288"/>
      <c r="AK378" s="3288"/>
      <c r="AL378" s="3288"/>
      <c r="AM378" s="3288"/>
      <c r="AN378" s="3288"/>
      <c r="AO378" s="3288"/>
      <c r="AP378" s="3288"/>
      <c r="AQ378" s="3288"/>
      <c r="AR378" s="3288"/>
      <c r="AS378" s="3288"/>
      <c r="AT378" s="3298"/>
      <c r="AU378" s="3299"/>
      <c r="AV378" s="972">
        <f t="shared" si="236"/>
        <v>0</v>
      </c>
      <c r="AW378" s="972">
        <f t="shared" si="237"/>
        <v>0</v>
      </c>
      <c r="AX378" s="972">
        <f t="shared" si="238"/>
        <v>0</v>
      </c>
      <c r="AY378" s="3313">
        <f t="shared" si="213"/>
        <v>0</v>
      </c>
      <c r="AZ378" s="3268">
        <f t="shared" si="214"/>
        <v>0</v>
      </c>
      <c r="BA378" s="3268">
        <f t="shared" si="215"/>
        <v>0</v>
      </c>
      <c r="BB378" s="3268">
        <f t="shared" si="216"/>
        <v>0</v>
      </c>
      <c r="BC378" s="3268">
        <f t="shared" si="217"/>
        <v>0</v>
      </c>
      <c r="BD378" s="3268">
        <f t="shared" si="218"/>
        <v>0</v>
      </c>
      <c r="BE378" s="3268">
        <f t="shared" si="219"/>
        <v>0</v>
      </c>
      <c r="BF378" s="3268">
        <f t="shared" si="220"/>
        <v>0</v>
      </c>
      <c r="BG378" s="3268">
        <f t="shared" si="221"/>
        <v>0</v>
      </c>
      <c r="BH378" s="3268">
        <f t="shared" si="222"/>
        <v>0</v>
      </c>
      <c r="BI378" s="3268">
        <f t="shared" si="223"/>
        <v>0</v>
      </c>
      <c r="BJ378" s="3268">
        <f t="shared" si="224"/>
        <v>0</v>
      </c>
      <c r="BK378" s="3268">
        <f t="shared" si="225"/>
        <v>0</v>
      </c>
      <c r="BL378" s="3268">
        <f t="shared" si="226"/>
        <v>0</v>
      </c>
      <c r="BM378" s="3268">
        <f t="shared" si="227"/>
        <v>0</v>
      </c>
      <c r="BN378" s="3268">
        <f t="shared" si="228"/>
        <v>0</v>
      </c>
      <c r="BO378" s="3268">
        <f t="shared" si="229"/>
        <v>0</v>
      </c>
      <c r="BP378" s="3268">
        <f t="shared" si="230"/>
        <v>0</v>
      </c>
      <c r="BQ378" s="3268">
        <f t="shared" si="231"/>
        <v>0</v>
      </c>
      <c r="BR378" s="3268">
        <f t="shared" si="232"/>
        <v>0</v>
      </c>
      <c r="BS378" s="3268">
        <f t="shared" si="233"/>
        <v>0</v>
      </c>
      <c r="BT378" s="3320">
        <f t="shared" si="234"/>
        <v>0</v>
      </c>
    </row>
    <row r="379" spans="1:72">
      <c r="A379" s="3265"/>
      <c r="B379" s="3266"/>
      <c r="C379" s="3266"/>
      <c r="D379" s="3267"/>
      <c r="E379" s="3268">
        <f t="shared" si="235"/>
        <v>0</v>
      </c>
      <c r="F379" s="3269"/>
      <c r="G379" s="3270">
        <f t="shared" si="210"/>
        <v>0</v>
      </c>
      <c r="H379" s="3271">
        <f t="shared" si="211"/>
        <v>0</v>
      </c>
      <c r="I379" s="3278"/>
      <c r="J379" s="3278"/>
      <c r="K379" s="3278"/>
      <c r="L379" s="3278"/>
      <c r="M379" s="3278"/>
      <c r="N379" s="3278"/>
      <c r="O379" s="3278"/>
      <c r="P379" s="3278"/>
      <c r="Q379" s="3278"/>
      <c r="R379" s="3278"/>
      <c r="S379" s="3278"/>
      <c r="T379" s="3278"/>
      <c r="U379" s="3278"/>
      <c r="V379" s="3278"/>
      <c r="W379" s="3278"/>
      <c r="X379" s="3278"/>
      <c r="Y379" s="3278"/>
      <c r="Z379" s="3278"/>
      <c r="AA379" s="3278"/>
      <c r="AB379" s="3278"/>
      <c r="AC379" s="3268">
        <f t="shared" si="212"/>
        <v>0</v>
      </c>
      <c r="AD379" s="3288"/>
      <c r="AE379" s="3288"/>
      <c r="AF379" s="3288"/>
      <c r="AG379" s="3288"/>
      <c r="AH379" s="3288"/>
      <c r="AI379" s="3288"/>
      <c r="AJ379" s="3288"/>
      <c r="AK379" s="3288"/>
      <c r="AL379" s="3288"/>
      <c r="AM379" s="3288"/>
      <c r="AN379" s="3288"/>
      <c r="AO379" s="3288"/>
      <c r="AP379" s="3288"/>
      <c r="AQ379" s="3288"/>
      <c r="AR379" s="3288"/>
      <c r="AS379" s="3288"/>
      <c r="AT379" s="3298"/>
      <c r="AU379" s="3299"/>
      <c r="AV379" s="972">
        <f t="shared" si="236"/>
        <v>0</v>
      </c>
      <c r="AW379" s="972">
        <f t="shared" si="237"/>
        <v>0</v>
      </c>
      <c r="AX379" s="972">
        <f t="shared" si="238"/>
        <v>0</v>
      </c>
      <c r="AY379" s="3313">
        <f t="shared" si="213"/>
        <v>0</v>
      </c>
      <c r="AZ379" s="3268">
        <f t="shared" si="214"/>
        <v>0</v>
      </c>
      <c r="BA379" s="3268">
        <f t="shared" si="215"/>
        <v>0</v>
      </c>
      <c r="BB379" s="3268">
        <f t="shared" si="216"/>
        <v>0</v>
      </c>
      <c r="BC379" s="3268">
        <f t="shared" si="217"/>
        <v>0</v>
      </c>
      <c r="BD379" s="3268">
        <f t="shared" si="218"/>
        <v>0</v>
      </c>
      <c r="BE379" s="3268">
        <f t="shared" si="219"/>
        <v>0</v>
      </c>
      <c r="BF379" s="3268">
        <f t="shared" si="220"/>
        <v>0</v>
      </c>
      <c r="BG379" s="3268">
        <f t="shared" si="221"/>
        <v>0</v>
      </c>
      <c r="BH379" s="3268">
        <f t="shared" si="222"/>
        <v>0</v>
      </c>
      <c r="BI379" s="3268">
        <f t="shared" si="223"/>
        <v>0</v>
      </c>
      <c r="BJ379" s="3268">
        <f t="shared" si="224"/>
        <v>0</v>
      </c>
      <c r="BK379" s="3268">
        <f t="shared" si="225"/>
        <v>0</v>
      </c>
      <c r="BL379" s="3268">
        <f t="shared" si="226"/>
        <v>0</v>
      </c>
      <c r="BM379" s="3268">
        <f t="shared" si="227"/>
        <v>0</v>
      </c>
      <c r="BN379" s="3268">
        <f t="shared" si="228"/>
        <v>0</v>
      </c>
      <c r="BO379" s="3268">
        <f t="shared" si="229"/>
        <v>0</v>
      </c>
      <c r="BP379" s="3268">
        <f t="shared" si="230"/>
        <v>0</v>
      </c>
      <c r="BQ379" s="3268">
        <f t="shared" si="231"/>
        <v>0</v>
      </c>
      <c r="BR379" s="3268">
        <f t="shared" si="232"/>
        <v>0</v>
      </c>
      <c r="BS379" s="3268">
        <f t="shared" si="233"/>
        <v>0</v>
      </c>
      <c r="BT379" s="3320">
        <f t="shared" si="234"/>
        <v>0</v>
      </c>
    </row>
    <row r="380" spans="1:72">
      <c r="A380" s="3265"/>
      <c r="B380" s="3266"/>
      <c r="C380" s="3266"/>
      <c r="D380" s="3267"/>
      <c r="E380" s="3268">
        <f t="shared" si="235"/>
        <v>0</v>
      </c>
      <c r="F380" s="3269"/>
      <c r="G380" s="3270">
        <f t="shared" si="210"/>
        <v>0</v>
      </c>
      <c r="H380" s="3271">
        <f t="shared" si="211"/>
        <v>0</v>
      </c>
      <c r="I380" s="3278"/>
      <c r="J380" s="3278"/>
      <c r="K380" s="3278"/>
      <c r="L380" s="3278"/>
      <c r="M380" s="3278"/>
      <c r="N380" s="3278"/>
      <c r="O380" s="3278"/>
      <c r="P380" s="3278"/>
      <c r="Q380" s="3278"/>
      <c r="R380" s="3278"/>
      <c r="S380" s="3278"/>
      <c r="T380" s="3278"/>
      <c r="U380" s="3278"/>
      <c r="V380" s="3278"/>
      <c r="W380" s="3278"/>
      <c r="X380" s="3278"/>
      <c r="Y380" s="3278"/>
      <c r="Z380" s="3278"/>
      <c r="AA380" s="3278"/>
      <c r="AB380" s="3278"/>
      <c r="AC380" s="3268">
        <f t="shared" si="212"/>
        <v>0</v>
      </c>
      <c r="AD380" s="3288"/>
      <c r="AE380" s="3288"/>
      <c r="AF380" s="3288"/>
      <c r="AG380" s="3288"/>
      <c r="AH380" s="3288"/>
      <c r="AI380" s="3288"/>
      <c r="AJ380" s="3288"/>
      <c r="AK380" s="3288"/>
      <c r="AL380" s="3288"/>
      <c r="AM380" s="3288"/>
      <c r="AN380" s="3288"/>
      <c r="AO380" s="3288"/>
      <c r="AP380" s="3288"/>
      <c r="AQ380" s="3288"/>
      <c r="AR380" s="3288"/>
      <c r="AS380" s="3288"/>
      <c r="AT380" s="3298"/>
      <c r="AU380" s="3299"/>
      <c r="AV380" s="972">
        <f t="shared" si="236"/>
        <v>0</v>
      </c>
      <c r="AW380" s="972">
        <f t="shared" si="237"/>
        <v>0</v>
      </c>
      <c r="AX380" s="972">
        <f t="shared" si="238"/>
        <v>0</v>
      </c>
      <c r="AY380" s="3313">
        <f t="shared" si="213"/>
        <v>0</v>
      </c>
      <c r="AZ380" s="3268">
        <f t="shared" si="214"/>
        <v>0</v>
      </c>
      <c r="BA380" s="3268">
        <f t="shared" si="215"/>
        <v>0</v>
      </c>
      <c r="BB380" s="3268">
        <f t="shared" si="216"/>
        <v>0</v>
      </c>
      <c r="BC380" s="3268">
        <f t="shared" si="217"/>
        <v>0</v>
      </c>
      <c r="BD380" s="3268">
        <f t="shared" si="218"/>
        <v>0</v>
      </c>
      <c r="BE380" s="3268">
        <f t="shared" si="219"/>
        <v>0</v>
      </c>
      <c r="BF380" s="3268">
        <f t="shared" si="220"/>
        <v>0</v>
      </c>
      <c r="BG380" s="3268">
        <f t="shared" si="221"/>
        <v>0</v>
      </c>
      <c r="BH380" s="3268">
        <f t="shared" si="222"/>
        <v>0</v>
      </c>
      <c r="BI380" s="3268">
        <f t="shared" si="223"/>
        <v>0</v>
      </c>
      <c r="BJ380" s="3268">
        <f t="shared" si="224"/>
        <v>0</v>
      </c>
      <c r="BK380" s="3268">
        <f t="shared" si="225"/>
        <v>0</v>
      </c>
      <c r="BL380" s="3268">
        <f t="shared" si="226"/>
        <v>0</v>
      </c>
      <c r="BM380" s="3268">
        <f t="shared" si="227"/>
        <v>0</v>
      </c>
      <c r="BN380" s="3268">
        <f t="shared" si="228"/>
        <v>0</v>
      </c>
      <c r="BO380" s="3268">
        <f t="shared" si="229"/>
        <v>0</v>
      </c>
      <c r="BP380" s="3268">
        <f t="shared" si="230"/>
        <v>0</v>
      </c>
      <c r="BQ380" s="3268">
        <f t="shared" si="231"/>
        <v>0</v>
      </c>
      <c r="BR380" s="3268">
        <f t="shared" si="232"/>
        <v>0</v>
      </c>
      <c r="BS380" s="3268">
        <f t="shared" si="233"/>
        <v>0</v>
      </c>
      <c r="BT380" s="3320">
        <f t="shared" si="234"/>
        <v>0</v>
      </c>
    </row>
    <row r="381" spans="1:72">
      <c r="A381" s="3265"/>
      <c r="B381" s="3266"/>
      <c r="C381" s="3266"/>
      <c r="D381" s="3267"/>
      <c r="E381" s="3268">
        <f t="shared" si="235"/>
        <v>0</v>
      </c>
      <c r="F381" s="3269"/>
      <c r="G381" s="3270">
        <f t="shared" si="210"/>
        <v>0</v>
      </c>
      <c r="H381" s="3271">
        <f t="shared" si="211"/>
        <v>0</v>
      </c>
      <c r="I381" s="3278"/>
      <c r="J381" s="3278"/>
      <c r="K381" s="3278"/>
      <c r="L381" s="3278"/>
      <c r="M381" s="3278"/>
      <c r="N381" s="3278"/>
      <c r="O381" s="3278"/>
      <c r="P381" s="3278"/>
      <c r="Q381" s="3278"/>
      <c r="R381" s="3278"/>
      <c r="S381" s="3278"/>
      <c r="T381" s="3278"/>
      <c r="U381" s="3278"/>
      <c r="V381" s="3278"/>
      <c r="W381" s="3278"/>
      <c r="X381" s="3278"/>
      <c r="Y381" s="3278"/>
      <c r="Z381" s="3278"/>
      <c r="AA381" s="3278"/>
      <c r="AB381" s="3278"/>
      <c r="AC381" s="3268">
        <f t="shared" si="212"/>
        <v>0</v>
      </c>
      <c r="AD381" s="3288"/>
      <c r="AE381" s="3288"/>
      <c r="AF381" s="3288"/>
      <c r="AG381" s="3288"/>
      <c r="AH381" s="3288"/>
      <c r="AI381" s="3288"/>
      <c r="AJ381" s="3288"/>
      <c r="AK381" s="3288"/>
      <c r="AL381" s="3288"/>
      <c r="AM381" s="3288"/>
      <c r="AN381" s="3288"/>
      <c r="AO381" s="3288"/>
      <c r="AP381" s="3288"/>
      <c r="AQ381" s="3288"/>
      <c r="AR381" s="3288"/>
      <c r="AS381" s="3288"/>
      <c r="AT381" s="3298"/>
      <c r="AU381" s="3299"/>
      <c r="AV381" s="972">
        <f t="shared" si="236"/>
        <v>0</v>
      </c>
      <c r="AW381" s="972">
        <f t="shared" si="237"/>
        <v>0</v>
      </c>
      <c r="AX381" s="972">
        <f t="shared" si="238"/>
        <v>0</v>
      </c>
      <c r="AY381" s="3313">
        <f t="shared" si="213"/>
        <v>0</v>
      </c>
      <c r="AZ381" s="3268">
        <f t="shared" si="214"/>
        <v>0</v>
      </c>
      <c r="BA381" s="3268">
        <f t="shared" si="215"/>
        <v>0</v>
      </c>
      <c r="BB381" s="3268">
        <f t="shared" si="216"/>
        <v>0</v>
      </c>
      <c r="BC381" s="3268">
        <f t="shared" si="217"/>
        <v>0</v>
      </c>
      <c r="BD381" s="3268">
        <f t="shared" si="218"/>
        <v>0</v>
      </c>
      <c r="BE381" s="3268">
        <f t="shared" si="219"/>
        <v>0</v>
      </c>
      <c r="BF381" s="3268">
        <f t="shared" si="220"/>
        <v>0</v>
      </c>
      <c r="BG381" s="3268">
        <f t="shared" si="221"/>
        <v>0</v>
      </c>
      <c r="BH381" s="3268">
        <f t="shared" si="222"/>
        <v>0</v>
      </c>
      <c r="BI381" s="3268">
        <f t="shared" si="223"/>
        <v>0</v>
      </c>
      <c r="BJ381" s="3268">
        <f t="shared" si="224"/>
        <v>0</v>
      </c>
      <c r="BK381" s="3268">
        <f t="shared" si="225"/>
        <v>0</v>
      </c>
      <c r="BL381" s="3268">
        <f t="shared" si="226"/>
        <v>0</v>
      </c>
      <c r="BM381" s="3268">
        <f t="shared" si="227"/>
        <v>0</v>
      </c>
      <c r="BN381" s="3268">
        <f t="shared" si="228"/>
        <v>0</v>
      </c>
      <c r="BO381" s="3268">
        <f t="shared" si="229"/>
        <v>0</v>
      </c>
      <c r="BP381" s="3268">
        <f t="shared" si="230"/>
        <v>0</v>
      </c>
      <c r="BQ381" s="3268">
        <f t="shared" si="231"/>
        <v>0</v>
      </c>
      <c r="BR381" s="3268">
        <f t="shared" si="232"/>
        <v>0</v>
      </c>
      <c r="BS381" s="3268">
        <f t="shared" si="233"/>
        <v>0</v>
      </c>
      <c r="BT381" s="3320">
        <f t="shared" si="234"/>
        <v>0</v>
      </c>
    </row>
    <row r="382" spans="1:72">
      <c r="A382" s="3265"/>
      <c r="B382" s="3266"/>
      <c r="C382" s="3266"/>
      <c r="D382" s="3267"/>
      <c r="E382" s="3268">
        <f t="shared" si="235"/>
        <v>0</v>
      </c>
      <c r="F382" s="3269"/>
      <c r="G382" s="3270">
        <f t="shared" si="210"/>
        <v>0</v>
      </c>
      <c r="H382" s="3271">
        <f t="shared" si="211"/>
        <v>0</v>
      </c>
      <c r="I382" s="3278"/>
      <c r="J382" s="3278"/>
      <c r="K382" s="3278"/>
      <c r="L382" s="3278"/>
      <c r="M382" s="3278"/>
      <c r="N382" s="3278"/>
      <c r="O382" s="3278"/>
      <c r="P382" s="3278"/>
      <c r="Q382" s="3278"/>
      <c r="R382" s="3278"/>
      <c r="S382" s="3278"/>
      <c r="T382" s="3278"/>
      <c r="U382" s="3278"/>
      <c r="V382" s="3278"/>
      <c r="W382" s="3278"/>
      <c r="X382" s="3278"/>
      <c r="Y382" s="3278"/>
      <c r="Z382" s="3278"/>
      <c r="AA382" s="3278"/>
      <c r="AB382" s="3278"/>
      <c r="AC382" s="3268">
        <f t="shared" si="212"/>
        <v>0</v>
      </c>
      <c r="AD382" s="3288"/>
      <c r="AE382" s="3288"/>
      <c r="AF382" s="3288"/>
      <c r="AG382" s="3288"/>
      <c r="AH382" s="3288"/>
      <c r="AI382" s="3288"/>
      <c r="AJ382" s="3288"/>
      <c r="AK382" s="3288"/>
      <c r="AL382" s="3288"/>
      <c r="AM382" s="3288"/>
      <c r="AN382" s="3288"/>
      <c r="AO382" s="3288"/>
      <c r="AP382" s="3288"/>
      <c r="AQ382" s="3288"/>
      <c r="AR382" s="3288"/>
      <c r="AS382" s="3288"/>
      <c r="AT382" s="3298"/>
      <c r="AU382" s="3299"/>
      <c r="AV382" s="972">
        <f t="shared" si="236"/>
        <v>0</v>
      </c>
      <c r="AW382" s="972">
        <f t="shared" si="237"/>
        <v>0</v>
      </c>
      <c r="AX382" s="972">
        <f t="shared" si="238"/>
        <v>0</v>
      </c>
      <c r="AY382" s="3313">
        <f t="shared" si="213"/>
        <v>0</v>
      </c>
      <c r="AZ382" s="3268">
        <f t="shared" si="214"/>
        <v>0</v>
      </c>
      <c r="BA382" s="3268">
        <f t="shared" si="215"/>
        <v>0</v>
      </c>
      <c r="BB382" s="3268">
        <f t="shared" si="216"/>
        <v>0</v>
      </c>
      <c r="BC382" s="3268">
        <f t="shared" si="217"/>
        <v>0</v>
      </c>
      <c r="BD382" s="3268">
        <f t="shared" si="218"/>
        <v>0</v>
      </c>
      <c r="BE382" s="3268">
        <f t="shared" si="219"/>
        <v>0</v>
      </c>
      <c r="BF382" s="3268">
        <f t="shared" si="220"/>
        <v>0</v>
      </c>
      <c r="BG382" s="3268">
        <f t="shared" si="221"/>
        <v>0</v>
      </c>
      <c r="BH382" s="3268">
        <f t="shared" si="222"/>
        <v>0</v>
      </c>
      <c r="BI382" s="3268">
        <f t="shared" si="223"/>
        <v>0</v>
      </c>
      <c r="BJ382" s="3268">
        <f t="shared" si="224"/>
        <v>0</v>
      </c>
      <c r="BK382" s="3268">
        <f t="shared" si="225"/>
        <v>0</v>
      </c>
      <c r="BL382" s="3268">
        <f t="shared" si="226"/>
        <v>0</v>
      </c>
      <c r="BM382" s="3268">
        <f t="shared" si="227"/>
        <v>0</v>
      </c>
      <c r="BN382" s="3268">
        <f t="shared" si="228"/>
        <v>0</v>
      </c>
      <c r="BO382" s="3268">
        <f t="shared" si="229"/>
        <v>0</v>
      </c>
      <c r="BP382" s="3268">
        <f t="shared" si="230"/>
        <v>0</v>
      </c>
      <c r="BQ382" s="3268">
        <f t="shared" si="231"/>
        <v>0</v>
      </c>
      <c r="BR382" s="3268">
        <f t="shared" si="232"/>
        <v>0</v>
      </c>
      <c r="BS382" s="3268">
        <f t="shared" si="233"/>
        <v>0</v>
      </c>
      <c r="BT382" s="3320">
        <f t="shared" si="234"/>
        <v>0</v>
      </c>
    </row>
    <row r="383" spans="1:72">
      <c r="A383" s="3265"/>
      <c r="B383" s="3266"/>
      <c r="C383" s="3266"/>
      <c r="D383" s="3267"/>
      <c r="E383" s="3268">
        <f t="shared" si="235"/>
        <v>0</v>
      </c>
      <c r="F383" s="3269"/>
      <c r="G383" s="3270">
        <f t="shared" si="210"/>
        <v>0</v>
      </c>
      <c r="H383" s="3271">
        <f t="shared" si="211"/>
        <v>0</v>
      </c>
      <c r="I383" s="3278"/>
      <c r="J383" s="3278"/>
      <c r="K383" s="3278"/>
      <c r="L383" s="3278"/>
      <c r="M383" s="3278"/>
      <c r="N383" s="3278"/>
      <c r="O383" s="3278"/>
      <c r="P383" s="3278"/>
      <c r="Q383" s="3278"/>
      <c r="R383" s="3278"/>
      <c r="S383" s="3278"/>
      <c r="T383" s="3278"/>
      <c r="U383" s="3278"/>
      <c r="V383" s="3278"/>
      <c r="W383" s="3278"/>
      <c r="X383" s="3278"/>
      <c r="Y383" s="3278"/>
      <c r="Z383" s="3278"/>
      <c r="AA383" s="3278"/>
      <c r="AB383" s="3278"/>
      <c r="AC383" s="3268">
        <f t="shared" si="212"/>
        <v>0</v>
      </c>
      <c r="AD383" s="3288"/>
      <c r="AE383" s="3288"/>
      <c r="AF383" s="3288"/>
      <c r="AG383" s="3288"/>
      <c r="AH383" s="3288"/>
      <c r="AI383" s="3288"/>
      <c r="AJ383" s="3288"/>
      <c r="AK383" s="3288"/>
      <c r="AL383" s="3288"/>
      <c r="AM383" s="3288"/>
      <c r="AN383" s="3288"/>
      <c r="AO383" s="3288"/>
      <c r="AP383" s="3288"/>
      <c r="AQ383" s="3288"/>
      <c r="AR383" s="3288"/>
      <c r="AS383" s="3288"/>
      <c r="AT383" s="3298"/>
      <c r="AU383" s="3299"/>
      <c r="AV383" s="972">
        <f t="shared" si="236"/>
        <v>0</v>
      </c>
      <c r="AW383" s="972">
        <f t="shared" si="237"/>
        <v>0</v>
      </c>
      <c r="AX383" s="972">
        <f t="shared" si="238"/>
        <v>0</v>
      </c>
      <c r="AY383" s="3313">
        <f t="shared" si="213"/>
        <v>0</v>
      </c>
      <c r="AZ383" s="3268">
        <f t="shared" si="214"/>
        <v>0</v>
      </c>
      <c r="BA383" s="3268">
        <f t="shared" si="215"/>
        <v>0</v>
      </c>
      <c r="BB383" s="3268">
        <f t="shared" si="216"/>
        <v>0</v>
      </c>
      <c r="BC383" s="3268">
        <f t="shared" si="217"/>
        <v>0</v>
      </c>
      <c r="BD383" s="3268">
        <f t="shared" si="218"/>
        <v>0</v>
      </c>
      <c r="BE383" s="3268">
        <f t="shared" si="219"/>
        <v>0</v>
      </c>
      <c r="BF383" s="3268">
        <f t="shared" si="220"/>
        <v>0</v>
      </c>
      <c r="BG383" s="3268">
        <f t="shared" si="221"/>
        <v>0</v>
      </c>
      <c r="BH383" s="3268">
        <f t="shared" si="222"/>
        <v>0</v>
      </c>
      <c r="BI383" s="3268">
        <f t="shared" si="223"/>
        <v>0</v>
      </c>
      <c r="BJ383" s="3268">
        <f t="shared" si="224"/>
        <v>0</v>
      </c>
      <c r="BK383" s="3268">
        <f t="shared" si="225"/>
        <v>0</v>
      </c>
      <c r="BL383" s="3268">
        <f t="shared" si="226"/>
        <v>0</v>
      </c>
      <c r="BM383" s="3268">
        <f t="shared" si="227"/>
        <v>0</v>
      </c>
      <c r="BN383" s="3268">
        <f t="shared" si="228"/>
        <v>0</v>
      </c>
      <c r="BO383" s="3268">
        <f t="shared" si="229"/>
        <v>0</v>
      </c>
      <c r="BP383" s="3268">
        <f t="shared" si="230"/>
        <v>0</v>
      </c>
      <c r="BQ383" s="3268">
        <f t="shared" si="231"/>
        <v>0</v>
      </c>
      <c r="BR383" s="3268">
        <f t="shared" si="232"/>
        <v>0</v>
      </c>
      <c r="BS383" s="3268">
        <f t="shared" si="233"/>
        <v>0</v>
      </c>
      <c r="BT383" s="3320">
        <f t="shared" si="234"/>
        <v>0</v>
      </c>
    </row>
    <row r="384" spans="1:72">
      <c r="A384" s="3265"/>
      <c r="B384" s="3266"/>
      <c r="C384" s="3266"/>
      <c r="D384" s="3267"/>
      <c r="E384" s="3268">
        <f t="shared" si="235"/>
        <v>0</v>
      </c>
      <c r="F384" s="3269"/>
      <c r="G384" s="3270">
        <f t="shared" si="210"/>
        <v>0</v>
      </c>
      <c r="H384" s="3271">
        <f t="shared" si="211"/>
        <v>0</v>
      </c>
      <c r="I384" s="3278"/>
      <c r="J384" s="3278"/>
      <c r="K384" s="3278"/>
      <c r="L384" s="3278"/>
      <c r="M384" s="3278"/>
      <c r="N384" s="3278"/>
      <c r="O384" s="3278"/>
      <c r="P384" s="3278"/>
      <c r="Q384" s="3278"/>
      <c r="R384" s="3278"/>
      <c r="S384" s="3278"/>
      <c r="T384" s="3278"/>
      <c r="U384" s="3278"/>
      <c r="V384" s="3278"/>
      <c r="W384" s="3278"/>
      <c r="X384" s="3278"/>
      <c r="Y384" s="3278"/>
      <c r="Z384" s="3278"/>
      <c r="AA384" s="3278"/>
      <c r="AB384" s="3278"/>
      <c r="AC384" s="3268">
        <f t="shared" si="212"/>
        <v>0</v>
      </c>
      <c r="AD384" s="3288"/>
      <c r="AE384" s="3288"/>
      <c r="AF384" s="3288"/>
      <c r="AG384" s="3288"/>
      <c r="AH384" s="3288"/>
      <c r="AI384" s="3288"/>
      <c r="AJ384" s="3288"/>
      <c r="AK384" s="3288"/>
      <c r="AL384" s="3288"/>
      <c r="AM384" s="3288"/>
      <c r="AN384" s="3288"/>
      <c r="AO384" s="3288"/>
      <c r="AP384" s="3288"/>
      <c r="AQ384" s="3288"/>
      <c r="AR384" s="3288"/>
      <c r="AS384" s="3288"/>
      <c r="AT384" s="3298"/>
      <c r="AU384" s="3299"/>
      <c r="AV384" s="972">
        <f t="shared" si="236"/>
        <v>0</v>
      </c>
      <c r="AW384" s="972">
        <f t="shared" si="237"/>
        <v>0</v>
      </c>
      <c r="AX384" s="972">
        <f t="shared" si="238"/>
        <v>0</v>
      </c>
      <c r="AY384" s="3313">
        <f t="shared" si="213"/>
        <v>0</v>
      </c>
      <c r="AZ384" s="3268">
        <f t="shared" si="214"/>
        <v>0</v>
      </c>
      <c r="BA384" s="3268">
        <f t="shared" si="215"/>
        <v>0</v>
      </c>
      <c r="BB384" s="3268">
        <f t="shared" si="216"/>
        <v>0</v>
      </c>
      <c r="BC384" s="3268">
        <f t="shared" si="217"/>
        <v>0</v>
      </c>
      <c r="BD384" s="3268">
        <f t="shared" si="218"/>
        <v>0</v>
      </c>
      <c r="BE384" s="3268">
        <f t="shared" si="219"/>
        <v>0</v>
      </c>
      <c r="BF384" s="3268">
        <f t="shared" si="220"/>
        <v>0</v>
      </c>
      <c r="BG384" s="3268">
        <f t="shared" si="221"/>
        <v>0</v>
      </c>
      <c r="BH384" s="3268">
        <f t="shared" si="222"/>
        <v>0</v>
      </c>
      <c r="BI384" s="3268">
        <f t="shared" si="223"/>
        <v>0</v>
      </c>
      <c r="BJ384" s="3268">
        <f t="shared" si="224"/>
        <v>0</v>
      </c>
      <c r="BK384" s="3268">
        <f t="shared" si="225"/>
        <v>0</v>
      </c>
      <c r="BL384" s="3268">
        <f t="shared" si="226"/>
        <v>0</v>
      </c>
      <c r="BM384" s="3268">
        <f t="shared" si="227"/>
        <v>0</v>
      </c>
      <c r="BN384" s="3268">
        <f t="shared" si="228"/>
        <v>0</v>
      </c>
      <c r="BO384" s="3268">
        <f t="shared" si="229"/>
        <v>0</v>
      </c>
      <c r="BP384" s="3268">
        <f t="shared" si="230"/>
        <v>0</v>
      </c>
      <c r="BQ384" s="3268">
        <f t="shared" si="231"/>
        <v>0</v>
      </c>
      <c r="BR384" s="3268">
        <f t="shared" si="232"/>
        <v>0</v>
      </c>
      <c r="BS384" s="3268">
        <f t="shared" si="233"/>
        <v>0</v>
      </c>
      <c r="BT384" s="3320">
        <f t="shared" si="234"/>
        <v>0</v>
      </c>
    </row>
    <row r="385" spans="1:72">
      <c r="A385" s="3265"/>
      <c r="B385" s="3266"/>
      <c r="C385" s="3266"/>
      <c r="D385" s="3267"/>
      <c r="E385" s="3268">
        <f t="shared" si="235"/>
        <v>0</v>
      </c>
      <c r="F385" s="3269"/>
      <c r="G385" s="3270">
        <f t="shared" si="210"/>
        <v>0</v>
      </c>
      <c r="H385" s="3271">
        <f t="shared" si="211"/>
        <v>0</v>
      </c>
      <c r="I385" s="3278"/>
      <c r="J385" s="3278"/>
      <c r="K385" s="3278"/>
      <c r="L385" s="3278"/>
      <c r="M385" s="3278"/>
      <c r="N385" s="3278"/>
      <c r="O385" s="3278"/>
      <c r="P385" s="3278"/>
      <c r="Q385" s="3278"/>
      <c r="R385" s="3278"/>
      <c r="S385" s="3278"/>
      <c r="T385" s="3278"/>
      <c r="U385" s="3278"/>
      <c r="V385" s="3278"/>
      <c r="W385" s="3278"/>
      <c r="X385" s="3278"/>
      <c r="Y385" s="3278"/>
      <c r="Z385" s="3278"/>
      <c r="AA385" s="3278"/>
      <c r="AB385" s="3278"/>
      <c r="AC385" s="3268">
        <f t="shared" si="212"/>
        <v>0</v>
      </c>
      <c r="AD385" s="3288"/>
      <c r="AE385" s="3288"/>
      <c r="AF385" s="3288"/>
      <c r="AG385" s="3288"/>
      <c r="AH385" s="3288"/>
      <c r="AI385" s="3288"/>
      <c r="AJ385" s="3288"/>
      <c r="AK385" s="3288"/>
      <c r="AL385" s="3288"/>
      <c r="AM385" s="3288"/>
      <c r="AN385" s="3288"/>
      <c r="AO385" s="3288"/>
      <c r="AP385" s="3288"/>
      <c r="AQ385" s="3288"/>
      <c r="AR385" s="3288"/>
      <c r="AS385" s="3288"/>
      <c r="AT385" s="3298"/>
      <c r="AU385" s="3299"/>
      <c r="AV385" s="972">
        <f t="shared" si="236"/>
        <v>0</v>
      </c>
      <c r="AW385" s="972">
        <f t="shared" si="237"/>
        <v>0</v>
      </c>
      <c r="AX385" s="972">
        <f t="shared" si="238"/>
        <v>0</v>
      </c>
      <c r="AY385" s="3313">
        <f t="shared" si="213"/>
        <v>0</v>
      </c>
      <c r="AZ385" s="3268">
        <f t="shared" si="214"/>
        <v>0</v>
      </c>
      <c r="BA385" s="3268">
        <f t="shared" si="215"/>
        <v>0</v>
      </c>
      <c r="BB385" s="3268">
        <f t="shared" si="216"/>
        <v>0</v>
      </c>
      <c r="BC385" s="3268">
        <f t="shared" si="217"/>
        <v>0</v>
      </c>
      <c r="BD385" s="3268">
        <f t="shared" si="218"/>
        <v>0</v>
      </c>
      <c r="BE385" s="3268">
        <f t="shared" si="219"/>
        <v>0</v>
      </c>
      <c r="BF385" s="3268">
        <f t="shared" si="220"/>
        <v>0</v>
      </c>
      <c r="BG385" s="3268">
        <f t="shared" si="221"/>
        <v>0</v>
      </c>
      <c r="BH385" s="3268">
        <f t="shared" si="222"/>
        <v>0</v>
      </c>
      <c r="BI385" s="3268">
        <f t="shared" si="223"/>
        <v>0</v>
      </c>
      <c r="BJ385" s="3268">
        <f t="shared" si="224"/>
        <v>0</v>
      </c>
      <c r="BK385" s="3268">
        <f t="shared" si="225"/>
        <v>0</v>
      </c>
      <c r="BL385" s="3268">
        <f t="shared" si="226"/>
        <v>0</v>
      </c>
      <c r="BM385" s="3268">
        <f t="shared" si="227"/>
        <v>0</v>
      </c>
      <c r="BN385" s="3268">
        <f t="shared" si="228"/>
        <v>0</v>
      </c>
      <c r="BO385" s="3268">
        <f t="shared" si="229"/>
        <v>0</v>
      </c>
      <c r="BP385" s="3268">
        <f t="shared" si="230"/>
        <v>0</v>
      </c>
      <c r="BQ385" s="3268">
        <f t="shared" si="231"/>
        <v>0</v>
      </c>
      <c r="BR385" s="3268">
        <f t="shared" si="232"/>
        <v>0</v>
      </c>
      <c r="BS385" s="3268">
        <f t="shared" si="233"/>
        <v>0</v>
      </c>
      <c r="BT385" s="3320">
        <f t="shared" si="234"/>
        <v>0</v>
      </c>
    </row>
    <row r="386" spans="1:72">
      <c r="A386" s="3265"/>
      <c r="B386" s="3266"/>
      <c r="C386" s="3266"/>
      <c r="D386" s="3267"/>
      <c r="E386" s="3268">
        <f t="shared" si="235"/>
        <v>0</v>
      </c>
      <c r="F386" s="3269"/>
      <c r="G386" s="3270">
        <f t="shared" si="210"/>
        <v>0</v>
      </c>
      <c r="H386" s="3271">
        <f t="shared" si="211"/>
        <v>0</v>
      </c>
      <c r="I386" s="3278"/>
      <c r="J386" s="3278"/>
      <c r="K386" s="3278"/>
      <c r="L386" s="3278"/>
      <c r="M386" s="3278"/>
      <c r="N386" s="3278"/>
      <c r="O386" s="3278"/>
      <c r="P386" s="3278"/>
      <c r="Q386" s="3278"/>
      <c r="R386" s="3278"/>
      <c r="S386" s="3278"/>
      <c r="T386" s="3278"/>
      <c r="U386" s="3278"/>
      <c r="V386" s="3278"/>
      <c r="W386" s="3278"/>
      <c r="X386" s="3278"/>
      <c r="Y386" s="3278"/>
      <c r="Z386" s="3278"/>
      <c r="AA386" s="3278"/>
      <c r="AB386" s="3278"/>
      <c r="AC386" s="3268">
        <f t="shared" si="212"/>
        <v>0</v>
      </c>
      <c r="AD386" s="3288"/>
      <c r="AE386" s="3288"/>
      <c r="AF386" s="3288"/>
      <c r="AG386" s="3288"/>
      <c r="AH386" s="3288"/>
      <c r="AI386" s="3288"/>
      <c r="AJ386" s="3288"/>
      <c r="AK386" s="3288"/>
      <c r="AL386" s="3288"/>
      <c r="AM386" s="3288"/>
      <c r="AN386" s="3288"/>
      <c r="AO386" s="3288"/>
      <c r="AP386" s="3288"/>
      <c r="AQ386" s="3288"/>
      <c r="AR386" s="3288"/>
      <c r="AS386" s="3288"/>
      <c r="AT386" s="3298"/>
      <c r="AU386" s="3299"/>
      <c r="AV386" s="972">
        <f t="shared" si="236"/>
        <v>0</v>
      </c>
      <c r="AW386" s="972">
        <f t="shared" si="237"/>
        <v>0</v>
      </c>
      <c r="AX386" s="972">
        <f t="shared" si="238"/>
        <v>0</v>
      </c>
      <c r="AY386" s="3313">
        <f t="shared" si="213"/>
        <v>0</v>
      </c>
      <c r="AZ386" s="3268">
        <f t="shared" si="214"/>
        <v>0</v>
      </c>
      <c r="BA386" s="3268">
        <f t="shared" si="215"/>
        <v>0</v>
      </c>
      <c r="BB386" s="3268">
        <f t="shared" si="216"/>
        <v>0</v>
      </c>
      <c r="BC386" s="3268">
        <f t="shared" si="217"/>
        <v>0</v>
      </c>
      <c r="BD386" s="3268">
        <f t="shared" si="218"/>
        <v>0</v>
      </c>
      <c r="BE386" s="3268">
        <f t="shared" si="219"/>
        <v>0</v>
      </c>
      <c r="BF386" s="3268">
        <f t="shared" si="220"/>
        <v>0</v>
      </c>
      <c r="BG386" s="3268">
        <f t="shared" si="221"/>
        <v>0</v>
      </c>
      <c r="BH386" s="3268">
        <f t="shared" si="222"/>
        <v>0</v>
      </c>
      <c r="BI386" s="3268">
        <f t="shared" si="223"/>
        <v>0</v>
      </c>
      <c r="BJ386" s="3268">
        <f t="shared" si="224"/>
        <v>0</v>
      </c>
      <c r="BK386" s="3268">
        <f t="shared" si="225"/>
        <v>0</v>
      </c>
      <c r="BL386" s="3268">
        <f t="shared" si="226"/>
        <v>0</v>
      </c>
      <c r="BM386" s="3268">
        <f t="shared" si="227"/>
        <v>0</v>
      </c>
      <c r="BN386" s="3268">
        <f t="shared" si="228"/>
        <v>0</v>
      </c>
      <c r="BO386" s="3268">
        <f t="shared" si="229"/>
        <v>0</v>
      </c>
      <c r="BP386" s="3268">
        <f t="shared" si="230"/>
        <v>0</v>
      </c>
      <c r="BQ386" s="3268">
        <f t="shared" si="231"/>
        <v>0</v>
      </c>
      <c r="BR386" s="3268">
        <f t="shared" si="232"/>
        <v>0</v>
      </c>
      <c r="BS386" s="3268">
        <f t="shared" si="233"/>
        <v>0</v>
      </c>
      <c r="BT386" s="3320">
        <f t="shared" si="234"/>
        <v>0</v>
      </c>
    </row>
    <row r="387" spans="1:72">
      <c r="A387" s="3265"/>
      <c r="B387" s="3266"/>
      <c r="C387" s="3266"/>
      <c r="D387" s="3267"/>
      <c r="E387" s="3268">
        <f t="shared" si="235"/>
        <v>0</v>
      </c>
      <c r="F387" s="3269"/>
      <c r="G387" s="3270">
        <f t="shared" si="210"/>
        <v>0</v>
      </c>
      <c r="H387" s="3271">
        <f t="shared" si="211"/>
        <v>0</v>
      </c>
      <c r="I387" s="3278"/>
      <c r="J387" s="3278"/>
      <c r="K387" s="3278"/>
      <c r="L387" s="3278"/>
      <c r="M387" s="3278"/>
      <c r="N387" s="3278"/>
      <c r="O387" s="3278"/>
      <c r="P387" s="3278"/>
      <c r="Q387" s="3278"/>
      <c r="R387" s="3278"/>
      <c r="S387" s="3278"/>
      <c r="T387" s="3278"/>
      <c r="U387" s="3278"/>
      <c r="V387" s="3278"/>
      <c r="W387" s="3278"/>
      <c r="X387" s="3278"/>
      <c r="Y387" s="3278"/>
      <c r="Z387" s="3278"/>
      <c r="AA387" s="3278"/>
      <c r="AB387" s="3278"/>
      <c r="AC387" s="3268">
        <f t="shared" si="212"/>
        <v>0</v>
      </c>
      <c r="AD387" s="3288"/>
      <c r="AE387" s="3288"/>
      <c r="AF387" s="3288"/>
      <c r="AG387" s="3288"/>
      <c r="AH387" s="3288"/>
      <c r="AI387" s="3288"/>
      <c r="AJ387" s="3288"/>
      <c r="AK387" s="3288"/>
      <c r="AL387" s="3288"/>
      <c r="AM387" s="3288"/>
      <c r="AN387" s="3288"/>
      <c r="AO387" s="3288"/>
      <c r="AP387" s="3288"/>
      <c r="AQ387" s="3288"/>
      <c r="AR387" s="3288"/>
      <c r="AS387" s="3288"/>
      <c r="AT387" s="3298"/>
      <c r="AU387" s="3299"/>
      <c r="AV387" s="972">
        <f t="shared" si="236"/>
        <v>0</v>
      </c>
      <c r="AW387" s="972">
        <f t="shared" si="237"/>
        <v>0</v>
      </c>
      <c r="AX387" s="972">
        <f t="shared" si="238"/>
        <v>0</v>
      </c>
      <c r="AY387" s="3313">
        <f t="shared" si="213"/>
        <v>0</v>
      </c>
      <c r="AZ387" s="3268">
        <f t="shared" si="214"/>
        <v>0</v>
      </c>
      <c r="BA387" s="3268">
        <f t="shared" si="215"/>
        <v>0</v>
      </c>
      <c r="BB387" s="3268">
        <f t="shared" si="216"/>
        <v>0</v>
      </c>
      <c r="BC387" s="3268">
        <f t="shared" si="217"/>
        <v>0</v>
      </c>
      <c r="BD387" s="3268">
        <f t="shared" si="218"/>
        <v>0</v>
      </c>
      <c r="BE387" s="3268">
        <f t="shared" si="219"/>
        <v>0</v>
      </c>
      <c r="BF387" s="3268">
        <f t="shared" si="220"/>
        <v>0</v>
      </c>
      <c r="BG387" s="3268">
        <f t="shared" si="221"/>
        <v>0</v>
      </c>
      <c r="BH387" s="3268">
        <f t="shared" si="222"/>
        <v>0</v>
      </c>
      <c r="BI387" s="3268">
        <f t="shared" si="223"/>
        <v>0</v>
      </c>
      <c r="BJ387" s="3268">
        <f t="shared" si="224"/>
        <v>0</v>
      </c>
      <c r="BK387" s="3268">
        <f t="shared" si="225"/>
        <v>0</v>
      </c>
      <c r="BL387" s="3268">
        <f t="shared" si="226"/>
        <v>0</v>
      </c>
      <c r="BM387" s="3268">
        <f t="shared" si="227"/>
        <v>0</v>
      </c>
      <c r="BN387" s="3268">
        <f t="shared" si="228"/>
        <v>0</v>
      </c>
      <c r="BO387" s="3268">
        <f t="shared" si="229"/>
        <v>0</v>
      </c>
      <c r="BP387" s="3268">
        <f t="shared" si="230"/>
        <v>0</v>
      </c>
      <c r="BQ387" s="3268">
        <f t="shared" si="231"/>
        <v>0</v>
      </c>
      <c r="BR387" s="3268">
        <f t="shared" si="232"/>
        <v>0</v>
      </c>
      <c r="BS387" s="3268">
        <f t="shared" si="233"/>
        <v>0</v>
      </c>
      <c r="BT387" s="3320">
        <f t="shared" si="234"/>
        <v>0</v>
      </c>
    </row>
    <row r="388" spans="1:72">
      <c r="A388" s="3265"/>
      <c r="B388" s="3266"/>
      <c r="C388" s="3266"/>
      <c r="D388" s="3267"/>
      <c r="E388" s="3268">
        <f t="shared" si="235"/>
        <v>0</v>
      </c>
      <c r="F388" s="3269"/>
      <c r="G388" s="3270">
        <f t="shared" si="210"/>
        <v>0</v>
      </c>
      <c r="H388" s="3271">
        <f t="shared" si="211"/>
        <v>0</v>
      </c>
      <c r="I388" s="3278"/>
      <c r="J388" s="3278"/>
      <c r="K388" s="3278"/>
      <c r="L388" s="3278"/>
      <c r="M388" s="3278"/>
      <c r="N388" s="3278"/>
      <c r="O388" s="3278"/>
      <c r="P388" s="3278"/>
      <c r="Q388" s="3278"/>
      <c r="R388" s="3278"/>
      <c r="S388" s="3278"/>
      <c r="T388" s="3278"/>
      <c r="U388" s="3278"/>
      <c r="V388" s="3278"/>
      <c r="W388" s="3278"/>
      <c r="X388" s="3278"/>
      <c r="Y388" s="3278"/>
      <c r="Z388" s="3278"/>
      <c r="AA388" s="3278"/>
      <c r="AB388" s="3278"/>
      <c r="AC388" s="3268">
        <f t="shared" si="212"/>
        <v>0</v>
      </c>
      <c r="AD388" s="3288"/>
      <c r="AE388" s="3288"/>
      <c r="AF388" s="3288"/>
      <c r="AG388" s="3288"/>
      <c r="AH388" s="3288"/>
      <c r="AI388" s="3288"/>
      <c r="AJ388" s="3288"/>
      <c r="AK388" s="3288"/>
      <c r="AL388" s="3288"/>
      <c r="AM388" s="3288"/>
      <c r="AN388" s="3288"/>
      <c r="AO388" s="3288"/>
      <c r="AP388" s="3288"/>
      <c r="AQ388" s="3288"/>
      <c r="AR388" s="3288"/>
      <c r="AS388" s="3288"/>
      <c r="AT388" s="3298"/>
      <c r="AU388" s="3299"/>
      <c r="AV388" s="972">
        <f t="shared" si="236"/>
        <v>0</v>
      </c>
      <c r="AW388" s="972">
        <f t="shared" si="237"/>
        <v>0</v>
      </c>
      <c r="AX388" s="972">
        <f t="shared" si="238"/>
        <v>0</v>
      </c>
      <c r="AY388" s="3313">
        <f t="shared" si="213"/>
        <v>0</v>
      </c>
      <c r="AZ388" s="3268">
        <f t="shared" si="214"/>
        <v>0</v>
      </c>
      <c r="BA388" s="3268">
        <f t="shared" si="215"/>
        <v>0</v>
      </c>
      <c r="BB388" s="3268">
        <f t="shared" si="216"/>
        <v>0</v>
      </c>
      <c r="BC388" s="3268">
        <f t="shared" si="217"/>
        <v>0</v>
      </c>
      <c r="BD388" s="3268">
        <f t="shared" si="218"/>
        <v>0</v>
      </c>
      <c r="BE388" s="3268">
        <f t="shared" si="219"/>
        <v>0</v>
      </c>
      <c r="BF388" s="3268">
        <f t="shared" si="220"/>
        <v>0</v>
      </c>
      <c r="BG388" s="3268">
        <f t="shared" si="221"/>
        <v>0</v>
      </c>
      <c r="BH388" s="3268">
        <f t="shared" si="222"/>
        <v>0</v>
      </c>
      <c r="BI388" s="3268">
        <f t="shared" si="223"/>
        <v>0</v>
      </c>
      <c r="BJ388" s="3268">
        <f t="shared" si="224"/>
        <v>0</v>
      </c>
      <c r="BK388" s="3268">
        <f t="shared" si="225"/>
        <v>0</v>
      </c>
      <c r="BL388" s="3268">
        <f t="shared" si="226"/>
        <v>0</v>
      </c>
      <c r="BM388" s="3268">
        <f t="shared" si="227"/>
        <v>0</v>
      </c>
      <c r="BN388" s="3268">
        <f t="shared" si="228"/>
        <v>0</v>
      </c>
      <c r="BO388" s="3268">
        <f t="shared" si="229"/>
        <v>0</v>
      </c>
      <c r="BP388" s="3268">
        <f t="shared" si="230"/>
        <v>0</v>
      </c>
      <c r="BQ388" s="3268">
        <f t="shared" si="231"/>
        <v>0</v>
      </c>
      <c r="BR388" s="3268">
        <f t="shared" si="232"/>
        <v>0</v>
      </c>
      <c r="BS388" s="3268">
        <f t="shared" si="233"/>
        <v>0</v>
      </c>
      <c r="BT388" s="3320">
        <f t="shared" si="234"/>
        <v>0</v>
      </c>
    </row>
    <row r="389" spans="1:72">
      <c r="A389" s="3265"/>
      <c r="B389" s="3266"/>
      <c r="C389" s="3266"/>
      <c r="D389" s="3267"/>
      <c r="E389" s="3268">
        <f t="shared" si="235"/>
        <v>0</v>
      </c>
      <c r="F389" s="3269"/>
      <c r="G389" s="3270">
        <f t="shared" si="210"/>
        <v>0</v>
      </c>
      <c r="H389" s="3271">
        <f t="shared" si="211"/>
        <v>0</v>
      </c>
      <c r="I389" s="3278"/>
      <c r="J389" s="3278"/>
      <c r="K389" s="3278"/>
      <c r="L389" s="3278"/>
      <c r="M389" s="3278"/>
      <c r="N389" s="3278"/>
      <c r="O389" s="3278"/>
      <c r="P389" s="3278"/>
      <c r="Q389" s="3278"/>
      <c r="R389" s="3278"/>
      <c r="S389" s="3278"/>
      <c r="T389" s="3278"/>
      <c r="U389" s="3278"/>
      <c r="V389" s="3278"/>
      <c r="W389" s="3278"/>
      <c r="X389" s="3278"/>
      <c r="Y389" s="3278"/>
      <c r="Z389" s="3278"/>
      <c r="AA389" s="3278"/>
      <c r="AB389" s="3278"/>
      <c r="AC389" s="3268">
        <f t="shared" si="212"/>
        <v>0</v>
      </c>
      <c r="AD389" s="3288"/>
      <c r="AE389" s="3288"/>
      <c r="AF389" s="3288"/>
      <c r="AG389" s="3288"/>
      <c r="AH389" s="3288"/>
      <c r="AI389" s="3288"/>
      <c r="AJ389" s="3288"/>
      <c r="AK389" s="3288"/>
      <c r="AL389" s="3288"/>
      <c r="AM389" s="3288"/>
      <c r="AN389" s="3288"/>
      <c r="AO389" s="3288"/>
      <c r="AP389" s="3288"/>
      <c r="AQ389" s="3288"/>
      <c r="AR389" s="3288"/>
      <c r="AS389" s="3288"/>
      <c r="AT389" s="3298"/>
      <c r="AU389" s="3299"/>
      <c r="AV389" s="972">
        <f t="shared" si="236"/>
        <v>0</v>
      </c>
      <c r="AW389" s="972">
        <f t="shared" si="237"/>
        <v>0</v>
      </c>
      <c r="AX389" s="972">
        <f t="shared" si="238"/>
        <v>0</v>
      </c>
      <c r="AY389" s="3313">
        <f t="shared" si="213"/>
        <v>0</v>
      </c>
      <c r="AZ389" s="3268">
        <f t="shared" si="214"/>
        <v>0</v>
      </c>
      <c r="BA389" s="3268">
        <f t="shared" si="215"/>
        <v>0</v>
      </c>
      <c r="BB389" s="3268">
        <f t="shared" si="216"/>
        <v>0</v>
      </c>
      <c r="BC389" s="3268">
        <f t="shared" si="217"/>
        <v>0</v>
      </c>
      <c r="BD389" s="3268">
        <f t="shared" si="218"/>
        <v>0</v>
      </c>
      <c r="BE389" s="3268">
        <f t="shared" si="219"/>
        <v>0</v>
      </c>
      <c r="BF389" s="3268">
        <f t="shared" si="220"/>
        <v>0</v>
      </c>
      <c r="BG389" s="3268">
        <f t="shared" si="221"/>
        <v>0</v>
      </c>
      <c r="BH389" s="3268">
        <f t="shared" si="222"/>
        <v>0</v>
      </c>
      <c r="BI389" s="3268">
        <f t="shared" si="223"/>
        <v>0</v>
      </c>
      <c r="BJ389" s="3268">
        <f t="shared" si="224"/>
        <v>0</v>
      </c>
      <c r="BK389" s="3268">
        <f t="shared" si="225"/>
        <v>0</v>
      </c>
      <c r="BL389" s="3268">
        <f t="shared" si="226"/>
        <v>0</v>
      </c>
      <c r="BM389" s="3268">
        <f t="shared" si="227"/>
        <v>0</v>
      </c>
      <c r="BN389" s="3268">
        <f t="shared" si="228"/>
        <v>0</v>
      </c>
      <c r="BO389" s="3268">
        <f t="shared" si="229"/>
        <v>0</v>
      </c>
      <c r="BP389" s="3268">
        <f t="shared" si="230"/>
        <v>0</v>
      </c>
      <c r="BQ389" s="3268">
        <f t="shared" si="231"/>
        <v>0</v>
      </c>
      <c r="BR389" s="3268">
        <f t="shared" si="232"/>
        <v>0</v>
      </c>
      <c r="BS389" s="3268">
        <f t="shared" si="233"/>
        <v>0</v>
      </c>
      <c r="BT389" s="3320">
        <f t="shared" si="234"/>
        <v>0</v>
      </c>
    </row>
    <row r="390" spans="1:72">
      <c r="A390" s="3265"/>
      <c r="B390" s="3266"/>
      <c r="C390" s="3266"/>
      <c r="D390" s="3267"/>
      <c r="E390" s="3268">
        <f t="shared" si="235"/>
        <v>0</v>
      </c>
      <c r="F390" s="3269"/>
      <c r="G390" s="3270">
        <f t="shared" si="210"/>
        <v>0</v>
      </c>
      <c r="H390" s="3271">
        <f t="shared" si="211"/>
        <v>0</v>
      </c>
      <c r="I390" s="3278"/>
      <c r="J390" s="3278"/>
      <c r="K390" s="3278"/>
      <c r="L390" s="3278"/>
      <c r="M390" s="3278"/>
      <c r="N390" s="3278"/>
      <c r="O390" s="3278"/>
      <c r="P390" s="3278"/>
      <c r="Q390" s="3278"/>
      <c r="R390" s="3278"/>
      <c r="S390" s="3278"/>
      <c r="T390" s="3278"/>
      <c r="U390" s="3278"/>
      <c r="V390" s="3278"/>
      <c r="W390" s="3278"/>
      <c r="X390" s="3278"/>
      <c r="Y390" s="3278"/>
      <c r="Z390" s="3278"/>
      <c r="AA390" s="3278"/>
      <c r="AB390" s="3278"/>
      <c r="AC390" s="3268">
        <f t="shared" si="212"/>
        <v>0</v>
      </c>
      <c r="AD390" s="3288"/>
      <c r="AE390" s="3288"/>
      <c r="AF390" s="3288"/>
      <c r="AG390" s="3288"/>
      <c r="AH390" s="3288"/>
      <c r="AI390" s="3288"/>
      <c r="AJ390" s="3288"/>
      <c r="AK390" s="3288"/>
      <c r="AL390" s="3288"/>
      <c r="AM390" s="3288"/>
      <c r="AN390" s="3288"/>
      <c r="AO390" s="3288"/>
      <c r="AP390" s="3288"/>
      <c r="AQ390" s="3288"/>
      <c r="AR390" s="3288"/>
      <c r="AS390" s="3288"/>
      <c r="AT390" s="3298"/>
      <c r="AU390" s="3299"/>
      <c r="AV390" s="972">
        <f t="shared" si="236"/>
        <v>0</v>
      </c>
      <c r="AW390" s="972">
        <f t="shared" si="237"/>
        <v>0</v>
      </c>
      <c r="AX390" s="972">
        <f t="shared" si="238"/>
        <v>0</v>
      </c>
      <c r="AY390" s="3313">
        <f t="shared" si="213"/>
        <v>0</v>
      </c>
      <c r="AZ390" s="3268">
        <f t="shared" si="214"/>
        <v>0</v>
      </c>
      <c r="BA390" s="3268">
        <f t="shared" si="215"/>
        <v>0</v>
      </c>
      <c r="BB390" s="3268">
        <f t="shared" si="216"/>
        <v>0</v>
      </c>
      <c r="BC390" s="3268">
        <f t="shared" si="217"/>
        <v>0</v>
      </c>
      <c r="BD390" s="3268">
        <f t="shared" si="218"/>
        <v>0</v>
      </c>
      <c r="BE390" s="3268">
        <f t="shared" si="219"/>
        <v>0</v>
      </c>
      <c r="BF390" s="3268">
        <f t="shared" si="220"/>
        <v>0</v>
      </c>
      <c r="BG390" s="3268">
        <f t="shared" si="221"/>
        <v>0</v>
      </c>
      <c r="BH390" s="3268">
        <f t="shared" si="222"/>
        <v>0</v>
      </c>
      <c r="BI390" s="3268">
        <f t="shared" si="223"/>
        <v>0</v>
      </c>
      <c r="BJ390" s="3268">
        <f t="shared" si="224"/>
        <v>0</v>
      </c>
      <c r="BK390" s="3268">
        <f t="shared" si="225"/>
        <v>0</v>
      </c>
      <c r="BL390" s="3268">
        <f t="shared" si="226"/>
        <v>0</v>
      </c>
      <c r="BM390" s="3268">
        <f t="shared" si="227"/>
        <v>0</v>
      </c>
      <c r="BN390" s="3268">
        <f t="shared" si="228"/>
        <v>0</v>
      </c>
      <c r="BO390" s="3268">
        <f t="shared" si="229"/>
        <v>0</v>
      </c>
      <c r="BP390" s="3268">
        <f t="shared" si="230"/>
        <v>0</v>
      </c>
      <c r="BQ390" s="3268">
        <f t="shared" si="231"/>
        <v>0</v>
      </c>
      <c r="BR390" s="3268">
        <f t="shared" si="232"/>
        <v>0</v>
      </c>
      <c r="BS390" s="3268">
        <f t="shared" si="233"/>
        <v>0</v>
      </c>
      <c r="BT390" s="3320">
        <f t="shared" si="234"/>
        <v>0</v>
      </c>
    </row>
    <row r="391" spans="1:72">
      <c r="A391" s="3265"/>
      <c r="B391" s="3266"/>
      <c r="C391" s="3266"/>
      <c r="D391" s="3267"/>
      <c r="E391" s="3268">
        <f t="shared" si="235"/>
        <v>0</v>
      </c>
      <c r="F391" s="3269"/>
      <c r="G391" s="3270">
        <f t="shared" si="210"/>
        <v>0</v>
      </c>
      <c r="H391" s="3271">
        <f t="shared" si="211"/>
        <v>0</v>
      </c>
      <c r="I391" s="3278"/>
      <c r="J391" s="3278"/>
      <c r="K391" s="3278"/>
      <c r="L391" s="3278"/>
      <c r="M391" s="3278"/>
      <c r="N391" s="3278"/>
      <c r="O391" s="3278"/>
      <c r="P391" s="3278"/>
      <c r="Q391" s="3278"/>
      <c r="R391" s="3278"/>
      <c r="S391" s="3278"/>
      <c r="T391" s="3278"/>
      <c r="U391" s="3278"/>
      <c r="V391" s="3278"/>
      <c r="W391" s="3278"/>
      <c r="X391" s="3278"/>
      <c r="Y391" s="3278"/>
      <c r="Z391" s="3278"/>
      <c r="AA391" s="3278"/>
      <c r="AB391" s="3278"/>
      <c r="AC391" s="3268">
        <f t="shared" si="212"/>
        <v>0</v>
      </c>
      <c r="AD391" s="3288"/>
      <c r="AE391" s="3288"/>
      <c r="AF391" s="3288"/>
      <c r="AG391" s="3288"/>
      <c r="AH391" s="3288"/>
      <c r="AI391" s="3288"/>
      <c r="AJ391" s="3288"/>
      <c r="AK391" s="3288"/>
      <c r="AL391" s="3288"/>
      <c r="AM391" s="3288"/>
      <c r="AN391" s="3288"/>
      <c r="AO391" s="3288"/>
      <c r="AP391" s="3288"/>
      <c r="AQ391" s="3288"/>
      <c r="AR391" s="3288"/>
      <c r="AS391" s="3288"/>
      <c r="AT391" s="3298"/>
      <c r="AU391" s="3299"/>
      <c r="AV391" s="972">
        <f t="shared" si="236"/>
        <v>0</v>
      </c>
      <c r="AW391" s="972">
        <f t="shared" si="237"/>
        <v>0</v>
      </c>
      <c r="AX391" s="972">
        <f t="shared" si="238"/>
        <v>0</v>
      </c>
      <c r="AY391" s="3313">
        <f t="shared" si="213"/>
        <v>0</v>
      </c>
      <c r="AZ391" s="3268">
        <f t="shared" si="214"/>
        <v>0</v>
      </c>
      <c r="BA391" s="3268">
        <f t="shared" si="215"/>
        <v>0</v>
      </c>
      <c r="BB391" s="3268">
        <f t="shared" si="216"/>
        <v>0</v>
      </c>
      <c r="BC391" s="3268">
        <f t="shared" si="217"/>
        <v>0</v>
      </c>
      <c r="BD391" s="3268">
        <f t="shared" si="218"/>
        <v>0</v>
      </c>
      <c r="BE391" s="3268">
        <f t="shared" si="219"/>
        <v>0</v>
      </c>
      <c r="BF391" s="3268">
        <f t="shared" si="220"/>
        <v>0</v>
      </c>
      <c r="BG391" s="3268">
        <f t="shared" si="221"/>
        <v>0</v>
      </c>
      <c r="BH391" s="3268">
        <f t="shared" si="222"/>
        <v>0</v>
      </c>
      <c r="BI391" s="3268">
        <f t="shared" si="223"/>
        <v>0</v>
      </c>
      <c r="BJ391" s="3268">
        <f t="shared" si="224"/>
        <v>0</v>
      </c>
      <c r="BK391" s="3268">
        <f t="shared" si="225"/>
        <v>0</v>
      </c>
      <c r="BL391" s="3268">
        <f t="shared" si="226"/>
        <v>0</v>
      </c>
      <c r="BM391" s="3268">
        <f t="shared" si="227"/>
        <v>0</v>
      </c>
      <c r="BN391" s="3268">
        <f t="shared" si="228"/>
        <v>0</v>
      </c>
      <c r="BO391" s="3268">
        <f t="shared" si="229"/>
        <v>0</v>
      </c>
      <c r="BP391" s="3268">
        <f t="shared" si="230"/>
        <v>0</v>
      </c>
      <c r="BQ391" s="3268">
        <f t="shared" si="231"/>
        <v>0</v>
      </c>
      <c r="BR391" s="3268">
        <f t="shared" si="232"/>
        <v>0</v>
      </c>
      <c r="BS391" s="3268">
        <f t="shared" si="233"/>
        <v>0</v>
      </c>
      <c r="BT391" s="3320">
        <f t="shared" si="234"/>
        <v>0</v>
      </c>
    </row>
    <row r="392" spans="1:72">
      <c r="A392" s="3265"/>
      <c r="B392" s="3266"/>
      <c r="C392" s="3266"/>
      <c r="D392" s="3267"/>
      <c r="E392" s="3268">
        <f t="shared" si="235"/>
        <v>0</v>
      </c>
      <c r="F392" s="3269"/>
      <c r="G392" s="3270">
        <f t="shared" si="210"/>
        <v>0</v>
      </c>
      <c r="H392" s="3271">
        <f t="shared" si="211"/>
        <v>0</v>
      </c>
      <c r="I392" s="3278"/>
      <c r="J392" s="3278"/>
      <c r="K392" s="3278"/>
      <c r="L392" s="3278"/>
      <c r="M392" s="3278"/>
      <c r="N392" s="3278"/>
      <c r="O392" s="3278"/>
      <c r="P392" s="3278"/>
      <c r="Q392" s="3278"/>
      <c r="R392" s="3278"/>
      <c r="S392" s="3278"/>
      <c r="T392" s="3278"/>
      <c r="U392" s="3278"/>
      <c r="V392" s="3278"/>
      <c r="W392" s="3278"/>
      <c r="X392" s="3278"/>
      <c r="Y392" s="3278"/>
      <c r="Z392" s="3278"/>
      <c r="AA392" s="3278"/>
      <c r="AB392" s="3278"/>
      <c r="AC392" s="3268">
        <f t="shared" si="212"/>
        <v>0</v>
      </c>
      <c r="AD392" s="3288"/>
      <c r="AE392" s="3288"/>
      <c r="AF392" s="3288"/>
      <c r="AG392" s="3288"/>
      <c r="AH392" s="3288"/>
      <c r="AI392" s="3288"/>
      <c r="AJ392" s="3288"/>
      <c r="AK392" s="3288"/>
      <c r="AL392" s="3288"/>
      <c r="AM392" s="3288"/>
      <c r="AN392" s="3288"/>
      <c r="AO392" s="3288"/>
      <c r="AP392" s="3288"/>
      <c r="AQ392" s="3288"/>
      <c r="AR392" s="3288"/>
      <c r="AS392" s="3288"/>
      <c r="AT392" s="3298"/>
      <c r="AU392" s="3299"/>
      <c r="AV392" s="972">
        <f t="shared" si="236"/>
        <v>0</v>
      </c>
      <c r="AW392" s="972">
        <f t="shared" si="237"/>
        <v>0</v>
      </c>
      <c r="AX392" s="972">
        <f t="shared" si="238"/>
        <v>0</v>
      </c>
      <c r="AY392" s="3313">
        <f t="shared" si="213"/>
        <v>0</v>
      </c>
      <c r="AZ392" s="3268">
        <f t="shared" si="214"/>
        <v>0</v>
      </c>
      <c r="BA392" s="3268">
        <f t="shared" si="215"/>
        <v>0</v>
      </c>
      <c r="BB392" s="3268">
        <f t="shared" si="216"/>
        <v>0</v>
      </c>
      <c r="BC392" s="3268">
        <f t="shared" si="217"/>
        <v>0</v>
      </c>
      <c r="BD392" s="3268">
        <f t="shared" si="218"/>
        <v>0</v>
      </c>
      <c r="BE392" s="3268">
        <f t="shared" si="219"/>
        <v>0</v>
      </c>
      <c r="BF392" s="3268">
        <f t="shared" si="220"/>
        <v>0</v>
      </c>
      <c r="BG392" s="3268">
        <f t="shared" si="221"/>
        <v>0</v>
      </c>
      <c r="BH392" s="3268">
        <f t="shared" si="222"/>
        <v>0</v>
      </c>
      <c r="BI392" s="3268">
        <f t="shared" si="223"/>
        <v>0</v>
      </c>
      <c r="BJ392" s="3268">
        <f t="shared" si="224"/>
        <v>0</v>
      </c>
      <c r="BK392" s="3268">
        <f t="shared" si="225"/>
        <v>0</v>
      </c>
      <c r="BL392" s="3268">
        <f t="shared" si="226"/>
        <v>0</v>
      </c>
      <c r="BM392" s="3268">
        <f t="shared" si="227"/>
        <v>0</v>
      </c>
      <c r="BN392" s="3268">
        <f t="shared" si="228"/>
        <v>0</v>
      </c>
      <c r="BO392" s="3268">
        <f t="shared" si="229"/>
        <v>0</v>
      </c>
      <c r="BP392" s="3268">
        <f t="shared" si="230"/>
        <v>0</v>
      </c>
      <c r="BQ392" s="3268">
        <f t="shared" si="231"/>
        <v>0</v>
      </c>
      <c r="BR392" s="3268">
        <f t="shared" si="232"/>
        <v>0</v>
      </c>
      <c r="BS392" s="3268">
        <f t="shared" si="233"/>
        <v>0</v>
      </c>
      <c r="BT392" s="3320">
        <f t="shared" si="234"/>
        <v>0</v>
      </c>
    </row>
    <row r="393" spans="1:72">
      <c r="A393" s="3265"/>
      <c r="B393" s="3266"/>
      <c r="C393" s="3266"/>
      <c r="D393" s="3267"/>
      <c r="E393" s="3268">
        <f t="shared" si="235"/>
        <v>0</v>
      </c>
      <c r="F393" s="3269"/>
      <c r="G393" s="3270">
        <f t="shared" si="210"/>
        <v>0</v>
      </c>
      <c r="H393" s="3271">
        <f t="shared" si="211"/>
        <v>0</v>
      </c>
      <c r="I393" s="3278"/>
      <c r="J393" s="3278"/>
      <c r="K393" s="3278"/>
      <c r="L393" s="3278"/>
      <c r="M393" s="3278"/>
      <c r="N393" s="3278"/>
      <c r="O393" s="3278"/>
      <c r="P393" s="3278"/>
      <c r="Q393" s="3278"/>
      <c r="R393" s="3278"/>
      <c r="S393" s="3278"/>
      <c r="T393" s="3278"/>
      <c r="U393" s="3278"/>
      <c r="V393" s="3278"/>
      <c r="W393" s="3278"/>
      <c r="X393" s="3278"/>
      <c r="Y393" s="3278"/>
      <c r="Z393" s="3278"/>
      <c r="AA393" s="3278"/>
      <c r="AB393" s="3278"/>
      <c r="AC393" s="3268">
        <f t="shared" si="212"/>
        <v>0</v>
      </c>
      <c r="AD393" s="3288"/>
      <c r="AE393" s="3288"/>
      <c r="AF393" s="3288"/>
      <c r="AG393" s="3288"/>
      <c r="AH393" s="3288"/>
      <c r="AI393" s="3288"/>
      <c r="AJ393" s="3288"/>
      <c r="AK393" s="3288"/>
      <c r="AL393" s="3288"/>
      <c r="AM393" s="3288"/>
      <c r="AN393" s="3288"/>
      <c r="AO393" s="3288"/>
      <c r="AP393" s="3288"/>
      <c r="AQ393" s="3288"/>
      <c r="AR393" s="3288"/>
      <c r="AS393" s="3288"/>
      <c r="AT393" s="3298"/>
      <c r="AU393" s="3299"/>
      <c r="AV393" s="972">
        <f t="shared" si="236"/>
        <v>0</v>
      </c>
      <c r="AW393" s="972">
        <f t="shared" si="237"/>
        <v>0</v>
      </c>
      <c r="AX393" s="972">
        <f t="shared" si="238"/>
        <v>0</v>
      </c>
      <c r="AY393" s="3313">
        <f t="shared" si="213"/>
        <v>0</v>
      </c>
      <c r="AZ393" s="3268">
        <f t="shared" si="214"/>
        <v>0</v>
      </c>
      <c r="BA393" s="3268">
        <f t="shared" si="215"/>
        <v>0</v>
      </c>
      <c r="BB393" s="3268">
        <f t="shared" si="216"/>
        <v>0</v>
      </c>
      <c r="BC393" s="3268">
        <f t="shared" si="217"/>
        <v>0</v>
      </c>
      <c r="BD393" s="3268">
        <f t="shared" si="218"/>
        <v>0</v>
      </c>
      <c r="BE393" s="3268">
        <f t="shared" si="219"/>
        <v>0</v>
      </c>
      <c r="BF393" s="3268">
        <f t="shared" si="220"/>
        <v>0</v>
      </c>
      <c r="BG393" s="3268">
        <f t="shared" si="221"/>
        <v>0</v>
      </c>
      <c r="BH393" s="3268">
        <f t="shared" si="222"/>
        <v>0</v>
      </c>
      <c r="BI393" s="3268">
        <f t="shared" si="223"/>
        <v>0</v>
      </c>
      <c r="BJ393" s="3268">
        <f t="shared" si="224"/>
        <v>0</v>
      </c>
      <c r="BK393" s="3268">
        <f t="shared" si="225"/>
        <v>0</v>
      </c>
      <c r="BL393" s="3268">
        <f t="shared" si="226"/>
        <v>0</v>
      </c>
      <c r="BM393" s="3268">
        <f t="shared" si="227"/>
        <v>0</v>
      </c>
      <c r="BN393" s="3268">
        <f t="shared" si="228"/>
        <v>0</v>
      </c>
      <c r="BO393" s="3268">
        <f t="shared" si="229"/>
        <v>0</v>
      </c>
      <c r="BP393" s="3268">
        <f t="shared" si="230"/>
        <v>0</v>
      </c>
      <c r="BQ393" s="3268">
        <f t="shared" si="231"/>
        <v>0</v>
      </c>
      <c r="BR393" s="3268">
        <f t="shared" si="232"/>
        <v>0</v>
      </c>
      <c r="BS393" s="3268">
        <f t="shared" si="233"/>
        <v>0</v>
      </c>
      <c r="BT393" s="3320">
        <f t="shared" si="234"/>
        <v>0</v>
      </c>
    </row>
    <row r="394" spans="1:72">
      <c r="A394" s="3265"/>
      <c r="B394" s="3266"/>
      <c r="C394" s="3266"/>
      <c r="D394" s="3267"/>
      <c r="E394" s="3268">
        <f t="shared" si="235"/>
        <v>0</v>
      </c>
      <c r="F394" s="3269"/>
      <c r="G394" s="3270">
        <f t="shared" si="210"/>
        <v>0</v>
      </c>
      <c r="H394" s="3271">
        <f t="shared" si="211"/>
        <v>0</v>
      </c>
      <c r="I394" s="3278"/>
      <c r="J394" s="3278"/>
      <c r="K394" s="3278"/>
      <c r="L394" s="3278"/>
      <c r="M394" s="3278"/>
      <c r="N394" s="3278"/>
      <c r="O394" s="3278"/>
      <c r="P394" s="3278"/>
      <c r="Q394" s="3278"/>
      <c r="R394" s="3278"/>
      <c r="S394" s="3278"/>
      <c r="T394" s="3278"/>
      <c r="U394" s="3278"/>
      <c r="V394" s="3278"/>
      <c r="W394" s="3278"/>
      <c r="X394" s="3278"/>
      <c r="Y394" s="3278"/>
      <c r="Z394" s="3278"/>
      <c r="AA394" s="3278"/>
      <c r="AB394" s="3278"/>
      <c r="AC394" s="3268">
        <f t="shared" si="212"/>
        <v>0</v>
      </c>
      <c r="AD394" s="3288"/>
      <c r="AE394" s="3288"/>
      <c r="AF394" s="3288"/>
      <c r="AG394" s="3288"/>
      <c r="AH394" s="3288"/>
      <c r="AI394" s="3288"/>
      <c r="AJ394" s="3288"/>
      <c r="AK394" s="3288"/>
      <c r="AL394" s="3288"/>
      <c r="AM394" s="3288"/>
      <c r="AN394" s="3288"/>
      <c r="AO394" s="3288"/>
      <c r="AP394" s="3288"/>
      <c r="AQ394" s="3288"/>
      <c r="AR394" s="3288"/>
      <c r="AS394" s="3288"/>
      <c r="AT394" s="3298"/>
      <c r="AU394" s="3299"/>
      <c r="AV394" s="972">
        <f t="shared" si="236"/>
        <v>0</v>
      </c>
      <c r="AW394" s="972">
        <f t="shared" si="237"/>
        <v>0</v>
      </c>
      <c r="AX394" s="972">
        <f t="shared" si="238"/>
        <v>0</v>
      </c>
      <c r="AY394" s="3313">
        <f t="shared" si="213"/>
        <v>0</v>
      </c>
      <c r="AZ394" s="3268">
        <f t="shared" si="214"/>
        <v>0</v>
      </c>
      <c r="BA394" s="3268">
        <f t="shared" si="215"/>
        <v>0</v>
      </c>
      <c r="BB394" s="3268">
        <f t="shared" si="216"/>
        <v>0</v>
      </c>
      <c r="BC394" s="3268">
        <f t="shared" si="217"/>
        <v>0</v>
      </c>
      <c r="BD394" s="3268">
        <f t="shared" si="218"/>
        <v>0</v>
      </c>
      <c r="BE394" s="3268">
        <f t="shared" si="219"/>
        <v>0</v>
      </c>
      <c r="BF394" s="3268">
        <f t="shared" si="220"/>
        <v>0</v>
      </c>
      <c r="BG394" s="3268">
        <f t="shared" si="221"/>
        <v>0</v>
      </c>
      <c r="BH394" s="3268">
        <f t="shared" si="222"/>
        <v>0</v>
      </c>
      <c r="BI394" s="3268">
        <f t="shared" si="223"/>
        <v>0</v>
      </c>
      <c r="BJ394" s="3268">
        <f t="shared" si="224"/>
        <v>0</v>
      </c>
      <c r="BK394" s="3268">
        <f t="shared" si="225"/>
        <v>0</v>
      </c>
      <c r="BL394" s="3268">
        <f t="shared" si="226"/>
        <v>0</v>
      </c>
      <c r="BM394" s="3268">
        <f t="shared" si="227"/>
        <v>0</v>
      </c>
      <c r="BN394" s="3268">
        <f t="shared" si="228"/>
        <v>0</v>
      </c>
      <c r="BO394" s="3268">
        <f t="shared" si="229"/>
        <v>0</v>
      </c>
      <c r="BP394" s="3268">
        <f t="shared" si="230"/>
        <v>0</v>
      </c>
      <c r="BQ394" s="3268">
        <f t="shared" si="231"/>
        <v>0</v>
      </c>
      <c r="BR394" s="3268">
        <f t="shared" si="232"/>
        <v>0</v>
      </c>
      <c r="BS394" s="3268">
        <f t="shared" si="233"/>
        <v>0</v>
      </c>
      <c r="BT394" s="3320">
        <f t="shared" si="234"/>
        <v>0</v>
      </c>
    </row>
    <row r="395" spans="1:72">
      <c r="A395" s="3265"/>
      <c r="B395" s="3265"/>
      <c r="C395" s="3265"/>
      <c r="D395" s="3267"/>
      <c r="E395" s="3268">
        <f t="shared" si="235"/>
        <v>0</v>
      </c>
      <c r="F395" s="3321"/>
      <c r="G395" s="3270">
        <f t="shared" si="210"/>
        <v>0</v>
      </c>
      <c r="H395" s="3271">
        <f t="shared" si="211"/>
        <v>0</v>
      </c>
      <c r="I395" s="3322"/>
      <c r="J395" s="3322"/>
      <c r="K395" s="3278"/>
      <c r="L395" s="3278"/>
      <c r="M395" s="3278"/>
      <c r="N395" s="3278"/>
      <c r="O395" s="3278"/>
      <c r="P395" s="3278"/>
      <c r="Q395" s="3278"/>
      <c r="R395" s="3278"/>
      <c r="S395" s="3278"/>
      <c r="T395" s="3278"/>
      <c r="U395" s="3278"/>
      <c r="V395" s="3278"/>
      <c r="W395" s="3278"/>
      <c r="X395" s="3278"/>
      <c r="Y395" s="3278"/>
      <c r="Z395" s="3278"/>
      <c r="AA395" s="3278"/>
      <c r="AB395" s="3278"/>
      <c r="AC395" s="3268">
        <f t="shared" si="212"/>
        <v>0</v>
      </c>
      <c r="AD395" s="3288"/>
      <c r="AE395" s="3288"/>
      <c r="AF395" s="3288"/>
      <c r="AG395" s="3288"/>
      <c r="AH395" s="3288"/>
      <c r="AI395" s="3288"/>
      <c r="AJ395" s="3288"/>
      <c r="AK395" s="3288"/>
      <c r="AL395" s="3288"/>
      <c r="AM395" s="3288"/>
      <c r="AN395" s="3288"/>
      <c r="AO395" s="3288"/>
      <c r="AP395" s="3288"/>
      <c r="AQ395" s="3288"/>
      <c r="AR395" s="3288"/>
      <c r="AS395" s="3288"/>
      <c r="AT395" s="3288"/>
      <c r="AU395" s="3323"/>
      <c r="AV395" s="972">
        <f t="shared" si="236"/>
        <v>0</v>
      </c>
      <c r="AW395" s="972">
        <f t="shared" si="237"/>
        <v>0</v>
      </c>
      <c r="AX395" s="972">
        <f t="shared" si="238"/>
        <v>0</v>
      </c>
      <c r="AY395" s="3313">
        <f t="shared" si="213"/>
        <v>0</v>
      </c>
      <c r="AZ395" s="3268">
        <f t="shared" si="214"/>
        <v>0</v>
      </c>
      <c r="BA395" s="3268">
        <f t="shared" si="215"/>
        <v>0</v>
      </c>
      <c r="BB395" s="3268">
        <f t="shared" si="216"/>
        <v>0</v>
      </c>
      <c r="BC395" s="3268">
        <f t="shared" si="217"/>
        <v>0</v>
      </c>
      <c r="BD395" s="3268">
        <f t="shared" si="218"/>
        <v>0</v>
      </c>
      <c r="BE395" s="3268">
        <f t="shared" si="219"/>
        <v>0</v>
      </c>
      <c r="BF395" s="3268">
        <f t="shared" si="220"/>
        <v>0</v>
      </c>
      <c r="BG395" s="3268">
        <f t="shared" si="221"/>
        <v>0</v>
      </c>
      <c r="BH395" s="3268">
        <f t="shared" si="222"/>
        <v>0</v>
      </c>
      <c r="BI395" s="3268">
        <f t="shared" si="223"/>
        <v>0</v>
      </c>
      <c r="BJ395" s="3268">
        <f t="shared" si="224"/>
        <v>0</v>
      </c>
      <c r="BK395" s="3268">
        <f t="shared" si="225"/>
        <v>0</v>
      </c>
      <c r="BL395" s="3268">
        <f t="shared" si="226"/>
        <v>0</v>
      </c>
      <c r="BM395" s="3268">
        <f t="shared" si="227"/>
        <v>0</v>
      </c>
      <c r="BN395" s="3268">
        <f t="shared" si="228"/>
        <v>0</v>
      </c>
      <c r="BO395" s="3268">
        <f t="shared" si="229"/>
        <v>0</v>
      </c>
      <c r="BP395" s="3268">
        <f t="shared" si="230"/>
        <v>0</v>
      </c>
      <c r="BQ395" s="3268">
        <f t="shared" si="231"/>
        <v>0</v>
      </c>
      <c r="BR395" s="3268">
        <f t="shared" si="232"/>
        <v>0</v>
      </c>
      <c r="BS395" s="3268">
        <f t="shared" si="233"/>
        <v>0</v>
      </c>
      <c r="BT395" s="3320">
        <f t="shared" si="234"/>
        <v>0</v>
      </c>
    </row>
    <row r="396" spans="1:72">
      <c r="A396" s="3265"/>
      <c r="B396" s="3265"/>
      <c r="C396" s="3265"/>
      <c r="D396" s="3267"/>
      <c r="E396" s="3268">
        <f t="shared" si="235"/>
        <v>0</v>
      </c>
      <c r="F396" s="3321"/>
      <c r="G396" s="3270">
        <f t="shared" si="210"/>
        <v>0</v>
      </c>
      <c r="H396" s="3271">
        <f t="shared" si="211"/>
        <v>0</v>
      </c>
      <c r="I396" s="3278"/>
      <c r="J396" s="3278"/>
      <c r="K396" s="3278"/>
      <c r="L396" s="3278"/>
      <c r="M396" s="3278"/>
      <c r="N396" s="3278"/>
      <c r="O396" s="3278"/>
      <c r="P396" s="3278"/>
      <c r="Q396" s="3278"/>
      <c r="R396" s="3278"/>
      <c r="S396" s="3278"/>
      <c r="T396" s="3278"/>
      <c r="U396" s="3278"/>
      <c r="V396" s="3278"/>
      <c r="W396" s="3278"/>
      <c r="X396" s="3278"/>
      <c r="Y396" s="3278"/>
      <c r="Z396" s="3278"/>
      <c r="AA396" s="3278"/>
      <c r="AB396" s="3278"/>
      <c r="AC396" s="3268">
        <f t="shared" si="212"/>
        <v>0</v>
      </c>
      <c r="AD396" s="3288"/>
      <c r="AE396" s="3288"/>
      <c r="AF396" s="3288"/>
      <c r="AG396" s="3288"/>
      <c r="AH396" s="3288"/>
      <c r="AI396" s="3288"/>
      <c r="AJ396" s="3288"/>
      <c r="AK396" s="3288"/>
      <c r="AL396" s="3288"/>
      <c r="AM396" s="3288"/>
      <c r="AN396" s="3288"/>
      <c r="AO396" s="3288"/>
      <c r="AP396" s="3288"/>
      <c r="AQ396" s="3288"/>
      <c r="AR396" s="3288"/>
      <c r="AS396" s="3288"/>
      <c r="AT396" s="3288"/>
      <c r="AU396" s="3323"/>
      <c r="AV396" s="972">
        <f t="shared" si="236"/>
        <v>0</v>
      </c>
      <c r="AW396" s="972">
        <f t="shared" si="237"/>
        <v>0</v>
      </c>
      <c r="AX396" s="972">
        <f t="shared" si="238"/>
        <v>0</v>
      </c>
      <c r="AY396" s="3313">
        <f t="shared" si="213"/>
        <v>0</v>
      </c>
      <c r="AZ396" s="3268">
        <f t="shared" si="214"/>
        <v>0</v>
      </c>
      <c r="BA396" s="3268">
        <f t="shared" si="215"/>
        <v>0</v>
      </c>
      <c r="BB396" s="3268">
        <f t="shared" si="216"/>
        <v>0</v>
      </c>
      <c r="BC396" s="3268">
        <f t="shared" si="217"/>
        <v>0</v>
      </c>
      <c r="BD396" s="3268">
        <f t="shared" si="218"/>
        <v>0</v>
      </c>
      <c r="BE396" s="3268">
        <f t="shared" si="219"/>
        <v>0</v>
      </c>
      <c r="BF396" s="3268">
        <f t="shared" si="220"/>
        <v>0</v>
      </c>
      <c r="BG396" s="3268">
        <f t="shared" si="221"/>
        <v>0</v>
      </c>
      <c r="BH396" s="3268">
        <f t="shared" si="222"/>
        <v>0</v>
      </c>
      <c r="BI396" s="3268">
        <f t="shared" si="223"/>
        <v>0</v>
      </c>
      <c r="BJ396" s="3268">
        <f t="shared" si="224"/>
        <v>0</v>
      </c>
      <c r="BK396" s="3268">
        <f t="shared" si="225"/>
        <v>0</v>
      </c>
      <c r="BL396" s="3268">
        <f t="shared" si="226"/>
        <v>0</v>
      </c>
      <c r="BM396" s="3268">
        <f t="shared" si="227"/>
        <v>0</v>
      </c>
      <c r="BN396" s="3268">
        <f t="shared" si="228"/>
        <v>0</v>
      </c>
      <c r="BO396" s="3268">
        <f t="shared" si="229"/>
        <v>0</v>
      </c>
      <c r="BP396" s="3268">
        <f t="shared" si="230"/>
        <v>0</v>
      </c>
      <c r="BQ396" s="3268">
        <f t="shared" si="231"/>
        <v>0</v>
      </c>
      <c r="BR396" s="3268">
        <f t="shared" si="232"/>
        <v>0</v>
      </c>
      <c r="BS396" s="3268">
        <f t="shared" si="233"/>
        <v>0</v>
      </c>
      <c r="BT396" s="3320">
        <f t="shared" si="234"/>
        <v>0</v>
      </c>
    </row>
    <row r="397" spans="1:72">
      <c r="A397" s="3265"/>
      <c r="B397" s="3265"/>
      <c r="C397" s="3265"/>
      <c r="D397" s="3267"/>
      <c r="E397" s="3268">
        <f t="shared" si="235"/>
        <v>0</v>
      </c>
      <c r="F397" s="3321"/>
      <c r="G397" s="3270">
        <f t="shared" si="210"/>
        <v>0</v>
      </c>
      <c r="H397" s="3271">
        <f t="shared" si="211"/>
        <v>0</v>
      </c>
      <c r="I397" s="3278"/>
      <c r="J397" s="3278"/>
      <c r="K397" s="3278"/>
      <c r="L397" s="3278"/>
      <c r="M397" s="3278"/>
      <c r="N397" s="3278"/>
      <c r="O397" s="3278"/>
      <c r="P397" s="3278"/>
      <c r="Q397" s="3278"/>
      <c r="R397" s="3278"/>
      <c r="S397" s="3278"/>
      <c r="T397" s="3278"/>
      <c r="U397" s="3278"/>
      <c r="V397" s="3278"/>
      <c r="W397" s="3278"/>
      <c r="X397" s="3278"/>
      <c r="Y397" s="3278"/>
      <c r="Z397" s="3278"/>
      <c r="AA397" s="3278"/>
      <c r="AB397" s="3278"/>
      <c r="AC397" s="3268">
        <f t="shared" si="212"/>
        <v>0</v>
      </c>
      <c r="AD397" s="3288"/>
      <c r="AE397" s="3288"/>
      <c r="AF397" s="3288"/>
      <c r="AG397" s="3288"/>
      <c r="AH397" s="3288"/>
      <c r="AI397" s="3288"/>
      <c r="AJ397" s="3288"/>
      <c r="AK397" s="3288"/>
      <c r="AL397" s="3288"/>
      <c r="AM397" s="3288"/>
      <c r="AN397" s="3288"/>
      <c r="AO397" s="3288"/>
      <c r="AP397" s="3288"/>
      <c r="AQ397" s="3288"/>
      <c r="AR397" s="3288"/>
      <c r="AS397" s="3288"/>
      <c r="AT397" s="3288"/>
      <c r="AU397" s="3323"/>
      <c r="AV397" s="972">
        <f t="shared" si="236"/>
        <v>0</v>
      </c>
      <c r="AW397" s="972">
        <f t="shared" si="237"/>
        <v>0</v>
      </c>
      <c r="AX397" s="972">
        <f t="shared" si="238"/>
        <v>0</v>
      </c>
      <c r="AY397" s="3313">
        <f t="shared" si="213"/>
        <v>0</v>
      </c>
      <c r="AZ397" s="3268">
        <f t="shared" si="214"/>
        <v>0</v>
      </c>
      <c r="BA397" s="3268">
        <f t="shared" si="215"/>
        <v>0</v>
      </c>
      <c r="BB397" s="3268">
        <f t="shared" si="216"/>
        <v>0</v>
      </c>
      <c r="BC397" s="3268">
        <f t="shared" si="217"/>
        <v>0</v>
      </c>
      <c r="BD397" s="3268">
        <f t="shared" si="218"/>
        <v>0</v>
      </c>
      <c r="BE397" s="3268">
        <f t="shared" si="219"/>
        <v>0</v>
      </c>
      <c r="BF397" s="3268">
        <f t="shared" si="220"/>
        <v>0</v>
      </c>
      <c r="BG397" s="3268">
        <f t="shared" si="221"/>
        <v>0</v>
      </c>
      <c r="BH397" s="3268">
        <f t="shared" si="222"/>
        <v>0</v>
      </c>
      <c r="BI397" s="3268">
        <f t="shared" si="223"/>
        <v>0</v>
      </c>
      <c r="BJ397" s="3268">
        <f t="shared" si="224"/>
        <v>0</v>
      </c>
      <c r="BK397" s="3268">
        <f t="shared" si="225"/>
        <v>0</v>
      </c>
      <c r="BL397" s="3268">
        <f t="shared" si="226"/>
        <v>0</v>
      </c>
      <c r="BM397" s="3268">
        <f t="shared" si="227"/>
        <v>0</v>
      </c>
      <c r="BN397" s="3268">
        <f t="shared" si="228"/>
        <v>0</v>
      </c>
      <c r="BO397" s="3268">
        <f t="shared" si="229"/>
        <v>0</v>
      </c>
      <c r="BP397" s="3268">
        <f t="shared" si="230"/>
        <v>0</v>
      </c>
      <c r="BQ397" s="3268">
        <f t="shared" si="231"/>
        <v>0</v>
      </c>
      <c r="BR397" s="3268">
        <f t="shared" si="232"/>
        <v>0</v>
      </c>
      <c r="BS397" s="3268">
        <f t="shared" si="233"/>
        <v>0</v>
      </c>
      <c r="BT397" s="3320">
        <f t="shared" si="234"/>
        <v>0</v>
      </c>
    </row>
    <row r="398" spans="1:72">
      <c r="A398" s="3265"/>
      <c r="B398" s="3266"/>
      <c r="C398" s="3266"/>
      <c r="D398" s="3267"/>
      <c r="E398" s="3268">
        <f t="shared" ref="E398:E492" si="239">IF($C$3="是",ROUND($A$3*G398/$B$3,2),ROUND($A$3*(G398-AT398)/$B$3,2))</f>
        <v>0</v>
      </c>
      <c r="F398" s="3269"/>
      <c r="G398" s="3270">
        <f t="shared" ref="G398:G489" si="240">H398+AC398+AT398</f>
        <v>0</v>
      </c>
      <c r="H398" s="3271">
        <f t="shared" ref="H398:H489" si="241">SUMIF(I$12:AB$12,"总值",I398:AB398)</f>
        <v>0</v>
      </c>
      <c r="I398" s="3278"/>
      <c r="J398" s="3278"/>
      <c r="K398" s="3278"/>
      <c r="L398" s="3278"/>
      <c r="M398" s="3278"/>
      <c r="N398" s="3278"/>
      <c r="O398" s="3278"/>
      <c r="P398" s="3278"/>
      <c r="Q398" s="3278"/>
      <c r="R398" s="3278"/>
      <c r="S398" s="3278"/>
      <c r="T398" s="3278"/>
      <c r="U398" s="3278"/>
      <c r="V398" s="3278"/>
      <c r="W398" s="3278"/>
      <c r="X398" s="3278"/>
      <c r="Y398" s="3278"/>
      <c r="Z398" s="3278"/>
      <c r="AA398" s="3278"/>
      <c r="AB398" s="3278"/>
      <c r="AC398" s="3268">
        <f t="shared" ref="AC398:AC489" si="242">SUMIF(AD$12:AS$12,"总值",AD398:AS398)</f>
        <v>0</v>
      </c>
      <c r="AD398" s="3288"/>
      <c r="AE398" s="3288"/>
      <c r="AF398" s="3288"/>
      <c r="AG398" s="3288"/>
      <c r="AH398" s="3288"/>
      <c r="AI398" s="3288"/>
      <c r="AJ398" s="3288"/>
      <c r="AK398" s="3288"/>
      <c r="AL398" s="3288"/>
      <c r="AM398" s="3288"/>
      <c r="AN398" s="3288"/>
      <c r="AO398" s="3288"/>
      <c r="AP398" s="3288"/>
      <c r="AQ398" s="3288"/>
      <c r="AR398" s="3288"/>
      <c r="AS398" s="3288"/>
      <c r="AT398" s="3298"/>
      <c r="AU398" s="3299"/>
      <c r="AV398" s="972">
        <f t="shared" ref="AV398:AV492" si="243">A398</f>
        <v>0</v>
      </c>
      <c r="AW398" s="972">
        <f t="shared" ref="AW398:AW492" si="244">B398</f>
        <v>0</v>
      </c>
      <c r="AX398" s="972">
        <f t="shared" ref="AX398:AX492" si="245">C398</f>
        <v>0</v>
      </c>
      <c r="AY398" s="3313">
        <f t="shared" ref="AY398:AY489" si="246">ROUND($AY$6*AZ398/$AZ$5,2)</f>
        <v>0</v>
      </c>
      <c r="AZ398" s="3268">
        <f t="shared" ref="AZ398:AZ489" si="247">BA398+BL398</f>
        <v>0</v>
      </c>
      <c r="BA398" s="3268">
        <f t="shared" ref="BA398:BA489" si="248">SUM(BB398:BK398)</f>
        <v>0</v>
      </c>
      <c r="BB398" s="3268">
        <f t="shared" ref="BB398:BB489" si="249">IF($D398="是",I398-J398,0)</f>
        <v>0</v>
      </c>
      <c r="BC398" s="3268">
        <f t="shared" ref="BC398:BC489" si="250">IF($D398="是",K398-L398,0)</f>
        <v>0</v>
      </c>
      <c r="BD398" s="3268">
        <f t="shared" ref="BD398:BD489" si="251">IF($D398="是",M398-N398,0)</f>
        <v>0</v>
      </c>
      <c r="BE398" s="3268">
        <f t="shared" ref="BE398:BE489" si="252">IF($D398="是",O398-P398,0)</f>
        <v>0</v>
      </c>
      <c r="BF398" s="3268">
        <f t="shared" ref="BF398:BF489" si="253">IF($D398="是",Q398-R398,0)</f>
        <v>0</v>
      </c>
      <c r="BG398" s="3268">
        <f t="shared" ref="BG398:BG489" si="254">IF($D398="是",S398-T398,0)</f>
        <v>0</v>
      </c>
      <c r="BH398" s="3268">
        <f t="shared" ref="BH398:BH489" si="255">IF($D398="是",U398-V398,0)</f>
        <v>0</v>
      </c>
      <c r="BI398" s="3268">
        <f t="shared" ref="BI398:BI489" si="256">IF($D398="是",W398-X398,0)</f>
        <v>0</v>
      </c>
      <c r="BJ398" s="3268">
        <f t="shared" ref="BJ398:BJ489" si="257">IF($D398="是",Y398-Z398,0)</f>
        <v>0</v>
      </c>
      <c r="BK398" s="3268">
        <f t="shared" ref="BK398:BK489" si="258">IF($D398="是",AA398-AB398,0)</f>
        <v>0</v>
      </c>
      <c r="BL398" s="3268">
        <f t="shared" ref="BL398:BL489" si="259">SUM(BM398:BT398)</f>
        <v>0</v>
      </c>
      <c r="BM398" s="3268">
        <f t="shared" ref="BM398:BM489" si="260">IF($D398="是",AD398-AE398,0)</f>
        <v>0</v>
      </c>
      <c r="BN398" s="3268">
        <f t="shared" ref="BN398:BN489" si="261">IF($D398="是",AF398-AG398,0)</f>
        <v>0</v>
      </c>
      <c r="BO398" s="3268">
        <f t="shared" ref="BO398:BO489" si="262">IF($D398="是",AH398-AI398,0)</f>
        <v>0</v>
      </c>
      <c r="BP398" s="3268">
        <f t="shared" ref="BP398:BP489" si="263">IF($D398="是",AJ398-AK398,0)</f>
        <v>0</v>
      </c>
      <c r="BQ398" s="3268">
        <f t="shared" ref="BQ398:BQ489" si="264">IF($D398="是",AL398-AM398,0)</f>
        <v>0</v>
      </c>
      <c r="BR398" s="3268">
        <f t="shared" ref="BR398:BR489" si="265">IF($D398="是",AN398-AO398,0)</f>
        <v>0</v>
      </c>
      <c r="BS398" s="3268">
        <f t="shared" ref="BS398:BS489" si="266">IF($D398="是",AP398-AQ398,0)</f>
        <v>0</v>
      </c>
      <c r="BT398" s="3320">
        <f t="shared" ref="BT398:BT489" si="267">IF($D398="是",AR398-AS398,0)</f>
        <v>0</v>
      </c>
    </row>
    <row r="399" spans="1:72">
      <c r="A399" s="3265"/>
      <c r="B399" s="3266"/>
      <c r="C399" s="3266"/>
      <c r="D399" s="3267"/>
      <c r="E399" s="3268">
        <f t="shared" si="239"/>
        <v>0</v>
      </c>
      <c r="F399" s="3269"/>
      <c r="G399" s="3270">
        <f t="shared" si="240"/>
        <v>0</v>
      </c>
      <c r="H399" s="3271">
        <f t="shared" si="241"/>
        <v>0</v>
      </c>
      <c r="I399" s="3278"/>
      <c r="J399" s="3278"/>
      <c r="K399" s="3278"/>
      <c r="L399" s="3278"/>
      <c r="M399" s="3278"/>
      <c r="N399" s="3278"/>
      <c r="O399" s="3278"/>
      <c r="P399" s="3278"/>
      <c r="Q399" s="3278"/>
      <c r="R399" s="3278"/>
      <c r="S399" s="3278"/>
      <c r="T399" s="3278"/>
      <c r="U399" s="3278"/>
      <c r="V399" s="3278"/>
      <c r="W399" s="3278"/>
      <c r="X399" s="3278"/>
      <c r="Y399" s="3278"/>
      <c r="Z399" s="3278"/>
      <c r="AA399" s="3278"/>
      <c r="AB399" s="3278"/>
      <c r="AC399" s="3268">
        <f t="shared" si="242"/>
        <v>0</v>
      </c>
      <c r="AD399" s="3288"/>
      <c r="AE399" s="3288"/>
      <c r="AF399" s="3288"/>
      <c r="AG399" s="3288"/>
      <c r="AH399" s="3288"/>
      <c r="AI399" s="3288"/>
      <c r="AJ399" s="3288"/>
      <c r="AK399" s="3288"/>
      <c r="AL399" s="3288"/>
      <c r="AM399" s="3288"/>
      <c r="AN399" s="3288"/>
      <c r="AO399" s="3288"/>
      <c r="AP399" s="3288"/>
      <c r="AQ399" s="3288"/>
      <c r="AR399" s="3288"/>
      <c r="AS399" s="3288"/>
      <c r="AT399" s="3298"/>
      <c r="AU399" s="3299"/>
      <c r="AV399" s="972">
        <f t="shared" si="243"/>
        <v>0</v>
      </c>
      <c r="AW399" s="972">
        <f t="shared" si="244"/>
        <v>0</v>
      </c>
      <c r="AX399" s="972">
        <f t="shared" si="245"/>
        <v>0</v>
      </c>
      <c r="AY399" s="3313">
        <f t="shared" si="246"/>
        <v>0</v>
      </c>
      <c r="AZ399" s="3268">
        <f t="shared" si="247"/>
        <v>0</v>
      </c>
      <c r="BA399" s="3268">
        <f t="shared" si="248"/>
        <v>0</v>
      </c>
      <c r="BB399" s="3268">
        <f t="shared" si="249"/>
        <v>0</v>
      </c>
      <c r="BC399" s="3268">
        <f t="shared" si="250"/>
        <v>0</v>
      </c>
      <c r="BD399" s="3268">
        <f t="shared" si="251"/>
        <v>0</v>
      </c>
      <c r="BE399" s="3268">
        <f t="shared" si="252"/>
        <v>0</v>
      </c>
      <c r="BF399" s="3268">
        <f t="shared" si="253"/>
        <v>0</v>
      </c>
      <c r="BG399" s="3268">
        <f t="shared" si="254"/>
        <v>0</v>
      </c>
      <c r="BH399" s="3268">
        <f t="shared" si="255"/>
        <v>0</v>
      </c>
      <c r="BI399" s="3268">
        <f t="shared" si="256"/>
        <v>0</v>
      </c>
      <c r="BJ399" s="3268">
        <f t="shared" si="257"/>
        <v>0</v>
      </c>
      <c r="BK399" s="3268">
        <f t="shared" si="258"/>
        <v>0</v>
      </c>
      <c r="BL399" s="3268">
        <f t="shared" si="259"/>
        <v>0</v>
      </c>
      <c r="BM399" s="3268">
        <f t="shared" si="260"/>
        <v>0</v>
      </c>
      <c r="BN399" s="3268">
        <f t="shared" si="261"/>
        <v>0</v>
      </c>
      <c r="BO399" s="3268">
        <f t="shared" si="262"/>
        <v>0</v>
      </c>
      <c r="BP399" s="3268">
        <f t="shared" si="263"/>
        <v>0</v>
      </c>
      <c r="BQ399" s="3268">
        <f t="shared" si="264"/>
        <v>0</v>
      </c>
      <c r="BR399" s="3268">
        <f t="shared" si="265"/>
        <v>0</v>
      </c>
      <c r="BS399" s="3268">
        <f t="shared" si="266"/>
        <v>0</v>
      </c>
      <c r="BT399" s="3320">
        <f t="shared" si="267"/>
        <v>0</v>
      </c>
    </row>
    <row r="400" spans="1:72">
      <c r="A400" s="3265"/>
      <c r="B400" s="3266"/>
      <c r="C400" s="3266"/>
      <c r="D400" s="3267"/>
      <c r="E400" s="3268">
        <f t="shared" si="239"/>
        <v>0</v>
      </c>
      <c r="F400" s="3269"/>
      <c r="G400" s="3270">
        <f t="shared" si="240"/>
        <v>0</v>
      </c>
      <c r="H400" s="3271">
        <f t="shared" si="241"/>
        <v>0</v>
      </c>
      <c r="I400" s="3278"/>
      <c r="J400" s="3278"/>
      <c r="K400" s="3278"/>
      <c r="L400" s="3278"/>
      <c r="M400" s="3278"/>
      <c r="N400" s="3278"/>
      <c r="O400" s="3278"/>
      <c r="P400" s="3278"/>
      <c r="Q400" s="3278"/>
      <c r="R400" s="3278"/>
      <c r="S400" s="3278"/>
      <c r="T400" s="3278"/>
      <c r="U400" s="3278"/>
      <c r="V400" s="3278"/>
      <c r="W400" s="3278"/>
      <c r="X400" s="3278"/>
      <c r="Y400" s="3278"/>
      <c r="Z400" s="3278"/>
      <c r="AA400" s="3278"/>
      <c r="AB400" s="3278"/>
      <c r="AC400" s="3268">
        <f t="shared" si="242"/>
        <v>0</v>
      </c>
      <c r="AD400" s="3288"/>
      <c r="AE400" s="3288"/>
      <c r="AF400" s="3288"/>
      <c r="AG400" s="3288"/>
      <c r="AH400" s="3288"/>
      <c r="AI400" s="3288"/>
      <c r="AJ400" s="3288"/>
      <c r="AK400" s="3288"/>
      <c r="AL400" s="3288"/>
      <c r="AM400" s="3288"/>
      <c r="AN400" s="3288"/>
      <c r="AO400" s="3288"/>
      <c r="AP400" s="3288"/>
      <c r="AQ400" s="3288"/>
      <c r="AR400" s="3288"/>
      <c r="AS400" s="3288"/>
      <c r="AT400" s="3298"/>
      <c r="AU400" s="3299"/>
      <c r="AV400" s="972">
        <f t="shared" si="243"/>
        <v>0</v>
      </c>
      <c r="AW400" s="972">
        <f t="shared" si="244"/>
        <v>0</v>
      </c>
      <c r="AX400" s="972">
        <f t="shared" si="245"/>
        <v>0</v>
      </c>
      <c r="AY400" s="3313">
        <f t="shared" si="246"/>
        <v>0</v>
      </c>
      <c r="AZ400" s="3268">
        <f t="shared" si="247"/>
        <v>0</v>
      </c>
      <c r="BA400" s="3268">
        <f t="shared" si="248"/>
        <v>0</v>
      </c>
      <c r="BB400" s="3268">
        <f t="shared" si="249"/>
        <v>0</v>
      </c>
      <c r="BC400" s="3268">
        <f t="shared" si="250"/>
        <v>0</v>
      </c>
      <c r="BD400" s="3268">
        <f t="shared" si="251"/>
        <v>0</v>
      </c>
      <c r="BE400" s="3268">
        <f t="shared" si="252"/>
        <v>0</v>
      </c>
      <c r="BF400" s="3268">
        <f t="shared" si="253"/>
        <v>0</v>
      </c>
      <c r="BG400" s="3268">
        <f t="shared" si="254"/>
        <v>0</v>
      </c>
      <c r="BH400" s="3268">
        <f t="shared" si="255"/>
        <v>0</v>
      </c>
      <c r="BI400" s="3268">
        <f t="shared" si="256"/>
        <v>0</v>
      </c>
      <c r="BJ400" s="3268">
        <f t="shared" si="257"/>
        <v>0</v>
      </c>
      <c r="BK400" s="3268">
        <f t="shared" si="258"/>
        <v>0</v>
      </c>
      <c r="BL400" s="3268">
        <f t="shared" si="259"/>
        <v>0</v>
      </c>
      <c r="BM400" s="3268">
        <f t="shared" si="260"/>
        <v>0</v>
      </c>
      <c r="BN400" s="3268">
        <f t="shared" si="261"/>
        <v>0</v>
      </c>
      <c r="BO400" s="3268">
        <f t="shared" si="262"/>
        <v>0</v>
      </c>
      <c r="BP400" s="3268">
        <f t="shared" si="263"/>
        <v>0</v>
      </c>
      <c r="BQ400" s="3268">
        <f t="shared" si="264"/>
        <v>0</v>
      </c>
      <c r="BR400" s="3268">
        <f t="shared" si="265"/>
        <v>0</v>
      </c>
      <c r="BS400" s="3268">
        <f t="shared" si="266"/>
        <v>0</v>
      </c>
      <c r="BT400" s="3320">
        <f t="shared" si="267"/>
        <v>0</v>
      </c>
    </row>
    <row r="401" spans="1:72">
      <c r="A401" s="3265"/>
      <c r="B401" s="3266"/>
      <c r="C401" s="3266"/>
      <c r="D401" s="3267"/>
      <c r="E401" s="3268">
        <f t="shared" si="239"/>
        <v>0</v>
      </c>
      <c r="F401" s="3269"/>
      <c r="G401" s="3270">
        <f t="shared" si="240"/>
        <v>0</v>
      </c>
      <c r="H401" s="3271">
        <f t="shared" si="241"/>
        <v>0</v>
      </c>
      <c r="I401" s="3278"/>
      <c r="J401" s="3278"/>
      <c r="K401" s="3278"/>
      <c r="L401" s="3278"/>
      <c r="M401" s="3278"/>
      <c r="N401" s="3278"/>
      <c r="O401" s="3278"/>
      <c r="P401" s="3278"/>
      <c r="Q401" s="3278"/>
      <c r="R401" s="3278"/>
      <c r="S401" s="3278"/>
      <c r="T401" s="3278"/>
      <c r="U401" s="3278"/>
      <c r="V401" s="3278"/>
      <c r="W401" s="3278"/>
      <c r="X401" s="3278"/>
      <c r="Y401" s="3278"/>
      <c r="Z401" s="3278"/>
      <c r="AA401" s="3278"/>
      <c r="AB401" s="3278"/>
      <c r="AC401" s="3268">
        <f t="shared" si="242"/>
        <v>0</v>
      </c>
      <c r="AD401" s="3288"/>
      <c r="AE401" s="3288"/>
      <c r="AF401" s="3288"/>
      <c r="AG401" s="3288"/>
      <c r="AH401" s="3288"/>
      <c r="AI401" s="3288"/>
      <c r="AJ401" s="3288"/>
      <c r="AK401" s="3288"/>
      <c r="AL401" s="3288"/>
      <c r="AM401" s="3288"/>
      <c r="AN401" s="3288"/>
      <c r="AO401" s="3288"/>
      <c r="AP401" s="3288"/>
      <c r="AQ401" s="3288"/>
      <c r="AR401" s="3288"/>
      <c r="AS401" s="3288"/>
      <c r="AT401" s="3298"/>
      <c r="AU401" s="3299"/>
      <c r="AV401" s="972">
        <f t="shared" si="243"/>
        <v>0</v>
      </c>
      <c r="AW401" s="972">
        <f t="shared" si="244"/>
        <v>0</v>
      </c>
      <c r="AX401" s="972">
        <f t="shared" si="245"/>
        <v>0</v>
      </c>
      <c r="AY401" s="3313">
        <f t="shared" si="246"/>
        <v>0</v>
      </c>
      <c r="AZ401" s="3268">
        <f t="shared" si="247"/>
        <v>0</v>
      </c>
      <c r="BA401" s="3268">
        <f t="shared" si="248"/>
        <v>0</v>
      </c>
      <c r="BB401" s="3268">
        <f t="shared" si="249"/>
        <v>0</v>
      </c>
      <c r="BC401" s="3268">
        <f t="shared" si="250"/>
        <v>0</v>
      </c>
      <c r="BD401" s="3268">
        <f t="shared" si="251"/>
        <v>0</v>
      </c>
      <c r="BE401" s="3268">
        <f t="shared" si="252"/>
        <v>0</v>
      </c>
      <c r="BF401" s="3268">
        <f t="shared" si="253"/>
        <v>0</v>
      </c>
      <c r="BG401" s="3268">
        <f t="shared" si="254"/>
        <v>0</v>
      </c>
      <c r="BH401" s="3268">
        <f t="shared" si="255"/>
        <v>0</v>
      </c>
      <c r="BI401" s="3268">
        <f t="shared" si="256"/>
        <v>0</v>
      </c>
      <c r="BJ401" s="3268">
        <f t="shared" si="257"/>
        <v>0</v>
      </c>
      <c r="BK401" s="3268">
        <f t="shared" si="258"/>
        <v>0</v>
      </c>
      <c r="BL401" s="3268">
        <f t="shared" si="259"/>
        <v>0</v>
      </c>
      <c r="BM401" s="3268">
        <f t="shared" si="260"/>
        <v>0</v>
      </c>
      <c r="BN401" s="3268">
        <f t="shared" si="261"/>
        <v>0</v>
      </c>
      <c r="BO401" s="3268">
        <f t="shared" si="262"/>
        <v>0</v>
      </c>
      <c r="BP401" s="3268">
        <f t="shared" si="263"/>
        <v>0</v>
      </c>
      <c r="BQ401" s="3268">
        <f t="shared" si="264"/>
        <v>0</v>
      </c>
      <c r="BR401" s="3268">
        <f t="shared" si="265"/>
        <v>0</v>
      </c>
      <c r="BS401" s="3268">
        <f t="shared" si="266"/>
        <v>0</v>
      </c>
      <c r="BT401" s="3320">
        <f t="shared" si="267"/>
        <v>0</v>
      </c>
    </row>
    <row r="402" spans="1:72">
      <c r="A402" s="3265"/>
      <c r="B402" s="3266"/>
      <c r="C402" s="3266"/>
      <c r="D402" s="3267"/>
      <c r="E402" s="3268">
        <f t="shared" si="239"/>
        <v>0</v>
      </c>
      <c r="F402" s="3269"/>
      <c r="G402" s="3270">
        <f t="shared" si="240"/>
        <v>0</v>
      </c>
      <c r="H402" s="3271">
        <f t="shared" si="241"/>
        <v>0</v>
      </c>
      <c r="I402" s="3278"/>
      <c r="J402" s="3278"/>
      <c r="K402" s="3278"/>
      <c r="L402" s="3278"/>
      <c r="M402" s="3278"/>
      <c r="N402" s="3278"/>
      <c r="O402" s="3278"/>
      <c r="P402" s="3278"/>
      <c r="Q402" s="3278"/>
      <c r="R402" s="3278"/>
      <c r="S402" s="3278"/>
      <c r="T402" s="3278"/>
      <c r="U402" s="3278"/>
      <c r="V402" s="3278"/>
      <c r="W402" s="3278"/>
      <c r="X402" s="3278"/>
      <c r="Y402" s="3278"/>
      <c r="Z402" s="3278"/>
      <c r="AA402" s="3278"/>
      <c r="AB402" s="3278"/>
      <c r="AC402" s="3268">
        <f t="shared" si="242"/>
        <v>0</v>
      </c>
      <c r="AD402" s="3288"/>
      <c r="AE402" s="3288"/>
      <c r="AF402" s="3288"/>
      <c r="AG402" s="3288"/>
      <c r="AH402" s="3288"/>
      <c r="AI402" s="3288"/>
      <c r="AJ402" s="3288"/>
      <c r="AK402" s="3288"/>
      <c r="AL402" s="3288"/>
      <c r="AM402" s="3288"/>
      <c r="AN402" s="3288"/>
      <c r="AO402" s="3288"/>
      <c r="AP402" s="3288"/>
      <c r="AQ402" s="3288"/>
      <c r="AR402" s="3288"/>
      <c r="AS402" s="3288"/>
      <c r="AT402" s="3298"/>
      <c r="AU402" s="3299"/>
      <c r="AV402" s="972">
        <f t="shared" si="243"/>
        <v>0</v>
      </c>
      <c r="AW402" s="972">
        <f t="shared" si="244"/>
        <v>0</v>
      </c>
      <c r="AX402" s="972">
        <f t="shared" si="245"/>
        <v>0</v>
      </c>
      <c r="AY402" s="3313">
        <f t="shared" si="246"/>
        <v>0</v>
      </c>
      <c r="AZ402" s="3268">
        <f t="shared" si="247"/>
        <v>0</v>
      </c>
      <c r="BA402" s="3268">
        <f t="shared" si="248"/>
        <v>0</v>
      </c>
      <c r="BB402" s="3268">
        <f t="shared" si="249"/>
        <v>0</v>
      </c>
      <c r="BC402" s="3268">
        <f t="shared" si="250"/>
        <v>0</v>
      </c>
      <c r="BD402" s="3268">
        <f t="shared" si="251"/>
        <v>0</v>
      </c>
      <c r="BE402" s="3268">
        <f t="shared" si="252"/>
        <v>0</v>
      </c>
      <c r="BF402" s="3268">
        <f t="shared" si="253"/>
        <v>0</v>
      </c>
      <c r="BG402" s="3268">
        <f t="shared" si="254"/>
        <v>0</v>
      </c>
      <c r="BH402" s="3268">
        <f t="shared" si="255"/>
        <v>0</v>
      </c>
      <c r="BI402" s="3268">
        <f t="shared" si="256"/>
        <v>0</v>
      </c>
      <c r="BJ402" s="3268">
        <f t="shared" si="257"/>
        <v>0</v>
      </c>
      <c r="BK402" s="3268">
        <f t="shared" si="258"/>
        <v>0</v>
      </c>
      <c r="BL402" s="3268">
        <f t="shared" si="259"/>
        <v>0</v>
      </c>
      <c r="BM402" s="3268">
        <f t="shared" si="260"/>
        <v>0</v>
      </c>
      <c r="BN402" s="3268">
        <f t="shared" si="261"/>
        <v>0</v>
      </c>
      <c r="BO402" s="3268">
        <f t="shared" si="262"/>
        <v>0</v>
      </c>
      <c r="BP402" s="3268">
        <f t="shared" si="263"/>
        <v>0</v>
      </c>
      <c r="BQ402" s="3268">
        <f t="shared" si="264"/>
        <v>0</v>
      </c>
      <c r="BR402" s="3268">
        <f t="shared" si="265"/>
        <v>0</v>
      </c>
      <c r="BS402" s="3268">
        <f t="shared" si="266"/>
        <v>0</v>
      </c>
      <c r="BT402" s="3320">
        <f t="shared" si="267"/>
        <v>0</v>
      </c>
    </row>
    <row r="403" spans="1:72">
      <c r="A403" s="3265"/>
      <c r="B403" s="3266"/>
      <c r="C403" s="3266"/>
      <c r="D403" s="3267"/>
      <c r="E403" s="3268">
        <f t="shared" si="239"/>
        <v>0</v>
      </c>
      <c r="F403" s="3269"/>
      <c r="G403" s="3270">
        <f t="shared" si="240"/>
        <v>0</v>
      </c>
      <c r="H403" s="3271">
        <f t="shared" si="241"/>
        <v>0</v>
      </c>
      <c r="I403" s="3278"/>
      <c r="J403" s="3278"/>
      <c r="K403" s="3278"/>
      <c r="L403" s="3278"/>
      <c r="M403" s="3278"/>
      <c r="N403" s="3278"/>
      <c r="O403" s="3278"/>
      <c r="P403" s="3278"/>
      <c r="Q403" s="3278"/>
      <c r="R403" s="3278"/>
      <c r="S403" s="3278"/>
      <c r="T403" s="3278"/>
      <c r="U403" s="3278"/>
      <c r="V403" s="3278"/>
      <c r="W403" s="3278"/>
      <c r="X403" s="3278"/>
      <c r="Y403" s="3278"/>
      <c r="Z403" s="3278"/>
      <c r="AA403" s="3278"/>
      <c r="AB403" s="3278"/>
      <c r="AC403" s="3268">
        <f t="shared" si="242"/>
        <v>0</v>
      </c>
      <c r="AD403" s="3288"/>
      <c r="AE403" s="3288"/>
      <c r="AF403" s="3288"/>
      <c r="AG403" s="3288"/>
      <c r="AH403" s="3288"/>
      <c r="AI403" s="3288"/>
      <c r="AJ403" s="3288"/>
      <c r="AK403" s="3288"/>
      <c r="AL403" s="3288"/>
      <c r="AM403" s="3288"/>
      <c r="AN403" s="3288"/>
      <c r="AO403" s="3288"/>
      <c r="AP403" s="3288"/>
      <c r="AQ403" s="3288"/>
      <c r="AR403" s="3288"/>
      <c r="AS403" s="3288"/>
      <c r="AT403" s="3298"/>
      <c r="AU403" s="3299"/>
      <c r="AV403" s="972">
        <f t="shared" si="243"/>
        <v>0</v>
      </c>
      <c r="AW403" s="972">
        <f t="shared" si="244"/>
        <v>0</v>
      </c>
      <c r="AX403" s="972">
        <f t="shared" si="245"/>
        <v>0</v>
      </c>
      <c r="AY403" s="3313">
        <f t="shared" si="246"/>
        <v>0</v>
      </c>
      <c r="AZ403" s="3268">
        <f t="shared" si="247"/>
        <v>0</v>
      </c>
      <c r="BA403" s="3268">
        <f t="shared" si="248"/>
        <v>0</v>
      </c>
      <c r="BB403" s="3268">
        <f t="shared" si="249"/>
        <v>0</v>
      </c>
      <c r="BC403" s="3268">
        <f t="shared" si="250"/>
        <v>0</v>
      </c>
      <c r="BD403" s="3268">
        <f t="shared" si="251"/>
        <v>0</v>
      </c>
      <c r="BE403" s="3268">
        <f t="shared" si="252"/>
        <v>0</v>
      </c>
      <c r="BF403" s="3268">
        <f t="shared" si="253"/>
        <v>0</v>
      </c>
      <c r="BG403" s="3268">
        <f t="shared" si="254"/>
        <v>0</v>
      </c>
      <c r="BH403" s="3268">
        <f t="shared" si="255"/>
        <v>0</v>
      </c>
      <c r="BI403" s="3268">
        <f t="shared" si="256"/>
        <v>0</v>
      </c>
      <c r="BJ403" s="3268">
        <f t="shared" si="257"/>
        <v>0</v>
      </c>
      <c r="BK403" s="3268">
        <f t="shared" si="258"/>
        <v>0</v>
      </c>
      <c r="BL403" s="3268">
        <f t="shared" si="259"/>
        <v>0</v>
      </c>
      <c r="BM403" s="3268">
        <f t="shared" si="260"/>
        <v>0</v>
      </c>
      <c r="BN403" s="3268">
        <f t="shared" si="261"/>
        <v>0</v>
      </c>
      <c r="BO403" s="3268">
        <f t="shared" si="262"/>
        <v>0</v>
      </c>
      <c r="BP403" s="3268">
        <f t="shared" si="263"/>
        <v>0</v>
      </c>
      <c r="BQ403" s="3268">
        <f t="shared" si="264"/>
        <v>0</v>
      </c>
      <c r="BR403" s="3268">
        <f t="shared" si="265"/>
        <v>0</v>
      </c>
      <c r="BS403" s="3268">
        <f t="shared" si="266"/>
        <v>0</v>
      </c>
      <c r="BT403" s="3320">
        <f t="shared" si="267"/>
        <v>0</v>
      </c>
    </row>
    <row r="404" spans="1:72">
      <c r="A404" s="3265"/>
      <c r="B404" s="3266"/>
      <c r="C404" s="3266"/>
      <c r="D404" s="3267"/>
      <c r="E404" s="3268">
        <f t="shared" si="239"/>
        <v>0</v>
      </c>
      <c r="F404" s="3269"/>
      <c r="G404" s="3270">
        <f t="shared" si="240"/>
        <v>0</v>
      </c>
      <c r="H404" s="3271">
        <f t="shared" si="241"/>
        <v>0</v>
      </c>
      <c r="I404" s="3278"/>
      <c r="J404" s="3278"/>
      <c r="K404" s="3278"/>
      <c r="L404" s="3278"/>
      <c r="M404" s="3278"/>
      <c r="N404" s="3278"/>
      <c r="O404" s="3278"/>
      <c r="P404" s="3278"/>
      <c r="Q404" s="3278"/>
      <c r="R404" s="3278"/>
      <c r="S404" s="3278"/>
      <c r="T404" s="3278"/>
      <c r="U404" s="3278"/>
      <c r="V404" s="3278"/>
      <c r="W404" s="3278"/>
      <c r="X404" s="3278"/>
      <c r="Y404" s="3278"/>
      <c r="Z404" s="3278"/>
      <c r="AA404" s="3278"/>
      <c r="AB404" s="3278"/>
      <c r="AC404" s="3268">
        <f t="shared" si="242"/>
        <v>0</v>
      </c>
      <c r="AD404" s="3288"/>
      <c r="AE404" s="3288"/>
      <c r="AF404" s="3288"/>
      <c r="AG404" s="3288"/>
      <c r="AH404" s="3288"/>
      <c r="AI404" s="3288"/>
      <c r="AJ404" s="3288"/>
      <c r="AK404" s="3288"/>
      <c r="AL404" s="3288"/>
      <c r="AM404" s="3288"/>
      <c r="AN404" s="3288"/>
      <c r="AO404" s="3288"/>
      <c r="AP404" s="3288"/>
      <c r="AQ404" s="3288"/>
      <c r="AR404" s="3288"/>
      <c r="AS404" s="3288"/>
      <c r="AT404" s="3298"/>
      <c r="AU404" s="3299"/>
      <c r="AV404" s="972">
        <f t="shared" si="243"/>
        <v>0</v>
      </c>
      <c r="AW404" s="972">
        <f t="shared" si="244"/>
        <v>0</v>
      </c>
      <c r="AX404" s="972">
        <f t="shared" si="245"/>
        <v>0</v>
      </c>
      <c r="AY404" s="3313">
        <f t="shared" si="246"/>
        <v>0</v>
      </c>
      <c r="AZ404" s="3268">
        <f t="shared" si="247"/>
        <v>0</v>
      </c>
      <c r="BA404" s="3268">
        <f t="shared" si="248"/>
        <v>0</v>
      </c>
      <c r="BB404" s="3268">
        <f t="shared" si="249"/>
        <v>0</v>
      </c>
      <c r="BC404" s="3268">
        <f t="shared" si="250"/>
        <v>0</v>
      </c>
      <c r="BD404" s="3268">
        <f t="shared" si="251"/>
        <v>0</v>
      </c>
      <c r="BE404" s="3268">
        <f t="shared" si="252"/>
        <v>0</v>
      </c>
      <c r="BF404" s="3268">
        <f t="shared" si="253"/>
        <v>0</v>
      </c>
      <c r="BG404" s="3268">
        <f t="shared" si="254"/>
        <v>0</v>
      </c>
      <c r="BH404" s="3268">
        <f t="shared" si="255"/>
        <v>0</v>
      </c>
      <c r="BI404" s="3268">
        <f t="shared" si="256"/>
        <v>0</v>
      </c>
      <c r="BJ404" s="3268">
        <f t="shared" si="257"/>
        <v>0</v>
      </c>
      <c r="BK404" s="3268">
        <f t="shared" si="258"/>
        <v>0</v>
      </c>
      <c r="BL404" s="3268">
        <f t="shared" si="259"/>
        <v>0</v>
      </c>
      <c r="BM404" s="3268">
        <f t="shared" si="260"/>
        <v>0</v>
      </c>
      <c r="BN404" s="3268">
        <f t="shared" si="261"/>
        <v>0</v>
      </c>
      <c r="BO404" s="3268">
        <f t="shared" si="262"/>
        <v>0</v>
      </c>
      <c r="BP404" s="3268">
        <f t="shared" si="263"/>
        <v>0</v>
      </c>
      <c r="BQ404" s="3268">
        <f t="shared" si="264"/>
        <v>0</v>
      </c>
      <c r="BR404" s="3268">
        <f t="shared" si="265"/>
        <v>0</v>
      </c>
      <c r="BS404" s="3268">
        <f t="shared" si="266"/>
        <v>0</v>
      </c>
      <c r="BT404" s="3320">
        <f t="shared" si="267"/>
        <v>0</v>
      </c>
    </row>
    <row r="405" spans="1:72">
      <c r="A405" s="3265"/>
      <c r="B405" s="3266"/>
      <c r="C405" s="3266"/>
      <c r="D405" s="3267"/>
      <c r="E405" s="3268">
        <f t="shared" si="239"/>
        <v>0</v>
      </c>
      <c r="F405" s="3269"/>
      <c r="G405" s="3270">
        <f t="shared" si="240"/>
        <v>0</v>
      </c>
      <c r="H405" s="3271">
        <f t="shared" si="241"/>
        <v>0</v>
      </c>
      <c r="I405" s="3278"/>
      <c r="J405" s="3278"/>
      <c r="K405" s="3278"/>
      <c r="L405" s="3278"/>
      <c r="M405" s="3278"/>
      <c r="N405" s="3278"/>
      <c r="O405" s="3278"/>
      <c r="P405" s="3278"/>
      <c r="Q405" s="3278"/>
      <c r="R405" s="3278"/>
      <c r="S405" s="3278"/>
      <c r="T405" s="3278"/>
      <c r="U405" s="3278"/>
      <c r="V405" s="3278"/>
      <c r="W405" s="3278"/>
      <c r="X405" s="3278"/>
      <c r="Y405" s="3278"/>
      <c r="Z405" s="3278"/>
      <c r="AA405" s="3278"/>
      <c r="AB405" s="3278"/>
      <c r="AC405" s="3268">
        <f t="shared" si="242"/>
        <v>0</v>
      </c>
      <c r="AD405" s="3288"/>
      <c r="AE405" s="3288"/>
      <c r="AF405" s="3288"/>
      <c r="AG405" s="3288"/>
      <c r="AH405" s="3288"/>
      <c r="AI405" s="3288"/>
      <c r="AJ405" s="3288"/>
      <c r="AK405" s="3288"/>
      <c r="AL405" s="3288"/>
      <c r="AM405" s="3288"/>
      <c r="AN405" s="3288"/>
      <c r="AO405" s="3288"/>
      <c r="AP405" s="3288"/>
      <c r="AQ405" s="3288"/>
      <c r="AR405" s="3288"/>
      <c r="AS405" s="3288"/>
      <c r="AT405" s="3298"/>
      <c r="AU405" s="3299"/>
      <c r="AV405" s="972">
        <f t="shared" si="243"/>
        <v>0</v>
      </c>
      <c r="AW405" s="972">
        <f t="shared" si="244"/>
        <v>0</v>
      </c>
      <c r="AX405" s="972">
        <f t="shared" si="245"/>
        <v>0</v>
      </c>
      <c r="AY405" s="3313">
        <f t="shared" si="246"/>
        <v>0</v>
      </c>
      <c r="AZ405" s="3268">
        <f t="shared" si="247"/>
        <v>0</v>
      </c>
      <c r="BA405" s="3268">
        <f t="shared" si="248"/>
        <v>0</v>
      </c>
      <c r="BB405" s="3268">
        <f t="shared" si="249"/>
        <v>0</v>
      </c>
      <c r="BC405" s="3268">
        <f t="shared" si="250"/>
        <v>0</v>
      </c>
      <c r="BD405" s="3268">
        <f t="shared" si="251"/>
        <v>0</v>
      </c>
      <c r="BE405" s="3268">
        <f t="shared" si="252"/>
        <v>0</v>
      </c>
      <c r="BF405" s="3268">
        <f t="shared" si="253"/>
        <v>0</v>
      </c>
      <c r="BG405" s="3268">
        <f t="shared" si="254"/>
        <v>0</v>
      </c>
      <c r="BH405" s="3268">
        <f t="shared" si="255"/>
        <v>0</v>
      </c>
      <c r="BI405" s="3268">
        <f t="shared" si="256"/>
        <v>0</v>
      </c>
      <c r="BJ405" s="3268">
        <f t="shared" si="257"/>
        <v>0</v>
      </c>
      <c r="BK405" s="3268">
        <f t="shared" si="258"/>
        <v>0</v>
      </c>
      <c r="BL405" s="3268">
        <f t="shared" si="259"/>
        <v>0</v>
      </c>
      <c r="BM405" s="3268">
        <f t="shared" si="260"/>
        <v>0</v>
      </c>
      <c r="BN405" s="3268">
        <f t="shared" si="261"/>
        <v>0</v>
      </c>
      <c r="BO405" s="3268">
        <f t="shared" si="262"/>
        <v>0</v>
      </c>
      <c r="BP405" s="3268">
        <f t="shared" si="263"/>
        <v>0</v>
      </c>
      <c r="BQ405" s="3268">
        <f t="shared" si="264"/>
        <v>0</v>
      </c>
      <c r="BR405" s="3268">
        <f t="shared" si="265"/>
        <v>0</v>
      </c>
      <c r="BS405" s="3268">
        <f t="shared" si="266"/>
        <v>0</v>
      </c>
      <c r="BT405" s="3320">
        <f t="shared" si="267"/>
        <v>0</v>
      </c>
    </row>
    <row r="406" spans="1:72">
      <c r="A406" s="3265"/>
      <c r="B406" s="3266"/>
      <c r="C406" s="3266"/>
      <c r="D406" s="3267"/>
      <c r="E406" s="3268">
        <f t="shared" si="239"/>
        <v>0</v>
      </c>
      <c r="F406" s="3269"/>
      <c r="G406" s="3270">
        <f t="shared" si="240"/>
        <v>0</v>
      </c>
      <c r="H406" s="3271">
        <f t="shared" si="241"/>
        <v>0</v>
      </c>
      <c r="I406" s="3278"/>
      <c r="J406" s="3278"/>
      <c r="K406" s="3278"/>
      <c r="L406" s="3278"/>
      <c r="M406" s="3278"/>
      <c r="N406" s="3278"/>
      <c r="O406" s="3278"/>
      <c r="P406" s="3278"/>
      <c r="Q406" s="3278"/>
      <c r="R406" s="3278"/>
      <c r="S406" s="3278"/>
      <c r="T406" s="3278"/>
      <c r="U406" s="3278"/>
      <c r="V406" s="3278"/>
      <c r="W406" s="3278"/>
      <c r="X406" s="3278"/>
      <c r="Y406" s="3278"/>
      <c r="Z406" s="3278"/>
      <c r="AA406" s="3278"/>
      <c r="AB406" s="3278"/>
      <c r="AC406" s="3268">
        <f t="shared" si="242"/>
        <v>0</v>
      </c>
      <c r="AD406" s="3288"/>
      <c r="AE406" s="3288"/>
      <c r="AF406" s="3288"/>
      <c r="AG406" s="3288"/>
      <c r="AH406" s="3288"/>
      <c r="AI406" s="3288"/>
      <c r="AJ406" s="3288"/>
      <c r="AK406" s="3288"/>
      <c r="AL406" s="3288"/>
      <c r="AM406" s="3288"/>
      <c r="AN406" s="3288"/>
      <c r="AO406" s="3288"/>
      <c r="AP406" s="3288"/>
      <c r="AQ406" s="3288"/>
      <c r="AR406" s="3288"/>
      <c r="AS406" s="3288"/>
      <c r="AT406" s="3298"/>
      <c r="AU406" s="3299"/>
      <c r="AV406" s="972">
        <f t="shared" si="243"/>
        <v>0</v>
      </c>
      <c r="AW406" s="972">
        <f t="shared" si="244"/>
        <v>0</v>
      </c>
      <c r="AX406" s="972">
        <f t="shared" si="245"/>
        <v>0</v>
      </c>
      <c r="AY406" s="3313">
        <f t="shared" si="246"/>
        <v>0</v>
      </c>
      <c r="AZ406" s="3268">
        <f t="shared" si="247"/>
        <v>0</v>
      </c>
      <c r="BA406" s="3268">
        <f t="shared" si="248"/>
        <v>0</v>
      </c>
      <c r="BB406" s="3268">
        <f t="shared" si="249"/>
        <v>0</v>
      </c>
      <c r="BC406" s="3268">
        <f t="shared" si="250"/>
        <v>0</v>
      </c>
      <c r="BD406" s="3268">
        <f t="shared" si="251"/>
        <v>0</v>
      </c>
      <c r="BE406" s="3268">
        <f t="shared" si="252"/>
        <v>0</v>
      </c>
      <c r="BF406" s="3268">
        <f t="shared" si="253"/>
        <v>0</v>
      </c>
      <c r="BG406" s="3268">
        <f t="shared" si="254"/>
        <v>0</v>
      </c>
      <c r="BH406" s="3268">
        <f t="shared" si="255"/>
        <v>0</v>
      </c>
      <c r="BI406" s="3268">
        <f t="shared" si="256"/>
        <v>0</v>
      </c>
      <c r="BJ406" s="3268">
        <f t="shared" si="257"/>
        <v>0</v>
      </c>
      <c r="BK406" s="3268">
        <f t="shared" si="258"/>
        <v>0</v>
      </c>
      <c r="BL406" s="3268">
        <f t="shared" si="259"/>
        <v>0</v>
      </c>
      <c r="BM406" s="3268">
        <f t="shared" si="260"/>
        <v>0</v>
      </c>
      <c r="BN406" s="3268">
        <f t="shared" si="261"/>
        <v>0</v>
      </c>
      <c r="BO406" s="3268">
        <f t="shared" si="262"/>
        <v>0</v>
      </c>
      <c r="BP406" s="3268">
        <f t="shared" si="263"/>
        <v>0</v>
      </c>
      <c r="BQ406" s="3268">
        <f t="shared" si="264"/>
        <v>0</v>
      </c>
      <c r="BR406" s="3268">
        <f t="shared" si="265"/>
        <v>0</v>
      </c>
      <c r="BS406" s="3268">
        <f t="shared" si="266"/>
        <v>0</v>
      </c>
      <c r="BT406" s="3320">
        <f t="shared" si="267"/>
        <v>0</v>
      </c>
    </row>
    <row r="407" spans="1:72">
      <c r="A407" s="3265"/>
      <c r="B407" s="3266"/>
      <c r="C407" s="3266"/>
      <c r="D407" s="3267"/>
      <c r="E407" s="3268">
        <f t="shared" si="239"/>
        <v>0</v>
      </c>
      <c r="F407" s="3269"/>
      <c r="G407" s="3270">
        <f t="shared" si="240"/>
        <v>0</v>
      </c>
      <c r="H407" s="3271">
        <f t="shared" si="241"/>
        <v>0</v>
      </c>
      <c r="I407" s="3278"/>
      <c r="J407" s="3278"/>
      <c r="K407" s="3278"/>
      <c r="L407" s="3278"/>
      <c r="M407" s="3278"/>
      <c r="N407" s="3278"/>
      <c r="O407" s="3278"/>
      <c r="P407" s="3278"/>
      <c r="Q407" s="3278"/>
      <c r="R407" s="3278"/>
      <c r="S407" s="3278"/>
      <c r="T407" s="3278"/>
      <c r="U407" s="3278"/>
      <c r="V407" s="3278"/>
      <c r="W407" s="3278"/>
      <c r="X407" s="3278"/>
      <c r="Y407" s="3278"/>
      <c r="Z407" s="3278"/>
      <c r="AA407" s="3278"/>
      <c r="AB407" s="3278"/>
      <c r="AC407" s="3268">
        <f t="shared" si="242"/>
        <v>0</v>
      </c>
      <c r="AD407" s="3288"/>
      <c r="AE407" s="3288"/>
      <c r="AF407" s="3288"/>
      <c r="AG407" s="3288"/>
      <c r="AH407" s="3288"/>
      <c r="AI407" s="3288"/>
      <c r="AJ407" s="3288"/>
      <c r="AK407" s="3288"/>
      <c r="AL407" s="3288"/>
      <c r="AM407" s="3288"/>
      <c r="AN407" s="3288"/>
      <c r="AO407" s="3288"/>
      <c r="AP407" s="3288"/>
      <c r="AQ407" s="3288"/>
      <c r="AR407" s="3288"/>
      <c r="AS407" s="3288"/>
      <c r="AT407" s="3298"/>
      <c r="AU407" s="3299"/>
      <c r="AV407" s="972">
        <f t="shared" si="243"/>
        <v>0</v>
      </c>
      <c r="AW407" s="972">
        <f t="shared" si="244"/>
        <v>0</v>
      </c>
      <c r="AX407" s="972">
        <f t="shared" si="245"/>
        <v>0</v>
      </c>
      <c r="AY407" s="3313">
        <f t="shared" si="246"/>
        <v>0</v>
      </c>
      <c r="AZ407" s="3268">
        <f t="shared" si="247"/>
        <v>0</v>
      </c>
      <c r="BA407" s="3268">
        <f t="shared" si="248"/>
        <v>0</v>
      </c>
      <c r="BB407" s="3268">
        <f t="shared" si="249"/>
        <v>0</v>
      </c>
      <c r="BC407" s="3268">
        <f t="shared" si="250"/>
        <v>0</v>
      </c>
      <c r="BD407" s="3268">
        <f t="shared" si="251"/>
        <v>0</v>
      </c>
      <c r="BE407" s="3268">
        <f t="shared" si="252"/>
        <v>0</v>
      </c>
      <c r="BF407" s="3268">
        <f t="shared" si="253"/>
        <v>0</v>
      </c>
      <c r="BG407" s="3268">
        <f t="shared" si="254"/>
        <v>0</v>
      </c>
      <c r="BH407" s="3268">
        <f t="shared" si="255"/>
        <v>0</v>
      </c>
      <c r="BI407" s="3268">
        <f t="shared" si="256"/>
        <v>0</v>
      </c>
      <c r="BJ407" s="3268">
        <f t="shared" si="257"/>
        <v>0</v>
      </c>
      <c r="BK407" s="3268">
        <f t="shared" si="258"/>
        <v>0</v>
      </c>
      <c r="BL407" s="3268">
        <f t="shared" si="259"/>
        <v>0</v>
      </c>
      <c r="BM407" s="3268">
        <f t="shared" si="260"/>
        <v>0</v>
      </c>
      <c r="BN407" s="3268">
        <f t="shared" si="261"/>
        <v>0</v>
      </c>
      <c r="BO407" s="3268">
        <f t="shared" si="262"/>
        <v>0</v>
      </c>
      <c r="BP407" s="3268">
        <f t="shared" si="263"/>
        <v>0</v>
      </c>
      <c r="BQ407" s="3268">
        <f t="shared" si="264"/>
        <v>0</v>
      </c>
      <c r="BR407" s="3268">
        <f t="shared" si="265"/>
        <v>0</v>
      </c>
      <c r="BS407" s="3268">
        <f t="shared" si="266"/>
        <v>0</v>
      </c>
      <c r="BT407" s="3320">
        <f t="shared" si="267"/>
        <v>0</v>
      </c>
    </row>
    <row r="408" spans="1:72">
      <c r="A408" s="3265"/>
      <c r="B408" s="3266"/>
      <c r="C408" s="3266"/>
      <c r="D408" s="3267"/>
      <c r="E408" s="3268">
        <f t="shared" si="239"/>
        <v>0</v>
      </c>
      <c r="F408" s="3269"/>
      <c r="G408" s="3270">
        <f t="shared" si="240"/>
        <v>0</v>
      </c>
      <c r="H408" s="3271">
        <f t="shared" si="241"/>
        <v>0</v>
      </c>
      <c r="I408" s="3278"/>
      <c r="J408" s="3278"/>
      <c r="K408" s="3278"/>
      <c r="L408" s="3278"/>
      <c r="M408" s="3278"/>
      <c r="N408" s="3278"/>
      <c r="O408" s="3278"/>
      <c r="P408" s="3278"/>
      <c r="Q408" s="3278"/>
      <c r="R408" s="3278"/>
      <c r="S408" s="3278"/>
      <c r="T408" s="3278"/>
      <c r="U408" s="3278"/>
      <c r="V408" s="3278"/>
      <c r="W408" s="3278"/>
      <c r="X408" s="3278"/>
      <c r="Y408" s="3278"/>
      <c r="Z408" s="3278"/>
      <c r="AA408" s="3278"/>
      <c r="AB408" s="3278"/>
      <c r="AC408" s="3268">
        <f t="shared" si="242"/>
        <v>0</v>
      </c>
      <c r="AD408" s="3288"/>
      <c r="AE408" s="3288"/>
      <c r="AF408" s="3288"/>
      <c r="AG408" s="3288"/>
      <c r="AH408" s="3288"/>
      <c r="AI408" s="3288"/>
      <c r="AJ408" s="3288"/>
      <c r="AK408" s="3288"/>
      <c r="AL408" s="3288"/>
      <c r="AM408" s="3288"/>
      <c r="AN408" s="3288"/>
      <c r="AO408" s="3288"/>
      <c r="AP408" s="3288"/>
      <c r="AQ408" s="3288"/>
      <c r="AR408" s="3288"/>
      <c r="AS408" s="3288"/>
      <c r="AT408" s="3298"/>
      <c r="AU408" s="3299"/>
      <c r="AV408" s="972">
        <f t="shared" si="243"/>
        <v>0</v>
      </c>
      <c r="AW408" s="972">
        <f t="shared" si="244"/>
        <v>0</v>
      </c>
      <c r="AX408" s="972">
        <f t="shared" si="245"/>
        <v>0</v>
      </c>
      <c r="AY408" s="3313">
        <f t="shared" si="246"/>
        <v>0</v>
      </c>
      <c r="AZ408" s="3268">
        <f t="shared" si="247"/>
        <v>0</v>
      </c>
      <c r="BA408" s="3268">
        <f t="shared" si="248"/>
        <v>0</v>
      </c>
      <c r="BB408" s="3268">
        <f t="shared" si="249"/>
        <v>0</v>
      </c>
      <c r="BC408" s="3268">
        <f t="shared" si="250"/>
        <v>0</v>
      </c>
      <c r="BD408" s="3268">
        <f t="shared" si="251"/>
        <v>0</v>
      </c>
      <c r="BE408" s="3268">
        <f t="shared" si="252"/>
        <v>0</v>
      </c>
      <c r="BF408" s="3268">
        <f t="shared" si="253"/>
        <v>0</v>
      </c>
      <c r="BG408" s="3268">
        <f t="shared" si="254"/>
        <v>0</v>
      </c>
      <c r="BH408" s="3268">
        <f t="shared" si="255"/>
        <v>0</v>
      </c>
      <c r="BI408" s="3268">
        <f t="shared" si="256"/>
        <v>0</v>
      </c>
      <c r="BJ408" s="3268">
        <f t="shared" si="257"/>
        <v>0</v>
      </c>
      <c r="BK408" s="3268">
        <f t="shared" si="258"/>
        <v>0</v>
      </c>
      <c r="BL408" s="3268">
        <f t="shared" si="259"/>
        <v>0</v>
      </c>
      <c r="BM408" s="3268">
        <f t="shared" si="260"/>
        <v>0</v>
      </c>
      <c r="BN408" s="3268">
        <f t="shared" si="261"/>
        <v>0</v>
      </c>
      <c r="BO408" s="3268">
        <f t="shared" si="262"/>
        <v>0</v>
      </c>
      <c r="BP408" s="3268">
        <f t="shared" si="263"/>
        <v>0</v>
      </c>
      <c r="BQ408" s="3268">
        <f t="shared" si="264"/>
        <v>0</v>
      </c>
      <c r="BR408" s="3268">
        <f t="shared" si="265"/>
        <v>0</v>
      </c>
      <c r="BS408" s="3268">
        <f t="shared" si="266"/>
        <v>0</v>
      </c>
      <c r="BT408" s="3320">
        <f t="shared" si="267"/>
        <v>0</v>
      </c>
    </row>
    <row r="409" spans="1:72">
      <c r="A409" s="3265"/>
      <c r="B409" s="3266"/>
      <c r="C409" s="3266"/>
      <c r="D409" s="3267"/>
      <c r="E409" s="3268">
        <f t="shared" si="239"/>
        <v>0</v>
      </c>
      <c r="F409" s="3269"/>
      <c r="G409" s="3270">
        <f t="shared" si="240"/>
        <v>0</v>
      </c>
      <c r="H409" s="3271">
        <f t="shared" si="241"/>
        <v>0</v>
      </c>
      <c r="I409" s="3278"/>
      <c r="J409" s="3278"/>
      <c r="K409" s="3278"/>
      <c r="L409" s="3278"/>
      <c r="M409" s="3278"/>
      <c r="N409" s="3278"/>
      <c r="O409" s="3278"/>
      <c r="P409" s="3278"/>
      <c r="Q409" s="3278"/>
      <c r="R409" s="3278"/>
      <c r="S409" s="3278"/>
      <c r="T409" s="3278"/>
      <c r="U409" s="3278"/>
      <c r="V409" s="3278"/>
      <c r="W409" s="3278"/>
      <c r="X409" s="3278"/>
      <c r="Y409" s="3278"/>
      <c r="Z409" s="3278"/>
      <c r="AA409" s="3278"/>
      <c r="AB409" s="3278"/>
      <c r="AC409" s="3268">
        <f t="shared" si="242"/>
        <v>0</v>
      </c>
      <c r="AD409" s="3288"/>
      <c r="AE409" s="3288"/>
      <c r="AF409" s="3288"/>
      <c r="AG409" s="3288"/>
      <c r="AH409" s="3288"/>
      <c r="AI409" s="3288"/>
      <c r="AJ409" s="3288"/>
      <c r="AK409" s="3288"/>
      <c r="AL409" s="3288"/>
      <c r="AM409" s="3288"/>
      <c r="AN409" s="3288"/>
      <c r="AO409" s="3288"/>
      <c r="AP409" s="3288"/>
      <c r="AQ409" s="3288"/>
      <c r="AR409" s="3288"/>
      <c r="AS409" s="3288"/>
      <c r="AT409" s="3298"/>
      <c r="AU409" s="3299"/>
      <c r="AV409" s="972">
        <f t="shared" si="243"/>
        <v>0</v>
      </c>
      <c r="AW409" s="972">
        <f t="shared" si="244"/>
        <v>0</v>
      </c>
      <c r="AX409" s="972">
        <f t="shared" si="245"/>
        <v>0</v>
      </c>
      <c r="AY409" s="3313">
        <f t="shared" si="246"/>
        <v>0</v>
      </c>
      <c r="AZ409" s="3268">
        <f t="shared" si="247"/>
        <v>0</v>
      </c>
      <c r="BA409" s="3268">
        <f t="shared" si="248"/>
        <v>0</v>
      </c>
      <c r="BB409" s="3268">
        <f t="shared" si="249"/>
        <v>0</v>
      </c>
      <c r="BC409" s="3268">
        <f t="shared" si="250"/>
        <v>0</v>
      </c>
      <c r="BD409" s="3268">
        <f t="shared" si="251"/>
        <v>0</v>
      </c>
      <c r="BE409" s="3268">
        <f t="shared" si="252"/>
        <v>0</v>
      </c>
      <c r="BF409" s="3268">
        <f t="shared" si="253"/>
        <v>0</v>
      </c>
      <c r="BG409" s="3268">
        <f t="shared" si="254"/>
        <v>0</v>
      </c>
      <c r="BH409" s="3268">
        <f t="shared" si="255"/>
        <v>0</v>
      </c>
      <c r="BI409" s="3268">
        <f t="shared" si="256"/>
        <v>0</v>
      </c>
      <c r="BJ409" s="3268">
        <f t="shared" si="257"/>
        <v>0</v>
      </c>
      <c r="BK409" s="3268">
        <f t="shared" si="258"/>
        <v>0</v>
      </c>
      <c r="BL409" s="3268">
        <f t="shared" si="259"/>
        <v>0</v>
      </c>
      <c r="BM409" s="3268">
        <f t="shared" si="260"/>
        <v>0</v>
      </c>
      <c r="BN409" s="3268">
        <f t="shared" si="261"/>
        <v>0</v>
      </c>
      <c r="BO409" s="3268">
        <f t="shared" si="262"/>
        <v>0</v>
      </c>
      <c r="BP409" s="3268">
        <f t="shared" si="263"/>
        <v>0</v>
      </c>
      <c r="BQ409" s="3268">
        <f t="shared" si="264"/>
        <v>0</v>
      </c>
      <c r="BR409" s="3268">
        <f t="shared" si="265"/>
        <v>0</v>
      </c>
      <c r="BS409" s="3268">
        <f t="shared" si="266"/>
        <v>0</v>
      </c>
      <c r="BT409" s="3320">
        <f t="shared" si="267"/>
        <v>0</v>
      </c>
    </row>
    <row r="410" spans="1:72">
      <c r="A410" s="3265"/>
      <c r="B410" s="3266"/>
      <c r="C410" s="3266"/>
      <c r="D410" s="3267"/>
      <c r="E410" s="3268">
        <f t="shared" si="239"/>
        <v>0</v>
      </c>
      <c r="F410" s="3269"/>
      <c r="G410" s="3270">
        <f t="shared" si="240"/>
        <v>0</v>
      </c>
      <c r="H410" s="3271">
        <f t="shared" si="241"/>
        <v>0</v>
      </c>
      <c r="I410" s="3278"/>
      <c r="J410" s="3278"/>
      <c r="K410" s="3278"/>
      <c r="L410" s="3278"/>
      <c r="M410" s="3278"/>
      <c r="N410" s="3278"/>
      <c r="O410" s="3278"/>
      <c r="P410" s="3278"/>
      <c r="Q410" s="3278"/>
      <c r="R410" s="3278"/>
      <c r="S410" s="3278"/>
      <c r="T410" s="3278"/>
      <c r="U410" s="3278"/>
      <c r="V410" s="3278"/>
      <c r="W410" s="3278"/>
      <c r="X410" s="3278"/>
      <c r="Y410" s="3278"/>
      <c r="Z410" s="3278"/>
      <c r="AA410" s="3278"/>
      <c r="AB410" s="3278"/>
      <c r="AC410" s="3268">
        <f t="shared" si="242"/>
        <v>0</v>
      </c>
      <c r="AD410" s="3288"/>
      <c r="AE410" s="3288"/>
      <c r="AF410" s="3288"/>
      <c r="AG410" s="3288"/>
      <c r="AH410" s="3288"/>
      <c r="AI410" s="3288"/>
      <c r="AJ410" s="3288"/>
      <c r="AK410" s="3288"/>
      <c r="AL410" s="3288"/>
      <c r="AM410" s="3288"/>
      <c r="AN410" s="3288"/>
      <c r="AO410" s="3288"/>
      <c r="AP410" s="3288"/>
      <c r="AQ410" s="3288"/>
      <c r="AR410" s="3288"/>
      <c r="AS410" s="3288"/>
      <c r="AT410" s="3298"/>
      <c r="AU410" s="3299"/>
      <c r="AV410" s="972">
        <f t="shared" si="243"/>
        <v>0</v>
      </c>
      <c r="AW410" s="972">
        <f t="shared" si="244"/>
        <v>0</v>
      </c>
      <c r="AX410" s="972">
        <f t="shared" si="245"/>
        <v>0</v>
      </c>
      <c r="AY410" s="3313">
        <f t="shared" si="246"/>
        <v>0</v>
      </c>
      <c r="AZ410" s="3268">
        <f t="shared" si="247"/>
        <v>0</v>
      </c>
      <c r="BA410" s="3268">
        <f t="shared" si="248"/>
        <v>0</v>
      </c>
      <c r="BB410" s="3268">
        <f t="shared" si="249"/>
        <v>0</v>
      </c>
      <c r="BC410" s="3268">
        <f t="shared" si="250"/>
        <v>0</v>
      </c>
      <c r="BD410" s="3268">
        <f t="shared" si="251"/>
        <v>0</v>
      </c>
      <c r="BE410" s="3268">
        <f t="shared" si="252"/>
        <v>0</v>
      </c>
      <c r="BF410" s="3268">
        <f t="shared" si="253"/>
        <v>0</v>
      </c>
      <c r="BG410" s="3268">
        <f t="shared" si="254"/>
        <v>0</v>
      </c>
      <c r="BH410" s="3268">
        <f t="shared" si="255"/>
        <v>0</v>
      </c>
      <c r="BI410" s="3268">
        <f t="shared" si="256"/>
        <v>0</v>
      </c>
      <c r="BJ410" s="3268">
        <f t="shared" si="257"/>
        <v>0</v>
      </c>
      <c r="BK410" s="3268">
        <f t="shared" si="258"/>
        <v>0</v>
      </c>
      <c r="BL410" s="3268">
        <f t="shared" si="259"/>
        <v>0</v>
      </c>
      <c r="BM410" s="3268">
        <f t="shared" si="260"/>
        <v>0</v>
      </c>
      <c r="BN410" s="3268">
        <f t="shared" si="261"/>
        <v>0</v>
      </c>
      <c r="BO410" s="3268">
        <f t="shared" si="262"/>
        <v>0</v>
      </c>
      <c r="BP410" s="3268">
        <f t="shared" si="263"/>
        <v>0</v>
      </c>
      <c r="BQ410" s="3268">
        <f t="shared" si="264"/>
        <v>0</v>
      </c>
      <c r="BR410" s="3268">
        <f t="shared" si="265"/>
        <v>0</v>
      </c>
      <c r="BS410" s="3268">
        <f t="shared" si="266"/>
        <v>0</v>
      </c>
      <c r="BT410" s="3320">
        <f t="shared" si="267"/>
        <v>0</v>
      </c>
    </row>
    <row r="411" spans="1:72">
      <c r="A411" s="3265"/>
      <c r="B411" s="3266"/>
      <c r="C411" s="3266"/>
      <c r="D411" s="3267"/>
      <c r="E411" s="3268">
        <f t="shared" si="239"/>
        <v>0</v>
      </c>
      <c r="F411" s="3269"/>
      <c r="G411" s="3270">
        <f t="shared" si="240"/>
        <v>0</v>
      </c>
      <c r="H411" s="3271">
        <f t="shared" si="241"/>
        <v>0</v>
      </c>
      <c r="I411" s="3278"/>
      <c r="J411" s="3278"/>
      <c r="K411" s="3278"/>
      <c r="L411" s="3278"/>
      <c r="M411" s="3278"/>
      <c r="N411" s="3278"/>
      <c r="O411" s="3278"/>
      <c r="P411" s="3278"/>
      <c r="Q411" s="3278"/>
      <c r="R411" s="3278"/>
      <c r="S411" s="3278"/>
      <c r="T411" s="3278"/>
      <c r="U411" s="3278"/>
      <c r="V411" s="3278"/>
      <c r="W411" s="3278"/>
      <c r="X411" s="3278"/>
      <c r="Y411" s="3278"/>
      <c r="Z411" s="3278"/>
      <c r="AA411" s="3278"/>
      <c r="AB411" s="3278"/>
      <c r="AC411" s="3268">
        <f t="shared" si="242"/>
        <v>0</v>
      </c>
      <c r="AD411" s="3288"/>
      <c r="AE411" s="3288"/>
      <c r="AF411" s="3288"/>
      <c r="AG411" s="3288"/>
      <c r="AH411" s="3288"/>
      <c r="AI411" s="3288"/>
      <c r="AJ411" s="3288"/>
      <c r="AK411" s="3288"/>
      <c r="AL411" s="3288"/>
      <c r="AM411" s="3288"/>
      <c r="AN411" s="3288"/>
      <c r="AO411" s="3288"/>
      <c r="AP411" s="3288"/>
      <c r="AQ411" s="3288"/>
      <c r="AR411" s="3288"/>
      <c r="AS411" s="3288"/>
      <c r="AT411" s="3298"/>
      <c r="AU411" s="3299"/>
      <c r="AV411" s="972">
        <f t="shared" si="243"/>
        <v>0</v>
      </c>
      <c r="AW411" s="972">
        <f t="shared" si="244"/>
        <v>0</v>
      </c>
      <c r="AX411" s="972">
        <f t="shared" si="245"/>
        <v>0</v>
      </c>
      <c r="AY411" s="3313">
        <f t="shared" si="246"/>
        <v>0</v>
      </c>
      <c r="AZ411" s="3268">
        <f t="shared" si="247"/>
        <v>0</v>
      </c>
      <c r="BA411" s="3268">
        <f t="shared" si="248"/>
        <v>0</v>
      </c>
      <c r="BB411" s="3268">
        <f t="shared" si="249"/>
        <v>0</v>
      </c>
      <c r="BC411" s="3268">
        <f t="shared" si="250"/>
        <v>0</v>
      </c>
      <c r="BD411" s="3268">
        <f t="shared" si="251"/>
        <v>0</v>
      </c>
      <c r="BE411" s="3268">
        <f t="shared" si="252"/>
        <v>0</v>
      </c>
      <c r="BF411" s="3268">
        <f t="shared" si="253"/>
        <v>0</v>
      </c>
      <c r="BG411" s="3268">
        <f t="shared" si="254"/>
        <v>0</v>
      </c>
      <c r="BH411" s="3268">
        <f t="shared" si="255"/>
        <v>0</v>
      </c>
      <c r="BI411" s="3268">
        <f t="shared" si="256"/>
        <v>0</v>
      </c>
      <c r="BJ411" s="3268">
        <f t="shared" si="257"/>
        <v>0</v>
      </c>
      <c r="BK411" s="3268">
        <f t="shared" si="258"/>
        <v>0</v>
      </c>
      <c r="BL411" s="3268">
        <f t="shared" si="259"/>
        <v>0</v>
      </c>
      <c r="BM411" s="3268">
        <f t="shared" si="260"/>
        <v>0</v>
      </c>
      <c r="BN411" s="3268">
        <f t="shared" si="261"/>
        <v>0</v>
      </c>
      <c r="BO411" s="3268">
        <f t="shared" si="262"/>
        <v>0</v>
      </c>
      <c r="BP411" s="3268">
        <f t="shared" si="263"/>
        <v>0</v>
      </c>
      <c r="BQ411" s="3268">
        <f t="shared" si="264"/>
        <v>0</v>
      </c>
      <c r="BR411" s="3268">
        <f t="shared" si="265"/>
        <v>0</v>
      </c>
      <c r="BS411" s="3268">
        <f t="shared" si="266"/>
        <v>0</v>
      </c>
      <c r="BT411" s="3320">
        <f t="shared" si="267"/>
        <v>0</v>
      </c>
    </row>
    <row r="412" spans="1:72">
      <c r="A412" s="3265"/>
      <c r="B412" s="3266"/>
      <c r="C412" s="3266"/>
      <c r="D412" s="3267"/>
      <c r="E412" s="3268">
        <f t="shared" si="239"/>
        <v>0</v>
      </c>
      <c r="F412" s="3269"/>
      <c r="G412" s="3270">
        <f t="shared" si="240"/>
        <v>0</v>
      </c>
      <c r="H412" s="3271">
        <f t="shared" si="241"/>
        <v>0</v>
      </c>
      <c r="I412" s="3278"/>
      <c r="J412" s="3278"/>
      <c r="K412" s="3278"/>
      <c r="L412" s="3278"/>
      <c r="M412" s="3278"/>
      <c r="N412" s="3278"/>
      <c r="O412" s="3278"/>
      <c r="P412" s="3278"/>
      <c r="Q412" s="3278"/>
      <c r="R412" s="3278"/>
      <c r="S412" s="3278"/>
      <c r="T412" s="3278"/>
      <c r="U412" s="3278"/>
      <c r="V412" s="3278"/>
      <c r="W412" s="3278"/>
      <c r="X412" s="3278"/>
      <c r="Y412" s="3278"/>
      <c r="Z412" s="3278"/>
      <c r="AA412" s="3278"/>
      <c r="AB412" s="3278"/>
      <c r="AC412" s="3268">
        <f t="shared" si="242"/>
        <v>0</v>
      </c>
      <c r="AD412" s="3288"/>
      <c r="AE412" s="3288"/>
      <c r="AF412" s="3288"/>
      <c r="AG412" s="3288"/>
      <c r="AH412" s="3288"/>
      <c r="AI412" s="3288"/>
      <c r="AJ412" s="3288"/>
      <c r="AK412" s="3288"/>
      <c r="AL412" s="3288"/>
      <c r="AM412" s="3288"/>
      <c r="AN412" s="3288"/>
      <c r="AO412" s="3288"/>
      <c r="AP412" s="3288"/>
      <c r="AQ412" s="3288"/>
      <c r="AR412" s="3288"/>
      <c r="AS412" s="3288"/>
      <c r="AT412" s="3298"/>
      <c r="AU412" s="3299"/>
      <c r="AV412" s="972">
        <f t="shared" si="243"/>
        <v>0</v>
      </c>
      <c r="AW412" s="972">
        <f t="shared" si="244"/>
        <v>0</v>
      </c>
      <c r="AX412" s="972">
        <f t="shared" si="245"/>
        <v>0</v>
      </c>
      <c r="AY412" s="3313">
        <f t="shared" si="246"/>
        <v>0</v>
      </c>
      <c r="AZ412" s="3268">
        <f t="shared" si="247"/>
        <v>0</v>
      </c>
      <c r="BA412" s="3268">
        <f t="shared" si="248"/>
        <v>0</v>
      </c>
      <c r="BB412" s="3268">
        <f t="shared" si="249"/>
        <v>0</v>
      </c>
      <c r="BC412" s="3268">
        <f t="shared" si="250"/>
        <v>0</v>
      </c>
      <c r="BD412" s="3268">
        <f t="shared" si="251"/>
        <v>0</v>
      </c>
      <c r="BE412" s="3268">
        <f t="shared" si="252"/>
        <v>0</v>
      </c>
      <c r="BF412" s="3268">
        <f t="shared" si="253"/>
        <v>0</v>
      </c>
      <c r="BG412" s="3268">
        <f t="shared" si="254"/>
        <v>0</v>
      </c>
      <c r="BH412" s="3268">
        <f t="shared" si="255"/>
        <v>0</v>
      </c>
      <c r="BI412" s="3268">
        <f t="shared" si="256"/>
        <v>0</v>
      </c>
      <c r="BJ412" s="3268">
        <f t="shared" si="257"/>
        <v>0</v>
      </c>
      <c r="BK412" s="3268">
        <f t="shared" si="258"/>
        <v>0</v>
      </c>
      <c r="BL412" s="3268">
        <f t="shared" si="259"/>
        <v>0</v>
      </c>
      <c r="BM412" s="3268">
        <f t="shared" si="260"/>
        <v>0</v>
      </c>
      <c r="BN412" s="3268">
        <f t="shared" si="261"/>
        <v>0</v>
      </c>
      <c r="BO412" s="3268">
        <f t="shared" si="262"/>
        <v>0</v>
      </c>
      <c r="BP412" s="3268">
        <f t="shared" si="263"/>
        <v>0</v>
      </c>
      <c r="BQ412" s="3268">
        <f t="shared" si="264"/>
        <v>0</v>
      </c>
      <c r="BR412" s="3268">
        <f t="shared" si="265"/>
        <v>0</v>
      </c>
      <c r="BS412" s="3268">
        <f t="shared" si="266"/>
        <v>0</v>
      </c>
      <c r="BT412" s="3320">
        <f t="shared" si="267"/>
        <v>0</v>
      </c>
    </row>
    <row r="413" spans="1:72">
      <c r="A413" s="3265"/>
      <c r="B413" s="3266"/>
      <c r="C413" s="3266"/>
      <c r="D413" s="3267"/>
      <c r="E413" s="3268">
        <f t="shared" si="239"/>
        <v>0</v>
      </c>
      <c r="F413" s="3269"/>
      <c r="G413" s="3270">
        <f t="shared" si="240"/>
        <v>0</v>
      </c>
      <c r="H413" s="3271">
        <f t="shared" si="241"/>
        <v>0</v>
      </c>
      <c r="I413" s="3278"/>
      <c r="J413" s="3278"/>
      <c r="K413" s="3278"/>
      <c r="L413" s="3278"/>
      <c r="M413" s="3278"/>
      <c r="N413" s="3278"/>
      <c r="O413" s="3278"/>
      <c r="P413" s="3278"/>
      <c r="Q413" s="3278"/>
      <c r="R413" s="3278"/>
      <c r="S413" s="3278"/>
      <c r="T413" s="3278"/>
      <c r="U413" s="3278"/>
      <c r="V413" s="3278"/>
      <c r="W413" s="3278"/>
      <c r="X413" s="3278"/>
      <c r="Y413" s="3278"/>
      <c r="Z413" s="3278"/>
      <c r="AA413" s="3278"/>
      <c r="AB413" s="3278"/>
      <c r="AC413" s="3268">
        <f t="shared" si="242"/>
        <v>0</v>
      </c>
      <c r="AD413" s="3288"/>
      <c r="AE413" s="3288"/>
      <c r="AF413" s="3288"/>
      <c r="AG413" s="3288"/>
      <c r="AH413" s="3288"/>
      <c r="AI413" s="3288"/>
      <c r="AJ413" s="3288"/>
      <c r="AK413" s="3288"/>
      <c r="AL413" s="3288"/>
      <c r="AM413" s="3288"/>
      <c r="AN413" s="3288"/>
      <c r="AO413" s="3288"/>
      <c r="AP413" s="3288"/>
      <c r="AQ413" s="3288"/>
      <c r="AR413" s="3288"/>
      <c r="AS413" s="3288"/>
      <c r="AT413" s="3298"/>
      <c r="AU413" s="3299"/>
      <c r="AV413" s="972">
        <f t="shared" si="243"/>
        <v>0</v>
      </c>
      <c r="AW413" s="972">
        <f t="shared" si="244"/>
        <v>0</v>
      </c>
      <c r="AX413" s="972">
        <f t="shared" si="245"/>
        <v>0</v>
      </c>
      <c r="AY413" s="3313">
        <f t="shared" si="246"/>
        <v>0</v>
      </c>
      <c r="AZ413" s="3268">
        <f t="shared" si="247"/>
        <v>0</v>
      </c>
      <c r="BA413" s="3268">
        <f t="shared" si="248"/>
        <v>0</v>
      </c>
      <c r="BB413" s="3268">
        <f t="shared" si="249"/>
        <v>0</v>
      </c>
      <c r="BC413" s="3268">
        <f t="shared" si="250"/>
        <v>0</v>
      </c>
      <c r="BD413" s="3268">
        <f t="shared" si="251"/>
        <v>0</v>
      </c>
      <c r="BE413" s="3268">
        <f t="shared" si="252"/>
        <v>0</v>
      </c>
      <c r="BF413" s="3268">
        <f t="shared" si="253"/>
        <v>0</v>
      </c>
      <c r="BG413" s="3268">
        <f t="shared" si="254"/>
        <v>0</v>
      </c>
      <c r="BH413" s="3268">
        <f t="shared" si="255"/>
        <v>0</v>
      </c>
      <c r="BI413" s="3268">
        <f t="shared" si="256"/>
        <v>0</v>
      </c>
      <c r="BJ413" s="3268">
        <f t="shared" si="257"/>
        <v>0</v>
      </c>
      <c r="BK413" s="3268">
        <f t="shared" si="258"/>
        <v>0</v>
      </c>
      <c r="BL413" s="3268">
        <f t="shared" si="259"/>
        <v>0</v>
      </c>
      <c r="BM413" s="3268">
        <f t="shared" si="260"/>
        <v>0</v>
      </c>
      <c r="BN413" s="3268">
        <f t="shared" si="261"/>
        <v>0</v>
      </c>
      <c r="BO413" s="3268">
        <f t="shared" si="262"/>
        <v>0</v>
      </c>
      <c r="BP413" s="3268">
        <f t="shared" si="263"/>
        <v>0</v>
      </c>
      <c r="BQ413" s="3268">
        <f t="shared" si="264"/>
        <v>0</v>
      </c>
      <c r="BR413" s="3268">
        <f t="shared" si="265"/>
        <v>0</v>
      </c>
      <c r="BS413" s="3268">
        <f t="shared" si="266"/>
        <v>0</v>
      </c>
      <c r="BT413" s="3320">
        <f t="shared" si="267"/>
        <v>0</v>
      </c>
    </row>
    <row r="414" spans="1:72">
      <c r="A414" s="3265"/>
      <c r="B414" s="3266"/>
      <c r="C414" s="3266"/>
      <c r="D414" s="3267"/>
      <c r="E414" s="3268">
        <f t="shared" si="239"/>
        <v>0</v>
      </c>
      <c r="F414" s="3269"/>
      <c r="G414" s="3270">
        <f t="shared" si="240"/>
        <v>0</v>
      </c>
      <c r="H414" s="3271">
        <f t="shared" si="241"/>
        <v>0</v>
      </c>
      <c r="I414" s="3278"/>
      <c r="J414" s="3278"/>
      <c r="K414" s="3278"/>
      <c r="L414" s="3278"/>
      <c r="M414" s="3278"/>
      <c r="N414" s="3278"/>
      <c r="O414" s="3278"/>
      <c r="P414" s="3278"/>
      <c r="Q414" s="3278"/>
      <c r="R414" s="3278"/>
      <c r="S414" s="3278"/>
      <c r="T414" s="3278"/>
      <c r="U414" s="3278"/>
      <c r="V414" s="3278"/>
      <c r="W414" s="3278"/>
      <c r="X414" s="3278"/>
      <c r="Y414" s="3278"/>
      <c r="Z414" s="3278"/>
      <c r="AA414" s="3278"/>
      <c r="AB414" s="3278"/>
      <c r="AC414" s="3268">
        <f t="shared" si="242"/>
        <v>0</v>
      </c>
      <c r="AD414" s="3288"/>
      <c r="AE414" s="3288"/>
      <c r="AF414" s="3288"/>
      <c r="AG414" s="3288"/>
      <c r="AH414" s="3288"/>
      <c r="AI414" s="3288"/>
      <c r="AJ414" s="3288"/>
      <c r="AK414" s="3288"/>
      <c r="AL414" s="3288"/>
      <c r="AM414" s="3288"/>
      <c r="AN414" s="3288"/>
      <c r="AO414" s="3288"/>
      <c r="AP414" s="3288"/>
      <c r="AQ414" s="3288"/>
      <c r="AR414" s="3288"/>
      <c r="AS414" s="3288"/>
      <c r="AT414" s="3298"/>
      <c r="AU414" s="3299"/>
      <c r="AV414" s="972">
        <f t="shared" si="243"/>
        <v>0</v>
      </c>
      <c r="AW414" s="972">
        <f t="shared" si="244"/>
        <v>0</v>
      </c>
      <c r="AX414" s="972">
        <f t="shared" si="245"/>
        <v>0</v>
      </c>
      <c r="AY414" s="3313">
        <f t="shared" si="246"/>
        <v>0</v>
      </c>
      <c r="AZ414" s="3268">
        <f t="shared" si="247"/>
        <v>0</v>
      </c>
      <c r="BA414" s="3268">
        <f t="shared" si="248"/>
        <v>0</v>
      </c>
      <c r="BB414" s="3268">
        <f t="shared" si="249"/>
        <v>0</v>
      </c>
      <c r="BC414" s="3268">
        <f t="shared" si="250"/>
        <v>0</v>
      </c>
      <c r="BD414" s="3268">
        <f t="shared" si="251"/>
        <v>0</v>
      </c>
      <c r="BE414" s="3268">
        <f t="shared" si="252"/>
        <v>0</v>
      </c>
      <c r="BF414" s="3268">
        <f t="shared" si="253"/>
        <v>0</v>
      </c>
      <c r="BG414" s="3268">
        <f t="shared" si="254"/>
        <v>0</v>
      </c>
      <c r="BH414" s="3268">
        <f t="shared" si="255"/>
        <v>0</v>
      </c>
      <c r="BI414" s="3268">
        <f t="shared" si="256"/>
        <v>0</v>
      </c>
      <c r="BJ414" s="3268">
        <f t="shared" si="257"/>
        <v>0</v>
      </c>
      <c r="BK414" s="3268">
        <f t="shared" si="258"/>
        <v>0</v>
      </c>
      <c r="BL414" s="3268">
        <f t="shared" si="259"/>
        <v>0</v>
      </c>
      <c r="BM414" s="3268">
        <f t="shared" si="260"/>
        <v>0</v>
      </c>
      <c r="BN414" s="3268">
        <f t="shared" si="261"/>
        <v>0</v>
      </c>
      <c r="BO414" s="3268">
        <f t="shared" si="262"/>
        <v>0</v>
      </c>
      <c r="BP414" s="3268">
        <f t="shared" si="263"/>
        <v>0</v>
      </c>
      <c r="BQ414" s="3268">
        <f t="shared" si="264"/>
        <v>0</v>
      </c>
      <c r="BR414" s="3268">
        <f t="shared" si="265"/>
        <v>0</v>
      </c>
      <c r="BS414" s="3268">
        <f t="shared" si="266"/>
        <v>0</v>
      </c>
      <c r="BT414" s="3320">
        <f t="shared" si="267"/>
        <v>0</v>
      </c>
    </row>
    <row r="415" spans="1:72">
      <c r="A415" s="3265"/>
      <c r="B415" s="3266"/>
      <c r="C415" s="3266"/>
      <c r="D415" s="3267"/>
      <c r="E415" s="3268">
        <f t="shared" si="239"/>
        <v>0</v>
      </c>
      <c r="F415" s="3269"/>
      <c r="G415" s="3270">
        <f t="shared" si="240"/>
        <v>0</v>
      </c>
      <c r="H415" s="3271">
        <f t="shared" si="241"/>
        <v>0</v>
      </c>
      <c r="I415" s="3278"/>
      <c r="J415" s="3278"/>
      <c r="K415" s="3278"/>
      <c r="L415" s="3278"/>
      <c r="M415" s="3278"/>
      <c r="N415" s="3278"/>
      <c r="O415" s="3278"/>
      <c r="P415" s="3278"/>
      <c r="Q415" s="3278"/>
      <c r="R415" s="3278"/>
      <c r="S415" s="3278"/>
      <c r="T415" s="3278"/>
      <c r="U415" s="3278"/>
      <c r="V415" s="3278"/>
      <c r="W415" s="3278"/>
      <c r="X415" s="3278"/>
      <c r="Y415" s="3278"/>
      <c r="Z415" s="3278"/>
      <c r="AA415" s="3278"/>
      <c r="AB415" s="3278"/>
      <c r="AC415" s="3268">
        <f t="shared" si="242"/>
        <v>0</v>
      </c>
      <c r="AD415" s="3288"/>
      <c r="AE415" s="3288"/>
      <c r="AF415" s="3288"/>
      <c r="AG415" s="3288"/>
      <c r="AH415" s="3288"/>
      <c r="AI415" s="3288"/>
      <c r="AJ415" s="3288"/>
      <c r="AK415" s="3288"/>
      <c r="AL415" s="3288"/>
      <c r="AM415" s="3288"/>
      <c r="AN415" s="3288"/>
      <c r="AO415" s="3288"/>
      <c r="AP415" s="3288"/>
      <c r="AQ415" s="3288"/>
      <c r="AR415" s="3288"/>
      <c r="AS415" s="3288"/>
      <c r="AT415" s="3298"/>
      <c r="AU415" s="3299"/>
      <c r="AV415" s="972">
        <f t="shared" si="243"/>
        <v>0</v>
      </c>
      <c r="AW415" s="972">
        <f t="shared" si="244"/>
        <v>0</v>
      </c>
      <c r="AX415" s="972">
        <f t="shared" si="245"/>
        <v>0</v>
      </c>
      <c r="AY415" s="3313">
        <f t="shared" si="246"/>
        <v>0</v>
      </c>
      <c r="AZ415" s="3268">
        <f t="shared" si="247"/>
        <v>0</v>
      </c>
      <c r="BA415" s="3268">
        <f t="shared" si="248"/>
        <v>0</v>
      </c>
      <c r="BB415" s="3268">
        <f t="shared" si="249"/>
        <v>0</v>
      </c>
      <c r="BC415" s="3268">
        <f t="shared" si="250"/>
        <v>0</v>
      </c>
      <c r="BD415" s="3268">
        <f t="shared" si="251"/>
        <v>0</v>
      </c>
      <c r="BE415" s="3268">
        <f t="shared" si="252"/>
        <v>0</v>
      </c>
      <c r="BF415" s="3268">
        <f t="shared" si="253"/>
        <v>0</v>
      </c>
      <c r="BG415" s="3268">
        <f t="shared" si="254"/>
        <v>0</v>
      </c>
      <c r="BH415" s="3268">
        <f t="shared" si="255"/>
        <v>0</v>
      </c>
      <c r="BI415" s="3268">
        <f t="shared" si="256"/>
        <v>0</v>
      </c>
      <c r="BJ415" s="3268">
        <f t="shared" si="257"/>
        <v>0</v>
      </c>
      <c r="BK415" s="3268">
        <f t="shared" si="258"/>
        <v>0</v>
      </c>
      <c r="BL415" s="3268">
        <f t="shared" si="259"/>
        <v>0</v>
      </c>
      <c r="BM415" s="3268">
        <f t="shared" si="260"/>
        <v>0</v>
      </c>
      <c r="BN415" s="3268">
        <f t="shared" si="261"/>
        <v>0</v>
      </c>
      <c r="BO415" s="3268">
        <f t="shared" si="262"/>
        <v>0</v>
      </c>
      <c r="BP415" s="3268">
        <f t="shared" si="263"/>
        <v>0</v>
      </c>
      <c r="BQ415" s="3268">
        <f t="shared" si="264"/>
        <v>0</v>
      </c>
      <c r="BR415" s="3268">
        <f t="shared" si="265"/>
        <v>0</v>
      </c>
      <c r="BS415" s="3268">
        <f t="shared" si="266"/>
        <v>0</v>
      </c>
      <c r="BT415" s="3320">
        <f t="shared" si="267"/>
        <v>0</v>
      </c>
    </row>
    <row r="416" spans="1:72">
      <c r="A416" s="3265"/>
      <c r="B416" s="3266"/>
      <c r="C416" s="3266"/>
      <c r="D416" s="3267"/>
      <c r="E416" s="3268">
        <f t="shared" si="239"/>
        <v>0</v>
      </c>
      <c r="F416" s="3269"/>
      <c r="G416" s="3270">
        <f t="shared" si="240"/>
        <v>0</v>
      </c>
      <c r="H416" s="3271">
        <f t="shared" si="241"/>
        <v>0</v>
      </c>
      <c r="I416" s="3278"/>
      <c r="J416" s="3278"/>
      <c r="K416" s="3278"/>
      <c r="L416" s="3278"/>
      <c r="M416" s="3278"/>
      <c r="N416" s="3278"/>
      <c r="O416" s="3278"/>
      <c r="P416" s="3278"/>
      <c r="Q416" s="3278"/>
      <c r="R416" s="3278"/>
      <c r="S416" s="3278"/>
      <c r="T416" s="3278"/>
      <c r="U416" s="3278"/>
      <c r="V416" s="3278"/>
      <c r="W416" s="3278"/>
      <c r="X416" s="3278"/>
      <c r="Y416" s="3278"/>
      <c r="Z416" s="3278"/>
      <c r="AA416" s="3278"/>
      <c r="AB416" s="3278"/>
      <c r="AC416" s="3268">
        <f t="shared" si="242"/>
        <v>0</v>
      </c>
      <c r="AD416" s="3288"/>
      <c r="AE416" s="3288"/>
      <c r="AF416" s="3288"/>
      <c r="AG416" s="3288"/>
      <c r="AH416" s="3288"/>
      <c r="AI416" s="3288"/>
      <c r="AJ416" s="3288"/>
      <c r="AK416" s="3288"/>
      <c r="AL416" s="3288"/>
      <c r="AM416" s="3288"/>
      <c r="AN416" s="3288"/>
      <c r="AO416" s="3288"/>
      <c r="AP416" s="3288"/>
      <c r="AQ416" s="3288"/>
      <c r="AR416" s="3288"/>
      <c r="AS416" s="3288"/>
      <c r="AT416" s="3298"/>
      <c r="AU416" s="3299"/>
      <c r="AV416" s="972">
        <f t="shared" si="243"/>
        <v>0</v>
      </c>
      <c r="AW416" s="972">
        <f t="shared" si="244"/>
        <v>0</v>
      </c>
      <c r="AX416" s="972">
        <f t="shared" si="245"/>
        <v>0</v>
      </c>
      <c r="AY416" s="3313">
        <f t="shared" si="246"/>
        <v>0</v>
      </c>
      <c r="AZ416" s="3268">
        <f t="shared" si="247"/>
        <v>0</v>
      </c>
      <c r="BA416" s="3268">
        <f t="shared" si="248"/>
        <v>0</v>
      </c>
      <c r="BB416" s="3268">
        <f t="shared" si="249"/>
        <v>0</v>
      </c>
      <c r="BC416" s="3268">
        <f t="shared" si="250"/>
        <v>0</v>
      </c>
      <c r="BD416" s="3268">
        <f t="shared" si="251"/>
        <v>0</v>
      </c>
      <c r="BE416" s="3268">
        <f t="shared" si="252"/>
        <v>0</v>
      </c>
      <c r="BF416" s="3268">
        <f t="shared" si="253"/>
        <v>0</v>
      </c>
      <c r="BG416" s="3268">
        <f t="shared" si="254"/>
        <v>0</v>
      </c>
      <c r="BH416" s="3268">
        <f t="shared" si="255"/>
        <v>0</v>
      </c>
      <c r="BI416" s="3268">
        <f t="shared" si="256"/>
        <v>0</v>
      </c>
      <c r="BJ416" s="3268">
        <f t="shared" si="257"/>
        <v>0</v>
      </c>
      <c r="BK416" s="3268">
        <f t="shared" si="258"/>
        <v>0</v>
      </c>
      <c r="BL416" s="3268">
        <f t="shared" si="259"/>
        <v>0</v>
      </c>
      <c r="BM416" s="3268">
        <f t="shared" si="260"/>
        <v>0</v>
      </c>
      <c r="BN416" s="3268">
        <f t="shared" si="261"/>
        <v>0</v>
      </c>
      <c r="BO416" s="3268">
        <f t="shared" si="262"/>
        <v>0</v>
      </c>
      <c r="BP416" s="3268">
        <f t="shared" si="263"/>
        <v>0</v>
      </c>
      <c r="BQ416" s="3268">
        <f t="shared" si="264"/>
        <v>0</v>
      </c>
      <c r="BR416" s="3268">
        <f t="shared" si="265"/>
        <v>0</v>
      </c>
      <c r="BS416" s="3268">
        <f t="shared" si="266"/>
        <v>0</v>
      </c>
      <c r="BT416" s="3320">
        <f t="shared" si="267"/>
        <v>0</v>
      </c>
    </row>
    <row r="417" spans="1:72">
      <c r="A417" s="3265"/>
      <c r="B417" s="3266"/>
      <c r="C417" s="3266"/>
      <c r="D417" s="3267"/>
      <c r="E417" s="3268">
        <f t="shared" si="239"/>
        <v>0</v>
      </c>
      <c r="F417" s="3269"/>
      <c r="G417" s="3270">
        <f t="shared" si="240"/>
        <v>0</v>
      </c>
      <c r="H417" s="3271">
        <f t="shared" si="241"/>
        <v>0</v>
      </c>
      <c r="I417" s="3278"/>
      <c r="J417" s="3278"/>
      <c r="K417" s="3278"/>
      <c r="L417" s="3278"/>
      <c r="M417" s="3278"/>
      <c r="N417" s="3278"/>
      <c r="O417" s="3278"/>
      <c r="P417" s="3278"/>
      <c r="Q417" s="3278"/>
      <c r="R417" s="3278"/>
      <c r="S417" s="3278"/>
      <c r="T417" s="3278"/>
      <c r="U417" s="3278"/>
      <c r="V417" s="3278"/>
      <c r="W417" s="3278"/>
      <c r="X417" s="3278"/>
      <c r="Y417" s="3278"/>
      <c r="Z417" s="3278"/>
      <c r="AA417" s="3278"/>
      <c r="AB417" s="3278"/>
      <c r="AC417" s="3268">
        <f t="shared" si="242"/>
        <v>0</v>
      </c>
      <c r="AD417" s="3288"/>
      <c r="AE417" s="3288"/>
      <c r="AF417" s="3288"/>
      <c r="AG417" s="3288"/>
      <c r="AH417" s="3288"/>
      <c r="AI417" s="3288"/>
      <c r="AJ417" s="3288"/>
      <c r="AK417" s="3288"/>
      <c r="AL417" s="3288"/>
      <c r="AM417" s="3288"/>
      <c r="AN417" s="3288"/>
      <c r="AO417" s="3288"/>
      <c r="AP417" s="3288"/>
      <c r="AQ417" s="3288"/>
      <c r="AR417" s="3288"/>
      <c r="AS417" s="3288"/>
      <c r="AT417" s="3298"/>
      <c r="AU417" s="3299"/>
      <c r="AV417" s="972">
        <f t="shared" si="243"/>
        <v>0</v>
      </c>
      <c r="AW417" s="972">
        <f t="shared" si="244"/>
        <v>0</v>
      </c>
      <c r="AX417" s="972">
        <f t="shared" si="245"/>
        <v>0</v>
      </c>
      <c r="AY417" s="3313">
        <f t="shared" si="246"/>
        <v>0</v>
      </c>
      <c r="AZ417" s="3268">
        <f t="shared" si="247"/>
        <v>0</v>
      </c>
      <c r="BA417" s="3268">
        <f t="shared" si="248"/>
        <v>0</v>
      </c>
      <c r="BB417" s="3268">
        <f t="shared" si="249"/>
        <v>0</v>
      </c>
      <c r="BC417" s="3268">
        <f t="shared" si="250"/>
        <v>0</v>
      </c>
      <c r="BD417" s="3268">
        <f t="shared" si="251"/>
        <v>0</v>
      </c>
      <c r="BE417" s="3268">
        <f t="shared" si="252"/>
        <v>0</v>
      </c>
      <c r="BF417" s="3268">
        <f t="shared" si="253"/>
        <v>0</v>
      </c>
      <c r="BG417" s="3268">
        <f t="shared" si="254"/>
        <v>0</v>
      </c>
      <c r="BH417" s="3268">
        <f t="shared" si="255"/>
        <v>0</v>
      </c>
      <c r="BI417" s="3268">
        <f t="shared" si="256"/>
        <v>0</v>
      </c>
      <c r="BJ417" s="3268">
        <f t="shared" si="257"/>
        <v>0</v>
      </c>
      <c r="BK417" s="3268">
        <f t="shared" si="258"/>
        <v>0</v>
      </c>
      <c r="BL417" s="3268">
        <f t="shared" si="259"/>
        <v>0</v>
      </c>
      <c r="BM417" s="3268">
        <f t="shared" si="260"/>
        <v>0</v>
      </c>
      <c r="BN417" s="3268">
        <f t="shared" si="261"/>
        <v>0</v>
      </c>
      <c r="BO417" s="3268">
        <f t="shared" si="262"/>
        <v>0</v>
      </c>
      <c r="BP417" s="3268">
        <f t="shared" si="263"/>
        <v>0</v>
      </c>
      <c r="BQ417" s="3268">
        <f t="shared" si="264"/>
        <v>0</v>
      </c>
      <c r="BR417" s="3268">
        <f t="shared" si="265"/>
        <v>0</v>
      </c>
      <c r="BS417" s="3268">
        <f t="shared" si="266"/>
        <v>0</v>
      </c>
      <c r="BT417" s="3320">
        <f t="shared" si="267"/>
        <v>0</v>
      </c>
    </row>
    <row r="418" spans="1:72">
      <c r="A418" s="3265"/>
      <c r="B418" s="3266"/>
      <c r="C418" s="3266"/>
      <c r="D418" s="3267"/>
      <c r="E418" s="3268">
        <f t="shared" si="239"/>
        <v>0</v>
      </c>
      <c r="F418" s="3269"/>
      <c r="G418" s="3270">
        <f t="shared" si="240"/>
        <v>0</v>
      </c>
      <c r="H418" s="3271">
        <f t="shared" si="241"/>
        <v>0</v>
      </c>
      <c r="I418" s="3278"/>
      <c r="J418" s="3278"/>
      <c r="K418" s="3278"/>
      <c r="L418" s="3278"/>
      <c r="M418" s="3278"/>
      <c r="N418" s="3278"/>
      <c r="O418" s="3278"/>
      <c r="P418" s="3278"/>
      <c r="Q418" s="3278"/>
      <c r="R418" s="3278"/>
      <c r="S418" s="3278"/>
      <c r="T418" s="3278"/>
      <c r="U418" s="3278"/>
      <c r="V418" s="3278"/>
      <c r="W418" s="3278"/>
      <c r="X418" s="3278"/>
      <c r="Y418" s="3278"/>
      <c r="Z418" s="3278"/>
      <c r="AA418" s="3278"/>
      <c r="AB418" s="3278"/>
      <c r="AC418" s="3268">
        <f t="shared" si="242"/>
        <v>0</v>
      </c>
      <c r="AD418" s="3288"/>
      <c r="AE418" s="3288"/>
      <c r="AF418" s="3288"/>
      <c r="AG418" s="3288"/>
      <c r="AH418" s="3288"/>
      <c r="AI418" s="3288"/>
      <c r="AJ418" s="3288"/>
      <c r="AK418" s="3288"/>
      <c r="AL418" s="3288"/>
      <c r="AM418" s="3288"/>
      <c r="AN418" s="3288"/>
      <c r="AO418" s="3288"/>
      <c r="AP418" s="3288"/>
      <c r="AQ418" s="3288"/>
      <c r="AR418" s="3288"/>
      <c r="AS418" s="3288"/>
      <c r="AT418" s="3298"/>
      <c r="AU418" s="3299"/>
      <c r="AV418" s="972">
        <f t="shared" si="243"/>
        <v>0</v>
      </c>
      <c r="AW418" s="972">
        <f t="shared" si="244"/>
        <v>0</v>
      </c>
      <c r="AX418" s="972">
        <f t="shared" si="245"/>
        <v>0</v>
      </c>
      <c r="AY418" s="3313">
        <f t="shared" si="246"/>
        <v>0</v>
      </c>
      <c r="AZ418" s="3268">
        <f t="shared" si="247"/>
        <v>0</v>
      </c>
      <c r="BA418" s="3268">
        <f t="shared" si="248"/>
        <v>0</v>
      </c>
      <c r="BB418" s="3268">
        <f t="shared" si="249"/>
        <v>0</v>
      </c>
      <c r="BC418" s="3268">
        <f t="shared" si="250"/>
        <v>0</v>
      </c>
      <c r="BD418" s="3268">
        <f t="shared" si="251"/>
        <v>0</v>
      </c>
      <c r="BE418" s="3268">
        <f t="shared" si="252"/>
        <v>0</v>
      </c>
      <c r="BF418" s="3268">
        <f t="shared" si="253"/>
        <v>0</v>
      </c>
      <c r="BG418" s="3268">
        <f t="shared" si="254"/>
        <v>0</v>
      </c>
      <c r="BH418" s="3268">
        <f t="shared" si="255"/>
        <v>0</v>
      </c>
      <c r="BI418" s="3268">
        <f t="shared" si="256"/>
        <v>0</v>
      </c>
      <c r="BJ418" s="3268">
        <f t="shared" si="257"/>
        <v>0</v>
      </c>
      <c r="BK418" s="3268">
        <f t="shared" si="258"/>
        <v>0</v>
      </c>
      <c r="BL418" s="3268">
        <f t="shared" si="259"/>
        <v>0</v>
      </c>
      <c r="BM418" s="3268">
        <f t="shared" si="260"/>
        <v>0</v>
      </c>
      <c r="BN418" s="3268">
        <f t="shared" si="261"/>
        <v>0</v>
      </c>
      <c r="BO418" s="3268">
        <f t="shared" si="262"/>
        <v>0</v>
      </c>
      <c r="BP418" s="3268">
        <f t="shared" si="263"/>
        <v>0</v>
      </c>
      <c r="BQ418" s="3268">
        <f t="shared" si="264"/>
        <v>0</v>
      </c>
      <c r="BR418" s="3268">
        <f t="shared" si="265"/>
        <v>0</v>
      </c>
      <c r="BS418" s="3268">
        <f t="shared" si="266"/>
        <v>0</v>
      </c>
      <c r="BT418" s="3320">
        <f t="shared" si="267"/>
        <v>0</v>
      </c>
    </row>
    <row r="419" spans="1:72">
      <c r="A419" s="3265"/>
      <c r="B419" s="3266"/>
      <c r="C419" s="3266"/>
      <c r="D419" s="3267"/>
      <c r="E419" s="3268">
        <f t="shared" si="239"/>
        <v>0</v>
      </c>
      <c r="F419" s="3269"/>
      <c r="G419" s="3270">
        <f t="shared" si="240"/>
        <v>0</v>
      </c>
      <c r="H419" s="3271">
        <f t="shared" si="241"/>
        <v>0</v>
      </c>
      <c r="I419" s="3278"/>
      <c r="J419" s="3278"/>
      <c r="K419" s="3278"/>
      <c r="L419" s="3278"/>
      <c r="M419" s="3278"/>
      <c r="N419" s="3278"/>
      <c r="O419" s="3278"/>
      <c r="P419" s="3278"/>
      <c r="Q419" s="3278"/>
      <c r="R419" s="3278"/>
      <c r="S419" s="3278"/>
      <c r="T419" s="3278"/>
      <c r="U419" s="3278"/>
      <c r="V419" s="3278"/>
      <c r="W419" s="3278"/>
      <c r="X419" s="3278"/>
      <c r="Y419" s="3278"/>
      <c r="Z419" s="3278"/>
      <c r="AA419" s="3278"/>
      <c r="AB419" s="3278"/>
      <c r="AC419" s="3268">
        <f t="shared" si="242"/>
        <v>0</v>
      </c>
      <c r="AD419" s="3288"/>
      <c r="AE419" s="3288"/>
      <c r="AF419" s="3288"/>
      <c r="AG419" s="3288"/>
      <c r="AH419" s="3288"/>
      <c r="AI419" s="3288"/>
      <c r="AJ419" s="3288"/>
      <c r="AK419" s="3288"/>
      <c r="AL419" s="3288"/>
      <c r="AM419" s="3288"/>
      <c r="AN419" s="3288"/>
      <c r="AO419" s="3288"/>
      <c r="AP419" s="3288"/>
      <c r="AQ419" s="3288"/>
      <c r="AR419" s="3288"/>
      <c r="AS419" s="3288"/>
      <c r="AT419" s="3298"/>
      <c r="AU419" s="3299"/>
      <c r="AV419" s="972">
        <f t="shared" si="243"/>
        <v>0</v>
      </c>
      <c r="AW419" s="972">
        <f t="shared" si="244"/>
        <v>0</v>
      </c>
      <c r="AX419" s="972">
        <f t="shared" si="245"/>
        <v>0</v>
      </c>
      <c r="AY419" s="3313">
        <f t="shared" si="246"/>
        <v>0</v>
      </c>
      <c r="AZ419" s="3268">
        <f t="shared" si="247"/>
        <v>0</v>
      </c>
      <c r="BA419" s="3268">
        <f t="shared" si="248"/>
        <v>0</v>
      </c>
      <c r="BB419" s="3268">
        <f t="shared" si="249"/>
        <v>0</v>
      </c>
      <c r="BC419" s="3268">
        <f t="shared" si="250"/>
        <v>0</v>
      </c>
      <c r="BD419" s="3268">
        <f t="shared" si="251"/>
        <v>0</v>
      </c>
      <c r="BE419" s="3268">
        <f t="shared" si="252"/>
        <v>0</v>
      </c>
      <c r="BF419" s="3268">
        <f t="shared" si="253"/>
        <v>0</v>
      </c>
      <c r="BG419" s="3268">
        <f t="shared" si="254"/>
        <v>0</v>
      </c>
      <c r="BH419" s="3268">
        <f t="shared" si="255"/>
        <v>0</v>
      </c>
      <c r="BI419" s="3268">
        <f t="shared" si="256"/>
        <v>0</v>
      </c>
      <c r="BJ419" s="3268">
        <f t="shared" si="257"/>
        <v>0</v>
      </c>
      <c r="BK419" s="3268">
        <f t="shared" si="258"/>
        <v>0</v>
      </c>
      <c r="BL419" s="3268">
        <f t="shared" si="259"/>
        <v>0</v>
      </c>
      <c r="BM419" s="3268">
        <f t="shared" si="260"/>
        <v>0</v>
      </c>
      <c r="BN419" s="3268">
        <f t="shared" si="261"/>
        <v>0</v>
      </c>
      <c r="BO419" s="3268">
        <f t="shared" si="262"/>
        <v>0</v>
      </c>
      <c r="BP419" s="3268">
        <f t="shared" si="263"/>
        <v>0</v>
      </c>
      <c r="BQ419" s="3268">
        <f t="shared" si="264"/>
        <v>0</v>
      </c>
      <c r="BR419" s="3268">
        <f t="shared" si="265"/>
        <v>0</v>
      </c>
      <c r="BS419" s="3268">
        <f t="shared" si="266"/>
        <v>0</v>
      </c>
      <c r="BT419" s="3320">
        <f t="shared" si="267"/>
        <v>0</v>
      </c>
    </row>
    <row r="420" spans="1:72">
      <c r="A420" s="3265"/>
      <c r="B420" s="3266"/>
      <c r="C420" s="3266"/>
      <c r="D420" s="3267"/>
      <c r="E420" s="3268">
        <f t="shared" si="239"/>
        <v>0</v>
      </c>
      <c r="F420" s="3269"/>
      <c r="G420" s="3270">
        <f t="shared" si="240"/>
        <v>0</v>
      </c>
      <c r="H420" s="3271">
        <f t="shared" si="241"/>
        <v>0</v>
      </c>
      <c r="I420" s="3278"/>
      <c r="J420" s="3278"/>
      <c r="K420" s="3278"/>
      <c r="L420" s="3278"/>
      <c r="M420" s="3278"/>
      <c r="N420" s="3278"/>
      <c r="O420" s="3278"/>
      <c r="P420" s="3278"/>
      <c r="Q420" s="3278"/>
      <c r="R420" s="3278"/>
      <c r="S420" s="3278"/>
      <c r="T420" s="3278"/>
      <c r="U420" s="3278"/>
      <c r="V420" s="3278"/>
      <c r="W420" s="3278"/>
      <c r="X420" s="3278"/>
      <c r="Y420" s="3278"/>
      <c r="Z420" s="3278"/>
      <c r="AA420" s="3278"/>
      <c r="AB420" s="3278"/>
      <c r="AC420" s="3268">
        <f t="shared" si="242"/>
        <v>0</v>
      </c>
      <c r="AD420" s="3288"/>
      <c r="AE420" s="3288"/>
      <c r="AF420" s="3288"/>
      <c r="AG420" s="3288"/>
      <c r="AH420" s="3288"/>
      <c r="AI420" s="3288"/>
      <c r="AJ420" s="3288"/>
      <c r="AK420" s="3288"/>
      <c r="AL420" s="3288"/>
      <c r="AM420" s="3288"/>
      <c r="AN420" s="3288"/>
      <c r="AO420" s="3288"/>
      <c r="AP420" s="3288"/>
      <c r="AQ420" s="3288"/>
      <c r="AR420" s="3288"/>
      <c r="AS420" s="3288"/>
      <c r="AT420" s="3298"/>
      <c r="AU420" s="3299"/>
      <c r="AV420" s="972">
        <f t="shared" si="243"/>
        <v>0</v>
      </c>
      <c r="AW420" s="972">
        <f t="shared" si="244"/>
        <v>0</v>
      </c>
      <c r="AX420" s="972">
        <f t="shared" si="245"/>
        <v>0</v>
      </c>
      <c r="AY420" s="3313">
        <f t="shared" si="246"/>
        <v>0</v>
      </c>
      <c r="AZ420" s="3268">
        <f t="shared" si="247"/>
        <v>0</v>
      </c>
      <c r="BA420" s="3268">
        <f t="shared" si="248"/>
        <v>0</v>
      </c>
      <c r="BB420" s="3268">
        <f t="shared" si="249"/>
        <v>0</v>
      </c>
      <c r="BC420" s="3268">
        <f t="shared" si="250"/>
        <v>0</v>
      </c>
      <c r="BD420" s="3268">
        <f t="shared" si="251"/>
        <v>0</v>
      </c>
      <c r="BE420" s="3268">
        <f t="shared" si="252"/>
        <v>0</v>
      </c>
      <c r="BF420" s="3268">
        <f t="shared" si="253"/>
        <v>0</v>
      </c>
      <c r="BG420" s="3268">
        <f t="shared" si="254"/>
        <v>0</v>
      </c>
      <c r="BH420" s="3268">
        <f t="shared" si="255"/>
        <v>0</v>
      </c>
      <c r="BI420" s="3268">
        <f t="shared" si="256"/>
        <v>0</v>
      </c>
      <c r="BJ420" s="3268">
        <f t="shared" si="257"/>
        <v>0</v>
      </c>
      <c r="BK420" s="3268">
        <f t="shared" si="258"/>
        <v>0</v>
      </c>
      <c r="BL420" s="3268">
        <f t="shared" si="259"/>
        <v>0</v>
      </c>
      <c r="BM420" s="3268">
        <f t="shared" si="260"/>
        <v>0</v>
      </c>
      <c r="BN420" s="3268">
        <f t="shared" si="261"/>
        <v>0</v>
      </c>
      <c r="BO420" s="3268">
        <f t="shared" si="262"/>
        <v>0</v>
      </c>
      <c r="BP420" s="3268">
        <f t="shared" si="263"/>
        <v>0</v>
      </c>
      <c r="BQ420" s="3268">
        <f t="shared" si="264"/>
        <v>0</v>
      </c>
      <c r="BR420" s="3268">
        <f t="shared" si="265"/>
        <v>0</v>
      </c>
      <c r="BS420" s="3268">
        <f t="shared" si="266"/>
        <v>0</v>
      </c>
      <c r="BT420" s="3320">
        <f t="shared" si="267"/>
        <v>0</v>
      </c>
    </row>
    <row r="421" spans="1:72">
      <c r="A421" s="3265"/>
      <c r="B421" s="3266"/>
      <c r="C421" s="3266"/>
      <c r="D421" s="3267"/>
      <c r="E421" s="3268">
        <f t="shared" si="239"/>
        <v>0</v>
      </c>
      <c r="F421" s="3269"/>
      <c r="G421" s="3270">
        <f t="shared" si="240"/>
        <v>0</v>
      </c>
      <c r="H421" s="3271">
        <f t="shared" si="241"/>
        <v>0</v>
      </c>
      <c r="I421" s="3278"/>
      <c r="J421" s="3278"/>
      <c r="K421" s="3278"/>
      <c r="L421" s="3278"/>
      <c r="M421" s="3278"/>
      <c r="N421" s="3278"/>
      <c r="O421" s="3278"/>
      <c r="P421" s="3278"/>
      <c r="Q421" s="3278"/>
      <c r="R421" s="3278"/>
      <c r="S421" s="3278"/>
      <c r="T421" s="3278"/>
      <c r="U421" s="3278"/>
      <c r="V421" s="3278"/>
      <c r="W421" s="3278"/>
      <c r="X421" s="3278"/>
      <c r="Y421" s="3278"/>
      <c r="Z421" s="3278"/>
      <c r="AA421" s="3278"/>
      <c r="AB421" s="3278"/>
      <c r="AC421" s="3268">
        <f t="shared" si="242"/>
        <v>0</v>
      </c>
      <c r="AD421" s="3288"/>
      <c r="AE421" s="3288"/>
      <c r="AF421" s="3288"/>
      <c r="AG421" s="3288"/>
      <c r="AH421" s="3288"/>
      <c r="AI421" s="3288"/>
      <c r="AJ421" s="3288"/>
      <c r="AK421" s="3288"/>
      <c r="AL421" s="3288"/>
      <c r="AM421" s="3288"/>
      <c r="AN421" s="3288"/>
      <c r="AO421" s="3288"/>
      <c r="AP421" s="3288"/>
      <c r="AQ421" s="3288"/>
      <c r="AR421" s="3288"/>
      <c r="AS421" s="3288"/>
      <c r="AT421" s="3298"/>
      <c r="AU421" s="3299"/>
      <c r="AV421" s="972">
        <f t="shared" si="243"/>
        <v>0</v>
      </c>
      <c r="AW421" s="972">
        <f t="shared" si="244"/>
        <v>0</v>
      </c>
      <c r="AX421" s="972">
        <f t="shared" si="245"/>
        <v>0</v>
      </c>
      <c r="AY421" s="3313">
        <f t="shared" si="246"/>
        <v>0</v>
      </c>
      <c r="AZ421" s="3268">
        <f t="shared" si="247"/>
        <v>0</v>
      </c>
      <c r="BA421" s="3268">
        <f t="shared" si="248"/>
        <v>0</v>
      </c>
      <c r="BB421" s="3268">
        <f t="shared" si="249"/>
        <v>0</v>
      </c>
      <c r="BC421" s="3268">
        <f t="shared" si="250"/>
        <v>0</v>
      </c>
      <c r="BD421" s="3268">
        <f t="shared" si="251"/>
        <v>0</v>
      </c>
      <c r="BE421" s="3268">
        <f t="shared" si="252"/>
        <v>0</v>
      </c>
      <c r="BF421" s="3268">
        <f t="shared" si="253"/>
        <v>0</v>
      </c>
      <c r="BG421" s="3268">
        <f t="shared" si="254"/>
        <v>0</v>
      </c>
      <c r="BH421" s="3268">
        <f t="shared" si="255"/>
        <v>0</v>
      </c>
      <c r="BI421" s="3268">
        <f t="shared" si="256"/>
        <v>0</v>
      </c>
      <c r="BJ421" s="3268">
        <f t="shared" si="257"/>
        <v>0</v>
      </c>
      <c r="BK421" s="3268">
        <f t="shared" si="258"/>
        <v>0</v>
      </c>
      <c r="BL421" s="3268">
        <f t="shared" si="259"/>
        <v>0</v>
      </c>
      <c r="BM421" s="3268">
        <f t="shared" si="260"/>
        <v>0</v>
      </c>
      <c r="BN421" s="3268">
        <f t="shared" si="261"/>
        <v>0</v>
      </c>
      <c r="BO421" s="3268">
        <f t="shared" si="262"/>
        <v>0</v>
      </c>
      <c r="BP421" s="3268">
        <f t="shared" si="263"/>
        <v>0</v>
      </c>
      <c r="BQ421" s="3268">
        <f t="shared" si="264"/>
        <v>0</v>
      </c>
      <c r="BR421" s="3268">
        <f t="shared" si="265"/>
        <v>0</v>
      </c>
      <c r="BS421" s="3268">
        <f t="shared" si="266"/>
        <v>0</v>
      </c>
      <c r="BT421" s="3320">
        <f t="shared" si="267"/>
        <v>0</v>
      </c>
    </row>
    <row r="422" spans="1:72">
      <c r="A422" s="3265"/>
      <c r="B422" s="3266"/>
      <c r="C422" s="3266"/>
      <c r="D422" s="3267"/>
      <c r="E422" s="3268">
        <f t="shared" si="239"/>
        <v>0</v>
      </c>
      <c r="F422" s="3269"/>
      <c r="G422" s="3270">
        <f t="shared" si="240"/>
        <v>0</v>
      </c>
      <c r="H422" s="3271">
        <f t="shared" si="241"/>
        <v>0</v>
      </c>
      <c r="I422" s="3278"/>
      <c r="J422" s="3278"/>
      <c r="K422" s="3278"/>
      <c r="L422" s="3278"/>
      <c r="M422" s="3278"/>
      <c r="N422" s="3278"/>
      <c r="O422" s="3278"/>
      <c r="P422" s="3278"/>
      <c r="Q422" s="3278"/>
      <c r="R422" s="3278"/>
      <c r="S422" s="3278"/>
      <c r="T422" s="3278"/>
      <c r="U422" s="3278"/>
      <c r="V422" s="3278"/>
      <c r="W422" s="3278"/>
      <c r="X422" s="3278"/>
      <c r="Y422" s="3278"/>
      <c r="Z422" s="3278"/>
      <c r="AA422" s="3278"/>
      <c r="AB422" s="3278"/>
      <c r="AC422" s="3268">
        <f t="shared" si="242"/>
        <v>0</v>
      </c>
      <c r="AD422" s="3288"/>
      <c r="AE422" s="3288"/>
      <c r="AF422" s="3288"/>
      <c r="AG422" s="3288"/>
      <c r="AH422" s="3288"/>
      <c r="AI422" s="3288"/>
      <c r="AJ422" s="3288"/>
      <c r="AK422" s="3288"/>
      <c r="AL422" s="3288"/>
      <c r="AM422" s="3288"/>
      <c r="AN422" s="3288"/>
      <c r="AO422" s="3288"/>
      <c r="AP422" s="3288"/>
      <c r="AQ422" s="3288"/>
      <c r="AR422" s="3288"/>
      <c r="AS422" s="3288"/>
      <c r="AT422" s="3298"/>
      <c r="AU422" s="3299"/>
      <c r="AV422" s="972">
        <f t="shared" si="243"/>
        <v>0</v>
      </c>
      <c r="AW422" s="972">
        <f t="shared" si="244"/>
        <v>0</v>
      </c>
      <c r="AX422" s="972">
        <f t="shared" si="245"/>
        <v>0</v>
      </c>
      <c r="AY422" s="3313">
        <f t="shared" si="246"/>
        <v>0</v>
      </c>
      <c r="AZ422" s="3268">
        <f t="shared" si="247"/>
        <v>0</v>
      </c>
      <c r="BA422" s="3268">
        <f t="shared" si="248"/>
        <v>0</v>
      </c>
      <c r="BB422" s="3268">
        <f t="shared" si="249"/>
        <v>0</v>
      </c>
      <c r="BC422" s="3268">
        <f t="shared" si="250"/>
        <v>0</v>
      </c>
      <c r="BD422" s="3268">
        <f t="shared" si="251"/>
        <v>0</v>
      </c>
      <c r="BE422" s="3268">
        <f t="shared" si="252"/>
        <v>0</v>
      </c>
      <c r="BF422" s="3268">
        <f t="shared" si="253"/>
        <v>0</v>
      </c>
      <c r="BG422" s="3268">
        <f t="shared" si="254"/>
        <v>0</v>
      </c>
      <c r="BH422" s="3268">
        <f t="shared" si="255"/>
        <v>0</v>
      </c>
      <c r="BI422" s="3268">
        <f t="shared" si="256"/>
        <v>0</v>
      </c>
      <c r="BJ422" s="3268">
        <f t="shared" si="257"/>
        <v>0</v>
      </c>
      <c r="BK422" s="3268">
        <f t="shared" si="258"/>
        <v>0</v>
      </c>
      <c r="BL422" s="3268">
        <f t="shared" si="259"/>
        <v>0</v>
      </c>
      <c r="BM422" s="3268">
        <f t="shared" si="260"/>
        <v>0</v>
      </c>
      <c r="BN422" s="3268">
        <f t="shared" si="261"/>
        <v>0</v>
      </c>
      <c r="BO422" s="3268">
        <f t="shared" si="262"/>
        <v>0</v>
      </c>
      <c r="BP422" s="3268">
        <f t="shared" si="263"/>
        <v>0</v>
      </c>
      <c r="BQ422" s="3268">
        <f t="shared" si="264"/>
        <v>0</v>
      </c>
      <c r="BR422" s="3268">
        <f t="shared" si="265"/>
        <v>0</v>
      </c>
      <c r="BS422" s="3268">
        <f t="shared" si="266"/>
        <v>0</v>
      </c>
      <c r="BT422" s="3320">
        <f t="shared" si="267"/>
        <v>0</v>
      </c>
    </row>
    <row r="423" spans="1:72">
      <c r="A423" s="3265"/>
      <c r="B423" s="3266"/>
      <c r="C423" s="3266"/>
      <c r="D423" s="3267"/>
      <c r="E423" s="3268">
        <f t="shared" si="239"/>
        <v>0</v>
      </c>
      <c r="F423" s="3269"/>
      <c r="G423" s="3270">
        <f t="shared" si="240"/>
        <v>0</v>
      </c>
      <c r="H423" s="3271">
        <f t="shared" si="241"/>
        <v>0</v>
      </c>
      <c r="I423" s="3278"/>
      <c r="J423" s="3278"/>
      <c r="K423" s="3278"/>
      <c r="L423" s="3278"/>
      <c r="M423" s="3278"/>
      <c r="N423" s="3278"/>
      <c r="O423" s="3278"/>
      <c r="P423" s="3278"/>
      <c r="Q423" s="3278"/>
      <c r="R423" s="3278"/>
      <c r="S423" s="3278"/>
      <c r="T423" s="3278"/>
      <c r="U423" s="3278"/>
      <c r="V423" s="3278"/>
      <c r="W423" s="3278"/>
      <c r="X423" s="3278"/>
      <c r="Y423" s="3278"/>
      <c r="Z423" s="3278"/>
      <c r="AA423" s="3278"/>
      <c r="AB423" s="3278"/>
      <c r="AC423" s="3268">
        <f t="shared" si="242"/>
        <v>0</v>
      </c>
      <c r="AD423" s="3288"/>
      <c r="AE423" s="3288"/>
      <c r="AF423" s="3288"/>
      <c r="AG423" s="3288"/>
      <c r="AH423" s="3288"/>
      <c r="AI423" s="3288"/>
      <c r="AJ423" s="3288"/>
      <c r="AK423" s="3288"/>
      <c r="AL423" s="3288"/>
      <c r="AM423" s="3288"/>
      <c r="AN423" s="3288"/>
      <c r="AO423" s="3288"/>
      <c r="AP423" s="3288"/>
      <c r="AQ423" s="3288"/>
      <c r="AR423" s="3288"/>
      <c r="AS423" s="3288"/>
      <c r="AT423" s="3298"/>
      <c r="AU423" s="3299"/>
      <c r="AV423" s="972">
        <f t="shared" si="243"/>
        <v>0</v>
      </c>
      <c r="AW423" s="972">
        <f t="shared" si="244"/>
        <v>0</v>
      </c>
      <c r="AX423" s="972">
        <f t="shared" si="245"/>
        <v>0</v>
      </c>
      <c r="AY423" s="3313">
        <f t="shared" si="246"/>
        <v>0</v>
      </c>
      <c r="AZ423" s="3268">
        <f t="shared" si="247"/>
        <v>0</v>
      </c>
      <c r="BA423" s="3268">
        <f t="shared" si="248"/>
        <v>0</v>
      </c>
      <c r="BB423" s="3268">
        <f t="shared" si="249"/>
        <v>0</v>
      </c>
      <c r="BC423" s="3268">
        <f t="shared" si="250"/>
        <v>0</v>
      </c>
      <c r="BD423" s="3268">
        <f t="shared" si="251"/>
        <v>0</v>
      </c>
      <c r="BE423" s="3268">
        <f t="shared" si="252"/>
        <v>0</v>
      </c>
      <c r="BF423" s="3268">
        <f t="shared" si="253"/>
        <v>0</v>
      </c>
      <c r="BG423" s="3268">
        <f t="shared" si="254"/>
        <v>0</v>
      </c>
      <c r="BH423" s="3268">
        <f t="shared" si="255"/>
        <v>0</v>
      </c>
      <c r="BI423" s="3268">
        <f t="shared" si="256"/>
        <v>0</v>
      </c>
      <c r="BJ423" s="3268">
        <f t="shared" si="257"/>
        <v>0</v>
      </c>
      <c r="BK423" s="3268">
        <f t="shared" si="258"/>
        <v>0</v>
      </c>
      <c r="BL423" s="3268">
        <f t="shared" si="259"/>
        <v>0</v>
      </c>
      <c r="BM423" s="3268">
        <f t="shared" si="260"/>
        <v>0</v>
      </c>
      <c r="BN423" s="3268">
        <f t="shared" si="261"/>
        <v>0</v>
      </c>
      <c r="BO423" s="3268">
        <f t="shared" si="262"/>
        <v>0</v>
      </c>
      <c r="BP423" s="3268">
        <f t="shared" si="263"/>
        <v>0</v>
      </c>
      <c r="BQ423" s="3268">
        <f t="shared" si="264"/>
        <v>0</v>
      </c>
      <c r="BR423" s="3268">
        <f t="shared" si="265"/>
        <v>0</v>
      </c>
      <c r="BS423" s="3268">
        <f t="shared" si="266"/>
        <v>0</v>
      </c>
      <c r="BT423" s="3320">
        <f t="shared" si="267"/>
        <v>0</v>
      </c>
    </row>
    <row r="424" spans="1:72">
      <c r="A424" s="3265"/>
      <c r="B424" s="3266"/>
      <c r="C424" s="3266"/>
      <c r="D424" s="3267"/>
      <c r="E424" s="3268">
        <f t="shared" si="239"/>
        <v>0</v>
      </c>
      <c r="F424" s="3269"/>
      <c r="G424" s="3270">
        <f t="shared" si="240"/>
        <v>0</v>
      </c>
      <c r="H424" s="3271">
        <f t="shared" si="241"/>
        <v>0</v>
      </c>
      <c r="I424" s="3278"/>
      <c r="J424" s="3278"/>
      <c r="K424" s="3278"/>
      <c r="L424" s="3278"/>
      <c r="M424" s="3278"/>
      <c r="N424" s="3278"/>
      <c r="O424" s="3278"/>
      <c r="P424" s="3278"/>
      <c r="Q424" s="3278"/>
      <c r="R424" s="3278"/>
      <c r="S424" s="3278"/>
      <c r="T424" s="3278"/>
      <c r="U424" s="3278"/>
      <c r="V424" s="3278"/>
      <c r="W424" s="3278"/>
      <c r="X424" s="3278"/>
      <c r="Y424" s="3278"/>
      <c r="Z424" s="3278"/>
      <c r="AA424" s="3278"/>
      <c r="AB424" s="3278"/>
      <c r="AC424" s="3268">
        <f t="shared" si="242"/>
        <v>0</v>
      </c>
      <c r="AD424" s="3288"/>
      <c r="AE424" s="3288"/>
      <c r="AF424" s="3288"/>
      <c r="AG424" s="3288"/>
      <c r="AH424" s="3288"/>
      <c r="AI424" s="3288"/>
      <c r="AJ424" s="3288"/>
      <c r="AK424" s="3288"/>
      <c r="AL424" s="3288"/>
      <c r="AM424" s="3288"/>
      <c r="AN424" s="3288"/>
      <c r="AO424" s="3288"/>
      <c r="AP424" s="3288"/>
      <c r="AQ424" s="3288"/>
      <c r="AR424" s="3288"/>
      <c r="AS424" s="3288"/>
      <c r="AT424" s="3298"/>
      <c r="AU424" s="3299"/>
      <c r="AV424" s="972">
        <f t="shared" si="243"/>
        <v>0</v>
      </c>
      <c r="AW424" s="972">
        <f t="shared" si="244"/>
        <v>0</v>
      </c>
      <c r="AX424" s="972">
        <f t="shared" si="245"/>
        <v>0</v>
      </c>
      <c r="AY424" s="3313">
        <f t="shared" si="246"/>
        <v>0</v>
      </c>
      <c r="AZ424" s="3268">
        <f t="shared" si="247"/>
        <v>0</v>
      </c>
      <c r="BA424" s="3268">
        <f t="shared" si="248"/>
        <v>0</v>
      </c>
      <c r="BB424" s="3268">
        <f t="shared" si="249"/>
        <v>0</v>
      </c>
      <c r="BC424" s="3268">
        <f t="shared" si="250"/>
        <v>0</v>
      </c>
      <c r="BD424" s="3268">
        <f t="shared" si="251"/>
        <v>0</v>
      </c>
      <c r="BE424" s="3268">
        <f t="shared" si="252"/>
        <v>0</v>
      </c>
      <c r="BF424" s="3268">
        <f t="shared" si="253"/>
        <v>0</v>
      </c>
      <c r="BG424" s="3268">
        <f t="shared" si="254"/>
        <v>0</v>
      </c>
      <c r="BH424" s="3268">
        <f t="shared" si="255"/>
        <v>0</v>
      </c>
      <c r="BI424" s="3268">
        <f t="shared" si="256"/>
        <v>0</v>
      </c>
      <c r="BJ424" s="3268">
        <f t="shared" si="257"/>
        <v>0</v>
      </c>
      <c r="BK424" s="3268">
        <f t="shared" si="258"/>
        <v>0</v>
      </c>
      <c r="BL424" s="3268">
        <f t="shared" si="259"/>
        <v>0</v>
      </c>
      <c r="BM424" s="3268">
        <f t="shared" si="260"/>
        <v>0</v>
      </c>
      <c r="BN424" s="3268">
        <f t="shared" si="261"/>
        <v>0</v>
      </c>
      <c r="BO424" s="3268">
        <f t="shared" si="262"/>
        <v>0</v>
      </c>
      <c r="BP424" s="3268">
        <f t="shared" si="263"/>
        <v>0</v>
      </c>
      <c r="BQ424" s="3268">
        <f t="shared" si="264"/>
        <v>0</v>
      </c>
      <c r="BR424" s="3268">
        <f t="shared" si="265"/>
        <v>0</v>
      </c>
      <c r="BS424" s="3268">
        <f t="shared" si="266"/>
        <v>0</v>
      </c>
      <c r="BT424" s="3320">
        <f t="shared" si="267"/>
        <v>0</v>
      </c>
    </row>
    <row r="425" spans="1:72">
      <c r="A425" s="3265"/>
      <c r="B425" s="3266"/>
      <c r="C425" s="3266"/>
      <c r="D425" s="3267"/>
      <c r="E425" s="3268">
        <f t="shared" si="239"/>
        <v>0</v>
      </c>
      <c r="F425" s="3269"/>
      <c r="G425" s="3270">
        <f t="shared" si="240"/>
        <v>0</v>
      </c>
      <c r="H425" s="3271">
        <f t="shared" si="241"/>
        <v>0</v>
      </c>
      <c r="I425" s="3278"/>
      <c r="J425" s="3278"/>
      <c r="K425" s="3278"/>
      <c r="L425" s="3278"/>
      <c r="M425" s="3278"/>
      <c r="N425" s="3278"/>
      <c r="O425" s="3278"/>
      <c r="P425" s="3278"/>
      <c r="Q425" s="3278"/>
      <c r="R425" s="3278"/>
      <c r="S425" s="3278"/>
      <c r="T425" s="3278"/>
      <c r="U425" s="3278"/>
      <c r="V425" s="3278"/>
      <c r="W425" s="3278"/>
      <c r="X425" s="3278"/>
      <c r="Y425" s="3278"/>
      <c r="Z425" s="3278"/>
      <c r="AA425" s="3278"/>
      <c r="AB425" s="3278"/>
      <c r="AC425" s="3268">
        <f t="shared" si="242"/>
        <v>0</v>
      </c>
      <c r="AD425" s="3288"/>
      <c r="AE425" s="3288"/>
      <c r="AF425" s="3288"/>
      <c r="AG425" s="3288"/>
      <c r="AH425" s="3288"/>
      <c r="AI425" s="3288"/>
      <c r="AJ425" s="3288"/>
      <c r="AK425" s="3288"/>
      <c r="AL425" s="3288"/>
      <c r="AM425" s="3288"/>
      <c r="AN425" s="3288"/>
      <c r="AO425" s="3288"/>
      <c r="AP425" s="3288"/>
      <c r="AQ425" s="3288"/>
      <c r="AR425" s="3288"/>
      <c r="AS425" s="3288"/>
      <c r="AT425" s="3298"/>
      <c r="AU425" s="3299"/>
      <c r="AV425" s="972">
        <f t="shared" si="243"/>
        <v>0</v>
      </c>
      <c r="AW425" s="972">
        <f t="shared" si="244"/>
        <v>0</v>
      </c>
      <c r="AX425" s="972">
        <f t="shared" si="245"/>
        <v>0</v>
      </c>
      <c r="AY425" s="3313">
        <f t="shared" si="246"/>
        <v>0</v>
      </c>
      <c r="AZ425" s="3268">
        <f t="shared" si="247"/>
        <v>0</v>
      </c>
      <c r="BA425" s="3268">
        <f t="shared" si="248"/>
        <v>0</v>
      </c>
      <c r="BB425" s="3268">
        <f t="shared" si="249"/>
        <v>0</v>
      </c>
      <c r="BC425" s="3268">
        <f t="shared" si="250"/>
        <v>0</v>
      </c>
      <c r="BD425" s="3268">
        <f t="shared" si="251"/>
        <v>0</v>
      </c>
      <c r="BE425" s="3268">
        <f t="shared" si="252"/>
        <v>0</v>
      </c>
      <c r="BF425" s="3268">
        <f t="shared" si="253"/>
        <v>0</v>
      </c>
      <c r="BG425" s="3268">
        <f t="shared" si="254"/>
        <v>0</v>
      </c>
      <c r="BH425" s="3268">
        <f t="shared" si="255"/>
        <v>0</v>
      </c>
      <c r="BI425" s="3268">
        <f t="shared" si="256"/>
        <v>0</v>
      </c>
      <c r="BJ425" s="3268">
        <f t="shared" si="257"/>
        <v>0</v>
      </c>
      <c r="BK425" s="3268">
        <f t="shared" si="258"/>
        <v>0</v>
      </c>
      <c r="BL425" s="3268">
        <f t="shared" si="259"/>
        <v>0</v>
      </c>
      <c r="BM425" s="3268">
        <f t="shared" si="260"/>
        <v>0</v>
      </c>
      <c r="BN425" s="3268">
        <f t="shared" si="261"/>
        <v>0</v>
      </c>
      <c r="BO425" s="3268">
        <f t="shared" si="262"/>
        <v>0</v>
      </c>
      <c r="BP425" s="3268">
        <f t="shared" si="263"/>
        <v>0</v>
      </c>
      <c r="BQ425" s="3268">
        <f t="shared" si="264"/>
        <v>0</v>
      </c>
      <c r="BR425" s="3268">
        <f t="shared" si="265"/>
        <v>0</v>
      </c>
      <c r="BS425" s="3268">
        <f t="shared" si="266"/>
        <v>0</v>
      </c>
      <c r="BT425" s="3320">
        <f t="shared" si="267"/>
        <v>0</v>
      </c>
    </row>
    <row r="426" spans="1:72">
      <c r="A426" s="3265"/>
      <c r="B426" s="3266"/>
      <c r="C426" s="3266"/>
      <c r="D426" s="3267"/>
      <c r="E426" s="3268">
        <f t="shared" si="239"/>
        <v>0</v>
      </c>
      <c r="F426" s="3269"/>
      <c r="G426" s="3270">
        <f t="shared" si="240"/>
        <v>0</v>
      </c>
      <c r="H426" s="3271">
        <f t="shared" si="241"/>
        <v>0</v>
      </c>
      <c r="I426" s="3278"/>
      <c r="J426" s="3278"/>
      <c r="K426" s="3278"/>
      <c r="L426" s="3278"/>
      <c r="M426" s="3278"/>
      <c r="N426" s="3278"/>
      <c r="O426" s="3278"/>
      <c r="P426" s="3278"/>
      <c r="Q426" s="3278"/>
      <c r="R426" s="3278"/>
      <c r="S426" s="3278"/>
      <c r="T426" s="3278"/>
      <c r="U426" s="3278"/>
      <c r="V426" s="3278"/>
      <c r="W426" s="3278"/>
      <c r="X426" s="3278"/>
      <c r="Y426" s="3278"/>
      <c r="Z426" s="3278"/>
      <c r="AA426" s="3278"/>
      <c r="AB426" s="3278"/>
      <c r="AC426" s="3268">
        <f t="shared" si="242"/>
        <v>0</v>
      </c>
      <c r="AD426" s="3288"/>
      <c r="AE426" s="3288"/>
      <c r="AF426" s="3288"/>
      <c r="AG426" s="3288"/>
      <c r="AH426" s="3288"/>
      <c r="AI426" s="3288"/>
      <c r="AJ426" s="3288"/>
      <c r="AK426" s="3288"/>
      <c r="AL426" s="3288"/>
      <c r="AM426" s="3288"/>
      <c r="AN426" s="3288"/>
      <c r="AO426" s="3288"/>
      <c r="AP426" s="3288"/>
      <c r="AQ426" s="3288"/>
      <c r="AR426" s="3288"/>
      <c r="AS426" s="3288"/>
      <c r="AT426" s="3298"/>
      <c r="AU426" s="3299"/>
      <c r="AV426" s="972">
        <f t="shared" si="243"/>
        <v>0</v>
      </c>
      <c r="AW426" s="972">
        <f t="shared" si="244"/>
        <v>0</v>
      </c>
      <c r="AX426" s="972">
        <f t="shared" si="245"/>
        <v>0</v>
      </c>
      <c r="AY426" s="3313">
        <f t="shared" si="246"/>
        <v>0</v>
      </c>
      <c r="AZ426" s="3268">
        <f t="shared" si="247"/>
        <v>0</v>
      </c>
      <c r="BA426" s="3268">
        <f t="shared" si="248"/>
        <v>0</v>
      </c>
      <c r="BB426" s="3268">
        <f t="shared" si="249"/>
        <v>0</v>
      </c>
      <c r="BC426" s="3268">
        <f t="shared" si="250"/>
        <v>0</v>
      </c>
      <c r="BD426" s="3268">
        <f t="shared" si="251"/>
        <v>0</v>
      </c>
      <c r="BE426" s="3268">
        <f t="shared" si="252"/>
        <v>0</v>
      </c>
      <c r="BF426" s="3268">
        <f t="shared" si="253"/>
        <v>0</v>
      </c>
      <c r="BG426" s="3268">
        <f t="shared" si="254"/>
        <v>0</v>
      </c>
      <c r="BH426" s="3268">
        <f t="shared" si="255"/>
        <v>0</v>
      </c>
      <c r="BI426" s="3268">
        <f t="shared" si="256"/>
        <v>0</v>
      </c>
      <c r="BJ426" s="3268">
        <f t="shared" si="257"/>
        <v>0</v>
      </c>
      <c r="BK426" s="3268">
        <f t="shared" si="258"/>
        <v>0</v>
      </c>
      <c r="BL426" s="3268">
        <f t="shared" si="259"/>
        <v>0</v>
      </c>
      <c r="BM426" s="3268">
        <f t="shared" si="260"/>
        <v>0</v>
      </c>
      <c r="BN426" s="3268">
        <f t="shared" si="261"/>
        <v>0</v>
      </c>
      <c r="BO426" s="3268">
        <f t="shared" si="262"/>
        <v>0</v>
      </c>
      <c r="BP426" s="3268">
        <f t="shared" si="263"/>
        <v>0</v>
      </c>
      <c r="BQ426" s="3268">
        <f t="shared" si="264"/>
        <v>0</v>
      </c>
      <c r="BR426" s="3268">
        <f t="shared" si="265"/>
        <v>0</v>
      </c>
      <c r="BS426" s="3268">
        <f t="shared" si="266"/>
        <v>0</v>
      </c>
      <c r="BT426" s="3320">
        <f t="shared" si="267"/>
        <v>0</v>
      </c>
    </row>
    <row r="427" spans="1:72">
      <c r="A427" s="3265"/>
      <c r="B427" s="3266"/>
      <c r="C427" s="3266"/>
      <c r="D427" s="3267"/>
      <c r="E427" s="3268">
        <f t="shared" si="239"/>
        <v>0</v>
      </c>
      <c r="F427" s="3269"/>
      <c r="G427" s="3270">
        <f t="shared" si="240"/>
        <v>0</v>
      </c>
      <c r="H427" s="3271">
        <f t="shared" si="241"/>
        <v>0</v>
      </c>
      <c r="I427" s="3278"/>
      <c r="J427" s="3278"/>
      <c r="K427" s="3278"/>
      <c r="L427" s="3278"/>
      <c r="M427" s="3278"/>
      <c r="N427" s="3278"/>
      <c r="O427" s="3278"/>
      <c r="P427" s="3278"/>
      <c r="Q427" s="3278"/>
      <c r="R427" s="3278"/>
      <c r="S427" s="3278"/>
      <c r="T427" s="3278"/>
      <c r="U427" s="3278"/>
      <c r="V427" s="3278"/>
      <c r="W427" s="3278"/>
      <c r="X427" s="3278"/>
      <c r="Y427" s="3278"/>
      <c r="Z427" s="3278"/>
      <c r="AA427" s="3278"/>
      <c r="AB427" s="3278"/>
      <c r="AC427" s="3268">
        <f t="shared" si="242"/>
        <v>0</v>
      </c>
      <c r="AD427" s="3288"/>
      <c r="AE427" s="3288"/>
      <c r="AF427" s="3288"/>
      <c r="AG427" s="3288"/>
      <c r="AH427" s="3288"/>
      <c r="AI427" s="3288"/>
      <c r="AJ427" s="3288"/>
      <c r="AK427" s="3288"/>
      <c r="AL427" s="3288"/>
      <c r="AM427" s="3288"/>
      <c r="AN427" s="3288"/>
      <c r="AO427" s="3288"/>
      <c r="AP427" s="3288"/>
      <c r="AQ427" s="3288"/>
      <c r="AR427" s="3288"/>
      <c r="AS427" s="3288"/>
      <c r="AT427" s="3298"/>
      <c r="AU427" s="3299"/>
      <c r="AV427" s="972">
        <f t="shared" si="243"/>
        <v>0</v>
      </c>
      <c r="AW427" s="972">
        <f t="shared" si="244"/>
        <v>0</v>
      </c>
      <c r="AX427" s="972">
        <f t="shared" si="245"/>
        <v>0</v>
      </c>
      <c r="AY427" s="3313">
        <f t="shared" si="246"/>
        <v>0</v>
      </c>
      <c r="AZ427" s="3268">
        <f t="shared" si="247"/>
        <v>0</v>
      </c>
      <c r="BA427" s="3268">
        <f t="shared" si="248"/>
        <v>0</v>
      </c>
      <c r="BB427" s="3268">
        <f t="shared" si="249"/>
        <v>0</v>
      </c>
      <c r="BC427" s="3268">
        <f t="shared" si="250"/>
        <v>0</v>
      </c>
      <c r="BD427" s="3268">
        <f t="shared" si="251"/>
        <v>0</v>
      </c>
      <c r="BE427" s="3268">
        <f t="shared" si="252"/>
        <v>0</v>
      </c>
      <c r="BF427" s="3268">
        <f t="shared" si="253"/>
        <v>0</v>
      </c>
      <c r="BG427" s="3268">
        <f t="shared" si="254"/>
        <v>0</v>
      </c>
      <c r="BH427" s="3268">
        <f t="shared" si="255"/>
        <v>0</v>
      </c>
      <c r="BI427" s="3268">
        <f t="shared" si="256"/>
        <v>0</v>
      </c>
      <c r="BJ427" s="3268">
        <f t="shared" si="257"/>
        <v>0</v>
      </c>
      <c r="BK427" s="3268">
        <f t="shared" si="258"/>
        <v>0</v>
      </c>
      <c r="BL427" s="3268">
        <f t="shared" si="259"/>
        <v>0</v>
      </c>
      <c r="BM427" s="3268">
        <f t="shared" si="260"/>
        <v>0</v>
      </c>
      <c r="BN427" s="3268">
        <f t="shared" si="261"/>
        <v>0</v>
      </c>
      <c r="BO427" s="3268">
        <f t="shared" si="262"/>
        <v>0</v>
      </c>
      <c r="BP427" s="3268">
        <f t="shared" si="263"/>
        <v>0</v>
      </c>
      <c r="BQ427" s="3268">
        <f t="shared" si="264"/>
        <v>0</v>
      </c>
      <c r="BR427" s="3268">
        <f t="shared" si="265"/>
        <v>0</v>
      </c>
      <c r="BS427" s="3268">
        <f t="shared" si="266"/>
        <v>0</v>
      </c>
      <c r="BT427" s="3320">
        <f t="shared" si="267"/>
        <v>0</v>
      </c>
    </row>
    <row r="428" spans="1:72">
      <c r="A428" s="3265"/>
      <c r="B428" s="3266"/>
      <c r="C428" s="3266"/>
      <c r="D428" s="3267"/>
      <c r="E428" s="3268">
        <f t="shared" si="239"/>
        <v>0</v>
      </c>
      <c r="F428" s="3269"/>
      <c r="G428" s="3270">
        <f t="shared" si="240"/>
        <v>0</v>
      </c>
      <c r="H428" s="3271">
        <f t="shared" si="241"/>
        <v>0</v>
      </c>
      <c r="I428" s="3278"/>
      <c r="J428" s="3278"/>
      <c r="K428" s="3278"/>
      <c r="L428" s="3278"/>
      <c r="M428" s="3278"/>
      <c r="N428" s="3278"/>
      <c r="O428" s="3278"/>
      <c r="P428" s="3278"/>
      <c r="Q428" s="3278"/>
      <c r="R428" s="3278"/>
      <c r="S428" s="3278"/>
      <c r="T428" s="3278"/>
      <c r="U428" s="3278"/>
      <c r="V428" s="3278"/>
      <c r="W428" s="3278"/>
      <c r="X428" s="3278"/>
      <c r="Y428" s="3278"/>
      <c r="Z428" s="3278"/>
      <c r="AA428" s="3278"/>
      <c r="AB428" s="3278"/>
      <c r="AC428" s="3268">
        <f t="shared" si="242"/>
        <v>0</v>
      </c>
      <c r="AD428" s="3288"/>
      <c r="AE428" s="3288"/>
      <c r="AF428" s="3288"/>
      <c r="AG428" s="3288"/>
      <c r="AH428" s="3288"/>
      <c r="AI428" s="3288"/>
      <c r="AJ428" s="3288"/>
      <c r="AK428" s="3288"/>
      <c r="AL428" s="3288"/>
      <c r="AM428" s="3288"/>
      <c r="AN428" s="3288"/>
      <c r="AO428" s="3288"/>
      <c r="AP428" s="3288"/>
      <c r="AQ428" s="3288"/>
      <c r="AR428" s="3288"/>
      <c r="AS428" s="3288"/>
      <c r="AT428" s="3298"/>
      <c r="AU428" s="3299"/>
      <c r="AV428" s="972">
        <f t="shared" si="243"/>
        <v>0</v>
      </c>
      <c r="AW428" s="972">
        <f t="shared" si="244"/>
        <v>0</v>
      </c>
      <c r="AX428" s="972">
        <f t="shared" si="245"/>
        <v>0</v>
      </c>
      <c r="AY428" s="3313">
        <f t="shared" si="246"/>
        <v>0</v>
      </c>
      <c r="AZ428" s="3268">
        <f t="shared" si="247"/>
        <v>0</v>
      </c>
      <c r="BA428" s="3268">
        <f t="shared" si="248"/>
        <v>0</v>
      </c>
      <c r="BB428" s="3268">
        <f t="shared" si="249"/>
        <v>0</v>
      </c>
      <c r="BC428" s="3268">
        <f t="shared" si="250"/>
        <v>0</v>
      </c>
      <c r="BD428" s="3268">
        <f t="shared" si="251"/>
        <v>0</v>
      </c>
      <c r="BE428" s="3268">
        <f t="shared" si="252"/>
        <v>0</v>
      </c>
      <c r="BF428" s="3268">
        <f t="shared" si="253"/>
        <v>0</v>
      </c>
      <c r="BG428" s="3268">
        <f t="shared" si="254"/>
        <v>0</v>
      </c>
      <c r="BH428" s="3268">
        <f t="shared" si="255"/>
        <v>0</v>
      </c>
      <c r="BI428" s="3268">
        <f t="shared" si="256"/>
        <v>0</v>
      </c>
      <c r="BJ428" s="3268">
        <f t="shared" si="257"/>
        <v>0</v>
      </c>
      <c r="BK428" s="3268">
        <f t="shared" si="258"/>
        <v>0</v>
      </c>
      <c r="BL428" s="3268">
        <f t="shared" si="259"/>
        <v>0</v>
      </c>
      <c r="BM428" s="3268">
        <f t="shared" si="260"/>
        <v>0</v>
      </c>
      <c r="BN428" s="3268">
        <f t="shared" si="261"/>
        <v>0</v>
      </c>
      <c r="BO428" s="3268">
        <f t="shared" si="262"/>
        <v>0</v>
      </c>
      <c r="BP428" s="3268">
        <f t="shared" si="263"/>
        <v>0</v>
      </c>
      <c r="BQ428" s="3268">
        <f t="shared" si="264"/>
        <v>0</v>
      </c>
      <c r="BR428" s="3268">
        <f t="shared" si="265"/>
        <v>0</v>
      </c>
      <c r="BS428" s="3268">
        <f t="shared" si="266"/>
        <v>0</v>
      </c>
      <c r="BT428" s="3320">
        <f t="shared" si="267"/>
        <v>0</v>
      </c>
    </row>
    <row r="429" spans="1:72">
      <c r="A429" s="3265"/>
      <c r="B429" s="3266"/>
      <c r="C429" s="3266"/>
      <c r="D429" s="3267"/>
      <c r="E429" s="3268">
        <f t="shared" si="239"/>
        <v>0</v>
      </c>
      <c r="F429" s="3269"/>
      <c r="G429" s="3270">
        <f t="shared" si="240"/>
        <v>0</v>
      </c>
      <c r="H429" s="3271">
        <f t="shared" si="241"/>
        <v>0</v>
      </c>
      <c r="I429" s="3278"/>
      <c r="J429" s="3278"/>
      <c r="K429" s="3278"/>
      <c r="L429" s="3278"/>
      <c r="M429" s="3278"/>
      <c r="N429" s="3278"/>
      <c r="O429" s="3278"/>
      <c r="P429" s="3278"/>
      <c r="Q429" s="3278"/>
      <c r="R429" s="3278"/>
      <c r="S429" s="3278"/>
      <c r="T429" s="3278"/>
      <c r="U429" s="3278"/>
      <c r="V429" s="3278"/>
      <c r="W429" s="3278"/>
      <c r="X429" s="3278"/>
      <c r="Y429" s="3278"/>
      <c r="Z429" s="3278"/>
      <c r="AA429" s="3278"/>
      <c r="AB429" s="3278"/>
      <c r="AC429" s="3268">
        <f t="shared" si="242"/>
        <v>0</v>
      </c>
      <c r="AD429" s="3288"/>
      <c r="AE429" s="3288"/>
      <c r="AF429" s="3288"/>
      <c r="AG429" s="3288"/>
      <c r="AH429" s="3288"/>
      <c r="AI429" s="3288"/>
      <c r="AJ429" s="3288"/>
      <c r="AK429" s="3288"/>
      <c r="AL429" s="3288"/>
      <c r="AM429" s="3288"/>
      <c r="AN429" s="3288"/>
      <c r="AO429" s="3288"/>
      <c r="AP429" s="3288"/>
      <c r="AQ429" s="3288"/>
      <c r="AR429" s="3288"/>
      <c r="AS429" s="3288"/>
      <c r="AT429" s="3298"/>
      <c r="AU429" s="3299"/>
      <c r="AV429" s="972">
        <f t="shared" si="243"/>
        <v>0</v>
      </c>
      <c r="AW429" s="972">
        <f t="shared" si="244"/>
        <v>0</v>
      </c>
      <c r="AX429" s="972">
        <f t="shared" si="245"/>
        <v>0</v>
      </c>
      <c r="AY429" s="3313">
        <f t="shared" si="246"/>
        <v>0</v>
      </c>
      <c r="AZ429" s="3268">
        <f t="shared" si="247"/>
        <v>0</v>
      </c>
      <c r="BA429" s="3268">
        <f t="shared" si="248"/>
        <v>0</v>
      </c>
      <c r="BB429" s="3268">
        <f t="shared" si="249"/>
        <v>0</v>
      </c>
      <c r="BC429" s="3268">
        <f t="shared" si="250"/>
        <v>0</v>
      </c>
      <c r="BD429" s="3268">
        <f t="shared" si="251"/>
        <v>0</v>
      </c>
      <c r="BE429" s="3268">
        <f t="shared" si="252"/>
        <v>0</v>
      </c>
      <c r="BF429" s="3268">
        <f t="shared" si="253"/>
        <v>0</v>
      </c>
      <c r="BG429" s="3268">
        <f t="shared" si="254"/>
        <v>0</v>
      </c>
      <c r="BH429" s="3268">
        <f t="shared" si="255"/>
        <v>0</v>
      </c>
      <c r="BI429" s="3268">
        <f t="shared" si="256"/>
        <v>0</v>
      </c>
      <c r="BJ429" s="3268">
        <f t="shared" si="257"/>
        <v>0</v>
      </c>
      <c r="BK429" s="3268">
        <f t="shared" si="258"/>
        <v>0</v>
      </c>
      <c r="BL429" s="3268">
        <f t="shared" si="259"/>
        <v>0</v>
      </c>
      <c r="BM429" s="3268">
        <f t="shared" si="260"/>
        <v>0</v>
      </c>
      <c r="BN429" s="3268">
        <f t="shared" si="261"/>
        <v>0</v>
      </c>
      <c r="BO429" s="3268">
        <f t="shared" si="262"/>
        <v>0</v>
      </c>
      <c r="BP429" s="3268">
        <f t="shared" si="263"/>
        <v>0</v>
      </c>
      <c r="BQ429" s="3268">
        <f t="shared" si="264"/>
        <v>0</v>
      </c>
      <c r="BR429" s="3268">
        <f t="shared" si="265"/>
        <v>0</v>
      </c>
      <c r="BS429" s="3268">
        <f t="shared" si="266"/>
        <v>0</v>
      </c>
      <c r="BT429" s="3320">
        <f t="shared" si="267"/>
        <v>0</v>
      </c>
    </row>
    <row r="430" spans="1:72">
      <c r="A430" s="3265"/>
      <c r="B430" s="3266"/>
      <c r="C430" s="3266"/>
      <c r="D430" s="3267"/>
      <c r="E430" s="3268">
        <f t="shared" si="239"/>
        <v>0</v>
      </c>
      <c r="F430" s="3269"/>
      <c r="G430" s="3270">
        <f t="shared" si="240"/>
        <v>0</v>
      </c>
      <c r="H430" s="3271">
        <f t="shared" si="241"/>
        <v>0</v>
      </c>
      <c r="I430" s="3278"/>
      <c r="J430" s="3278"/>
      <c r="K430" s="3278"/>
      <c r="L430" s="3278"/>
      <c r="M430" s="3278"/>
      <c r="N430" s="3278"/>
      <c r="O430" s="3278"/>
      <c r="P430" s="3278"/>
      <c r="Q430" s="3278"/>
      <c r="R430" s="3278"/>
      <c r="S430" s="3278"/>
      <c r="T430" s="3278"/>
      <c r="U430" s="3278"/>
      <c r="V430" s="3278"/>
      <c r="W430" s="3278"/>
      <c r="X430" s="3278"/>
      <c r="Y430" s="3278"/>
      <c r="Z430" s="3278"/>
      <c r="AA430" s="3278"/>
      <c r="AB430" s="3278"/>
      <c r="AC430" s="3268">
        <f t="shared" si="242"/>
        <v>0</v>
      </c>
      <c r="AD430" s="3288"/>
      <c r="AE430" s="3288"/>
      <c r="AF430" s="3288"/>
      <c r="AG430" s="3288"/>
      <c r="AH430" s="3288"/>
      <c r="AI430" s="3288"/>
      <c r="AJ430" s="3288"/>
      <c r="AK430" s="3288"/>
      <c r="AL430" s="3288"/>
      <c r="AM430" s="3288"/>
      <c r="AN430" s="3288"/>
      <c r="AO430" s="3288"/>
      <c r="AP430" s="3288"/>
      <c r="AQ430" s="3288"/>
      <c r="AR430" s="3288"/>
      <c r="AS430" s="3288"/>
      <c r="AT430" s="3298"/>
      <c r="AU430" s="3299"/>
      <c r="AV430" s="972">
        <f t="shared" si="243"/>
        <v>0</v>
      </c>
      <c r="AW430" s="972">
        <f t="shared" si="244"/>
        <v>0</v>
      </c>
      <c r="AX430" s="972">
        <f t="shared" si="245"/>
        <v>0</v>
      </c>
      <c r="AY430" s="3313">
        <f t="shared" si="246"/>
        <v>0</v>
      </c>
      <c r="AZ430" s="3268">
        <f t="shared" si="247"/>
        <v>0</v>
      </c>
      <c r="BA430" s="3268">
        <f t="shared" si="248"/>
        <v>0</v>
      </c>
      <c r="BB430" s="3268">
        <f t="shared" si="249"/>
        <v>0</v>
      </c>
      <c r="BC430" s="3268">
        <f t="shared" si="250"/>
        <v>0</v>
      </c>
      <c r="BD430" s="3268">
        <f t="shared" si="251"/>
        <v>0</v>
      </c>
      <c r="BE430" s="3268">
        <f t="shared" si="252"/>
        <v>0</v>
      </c>
      <c r="BF430" s="3268">
        <f t="shared" si="253"/>
        <v>0</v>
      </c>
      <c r="BG430" s="3268">
        <f t="shared" si="254"/>
        <v>0</v>
      </c>
      <c r="BH430" s="3268">
        <f t="shared" si="255"/>
        <v>0</v>
      </c>
      <c r="BI430" s="3268">
        <f t="shared" si="256"/>
        <v>0</v>
      </c>
      <c r="BJ430" s="3268">
        <f t="shared" si="257"/>
        <v>0</v>
      </c>
      <c r="BK430" s="3268">
        <f t="shared" si="258"/>
        <v>0</v>
      </c>
      <c r="BL430" s="3268">
        <f t="shared" si="259"/>
        <v>0</v>
      </c>
      <c r="BM430" s="3268">
        <f t="shared" si="260"/>
        <v>0</v>
      </c>
      <c r="BN430" s="3268">
        <f t="shared" si="261"/>
        <v>0</v>
      </c>
      <c r="BO430" s="3268">
        <f t="shared" si="262"/>
        <v>0</v>
      </c>
      <c r="BP430" s="3268">
        <f t="shared" si="263"/>
        <v>0</v>
      </c>
      <c r="BQ430" s="3268">
        <f t="shared" si="264"/>
        <v>0</v>
      </c>
      <c r="BR430" s="3268">
        <f t="shared" si="265"/>
        <v>0</v>
      </c>
      <c r="BS430" s="3268">
        <f t="shared" si="266"/>
        <v>0</v>
      </c>
      <c r="BT430" s="3320">
        <f t="shared" si="267"/>
        <v>0</v>
      </c>
    </row>
    <row r="431" spans="1:72">
      <c r="A431" s="3265"/>
      <c r="B431" s="3266"/>
      <c r="C431" s="3266"/>
      <c r="D431" s="3267"/>
      <c r="E431" s="3268">
        <f t="shared" si="239"/>
        <v>0</v>
      </c>
      <c r="F431" s="3269"/>
      <c r="G431" s="3270">
        <f t="shared" si="240"/>
        <v>0</v>
      </c>
      <c r="H431" s="3271">
        <f t="shared" si="241"/>
        <v>0</v>
      </c>
      <c r="I431" s="3278"/>
      <c r="J431" s="3278"/>
      <c r="K431" s="3278"/>
      <c r="L431" s="3278"/>
      <c r="M431" s="3278"/>
      <c r="N431" s="3278"/>
      <c r="O431" s="3278"/>
      <c r="P431" s="3278"/>
      <c r="Q431" s="3278"/>
      <c r="R431" s="3278"/>
      <c r="S431" s="3278"/>
      <c r="T431" s="3278"/>
      <c r="U431" s="3278"/>
      <c r="V431" s="3278"/>
      <c r="W431" s="3278"/>
      <c r="X431" s="3278"/>
      <c r="Y431" s="3278"/>
      <c r="Z431" s="3278"/>
      <c r="AA431" s="3278"/>
      <c r="AB431" s="3278"/>
      <c r="AC431" s="3268">
        <f t="shared" si="242"/>
        <v>0</v>
      </c>
      <c r="AD431" s="3288"/>
      <c r="AE431" s="3288"/>
      <c r="AF431" s="3288"/>
      <c r="AG431" s="3288"/>
      <c r="AH431" s="3288"/>
      <c r="AI431" s="3288"/>
      <c r="AJ431" s="3288"/>
      <c r="AK431" s="3288"/>
      <c r="AL431" s="3288"/>
      <c r="AM431" s="3288"/>
      <c r="AN431" s="3288"/>
      <c r="AO431" s="3288"/>
      <c r="AP431" s="3288"/>
      <c r="AQ431" s="3288"/>
      <c r="AR431" s="3288"/>
      <c r="AS431" s="3288"/>
      <c r="AT431" s="3298"/>
      <c r="AU431" s="3299"/>
      <c r="AV431" s="972">
        <f t="shared" si="243"/>
        <v>0</v>
      </c>
      <c r="AW431" s="972">
        <f t="shared" si="244"/>
        <v>0</v>
      </c>
      <c r="AX431" s="972">
        <f t="shared" si="245"/>
        <v>0</v>
      </c>
      <c r="AY431" s="3313">
        <f t="shared" si="246"/>
        <v>0</v>
      </c>
      <c r="AZ431" s="3268">
        <f t="shared" si="247"/>
        <v>0</v>
      </c>
      <c r="BA431" s="3268">
        <f t="shared" si="248"/>
        <v>0</v>
      </c>
      <c r="BB431" s="3268">
        <f t="shared" si="249"/>
        <v>0</v>
      </c>
      <c r="BC431" s="3268">
        <f t="shared" si="250"/>
        <v>0</v>
      </c>
      <c r="BD431" s="3268">
        <f t="shared" si="251"/>
        <v>0</v>
      </c>
      <c r="BE431" s="3268">
        <f t="shared" si="252"/>
        <v>0</v>
      </c>
      <c r="BF431" s="3268">
        <f t="shared" si="253"/>
        <v>0</v>
      </c>
      <c r="BG431" s="3268">
        <f t="shared" si="254"/>
        <v>0</v>
      </c>
      <c r="BH431" s="3268">
        <f t="shared" si="255"/>
        <v>0</v>
      </c>
      <c r="BI431" s="3268">
        <f t="shared" si="256"/>
        <v>0</v>
      </c>
      <c r="BJ431" s="3268">
        <f t="shared" si="257"/>
        <v>0</v>
      </c>
      <c r="BK431" s="3268">
        <f t="shared" si="258"/>
        <v>0</v>
      </c>
      <c r="BL431" s="3268">
        <f t="shared" si="259"/>
        <v>0</v>
      </c>
      <c r="BM431" s="3268">
        <f t="shared" si="260"/>
        <v>0</v>
      </c>
      <c r="BN431" s="3268">
        <f t="shared" si="261"/>
        <v>0</v>
      </c>
      <c r="BO431" s="3268">
        <f t="shared" si="262"/>
        <v>0</v>
      </c>
      <c r="BP431" s="3268">
        <f t="shared" si="263"/>
        <v>0</v>
      </c>
      <c r="BQ431" s="3268">
        <f t="shared" si="264"/>
        <v>0</v>
      </c>
      <c r="BR431" s="3268">
        <f t="shared" si="265"/>
        <v>0</v>
      </c>
      <c r="BS431" s="3268">
        <f t="shared" si="266"/>
        <v>0</v>
      </c>
      <c r="BT431" s="3320">
        <f t="shared" si="267"/>
        <v>0</v>
      </c>
    </row>
    <row r="432" spans="1:72">
      <c r="A432" s="3265"/>
      <c r="B432" s="3266"/>
      <c r="C432" s="3266"/>
      <c r="D432" s="3267"/>
      <c r="E432" s="3268">
        <f t="shared" si="239"/>
        <v>0</v>
      </c>
      <c r="F432" s="3269"/>
      <c r="G432" s="3270">
        <f t="shared" si="240"/>
        <v>0</v>
      </c>
      <c r="H432" s="3271">
        <f t="shared" si="241"/>
        <v>0</v>
      </c>
      <c r="I432" s="3278"/>
      <c r="J432" s="3278"/>
      <c r="K432" s="3278"/>
      <c r="L432" s="3278"/>
      <c r="M432" s="3278"/>
      <c r="N432" s="3278"/>
      <c r="O432" s="3278"/>
      <c r="P432" s="3278"/>
      <c r="Q432" s="3278"/>
      <c r="R432" s="3278"/>
      <c r="S432" s="3278"/>
      <c r="T432" s="3278"/>
      <c r="U432" s="3278"/>
      <c r="V432" s="3278"/>
      <c r="W432" s="3278"/>
      <c r="X432" s="3278"/>
      <c r="Y432" s="3278"/>
      <c r="Z432" s="3278"/>
      <c r="AA432" s="3278"/>
      <c r="AB432" s="3278"/>
      <c r="AC432" s="3268">
        <f t="shared" si="242"/>
        <v>0</v>
      </c>
      <c r="AD432" s="3288"/>
      <c r="AE432" s="3288"/>
      <c r="AF432" s="3288"/>
      <c r="AG432" s="3288"/>
      <c r="AH432" s="3288"/>
      <c r="AI432" s="3288"/>
      <c r="AJ432" s="3288"/>
      <c r="AK432" s="3288"/>
      <c r="AL432" s="3288"/>
      <c r="AM432" s="3288"/>
      <c r="AN432" s="3288"/>
      <c r="AO432" s="3288"/>
      <c r="AP432" s="3288"/>
      <c r="AQ432" s="3288"/>
      <c r="AR432" s="3288"/>
      <c r="AS432" s="3288"/>
      <c r="AT432" s="3298"/>
      <c r="AU432" s="3299"/>
      <c r="AV432" s="972">
        <f t="shared" si="243"/>
        <v>0</v>
      </c>
      <c r="AW432" s="972">
        <f t="shared" si="244"/>
        <v>0</v>
      </c>
      <c r="AX432" s="972">
        <f t="shared" si="245"/>
        <v>0</v>
      </c>
      <c r="AY432" s="3313">
        <f t="shared" si="246"/>
        <v>0</v>
      </c>
      <c r="AZ432" s="3268">
        <f t="shared" si="247"/>
        <v>0</v>
      </c>
      <c r="BA432" s="3268">
        <f t="shared" si="248"/>
        <v>0</v>
      </c>
      <c r="BB432" s="3268">
        <f t="shared" si="249"/>
        <v>0</v>
      </c>
      <c r="BC432" s="3268">
        <f t="shared" si="250"/>
        <v>0</v>
      </c>
      <c r="BD432" s="3268">
        <f t="shared" si="251"/>
        <v>0</v>
      </c>
      <c r="BE432" s="3268">
        <f t="shared" si="252"/>
        <v>0</v>
      </c>
      <c r="BF432" s="3268">
        <f t="shared" si="253"/>
        <v>0</v>
      </c>
      <c r="BG432" s="3268">
        <f t="shared" si="254"/>
        <v>0</v>
      </c>
      <c r="BH432" s="3268">
        <f t="shared" si="255"/>
        <v>0</v>
      </c>
      <c r="BI432" s="3268">
        <f t="shared" si="256"/>
        <v>0</v>
      </c>
      <c r="BJ432" s="3268">
        <f t="shared" si="257"/>
        <v>0</v>
      </c>
      <c r="BK432" s="3268">
        <f t="shared" si="258"/>
        <v>0</v>
      </c>
      <c r="BL432" s="3268">
        <f t="shared" si="259"/>
        <v>0</v>
      </c>
      <c r="BM432" s="3268">
        <f t="shared" si="260"/>
        <v>0</v>
      </c>
      <c r="BN432" s="3268">
        <f t="shared" si="261"/>
        <v>0</v>
      </c>
      <c r="BO432" s="3268">
        <f t="shared" si="262"/>
        <v>0</v>
      </c>
      <c r="BP432" s="3268">
        <f t="shared" si="263"/>
        <v>0</v>
      </c>
      <c r="BQ432" s="3268">
        <f t="shared" si="264"/>
        <v>0</v>
      </c>
      <c r="BR432" s="3268">
        <f t="shared" si="265"/>
        <v>0</v>
      </c>
      <c r="BS432" s="3268">
        <f t="shared" si="266"/>
        <v>0</v>
      </c>
      <c r="BT432" s="3320">
        <f t="shared" si="267"/>
        <v>0</v>
      </c>
    </row>
    <row r="433" spans="1:72">
      <c r="A433" s="3265"/>
      <c r="B433" s="3266"/>
      <c r="C433" s="3266"/>
      <c r="D433" s="3267"/>
      <c r="E433" s="3268">
        <f t="shared" si="239"/>
        <v>0</v>
      </c>
      <c r="F433" s="3269"/>
      <c r="G433" s="3270">
        <f t="shared" si="240"/>
        <v>0</v>
      </c>
      <c r="H433" s="3271">
        <f t="shared" si="241"/>
        <v>0</v>
      </c>
      <c r="I433" s="3278"/>
      <c r="J433" s="3278"/>
      <c r="K433" s="3278"/>
      <c r="L433" s="3278"/>
      <c r="M433" s="3278"/>
      <c r="N433" s="3278"/>
      <c r="O433" s="3278"/>
      <c r="P433" s="3278"/>
      <c r="Q433" s="3278"/>
      <c r="R433" s="3278"/>
      <c r="S433" s="3278"/>
      <c r="T433" s="3278"/>
      <c r="U433" s="3278"/>
      <c r="V433" s="3278"/>
      <c r="W433" s="3278"/>
      <c r="X433" s="3278"/>
      <c r="Y433" s="3278"/>
      <c r="Z433" s="3278"/>
      <c r="AA433" s="3278"/>
      <c r="AB433" s="3278"/>
      <c r="AC433" s="3268">
        <f t="shared" si="242"/>
        <v>0</v>
      </c>
      <c r="AD433" s="3288"/>
      <c r="AE433" s="3288"/>
      <c r="AF433" s="3288"/>
      <c r="AG433" s="3288"/>
      <c r="AH433" s="3288"/>
      <c r="AI433" s="3288"/>
      <c r="AJ433" s="3288"/>
      <c r="AK433" s="3288"/>
      <c r="AL433" s="3288"/>
      <c r="AM433" s="3288"/>
      <c r="AN433" s="3288"/>
      <c r="AO433" s="3288"/>
      <c r="AP433" s="3288"/>
      <c r="AQ433" s="3288"/>
      <c r="AR433" s="3288"/>
      <c r="AS433" s="3288"/>
      <c r="AT433" s="3298"/>
      <c r="AU433" s="3299"/>
      <c r="AV433" s="972">
        <f t="shared" si="243"/>
        <v>0</v>
      </c>
      <c r="AW433" s="972">
        <f t="shared" si="244"/>
        <v>0</v>
      </c>
      <c r="AX433" s="972">
        <f t="shared" si="245"/>
        <v>0</v>
      </c>
      <c r="AY433" s="3313">
        <f t="shared" si="246"/>
        <v>0</v>
      </c>
      <c r="AZ433" s="3268">
        <f t="shared" si="247"/>
        <v>0</v>
      </c>
      <c r="BA433" s="3268">
        <f t="shared" si="248"/>
        <v>0</v>
      </c>
      <c r="BB433" s="3268">
        <f t="shared" si="249"/>
        <v>0</v>
      </c>
      <c r="BC433" s="3268">
        <f t="shared" si="250"/>
        <v>0</v>
      </c>
      <c r="BD433" s="3268">
        <f t="shared" si="251"/>
        <v>0</v>
      </c>
      <c r="BE433" s="3268">
        <f t="shared" si="252"/>
        <v>0</v>
      </c>
      <c r="BF433" s="3268">
        <f t="shared" si="253"/>
        <v>0</v>
      </c>
      <c r="BG433" s="3268">
        <f t="shared" si="254"/>
        <v>0</v>
      </c>
      <c r="BH433" s="3268">
        <f t="shared" si="255"/>
        <v>0</v>
      </c>
      <c r="BI433" s="3268">
        <f t="shared" si="256"/>
        <v>0</v>
      </c>
      <c r="BJ433" s="3268">
        <f t="shared" si="257"/>
        <v>0</v>
      </c>
      <c r="BK433" s="3268">
        <f t="shared" si="258"/>
        <v>0</v>
      </c>
      <c r="BL433" s="3268">
        <f t="shared" si="259"/>
        <v>0</v>
      </c>
      <c r="BM433" s="3268">
        <f t="shared" si="260"/>
        <v>0</v>
      </c>
      <c r="BN433" s="3268">
        <f t="shared" si="261"/>
        <v>0</v>
      </c>
      <c r="BO433" s="3268">
        <f t="shared" si="262"/>
        <v>0</v>
      </c>
      <c r="BP433" s="3268">
        <f t="shared" si="263"/>
        <v>0</v>
      </c>
      <c r="BQ433" s="3268">
        <f t="shared" si="264"/>
        <v>0</v>
      </c>
      <c r="BR433" s="3268">
        <f t="shared" si="265"/>
        <v>0</v>
      </c>
      <c r="BS433" s="3268">
        <f t="shared" si="266"/>
        <v>0</v>
      </c>
      <c r="BT433" s="3320">
        <f t="shared" si="267"/>
        <v>0</v>
      </c>
    </row>
    <row r="434" spans="1:72">
      <c r="A434" s="3265"/>
      <c r="B434" s="3266"/>
      <c r="C434" s="3266"/>
      <c r="D434" s="3267"/>
      <c r="E434" s="3268">
        <f t="shared" si="239"/>
        <v>0</v>
      </c>
      <c r="F434" s="3269"/>
      <c r="G434" s="3270">
        <f t="shared" si="240"/>
        <v>0</v>
      </c>
      <c r="H434" s="3271">
        <f t="shared" si="241"/>
        <v>0</v>
      </c>
      <c r="I434" s="3278"/>
      <c r="J434" s="3278"/>
      <c r="K434" s="3278"/>
      <c r="L434" s="3278"/>
      <c r="M434" s="3278"/>
      <c r="N434" s="3278"/>
      <c r="O434" s="3278"/>
      <c r="P434" s="3278"/>
      <c r="Q434" s="3278"/>
      <c r="R434" s="3278"/>
      <c r="S434" s="3278"/>
      <c r="T434" s="3278"/>
      <c r="U434" s="3278"/>
      <c r="V434" s="3278"/>
      <c r="W434" s="3278"/>
      <c r="X434" s="3278"/>
      <c r="Y434" s="3278"/>
      <c r="Z434" s="3278"/>
      <c r="AA434" s="3278"/>
      <c r="AB434" s="3278"/>
      <c r="AC434" s="3268">
        <f t="shared" si="242"/>
        <v>0</v>
      </c>
      <c r="AD434" s="3288"/>
      <c r="AE434" s="3288"/>
      <c r="AF434" s="3288"/>
      <c r="AG434" s="3288"/>
      <c r="AH434" s="3288"/>
      <c r="AI434" s="3288"/>
      <c r="AJ434" s="3288"/>
      <c r="AK434" s="3288"/>
      <c r="AL434" s="3288"/>
      <c r="AM434" s="3288"/>
      <c r="AN434" s="3288"/>
      <c r="AO434" s="3288"/>
      <c r="AP434" s="3288"/>
      <c r="AQ434" s="3288"/>
      <c r="AR434" s="3288"/>
      <c r="AS434" s="3288"/>
      <c r="AT434" s="3298"/>
      <c r="AU434" s="3299"/>
      <c r="AV434" s="972">
        <f t="shared" si="243"/>
        <v>0</v>
      </c>
      <c r="AW434" s="972">
        <f t="shared" si="244"/>
        <v>0</v>
      </c>
      <c r="AX434" s="972">
        <f t="shared" si="245"/>
        <v>0</v>
      </c>
      <c r="AY434" s="3313">
        <f t="shared" si="246"/>
        <v>0</v>
      </c>
      <c r="AZ434" s="3268">
        <f t="shared" si="247"/>
        <v>0</v>
      </c>
      <c r="BA434" s="3268">
        <f t="shared" si="248"/>
        <v>0</v>
      </c>
      <c r="BB434" s="3268">
        <f t="shared" si="249"/>
        <v>0</v>
      </c>
      <c r="BC434" s="3268">
        <f t="shared" si="250"/>
        <v>0</v>
      </c>
      <c r="BD434" s="3268">
        <f t="shared" si="251"/>
        <v>0</v>
      </c>
      <c r="BE434" s="3268">
        <f t="shared" si="252"/>
        <v>0</v>
      </c>
      <c r="BF434" s="3268">
        <f t="shared" si="253"/>
        <v>0</v>
      </c>
      <c r="BG434" s="3268">
        <f t="shared" si="254"/>
        <v>0</v>
      </c>
      <c r="BH434" s="3268">
        <f t="shared" si="255"/>
        <v>0</v>
      </c>
      <c r="BI434" s="3268">
        <f t="shared" si="256"/>
        <v>0</v>
      </c>
      <c r="BJ434" s="3268">
        <f t="shared" si="257"/>
        <v>0</v>
      </c>
      <c r="BK434" s="3268">
        <f t="shared" si="258"/>
        <v>0</v>
      </c>
      <c r="BL434" s="3268">
        <f t="shared" si="259"/>
        <v>0</v>
      </c>
      <c r="BM434" s="3268">
        <f t="shared" si="260"/>
        <v>0</v>
      </c>
      <c r="BN434" s="3268">
        <f t="shared" si="261"/>
        <v>0</v>
      </c>
      <c r="BO434" s="3268">
        <f t="shared" si="262"/>
        <v>0</v>
      </c>
      <c r="BP434" s="3268">
        <f t="shared" si="263"/>
        <v>0</v>
      </c>
      <c r="BQ434" s="3268">
        <f t="shared" si="264"/>
        <v>0</v>
      </c>
      <c r="BR434" s="3268">
        <f t="shared" si="265"/>
        <v>0</v>
      </c>
      <c r="BS434" s="3268">
        <f t="shared" si="266"/>
        <v>0</v>
      </c>
      <c r="BT434" s="3320">
        <f t="shared" si="267"/>
        <v>0</v>
      </c>
    </row>
    <row r="435" spans="1:72">
      <c r="A435" s="3265"/>
      <c r="B435" s="3266"/>
      <c r="C435" s="3266"/>
      <c r="D435" s="3267"/>
      <c r="E435" s="3268">
        <f t="shared" si="239"/>
        <v>0</v>
      </c>
      <c r="F435" s="3269"/>
      <c r="G435" s="3270">
        <f t="shared" si="240"/>
        <v>0</v>
      </c>
      <c r="H435" s="3271">
        <f t="shared" si="241"/>
        <v>0</v>
      </c>
      <c r="I435" s="3278"/>
      <c r="J435" s="3278"/>
      <c r="K435" s="3278"/>
      <c r="L435" s="3278"/>
      <c r="M435" s="3278"/>
      <c r="N435" s="3278"/>
      <c r="O435" s="3278"/>
      <c r="P435" s="3278"/>
      <c r="Q435" s="3278"/>
      <c r="R435" s="3278"/>
      <c r="S435" s="3278"/>
      <c r="T435" s="3278"/>
      <c r="U435" s="3278"/>
      <c r="V435" s="3278"/>
      <c r="W435" s="3278"/>
      <c r="X435" s="3278"/>
      <c r="Y435" s="3278"/>
      <c r="Z435" s="3278"/>
      <c r="AA435" s="3278"/>
      <c r="AB435" s="3278"/>
      <c r="AC435" s="3268">
        <f t="shared" si="242"/>
        <v>0</v>
      </c>
      <c r="AD435" s="3288"/>
      <c r="AE435" s="3288"/>
      <c r="AF435" s="3288"/>
      <c r="AG435" s="3288"/>
      <c r="AH435" s="3288"/>
      <c r="AI435" s="3288"/>
      <c r="AJ435" s="3288"/>
      <c r="AK435" s="3288"/>
      <c r="AL435" s="3288"/>
      <c r="AM435" s="3288"/>
      <c r="AN435" s="3288"/>
      <c r="AO435" s="3288"/>
      <c r="AP435" s="3288"/>
      <c r="AQ435" s="3288"/>
      <c r="AR435" s="3288"/>
      <c r="AS435" s="3288"/>
      <c r="AT435" s="3298"/>
      <c r="AU435" s="3299"/>
      <c r="AV435" s="972">
        <f t="shared" si="243"/>
        <v>0</v>
      </c>
      <c r="AW435" s="972">
        <f t="shared" si="244"/>
        <v>0</v>
      </c>
      <c r="AX435" s="972">
        <f t="shared" si="245"/>
        <v>0</v>
      </c>
      <c r="AY435" s="3313">
        <f t="shared" si="246"/>
        <v>0</v>
      </c>
      <c r="AZ435" s="3268">
        <f t="shared" si="247"/>
        <v>0</v>
      </c>
      <c r="BA435" s="3268">
        <f t="shared" si="248"/>
        <v>0</v>
      </c>
      <c r="BB435" s="3268">
        <f t="shared" si="249"/>
        <v>0</v>
      </c>
      <c r="BC435" s="3268">
        <f t="shared" si="250"/>
        <v>0</v>
      </c>
      <c r="BD435" s="3268">
        <f t="shared" si="251"/>
        <v>0</v>
      </c>
      <c r="BE435" s="3268">
        <f t="shared" si="252"/>
        <v>0</v>
      </c>
      <c r="BF435" s="3268">
        <f t="shared" si="253"/>
        <v>0</v>
      </c>
      <c r="BG435" s="3268">
        <f t="shared" si="254"/>
        <v>0</v>
      </c>
      <c r="BH435" s="3268">
        <f t="shared" si="255"/>
        <v>0</v>
      </c>
      <c r="BI435" s="3268">
        <f t="shared" si="256"/>
        <v>0</v>
      </c>
      <c r="BJ435" s="3268">
        <f t="shared" si="257"/>
        <v>0</v>
      </c>
      <c r="BK435" s="3268">
        <f t="shared" si="258"/>
        <v>0</v>
      </c>
      <c r="BL435" s="3268">
        <f t="shared" si="259"/>
        <v>0</v>
      </c>
      <c r="BM435" s="3268">
        <f t="shared" si="260"/>
        <v>0</v>
      </c>
      <c r="BN435" s="3268">
        <f t="shared" si="261"/>
        <v>0</v>
      </c>
      <c r="BO435" s="3268">
        <f t="shared" si="262"/>
        <v>0</v>
      </c>
      <c r="BP435" s="3268">
        <f t="shared" si="263"/>
        <v>0</v>
      </c>
      <c r="BQ435" s="3268">
        <f t="shared" si="264"/>
        <v>0</v>
      </c>
      <c r="BR435" s="3268">
        <f t="shared" si="265"/>
        <v>0</v>
      </c>
      <c r="BS435" s="3268">
        <f t="shared" si="266"/>
        <v>0</v>
      </c>
      <c r="BT435" s="3320">
        <f t="shared" si="267"/>
        <v>0</v>
      </c>
    </row>
    <row r="436" spans="1:72">
      <c r="A436" s="3265"/>
      <c r="B436" s="3266"/>
      <c r="C436" s="3266"/>
      <c r="D436" s="3267"/>
      <c r="E436" s="3268">
        <f t="shared" si="239"/>
        <v>0</v>
      </c>
      <c r="F436" s="3269"/>
      <c r="G436" s="3270">
        <f t="shared" si="240"/>
        <v>0</v>
      </c>
      <c r="H436" s="3271">
        <f t="shared" si="241"/>
        <v>0</v>
      </c>
      <c r="I436" s="3278"/>
      <c r="J436" s="3278"/>
      <c r="K436" s="3278"/>
      <c r="L436" s="3278"/>
      <c r="M436" s="3278"/>
      <c r="N436" s="3278"/>
      <c r="O436" s="3278"/>
      <c r="P436" s="3278"/>
      <c r="Q436" s="3278"/>
      <c r="R436" s="3278"/>
      <c r="S436" s="3278"/>
      <c r="T436" s="3278"/>
      <c r="U436" s="3278"/>
      <c r="V436" s="3278"/>
      <c r="W436" s="3278"/>
      <c r="X436" s="3278"/>
      <c r="Y436" s="3278"/>
      <c r="Z436" s="3278"/>
      <c r="AA436" s="3278"/>
      <c r="AB436" s="3278"/>
      <c r="AC436" s="3268">
        <f t="shared" si="242"/>
        <v>0</v>
      </c>
      <c r="AD436" s="3288"/>
      <c r="AE436" s="3288"/>
      <c r="AF436" s="3288"/>
      <c r="AG436" s="3288"/>
      <c r="AH436" s="3288"/>
      <c r="AI436" s="3288"/>
      <c r="AJ436" s="3288"/>
      <c r="AK436" s="3288"/>
      <c r="AL436" s="3288"/>
      <c r="AM436" s="3288"/>
      <c r="AN436" s="3288"/>
      <c r="AO436" s="3288"/>
      <c r="AP436" s="3288"/>
      <c r="AQ436" s="3288"/>
      <c r="AR436" s="3288"/>
      <c r="AS436" s="3288"/>
      <c r="AT436" s="3298"/>
      <c r="AU436" s="3299"/>
      <c r="AV436" s="972">
        <f t="shared" si="243"/>
        <v>0</v>
      </c>
      <c r="AW436" s="972">
        <f t="shared" si="244"/>
        <v>0</v>
      </c>
      <c r="AX436" s="972">
        <f t="shared" si="245"/>
        <v>0</v>
      </c>
      <c r="AY436" s="3313">
        <f t="shared" si="246"/>
        <v>0</v>
      </c>
      <c r="AZ436" s="3268">
        <f t="shared" si="247"/>
        <v>0</v>
      </c>
      <c r="BA436" s="3268">
        <f t="shared" si="248"/>
        <v>0</v>
      </c>
      <c r="BB436" s="3268">
        <f t="shared" si="249"/>
        <v>0</v>
      </c>
      <c r="BC436" s="3268">
        <f t="shared" si="250"/>
        <v>0</v>
      </c>
      <c r="BD436" s="3268">
        <f t="shared" si="251"/>
        <v>0</v>
      </c>
      <c r="BE436" s="3268">
        <f t="shared" si="252"/>
        <v>0</v>
      </c>
      <c r="BF436" s="3268">
        <f t="shared" si="253"/>
        <v>0</v>
      </c>
      <c r="BG436" s="3268">
        <f t="shared" si="254"/>
        <v>0</v>
      </c>
      <c r="BH436" s="3268">
        <f t="shared" si="255"/>
        <v>0</v>
      </c>
      <c r="BI436" s="3268">
        <f t="shared" si="256"/>
        <v>0</v>
      </c>
      <c r="BJ436" s="3268">
        <f t="shared" si="257"/>
        <v>0</v>
      </c>
      <c r="BK436" s="3268">
        <f t="shared" si="258"/>
        <v>0</v>
      </c>
      <c r="BL436" s="3268">
        <f t="shared" si="259"/>
        <v>0</v>
      </c>
      <c r="BM436" s="3268">
        <f t="shared" si="260"/>
        <v>0</v>
      </c>
      <c r="BN436" s="3268">
        <f t="shared" si="261"/>
        <v>0</v>
      </c>
      <c r="BO436" s="3268">
        <f t="shared" si="262"/>
        <v>0</v>
      </c>
      <c r="BP436" s="3268">
        <f t="shared" si="263"/>
        <v>0</v>
      </c>
      <c r="BQ436" s="3268">
        <f t="shared" si="264"/>
        <v>0</v>
      </c>
      <c r="BR436" s="3268">
        <f t="shared" si="265"/>
        <v>0</v>
      </c>
      <c r="BS436" s="3268">
        <f t="shared" si="266"/>
        <v>0</v>
      </c>
      <c r="BT436" s="3320">
        <f t="shared" si="267"/>
        <v>0</v>
      </c>
    </row>
    <row r="437" spans="1:72">
      <c r="A437" s="3265"/>
      <c r="B437" s="3266"/>
      <c r="C437" s="3266"/>
      <c r="D437" s="3267"/>
      <c r="E437" s="3268">
        <f t="shared" si="239"/>
        <v>0</v>
      </c>
      <c r="F437" s="3269"/>
      <c r="G437" s="3270">
        <f t="shared" si="240"/>
        <v>0</v>
      </c>
      <c r="H437" s="3271">
        <f t="shared" si="241"/>
        <v>0</v>
      </c>
      <c r="I437" s="3278"/>
      <c r="J437" s="3278"/>
      <c r="K437" s="3278"/>
      <c r="L437" s="3278"/>
      <c r="M437" s="3278"/>
      <c r="N437" s="3278"/>
      <c r="O437" s="3278"/>
      <c r="P437" s="3278"/>
      <c r="Q437" s="3278"/>
      <c r="R437" s="3278"/>
      <c r="S437" s="3278"/>
      <c r="T437" s="3278"/>
      <c r="U437" s="3278"/>
      <c r="V437" s="3278"/>
      <c r="W437" s="3278"/>
      <c r="X437" s="3278"/>
      <c r="Y437" s="3278"/>
      <c r="Z437" s="3278"/>
      <c r="AA437" s="3278"/>
      <c r="AB437" s="3278"/>
      <c r="AC437" s="3268">
        <f t="shared" si="242"/>
        <v>0</v>
      </c>
      <c r="AD437" s="3288"/>
      <c r="AE437" s="3288"/>
      <c r="AF437" s="3288"/>
      <c r="AG437" s="3288"/>
      <c r="AH437" s="3288"/>
      <c r="AI437" s="3288"/>
      <c r="AJ437" s="3288"/>
      <c r="AK437" s="3288"/>
      <c r="AL437" s="3288"/>
      <c r="AM437" s="3288"/>
      <c r="AN437" s="3288"/>
      <c r="AO437" s="3288"/>
      <c r="AP437" s="3288"/>
      <c r="AQ437" s="3288"/>
      <c r="AR437" s="3288"/>
      <c r="AS437" s="3288"/>
      <c r="AT437" s="3298"/>
      <c r="AU437" s="3299"/>
      <c r="AV437" s="972">
        <f t="shared" si="243"/>
        <v>0</v>
      </c>
      <c r="AW437" s="972">
        <f t="shared" si="244"/>
        <v>0</v>
      </c>
      <c r="AX437" s="972">
        <f t="shared" si="245"/>
        <v>0</v>
      </c>
      <c r="AY437" s="3313">
        <f t="shared" si="246"/>
        <v>0</v>
      </c>
      <c r="AZ437" s="3268">
        <f t="shared" si="247"/>
        <v>0</v>
      </c>
      <c r="BA437" s="3268">
        <f t="shared" si="248"/>
        <v>0</v>
      </c>
      <c r="BB437" s="3268">
        <f t="shared" si="249"/>
        <v>0</v>
      </c>
      <c r="BC437" s="3268">
        <f t="shared" si="250"/>
        <v>0</v>
      </c>
      <c r="BD437" s="3268">
        <f t="shared" si="251"/>
        <v>0</v>
      </c>
      <c r="BE437" s="3268">
        <f t="shared" si="252"/>
        <v>0</v>
      </c>
      <c r="BF437" s="3268">
        <f t="shared" si="253"/>
        <v>0</v>
      </c>
      <c r="BG437" s="3268">
        <f t="shared" si="254"/>
        <v>0</v>
      </c>
      <c r="BH437" s="3268">
        <f t="shared" si="255"/>
        <v>0</v>
      </c>
      <c r="BI437" s="3268">
        <f t="shared" si="256"/>
        <v>0</v>
      </c>
      <c r="BJ437" s="3268">
        <f t="shared" si="257"/>
        <v>0</v>
      </c>
      <c r="BK437" s="3268">
        <f t="shared" si="258"/>
        <v>0</v>
      </c>
      <c r="BL437" s="3268">
        <f t="shared" si="259"/>
        <v>0</v>
      </c>
      <c r="BM437" s="3268">
        <f t="shared" si="260"/>
        <v>0</v>
      </c>
      <c r="BN437" s="3268">
        <f t="shared" si="261"/>
        <v>0</v>
      </c>
      <c r="BO437" s="3268">
        <f t="shared" si="262"/>
        <v>0</v>
      </c>
      <c r="BP437" s="3268">
        <f t="shared" si="263"/>
        <v>0</v>
      </c>
      <c r="BQ437" s="3268">
        <f t="shared" si="264"/>
        <v>0</v>
      </c>
      <c r="BR437" s="3268">
        <f t="shared" si="265"/>
        <v>0</v>
      </c>
      <c r="BS437" s="3268">
        <f t="shared" si="266"/>
        <v>0</v>
      </c>
      <c r="BT437" s="3320">
        <f t="shared" si="267"/>
        <v>0</v>
      </c>
    </row>
    <row r="438" spans="1:72">
      <c r="A438" s="3265"/>
      <c r="B438" s="3266"/>
      <c r="C438" s="3266"/>
      <c r="D438" s="3267"/>
      <c r="E438" s="3268">
        <f t="shared" si="239"/>
        <v>0</v>
      </c>
      <c r="F438" s="3269"/>
      <c r="G438" s="3270">
        <f t="shared" si="240"/>
        <v>0</v>
      </c>
      <c r="H438" s="3271">
        <f t="shared" si="241"/>
        <v>0</v>
      </c>
      <c r="I438" s="3278"/>
      <c r="J438" s="3278"/>
      <c r="K438" s="3278"/>
      <c r="L438" s="3278"/>
      <c r="M438" s="3278"/>
      <c r="N438" s="3278"/>
      <c r="O438" s="3278"/>
      <c r="P438" s="3278"/>
      <c r="Q438" s="3278"/>
      <c r="R438" s="3278"/>
      <c r="S438" s="3278"/>
      <c r="T438" s="3278"/>
      <c r="U438" s="3278"/>
      <c r="V438" s="3278"/>
      <c r="W438" s="3278"/>
      <c r="X438" s="3278"/>
      <c r="Y438" s="3278"/>
      <c r="Z438" s="3278"/>
      <c r="AA438" s="3278"/>
      <c r="AB438" s="3278"/>
      <c r="AC438" s="3268">
        <f t="shared" si="242"/>
        <v>0</v>
      </c>
      <c r="AD438" s="3288"/>
      <c r="AE438" s="3288"/>
      <c r="AF438" s="3288"/>
      <c r="AG438" s="3288"/>
      <c r="AH438" s="3288"/>
      <c r="AI438" s="3288"/>
      <c r="AJ438" s="3288"/>
      <c r="AK438" s="3288"/>
      <c r="AL438" s="3288"/>
      <c r="AM438" s="3288"/>
      <c r="AN438" s="3288"/>
      <c r="AO438" s="3288"/>
      <c r="AP438" s="3288"/>
      <c r="AQ438" s="3288"/>
      <c r="AR438" s="3288"/>
      <c r="AS438" s="3288"/>
      <c r="AT438" s="3298"/>
      <c r="AU438" s="3299"/>
      <c r="AV438" s="972">
        <f t="shared" si="243"/>
        <v>0</v>
      </c>
      <c r="AW438" s="972">
        <f t="shared" si="244"/>
        <v>0</v>
      </c>
      <c r="AX438" s="972">
        <f t="shared" si="245"/>
        <v>0</v>
      </c>
      <c r="AY438" s="3313">
        <f t="shared" si="246"/>
        <v>0</v>
      </c>
      <c r="AZ438" s="3268">
        <f t="shared" si="247"/>
        <v>0</v>
      </c>
      <c r="BA438" s="3268">
        <f t="shared" si="248"/>
        <v>0</v>
      </c>
      <c r="BB438" s="3268">
        <f t="shared" si="249"/>
        <v>0</v>
      </c>
      <c r="BC438" s="3268">
        <f t="shared" si="250"/>
        <v>0</v>
      </c>
      <c r="BD438" s="3268">
        <f t="shared" si="251"/>
        <v>0</v>
      </c>
      <c r="BE438" s="3268">
        <f t="shared" si="252"/>
        <v>0</v>
      </c>
      <c r="BF438" s="3268">
        <f t="shared" si="253"/>
        <v>0</v>
      </c>
      <c r="BG438" s="3268">
        <f t="shared" si="254"/>
        <v>0</v>
      </c>
      <c r="BH438" s="3268">
        <f t="shared" si="255"/>
        <v>0</v>
      </c>
      <c r="BI438" s="3268">
        <f t="shared" si="256"/>
        <v>0</v>
      </c>
      <c r="BJ438" s="3268">
        <f t="shared" si="257"/>
        <v>0</v>
      </c>
      <c r="BK438" s="3268">
        <f t="shared" si="258"/>
        <v>0</v>
      </c>
      <c r="BL438" s="3268">
        <f t="shared" si="259"/>
        <v>0</v>
      </c>
      <c r="BM438" s="3268">
        <f t="shared" si="260"/>
        <v>0</v>
      </c>
      <c r="BN438" s="3268">
        <f t="shared" si="261"/>
        <v>0</v>
      </c>
      <c r="BO438" s="3268">
        <f t="shared" si="262"/>
        <v>0</v>
      </c>
      <c r="BP438" s="3268">
        <f t="shared" si="263"/>
        <v>0</v>
      </c>
      <c r="BQ438" s="3268">
        <f t="shared" si="264"/>
        <v>0</v>
      </c>
      <c r="BR438" s="3268">
        <f t="shared" si="265"/>
        <v>0</v>
      </c>
      <c r="BS438" s="3268">
        <f t="shared" si="266"/>
        <v>0</v>
      </c>
      <c r="BT438" s="3320">
        <f t="shared" si="267"/>
        <v>0</v>
      </c>
    </row>
    <row r="439" spans="1:72">
      <c r="A439" s="3265"/>
      <c r="B439" s="3266"/>
      <c r="C439" s="3266"/>
      <c r="D439" s="3267"/>
      <c r="E439" s="3268">
        <f t="shared" si="239"/>
        <v>0</v>
      </c>
      <c r="F439" s="3269"/>
      <c r="G439" s="3270">
        <f t="shared" si="240"/>
        <v>0</v>
      </c>
      <c r="H439" s="3271">
        <f t="shared" si="241"/>
        <v>0</v>
      </c>
      <c r="I439" s="3278"/>
      <c r="J439" s="3278"/>
      <c r="K439" s="3278"/>
      <c r="L439" s="3278"/>
      <c r="M439" s="3278"/>
      <c r="N439" s="3278"/>
      <c r="O439" s="3278"/>
      <c r="P439" s="3278"/>
      <c r="Q439" s="3278"/>
      <c r="R439" s="3278"/>
      <c r="S439" s="3278"/>
      <c r="T439" s="3278"/>
      <c r="U439" s="3278"/>
      <c r="V439" s="3278"/>
      <c r="W439" s="3278"/>
      <c r="X439" s="3278"/>
      <c r="Y439" s="3278"/>
      <c r="Z439" s="3278"/>
      <c r="AA439" s="3278"/>
      <c r="AB439" s="3278"/>
      <c r="AC439" s="3268">
        <f t="shared" si="242"/>
        <v>0</v>
      </c>
      <c r="AD439" s="3288"/>
      <c r="AE439" s="3288"/>
      <c r="AF439" s="3288"/>
      <c r="AG439" s="3288"/>
      <c r="AH439" s="3288"/>
      <c r="AI439" s="3288"/>
      <c r="AJ439" s="3288"/>
      <c r="AK439" s="3288"/>
      <c r="AL439" s="3288"/>
      <c r="AM439" s="3288"/>
      <c r="AN439" s="3288"/>
      <c r="AO439" s="3288"/>
      <c r="AP439" s="3288"/>
      <c r="AQ439" s="3288"/>
      <c r="AR439" s="3288"/>
      <c r="AS439" s="3288"/>
      <c r="AT439" s="3298"/>
      <c r="AU439" s="3299"/>
      <c r="AV439" s="972">
        <f t="shared" si="243"/>
        <v>0</v>
      </c>
      <c r="AW439" s="972">
        <f t="shared" si="244"/>
        <v>0</v>
      </c>
      <c r="AX439" s="972">
        <f t="shared" si="245"/>
        <v>0</v>
      </c>
      <c r="AY439" s="3313">
        <f t="shared" si="246"/>
        <v>0</v>
      </c>
      <c r="AZ439" s="3268">
        <f t="shared" si="247"/>
        <v>0</v>
      </c>
      <c r="BA439" s="3268">
        <f t="shared" si="248"/>
        <v>0</v>
      </c>
      <c r="BB439" s="3268">
        <f t="shared" si="249"/>
        <v>0</v>
      </c>
      <c r="BC439" s="3268">
        <f t="shared" si="250"/>
        <v>0</v>
      </c>
      <c r="BD439" s="3268">
        <f t="shared" si="251"/>
        <v>0</v>
      </c>
      <c r="BE439" s="3268">
        <f t="shared" si="252"/>
        <v>0</v>
      </c>
      <c r="BF439" s="3268">
        <f t="shared" si="253"/>
        <v>0</v>
      </c>
      <c r="BG439" s="3268">
        <f t="shared" si="254"/>
        <v>0</v>
      </c>
      <c r="BH439" s="3268">
        <f t="shared" si="255"/>
        <v>0</v>
      </c>
      <c r="BI439" s="3268">
        <f t="shared" si="256"/>
        <v>0</v>
      </c>
      <c r="BJ439" s="3268">
        <f t="shared" si="257"/>
        <v>0</v>
      </c>
      <c r="BK439" s="3268">
        <f t="shared" si="258"/>
        <v>0</v>
      </c>
      <c r="BL439" s="3268">
        <f t="shared" si="259"/>
        <v>0</v>
      </c>
      <c r="BM439" s="3268">
        <f t="shared" si="260"/>
        <v>0</v>
      </c>
      <c r="BN439" s="3268">
        <f t="shared" si="261"/>
        <v>0</v>
      </c>
      <c r="BO439" s="3268">
        <f t="shared" si="262"/>
        <v>0</v>
      </c>
      <c r="BP439" s="3268">
        <f t="shared" si="263"/>
        <v>0</v>
      </c>
      <c r="BQ439" s="3268">
        <f t="shared" si="264"/>
        <v>0</v>
      </c>
      <c r="BR439" s="3268">
        <f t="shared" si="265"/>
        <v>0</v>
      </c>
      <c r="BS439" s="3268">
        <f t="shared" si="266"/>
        <v>0</v>
      </c>
      <c r="BT439" s="3320">
        <f t="shared" si="267"/>
        <v>0</v>
      </c>
    </row>
    <row r="440" spans="1:72">
      <c r="A440" s="3265"/>
      <c r="B440" s="3266"/>
      <c r="C440" s="3266"/>
      <c r="D440" s="3267"/>
      <c r="E440" s="3268">
        <f t="shared" si="239"/>
        <v>0</v>
      </c>
      <c r="F440" s="3269"/>
      <c r="G440" s="3270">
        <f t="shared" si="240"/>
        <v>0</v>
      </c>
      <c r="H440" s="3271">
        <f t="shared" si="241"/>
        <v>0</v>
      </c>
      <c r="I440" s="3278"/>
      <c r="J440" s="3278"/>
      <c r="K440" s="3278"/>
      <c r="L440" s="3278"/>
      <c r="M440" s="3278"/>
      <c r="N440" s="3278"/>
      <c r="O440" s="3278"/>
      <c r="P440" s="3278"/>
      <c r="Q440" s="3278"/>
      <c r="R440" s="3278"/>
      <c r="S440" s="3278"/>
      <c r="T440" s="3278"/>
      <c r="U440" s="3278"/>
      <c r="V440" s="3278"/>
      <c r="W440" s="3278"/>
      <c r="X440" s="3278"/>
      <c r="Y440" s="3278"/>
      <c r="Z440" s="3278"/>
      <c r="AA440" s="3278"/>
      <c r="AB440" s="3278"/>
      <c r="AC440" s="3268">
        <f t="shared" si="242"/>
        <v>0</v>
      </c>
      <c r="AD440" s="3288"/>
      <c r="AE440" s="3288"/>
      <c r="AF440" s="3288"/>
      <c r="AG440" s="3288"/>
      <c r="AH440" s="3288"/>
      <c r="AI440" s="3288"/>
      <c r="AJ440" s="3288"/>
      <c r="AK440" s="3288"/>
      <c r="AL440" s="3288"/>
      <c r="AM440" s="3288"/>
      <c r="AN440" s="3288"/>
      <c r="AO440" s="3288"/>
      <c r="AP440" s="3288"/>
      <c r="AQ440" s="3288"/>
      <c r="AR440" s="3288"/>
      <c r="AS440" s="3288"/>
      <c r="AT440" s="3298"/>
      <c r="AU440" s="3299"/>
      <c r="AV440" s="972">
        <f t="shared" si="243"/>
        <v>0</v>
      </c>
      <c r="AW440" s="972">
        <f t="shared" si="244"/>
        <v>0</v>
      </c>
      <c r="AX440" s="972">
        <f t="shared" si="245"/>
        <v>0</v>
      </c>
      <c r="AY440" s="3313">
        <f t="shared" si="246"/>
        <v>0</v>
      </c>
      <c r="AZ440" s="3268">
        <f t="shared" si="247"/>
        <v>0</v>
      </c>
      <c r="BA440" s="3268">
        <f t="shared" si="248"/>
        <v>0</v>
      </c>
      <c r="BB440" s="3268">
        <f t="shared" si="249"/>
        <v>0</v>
      </c>
      <c r="BC440" s="3268">
        <f t="shared" si="250"/>
        <v>0</v>
      </c>
      <c r="BD440" s="3268">
        <f t="shared" si="251"/>
        <v>0</v>
      </c>
      <c r="BE440" s="3268">
        <f t="shared" si="252"/>
        <v>0</v>
      </c>
      <c r="BF440" s="3268">
        <f t="shared" si="253"/>
        <v>0</v>
      </c>
      <c r="BG440" s="3268">
        <f t="shared" si="254"/>
        <v>0</v>
      </c>
      <c r="BH440" s="3268">
        <f t="shared" si="255"/>
        <v>0</v>
      </c>
      <c r="BI440" s="3268">
        <f t="shared" si="256"/>
        <v>0</v>
      </c>
      <c r="BJ440" s="3268">
        <f t="shared" si="257"/>
        <v>0</v>
      </c>
      <c r="BK440" s="3268">
        <f t="shared" si="258"/>
        <v>0</v>
      </c>
      <c r="BL440" s="3268">
        <f t="shared" si="259"/>
        <v>0</v>
      </c>
      <c r="BM440" s="3268">
        <f t="shared" si="260"/>
        <v>0</v>
      </c>
      <c r="BN440" s="3268">
        <f t="shared" si="261"/>
        <v>0</v>
      </c>
      <c r="BO440" s="3268">
        <f t="shared" si="262"/>
        <v>0</v>
      </c>
      <c r="BP440" s="3268">
        <f t="shared" si="263"/>
        <v>0</v>
      </c>
      <c r="BQ440" s="3268">
        <f t="shared" si="264"/>
        <v>0</v>
      </c>
      <c r="BR440" s="3268">
        <f t="shared" si="265"/>
        <v>0</v>
      </c>
      <c r="BS440" s="3268">
        <f t="shared" si="266"/>
        <v>0</v>
      </c>
      <c r="BT440" s="3320">
        <f t="shared" si="267"/>
        <v>0</v>
      </c>
    </row>
    <row r="441" spans="1:72">
      <c r="A441" s="3265"/>
      <c r="B441" s="3266"/>
      <c r="C441" s="3266"/>
      <c r="D441" s="3267"/>
      <c r="E441" s="3268">
        <f t="shared" si="239"/>
        <v>0</v>
      </c>
      <c r="F441" s="3269"/>
      <c r="G441" s="3270">
        <f t="shared" si="240"/>
        <v>0</v>
      </c>
      <c r="H441" s="3271">
        <f t="shared" si="241"/>
        <v>0</v>
      </c>
      <c r="I441" s="3278"/>
      <c r="J441" s="3278"/>
      <c r="K441" s="3278"/>
      <c r="L441" s="3278"/>
      <c r="M441" s="3278"/>
      <c r="N441" s="3278"/>
      <c r="O441" s="3278"/>
      <c r="P441" s="3278"/>
      <c r="Q441" s="3278"/>
      <c r="R441" s="3278"/>
      <c r="S441" s="3278"/>
      <c r="T441" s="3278"/>
      <c r="U441" s="3278"/>
      <c r="V441" s="3278"/>
      <c r="W441" s="3278"/>
      <c r="X441" s="3278"/>
      <c r="Y441" s="3278"/>
      <c r="Z441" s="3278"/>
      <c r="AA441" s="3278"/>
      <c r="AB441" s="3278"/>
      <c r="AC441" s="3268">
        <f t="shared" si="242"/>
        <v>0</v>
      </c>
      <c r="AD441" s="3288"/>
      <c r="AE441" s="3288"/>
      <c r="AF441" s="3288"/>
      <c r="AG441" s="3288"/>
      <c r="AH441" s="3288"/>
      <c r="AI441" s="3288"/>
      <c r="AJ441" s="3288"/>
      <c r="AK441" s="3288"/>
      <c r="AL441" s="3288"/>
      <c r="AM441" s="3288"/>
      <c r="AN441" s="3288"/>
      <c r="AO441" s="3288"/>
      <c r="AP441" s="3288"/>
      <c r="AQ441" s="3288"/>
      <c r="AR441" s="3288"/>
      <c r="AS441" s="3288"/>
      <c r="AT441" s="3298"/>
      <c r="AU441" s="3299"/>
      <c r="AV441" s="972">
        <f t="shared" si="243"/>
        <v>0</v>
      </c>
      <c r="AW441" s="972">
        <f t="shared" si="244"/>
        <v>0</v>
      </c>
      <c r="AX441" s="972">
        <f t="shared" si="245"/>
        <v>0</v>
      </c>
      <c r="AY441" s="3313">
        <f t="shared" si="246"/>
        <v>0</v>
      </c>
      <c r="AZ441" s="3268">
        <f t="shared" si="247"/>
        <v>0</v>
      </c>
      <c r="BA441" s="3268">
        <f t="shared" si="248"/>
        <v>0</v>
      </c>
      <c r="BB441" s="3268">
        <f t="shared" si="249"/>
        <v>0</v>
      </c>
      <c r="BC441" s="3268">
        <f t="shared" si="250"/>
        <v>0</v>
      </c>
      <c r="BD441" s="3268">
        <f t="shared" si="251"/>
        <v>0</v>
      </c>
      <c r="BE441" s="3268">
        <f t="shared" si="252"/>
        <v>0</v>
      </c>
      <c r="BF441" s="3268">
        <f t="shared" si="253"/>
        <v>0</v>
      </c>
      <c r="BG441" s="3268">
        <f t="shared" si="254"/>
        <v>0</v>
      </c>
      <c r="BH441" s="3268">
        <f t="shared" si="255"/>
        <v>0</v>
      </c>
      <c r="BI441" s="3268">
        <f t="shared" si="256"/>
        <v>0</v>
      </c>
      <c r="BJ441" s="3268">
        <f t="shared" si="257"/>
        <v>0</v>
      </c>
      <c r="BK441" s="3268">
        <f t="shared" si="258"/>
        <v>0</v>
      </c>
      <c r="BL441" s="3268">
        <f t="shared" si="259"/>
        <v>0</v>
      </c>
      <c r="BM441" s="3268">
        <f t="shared" si="260"/>
        <v>0</v>
      </c>
      <c r="BN441" s="3268">
        <f t="shared" si="261"/>
        <v>0</v>
      </c>
      <c r="BO441" s="3268">
        <f t="shared" si="262"/>
        <v>0</v>
      </c>
      <c r="BP441" s="3268">
        <f t="shared" si="263"/>
        <v>0</v>
      </c>
      <c r="BQ441" s="3268">
        <f t="shared" si="264"/>
        <v>0</v>
      </c>
      <c r="BR441" s="3268">
        <f t="shared" si="265"/>
        <v>0</v>
      </c>
      <c r="BS441" s="3268">
        <f t="shared" si="266"/>
        <v>0</v>
      </c>
      <c r="BT441" s="3320">
        <f t="shared" si="267"/>
        <v>0</v>
      </c>
    </row>
    <row r="442" spans="1:72">
      <c r="A442" s="3265"/>
      <c r="B442" s="3266"/>
      <c r="C442" s="3266"/>
      <c r="D442" s="3267"/>
      <c r="E442" s="3268">
        <f t="shared" si="239"/>
        <v>0</v>
      </c>
      <c r="F442" s="3269"/>
      <c r="G442" s="3270">
        <f t="shared" si="240"/>
        <v>0</v>
      </c>
      <c r="H442" s="3271">
        <f t="shared" si="241"/>
        <v>0</v>
      </c>
      <c r="I442" s="3278"/>
      <c r="J442" s="3278"/>
      <c r="K442" s="3278"/>
      <c r="L442" s="3278"/>
      <c r="M442" s="3278"/>
      <c r="N442" s="3278"/>
      <c r="O442" s="3278"/>
      <c r="P442" s="3278"/>
      <c r="Q442" s="3278"/>
      <c r="R442" s="3278"/>
      <c r="S442" s="3278"/>
      <c r="T442" s="3278"/>
      <c r="U442" s="3278"/>
      <c r="V442" s="3278"/>
      <c r="W442" s="3278"/>
      <c r="X442" s="3278"/>
      <c r="Y442" s="3278"/>
      <c r="Z442" s="3278"/>
      <c r="AA442" s="3278"/>
      <c r="AB442" s="3278"/>
      <c r="AC442" s="3268">
        <f t="shared" si="242"/>
        <v>0</v>
      </c>
      <c r="AD442" s="3288"/>
      <c r="AE442" s="3288"/>
      <c r="AF442" s="3288"/>
      <c r="AG442" s="3288"/>
      <c r="AH442" s="3288"/>
      <c r="AI442" s="3288"/>
      <c r="AJ442" s="3288"/>
      <c r="AK442" s="3288"/>
      <c r="AL442" s="3288"/>
      <c r="AM442" s="3288"/>
      <c r="AN442" s="3288"/>
      <c r="AO442" s="3288"/>
      <c r="AP442" s="3288"/>
      <c r="AQ442" s="3288"/>
      <c r="AR442" s="3288"/>
      <c r="AS442" s="3288"/>
      <c r="AT442" s="3298"/>
      <c r="AU442" s="3299"/>
      <c r="AV442" s="972">
        <f t="shared" si="243"/>
        <v>0</v>
      </c>
      <c r="AW442" s="972">
        <f t="shared" si="244"/>
        <v>0</v>
      </c>
      <c r="AX442" s="972">
        <f t="shared" si="245"/>
        <v>0</v>
      </c>
      <c r="AY442" s="3313">
        <f t="shared" si="246"/>
        <v>0</v>
      </c>
      <c r="AZ442" s="3268">
        <f t="shared" si="247"/>
        <v>0</v>
      </c>
      <c r="BA442" s="3268">
        <f t="shared" si="248"/>
        <v>0</v>
      </c>
      <c r="BB442" s="3268">
        <f t="shared" si="249"/>
        <v>0</v>
      </c>
      <c r="BC442" s="3268">
        <f t="shared" si="250"/>
        <v>0</v>
      </c>
      <c r="BD442" s="3268">
        <f t="shared" si="251"/>
        <v>0</v>
      </c>
      <c r="BE442" s="3268">
        <f t="shared" si="252"/>
        <v>0</v>
      </c>
      <c r="BF442" s="3268">
        <f t="shared" si="253"/>
        <v>0</v>
      </c>
      <c r="BG442" s="3268">
        <f t="shared" si="254"/>
        <v>0</v>
      </c>
      <c r="BH442" s="3268">
        <f t="shared" si="255"/>
        <v>0</v>
      </c>
      <c r="BI442" s="3268">
        <f t="shared" si="256"/>
        <v>0</v>
      </c>
      <c r="BJ442" s="3268">
        <f t="shared" si="257"/>
        <v>0</v>
      </c>
      <c r="BK442" s="3268">
        <f t="shared" si="258"/>
        <v>0</v>
      </c>
      <c r="BL442" s="3268">
        <f t="shared" si="259"/>
        <v>0</v>
      </c>
      <c r="BM442" s="3268">
        <f t="shared" si="260"/>
        <v>0</v>
      </c>
      <c r="BN442" s="3268">
        <f t="shared" si="261"/>
        <v>0</v>
      </c>
      <c r="BO442" s="3268">
        <f t="shared" si="262"/>
        <v>0</v>
      </c>
      <c r="BP442" s="3268">
        <f t="shared" si="263"/>
        <v>0</v>
      </c>
      <c r="BQ442" s="3268">
        <f t="shared" si="264"/>
        <v>0</v>
      </c>
      <c r="BR442" s="3268">
        <f t="shared" si="265"/>
        <v>0</v>
      </c>
      <c r="BS442" s="3268">
        <f t="shared" si="266"/>
        <v>0</v>
      </c>
      <c r="BT442" s="3320">
        <f t="shared" si="267"/>
        <v>0</v>
      </c>
    </row>
    <row r="443" spans="1:72">
      <c r="A443" s="3265"/>
      <c r="B443" s="3266"/>
      <c r="C443" s="3266"/>
      <c r="D443" s="3267"/>
      <c r="E443" s="3268">
        <f t="shared" si="239"/>
        <v>0</v>
      </c>
      <c r="F443" s="3269"/>
      <c r="G443" s="3270">
        <f t="shared" si="240"/>
        <v>0</v>
      </c>
      <c r="H443" s="3271">
        <f t="shared" si="241"/>
        <v>0</v>
      </c>
      <c r="I443" s="3278"/>
      <c r="J443" s="3278"/>
      <c r="K443" s="3278"/>
      <c r="L443" s="3278"/>
      <c r="M443" s="3278"/>
      <c r="N443" s="3278"/>
      <c r="O443" s="3278"/>
      <c r="P443" s="3278"/>
      <c r="Q443" s="3278"/>
      <c r="R443" s="3278"/>
      <c r="S443" s="3278"/>
      <c r="T443" s="3278"/>
      <c r="U443" s="3278"/>
      <c r="V443" s="3278"/>
      <c r="W443" s="3278"/>
      <c r="X443" s="3278"/>
      <c r="Y443" s="3278"/>
      <c r="Z443" s="3278"/>
      <c r="AA443" s="3278"/>
      <c r="AB443" s="3278"/>
      <c r="AC443" s="3268">
        <f t="shared" si="242"/>
        <v>0</v>
      </c>
      <c r="AD443" s="3288"/>
      <c r="AE443" s="3288"/>
      <c r="AF443" s="3288"/>
      <c r="AG443" s="3288"/>
      <c r="AH443" s="3288"/>
      <c r="AI443" s="3288"/>
      <c r="AJ443" s="3288"/>
      <c r="AK443" s="3288"/>
      <c r="AL443" s="3288"/>
      <c r="AM443" s="3288"/>
      <c r="AN443" s="3288"/>
      <c r="AO443" s="3288"/>
      <c r="AP443" s="3288"/>
      <c r="AQ443" s="3288"/>
      <c r="AR443" s="3288"/>
      <c r="AS443" s="3288"/>
      <c r="AT443" s="3298"/>
      <c r="AU443" s="3299"/>
      <c r="AV443" s="972">
        <f t="shared" si="243"/>
        <v>0</v>
      </c>
      <c r="AW443" s="972">
        <f t="shared" si="244"/>
        <v>0</v>
      </c>
      <c r="AX443" s="972">
        <f t="shared" si="245"/>
        <v>0</v>
      </c>
      <c r="AY443" s="3313">
        <f t="shared" si="246"/>
        <v>0</v>
      </c>
      <c r="AZ443" s="3268">
        <f t="shared" si="247"/>
        <v>0</v>
      </c>
      <c r="BA443" s="3268">
        <f t="shared" si="248"/>
        <v>0</v>
      </c>
      <c r="BB443" s="3268">
        <f t="shared" si="249"/>
        <v>0</v>
      </c>
      <c r="BC443" s="3268">
        <f t="shared" si="250"/>
        <v>0</v>
      </c>
      <c r="BD443" s="3268">
        <f t="shared" si="251"/>
        <v>0</v>
      </c>
      <c r="BE443" s="3268">
        <f t="shared" si="252"/>
        <v>0</v>
      </c>
      <c r="BF443" s="3268">
        <f t="shared" si="253"/>
        <v>0</v>
      </c>
      <c r="BG443" s="3268">
        <f t="shared" si="254"/>
        <v>0</v>
      </c>
      <c r="BH443" s="3268">
        <f t="shared" si="255"/>
        <v>0</v>
      </c>
      <c r="BI443" s="3268">
        <f t="shared" si="256"/>
        <v>0</v>
      </c>
      <c r="BJ443" s="3268">
        <f t="shared" si="257"/>
        <v>0</v>
      </c>
      <c r="BK443" s="3268">
        <f t="shared" si="258"/>
        <v>0</v>
      </c>
      <c r="BL443" s="3268">
        <f t="shared" si="259"/>
        <v>0</v>
      </c>
      <c r="BM443" s="3268">
        <f t="shared" si="260"/>
        <v>0</v>
      </c>
      <c r="BN443" s="3268">
        <f t="shared" si="261"/>
        <v>0</v>
      </c>
      <c r="BO443" s="3268">
        <f t="shared" si="262"/>
        <v>0</v>
      </c>
      <c r="BP443" s="3268">
        <f t="shared" si="263"/>
        <v>0</v>
      </c>
      <c r="BQ443" s="3268">
        <f t="shared" si="264"/>
        <v>0</v>
      </c>
      <c r="BR443" s="3268">
        <f t="shared" si="265"/>
        <v>0</v>
      </c>
      <c r="BS443" s="3268">
        <f t="shared" si="266"/>
        <v>0</v>
      </c>
      <c r="BT443" s="3320">
        <f t="shared" si="267"/>
        <v>0</v>
      </c>
    </row>
    <row r="444" spans="1:72">
      <c r="A444" s="3265"/>
      <c r="B444" s="3266"/>
      <c r="C444" s="3266"/>
      <c r="D444" s="3267"/>
      <c r="E444" s="3268">
        <f t="shared" si="239"/>
        <v>0</v>
      </c>
      <c r="F444" s="3269"/>
      <c r="G444" s="3270">
        <f t="shared" si="240"/>
        <v>0</v>
      </c>
      <c r="H444" s="3271">
        <f t="shared" si="241"/>
        <v>0</v>
      </c>
      <c r="I444" s="3278"/>
      <c r="J444" s="3278"/>
      <c r="K444" s="3278"/>
      <c r="L444" s="3278"/>
      <c r="M444" s="3278"/>
      <c r="N444" s="3278"/>
      <c r="O444" s="3278"/>
      <c r="P444" s="3278"/>
      <c r="Q444" s="3278"/>
      <c r="R444" s="3278"/>
      <c r="S444" s="3278"/>
      <c r="T444" s="3278"/>
      <c r="U444" s="3278"/>
      <c r="V444" s="3278"/>
      <c r="W444" s="3278"/>
      <c r="X444" s="3278"/>
      <c r="Y444" s="3278"/>
      <c r="Z444" s="3278"/>
      <c r="AA444" s="3278"/>
      <c r="AB444" s="3278"/>
      <c r="AC444" s="3268">
        <f t="shared" si="242"/>
        <v>0</v>
      </c>
      <c r="AD444" s="3288"/>
      <c r="AE444" s="3288"/>
      <c r="AF444" s="3288"/>
      <c r="AG444" s="3288"/>
      <c r="AH444" s="3288"/>
      <c r="AI444" s="3288"/>
      <c r="AJ444" s="3288"/>
      <c r="AK444" s="3288"/>
      <c r="AL444" s="3288"/>
      <c r="AM444" s="3288"/>
      <c r="AN444" s="3288"/>
      <c r="AO444" s="3288"/>
      <c r="AP444" s="3288"/>
      <c r="AQ444" s="3288"/>
      <c r="AR444" s="3288"/>
      <c r="AS444" s="3288"/>
      <c r="AT444" s="3298"/>
      <c r="AU444" s="3299"/>
      <c r="AV444" s="972">
        <f t="shared" si="243"/>
        <v>0</v>
      </c>
      <c r="AW444" s="972">
        <f t="shared" si="244"/>
        <v>0</v>
      </c>
      <c r="AX444" s="972">
        <f t="shared" si="245"/>
        <v>0</v>
      </c>
      <c r="AY444" s="3313">
        <f t="shared" si="246"/>
        <v>0</v>
      </c>
      <c r="AZ444" s="3268">
        <f t="shared" si="247"/>
        <v>0</v>
      </c>
      <c r="BA444" s="3268">
        <f t="shared" si="248"/>
        <v>0</v>
      </c>
      <c r="BB444" s="3268">
        <f t="shared" si="249"/>
        <v>0</v>
      </c>
      <c r="BC444" s="3268">
        <f t="shared" si="250"/>
        <v>0</v>
      </c>
      <c r="BD444" s="3268">
        <f t="shared" si="251"/>
        <v>0</v>
      </c>
      <c r="BE444" s="3268">
        <f t="shared" si="252"/>
        <v>0</v>
      </c>
      <c r="BF444" s="3268">
        <f t="shared" si="253"/>
        <v>0</v>
      </c>
      <c r="BG444" s="3268">
        <f t="shared" si="254"/>
        <v>0</v>
      </c>
      <c r="BH444" s="3268">
        <f t="shared" si="255"/>
        <v>0</v>
      </c>
      <c r="BI444" s="3268">
        <f t="shared" si="256"/>
        <v>0</v>
      </c>
      <c r="BJ444" s="3268">
        <f t="shared" si="257"/>
        <v>0</v>
      </c>
      <c r="BK444" s="3268">
        <f t="shared" si="258"/>
        <v>0</v>
      </c>
      <c r="BL444" s="3268">
        <f t="shared" si="259"/>
        <v>0</v>
      </c>
      <c r="BM444" s="3268">
        <f t="shared" si="260"/>
        <v>0</v>
      </c>
      <c r="BN444" s="3268">
        <f t="shared" si="261"/>
        <v>0</v>
      </c>
      <c r="BO444" s="3268">
        <f t="shared" si="262"/>
        <v>0</v>
      </c>
      <c r="BP444" s="3268">
        <f t="shared" si="263"/>
        <v>0</v>
      </c>
      <c r="BQ444" s="3268">
        <f t="shared" si="264"/>
        <v>0</v>
      </c>
      <c r="BR444" s="3268">
        <f t="shared" si="265"/>
        <v>0</v>
      </c>
      <c r="BS444" s="3268">
        <f t="shared" si="266"/>
        <v>0</v>
      </c>
      <c r="BT444" s="3320">
        <f t="shared" si="267"/>
        <v>0</v>
      </c>
    </row>
    <row r="445" spans="1:72">
      <c r="A445" s="3265"/>
      <c r="B445" s="3266"/>
      <c r="C445" s="3266"/>
      <c r="D445" s="3267"/>
      <c r="E445" s="3268">
        <f t="shared" si="239"/>
        <v>0</v>
      </c>
      <c r="F445" s="3269"/>
      <c r="G445" s="3270">
        <f t="shared" si="240"/>
        <v>0</v>
      </c>
      <c r="H445" s="3271">
        <f t="shared" si="241"/>
        <v>0</v>
      </c>
      <c r="I445" s="3278"/>
      <c r="J445" s="3278"/>
      <c r="K445" s="3278"/>
      <c r="L445" s="3278"/>
      <c r="M445" s="3278"/>
      <c r="N445" s="3278"/>
      <c r="O445" s="3278"/>
      <c r="P445" s="3278"/>
      <c r="Q445" s="3278"/>
      <c r="R445" s="3278"/>
      <c r="S445" s="3278"/>
      <c r="T445" s="3278"/>
      <c r="U445" s="3278"/>
      <c r="V445" s="3278"/>
      <c r="W445" s="3278"/>
      <c r="X445" s="3278"/>
      <c r="Y445" s="3278"/>
      <c r="Z445" s="3278"/>
      <c r="AA445" s="3278"/>
      <c r="AB445" s="3278"/>
      <c r="AC445" s="3268">
        <f t="shared" si="242"/>
        <v>0</v>
      </c>
      <c r="AD445" s="3288"/>
      <c r="AE445" s="3288"/>
      <c r="AF445" s="3288"/>
      <c r="AG445" s="3288"/>
      <c r="AH445" s="3288"/>
      <c r="AI445" s="3288"/>
      <c r="AJ445" s="3288"/>
      <c r="AK445" s="3288"/>
      <c r="AL445" s="3288"/>
      <c r="AM445" s="3288"/>
      <c r="AN445" s="3288"/>
      <c r="AO445" s="3288"/>
      <c r="AP445" s="3288"/>
      <c r="AQ445" s="3288"/>
      <c r="AR445" s="3288"/>
      <c r="AS445" s="3288"/>
      <c r="AT445" s="3298"/>
      <c r="AU445" s="3299"/>
      <c r="AV445" s="972">
        <f t="shared" si="243"/>
        <v>0</v>
      </c>
      <c r="AW445" s="972">
        <f t="shared" si="244"/>
        <v>0</v>
      </c>
      <c r="AX445" s="972">
        <f t="shared" si="245"/>
        <v>0</v>
      </c>
      <c r="AY445" s="3313">
        <f t="shared" si="246"/>
        <v>0</v>
      </c>
      <c r="AZ445" s="3268">
        <f t="shared" si="247"/>
        <v>0</v>
      </c>
      <c r="BA445" s="3268">
        <f t="shared" si="248"/>
        <v>0</v>
      </c>
      <c r="BB445" s="3268">
        <f t="shared" si="249"/>
        <v>0</v>
      </c>
      <c r="BC445" s="3268">
        <f t="shared" si="250"/>
        <v>0</v>
      </c>
      <c r="BD445" s="3268">
        <f t="shared" si="251"/>
        <v>0</v>
      </c>
      <c r="BE445" s="3268">
        <f t="shared" si="252"/>
        <v>0</v>
      </c>
      <c r="BF445" s="3268">
        <f t="shared" si="253"/>
        <v>0</v>
      </c>
      <c r="BG445" s="3268">
        <f t="shared" si="254"/>
        <v>0</v>
      </c>
      <c r="BH445" s="3268">
        <f t="shared" si="255"/>
        <v>0</v>
      </c>
      <c r="BI445" s="3268">
        <f t="shared" si="256"/>
        <v>0</v>
      </c>
      <c r="BJ445" s="3268">
        <f t="shared" si="257"/>
        <v>0</v>
      </c>
      <c r="BK445" s="3268">
        <f t="shared" si="258"/>
        <v>0</v>
      </c>
      <c r="BL445" s="3268">
        <f t="shared" si="259"/>
        <v>0</v>
      </c>
      <c r="BM445" s="3268">
        <f t="shared" si="260"/>
        <v>0</v>
      </c>
      <c r="BN445" s="3268">
        <f t="shared" si="261"/>
        <v>0</v>
      </c>
      <c r="BO445" s="3268">
        <f t="shared" si="262"/>
        <v>0</v>
      </c>
      <c r="BP445" s="3268">
        <f t="shared" si="263"/>
        <v>0</v>
      </c>
      <c r="BQ445" s="3268">
        <f t="shared" si="264"/>
        <v>0</v>
      </c>
      <c r="BR445" s="3268">
        <f t="shared" si="265"/>
        <v>0</v>
      </c>
      <c r="BS445" s="3268">
        <f t="shared" si="266"/>
        <v>0</v>
      </c>
      <c r="BT445" s="3320">
        <f t="shared" si="267"/>
        <v>0</v>
      </c>
    </row>
    <row r="446" spans="1:72">
      <c r="A446" s="3265"/>
      <c r="B446" s="3266"/>
      <c r="C446" s="3266"/>
      <c r="D446" s="3267"/>
      <c r="E446" s="3268">
        <f t="shared" si="239"/>
        <v>0</v>
      </c>
      <c r="F446" s="3269"/>
      <c r="G446" s="3270">
        <f t="shared" si="240"/>
        <v>0</v>
      </c>
      <c r="H446" s="3271">
        <f t="shared" si="241"/>
        <v>0</v>
      </c>
      <c r="I446" s="3278"/>
      <c r="J446" s="3278"/>
      <c r="K446" s="3278"/>
      <c r="L446" s="3278"/>
      <c r="M446" s="3278"/>
      <c r="N446" s="3278"/>
      <c r="O446" s="3278"/>
      <c r="P446" s="3278"/>
      <c r="Q446" s="3278"/>
      <c r="R446" s="3278"/>
      <c r="S446" s="3278"/>
      <c r="T446" s="3278"/>
      <c r="U446" s="3278"/>
      <c r="V446" s="3278"/>
      <c r="W446" s="3278"/>
      <c r="X446" s="3278"/>
      <c r="Y446" s="3278"/>
      <c r="Z446" s="3278"/>
      <c r="AA446" s="3278"/>
      <c r="AB446" s="3278"/>
      <c r="AC446" s="3268">
        <f t="shared" si="242"/>
        <v>0</v>
      </c>
      <c r="AD446" s="3288"/>
      <c r="AE446" s="3288"/>
      <c r="AF446" s="3288"/>
      <c r="AG446" s="3288"/>
      <c r="AH446" s="3288"/>
      <c r="AI446" s="3288"/>
      <c r="AJ446" s="3288"/>
      <c r="AK446" s="3288"/>
      <c r="AL446" s="3288"/>
      <c r="AM446" s="3288"/>
      <c r="AN446" s="3288"/>
      <c r="AO446" s="3288"/>
      <c r="AP446" s="3288"/>
      <c r="AQ446" s="3288"/>
      <c r="AR446" s="3288"/>
      <c r="AS446" s="3288"/>
      <c r="AT446" s="3298"/>
      <c r="AU446" s="3299"/>
      <c r="AV446" s="972">
        <f t="shared" si="243"/>
        <v>0</v>
      </c>
      <c r="AW446" s="972">
        <f t="shared" si="244"/>
        <v>0</v>
      </c>
      <c r="AX446" s="972">
        <f t="shared" si="245"/>
        <v>0</v>
      </c>
      <c r="AY446" s="3313">
        <f t="shared" si="246"/>
        <v>0</v>
      </c>
      <c r="AZ446" s="3268">
        <f t="shared" si="247"/>
        <v>0</v>
      </c>
      <c r="BA446" s="3268">
        <f t="shared" si="248"/>
        <v>0</v>
      </c>
      <c r="BB446" s="3268">
        <f t="shared" si="249"/>
        <v>0</v>
      </c>
      <c r="BC446" s="3268">
        <f t="shared" si="250"/>
        <v>0</v>
      </c>
      <c r="BD446" s="3268">
        <f t="shared" si="251"/>
        <v>0</v>
      </c>
      <c r="BE446" s="3268">
        <f t="shared" si="252"/>
        <v>0</v>
      </c>
      <c r="BF446" s="3268">
        <f t="shared" si="253"/>
        <v>0</v>
      </c>
      <c r="BG446" s="3268">
        <f t="shared" si="254"/>
        <v>0</v>
      </c>
      <c r="BH446" s="3268">
        <f t="shared" si="255"/>
        <v>0</v>
      </c>
      <c r="BI446" s="3268">
        <f t="shared" si="256"/>
        <v>0</v>
      </c>
      <c r="BJ446" s="3268">
        <f t="shared" si="257"/>
        <v>0</v>
      </c>
      <c r="BK446" s="3268">
        <f t="shared" si="258"/>
        <v>0</v>
      </c>
      <c r="BL446" s="3268">
        <f t="shared" si="259"/>
        <v>0</v>
      </c>
      <c r="BM446" s="3268">
        <f t="shared" si="260"/>
        <v>0</v>
      </c>
      <c r="BN446" s="3268">
        <f t="shared" si="261"/>
        <v>0</v>
      </c>
      <c r="BO446" s="3268">
        <f t="shared" si="262"/>
        <v>0</v>
      </c>
      <c r="BP446" s="3268">
        <f t="shared" si="263"/>
        <v>0</v>
      </c>
      <c r="BQ446" s="3268">
        <f t="shared" si="264"/>
        <v>0</v>
      </c>
      <c r="BR446" s="3268">
        <f t="shared" si="265"/>
        <v>0</v>
      </c>
      <c r="BS446" s="3268">
        <f t="shared" si="266"/>
        <v>0</v>
      </c>
      <c r="BT446" s="3320">
        <f t="shared" si="267"/>
        <v>0</v>
      </c>
    </row>
    <row r="447" spans="1:72">
      <c r="A447" s="3265"/>
      <c r="B447" s="3266"/>
      <c r="C447" s="3266"/>
      <c r="D447" s="3267"/>
      <c r="E447" s="3268">
        <f t="shared" si="239"/>
        <v>0</v>
      </c>
      <c r="F447" s="3269"/>
      <c r="G447" s="3270">
        <f t="shared" si="240"/>
        <v>0</v>
      </c>
      <c r="H447" s="3271">
        <f t="shared" si="241"/>
        <v>0</v>
      </c>
      <c r="I447" s="3278"/>
      <c r="J447" s="3278"/>
      <c r="K447" s="3278"/>
      <c r="L447" s="3278"/>
      <c r="M447" s="3278"/>
      <c r="N447" s="3278"/>
      <c r="O447" s="3278"/>
      <c r="P447" s="3278"/>
      <c r="Q447" s="3278"/>
      <c r="R447" s="3278"/>
      <c r="S447" s="3278"/>
      <c r="T447" s="3278"/>
      <c r="U447" s="3278"/>
      <c r="V447" s="3278"/>
      <c r="W447" s="3278"/>
      <c r="X447" s="3278"/>
      <c r="Y447" s="3278"/>
      <c r="Z447" s="3278"/>
      <c r="AA447" s="3278"/>
      <c r="AB447" s="3278"/>
      <c r="AC447" s="3268">
        <f t="shared" si="242"/>
        <v>0</v>
      </c>
      <c r="AD447" s="3288"/>
      <c r="AE447" s="3288"/>
      <c r="AF447" s="3288"/>
      <c r="AG447" s="3288"/>
      <c r="AH447" s="3288"/>
      <c r="AI447" s="3288"/>
      <c r="AJ447" s="3288"/>
      <c r="AK447" s="3288"/>
      <c r="AL447" s="3288"/>
      <c r="AM447" s="3288"/>
      <c r="AN447" s="3288"/>
      <c r="AO447" s="3288"/>
      <c r="AP447" s="3288"/>
      <c r="AQ447" s="3288"/>
      <c r="AR447" s="3288"/>
      <c r="AS447" s="3288"/>
      <c r="AT447" s="3298"/>
      <c r="AU447" s="3299"/>
      <c r="AV447" s="972">
        <f t="shared" si="243"/>
        <v>0</v>
      </c>
      <c r="AW447" s="972">
        <f t="shared" si="244"/>
        <v>0</v>
      </c>
      <c r="AX447" s="972">
        <f t="shared" si="245"/>
        <v>0</v>
      </c>
      <c r="AY447" s="3313">
        <f t="shared" si="246"/>
        <v>0</v>
      </c>
      <c r="AZ447" s="3268">
        <f t="shared" si="247"/>
        <v>0</v>
      </c>
      <c r="BA447" s="3268">
        <f t="shared" si="248"/>
        <v>0</v>
      </c>
      <c r="BB447" s="3268">
        <f t="shared" si="249"/>
        <v>0</v>
      </c>
      <c r="BC447" s="3268">
        <f t="shared" si="250"/>
        <v>0</v>
      </c>
      <c r="BD447" s="3268">
        <f t="shared" si="251"/>
        <v>0</v>
      </c>
      <c r="BE447" s="3268">
        <f t="shared" si="252"/>
        <v>0</v>
      </c>
      <c r="BF447" s="3268">
        <f t="shared" si="253"/>
        <v>0</v>
      </c>
      <c r="BG447" s="3268">
        <f t="shared" si="254"/>
        <v>0</v>
      </c>
      <c r="BH447" s="3268">
        <f t="shared" si="255"/>
        <v>0</v>
      </c>
      <c r="BI447" s="3268">
        <f t="shared" si="256"/>
        <v>0</v>
      </c>
      <c r="BJ447" s="3268">
        <f t="shared" si="257"/>
        <v>0</v>
      </c>
      <c r="BK447" s="3268">
        <f t="shared" si="258"/>
        <v>0</v>
      </c>
      <c r="BL447" s="3268">
        <f t="shared" si="259"/>
        <v>0</v>
      </c>
      <c r="BM447" s="3268">
        <f t="shared" si="260"/>
        <v>0</v>
      </c>
      <c r="BN447" s="3268">
        <f t="shared" si="261"/>
        <v>0</v>
      </c>
      <c r="BO447" s="3268">
        <f t="shared" si="262"/>
        <v>0</v>
      </c>
      <c r="BP447" s="3268">
        <f t="shared" si="263"/>
        <v>0</v>
      </c>
      <c r="BQ447" s="3268">
        <f t="shared" si="264"/>
        <v>0</v>
      </c>
      <c r="BR447" s="3268">
        <f t="shared" si="265"/>
        <v>0</v>
      </c>
      <c r="BS447" s="3268">
        <f t="shared" si="266"/>
        <v>0</v>
      </c>
      <c r="BT447" s="3320">
        <f t="shared" si="267"/>
        <v>0</v>
      </c>
    </row>
    <row r="448" spans="1:72">
      <c r="A448" s="3265"/>
      <c r="B448" s="3266"/>
      <c r="C448" s="3266"/>
      <c r="D448" s="3267"/>
      <c r="E448" s="3268">
        <f t="shared" si="239"/>
        <v>0</v>
      </c>
      <c r="F448" s="3269"/>
      <c r="G448" s="3270">
        <f t="shared" si="240"/>
        <v>0</v>
      </c>
      <c r="H448" s="3271">
        <f t="shared" si="241"/>
        <v>0</v>
      </c>
      <c r="I448" s="3278"/>
      <c r="J448" s="3278"/>
      <c r="K448" s="3278"/>
      <c r="L448" s="3278"/>
      <c r="M448" s="3278"/>
      <c r="N448" s="3278"/>
      <c r="O448" s="3278"/>
      <c r="P448" s="3278"/>
      <c r="Q448" s="3278"/>
      <c r="R448" s="3278"/>
      <c r="S448" s="3278"/>
      <c r="T448" s="3278"/>
      <c r="U448" s="3278"/>
      <c r="V448" s="3278"/>
      <c r="W448" s="3278"/>
      <c r="X448" s="3278"/>
      <c r="Y448" s="3278"/>
      <c r="Z448" s="3278"/>
      <c r="AA448" s="3278"/>
      <c r="AB448" s="3278"/>
      <c r="AC448" s="3268">
        <f t="shared" si="242"/>
        <v>0</v>
      </c>
      <c r="AD448" s="3288"/>
      <c r="AE448" s="3288"/>
      <c r="AF448" s="3288"/>
      <c r="AG448" s="3288"/>
      <c r="AH448" s="3288"/>
      <c r="AI448" s="3288"/>
      <c r="AJ448" s="3288"/>
      <c r="AK448" s="3288"/>
      <c r="AL448" s="3288"/>
      <c r="AM448" s="3288"/>
      <c r="AN448" s="3288"/>
      <c r="AO448" s="3288"/>
      <c r="AP448" s="3288"/>
      <c r="AQ448" s="3288"/>
      <c r="AR448" s="3288"/>
      <c r="AS448" s="3288"/>
      <c r="AT448" s="3298"/>
      <c r="AU448" s="3299"/>
      <c r="AV448" s="972">
        <f t="shared" si="243"/>
        <v>0</v>
      </c>
      <c r="AW448" s="972">
        <f t="shared" si="244"/>
        <v>0</v>
      </c>
      <c r="AX448" s="972">
        <f t="shared" si="245"/>
        <v>0</v>
      </c>
      <c r="AY448" s="3313">
        <f t="shared" si="246"/>
        <v>0</v>
      </c>
      <c r="AZ448" s="3268">
        <f t="shared" si="247"/>
        <v>0</v>
      </c>
      <c r="BA448" s="3268">
        <f t="shared" si="248"/>
        <v>0</v>
      </c>
      <c r="BB448" s="3268">
        <f t="shared" si="249"/>
        <v>0</v>
      </c>
      <c r="BC448" s="3268">
        <f t="shared" si="250"/>
        <v>0</v>
      </c>
      <c r="BD448" s="3268">
        <f t="shared" si="251"/>
        <v>0</v>
      </c>
      <c r="BE448" s="3268">
        <f t="shared" si="252"/>
        <v>0</v>
      </c>
      <c r="BF448" s="3268">
        <f t="shared" si="253"/>
        <v>0</v>
      </c>
      <c r="BG448" s="3268">
        <f t="shared" si="254"/>
        <v>0</v>
      </c>
      <c r="BH448" s="3268">
        <f t="shared" si="255"/>
        <v>0</v>
      </c>
      <c r="BI448" s="3268">
        <f t="shared" si="256"/>
        <v>0</v>
      </c>
      <c r="BJ448" s="3268">
        <f t="shared" si="257"/>
        <v>0</v>
      </c>
      <c r="BK448" s="3268">
        <f t="shared" si="258"/>
        <v>0</v>
      </c>
      <c r="BL448" s="3268">
        <f t="shared" si="259"/>
        <v>0</v>
      </c>
      <c r="BM448" s="3268">
        <f t="shared" si="260"/>
        <v>0</v>
      </c>
      <c r="BN448" s="3268">
        <f t="shared" si="261"/>
        <v>0</v>
      </c>
      <c r="BO448" s="3268">
        <f t="shared" si="262"/>
        <v>0</v>
      </c>
      <c r="BP448" s="3268">
        <f t="shared" si="263"/>
        <v>0</v>
      </c>
      <c r="BQ448" s="3268">
        <f t="shared" si="264"/>
        <v>0</v>
      </c>
      <c r="BR448" s="3268">
        <f t="shared" si="265"/>
        <v>0</v>
      </c>
      <c r="BS448" s="3268">
        <f t="shared" si="266"/>
        <v>0</v>
      </c>
      <c r="BT448" s="3320">
        <f t="shared" si="267"/>
        <v>0</v>
      </c>
    </row>
    <row r="449" spans="1:72">
      <c r="A449" s="3265"/>
      <c r="B449" s="3266"/>
      <c r="C449" s="3266"/>
      <c r="D449" s="3267"/>
      <c r="E449" s="3268">
        <f t="shared" si="239"/>
        <v>0</v>
      </c>
      <c r="F449" s="3269"/>
      <c r="G449" s="3270">
        <f t="shared" si="240"/>
        <v>0</v>
      </c>
      <c r="H449" s="3271">
        <f t="shared" si="241"/>
        <v>0</v>
      </c>
      <c r="I449" s="3278"/>
      <c r="J449" s="3278"/>
      <c r="K449" s="3278"/>
      <c r="L449" s="3278"/>
      <c r="M449" s="3278"/>
      <c r="N449" s="3278"/>
      <c r="O449" s="3278"/>
      <c r="P449" s="3278"/>
      <c r="Q449" s="3278"/>
      <c r="R449" s="3278"/>
      <c r="S449" s="3278"/>
      <c r="T449" s="3278"/>
      <c r="U449" s="3278"/>
      <c r="V449" s="3278"/>
      <c r="W449" s="3278"/>
      <c r="X449" s="3278"/>
      <c r="Y449" s="3278"/>
      <c r="Z449" s="3278"/>
      <c r="AA449" s="3278"/>
      <c r="AB449" s="3278"/>
      <c r="AC449" s="3268">
        <f t="shared" si="242"/>
        <v>0</v>
      </c>
      <c r="AD449" s="3288"/>
      <c r="AE449" s="3288"/>
      <c r="AF449" s="3288"/>
      <c r="AG449" s="3288"/>
      <c r="AH449" s="3288"/>
      <c r="AI449" s="3288"/>
      <c r="AJ449" s="3288"/>
      <c r="AK449" s="3288"/>
      <c r="AL449" s="3288"/>
      <c r="AM449" s="3288"/>
      <c r="AN449" s="3288"/>
      <c r="AO449" s="3288"/>
      <c r="AP449" s="3288"/>
      <c r="AQ449" s="3288"/>
      <c r="AR449" s="3288"/>
      <c r="AS449" s="3288"/>
      <c r="AT449" s="3298"/>
      <c r="AU449" s="3299"/>
      <c r="AV449" s="972">
        <f t="shared" si="243"/>
        <v>0</v>
      </c>
      <c r="AW449" s="972">
        <f t="shared" si="244"/>
        <v>0</v>
      </c>
      <c r="AX449" s="972">
        <f t="shared" si="245"/>
        <v>0</v>
      </c>
      <c r="AY449" s="3313">
        <f t="shared" si="246"/>
        <v>0</v>
      </c>
      <c r="AZ449" s="3268">
        <f t="shared" si="247"/>
        <v>0</v>
      </c>
      <c r="BA449" s="3268">
        <f t="shared" si="248"/>
        <v>0</v>
      </c>
      <c r="BB449" s="3268">
        <f t="shared" si="249"/>
        <v>0</v>
      </c>
      <c r="BC449" s="3268">
        <f t="shared" si="250"/>
        <v>0</v>
      </c>
      <c r="BD449" s="3268">
        <f t="shared" si="251"/>
        <v>0</v>
      </c>
      <c r="BE449" s="3268">
        <f t="shared" si="252"/>
        <v>0</v>
      </c>
      <c r="BF449" s="3268">
        <f t="shared" si="253"/>
        <v>0</v>
      </c>
      <c r="BG449" s="3268">
        <f t="shared" si="254"/>
        <v>0</v>
      </c>
      <c r="BH449" s="3268">
        <f t="shared" si="255"/>
        <v>0</v>
      </c>
      <c r="BI449" s="3268">
        <f t="shared" si="256"/>
        <v>0</v>
      </c>
      <c r="BJ449" s="3268">
        <f t="shared" si="257"/>
        <v>0</v>
      </c>
      <c r="BK449" s="3268">
        <f t="shared" si="258"/>
        <v>0</v>
      </c>
      <c r="BL449" s="3268">
        <f t="shared" si="259"/>
        <v>0</v>
      </c>
      <c r="BM449" s="3268">
        <f t="shared" si="260"/>
        <v>0</v>
      </c>
      <c r="BN449" s="3268">
        <f t="shared" si="261"/>
        <v>0</v>
      </c>
      <c r="BO449" s="3268">
        <f t="shared" si="262"/>
        <v>0</v>
      </c>
      <c r="BP449" s="3268">
        <f t="shared" si="263"/>
        <v>0</v>
      </c>
      <c r="BQ449" s="3268">
        <f t="shared" si="264"/>
        <v>0</v>
      </c>
      <c r="BR449" s="3268">
        <f t="shared" si="265"/>
        <v>0</v>
      </c>
      <c r="BS449" s="3268">
        <f t="shared" si="266"/>
        <v>0</v>
      </c>
      <c r="BT449" s="3320">
        <f t="shared" si="267"/>
        <v>0</v>
      </c>
    </row>
    <row r="450" spans="1:72">
      <c r="A450" s="3265"/>
      <c r="B450" s="3266"/>
      <c r="C450" s="3266"/>
      <c r="D450" s="3267"/>
      <c r="E450" s="3268">
        <f t="shared" si="239"/>
        <v>0</v>
      </c>
      <c r="F450" s="3269"/>
      <c r="G450" s="3270">
        <f t="shared" si="240"/>
        <v>0</v>
      </c>
      <c r="H450" s="3271">
        <f t="shared" si="241"/>
        <v>0</v>
      </c>
      <c r="I450" s="3278"/>
      <c r="J450" s="3278"/>
      <c r="K450" s="3278"/>
      <c r="L450" s="3278"/>
      <c r="M450" s="3278"/>
      <c r="N450" s="3278"/>
      <c r="O450" s="3278"/>
      <c r="P450" s="3278"/>
      <c r="Q450" s="3278"/>
      <c r="R450" s="3278"/>
      <c r="S450" s="3278"/>
      <c r="T450" s="3278"/>
      <c r="U450" s="3278"/>
      <c r="V450" s="3278"/>
      <c r="W450" s="3278"/>
      <c r="X450" s="3278"/>
      <c r="Y450" s="3278"/>
      <c r="Z450" s="3278"/>
      <c r="AA450" s="3278"/>
      <c r="AB450" s="3278"/>
      <c r="AC450" s="3268">
        <f t="shared" si="242"/>
        <v>0</v>
      </c>
      <c r="AD450" s="3288"/>
      <c r="AE450" s="3288"/>
      <c r="AF450" s="3288"/>
      <c r="AG450" s="3288"/>
      <c r="AH450" s="3288"/>
      <c r="AI450" s="3288"/>
      <c r="AJ450" s="3288"/>
      <c r="AK450" s="3288"/>
      <c r="AL450" s="3288"/>
      <c r="AM450" s="3288"/>
      <c r="AN450" s="3288"/>
      <c r="AO450" s="3288"/>
      <c r="AP450" s="3288"/>
      <c r="AQ450" s="3288"/>
      <c r="AR450" s="3288"/>
      <c r="AS450" s="3288"/>
      <c r="AT450" s="3298"/>
      <c r="AU450" s="3299"/>
      <c r="AV450" s="972">
        <f t="shared" si="243"/>
        <v>0</v>
      </c>
      <c r="AW450" s="972">
        <f t="shared" si="244"/>
        <v>0</v>
      </c>
      <c r="AX450" s="972">
        <f t="shared" si="245"/>
        <v>0</v>
      </c>
      <c r="AY450" s="3313">
        <f t="shared" si="246"/>
        <v>0</v>
      </c>
      <c r="AZ450" s="3268">
        <f t="shared" si="247"/>
        <v>0</v>
      </c>
      <c r="BA450" s="3268">
        <f t="shared" si="248"/>
        <v>0</v>
      </c>
      <c r="BB450" s="3268">
        <f t="shared" si="249"/>
        <v>0</v>
      </c>
      <c r="BC450" s="3268">
        <f t="shared" si="250"/>
        <v>0</v>
      </c>
      <c r="BD450" s="3268">
        <f t="shared" si="251"/>
        <v>0</v>
      </c>
      <c r="BE450" s="3268">
        <f t="shared" si="252"/>
        <v>0</v>
      </c>
      <c r="BF450" s="3268">
        <f t="shared" si="253"/>
        <v>0</v>
      </c>
      <c r="BG450" s="3268">
        <f t="shared" si="254"/>
        <v>0</v>
      </c>
      <c r="BH450" s="3268">
        <f t="shared" si="255"/>
        <v>0</v>
      </c>
      <c r="BI450" s="3268">
        <f t="shared" si="256"/>
        <v>0</v>
      </c>
      <c r="BJ450" s="3268">
        <f t="shared" si="257"/>
        <v>0</v>
      </c>
      <c r="BK450" s="3268">
        <f t="shared" si="258"/>
        <v>0</v>
      </c>
      <c r="BL450" s="3268">
        <f t="shared" si="259"/>
        <v>0</v>
      </c>
      <c r="BM450" s="3268">
        <f t="shared" si="260"/>
        <v>0</v>
      </c>
      <c r="BN450" s="3268">
        <f t="shared" si="261"/>
        <v>0</v>
      </c>
      <c r="BO450" s="3268">
        <f t="shared" si="262"/>
        <v>0</v>
      </c>
      <c r="BP450" s="3268">
        <f t="shared" si="263"/>
        <v>0</v>
      </c>
      <c r="BQ450" s="3268">
        <f t="shared" si="264"/>
        <v>0</v>
      </c>
      <c r="BR450" s="3268">
        <f t="shared" si="265"/>
        <v>0</v>
      </c>
      <c r="BS450" s="3268">
        <f t="shared" si="266"/>
        <v>0</v>
      </c>
      <c r="BT450" s="3320">
        <f t="shared" si="267"/>
        <v>0</v>
      </c>
    </row>
    <row r="451" spans="1:72">
      <c r="A451" s="3265"/>
      <c r="B451" s="3266"/>
      <c r="C451" s="3266"/>
      <c r="D451" s="3267"/>
      <c r="E451" s="3268">
        <f t="shared" si="239"/>
        <v>0</v>
      </c>
      <c r="F451" s="3269"/>
      <c r="G451" s="3270">
        <f t="shared" si="240"/>
        <v>0</v>
      </c>
      <c r="H451" s="3271">
        <f t="shared" si="241"/>
        <v>0</v>
      </c>
      <c r="I451" s="3278"/>
      <c r="J451" s="3278"/>
      <c r="K451" s="3278"/>
      <c r="L451" s="3278"/>
      <c r="M451" s="3278"/>
      <c r="N451" s="3278"/>
      <c r="O451" s="3278"/>
      <c r="P451" s="3278"/>
      <c r="Q451" s="3278"/>
      <c r="R451" s="3278"/>
      <c r="S451" s="3278"/>
      <c r="T451" s="3278"/>
      <c r="U451" s="3278"/>
      <c r="V451" s="3278"/>
      <c r="W451" s="3278"/>
      <c r="X451" s="3278"/>
      <c r="Y451" s="3278"/>
      <c r="Z451" s="3278"/>
      <c r="AA451" s="3278"/>
      <c r="AB451" s="3278"/>
      <c r="AC451" s="3268">
        <f t="shared" si="242"/>
        <v>0</v>
      </c>
      <c r="AD451" s="3288"/>
      <c r="AE451" s="3288"/>
      <c r="AF451" s="3288"/>
      <c r="AG451" s="3288"/>
      <c r="AH451" s="3288"/>
      <c r="AI451" s="3288"/>
      <c r="AJ451" s="3288"/>
      <c r="AK451" s="3288"/>
      <c r="AL451" s="3288"/>
      <c r="AM451" s="3288"/>
      <c r="AN451" s="3288"/>
      <c r="AO451" s="3288"/>
      <c r="AP451" s="3288"/>
      <c r="AQ451" s="3288"/>
      <c r="AR451" s="3288"/>
      <c r="AS451" s="3288"/>
      <c r="AT451" s="3298"/>
      <c r="AU451" s="3299"/>
      <c r="AV451" s="972">
        <f t="shared" si="243"/>
        <v>0</v>
      </c>
      <c r="AW451" s="972">
        <f t="shared" si="244"/>
        <v>0</v>
      </c>
      <c r="AX451" s="972">
        <f t="shared" si="245"/>
        <v>0</v>
      </c>
      <c r="AY451" s="3313">
        <f t="shared" si="246"/>
        <v>0</v>
      </c>
      <c r="AZ451" s="3268">
        <f t="shared" si="247"/>
        <v>0</v>
      </c>
      <c r="BA451" s="3268">
        <f t="shared" si="248"/>
        <v>0</v>
      </c>
      <c r="BB451" s="3268">
        <f t="shared" si="249"/>
        <v>0</v>
      </c>
      <c r="BC451" s="3268">
        <f t="shared" si="250"/>
        <v>0</v>
      </c>
      <c r="BD451" s="3268">
        <f t="shared" si="251"/>
        <v>0</v>
      </c>
      <c r="BE451" s="3268">
        <f t="shared" si="252"/>
        <v>0</v>
      </c>
      <c r="BF451" s="3268">
        <f t="shared" si="253"/>
        <v>0</v>
      </c>
      <c r="BG451" s="3268">
        <f t="shared" si="254"/>
        <v>0</v>
      </c>
      <c r="BH451" s="3268">
        <f t="shared" si="255"/>
        <v>0</v>
      </c>
      <c r="BI451" s="3268">
        <f t="shared" si="256"/>
        <v>0</v>
      </c>
      <c r="BJ451" s="3268">
        <f t="shared" si="257"/>
        <v>0</v>
      </c>
      <c r="BK451" s="3268">
        <f t="shared" si="258"/>
        <v>0</v>
      </c>
      <c r="BL451" s="3268">
        <f t="shared" si="259"/>
        <v>0</v>
      </c>
      <c r="BM451" s="3268">
        <f t="shared" si="260"/>
        <v>0</v>
      </c>
      <c r="BN451" s="3268">
        <f t="shared" si="261"/>
        <v>0</v>
      </c>
      <c r="BO451" s="3268">
        <f t="shared" si="262"/>
        <v>0</v>
      </c>
      <c r="BP451" s="3268">
        <f t="shared" si="263"/>
        <v>0</v>
      </c>
      <c r="BQ451" s="3268">
        <f t="shared" si="264"/>
        <v>0</v>
      </c>
      <c r="BR451" s="3268">
        <f t="shared" si="265"/>
        <v>0</v>
      </c>
      <c r="BS451" s="3268">
        <f t="shared" si="266"/>
        <v>0</v>
      </c>
      <c r="BT451" s="3320">
        <f t="shared" si="267"/>
        <v>0</v>
      </c>
    </row>
    <row r="452" spans="1:72">
      <c r="A452" s="3265"/>
      <c r="B452" s="3266"/>
      <c r="C452" s="3266"/>
      <c r="D452" s="3267"/>
      <c r="E452" s="3268">
        <f t="shared" si="239"/>
        <v>0</v>
      </c>
      <c r="F452" s="3269"/>
      <c r="G452" s="3270">
        <f t="shared" si="240"/>
        <v>0</v>
      </c>
      <c r="H452" s="3271">
        <f t="shared" si="241"/>
        <v>0</v>
      </c>
      <c r="I452" s="3278"/>
      <c r="J452" s="3278"/>
      <c r="K452" s="3278"/>
      <c r="L452" s="3278"/>
      <c r="M452" s="3278"/>
      <c r="N452" s="3278"/>
      <c r="O452" s="3278"/>
      <c r="P452" s="3278"/>
      <c r="Q452" s="3278"/>
      <c r="R452" s="3278"/>
      <c r="S452" s="3278"/>
      <c r="T452" s="3278"/>
      <c r="U452" s="3278"/>
      <c r="V452" s="3278"/>
      <c r="W452" s="3278"/>
      <c r="X452" s="3278"/>
      <c r="Y452" s="3278"/>
      <c r="Z452" s="3278"/>
      <c r="AA452" s="3278"/>
      <c r="AB452" s="3278"/>
      <c r="AC452" s="3268">
        <f t="shared" si="242"/>
        <v>0</v>
      </c>
      <c r="AD452" s="3288"/>
      <c r="AE452" s="3288"/>
      <c r="AF452" s="3288"/>
      <c r="AG452" s="3288"/>
      <c r="AH452" s="3288"/>
      <c r="AI452" s="3288"/>
      <c r="AJ452" s="3288"/>
      <c r="AK452" s="3288"/>
      <c r="AL452" s="3288"/>
      <c r="AM452" s="3288"/>
      <c r="AN452" s="3288"/>
      <c r="AO452" s="3288"/>
      <c r="AP452" s="3288"/>
      <c r="AQ452" s="3288"/>
      <c r="AR452" s="3288"/>
      <c r="AS452" s="3288"/>
      <c r="AT452" s="3298"/>
      <c r="AU452" s="3299"/>
      <c r="AV452" s="972">
        <f t="shared" si="243"/>
        <v>0</v>
      </c>
      <c r="AW452" s="972">
        <f t="shared" si="244"/>
        <v>0</v>
      </c>
      <c r="AX452" s="972">
        <f t="shared" si="245"/>
        <v>0</v>
      </c>
      <c r="AY452" s="3313">
        <f t="shared" si="246"/>
        <v>0</v>
      </c>
      <c r="AZ452" s="3268">
        <f t="shared" si="247"/>
        <v>0</v>
      </c>
      <c r="BA452" s="3268">
        <f t="shared" si="248"/>
        <v>0</v>
      </c>
      <c r="BB452" s="3268">
        <f t="shared" si="249"/>
        <v>0</v>
      </c>
      <c r="BC452" s="3268">
        <f t="shared" si="250"/>
        <v>0</v>
      </c>
      <c r="BD452" s="3268">
        <f t="shared" si="251"/>
        <v>0</v>
      </c>
      <c r="BE452" s="3268">
        <f t="shared" si="252"/>
        <v>0</v>
      </c>
      <c r="BF452" s="3268">
        <f t="shared" si="253"/>
        <v>0</v>
      </c>
      <c r="BG452" s="3268">
        <f t="shared" si="254"/>
        <v>0</v>
      </c>
      <c r="BH452" s="3268">
        <f t="shared" si="255"/>
        <v>0</v>
      </c>
      <c r="BI452" s="3268">
        <f t="shared" si="256"/>
        <v>0</v>
      </c>
      <c r="BJ452" s="3268">
        <f t="shared" si="257"/>
        <v>0</v>
      </c>
      <c r="BK452" s="3268">
        <f t="shared" si="258"/>
        <v>0</v>
      </c>
      <c r="BL452" s="3268">
        <f t="shared" si="259"/>
        <v>0</v>
      </c>
      <c r="BM452" s="3268">
        <f t="shared" si="260"/>
        <v>0</v>
      </c>
      <c r="BN452" s="3268">
        <f t="shared" si="261"/>
        <v>0</v>
      </c>
      <c r="BO452" s="3268">
        <f t="shared" si="262"/>
        <v>0</v>
      </c>
      <c r="BP452" s="3268">
        <f t="shared" si="263"/>
        <v>0</v>
      </c>
      <c r="BQ452" s="3268">
        <f t="shared" si="264"/>
        <v>0</v>
      </c>
      <c r="BR452" s="3268">
        <f t="shared" si="265"/>
        <v>0</v>
      </c>
      <c r="BS452" s="3268">
        <f t="shared" si="266"/>
        <v>0</v>
      </c>
      <c r="BT452" s="3320">
        <f t="shared" si="267"/>
        <v>0</v>
      </c>
    </row>
    <row r="453" spans="1:72">
      <c r="A453" s="3265"/>
      <c r="B453" s="3266"/>
      <c r="C453" s="3266"/>
      <c r="D453" s="3267"/>
      <c r="E453" s="3268">
        <f t="shared" si="239"/>
        <v>0</v>
      </c>
      <c r="F453" s="3269"/>
      <c r="G453" s="3270">
        <f t="shared" si="240"/>
        <v>0</v>
      </c>
      <c r="H453" s="3271">
        <f t="shared" si="241"/>
        <v>0</v>
      </c>
      <c r="I453" s="3278"/>
      <c r="J453" s="3278"/>
      <c r="K453" s="3278"/>
      <c r="L453" s="3278"/>
      <c r="M453" s="3278"/>
      <c r="N453" s="3278"/>
      <c r="O453" s="3278"/>
      <c r="P453" s="3278"/>
      <c r="Q453" s="3278"/>
      <c r="R453" s="3278"/>
      <c r="S453" s="3278"/>
      <c r="T453" s="3278"/>
      <c r="U453" s="3278"/>
      <c r="V453" s="3278"/>
      <c r="W453" s="3278"/>
      <c r="X453" s="3278"/>
      <c r="Y453" s="3278"/>
      <c r="Z453" s="3278"/>
      <c r="AA453" s="3278"/>
      <c r="AB453" s="3278"/>
      <c r="AC453" s="3268">
        <f t="shared" si="242"/>
        <v>0</v>
      </c>
      <c r="AD453" s="3288"/>
      <c r="AE453" s="3288"/>
      <c r="AF453" s="3288"/>
      <c r="AG453" s="3288"/>
      <c r="AH453" s="3288"/>
      <c r="AI453" s="3288"/>
      <c r="AJ453" s="3288"/>
      <c r="AK453" s="3288"/>
      <c r="AL453" s="3288"/>
      <c r="AM453" s="3288"/>
      <c r="AN453" s="3288"/>
      <c r="AO453" s="3288"/>
      <c r="AP453" s="3288"/>
      <c r="AQ453" s="3288"/>
      <c r="AR453" s="3288"/>
      <c r="AS453" s="3288"/>
      <c r="AT453" s="3298"/>
      <c r="AU453" s="3299"/>
      <c r="AV453" s="972">
        <f t="shared" si="243"/>
        <v>0</v>
      </c>
      <c r="AW453" s="972">
        <f t="shared" si="244"/>
        <v>0</v>
      </c>
      <c r="AX453" s="972">
        <f t="shared" si="245"/>
        <v>0</v>
      </c>
      <c r="AY453" s="3313">
        <f t="shared" si="246"/>
        <v>0</v>
      </c>
      <c r="AZ453" s="3268">
        <f t="shared" si="247"/>
        <v>0</v>
      </c>
      <c r="BA453" s="3268">
        <f t="shared" si="248"/>
        <v>0</v>
      </c>
      <c r="BB453" s="3268">
        <f t="shared" si="249"/>
        <v>0</v>
      </c>
      <c r="BC453" s="3268">
        <f t="shared" si="250"/>
        <v>0</v>
      </c>
      <c r="BD453" s="3268">
        <f t="shared" si="251"/>
        <v>0</v>
      </c>
      <c r="BE453" s="3268">
        <f t="shared" si="252"/>
        <v>0</v>
      </c>
      <c r="BF453" s="3268">
        <f t="shared" si="253"/>
        <v>0</v>
      </c>
      <c r="BG453" s="3268">
        <f t="shared" si="254"/>
        <v>0</v>
      </c>
      <c r="BH453" s="3268">
        <f t="shared" si="255"/>
        <v>0</v>
      </c>
      <c r="BI453" s="3268">
        <f t="shared" si="256"/>
        <v>0</v>
      </c>
      <c r="BJ453" s="3268">
        <f t="shared" si="257"/>
        <v>0</v>
      </c>
      <c r="BK453" s="3268">
        <f t="shared" si="258"/>
        <v>0</v>
      </c>
      <c r="BL453" s="3268">
        <f t="shared" si="259"/>
        <v>0</v>
      </c>
      <c r="BM453" s="3268">
        <f t="shared" si="260"/>
        <v>0</v>
      </c>
      <c r="BN453" s="3268">
        <f t="shared" si="261"/>
        <v>0</v>
      </c>
      <c r="BO453" s="3268">
        <f t="shared" si="262"/>
        <v>0</v>
      </c>
      <c r="BP453" s="3268">
        <f t="shared" si="263"/>
        <v>0</v>
      </c>
      <c r="BQ453" s="3268">
        <f t="shared" si="264"/>
        <v>0</v>
      </c>
      <c r="BR453" s="3268">
        <f t="shared" si="265"/>
        <v>0</v>
      </c>
      <c r="BS453" s="3268">
        <f t="shared" si="266"/>
        <v>0</v>
      </c>
      <c r="BT453" s="3320">
        <f t="shared" si="267"/>
        <v>0</v>
      </c>
    </row>
    <row r="454" spans="1:72">
      <c r="A454" s="3265"/>
      <c r="B454" s="3266"/>
      <c r="C454" s="3266"/>
      <c r="D454" s="3267"/>
      <c r="E454" s="3268">
        <f t="shared" si="239"/>
        <v>0</v>
      </c>
      <c r="F454" s="3269"/>
      <c r="G454" s="3270">
        <f t="shared" si="240"/>
        <v>0</v>
      </c>
      <c r="H454" s="3271">
        <f t="shared" si="241"/>
        <v>0</v>
      </c>
      <c r="I454" s="3278"/>
      <c r="J454" s="3278"/>
      <c r="K454" s="3278"/>
      <c r="L454" s="3278"/>
      <c r="M454" s="3278"/>
      <c r="N454" s="3278"/>
      <c r="O454" s="3278"/>
      <c r="P454" s="3278"/>
      <c r="Q454" s="3278"/>
      <c r="R454" s="3278"/>
      <c r="S454" s="3278"/>
      <c r="T454" s="3278"/>
      <c r="U454" s="3278"/>
      <c r="V454" s="3278"/>
      <c r="W454" s="3278"/>
      <c r="X454" s="3278"/>
      <c r="Y454" s="3278"/>
      <c r="Z454" s="3278"/>
      <c r="AA454" s="3278"/>
      <c r="AB454" s="3278"/>
      <c r="AC454" s="3268">
        <f t="shared" si="242"/>
        <v>0</v>
      </c>
      <c r="AD454" s="3288"/>
      <c r="AE454" s="3288"/>
      <c r="AF454" s="3288"/>
      <c r="AG454" s="3288"/>
      <c r="AH454" s="3288"/>
      <c r="AI454" s="3288"/>
      <c r="AJ454" s="3288"/>
      <c r="AK454" s="3288"/>
      <c r="AL454" s="3288"/>
      <c r="AM454" s="3288"/>
      <c r="AN454" s="3288"/>
      <c r="AO454" s="3288"/>
      <c r="AP454" s="3288"/>
      <c r="AQ454" s="3288"/>
      <c r="AR454" s="3288"/>
      <c r="AS454" s="3288"/>
      <c r="AT454" s="3298"/>
      <c r="AU454" s="3299"/>
      <c r="AV454" s="972">
        <f t="shared" si="243"/>
        <v>0</v>
      </c>
      <c r="AW454" s="972">
        <f t="shared" si="244"/>
        <v>0</v>
      </c>
      <c r="AX454" s="972">
        <f t="shared" si="245"/>
        <v>0</v>
      </c>
      <c r="AY454" s="3313">
        <f t="shared" si="246"/>
        <v>0</v>
      </c>
      <c r="AZ454" s="3268">
        <f t="shared" si="247"/>
        <v>0</v>
      </c>
      <c r="BA454" s="3268">
        <f t="shared" si="248"/>
        <v>0</v>
      </c>
      <c r="BB454" s="3268">
        <f t="shared" si="249"/>
        <v>0</v>
      </c>
      <c r="BC454" s="3268">
        <f t="shared" si="250"/>
        <v>0</v>
      </c>
      <c r="BD454" s="3268">
        <f t="shared" si="251"/>
        <v>0</v>
      </c>
      <c r="BE454" s="3268">
        <f t="shared" si="252"/>
        <v>0</v>
      </c>
      <c r="BF454" s="3268">
        <f t="shared" si="253"/>
        <v>0</v>
      </c>
      <c r="BG454" s="3268">
        <f t="shared" si="254"/>
        <v>0</v>
      </c>
      <c r="BH454" s="3268">
        <f t="shared" si="255"/>
        <v>0</v>
      </c>
      <c r="BI454" s="3268">
        <f t="shared" si="256"/>
        <v>0</v>
      </c>
      <c r="BJ454" s="3268">
        <f t="shared" si="257"/>
        <v>0</v>
      </c>
      <c r="BK454" s="3268">
        <f t="shared" si="258"/>
        <v>0</v>
      </c>
      <c r="BL454" s="3268">
        <f t="shared" si="259"/>
        <v>0</v>
      </c>
      <c r="BM454" s="3268">
        <f t="shared" si="260"/>
        <v>0</v>
      </c>
      <c r="BN454" s="3268">
        <f t="shared" si="261"/>
        <v>0</v>
      </c>
      <c r="BO454" s="3268">
        <f t="shared" si="262"/>
        <v>0</v>
      </c>
      <c r="BP454" s="3268">
        <f t="shared" si="263"/>
        <v>0</v>
      </c>
      <c r="BQ454" s="3268">
        <f t="shared" si="264"/>
        <v>0</v>
      </c>
      <c r="BR454" s="3268">
        <f t="shared" si="265"/>
        <v>0</v>
      </c>
      <c r="BS454" s="3268">
        <f t="shared" si="266"/>
        <v>0</v>
      </c>
      <c r="BT454" s="3320">
        <f t="shared" si="267"/>
        <v>0</v>
      </c>
    </row>
    <row r="455" spans="1:72">
      <c r="A455" s="3265"/>
      <c r="B455" s="3266"/>
      <c r="C455" s="3266"/>
      <c r="D455" s="3267"/>
      <c r="E455" s="3268">
        <f t="shared" si="239"/>
        <v>0</v>
      </c>
      <c r="F455" s="3269"/>
      <c r="G455" s="3270">
        <f t="shared" si="240"/>
        <v>0</v>
      </c>
      <c r="H455" s="3271">
        <f t="shared" si="241"/>
        <v>0</v>
      </c>
      <c r="I455" s="3278"/>
      <c r="J455" s="3278"/>
      <c r="K455" s="3278"/>
      <c r="L455" s="3278"/>
      <c r="M455" s="3278"/>
      <c r="N455" s="3278"/>
      <c r="O455" s="3278"/>
      <c r="P455" s="3278"/>
      <c r="Q455" s="3278"/>
      <c r="R455" s="3278"/>
      <c r="S455" s="3278"/>
      <c r="T455" s="3278"/>
      <c r="U455" s="3278"/>
      <c r="V455" s="3278"/>
      <c r="W455" s="3278"/>
      <c r="X455" s="3278"/>
      <c r="Y455" s="3278"/>
      <c r="Z455" s="3278"/>
      <c r="AA455" s="3278"/>
      <c r="AB455" s="3278"/>
      <c r="AC455" s="3268">
        <f t="shared" si="242"/>
        <v>0</v>
      </c>
      <c r="AD455" s="3288"/>
      <c r="AE455" s="3288"/>
      <c r="AF455" s="3288"/>
      <c r="AG455" s="3288"/>
      <c r="AH455" s="3288"/>
      <c r="AI455" s="3288"/>
      <c r="AJ455" s="3288"/>
      <c r="AK455" s="3288"/>
      <c r="AL455" s="3288"/>
      <c r="AM455" s="3288"/>
      <c r="AN455" s="3288"/>
      <c r="AO455" s="3288"/>
      <c r="AP455" s="3288"/>
      <c r="AQ455" s="3288"/>
      <c r="AR455" s="3288"/>
      <c r="AS455" s="3288"/>
      <c r="AT455" s="3298"/>
      <c r="AU455" s="3299"/>
      <c r="AV455" s="972">
        <f t="shared" si="243"/>
        <v>0</v>
      </c>
      <c r="AW455" s="972">
        <f t="shared" si="244"/>
        <v>0</v>
      </c>
      <c r="AX455" s="972">
        <f t="shared" si="245"/>
        <v>0</v>
      </c>
      <c r="AY455" s="3313">
        <f t="shared" si="246"/>
        <v>0</v>
      </c>
      <c r="AZ455" s="3268">
        <f t="shared" si="247"/>
        <v>0</v>
      </c>
      <c r="BA455" s="3268">
        <f t="shared" si="248"/>
        <v>0</v>
      </c>
      <c r="BB455" s="3268">
        <f t="shared" si="249"/>
        <v>0</v>
      </c>
      <c r="BC455" s="3268">
        <f t="shared" si="250"/>
        <v>0</v>
      </c>
      <c r="BD455" s="3268">
        <f t="shared" si="251"/>
        <v>0</v>
      </c>
      <c r="BE455" s="3268">
        <f t="shared" si="252"/>
        <v>0</v>
      </c>
      <c r="BF455" s="3268">
        <f t="shared" si="253"/>
        <v>0</v>
      </c>
      <c r="BG455" s="3268">
        <f t="shared" si="254"/>
        <v>0</v>
      </c>
      <c r="BH455" s="3268">
        <f t="shared" si="255"/>
        <v>0</v>
      </c>
      <c r="BI455" s="3268">
        <f t="shared" si="256"/>
        <v>0</v>
      </c>
      <c r="BJ455" s="3268">
        <f t="shared" si="257"/>
        <v>0</v>
      </c>
      <c r="BK455" s="3268">
        <f t="shared" si="258"/>
        <v>0</v>
      </c>
      <c r="BL455" s="3268">
        <f t="shared" si="259"/>
        <v>0</v>
      </c>
      <c r="BM455" s="3268">
        <f t="shared" si="260"/>
        <v>0</v>
      </c>
      <c r="BN455" s="3268">
        <f t="shared" si="261"/>
        <v>0</v>
      </c>
      <c r="BO455" s="3268">
        <f t="shared" si="262"/>
        <v>0</v>
      </c>
      <c r="BP455" s="3268">
        <f t="shared" si="263"/>
        <v>0</v>
      </c>
      <c r="BQ455" s="3268">
        <f t="shared" si="264"/>
        <v>0</v>
      </c>
      <c r="BR455" s="3268">
        <f t="shared" si="265"/>
        <v>0</v>
      </c>
      <c r="BS455" s="3268">
        <f t="shared" si="266"/>
        <v>0</v>
      </c>
      <c r="BT455" s="3320">
        <f t="shared" si="267"/>
        <v>0</v>
      </c>
    </row>
    <row r="456" spans="1:72">
      <c r="A456" s="3265"/>
      <c r="B456" s="3266"/>
      <c r="C456" s="3266"/>
      <c r="D456" s="3267"/>
      <c r="E456" s="3268">
        <f t="shared" si="239"/>
        <v>0</v>
      </c>
      <c r="F456" s="3269"/>
      <c r="G456" s="3270">
        <f t="shared" si="240"/>
        <v>0</v>
      </c>
      <c r="H456" s="3271">
        <f t="shared" si="241"/>
        <v>0</v>
      </c>
      <c r="I456" s="3278"/>
      <c r="J456" s="3278"/>
      <c r="K456" s="3278"/>
      <c r="L456" s="3278"/>
      <c r="M456" s="3278"/>
      <c r="N456" s="3278"/>
      <c r="O456" s="3278"/>
      <c r="P456" s="3278"/>
      <c r="Q456" s="3278"/>
      <c r="R456" s="3278"/>
      <c r="S456" s="3278"/>
      <c r="T456" s="3278"/>
      <c r="U456" s="3278"/>
      <c r="V456" s="3278"/>
      <c r="W456" s="3278"/>
      <c r="X456" s="3278"/>
      <c r="Y456" s="3278"/>
      <c r="Z456" s="3278"/>
      <c r="AA456" s="3278"/>
      <c r="AB456" s="3278"/>
      <c r="AC456" s="3268">
        <f t="shared" si="242"/>
        <v>0</v>
      </c>
      <c r="AD456" s="3288"/>
      <c r="AE456" s="3288"/>
      <c r="AF456" s="3288"/>
      <c r="AG456" s="3288"/>
      <c r="AH456" s="3288"/>
      <c r="AI456" s="3288"/>
      <c r="AJ456" s="3288"/>
      <c r="AK456" s="3288"/>
      <c r="AL456" s="3288"/>
      <c r="AM456" s="3288"/>
      <c r="AN456" s="3288"/>
      <c r="AO456" s="3288"/>
      <c r="AP456" s="3288"/>
      <c r="AQ456" s="3288"/>
      <c r="AR456" s="3288"/>
      <c r="AS456" s="3288"/>
      <c r="AT456" s="3298"/>
      <c r="AU456" s="3299"/>
      <c r="AV456" s="972">
        <f t="shared" si="243"/>
        <v>0</v>
      </c>
      <c r="AW456" s="972">
        <f t="shared" si="244"/>
        <v>0</v>
      </c>
      <c r="AX456" s="972">
        <f t="shared" si="245"/>
        <v>0</v>
      </c>
      <c r="AY456" s="3313">
        <f t="shared" si="246"/>
        <v>0</v>
      </c>
      <c r="AZ456" s="3268">
        <f t="shared" si="247"/>
        <v>0</v>
      </c>
      <c r="BA456" s="3268">
        <f t="shared" si="248"/>
        <v>0</v>
      </c>
      <c r="BB456" s="3268">
        <f t="shared" si="249"/>
        <v>0</v>
      </c>
      <c r="BC456" s="3268">
        <f t="shared" si="250"/>
        <v>0</v>
      </c>
      <c r="BD456" s="3268">
        <f t="shared" si="251"/>
        <v>0</v>
      </c>
      <c r="BE456" s="3268">
        <f t="shared" si="252"/>
        <v>0</v>
      </c>
      <c r="BF456" s="3268">
        <f t="shared" si="253"/>
        <v>0</v>
      </c>
      <c r="BG456" s="3268">
        <f t="shared" si="254"/>
        <v>0</v>
      </c>
      <c r="BH456" s="3268">
        <f t="shared" si="255"/>
        <v>0</v>
      </c>
      <c r="BI456" s="3268">
        <f t="shared" si="256"/>
        <v>0</v>
      </c>
      <c r="BJ456" s="3268">
        <f t="shared" si="257"/>
        <v>0</v>
      </c>
      <c r="BK456" s="3268">
        <f t="shared" si="258"/>
        <v>0</v>
      </c>
      <c r="BL456" s="3268">
        <f t="shared" si="259"/>
        <v>0</v>
      </c>
      <c r="BM456" s="3268">
        <f t="shared" si="260"/>
        <v>0</v>
      </c>
      <c r="BN456" s="3268">
        <f t="shared" si="261"/>
        <v>0</v>
      </c>
      <c r="BO456" s="3268">
        <f t="shared" si="262"/>
        <v>0</v>
      </c>
      <c r="BP456" s="3268">
        <f t="shared" si="263"/>
        <v>0</v>
      </c>
      <c r="BQ456" s="3268">
        <f t="shared" si="264"/>
        <v>0</v>
      </c>
      <c r="BR456" s="3268">
        <f t="shared" si="265"/>
        <v>0</v>
      </c>
      <c r="BS456" s="3268">
        <f t="shared" si="266"/>
        <v>0</v>
      </c>
      <c r="BT456" s="3320">
        <f t="shared" si="267"/>
        <v>0</v>
      </c>
    </row>
    <row r="457" spans="1:72">
      <c r="A457" s="3265"/>
      <c r="B457" s="3266"/>
      <c r="C457" s="3266"/>
      <c r="D457" s="3267"/>
      <c r="E457" s="3268">
        <f t="shared" si="239"/>
        <v>0</v>
      </c>
      <c r="F457" s="3269"/>
      <c r="G457" s="3270">
        <f t="shared" si="240"/>
        <v>0</v>
      </c>
      <c r="H457" s="3271">
        <f t="shared" si="241"/>
        <v>0</v>
      </c>
      <c r="I457" s="3278"/>
      <c r="J457" s="3278"/>
      <c r="K457" s="3278"/>
      <c r="L457" s="3278"/>
      <c r="M457" s="3278"/>
      <c r="N457" s="3278"/>
      <c r="O457" s="3278"/>
      <c r="P457" s="3278"/>
      <c r="Q457" s="3278"/>
      <c r="R457" s="3278"/>
      <c r="S457" s="3278"/>
      <c r="T457" s="3278"/>
      <c r="U457" s="3278"/>
      <c r="V457" s="3278"/>
      <c r="W457" s="3278"/>
      <c r="X457" s="3278"/>
      <c r="Y457" s="3278"/>
      <c r="Z457" s="3278"/>
      <c r="AA457" s="3278"/>
      <c r="AB457" s="3278"/>
      <c r="AC457" s="3268">
        <f t="shared" si="242"/>
        <v>0</v>
      </c>
      <c r="AD457" s="3288"/>
      <c r="AE457" s="3288"/>
      <c r="AF457" s="3288"/>
      <c r="AG457" s="3288"/>
      <c r="AH457" s="3288"/>
      <c r="AI457" s="3288"/>
      <c r="AJ457" s="3288"/>
      <c r="AK457" s="3288"/>
      <c r="AL457" s="3288"/>
      <c r="AM457" s="3288"/>
      <c r="AN457" s="3288"/>
      <c r="AO457" s="3288"/>
      <c r="AP457" s="3288"/>
      <c r="AQ457" s="3288"/>
      <c r="AR457" s="3288"/>
      <c r="AS457" s="3288"/>
      <c r="AT457" s="3298"/>
      <c r="AU457" s="3299"/>
      <c r="AV457" s="972">
        <f t="shared" si="243"/>
        <v>0</v>
      </c>
      <c r="AW457" s="972">
        <f t="shared" si="244"/>
        <v>0</v>
      </c>
      <c r="AX457" s="972">
        <f t="shared" si="245"/>
        <v>0</v>
      </c>
      <c r="AY457" s="3313">
        <f t="shared" si="246"/>
        <v>0</v>
      </c>
      <c r="AZ457" s="3268">
        <f t="shared" si="247"/>
        <v>0</v>
      </c>
      <c r="BA457" s="3268">
        <f t="shared" si="248"/>
        <v>0</v>
      </c>
      <c r="BB457" s="3268">
        <f t="shared" si="249"/>
        <v>0</v>
      </c>
      <c r="BC457" s="3268">
        <f t="shared" si="250"/>
        <v>0</v>
      </c>
      <c r="BD457" s="3268">
        <f t="shared" si="251"/>
        <v>0</v>
      </c>
      <c r="BE457" s="3268">
        <f t="shared" si="252"/>
        <v>0</v>
      </c>
      <c r="BF457" s="3268">
        <f t="shared" si="253"/>
        <v>0</v>
      </c>
      <c r="BG457" s="3268">
        <f t="shared" si="254"/>
        <v>0</v>
      </c>
      <c r="BH457" s="3268">
        <f t="shared" si="255"/>
        <v>0</v>
      </c>
      <c r="BI457" s="3268">
        <f t="shared" si="256"/>
        <v>0</v>
      </c>
      <c r="BJ457" s="3268">
        <f t="shared" si="257"/>
        <v>0</v>
      </c>
      <c r="BK457" s="3268">
        <f t="shared" si="258"/>
        <v>0</v>
      </c>
      <c r="BL457" s="3268">
        <f t="shared" si="259"/>
        <v>0</v>
      </c>
      <c r="BM457" s="3268">
        <f t="shared" si="260"/>
        <v>0</v>
      </c>
      <c r="BN457" s="3268">
        <f t="shared" si="261"/>
        <v>0</v>
      </c>
      <c r="BO457" s="3268">
        <f t="shared" si="262"/>
        <v>0</v>
      </c>
      <c r="BP457" s="3268">
        <f t="shared" si="263"/>
        <v>0</v>
      </c>
      <c r="BQ457" s="3268">
        <f t="shared" si="264"/>
        <v>0</v>
      </c>
      <c r="BR457" s="3268">
        <f t="shared" si="265"/>
        <v>0</v>
      </c>
      <c r="BS457" s="3268">
        <f t="shared" si="266"/>
        <v>0</v>
      </c>
      <c r="BT457" s="3320">
        <f t="shared" si="267"/>
        <v>0</v>
      </c>
    </row>
    <row r="458" spans="1:72">
      <c r="A458" s="3265"/>
      <c r="B458" s="3266"/>
      <c r="C458" s="3266"/>
      <c r="D458" s="3267"/>
      <c r="E458" s="3268">
        <f t="shared" si="239"/>
        <v>0</v>
      </c>
      <c r="F458" s="3269"/>
      <c r="G458" s="3270">
        <f t="shared" si="240"/>
        <v>0</v>
      </c>
      <c r="H458" s="3271">
        <f t="shared" si="241"/>
        <v>0</v>
      </c>
      <c r="I458" s="3278"/>
      <c r="J458" s="3278"/>
      <c r="K458" s="3278"/>
      <c r="L458" s="3278"/>
      <c r="M458" s="3278"/>
      <c r="N458" s="3278"/>
      <c r="O458" s="3278"/>
      <c r="P458" s="3278"/>
      <c r="Q458" s="3278"/>
      <c r="R458" s="3278"/>
      <c r="S458" s="3278"/>
      <c r="T458" s="3278"/>
      <c r="U458" s="3278"/>
      <c r="V458" s="3278"/>
      <c r="W458" s="3278"/>
      <c r="X458" s="3278"/>
      <c r="Y458" s="3278"/>
      <c r="Z458" s="3278"/>
      <c r="AA458" s="3278"/>
      <c r="AB458" s="3278"/>
      <c r="AC458" s="3268">
        <f t="shared" si="242"/>
        <v>0</v>
      </c>
      <c r="AD458" s="3288"/>
      <c r="AE458" s="3288"/>
      <c r="AF458" s="3288"/>
      <c r="AG458" s="3288"/>
      <c r="AH458" s="3288"/>
      <c r="AI458" s="3288"/>
      <c r="AJ458" s="3288"/>
      <c r="AK458" s="3288"/>
      <c r="AL458" s="3288"/>
      <c r="AM458" s="3288"/>
      <c r="AN458" s="3288"/>
      <c r="AO458" s="3288"/>
      <c r="AP458" s="3288"/>
      <c r="AQ458" s="3288"/>
      <c r="AR458" s="3288"/>
      <c r="AS458" s="3288"/>
      <c r="AT458" s="3298"/>
      <c r="AU458" s="3299"/>
      <c r="AV458" s="972">
        <f t="shared" si="243"/>
        <v>0</v>
      </c>
      <c r="AW458" s="972">
        <f t="shared" si="244"/>
        <v>0</v>
      </c>
      <c r="AX458" s="972">
        <f t="shared" si="245"/>
        <v>0</v>
      </c>
      <c r="AY458" s="3313">
        <f t="shared" si="246"/>
        <v>0</v>
      </c>
      <c r="AZ458" s="3268">
        <f t="shared" si="247"/>
        <v>0</v>
      </c>
      <c r="BA458" s="3268">
        <f t="shared" si="248"/>
        <v>0</v>
      </c>
      <c r="BB458" s="3268">
        <f t="shared" si="249"/>
        <v>0</v>
      </c>
      <c r="BC458" s="3268">
        <f t="shared" si="250"/>
        <v>0</v>
      </c>
      <c r="BD458" s="3268">
        <f t="shared" si="251"/>
        <v>0</v>
      </c>
      <c r="BE458" s="3268">
        <f t="shared" si="252"/>
        <v>0</v>
      </c>
      <c r="BF458" s="3268">
        <f t="shared" si="253"/>
        <v>0</v>
      </c>
      <c r="BG458" s="3268">
        <f t="shared" si="254"/>
        <v>0</v>
      </c>
      <c r="BH458" s="3268">
        <f t="shared" si="255"/>
        <v>0</v>
      </c>
      <c r="BI458" s="3268">
        <f t="shared" si="256"/>
        <v>0</v>
      </c>
      <c r="BJ458" s="3268">
        <f t="shared" si="257"/>
        <v>0</v>
      </c>
      <c r="BK458" s="3268">
        <f t="shared" si="258"/>
        <v>0</v>
      </c>
      <c r="BL458" s="3268">
        <f t="shared" si="259"/>
        <v>0</v>
      </c>
      <c r="BM458" s="3268">
        <f t="shared" si="260"/>
        <v>0</v>
      </c>
      <c r="BN458" s="3268">
        <f t="shared" si="261"/>
        <v>0</v>
      </c>
      <c r="BO458" s="3268">
        <f t="shared" si="262"/>
        <v>0</v>
      </c>
      <c r="BP458" s="3268">
        <f t="shared" si="263"/>
        <v>0</v>
      </c>
      <c r="BQ458" s="3268">
        <f t="shared" si="264"/>
        <v>0</v>
      </c>
      <c r="BR458" s="3268">
        <f t="shared" si="265"/>
        <v>0</v>
      </c>
      <c r="BS458" s="3268">
        <f t="shared" si="266"/>
        <v>0</v>
      </c>
      <c r="BT458" s="3320">
        <f t="shared" si="267"/>
        <v>0</v>
      </c>
    </row>
    <row r="459" spans="1:72">
      <c r="A459" s="3265"/>
      <c r="B459" s="3266"/>
      <c r="C459" s="3266"/>
      <c r="D459" s="3267"/>
      <c r="E459" s="3268">
        <f t="shared" si="239"/>
        <v>0</v>
      </c>
      <c r="F459" s="3269"/>
      <c r="G459" s="3270">
        <f t="shared" si="240"/>
        <v>0</v>
      </c>
      <c r="H459" s="3271">
        <f t="shared" si="241"/>
        <v>0</v>
      </c>
      <c r="I459" s="3278"/>
      <c r="J459" s="3278"/>
      <c r="K459" s="3278"/>
      <c r="L459" s="3278"/>
      <c r="M459" s="3278"/>
      <c r="N459" s="3278"/>
      <c r="O459" s="3278"/>
      <c r="P459" s="3278"/>
      <c r="Q459" s="3278"/>
      <c r="R459" s="3278"/>
      <c r="S459" s="3278"/>
      <c r="T459" s="3278"/>
      <c r="U459" s="3278"/>
      <c r="V459" s="3278"/>
      <c r="W459" s="3278"/>
      <c r="X459" s="3278"/>
      <c r="Y459" s="3278"/>
      <c r="Z459" s="3278"/>
      <c r="AA459" s="3278"/>
      <c r="AB459" s="3278"/>
      <c r="AC459" s="3268">
        <f t="shared" si="242"/>
        <v>0</v>
      </c>
      <c r="AD459" s="3288"/>
      <c r="AE459" s="3288"/>
      <c r="AF459" s="3288"/>
      <c r="AG459" s="3288"/>
      <c r="AH459" s="3288"/>
      <c r="AI459" s="3288"/>
      <c r="AJ459" s="3288"/>
      <c r="AK459" s="3288"/>
      <c r="AL459" s="3288"/>
      <c r="AM459" s="3288"/>
      <c r="AN459" s="3288"/>
      <c r="AO459" s="3288"/>
      <c r="AP459" s="3288"/>
      <c r="AQ459" s="3288"/>
      <c r="AR459" s="3288"/>
      <c r="AS459" s="3288"/>
      <c r="AT459" s="3298"/>
      <c r="AU459" s="3299"/>
      <c r="AV459" s="972">
        <f t="shared" si="243"/>
        <v>0</v>
      </c>
      <c r="AW459" s="972">
        <f t="shared" si="244"/>
        <v>0</v>
      </c>
      <c r="AX459" s="972">
        <f t="shared" si="245"/>
        <v>0</v>
      </c>
      <c r="AY459" s="3313">
        <f t="shared" si="246"/>
        <v>0</v>
      </c>
      <c r="AZ459" s="3268">
        <f t="shared" si="247"/>
        <v>0</v>
      </c>
      <c r="BA459" s="3268">
        <f t="shared" si="248"/>
        <v>0</v>
      </c>
      <c r="BB459" s="3268">
        <f t="shared" si="249"/>
        <v>0</v>
      </c>
      <c r="BC459" s="3268">
        <f t="shared" si="250"/>
        <v>0</v>
      </c>
      <c r="BD459" s="3268">
        <f t="shared" si="251"/>
        <v>0</v>
      </c>
      <c r="BE459" s="3268">
        <f t="shared" si="252"/>
        <v>0</v>
      </c>
      <c r="BF459" s="3268">
        <f t="shared" si="253"/>
        <v>0</v>
      </c>
      <c r="BG459" s="3268">
        <f t="shared" si="254"/>
        <v>0</v>
      </c>
      <c r="BH459" s="3268">
        <f t="shared" si="255"/>
        <v>0</v>
      </c>
      <c r="BI459" s="3268">
        <f t="shared" si="256"/>
        <v>0</v>
      </c>
      <c r="BJ459" s="3268">
        <f t="shared" si="257"/>
        <v>0</v>
      </c>
      <c r="BK459" s="3268">
        <f t="shared" si="258"/>
        <v>0</v>
      </c>
      <c r="BL459" s="3268">
        <f t="shared" si="259"/>
        <v>0</v>
      </c>
      <c r="BM459" s="3268">
        <f t="shared" si="260"/>
        <v>0</v>
      </c>
      <c r="BN459" s="3268">
        <f t="shared" si="261"/>
        <v>0</v>
      </c>
      <c r="BO459" s="3268">
        <f t="shared" si="262"/>
        <v>0</v>
      </c>
      <c r="BP459" s="3268">
        <f t="shared" si="263"/>
        <v>0</v>
      </c>
      <c r="BQ459" s="3268">
        <f t="shared" si="264"/>
        <v>0</v>
      </c>
      <c r="BR459" s="3268">
        <f t="shared" si="265"/>
        <v>0</v>
      </c>
      <c r="BS459" s="3268">
        <f t="shared" si="266"/>
        <v>0</v>
      </c>
      <c r="BT459" s="3320">
        <f t="shared" si="267"/>
        <v>0</v>
      </c>
    </row>
    <row r="460" spans="1:72">
      <c r="A460" s="3265"/>
      <c r="B460" s="3266"/>
      <c r="C460" s="3266"/>
      <c r="D460" s="3267"/>
      <c r="E460" s="3268">
        <f t="shared" si="239"/>
        <v>0</v>
      </c>
      <c r="F460" s="3269"/>
      <c r="G460" s="3270">
        <f t="shared" si="240"/>
        <v>0</v>
      </c>
      <c r="H460" s="3271">
        <f t="shared" si="241"/>
        <v>0</v>
      </c>
      <c r="I460" s="3278"/>
      <c r="J460" s="3278"/>
      <c r="K460" s="3278"/>
      <c r="L460" s="3278"/>
      <c r="M460" s="3278"/>
      <c r="N460" s="3278"/>
      <c r="O460" s="3278"/>
      <c r="P460" s="3278"/>
      <c r="Q460" s="3278"/>
      <c r="R460" s="3278"/>
      <c r="S460" s="3278"/>
      <c r="T460" s="3278"/>
      <c r="U460" s="3278"/>
      <c r="V460" s="3278"/>
      <c r="W460" s="3278"/>
      <c r="X460" s="3278"/>
      <c r="Y460" s="3278"/>
      <c r="Z460" s="3278"/>
      <c r="AA460" s="3278"/>
      <c r="AB460" s="3278"/>
      <c r="AC460" s="3268">
        <f t="shared" si="242"/>
        <v>0</v>
      </c>
      <c r="AD460" s="3288"/>
      <c r="AE460" s="3288"/>
      <c r="AF460" s="3288"/>
      <c r="AG460" s="3288"/>
      <c r="AH460" s="3288"/>
      <c r="AI460" s="3288"/>
      <c r="AJ460" s="3288"/>
      <c r="AK460" s="3288"/>
      <c r="AL460" s="3288"/>
      <c r="AM460" s="3288"/>
      <c r="AN460" s="3288"/>
      <c r="AO460" s="3288"/>
      <c r="AP460" s="3288"/>
      <c r="AQ460" s="3288"/>
      <c r="AR460" s="3288"/>
      <c r="AS460" s="3288"/>
      <c r="AT460" s="3298"/>
      <c r="AU460" s="3299"/>
      <c r="AV460" s="972">
        <f t="shared" si="243"/>
        <v>0</v>
      </c>
      <c r="AW460" s="972">
        <f t="shared" si="244"/>
        <v>0</v>
      </c>
      <c r="AX460" s="972">
        <f t="shared" si="245"/>
        <v>0</v>
      </c>
      <c r="AY460" s="3313">
        <f t="shared" si="246"/>
        <v>0</v>
      </c>
      <c r="AZ460" s="3268">
        <f t="shared" si="247"/>
        <v>0</v>
      </c>
      <c r="BA460" s="3268">
        <f t="shared" si="248"/>
        <v>0</v>
      </c>
      <c r="BB460" s="3268">
        <f t="shared" si="249"/>
        <v>0</v>
      </c>
      <c r="BC460" s="3268">
        <f t="shared" si="250"/>
        <v>0</v>
      </c>
      <c r="BD460" s="3268">
        <f t="shared" si="251"/>
        <v>0</v>
      </c>
      <c r="BE460" s="3268">
        <f t="shared" si="252"/>
        <v>0</v>
      </c>
      <c r="BF460" s="3268">
        <f t="shared" si="253"/>
        <v>0</v>
      </c>
      <c r="BG460" s="3268">
        <f t="shared" si="254"/>
        <v>0</v>
      </c>
      <c r="BH460" s="3268">
        <f t="shared" si="255"/>
        <v>0</v>
      </c>
      <c r="BI460" s="3268">
        <f t="shared" si="256"/>
        <v>0</v>
      </c>
      <c r="BJ460" s="3268">
        <f t="shared" si="257"/>
        <v>0</v>
      </c>
      <c r="BK460" s="3268">
        <f t="shared" si="258"/>
        <v>0</v>
      </c>
      <c r="BL460" s="3268">
        <f t="shared" si="259"/>
        <v>0</v>
      </c>
      <c r="BM460" s="3268">
        <f t="shared" si="260"/>
        <v>0</v>
      </c>
      <c r="BN460" s="3268">
        <f t="shared" si="261"/>
        <v>0</v>
      </c>
      <c r="BO460" s="3268">
        <f t="shared" si="262"/>
        <v>0</v>
      </c>
      <c r="BP460" s="3268">
        <f t="shared" si="263"/>
        <v>0</v>
      </c>
      <c r="BQ460" s="3268">
        <f t="shared" si="264"/>
        <v>0</v>
      </c>
      <c r="BR460" s="3268">
        <f t="shared" si="265"/>
        <v>0</v>
      </c>
      <c r="BS460" s="3268">
        <f t="shared" si="266"/>
        <v>0</v>
      </c>
      <c r="BT460" s="3320">
        <f t="shared" si="267"/>
        <v>0</v>
      </c>
    </row>
    <row r="461" spans="1:72">
      <c r="A461" s="3265"/>
      <c r="B461" s="3266"/>
      <c r="C461" s="3266"/>
      <c r="D461" s="3267"/>
      <c r="E461" s="3268">
        <f t="shared" si="239"/>
        <v>0</v>
      </c>
      <c r="F461" s="3269"/>
      <c r="G461" s="3270">
        <f t="shared" si="240"/>
        <v>0</v>
      </c>
      <c r="H461" s="3271">
        <f t="shared" si="241"/>
        <v>0</v>
      </c>
      <c r="I461" s="3278"/>
      <c r="J461" s="3278"/>
      <c r="K461" s="3278"/>
      <c r="L461" s="3278"/>
      <c r="M461" s="3278"/>
      <c r="N461" s="3278"/>
      <c r="O461" s="3278"/>
      <c r="P461" s="3278"/>
      <c r="Q461" s="3278"/>
      <c r="R461" s="3278"/>
      <c r="S461" s="3278"/>
      <c r="T461" s="3278"/>
      <c r="U461" s="3278"/>
      <c r="V461" s="3278"/>
      <c r="W461" s="3278"/>
      <c r="X461" s="3278"/>
      <c r="Y461" s="3278"/>
      <c r="Z461" s="3278"/>
      <c r="AA461" s="3278"/>
      <c r="AB461" s="3278"/>
      <c r="AC461" s="3268">
        <f t="shared" si="242"/>
        <v>0</v>
      </c>
      <c r="AD461" s="3288"/>
      <c r="AE461" s="3288"/>
      <c r="AF461" s="3288"/>
      <c r="AG461" s="3288"/>
      <c r="AH461" s="3288"/>
      <c r="AI461" s="3288"/>
      <c r="AJ461" s="3288"/>
      <c r="AK461" s="3288"/>
      <c r="AL461" s="3288"/>
      <c r="AM461" s="3288"/>
      <c r="AN461" s="3288"/>
      <c r="AO461" s="3288"/>
      <c r="AP461" s="3288"/>
      <c r="AQ461" s="3288"/>
      <c r="AR461" s="3288"/>
      <c r="AS461" s="3288"/>
      <c r="AT461" s="3298"/>
      <c r="AU461" s="3299"/>
      <c r="AV461" s="972">
        <f t="shared" si="243"/>
        <v>0</v>
      </c>
      <c r="AW461" s="972">
        <f t="shared" si="244"/>
        <v>0</v>
      </c>
      <c r="AX461" s="972">
        <f t="shared" si="245"/>
        <v>0</v>
      </c>
      <c r="AY461" s="3313">
        <f t="shared" si="246"/>
        <v>0</v>
      </c>
      <c r="AZ461" s="3268">
        <f t="shared" si="247"/>
        <v>0</v>
      </c>
      <c r="BA461" s="3268">
        <f t="shared" si="248"/>
        <v>0</v>
      </c>
      <c r="BB461" s="3268">
        <f t="shared" si="249"/>
        <v>0</v>
      </c>
      <c r="BC461" s="3268">
        <f t="shared" si="250"/>
        <v>0</v>
      </c>
      <c r="BD461" s="3268">
        <f t="shared" si="251"/>
        <v>0</v>
      </c>
      <c r="BE461" s="3268">
        <f t="shared" si="252"/>
        <v>0</v>
      </c>
      <c r="BF461" s="3268">
        <f t="shared" si="253"/>
        <v>0</v>
      </c>
      <c r="BG461" s="3268">
        <f t="shared" si="254"/>
        <v>0</v>
      </c>
      <c r="BH461" s="3268">
        <f t="shared" si="255"/>
        <v>0</v>
      </c>
      <c r="BI461" s="3268">
        <f t="shared" si="256"/>
        <v>0</v>
      </c>
      <c r="BJ461" s="3268">
        <f t="shared" si="257"/>
        <v>0</v>
      </c>
      <c r="BK461" s="3268">
        <f t="shared" si="258"/>
        <v>0</v>
      </c>
      <c r="BL461" s="3268">
        <f t="shared" si="259"/>
        <v>0</v>
      </c>
      <c r="BM461" s="3268">
        <f t="shared" si="260"/>
        <v>0</v>
      </c>
      <c r="BN461" s="3268">
        <f t="shared" si="261"/>
        <v>0</v>
      </c>
      <c r="BO461" s="3268">
        <f t="shared" si="262"/>
        <v>0</v>
      </c>
      <c r="BP461" s="3268">
        <f t="shared" si="263"/>
        <v>0</v>
      </c>
      <c r="BQ461" s="3268">
        <f t="shared" si="264"/>
        <v>0</v>
      </c>
      <c r="BR461" s="3268">
        <f t="shared" si="265"/>
        <v>0</v>
      </c>
      <c r="BS461" s="3268">
        <f t="shared" si="266"/>
        <v>0</v>
      </c>
      <c r="BT461" s="3320">
        <f t="shared" si="267"/>
        <v>0</v>
      </c>
    </row>
    <row r="462" spans="1:72">
      <c r="A462" s="3265"/>
      <c r="B462" s="3266"/>
      <c r="C462" s="3266"/>
      <c r="D462" s="3267"/>
      <c r="E462" s="3268">
        <f t="shared" si="239"/>
        <v>0</v>
      </c>
      <c r="F462" s="3269"/>
      <c r="G462" s="3270">
        <f t="shared" si="240"/>
        <v>0</v>
      </c>
      <c r="H462" s="3271">
        <f t="shared" si="241"/>
        <v>0</v>
      </c>
      <c r="I462" s="3278"/>
      <c r="J462" s="3278"/>
      <c r="K462" s="3278"/>
      <c r="L462" s="3278"/>
      <c r="M462" s="3278"/>
      <c r="N462" s="3278"/>
      <c r="O462" s="3278"/>
      <c r="P462" s="3278"/>
      <c r="Q462" s="3278"/>
      <c r="R462" s="3278"/>
      <c r="S462" s="3278"/>
      <c r="T462" s="3278"/>
      <c r="U462" s="3278"/>
      <c r="V462" s="3278"/>
      <c r="W462" s="3278"/>
      <c r="X462" s="3278"/>
      <c r="Y462" s="3278"/>
      <c r="Z462" s="3278"/>
      <c r="AA462" s="3278"/>
      <c r="AB462" s="3278"/>
      <c r="AC462" s="3268">
        <f t="shared" si="242"/>
        <v>0</v>
      </c>
      <c r="AD462" s="3288"/>
      <c r="AE462" s="3288"/>
      <c r="AF462" s="3288"/>
      <c r="AG462" s="3288"/>
      <c r="AH462" s="3288"/>
      <c r="AI462" s="3288"/>
      <c r="AJ462" s="3288"/>
      <c r="AK462" s="3288"/>
      <c r="AL462" s="3288"/>
      <c r="AM462" s="3288"/>
      <c r="AN462" s="3288"/>
      <c r="AO462" s="3288"/>
      <c r="AP462" s="3288"/>
      <c r="AQ462" s="3288"/>
      <c r="AR462" s="3288"/>
      <c r="AS462" s="3288"/>
      <c r="AT462" s="3298"/>
      <c r="AU462" s="3299"/>
      <c r="AV462" s="972">
        <f t="shared" si="243"/>
        <v>0</v>
      </c>
      <c r="AW462" s="972">
        <f t="shared" si="244"/>
        <v>0</v>
      </c>
      <c r="AX462" s="972">
        <f t="shared" si="245"/>
        <v>0</v>
      </c>
      <c r="AY462" s="3313">
        <f t="shared" si="246"/>
        <v>0</v>
      </c>
      <c r="AZ462" s="3268">
        <f t="shared" si="247"/>
        <v>0</v>
      </c>
      <c r="BA462" s="3268">
        <f t="shared" si="248"/>
        <v>0</v>
      </c>
      <c r="BB462" s="3268">
        <f t="shared" si="249"/>
        <v>0</v>
      </c>
      <c r="BC462" s="3268">
        <f t="shared" si="250"/>
        <v>0</v>
      </c>
      <c r="BD462" s="3268">
        <f t="shared" si="251"/>
        <v>0</v>
      </c>
      <c r="BE462" s="3268">
        <f t="shared" si="252"/>
        <v>0</v>
      </c>
      <c r="BF462" s="3268">
        <f t="shared" si="253"/>
        <v>0</v>
      </c>
      <c r="BG462" s="3268">
        <f t="shared" si="254"/>
        <v>0</v>
      </c>
      <c r="BH462" s="3268">
        <f t="shared" si="255"/>
        <v>0</v>
      </c>
      <c r="BI462" s="3268">
        <f t="shared" si="256"/>
        <v>0</v>
      </c>
      <c r="BJ462" s="3268">
        <f t="shared" si="257"/>
        <v>0</v>
      </c>
      <c r="BK462" s="3268">
        <f t="shared" si="258"/>
        <v>0</v>
      </c>
      <c r="BL462" s="3268">
        <f t="shared" si="259"/>
        <v>0</v>
      </c>
      <c r="BM462" s="3268">
        <f t="shared" si="260"/>
        <v>0</v>
      </c>
      <c r="BN462" s="3268">
        <f t="shared" si="261"/>
        <v>0</v>
      </c>
      <c r="BO462" s="3268">
        <f t="shared" si="262"/>
        <v>0</v>
      </c>
      <c r="BP462" s="3268">
        <f t="shared" si="263"/>
        <v>0</v>
      </c>
      <c r="BQ462" s="3268">
        <f t="shared" si="264"/>
        <v>0</v>
      </c>
      <c r="BR462" s="3268">
        <f t="shared" si="265"/>
        <v>0</v>
      </c>
      <c r="BS462" s="3268">
        <f t="shared" si="266"/>
        <v>0</v>
      </c>
      <c r="BT462" s="3320">
        <f t="shared" si="267"/>
        <v>0</v>
      </c>
    </row>
    <row r="463" spans="1:72">
      <c r="A463" s="3265"/>
      <c r="B463" s="3266"/>
      <c r="C463" s="3266"/>
      <c r="D463" s="3267"/>
      <c r="E463" s="3268">
        <f t="shared" si="239"/>
        <v>0</v>
      </c>
      <c r="F463" s="3269"/>
      <c r="G463" s="3270">
        <f t="shared" si="240"/>
        <v>0</v>
      </c>
      <c r="H463" s="3271">
        <f t="shared" si="241"/>
        <v>0</v>
      </c>
      <c r="I463" s="3278"/>
      <c r="J463" s="3278"/>
      <c r="K463" s="3278"/>
      <c r="L463" s="3278"/>
      <c r="M463" s="3278"/>
      <c r="N463" s="3278"/>
      <c r="O463" s="3278"/>
      <c r="P463" s="3278"/>
      <c r="Q463" s="3278"/>
      <c r="R463" s="3278"/>
      <c r="S463" s="3278"/>
      <c r="T463" s="3278"/>
      <c r="U463" s="3278"/>
      <c r="V463" s="3278"/>
      <c r="W463" s="3278"/>
      <c r="X463" s="3278"/>
      <c r="Y463" s="3278"/>
      <c r="Z463" s="3278"/>
      <c r="AA463" s="3278"/>
      <c r="AB463" s="3278"/>
      <c r="AC463" s="3268">
        <f t="shared" si="242"/>
        <v>0</v>
      </c>
      <c r="AD463" s="3288"/>
      <c r="AE463" s="3288"/>
      <c r="AF463" s="3288"/>
      <c r="AG463" s="3288"/>
      <c r="AH463" s="3288"/>
      <c r="AI463" s="3288"/>
      <c r="AJ463" s="3288"/>
      <c r="AK463" s="3288"/>
      <c r="AL463" s="3288"/>
      <c r="AM463" s="3288"/>
      <c r="AN463" s="3288"/>
      <c r="AO463" s="3288"/>
      <c r="AP463" s="3288"/>
      <c r="AQ463" s="3288"/>
      <c r="AR463" s="3288"/>
      <c r="AS463" s="3288"/>
      <c r="AT463" s="3298"/>
      <c r="AU463" s="3299"/>
      <c r="AV463" s="972">
        <f t="shared" si="243"/>
        <v>0</v>
      </c>
      <c r="AW463" s="972">
        <f t="shared" si="244"/>
        <v>0</v>
      </c>
      <c r="AX463" s="972">
        <f t="shared" si="245"/>
        <v>0</v>
      </c>
      <c r="AY463" s="3313">
        <f t="shared" si="246"/>
        <v>0</v>
      </c>
      <c r="AZ463" s="3268">
        <f t="shared" si="247"/>
        <v>0</v>
      </c>
      <c r="BA463" s="3268">
        <f t="shared" si="248"/>
        <v>0</v>
      </c>
      <c r="BB463" s="3268">
        <f t="shared" si="249"/>
        <v>0</v>
      </c>
      <c r="BC463" s="3268">
        <f t="shared" si="250"/>
        <v>0</v>
      </c>
      <c r="BD463" s="3268">
        <f t="shared" si="251"/>
        <v>0</v>
      </c>
      <c r="BE463" s="3268">
        <f t="shared" si="252"/>
        <v>0</v>
      </c>
      <c r="BF463" s="3268">
        <f t="shared" si="253"/>
        <v>0</v>
      </c>
      <c r="BG463" s="3268">
        <f t="shared" si="254"/>
        <v>0</v>
      </c>
      <c r="BH463" s="3268">
        <f t="shared" si="255"/>
        <v>0</v>
      </c>
      <c r="BI463" s="3268">
        <f t="shared" si="256"/>
        <v>0</v>
      </c>
      <c r="BJ463" s="3268">
        <f t="shared" si="257"/>
        <v>0</v>
      </c>
      <c r="BK463" s="3268">
        <f t="shared" si="258"/>
        <v>0</v>
      </c>
      <c r="BL463" s="3268">
        <f t="shared" si="259"/>
        <v>0</v>
      </c>
      <c r="BM463" s="3268">
        <f t="shared" si="260"/>
        <v>0</v>
      </c>
      <c r="BN463" s="3268">
        <f t="shared" si="261"/>
        <v>0</v>
      </c>
      <c r="BO463" s="3268">
        <f t="shared" si="262"/>
        <v>0</v>
      </c>
      <c r="BP463" s="3268">
        <f t="shared" si="263"/>
        <v>0</v>
      </c>
      <c r="BQ463" s="3268">
        <f t="shared" si="264"/>
        <v>0</v>
      </c>
      <c r="BR463" s="3268">
        <f t="shared" si="265"/>
        <v>0</v>
      </c>
      <c r="BS463" s="3268">
        <f t="shared" si="266"/>
        <v>0</v>
      </c>
      <c r="BT463" s="3320">
        <f t="shared" si="267"/>
        <v>0</v>
      </c>
    </row>
    <row r="464" spans="1:72">
      <c r="A464" s="3265"/>
      <c r="B464" s="3266"/>
      <c r="C464" s="3266"/>
      <c r="D464" s="3267"/>
      <c r="E464" s="3268">
        <f t="shared" si="239"/>
        <v>0</v>
      </c>
      <c r="F464" s="3269"/>
      <c r="G464" s="3270">
        <f t="shared" si="240"/>
        <v>0</v>
      </c>
      <c r="H464" s="3271">
        <f t="shared" si="241"/>
        <v>0</v>
      </c>
      <c r="I464" s="3278"/>
      <c r="J464" s="3278"/>
      <c r="K464" s="3278"/>
      <c r="L464" s="3278"/>
      <c r="M464" s="3278"/>
      <c r="N464" s="3278"/>
      <c r="O464" s="3278"/>
      <c r="P464" s="3278"/>
      <c r="Q464" s="3278"/>
      <c r="R464" s="3278"/>
      <c r="S464" s="3278"/>
      <c r="T464" s="3278"/>
      <c r="U464" s="3278"/>
      <c r="V464" s="3278"/>
      <c r="W464" s="3278"/>
      <c r="X464" s="3278"/>
      <c r="Y464" s="3278"/>
      <c r="Z464" s="3278"/>
      <c r="AA464" s="3278"/>
      <c r="AB464" s="3278"/>
      <c r="AC464" s="3268">
        <f t="shared" si="242"/>
        <v>0</v>
      </c>
      <c r="AD464" s="3288"/>
      <c r="AE464" s="3288"/>
      <c r="AF464" s="3288"/>
      <c r="AG464" s="3288"/>
      <c r="AH464" s="3288"/>
      <c r="AI464" s="3288"/>
      <c r="AJ464" s="3288"/>
      <c r="AK464" s="3288"/>
      <c r="AL464" s="3288"/>
      <c r="AM464" s="3288"/>
      <c r="AN464" s="3288"/>
      <c r="AO464" s="3288"/>
      <c r="AP464" s="3288"/>
      <c r="AQ464" s="3288"/>
      <c r="AR464" s="3288"/>
      <c r="AS464" s="3288"/>
      <c r="AT464" s="3298"/>
      <c r="AU464" s="3299"/>
      <c r="AV464" s="972">
        <f t="shared" si="243"/>
        <v>0</v>
      </c>
      <c r="AW464" s="972">
        <f t="shared" si="244"/>
        <v>0</v>
      </c>
      <c r="AX464" s="972">
        <f t="shared" si="245"/>
        <v>0</v>
      </c>
      <c r="AY464" s="3313">
        <f t="shared" si="246"/>
        <v>0</v>
      </c>
      <c r="AZ464" s="3268">
        <f t="shared" si="247"/>
        <v>0</v>
      </c>
      <c r="BA464" s="3268">
        <f t="shared" si="248"/>
        <v>0</v>
      </c>
      <c r="BB464" s="3268">
        <f t="shared" si="249"/>
        <v>0</v>
      </c>
      <c r="BC464" s="3268">
        <f t="shared" si="250"/>
        <v>0</v>
      </c>
      <c r="BD464" s="3268">
        <f t="shared" si="251"/>
        <v>0</v>
      </c>
      <c r="BE464" s="3268">
        <f t="shared" si="252"/>
        <v>0</v>
      </c>
      <c r="BF464" s="3268">
        <f t="shared" si="253"/>
        <v>0</v>
      </c>
      <c r="BG464" s="3268">
        <f t="shared" si="254"/>
        <v>0</v>
      </c>
      <c r="BH464" s="3268">
        <f t="shared" si="255"/>
        <v>0</v>
      </c>
      <c r="BI464" s="3268">
        <f t="shared" si="256"/>
        <v>0</v>
      </c>
      <c r="BJ464" s="3268">
        <f t="shared" si="257"/>
        <v>0</v>
      </c>
      <c r="BK464" s="3268">
        <f t="shared" si="258"/>
        <v>0</v>
      </c>
      <c r="BL464" s="3268">
        <f t="shared" si="259"/>
        <v>0</v>
      </c>
      <c r="BM464" s="3268">
        <f t="shared" si="260"/>
        <v>0</v>
      </c>
      <c r="BN464" s="3268">
        <f t="shared" si="261"/>
        <v>0</v>
      </c>
      <c r="BO464" s="3268">
        <f t="shared" si="262"/>
        <v>0</v>
      </c>
      <c r="BP464" s="3268">
        <f t="shared" si="263"/>
        <v>0</v>
      </c>
      <c r="BQ464" s="3268">
        <f t="shared" si="264"/>
        <v>0</v>
      </c>
      <c r="BR464" s="3268">
        <f t="shared" si="265"/>
        <v>0</v>
      </c>
      <c r="BS464" s="3268">
        <f t="shared" si="266"/>
        <v>0</v>
      </c>
      <c r="BT464" s="3320">
        <f t="shared" si="267"/>
        <v>0</v>
      </c>
    </row>
    <row r="465" spans="1:72">
      <c r="A465" s="3265"/>
      <c r="B465" s="3266"/>
      <c r="C465" s="3266"/>
      <c r="D465" s="3267"/>
      <c r="E465" s="3268">
        <f t="shared" si="239"/>
        <v>0</v>
      </c>
      <c r="F465" s="3269"/>
      <c r="G465" s="3270">
        <f t="shared" si="240"/>
        <v>0</v>
      </c>
      <c r="H465" s="3271">
        <f t="shared" si="241"/>
        <v>0</v>
      </c>
      <c r="I465" s="3278"/>
      <c r="J465" s="3278"/>
      <c r="K465" s="3278"/>
      <c r="L465" s="3278"/>
      <c r="M465" s="3278"/>
      <c r="N465" s="3278"/>
      <c r="O465" s="3278"/>
      <c r="P465" s="3278"/>
      <c r="Q465" s="3278"/>
      <c r="R465" s="3278"/>
      <c r="S465" s="3278"/>
      <c r="T465" s="3278"/>
      <c r="U465" s="3278"/>
      <c r="V465" s="3278"/>
      <c r="W465" s="3278"/>
      <c r="X465" s="3278"/>
      <c r="Y465" s="3278"/>
      <c r="Z465" s="3278"/>
      <c r="AA465" s="3278"/>
      <c r="AB465" s="3278"/>
      <c r="AC465" s="3268">
        <f t="shared" si="242"/>
        <v>0</v>
      </c>
      <c r="AD465" s="3288"/>
      <c r="AE465" s="3288"/>
      <c r="AF465" s="3288"/>
      <c r="AG465" s="3288"/>
      <c r="AH465" s="3288"/>
      <c r="AI465" s="3288"/>
      <c r="AJ465" s="3288"/>
      <c r="AK465" s="3288"/>
      <c r="AL465" s="3288"/>
      <c r="AM465" s="3288"/>
      <c r="AN465" s="3288"/>
      <c r="AO465" s="3288"/>
      <c r="AP465" s="3288"/>
      <c r="AQ465" s="3288"/>
      <c r="AR465" s="3288"/>
      <c r="AS465" s="3288"/>
      <c r="AT465" s="3298"/>
      <c r="AU465" s="3299"/>
      <c r="AV465" s="972">
        <f t="shared" si="243"/>
        <v>0</v>
      </c>
      <c r="AW465" s="972">
        <f t="shared" si="244"/>
        <v>0</v>
      </c>
      <c r="AX465" s="972">
        <f t="shared" si="245"/>
        <v>0</v>
      </c>
      <c r="AY465" s="3313">
        <f t="shared" si="246"/>
        <v>0</v>
      </c>
      <c r="AZ465" s="3268">
        <f t="shared" si="247"/>
        <v>0</v>
      </c>
      <c r="BA465" s="3268">
        <f t="shared" si="248"/>
        <v>0</v>
      </c>
      <c r="BB465" s="3268">
        <f t="shared" si="249"/>
        <v>0</v>
      </c>
      <c r="BC465" s="3268">
        <f t="shared" si="250"/>
        <v>0</v>
      </c>
      <c r="BD465" s="3268">
        <f t="shared" si="251"/>
        <v>0</v>
      </c>
      <c r="BE465" s="3268">
        <f t="shared" si="252"/>
        <v>0</v>
      </c>
      <c r="BF465" s="3268">
        <f t="shared" si="253"/>
        <v>0</v>
      </c>
      <c r="BG465" s="3268">
        <f t="shared" si="254"/>
        <v>0</v>
      </c>
      <c r="BH465" s="3268">
        <f t="shared" si="255"/>
        <v>0</v>
      </c>
      <c r="BI465" s="3268">
        <f t="shared" si="256"/>
        <v>0</v>
      </c>
      <c r="BJ465" s="3268">
        <f t="shared" si="257"/>
        <v>0</v>
      </c>
      <c r="BK465" s="3268">
        <f t="shared" si="258"/>
        <v>0</v>
      </c>
      <c r="BL465" s="3268">
        <f t="shared" si="259"/>
        <v>0</v>
      </c>
      <c r="BM465" s="3268">
        <f t="shared" si="260"/>
        <v>0</v>
      </c>
      <c r="BN465" s="3268">
        <f t="shared" si="261"/>
        <v>0</v>
      </c>
      <c r="BO465" s="3268">
        <f t="shared" si="262"/>
        <v>0</v>
      </c>
      <c r="BP465" s="3268">
        <f t="shared" si="263"/>
        <v>0</v>
      </c>
      <c r="BQ465" s="3268">
        <f t="shared" si="264"/>
        <v>0</v>
      </c>
      <c r="BR465" s="3268">
        <f t="shared" si="265"/>
        <v>0</v>
      </c>
      <c r="BS465" s="3268">
        <f t="shared" si="266"/>
        <v>0</v>
      </c>
      <c r="BT465" s="3320">
        <f t="shared" si="267"/>
        <v>0</v>
      </c>
    </row>
    <row r="466" spans="1:72">
      <c r="A466" s="3265"/>
      <c r="B466" s="3266"/>
      <c r="C466" s="3266"/>
      <c r="D466" s="3267"/>
      <c r="E466" s="3268">
        <f t="shared" si="239"/>
        <v>0</v>
      </c>
      <c r="F466" s="3269"/>
      <c r="G466" s="3270">
        <f t="shared" si="240"/>
        <v>0</v>
      </c>
      <c r="H466" s="3271">
        <f t="shared" si="241"/>
        <v>0</v>
      </c>
      <c r="I466" s="3278"/>
      <c r="J466" s="3278"/>
      <c r="K466" s="3278"/>
      <c r="L466" s="3278"/>
      <c r="M466" s="3278"/>
      <c r="N466" s="3278"/>
      <c r="O466" s="3278"/>
      <c r="P466" s="3278"/>
      <c r="Q466" s="3278"/>
      <c r="R466" s="3278"/>
      <c r="S466" s="3278"/>
      <c r="T466" s="3278"/>
      <c r="U466" s="3278"/>
      <c r="V466" s="3278"/>
      <c r="W466" s="3278"/>
      <c r="X466" s="3278"/>
      <c r="Y466" s="3278"/>
      <c r="Z466" s="3278"/>
      <c r="AA466" s="3278"/>
      <c r="AB466" s="3278"/>
      <c r="AC466" s="3268">
        <f t="shared" si="242"/>
        <v>0</v>
      </c>
      <c r="AD466" s="3288"/>
      <c r="AE466" s="3288"/>
      <c r="AF466" s="3288"/>
      <c r="AG466" s="3288"/>
      <c r="AH466" s="3288"/>
      <c r="AI466" s="3288"/>
      <c r="AJ466" s="3288"/>
      <c r="AK466" s="3288"/>
      <c r="AL466" s="3288"/>
      <c r="AM466" s="3288"/>
      <c r="AN466" s="3288"/>
      <c r="AO466" s="3288"/>
      <c r="AP466" s="3288"/>
      <c r="AQ466" s="3288"/>
      <c r="AR466" s="3288"/>
      <c r="AS466" s="3288"/>
      <c r="AT466" s="3298"/>
      <c r="AU466" s="3299"/>
      <c r="AV466" s="972">
        <f t="shared" si="243"/>
        <v>0</v>
      </c>
      <c r="AW466" s="972">
        <f t="shared" si="244"/>
        <v>0</v>
      </c>
      <c r="AX466" s="972">
        <f t="shared" si="245"/>
        <v>0</v>
      </c>
      <c r="AY466" s="3313">
        <f t="shared" si="246"/>
        <v>0</v>
      </c>
      <c r="AZ466" s="3268">
        <f t="shared" si="247"/>
        <v>0</v>
      </c>
      <c r="BA466" s="3268">
        <f t="shared" si="248"/>
        <v>0</v>
      </c>
      <c r="BB466" s="3268">
        <f t="shared" si="249"/>
        <v>0</v>
      </c>
      <c r="BC466" s="3268">
        <f t="shared" si="250"/>
        <v>0</v>
      </c>
      <c r="BD466" s="3268">
        <f t="shared" si="251"/>
        <v>0</v>
      </c>
      <c r="BE466" s="3268">
        <f t="shared" si="252"/>
        <v>0</v>
      </c>
      <c r="BF466" s="3268">
        <f t="shared" si="253"/>
        <v>0</v>
      </c>
      <c r="BG466" s="3268">
        <f t="shared" si="254"/>
        <v>0</v>
      </c>
      <c r="BH466" s="3268">
        <f t="shared" si="255"/>
        <v>0</v>
      </c>
      <c r="BI466" s="3268">
        <f t="shared" si="256"/>
        <v>0</v>
      </c>
      <c r="BJ466" s="3268">
        <f t="shared" si="257"/>
        <v>0</v>
      </c>
      <c r="BK466" s="3268">
        <f t="shared" si="258"/>
        <v>0</v>
      </c>
      <c r="BL466" s="3268">
        <f t="shared" si="259"/>
        <v>0</v>
      </c>
      <c r="BM466" s="3268">
        <f t="shared" si="260"/>
        <v>0</v>
      </c>
      <c r="BN466" s="3268">
        <f t="shared" si="261"/>
        <v>0</v>
      </c>
      <c r="BO466" s="3268">
        <f t="shared" si="262"/>
        <v>0</v>
      </c>
      <c r="BP466" s="3268">
        <f t="shared" si="263"/>
        <v>0</v>
      </c>
      <c r="BQ466" s="3268">
        <f t="shared" si="264"/>
        <v>0</v>
      </c>
      <c r="BR466" s="3268">
        <f t="shared" si="265"/>
        <v>0</v>
      </c>
      <c r="BS466" s="3268">
        <f t="shared" si="266"/>
        <v>0</v>
      </c>
      <c r="BT466" s="3320">
        <f t="shared" si="267"/>
        <v>0</v>
      </c>
    </row>
    <row r="467" spans="1:72">
      <c r="A467" s="3265"/>
      <c r="B467" s="3266"/>
      <c r="C467" s="3266"/>
      <c r="D467" s="3267"/>
      <c r="E467" s="3268">
        <f t="shared" si="239"/>
        <v>0</v>
      </c>
      <c r="F467" s="3269"/>
      <c r="G467" s="3270">
        <f t="shared" si="240"/>
        <v>0</v>
      </c>
      <c r="H467" s="3271">
        <f t="shared" si="241"/>
        <v>0</v>
      </c>
      <c r="I467" s="3278"/>
      <c r="J467" s="3278"/>
      <c r="K467" s="3278"/>
      <c r="L467" s="3278"/>
      <c r="M467" s="3278"/>
      <c r="N467" s="3278"/>
      <c r="O467" s="3278"/>
      <c r="P467" s="3278"/>
      <c r="Q467" s="3278"/>
      <c r="R467" s="3278"/>
      <c r="S467" s="3278"/>
      <c r="T467" s="3278"/>
      <c r="U467" s="3278"/>
      <c r="V467" s="3278"/>
      <c r="W467" s="3278"/>
      <c r="X467" s="3278"/>
      <c r="Y467" s="3278"/>
      <c r="Z467" s="3278"/>
      <c r="AA467" s="3278"/>
      <c r="AB467" s="3278"/>
      <c r="AC467" s="3268">
        <f t="shared" si="242"/>
        <v>0</v>
      </c>
      <c r="AD467" s="3288"/>
      <c r="AE467" s="3288"/>
      <c r="AF467" s="3288"/>
      <c r="AG467" s="3288"/>
      <c r="AH467" s="3288"/>
      <c r="AI467" s="3288"/>
      <c r="AJ467" s="3288"/>
      <c r="AK467" s="3288"/>
      <c r="AL467" s="3288"/>
      <c r="AM467" s="3288"/>
      <c r="AN467" s="3288"/>
      <c r="AO467" s="3288"/>
      <c r="AP467" s="3288"/>
      <c r="AQ467" s="3288"/>
      <c r="AR467" s="3288"/>
      <c r="AS467" s="3288"/>
      <c r="AT467" s="3298"/>
      <c r="AU467" s="3299"/>
      <c r="AV467" s="972">
        <f t="shared" si="243"/>
        <v>0</v>
      </c>
      <c r="AW467" s="972">
        <f t="shared" si="244"/>
        <v>0</v>
      </c>
      <c r="AX467" s="972">
        <f t="shared" si="245"/>
        <v>0</v>
      </c>
      <c r="AY467" s="3313">
        <f t="shared" si="246"/>
        <v>0</v>
      </c>
      <c r="AZ467" s="3268">
        <f t="shared" si="247"/>
        <v>0</v>
      </c>
      <c r="BA467" s="3268">
        <f t="shared" si="248"/>
        <v>0</v>
      </c>
      <c r="BB467" s="3268">
        <f t="shared" si="249"/>
        <v>0</v>
      </c>
      <c r="BC467" s="3268">
        <f t="shared" si="250"/>
        <v>0</v>
      </c>
      <c r="BD467" s="3268">
        <f t="shared" si="251"/>
        <v>0</v>
      </c>
      <c r="BE467" s="3268">
        <f t="shared" si="252"/>
        <v>0</v>
      </c>
      <c r="BF467" s="3268">
        <f t="shared" si="253"/>
        <v>0</v>
      </c>
      <c r="BG467" s="3268">
        <f t="shared" si="254"/>
        <v>0</v>
      </c>
      <c r="BH467" s="3268">
        <f t="shared" si="255"/>
        <v>0</v>
      </c>
      <c r="BI467" s="3268">
        <f t="shared" si="256"/>
        <v>0</v>
      </c>
      <c r="BJ467" s="3268">
        <f t="shared" si="257"/>
        <v>0</v>
      </c>
      <c r="BK467" s="3268">
        <f t="shared" si="258"/>
        <v>0</v>
      </c>
      <c r="BL467" s="3268">
        <f t="shared" si="259"/>
        <v>0</v>
      </c>
      <c r="BM467" s="3268">
        <f t="shared" si="260"/>
        <v>0</v>
      </c>
      <c r="BN467" s="3268">
        <f t="shared" si="261"/>
        <v>0</v>
      </c>
      <c r="BO467" s="3268">
        <f t="shared" si="262"/>
        <v>0</v>
      </c>
      <c r="BP467" s="3268">
        <f t="shared" si="263"/>
        <v>0</v>
      </c>
      <c r="BQ467" s="3268">
        <f t="shared" si="264"/>
        <v>0</v>
      </c>
      <c r="BR467" s="3268">
        <f t="shared" si="265"/>
        <v>0</v>
      </c>
      <c r="BS467" s="3268">
        <f t="shared" si="266"/>
        <v>0</v>
      </c>
      <c r="BT467" s="3320">
        <f t="shared" si="267"/>
        <v>0</v>
      </c>
    </row>
    <row r="468" spans="1:72">
      <c r="A468" s="3265"/>
      <c r="B468" s="3266"/>
      <c r="C468" s="3266"/>
      <c r="D468" s="3267"/>
      <c r="E468" s="3268">
        <f t="shared" si="239"/>
        <v>0</v>
      </c>
      <c r="F468" s="3269"/>
      <c r="G468" s="3270">
        <f t="shared" si="240"/>
        <v>0</v>
      </c>
      <c r="H468" s="3271">
        <f t="shared" si="241"/>
        <v>0</v>
      </c>
      <c r="I468" s="3278"/>
      <c r="J468" s="3278"/>
      <c r="K468" s="3278"/>
      <c r="L468" s="3278"/>
      <c r="M468" s="3278"/>
      <c r="N468" s="3278"/>
      <c r="O468" s="3278"/>
      <c r="P468" s="3278"/>
      <c r="Q468" s="3278"/>
      <c r="R468" s="3278"/>
      <c r="S468" s="3278"/>
      <c r="T468" s="3278"/>
      <c r="U468" s="3278"/>
      <c r="V468" s="3278"/>
      <c r="W468" s="3278"/>
      <c r="X468" s="3278"/>
      <c r="Y468" s="3278"/>
      <c r="Z468" s="3278"/>
      <c r="AA468" s="3278"/>
      <c r="AB468" s="3278"/>
      <c r="AC468" s="3268">
        <f t="shared" si="242"/>
        <v>0</v>
      </c>
      <c r="AD468" s="3288"/>
      <c r="AE468" s="3288"/>
      <c r="AF468" s="3288"/>
      <c r="AG468" s="3288"/>
      <c r="AH468" s="3288"/>
      <c r="AI468" s="3288"/>
      <c r="AJ468" s="3288"/>
      <c r="AK468" s="3288"/>
      <c r="AL468" s="3288"/>
      <c r="AM468" s="3288"/>
      <c r="AN468" s="3288"/>
      <c r="AO468" s="3288"/>
      <c r="AP468" s="3288"/>
      <c r="AQ468" s="3288"/>
      <c r="AR468" s="3288"/>
      <c r="AS468" s="3288"/>
      <c r="AT468" s="3298"/>
      <c r="AU468" s="3299"/>
      <c r="AV468" s="972">
        <f t="shared" si="243"/>
        <v>0</v>
      </c>
      <c r="AW468" s="972">
        <f t="shared" si="244"/>
        <v>0</v>
      </c>
      <c r="AX468" s="972">
        <f t="shared" si="245"/>
        <v>0</v>
      </c>
      <c r="AY468" s="3313">
        <f t="shared" si="246"/>
        <v>0</v>
      </c>
      <c r="AZ468" s="3268">
        <f t="shared" si="247"/>
        <v>0</v>
      </c>
      <c r="BA468" s="3268">
        <f t="shared" si="248"/>
        <v>0</v>
      </c>
      <c r="BB468" s="3268">
        <f t="shared" si="249"/>
        <v>0</v>
      </c>
      <c r="BC468" s="3268">
        <f t="shared" si="250"/>
        <v>0</v>
      </c>
      <c r="BD468" s="3268">
        <f t="shared" si="251"/>
        <v>0</v>
      </c>
      <c r="BE468" s="3268">
        <f t="shared" si="252"/>
        <v>0</v>
      </c>
      <c r="BF468" s="3268">
        <f t="shared" si="253"/>
        <v>0</v>
      </c>
      <c r="BG468" s="3268">
        <f t="shared" si="254"/>
        <v>0</v>
      </c>
      <c r="BH468" s="3268">
        <f t="shared" si="255"/>
        <v>0</v>
      </c>
      <c r="BI468" s="3268">
        <f t="shared" si="256"/>
        <v>0</v>
      </c>
      <c r="BJ468" s="3268">
        <f t="shared" si="257"/>
        <v>0</v>
      </c>
      <c r="BK468" s="3268">
        <f t="shared" si="258"/>
        <v>0</v>
      </c>
      <c r="BL468" s="3268">
        <f t="shared" si="259"/>
        <v>0</v>
      </c>
      <c r="BM468" s="3268">
        <f t="shared" si="260"/>
        <v>0</v>
      </c>
      <c r="BN468" s="3268">
        <f t="shared" si="261"/>
        <v>0</v>
      </c>
      <c r="BO468" s="3268">
        <f t="shared" si="262"/>
        <v>0</v>
      </c>
      <c r="BP468" s="3268">
        <f t="shared" si="263"/>
        <v>0</v>
      </c>
      <c r="BQ468" s="3268">
        <f t="shared" si="264"/>
        <v>0</v>
      </c>
      <c r="BR468" s="3268">
        <f t="shared" si="265"/>
        <v>0</v>
      </c>
      <c r="BS468" s="3268">
        <f t="shared" si="266"/>
        <v>0</v>
      </c>
      <c r="BT468" s="3320">
        <f t="shared" si="267"/>
        <v>0</v>
      </c>
    </row>
    <row r="469" spans="1:72">
      <c r="A469" s="3265"/>
      <c r="B469" s="3266"/>
      <c r="C469" s="3266"/>
      <c r="D469" s="3267"/>
      <c r="E469" s="3268">
        <f t="shared" si="239"/>
        <v>0</v>
      </c>
      <c r="F469" s="3269"/>
      <c r="G469" s="3270">
        <f t="shared" si="240"/>
        <v>0</v>
      </c>
      <c r="H469" s="3271">
        <f t="shared" si="241"/>
        <v>0</v>
      </c>
      <c r="I469" s="3278"/>
      <c r="J469" s="3278"/>
      <c r="K469" s="3278"/>
      <c r="L469" s="3278"/>
      <c r="M469" s="3278"/>
      <c r="N469" s="3278"/>
      <c r="O469" s="3278"/>
      <c r="P469" s="3278"/>
      <c r="Q469" s="3278"/>
      <c r="R469" s="3278"/>
      <c r="S469" s="3278"/>
      <c r="T469" s="3278"/>
      <c r="U469" s="3278"/>
      <c r="V469" s="3278"/>
      <c r="W469" s="3278"/>
      <c r="X469" s="3278"/>
      <c r="Y469" s="3278"/>
      <c r="Z469" s="3278"/>
      <c r="AA469" s="3278"/>
      <c r="AB469" s="3278"/>
      <c r="AC469" s="3268">
        <f t="shared" si="242"/>
        <v>0</v>
      </c>
      <c r="AD469" s="3288"/>
      <c r="AE469" s="3288"/>
      <c r="AF469" s="3288"/>
      <c r="AG469" s="3288"/>
      <c r="AH469" s="3288"/>
      <c r="AI469" s="3288"/>
      <c r="AJ469" s="3288"/>
      <c r="AK469" s="3288"/>
      <c r="AL469" s="3288"/>
      <c r="AM469" s="3288"/>
      <c r="AN469" s="3288"/>
      <c r="AO469" s="3288"/>
      <c r="AP469" s="3288"/>
      <c r="AQ469" s="3288"/>
      <c r="AR469" s="3288"/>
      <c r="AS469" s="3288"/>
      <c r="AT469" s="3298"/>
      <c r="AU469" s="3299"/>
      <c r="AV469" s="972">
        <f t="shared" si="243"/>
        <v>0</v>
      </c>
      <c r="AW469" s="972">
        <f t="shared" si="244"/>
        <v>0</v>
      </c>
      <c r="AX469" s="972">
        <f t="shared" si="245"/>
        <v>0</v>
      </c>
      <c r="AY469" s="3313">
        <f t="shared" si="246"/>
        <v>0</v>
      </c>
      <c r="AZ469" s="3268">
        <f t="shared" si="247"/>
        <v>0</v>
      </c>
      <c r="BA469" s="3268">
        <f t="shared" si="248"/>
        <v>0</v>
      </c>
      <c r="BB469" s="3268">
        <f t="shared" si="249"/>
        <v>0</v>
      </c>
      <c r="BC469" s="3268">
        <f t="shared" si="250"/>
        <v>0</v>
      </c>
      <c r="BD469" s="3268">
        <f t="shared" si="251"/>
        <v>0</v>
      </c>
      <c r="BE469" s="3268">
        <f t="shared" si="252"/>
        <v>0</v>
      </c>
      <c r="BF469" s="3268">
        <f t="shared" si="253"/>
        <v>0</v>
      </c>
      <c r="BG469" s="3268">
        <f t="shared" si="254"/>
        <v>0</v>
      </c>
      <c r="BH469" s="3268">
        <f t="shared" si="255"/>
        <v>0</v>
      </c>
      <c r="BI469" s="3268">
        <f t="shared" si="256"/>
        <v>0</v>
      </c>
      <c r="BJ469" s="3268">
        <f t="shared" si="257"/>
        <v>0</v>
      </c>
      <c r="BK469" s="3268">
        <f t="shared" si="258"/>
        <v>0</v>
      </c>
      <c r="BL469" s="3268">
        <f t="shared" si="259"/>
        <v>0</v>
      </c>
      <c r="BM469" s="3268">
        <f t="shared" si="260"/>
        <v>0</v>
      </c>
      <c r="BN469" s="3268">
        <f t="shared" si="261"/>
        <v>0</v>
      </c>
      <c r="BO469" s="3268">
        <f t="shared" si="262"/>
        <v>0</v>
      </c>
      <c r="BP469" s="3268">
        <f t="shared" si="263"/>
        <v>0</v>
      </c>
      <c r="BQ469" s="3268">
        <f t="shared" si="264"/>
        <v>0</v>
      </c>
      <c r="BR469" s="3268">
        <f t="shared" si="265"/>
        <v>0</v>
      </c>
      <c r="BS469" s="3268">
        <f t="shared" si="266"/>
        <v>0</v>
      </c>
      <c r="BT469" s="3320">
        <f t="shared" si="267"/>
        <v>0</v>
      </c>
    </row>
    <row r="470" spans="1:72">
      <c r="A470" s="3265"/>
      <c r="B470" s="3266"/>
      <c r="C470" s="3266"/>
      <c r="D470" s="3267"/>
      <c r="E470" s="3268">
        <f t="shared" si="239"/>
        <v>0</v>
      </c>
      <c r="F470" s="3269"/>
      <c r="G470" s="3270">
        <f t="shared" si="240"/>
        <v>0</v>
      </c>
      <c r="H470" s="3271">
        <f t="shared" si="241"/>
        <v>0</v>
      </c>
      <c r="I470" s="3278"/>
      <c r="J470" s="3278"/>
      <c r="K470" s="3278"/>
      <c r="L470" s="3278"/>
      <c r="M470" s="3278"/>
      <c r="N470" s="3278"/>
      <c r="O470" s="3278"/>
      <c r="P470" s="3278"/>
      <c r="Q470" s="3278"/>
      <c r="R470" s="3278"/>
      <c r="S470" s="3278"/>
      <c r="T470" s="3278"/>
      <c r="U470" s="3278"/>
      <c r="V470" s="3278"/>
      <c r="W470" s="3278"/>
      <c r="X470" s="3278"/>
      <c r="Y470" s="3278"/>
      <c r="Z470" s="3278"/>
      <c r="AA470" s="3278"/>
      <c r="AB470" s="3278"/>
      <c r="AC470" s="3268">
        <f t="shared" si="242"/>
        <v>0</v>
      </c>
      <c r="AD470" s="3288"/>
      <c r="AE470" s="3288"/>
      <c r="AF470" s="3288"/>
      <c r="AG470" s="3288"/>
      <c r="AH470" s="3288"/>
      <c r="AI470" s="3288"/>
      <c r="AJ470" s="3288"/>
      <c r="AK470" s="3288"/>
      <c r="AL470" s="3288"/>
      <c r="AM470" s="3288"/>
      <c r="AN470" s="3288"/>
      <c r="AO470" s="3288"/>
      <c r="AP470" s="3288"/>
      <c r="AQ470" s="3288"/>
      <c r="AR470" s="3288"/>
      <c r="AS470" s="3288"/>
      <c r="AT470" s="3298"/>
      <c r="AU470" s="3299"/>
      <c r="AV470" s="972">
        <f t="shared" si="243"/>
        <v>0</v>
      </c>
      <c r="AW470" s="972">
        <f t="shared" si="244"/>
        <v>0</v>
      </c>
      <c r="AX470" s="972">
        <f t="shared" si="245"/>
        <v>0</v>
      </c>
      <c r="AY470" s="3313">
        <f t="shared" si="246"/>
        <v>0</v>
      </c>
      <c r="AZ470" s="3268">
        <f t="shared" si="247"/>
        <v>0</v>
      </c>
      <c r="BA470" s="3268">
        <f t="shared" si="248"/>
        <v>0</v>
      </c>
      <c r="BB470" s="3268">
        <f t="shared" si="249"/>
        <v>0</v>
      </c>
      <c r="BC470" s="3268">
        <f t="shared" si="250"/>
        <v>0</v>
      </c>
      <c r="BD470" s="3268">
        <f t="shared" si="251"/>
        <v>0</v>
      </c>
      <c r="BE470" s="3268">
        <f t="shared" si="252"/>
        <v>0</v>
      </c>
      <c r="BF470" s="3268">
        <f t="shared" si="253"/>
        <v>0</v>
      </c>
      <c r="BG470" s="3268">
        <f t="shared" si="254"/>
        <v>0</v>
      </c>
      <c r="BH470" s="3268">
        <f t="shared" si="255"/>
        <v>0</v>
      </c>
      <c r="BI470" s="3268">
        <f t="shared" si="256"/>
        <v>0</v>
      </c>
      <c r="BJ470" s="3268">
        <f t="shared" si="257"/>
        <v>0</v>
      </c>
      <c r="BK470" s="3268">
        <f t="shared" si="258"/>
        <v>0</v>
      </c>
      <c r="BL470" s="3268">
        <f t="shared" si="259"/>
        <v>0</v>
      </c>
      <c r="BM470" s="3268">
        <f t="shared" si="260"/>
        <v>0</v>
      </c>
      <c r="BN470" s="3268">
        <f t="shared" si="261"/>
        <v>0</v>
      </c>
      <c r="BO470" s="3268">
        <f t="shared" si="262"/>
        <v>0</v>
      </c>
      <c r="BP470" s="3268">
        <f t="shared" si="263"/>
        <v>0</v>
      </c>
      <c r="BQ470" s="3268">
        <f t="shared" si="264"/>
        <v>0</v>
      </c>
      <c r="BR470" s="3268">
        <f t="shared" si="265"/>
        <v>0</v>
      </c>
      <c r="BS470" s="3268">
        <f t="shared" si="266"/>
        <v>0</v>
      </c>
      <c r="BT470" s="3320">
        <f t="shared" si="267"/>
        <v>0</v>
      </c>
    </row>
    <row r="471" spans="1:72">
      <c r="A471" s="3265"/>
      <c r="B471" s="3266"/>
      <c r="C471" s="3266"/>
      <c r="D471" s="3267"/>
      <c r="E471" s="3268">
        <f t="shared" si="239"/>
        <v>0</v>
      </c>
      <c r="F471" s="3269"/>
      <c r="G471" s="3270">
        <f t="shared" si="240"/>
        <v>0</v>
      </c>
      <c r="H471" s="3271">
        <f t="shared" si="241"/>
        <v>0</v>
      </c>
      <c r="I471" s="3278"/>
      <c r="J471" s="3278"/>
      <c r="K471" s="3278"/>
      <c r="L471" s="3278"/>
      <c r="M471" s="3278"/>
      <c r="N471" s="3278"/>
      <c r="O471" s="3278"/>
      <c r="P471" s="3278"/>
      <c r="Q471" s="3278"/>
      <c r="R471" s="3278"/>
      <c r="S471" s="3278"/>
      <c r="T471" s="3278"/>
      <c r="U471" s="3278"/>
      <c r="V471" s="3278"/>
      <c r="W471" s="3278"/>
      <c r="X471" s="3278"/>
      <c r="Y471" s="3278"/>
      <c r="Z471" s="3278"/>
      <c r="AA471" s="3278"/>
      <c r="AB471" s="3278"/>
      <c r="AC471" s="3268">
        <f t="shared" si="242"/>
        <v>0</v>
      </c>
      <c r="AD471" s="3288"/>
      <c r="AE471" s="3288"/>
      <c r="AF471" s="3288"/>
      <c r="AG471" s="3288"/>
      <c r="AH471" s="3288"/>
      <c r="AI471" s="3288"/>
      <c r="AJ471" s="3288"/>
      <c r="AK471" s="3288"/>
      <c r="AL471" s="3288"/>
      <c r="AM471" s="3288"/>
      <c r="AN471" s="3288"/>
      <c r="AO471" s="3288"/>
      <c r="AP471" s="3288"/>
      <c r="AQ471" s="3288"/>
      <c r="AR471" s="3288"/>
      <c r="AS471" s="3288"/>
      <c r="AT471" s="3298"/>
      <c r="AU471" s="3299"/>
      <c r="AV471" s="972">
        <f t="shared" si="243"/>
        <v>0</v>
      </c>
      <c r="AW471" s="972">
        <f t="shared" si="244"/>
        <v>0</v>
      </c>
      <c r="AX471" s="972">
        <f t="shared" si="245"/>
        <v>0</v>
      </c>
      <c r="AY471" s="3313">
        <f t="shared" si="246"/>
        <v>0</v>
      </c>
      <c r="AZ471" s="3268">
        <f t="shared" si="247"/>
        <v>0</v>
      </c>
      <c r="BA471" s="3268">
        <f t="shared" si="248"/>
        <v>0</v>
      </c>
      <c r="BB471" s="3268">
        <f t="shared" si="249"/>
        <v>0</v>
      </c>
      <c r="BC471" s="3268">
        <f t="shared" si="250"/>
        <v>0</v>
      </c>
      <c r="BD471" s="3268">
        <f t="shared" si="251"/>
        <v>0</v>
      </c>
      <c r="BE471" s="3268">
        <f t="shared" si="252"/>
        <v>0</v>
      </c>
      <c r="BF471" s="3268">
        <f t="shared" si="253"/>
        <v>0</v>
      </c>
      <c r="BG471" s="3268">
        <f t="shared" si="254"/>
        <v>0</v>
      </c>
      <c r="BH471" s="3268">
        <f t="shared" si="255"/>
        <v>0</v>
      </c>
      <c r="BI471" s="3268">
        <f t="shared" si="256"/>
        <v>0</v>
      </c>
      <c r="BJ471" s="3268">
        <f t="shared" si="257"/>
        <v>0</v>
      </c>
      <c r="BK471" s="3268">
        <f t="shared" si="258"/>
        <v>0</v>
      </c>
      <c r="BL471" s="3268">
        <f t="shared" si="259"/>
        <v>0</v>
      </c>
      <c r="BM471" s="3268">
        <f t="shared" si="260"/>
        <v>0</v>
      </c>
      <c r="BN471" s="3268">
        <f t="shared" si="261"/>
        <v>0</v>
      </c>
      <c r="BO471" s="3268">
        <f t="shared" si="262"/>
        <v>0</v>
      </c>
      <c r="BP471" s="3268">
        <f t="shared" si="263"/>
        <v>0</v>
      </c>
      <c r="BQ471" s="3268">
        <f t="shared" si="264"/>
        <v>0</v>
      </c>
      <c r="BR471" s="3268">
        <f t="shared" si="265"/>
        <v>0</v>
      </c>
      <c r="BS471" s="3268">
        <f t="shared" si="266"/>
        <v>0</v>
      </c>
      <c r="BT471" s="3320">
        <f t="shared" si="267"/>
        <v>0</v>
      </c>
    </row>
    <row r="472" spans="1:72">
      <c r="A472" s="3265"/>
      <c r="B472" s="3266"/>
      <c r="C472" s="3266"/>
      <c r="D472" s="3267"/>
      <c r="E472" s="3268">
        <f t="shared" si="239"/>
        <v>0</v>
      </c>
      <c r="F472" s="3269"/>
      <c r="G472" s="3270">
        <f t="shared" si="240"/>
        <v>0</v>
      </c>
      <c r="H472" s="3271">
        <f t="shared" si="241"/>
        <v>0</v>
      </c>
      <c r="I472" s="3278"/>
      <c r="J472" s="3278"/>
      <c r="K472" s="3278"/>
      <c r="L472" s="3278"/>
      <c r="M472" s="3278"/>
      <c r="N472" s="3278"/>
      <c r="O472" s="3278"/>
      <c r="P472" s="3278"/>
      <c r="Q472" s="3278"/>
      <c r="R472" s="3278"/>
      <c r="S472" s="3278"/>
      <c r="T472" s="3278"/>
      <c r="U472" s="3278"/>
      <c r="V472" s="3278"/>
      <c r="W472" s="3278"/>
      <c r="X472" s="3278"/>
      <c r="Y472" s="3278"/>
      <c r="Z472" s="3278"/>
      <c r="AA472" s="3278"/>
      <c r="AB472" s="3278"/>
      <c r="AC472" s="3268">
        <f t="shared" si="242"/>
        <v>0</v>
      </c>
      <c r="AD472" s="3288"/>
      <c r="AE472" s="3288"/>
      <c r="AF472" s="3288"/>
      <c r="AG472" s="3288"/>
      <c r="AH472" s="3288"/>
      <c r="AI472" s="3288"/>
      <c r="AJ472" s="3288"/>
      <c r="AK472" s="3288"/>
      <c r="AL472" s="3288"/>
      <c r="AM472" s="3288"/>
      <c r="AN472" s="3288"/>
      <c r="AO472" s="3288"/>
      <c r="AP472" s="3288"/>
      <c r="AQ472" s="3288"/>
      <c r="AR472" s="3288"/>
      <c r="AS472" s="3288"/>
      <c r="AT472" s="3298"/>
      <c r="AU472" s="3299"/>
      <c r="AV472" s="972">
        <f t="shared" si="243"/>
        <v>0</v>
      </c>
      <c r="AW472" s="972">
        <f t="shared" si="244"/>
        <v>0</v>
      </c>
      <c r="AX472" s="972">
        <f t="shared" si="245"/>
        <v>0</v>
      </c>
      <c r="AY472" s="3313">
        <f t="shared" si="246"/>
        <v>0</v>
      </c>
      <c r="AZ472" s="3268">
        <f t="shared" si="247"/>
        <v>0</v>
      </c>
      <c r="BA472" s="3268">
        <f t="shared" si="248"/>
        <v>0</v>
      </c>
      <c r="BB472" s="3268">
        <f t="shared" si="249"/>
        <v>0</v>
      </c>
      <c r="BC472" s="3268">
        <f t="shared" si="250"/>
        <v>0</v>
      </c>
      <c r="BD472" s="3268">
        <f t="shared" si="251"/>
        <v>0</v>
      </c>
      <c r="BE472" s="3268">
        <f t="shared" si="252"/>
        <v>0</v>
      </c>
      <c r="BF472" s="3268">
        <f t="shared" si="253"/>
        <v>0</v>
      </c>
      <c r="BG472" s="3268">
        <f t="shared" si="254"/>
        <v>0</v>
      </c>
      <c r="BH472" s="3268">
        <f t="shared" si="255"/>
        <v>0</v>
      </c>
      <c r="BI472" s="3268">
        <f t="shared" si="256"/>
        <v>0</v>
      </c>
      <c r="BJ472" s="3268">
        <f t="shared" si="257"/>
        <v>0</v>
      </c>
      <c r="BK472" s="3268">
        <f t="shared" si="258"/>
        <v>0</v>
      </c>
      <c r="BL472" s="3268">
        <f t="shared" si="259"/>
        <v>0</v>
      </c>
      <c r="BM472" s="3268">
        <f t="shared" si="260"/>
        <v>0</v>
      </c>
      <c r="BN472" s="3268">
        <f t="shared" si="261"/>
        <v>0</v>
      </c>
      <c r="BO472" s="3268">
        <f t="shared" si="262"/>
        <v>0</v>
      </c>
      <c r="BP472" s="3268">
        <f t="shared" si="263"/>
        <v>0</v>
      </c>
      <c r="BQ472" s="3268">
        <f t="shared" si="264"/>
        <v>0</v>
      </c>
      <c r="BR472" s="3268">
        <f t="shared" si="265"/>
        <v>0</v>
      </c>
      <c r="BS472" s="3268">
        <f t="shared" si="266"/>
        <v>0</v>
      </c>
      <c r="BT472" s="3320">
        <f t="shared" si="267"/>
        <v>0</v>
      </c>
    </row>
    <row r="473" spans="1:72">
      <c r="A473" s="3265"/>
      <c r="B473" s="3266"/>
      <c r="C473" s="3266"/>
      <c r="D473" s="3267"/>
      <c r="E473" s="3268">
        <f t="shared" si="239"/>
        <v>0</v>
      </c>
      <c r="F473" s="3269"/>
      <c r="G473" s="3270">
        <f t="shared" si="240"/>
        <v>0</v>
      </c>
      <c r="H473" s="3271">
        <f t="shared" si="241"/>
        <v>0</v>
      </c>
      <c r="I473" s="3278"/>
      <c r="J473" s="3278"/>
      <c r="K473" s="3278"/>
      <c r="L473" s="3278"/>
      <c r="M473" s="3278"/>
      <c r="N473" s="3278"/>
      <c r="O473" s="3278"/>
      <c r="P473" s="3278"/>
      <c r="Q473" s="3278"/>
      <c r="R473" s="3278"/>
      <c r="S473" s="3278"/>
      <c r="T473" s="3278"/>
      <c r="U473" s="3278"/>
      <c r="V473" s="3278"/>
      <c r="W473" s="3278"/>
      <c r="X473" s="3278"/>
      <c r="Y473" s="3278"/>
      <c r="Z473" s="3278"/>
      <c r="AA473" s="3278"/>
      <c r="AB473" s="3278"/>
      <c r="AC473" s="3268">
        <f t="shared" si="242"/>
        <v>0</v>
      </c>
      <c r="AD473" s="3288"/>
      <c r="AE473" s="3288"/>
      <c r="AF473" s="3288"/>
      <c r="AG473" s="3288"/>
      <c r="AH473" s="3288"/>
      <c r="AI473" s="3288"/>
      <c r="AJ473" s="3288"/>
      <c r="AK473" s="3288"/>
      <c r="AL473" s="3288"/>
      <c r="AM473" s="3288"/>
      <c r="AN473" s="3288"/>
      <c r="AO473" s="3288"/>
      <c r="AP473" s="3288"/>
      <c r="AQ473" s="3288"/>
      <c r="AR473" s="3288"/>
      <c r="AS473" s="3288"/>
      <c r="AT473" s="3298"/>
      <c r="AU473" s="3299"/>
      <c r="AV473" s="972">
        <f t="shared" si="243"/>
        <v>0</v>
      </c>
      <c r="AW473" s="972">
        <f t="shared" si="244"/>
        <v>0</v>
      </c>
      <c r="AX473" s="972">
        <f t="shared" si="245"/>
        <v>0</v>
      </c>
      <c r="AY473" s="3313">
        <f t="shared" si="246"/>
        <v>0</v>
      </c>
      <c r="AZ473" s="3268">
        <f t="shared" si="247"/>
        <v>0</v>
      </c>
      <c r="BA473" s="3268">
        <f t="shared" si="248"/>
        <v>0</v>
      </c>
      <c r="BB473" s="3268">
        <f t="shared" si="249"/>
        <v>0</v>
      </c>
      <c r="BC473" s="3268">
        <f t="shared" si="250"/>
        <v>0</v>
      </c>
      <c r="BD473" s="3268">
        <f t="shared" si="251"/>
        <v>0</v>
      </c>
      <c r="BE473" s="3268">
        <f t="shared" si="252"/>
        <v>0</v>
      </c>
      <c r="BF473" s="3268">
        <f t="shared" si="253"/>
        <v>0</v>
      </c>
      <c r="BG473" s="3268">
        <f t="shared" si="254"/>
        <v>0</v>
      </c>
      <c r="BH473" s="3268">
        <f t="shared" si="255"/>
        <v>0</v>
      </c>
      <c r="BI473" s="3268">
        <f t="shared" si="256"/>
        <v>0</v>
      </c>
      <c r="BJ473" s="3268">
        <f t="shared" si="257"/>
        <v>0</v>
      </c>
      <c r="BK473" s="3268">
        <f t="shared" si="258"/>
        <v>0</v>
      </c>
      <c r="BL473" s="3268">
        <f t="shared" si="259"/>
        <v>0</v>
      </c>
      <c r="BM473" s="3268">
        <f t="shared" si="260"/>
        <v>0</v>
      </c>
      <c r="BN473" s="3268">
        <f t="shared" si="261"/>
        <v>0</v>
      </c>
      <c r="BO473" s="3268">
        <f t="shared" si="262"/>
        <v>0</v>
      </c>
      <c r="BP473" s="3268">
        <f t="shared" si="263"/>
        <v>0</v>
      </c>
      <c r="BQ473" s="3268">
        <f t="shared" si="264"/>
        <v>0</v>
      </c>
      <c r="BR473" s="3268">
        <f t="shared" si="265"/>
        <v>0</v>
      </c>
      <c r="BS473" s="3268">
        <f t="shared" si="266"/>
        <v>0</v>
      </c>
      <c r="BT473" s="3320">
        <f t="shared" si="267"/>
        <v>0</v>
      </c>
    </row>
    <row r="474" spans="1:72">
      <c r="A474" s="3265"/>
      <c r="B474" s="3266"/>
      <c r="C474" s="3266"/>
      <c r="D474" s="3267"/>
      <c r="E474" s="3268">
        <f t="shared" si="239"/>
        <v>0</v>
      </c>
      <c r="F474" s="3269"/>
      <c r="G474" s="3270">
        <f t="shared" si="240"/>
        <v>0</v>
      </c>
      <c r="H474" s="3271">
        <f t="shared" si="241"/>
        <v>0</v>
      </c>
      <c r="I474" s="3278"/>
      <c r="J474" s="3278"/>
      <c r="K474" s="3278"/>
      <c r="L474" s="3278"/>
      <c r="M474" s="3278"/>
      <c r="N474" s="3278"/>
      <c r="O474" s="3278"/>
      <c r="P474" s="3278"/>
      <c r="Q474" s="3278"/>
      <c r="R474" s="3278"/>
      <c r="S474" s="3278"/>
      <c r="T474" s="3278"/>
      <c r="U474" s="3278"/>
      <c r="V474" s="3278"/>
      <c r="W474" s="3278"/>
      <c r="X474" s="3278"/>
      <c r="Y474" s="3278"/>
      <c r="Z474" s="3278"/>
      <c r="AA474" s="3278"/>
      <c r="AB474" s="3278"/>
      <c r="AC474" s="3268">
        <f t="shared" si="242"/>
        <v>0</v>
      </c>
      <c r="AD474" s="3288"/>
      <c r="AE474" s="3288"/>
      <c r="AF474" s="3288"/>
      <c r="AG474" s="3288"/>
      <c r="AH474" s="3288"/>
      <c r="AI474" s="3288"/>
      <c r="AJ474" s="3288"/>
      <c r="AK474" s="3288"/>
      <c r="AL474" s="3288"/>
      <c r="AM474" s="3288"/>
      <c r="AN474" s="3288"/>
      <c r="AO474" s="3288"/>
      <c r="AP474" s="3288"/>
      <c r="AQ474" s="3288"/>
      <c r="AR474" s="3288"/>
      <c r="AS474" s="3288"/>
      <c r="AT474" s="3298"/>
      <c r="AU474" s="3299"/>
      <c r="AV474" s="972">
        <f t="shared" si="243"/>
        <v>0</v>
      </c>
      <c r="AW474" s="972">
        <f t="shared" si="244"/>
        <v>0</v>
      </c>
      <c r="AX474" s="972">
        <f t="shared" si="245"/>
        <v>0</v>
      </c>
      <c r="AY474" s="3313">
        <f t="shared" si="246"/>
        <v>0</v>
      </c>
      <c r="AZ474" s="3268">
        <f t="shared" si="247"/>
        <v>0</v>
      </c>
      <c r="BA474" s="3268">
        <f t="shared" si="248"/>
        <v>0</v>
      </c>
      <c r="BB474" s="3268">
        <f t="shared" si="249"/>
        <v>0</v>
      </c>
      <c r="BC474" s="3268">
        <f t="shared" si="250"/>
        <v>0</v>
      </c>
      <c r="BD474" s="3268">
        <f t="shared" si="251"/>
        <v>0</v>
      </c>
      <c r="BE474" s="3268">
        <f t="shared" si="252"/>
        <v>0</v>
      </c>
      <c r="BF474" s="3268">
        <f t="shared" si="253"/>
        <v>0</v>
      </c>
      <c r="BG474" s="3268">
        <f t="shared" si="254"/>
        <v>0</v>
      </c>
      <c r="BH474" s="3268">
        <f t="shared" si="255"/>
        <v>0</v>
      </c>
      <c r="BI474" s="3268">
        <f t="shared" si="256"/>
        <v>0</v>
      </c>
      <c r="BJ474" s="3268">
        <f t="shared" si="257"/>
        <v>0</v>
      </c>
      <c r="BK474" s="3268">
        <f t="shared" si="258"/>
        <v>0</v>
      </c>
      <c r="BL474" s="3268">
        <f t="shared" si="259"/>
        <v>0</v>
      </c>
      <c r="BM474" s="3268">
        <f t="shared" si="260"/>
        <v>0</v>
      </c>
      <c r="BN474" s="3268">
        <f t="shared" si="261"/>
        <v>0</v>
      </c>
      <c r="BO474" s="3268">
        <f t="shared" si="262"/>
        <v>0</v>
      </c>
      <c r="BP474" s="3268">
        <f t="shared" si="263"/>
        <v>0</v>
      </c>
      <c r="BQ474" s="3268">
        <f t="shared" si="264"/>
        <v>0</v>
      </c>
      <c r="BR474" s="3268">
        <f t="shared" si="265"/>
        <v>0</v>
      </c>
      <c r="BS474" s="3268">
        <f t="shared" si="266"/>
        <v>0</v>
      </c>
      <c r="BT474" s="3320">
        <f t="shared" si="267"/>
        <v>0</v>
      </c>
    </row>
    <row r="475" spans="1:72">
      <c r="A475" s="3265"/>
      <c r="B475" s="3266"/>
      <c r="C475" s="3266"/>
      <c r="D475" s="3267"/>
      <c r="E475" s="3268">
        <f t="shared" si="239"/>
        <v>0</v>
      </c>
      <c r="F475" s="3269"/>
      <c r="G475" s="3270">
        <f t="shared" si="240"/>
        <v>0</v>
      </c>
      <c r="H475" s="3271">
        <f t="shared" si="241"/>
        <v>0</v>
      </c>
      <c r="I475" s="3278"/>
      <c r="J475" s="3278"/>
      <c r="K475" s="3278"/>
      <c r="L475" s="3278"/>
      <c r="M475" s="3278"/>
      <c r="N475" s="3278"/>
      <c r="O475" s="3278"/>
      <c r="P475" s="3278"/>
      <c r="Q475" s="3278"/>
      <c r="R475" s="3278"/>
      <c r="S475" s="3278"/>
      <c r="T475" s="3278"/>
      <c r="U475" s="3278"/>
      <c r="V475" s="3278"/>
      <c r="W475" s="3278"/>
      <c r="X475" s="3278"/>
      <c r="Y475" s="3278"/>
      <c r="Z475" s="3278"/>
      <c r="AA475" s="3278"/>
      <c r="AB475" s="3278"/>
      <c r="AC475" s="3268">
        <f t="shared" si="242"/>
        <v>0</v>
      </c>
      <c r="AD475" s="3288"/>
      <c r="AE475" s="3288"/>
      <c r="AF475" s="3288"/>
      <c r="AG475" s="3288"/>
      <c r="AH475" s="3288"/>
      <c r="AI475" s="3288"/>
      <c r="AJ475" s="3288"/>
      <c r="AK475" s="3288"/>
      <c r="AL475" s="3288"/>
      <c r="AM475" s="3288"/>
      <c r="AN475" s="3288"/>
      <c r="AO475" s="3288"/>
      <c r="AP475" s="3288"/>
      <c r="AQ475" s="3288"/>
      <c r="AR475" s="3288"/>
      <c r="AS475" s="3288"/>
      <c r="AT475" s="3298"/>
      <c r="AU475" s="3299"/>
      <c r="AV475" s="972">
        <f t="shared" si="243"/>
        <v>0</v>
      </c>
      <c r="AW475" s="972">
        <f t="shared" si="244"/>
        <v>0</v>
      </c>
      <c r="AX475" s="972">
        <f t="shared" si="245"/>
        <v>0</v>
      </c>
      <c r="AY475" s="3313">
        <f t="shared" si="246"/>
        <v>0</v>
      </c>
      <c r="AZ475" s="3268">
        <f t="shared" si="247"/>
        <v>0</v>
      </c>
      <c r="BA475" s="3268">
        <f t="shared" si="248"/>
        <v>0</v>
      </c>
      <c r="BB475" s="3268">
        <f t="shared" si="249"/>
        <v>0</v>
      </c>
      <c r="BC475" s="3268">
        <f t="shared" si="250"/>
        <v>0</v>
      </c>
      <c r="BD475" s="3268">
        <f t="shared" si="251"/>
        <v>0</v>
      </c>
      <c r="BE475" s="3268">
        <f t="shared" si="252"/>
        <v>0</v>
      </c>
      <c r="BF475" s="3268">
        <f t="shared" si="253"/>
        <v>0</v>
      </c>
      <c r="BG475" s="3268">
        <f t="shared" si="254"/>
        <v>0</v>
      </c>
      <c r="BH475" s="3268">
        <f t="shared" si="255"/>
        <v>0</v>
      </c>
      <c r="BI475" s="3268">
        <f t="shared" si="256"/>
        <v>0</v>
      </c>
      <c r="BJ475" s="3268">
        <f t="shared" si="257"/>
        <v>0</v>
      </c>
      <c r="BK475" s="3268">
        <f t="shared" si="258"/>
        <v>0</v>
      </c>
      <c r="BL475" s="3268">
        <f t="shared" si="259"/>
        <v>0</v>
      </c>
      <c r="BM475" s="3268">
        <f t="shared" si="260"/>
        <v>0</v>
      </c>
      <c r="BN475" s="3268">
        <f t="shared" si="261"/>
        <v>0</v>
      </c>
      <c r="BO475" s="3268">
        <f t="shared" si="262"/>
        <v>0</v>
      </c>
      <c r="BP475" s="3268">
        <f t="shared" si="263"/>
        <v>0</v>
      </c>
      <c r="BQ475" s="3268">
        <f t="shared" si="264"/>
        <v>0</v>
      </c>
      <c r="BR475" s="3268">
        <f t="shared" si="265"/>
        <v>0</v>
      </c>
      <c r="BS475" s="3268">
        <f t="shared" si="266"/>
        <v>0</v>
      </c>
      <c r="BT475" s="3320">
        <f t="shared" si="267"/>
        <v>0</v>
      </c>
    </row>
    <row r="476" spans="1:72">
      <c r="A476" s="3265"/>
      <c r="B476" s="3266"/>
      <c r="C476" s="3266"/>
      <c r="D476" s="3267"/>
      <c r="E476" s="3268">
        <f t="shared" si="239"/>
        <v>0</v>
      </c>
      <c r="F476" s="3269"/>
      <c r="G476" s="3270">
        <f t="shared" si="240"/>
        <v>0</v>
      </c>
      <c r="H476" s="3271">
        <f t="shared" si="241"/>
        <v>0</v>
      </c>
      <c r="I476" s="3278"/>
      <c r="J476" s="3278"/>
      <c r="K476" s="3278"/>
      <c r="L476" s="3278"/>
      <c r="M476" s="3278"/>
      <c r="N476" s="3278"/>
      <c r="O476" s="3278"/>
      <c r="P476" s="3278"/>
      <c r="Q476" s="3278"/>
      <c r="R476" s="3278"/>
      <c r="S476" s="3278"/>
      <c r="T476" s="3278"/>
      <c r="U476" s="3278"/>
      <c r="V476" s="3278"/>
      <c r="W476" s="3278"/>
      <c r="X476" s="3278"/>
      <c r="Y476" s="3278"/>
      <c r="Z476" s="3278"/>
      <c r="AA476" s="3278"/>
      <c r="AB476" s="3278"/>
      <c r="AC476" s="3268">
        <f t="shared" si="242"/>
        <v>0</v>
      </c>
      <c r="AD476" s="3288"/>
      <c r="AE476" s="3288"/>
      <c r="AF476" s="3288"/>
      <c r="AG476" s="3288"/>
      <c r="AH476" s="3288"/>
      <c r="AI476" s="3288"/>
      <c r="AJ476" s="3288"/>
      <c r="AK476" s="3288"/>
      <c r="AL476" s="3288"/>
      <c r="AM476" s="3288"/>
      <c r="AN476" s="3288"/>
      <c r="AO476" s="3288"/>
      <c r="AP476" s="3288"/>
      <c r="AQ476" s="3288"/>
      <c r="AR476" s="3288"/>
      <c r="AS476" s="3288"/>
      <c r="AT476" s="3298"/>
      <c r="AU476" s="3299"/>
      <c r="AV476" s="972">
        <f t="shared" si="243"/>
        <v>0</v>
      </c>
      <c r="AW476" s="972">
        <f t="shared" si="244"/>
        <v>0</v>
      </c>
      <c r="AX476" s="972">
        <f t="shared" si="245"/>
        <v>0</v>
      </c>
      <c r="AY476" s="3313">
        <f t="shared" si="246"/>
        <v>0</v>
      </c>
      <c r="AZ476" s="3268">
        <f t="shared" si="247"/>
        <v>0</v>
      </c>
      <c r="BA476" s="3268">
        <f t="shared" si="248"/>
        <v>0</v>
      </c>
      <c r="BB476" s="3268">
        <f t="shared" si="249"/>
        <v>0</v>
      </c>
      <c r="BC476" s="3268">
        <f t="shared" si="250"/>
        <v>0</v>
      </c>
      <c r="BD476" s="3268">
        <f t="shared" si="251"/>
        <v>0</v>
      </c>
      <c r="BE476" s="3268">
        <f t="shared" si="252"/>
        <v>0</v>
      </c>
      <c r="BF476" s="3268">
        <f t="shared" si="253"/>
        <v>0</v>
      </c>
      <c r="BG476" s="3268">
        <f t="shared" si="254"/>
        <v>0</v>
      </c>
      <c r="BH476" s="3268">
        <f t="shared" si="255"/>
        <v>0</v>
      </c>
      <c r="BI476" s="3268">
        <f t="shared" si="256"/>
        <v>0</v>
      </c>
      <c r="BJ476" s="3268">
        <f t="shared" si="257"/>
        <v>0</v>
      </c>
      <c r="BK476" s="3268">
        <f t="shared" si="258"/>
        <v>0</v>
      </c>
      <c r="BL476" s="3268">
        <f t="shared" si="259"/>
        <v>0</v>
      </c>
      <c r="BM476" s="3268">
        <f t="shared" si="260"/>
        <v>0</v>
      </c>
      <c r="BN476" s="3268">
        <f t="shared" si="261"/>
        <v>0</v>
      </c>
      <c r="BO476" s="3268">
        <f t="shared" si="262"/>
        <v>0</v>
      </c>
      <c r="BP476" s="3268">
        <f t="shared" si="263"/>
        <v>0</v>
      </c>
      <c r="BQ476" s="3268">
        <f t="shared" si="264"/>
        <v>0</v>
      </c>
      <c r="BR476" s="3268">
        <f t="shared" si="265"/>
        <v>0</v>
      </c>
      <c r="BS476" s="3268">
        <f t="shared" si="266"/>
        <v>0</v>
      </c>
      <c r="BT476" s="3320">
        <f t="shared" si="267"/>
        <v>0</v>
      </c>
    </row>
    <row r="477" spans="1:72">
      <c r="A477" s="3265"/>
      <c r="B477" s="3266"/>
      <c r="C477" s="3266"/>
      <c r="D477" s="3267"/>
      <c r="E477" s="3268">
        <f t="shared" si="239"/>
        <v>0</v>
      </c>
      <c r="F477" s="3269"/>
      <c r="G477" s="3270">
        <f t="shared" si="240"/>
        <v>0</v>
      </c>
      <c r="H477" s="3271">
        <f t="shared" si="241"/>
        <v>0</v>
      </c>
      <c r="I477" s="3278"/>
      <c r="J477" s="3278"/>
      <c r="K477" s="3278"/>
      <c r="L477" s="3278"/>
      <c r="M477" s="3278"/>
      <c r="N477" s="3278"/>
      <c r="O477" s="3278"/>
      <c r="P477" s="3278"/>
      <c r="Q477" s="3278"/>
      <c r="R477" s="3278"/>
      <c r="S477" s="3278"/>
      <c r="T477" s="3278"/>
      <c r="U477" s="3278"/>
      <c r="V477" s="3278"/>
      <c r="W477" s="3278"/>
      <c r="X477" s="3278"/>
      <c r="Y477" s="3278"/>
      <c r="Z477" s="3278"/>
      <c r="AA477" s="3278"/>
      <c r="AB477" s="3278"/>
      <c r="AC477" s="3268">
        <f t="shared" si="242"/>
        <v>0</v>
      </c>
      <c r="AD477" s="3288"/>
      <c r="AE477" s="3288"/>
      <c r="AF477" s="3288"/>
      <c r="AG477" s="3288"/>
      <c r="AH477" s="3288"/>
      <c r="AI477" s="3288"/>
      <c r="AJ477" s="3288"/>
      <c r="AK477" s="3288"/>
      <c r="AL477" s="3288"/>
      <c r="AM477" s="3288"/>
      <c r="AN477" s="3288"/>
      <c r="AO477" s="3288"/>
      <c r="AP477" s="3288"/>
      <c r="AQ477" s="3288"/>
      <c r="AR477" s="3288"/>
      <c r="AS477" s="3288"/>
      <c r="AT477" s="3298"/>
      <c r="AU477" s="3299"/>
      <c r="AV477" s="972">
        <f t="shared" si="243"/>
        <v>0</v>
      </c>
      <c r="AW477" s="972">
        <f t="shared" si="244"/>
        <v>0</v>
      </c>
      <c r="AX477" s="972">
        <f t="shared" si="245"/>
        <v>0</v>
      </c>
      <c r="AY477" s="3313">
        <f t="shared" si="246"/>
        <v>0</v>
      </c>
      <c r="AZ477" s="3268">
        <f t="shared" si="247"/>
        <v>0</v>
      </c>
      <c r="BA477" s="3268">
        <f t="shared" si="248"/>
        <v>0</v>
      </c>
      <c r="BB477" s="3268">
        <f t="shared" si="249"/>
        <v>0</v>
      </c>
      <c r="BC477" s="3268">
        <f t="shared" si="250"/>
        <v>0</v>
      </c>
      <c r="BD477" s="3268">
        <f t="shared" si="251"/>
        <v>0</v>
      </c>
      <c r="BE477" s="3268">
        <f t="shared" si="252"/>
        <v>0</v>
      </c>
      <c r="BF477" s="3268">
        <f t="shared" si="253"/>
        <v>0</v>
      </c>
      <c r="BG477" s="3268">
        <f t="shared" si="254"/>
        <v>0</v>
      </c>
      <c r="BH477" s="3268">
        <f t="shared" si="255"/>
        <v>0</v>
      </c>
      <c r="BI477" s="3268">
        <f t="shared" si="256"/>
        <v>0</v>
      </c>
      <c r="BJ477" s="3268">
        <f t="shared" si="257"/>
        <v>0</v>
      </c>
      <c r="BK477" s="3268">
        <f t="shared" si="258"/>
        <v>0</v>
      </c>
      <c r="BL477" s="3268">
        <f t="shared" si="259"/>
        <v>0</v>
      </c>
      <c r="BM477" s="3268">
        <f t="shared" si="260"/>
        <v>0</v>
      </c>
      <c r="BN477" s="3268">
        <f t="shared" si="261"/>
        <v>0</v>
      </c>
      <c r="BO477" s="3268">
        <f t="shared" si="262"/>
        <v>0</v>
      </c>
      <c r="BP477" s="3268">
        <f t="shared" si="263"/>
        <v>0</v>
      </c>
      <c r="BQ477" s="3268">
        <f t="shared" si="264"/>
        <v>0</v>
      </c>
      <c r="BR477" s="3268">
        <f t="shared" si="265"/>
        <v>0</v>
      </c>
      <c r="BS477" s="3268">
        <f t="shared" si="266"/>
        <v>0</v>
      </c>
      <c r="BT477" s="3320">
        <f t="shared" si="267"/>
        <v>0</v>
      </c>
    </row>
    <row r="478" spans="1:72">
      <c r="A478" s="3265"/>
      <c r="B478" s="3266"/>
      <c r="C478" s="3266"/>
      <c r="D478" s="3267"/>
      <c r="E478" s="3268">
        <f t="shared" si="239"/>
        <v>0</v>
      </c>
      <c r="F478" s="3269"/>
      <c r="G478" s="3270">
        <f t="shared" si="240"/>
        <v>0</v>
      </c>
      <c r="H478" s="3271">
        <f t="shared" si="241"/>
        <v>0</v>
      </c>
      <c r="I478" s="3278"/>
      <c r="J478" s="3278"/>
      <c r="K478" s="3278"/>
      <c r="L478" s="3278"/>
      <c r="M478" s="3278"/>
      <c r="N478" s="3278"/>
      <c r="O478" s="3278"/>
      <c r="P478" s="3278"/>
      <c r="Q478" s="3278"/>
      <c r="R478" s="3278"/>
      <c r="S478" s="3278"/>
      <c r="T478" s="3278"/>
      <c r="U478" s="3278"/>
      <c r="V478" s="3278"/>
      <c r="W478" s="3278"/>
      <c r="X478" s="3278"/>
      <c r="Y478" s="3278"/>
      <c r="Z478" s="3278"/>
      <c r="AA478" s="3278"/>
      <c r="AB478" s="3278"/>
      <c r="AC478" s="3268">
        <f t="shared" si="242"/>
        <v>0</v>
      </c>
      <c r="AD478" s="3288"/>
      <c r="AE478" s="3288"/>
      <c r="AF478" s="3288"/>
      <c r="AG478" s="3288"/>
      <c r="AH478" s="3288"/>
      <c r="AI478" s="3288"/>
      <c r="AJ478" s="3288"/>
      <c r="AK478" s="3288"/>
      <c r="AL478" s="3288"/>
      <c r="AM478" s="3288"/>
      <c r="AN478" s="3288"/>
      <c r="AO478" s="3288"/>
      <c r="AP478" s="3288"/>
      <c r="AQ478" s="3288"/>
      <c r="AR478" s="3288"/>
      <c r="AS478" s="3288"/>
      <c r="AT478" s="3298"/>
      <c r="AU478" s="3299"/>
      <c r="AV478" s="972">
        <f t="shared" si="243"/>
        <v>0</v>
      </c>
      <c r="AW478" s="972">
        <f t="shared" si="244"/>
        <v>0</v>
      </c>
      <c r="AX478" s="972">
        <f t="shared" si="245"/>
        <v>0</v>
      </c>
      <c r="AY478" s="3313">
        <f t="shared" si="246"/>
        <v>0</v>
      </c>
      <c r="AZ478" s="3268">
        <f t="shared" si="247"/>
        <v>0</v>
      </c>
      <c r="BA478" s="3268">
        <f t="shared" si="248"/>
        <v>0</v>
      </c>
      <c r="BB478" s="3268">
        <f t="shared" si="249"/>
        <v>0</v>
      </c>
      <c r="BC478" s="3268">
        <f t="shared" si="250"/>
        <v>0</v>
      </c>
      <c r="BD478" s="3268">
        <f t="shared" si="251"/>
        <v>0</v>
      </c>
      <c r="BE478" s="3268">
        <f t="shared" si="252"/>
        <v>0</v>
      </c>
      <c r="BF478" s="3268">
        <f t="shared" si="253"/>
        <v>0</v>
      </c>
      <c r="BG478" s="3268">
        <f t="shared" si="254"/>
        <v>0</v>
      </c>
      <c r="BH478" s="3268">
        <f t="shared" si="255"/>
        <v>0</v>
      </c>
      <c r="BI478" s="3268">
        <f t="shared" si="256"/>
        <v>0</v>
      </c>
      <c r="BJ478" s="3268">
        <f t="shared" si="257"/>
        <v>0</v>
      </c>
      <c r="BK478" s="3268">
        <f t="shared" si="258"/>
        <v>0</v>
      </c>
      <c r="BL478" s="3268">
        <f t="shared" si="259"/>
        <v>0</v>
      </c>
      <c r="BM478" s="3268">
        <f t="shared" si="260"/>
        <v>0</v>
      </c>
      <c r="BN478" s="3268">
        <f t="shared" si="261"/>
        <v>0</v>
      </c>
      <c r="BO478" s="3268">
        <f t="shared" si="262"/>
        <v>0</v>
      </c>
      <c r="BP478" s="3268">
        <f t="shared" si="263"/>
        <v>0</v>
      </c>
      <c r="BQ478" s="3268">
        <f t="shared" si="264"/>
        <v>0</v>
      </c>
      <c r="BR478" s="3268">
        <f t="shared" si="265"/>
        <v>0</v>
      </c>
      <c r="BS478" s="3268">
        <f t="shared" si="266"/>
        <v>0</v>
      </c>
      <c r="BT478" s="3320">
        <f t="shared" si="267"/>
        <v>0</v>
      </c>
    </row>
    <row r="479" spans="1:72">
      <c r="A479" s="3265"/>
      <c r="B479" s="3266"/>
      <c r="C479" s="3266"/>
      <c r="D479" s="3267"/>
      <c r="E479" s="3268">
        <f t="shared" si="239"/>
        <v>0</v>
      </c>
      <c r="F479" s="3269"/>
      <c r="G479" s="3270">
        <f t="shared" si="240"/>
        <v>0</v>
      </c>
      <c r="H479" s="3271">
        <f t="shared" si="241"/>
        <v>0</v>
      </c>
      <c r="I479" s="3278"/>
      <c r="J479" s="3278"/>
      <c r="K479" s="3278"/>
      <c r="L479" s="3278"/>
      <c r="M479" s="3278"/>
      <c r="N479" s="3278"/>
      <c r="O479" s="3278"/>
      <c r="P479" s="3278"/>
      <c r="Q479" s="3278"/>
      <c r="R479" s="3278"/>
      <c r="S479" s="3278"/>
      <c r="T479" s="3278"/>
      <c r="U479" s="3278"/>
      <c r="V479" s="3278"/>
      <c r="W479" s="3278"/>
      <c r="X479" s="3278"/>
      <c r="Y479" s="3278"/>
      <c r="Z479" s="3278"/>
      <c r="AA479" s="3278"/>
      <c r="AB479" s="3278"/>
      <c r="AC479" s="3268">
        <f t="shared" si="242"/>
        <v>0</v>
      </c>
      <c r="AD479" s="3288"/>
      <c r="AE479" s="3288"/>
      <c r="AF479" s="3288"/>
      <c r="AG479" s="3288"/>
      <c r="AH479" s="3288"/>
      <c r="AI479" s="3288"/>
      <c r="AJ479" s="3288"/>
      <c r="AK479" s="3288"/>
      <c r="AL479" s="3288"/>
      <c r="AM479" s="3288"/>
      <c r="AN479" s="3288"/>
      <c r="AO479" s="3288"/>
      <c r="AP479" s="3288"/>
      <c r="AQ479" s="3288"/>
      <c r="AR479" s="3288"/>
      <c r="AS479" s="3288"/>
      <c r="AT479" s="3298"/>
      <c r="AU479" s="3299"/>
      <c r="AV479" s="972">
        <f t="shared" si="243"/>
        <v>0</v>
      </c>
      <c r="AW479" s="972">
        <f t="shared" si="244"/>
        <v>0</v>
      </c>
      <c r="AX479" s="972">
        <f t="shared" si="245"/>
        <v>0</v>
      </c>
      <c r="AY479" s="3313">
        <f t="shared" si="246"/>
        <v>0</v>
      </c>
      <c r="AZ479" s="3268">
        <f t="shared" si="247"/>
        <v>0</v>
      </c>
      <c r="BA479" s="3268">
        <f t="shared" si="248"/>
        <v>0</v>
      </c>
      <c r="BB479" s="3268">
        <f t="shared" si="249"/>
        <v>0</v>
      </c>
      <c r="BC479" s="3268">
        <f t="shared" si="250"/>
        <v>0</v>
      </c>
      <c r="BD479" s="3268">
        <f t="shared" si="251"/>
        <v>0</v>
      </c>
      <c r="BE479" s="3268">
        <f t="shared" si="252"/>
        <v>0</v>
      </c>
      <c r="BF479" s="3268">
        <f t="shared" si="253"/>
        <v>0</v>
      </c>
      <c r="BG479" s="3268">
        <f t="shared" si="254"/>
        <v>0</v>
      </c>
      <c r="BH479" s="3268">
        <f t="shared" si="255"/>
        <v>0</v>
      </c>
      <c r="BI479" s="3268">
        <f t="shared" si="256"/>
        <v>0</v>
      </c>
      <c r="BJ479" s="3268">
        <f t="shared" si="257"/>
        <v>0</v>
      </c>
      <c r="BK479" s="3268">
        <f t="shared" si="258"/>
        <v>0</v>
      </c>
      <c r="BL479" s="3268">
        <f t="shared" si="259"/>
        <v>0</v>
      </c>
      <c r="BM479" s="3268">
        <f t="shared" si="260"/>
        <v>0</v>
      </c>
      <c r="BN479" s="3268">
        <f t="shared" si="261"/>
        <v>0</v>
      </c>
      <c r="BO479" s="3268">
        <f t="shared" si="262"/>
        <v>0</v>
      </c>
      <c r="BP479" s="3268">
        <f t="shared" si="263"/>
        <v>0</v>
      </c>
      <c r="BQ479" s="3268">
        <f t="shared" si="264"/>
        <v>0</v>
      </c>
      <c r="BR479" s="3268">
        <f t="shared" si="265"/>
        <v>0</v>
      </c>
      <c r="BS479" s="3268">
        <f t="shared" si="266"/>
        <v>0</v>
      </c>
      <c r="BT479" s="3320">
        <f t="shared" si="267"/>
        <v>0</v>
      </c>
    </row>
    <row r="480" spans="1:72">
      <c r="A480" s="3265"/>
      <c r="B480" s="3266"/>
      <c r="C480" s="3266"/>
      <c r="D480" s="3267"/>
      <c r="E480" s="3268">
        <f t="shared" si="239"/>
        <v>0</v>
      </c>
      <c r="F480" s="3269"/>
      <c r="G480" s="3270">
        <f t="shared" si="240"/>
        <v>0</v>
      </c>
      <c r="H480" s="3271">
        <f t="shared" si="241"/>
        <v>0</v>
      </c>
      <c r="I480" s="3278"/>
      <c r="J480" s="3278"/>
      <c r="K480" s="3278"/>
      <c r="L480" s="3278"/>
      <c r="M480" s="3278"/>
      <c r="N480" s="3278"/>
      <c r="O480" s="3278"/>
      <c r="P480" s="3278"/>
      <c r="Q480" s="3278"/>
      <c r="R480" s="3278"/>
      <c r="S480" s="3278"/>
      <c r="T480" s="3278"/>
      <c r="U480" s="3278"/>
      <c r="V480" s="3278"/>
      <c r="W480" s="3278"/>
      <c r="X480" s="3278"/>
      <c r="Y480" s="3278"/>
      <c r="Z480" s="3278"/>
      <c r="AA480" s="3278"/>
      <c r="AB480" s="3278"/>
      <c r="AC480" s="3268">
        <f t="shared" si="242"/>
        <v>0</v>
      </c>
      <c r="AD480" s="3288"/>
      <c r="AE480" s="3288"/>
      <c r="AF480" s="3288"/>
      <c r="AG480" s="3288"/>
      <c r="AH480" s="3288"/>
      <c r="AI480" s="3288"/>
      <c r="AJ480" s="3288"/>
      <c r="AK480" s="3288"/>
      <c r="AL480" s="3288"/>
      <c r="AM480" s="3288"/>
      <c r="AN480" s="3288"/>
      <c r="AO480" s="3288"/>
      <c r="AP480" s="3288"/>
      <c r="AQ480" s="3288"/>
      <c r="AR480" s="3288"/>
      <c r="AS480" s="3288"/>
      <c r="AT480" s="3298"/>
      <c r="AU480" s="3299"/>
      <c r="AV480" s="972">
        <f t="shared" si="243"/>
        <v>0</v>
      </c>
      <c r="AW480" s="972">
        <f t="shared" si="244"/>
        <v>0</v>
      </c>
      <c r="AX480" s="972">
        <f t="shared" si="245"/>
        <v>0</v>
      </c>
      <c r="AY480" s="3313">
        <f t="shared" si="246"/>
        <v>0</v>
      </c>
      <c r="AZ480" s="3268">
        <f t="shared" si="247"/>
        <v>0</v>
      </c>
      <c r="BA480" s="3268">
        <f t="shared" si="248"/>
        <v>0</v>
      </c>
      <c r="BB480" s="3268">
        <f t="shared" si="249"/>
        <v>0</v>
      </c>
      <c r="BC480" s="3268">
        <f t="shared" si="250"/>
        <v>0</v>
      </c>
      <c r="BD480" s="3268">
        <f t="shared" si="251"/>
        <v>0</v>
      </c>
      <c r="BE480" s="3268">
        <f t="shared" si="252"/>
        <v>0</v>
      </c>
      <c r="BF480" s="3268">
        <f t="shared" si="253"/>
        <v>0</v>
      </c>
      <c r="BG480" s="3268">
        <f t="shared" si="254"/>
        <v>0</v>
      </c>
      <c r="BH480" s="3268">
        <f t="shared" si="255"/>
        <v>0</v>
      </c>
      <c r="BI480" s="3268">
        <f t="shared" si="256"/>
        <v>0</v>
      </c>
      <c r="BJ480" s="3268">
        <f t="shared" si="257"/>
        <v>0</v>
      </c>
      <c r="BK480" s="3268">
        <f t="shared" si="258"/>
        <v>0</v>
      </c>
      <c r="BL480" s="3268">
        <f t="shared" si="259"/>
        <v>0</v>
      </c>
      <c r="BM480" s="3268">
        <f t="shared" si="260"/>
        <v>0</v>
      </c>
      <c r="BN480" s="3268">
        <f t="shared" si="261"/>
        <v>0</v>
      </c>
      <c r="BO480" s="3268">
        <f t="shared" si="262"/>
        <v>0</v>
      </c>
      <c r="BP480" s="3268">
        <f t="shared" si="263"/>
        <v>0</v>
      </c>
      <c r="BQ480" s="3268">
        <f t="shared" si="264"/>
        <v>0</v>
      </c>
      <c r="BR480" s="3268">
        <f t="shared" si="265"/>
        <v>0</v>
      </c>
      <c r="BS480" s="3268">
        <f t="shared" si="266"/>
        <v>0</v>
      </c>
      <c r="BT480" s="3320">
        <f t="shared" si="267"/>
        <v>0</v>
      </c>
    </row>
    <row r="481" spans="1:72">
      <c r="A481" s="3265"/>
      <c r="B481" s="3266"/>
      <c r="C481" s="3266"/>
      <c r="D481" s="3267"/>
      <c r="E481" s="3268">
        <f t="shared" si="239"/>
        <v>0</v>
      </c>
      <c r="F481" s="3269"/>
      <c r="G481" s="3270">
        <f t="shared" si="240"/>
        <v>0</v>
      </c>
      <c r="H481" s="3271">
        <f t="shared" si="241"/>
        <v>0</v>
      </c>
      <c r="I481" s="3278"/>
      <c r="J481" s="3278"/>
      <c r="K481" s="3278"/>
      <c r="L481" s="3278"/>
      <c r="M481" s="3278"/>
      <c r="N481" s="3278"/>
      <c r="O481" s="3278"/>
      <c r="P481" s="3278"/>
      <c r="Q481" s="3278"/>
      <c r="R481" s="3278"/>
      <c r="S481" s="3278"/>
      <c r="T481" s="3278"/>
      <c r="U481" s="3278"/>
      <c r="V481" s="3278"/>
      <c r="W481" s="3278"/>
      <c r="X481" s="3278"/>
      <c r="Y481" s="3278"/>
      <c r="Z481" s="3278"/>
      <c r="AA481" s="3278"/>
      <c r="AB481" s="3278"/>
      <c r="AC481" s="3268">
        <f t="shared" si="242"/>
        <v>0</v>
      </c>
      <c r="AD481" s="3288"/>
      <c r="AE481" s="3288"/>
      <c r="AF481" s="3288"/>
      <c r="AG481" s="3288"/>
      <c r="AH481" s="3288"/>
      <c r="AI481" s="3288"/>
      <c r="AJ481" s="3288"/>
      <c r="AK481" s="3288"/>
      <c r="AL481" s="3288"/>
      <c r="AM481" s="3288"/>
      <c r="AN481" s="3288"/>
      <c r="AO481" s="3288"/>
      <c r="AP481" s="3288"/>
      <c r="AQ481" s="3288"/>
      <c r="AR481" s="3288"/>
      <c r="AS481" s="3288"/>
      <c r="AT481" s="3298"/>
      <c r="AU481" s="3299"/>
      <c r="AV481" s="972">
        <f t="shared" si="243"/>
        <v>0</v>
      </c>
      <c r="AW481" s="972">
        <f t="shared" si="244"/>
        <v>0</v>
      </c>
      <c r="AX481" s="972">
        <f t="shared" si="245"/>
        <v>0</v>
      </c>
      <c r="AY481" s="3313">
        <f t="shared" si="246"/>
        <v>0</v>
      </c>
      <c r="AZ481" s="3268">
        <f t="shared" si="247"/>
        <v>0</v>
      </c>
      <c r="BA481" s="3268">
        <f t="shared" si="248"/>
        <v>0</v>
      </c>
      <c r="BB481" s="3268">
        <f t="shared" si="249"/>
        <v>0</v>
      </c>
      <c r="BC481" s="3268">
        <f t="shared" si="250"/>
        <v>0</v>
      </c>
      <c r="BD481" s="3268">
        <f t="shared" si="251"/>
        <v>0</v>
      </c>
      <c r="BE481" s="3268">
        <f t="shared" si="252"/>
        <v>0</v>
      </c>
      <c r="BF481" s="3268">
        <f t="shared" si="253"/>
        <v>0</v>
      </c>
      <c r="BG481" s="3268">
        <f t="shared" si="254"/>
        <v>0</v>
      </c>
      <c r="BH481" s="3268">
        <f t="shared" si="255"/>
        <v>0</v>
      </c>
      <c r="BI481" s="3268">
        <f t="shared" si="256"/>
        <v>0</v>
      </c>
      <c r="BJ481" s="3268">
        <f t="shared" si="257"/>
        <v>0</v>
      </c>
      <c r="BK481" s="3268">
        <f t="shared" si="258"/>
        <v>0</v>
      </c>
      <c r="BL481" s="3268">
        <f t="shared" si="259"/>
        <v>0</v>
      </c>
      <c r="BM481" s="3268">
        <f t="shared" si="260"/>
        <v>0</v>
      </c>
      <c r="BN481" s="3268">
        <f t="shared" si="261"/>
        <v>0</v>
      </c>
      <c r="BO481" s="3268">
        <f t="shared" si="262"/>
        <v>0</v>
      </c>
      <c r="BP481" s="3268">
        <f t="shared" si="263"/>
        <v>0</v>
      </c>
      <c r="BQ481" s="3268">
        <f t="shared" si="264"/>
        <v>0</v>
      </c>
      <c r="BR481" s="3268">
        <f t="shared" si="265"/>
        <v>0</v>
      </c>
      <c r="BS481" s="3268">
        <f t="shared" si="266"/>
        <v>0</v>
      </c>
      <c r="BT481" s="3320">
        <f t="shared" si="267"/>
        <v>0</v>
      </c>
    </row>
    <row r="482" spans="1:72">
      <c r="A482" s="3265"/>
      <c r="B482" s="3266"/>
      <c r="C482" s="3266"/>
      <c r="D482" s="3267"/>
      <c r="E482" s="3268">
        <f t="shared" si="239"/>
        <v>0</v>
      </c>
      <c r="F482" s="3269"/>
      <c r="G482" s="3270">
        <f t="shared" si="240"/>
        <v>0</v>
      </c>
      <c r="H482" s="3271">
        <f t="shared" si="241"/>
        <v>0</v>
      </c>
      <c r="I482" s="3278"/>
      <c r="J482" s="3278"/>
      <c r="K482" s="3278"/>
      <c r="L482" s="3278"/>
      <c r="M482" s="3278"/>
      <c r="N482" s="3278"/>
      <c r="O482" s="3278"/>
      <c r="P482" s="3278"/>
      <c r="Q482" s="3278"/>
      <c r="R482" s="3278"/>
      <c r="S482" s="3278"/>
      <c r="T482" s="3278"/>
      <c r="U482" s="3278"/>
      <c r="V482" s="3278"/>
      <c r="W482" s="3278"/>
      <c r="X482" s="3278"/>
      <c r="Y482" s="3278"/>
      <c r="Z482" s="3278"/>
      <c r="AA482" s="3278"/>
      <c r="AB482" s="3278"/>
      <c r="AC482" s="3268">
        <f t="shared" si="242"/>
        <v>0</v>
      </c>
      <c r="AD482" s="3288"/>
      <c r="AE482" s="3288"/>
      <c r="AF482" s="3288"/>
      <c r="AG482" s="3288"/>
      <c r="AH482" s="3288"/>
      <c r="AI482" s="3288"/>
      <c r="AJ482" s="3288"/>
      <c r="AK482" s="3288"/>
      <c r="AL482" s="3288"/>
      <c r="AM482" s="3288"/>
      <c r="AN482" s="3288"/>
      <c r="AO482" s="3288"/>
      <c r="AP482" s="3288"/>
      <c r="AQ482" s="3288"/>
      <c r="AR482" s="3288"/>
      <c r="AS482" s="3288"/>
      <c r="AT482" s="3298"/>
      <c r="AU482" s="3299"/>
      <c r="AV482" s="972">
        <f t="shared" si="243"/>
        <v>0</v>
      </c>
      <c r="AW482" s="972">
        <f t="shared" si="244"/>
        <v>0</v>
      </c>
      <c r="AX482" s="972">
        <f t="shared" si="245"/>
        <v>0</v>
      </c>
      <c r="AY482" s="3313">
        <f t="shared" si="246"/>
        <v>0</v>
      </c>
      <c r="AZ482" s="3268">
        <f t="shared" si="247"/>
        <v>0</v>
      </c>
      <c r="BA482" s="3268">
        <f t="shared" si="248"/>
        <v>0</v>
      </c>
      <c r="BB482" s="3268">
        <f t="shared" si="249"/>
        <v>0</v>
      </c>
      <c r="BC482" s="3268">
        <f t="shared" si="250"/>
        <v>0</v>
      </c>
      <c r="BD482" s="3268">
        <f t="shared" si="251"/>
        <v>0</v>
      </c>
      <c r="BE482" s="3268">
        <f t="shared" si="252"/>
        <v>0</v>
      </c>
      <c r="BF482" s="3268">
        <f t="shared" si="253"/>
        <v>0</v>
      </c>
      <c r="BG482" s="3268">
        <f t="shared" si="254"/>
        <v>0</v>
      </c>
      <c r="BH482" s="3268">
        <f t="shared" si="255"/>
        <v>0</v>
      </c>
      <c r="BI482" s="3268">
        <f t="shared" si="256"/>
        <v>0</v>
      </c>
      <c r="BJ482" s="3268">
        <f t="shared" si="257"/>
        <v>0</v>
      </c>
      <c r="BK482" s="3268">
        <f t="shared" si="258"/>
        <v>0</v>
      </c>
      <c r="BL482" s="3268">
        <f t="shared" si="259"/>
        <v>0</v>
      </c>
      <c r="BM482" s="3268">
        <f t="shared" si="260"/>
        <v>0</v>
      </c>
      <c r="BN482" s="3268">
        <f t="shared" si="261"/>
        <v>0</v>
      </c>
      <c r="BO482" s="3268">
        <f t="shared" si="262"/>
        <v>0</v>
      </c>
      <c r="BP482" s="3268">
        <f t="shared" si="263"/>
        <v>0</v>
      </c>
      <c r="BQ482" s="3268">
        <f t="shared" si="264"/>
        <v>0</v>
      </c>
      <c r="BR482" s="3268">
        <f t="shared" si="265"/>
        <v>0</v>
      </c>
      <c r="BS482" s="3268">
        <f t="shared" si="266"/>
        <v>0</v>
      </c>
      <c r="BT482" s="3320">
        <f t="shared" si="267"/>
        <v>0</v>
      </c>
    </row>
    <row r="483" spans="1:72">
      <c r="A483" s="3265"/>
      <c r="B483" s="3266"/>
      <c r="C483" s="3266"/>
      <c r="D483" s="3267"/>
      <c r="E483" s="3268">
        <f t="shared" si="239"/>
        <v>0</v>
      </c>
      <c r="F483" s="3269"/>
      <c r="G483" s="3270">
        <f t="shared" si="240"/>
        <v>0</v>
      </c>
      <c r="H483" s="3271">
        <f t="shared" si="241"/>
        <v>0</v>
      </c>
      <c r="I483" s="3278"/>
      <c r="J483" s="3278"/>
      <c r="K483" s="3278"/>
      <c r="L483" s="3278"/>
      <c r="M483" s="3278"/>
      <c r="N483" s="3278"/>
      <c r="O483" s="3278"/>
      <c r="P483" s="3278"/>
      <c r="Q483" s="3278"/>
      <c r="R483" s="3278"/>
      <c r="S483" s="3278"/>
      <c r="T483" s="3278"/>
      <c r="U483" s="3278"/>
      <c r="V483" s="3278"/>
      <c r="W483" s="3278"/>
      <c r="X483" s="3278"/>
      <c r="Y483" s="3278"/>
      <c r="Z483" s="3278"/>
      <c r="AA483" s="3278"/>
      <c r="AB483" s="3278"/>
      <c r="AC483" s="3268">
        <f t="shared" si="242"/>
        <v>0</v>
      </c>
      <c r="AD483" s="3288"/>
      <c r="AE483" s="3288"/>
      <c r="AF483" s="3288"/>
      <c r="AG483" s="3288"/>
      <c r="AH483" s="3288"/>
      <c r="AI483" s="3288"/>
      <c r="AJ483" s="3288"/>
      <c r="AK483" s="3288"/>
      <c r="AL483" s="3288"/>
      <c r="AM483" s="3288"/>
      <c r="AN483" s="3288"/>
      <c r="AO483" s="3288"/>
      <c r="AP483" s="3288"/>
      <c r="AQ483" s="3288"/>
      <c r="AR483" s="3288"/>
      <c r="AS483" s="3288"/>
      <c r="AT483" s="3298"/>
      <c r="AU483" s="3299"/>
      <c r="AV483" s="972">
        <f t="shared" si="243"/>
        <v>0</v>
      </c>
      <c r="AW483" s="972">
        <f t="shared" si="244"/>
        <v>0</v>
      </c>
      <c r="AX483" s="972">
        <f t="shared" si="245"/>
        <v>0</v>
      </c>
      <c r="AY483" s="3313">
        <f t="shared" si="246"/>
        <v>0</v>
      </c>
      <c r="AZ483" s="3268">
        <f t="shared" si="247"/>
        <v>0</v>
      </c>
      <c r="BA483" s="3268">
        <f t="shared" si="248"/>
        <v>0</v>
      </c>
      <c r="BB483" s="3268">
        <f t="shared" si="249"/>
        <v>0</v>
      </c>
      <c r="BC483" s="3268">
        <f t="shared" si="250"/>
        <v>0</v>
      </c>
      <c r="BD483" s="3268">
        <f t="shared" si="251"/>
        <v>0</v>
      </c>
      <c r="BE483" s="3268">
        <f t="shared" si="252"/>
        <v>0</v>
      </c>
      <c r="BF483" s="3268">
        <f t="shared" si="253"/>
        <v>0</v>
      </c>
      <c r="BG483" s="3268">
        <f t="shared" si="254"/>
        <v>0</v>
      </c>
      <c r="BH483" s="3268">
        <f t="shared" si="255"/>
        <v>0</v>
      </c>
      <c r="BI483" s="3268">
        <f t="shared" si="256"/>
        <v>0</v>
      </c>
      <c r="BJ483" s="3268">
        <f t="shared" si="257"/>
        <v>0</v>
      </c>
      <c r="BK483" s="3268">
        <f t="shared" si="258"/>
        <v>0</v>
      </c>
      <c r="BL483" s="3268">
        <f t="shared" si="259"/>
        <v>0</v>
      </c>
      <c r="BM483" s="3268">
        <f t="shared" si="260"/>
        <v>0</v>
      </c>
      <c r="BN483" s="3268">
        <f t="shared" si="261"/>
        <v>0</v>
      </c>
      <c r="BO483" s="3268">
        <f t="shared" si="262"/>
        <v>0</v>
      </c>
      <c r="BP483" s="3268">
        <f t="shared" si="263"/>
        <v>0</v>
      </c>
      <c r="BQ483" s="3268">
        <f t="shared" si="264"/>
        <v>0</v>
      </c>
      <c r="BR483" s="3268">
        <f t="shared" si="265"/>
        <v>0</v>
      </c>
      <c r="BS483" s="3268">
        <f t="shared" si="266"/>
        <v>0</v>
      </c>
      <c r="BT483" s="3320">
        <f t="shared" si="267"/>
        <v>0</v>
      </c>
    </row>
    <row r="484" spans="1:72">
      <c r="A484" s="3265"/>
      <c r="B484" s="3266"/>
      <c r="C484" s="3266"/>
      <c r="D484" s="3267"/>
      <c r="E484" s="3268">
        <f t="shared" si="239"/>
        <v>0</v>
      </c>
      <c r="F484" s="3269"/>
      <c r="G484" s="3270">
        <f t="shared" si="240"/>
        <v>0</v>
      </c>
      <c r="H484" s="3271">
        <f t="shared" si="241"/>
        <v>0</v>
      </c>
      <c r="I484" s="3278"/>
      <c r="J484" s="3278"/>
      <c r="K484" s="3278"/>
      <c r="L484" s="3278"/>
      <c r="M484" s="3278"/>
      <c r="N484" s="3278"/>
      <c r="O484" s="3278"/>
      <c r="P484" s="3278"/>
      <c r="Q484" s="3278"/>
      <c r="R484" s="3278"/>
      <c r="S484" s="3278"/>
      <c r="T484" s="3278"/>
      <c r="U484" s="3278"/>
      <c r="V484" s="3278"/>
      <c r="W484" s="3278"/>
      <c r="X484" s="3278"/>
      <c r="Y484" s="3278"/>
      <c r="Z484" s="3278"/>
      <c r="AA484" s="3278"/>
      <c r="AB484" s="3278"/>
      <c r="AC484" s="3268">
        <f t="shared" si="242"/>
        <v>0</v>
      </c>
      <c r="AD484" s="3288"/>
      <c r="AE484" s="3288"/>
      <c r="AF484" s="3288"/>
      <c r="AG484" s="3288"/>
      <c r="AH484" s="3288"/>
      <c r="AI484" s="3288"/>
      <c r="AJ484" s="3288"/>
      <c r="AK484" s="3288"/>
      <c r="AL484" s="3288"/>
      <c r="AM484" s="3288"/>
      <c r="AN484" s="3288"/>
      <c r="AO484" s="3288"/>
      <c r="AP484" s="3288"/>
      <c r="AQ484" s="3288"/>
      <c r="AR484" s="3288"/>
      <c r="AS484" s="3288"/>
      <c r="AT484" s="3298"/>
      <c r="AU484" s="3299"/>
      <c r="AV484" s="972">
        <f t="shared" si="243"/>
        <v>0</v>
      </c>
      <c r="AW484" s="972">
        <f t="shared" si="244"/>
        <v>0</v>
      </c>
      <c r="AX484" s="972">
        <f t="shared" si="245"/>
        <v>0</v>
      </c>
      <c r="AY484" s="3313">
        <f t="shared" si="246"/>
        <v>0</v>
      </c>
      <c r="AZ484" s="3268">
        <f t="shared" si="247"/>
        <v>0</v>
      </c>
      <c r="BA484" s="3268">
        <f t="shared" si="248"/>
        <v>0</v>
      </c>
      <c r="BB484" s="3268">
        <f t="shared" si="249"/>
        <v>0</v>
      </c>
      <c r="BC484" s="3268">
        <f t="shared" si="250"/>
        <v>0</v>
      </c>
      <c r="BD484" s="3268">
        <f t="shared" si="251"/>
        <v>0</v>
      </c>
      <c r="BE484" s="3268">
        <f t="shared" si="252"/>
        <v>0</v>
      </c>
      <c r="BF484" s="3268">
        <f t="shared" si="253"/>
        <v>0</v>
      </c>
      <c r="BG484" s="3268">
        <f t="shared" si="254"/>
        <v>0</v>
      </c>
      <c r="BH484" s="3268">
        <f t="shared" si="255"/>
        <v>0</v>
      </c>
      <c r="BI484" s="3268">
        <f t="shared" si="256"/>
        <v>0</v>
      </c>
      <c r="BJ484" s="3268">
        <f t="shared" si="257"/>
        <v>0</v>
      </c>
      <c r="BK484" s="3268">
        <f t="shared" si="258"/>
        <v>0</v>
      </c>
      <c r="BL484" s="3268">
        <f t="shared" si="259"/>
        <v>0</v>
      </c>
      <c r="BM484" s="3268">
        <f t="shared" si="260"/>
        <v>0</v>
      </c>
      <c r="BN484" s="3268">
        <f t="shared" si="261"/>
        <v>0</v>
      </c>
      <c r="BO484" s="3268">
        <f t="shared" si="262"/>
        <v>0</v>
      </c>
      <c r="BP484" s="3268">
        <f t="shared" si="263"/>
        <v>0</v>
      </c>
      <c r="BQ484" s="3268">
        <f t="shared" si="264"/>
        <v>0</v>
      </c>
      <c r="BR484" s="3268">
        <f t="shared" si="265"/>
        <v>0</v>
      </c>
      <c r="BS484" s="3268">
        <f t="shared" si="266"/>
        <v>0</v>
      </c>
      <c r="BT484" s="3320">
        <f t="shared" si="267"/>
        <v>0</v>
      </c>
    </row>
    <row r="485" spans="1:72">
      <c r="A485" s="3265"/>
      <c r="B485" s="3266"/>
      <c r="C485" s="3266"/>
      <c r="D485" s="3267"/>
      <c r="E485" s="3268">
        <f t="shared" si="239"/>
        <v>0</v>
      </c>
      <c r="F485" s="3269"/>
      <c r="G485" s="3270">
        <f t="shared" si="240"/>
        <v>0</v>
      </c>
      <c r="H485" s="3271">
        <f t="shared" si="241"/>
        <v>0</v>
      </c>
      <c r="I485" s="3278"/>
      <c r="J485" s="3278"/>
      <c r="K485" s="3278"/>
      <c r="L485" s="3278"/>
      <c r="M485" s="3278"/>
      <c r="N485" s="3278"/>
      <c r="O485" s="3278"/>
      <c r="P485" s="3278"/>
      <c r="Q485" s="3278"/>
      <c r="R485" s="3278"/>
      <c r="S485" s="3278"/>
      <c r="T485" s="3278"/>
      <c r="U485" s="3278"/>
      <c r="V485" s="3278"/>
      <c r="W485" s="3278"/>
      <c r="X485" s="3278"/>
      <c r="Y485" s="3278"/>
      <c r="Z485" s="3278"/>
      <c r="AA485" s="3278"/>
      <c r="AB485" s="3278"/>
      <c r="AC485" s="3268">
        <f t="shared" si="242"/>
        <v>0</v>
      </c>
      <c r="AD485" s="3288"/>
      <c r="AE485" s="3288"/>
      <c r="AF485" s="3288"/>
      <c r="AG485" s="3288"/>
      <c r="AH485" s="3288"/>
      <c r="AI485" s="3288"/>
      <c r="AJ485" s="3288"/>
      <c r="AK485" s="3288"/>
      <c r="AL485" s="3288"/>
      <c r="AM485" s="3288"/>
      <c r="AN485" s="3288"/>
      <c r="AO485" s="3288"/>
      <c r="AP485" s="3288"/>
      <c r="AQ485" s="3288"/>
      <c r="AR485" s="3288"/>
      <c r="AS485" s="3288"/>
      <c r="AT485" s="3298"/>
      <c r="AU485" s="3299"/>
      <c r="AV485" s="972">
        <f t="shared" si="243"/>
        <v>0</v>
      </c>
      <c r="AW485" s="972">
        <f t="shared" si="244"/>
        <v>0</v>
      </c>
      <c r="AX485" s="972">
        <f t="shared" si="245"/>
        <v>0</v>
      </c>
      <c r="AY485" s="3313">
        <f t="shared" si="246"/>
        <v>0</v>
      </c>
      <c r="AZ485" s="3268">
        <f t="shared" si="247"/>
        <v>0</v>
      </c>
      <c r="BA485" s="3268">
        <f t="shared" si="248"/>
        <v>0</v>
      </c>
      <c r="BB485" s="3268">
        <f t="shared" si="249"/>
        <v>0</v>
      </c>
      <c r="BC485" s="3268">
        <f t="shared" si="250"/>
        <v>0</v>
      </c>
      <c r="BD485" s="3268">
        <f t="shared" si="251"/>
        <v>0</v>
      </c>
      <c r="BE485" s="3268">
        <f t="shared" si="252"/>
        <v>0</v>
      </c>
      <c r="BF485" s="3268">
        <f t="shared" si="253"/>
        <v>0</v>
      </c>
      <c r="BG485" s="3268">
        <f t="shared" si="254"/>
        <v>0</v>
      </c>
      <c r="BH485" s="3268">
        <f t="shared" si="255"/>
        <v>0</v>
      </c>
      <c r="BI485" s="3268">
        <f t="shared" si="256"/>
        <v>0</v>
      </c>
      <c r="BJ485" s="3268">
        <f t="shared" si="257"/>
        <v>0</v>
      </c>
      <c r="BK485" s="3268">
        <f t="shared" si="258"/>
        <v>0</v>
      </c>
      <c r="BL485" s="3268">
        <f t="shared" si="259"/>
        <v>0</v>
      </c>
      <c r="BM485" s="3268">
        <f t="shared" si="260"/>
        <v>0</v>
      </c>
      <c r="BN485" s="3268">
        <f t="shared" si="261"/>
        <v>0</v>
      </c>
      <c r="BO485" s="3268">
        <f t="shared" si="262"/>
        <v>0</v>
      </c>
      <c r="BP485" s="3268">
        <f t="shared" si="263"/>
        <v>0</v>
      </c>
      <c r="BQ485" s="3268">
        <f t="shared" si="264"/>
        <v>0</v>
      </c>
      <c r="BR485" s="3268">
        <f t="shared" si="265"/>
        <v>0</v>
      </c>
      <c r="BS485" s="3268">
        <f t="shared" si="266"/>
        <v>0</v>
      </c>
      <c r="BT485" s="3320">
        <f t="shared" si="267"/>
        <v>0</v>
      </c>
    </row>
    <row r="486" spans="1:72">
      <c r="A486" s="3265"/>
      <c r="B486" s="3266"/>
      <c r="C486" s="3266"/>
      <c r="D486" s="3267"/>
      <c r="E486" s="3268">
        <f t="shared" si="239"/>
        <v>0</v>
      </c>
      <c r="F486" s="3269"/>
      <c r="G486" s="3270">
        <f t="shared" si="240"/>
        <v>0</v>
      </c>
      <c r="H486" s="3271">
        <f t="shared" si="241"/>
        <v>0</v>
      </c>
      <c r="I486" s="3278"/>
      <c r="J486" s="3278"/>
      <c r="K486" s="3278"/>
      <c r="L486" s="3278"/>
      <c r="M486" s="3278"/>
      <c r="N486" s="3278"/>
      <c r="O486" s="3278"/>
      <c r="P486" s="3278"/>
      <c r="Q486" s="3278"/>
      <c r="R486" s="3278"/>
      <c r="S486" s="3278"/>
      <c r="T486" s="3278"/>
      <c r="U486" s="3278"/>
      <c r="V486" s="3278"/>
      <c r="W486" s="3278"/>
      <c r="X486" s="3278"/>
      <c r="Y486" s="3278"/>
      <c r="Z486" s="3278"/>
      <c r="AA486" s="3278"/>
      <c r="AB486" s="3278"/>
      <c r="AC486" s="3268">
        <f t="shared" si="242"/>
        <v>0</v>
      </c>
      <c r="AD486" s="3288"/>
      <c r="AE486" s="3288"/>
      <c r="AF486" s="3288"/>
      <c r="AG486" s="3288"/>
      <c r="AH486" s="3288"/>
      <c r="AI486" s="3288"/>
      <c r="AJ486" s="3288"/>
      <c r="AK486" s="3288"/>
      <c r="AL486" s="3288"/>
      <c r="AM486" s="3288"/>
      <c r="AN486" s="3288"/>
      <c r="AO486" s="3288"/>
      <c r="AP486" s="3288"/>
      <c r="AQ486" s="3288"/>
      <c r="AR486" s="3288"/>
      <c r="AS486" s="3288"/>
      <c r="AT486" s="3298"/>
      <c r="AU486" s="3299"/>
      <c r="AV486" s="972">
        <f t="shared" si="243"/>
        <v>0</v>
      </c>
      <c r="AW486" s="972">
        <f t="shared" si="244"/>
        <v>0</v>
      </c>
      <c r="AX486" s="972">
        <f t="shared" si="245"/>
        <v>0</v>
      </c>
      <c r="AY486" s="3313">
        <f t="shared" si="246"/>
        <v>0</v>
      </c>
      <c r="AZ486" s="3268">
        <f t="shared" si="247"/>
        <v>0</v>
      </c>
      <c r="BA486" s="3268">
        <f t="shared" si="248"/>
        <v>0</v>
      </c>
      <c r="BB486" s="3268">
        <f t="shared" si="249"/>
        <v>0</v>
      </c>
      <c r="BC486" s="3268">
        <f t="shared" si="250"/>
        <v>0</v>
      </c>
      <c r="BD486" s="3268">
        <f t="shared" si="251"/>
        <v>0</v>
      </c>
      <c r="BE486" s="3268">
        <f t="shared" si="252"/>
        <v>0</v>
      </c>
      <c r="BF486" s="3268">
        <f t="shared" si="253"/>
        <v>0</v>
      </c>
      <c r="BG486" s="3268">
        <f t="shared" si="254"/>
        <v>0</v>
      </c>
      <c r="BH486" s="3268">
        <f t="shared" si="255"/>
        <v>0</v>
      </c>
      <c r="BI486" s="3268">
        <f t="shared" si="256"/>
        <v>0</v>
      </c>
      <c r="BJ486" s="3268">
        <f t="shared" si="257"/>
        <v>0</v>
      </c>
      <c r="BK486" s="3268">
        <f t="shared" si="258"/>
        <v>0</v>
      </c>
      <c r="BL486" s="3268">
        <f t="shared" si="259"/>
        <v>0</v>
      </c>
      <c r="BM486" s="3268">
        <f t="shared" si="260"/>
        <v>0</v>
      </c>
      <c r="BN486" s="3268">
        <f t="shared" si="261"/>
        <v>0</v>
      </c>
      <c r="BO486" s="3268">
        <f t="shared" si="262"/>
        <v>0</v>
      </c>
      <c r="BP486" s="3268">
        <f t="shared" si="263"/>
        <v>0</v>
      </c>
      <c r="BQ486" s="3268">
        <f t="shared" si="264"/>
        <v>0</v>
      </c>
      <c r="BR486" s="3268">
        <f t="shared" si="265"/>
        <v>0</v>
      </c>
      <c r="BS486" s="3268">
        <f t="shared" si="266"/>
        <v>0</v>
      </c>
      <c r="BT486" s="3320">
        <f t="shared" si="267"/>
        <v>0</v>
      </c>
    </row>
    <row r="487" spans="1:72">
      <c r="A487" s="3265"/>
      <c r="B487" s="3266"/>
      <c r="C487" s="3266"/>
      <c r="D487" s="3267"/>
      <c r="E487" s="3268">
        <f t="shared" si="239"/>
        <v>0</v>
      </c>
      <c r="F487" s="3269"/>
      <c r="G487" s="3270">
        <f t="shared" si="240"/>
        <v>0</v>
      </c>
      <c r="H487" s="3271">
        <f t="shared" si="241"/>
        <v>0</v>
      </c>
      <c r="I487" s="3278"/>
      <c r="J487" s="3278"/>
      <c r="K487" s="3278"/>
      <c r="L487" s="3278"/>
      <c r="M487" s="3278"/>
      <c r="N487" s="3278"/>
      <c r="O487" s="3278"/>
      <c r="P487" s="3278"/>
      <c r="Q487" s="3278"/>
      <c r="R487" s="3278"/>
      <c r="S487" s="3278"/>
      <c r="T487" s="3278"/>
      <c r="U487" s="3278"/>
      <c r="V487" s="3278"/>
      <c r="W487" s="3278"/>
      <c r="X487" s="3278"/>
      <c r="Y487" s="3278"/>
      <c r="Z487" s="3278"/>
      <c r="AA487" s="3278"/>
      <c r="AB487" s="3278"/>
      <c r="AC487" s="3268">
        <f t="shared" si="242"/>
        <v>0</v>
      </c>
      <c r="AD487" s="3288"/>
      <c r="AE487" s="3288"/>
      <c r="AF487" s="3288"/>
      <c r="AG487" s="3288"/>
      <c r="AH487" s="3288"/>
      <c r="AI487" s="3288"/>
      <c r="AJ487" s="3288"/>
      <c r="AK487" s="3288"/>
      <c r="AL487" s="3288"/>
      <c r="AM487" s="3288"/>
      <c r="AN487" s="3288"/>
      <c r="AO487" s="3288"/>
      <c r="AP487" s="3288"/>
      <c r="AQ487" s="3288"/>
      <c r="AR487" s="3288"/>
      <c r="AS487" s="3288"/>
      <c r="AT487" s="3298"/>
      <c r="AU487" s="3299"/>
      <c r="AV487" s="972">
        <f t="shared" si="243"/>
        <v>0</v>
      </c>
      <c r="AW487" s="972">
        <f t="shared" si="244"/>
        <v>0</v>
      </c>
      <c r="AX487" s="972">
        <f t="shared" si="245"/>
        <v>0</v>
      </c>
      <c r="AY487" s="3313">
        <f t="shared" si="246"/>
        <v>0</v>
      </c>
      <c r="AZ487" s="3268">
        <f t="shared" si="247"/>
        <v>0</v>
      </c>
      <c r="BA487" s="3268">
        <f t="shared" si="248"/>
        <v>0</v>
      </c>
      <c r="BB487" s="3268">
        <f t="shared" si="249"/>
        <v>0</v>
      </c>
      <c r="BC487" s="3268">
        <f t="shared" si="250"/>
        <v>0</v>
      </c>
      <c r="BD487" s="3268">
        <f t="shared" si="251"/>
        <v>0</v>
      </c>
      <c r="BE487" s="3268">
        <f t="shared" si="252"/>
        <v>0</v>
      </c>
      <c r="BF487" s="3268">
        <f t="shared" si="253"/>
        <v>0</v>
      </c>
      <c r="BG487" s="3268">
        <f t="shared" si="254"/>
        <v>0</v>
      </c>
      <c r="BH487" s="3268">
        <f t="shared" si="255"/>
        <v>0</v>
      </c>
      <c r="BI487" s="3268">
        <f t="shared" si="256"/>
        <v>0</v>
      </c>
      <c r="BJ487" s="3268">
        <f t="shared" si="257"/>
        <v>0</v>
      </c>
      <c r="BK487" s="3268">
        <f t="shared" si="258"/>
        <v>0</v>
      </c>
      <c r="BL487" s="3268">
        <f t="shared" si="259"/>
        <v>0</v>
      </c>
      <c r="BM487" s="3268">
        <f t="shared" si="260"/>
        <v>0</v>
      </c>
      <c r="BN487" s="3268">
        <f t="shared" si="261"/>
        <v>0</v>
      </c>
      <c r="BO487" s="3268">
        <f t="shared" si="262"/>
        <v>0</v>
      </c>
      <c r="BP487" s="3268">
        <f t="shared" si="263"/>
        <v>0</v>
      </c>
      <c r="BQ487" s="3268">
        <f t="shared" si="264"/>
        <v>0</v>
      </c>
      <c r="BR487" s="3268">
        <f t="shared" si="265"/>
        <v>0</v>
      </c>
      <c r="BS487" s="3268">
        <f t="shared" si="266"/>
        <v>0</v>
      </c>
      <c r="BT487" s="3320">
        <f t="shared" si="267"/>
        <v>0</v>
      </c>
    </row>
    <row r="488" spans="1:72">
      <c r="A488" s="3265"/>
      <c r="B488" s="3266"/>
      <c r="C488" s="3266"/>
      <c r="D488" s="3267"/>
      <c r="E488" s="3268">
        <f t="shared" si="239"/>
        <v>0</v>
      </c>
      <c r="F488" s="3269"/>
      <c r="G488" s="3270">
        <f t="shared" si="240"/>
        <v>0</v>
      </c>
      <c r="H488" s="3271">
        <f t="shared" si="241"/>
        <v>0</v>
      </c>
      <c r="I488" s="3278"/>
      <c r="J488" s="3278"/>
      <c r="K488" s="3278"/>
      <c r="L488" s="3278"/>
      <c r="M488" s="3278"/>
      <c r="N488" s="3278"/>
      <c r="O488" s="3278"/>
      <c r="P488" s="3278"/>
      <c r="Q488" s="3278"/>
      <c r="R488" s="3278"/>
      <c r="S488" s="3278"/>
      <c r="T488" s="3278"/>
      <c r="U488" s="3278"/>
      <c r="V488" s="3278"/>
      <c r="W488" s="3278"/>
      <c r="X488" s="3278"/>
      <c r="Y488" s="3278"/>
      <c r="Z488" s="3278"/>
      <c r="AA488" s="3278"/>
      <c r="AB488" s="3278"/>
      <c r="AC488" s="3268">
        <f t="shared" si="242"/>
        <v>0</v>
      </c>
      <c r="AD488" s="3288"/>
      <c r="AE488" s="3288"/>
      <c r="AF488" s="3288"/>
      <c r="AG488" s="3288"/>
      <c r="AH488" s="3288"/>
      <c r="AI488" s="3288"/>
      <c r="AJ488" s="3288"/>
      <c r="AK488" s="3288"/>
      <c r="AL488" s="3288"/>
      <c r="AM488" s="3288"/>
      <c r="AN488" s="3288"/>
      <c r="AO488" s="3288"/>
      <c r="AP488" s="3288"/>
      <c r="AQ488" s="3288"/>
      <c r="AR488" s="3288"/>
      <c r="AS488" s="3288"/>
      <c r="AT488" s="3298"/>
      <c r="AU488" s="3299"/>
      <c r="AV488" s="972">
        <f t="shared" si="243"/>
        <v>0</v>
      </c>
      <c r="AW488" s="972">
        <f t="shared" si="244"/>
        <v>0</v>
      </c>
      <c r="AX488" s="972">
        <f t="shared" si="245"/>
        <v>0</v>
      </c>
      <c r="AY488" s="3313">
        <f t="shared" si="246"/>
        <v>0</v>
      </c>
      <c r="AZ488" s="3268">
        <f t="shared" si="247"/>
        <v>0</v>
      </c>
      <c r="BA488" s="3268">
        <f t="shared" si="248"/>
        <v>0</v>
      </c>
      <c r="BB488" s="3268">
        <f t="shared" si="249"/>
        <v>0</v>
      </c>
      <c r="BC488" s="3268">
        <f t="shared" si="250"/>
        <v>0</v>
      </c>
      <c r="BD488" s="3268">
        <f t="shared" si="251"/>
        <v>0</v>
      </c>
      <c r="BE488" s="3268">
        <f t="shared" si="252"/>
        <v>0</v>
      </c>
      <c r="BF488" s="3268">
        <f t="shared" si="253"/>
        <v>0</v>
      </c>
      <c r="BG488" s="3268">
        <f t="shared" si="254"/>
        <v>0</v>
      </c>
      <c r="BH488" s="3268">
        <f t="shared" si="255"/>
        <v>0</v>
      </c>
      <c r="BI488" s="3268">
        <f t="shared" si="256"/>
        <v>0</v>
      </c>
      <c r="BJ488" s="3268">
        <f t="shared" si="257"/>
        <v>0</v>
      </c>
      <c r="BK488" s="3268">
        <f t="shared" si="258"/>
        <v>0</v>
      </c>
      <c r="BL488" s="3268">
        <f t="shared" si="259"/>
        <v>0</v>
      </c>
      <c r="BM488" s="3268">
        <f t="shared" si="260"/>
        <v>0</v>
      </c>
      <c r="BN488" s="3268">
        <f t="shared" si="261"/>
        <v>0</v>
      </c>
      <c r="BO488" s="3268">
        <f t="shared" si="262"/>
        <v>0</v>
      </c>
      <c r="BP488" s="3268">
        <f t="shared" si="263"/>
        <v>0</v>
      </c>
      <c r="BQ488" s="3268">
        <f t="shared" si="264"/>
        <v>0</v>
      </c>
      <c r="BR488" s="3268">
        <f t="shared" si="265"/>
        <v>0</v>
      </c>
      <c r="BS488" s="3268">
        <f t="shared" si="266"/>
        <v>0</v>
      </c>
      <c r="BT488" s="3320">
        <f t="shared" si="267"/>
        <v>0</v>
      </c>
    </row>
    <row r="489" spans="1:72">
      <c r="A489" s="3265"/>
      <c r="B489" s="3266"/>
      <c r="C489" s="3266"/>
      <c r="D489" s="3267"/>
      <c r="E489" s="3268">
        <f t="shared" si="239"/>
        <v>0</v>
      </c>
      <c r="F489" s="3269"/>
      <c r="G489" s="3270">
        <f t="shared" si="240"/>
        <v>0</v>
      </c>
      <c r="H489" s="3271">
        <f t="shared" si="241"/>
        <v>0</v>
      </c>
      <c r="I489" s="3278"/>
      <c r="J489" s="3278"/>
      <c r="K489" s="3278"/>
      <c r="L489" s="3278"/>
      <c r="M489" s="3278"/>
      <c r="N489" s="3278"/>
      <c r="O489" s="3278"/>
      <c r="P489" s="3278"/>
      <c r="Q489" s="3278"/>
      <c r="R489" s="3278"/>
      <c r="S489" s="3278"/>
      <c r="T489" s="3278"/>
      <c r="U489" s="3278"/>
      <c r="V489" s="3278"/>
      <c r="W489" s="3278"/>
      <c r="X489" s="3278"/>
      <c r="Y489" s="3278"/>
      <c r="Z489" s="3278"/>
      <c r="AA489" s="3278"/>
      <c r="AB489" s="3278"/>
      <c r="AC489" s="3268">
        <f t="shared" si="242"/>
        <v>0</v>
      </c>
      <c r="AD489" s="3288"/>
      <c r="AE489" s="3288"/>
      <c r="AF489" s="3288"/>
      <c r="AG489" s="3288"/>
      <c r="AH489" s="3288"/>
      <c r="AI489" s="3288"/>
      <c r="AJ489" s="3288"/>
      <c r="AK489" s="3288"/>
      <c r="AL489" s="3288"/>
      <c r="AM489" s="3288"/>
      <c r="AN489" s="3288"/>
      <c r="AO489" s="3288"/>
      <c r="AP489" s="3288"/>
      <c r="AQ489" s="3288"/>
      <c r="AR489" s="3288"/>
      <c r="AS489" s="3288"/>
      <c r="AT489" s="3298"/>
      <c r="AU489" s="3299"/>
      <c r="AV489" s="972">
        <f t="shared" si="243"/>
        <v>0</v>
      </c>
      <c r="AW489" s="972">
        <f t="shared" si="244"/>
        <v>0</v>
      </c>
      <c r="AX489" s="972">
        <f t="shared" si="245"/>
        <v>0</v>
      </c>
      <c r="AY489" s="3313">
        <f t="shared" si="246"/>
        <v>0</v>
      </c>
      <c r="AZ489" s="3268">
        <f t="shared" si="247"/>
        <v>0</v>
      </c>
      <c r="BA489" s="3268">
        <f t="shared" si="248"/>
        <v>0</v>
      </c>
      <c r="BB489" s="3268">
        <f t="shared" si="249"/>
        <v>0</v>
      </c>
      <c r="BC489" s="3268">
        <f t="shared" si="250"/>
        <v>0</v>
      </c>
      <c r="BD489" s="3268">
        <f t="shared" si="251"/>
        <v>0</v>
      </c>
      <c r="BE489" s="3268">
        <f t="shared" si="252"/>
        <v>0</v>
      </c>
      <c r="BF489" s="3268">
        <f t="shared" si="253"/>
        <v>0</v>
      </c>
      <c r="BG489" s="3268">
        <f t="shared" si="254"/>
        <v>0</v>
      </c>
      <c r="BH489" s="3268">
        <f t="shared" si="255"/>
        <v>0</v>
      </c>
      <c r="BI489" s="3268">
        <f t="shared" si="256"/>
        <v>0</v>
      </c>
      <c r="BJ489" s="3268">
        <f t="shared" si="257"/>
        <v>0</v>
      </c>
      <c r="BK489" s="3268">
        <f t="shared" si="258"/>
        <v>0</v>
      </c>
      <c r="BL489" s="3268">
        <f t="shared" si="259"/>
        <v>0</v>
      </c>
      <c r="BM489" s="3268">
        <f t="shared" si="260"/>
        <v>0</v>
      </c>
      <c r="BN489" s="3268">
        <f t="shared" si="261"/>
        <v>0</v>
      </c>
      <c r="BO489" s="3268">
        <f t="shared" si="262"/>
        <v>0</v>
      </c>
      <c r="BP489" s="3268">
        <f t="shared" si="263"/>
        <v>0</v>
      </c>
      <c r="BQ489" s="3268">
        <f t="shared" si="264"/>
        <v>0</v>
      </c>
      <c r="BR489" s="3268">
        <f t="shared" si="265"/>
        <v>0</v>
      </c>
      <c r="BS489" s="3268">
        <f t="shared" si="266"/>
        <v>0</v>
      </c>
      <c r="BT489" s="3320">
        <f t="shared" si="267"/>
        <v>0</v>
      </c>
    </row>
    <row r="490" spans="1:72">
      <c r="A490" s="3265"/>
      <c r="B490" s="3265"/>
      <c r="C490" s="3265"/>
      <c r="D490" s="3267"/>
      <c r="E490" s="3268">
        <f t="shared" si="239"/>
        <v>0</v>
      </c>
      <c r="F490" s="3321"/>
      <c r="G490" s="3270">
        <f t="shared" ref="G490:G521" si="268">H490+AC490+AT490</f>
        <v>0</v>
      </c>
      <c r="H490" s="3271">
        <f t="shared" ref="H490:H521" si="269">SUMIF(I$12:AB$12,"总值",I490:AB490)</f>
        <v>0</v>
      </c>
      <c r="I490" s="3322"/>
      <c r="J490" s="3322"/>
      <c r="K490" s="3278"/>
      <c r="L490" s="3278"/>
      <c r="M490" s="3278"/>
      <c r="N490" s="3278"/>
      <c r="O490" s="3278"/>
      <c r="P490" s="3278"/>
      <c r="Q490" s="3278"/>
      <c r="R490" s="3278"/>
      <c r="S490" s="3278"/>
      <c r="T490" s="3278"/>
      <c r="U490" s="3278"/>
      <c r="V490" s="3278"/>
      <c r="W490" s="3278"/>
      <c r="X490" s="3278"/>
      <c r="Y490" s="3278"/>
      <c r="Z490" s="3278"/>
      <c r="AA490" s="3278"/>
      <c r="AB490" s="3278"/>
      <c r="AC490" s="3268">
        <f t="shared" ref="AC490:AC521" si="270">SUMIF(AD$12:AS$12,"总值",AD490:AS490)</f>
        <v>0</v>
      </c>
      <c r="AD490" s="3288"/>
      <c r="AE490" s="3288"/>
      <c r="AF490" s="3288"/>
      <c r="AG490" s="3288"/>
      <c r="AH490" s="3288"/>
      <c r="AI490" s="3288"/>
      <c r="AJ490" s="3288"/>
      <c r="AK490" s="3288"/>
      <c r="AL490" s="3288"/>
      <c r="AM490" s="3288"/>
      <c r="AN490" s="3288"/>
      <c r="AO490" s="3288"/>
      <c r="AP490" s="3288"/>
      <c r="AQ490" s="3288"/>
      <c r="AR490" s="3288"/>
      <c r="AS490" s="3288"/>
      <c r="AT490" s="3288"/>
      <c r="AU490" s="3323"/>
      <c r="AV490" s="972">
        <f t="shared" si="243"/>
        <v>0</v>
      </c>
      <c r="AW490" s="972">
        <f t="shared" si="244"/>
        <v>0</v>
      </c>
      <c r="AX490" s="972">
        <f t="shared" si="245"/>
        <v>0</v>
      </c>
      <c r="AY490" s="3313">
        <f t="shared" ref="AY490:AY521" si="271">ROUND($AY$6*AZ490/$AZ$5,2)</f>
        <v>0</v>
      </c>
      <c r="AZ490" s="3268">
        <f t="shared" ref="AZ490:AZ521" si="272">BA490+BL490</f>
        <v>0</v>
      </c>
      <c r="BA490" s="3268">
        <f t="shared" ref="BA490:BA521" si="273">SUM(BB490:BK490)</f>
        <v>0</v>
      </c>
      <c r="BB490" s="3268">
        <f t="shared" ref="BB490:BB521" si="274">IF($D490="是",I490-J490,0)</f>
        <v>0</v>
      </c>
      <c r="BC490" s="3268">
        <f t="shared" ref="BC490:BC521" si="275">IF($D490="是",K490-L490,0)</f>
        <v>0</v>
      </c>
      <c r="BD490" s="3268">
        <f t="shared" ref="BD490:BD521" si="276">IF($D490="是",M490-N490,0)</f>
        <v>0</v>
      </c>
      <c r="BE490" s="3268">
        <f t="shared" ref="BE490:BE521" si="277">IF($D490="是",O490-P490,0)</f>
        <v>0</v>
      </c>
      <c r="BF490" s="3268">
        <f t="shared" ref="BF490:BF521" si="278">IF($D490="是",Q490-R490,0)</f>
        <v>0</v>
      </c>
      <c r="BG490" s="3268">
        <f t="shared" ref="BG490:BG521" si="279">IF($D490="是",S490-T490,0)</f>
        <v>0</v>
      </c>
      <c r="BH490" s="3268">
        <f t="shared" ref="BH490:BH521" si="280">IF($D490="是",U490-V490,0)</f>
        <v>0</v>
      </c>
      <c r="BI490" s="3268">
        <f t="shared" ref="BI490:BI521" si="281">IF($D490="是",W490-X490,0)</f>
        <v>0</v>
      </c>
      <c r="BJ490" s="3268">
        <f t="shared" ref="BJ490:BJ521" si="282">IF($D490="是",Y490-Z490,0)</f>
        <v>0</v>
      </c>
      <c r="BK490" s="3268">
        <f t="shared" ref="BK490:BK521" si="283">IF($D490="是",AA490-AB490,0)</f>
        <v>0</v>
      </c>
      <c r="BL490" s="3268">
        <f t="shared" ref="BL490:BL521" si="284">SUM(BM490:BT490)</f>
        <v>0</v>
      </c>
      <c r="BM490" s="3268">
        <f t="shared" ref="BM490:BM521" si="285">IF($D490="是",AD490-AE490,0)</f>
        <v>0</v>
      </c>
      <c r="BN490" s="3268">
        <f t="shared" ref="BN490:BN521" si="286">IF($D490="是",AF490-AG490,0)</f>
        <v>0</v>
      </c>
      <c r="BO490" s="3268">
        <f t="shared" ref="BO490:BO521" si="287">IF($D490="是",AH490-AI490,0)</f>
        <v>0</v>
      </c>
      <c r="BP490" s="3268">
        <f t="shared" ref="BP490:BP521" si="288">IF($D490="是",AJ490-AK490,0)</f>
        <v>0</v>
      </c>
      <c r="BQ490" s="3268">
        <f t="shared" ref="BQ490:BQ521" si="289">IF($D490="是",AL490-AM490,0)</f>
        <v>0</v>
      </c>
      <c r="BR490" s="3268">
        <f t="shared" ref="BR490:BR521" si="290">IF($D490="是",AN490-AO490,0)</f>
        <v>0</v>
      </c>
      <c r="BS490" s="3268">
        <f t="shared" ref="BS490:BS521" si="291">IF($D490="是",AP490-AQ490,0)</f>
        <v>0</v>
      </c>
      <c r="BT490" s="3320">
        <f t="shared" ref="BT490:BT521" si="292">IF($D490="是",AR490-AS490,0)</f>
        <v>0</v>
      </c>
    </row>
    <row r="491" spans="1:72">
      <c r="A491" s="3265"/>
      <c r="B491" s="3265"/>
      <c r="C491" s="3265"/>
      <c r="D491" s="3267"/>
      <c r="E491" s="3268">
        <f t="shared" si="239"/>
        <v>0</v>
      </c>
      <c r="F491" s="3321"/>
      <c r="G491" s="3270">
        <f t="shared" si="268"/>
        <v>0</v>
      </c>
      <c r="H491" s="3271">
        <f t="shared" si="269"/>
        <v>0</v>
      </c>
      <c r="I491" s="3278"/>
      <c r="J491" s="3278"/>
      <c r="K491" s="3278"/>
      <c r="L491" s="3278"/>
      <c r="M491" s="3278"/>
      <c r="N491" s="3278"/>
      <c r="O491" s="3278"/>
      <c r="P491" s="3278"/>
      <c r="Q491" s="3278"/>
      <c r="R491" s="3278"/>
      <c r="S491" s="3278"/>
      <c r="T491" s="3278"/>
      <c r="U491" s="3278"/>
      <c r="V491" s="3278"/>
      <c r="W491" s="3278"/>
      <c r="X491" s="3278"/>
      <c r="Y491" s="3278"/>
      <c r="Z491" s="3278"/>
      <c r="AA491" s="3278"/>
      <c r="AB491" s="3278"/>
      <c r="AC491" s="3268">
        <f t="shared" si="270"/>
        <v>0</v>
      </c>
      <c r="AD491" s="3288"/>
      <c r="AE491" s="3288"/>
      <c r="AF491" s="3288"/>
      <c r="AG491" s="3288"/>
      <c r="AH491" s="3288"/>
      <c r="AI491" s="3288"/>
      <c r="AJ491" s="3288"/>
      <c r="AK491" s="3288"/>
      <c r="AL491" s="3288"/>
      <c r="AM491" s="3288"/>
      <c r="AN491" s="3288"/>
      <c r="AO491" s="3288"/>
      <c r="AP491" s="3288"/>
      <c r="AQ491" s="3288"/>
      <c r="AR491" s="3288"/>
      <c r="AS491" s="3288"/>
      <c r="AT491" s="3288"/>
      <c r="AU491" s="3323"/>
      <c r="AV491" s="972">
        <f t="shared" si="243"/>
        <v>0</v>
      </c>
      <c r="AW491" s="972">
        <f t="shared" si="244"/>
        <v>0</v>
      </c>
      <c r="AX491" s="972">
        <f t="shared" si="245"/>
        <v>0</v>
      </c>
      <c r="AY491" s="3313">
        <f t="shared" si="271"/>
        <v>0</v>
      </c>
      <c r="AZ491" s="3268">
        <f t="shared" si="272"/>
        <v>0</v>
      </c>
      <c r="BA491" s="3268">
        <f t="shared" si="273"/>
        <v>0</v>
      </c>
      <c r="BB491" s="3268">
        <f t="shared" si="274"/>
        <v>0</v>
      </c>
      <c r="BC491" s="3268">
        <f t="shared" si="275"/>
        <v>0</v>
      </c>
      <c r="BD491" s="3268">
        <f t="shared" si="276"/>
        <v>0</v>
      </c>
      <c r="BE491" s="3268">
        <f t="shared" si="277"/>
        <v>0</v>
      </c>
      <c r="BF491" s="3268">
        <f t="shared" si="278"/>
        <v>0</v>
      </c>
      <c r="BG491" s="3268">
        <f t="shared" si="279"/>
        <v>0</v>
      </c>
      <c r="BH491" s="3268">
        <f t="shared" si="280"/>
        <v>0</v>
      </c>
      <c r="BI491" s="3268">
        <f t="shared" si="281"/>
        <v>0</v>
      </c>
      <c r="BJ491" s="3268">
        <f t="shared" si="282"/>
        <v>0</v>
      </c>
      <c r="BK491" s="3268">
        <f t="shared" si="283"/>
        <v>0</v>
      </c>
      <c r="BL491" s="3268">
        <f t="shared" si="284"/>
        <v>0</v>
      </c>
      <c r="BM491" s="3268">
        <f t="shared" si="285"/>
        <v>0</v>
      </c>
      <c r="BN491" s="3268">
        <f t="shared" si="286"/>
        <v>0</v>
      </c>
      <c r="BO491" s="3268">
        <f t="shared" si="287"/>
        <v>0</v>
      </c>
      <c r="BP491" s="3268">
        <f t="shared" si="288"/>
        <v>0</v>
      </c>
      <c r="BQ491" s="3268">
        <f t="shared" si="289"/>
        <v>0</v>
      </c>
      <c r="BR491" s="3268">
        <f t="shared" si="290"/>
        <v>0</v>
      </c>
      <c r="BS491" s="3268">
        <f t="shared" si="291"/>
        <v>0</v>
      </c>
      <c r="BT491" s="3320">
        <f t="shared" si="292"/>
        <v>0</v>
      </c>
    </row>
    <row r="492" spans="1:72">
      <c r="A492" s="3265"/>
      <c r="B492" s="3265"/>
      <c r="C492" s="3265"/>
      <c r="D492" s="3267"/>
      <c r="E492" s="3268">
        <f t="shared" si="239"/>
        <v>0</v>
      </c>
      <c r="F492" s="3321"/>
      <c r="G492" s="3270">
        <f t="shared" si="268"/>
        <v>0</v>
      </c>
      <c r="H492" s="3271">
        <f t="shared" si="269"/>
        <v>0</v>
      </c>
      <c r="I492" s="3278"/>
      <c r="J492" s="3278"/>
      <c r="K492" s="3278"/>
      <c r="L492" s="3278"/>
      <c r="M492" s="3278"/>
      <c r="N492" s="3278"/>
      <c r="O492" s="3278"/>
      <c r="P492" s="3278"/>
      <c r="Q492" s="3278"/>
      <c r="R492" s="3278"/>
      <c r="S492" s="3278"/>
      <c r="T492" s="3278"/>
      <c r="U492" s="3278"/>
      <c r="V492" s="3278"/>
      <c r="W492" s="3278"/>
      <c r="X492" s="3278"/>
      <c r="Y492" s="3278"/>
      <c r="Z492" s="3278"/>
      <c r="AA492" s="3278"/>
      <c r="AB492" s="3278"/>
      <c r="AC492" s="3268">
        <f t="shared" si="270"/>
        <v>0</v>
      </c>
      <c r="AD492" s="3288"/>
      <c r="AE492" s="3288"/>
      <c r="AF492" s="3288"/>
      <c r="AG492" s="3288"/>
      <c r="AH492" s="3288"/>
      <c r="AI492" s="3288"/>
      <c r="AJ492" s="3288"/>
      <c r="AK492" s="3288"/>
      <c r="AL492" s="3288"/>
      <c r="AM492" s="3288"/>
      <c r="AN492" s="3288"/>
      <c r="AO492" s="3288"/>
      <c r="AP492" s="3288"/>
      <c r="AQ492" s="3288"/>
      <c r="AR492" s="3288"/>
      <c r="AS492" s="3288"/>
      <c r="AT492" s="3288"/>
      <c r="AU492" s="3323"/>
      <c r="AV492" s="972">
        <f t="shared" si="243"/>
        <v>0</v>
      </c>
      <c r="AW492" s="972">
        <f t="shared" si="244"/>
        <v>0</v>
      </c>
      <c r="AX492" s="972">
        <f t="shared" si="245"/>
        <v>0</v>
      </c>
      <c r="AY492" s="3313">
        <f t="shared" si="271"/>
        <v>0</v>
      </c>
      <c r="AZ492" s="3268">
        <f t="shared" si="272"/>
        <v>0</v>
      </c>
      <c r="BA492" s="3268">
        <f t="shared" si="273"/>
        <v>0</v>
      </c>
      <c r="BB492" s="3268">
        <f t="shared" si="274"/>
        <v>0</v>
      </c>
      <c r="BC492" s="3268">
        <f t="shared" si="275"/>
        <v>0</v>
      </c>
      <c r="BD492" s="3268">
        <f t="shared" si="276"/>
        <v>0</v>
      </c>
      <c r="BE492" s="3268">
        <f t="shared" si="277"/>
        <v>0</v>
      </c>
      <c r="BF492" s="3268">
        <f t="shared" si="278"/>
        <v>0</v>
      </c>
      <c r="BG492" s="3268">
        <f t="shared" si="279"/>
        <v>0</v>
      </c>
      <c r="BH492" s="3268">
        <f t="shared" si="280"/>
        <v>0</v>
      </c>
      <c r="BI492" s="3268">
        <f t="shared" si="281"/>
        <v>0</v>
      </c>
      <c r="BJ492" s="3268">
        <f t="shared" si="282"/>
        <v>0</v>
      </c>
      <c r="BK492" s="3268">
        <f t="shared" si="283"/>
        <v>0</v>
      </c>
      <c r="BL492" s="3268">
        <f t="shared" si="284"/>
        <v>0</v>
      </c>
      <c r="BM492" s="3268">
        <f t="shared" si="285"/>
        <v>0</v>
      </c>
      <c r="BN492" s="3268">
        <f t="shared" si="286"/>
        <v>0</v>
      </c>
      <c r="BO492" s="3268">
        <f t="shared" si="287"/>
        <v>0</v>
      </c>
      <c r="BP492" s="3268">
        <f t="shared" si="288"/>
        <v>0</v>
      </c>
      <c r="BQ492" s="3268">
        <f t="shared" si="289"/>
        <v>0</v>
      </c>
      <c r="BR492" s="3268">
        <f t="shared" si="290"/>
        <v>0</v>
      </c>
      <c r="BS492" s="3268">
        <f t="shared" si="291"/>
        <v>0</v>
      </c>
      <c r="BT492" s="3320">
        <f t="shared" si="292"/>
        <v>0</v>
      </c>
    </row>
    <row r="493" spans="1:72">
      <c r="A493" s="3265"/>
      <c r="B493" s="3266"/>
      <c r="C493" s="3266"/>
      <c r="D493" s="3267"/>
      <c r="E493" s="3268">
        <f t="shared" ref="E493:E519" si="293">IF($C$3="是",ROUND($A$3*G493/$B$3,2),ROUND($A$3*(G493-AT493)/$B$3,2))</f>
        <v>0</v>
      </c>
      <c r="F493" s="3269"/>
      <c r="G493" s="3270">
        <f t="shared" si="268"/>
        <v>0</v>
      </c>
      <c r="H493" s="3271">
        <f t="shared" si="269"/>
        <v>0</v>
      </c>
      <c r="I493" s="3278"/>
      <c r="J493" s="3278"/>
      <c r="K493" s="3278"/>
      <c r="L493" s="3278"/>
      <c r="M493" s="3278"/>
      <c r="N493" s="3278"/>
      <c r="O493" s="3278"/>
      <c r="P493" s="3278"/>
      <c r="Q493" s="3278"/>
      <c r="R493" s="3278"/>
      <c r="S493" s="3278"/>
      <c r="T493" s="3278"/>
      <c r="U493" s="3278"/>
      <c r="V493" s="3278"/>
      <c r="W493" s="3278"/>
      <c r="X493" s="3278"/>
      <c r="Y493" s="3278"/>
      <c r="Z493" s="3278"/>
      <c r="AA493" s="3278"/>
      <c r="AB493" s="3278"/>
      <c r="AC493" s="3268">
        <f t="shared" si="270"/>
        <v>0</v>
      </c>
      <c r="AD493" s="3288"/>
      <c r="AE493" s="3288"/>
      <c r="AF493" s="3288"/>
      <c r="AG493" s="3288"/>
      <c r="AH493" s="3288"/>
      <c r="AI493" s="3288"/>
      <c r="AJ493" s="3288"/>
      <c r="AK493" s="3288"/>
      <c r="AL493" s="3288"/>
      <c r="AM493" s="3288"/>
      <c r="AN493" s="3288"/>
      <c r="AO493" s="3288"/>
      <c r="AP493" s="3288"/>
      <c r="AQ493" s="3288"/>
      <c r="AR493" s="3288"/>
      <c r="AS493" s="3288"/>
      <c r="AT493" s="3298"/>
      <c r="AU493" s="3299"/>
      <c r="AV493" s="972">
        <f t="shared" ref="AV493:AV520" si="294">A493</f>
        <v>0</v>
      </c>
      <c r="AW493" s="972">
        <f t="shared" ref="AW493:AW520" si="295">B493</f>
        <v>0</v>
      </c>
      <c r="AX493" s="972">
        <f t="shared" ref="AX493:AX520" si="296">C493</f>
        <v>0</v>
      </c>
      <c r="AY493" s="3313">
        <f t="shared" si="271"/>
        <v>0</v>
      </c>
      <c r="AZ493" s="3268">
        <f t="shared" si="272"/>
        <v>0</v>
      </c>
      <c r="BA493" s="3268">
        <f t="shared" si="273"/>
        <v>0</v>
      </c>
      <c r="BB493" s="3268">
        <f t="shared" si="274"/>
        <v>0</v>
      </c>
      <c r="BC493" s="3268">
        <f t="shared" si="275"/>
        <v>0</v>
      </c>
      <c r="BD493" s="3268">
        <f t="shared" si="276"/>
        <v>0</v>
      </c>
      <c r="BE493" s="3268">
        <f t="shared" si="277"/>
        <v>0</v>
      </c>
      <c r="BF493" s="3268">
        <f t="shared" si="278"/>
        <v>0</v>
      </c>
      <c r="BG493" s="3268">
        <f t="shared" si="279"/>
        <v>0</v>
      </c>
      <c r="BH493" s="3268">
        <f t="shared" si="280"/>
        <v>0</v>
      </c>
      <c r="BI493" s="3268">
        <f t="shared" si="281"/>
        <v>0</v>
      </c>
      <c r="BJ493" s="3268">
        <f t="shared" si="282"/>
        <v>0</v>
      </c>
      <c r="BK493" s="3268">
        <f t="shared" si="283"/>
        <v>0</v>
      </c>
      <c r="BL493" s="3268">
        <f t="shared" si="284"/>
        <v>0</v>
      </c>
      <c r="BM493" s="3268">
        <f t="shared" si="285"/>
        <v>0</v>
      </c>
      <c r="BN493" s="3268">
        <f t="shared" si="286"/>
        <v>0</v>
      </c>
      <c r="BO493" s="3268">
        <f t="shared" si="287"/>
        <v>0</v>
      </c>
      <c r="BP493" s="3268">
        <f t="shared" si="288"/>
        <v>0</v>
      </c>
      <c r="BQ493" s="3268">
        <f t="shared" si="289"/>
        <v>0</v>
      </c>
      <c r="BR493" s="3268">
        <f t="shared" si="290"/>
        <v>0</v>
      </c>
      <c r="BS493" s="3268">
        <f t="shared" si="291"/>
        <v>0</v>
      </c>
      <c r="BT493" s="3320">
        <f t="shared" si="292"/>
        <v>0</v>
      </c>
    </row>
    <row r="494" spans="1:72">
      <c r="A494" s="3265"/>
      <c r="B494" s="3266"/>
      <c r="C494" s="3266"/>
      <c r="D494" s="3267"/>
      <c r="E494" s="3268">
        <f t="shared" si="293"/>
        <v>0</v>
      </c>
      <c r="F494" s="3269"/>
      <c r="G494" s="3270">
        <f t="shared" si="268"/>
        <v>0</v>
      </c>
      <c r="H494" s="3271">
        <f t="shared" si="269"/>
        <v>0</v>
      </c>
      <c r="I494" s="3278"/>
      <c r="J494" s="3278"/>
      <c r="K494" s="3278"/>
      <c r="L494" s="3278"/>
      <c r="M494" s="3278"/>
      <c r="N494" s="3278"/>
      <c r="O494" s="3278"/>
      <c r="P494" s="3278"/>
      <c r="Q494" s="3278"/>
      <c r="R494" s="3278"/>
      <c r="S494" s="3278"/>
      <c r="T494" s="3278"/>
      <c r="U494" s="3278"/>
      <c r="V494" s="3278"/>
      <c r="W494" s="3278"/>
      <c r="X494" s="3278"/>
      <c r="Y494" s="3278"/>
      <c r="Z494" s="3278"/>
      <c r="AA494" s="3278"/>
      <c r="AB494" s="3278"/>
      <c r="AC494" s="3268">
        <f t="shared" si="270"/>
        <v>0</v>
      </c>
      <c r="AD494" s="3288"/>
      <c r="AE494" s="3288"/>
      <c r="AF494" s="3288"/>
      <c r="AG494" s="3288"/>
      <c r="AH494" s="3288"/>
      <c r="AI494" s="3288"/>
      <c r="AJ494" s="3288"/>
      <c r="AK494" s="3288"/>
      <c r="AL494" s="3288"/>
      <c r="AM494" s="3288"/>
      <c r="AN494" s="3288"/>
      <c r="AO494" s="3288"/>
      <c r="AP494" s="3288"/>
      <c r="AQ494" s="3288"/>
      <c r="AR494" s="3288"/>
      <c r="AS494" s="3288"/>
      <c r="AT494" s="3298"/>
      <c r="AU494" s="3299"/>
      <c r="AV494" s="972">
        <f t="shared" si="294"/>
        <v>0</v>
      </c>
      <c r="AW494" s="972">
        <f t="shared" si="295"/>
        <v>0</v>
      </c>
      <c r="AX494" s="972">
        <f t="shared" si="296"/>
        <v>0</v>
      </c>
      <c r="AY494" s="3313">
        <f t="shared" si="271"/>
        <v>0</v>
      </c>
      <c r="AZ494" s="3268">
        <f t="shared" si="272"/>
        <v>0</v>
      </c>
      <c r="BA494" s="3268">
        <f t="shared" si="273"/>
        <v>0</v>
      </c>
      <c r="BB494" s="3268">
        <f t="shared" si="274"/>
        <v>0</v>
      </c>
      <c r="BC494" s="3268">
        <f t="shared" si="275"/>
        <v>0</v>
      </c>
      <c r="BD494" s="3268">
        <f t="shared" si="276"/>
        <v>0</v>
      </c>
      <c r="BE494" s="3268">
        <f t="shared" si="277"/>
        <v>0</v>
      </c>
      <c r="BF494" s="3268">
        <f t="shared" si="278"/>
        <v>0</v>
      </c>
      <c r="BG494" s="3268">
        <f t="shared" si="279"/>
        <v>0</v>
      </c>
      <c r="BH494" s="3268">
        <f t="shared" si="280"/>
        <v>0</v>
      </c>
      <c r="BI494" s="3268">
        <f t="shared" si="281"/>
        <v>0</v>
      </c>
      <c r="BJ494" s="3268">
        <f t="shared" si="282"/>
        <v>0</v>
      </c>
      <c r="BK494" s="3268">
        <f t="shared" si="283"/>
        <v>0</v>
      </c>
      <c r="BL494" s="3268">
        <f t="shared" si="284"/>
        <v>0</v>
      </c>
      <c r="BM494" s="3268">
        <f t="shared" si="285"/>
        <v>0</v>
      </c>
      <c r="BN494" s="3268">
        <f t="shared" si="286"/>
        <v>0</v>
      </c>
      <c r="BO494" s="3268">
        <f t="shared" si="287"/>
        <v>0</v>
      </c>
      <c r="BP494" s="3268">
        <f t="shared" si="288"/>
        <v>0</v>
      </c>
      <c r="BQ494" s="3268">
        <f t="shared" si="289"/>
        <v>0</v>
      </c>
      <c r="BR494" s="3268">
        <f t="shared" si="290"/>
        <v>0</v>
      </c>
      <c r="BS494" s="3268">
        <f t="shared" si="291"/>
        <v>0</v>
      </c>
      <c r="BT494" s="3320">
        <f t="shared" si="292"/>
        <v>0</v>
      </c>
    </row>
    <row r="495" spans="1:72">
      <c r="A495" s="3265"/>
      <c r="B495" s="3266"/>
      <c r="C495" s="3266"/>
      <c r="D495" s="3267"/>
      <c r="E495" s="3268">
        <f t="shared" si="293"/>
        <v>0</v>
      </c>
      <c r="F495" s="3269"/>
      <c r="G495" s="3270">
        <f t="shared" si="268"/>
        <v>0</v>
      </c>
      <c r="H495" s="3271">
        <f t="shared" si="269"/>
        <v>0</v>
      </c>
      <c r="I495" s="3278"/>
      <c r="J495" s="3278"/>
      <c r="K495" s="3278"/>
      <c r="L495" s="3278"/>
      <c r="M495" s="3278"/>
      <c r="N495" s="3278"/>
      <c r="O495" s="3278"/>
      <c r="P495" s="3278"/>
      <c r="Q495" s="3278"/>
      <c r="R495" s="3278"/>
      <c r="S495" s="3278"/>
      <c r="T495" s="3278"/>
      <c r="U495" s="3278"/>
      <c r="V495" s="3278"/>
      <c r="W495" s="3278"/>
      <c r="X495" s="3278"/>
      <c r="Y495" s="3278"/>
      <c r="Z495" s="3278"/>
      <c r="AA495" s="3278"/>
      <c r="AB495" s="3278"/>
      <c r="AC495" s="3268">
        <f t="shared" si="270"/>
        <v>0</v>
      </c>
      <c r="AD495" s="3288"/>
      <c r="AE495" s="3288"/>
      <c r="AF495" s="3288"/>
      <c r="AG495" s="3288"/>
      <c r="AH495" s="3288"/>
      <c r="AI495" s="3288"/>
      <c r="AJ495" s="3288"/>
      <c r="AK495" s="3288"/>
      <c r="AL495" s="3288"/>
      <c r="AM495" s="3288"/>
      <c r="AN495" s="3288"/>
      <c r="AO495" s="3288"/>
      <c r="AP495" s="3288"/>
      <c r="AQ495" s="3288"/>
      <c r="AR495" s="3288"/>
      <c r="AS495" s="3288"/>
      <c r="AT495" s="3298"/>
      <c r="AU495" s="3299"/>
      <c r="AV495" s="972">
        <f t="shared" si="294"/>
        <v>0</v>
      </c>
      <c r="AW495" s="972">
        <f t="shared" si="295"/>
        <v>0</v>
      </c>
      <c r="AX495" s="972">
        <f t="shared" si="296"/>
        <v>0</v>
      </c>
      <c r="AY495" s="3313">
        <f t="shared" si="271"/>
        <v>0</v>
      </c>
      <c r="AZ495" s="3268">
        <f t="shared" si="272"/>
        <v>0</v>
      </c>
      <c r="BA495" s="3268">
        <f t="shared" si="273"/>
        <v>0</v>
      </c>
      <c r="BB495" s="3268">
        <f t="shared" si="274"/>
        <v>0</v>
      </c>
      <c r="BC495" s="3268">
        <f t="shared" si="275"/>
        <v>0</v>
      </c>
      <c r="BD495" s="3268">
        <f t="shared" si="276"/>
        <v>0</v>
      </c>
      <c r="BE495" s="3268">
        <f t="shared" si="277"/>
        <v>0</v>
      </c>
      <c r="BF495" s="3268">
        <f t="shared" si="278"/>
        <v>0</v>
      </c>
      <c r="BG495" s="3268">
        <f t="shared" si="279"/>
        <v>0</v>
      </c>
      <c r="BH495" s="3268">
        <f t="shared" si="280"/>
        <v>0</v>
      </c>
      <c r="BI495" s="3268">
        <f t="shared" si="281"/>
        <v>0</v>
      </c>
      <c r="BJ495" s="3268">
        <f t="shared" si="282"/>
        <v>0</v>
      </c>
      <c r="BK495" s="3268">
        <f t="shared" si="283"/>
        <v>0</v>
      </c>
      <c r="BL495" s="3268">
        <f t="shared" si="284"/>
        <v>0</v>
      </c>
      <c r="BM495" s="3268">
        <f t="shared" si="285"/>
        <v>0</v>
      </c>
      <c r="BN495" s="3268">
        <f t="shared" si="286"/>
        <v>0</v>
      </c>
      <c r="BO495" s="3268">
        <f t="shared" si="287"/>
        <v>0</v>
      </c>
      <c r="BP495" s="3268">
        <f t="shared" si="288"/>
        <v>0</v>
      </c>
      <c r="BQ495" s="3268">
        <f t="shared" si="289"/>
        <v>0</v>
      </c>
      <c r="BR495" s="3268">
        <f t="shared" si="290"/>
        <v>0</v>
      </c>
      <c r="BS495" s="3268">
        <f t="shared" si="291"/>
        <v>0</v>
      </c>
      <c r="BT495" s="3320">
        <f t="shared" si="292"/>
        <v>0</v>
      </c>
    </row>
    <row r="496" spans="1:72">
      <c r="A496" s="3265"/>
      <c r="B496" s="3266"/>
      <c r="C496" s="3266"/>
      <c r="D496" s="3267"/>
      <c r="E496" s="3268">
        <f t="shared" si="293"/>
        <v>0</v>
      </c>
      <c r="F496" s="3269"/>
      <c r="G496" s="3270">
        <f t="shared" si="268"/>
        <v>0</v>
      </c>
      <c r="H496" s="3271">
        <f t="shared" si="269"/>
        <v>0</v>
      </c>
      <c r="I496" s="3278"/>
      <c r="J496" s="3278"/>
      <c r="K496" s="3278"/>
      <c r="L496" s="3278"/>
      <c r="M496" s="3278"/>
      <c r="N496" s="3278"/>
      <c r="O496" s="3278"/>
      <c r="P496" s="3278"/>
      <c r="Q496" s="3278"/>
      <c r="R496" s="3278"/>
      <c r="S496" s="3278"/>
      <c r="T496" s="3278"/>
      <c r="U496" s="3278"/>
      <c r="V496" s="3278"/>
      <c r="W496" s="3278"/>
      <c r="X496" s="3278"/>
      <c r="Y496" s="3278"/>
      <c r="Z496" s="3278"/>
      <c r="AA496" s="3278"/>
      <c r="AB496" s="3278"/>
      <c r="AC496" s="3268">
        <f t="shared" si="270"/>
        <v>0</v>
      </c>
      <c r="AD496" s="3288"/>
      <c r="AE496" s="3288"/>
      <c r="AF496" s="3288"/>
      <c r="AG496" s="3288"/>
      <c r="AH496" s="3288"/>
      <c r="AI496" s="3288"/>
      <c r="AJ496" s="3288"/>
      <c r="AK496" s="3288"/>
      <c r="AL496" s="3288"/>
      <c r="AM496" s="3288"/>
      <c r="AN496" s="3288"/>
      <c r="AO496" s="3288"/>
      <c r="AP496" s="3288"/>
      <c r="AQ496" s="3288"/>
      <c r="AR496" s="3288"/>
      <c r="AS496" s="3288"/>
      <c r="AT496" s="3298"/>
      <c r="AU496" s="3299"/>
      <c r="AV496" s="972">
        <f t="shared" si="294"/>
        <v>0</v>
      </c>
      <c r="AW496" s="972">
        <f t="shared" si="295"/>
        <v>0</v>
      </c>
      <c r="AX496" s="972">
        <f t="shared" si="296"/>
        <v>0</v>
      </c>
      <c r="AY496" s="3313">
        <f t="shared" si="271"/>
        <v>0</v>
      </c>
      <c r="AZ496" s="3268">
        <f t="shared" si="272"/>
        <v>0</v>
      </c>
      <c r="BA496" s="3268">
        <f t="shared" si="273"/>
        <v>0</v>
      </c>
      <c r="BB496" s="3268">
        <f t="shared" si="274"/>
        <v>0</v>
      </c>
      <c r="BC496" s="3268">
        <f t="shared" si="275"/>
        <v>0</v>
      </c>
      <c r="BD496" s="3268">
        <f t="shared" si="276"/>
        <v>0</v>
      </c>
      <c r="BE496" s="3268">
        <f t="shared" si="277"/>
        <v>0</v>
      </c>
      <c r="BF496" s="3268">
        <f t="shared" si="278"/>
        <v>0</v>
      </c>
      <c r="BG496" s="3268">
        <f t="shared" si="279"/>
        <v>0</v>
      </c>
      <c r="BH496" s="3268">
        <f t="shared" si="280"/>
        <v>0</v>
      </c>
      <c r="BI496" s="3268">
        <f t="shared" si="281"/>
        <v>0</v>
      </c>
      <c r="BJ496" s="3268">
        <f t="shared" si="282"/>
        <v>0</v>
      </c>
      <c r="BK496" s="3268">
        <f t="shared" si="283"/>
        <v>0</v>
      </c>
      <c r="BL496" s="3268">
        <f t="shared" si="284"/>
        <v>0</v>
      </c>
      <c r="BM496" s="3268">
        <f t="shared" si="285"/>
        <v>0</v>
      </c>
      <c r="BN496" s="3268">
        <f t="shared" si="286"/>
        <v>0</v>
      </c>
      <c r="BO496" s="3268">
        <f t="shared" si="287"/>
        <v>0</v>
      </c>
      <c r="BP496" s="3268">
        <f t="shared" si="288"/>
        <v>0</v>
      </c>
      <c r="BQ496" s="3268">
        <f t="shared" si="289"/>
        <v>0</v>
      </c>
      <c r="BR496" s="3268">
        <f t="shared" si="290"/>
        <v>0</v>
      </c>
      <c r="BS496" s="3268">
        <f t="shared" si="291"/>
        <v>0</v>
      </c>
      <c r="BT496" s="3320">
        <f t="shared" si="292"/>
        <v>0</v>
      </c>
    </row>
    <row r="497" spans="1:72">
      <c r="A497" s="3265"/>
      <c r="B497" s="3266"/>
      <c r="C497" s="3266"/>
      <c r="D497" s="3267"/>
      <c r="E497" s="3268">
        <f t="shared" si="293"/>
        <v>0</v>
      </c>
      <c r="F497" s="3269"/>
      <c r="G497" s="3270">
        <f t="shared" si="268"/>
        <v>0</v>
      </c>
      <c r="H497" s="3271">
        <f t="shared" si="269"/>
        <v>0</v>
      </c>
      <c r="I497" s="3278"/>
      <c r="J497" s="3278"/>
      <c r="K497" s="3278"/>
      <c r="L497" s="3278"/>
      <c r="M497" s="3278"/>
      <c r="N497" s="3278"/>
      <c r="O497" s="3278"/>
      <c r="P497" s="3278"/>
      <c r="Q497" s="3278"/>
      <c r="R497" s="3278"/>
      <c r="S497" s="3278"/>
      <c r="T497" s="3278"/>
      <c r="U497" s="3278"/>
      <c r="V497" s="3278"/>
      <c r="W497" s="3278"/>
      <c r="X497" s="3278"/>
      <c r="Y497" s="3278"/>
      <c r="Z497" s="3278"/>
      <c r="AA497" s="3278"/>
      <c r="AB497" s="3278"/>
      <c r="AC497" s="3268">
        <f t="shared" si="270"/>
        <v>0</v>
      </c>
      <c r="AD497" s="3288"/>
      <c r="AE497" s="3288"/>
      <c r="AF497" s="3288"/>
      <c r="AG497" s="3288"/>
      <c r="AH497" s="3288"/>
      <c r="AI497" s="3288"/>
      <c r="AJ497" s="3288"/>
      <c r="AK497" s="3288"/>
      <c r="AL497" s="3288"/>
      <c r="AM497" s="3288"/>
      <c r="AN497" s="3288"/>
      <c r="AO497" s="3288"/>
      <c r="AP497" s="3288"/>
      <c r="AQ497" s="3288"/>
      <c r="AR497" s="3288"/>
      <c r="AS497" s="3288"/>
      <c r="AT497" s="3298"/>
      <c r="AU497" s="3299"/>
      <c r="AV497" s="972">
        <f t="shared" si="294"/>
        <v>0</v>
      </c>
      <c r="AW497" s="972">
        <f t="shared" si="295"/>
        <v>0</v>
      </c>
      <c r="AX497" s="972">
        <f t="shared" si="296"/>
        <v>0</v>
      </c>
      <c r="AY497" s="3313">
        <f t="shared" si="271"/>
        <v>0</v>
      </c>
      <c r="AZ497" s="3268">
        <f t="shared" si="272"/>
        <v>0</v>
      </c>
      <c r="BA497" s="3268">
        <f t="shared" si="273"/>
        <v>0</v>
      </c>
      <c r="BB497" s="3268">
        <f t="shared" si="274"/>
        <v>0</v>
      </c>
      <c r="BC497" s="3268">
        <f t="shared" si="275"/>
        <v>0</v>
      </c>
      <c r="BD497" s="3268">
        <f t="shared" si="276"/>
        <v>0</v>
      </c>
      <c r="BE497" s="3268">
        <f t="shared" si="277"/>
        <v>0</v>
      </c>
      <c r="BF497" s="3268">
        <f t="shared" si="278"/>
        <v>0</v>
      </c>
      <c r="BG497" s="3268">
        <f t="shared" si="279"/>
        <v>0</v>
      </c>
      <c r="BH497" s="3268">
        <f t="shared" si="280"/>
        <v>0</v>
      </c>
      <c r="BI497" s="3268">
        <f t="shared" si="281"/>
        <v>0</v>
      </c>
      <c r="BJ497" s="3268">
        <f t="shared" si="282"/>
        <v>0</v>
      </c>
      <c r="BK497" s="3268">
        <f t="shared" si="283"/>
        <v>0</v>
      </c>
      <c r="BL497" s="3268">
        <f t="shared" si="284"/>
        <v>0</v>
      </c>
      <c r="BM497" s="3268">
        <f t="shared" si="285"/>
        <v>0</v>
      </c>
      <c r="BN497" s="3268">
        <f t="shared" si="286"/>
        <v>0</v>
      </c>
      <c r="BO497" s="3268">
        <f t="shared" si="287"/>
        <v>0</v>
      </c>
      <c r="BP497" s="3268">
        <f t="shared" si="288"/>
        <v>0</v>
      </c>
      <c r="BQ497" s="3268">
        <f t="shared" si="289"/>
        <v>0</v>
      </c>
      <c r="BR497" s="3268">
        <f t="shared" si="290"/>
        <v>0</v>
      </c>
      <c r="BS497" s="3268">
        <f t="shared" si="291"/>
        <v>0</v>
      </c>
      <c r="BT497" s="3320">
        <f t="shared" si="292"/>
        <v>0</v>
      </c>
    </row>
    <row r="498" spans="1:72">
      <c r="A498" s="3265"/>
      <c r="B498" s="3266"/>
      <c r="C498" s="3266"/>
      <c r="D498" s="3267"/>
      <c r="E498" s="3268">
        <f t="shared" si="293"/>
        <v>0</v>
      </c>
      <c r="F498" s="3269"/>
      <c r="G498" s="3270">
        <f t="shared" si="268"/>
        <v>0</v>
      </c>
      <c r="H498" s="3271">
        <f t="shared" si="269"/>
        <v>0</v>
      </c>
      <c r="I498" s="3278"/>
      <c r="J498" s="3278"/>
      <c r="K498" s="3278"/>
      <c r="L498" s="3278"/>
      <c r="M498" s="3278"/>
      <c r="N498" s="3278"/>
      <c r="O498" s="3278"/>
      <c r="P498" s="3278"/>
      <c r="Q498" s="3278"/>
      <c r="R498" s="3278"/>
      <c r="S498" s="3278"/>
      <c r="T498" s="3278"/>
      <c r="U498" s="3278"/>
      <c r="V498" s="3278"/>
      <c r="W498" s="3278"/>
      <c r="X498" s="3278"/>
      <c r="Y498" s="3278"/>
      <c r="Z498" s="3278"/>
      <c r="AA498" s="3278"/>
      <c r="AB498" s="3278"/>
      <c r="AC498" s="3268">
        <f t="shared" si="270"/>
        <v>0</v>
      </c>
      <c r="AD498" s="3288"/>
      <c r="AE498" s="3288"/>
      <c r="AF498" s="3288"/>
      <c r="AG498" s="3288"/>
      <c r="AH498" s="3288"/>
      <c r="AI498" s="3288"/>
      <c r="AJ498" s="3288"/>
      <c r="AK498" s="3288"/>
      <c r="AL498" s="3288"/>
      <c r="AM498" s="3288"/>
      <c r="AN498" s="3288"/>
      <c r="AO498" s="3288"/>
      <c r="AP498" s="3288"/>
      <c r="AQ498" s="3288"/>
      <c r="AR498" s="3288"/>
      <c r="AS498" s="3288"/>
      <c r="AT498" s="3298"/>
      <c r="AU498" s="3299"/>
      <c r="AV498" s="972">
        <f t="shared" si="294"/>
        <v>0</v>
      </c>
      <c r="AW498" s="972">
        <f t="shared" si="295"/>
        <v>0</v>
      </c>
      <c r="AX498" s="972">
        <f t="shared" si="296"/>
        <v>0</v>
      </c>
      <c r="AY498" s="3313">
        <f t="shared" si="271"/>
        <v>0</v>
      </c>
      <c r="AZ498" s="3268">
        <f t="shared" si="272"/>
        <v>0</v>
      </c>
      <c r="BA498" s="3268">
        <f t="shared" si="273"/>
        <v>0</v>
      </c>
      <c r="BB498" s="3268">
        <f t="shared" si="274"/>
        <v>0</v>
      </c>
      <c r="BC498" s="3268">
        <f t="shared" si="275"/>
        <v>0</v>
      </c>
      <c r="BD498" s="3268">
        <f t="shared" si="276"/>
        <v>0</v>
      </c>
      <c r="BE498" s="3268">
        <f t="shared" si="277"/>
        <v>0</v>
      </c>
      <c r="BF498" s="3268">
        <f t="shared" si="278"/>
        <v>0</v>
      </c>
      <c r="BG498" s="3268">
        <f t="shared" si="279"/>
        <v>0</v>
      </c>
      <c r="BH498" s="3268">
        <f t="shared" si="280"/>
        <v>0</v>
      </c>
      <c r="BI498" s="3268">
        <f t="shared" si="281"/>
        <v>0</v>
      </c>
      <c r="BJ498" s="3268">
        <f t="shared" si="282"/>
        <v>0</v>
      </c>
      <c r="BK498" s="3268">
        <f t="shared" si="283"/>
        <v>0</v>
      </c>
      <c r="BL498" s="3268">
        <f t="shared" si="284"/>
        <v>0</v>
      </c>
      <c r="BM498" s="3268">
        <f t="shared" si="285"/>
        <v>0</v>
      </c>
      <c r="BN498" s="3268">
        <f t="shared" si="286"/>
        <v>0</v>
      </c>
      <c r="BO498" s="3268">
        <f t="shared" si="287"/>
        <v>0</v>
      </c>
      <c r="BP498" s="3268">
        <f t="shared" si="288"/>
        <v>0</v>
      </c>
      <c r="BQ498" s="3268">
        <f t="shared" si="289"/>
        <v>0</v>
      </c>
      <c r="BR498" s="3268">
        <f t="shared" si="290"/>
        <v>0</v>
      </c>
      <c r="BS498" s="3268">
        <f t="shared" si="291"/>
        <v>0</v>
      </c>
      <c r="BT498" s="3320">
        <f t="shared" si="292"/>
        <v>0</v>
      </c>
    </row>
    <row r="499" spans="1:72">
      <c r="A499" s="3265"/>
      <c r="B499" s="3266"/>
      <c r="C499" s="3266"/>
      <c r="D499" s="3267"/>
      <c r="E499" s="3268">
        <f t="shared" si="293"/>
        <v>0</v>
      </c>
      <c r="F499" s="3269"/>
      <c r="G499" s="3270">
        <f t="shared" si="268"/>
        <v>0</v>
      </c>
      <c r="H499" s="3271">
        <f t="shared" si="269"/>
        <v>0</v>
      </c>
      <c r="I499" s="3278"/>
      <c r="J499" s="3278"/>
      <c r="K499" s="3278"/>
      <c r="L499" s="3278"/>
      <c r="M499" s="3278"/>
      <c r="N499" s="3278"/>
      <c r="O499" s="3278"/>
      <c r="P499" s="3278"/>
      <c r="Q499" s="3278"/>
      <c r="R499" s="3278"/>
      <c r="S499" s="3278"/>
      <c r="T499" s="3278"/>
      <c r="U499" s="3278"/>
      <c r="V499" s="3278"/>
      <c r="W499" s="3278"/>
      <c r="X499" s="3278"/>
      <c r="Y499" s="3278"/>
      <c r="Z499" s="3278"/>
      <c r="AA499" s="3278"/>
      <c r="AB499" s="3278"/>
      <c r="AC499" s="3268">
        <f t="shared" si="270"/>
        <v>0</v>
      </c>
      <c r="AD499" s="3288"/>
      <c r="AE499" s="3288"/>
      <c r="AF499" s="3288"/>
      <c r="AG499" s="3288"/>
      <c r="AH499" s="3288"/>
      <c r="AI499" s="3288"/>
      <c r="AJ499" s="3288"/>
      <c r="AK499" s="3288"/>
      <c r="AL499" s="3288"/>
      <c r="AM499" s="3288"/>
      <c r="AN499" s="3288"/>
      <c r="AO499" s="3288"/>
      <c r="AP499" s="3288"/>
      <c r="AQ499" s="3288"/>
      <c r="AR499" s="3288"/>
      <c r="AS499" s="3288"/>
      <c r="AT499" s="3298"/>
      <c r="AU499" s="3299"/>
      <c r="AV499" s="972">
        <f t="shared" si="294"/>
        <v>0</v>
      </c>
      <c r="AW499" s="972">
        <f t="shared" si="295"/>
        <v>0</v>
      </c>
      <c r="AX499" s="972">
        <f t="shared" si="296"/>
        <v>0</v>
      </c>
      <c r="AY499" s="3313">
        <f t="shared" si="271"/>
        <v>0</v>
      </c>
      <c r="AZ499" s="3268">
        <f t="shared" si="272"/>
        <v>0</v>
      </c>
      <c r="BA499" s="3268">
        <f t="shared" si="273"/>
        <v>0</v>
      </c>
      <c r="BB499" s="3268">
        <f t="shared" si="274"/>
        <v>0</v>
      </c>
      <c r="BC499" s="3268">
        <f t="shared" si="275"/>
        <v>0</v>
      </c>
      <c r="BD499" s="3268">
        <f t="shared" si="276"/>
        <v>0</v>
      </c>
      <c r="BE499" s="3268">
        <f t="shared" si="277"/>
        <v>0</v>
      </c>
      <c r="BF499" s="3268">
        <f t="shared" si="278"/>
        <v>0</v>
      </c>
      <c r="BG499" s="3268">
        <f t="shared" si="279"/>
        <v>0</v>
      </c>
      <c r="BH499" s="3268">
        <f t="shared" si="280"/>
        <v>0</v>
      </c>
      <c r="BI499" s="3268">
        <f t="shared" si="281"/>
        <v>0</v>
      </c>
      <c r="BJ499" s="3268">
        <f t="shared" si="282"/>
        <v>0</v>
      </c>
      <c r="BK499" s="3268">
        <f t="shared" si="283"/>
        <v>0</v>
      </c>
      <c r="BL499" s="3268">
        <f t="shared" si="284"/>
        <v>0</v>
      </c>
      <c r="BM499" s="3268">
        <f t="shared" si="285"/>
        <v>0</v>
      </c>
      <c r="BN499" s="3268">
        <f t="shared" si="286"/>
        <v>0</v>
      </c>
      <c r="BO499" s="3268">
        <f t="shared" si="287"/>
        <v>0</v>
      </c>
      <c r="BP499" s="3268">
        <f t="shared" si="288"/>
        <v>0</v>
      </c>
      <c r="BQ499" s="3268">
        <f t="shared" si="289"/>
        <v>0</v>
      </c>
      <c r="BR499" s="3268">
        <f t="shared" si="290"/>
        <v>0</v>
      </c>
      <c r="BS499" s="3268">
        <f t="shared" si="291"/>
        <v>0</v>
      </c>
      <c r="BT499" s="3320">
        <f t="shared" si="292"/>
        <v>0</v>
      </c>
    </row>
    <row r="500" spans="1:72">
      <c r="A500" s="3265"/>
      <c r="B500" s="3266"/>
      <c r="C500" s="3266"/>
      <c r="D500" s="3267"/>
      <c r="E500" s="3268">
        <f t="shared" si="293"/>
        <v>0</v>
      </c>
      <c r="F500" s="3269"/>
      <c r="G500" s="3270">
        <f t="shared" si="268"/>
        <v>0</v>
      </c>
      <c r="H500" s="3271">
        <f t="shared" si="269"/>
        <v>0</v>
      </c>
      <c r="I500" s="3278"/>
      <c r="J500" s="3278"/>
      <c r="K500" s="3278"/>
      <c r="L500" s="3278"/>
      <c r="M500" s="3278"/>
      <c r="N500" s="3278"/>
      <c r="O500" s="3278"/>
      <c r="P500" s="3278"/>
      <c r="Q500" s="3278"/>
      <c r="R500" s="3278"/>
      <c r="S500" s="3278"/>
      <c r="T500" s="3278"/>
      <c r="U500" s="3278"/>
      <c r="V500" s="3278"/>
      <c r="W500" s="3278"/>
      <c r="X500" s="3278"/>
      <c r="Y500" s="3278"/>
      <c r="Z500" s="3278"/>
      <c r="AA500" s="3278"/>
      <c r="AB500" s="3278"/>
      <c r="AC500" s="3268">
        <f t="shared" si="270"/>
        <v>0</v>
      </c>
      <c r="AD500" s="3288"/>
      <c r="AE500" s="3288"/>
      <c r="AF500" s="3288"/>
      <c r="AG500" s="3288"/>
      <c r="AH500" s="3288"/>
      <c r="AI500" s="3288"/>
      <c r="AJ500" s="3288"/>
      <c r="AK500" s="3288"/>
      <c r="AL500" s="3288"/>
      <c r="AM500" s="3288"/>
      <c r="AN500" s="3288"/>
      <c r="AO500" s="3288"/>
      <c r="AP500" s="3288"/>
      <c r="AQ500" s="3288"/>
      <c r="AR500" s="3288"/>
      <c r="AS500" s="3288"/>
      <c r="AT500" s="3298"/>
      <c r="AU500" s="3299"/>
      <c r="AV500" s="972">
        <f t="shared" si="294"/>
        <v>0</v>
      </c>
      <c r="AW500" s="972">
        <f t="shared" si="295"/>
        <v>0</v>
      </c>
      <c r="AX500" s="972">
        <f t="shared" si="296"/>
        <v>0</v>
      </c>
      <c r="AY500" s="3313">
        <f t="shared" si="271"/>
        <v>0</v>
      </c>
      <c r="AZ500" s="3268">
        <f t="shared" si="272"/>
        <v>0</v>
      </c>
      <c r="BA500" s="3268">
        <f t="shared" si="273"/>
        <v>0</v>
      </c>
      <c r="BB500" s="3268">
        <f t="shared" si="274"/>
        <v>0</v>
      </c>
      <c r="BC500" s="3268">
        <f t="shared" si="275"/>
        <v>0</v>
      </c>
      <c r="BD500" s="3268">
        <f t="shared" si="276"/>
        <v>0</v>
      </c>
      <c r="BE500" s="3268">
        <f t="shared" si="277"/>
        <v>0</v>
      </c>
      <c r="BF500" s="3268">
        <f t="shared" si="278"/>
        <v>0</v>
      </c>
      <c r="BG500" s="3268">
        <f t="shared" si="279"/>
        <v>0</v>
      </c>
      <c r="BH500" s="3268">
        <f t="shared" si="280"/>
        <v>0</v>
      </c>
      <c r="BI500" s="3268">
        <f t="shared" si="281"/>
        <v>0</v>
      </c>
      <c r="BJ500" s="3268">
        <f t="shared" si="282"/>
        <v>0</v>
      </c>
      <c r="BK500" s="3268">
        <f t="shared" si="283"/>
        <v>0</v>
      </c>
      <c r="BL500" s="3268">
        <f t="shared" si="284"/>
        <v>0</v>
      </c>
      <c r="BM500" s="3268">
        <f t="shared" si="285"/>
        <v>0</v>
      </c>
      <c r="BN500" s="3268">
        <f t="shared" si="286"/>
        <v>0</v>
      </c>
      <c r="BO500" s="3268">
        <f t="shared" si="287"/>
        <v>0</v>
      </c>
      <c r="BP500" s="3268">
        <f t="shared" si="288"/>
        <v>0</v>
      </c>
      <c r="BQ500" s="3268">
        <f t="shared" si="289"/>
        <v>0</v>
      </c>
      <c r="BR500" s="3268">
        <f t="shared" si="290"/>
        <v>0</v>
      </c>
      <c r="BS500" s="3268">
        <f t="shared" si="291"/>
        <v>0</v>
      </c>
      <c r="BT500" s="3320">
        <f t="shared" si="292"/>
        <v>0</v>
      </c>
    </row>
    <row r="501" spans="1:72">
      <c r="A501" s="3265"/>
      <c r="B501" s="3266"/>
      <c r="C501" s="3266"/>
      <c r="D501" s="3267"/>
      <c r="E501" s="3268">
        <f t="shared" si="293"/>
        <v>0</v>
      </c>
      <c r="F501" s="3269"/>
      <c r="G501" s="3270">
        <f t="shared" si="268"/>
        <v>0</v>
      </c>
      <c r="H501" s="3271">
        <f t="shared" si="269"/>
        <v>0</v>
      </c>
      <c r="I501" s="3278"/>
      <c r="J501" s="3278"/>
      <c r="K501" s="3278"/>
      <c r="L501" s="3278"/>
      <c r="M501" s="3278"/>
      <c r="N501" s="3278"/>
      <c r="O501" s="3278"/>
      <c r="P501" s="3278"/>
      <c r="Q501" s="3278"/>
      <c r="R501" s="3278"/>
      <c r="S501" s="3278"/>
      <c r="T501" s="3278"/>
      <c r="U501" s="3278"/>
      <c r="V501" s="3278"/>
      <c r="W501" s="3278"/>
      <c r="X501" s="3278"/>
      <c r="Y501" s="3278"/>
      <c r="Z501" s="3278"/>
      <c r="AA501" s="3278"/>
      <c r="AB501" s="3278"/>
      <c r="AC501" s="3268">
        <f t="shared" si="270"/>
        <v>0</v>
      </c>
      <c r="AD501" s="3288"/>
      <c r="AE501" s="3288"/>
      <c r="AF501" s="3288"/>
      <c r="AG501" s="3288"/>
      <c r="AH501" s="3288"/>
      <c r="AI501" s="3288"/>
      <c r="AJ501" s="3288"/>
      <c r="AK501" s="3288"/>
      <c r="AL501" s="3288"/>
      <c r="AM501" s="3288"/>
      <c r="AN501" s="3288"/>
      <c r="AO501" s="3288"/>
      <c r="AP501" s="3288"/>
      <c r="AQ501" s="3288"/>
      <c r="AR501" s="3288"/>
      <c r="AS501" s="3288"/>
      <c r="AT501" s="3298"/>
      <c r="AU501" s="3299"/>
      <c r="AV501" s="972">
        <f t="shared" si="294"/>
        <v>0</v>
      </c>
      <c r="AW501" s="972">
        <f t="shared" si="295"/>
        <v>0</v>
      </c>
      <c r="AX501" s="972">
        <f t="shared" si="296"/>
        <v>0</v>
      </c>
      <c r="AY501" s="3313">
        <f t="shared" si="271"/>
        <v>0</v>
      </c>
      <c r="AZ501" s="3268">
        <f t="shared" si="272"/>
        <v>0</v>
      </c>
      <c r="BA501" s="3268">
        <f t="shared" si="273"/>
        <v>0</v>
      </c>
      <c r="BB501" s="3268">
        <f t="shared" si="274"/>
        <v>0</v>
      </c>
      <c r="BC501" s="3268">
        <f t="shared" si="275"/>
        <v>0</v>
      </c>
      <c r="BD501" s="3268">
        <f t="shared" si="276"/>
        <v>0</v>
      </c>
      <c r="BE501" s="3268">
        <f t="shared" si="277"/>
        <v>0</v>
      </c>
      <c r="BF501" s="3268">
        <f t="shared" si="278"/>
        <v>0</v>
      </c>
      <c r="BG501" s="3268">
        <f t="shared" si="279"/>
        <v>0</v>
      </c>
      <c r="BH501" s="3268">
        <f t="shared" si="280"/>
        <v>0</v>
      </c>
      <c r="BI501" s="3268">
        <f t="shared" si="281"/>
        <v>0</v>
      </c>
      <c r="BJ501" s="3268">
        <f t="shared" si="282"/>
        <v>0</v>
      </c>
      <c r="BK501" s="3268">
        <f t="shared" si="283"/>
        <v>0</v>
      </c>
      <c r="BL501" s="3268">
        <f t="shared" si="284"/>
        <v>0</v>
      </c>
      <c r="BM501" s="3268">
        <f t="shared" si="285"/>
        <v>0</v>
      </c>
      <c r="BN501" s="3268">
        <f t="shared" si="286"/>
        <v>0</v>
      </c>
      <c r="BO501" s="3268">
        <f t="shared" si="287"/>
        <v>0</v>
      </c>
      <c r="BP501" s="3268">
        <f t="shared" si="288"/>
        <v>0</v>
      </c>
      <c r="BQ501" s="3268">
        <f t="shared" si="289"/>
        <v>0</v>
      </c>
      <c r="BR501" s="3268">
        <f t="shared" si="290"/>
        <v>0</v>
      </c>
      <c r="BS501" s="3268">
        <f t="shared" si="291"/>
        <v>0</v>
      </c>
      <c r="BT501" s="3320">
        <f t="shared" si="292"/>
        <v>0</v>
      </c>
    </row>
    <row r="502" spans="1:72">
      <c r="A502" s="3265"/>
      <c r="B502" s="3266"/>
      <c r="C502" s="3266"/>
      <c r="D502" s="3267"/>
      <c r="E502" s="3268">
        <f t="shared" si="293"/>
        <v>0</v>
      </c>
      <c r="F502" s="3269"/>
      <c r="G502" s="3270">
        <f t="shared" si="268"/>
        <v>0</v>
      </c>
      <c r="H502" s="3271">
        <f t="shared" si="269"/>
        <v>0</v>
      </c>
      <c r="I502" s="3278"/>
      <c r="J502" s="3278"/>
      <c r="K502" s="3278"/>
      <c r="L502" s="3278"/>
      <c r="M502" s="3278"/>
      <c r="N502" s="3278"/>
      <c r="O502" s="3278"/>
      <c r="P502" s="3278"/>
      <c r="Q502" s="3278"/>
      <c r="R502" s="3278"/>
      <c r="S502" s="3278"/>
      <c r="T502" s="3278"/>
      <c r="U502" s="3278"/>
      <c r="V502" s="3278"/>
      <c r="W502" s="3278"/>
      <c r="X502" s="3278"/>
      <c r="Y502" s="3278"/>
      <c r="Z502" s="3278"/>
      <c r="AA502" s="3278"/>
      <c r="AB502" s="3278"/>
      <c r="AC502" s="3268">
        <f t="shared" si="270"/>
        <v>0</v>
      </c>
      <c r="AD502" s="3288"/>
      <c r="AE502" s="3288"/>
      <c r="AF502" s="3288"/>
      <c r="AG502" s="3288"/>
      <c r="AH502" s="3288"/>
      <c r="AI502" s="3288"/>
      <c r="AJ502" s="3288"/>
      <c r="AK502" s="3288"/>
      <c r="AL502" s="3288"/>
      <c r="AM502" s="3288"/>
      <c r="AN502" s="3288"/>
      <c r="AO502" s="3288"/>
      <c r="AP502" s="3288"/>
      <c r="AQ502" s="3288"/>
      <c r="AR502" s="3288"/>
      <c r="AS502" s="3288"/>
      <c r="AT502" s="3298"/>
      <c r="AU502" s="3299"/>
      <c r="AV502" s="972">
        <f t="shared" si="294"/>
        <v>0</v>
      </c>
      <c r="AW502" s="972">
        <f t="shared" si="295"/>
        <v>0</v>
      </c>
      <c r="AX502" s="972">
        <f t="shared" si="296"/>
        <v>0</v>
      </c>
      <c r="AY502" s="3313">
        <f t="shared" si="271"/>
        <v>0</v>
      </c>
      <c r="AZ502" s="3268">
        <f t="shared" si="272"/>
        <v>0</v>
      </c>
      <c r="BA502" s="3268">
        <f t="shared" si="273"/>
        <v>0</v>
      </c>
      <c r="BB502" s="3268">
        <f t="shared" si="274"/>
        <v>0</v>
      </c>
      <c r="BC502" s="3268">
        <f t="shared" si="275"/>
        <v>0</v>
      </c>
      <c r="BD502" s="3268">
        <f t="shared" si="276"/>
        <v>0</v>
      </c>
      <c r="BE502" s="3268">
        <f t="shared" si="277"/>
        <v>0</v>
      </c>
      <c r="BF502" s="3268">
        <f t="shared" si="278"/>
        <v>0</v>
      </c>
      <c r="BG502" s="3268">
        <f t="shared" si="279"/>
        <v>0</v>
      </c>
      <c r="BH502" s="3268">
        <f t="shared" si="280"/>
        <v>0</v>
      </c>
      <c r="BI502" s="3268">
        <f t="shared" si="281"/>
        <v>0</v>
      </c>
      <c r="BJ502" s="3268">
        <f t="shared" si="282"/>
        <v>0</v>
      </c>
      <c r="BK502" s="3268">
        <f t="shared" si="283"/>
        <v>0</v>
      </c>
      <c r="BL502" s="3268">
        <f t="shared" si="284"/>
        <v>0</v>
      </c>
      <c r="BM502" s="3268">
        <f t="shared" si="285"/>
        <v>0</v>
      </c>
      <c r="BN502" s="3268">
        <f t="shared" si="286"/>
        <v>0</v>
      </c>
      <c r="BO502" s="3268">
        <f t="shared" si="287"/>
        <v>0</v>
      </c>
      <c r="BP502" s="3268">
        <f t="shared" si="288"/>
        <v>0</v>
      </c>
      <c r="BQ502" s="3268">
        <f t="shared" si="289"/>
        <v>0</v>
      </c>
      <c r="BR502" s="3268">
        <f t="shared" si="290"/>
        <v>0</v>
      </c>
      <c r="BS502" s="3268">
        <f t="shared" si="291"/>
        <v>0</v>
      </c>
      <c r="BT502" s="3320">
        <f t="shared" si="292"/>
        <v>0</v>
      </c>
    </row>
    <row r="503" spans="1:72">
      <c r="A503" s="3265"/>
      <c r="B503" s="3266"/>
      <c r="C503" s="3266"/>
      <c r="D503" s="3267"/>
      <c r="E503" s="3268">
        <f t="shared" si="293"/>
        <v>0</v>
      </c>
      <c r="F503" s="3269"/>
      <c r="G503" s="3270">
        <f t="shared" si="268"/>
        <v>0</v>
      </c>
      <c r="H503" s="3271">
        <f t="shared" si="269"/>
        <v>0</v>
      </c>
      <c r="I503" s="3278"/>
      <c r="J503" s="3278"/>
      <c r="K503" s="3278"/>
      <c r="L503" s="3278"/>
      <c r="M503" s="3278"/>
      <c r="N503" s="3278"/>
      <c r="O503" s="3278"/>
      <c r="P503" s="3278"/>
      <c r="Q503" s="3278"/>
      <c r="R503" s="3278"/>
      <c r="S503" s="3278"/>
      <c r="T503" s="3278"/>
      <c r="U503" s="3278"/>
      <c r="V503" s="3278"/>
      <c r="W503" s="3278"/>
      <c r="X503" s="3278"/>
      <c r="Y503" s="3278"/>
      <c r="Z503" s="3278"/>
      <c r="AA503" s="3278"/>
      <c r="AB503" s="3278"/>
      <c r="AC503" s="3268">
        <f t="shared" si="270"/>
        <v>0</v>
      </c>
      <c r="AD503" s="3288"/>
      <c r="AE503" s="3288"/>
      <c r="AF503" s="3288"/>
      <c r="AG503" s="3288"/>
      <c r="AH503" s="3288"/>
      <c r="AI503" s="3288"/>
      <c r="AJ503" s="3288"/>
      <c r="AK503" s="3288"/>
      <c r="AL503" s="3288"/>
      <c r="AM503" s="3288"/>
      <c r="AN503" s="3288"/>
      <c r="AO503" s="3288"/>
      <c r="AP503" s="3288"/>
      <c r="AQ503" s="3288"/>
      <c r="AR503" s="3288"/>
      <c r="AS503" s="3288"/>
      <c r="AT503" s="3298"/>
      <c r="AU503" s="3299"/>
      <c r="AV503" s="972">
        <f t="shared" si="294"/>
        <v>0</v>
      </c>
      <c r="AW503" s="972">
        <f t="shared" si="295"/>
        <v>0</v>
      </c>
      <c r="AX503" s="972">
        <f t="shared" si="296"/>
        <v>0</v>
      </c>
      <c r="AY503" s="3313">
        <f t="shared" si="271"/>
        <v>0</v>
      </c>
      <c r="AZ503" s="3268">
        <f t="shared" si="272"/>
        <v>0</v>
      </c>
      <c r="BA503" s="3268">
        <f t="shared" si="273"/>
        <v>0</v>
      </c>
      <c r="BB503" s="3268">
        <f t="shared" si="274"/>
        <v>0</v>
      </c>
      <c r="BC503" s="3268">
        <f t="shared" si="275"/>
        <v>0</v>
      </c>
      <c r="BD503" s="3268">
        <f t="shared" si="276"/>
        <v>0</v>
      </c>
      <c r="BE503" s="3268">
        <f t="shared" si="277"/>
        <v>0</v>
      </c>
      <c r="BF503" s="3268">
        <f t="shared" si="278"/>
        <v>0</v>
      </c>
      <c r="BG503" s="3268">
        <f t="shared" si="279"/>
        <v>0</v>
      </c>
      <c r="BH503" s="3268">
        <f t="shared" si="280"/>
        <v>0</v>
      </c>
      <c r="BI503" s="3268">
        <f t="shared" si="281"/>
        <v>0</v>
      </c>
      <c r="BJ503" s="3268">
        <f t="shared" si="282"/>
        <v>0</v>
      </c>
      <c r="BK503" s="3268">
        <f t="shared" si="283"/>
        <v>0</v>
      </c>
      <c r="BL503" s="3268">
        <f t="shared" si="284"/>
        <v>0</v>
      </c>
      <c r="BM503" s="3268">
        <f t="shared" si="285"/>
        <v>0</v>
      </c>
      <c r="BN503" s="3268">
        <f t="shared" si="286"/>
        <v>0</v>
      </c>
      <c r="BO503" s="3268">
        <f t="shared" si="287"/>
        <v>0</v>
      </c>
      <c r="BP503" s="3268">
        <f t="shared" si="288"/>
        <v>0</v>
      </c>
      <c r="BQ503" s="3268">
        <f t="shared" si="289"/>
        <v>0</v>
      </c>
      <c r="BR503" s="3268">
        <f t="shared" si="290"/>
        <v>0</v>
      </c>
      <c r="BS503" s="3268">
        <f t="shared" si="291"/>
        <v>0</v>
      </c>
      <c r="BT503" s="3320">
        <f t="shared" si="292"/>
        <v>0</v>
      </c>
    </row>
    <row r="504" spans="1:72">
      <c r="A504" s="3265"/>
      <c r="B504" s="3266"/>
      <c r="C504" s="3266"/>
      <c r="D504" s="3267"/>
      <c r="E504" s="3268">
        <f t="shared" si="293"/>
        <v>0</v>
      </c>
      <c r="F504" s="3269"/>
      <c r="G504" s="3270">
        <f t="shared" si="268"/>
        <v>0</v>
      </c>
      <c r="H504" s="3271">
        <f t="shared" si="269"/>
        <v>0</v>
      </c>
      <c r="I504" s="3278"/>
      <c r="J504" s="3278"/>
      <c r="K504" s="3278"/>
      <c r="L504" s="3278"/>
      <c r="M504" s="3278"/>
      <c r="N504" s="3278"/>
      <c r="O504" s="3278"/>
      <c r="P504" s="3278"/>
      <c r="Q504" s="3278"/>
      <c r="R504" s="3278"/>
      <c r="S504" s="3278"/>
      <c r="T504" s="3278"/>
      <c r="U504" s="3278"/>
      <c r="V504" s="3278"/>
      <c r="W504" s="3278"/>
      <c r="X504" s="3278"/>
      <c r="Y504" s="3278"/>
      <c r="Z504" s="3278"/>
      <c r="AA504" s="3278"/>
      <c r="AB504" s="3278"/>
      <c r="AC504" s="3268">
        <f t="shared" si="270"/>
        <v>0</v>
      </c>
      <c r="AD504" s="3288"/>
      <c r="AE504" s="3288"/>
      <c r="AF504" s="3288"/>
      <c r="AG504" s="3288"/>
      <c r="AH504" s="3288"/>
      <c r="AI504" s="3288"/>
      <c r="AJ504" s="3288"/>
      <c r="AK504" s="3288"/>
      <c r="AL504" s="3288"/>
      <c r="AM504" s="3288"/>
      <c r="AN504" s="3288"/>
      <c r="AO504" s="3288"/>
      <c r="AP504" s="3288"/>
      <c r="AQ504" s="3288"/>
      <c r="AR504" s="3288"/>
      <c r="AS504" s="3288"/>
      <c r="AT504" s="3298"/>
      <c r="AU504" s="3299"/>
      <c r="AV504" s="972">
        <f t="shared" si="294"/>
        <v>0</v>
      </c>
      <c r="AW504" s="972">
        <f t="shared" si="295"/>
        <v>0</v>
      </c>
      <c r="AX504" s="972">
        <f t="shared" si="296"/>
        <v>0</v>
      </c>
      <c r="AY504" s="3313">
        <f t="shared" si="271"/>
        <v>0</v>
      </c>
      <c r="AZ504" s="3268">
        <f t="shared" si="272"/>
        <v>0</v>
      </c>
      <c r="BA504" s="3268">
        <f t="shared" si="273"/>
        <v>0</v>
      </c>
      <c r="BB504" s="3268">
        <f t="shared" si="274"/>
        <v>0</v>
      </c>
      <c r="BC504" s="3268">
        <f t="shared" si="275"/>
        <v>0</v>
      </c>
      <c r="BD504" s="3268">
        <f t="shared" si="276"/>
        <v>0</v>
      </c>
      <c r="BE504" s="3268">
        <f t="shared" si="277"/>
        <v>0</v>
      </c>
      <c r="BF504" s="3268">
        <f t="shared" si="278"/>
        <v>0</v>
      </c>
      <c r="BG504" s="3268">
        <f t="shared" si="279"/>
        <v>0</v>
      </c>
      <c r="BH504" s="3268">
        <f t="shared" si="280"/>
        <v>0</v>
      </c>
      <c r="BI504" s="3268">
        <f t="shared" si="281"/>
        <v>0</v>
      </c>
      <c r="BJ504" s="3268">
        <f t="shared" si="282"/>
        <v>0</v>
      </c>
      <c r="BK504" s="3268">
        <f t="shared" si="283"/>
        <v>0</v>
      </c>
      <c r="BL504" s="3268">
        <f t="shared" si="284"/>
        <v>0</v>
      </c>
      <c r="BM504" s="3268">
        <f t="shared" si="285"/>
        <v>0</v>
      </c>
      <c r="BN504" s="3268">
        <f t="shared" si="286"/>
        <v>0</v>
      </c>
      <c r="BO504" s="3268">
        <f t="shared" si="287"/>
        <v>0</v>
      </c>
      <c r="BP504" s="3268">
        <f t="shared" si="288"/>
        <v>0</v>
      </c>
      <c r="BQ504" s="3268">
        <f t="shared" si="289"/>
        <v>0</v>
      </c>
      <c r="BR504" s="3268">
        <f t="shared" si="290"/>
        <v>0</v>
      </c>
      <c r="BS504" s="3268">
        <f t="shared" si="291"/>
        <v>0</v>
      </c>
      <c r="BT504" s="3320">
        <f t="shared" si="292"/>
        <v>0</v>
      </c>
    </row>
    <row r="505" spans="1:72">
      <c r="A505" s="3265"/>
      <c r="B505" s="3266"/>
      <c r="C505" s="3266"/>
      <c r="D505" s="3267"/>
      <c r="E505" s="3268">
        <f t="shared" si="293"/>
        <v>0</v>
      </c>
      <c r="F505" s="3269"/>
      <c r="G505" s="3270">
        <f t="shared" si="268"/>
        <v>0</v>
      </c>
      <c r="H505" s="3271">
        <f t="shared" si="269"/>
        <v>0</v>
      </c>
      <c r="I505" s="3278"/>
      <c r="J505" s="3278"/>
      <c r="K505" s="3278"/>
      <c r="L505" s="3278"/>
      <c r="M505" s="3278"/>
      <c r="N505" s="3278"/>
      <c r="O505" s="3278"/>
      <c r="P505" s="3278"/>
      <c r="Q505" s="3278"/>
      <c r="R505" s="3278"/>
      <c r="S505" s="3278"/>
      <c r="T505" s="3278"/>
      <c r="U505" s="3278"/>
      <c r="V505" s="3278"/>
      <c r="W505" s="3278"/>
      <c r="X505" s="3278"/>
      <c r="Y505" s="3278"/>
      <c r="Z505" s="3278"/>
      <c r="AA505" s="3278"/>
      <c r="AB505" s="3278"/>
      <c r="AC505" s="3268">
        <f t="shared" si="270"/>
        <v>0</v>
      </c>
      <c r="AD505" s="3288"/>
      <c r="AE505" s="3288"/>
      <c r="AF505" s="3288"/>
      <c r="AG505" s="3288"/>
      <c r="AH505" s="3288"/>
      <c r="AI505" s="3288"/>
      <c r="AJ505" s="3288"/>
      <c r="AK505" s="3288"/>
      <c r="AL505" s="3288"/>
      <c r="AM505" s="3288"/>
      <c r="AN505" s="3288"/>
      <c r="AO505" s="3288"/>
      <c r="AP505" s="3288"/>
      <c r="AQ505" s="3288"/>
      <c r="AR505" s="3288"/>
      <c r="AS505" s="3288"/>
      <c r="AT505" s="3298"/>
      <c r="AU505" s="3299"/>
      <c r="AV505" s="972">
        <f t="shared" si="294"/>
        <v>0</v>
      </c>
      <c r="AW505" s="972">
        <f t="shared" si="295"/>
        <v>0</v>
      </c>
      <c r="AX505" s="972">
        <f t="shared" si="296"/>
        <v>0</v>
      </c>
      <c r="AY505" s="3313">
        <f t="shared" si="271"/>
        <v>0</v>
      </c>
      <c r="AZ505" s="3268">
        <f t="shared" si="272"/>
        <v>0</v>
      </c>
      <c r="BA505" s="3268">
        <f t="shared" si="273"/>
        <v>0</v>
      </c>
      <c r="BB505" s="3268">
        <f t="shared" si="274"/>
        <v>0</v>
      </c>
      <c r="BC505" s="3268">
        <f t="shared" si="275"/>
        <v>0</v>
      </c>
      <c r="BD505" s="3268">
        <f t="shared" si="276"/>
        <v>0</v>
      </c>
      <c r="BE505" s="3268">
        <f t="shared" si="277"/>
        <v>0</v>
      </c>
      <c r="BF505" s="3268">
        <f t="shared" si="278"/>
        <v>0</v>
      </c>
      <c r="BG505" s="3268">
        <f t="shared" si="279"/>
        <v>0</v>
      </c>
      <c r="BH505" s="3268">
        <f t="shared" si="280"/>
        <v>0</v>
      </c>
      <c r="BI505" s="3268">
        <f t="shared" si="281"/>
        <v>0</v>
      </c>
      <c r="BJ505" s="3268">
        <f t="shared" si="282"/>
        <v>0</v>
      </c>
      <c r="BK505" s="3268">
        <f t="shared" si="283"/>
        <v>0</v>
      </c>
      <c r="BL505" s="3268">
        <f t="shared" si="284"/>
        <v>0</v>
      </c>
      <c r="BM505" s="3268">
        <f t="shared" si="285"/>
        <v>0</v>
      </c>
      <c r="BN505" s="3268">
        <f t="shared" si="286"/>
        <v>0</v>
      </c>
      <c r="BO505" s="3268">
        <f t="shared" si="287"/>
        <v>0</v>
      </c>
      <c r="BP505" s="3268">
        <f t="shared" si="288"/>
        <v>0</v>
      </c>
      <c r="BQ505" s="3268">
        <f t="shared" si="289"/>
        <v>0</v>
      </c>
      <c r="BR505" s="3268">
        <f t="shared" si="290"/>
        <v>0</v>
      </c>
      <c r="BS505" s="3268">
        <f t="shared" si="291"/>
        <v>0</v>
      </c>
      <c r="BT505" s="3320">
        <f t="shared" si="292"/>
        <v>0</v>
      </c>
    </row>
    <row r="506" spans="1:72">
      <c r="A506" s="3265"/>
      <c r="B506" s="3266"/>
      <c r="C506" s="3266"/>
      <c r="D506" s="3267"/>
      <c r="E506" s="3268">
        <f t="shared" si="293"/>
        <v>0</v>
      </c>
      <c r="F506" s="3269"/>
      <c r="G506" s="3270">
        <f t="shared" si="268"/>
        <v>0</v>
      </c>
      <c r="H506" s="3271">
        <f t="shared" si="269"/>
        <v>0</v>
      </c>
      <c r="I506" s="3278"/>
      <c r="J506" s="3278"/>
      <c r="K506" s="3278"/>
      <c r="L506" s="3278"/>
      <c r="M506" s="3278"/>
      <c r="N506" s="3278"/>
      <c r="O506" s="3278"/>
      <c r="P506" s="3278"/>
      <c r="Q506" s="3278"/>
      <c r="R506" s="3278"/>
      <c r="S506" s="3278"/>
      <c r="T506" s="3278"/>
      <c r="U506" s="3278"/>
      <c r="V506" s="3278"/>
      <c r="W506" s="3278"/>
      <c r="X506" s="3278"/>
      <c r="Y506" s="3278"/>
      <c r="Z506" s="3278"/>
      <c r="AA506" s="3278"/>
      <c r="AB506" s="3278"/>
      <c r="AC506" s="3268">
        <f t="shared" si="270"/>
        <v>0</v>
      </c>
      <c r="AD506" s="3288"/>
      <c r="AE506" s="3288"/>
      <c r="AF506" s="3288"/>
      <c r="AG506" s="3288"/>
      <c r="AH506" s="3288"/>
      <c r="AI506" s="3288"/>
      <c r="AJ506" s="3288"/>
      <c r="AK506" s="3288"/>
      <c r="AL506" s="3288"/>
      <c r="AM506" s="3288"/>
      <c r="AN506" s="3288"/>
      <c r="AO506" s="3288"/>
      <c r="AP506" s="3288"/>
      <c r="AQ506" s="3288"/>
      <c r="AR506" s="3288"/>
      <c r="AS506" s="3288"/>
      <c r="AT506" s="3298"/>
      <c r="AU506" s="3299"/>
      <c r="AV506" s="972">
        <f t="shared" si="294"/>
        <v>0</v>
      </c>
      <c r="AW506" s="972">
        <f t="shared" si="295"/>
        <v>0</v>
      </c>
      <c r="AX506" s="972">
        <f t="shared" si="296"/>
        <v>0</v>
      </c>
      <c r="AY506" s="3313">
        <f t="shared" si="271"/>
        <v>0</v>
      </c>
      <c r="AZ506" s="3268">
        <f t="shared" si="272"/>
        <v>0</v>
      </c>
      <c r="BA506" s="3268">
        <f t="shared" si="273"/>
        <v>0</v>
      </c>
      <c r="BB506" s="3268">
        <f t="shared" si="274"/>
        <v>0</v>
      </c>
      <c r="BC506" s="3268">
        <f t="shared" si="275"/>
        <v>0</v>
      </c>
      <c r="BD506" s="3268">
        <f t="shared" si="276"/>
        <v>0</v>
      </c>
      <c r="BE506" s="3268">
        <f t="shared" si="277"/>
        <v>0</v>
      </c>
      <c r="BF506" s="3268">
        <f t="shared" si="278"/>
        <v>0</v>
      </c>
      <c r="BG506" s="3268">
        <f t="shared" si="279"/>
        <v>0</v>
      </c>
      <c r="BH506" s="3268">
        <f t="shared" si="280"/>
        <v>0</v>
      </c>
      <c r="BI506" s="3268">
        <f t="shared" si="281"/>
        <v>0</v>
      </c>
      <c r="BJ506" s="3268">
        <f t="shared" si="282"/>
        <v>0</v>
      </c>
      <c r="BK506" s="3268">
        <f t="shared" si="283"/>
        <v>0</v>
      </c>
      <c r="BL506" s="3268">
        <f t="shared" si="284"/>
        <v>0</v>
      </c>
      <c r="BM506" s="3268">
        <f t="shared" si="285"/>
        <v>0</v>
      </c>
      <c r="BN506" s="3268">
        <f t="shared" si="286"/>
        <v>0</v>
      </c>
      <c r="BO506" s="3268">
        <f t="shared" si="287"/>
        <v>0</v>
      </c>
      <c r="BP506" s="3268">
        <f t="shared" si="288"/>
        <v>0</v>
      </c>
      <c r="BQ506" s="3268">
        <f t="shared" si="289"/>
        <v>0</v>
      </c>
      <c r="BR506" s="3268">
        <f t="shared" si="290"/>
        <v>0</v>
      </c>
      <c r="BS506" s="3268">
        <f t="shared" si="291"/>
        <v>0</v>
      </c>
      <c r="BT506" s="3320">
        <f t="shared" si="292"/>
        <v>0</v>
      </c>
    </row>
    <row r="507" spans="1:72">
      <c r="A507" s="3265"/>
      <c r="B507" s="3266"/>
      <c r="C507" s="3266"/>
      <c r="D507" s="3267"/>
      <c r="E507" s="3268">
        <f t="shared" si="293"/>
        <v>0</v>
      </c>
      <c r="F507" s="3269"/>
      <c r="G507" s="3270">
        <f t="shared" si="268"/>
        <v>0</v>
      </c>
      <c r="H507" s="3271">
        <f t="shared" si="269"/>
        <v>0</v>
      </c>
      <c r="I507" s="3278"/>
      <c r="J507" s="3278"/>
      <c r="K507" s="3278"/>
      <c r="L507" s="3278"/>
      <c r="M507" s="3278"/>
      <c r="N507" s="3278"/>
      <c r="O507" s="3278"/>
      <c r="P507" s="3278"/>
      <c r="Q507" s="3278"/>
      <c r="R507" s="3278"/>
      <c r="S507" s="3278"/>
      <c r="T507" s="3278"/>
      <c r="U507" s="3278"/>
      <c r="V507" s="3278"/>
      <c r="W507" s="3278"/>
      <c r="X507" s="3278"/>
      <c r="Y507" s="3278"/>
      <c r="Z507" s="3278"/>
      <c r="AA507" s="3278"/>
      <c r="AB507" s="3278"/>
      <c r="AC507" s="3268">
        <f t="shared" si="270"/>
        <v>0</v>
      </c>
      <c r="AD507" s="3288"/>
      <c r="AE507" s="3288"/>
      <c r="AF507" s="3288"/>
      <c r="AG507" s="3288"/>
      <c r="AH507" s="3288"/>
      <c r="AI507" s="3288"/>
      <c r="AJ507" s="3288"/>
      <c r="AK507" s="3288"/>
      <c r="AL507" s="3288"/>
      <c r="AM507" s="3288"/>
      <c r="AN507" s="3288"/>
      <c r="AO507" s="3288"/>
      <c r="AP507" s="3288"/>
      <c r="AQ507" s="3288"/>
      <c r="AR507" s="3288"/>
      <c r="AS507" s="3288"/>
      <c r="AT507" s="3298"/>
      <c r="AU507" s="3299"/>
      <c r="AV507" s="972">
        <f t="shared" si="294"/>
        <v>0</v>
      </c>
      <c r="AW507" s="972">
        <f t="shared" si="295"/>
        <v>0</v>
      </c>
      <c r="AX507" s="972">
        <f t="shared" si="296"/>
        <v>0</v>
      </c>
      <c r="AY507" s="3313">
        <f t="shared" si="271"/>
        <v>0</v>
      </c>
      <c r="AZ507" s="3268">
        <f t="shared" si="272"/>
        <v>0</v>
      </c>
      <c r="BA507" s="3268">
        <f t="shared" si="273"/>
        <v>0</v>
      </c>
      <c r="BB507" s="3268">
        <f t="shared" si="274"/>
        <v>0</v>
      </c>
      <c r="BC507" s="3268">
        <f t="shared" si="275"/>
        <v>0</v>
      </c>
      <c r="BD507" s="3268">
        <f t="shared" si="276"/>
        <v>0</v>
      </c>
      <c r="BE507" s="3268">
        <f t="shared" si="277"/>
        <v>0</v>
      </c>
      <c r="BF507" s="3268">
        <f t="shared" si="278"/>
        <v>0</v>
      </c>
      <c r="BG507" s="3268">
        <f t="shared" si="279"/>
        <v>0</v>
      </c>
      <c r="BH507" s="3268">
        <f t="shared" si="280"/>
        <v>0</v>
      </c>
      <c r="BI507" s="3268">
        <f t="shared" si="281"/>
        <v>0</v>
      </c>
      <c r="BJ507" s="3268">
        <f t="shared" si="282"/>
        <v>0</v>
      </c>
      <c r="BK507" s="3268">
        <f t="shared" si="283"/>
        <v>0</v>
      </c>
      <c r="BL507" s="3268">
        <f t="shared" si="284"/>
        <v>0</v>
      </c>
      <c r="BM507" s="3268">
        <f t="shared" si="285"/>
        <v>0</v>
      </c>
      <c r="BN507" s="3268">
        <f t="shared" si="286"/>
        <v>0</v>
      </c>
      <c r="BO507" s="3268">
        <f t="shared" si="287"/>
        <v>0</v>
      </c>
      <c r="BP507" s="3268">
        <f t="shared" si="288"/>
        <v>0</v>
      </c>
      <c r="BQ507" s="3268">
        <f t="shared" si="289"/>
        <v>0</v>
      </c>
      <c r="BR507" s="3268">
        <f t="shared" si="290"/>
        <v>0</v>
      </c>
      <c r="BS507" s="3268">
        <f t="shared" si="291"/>
        <v>0</v>
      </c>
      <c r="BT507" s="3320">
        <f t="shared" si="292"/>
        <v>0</v>
      </c>
    </row>
    <row r="508" spans="1:72">
      <c r="A508" s="3265"/>
      <c r="B508" s="3266"/>
      <c r="C508" s="3266"/>
      <c r="D508" s="3267"/>
      <c r="E508" s="3268">
        <f t="shared" si="293"/>
        <v>0</v>
      </c>
      <c r="F508" s="3269"/>
      <c r="G508" s="3270">
        <f t="shared" si="268"/>
        <v>0</v>
      </c>
      <c r="H508" s="3271">
        <f t="shared" si="269"/>
        <v>0</v>
      </c>
      <c r="I508" s="3278"/>
      <c r="J508" s="3278"/>
      <c r="K508" s="3278"/>
      <c r="L508" s="3278"/>
      <c r="M508" s="3278"/>
      <c r="N508" s="3278"/>
      <c r="O508" s="3278"/>
      <c r="P508" s="3278"/>
      <c r="Q508" s="3278"/>
      <c r="R508" s="3278"/>
      <c r="S508" s="3278"/>
      <c r="T508" s="3278"/>
      <c r="U508" s="3278"/>
      <c r="V508" s="3278"/>
      <c r="W508" s="3278"/>
      <c r="X508" s="3278"/>
      <c r="Y508" s="3278"/>
      <c r="Z508" s="3278"/>
      <c r="AA508" s="3278"/>
      <c r="AB508" s="3278"/>
      <c r="AC508" s="3268">
        <f t="shared" si="270"/>
        <v>0</v>
      </c>
      <c r="AD508" s="3288"/>
      <c r="AE508" s="3288"/>
      <c r="AF508" s="3288"/>
      <c r="AG508" s="3288"/>
      <c r="AH508" s="3288"/>
      <c r="AI508" s="3288"/>
      <c r="AJ508" s="3288"/>
      <c r="AK508" s="3288"/>
      <c r="AL508" s="3288"/>
      <c r="AM508" s="3288"/>
      <c r="AN508" s="3288"/>
      <c r="AO508" s="3288"/>
      <c r="AP508" s="3288"/>
      <c r="AQ508" s="3288"/>
      <c r="AR508" s="3288"/>
      <c r="AS508" s="3288"/>
      <c r="AT508" s="3298"/>
      <c r="AU508" s="3299"/>
      <c r="AV508" s="972">
        <f t="shared" si="294"/>
        <v>0</v>
      </c>
      <c r="AW508" s="972">
        <f t="shared" si="295"/>
        <v>0</v>
      </c>
      <c r="AX508" s="972">
        <f t="shared" si="296"/>
        <v>0</v>
      </c>
      <c r="AY508" s="3313">
        <f t="shared" si="271"/>
        <v>0</v>
      </c>
      <c r="AZ508" s="3268">
        <f t="shared" si="272"/>
        <v>0</v>
      </c>
      <c r="BA508" s="3268">
        <f t="shared" si="273"/>
        <v>0</v>
      </c>
      <c r="BB508" s="3268">
        <f t="shared" si="274"/>
        <v>0</v>
      </c>
      <c r="BC508" s="3268">
        <f t="shared" si="275"/>
        <v>0</v>
      </c>
      <c r="BD508" s="3268">
        <f t="shared" si="276"/>
        <v>0</v>
      </c>
      <c r="BE508" s="3268">
        <f t="shared" si="277"/>
        <v>0</v>
      </c>
      <c r="BF508" s="3268">
        <f t="shared" si="278"/>
        <v>0</v>
      </c>
      <c r="BG508" s="3268">
        <f t="shared" si="279"/>
        <v>0</v>
      </c>
      <c r="BH508" s="3268">
        <f t="shared" si="280"/>
        <v>0</v>
      </c>
      <c r="BI508" s="3268">
        <f t="shared" si="281"/>
        <v>0</v>
      </c>
      <c r="BJ508" s="3268">
        <f t="shared" si="282"/>
        <v>0</v>
      </c>
      <c r="BK508" s="3268">
        <f t="shared" si="283"/>
        <v>0</v>
      </c>
      <c r="BL508" s="3268">
        <f t="shared" si="284"/>
        <v>0</v>
      </c>
      <c r="BM508" s="3268">
        <f t="shared" si="285"/>
        <v>0</v>
      </c>
      <c r="BN508" s="3268">
        <f t="shared" si="286"/>
        <v>0</v>
      </c>
      <c r="BO508" s="3268">
        <f t="shared" si="287"/>
        <v>0</v>
      </c>
      <c r="BP508" s="3268">
        <f t="shared" si="288"/>
        <v>0</v>
      </c>
      <c r="BQ508" s="3268">
        <f t="shared" si="289"/>
        <v>0</v>
      </c>
      <c r="BR508" s="3268">
        <f t="shared" si="290"/>
        <v>0</v>
      </c>
      <c r="BS508" s="3268">
        <f t="shared" si="291"/>
        <v>0</v>
      </c>
      <c r="BT508" s="3320">
        <f t="shared" si="292"/>
        <v>0</v>
      </c>
    </row>
    <row r="509" spans="1:72">
      <c r="A509" s="3265"/>
      <c r="B509" s="3266"/>
      <c r="C509" s="3266"/>
      <c r="D509" s="3267"/>
      <c r="E509" s="3268">
        <f t="shared" si="293"/>
        <v>0</v>
      </c>
      <c r="F509" s="3269"/>
      <c r="G509" s="3270">
        <f t="shared" si="268"/>
        <v>0</v>
      </c>
      <c r="H509" s="3271">
        <f t="shared" si="269"/>
        <v>0</v>
      </c>
      <c r="I509" s="3278"/>
      <c r="J509" s="3278"/>
      <c r="K509" s="3278"/>
      <c r="L509" s="3278"/>
      <c r="M509" s="3278"/>
      <c r="N509" s="3278"/>
      <c r="O509" s="3278"/>
      <c r="P509" s="3278"/>
      <c r="Q509" s="3278"/>
      <c r="R509" s="3278"/>
      <c r="S509" s="3278"/>
      <c r="T509" s="3278"/>
      <c r="U509" s="3278"/>
      <c r="V509" s="3278"/>
      <c r="W509" s="3278"/>
      <c r="X509" s="3278"/>
      <c r="Y509" s="3278"/>
      <c r="Z509" s="3278"/>
      <c r="AA509" s="3278"/>
      <c r="AB509" s="3278"/>
      <c r="AC509" s="3268">
        <f t="shared" si="270"/>
        <v>0</v>
      </c>
      <c r="AD509" s="3288"/>
      <c r="AE509" s="3288"/>
      <c r="AF509" s="3288"/>
      <c r="AG509" s="3288"/>
      <c r="AH509" s="3288"/>
      <c r="AI509" s="3288"/>
      <c r="AJ509" s="3288"/>
      <c r="AK509" s="3288"/>
      <c r="AL509" s="3288"/>
      <c r="AM509" s="3288"/>
      <c r="AN509" s="3288"/>
      <c r="AO509" s="3288"/>
      <c r="AP509" s="3288"/>
      <c r="AQ509" s="3288"/>
      <c r="AR509" s="3288"/>
      <c r="AS509" s="3288"/>
      <c r="AT509" s="3298"/>
      <c r="AU509" s="3299"/>
      <c r="AV509" s="972">
        <f t="shared" si="294"/>
        <v>0</v>
      </c>
      <c r="AW509" s="972">
        <f t="shared" si="295"/>
        <v>0</v>
      </c>
      <c r="AX509" s="972">
        <f t="shared" si="296"/>
        <v>0</v>
      </c>
      <c r="AY509" s="3313">
        <f t="shared" si="271"/>
        <v>0</v>
      </c>
      <c r="AZ509" s="3268">
        <f t="shared" si="272"/>
        <v>0</v>
      </c>
      <c r="BA509" s="3268">
        <f t="shared" si="273"/>
        <v>0</v>
      </c>
      <c r="BB509" s="3268">
        <f t="shared" si="274"/>
        <v>0</v>
      </c>
      <c r="BC509" s="3268">
        <f t="shared" si="275"/>
        <v>0</v>
      </c>
      <c r="BD509" s="3268">
        <f t="shared" si="276"/>
        <v>0</v>
      </c>
      <c r="BE509" s="3268">
        <f t="shared" si="277"/>
        <v>0</v>
      </c>
      <c r="BF509" s="3268">
        <f t="shared" si="278"/>
        <v>0</v>
      </c>
      <c r="BG509" s="3268">
        <f t="shared" si="279"/>
        <v>0</v>
      </c>
      <c r="BH509" s="3268">
        <f t="shared" si="280"/>
        <v>0</v>
      </c>
      <c r="BI509" s="3268">
        <f t="shared" si="281"/>
        <v>0</v>
      </c>
      <c r="BJ509" s="3268">
        <f t="shared" si="282"/>
        <v>0</v>
      </c>
      <c r="BK509" s="3268">
        <f t="shared" si="283"/>
        <v>0</v>
      </c>
      <c r="BL509" s="3268">
        <f t="shared" si="284"/>
        <v>0</v>
      </c>
      <c r="BM509" s="3268">
        <f t="shared" si="285"/>
        <v>0</v>
      </c>
      <c r="BN509" s="3268">
        <f t="shared" si="286"/>
        <v>0</v>
      </c>
      <c r="BO509" s="3268">
        <f t="shared" si="287"/>
        <v>0</v>
      </c>
      <c r="BP509" s="3268">
        <f t="shared" si="288"/>
        <v>0</v>
      </c>
      <c r="BQ509" s="3268">
        <f t="shared" si="289"/>
        <v>0</v>
      </c>
      <c r="BR509" s="3268">
        <f t="shared" si="290"/>
        <v>0</v>
      </c>
      <c r="BS509" s="3268">
        <f t="shared" si="291"/>
        <v>0</v>
      </c>
      <c r="BT509" s="3320">
        <f t="shared" si="292"/>
        <v>0</v>
      </c>
    </row>
    <row r="510" spans="1:72">
      <c r="A510" s="3265"/>
      <c r="B510" s="3266"/>
      <c r="C510" s="3266"/>
      <c r="D510" s="3267"/>
      <c r="E510" s="3268">
        <f t="shared" si="293"/>
        <v>0</v>
      </c>
      <c r="F510" s="3269"/>
      <c r="G510" s="3270">
        <f t="shared" si="268"/>
        <v>0</v>
      </c>
      <c r="H510" s="3271">
        <f t="shared" si="269"/>
        <v>0</v>
      </c>
      <c r="I510" s="3278"/>
      <c r="J510" s="3278"/>
      <c r="K510" s="3278"/>
      <c r="L510" s="3278"/>
      <c r="M510" s="3278"/>
      <c r="N510" s="3278"/>
      <c r="O510" s="3278"/>
      <c r="P510" s="3278"/>
      <c r="Q510" s="3278"/>
      <c r="R510" s="3278"/>
      <c r="S510" s="3278"/>
      <c r="T510" s="3278"/>
      <c r="U510" s="3278"/>
      <c r="V510" s="3278"/>
      <c r="W510" s="3278"/>
      <c r="X510" s="3278"/>
      <c r="Y510" s="3278"/>
      <c r="Z510" s="3278"/>
      <c r="AA510" s="3278"/>
      <c r="AB510" s="3278"/>
      <c r="AC510" s="3268">
        <f t="shared" si="270"/>
        <v>0</v>
      </c>
      <c r="AD510" s="3288"/>
      <c r="AE510" s="3288"/>
      <c r="AF510" s="3288"/>
      <c r="AG510" s="3288"/>
      <c r="AH510" s="3288"/>
      <c r="AI510" s="3288"/>
      <c r="AJ510" s="3288"/>
      <c r="AK510" s="3288"/>
      <c r="AL510" s="3288"/>
      <c r="AM510" s="3288"/>
      <c r="AN510" s="3288"/>
      <c r="AO510" s="3288"/>
      <c r="AP510" s="3288"/>
      <c r="AQ510" s="3288"/>
      <c r="AR510" s="3288"/>
      <c r="AS510" s="3288"/>
      <c r="AT510" s="3298"/>
      <c r="AU510" s="3299"/>
      <c r="AV510" s="972">
        <f t="shared" si="294"/>
        <v>0</v>
      </c>
      <c r="AW510" s="972">
        <f t="shared" si="295"/>
        <v>0</v>
      </c>
      <c r="AX510" s="972">
        <f t="shared" si="296"/>
        <v>0</v>
      </c>
      <c r="AY510" s="3313">
        <f t="shared" si="271"/>
        <v>0</v>
      </c>
      <c r="AZ510" s="3268">
        <f t="shared" si="272"/>
        <v>0</v>
      </c>
      <c r="BA510" s="3268">
        <f t="shared" si="273"/>
        <v>0</v>
      </c>
      <c r="BB510" s="3268">
        <f t="shared" si="274"/>
        <v>0</v>
      </c>
      <c r="BC510" s="3268">
        <f t="shared" si="275"/>
        <v>0</v>
      </c>
      <c r="BD510" s="3268">
        <f t="shared" si="276"/>
        <v>0</v>
      </c>
      <c r="BE510" s="3268">
        <f t="shared" si="277"/>
        <v>0</v>
      </c>
      <c r="BF510" s="3268">
        <f t="shared" si="278"/>
        <v>0</v>
      </c>
      <c r="BG510" s="3268">
        <f t="shared" si="279"/>
        <v>0</v>
      </c>
      <c r="BH510" s="3268">
        <f t="shared" si="280"/>
        <v>0</v>
      </c>
      <c r="BI510" s="3268">
        <f t="shared" si="281"/>
        <v>0</v>
      </c>
      <c r="BJ510" s="3268">
        <f t="shared" si="282"/>
        <v>0</v>
      </c>
      <c r="BK510" s="3268">
        <f t="shared" si="283"/>
        <v>0</v>
      </c>
      <c r="BL510" s="3268">
        <f t="shared" si="284"/>
        <v>0</v>
      </c>
      <c r="BM510" s="3268">
        <f t="shared" si="285"/>
        <v>0</v>
      </c>
      <c r="BN510" s="3268">
        <f t="shared" si="286"/>
        <v>0</v>
      </c>
      <c r="BO510" s="3268">
        <f t="shared" si="287"/>
        <v>0</v>
      </c>
      <c r="BP510" s="3268">
        <f t="shared" si="288"/>
        <v>0</v>
      </c>
      <c r="BQ510" s="3268">
        <f t="shared" si="289"/>
        <v>0</v>
      </c>
      <c r="BR510" s="3268">
        <f t="shared" si="290"/>
        <v>0</v>
      </c>
      <c r="BS510" s="3268">
        <f t="shared" si="291"/>
        <v>0</v>
      </c>
      <c r="BT510" s="3320">
        <f t="shared" si="292"/>
        <v>0</v>
      </c>
    </row>
    <row r="511" spans="1:72">
      <c r="A511" s="3265"/>
      <c r="B511" s="3266"/>
      <c r="C511" s="3266"/>
      <c r="D511" s="3267"/>
      <c r="E511" s="3268">
        <f t="shared" si="293"/>
        <v>0</v>
      </c>
      <c r="F511" s="3269"/>
      <c r="G511" s="3270">
        <f t="shared" si="268"/>
        <v>0</v>
      </c>
      <c r="H511" s="3271">
        <f t="shared" si="269"/>
        <v>0</v>
      </c>
      <c r="I511" s="3278"/>
      <c r="J511" s="3278"/>
      <c r="K511" s="3278"/>
      <c r="L511" s="3278"/>
      <c r="M511" s="3278"/>
      <c r="N511" s="3278"/>
      <c r="O511" s="3278"/>
      <c r="P511" s="3278"/>
      <c r="Q511" s="3278"/>
      <c r="R511" s="3278"/>
      <c r="S511" s="3278"/>
      <c r="T511" s="3278"/>
      <c r="U511" s="3278"/>
      <c r="V511" s="3278"/>
      <c r="W511" s="3278"/>
      <c r="X511" s="3278"/>
      <c r="Y511" s="3278"/>
      <c r="Z511" s="3278"/>
      <c r="AA511" s="3278"/>
      <c r="AB511" s="3278"/>
      <c r="AC511" s="3268">
        <f t="shared" si="270"/>
        <v>0</v>
      </c>
      <c r="AD511" s="3288"/>
      <c r="AE511" s="3288"/>
      <c r="AF511" s="3288"/>
      <c r="AG511" s="3288"/>
      <c r="AH511" s="3288"/>
      <c r="AI511" s="3288"/>
      <c r="AJ511" s="3288"/>
      <c r="AK511" s="3288"/>
      <c r="AL511" s="3288"/>
      <c r="AM511" s="3288"/>
      <c r="AN511" s="3288"/>
      <c r="AO511" s="3288"/>
      <c r="AP511" s="3288"/>
      <c r="AQ511" s="3288"/>
      <c r="AR511" s="3288"/>
      <c r="AS511" s="3288"/>
      <c r="AT511" s="3298"/>
      <c r="AU511" s="3299"/>
      <c r="AV511" s="972">
        <f t="shared" si="294"/>
        <v>0</v>
      </c>
      <c r="AW511" s="972">
        <f t="shared" si="295"/>
        <v>0</v>
      </c>
      <c r="AX511" s="972">
        <f t="shared" si="296"/>
        <v>0</v>
      </c>
      <c r="AY511" s="3313">
        <f t="shared" si="271"/>
        <v>0</v>
      </c>
      <c r="AZ511" s="3268">
        <f t="shared" si="272"/>
        <v>0</v>
      </c>
      <c r="BA511" s="3268">
        <f t="shared" si="273"/>
        <v>0</v>
      </c>
      <c r="BB511" s="3268">
        <f t="shared" si="274"/>
        <v>0</v>
      </c>
      <c r="BC511" s="3268">
        <f t="shared" si="275"/>
        <v>0</v>
      </c>
      <c r="BD511" s="3268">
        <f t="shared" si="276"/>
        <v>0</v>
      </c>
      <c r="BE511" s="3268">
        <f t="shared" si="277"/>
        <v>0</v>
      </c>
      <c r="BF511" s="3268">
        <f t="shared" si="278"/>
        <v>0</v>
      </c>
      <c r="BG511" s="3268">
        <f t="shared" si="279"/>
        <v>0</v>
      </c>
      <c r="BH511" s="3268">
        <f t="shared" si="280"/>
        <v>0</v>
      </c>
      <c r="BI511" s="3268">
        <f t="shared" si="281"/>
        <v>0</v>
      </c>
      <c r="BJ511" s="3268">
        <f t="shared" si="282"/>
        <v>0</v>
      </c>
      <c r="BK511" s="3268">
        <f t="shared" si="283"/>
        <v>0</v>
      </c>
      <c r="BL511" s="3268">
        <f t="shared" si="284"/>
        <v>0</v>
      </c>
      <c r="BM511" s="3268">
        <f t="shared" si="285"/>
        <v>0</v>
      </c>
      <c r="BN511" s="3268">
        <f t="shared" si="286"/>
        <v>0</v>
      </c>
      <c r="BO511" s="3268">
        <f t="shared" si="287"/>
        <v>0</v>
      </c>
      <c r="BP511" s="3268">
        <f t="shared" si="288"/>
        <v>0</v>
      </c>
      <c r="BQ511" s="3268">
        <f t="shared" si="289"/>
        <v>0</v>
      </c>
      <c r="BR511" s="3268">
        <f t="shared" si="290"/>
        <v>0</v>
      </c>
      <c r="BS511" s="3268">
        <f t="shared" si="291"/>
        <v>0</v>
      </c>
      <c r="BT511" s="3320">
        <f t="shared" si="292"/>
        <v>0</v>
      </c>
    </row>
    <row r="512" spans="1:72">
      <c r="A512" s="3265"/>
      <c r="B512" s="3266"/>
      <c r="C512" s="3266"/>
      <c r="D512" s="3267"/>
      <c r="E512" s="3268">
        <f t="shared" si="293"/>
        <v>0</v>
      </c>
      <c r="F512" s="3269"/>
      <c r="G512" s="3270">
        <f t="shared" si="268"/>
        <v>0</v>
      </c>
      <c r="H512" s="3271">
        <f t="shared" si="269"/>
        <v>0</v>
      </c>
      <c r="I512" s="3278"/>
      <c r="J512" s="3278"/>
      <c r="K512" s="3278"/>
      <c r="L512" s="3278"/>
      <c r="M512" s="3278"/>
      <c r="N512" s="3278"/>
      <c r="O512" s="3278"/>
      <c r="P512" s="3278"/>
      <c r="Q512" s="3278"/>
      <c r="R512" s="3278"/>
      <c r="S512" s="3278"/>
      <c r="T512" s="3278"/>
      <c r="U512" s="3278"/>
      <c r="V512" s="3278"/>
      <c r="W512" s="3278"/>
      <c r="X512" s="3278"/>
      <c r="Y512" s="3278"/>
      <c r="Z512" s="3278"/>
      <c r="AA512" s="3278"/>
      <c r="AB512" s="3278"/>
      <c r="AC512" s="3268">
        <f t="shared" si="270"/>
        <v>0</v>
      </c>
      <c r="AD512" s="3288"/>
      <c r="AE512" s="3288"/>
      <c r="AF512" s="3288"/>
      <c r="AG512" s="3288"/>
      <c r="AH512" s="3288"/>
      <c r="AI512" s="3288"/>
      <c r="AJ512" s="3288"/>
      <c r="AK512" s="3288"/>
      <c r="AL512" s="3288"/>
      <c r="AM512" s="3288"/>
      <c r="AN512" s="3288"/>
      <c r="AO512" s="3288"/>
      <c r="AP512" s="3288"/>
      <c r="AQ512" s="3288"/>
      <c r="AR512" s="3288"/>
      <c r="AS512" s="3288"/>
      <c r="AT512" s="3298"/>
      <c r="AU512" s="3299"/>
      <c r="AV512" s="972">
        <f t="shared" si="294"/>
        <v>0</v>
      </c>
      <c r="AW512" s="972">
        <f t="shared" si="295"/>
        <v>0</v>
      </c>
      <c r="AX512" s="972">
        <f t="shared" si="296"/>
        <v>0</v>
      </c>
      <c r="AY512" s="3313">
        <f t="shared" si="271"/>
        <v>0</v>
      </c>
      <c r="AZ512" s="3268">
        <f t="shared" si="272"/>
        <v>0</v>
      </c>
      <c r="BA512" s="3268">
        <f t="shared" si="273"/>
        <v>0</v>
      </c>
      <c r="BB512" s="3268">
        <f t="shared" si="274"/>
        <v>0</v>
      </c>
      <c r="BC512" s="3268">
        <f t="shared" si="275"/>
        <v>0</v>
      </c>
      <c r="BD512" s="3268">
        <f t="shared" si="276"/>
        <v>0</v>
      </c>
      <c r="BE512" s="3268">
        <f t="shared" si="277"/>
        <v>0</v>
      </c>
      <c r="BF512" s="3268">
        <f t="shared" si="278"/>
        <v>0</v>
      </c>
      <c r="BG512" s="3268">
        <f t="shared" si="279"/>
        <v>0</v>
      </c>
      <c r="BH512" s="3268">
        <f t="shared" si="280"/>
        <v>0</v>
      </c>
      <c r="BI512" s="3268">
        <f t="shared" si="281"/>
        <v>0</v>
      </c>
      <c r="BJ512" s="3268">
        <f t="shared" si="282"/>
        <v>0</v>
      </c>
      <c r="BK512" s="3268">
        <f t="shared" si="283"/>
        <v>0</v>
      </c>
      <c r="BL512" s="3268">
        <f t="shared" si="284"/>
        <v>0</v>
      </c>
      <c r="BM512" s="3268">
        <f t="shared" si="285"/>
        <v>0</v>
      </c>
      <c r="BN512" s="3268">
        <f t="shared" si="286"/>
        <v>0</v>
      </c>
      <c r="BO512" s="3268">
        <f t="shared" si="287"/>
        <v>0</v>
      </c>
      <c r="BP512" s="3268">
        <f t="shared" si="288"/>
        <v>0</v>
      </c>
      <c r="BQ512" s="3268">
        <f t="shared" si="289"/>
        <v>0</v>
      </c>
      <c r="BR512" s="3268">
        <f t="shared" si="290"/>
        <v>0</v>
      </c>
      <c r="BS512" s="3268">
        <f t="shared" si="291"/>
        <v>0</v>
      </c>
      <c r="BT512" s="3320">
        <f t="shared" si="292"/>
        <v>0</v>
      </c>
    </row>
    <row r="513" spans="1:72">
      <c r="A513" s="3265"/>
      <c r="B513" s="3266"/>
      <c r="C513" s="3266"/>
      <c r="D513" s="3267"/>
      <c r="E513" s="3268">
        <f t="shared" si="293"/>
        <v>0</v>
      </c>
      <c r="F513" s="3269"/>
      <c r="G513" s="3270">
        <f t="shared" si="268"/>
        <v>0</v>
      </c>
      <c r="H513" s="3271">
        <f t="shared" si="269"/>
        <v>0</v>
      </c>
      <c r="I513" s="3278"/>
      <c r="J513" s="3278"/>
      <c r="K513" s="3278"/>
      <c r="L513" s="3278"/>
      <c r="M513" s="3278"/>
      <c r="N513" s="3278"/>
      <c r="O513" s="3278"/>
      <c r="P513" s="3278"/>
      <c r="Q513" s="3278"/>
      <c r="R513" s="3278"/>
      <c r="S513" s="3278"/>
      <c r="T513" s="3278"/>
      <c r="U513" s="3278"/>
      <c r="V513" s="3278"/>
      <c r="W513" s="3278"/>
      <c r="X513" s="3278"/>
      <c r="Y513" s="3278"/>
      <c r="Z513" s="3278"/>
      <c r="AA513" s="3278"/>
      <c r="AB513" s="3278"/>
      <c r="AC513" s="3268">
        <f t="shared" si="270"/>
        <v>0</v>
      </c>
      <c r="AD513" s="3288"/>
      <c r="AE513" s="3288"/>
      <c r="AF513" s="3288"/>
      <c r="AG513" s="3288"/>
      <c r="AH513" s="3288"/>
      <c r="AI513" s="3288"/>
      <c r="AJ513" s="3288"/>
      <c r="AK513" s="3288"/>
      <c r="AL513" s="3288"/>
      <c r="AM513" s="3288"/>
      <c r="AN513" s="3288"/>
      <c r="AO513" s="3288"/>
      <c r="AP513" s="3288"/>
      <c r="AQ513" s="3288"/>
      <c r="AR513" s="3288"/>
      <c r="AS513" s="3288"/>
      <c r="AT513" s="3298"/>
      <c r="AU513" s="3299"/>
      <c r="AV513" s="972">
        <f t="shared" si="294"/>
        <v>0</v>
      </c>
      <c r="AW513" s="972">
        <f t="shared" si="295"/>
        <v>0</v>
      </c>
      <c r="AX513" s="972">
        <f t="shared" si="296"/>
        <v>0</v>
      </c>
      <c r="AY513" s="3313">
        <f t="shared" si="271"/>
        <v>0</v>
      </c>
      <c r="AZ513" s="3268">
        <f t="shared" si="272"/>
        <v>0</v>
      </c>
      <c r="BA513" s="3268">
        <f t="shared" si="273"/>
        <v>0</v>
      </c>
      <c r="BB513" s="3268">
        <f t="shared" si="274"/>
        <v>0</v>
      </c>
      <c r="BC513" s="3268">
        <f t="shared" si="275"/>
        <v>0</v>
      </c>
      <c r="BD513" s="3268">
        <f t="shared" si="276"/>
        <v>0</v>
      </c>
      <c r="BE513" s="3268">
        <f t="shared" si="277"/>
        <v>0</v>
      </c>
      <c r="BF513" s="3268">
        <f t="shared" si="278"/>
        <v>0</v>
      </c>
      <c r="BG513" s="3268">
        <f t="shared" si="279"/>
        <v>0</v>
      </c>
      <c r="BH513" s="3268">
        <f t="shared" si="280"/>
        <v>0</v>
      </c>
      <c r="BI513" s="3268">
        <f t="shared" si="281"/>
        <v>0</v>
      </c>
      <c r="BJ513" s="3268">
        <f t="shared" si="282"/>
        <v>0</v>
      </c>
      <c r="BK513" s="3268">
        <f t="shared" si="283"/>
        <v>0</v>
      </c>
      <c r="BL513" s="3268">
        <f t="shared" si="284"/>
        <v>0</v>
      </c>
      <c r="BM513" s="3268">
        <f t="shared" si="285"/>
        <v>0</v>
      </c>
      <c r="BN513" s="3268">
        <f t="shared" si="286"/>
        <v>0</v>
      </c>
      <c r="BO513" s="3268">
        <f t="shared" si="287"/>
        <v>0</v>
      </c>
      <c r="BP513" s="3268">
        <f t="shared" si="288"/>
        <v>0</v>
      </c>
      <c r="BQ513" s="3268">
        <f t="shared" si="289"/>
        <v>0</v>
      </c>
      <c r="BR513" s="3268">
        <f t="shared" si="290"/>
        <v>0</v>
      </c>
      <c r="BS513" s="3268">
        <f t="shared" si="291"/>
        <v>0</v>
      </c>
      <c r="BT513" s="3320">
        <f t="shared" si="292"/>
        <v>0</v>
      </c>
    </row>
    <row r="514" spans="1:72">
      <c r="A514" s="3265"/>
      <c r="B514" s="3266"/>
      <c r="C514" s="3266"/>
      <c r="D514" s="3267"/>
      <c r="E514" s="3268">
        <f t="shared" si="293"/>
        <v>0</v>
      </c>
      <c r="F514" s="3269"/>
      <c r="G514" s="3270">
        <f t="shared" si="268"/>
        <v>0</v>
      </c>
      <c r="H514" s="3271">
        <f t="shared" si="269"/>
        <v>0</v>
      </c>
      <c r="I514" s="3278"/>
      <c r="J514" s="3278"/>
      <c r="K514" s="3278"/>
      <c r="L514" s="3278"/>
      <c r="M514" s="3278"/>
      <c r="N514" s="3278"/>
      <c r="O514" s="3278"/>
      <c r="P514" s="3278"/>
      <c r="Q514" s="3278"/>
      <c r="R514" s="3278"/>
      <c r="S514" s="3278"/>
      <c r="T514" s="3278"/>
      <c r="U514" s="3278"/>
      <c r="V514" s="3278"/>
      <c r="W514" s="3278"/>
      <c r="X514" s="3278"/>
      <c r="Y514" s="3278"/>
      <c r="Z514" s="3278"/>
      <c r="AA514" s="3278"/>
      <c r="AB514" s="3278"/>
      <c r="AC514" s="3268">
        <f t="shared" si="270"/>
        <v>0</v>
      </c>
      <c r="AD514" s="3288"/>
      <c r="AE514" s="3288"/>
      <c r="AF514" s="3288"/>
      <c r="AG514" s="3288"/>
      <c r="AH514" s="3288"/>
      <c r="AI514" s="3288"/>
      <c r="AJ514" s="3288"/>
      <c r="AK514" s="3288"/>
      <c r="AL514" s="3288"/>
      <c r="AM514" s="3288"/>
      <c r="AN514" s="3288"/>
      <c r="AO514" s="3288"/>
      <c r="AP514" s="3288"/>
      <c r="AQ514" s="3288"/>
      <c r="AR514" s="3288"/>
      <c r="AS514" s="3288"/>
      <c r="AT514" s="3298"/>
      <c r="AU514" s="3299"/>
      <c r="AV514" s="972">
        <f t="shared" si="294"/>
        <v>0</v>
      </c>
      <c r="AW514" s="972">
        <f t="shared" si="295"/>
        <v>0</v>
      </c>
      <c r="AX514" s="972">
        <f t="shared" si="296"/>
        <v>0</v>
      </c>
      <c r="AY514" s="3313">
        <f t="shared" si="271"/>
        <v>0</v>
      </c>
      <c r="AZ514" s="3268">
        <f t="shared" si="272"/>
        <v>0</v>
      </c>
      <c r="BA514" s="3268">
        <f t="shared" si="273"/>
        <v>0</v>
      </c>
      <c r="BB514" s="3268">
        <f t="shared" si="274"/>
        <v>0</v>
      </c>
      <c r="BC514" s="3268">
        <f t="shared" si="275"/>
        <v>0</v>
      </c>
      <c r="BD514" s="3268">
        <f t="shared" si="276"/>
        <v>0</v>
      </c>
      <c r="BE514" s="3268">
        <f t="shared" si="277"/>
        <v>0</v>
      </c>
      <c r="BF514" s="3268">
        <f t="shared" si="278"/>
        <v>0</v>
      </c>
      <c r="BG514" s="3268">
        <f t="shared" si="279"/>
        <v>0</v>
      </c>
      <c r="BH514" s="3268">
        <f t="shared" si="280"/>
        <v>0</v>
      </c>
      <c r="BI514" s="3268">
        <f t="shared" si="281"/>
        <v>0</v>
      </c>
      <c r="BJ514" s="3268">
        <f t="shared" si="282"/>
        <v>0</v>
      </c>
      <c r="BK514" s="3268">
        <f t="shared" si="283"/>
        <v>0</v>
      </c>
      <c r="BL514" s="3268">
        <f t="shared" si="284"/>
        <v>0</v>
      </c>
      <c r="BM514" s="3268">
        <f t="shared" si="285"/>
        <v>0</v>
      </c>
      <c r="BN514" s="3268">
        <f t="shared" si="286"/>
        <v>0</v>
      </c>
      <c r="BO514" s="3268">
        <f t="shared" si="287"/>
        <v>0</v>
      </c>
      <c r="BP514" s="3268">
        <f t="shared" si="288"/>
        <v>0</v>
      </c>
      <c r="BQ514" s="3268">
        <f t="shared" si="289"/>
        <v>0</v>
      </c>
      <c r="BR514" s="3268">
        <f t="shared" si="290"/>
        <v>0</v>
      </c>
      <c r="BS514" s="3268">
        <f t="shared" si="291"/>
        <v>0</v>
      </c>
      <c r="BT514" s="3320">
        <f t="shared" si="292"/>
        <v>0</v>
      </c>
    </row>
    <row r="515" spans="1:72">
      <c r="A515" s="3265"/>
      <c r="B515" s="3266"/>
      <c r="C515" s="3266"/>
      <c r="D515" s="3267"/>
      <c r="E515" s="3268">
        <f t="shared" si="293"/>
        <v>0</v>
      </c>
      <c r="F515" s="3269"/>
      <c r="G515" s="3270">
        <f t="shared" si="268"/>
        <v>0</v>
      </c>
      <c r="H515" s="3271">
        <f t="shared" si="269"/>
        <v>0</v>
      </c>
      <c r="I515" s="3278"/>
      <c r="J515" s="3278"/>
      <c r="K515" s="3278"/>
      <c r="L515" s="3278"/>
      <c r="M515" s="3278"/>
      <c r="N515" s="3278"/>
      <c r="O515" s="3278"/>
      <c r="P515" s="3278"/>
      <c r="Q515" s="3278"/>
      <c r="R515" s="3278"/>
      <c r="S515" s="3278"/>
      <c r="T515" s="3278"/>
      <c r="U515" s="3278"/>
      <c r="V515" s="3278"/>
      <c r="W515" s="3278"/>
      <c r="X515" s="3278"/>
      <c r="Y515" s="3278"/>
      <c r="Z515" s="3278"/>
      <c r="AA515" s="3278"/>
      <c r="AB515" s="3278"/>
      <c r="AC515" s="3268">
        <f t="shared" si="270"/>
        <v>0</v>
      </c>
      <c r="AD515" s="3288"/>
      <c r="AE515" s="3288"/>
      <c r="AF515" s="3288"/>
      <c r="AG515" s="3288"/>
      <c r="AH515" s="3288"/>
      <c r="AI515" s="3288"/>
      <c r="AJ515" s="3288"/>
      <c r="AK515" s="3288"/>
      <c r="AL515" s="3288"/>
      <c r="AM515" s="3288"/>
      <c r="AN515" s="3288"/>
      <c r="AO515" s="3288"/>
      <c r="AP515" s="3288"/>
      <c r="AQ515" s="3288"/>
      <c r="AR515" s="3288"/>
      <c r="AS515" s="3288"/>
      <c r="AT515" s="3298"/>
      <c r="AU515" s="3299"/>
      <c r="AV515" s="972">
        <f t="shared" si="294"/>
        <v>0</v>
      </c>
      <c r="AW515" s="972">
        <f t="shared" si="295"/>
        <v>0</v>
      </c>
      <c r="AX515" s="972">
        <f t="shared" si="296"/>
        <v>0</v>
      </c>
      <c r="AY515" s="3313">
        <f t="shared" si="271"/>
        <v>0</v>
      </c>
      <c r="AZ515" s="3268">
        <f t="shared" si="272"/>
        <v>0</v>
      </c>
      <c r="BA515" s="3268">
        <f t="shared" si="273"/>
        <v>0</v>
      </c>
      <c r="BB515" s="3268">
        <f t="shared" si="274"/>
        <v>0</v>
      </c>
      <c r="BC515" s="3268">
        <f t="shared" si="275"/>
        <v>0</v>
      </c>
      <c r="BD515" s="3268">
        <f t="shared" si="276"/>
        <v>0</v>
      </c>
      <c r="BE515" s="3268">
        <f t="shared" si="277"/>
        <v>0</v>
      </c>
      <c r="BF515" s="3268">
        <f t="shared" si="278"/>
        <v>0</v>
      </c>
      <c r="BG515" s="3268">
        <f t="shared" si="279"/>
        <v>0</v>
      </c>
      <c r="BH515" s="3268">
        <f t="shared" si="280"/>
        <v>0</v>
      </c>
      <c r="BI515" s="3268">
        <f t="shared" si="281"/>
        <v>0</v>
      </c>
      <c r="BJ515" s="3268">
        <f t="shared" si="282"/>
        <v>0</v>
      </c>
      <c r="BK515" s="3268">
        <f t="shared" si="283"/>
        <v>0</v>
      </c>
      <c r="BL515" s="3268">
        <f t="shared" si="284"/>
        <v>0</v>
      </c>
      <c r="BM515" s="3268">
        <f t="shared" si="285"/>
        <v>0</v>
      </c>
      <c r="BN515" s="3268">
        <f t="shared" si="286"/>
        <v>0</v>
      </c>
      <c r="BO515" s="3268">
        <f t="shared" si="287"/>
        <v>0</v>
      </c>
      <c r="BP515" s="3268">
        <f t="shared" si="288"/>
        <v>0</v>
      </c>
      <c r="BQ515" s="3268">
        <f t="shared" si="289"/>
        <v>0</v>
      </c>
      <c r="BR515" s="3268">
        <f t="shared" si="290"/>
        <v>0</v>
      </c>
      <c r="BS515" s="3268">
        <f t="shared" si="291"/>
        <v>0</v>
      </c>
      <c r="BT515" s="3320">
        <f t="shared" si="292"/>
        <v>0</v>
      </c>
    </row>
    <row r="516" spans="1:72">
      <c r="A516" s="3265"/>
      <c r="B516" s="3266"/>
      <c r="C516" s="3266"/>
      <c r="D516" s="3267"/>
      <c r="E516" s="3268">
        <f t="shared" si="293"/>
        <v>0</v>
      </c>
      <c r="F516" s="3269"/>
      <c r="G516" s="3270">
        <f t="shared" si="268"/>
        <v>0</v>
      </c>
      <c r="H516" s="3271">
        <f t="shared" si="269"/>
        <v>0</v>
      </c>
      <c r="I516" s="3278"/>
      <c r="J516" s="3278"/>
      <c r="K516" s="3278"/>
      <c r="L516" s="3278"/>
      <c r="M516" s="3278"/>
      <c r="N516" s="3278"/>
      <c r="O516" s="3278"/>
      <c r="P516" s="3278"/>
      <c r="Q516" s="3278"/>
      <c r="R516" s="3278"/>
      <c r="S516" s="3278"/>
      <c r="T516" s="3278"/>
      <c r="U516" s="3278"/>
      <c r="V516" s="3278"/>
      <c r="W516" s="3278"/>
      <c r="X516" s="3278"/>
      <c r="Y516" s="3278"/>
      <c r="Z516" s="3278"/>
      <c r="AA516" s="3278"/>
      <c r="AB516" s="3278"/>
      <c r="AC516" s="3268">
        <f t="shared" si="270"/>
        <v>0</v>
      </c>
      <c r="AD516" s="3288"/>
      <c r="AE516" s="3288"/>
      <c r="AF516" s="3288"/>
      <c r="AG516" s="3288"/>
      <c r="AH516" s="3288"/>
      <c r="AI516" s="3288"/>
      <c r="AJ516" s="3288"/>
      <c r="AK516" s="3288"/>
      <c r="AL516" s="3288"/>
      <c r="AM516" s="3288"/>
      <c r="AN516" s="3288"/>
      <c r="AO516" s="3288"/>
      <c r="AP516" s="3288"/>
      <c r="AQ516" s="3288"/>
      <c r="AR516" s="3288"/>
      <c r="AS516" s="3288"/>
      <c r="AT516" s="3298"/>
      <c r="AU516" s="3299"/>
      <c r="AV516" s="972">
        <f t="shared" si="294"/>
        <v>0</v>
      </c>
      <c r="AW516" s="972">
        <f t="shared" si="295"/>
        <v>0</v>
      </c>
      <c r="AX516" s="972">
        <f t="shared" si="296"/>
        <v>0</v>
      </c>
      <c r="AY516" s="3313">
        <f t="shared" si="271"/>
        <v>0</v>
      </c>
      <c r="AZ516" s="3268">
        <f t="shared" si="272"/>
        <v>0</v>
      </c>
      <c r="BA516" s="3268">
        <f t="shared" si="273"/>
        <v>0</v>
      </c>
      <c r="BB516" s="3268">
        <f t="shared" si="274"/>
        <v>0</v>
      </c>
      <c r="BC516" s="3268">
        <f t="shared" si="275"/>
        <v>0</v>
      </c>
      <c r="BD516" s="3268">
        <f t="shared" si="276"/>
        <v>0</v>
      </c>
      <c r="BE516" s="3268">
        <f t="shared" si="277"/>
        <v>0</v>
      </c>
      <c r="BF516" s="3268">
        <f t="shared" si="278"/>
        <v>0</v>
      </c>
      <c r="BG516" s="3268">
        <f t="shared" si="279"/>
        <v>0</v>
      </c>
      <c r="BH516" s="3268">
        <f t="shared" si="280"/>
        <v>0</v>
      </c>
      <c r="BI516" s="3268">
        <f t="shared" si="281"/>
        <v>0</v>
      </c>
      <c r="BJ516" s="3268">
        <f t="shared" si="282"/>
        <v>0</v>
      </c>
      <c r="BK516" s="3268">
        <f t="shared" si="283"/>
        <v>0</v>
      </c>
      <c r="BL516" s="3268">
        <f t="shared" si="284"/>
        <v>0</v>
      </c>
      <c r="BM516" s="3268">
        <f t="shared" si="285"/>
        <v>0</v>
      </c>
      <c r="BN516" s="3268">
        <f t="shared" si="286"/>
        <v>0</v>
      </c>
      <c r="BO516" s="3268">
        <f t="shared" si="287"/>
        <v>0</v>
      </c>
      <c r="BP516" s="3268">
        <f t="shared" si="288"/>
        <v>0</v>
      </c>
      <c r="BQ516" s="3268">
        <f t="shared" si="289"/>
        <v>0</v>
      </c>
      <c r="BR516" s="3268">
        <f t="shared" si="290"/>
        <v>0</v>
      </c>
      <c r="BS516" s="3268">
        <f t="shared" si="291"/>
        <v>0</v>
      </c>
      <c r="BT516" s="3320">
        <f t="shared" si="292"/>
        <v>0</v>
      </c>
    </row>
    <row r="517" spans="1:72">
      <c r="A517" s="3265"/>
      <c r="B517" s="3266"/>
      <c r="C517" s="3266"/>
      <c r="D517" s="3267"/>
      <c r="E517" s="3268">
        <f t="shared" si="293"/>
        <v>0</v>
      </c>
      <c r="F517" s="3269"/>
      <c r="G517" s="3270">
        <f t="shared" si="268"/>
        <v>0</v>
      </c>
      <c r="H517" s="3271">
        <f t="shared" si="269"/>
        <v>0</v>
      </c>
      <c r="I517" s="3278"/>
      <c r="J517" s="3278"/>
      <c r="K517" s="3278"/>
      <c r="L517" s="3278"/>
      <c r="M517" s="3278"/>
      <c r="N517" s="3278"/>
      <c r="O517" s="3278"/>
      <c r="P517" s="3278"/>
      <c r="Q517" s="3278"/>
      <c r="R517" s="3278"/>
      <c r="S517" s="3278"/>
      <c r="T517" s="3278"/>
      <c r="U517" s="3278"/>
      <c r="V517" s="3278"/>
      <c r="W517" s="3278"/>
      <c r="X517" s="3278"/>
      <c r="Y517" s="3278"/>
      <c r="Z517" s="3278"/>
      <c r="AA517" s="3278"/>
      <c r="AB517" s="3278"/>
      <c r="AC517" s="3268">
        <f t="shared" si="270"/>
        <v>0</v>
      </c>
      <c r="AD517" s="3288"/>
      <c r="AE517" s="3288"/>
      <c r="AF517" s="3288"/>
      <c r="AG517" s="3288"/>
      <c r="AH517" s="3288"/>
      <c r="AI517" s="3288"/>
      <c r="AJ517" s="3288"/>
      <c r="AK517" s="3288"/>
      <c r="AL517" s="3288"/>
      <c r="AM517" s="3288"/>
      <c r="AN517" s="3288"/>
      <c r="AO517" s="3288"/>
      <c r="AP517" s="3288"/>
      <c r="AQ517" s="3288"/>
      <c r="AR517" s="3288"/>
      <c r="AS517" s="3288"/>
      <c r="AT517" s="3298"/>
      <c r="AU517" s="3299"/>
      <c r="AV517" s="972">
        <f t="shared" si="294"/>
        <v>0</v>
      </c>
      <c r="AW517" s="972">
        <f t="shared" si="295"/>
        <v>0</v>
      </c>
      <c r="AX517" s="972">
        <f t="shared" si="296"/>
        <v>0</v>
      </c>
      <c r="AY517" s="3313">
        <f t="shared" si="271"/>
        <v>0</v>
      </c>
      <c r="AZ517" s="3268">
        <f t="shared" si="272"/>
        <v>0</v>
      </c>
      <c r="BA517" s="3268">
        <f t="shared" si="273"/>
        <v>0</v>
      </c>
      <c r="BB517" s="3268">
        <f t="shared" si="274"/>
        <v>0</v>
      </c>
      <c r="BC517" s="3268">
        <f t="shared" si="275"/>
        <v>0</v>
      </c>
      <c r="BD517" s="3268">
        <f t="shared" si="276"/>
        <v>0</v>
      </c>
      <c r="BE517" s="3268">
        <f t="shared" si="277"/>
        <v>0</v>
      </c>
      <c r="BF517" s="3268">
        <f t="shared" si="278"/>
        <v>0</v>
      </c>
      <c r="BG517" s="3268">
        <f t="shared" si="279"/>
        <v>0</v>
      </c>
      <c r="BH517" s="3268">
        <f t="shared" si="280"/>
        <v>0</v>
      </c>
      <c r="BI517" s="3268">
        <f t="shared" si="281"/>
        <v>0</v>
      </c>
      <c r="BJ517" s="3268">
        <f t="shared" si="282"/>
        <v>0</v>
      </c>
      <c r="BK517" s="3268">
        <f t="shared" si="283"/>
        <v>0</v>
      </c>
      <c r="BL517" s="3268">
        <f t="shared" si="284"/>
        <v>0</v>
      </c>
      <c r="BM517" s="3268">
        <f t="shared" si="285"/>
        <v>0</v>
      </c>
      <c r="BN517" s="3268">
        <f t="shared" si="286"/>
        <v>0</v>
      </c>
      <c r="BO517" s="3268">
        <f t="shared" si="287"/>
        <v>0</v>
      </c>
      <c r="BP517" s="3268">
        <f t="shared" si="288"/>
        <v>0</v>
      </c>
      <c r="BQ517" s="3268">
        <f t="shared" si="289"/>
        <v>0</v>
      </c>
      <c r="BR517" s="3268">
        <f t="shared" si="290"/>
        <v>0</v>
      </c>
      <c r="BS517" s="3268">
        <f t="shared" si="291"/>
        <v>0</v>
      </c>
      <c r="BT517" s="3320">
        <f t="shared" si="292"/>
        <v>0</v>
      </c>
    </row>
    <row r="518" spans="1:72">
      <c r="A518" s="3265"/>
      <c r="B518" s="3266"/>
      <c r="C518" s="3266"/>
      <c r="D518" s="3267"/>
      <c r="E518" s="3268">
        <f t="shared" si="293"/>
        <v>0</v>
      </c>
      <c r="F518" s="3269"/>
      <c r="G518" s="3270">
        <f t="shared" si="268"/>
        <v>0</v>
      </c>
      <c r="H518" s="3271">
        <f t="shared" si="269"/>
        <v>0</v>
      </c>
      <c r="I518" s="3278"/>
      <c r="J518" s="3278"/>
      <c r="K518" s="3278"/>
      <c r="L518" s="3278"/>
      <c r="M518" s="3278"/>
      <c r="N518" s="3278"/>
      <c r="O518" s="3278"/>
      <c r="P518" s="3278"/>
      <c r="Q518" s="3278"/>
      <c r="R518" s="3278"/>
      <c r="S518" s="3278"/>
      <c r="T518" s="3278"/>
      <c r="U518" s="3278"/>
      <c r="V518" s="3278"/>
      <c r="W518" s="3278"/>
      <c r="X518" s="3278"/>
      <c r="Y518" s="3278"/>
      <c r="Z518" s="3278"/>
      <c r="AA518" s="3278"/>
      <c r="AB518" s="3278"/>
      <c r="AC518" s="3268">
        <f t="shared" si="270"/>
        <v>0</v>
      </c>
      <c r="AD518" s="3288"/>
      <c r="AE518" s="3288"/>
      <c r="AF518" s="3288"/>
      <c r="AG518" s="3288"/>
      <c r="AH518" s="3288"/>
      <c r="AI518" s="3288"/>
      <c r="AJ518" s="3288"/>
      <c r="AK518" s="3288"/>
      <c r="AL518" s="3288"/>
      <c r="AM518" s="3288"/>
      <c r="AN518" s="3288"/>
      <c r="AO518" s="3288"/>
      <c r="AP518" s="3288"/>
      <c r="AQ518" s="3288"/>
      <c r="AR518" s="3288"/>
      <c r="AS518" s="3288"/>
      <c r="AT518" s="3298"/>
      <c r="AU518" s="3299"/>
      <c r="AV518" s="972">
        <f t="shared" si="294"/>
        <v>0</v>
      </c>
      <c r="AW518" s="972">
        <f t="shared" si="295"/>
        <v>0</v>
      </c>
      <c r="AX518" s="972">
        <f t="shared" si="296"/>
        <v>0</v>
      </c>
      <c r="AY518" s="3313">
        <f t="shared" si="271"/>
        <v>0</v>
      </c>
      <c r="AZ518" s="3268">
        <f t="shared" si="272"/>
        <v>0</v>
      </c>
      <c r="BA518" s="3268">
        <f t="shared" si="273"/>
        <v>0</v>
      </c>
      <c r="BB518" s="3268">
        <f t="shared" si="274"/>
        <v>0</v>
      </c>
      <c r="BC518" s="3268">
        <f t="shared" si="275"/>
        <v>0</v>
      </c>
      <c r="BD518" s="3268">
        <f t="shared" si="276"/>
        <v>0</v>
      </c>
      <c r="BE518" s="3268">
        <f t="shared" si="277"/>
        <v>0</v>
      </c>
      <c r="BF518" s="3268">
        <f t="shared" si="278"/>
        <v>0</v>
      </c>
      <c r="BG518" s="3268">
        <f t="shared" si="279"/>
        <v>0</v>
      </c>
      <c r="BH518" s="3268">
        <f t="shared" si="280"/>
        <v>0</v>
      </c>
      <c r="BI518" s="3268">
        <f t="shared" si="281"/>
        <v>0</v>
      </c>
      <c r="BJ518" s="3268">
        <f t="shared" si="282"/>
        <v>0</v>
      </c>
      <c r="BK518" s="3268">
        <f t="shared" si="283"/>
        <v>0</v>
      </c>
      <c r="BL518" s="3268">
        <f t="shared" si="284"/>
        <v>0</v>
      </c>
      <c r="BM518" s="3268">
        <f t="shared" si="285"/>
        <v>0</v>
      </c>
      <c r="BN518" s="3268">
        <f t="shared" si="286"/>
        <v>0</v>
      </c>
      <c r="BO518" s="3268">
        <f t="shared" si="287"/>
        <v>0</v>
      </c>
      <c r="BP518" s="3268">
        <f t="shared" si="288"/>
        <v>0</v>
      </c>
      <c r="BQ518" s="3268">
        <f t="shared" si="289"/>
        <v>0</v>
      </c>
      <c r="BR518" s="3268">
        <f t="shared" si="290"/>
        <v>0</v>
      </c>
      <c r="BS518" s="3268">
        <f t="shared" si="291"/>
        <v>0</v>
      </c>
      <c r="BT518" s="3320">
        <f t="shared" si="292"/>
        <v>0</v>
      </c>
    </row>
    <row r="519" spans="1:72">
      <c r="A519" s="3265"/>
      <c r="B519" s="3266"/>
      <c r="C519" s="3266"/>
      <c r="D519" s="3267"/>
      <c r="E519" s="3268">
        <f t="shared" si="293"/>
        <v>0</v>
      </c>
      <c r="F519" s="3269"/>
      <c r="G519" s="3270">
        <f t="shared" si="268"/>
        <v>0</v>
      </c>
      <c r="H519" s="3271">
        <f t="shared" si="269"/>
        <v>0</v>
      </c>
      <c r="I519" s="3278"/>
      <c r="J519" s="3278"/>
      <c r="K519" s="3278"/>
      <c r="L519" s="3278"/>
      <c r="M519" s="3278"/>
      <c r="N519" s="3278"/>
      <c r="O519" s="3278"/>
      <c r="P519" s="3278"/>
      <c r="Q519" s="3278"/>
      <c r="R519" s="3278"/>
      <c r="S519" s="3278"/>
      <c r="T519" s="3278"/>
      <c r="U519" s="3278"/>
      <c r="V519" s="3278"/>
      <c r="W519" s="3278"/>
      <c r="X519" s="3278"/>
      <c r="Y519" s="3278"/>
      <c r="Z519" s="3278"/>
      <c r="AA519" s="3278"/>
      <c r="AB519" s="3278"/>
      <c r="AC519" s="3268">
        <f t="shared" si="270"/>
        <v>0</v>
      </c>
      <c r="AD519" s="3288"/>
      <c r="AE519" s="3288"/>
      <c r="AF519" s="3288"/>
      <c r="AG519" s="3288"/>
      <c r="AH519" s="3288"/>
      <c r="AI519" s="3288"/>
      <c r="AJ519" s="3288"/>
      <c r="AK519" s="3288"/>
      <c r="AL519" s="3288"/>
      <c r="AM519" s="3288"/>
      <c r="AN519" s="3288"/>
      <c r="AO519" s="3288"/>
      <c r="AP519" s="3288"/>
      <c r="AQ519" s="3288"/>
      <c r="AR519" s="3288"/>
      <c r="AS519" s="3288"/>
      <c r="AT519" s="3298"/>
      <c r="AU519" s="3299"/>
      <c r="AV519" s="972">
        <f t="shared" si="294"/>
        <v>0</v>
      </c>
      <c r="AW519" s="972">
        <f t="shared" si="295"/>
        <v>0</v>
      </c>
      <c r="AX519" s="972">
        <f t="shared" si="296"/>
        <v>0</v>
      </c>
      <c r="AY519" s="3313">
        <f t="shared" si="271"/>
        <v>0</v>
      </c>
      <c r="AZ519" s="3268">
        <f t="shared" si="272"/>
        <v>0</v>
      </c>
      <c r="BA519" s="3268">
        <f t="shared" si="273"/>
        <v>0</v>
      </c>
      <c r="BB519" s="3268">
        <f t="shared" si="274"/>
        <v>0</v>
      </c>
      <c r="BC519" s="3268">
        <f t="shared" si="275"/>
        <v>0</v>
      </c>
      <c r="BD519" s="3268">
        <f t="shared" si="276"/>
        <v>0</v>
      </c>
      <c r="BE519" s="3268">
        <f t="shared" si="277"/>
        <v>0</v>
      </c>
      <c r="BF519" s="3268">
        <f t="shared" si="278"/>
        <v>0</v>
      </c>
      <c r="BG519" s="3268">
        <f t="shared" si="279"/>
        <v>0</v>
      </c>
      <c r="BH519" s="3268">
        <f t="shared" si="280"/>
        <v>0</v>
      </c>
      <c r="BI519" s="3268">
        <f t="shared" si="281"/>
        <v>0</v>
      </c>
      <c r="BJ519" s="3268">
        <f t="shared" si="282"/>
        <v>0</v>
      </c>
      <c r="BK519" s="3268">
        <f t="shared" si="283"/>
        <v>0</v>
      </c>
      <c r="BL519" s="3268">
        <f t="shared" si="284"/>
        <v>0</v>
      </c>
      <c r="BM519" s="3268">
        <f t="shared" si="285"/>
        <v>0</v>
      </c>
      <c r="BN519" s="3268">
        <f t="shared" si="286"/>
        <v>0</v>
      </c>
      <c r="BO519" s="3268">
        <f t="shared" si="287"/>
        <v>0</v>
      </c>
      <c r="BP519" s="3268">
        <f t="shared" si="288"/>
        <v>0</v>
      </c>
      <c r="BQ519" s="3268">
        <f t="shared" si="289"/>
        <v>0</v>
      </c>
      <c r="BR519" s="3268">
        <f t="shared" si="290"/>
        <v>0</v>
      </c>
      <c r="BS519" s="3268">
        <f t="shared" si="291"/>
        <v>0</v>
      </c>
      <c r="BT519" s="3320">
        <f t="shared" si="292"/>
        <v>0</v>
      </c>
    </row>
    <row r="520" spans="1:72">
      <c r="A520" s="3265"/>
      <c r="B520" s="3266"/>
      <c r="C520" s="3266"/>
      <c r="D520" s="3267"/>
      <c r="E520" s="3268">
        <f t="shared" ref="E520:E551" si="297">IF($C$3="是",ROUND($A$3*G520/$B$3,2),ROUND($A$3*(G520-AT520)/$B$3,2))</f>
        <v>0</v>
      </c>
      <c r="F520" s="3269"/>
      <c r="G520" s="3270">
        <f t="shared" si="268"/>
        <v>0</v>
      </c>
      <c r="H520" s="3271">
        <f t="shared" si="269"/>
        <v>0</v>
      </c>
      <c r="I520" s="3278"/>
      <c r="J520" s="3278"/>
      <c r="K520" s="3278"/>
      <c r="L520" s="3278"/>
      <c r="M520" s="3278"/>
      <c r="N520" s="3278"/>
      <c r="O520" s="3278"/>
      <c r="P520" s="3278"/>
      <c r="Q520" s="3278"/>
      <c r="R520" s="3278"/>
      <c r="S520" s="3278"/>
      <c r="T520" s="3278"/>
      <c r="U520" s="3278"/>
      <c r="V520" s="3278"/>
      <c r="W520" s="3278"/>
      <c r="X520" s="3278"/>
      <c r="Y520" s="3278"/>
      <c r="Z520" s="3278"/>
      <c r="AA520" s="3278"/>
      <c r="AB520" s="3278"/>
      <c r="AC520" s="3268">
        <f t="shared" si="270"/>
        <v>0</v>
      </c>
      <c r="AD520" s="3288"/>
      <c r="AE520" s="3288"/>
      <c r="AF520" s="3288"/>
      <c r="AG520" s="3288"/>
      <c r="AH520" s="3288"/>
      <c r="AI520" s="3288"/>
      <c r="AJ520" s="3288"/>
      <c r="AK520" s="3288"/>
      <c r="AL520" s="3288"/>
      <c r="AM520" s="3288"/>
      <c r="AN520" s="3288"/>
      <c r="AO520" s="3288"/>
      <c r="AP520" s="3288"/>
      <c r="AQ520" s="3288"/>
      <c r="AR520" s="3288"/>
      <c r="AS520" s="3288"/>
      <c r="AT520" s="3298"/>
      <c r="AU520" s="3299"/>
      <c r="AV520" s="972">
        <f t="shared" si="294"/>
        <v>0</v>
      </c>
      <c r="AW520" s="972">
        <f t="shared" si="295"/>
        <v>0</v>
      </c>
      <c r="AX520" s="972">
        <f t="shared" si="296"/>
        <v>0</v>
      </c>
      <c r="AY520" s="3313">
        <f t="shared" si="271"/>
        <v>0</v>
      </c>
      <c r="AZ520" s="3268">
        <f t="shared" si="272"/>
        <v>0</v>
      </c>
      <c r="BA520" s="3268">
        <f t="shared" si="273"/>
        <v>0</v>
      </c>
      <c r="BB520" s="3268">
        <f t="shared" si="274"/>
        <v>0</v>
      </c>
      <c r="BC520" s="3268">
        <f t="shared" si="275"/>
        <v>0</v>
      </c>
      <c r="BD520" s="3268">
        <f t="shared" si="276"/>
        <v>0</v>
      </c>
      <c r="BE520" s="3268">
        <f t="shared" si="277"/>
        <v>0</v>
      </c>
      <c r="BF520" s="3268">
        <f t="shared" si="278"/>
        <v>0</v>
      </c>
      <c r="BG520" s="3268">
        <f t="shared" si="279"/>
        <v>0</v>
      </c>
      <c r="BH520" s="3268">
        <f t="shared" si="280"/>
        <v>0</v>
      </c>
      <c r="BI520" s="3268">
        <f t="shared" si="281"/>
        <v>0</v>
      </c>
      <c r="BJ520" s="3268">
        <f t="shared" si="282"/>
        <v>0</v>
      </c>
      <c r="BK520" s="3268">
        <f t="shared" si="283"/>
        <v>0</v>
      </c>
      <c r="BL520" s="3268">
        <f t="shared" si="284"/>
        <v>0</v>
      </c>
      <c r="BM520" s="3268">
        <f t="shared" si="285"/>
        <v>0</v>
      </c>
      <c r="BN520" s="3268">
        <f t="shared" si="286"/>
        <v>0</v>
      </c>
      <c r="BO520" s="3268">
        <f t="shared" si="287"/>
        <v>0</v>
      </c>
      <c r="BP520" s="3268">
        <f t="shared" si="288"/>
        <v>0</v>
      </c>
      <c r="BQ520" s="3268">
        <f t="shared" si="289"/>
        <v>0</v>
      </c>
      <c r="BR520" s="3268">
        <f t="shared" si="290"/>
        <v>0</v>
      </c>
      <c r="BS520" s="3268">
        <f t="shared" si="291"/>
        <v>0</v>
      </c>
      <c r="BT520" s="3320">
        <f t="shared" si="292"/>
        <v>0</v>
      </c>
    </row>
    <row r="521" spans="1:72">
      <c r="A521" s="3265"/>
      <c r="B521" s="3266"/>
      <c r="C521" s="3266"/>
      <c r="D521" s="3267"/>
      <c r="E521" s="3268">
        <f t="shared" si="297"/>
        <v>0</v>
      </c>
      <c r="F521" s="3269"/>
      <c r="G521" s="3270">
        <f t="shared" si="268"/>
        <v>0</v>
      </c>
      <c r="H521" s="3271">
        <f t="shared" si="269"/>
        <v>0</v>
      </c>
      <c r="I521" s="3278"/>
      <c r="J521" s="3278"/>
      <c r="K521" s="3278"/>
      <c r="L521" s="3278"/>
      <c r="M521" s="3278"/>
      <c r="N521" s="3278"/>
      <c r="O521" s="3278"/>
      <c r="P521" s="3278"/>
      <c r="Q521" s="3278"/>
      <c r="R521" s="3278"/>
      <c r="S521" s="3278"/>
      <c r="T521" s="3278"/>
      <c r="U521" s="3278"/>
      <c r="V521" s="3278"/>
      <c r="W521" s="3278"/>
      <c r="X521" s="3278"/>
      <c r="Y521" s="3278"/>
      <c r="Z521" s="3278"/>
      <c r="AA521" s="3278"/>
      <c r="AB521" s="3278"/>
      <c r="AC521" s="3268">
        <f t="shared" si="270"/>
        <v>0</v>
      </c>
      <c r="AD521" s="3288"/>
      <c r="AE521" s="3288"/>
      <c r="AF521" s="3288"/>
      <c r="AG521" s="3288"/>
      <c r="AH521" s="3288"/>
      <c r="AI521" s="3288"/>
      <c r="AJ521" s="3288"/>
      <c r="AK521" s="3288"/>
      <c r="AL521" s="3288"/>
      <c r="AM521" s="3288"/>
      <c r="AN521" s="3288"/>
      <c r="AO521" s="3288"/>
      <c r="AP521" s="3288"/>
      <c r="AQ521" s="3288"/>
      <c r="AR521" s="3288"/>
      <c r="AS521" s="3288"/>
      <c r="AT521" s="3298"/>
      <c r="AU521" s="3299"/>
      <c r="AV521" s="972">
        <f t="shared" ref="AV521:AV552" si="298">A521</f>
        <v>0</v>
      </c>
      <c r="AW521" s="972">
        <f t="shared" ref="AW521:AW552" si="299">B521</f>
        <v>0</v>
      </c>
      <c r="AX521" s="972">
        <f t="shared" ref="AX521:AX552" si="300">C521</f>
        <v>0</v>
      </c>
      <c r="AY521" s="3313">
        <f t="shared" si="271"/>
        <v>0</v>
      </c>
      <c r="AZ521" s="3268">
        <f t="shared" si="272"/>
        <v>0</v>
      </c>
      <c r="BA521" s="3268">
        <f t="shared" si="273"/>
        <v>0</v>
      </c>
      <c r="BB521" s="3268">
        <f t="shared" si="274"/>
        <v>0</v>
      </c>
      <c r="BC521" s="3268">
        <f t="shared" si="275"/>
        <v>0</v>
      </c>
      <c r="BD521" s="3268">
        <f t="shared" si="276"/>
        <v>0</v>
      </c>
      <c r="BE521" s="3268">
        <f t="shared" si="277"/>
        <v>0</v>
      </c>
      <c r="BF521" s="3268">
        <f t="shared" si="278"/>
        <v>0</v>
      </c>
      <c r="BG521" s="3268">
        <f t="shared" si="279"/>
        <v>0</v>
      </c>
      <c r="BH521" s="3268">
        <f t="shared" si="280"/>
        <v>0</v>
      </c>
      <c r="BI521" s="3268">
        <f t="shared" si="281"/>
        <v>0</v>
      </c>
      <c r="BJ521" s="3268">
        <f t="shared" si="282"/>
        <v>0</v>
      </c>
      <c r="BK521" s="3268">
        <f t="shared" si="283"/>
        <v>0</v>
      </c>
      <c r="BL521" s="3268">
        <f t="shared" si="284"/>
        <v>0</v>
      </c>
      <c r="BM521" s="3268">
        <f t="shared" si="285"/>
        <v>0</v>
      </c>
      <c r="BN521" s="3268">
        <f t="shared" si="286"/>
        <v>0</v>
      </c>
      <c r="BO521" s="3268">
        <f t="shared" si="287"/>
        <v>0</v>
      </c>
      <c r="BP521" s="3268">
        <f t="shared" si="288"/>
        <v>0</v>
      </c>
      <c r="BQ521" s="3268">
        <f t="shared" si="289"/>
        <v>0</v>
      </c>
      <c r="BR521" s="3268">
        <f t="shared" si="290"/>
        <v>0</v>
      </c>
      <c r="BS521" s="3268">
        <f t="shared" si="291"/>
        <v>0</v>
      </c>
      <c r="BT521" s="3320">
        <f t="shared" si="292"/>
        <v>0</v>
      </c>
    </row>
    <row r="522" spans="1:72">
      <c r="A522" s="3265"/>
      <c r="B522" s="3266"/>
      <c r="C522" s="3266"/>
      <c r="D522" s="3267"/>
      <c r="E522" s="3268">
        <f t="shared" si="297"/>
        <v>0</v>
      </c>
      <c r="F522" s="3269"/>
      <c r="G522" s="3270">
        <f t="shared" ref="G522:G552" si="301">H522+AC522+AT522</f>
        <v>0</v>
      </c>
      <c r="H522" s="3271">
        <f t="shared" ref="H522:H552" si="302">SUMIF(I$12:AB$12,"总值",I522:AB522)</f>
        <v>0</v>
      </c>
      <c r="I522" s="3278"/>
      <c r="J522" s="3278"/>
      <c r="K522" s="3278"/>
      <c r="L522" s="3278"/>
      <c r="M522" s="3278"/>
      <c r="N522" s="3278"/>
      <c r="O522" s="3278"/>
      <c r="P522" s="3278"/>
      <c r="Q522" s="3278"/>
      <c r="R522" s="3278"/>
      <c r="S522" s="3278"/>
      <c r="T522" s="3278"/>
      <c r="U522" s="3278"/>
      <c r="V522" s="3278"/>
      <c r="W522" s="3278"/>
      <c r="X522" s="3278"/>
      <c r="Y522" s="3278"/>
      <c r="Z522" s="3278"/>
      <c r="AA522" s="3278"/>
      <c r="AB522" s="3278"/>
      <c r="AC522" s="3268">
        <f t="shared" ref="AC522:AC552" si="303">SUMIF(AD$12:AS$12,"总值",AD522:AS522)</f>
        <v>0</v>
      </c>
      <c r="AD522" s="3288"/>
      <c r="AE522" s="3288"/>
      <c r="AF522" s="3288"/>
      <c r="AG522" s="3288"/>
      <c r="AH522" s="3288"/>
      <c r="AI522" s="3288"/>
      <c r="AJ522" s="3288"/>
      <c r="AK522" s="3288"/>
      <c r="AL522" s="3288"/>
      <c r="AM522" s="3288"/>
      <c r="AN522" s="3288"/>
      <c r="AO522" s="3288"/>
      <c r="AP522" s="3288"/>
      <c r="AQ522" s="3288"/>
      <c r="AR522" s="3288"/>
      <c r="AS522" s="3288"/>
      <c r="AT522" s="3298"/>
      <c r="AU522" s="3299"/>
      <c r="AV522" s="972">
        <f t="shared" si="298"/>
        <v>0</v>
      </c>
      <c r="AW522" s="972">
        <f t="shared" si="299"/>
        <v>0</v>
      </c>
      <c r="AX522" s="972">
        <f t="shared" si="300"/>
        <v>0</v>
      </c>
      <c r="AY522" s="3313">
        <f t="shared" ref="AY522:AY552" si="304">ROUND($AY$6*AZ522/$AZ$5,2)</f>
        <v>0</v>
      </c>
      <c r="AZ522" s="3268">
        <f t="shared" ref="AZ522:AZ552" si="305">BA522+BL522</f>
        <v>0</v>
      </c>
      <c r="BA522" s="3268">
        <f t="shared" ref="BA522:BA552" si="306">SUM(BB522:BK522)</f>
        <v>0</v>
      </c>
      <c r="BB522" s="3268">
        <f t="shared" ref="BB522:BB552" si="307">IF($D522="是",I522-J522,0)</f>
        <v>0</v>
      </c>
      <c r="BC522" s="3268">
        <f t="shared" ref="BC522:BC552" si="308">IF($D522="是",K522-L522,0)</f>
        <v>0</v>
      </c>
      <c r="BD522" s="3268">
        <f t="shared" ref="BD522:BD552" si="309">IF($D522="是",M522-N522,0)</f>
        <v>0</v>
      </c>
      <c r="BE522" s="3268">
        <f t="shared" ref="BE522:BE552" si="310">IF($D522="是",O522-P522,0)</f>
        <v>0</v>
      </c>
      <c r="BF522" s="3268">
        <f t="shared" ref="BF522:BF552" si="311">IF($D522="是",Q522-R522,0)</f>
        <v>0</v>
      </c>
      <c r="BG522" s="3268">
        <f t="shared" ref="BG522:BG552" si="312">IF($D522="是",S522-T522,0)</f>
        <v>0</v>
      </c>
      <c r="BH522" s="3268">
        <f t="shared" ref="BH522:BH552" si="313">IF($D522="是",U522-V522,0)</f>
        <v>0</v>
      </c>
      <c r="BI522" s="3268">
        <f t="shared" ref="BI522:BI552" si="314">IF($D522="是",W522-X522,0)</f>
        <v>0</v>
      </c>
      <c r="BJ522" s="3268">
        <f t="shared" ref="BJ522:BJ552" si="315">IF($D522="是",Y522-Z522,0)</f>
        <v>0</v>
      </c>
      <c r="BK522" s="3268">
        <f t="shared" ref="BK522:BK552" si="316">IF($D522="是",AA522-AB522,0)</f>
        <v>0</v>
      </c>
      <c r="BL522" s="3268">
        <f t="shared" ref="BL522:BL552" si="317">SUM(BM522:BT522)</f>
        <v>0</v>
      </c>
      <c r="BM522" s="3268">
        <f t="shared" ref="BM522:BM552" si="318">IF($D522="是",AD522-AE522,0)</f>
        <v>0</v>
      </c>
      <c r="BN522" s="3268">
        <f t="shared" ref="BN522:BN552" si="319">IF($D522="是",AF522-AG522,0)</f>
        <v>0</v>
      </c>
      <c r="BO522" s="3268">
        <f t="shared" ref="BO522:BO552" si="320">IF($D522="是",AH522-AI522,0)</f>
        <v>0</v>
      </c>
      <c r="BP522" s="3268">
        <f t="shared" ref="BP522:BP552" si="321">IF($D522="是",AJ522-AK522,0)</f>
        <v>0</v>
      </c>
      <c r="BQ522" s="3268">
        <f t="shared" ref="BQ522:BQ552" si="322">IF($D522="是",AL522-AM522,0)</f>
        <v>0</v>
      </c>
      <c r="BR522" s="3268">
        <f t="shared" ref="BR522:BR552" si="323">IF($D522="是",AN522-AO522,0)</f>
        <v>0</v>
      </c>
      <c r="BS522" s="3268">
        <f t="shared" ref="BS522:BS552" si="324">IF($D522="是",AP522-AQ522,0)</f>
        <v>0</v>
      </c>
      <c r="BT522" s="3320">
        <f t="shared" ref="BT522:BT552" si="325">IF($D522="是",AR522-AS522,0)</f>
        <v>0</v>
      </c>
    </row>
    <row r="523" spans="1:72">
      <c r="A523" s="3265"/>
      <c r="B523" s="3266"/>
      <c r="C523" s="3266"/>
      <c r="D523" s="3267"/>
      <c r="E523" s="3268">
        <f t="shared" si="297"/>
        <v>0</v>
      </c>
      <c r="F523" s="3269"/>
      <c r="G523" s="3270">
        <f t="shared" si="301"/>
        <v>0</v>
      </c>
      <c r="H523" s="3271">
        <f t="shared" si="302"/>
        <v>0</v>
      </c>
      <c r="I523" s="3278"/>
      <c r="J523" s="3278"/>
      <c r="K523" s="3278"/>
      <c r="L523" s="3278"/>
      <c r="M523" s="3278"/>
      <c r="N523" s="3278"/>
      <c r="O523" s="3278"/>
      <c r="P523" s="3278"/>
      <c r="Q523" s="3278"/>
      <c r="R523" s="3278"/>
      <c r="S523" s="3278"/>
      <c r="T523" s="3278"/>
      <c r="U523" s="3278"/>
      <c r="V523" s="3278"/>
      <c r="W523" s="3278"/>
      <c r="X523" s="3278"/>
      <c r="Y523" s="3278"/>
      <c r="Z523" s="3278"/>
      <c r="AA523" s="3278"/>
      <c r="AB523" s="3278"/>
      <c r="AC523" s="3268">
        <f t="shared" si="303"/>
        <v>0</v>
      </c>
      <c r="AD523" s="3288"/>
      <c r="AE523" s="3288"/>
      <c r="AF523" s="3288"/>
      <c r="AG523" s="3288"/>
      <c r="AH523" s="3288"/>
      <c r="AI523" s="3288"/>
      <c r="AJ523" s="3288"/>
      <c r="AK523" s="3288"/>
      <c r="AL523" s="3288"/>
      <c r="AM523" s="3288"/>
      <c r="AN523" s="3288"/>
      <c r="AO523" s="3288"/>
      <c r="AP523" s="3288"/>
      <c r="AQ523" s="3288"/>
      <c r="AR523" s="3288"/>
      <c r="AS523" s="3288"/>
      <c r="AT523" s="3298"/>
      <c r="AU523" s="3299"/>
      <c r="AV523" s="972">
        <f t="shared" si="298"/>
        <v>0</v>
      </c>
      <c r="AW523" s="972">
        <f t="shared" si="299"/>
        <v>0</v>
      </c>
      <c r="AX523" s="972">
        <f t="shared" si="300"/>
        <v>0</v>
      </c>
      <c r="AY523" s="3313">
        <f t="shared" si="304"/>
        <v>0</v>
      </c>
      <c r="AZ523" s="3268">
        <f t="shared" si="305"/>
        <v>0</v>
      </c>
      <c r="BA523" s="3268">
        <f t="shared" si="306"/>
        <v>0</v>
      </c>
      <c r="BB523" s="3268">
        <f t="shared" si="307"/>
        <v>0</v>
      </c>
      <c r="BC523" s="3268">
        <f t="shared" si="308"/>
        <v>0</v>
      </c>
      <c r="BD523" s="3268">
        <f t="shared" si="309"/>
        <v>0</v>
      </c>
      <c r="BE523" s="3268">
        <f t="shared" si="310"/>
        <v>0</v>
      </c>
      <c r="BF523" s="3268">
        <f t="shared" si="311"/>
        <v>0</v>
      </c>
      <c r="BG523" s="3268">
        <f t="shared" si="312"/>
        <v>0</v>
      </c>
      <c r="BH523" s="3268">
        <f t="shared" si="313"/>
        <v>0</v>
      </c>
      <c r="BI523" s="3268">
        <f t="shared" si="314"/>
        <v>0</v>
      </c>
      <c r="BJ523" s="3268">
        <f t="shared" si="315"/>
        <v>0</v>
      </c>
      <c r="BK523" s="3268">
        <f t="shared" si="316"/>
        <v>0</v>
      </c>
      <c r="BL523" s="3268">
        <f t="shared" si="317"/>
        <v>0</v>
      </c>
      <c r="BM523" s="3268">
        <f t="shared" si="318"/>
        <v>0</v>
      </c>
      <c r="BN523" s="3268">
        <f t="shared" si="319"/>
        <v>0</v>
      </c>
      <c r="BO523" s="3268">
        <f t="shared" si="320"/>
        <v>0</v>
      </c>
      <c r="BP523" s="3268">
        <f t="shared" si="321"/>
        <v>0</v>
      </c>
      <c r="BQ523" s="3268">
        <f t="shared" si="322"/>
        <v>0</v>
      </c>
      <c r="BR523" s="3268">
        <f t="shared" si="323"/>
        <v>0</v>
      </c>
      <c r="BS523" s="3268">
        <f t="shared" si="324"/>
        <v>0</v>
      </c>
      <c r="BT523" s="3320">
        <f t="shared" si="325"/>
        <v>0</v>
      </c>
    </row>
    <row r="524" spans="1:72">
      <c r="A524" s="3265"/>
      <c r="B524" s="3266"/>
      <c r="C524" s="3266"/>
      <c r="D524" s="3267"/>
      <c r="E524" s="3268">
        <f t="shared" si="297"/>
        <v>0</v>
      </c>
      <c r="F524" s="3269"/>
      <c r="G524" s="3270">
        <f t="shared" si="301"/>
        <v>0</v>
      </c>
      <c r="H524" s="3271">
        <f t="shared" si="302"/>
        <v>0</v>
      </c>
      <c r="I524" s="3278"/>
      <c r="J524" s="3278"/>
      <c r="K524" s="3278"/>
      <c r="L524" s="3278"/>
      <c r="M524" s="3278"/>
      <c r="N524" s="3278"/>
      <c r="O524" s="3278"/>
      <c r="P524" s="3278"/>
      <c r="Q524" s="3278"/>
      <c r="R524" s="3278"/>
      <c r="S524" s="3278"/>
      <c r="T524" s="3278"/>
      <c r="U524" s="3278"/>
      <c r="V524" s="3278"/>
      <c r="W524" s="3278"/>
      <c r="X524" s="3278"/>
      <c r="Y524" s="3278"/>
      <c r="Z524" s="3278"/>
      <c r="AA524" s="3278"/>
      <c r="AB524" s="3278"/>
      <c r="AC524" s="3268">
        <f t="shared" si="303"/>
        <v>0</v>
      </c>
      <c r="AD524" s="3288"/>
      <c r="AE524" s="3288"/>
      <c r="AF524" s="3288"/>
      <c r="AG524" s="3288"/>
      <c r="AH524" s="3288"/>
      <c r="AI524" s="3288"/>
      <c r="AJ524" s="3288"/>
      <c r="AK524" s="3288"/>
      <c r="AL524" s="3288"/>
      <c r="AM524" s="3288"/>
      <c r="AN524" s="3288"/>
      <c r="AO524" s="3288"/>
      <c r="AP524" s="3288"/>
      <c r="AQ524" s="3288"/>
      <c r="AR524" s="3288"/>
      <c r="AS524" s="3288"/>
      <c r="AT524" s="3298"/>
      <c r="AU524" s="3299"/>
      <c r="AV524" s="972">
        <f t="shared" si="298"/>
        <v>0</v>
      </c>
      <c r="AW524" s="972">
        <f t="shared" si="299"/>
        <v>0</v>
      </c>
      <c r="AX524" s="972">
        <f t="shared" si="300"/>
        <v>0</v>
      </c>
      <c r="AY524" s="3313">
        <f t="shared" si="304"/>
        <v>0</v>
      </c>
      <c r="AZ524" s="3268">
        <f t="shared" si="305"/>
        <v>0</v>
      </c>
      <c r="BA524" s="3268">
        <f t="shared" si="306"/>
        <v>0</v>
      </c>
      <c r="BB524" s="3268">
        <f t="shared" si="307"/>
        <v>0</v>
      </c>
      <c r="BC524" s="3268">
        <f t="shared" si="308"/>
        <v>0</v>
      </c>
      <c r="BD524" s="3268">
        <f t="shared" si="309"/>
        <v>0</v>
      </c>
      <c r="BE524" s="3268">
        <f t="shared" si="310"/>
        <v>0</v>
      </c>
      <c r="BF524" s="3268">
        <f t="shared" si="311"/>
        <v>0</v>
      </c>
      <c r="BG524" s="3268">
        <f t="shared" si="312"/>
        <v>0</v>
      </c>
      <c r="BH524" s="3268">
        <f t="shared" si="313"/>
        <v>0</v>
      </c>
      <c r="BI524" s="3268">
        <f t="shared" si="314"/>
        <v>0</v>
      </c>
      <c r="BJ524" s="3268">
        <f t="shared" si="315"/>
        <v>0</v>
      </c>
      <c r="BK524" s="3268">
        <f t="shared" si="316"/>
        <v>0</v>
      </c>
      <c r="BL524" s="3268">
        <f t="shared" si="317"/>
        <v>0</v>
      </c>
      <c r="BM524" s="3268">
        <f t="shared" si="318"/>
        <v>0</v>
      </c>
      <c r="BN524" s="3268">
        <f t="shared" si="319"/>
        <v>0</v>
      </c>
      <c r="BO524" s="3268">
        <f t="shared" si="320"/>
        <v>0</v>
      </c>
      <c r="BP524" s="3268">
        <f t="shared" si="321"/>
        <v>0</v>
      </c>
      <c r="BQ524" s="3268">
        <f t="shared" si="322"/>
        <v>0</v>
      </c>
      <c r="BR524" s="3268">
        <f t="shared" si="323"/>
        <v>0</v>
      </c>
      <c r="BS524" s="3268">
        <f t="shared" si="324"/>
        <v>0</v>
      </c>
      <c r="BT524" s="3320">
        <f t="shared" si="325"/>
        <v>0</v>
      </c>
    </row>
    <row r="525" spans="1:72">
      <c r="A525" s="3265"/>
      <c r="B525" s="3266"/>
      <c r="C525" s="3266"/>
      <c r="D525" s="3267"/>
      <c r="E525" s="3268">
        <f t="shared" si="297"/>
        <v>0</v>
      </c>
      <c r="F525" s="3269"/>
      <c r="G525" s="3270">
        <f t="shared" si="301"/>
        <v>0</v>
      </c>
      <c r="H525" s="3271">
        <f t="shared" si="302"/>
        <v>0</v>
      </c>
      <c r="I525" s="3278"/>
      <c r="J525" s="3278"/>
      <c r="K525" s="3278"/>
      <c r="L525" s="3278"/>
      <c r="M525" s="3278"/>
      <c r="N525" s="3278"/>
      <c r="O525" s="3278"/>
      <c r="P525" s="3278"/>
      <c r="Q525" s="3278"/>
      <c r="R525" s="3278"/>
      <c r="S525" s="3278"/>
      <c r="T525" s="3278"/>
      <c r="U525" s="3278"/>
      <c r="V525" s="3278"/>
      <c r="W525" s="3278"/>
      <c r="X525" s="3278"/>
      <c r="Y525" s="3278"/>
      <c r="Z525" s="3278"/>
      <c r="AA525" s="3278"/>
      <c r="AB525" s="3278"/>
      <c r="AC525" s="3268">
        <f t="shared" si="303"/>
        <v>0</v>
      </c>
      <c r="AD525" s="3288"/>
      <c r="AE525" s="3288"/>
      <c r="AF525" s="3288"/>
      <c r="AG525" s="3288"/>
      <c r="AH525" s="3288"/>
      <c r="AI525" s="3288"/>
      <c r="AJ525" s="3288"/>
      <c r="AK525" s="3288"/>
      <c r="AL525" s="3288"/>
      <c r="AM525" s="3288"/>
      <c r="AN525" s="3288"/>
      <c r="AO525" s="3288"/>
      <c r="AP525" s="3288"/>
      <c r="AQ525" s="3288"/>
      <c r="AR525" s="3288"/>
      <c r="AS525" s="3288"/>
      <c r="AT525" s="3298"/>
      <c r="AU525" s="3299"/>
      <c r="AV525" s="972">
        <f t="shared" si="298"/>
        <v>0</v>
      </c>
      <c r="AW525" s="972">
        <f t="shared" si="299"/>
        <v>0</v>
      </c>
      <c r="AX525" s="972">
        <f t="shared" si="300"/>
        <v>0</v>
      </c>
      <c r="AY525" s="3313">
        <f t="shared" si="304"/>
        <v>0</v>
      </c>
      <c r="AZ525" s="3268">
        <f t="shared" si="305"/>
        <v>0</v>
      </c>
      <c r="BA525" s="3268">
        <f t="shared" si="306"/>
        <v>0</v>
      </c>
      <c r="BB525" s="3268">
        <f t="shared" si="307"/>
        <v>0</v>
      </c>
      <c r="BC525" s="3268">
        <f t="shared" si="308"/>
        <v>0</v>
      </c>
      <c r="BD525" s="3268">
        <f t="shared" si="309"/>
        <v>0</v>
      </c>
      <c r="BE525" s="3268">
        <f t="shared" si="310"/>
        <v>0</v>
      </c>
      <c r="BF525" s="3268">
        <f t="shared" si="311"/>
        <v>0</v>
      </c>
      <c r="BG525" s="3268">
        <f t="shared" si="312"/>
        <v>0</v>
      </c>
      <c r="BH525" s="3268">
        <f t="shared" si="313"/>
        <v>0</v>
      </c>
      <c r="BI525" s="3268">
        <f t="shared" si="314"/>
        <v>0</v>
      </c>
      <c r="BJ525" s="3268">
        <f t="shared" si="315"/>
        <v>0</v>
      </c>
      <c r="BK525" s="3268">
        <f t="shared" si="316"/>
        <v>0</v>
      </c>
      <c r="BL525" s="3268">
        <f t="shared" si="317"/>
        <v>0</v>
      </c>
      <c r="BM525" s="3268">
        <f t="shared" si="318"/>
        <v>0</v>
      </c>
      <c r="BN525" s="3268">
        <f t="shared" si="319"/>
        <v>0</v>
      </c>
      <c r="BO525" s="3268">
        <f t="shared" si="320"/>
        <v>0</v>
      </c>
      <c r="BP525" s="3268">
        <f t="shared" si="321"/>
        <v>0</v>
      </c>
      <c r="BQ525" s="3268">
        <f t="shared" si="322"/>
        <v>0</v>
      </c>
      <c r="BR525" s="3268">
        <f t="shared" si="323"/>
        <v>0</v>
      </c>
      <c r="BS525" s="3268">
        <f t="shared" si="324"/>
        <v>0</v>
      </c>
      <c r="BT525" s="3320">
        <f t="shared" si="325"/>
        <v>0</v>
      </c>
    </row>
    <row r="526" spans="1:72">
      <c r="A526" s="3265"/>
      <c r="B526" s="3266"/>
      <c r="C526" s="3266"/>
      <c r="D526" s="3267"/>
      <c r="E526" s="3268">
        <f t="shared" si="297"/>
        <v>0</v>
      </c>
      <c r="F526" s="3269"/>
      <c r="G526" s="3270">
        <f t="shared" si="301"/>
        <v>0</v>
      </c>
      <c r="H526" s="3271">
        <f t="shared" si="302"/>
        <v>0</v>
      </c>
      <c r="I526" s="3278"/>
      <c r="J526" s="3278"/>
      <c r="K526" s="3278"/>
      <c r="L526" s="3278"/>
      <c r="M526" s="3278"/>
      <c r="N526" s="3278"/>
      <c r="O526" s="3278"/>
      <c r="P526" s="3278"/>
      <c r="Q526" s="3278"/>
      <c r="R526" s="3278"/>
      <c r="S526" s="3278"/>
      <c r="T526" s="3278"/>
      <c r="U526" s="3278"/>
      <c r="V526" s="3278"/>
      <c r="W526" s="3278"/>
      <c r="X526" s="3278"/>
      <c r="Y526" s="3278"/>
      <c r="Z526" s="3278"/>
      <c r="AA526" s="3278"/>
      <c r="AB526" s="3278"/>
      <c r="AC526" s="3268">
        <f t="shared" si="303"/>
        <v>0</v>
      </c>
      <c r="AD526" s="3288"/>
      <c r="AE526" s="3288"/>
      <c r="AF526" s="3288"/>
      <c r="AG526" s="3288"/>
      <c r="AH526" s="3288"/>
      <c r="AI526" s="3288"/>
      <c r="AJ526" s="3288"/>
      <c r="AK526" s="3288"/>
      <c r="AL526" s="3288"/>
      <c r="AM526" s="3288"/>
      <c r="AN526" s="3288"/>
      <c r="AO526" s="3288"/>
      <c r="AP526" s="3288"/>
      <c r="AQ526" s="3288"/>
      <c r="AR526" s="3288"/>
      <c r="AS526" s="3288"/>
      <c r="AT526" s="3298"/>
      <c r="AU526" s="3299"/>
      <c r="AV526" s="972">
        <f t="shared" si="298"/>
        <v>0</v>
      </c>
      <c r="AW526" s="972">
        <f t="shared" si="299"/>
        <v>0</v>
      </c>
      <c r="AX526" s="972">
        <f t="shared" si="300"/>
        <v>0</v>
      </c>
      <c r="AY526" s="3313">
        <f t="shared" si="304"/>
        <v>0</v>
      </c>
      <c r="AZ526" s="3268">
        <f t="shared" si="305"/>
        <v>0</v>
      </c>
      <c r="BA526" s="3268">
        <f t="shared" si="306"/>
        <v>0</v>
      </c>
      <c r="BB526" s="3268">
        <f t="shared" si="307"/>
        <v>0</v>
      </c>
      <c r="BC526" s="3268">
        <f t="shared" si="308"/>
        <v>0</v>
      </c>
      <c r="BD526" s="3268">
        <f t="shared" si="309"/>
        <v>0</v>
      </c>
      <c r="BE526" s="3268">
        <f t="shared" si="310"/>
        <v>0</v>
      </c>
      <c r="BF526" s="3268">
        <f t="shared" si="311"/>
        <v>0</v>
      </c>
      <c r="BG526" s="3268">
        <f t="shared" si="312"/>
        <v>0</v>
      </c>
      <c r="BH526" s="3268">
        <f t="shared" si="313"/>
        <v>0</v>
      </c>
      <c r="BI526" s="3268">
        <f t="shared" si="314"/>
        <v>0</v>
      </c>
      <c r="BJ526" s="3268">
        <f t="shared" si="315"/>
        <v>0</v>
      </c>
      <c r="BK526" s="3268">
        <f t="shared" si="316"/>
        <v>0</v>
      </c>
      <c r="BL526" s="3268">
        <f t="shared" si="317"/>
        <v>0</v>
      </c>
      <c r="BM526" s="3268">
        <f t="shared" si="318"/>
        <v>0</v>
      </c>
      <c r="BN526" s="3268">
        <f t="shared" si="319"/>
        <v>0</v>
      </c>
      <c r="BO526" s="3268">
        <f t="shared" si="320"/>
        <v>0</v>
      </c>
      <c r="BP526" s="3268">
        <f t="shared" si="321"/>
        <v>0</v>
      </c>
      <c r="BQ526" s="3268">
        <f t="shared" si="322"/>
        <v>0</v>
      </c>
      <c r="BR526" s="3268">
        <f t="shared" si="323"/>
        <v>0</v>
      </c>
      <c r="BS526" s="3268">
        <f t="shared" si="324"/>
        <v>0</v>
      </c>
      <c r="BT526" s="3320">
        <f t="shared" si="325"/>
        <v>0</v>
      </c>
    </row>
    <row r="527" spans="1:72">
      <c r="A527" s="3265"/>
      <c r="B527" s="3266"/>
      <c r="C527" s="3266"/>
      <c r="D527" s="3267"/>
      <c r="E527" s="3268">
        <f t="shared" si="297"/>
        <v>0</v>
      </c>
      <c r="F527" s="3269"/>
      <c r="G527" s="3270">
        <f t="shared" si="301"/>
        <v>0</v>
      </c>
      <c r="H527" s="3271">
        <f t="shared" si="302"/>
        <v>0</v>
      </c>
      <c r="I527" s="3278"/>
      <c r="J527" s="3278"/>
      <c r="K527" s="3278"/>
      <c r="L527" s="3278"/>
      <c r="M527" s="3278"/>
      <c r="N527" s="3278"/>
      <c r="O527" s="3278"/>
      <c r="P527" s="3278"/>
      <c r="Q527" s="3278"/>
      <c r="R527" s="3278"/>
      <c r="S527" s="3278"/>
      <c r="T527" s="3278"/>
      <c r="U527" s="3278"/>
      <c r="V527" s="3278"/>
      <c r="W527" s="3278"/>
      <c r="X527" s="3278"/>
      <c r="Y527" s="3278"/>
      <c r="Z527" s="3278"/>
      <c r="AA527" s="3278"/>
      <c r="AB527" s="3278"/>
      <c r="AC527" s="3268">
        <f t="shared" si="303"/>
        <v>0</v>
      </c>
      <c r="AD527" s="3288"/>
      <c r="AE527" s="3288"/>
      <c r="AF527" s="3288"/>
      <c r="AG527" s="3288"/>
      <c r="AH527" s="3288"/>
      <c r="AI527" s="3288"/>
      <c r="AJ527" s="3288"/>
      <c r="AK527" s="3288"/>
      <c r="AL527" s="3288"/>
      <c r="AM527" s="3288"/>
      <c r="AN527" s="3288"/>
      <c r="AO527" s="3288"/>
      <c r="AP527" s="3288"/>
      <c r="AQ527" s="3288"/>
      <c r="AR527" s="3288"/>
      <c r="AS527" s="3288"/>
      <c r="AT527" s="3298"/>
      <c r="AU527" s="3299"/>
      <c r="AV527" s="972">
        <f t="shared" si="298"/>
        <v>0</v>
      </c>
      <c r="AW527" s="972">
        <f t="shared" si="299"/>
        <v>0</v>
      </c>
      <c r="AX527" s="972">
        <f t="shared" si="300"/>
        <v>0</v>
      </c>
      <c r="AY527" s="3313">
        <f t="shared" si="304"/>
        <v>0</v>
      </c>
      <c r="AZ527" s="3268">
        <f t="shared" si="305"/>
        <v>0</v>
      </c>
      <c r="BA527" s="3268">
        <f t="shared" si="306"/>
        <v>0</v>
      </c>
      <c r="BB527" s="3268">
        <f t="shared" si="307"/>
        <v>0</v>
      </c>
      <c r="BC527" s="3268">
        <f t="shared" si="308"/>
        <v>0</v>
      </c>
      <c r="BD527" s="3268">
        <f t="shared" si="309"/>
        <v>0</v>
      </c>
      <c r="BE527" s="3268">
        <f t="shared" si="310"/>
        <v>0</v>
      </c>
      <c r="BF527" s="3268">
        <f t="shared" si="311"/>
        <v>0</v>
      </c>
      <c r="BG527" s="3268">
        <f t="shared" si="312"/>
        <v>0</v>
      </c>
      <c r="BH527" s="3268">
        <f t="shared" si="313"/>
        <v>0</v>
      </c>
      <c r="BI527" s="3268">
        <f t="shared" si="314"/>
        <v>0</v>
      </c>
      <c r="BJ527" s="3268">
        <f t="shared" si="315"/>
        <v>0</v>
      </c>
      <c r="BK527" s="3268">
        <f t="shared" si="316"/>
        <v>0</v>
      </c>
      <c r="BL527" s="3268">
        <f t="shared" si="317"/>
        <v>0</v>
      </c>
      <c r="BM527" s="3268">
        <f t="shared" si="318"/>
        <v>0</v>
      </c>
      <c r="BN527" s="3268">
        <f t="shared" si="319"/>
        <v>0</v>
      </c>
      <c r="BO527" s="3268">
        <f t="shared" si="320"/>
        <v>0</v>
      </c>
      <c r="BP527" s="3268">
        <f t="shared" si="321"/>
        <v>0</v>
      </c>
      <c r="BQ527" s="3268">
        <f t="shared" si="322"/>
        <v>0</v>
      </c>
      <c r="BR527" s="3268">
        <f t="shared" si="323"/>
        <v>0</v>
      </c>
      <c r="BS527" s="3268">
        <f t="shared" si="324"/>
        <v>0</v>
      </c>
      <c r="BT527" s="3320">
        <f t="shared" si="325"/>
        <v>0</v>
      </c>
    </row>
    <row r="528" spans="1:72">
      <c r="A528" s="3265"/>
      <c r="B528" s="3266"/>
      <c r="C528" s="3266"/>
      <c r="D528" s="3267"/>
      <c r="E528" s="3268">
        <f t="shared" si="297"/>
        <v>0</v>
      </c>
      <c r="F528" s="3269"/>
      <c r="G528" s="3270">
        <f t="shared" si="301"/>
        <v>0</v>
      </c>
      <c r="H528" s="3271">
        <f t="shared" si="302"/>
        <v>0</v>
      </c>
      <c r="I528" s="3278"/>
      <c r="J528" s="3278"/>
      <c r="K528" s="3278"/>
      <c r="L528" s="3278"/>
      <c r="M528" s="3278"/>
      <c r="N528" s="3278"/>
      <c r="O528" s="3278"/>
      <c r="P528" s="3278"/>
      <c r="Q528" s="3278"/>
      <c r="R528" s="3278"/>
      <c r="S528" s="3278"/>
      <c r="T528" s="3278"/>
      <c r="U528" s="3278"/>
      <c r="V528" s="3278"/>
      <c r="W528" s="3278"/>
      <c r="X528" s="3278"/>
      <c r="Y528" s="3278"/>
      <c r="Z528" s="3278"/>
      <c r="AA528" s="3278"/>
      <c r="AB528" s="3278"/>
      <c r="AC528" s="3268">
        <f t="shared" si="303"/>
        <v>0</v>
      </c>
      <c r="AD528" s="3288"/>
      <c r="AE528" s="3288"/>
      <c r="AF528" s="3288"/>
      <c r="AG528" s="3288"/>
      <c r="AH528" s="3288"/>
      <c r="AI528" s="3288"/>
      <c r="AJ528" s="3288"/>
      <c r="AK528" s="3288"/>
      <c r="AL528" s="3288"/>
      <c r="AM528" s="3288"/>
      <c r="AN528" s="3288"/>
      <c r="AO528" s="3288"/>
      <c r="AP528" s="3288"/>
      <c r="AQ528" s="3288"/>
      <c r="AR528" s="3288"/>
      <c r="AS528" s="3288"/>
      <c r="AT528" s="3298"/>
      <c r="AU528" s="3299"/>
      <c r="AV528" s="972">
        <f t="shared" si="298"/>
        <v>0</v>
      </c>
      <c r="AW528" s="972">
        <f t="shared" si="299"/>
        <v>0</v>
      </c>
      <c r="AX528" s="972">
        <f t="shared" si="300"/>
        <v>0</v>
      </c>
      <c r="AY528" s="3313">
        <f t="shared" si="304"/>
        <v>0</v>
      </c>
      <c r="AZ528" s="3268">
        <f t="shared" si="305"/>
        <v>0</v>
      </c>
      <c r="BA528" s="3268">
        <f t="shared" si="306"/>
        <v>0</v>
      </c>
      <c r="BB528" s="3268">
        <f t="shared" si="307"/>
        <v>0</v>
      </c>
      <c r="BC528" s="3268">
        <f t="shared" si="308"/>
        <v>0</v>
      </c>
      <c r="BD528" s="3268">
        <f t="shared" si="309"/>
        <v>0</v>
      </c>
      <c r="BE528" s="3268">
        <f t="shared" si="310"/>
        <v>0</v>
      </c>
      <c r="BF528" s="3268">
        <f t="shared" si="311"/>
        <v>0</v>
      </c>
      <c r="BG528" s="3268">
        <f t="shared" si="312"/>
        <v>0</v>
      </c>
      <c r="BH528" s="3268">
        <f t="shared" si="313"/>
        <v>0</v>
      </c>
      <c r="BI528" s="3268">
        <f t="shared" si="314"/>
        <v>0</v>
      </c>
      <c r="BJ528" s="3268">
        <f t="shared" si="315"/>
        <v>0</v>
      </c>
      <c r="BK528" s="3268">
        <f t="shared" si="316"/>
        <v>0</v>
      </c>
      <c r="BL528" s="3268">
        <f t="shared" si="317"/>
        <v>0</v>
      </c>
      <c r="BM528" s="3268">
        <f t="shared" si="318"/>
        <v>0</v>
      </c>
      <c r="BN528" s="3268">
        <f t="shared" si="319"/>
        <v>0</v>
      </c>
      <c r="BO528" s="3268">
        <f t="shared" si="320"/>
        <v>0</v>
      </c>
      <c r="BP528" s="3268">
        <f t="shared" si="321"/>
        <v>0</v>
      </c>
      <c r="BQ528" s="3268">
        <f t="shared" si="322"/>
        <v>0</v>
      </c>
      <c r="BR528" s="3268">
        <f t="shared" si="323"/>
        <v>0</v>
      </c>
      <c r="BS528" s="3268">
        <f t="shared" si="324"/>
        <v>0</v>
      </c>
      <c r="BT528" s="3320">
        <f t="shared" si="325"/>
        <v>0</v>
      </c>
    </row>
    <row r="529" spans="1:72">
      <c r="A529" s="3265"/>
      <c r="B529" s="3266"/>
      <c r="C529" s="3266"/>
      <c r="D529" s="3267"/>
      <c r="E529" s="3268">
        <f t="shared" si="297"/>
        <v>0</v>
      </c>
      <c r="F529" s="3269"/>
      <c r="G529" s="3270">
        <f t="shared" si="301"/>
        <v>0</v>
      </c>
      <c r="H529" s="3271">
        <f t="shared" si="302"/>
        <v>0</v>
      </c>
      <c r="I529" s="3278"/>
      <c r="J529" s="3278"/>
      <c r="K529" s="3278"/>
      <c r="L529" s="3278"/>
      <c r="M529" s="3278"/>
      <c r="N529" s="3278"/>
      <c r="O529" s="3278"/>
      <c r="P529" s="3278"/>
      <c r="Q529" s="3278"/>
      <c r="R529" s="3278"/>
      <c r="S529" s="3278"/>
      <c r="T529" s="3278"/>
      <c r="U529" s="3278"/>
      <c r="V529" s="3278"/>
      <c r="W529" s="3278"/>
      <c r="X529" s="3278"/>
      <c r="Y529" s="3278"/>
      <c r="Z529" s="3278"/>
      <c r="AA529" s="3278"/>
      <c r="AB529" s="3278"/>
      <c r="AC529" s="3268">
        <f t="shared" si="303"/>
        <v>0</v>
      </c>
      <c r="AD529" s="3288"/>
      <c r="AE529" s="3288"/>
      <c r="AF529" s="3288"/>
      <c r="AG529" s="3288"/>
      <c r="AH529" s="3288"/>
      <c r="AI529" s="3288"/>
      <c r="AJ529" s="3288"/>
      <c r="AK529" s="3288"/>
      <c r="AL529" s="3288"/>
      <c r="AM529" s="3288"/>
      <c r="AN529" s="3288"/>
      <c r="AO529" s="3288"/>
      <c r="AP529" s="3288"/>
      <c r="AQ529" s="3288"/>
      <c r="AR529" s="3288"/>
      <c r="AS529" s="3288"/>
      <c r="AT529" s="3298"/>
      <c r="AU529" s="3299"/>
      <c r="AV529" s="972">
        <f t="shared" si="298"/>
        <v>0</v>
      </c>
      <c r="AW529" s="972">
        <f t="shared" si="299"/>
        <v>0</v>
      </c>
      <c r="AX529" s="972">
        <f t="shared" si="300"/>
        <v>0</v>
      </c>
      <c r="AY529" s="3313">
        <f t="shared" si="304"/>
        <v>0</v>
      </c>
      <c r="AZ529" s="3268">
        <f t="shared" si="305"/>
        <v>0</v>
      </c>
      <c r="BA529" s="3268">
        <f t="shared" si="306"/>
        <v>0</v>
      </c>
      <c r="BB529" s="3268">
        <f t="shared" si="307"/>
        <v>0</v>
      </c>
      <c r="BC529" s="3268">
        <f t="shared" si="308"/>
        <v>0</v>
      </c>
      <c r="BD529" s="3268">
        <f t="shared" si="309"/>
        <v>0</v>
      </c>
      <c r="BE529" s="3268">
        <f t="shared" si="310"/>
        <v>0</v>
      </c>
      <c r="BF529" s="3268">
        <f t="shared" si="311"/>
        <v>0</v>
      </c>
      <c r="BG529" s="3268">
        <f t="shared" si="312"/>
        <v>0</v>
      </c>
      <c r="BH529" s="3268">
        <f t="shared" si="313"/>
        <v>0</v>
      </c>
      <c r="BI529" s="3268">
        <f t="shared" si="314"/>
        <v>0</v>
      </c>
      <c r="BJ529" s="3268">
        <f t="shared" si="315"/>
        <v>0</v>
      </c>
      <c r="BK529" s="3268">
        <f t="shared" si="316"/>
        <v>0</v>
      </c>
      <c r="BL529" s="3268">
        <f t="shared" si="317"/>
        <v>0</v>
      </c>
      <c r="BM529" s="3268">
        <f t="shared" si="318"/>
        <v>0</v>
      </c>
      <c r="BN529" s="3268">
        <f t="shared" si="319"/>
        <v>0</v>
      </c>
      <c r="BO529" s="3268">
        <f t="shared" si="320"/>
        <v>0</v>
      </c>
      <c r="BP529" s="3268">
        <f t="shared" si="321"/>
        <v>0</v>
      </c>
      <c r="BQ529" s="3268">
        <f t="shared" si="322"/>
        <v>0</v>
      </c>
      <c r="BR529" s="3268">
        <f t="shared" si="323"/>
        <v>0</v>
      </c>
      <c r="BS529" s="3268">
        <f t="shared" si="324"/>
        <v>0</v>
      </c>
      <c r="BT529" s="3320">
        <f t="shared" si="325"/>
        <v>0</v>
      </c>
    </row>
    <row r="530" spans="1:72">
      <c r="A530" s="3265"/>
      <c r="B530" s="3266"/>
      <c r="C530" s="3266"/>
      <c r="D530" s="3267"/>
      <c r="E530" s="3268">
        <f t="shared" si="297"/>
        <v>0</v>
      </c>
      <c r="F530" s="3269"/>
      <c r="G530" s="3270">
        <f t="shared" si="301"/>
        <v>0</v>
      </c>
      <c r="H530" s="3271">
        <f t="shared" si="302"/>
        <v>0</v>
      </c>
      <c r="I530" s="3278"/>
      <c r="J530" s="3278"/>
      <c r="K530" s="3278"/>
      <c r="L530" s="3278"/>
      <c r="M530" s="3278"/>
      <c r="N530" s="3278"/>
      <c r="O530" s="3278"/>
      <c r="P530" s="3278"/>
      <c r="Q530" s="3278"/>
      <c r="R530" s="3278"/>
      <c r="S530" s="3278"/>
      <c r="T530" s="3278"/>
      <c r="U530" s="3278"/>
      <c r="V530" s="3278"/>
      <c r="W530" s="3278"/>
      <c r="X530" s="3278"/>
      <c r="Y530" s="3278"/>
      <c r="Z530" s="3278"/>
      <c r="AA530" s="3278"/>
      <c r="AB530" s="3278"/>
      <c r="AC530" s="3268">
        <f t="shared" si="303"/>
        <v>0</v>
      </c>
      <c r="AD530" s="3288"/>
      <c r="AE530" s="3288"/>
      <c r="AF530" s="3288"/>
      <c r="AG530" s="3288"/>
      <c r="AH530" s="3288"/>
      <c r="AI530" s="3288"/>
      <c r="AJ530" s="3288"/>
      <c r="AK530" s="3288"/>
      <c r="AL530" s="3288"/>
      <c r="AM530" s="3288"/>
      <c r="AN530" s="3288"/>
      <c r="AO530" s="3288"/>
      <c r="AP530" s="3288"/>
      <c r="AQ530" s="3288"/>
      <c r="AR530" s="3288"/>
      <c r="AS530" s="3288"/>
      <c r="AT530" s="3298"/>
      <c r="AU530" s="3299"/>
      <c r="AV530" s="972">
        <f t="shared" si="298"/>
        <v>0</v>
      </c>
      <c r="AW530" s="972">
        <f t="shared" si="299"/>
        <v>0</v>
      </c>
      <c r="AX530" s="972">
        <f t="shared" si="300"/>
        <v>0</v>
      </c>
      <c r="AY530" s="3313">
        <f t="shared" si="304"/>
        <v>0</v>
      </c>
      <c r="AZ530" s="3268">
        <f t="shared" si="305"/>
        <v>0</v>
      </c>
      <c r="BA530" s="3268">
        <f t="shared" si="306"/>
        <v>0</v>
      </c>
      <c r="BB530" s="3268">
        <f t="shared" si="307"/>
        <v>0</v>
      </c>
      <c r="BC530" s="3268">
        <f t="shared" si="308"/>
        <v>0</v>
      </c>
      <c r="BD530" s="3268">
        <f t="shared" si="309"/>
        <v>0</v>
      </c>
      <c r="BE530" s="3268">
        <f t="shared" si="310"/>
        <v>0</v>
      </c>
      <c r="BF530" s="3268">
        <f t="shared" si="311"/>
        <v>0</v>
      </c>
      <c r="BG530" s="3268">
        <f t="shared" si="312"/>
        <v>0</v>
      </c>
      <c r="BH530" s="3268">
        <f t="shared" si="313"/>
        <v>0</v>
      </c>
      <c r="BI530" s="3268">
        <f t="shared" si="314"/>
        <v>0</v>
      </c>
      <c r="BJ530" s="3268">
        <f t="shared" si="315"/>
        <v>0</v>
      </c>
      <c r="BK530" s="3268">
        <f t="shared" si="316"/>
        <v>0</v>
      </c>
      <c r="BL530" s="3268">
        <f t="shared" si="317"/>
        <v>0</v>
      </c>
      <c r="BM530" s="3268">
        <f t="shared" si="318"/>
        <v>0</v>
      </c>
      <c r="BN530" s="3268">
        <f t="shared" si="319"/>
        <v>0</v>
      </c>
      <c r="BO530" s="3268">
        <f t="shared" si="320"/>
        <v>0</v>
      </c>
      <c r="BP530" s="3268">
        <f t="shared" si="321"/>
        <v>0</v>
      </c>
      <c r="BQ530" s="3268">
        <f t="shared" si="322"/>
        <v>0</v>
      </c>
      <c r="BR530" s="3268">
        <f t="shared" si="323"/>
        <v>0</v>
      </c>
      <c r="BS530" s="3268">
        <f t="shared" si="324"/>
        <v>0</v>
      </c>
      <c r="BT530" s="3320">
        <f t="shared" si="325"/>
        <v>0</v>
      </c>
    </row>
    <row r="531" spans="1:72">
      <c r="A531" s="3265"/>
      <c r="B531" s="3266"/>
      <c r="C531" s="3266"/>
      <c r="D531" s="3267"/>
      <c r="E531" s="3268">
        <f t="shared" si="297"/>
        <v>0</v>
      </c>
      <c r="F531" s="3269"/>
      <c r="G531" s="3270">
        <f t="shared" si="301"/>
        <v>0</v>
      </c>
      <c r="H531" s="3271">
        <f t="shared" si="302"/>
        <v>0</v>
      </c>
      <c r="I531" s="3278"/>
      <c r="J531" s="3278"/>
      <c r="K531" s="3278"/>
      <c r="L531" s="3278"/>
      <c r="M531" s="3278"/>
      <c r="N531" s="3278"/>
      <c r="O531" s="3278"/>
      <c r="P531" s="3278"/>
      <c r="Q531" s="3278"/>
      <c r="R531" s="3278"/>
      <c r="S531" s="3278"/>
      <c r="T531" s="3278"/>
      <c r="U531" s="3278"/>
      <c r="V531" s="3278"/>
      <c r="W531" s="3278"/>
      <c r="X531" s="3278"/>
      <c r="Y531" s="3278"/>
      <c r="Z531" s="3278"/>
      <c r="AA531" s="3278"/>
      <c r="AB531" s="3278"/>
      <c r="AC531" s="3268">
        <f t="shared" si="303"/>
        <v>0</v>
      </c>
      <c r="AD531" s="3288"/>
      <c r="AE531" s="3288"/>
      <c r="AF531" s="3288"/>
      <c r="AG531" s="3288"/>
      <c r="AH531" s="3288"/>
      <c r="AI531" s="3288"/>
      <c r="AJ531" s="3288"/>
      <c r="AK531" s="3288"/>
      <c r="AL531" s="3288"/>
      <c r="AM531" s="3288"/>
      <c r="AN531" s="3288"/>
      <c r="AO531" s="3288"/>
      <c r="AP531" s="3288"/>
      <c r="AQ531" s="3288"/>
      <c r="AR531" s="3288"/>
      <c r="AS531" s="3288"/>
      <c r="AT531" s="3298"/>
      <c r="AU531" s="3299"/>
      <c r="AV531" s="972">
        <f t="shared" si="298"/>
        <v>0</v>
      </c>
      <c r="AW531" s="972">
        <f t="shared" si="299"/>
        <v>0</v>
      </c>
      <c r="AX531" s="972">
        <f t="shared" si="300"/>
        <v>0</v>
      </c>
      <c r="AY531" s="3313">
        <f t="shared" si="304"/>
        <v>0</v>
      </c>
      <c r="AZ531" s="3268">
        <f t="shared" si="305"/>
        <v>0</v>
      </c>
      <c r="BA531" s="3268">
        <f t="shared" si="306"/>
        <v>0</v>
      </c>
      <c r="BB531" s="3268">
        <f t="shared" si="307"/>
        <v>0</v>
      </c>
      <c r="BC531" s="3268">
        <f t="shared" si="308"/>
        <v>0</v>
      </c>
      <c r="BD531" s="3268">
        <f t="shared" si="309"/>
        <v>0</v>
      </c>
      <c r="BE531" s="3268">
        <f t="shared" si="310"/>
        <v>0</v>
      </c>
      <c r="BF531" s="3268">
        <f t="shared" si="311"/>
        <v>0</v>
      </c>
      <c r="BG531" s="3268">
        <f t="shared" si="312"/>
        <v>0</v>
      </c>
      <c r="BH531" s="3268">
        <f t="shared" si="313"/>
        <v>0</v>
      </c>
      <c r="BI531" s="3268">
        <f t="shared" si="314"/>
        <v>0</v>
      </c>
      <c r="BJ531" s="3268">
        <f t="shared" si="315"/>
        <v>0</v>
      </c>
      <c r="BK531" s="3268">
        <f t="shared" si="316"/>
        <v>0</v>
      </c>
      <c r="BL531" s="3268">
        <f t="shared" si="317"/>
        <v>0</v>
      </c>
      <c r="BM531" s="3268">
        <f t="shared" si="318"/>
        <v>0</v>
      </c>
      <c r="BN531" s="3268">
        <f t="shared" si="319"/>
        <v>0</v>
      </c>
      <c r="BO531" s="3268">
        <f t="shared" si="320"/>
        <v>0</v>
      </c>
      <c r="BP531" s="3268">
        <f t="shared" si="321"/>
        <v>0</v>
      </c>
      <c r="BQ531" s="3268">
        <f t="shared" si="322"/>
        <v>0</v>
      </c>
      <c r="BR531" s="3268">
        <f t="shared" si="323"/>
        <v>0</v>
      </c>
      <c r="BS531" s="3268">
        <f t="shared" si="324"/>
        <v>0</v>
      </c>
      <c r="BT531" s="3320">
        <f t="shared" si="325"/>
        <v>0</v>
      </c>
    </row>
    <row r="532" spans="1:72">
      <c r="A532" s="3265"/>
      <c r="B532" s="3266"/>
      <c r="C532" s="3266"/>
      <c r="D532" s="3267"/>
      <c r="E532" s="3268">
        <f t="shared" si="297"/>
        <v>0</v>
      </c>
      <c r="F532" s="3269"/>
      <c r="G532" s="3270">
        <f t="shared" si="301"/>
        <v>0</v>
      </c>
      <c r="H532" s="3271">
        <f t="shared" si="302"/>
        <v>0</v>
      </c>
      <c r="I532" s="3278"/>
      <c r="J532" s="3278"/>
      <c r="K532" s="3278"/>
      <c r="L532" s="3278"/>
      <c r="M532" s="3278"/>
      <c r="N532" s="3278"/>
      <c r="O532" s="3278"/>
      <c r="P532" s="3278"/>
      <c r="Q532" s="3278"/>
      <c r="R532" s="3278"/>
      <c r="S532" s="3278"/>
      <c r="T532" s="3278"/>
      <c r="U532" s="3278"/>
      <c r="V532" s="3278"/>
      <c r="W532" s="3278"/>
      <c r="X532" s="3278"/>
      <c r="Y532" s="3278"/>
      <c r="Z532" s="3278"/>
      <c r="AA532" s="3278"/>
      <c r="AB532" s="3278"/>
      <c r="AC532" s="3268">
        <f t="shared" si="303"/>
        <v>0</v>
      </c>
      <c r="AD532" s="3288"/>
      <c r="AE532" s="3288"/>
      <c r="AF532" s="3288"/>
      <c r="AG532" s="3288"/>
      <c r="AH532" s="3288"/>
      <c r="AI532" s="3288"/>
      <c r="AJ532" s="3288"/>
      <c r="AK532" s="3288"/>
      <c r="AL532" s="3288"/>
      <c r="AM532" s="3288"/>
      <c r="AN532" s="3288"/>
      <c r="AO532" s="3288"/>
      <c r="AP532" s="3288"/>
      <c r="AQ532" s="3288"/>
      <c r="AR532" s="3288"/>
      <c r="AS532" s="3288"/>
      <c r="AT532" s="3298"/>
      <c r="AU532" s="3299"/>
      <c r="AV532" s="972">
        <f t="shared" si="298"/>
        <v>0</v>
      </c>
      <c r="AW532" s="972">
        <f t="shared" si="299"/>
        <v>0</v>
      </c>
      <c r="AX532" s="972">
        <f t="shared" si="300"/>
        <v>0</v>
      </c>
      <c r="AY532" s="3313">
        <f t="shared" si="304"/>
        <v>0</v>
      </c>
      <c r="AZ532" s="3268">
        <f t="shared" si="305"/>
        <v>0</v>
      </c>
      <c r="BA532" s="3268">
        <f t="shared" si="306"/>
        <v>0</v>
      </c>
      <c r="BB532" s="3268">
        <f t="shared" si="307"/>
        <v>0</v>
      </c>
      <c r="BC532" s="3268">
        <f t="shared" si="308"/>
        <v>0</v>
      </c>
      <c r="BD532" s="3268">
        <f t="shared" si="309"/>
        <v>0</v>
      </c>
      <c r="BE532" s="3268">
        <f t="shared" si="310"/>
        <v>0</v>
      </c>
      <c r="BF532" s="3268">
        <f t="shared" si="311"/>
        <v>0</v>
      </c>
      <c r="BG532" s="3268">
        <f t="shared" si="312"/>
        <v>0</v>
      </c>
      <c r="BH532" s="3268">
        <f t="shared" si="313"/>
        <v>0</v>
      </c>
      <c r="BI532" s="3268">
        <f t="shared" si="314"/>
        <v>0</v>
      </c>
      <c r="BJ532" s="3268">
        <f t="shared" si="315"/>
        <v>0</v>
      </c>
      <c r="BK532" s="3268">
        <f t="shared" si="316"/>
        <v>0</v>
      </c>
      <c r="BL532" s="3268">
        <f t="shared" si="317"/>
        <v>0</v>
      </c>
      <c r="BM532" s="3268">
        <f t="shared" si="318"/>
        <v>0</v>
      </c>
      <c r="BN532" s="3268">
        <f t="shared" si="319"/>
        <v>0</v>
      </c>
      <c r="BO532" s="3268">
        <f t="shared" si="320"/>
        <v>0</v>
      </c>
      <c r="BP532" s="3268">
        <f t="shared" si="321"/>
        <v>0</v>
      </c>
      <c r="BQ532" s="3268">
        <f t="shared" si="322"/>
        <v>0</v>
      </c>
      <c r="BR532" s="3268">
        <f t="shared" si="323"/>
        <v>0</v>
      </c>
      <c r="BS532" s="3268">
        <f t="shared" si="324"/>
        <v>0</v>
      </c>
      <c r="BT532" s="3320">
        <f t="shared" si="325"/>
        <v>0</v>
      </c>
    </row>
    <row r="533" spans="1:72">
      <c r="A533" s="3265"/>
      <c r="B533" s="3266"/>
      <c r="C533" s="3266"/>
      <c r="D533" s="3267"/>
      <c r="E533" s="3268">
        <f t="shared" si="297"/>
        <v>0</v>
      </c>
      <c r="F533" s="3269"/>
      <c r="G533" s="3270">
        <f t="shared" si="301"/>
        <v>0</v>
      </c>
      <c r="H533" s="3271">
        <f t="shared" si="302"/>
        <v>0</v>
      </c>
      <c r="I533" s="3278"/>
      <c r="J533" s="3278"/>
      <c r="K533" s="3278"/>
      <c r="L533" s="3278"/>
      <c r="M533" s="3278"/>
      <c r="N533" s="3278"/>
      <c r="O533" s="3278"/>
      <c r="P533" s="3278"/>
      <c r="Q533" s="3278"/>
      <c r="R533" s="3278"/>
      <c r="S533" s="3278"/>
      <c r="T533" s="3278"/>
      <c r="U533" s="3278"/>
      <c r="V533" s="3278"/>
      <c r="W533" s="3278"/>
      <c r="X533" s="3278"/>
      <c r="Y533" s="3278"/>
      <c r="Z533" s="3278"/>
      <c r="AA533" s="3278"/>
      <c r="AB533" s="3278"/>
      <c r="AC533" s="3268">
        <f t="shared" si="303"/>
        <v>0</v>
      </c>
      <c r="AD533" s="3288"/>
      <c r="AE533" s="3288"/>
      <c r="AF533" s="3288"/>
      <c r="AG533" s="3288"/>
      <c r="AH533" s="3288"/>
      <c r="AI533" s="3288"/>
      <c r="AJ533" s="3288"/>
      <c r="AK533" s="3288"/>
      <c r="AL533" s="3288"/>
      <c r="AM533" s="3288"/>
      <c r="AN533" s="3288"/>
      <c r="AO533" s="3288"/>
      <c r="AP533" s="3288"/>
      <c r="AQ533" s="3288"/>
      <c r="AR533" s="3288"/>
      <c r="AS533" s="3288"/>
      <c r="AT533" s="3298"/>
      <c r="AU533" s="3299"/>
      <c r="AV533" s="972">
        <f t="shared" si="298"/>
        <v>0</v>
      </c>
      <c r="AW533" s="972">
        <f t="shared" si="299"/>
        <v>0</v>
      </c>
      <c r="AX533" s="972">
        <f t="shared" si="300"/>
        <v>0</v>
      </c>
      <c r="AY533" s="3313">
        <f t="shared" si="304"/>
        <v>0</v>
      </c>
      <c r="AZ533" s="3268">
        <f t="shared" si="305"/>
        <v>0</v>
      </c>
      <c r="BA533" s="3268">
        <f t="shared" si="306"/>
        <v>0</v>
      </c>
      <c r="BB533" s="3268">
        <f t="shared" si="307"/>
        <v>0</v>
      </c>
      <c r="BC533" s="3268">
        <f t="shared" si="308"/>
        <v>0</v>
      </c>
      <c r="BD533" s="3268">
        <f t="shared" si="309"/>
        <v>0</v>
      </c>
      <c r="BE533" s="3268">
        <f t="shared" si="310"/>
        <v>0</v>
      </c>
      <c r="BF533" s="3268">
        <f t="shared" si="311"/>
        <v>0</v>
      </c>
      <c r="BG533" s="3268">
        <f t="shared" si="312"/>
        <v>0</v>
      </c>
      <c r="BH533" s="3268">
        <f t="shared" si="313"/>
        <v>0</v>
      </c>
      <c r="BI533" s="3268">
        <f t="shared" si="314"/>
        <v>0</v>
      </c>
      <c r="BJ533" s="3268">
        <f t="shared" si="315"/>
        <v>0</v>
      </c>
      <c r="BK533" s="3268">
        <f t="shared" si="316"/>
        <v>0</v>
      </c>
      <c r="BL533" s="3268">
        <f t="shared" si="317"/>
        <v>0</v>
      </c>
      <c r="BM533" s="3268">
        <f t="shared" si="318"/>
        <v>0</v>
      </c>
      <c r="BN533" s="3268">
        <f t="shared" si="319"/>
        <v>0</v>
      </c>
      <c r="BO533" s="3268">
        <f t="shared" si="320"/>
        <v>0</v>
      </c>
      <c r="BP533" s="3268">
        <f t="shared" si="321"/>
        <v>0</v>
      </c>
      <c r="BQ533" s="3268">
        <f t="shared" si="322"/>
        <v>0</v>
      </c>
      <c r="BR533" s="3268">
        <f t="shared" si="323"/>
        <v>0</v>
      </c>
      <c r="BS533" s="3268">
        <f t="shared" si="324"/>
        <v>0</v>
      </c>
      <c r="BT533" s="3320">
        <f t="shared" si="325"/>
        <v>0</v>
      </c>
    </row>
    <row r="534" spans="1:72">
      <c r="A534" s="3265"/>
      <c r="B534" s="3266"/>
      <c r="C534" s="3266"/>
      <c r="D534" s="3267"/>
      <c r="E534" s="3268">
        <f t="shared" si="297"/>
        <v>0</v>
      </c>
      <c r="F534" s="3269"/>
      <c r="G534" s="3270">
        <f t="shared" si="301"/>
        <v>0</v>
      </c>
      <c r="H534" s="3271">
        <f t="shared" si="302"/>
        <v>0</v>
      </c>
      <c r="I534" s="3278"/>
      <c r="J534" s="3278"/>
      <c r="K534" s="3278"/>
      <c r="L534" s="3278"/>
      <c r="M534" s="3278"/>
      <c r="N534" s="3278"/>
      <c r="O534" s="3278"/>
      <c r="P534" s="3278"/>
      <c r="Q534" s="3278"/>
      <c r="R534" s="3278"/>
      <c r="S534" s="3278"/>
      <c r="T534" s="3278"/>
      <c r="U534" s="3278"/>
      <c r="V534" s="3278"/>
      <c r="W534" s="3278"/>
      <c r="X534" s="3278"/>
      <c r="Y534" s="3278"/>
      <c r="Z534" s="3278"/>
      <c r="AA534" s="3278"/>
      <c r="AB534" s="3278"/>
      <c r="AC534" s="3268">
        <f t="shared" si="303"/>
        <v>0</v>
      </c>
      <c r="AD534" s="3288"/>
      <c r="AE534" s="3288"/>
      <c r="AF534" s="3288"/>
      <c r="AG534" s="3288"/>
      <c r="AH534" s="3288"/>
      <c r="AI534" s="3288"/>
      <c r="AJ534" s="3288"/>
      <c r="AK534" s="3288"/>
      <c r="AL534" s="3288"/>
      <c r="AM534" s="3288"/>
      <c r="AN534" s="3288"/>
      <c r="AO534" s="3288"/>
      <c r="AP534" s="3288"/>
      <c r="AQ534" s="3288"/>
      <c r="AR534" s="3288"/>
      <c r="AS534" s="3288"/>
      <c r="AT534" s="3298"/>
      <c r="AU534" s="3299"/>
      <c r="AV534" s="972">
        <f t="shared" si="298"/>
        <v>0</v>
      </c>
      <c r="AW534" s="972">
        <f t="shared" si="299"/>
        <v>0</v>
      </c>
      <c r="AX534" s="972">
        <f t="shared" si="300"/>
        <v>0</v>
      </c>
      <c r="AY534" s="3313">
        <f t="shared" si="304"/>
        <v>0</v>
      </c>
      <c r="AZ534" s="3268">
        <f t="shared" si="305"/>
        <v>0</v>
      </c>
      <c r="BA534" s="3268">
        <f t="shared" si="306"/>
        <v>0</v>
      </c>
      <c r="BB534" s="3268">
        <f t="shared" si="307"/>
        <v>0</v>
      </c>
      <c r="BC534" s="3268">
        <f t="shared" si="308"/>
        <v>0</v>
      </c>
      <c r="BD534" s="3268">
        <f t="shared" si="309"/>
        <v>0</v>
      </c>
      <c r="BE534" s="3268">
        <f t="shared" si="310"/>
        <v>0</v>
      </c>
      <c r="BF534" s="3268">
        <f t="shared" si="311"/>
        <v>0</v>
      </c>
      <c r="BG534" s="3268">
        <f t="shared" si="312"/>
        <v>0</v>
      </c>
      <c r="BH534" s="3268">
        <f t="shared" si="313"/>
        <v>0</v>
      </c>
      <c r="BI534" s="3268">
        <f t="shared" si="314"/>
        <v>0</v>
      </c>
      <c r="BJ534" s="3268">
        <f t="shared" si="315"/>
        <v>0</v>
      </c>
      <c r="BK534" s="3268">
        <f t="shared" si="316"/>
        <v>0</v>
      </c>
      <c r="BL534" s="3268">
        <f t="shared" si="317"/>
        <v>0</v>
      </c>
      <c r="BM534" s="3268">
        <f t="shared" si="318"/>
        <v>0</v>
      </c>
      <c r="BN534" s="3268">
        <f t="shared" si="319"/>
        <v>0</v>
      </c>
      <c r="BO534" s="3268">
        <f t="shared" si="320"/>
        <v>0</v>
      </c>
      <c r="BP534" s="3268">
        <f t="shared" si="321"/>
        <v>0</v>
      </c>
      <c r="BQ534" s="3268">
        <f t="shared" si="322"/>
        <v>0</v>
      </c>
      <c r="BR534" s="3268">
        <f t="shared" si="323"/>
        <v>0</v>
      </c>
      <c r="BS534" s="3268">
        <f t="shared" si="324"/>
        <v>0</v>
      </c>
      <c r="BT534" s="3320">
        <f t="shared" si="325"/>
        <v>0</v>
      </c>
    </row>
    <row r="535" spans="1:72">
      <c r="A535" s="3265"/>
      <c r="B535" s="3266"/>
      <c r="C535" s="3266"/>
      <c r="D535" s="3267"/>
      <c r="E535" s="3268">
        <f t="shared" si="297"/>
        <v>0</v>
      </c>
      <c r="F535" s="3269"/>
      <c r="G535" s="3270">
        <f t="shared" si="301"/>
        <v>0</v>
      </c>
      <c r="H535" s="3271">
        <f t="shared" si="302"/>
        <v>0</v>
      </c>
      <c r="I535" s="3278"/>
      <c r="J535" s="3278"/>
      <c r="K535" s="3278"/>
      <c r="L535" s="3278"/>
      <c r="M535" s="3278"/>
      <c r="N535" s="3278"/>
      <c r="O535" s="3278"/>
      <c r="P535" s="3278"/>
      <c r="Q535" s="3278"/>
      <c r="R535" s="3278"/>
      <c r="S535" s="3278"/>
      <c r="T535" s="3278"/>
      <c r="U535" s="3278"/>
      <c r="V535" s="3278"/>
      <c r="W535" s="3278"/>
      <c r="X535" s="3278"/>
      <c r="Y535" s="3278"/>
      <c r="Z535" s="3278"/>
      <c r="AA535" s="3278"/>
      <c r="AB535" s="3278"/>
      <c r="AC535" s="3268">
        <f t="shared" si="303"/>
        <v>0</v>
      </c>
      <c r="AD535" s="3288"/>
      <c r="AE535" s="3288"/>
      <c r="AF535" s="3288"/>
      <c r="AG535" s="3288"/>
      <c r="AH535" s="3288"/>
      <c r="AI535" s="3288"/>
      <c r="AJ535" s="3288"/>
      <c r="AK535" s="3288"/>
      <c r="AL535" s="3288"/>
      <c r="AM535" s="3288"/>
      <c r="AN535" s="3288"/>
      <c r="AO535" s="3288"/>
      <c r="AP535" s="3288"/>
      <c r="AQ535" s="3288"/>
      <c r="AR535" s="3288"/>
      <c r="AS535" s="3288"/>
      <c r="AT535" s="3298"/>
      <c r="AU535" s="3299"/>
      <c r="AV535" s="972">
        <f t="shared" si="298"/>
        <v>0</v>
      </c>
      <c r="AW535" s="972">
        <f t="shared" si="299"/>
        <v>0</v>
      </c>
      <c r="AX535" s="972">
        <f t="shared" si="300"/>
        <v>0</v>
      </c>
      <c r="AY535" s="3313">
        <f t="shared" si="304"/>
        <v>0</v>
      </c>
      <c r="AZ535" s="3268">
        <f t="shared" si="305"/>
        <v>0</v>
      </c>
      <c r="BA535" s="3268">
        <f t="shared" si="306"/>
        <v>0</v>
      </c>
      <c r="BB535" s="3268">
        <f t="shared" si="307"/>
        <v>0</v>
      </c>
      <c r="BC535" s="3268">
        <f t="shared" si="308"/>
        <v>0</v>
      </c>
      <c r="BD535" s="3268">
        <f t="shared" si="309"/>
        <v>0</v>
      </c>
      <c r="BE535" s="3268">
        <f t="shared" si="310"/>
        <v>0</v>
      </c>
      <c r="BF535" s="3268">
        <f t="shared" si="311"/>
        <v>0</v>
      </c>
      <c r="BG535" s="3268">
        <f t="shared" si="312"/>
        <v>0</v>
      </c>
      <c r="BH535" s="3268">
        <f t="shared" si="313"/>
        <v>0</v>
      </c>
      <c r="BI535" s="3268">
        <f t="shared" si="314"/>
        <v>0</v>
      </c>
      <c r="BJ535" s="3268">
        <f t="shared" si="315"/>
        <v>0</v>
      </c>
      <c r="BK535" s="3268">
        <f t="shared" si="316"/>
        <v>0</v>
      </c>
      <c r="BL535" s="3268">
        <f t="shared" si="317"/>
        <v>0</v>
      </c>
      <c r="BM535" s="3268">
        <f t="shared" si="318"/>
        <v>0</v>
      </c>
      <c r="BN535" s="3268">
        <f t="shared" si="319"/>
        <v>0</v>
      </c>
      <c r="BO535" s="3268">
        <f t="shared" si="320"/>
        <v>0</v>
      </c>
      <c r="BP535" s="3268">
        <f t="shared" si="321"/>
        <v>0</v>
      </c>
      <c r="BQ535" s="3268">
        <f t="shared" si="322"/>
        <v>0</v>
      </c>
      <c r="BR535" s="3268">
        <f t="shared" si="323"/>
        <v>0</v>
      </c>
      <c r="BS535" s="3268">
        <f t="shared" si="324"/>
        <v>0</v>
      </c>
      <c r="BT535" s="3320">
        <f t="shared" si="325"/>
        <v>0</v>
      </c>
    </row>
    <row r="536" spans="1:72">
      <c r="A536" s="3265"/>
      <c r="B536" s="3266"/>
      <c r="C536" s="3266"/>
      <c r="D536" s="3267"/>
      <c r="E536" s="3268">
        <f t="shared" si="297"/>
        <v>0</v>
      </c>
      <c r="F536" s="3269"/>
      <c r="G536" s="3270">
        <f t="shared" si="301"/>
        <v>0</v>
      </c>
      <c r="H536" s="3271">
        <f t="shared" si="302"/>
        <v>0</v>
      </c>
      <c r="I536" s="3278"/>
      <c r="J536" s="3278"/>
      <c r="K536" s="3278"/>
      <c r="L536" s="3278"/>
      <c r="M536" s="3278"/>
      <c r="N536" s="3278"/>
      <c r="O536" s="3278"/>
      <c r="P536" s="3278"/>
      <c r="Q536" s="3278"/>
      <c r="R536" s="3278"/>
      <c r="S536" s="3278"/>
      <c r="T536" s="3278"/>
      <c r="U536" s="3278"/>
      <c r="V536" s="3278"/>
      <c r="W536" s="3278"/>
      <c r="X536" s="3278"/>
      <c r="Y536" s="3278"/>
      <c r="Z536" s="3278"/>
      <c r="AA536" s="3278"/>
      <c r="AB536" s="3278"/>
      <c r="AC536" s="3268">
        <f t="shared" si="303"/>
        <v>0</v>
      </c>
      <c r="AD536" s="3288"/>
      <c r="AE536" s="3288"/>
      <c r="AF536" s="3288"/>
      <c r="AG536" s="3288"/>
      <c r="AH536" s="3288"/>
      <c r="AI536" s="3288"/>
      <c r="AJ536" s="3288"/>
      <c r="AK536" s="3288"/>
      <c r="AL536" s="3288"/>
      <c r="AM536" s="3288"/>
      <c r="AN536" s="3288"/>
      <c r="AO536" s="3288"/>
      <c r="AP536" s="3288"/>
      <c r="AQ536" s="3288"/>
      <c r="AR536" s="3288"/>
      <c r="AS536" s="3288"/>
      <c r="AT536" s="3298"/>
      <c r="AU536" s="3299"/>
      <c r="AV536" s="972">
        <f t="shared" si="298"/>
        <v>0</v>
      </c>
      <c r="AW536" s="972">
        <f t="shared" si="299"/>
        <v>0</v>
      </c>
      <c r="AX536" s="972">
        <f t="shared" si="300"/>
        <v>0</v>
      </c>
      <c r="AY536" s="3313">
        <f t="shared" si="304"/>
        <v>0</v>
      </c>
      <c r="AZ536" s="3268">
        <f t="shared" si="305"/>
        <v>0</v>
      </c>
      <c r="BA536" s="3268">
        <f t="shared" si="306"/>
        <v>0</v>
      </c>
      <c r="BB536" s="3268">
        <f t="shared" si="307"/>
        <v>0</v>
      </c>
      <c r="BC536" s="3268">
        <f t="shared" si="308"/>
        <v>0</v>
      </c>
      <c r="BD536" s="3268">
        <f t="shared" si="309"/>
        <v>0</v>
      </c>
      <c r="BE536" s="3268">
        <f t="shared" si="310"/>
        <v>0</v>
      </c>
      <c r="BF536" s="3268">
        <f t="shared" si="311"/>
        <v>0</v>
      </c>
      <c r="BG536" s="3268">
        <f t="shared" si="312"/>
        <v>0</v>
      </c>
      <c r="BH536" s="3268">
        <f t="shared" si="313"/>
        <v>0</v>
      </c>
      <c r="BI536" s="3268">
        <f t="shared" si="314"/>
        <v>0</v>
      </c>
      <c r="BJ536" s="3268">
        <f t="shared" si="315"/>
        <v>0</v>
      </c>
      <c r="BK536" s="3268">
        <f t="shared" si="316"/>
        <v>0</v>
      </c>
      <c r="BL536" s="3268">
        <f t="shared" si="317"/>
        <v>0</v>
      </c>
      <c r="BM536" s="3268">
        <f t="shared" si="318"/>
        <v>0</v>
      </c>
      <c r="BN536" s="3268">
        <f t="shared" si="319"/>
        <v>0</v>
      </c>
      <c r="BO536" s="3268">
        <f t="shared" si="320"/>
        <v>0</v>
      </c>
      <c r="BP536" s="3268">
        <f t="shared" si="321"/>
        <v>0</v>
      </c>
      <c r="BQ536" s="3268">
        <f t="shared" si="322"/>
        <v>0</v>
      </c>
      <c r="BR536" s="3268">
        <f t="shared" si="323"/>
        <v>0</v>
      </c>
      <c r="BS536" s="3268">
        <f t="shared" si="324"/>
        <v>0</v>
      </c>
      <c r="BT536" s="3320">
        <f t="shared" si="325"/>
        <v>0</v>
      </c>
    </row>
    <row r="537" spans="1:72">
      <c r="A537" s="3265"/>
      <c r="B537" s="3266"/>
      <c r="C537" s="3266"/>
      <c r="D537" s="3267"/>
      <c r="E537" s="3268">
        <f t="shared" si="297"/>
        <v>0</v>
      </c>
      <c r="F537" s="3269"/>
      <c r="G537" s="3270">
        <f t="shared" si="301"/>
        <v>0</v>
      </c>
      <c r="H537" s="3271">
        <f t="shared" si="302"/>
        <v>0</v>
      </c>
      <c r="I537" s="3278"/>
      <c r="J537" s="3278"/>
      <c r="K537" s="3278"/>
      <c r="L537" s="3278"/>
      <c r="M537" s="3278"/>
      <c r="N537" s="3278"/>
      <c r="O537" s="3278"/>
      <c r="P537" s="3278"/>
      <c r="Q537" s="3278"/>
      <c r="R537" s="3278"/>
      <c r="S537" s="3278"/>
      <c r="T537" s="3278"/>
      <c r="U537" s="3278"/>
      <c r="V537" s="3278"/>
      <c r="W537" s="3278"/>
      <c r="X537" s="3278"/>
      <c r="Y537" s="3278"/>
      <c r="Z537" s="3278"/>
      <c r="AA537" s="3278"/>
      <c r="AB537" s="3278"/>
      <c r="AC537" s="3268">
        <f t="shared" si="303"/>
        <v>0</v>
      </c>
      <c r="AD537" s="3288"/>
      <c r="AE537" s="3288"/>
      <c r="AF537" s="3288"/>
      <c r="AG537" s="3288"/>
      <c r="AH537" s="3288"/>
      <c r="AI537" s="3288"/>
      <c r="AJ537" s="3288"/>
      <c r="AK537" s="3288"/>
      <c r="AL537" s="3288"/>
      <c r="AM537" s="3288"/>
      <c r="AN537" s="3288"/>
      <c r="AO537" s="3288"/>
      <c r="AP537" s="3288"/>
      <c r="AQ537" s="3288"/>
      <c r="AR537" s="3288"/>
      <c r="AS537" s="3288"/>
      <c r="AT537" s="3298"/>
      <c r="AU537" s="3299"/>
      <c r="AV537" s="972">
        <f t="shared" si="298"/>
        <v>0</v>
      </c>
      <c r="AW537" s="972">
        <f t="shared" si="299"/>
        <v>0</v>
      </c>
      <c r="AX537" s="972">
        <f t="shared" si="300"/>
        <v>0</v>
      </c>
      <c r="AY537" s="3313">
        <f t="shared" si="304"/>
        <v>0</v>
      </c>
      <c r="AZ537" s="3268">
        <f t="shared" si="305"/>
        <v>0</v>
      </c>
      <c r="BA537" s="3268">
        <f t="shared" si="306"/>
        <v>0</v>
      </c>
      <c r="BB537" s="3268">
        <f t="shared" si="307"/>
        <v>0</v>
      </c>
      <c r="BC537" s="3268">
        <f t="shared" si="308"/>
        <v>0</v>
      </c>
      <c r="BD537" s="3268">
        <f t="shared" si="309"/>
        <v>0</v>
      </c>
      <c r="BE537" s="3268">
        <f t="shared" si="310"/>
        <v>0</v>
      </c>
      <c r="BF537" s="3268">
        <f t="shared" si="311"/>
        <v>0</v>
      </c>
      <c r="BG537" s="3268">
        <f t="shared" si="312"/>
        <v>0</v>
      </c>
      <c r="BH537" s="3268">
        <f t="shared" si="313"/>
        <v>0</v>
      </c>
      <c r="BI537" s="3268">
        <f t="shared" si="314"/>
        <v>0</v>
      </c>
      <c r="BJ537" s="3268">
        <f t="shared" si="315"/>
        <v>0</v>
      </c>
      <c r="BK537" s="3268">
        <f t="shared" si="316"/>
        <v>0</v>
      </c>
      <c r="BL537" s="3268">
        <f t="shared" si="317"/>
        <v>0</v>
      </c>
      <c r="BM537" s="3268">
        <f t="shared" si="318"/>
        <v>0</v>
      </c>
      <c r="BN537" s="3268">
        <f t="shared" si="319"/>
        <v>0</v>
      </c>
      <c r="BO537" s="3268">
        <f t="shared" si="320"/>
        <v>0</v>
      </c>
      <c r="BP537" s="3268">
        <f t="shared" si="321"/>
        <v>0</v>
      </c>
      <c r="BQ537" s="3268">
        <f t="shared" si="322"/>
        <v>0</v>
      </c>
      <c r="BR537" s="3268">
        <f t="shared" si="323"/>
        <v>0</v>
      </c>
      <c r="BS537" s="3268">
        <f t="shared" si="324"/>
        <v>0</v>
      </c>
      <c r="BT537" s="3320">
        <f t="shared" si="325"/>
        <v>0</v>
      </c>
    </row>
    <row r="538" spans="1:72">
      <c r="A538" s="3265"/>
      <c r="B538" s="3266"/>
      <c r="C538" s="3266"/>
      <c r="D538" s="3267"/>
      <c r="E538" s="3268">
        <f t="shared" si="297"/>
        <v>0</v>
      </c>
      <c r="F538" s="3269"/>
      <c r="G538" s="3270">
        <f t="shared" si="301"/>
        <v>0</v>
      </c>
      <c r="H538" s="3271">
        <f t="shared" si="302"/>
        <v>0</v>
      </c>
      <c r="I538" s="3278"/>
      <c r="J538" s="3278"/>
      <c r="K538" s="3278"/>
      <c r="L538" s="3278"/>
      <c r="M538" s="3278"/>
      <c r="N538" s="3278"/>
      <c r="O538" s="3278"/>
      <c r="P538" s="3278"/>
      <c r="Q538" s="3278"/>
      <c r="R538" s="3278"/>
      <c r="S538" s="3278"/>
      <c r="T538" s="3278"/>
      <c r="U538" s="3278"/>
      <c r="V538" s="3278"/>
      <c r="W538" s="3278"/>
      <c r="X538" s="3278"/>
      <c r="Y538" s="3278"/>
      <c r="Z538" s="3278"/>
      <c r="AA538" s="3278"/>
      <c r="AB538" s="3278"/>
      <c r="AC538" s="3268">
        <f t="shared" si="303"/>
        <v>0</v>
      </c>
      <c r="AD538" s="3288"/>
      <c r="AE538" s="3288"/>
      <c r="AF538" s="3288"/>
      <c r="AG538" s="3288"/>
      <c r="AH538" s="3288"/>
      <c r="AI538" s="3288"/>
      <c r="AJ538" s="3288"/>
      <c r="AK538" s="3288"/>
      <c r="AL538" s="3288"/>
      <c r="AM538" s="3288"/>
      <c r="AN538" s="3288"/>
      <c r="AO538" s="3288"/>
      <c r="AP538" s="3288"/>
      <c r="AQ538" s="3288"/>
      <c r="AR538" s="3288"/>
      <c r="AS538" s="3288"/>
      <c r="AT538" s="3298"/>
      <c r="AU538" s="3299"/>
      <c r="AV538" s="972">
        <f t="shared" si="298"/>
        <v>0</v>
      </c>
      <c r="AW538" s="972">
        <f t="shared" si="299"/>
        <v>0</v>
      </c>
      <c r="AX538" s="972">
        <f t="shared" si="300"/>
        <v>0</v>
      </c>
      <c r="AY538" s="3313">
        <f t="shared" si="304"/>
        <v>0</v>
      </c>
      <c r="AZ538" s="3268">
        <f t="shared" si="305"/>
        <v>0</v>
      </c>
      <c r="BA538" s="3268">
        <f t="shared" si="306"/>
        <v>0</v>
      </c>
      <c r="BB538" s="3268">
        <f t="shared" si="307"/>
        <v>0</v>
      </c>
      <c r="BC538" s="3268">
        <f t="shared" si="308"/>
        <v>0</v>
      </c>
      <c r="BD538" s="3268">
        <f t="shared" si="309"/>
        <v>0</v>
      </c>
      <c r="BE538" s="3268">
        <f t="shared" si="310"/>
        <v>0</v>
      </c>
      <c r="BF538" s="3268">
        <f t="shared" si="311"/>
        <v>0</v>
      </c>
      <c r="BG538" s="3268">
        <f t="shared" si="312"/>
        <v>0</v>
      </c>
      <c r="BH538" s="3268">
        <f t="shared" si="313"/>
        <v>0</v>
      </c>
      <c r="BI538" s="3268">
        <f t="shared" si="314"/>
        <v>0</v>
      </c>
      <c r="BJ538" s="3268">
        <f t="shared" si="315"/>
        <v>0</v>
      </c>
      <c r="BK538" s="3268">
        <f t="shared" si="316"/>
        <v>0</v>
      </c>
      <c r="BL538" s="3268">
        <f t="shared" si="317"/>
        <v>0</v>
      </c>
      <c r="BM538" s="3268">
        <f t="shared" si="318"/>
        <v>0</v>
      </c>
      <c r="BN538" s="3268">
        <f t="shared" si="319"/>
        <v>0</v>
      </c>
      <c r="BO538" s="3268">
        <f t="shared" si="320"/>
        <v>0</v>
      </c>
      <c r="BP538" s="3268">
        <f t="shared" si="321"/>
        <v>0</v>
      </c>
      <c r="BQ538" s="3268">
        <f t="shared" si="322"/>
        <v>0</v>
      </c>
      <c r="BR538" s="3268">
        <f t="shared" si="323"/>
        <v>0</v>
      </c>
      <c r="BS538" s="3268">
        <f t="shared" si="324"/>
        <v>0</v>
      </c>
      <c r="BT538" s="3320">
        <f t="shared" si="325"/>
        <v>0</v>
      </c>
    </row>
    <row r="539" spans="1:72">
      <c r="A539" s="3265"/>
      <c r="B539" s="3266"/>
      <c r="C539" s="3266"/>
      <c r="D539" s="3267"/>
      <c r="E539" s="3268">
        <f t="shared" si="297"/>
        <v>0</v>
      </c>
      <c r="F539" s="3269"/>
      <c r="G539" s="3270">
        <f t="shared" si="301"/>
        <v>0</v>
      </c>
      <c r="H539" s="3271">
        <f t="shared" si="302"/>
        <v>0</v>
      </c>
      <c r="I539" s="3278"/>
      <c r="J539" s="3278"/>
      <c r="K539" s="3278"/>
      <c r="L539" s="3278"/>
      <c r="M539" s="3278"/>
      <c r="N539" s="3278"/>
      <c r="O539" s="3278"/>
      <c r="P539" s="3278"/>
      <c r="Q539" s="3278"/>
      <c r="R539" s="3278"/>
      <c r="S539" s="3278"/>
      <c r="T539" s="3278"/>
      <c r="U539" s="3278"/>
      <c r="V539" s="3278"/>
      <c r="W539" s="3278"/>
      <c r="X539" s="3278"/>
      <c r="Y539" s="3278"/>
      <c r="Z539" s="3278"/>
      <c r="AA539" s="3278"/>
      <c r="AB539" s="3278"/>
      <c r="AC539" s="3268">
        <f t="shared" si="303"/>
        <v>0</v>
      </c>
      <c r="AD539" s="3288"/>
      <c r="AE539" s="3288"/>
      <c r="AF539" s="3288"/>
      <c r="AG539" s="3288"/>
      <c r="AH539" s="3288"/>
      <c r="AI539" s="3288"/>
      <c r="AJ539" s="3288"/>
      <c r="AK539" s="3288"/>
      <c r="AL539" s="3288"/>
      <c r="AM539" s="3288"/>
      <c r="AN539" s="3288"/>
      <c r="AO539" s="3288"/>
      <c r="AP539" s="3288"/>
      <c r="AQ539" s="3288"/>
      <c r="AR539" s="3288"/>
      <c r="AS539" s="3288"/>
      <c r="AT539" s="3298"/>
      <c r="AU539" s="3299"/>
      <c r="AV539" s="972">
        <f t="shared" si="298"/>
        <v>0</v>
      </c>
      <c r="AW539" s="972">
        <f t="shared" si="299"/>
        <v>0</v>
      </c>
      <c r="AX539" s="972">
        <f t="shared" si="300"/>
        <v>0</v>
      </c>
      <c r="AY539" s="3313">
        <f t="shared" si="304"/>
        <v>0</v>
      </c>
      <c r="AZ539" s="3268">
        <f t="shared" si="305"/>
        <v>0</v>
      </c>
      <c r="BA539" s="3268">
        <f t="shared" si="306"/>
        <v>0</v>
      </c>
      <c r="BB539" s="3268">
        <f t="shared" si="307"/>
        <v>0</v>
      </c>
      <c r="BC539" s="3268">
        <f t="shared" si="308"/>
        <v>0</v>
      </c>
      <c r="BD539" s="3268">
        <f t="shared" si="309"/>
        <v>0</v>
      </c>
      <c r="BE539" s="3268">
        <f t="shared" si="310"/>
        <v>0</v>
      </c>
      <c r="BF539" s="3268">
        <f t="shared" si="311"/>
        <v>0</v>
      </c>
      <c r="BG539" s="3268">
        <f t="shared" si="312"/>
        <v>0</v>
      </c>
      <c r="BH539" s="3268">
        <f t="shared" si="313"/>
        <v>0</v>
      </c>
      <c r="BI539" s="3268">
        <f t="shared" si="314"/>
        <v>0</v>
      </c>
      <c r="BJ539" s="3268">
        <f t="shared" si="315"/>
        <v>0</v>
      </c>
      <c r="BK539" s="3268">
        <f t="shared" si="316"/>
        <v>0</v>
      </c>
      <c r="BL539" s="3268">
        <f t="shared" si="317"/>
        <v>0</v>
      </c>
      <c r="BM539" s="3268">
        <f t="shared" si="318"/>
        <v>0</v>
      </c>
      <c r="BN539" s="3268">
        <f t="shared" si="319"/>
        <v>0</v>
      </c>
      <c r="BO539" s="3268">
        <f t="shared" si="320"/>
        <v>0</v>
      </c>
      <c r="BP539" s="3268">
        <f t="shared" si="321"/>
        <v>0</v>
      </c>
      <c r="BQ539" s="3268">
        <f t="shared" si="322"/>
        <v>0</v>
      </c>
      <c r="BR539" s="3268">
        <f t="shared" si="323"/>
        <v>0</v>
      </c>
      <c r="BS539" s="3268">
        <f t="shared" si="324"/>
        <v>0</v>
      </c>
      <c r="BT539" s="3320">
        <f t="shared" si="325"/>
        <v>0</v>
      </c>
    </row>
    <row r="540" spans="1:72">
      <c r="A540" s="3265"/>
      <c r="B540" s="3266"/>
      <c r="C540" s="3266"/>
      <c r="D540" s="3267"/>
      <c r="E540" s="3268">
        <f t="shared" si="297"/>
        <v>0</v>
      </c>
      <c r="F540" s="3269"/>
      <c r="G540" s="3270">
        <f t="shared" si="301"/>
        <v>0</v>
      </c>
      <c r="H540" s="3271">
        <f t="shared" si="302"/>
        <v>0</v>
      </c>
      <c r="I540" s="3278"/>
      <c r="J540" s="3278"/>
      <c r="K540" s="3278"/>
      <c r="L540" s="3278"/>
      <c r="M540" s="3278"/>
      <c r="N540" s="3278"/>
      <c r="O540" s="3278"/>
      <c r="P540" s="3278"/>
      <c r="Q540" s="3278"/>
      <c r="R540" s="3278"/>
      <c r="S540" s="3278"/>
      <c r="T540" s="3278"/>
      <c r="U540" s="3278"/>
      <c r="V540" s="3278"/>
      <c r="W540" s="3278"/>
      <c r="X540" s="3278"/>
      <c r="Y540" s="3278"/>
      <c r="Z540" s="3278"/>
      <c r="AA540" s="3278"/>
      <c r="AB540" s="3278"/>
      <c r="AC540" s="3268">
        <f t="shared" si="303"/>
        <v>0</v>
      </c>
      <c r="AD540" s="3288"/>
      <c r="AE540" s="3288"/>
      <c r="AF540" s="3288"/>
      <c r="AG540" s="3288"/>
      <c r="AH540" s="3288"/>
      <c r="AI540" s="3288"/>
      <c r="AJ540" s="3288"/>
      <c r="AK540" s="3288"/>
      <c r="AL540" s="3288"/>
      <c r="AM540" s="3288"/>
      <c r="AN540" s="3288"/>
      <c r="AO540" s="3288"/>
      <c r="AP540" s="3288"/>
      <c r="AQ540" s="3288"/>
      <c r="AR540" s="3288"/>
      <c r="AS540" s="3288"/>
      <c r="AT540" s="3298"/>
      <c r="AU540" s="3299"/>
      <c r="AV540" s="972">
        <f t="shared" si="298"/>
        <v>0</v>
      </c>
      <c r="AW540" s="972">
        <f t="shared" si="299"/>
        <v>0</v>
      </c>
      <c r="AX540" s="972">
        <f t="shared" si="300"/>
        <v>0</v>
      </c>
      <c r="AY540" s="3313">
        <f t="shared" si="304"/>
        <v>0</v>
      </c>
      <c r="AZ540" s="3268">
        <f t="shared" si="305"/>
        <v>0</v>
      </c>
      <c r="BA540" s="3268">
        <f t="shared" si="306"/>
        <v>0</v>
      </c>
      <c r="BB540" s="3268">
        <f t="shared" si="307"/>
        <v>0</v>
      </c>
      <c r="BC540" s="3268">
        <f t="shared" si="308"/>
        <v>0</v>
      </c>
      <c r="BD540" s="3268">
        <f t="shared" si="309"/>
        <v>0</v>
      </c>
      <c r="BE540" s="3268">
        <f t="shared" si="310"/>
        <v>0</v>
      </c>
      <c r="BF540" s="3268">
        <f t="shared" si="311"/>
        <v>0</v>
      </c>
      <c r="BG540" s="3268">
        <f t="shared" si="312"/>
        <v>0</v>
      </c>
      <c r="BH540" s="3268">
        <f t="shared" si="313"/>
        <v>0</v>
      </c>
      <c r="BI540" s="3268">
        <f t="shared" si="314"/>
        <v>0</v>
      </c>
      <c r="BJ540" s="3268">
        <f t="shared" si="315"/>
        <v>0</v>
      </c>
      <c r="BK540" s="3268">
        <f t="shared" si="316"/>
        <v>0</v>
      </c>
      <c r="BL540" s="3268">
        <f t="shared" si="317"/>
        <v>0</v>
      </c>
      <c r="BM540" s="3268">
        <f t="shared" si="318"/>
        <v>0</v>
      </c>
      <c r="BN540" s="3268">
        <f t="shared" si="319"/>
        <v>0</v>
      </c>
      <c r="BO540" s="3268">
        <f t="shared" si="320"/>
        <v>0</v>
      </c>
      <c r="BP540" s="3268">
        <f t="shared" si="321"/>
        <v>0</v>
      </c>
      <c r="BQ540" s="3268">
        <f t="shared" si="322"/>
        <v>0</v>
      </c>
      <c r="BR540" s="3268">
        <f t="shared" si="323"/>
        <v>0</v>
      </c>
      <c r="BS540" s="3268">
        <f t="shared" si="324"/>
        <v>0</v>
      </c>
      <c r="BT540" s="3320">
        <f t="shared" si="325"/>
        <v>0</v>
      </c>
    </row>
    <row r="541" spans="1:72">
      <c r="A541" s="3265"/>
      <c r="B541" s="3266"/>
      <c r="C541" s="3266"/>
      <c r="D541" s="3267"/>
      <c r="E541" s="3268">
        <f t="shared" si="297"/>
        <v>0</v>
      </c>
      <c r="F541" s="3269"/>
      <c r="G541" s="3270">
        <f t="shared" si="301"/>
        <v>0</v>
      </c>
      <c r="H541" s="3271">
        <f t="shared" si="302"/>
        <v>0</v>
      </c>
      <c r="I541" s="3278"/>
      <c r="J541" s="3278"/>
      <c r="K541" s="3278"/>
      <c r="L541" s="3278"/>
      <c r="M541" s="3278"/>
      <c r="N541" s="3278"/>
      <c r="O541" s="3278"/>
      <c r="P541" s="3278"/>
      <c r="Q541" s="3278"/>
      <c r="R541" s="3278"/>
      <c r="S541" s="3278"/>
      <c r="T541" s="3278"/>
      <c r="U541" s="3278"/>
      <c r="V541" s="3278"/>
      <c r="W541" s="3278"/>
      <c r="X541" s="3278"/>
      <c r="Y541" s="3278"/>
      <c r="Z541" s="3278"/>
      <c r="AA541" s="3278"/>
      <c r="AB541" s="3278"/>
      <c r="AC541" s="3268">
        <f t="shared" si="303"/>
        <v>0</v>
      </c>
      <c r="AD541" s="3288"/>
      <c r="AE541" s="3288"/>
      <c r="AF541" s="3288"/>
      <c r="AG541" s="3288"/>
      <c r="AH541" s="3288"/>
      <c r="AI541" s="3288"/>
      <c r="AJ541" s="3288"/>
      <c r="AK541" s="3288"/>
      <c r="AL541" s="3288"/>
      <c r="AM541" s="3288"/>
      <c r="AN541" s="3288"/>
      <c r="AO541" s="3288"/>
      <c r="AP541" s="3288"/>
      <c r="AQ541" s="3288"/>
      <c r="AR541" s="3288"/>
      <c r="AS541" s="3288"/>
      <c r="AT541" s="3298"/>
      <c r="AU541" s="3299"/>
      <c r="AV541" s="972">
        <f t="shared" si="298"/>
        <v>0</v>
      </c>
      <c r="AW541" s="972">
        <f t="shared" si="299"/>
        <v>0</v>
      </c>
      <c r="AX541" s="972">
        <f t="shared" si="300"/>
        <v>0</v>
      </c>
      <c r="AY541" s="3313">
        <f t="shared" si="304"/>
        <v>0</v>
      </c>
      <c r="AZ541" s="3268">
        <f t="shared" si="305"/>
        <v>0</v>
      </c>
      <c r="BA541" s="3268">
        <f t="shared" si="306"/>
        <v>0</v>
      </c>
      <c r="BB541" s="3268">
        <f t="shared" si="307"/>
        <v>0</v>
      </c>
      <c r="BC541" s="3268">
        <f t="shared" si="308"/>
        <v>0</v>
      </c>
      <c r="BD541" s="3268">
        <f t="shared" si="309"/>
        <v>0</v>
      </c>
      <c r="BE541" s="3268">
        <f t="shared" si="310"/>
        <v>0</v>
      </c>
      <c r="BF541" s="3268">
        <f t="shared" si="311"/>
        <v>0</v>
      </c>
      <c r="BG541" s="3268">
        <f t="shared" si="312"/>
        <v>0</v>
      </c>
      <c r="BH541" s="3268">
        <f t="shared" si="313"/>
        <v>0</v>
      </c>
      <c r="BI541" s="3268">
        <f t="shared" si="314"/>
        <v>0</v>
      </c>
      <c r="BJ541" s="3268">
        <f t="shared" si="315"/>
        <v>0</v>
      </c>
      <c r="BK541" s="3268">
        <f t="shared" si="316"/>
        <v>0</v>
      </c>
      <c r="BL541" s="3268">
        <f t="shared" si="317"/>
        <v>0</v>
      </c>
      <c r="BM541" s="3268">
        <f t="shared" si="318"/>
        <v>0</v>
      </c>
      <c r="BN541" s="3268">
        <f t="shared" si="319"/>
        <v>0</v>
      </c>
      <c r="BO541" s="3268">
        <f t="shared" si="320"/>
        <v>0</v>
      </c>
      <c r="BP541" s="3268">
        <f t="shared" si="321"/>
        <v>0</v>
      </c>
      <c r="BQ541" s="3268">
        <f t="shared" si="322"/>
        <v>0</v>
      </c>
      <c r="BR541" s="3268">
        <f t="shared" si="323"/>
        <v>0</v>
      </c>
      <c r="BS541" s="3268">
        <f t="shared" si="324"/>
        <v>0</v>
      </c>
      <c r="BT541" s="3320">
        <f t="shared" si="325"/>
        <v>0</v>
      </c>
    </row>
    <row r="542" spans="1:72">
      <c r="A542" s="3265"/>
      <c r="B542" s="3266"/>
      <c r="C542" s="3266"/>
      <c r="D542" s="3267"/>
      <c r="E542" s="3268">
        <f t="shared" si="297"/>
        <v>0</v>
      </c>
      <c r="F542" s="3269"/>
      <c r="G542" s="3270">
        <f t="shared" si="301"/>
        <v>0</v>
      </c>
      <c r="H542" s="3271">
        <f t="shared" si="302"/>
        <v>0</v>
      </c>
      <c r="I542" s="3278"/>
      <c r="J542" s="3278"/>
      <c r="K542" s="3278"/>
      <c r="L542" s="3278"/>
      <c r="M542" s="3278"/>
      <c r="N542" s="3278"/>
      <c r="O542" s="3278"/>
      <c r="P542" s="3278"/>
      <c r="Q542" s="3278"/>
      <c r="R542" s="3278"/>
      <c r="S542" s="3278"/>
      <c r="T542" s="3278"/>
      <c r="U542" s="3278"/>
      <c r="V542" s="3278"/>
      <c r="W542" s="3278"/>
      <c r="X542" s="3278"/>
      <c r="Y542" s="3278"/>
      <c r="Z542" s="3278"/>
      <c r="AA542" s="3278"/>
      <c r="AB542" s="3278"/>
      <c r="AC542" s="3268">
        <f t="shared" si="303"/>
        <v>0</v>
      </c>
      <c r="AD542" s="3288"/>
      <c r="AE542" s="3288"/>
      <c r="AF542" s="3288"/>
      <c r="AG542" s="3288"/>
      <c r="AH542" s="3288"/>
      <c r="AI542" s="3288"/>
      <c r="AJ542" s="3288"/>
      <c r="AK542" s="3288"/>
      <c r="AL542" s="3288"/>
      <c r="AM542" s="3288"/>
      <c r="AN542" s="3288"/>
      <c r="AO542" s="3288"/>
      <c r="AP542" s="3288"/>
      <c r="AQ542" s="3288"/>
      <c r="AR542" s="3288"/>
      <c r="AS542" s="3288"/>
      <c r="AT542" s="3298"/>
      <c r="AU542" s="3299"/>
      <c r="AV542" s="972">
        <f t="shared" si="298"/>
        <v>0</v>
      </c>
      <c r="AW542" s="972">
        <f t="shared" si="299"/>
        <v>0</v>
      </c>
      <c r="AX542" s="972">
        <f t="shared" si="300"/>
        <v>0</v>
      </c>
      <c r="AY542" s="3313">
        <f t="shared" si="304"/>
        <v>0</v>
      </c>
      <c r="AZ542" s="3268">
        <f t="shared" si="305"/>
        <v>0</v>
      </c>
      <c r="BA542" s="3268">
        <f t="shared" si="306"/>
        <v>0</v>
      </c>
      <c r="BB542" s="3268">
        <f t="shared" si="307"/>
        <v>0</v>
      </c>
      <c r="BC542" s="3268">
        <f t="shared" si="308"/>
        <v>0</v>
      </c>
      <c r="BD542" s="3268">
        <f t="shared" si="309"/>
        <v>0</v>
      </c>
      <c r="BE542" s="3268">
        <f t="shared" si="310"/>
        <v>0</v>
      </c>
      <c r="BF542" s="3268">
        <f t="shared" si="311"/>
        <v>0</v>
      </c>
      <c r="BG542" s="3268">
        <f t="shared" si="312"/>
        <v>0</v>
      </c>
      <c r="BH542" s="3268">
        <f t="shared" si="313"/>
        <v>0</v>
      </c>
      <c r="BI542" s="3268">
        <f t="shared" si="314"/>
        <v>0</v>
      </c>
      <c r="BJ542" s="3268">
        <f t="shared" si="315"/>
        <v>0</v>
      </c>
      <c r="BK542" s="3268">
        <f t="shared" si="316"/>
        <v>0</v>
      </c>
      <c r="BL542" s="3268">
        <f t="shared" si="317"/>
        <v>0</v>
      </c>
      <c r="BM542" s="3268">
        <f t="shared" si="318"/>
        <v>0</v>
      </c>
      <c r="BN542" s="3268">
        <f t="shared" si="319"/>
        <v>0</v>
      </c>
      <c r="BO542" s="3268">
        <f t="shared" si="320"/>
        <v>0</v>
      </c>
      <c r="BP542" s="3268">
        <f t="shared" si="321"/>
        <v>0</v>
      </c>
      <c r="BQ542" s="3268">
        <f t="shared" si="322"/>
        <v>0</v>
      </c>
      <c r="BR542" s="3268">
        <f t="shared" si="323"/>
        <v>0</v>
      </c>
      <c r="BS542" s="3268">
        <f t="shared" si="324"/>
        <v>0</v>
      </c>
      <c r="BT542" s="3320">
        <f t="shared" si="325"/>
        <v>0</v>
      </c>
    </row>
    <row r="543" spans="1:72">
      <c r="A543" s="3265"/>
      <c r="B543" s="3266"/>
      <c r="C543" s="3266"/>
      <c r="D543" s="3267"/>
      <c r="E543" s="3268">
        <f t="shared" si="297"/>
        <v>0</v>
      </c>
      <c r="F543" s="3269"/>
      <c r="G543" s="3270">
        <f t="shared" si="301"/>
        <v>0</v>
      </c>
      <c r="H543" s="3271">
        <f t="shared" si="302"/>
        <v>0</v>
      </c>
      <c r="I543" s="3278"/>
      <c r="J543" s="3278"/>
      <c r="K543" s="3278"/>
      <c r="L543" s="3278"/>
      <c r="M543" s="3278"/>
      <c r="N543" s="3278"/>
      <c r="O543" s="3278"/>
      <c r="P543" s="3278"/>
      <c r="Q543" s="3278"/>
      <c r="R543" s="3278"/>
      <c r="S543" s="3278"/>
      <c r="T543" s="3278"/>
      <c r="U543" s="3278"/>
      <c r="V543" s="3278"/>
      <c r="W543" s="3278"/>
      <c r="X543" s="3278"/>
      <c r="Y543" s="3278"/>
      <c r="Z543" s="3278"/>
      <c r="AA543" s="3278"/>
      <c r="AB543" s="3278"/>
      <c r="AC543" s="3268">
        <f t="shared" si="303"/>
        <v>0</v>
      </c>
      <c r="AD543" s="3288"/>
      <c r="AE543" s="3288"/>
      <c r="AF543" s="3288"/>
      <c r="AG543" s="3288"/>
      <c r="AH543" s="3288"/>
      <c r="AI543" s="3288"/>
      <c r="AJ543" s="3288"/>
      <c r="AK543" s="3288"/>
      <c r="AL543" s="3288"/>
      <c r="AM543" s="3288"/>
      <c r="AN543" s="3288"/>
      <c r="AO543" s="3288"/>
      <c r="AP543" s="3288"/>
      <c r="AQ543" s="3288"/>
      <c r="AR543" s="3288"/>
      <c r="AS543" s="3288"/>
      <c r="AT543" s="3298"/>
      <c r="AU543" s="3299"/>
      <c r="AV543" s="972">
        <f t="shared" si="298"/>
        <v>0</v>
      </c>
      <c r="AW543" s="972">
        <f t="shared" si="299"/>
        <v>0</v>
      </c>
      <c r="AX543" s="972">
        <f t="shared" si="300"/>
        <v>0</v>
      </c>
      <c r="AY543" s="3313">
        <f t="shared" si="304"/>
        <v>0</v>
      </c>
      <c r="AZ543" s="3268">
        <f t="shared" si="305"/>
        <v>0</v>
      </c>
      <c r="BA543" s="3268">
        <f t="shared" si="306"/>
        <v>0</v>
      </c>
      <c r="BB543" s="3268">
        <f t="shared" si="307"/>
        <v>0</v>
      </c>
      <c r="BC543" s="3268">
        <f t="shared" si="308"/>
        <v>0</v>
      </c>
      <c r="BD543" s="3268">
        <f t="shared" si="309"/>
        <v>0</v>
      </c>
      <c r="BE543" s="3268">
        <f t="shared" si="310"/>
        <v>0</v>
      </c>
      <c r="BF543" s="3268">
        <f t="shared" si="311"/>
        <v>0</v>
      </c>
      <c r="BG543" s="3268">
        <f t="shared" si="312"/>
        <v>0</v>
      </c>
      <c r="BH543" s="3268">
        <f t="shared" si="313"/>
        <v>0</v>
      </c>
      <c r="BI543" s="3268">
        <f t="shared" si="314"/>
        <v>0</v>
      </c>
      <c r="BJ543" s="3268">
        <f t="shared" si="315"/>
        <v>0</v>
      </c>
      <c r="BK543" s="3268">
        <f t="shared" si="316"/>
        <v>0</v>
      </c>
      <c r="BL543" s="3268">
        <f t="shared" si="317"/>
        <v>0</v>
      </c>
      <c r="BM543" s="3268">
        <f t="shared" si="318"/>
        <v>0</v>
      </c>
      <c r="BN543" s="3268">
        <f t="shared" si="319"/>
        <v>0</v>
      </c>
      <c r="BO543" s="3268">
        <f t="shared" si="320"/>
        <v>0</v>
      </c>
      <c r="BP543" s="3268">
        <f t="shared" si="321"/>
        <v>0</v>
      </c>
      <c r="BQ543" s="3268">
        <f t="shared" si="322"/>
        <v>0</v>
      </c>
      <c r="BR543" s="3268">
        <f t="shared" si="323"/>
        <v>0</v>
      </c>
      <c r="BS543" s="3268">
        <f t="shared" si="324"/>
        <v>0</v>
      </c>
      <c r="BT543" s="3320">
        <f t="shared" si="325"/>
        <v>0</v>
      </c>
    </row>
    <row r="544" spans="1:72">
      <c r="A544" s="3265"/>
      <c r="B544" s="3266"/>
      <c r="C544" s="3266"/>
      <c r="D544" s="3267"/>
      <c r="E544" s="3268">
        <f t="shared" si="297"/>
        <v>0</v>
      </c>
      <c r="F544" s="3269"/>
      <c r="G544" s="3270">
        <f t="shared" si="301"/>
        <v>0</v>
      </c>
      <c r="H544" s="3271">
        <f t="shared" si="302"/>
        <v>0</v>
      </c>
      <c r="I544" s="3278"/>
      <c r="J544" s="3278"/>
      <c r="K544" s="3278"/>
      <c r="L544" s="3278"/>
      <c r="M544" s="3278"/>
      <c r="N544" s="3278"/>
      <c r="O544" s="3278"/>
      <c r="P544" s="3278"/>
      <c r="Q544" s="3278"/>
      <c r="R544" s="3278"/>
      <c r="S544" s="3278"/>
      <c r="T544" s="3278"/>
      <c r="U544" s="3278"/>
      <c r="V544" s="3278"/>
      <c r="W544" s="3278"/>
      <c r="X544" s="3278"/>
      <c r="Y544" s="3278"/>
      <c r="Z544" s="3278"/>
      <c r="AA544" s="3278"/>
      <c r="AB544" s="3278"/>
      <c r="AC544" s="3268">
        <f t="shared" si="303"/>
        <v>0</v>
      </c>
      <c r="AD544" s="3288"/>
      <c r="AE544" s="3288"/>
      <c r="AF544" s="3288"/>
      <c r="AG544" s="3288"/>
      <c r="AH544" s="3288"/>
      <c r="AI544" s="3288"/>
      <c r="AJ544" s="3288"/>
      <c r="AK544" s="3288"/>
      <c r="AL544" s="3288"/>
      <c r="AM544" s="3288"/>
      <c r="AN544" s="3288"/>
      <c r="AO544" s="3288"/>
      <c r="AP544" s="3288"/>
      <c r="AQ544" s="3288"/>
      <c r="AR544" s="3288"/>
      <c r="AS544" s="3288"/>
      <c r="AT544" s="3298"/>
      <c r="AU544" s="3299"/>
      <c r="AV544" s="972">
        <f t="shared" si="298"/>
        <v>0</v>
      </c>
      <c r="AW544" s="972">
        <f t="shared" si="299"/>
        <v>0</v>
      </c>
      <c r="AX544" s="972">
        <f t="shared" si="300"/>
        <v>0</v>
      </c>
      <c r="AY544" s="3313">
        <f t="shared" si="304"/>
        <v>0</v>
      </c>
      <c r="AZ544" s="3268">
        <f t="shared" si="305"/>
        <v>0</v>
      </c>
      <c r="BA544" s="3268">
        <f t="shared" si="306"/>
        <v>0</v>
      </c>
      <c r="BB544" s="3268">
        <f t="shared" si="307"/>
        <v>0</v>
      </c>
      <c r="BC544" s="3268">
        <f t="shared" si="308"/>
        <v>0</v>
      </c>
      <c r="BD544" s="3268">
        <f t="shared" si="309"/>
        <v>0</v>
      </c>
      <c r="BE544" s="3268">
        <f t="shared" si="310"/>
        <v>0</v>
      </c>
      <c r="BF544" s="3268">
        <f t="shared" si="311"/>
        <v>0</v>
      </c>
      <c r="BG544" s="3268">
        <f t="shared" si="312"/>
        <v>0</v>
      </c>
      <c r="BH544" s="3268">
        <f t="shared" si="313"/>
        <v>0</v>
      </c>
      <c r="BI544" s="3268">
        <f t="shared" si="314"/>
        <v>0</v>
      </c>
      <c r="BJ544" s="3268">
        <f t="shared" si="315"/>
        <v>0</v>
      </c>
      <c r="BK544" s="3268">
        <f t="shared" si="316"/>
        <v>0</v>
      </c>
      <c r="BL544" s="3268">
        <f t="shared" si="317"/>
        <v>0</v>
      </c>
      <c r="BM544" s="3268">
        <f t="shared" si="318"/>
        <v>0</v>
      </c>
      <c r="BN544" s="3268">
        <f t="shared" si="319"/>
        <v>0</v>
      </c>
      <c r="BO544" s="3268">
        <f t="shared" si="320"/>
        <v>0</v>
      </c>
      <c r="BP544" s="3268">
        <f t="shared" si="321"/>
        <v>0</v>
      </c>
      <c r="BQ544" s="3268">
        <f t="shared" si="322"/>
        <v>0</v>
      </c>
      <c r="BR544" s="3268">
        <f t="shared" si="323"/>
        <v>0</v>
      </c>
      <c r="BS544" s="3268">
        <f t="shared" si="324"/>
        <v>0</v>
      </c>
      <c r="BT544" s="3320">
        <f t="shared" si="325"/>
        <v>0</v>
      </c>
    </row>
    <row r="545" spans="1:72">
      <c r="A545" s="3265"/>
      <c r="B545" s="3266"/>
      <c r="C545" s="3266"/>
      <c r="D545" s="3267"/>
      <c r="E545" s="3268">
        <f t="shared" si="297"/>
        <v>0</v>
      </c>
      <c r="F545" s="3269"/>
      <c r="G545" s="3270">
        <f t="shared" si="301"/>
        <v>0</v>
      </c>
      <c r="H545" s="3271">
        <f t="shared" si="302"/>
        <v>0</v>
      </c>
      <c r="I545" s="3278"/>
      <c r="J545" s="3278"/>
      <c r="K545" s="3278"/>
      <c r="L545" s="3278"/>
      <c r="M545" s="3278"/>
      <c r="N545" s="3278"/>
      <c r="O545" s="3278"/>
      <c r="P545" s="3278"/>
      <c r="Q545" s="3278"/>
      <c r="R545" s="3278"/>
      <c r="S545" s="3278"/>
      <c r="T545" s="3278"/>
      <c r="U545" s="3278"/>
      <c r="V545" s="3278"/>
      <c r="W545" s="3278"/>
      <c r="X545" s="3278"/>
      <c r="Y545" s="3278"/>
      <c r="Z545" s="3278"/>
      <c r="AA545" s="3278"/>
      <c r="AB545" s="3278"/>
      <c r="AC545" s="3268">
        <f t="shared" si="303"/>
        <v>0</v>
      </c>
      <c r="AD545" s="3288"/>
      <c r="AE545" s="3288"/>
      <c r="AF545" s="3288"/>
      <c r="AG545" s="3288"/>
      <c r="AH545" s="3288"/>
      <c r="AI545" s="3288"/>
      <c r="AJ545" s="3288"/>
      <c r="AK545" s="3288"/>
      <c r="AL545" s="3288"/>
      <c r="AM545" s="3288"/>
      <c r="AN545" s="3288"/>
      <c r="AO545" s="3288"/>
      <c r="AP545" s="3288"/>
      <c r="AQ545" s="3288"/>
      <c r="AR545" s="3288"/>
      <c r="AS545" s="3288"/>
      <c r="AT545" s="3298"/>
      <c r="AU545" s="3299"/>
      <c r="AV545" s="972">
        <f t="shared" si="298"/>
        <v>0</v>
      </c>
      <c r="AW545" s="972">
        <f t="shared" si="299"/>
        <v>0</v>
      </c>
      <c r="AX545" s="972">
        <f t="shared" si="300"/>
        <v>0</v>
      </c>
      <c r="AY545" s="3313">
        <f t="shared" si="304"/>
        <v>0</v>
      </c>
      <c r="AZ545" s="3268">
        <f t="shared" si="305"/>
        <v>0</v>
      </c>
      <c r="BA545" s="3268">
        <f t="shared" si="306"/>
        <v>0</v>
      </c>
      <c r="BB545" s="3268">
        <f t="shared" si="307"/>
        <v>0</v>
      </c>
      <c r="BC545" s="3268">
        <f t="shared" si="308"/>
        <v>0</v>
      </c>
      <c r="BD545" s="3268">
        <f t="shared" si="309"/>
        <v>0</v>
      </c>
      <c r="BE545" s="3268">
        <f t="shared" si="310"/>
        <v>0</v>
      </c>
      <c r="BF545" s="3268">
        <f t="shared" si="311"/>
        <v>0</v>
      </c>
      <c r="BG545" s="3268">
        <f t="shared" si="312"/>
        <v>0</v>
      </c>
      <c r="BH545" s="3268">
        <f t="shared" si="313"/>
        <v>0</v>
      </c>
      <c r="BI545" s="3268">
        <f t="shared" si="314"/>
        <v>0</v>
      </c>
      <c r="BJ545" s="3268">
        <f t="shared" si="315"/>
        <v>0</v>
      </c>
      <c r="BK545" s="3268">
        <f t="shared" si="316"/>
        <v>0</v>
      </c>
      <c r="BL545" s="3268">
        <f t="shared" si="317"/>
        <v>0</v>
      </c>
      <c r="BM545" s="3268">
        <f t="shared" si="318"/>
        <v>0</v>
      </c>
      <c r="BN545" s="3268">
        <f t="shared" si="319"/>
        <v>0</v>
      </c>
      <c r="BO545" s="3268">
        <f t="shared" si="320"/>
        <v>0</v>
      </c>
      <c r="BP545" s="3268">
        <f t="shared" si="321"/>
        <v>0</v>
      </c>
      <c r="BQ545" s="3268">
        <f t="shared" si="322"/>
        <v>0</v>
      </c>
      <c r="BR545" s="3268">
        <f t="shared" si="323"/>
        <v>0</v>
      </c>
      <c r="BS545" s="3268">
        <f t="shared" si="324"/>
        <v>0</v>
      </c>
      <c r="BT545" s="3320">
        <f t="shared" si="325"/>
        <v>0</v>
      </c>
    </row>
    <row r="546" spans="1:72">
      <c r="A546" s="3265"/>
      <c r="B546" s="3266"/>
      <c r="C546" s="3266"/>
      <c r="D546" s="3267"/>
      <c r="E546" s="3268">
        <f t="shared" si="297"/>
        <v>0</v>
      </c>
      <c r="F546" s="3269"/>
      <c r="G546" s="3270">
        <f t="shared" si="301"/>
        <v>0</v>
      </c>
      <c r="H546" s="3271">
        <f t="shared" si="302"/>
        <v>0</v>
      </c>
      <c r="I546" s="3278"/>
      <c r="J546" s="3278"/>
      <c r="K546" s="3278"/>
      <c r="L546" s="3278"/>
      <c r="M546" s="3278"/>
      <c r="N546" s="3278"/>
      <c r="O546" s="3278"/>
      <c r="P546" s="3278"/>
      <c r="Q546" s="3278"/>
      <c r="R546" s="3278"/>
      <c r="S546" s="3278"/>
      <c r="T546" s="3278"/>
      <c r="U546" s="3278"/>
      <c r="V546" s="3278"/>
      <c r="W546" s="3278"/>
      <c r="X546" s="3278"/>
      <c r="Y546" s="3278"/>
      <c r="Z546" s="3278"/>
      <c r="AA546" s="3278"/>
      <c r="AB546" s="3278"/>
      <c r="AC546" s="3268">
        <f t="shared" si="303"/>
        <v>0</v>
      </c>
      <c r="AD546" s="3288"/>
      <c r="AE546" s="3288"/>
      <c r="AF546" s="3288"/>
      <c r="AG546" s="3288"/>
      <c r="AH546" s="3288"/>
      <c r="AI546" s="3288"/>
      <c r="AJ546" s="3288"/>
      <c r="AK546" s="3288"/>
      <c r="AL546" s="3288"/>
      <c r="AM546" s="3288"/>
      <c r="AN546" s="3288"/>
      <c r="AO546" s="3288"/>
      <c r="AP546" s="3288"/>
      <c r="AQ546" s="3288"/>
      <c r="AR546" s="3288"/>
      <c r="AS546" s="3288"/>
      <c r="AT546" s="3298"/>
      <c r="AU546" s="3299"/>
      <c r="AV546" s="972">
        <f t="shared" si="298"/>
        <v>0</v>
      </c>
      <c r="AW546" s="972">
        <f t="shared" si="299"/>
        <v>0</v>
      </c>
      <c r="AX546" s="972">
        <f t="shared" si="300"/>
        <v>0</v>
      </c>
      <c r="AY546" s="3313">
        <f t="shared" si="304"/>
        <v>0</v>
      </c>
      <c r="AZ546" s="3268">
        <f t="shared" si="305"/>
        <v>0</v>
      </c>
      <c r="BA546" s="3268">
        <f t="shared" si="306"/>
        <v>0</v>
      </c>
      <c r="BB546" s="3268">
        <f t="shared" si="307"/>
        <v>0</v>
      </c>
      <c r="BC546" s="3268">
        <f t="shared" si="308"/>
        <v>0</v>
      </c>
      <c r="BD546" s="3268">
        <f t="shared" si="309"/>
        <v>0</v>
      </c>
      <c r="BE546" s="3268">
        <f t="shared" si="310"/>
        <v>0</v>
      </c>
      <c r="BF546" s="3268">
        <f t="shared" si="311"/>
        <v>0</v>
      </c>
      <c r="BG546" s="3268">
        <f t="shared" si="312"/>
        <v>0</v>
      </c>
      <c r="BH546" s="3268">
        <f t="shared" si="313"/>
        <v>0</v>
      </c>
      <c r="BI546" s="3268">
        <f t="shared" si="314"/>
        <v>0</v>
      </c>
      <c r="BJ546" s="3268">
        <f t="shared" si="315"/>
        <v>0</v>
      </c>
      <c r="BK546" s="3268">
        <f t="shared" si="316"/>
        <v>0</v>
      </c>
      <c r="BL546" s="3268">
        <f t="shared" si="317"/>
        <v>0</v>
      </c>
      <c r="BM546" s="3268">
        <f t="shared" si="318"/>
        <v>0</v>
      </c>
      <c r="BN546" s="3268">
        <f t="shared" si="319"/>
        <v>0</v>
      </c>
      <c r="BO546" s="3268">
        <f t="shared" si="320"/>
        <v>0</v>
      </c>
      <c r="BP546" s="3268">
        <f t="shared" si="321"/>
        <v>0</v>
      </c>
      <c r="BQ546" s="3268">
        <f t="shared" si="322"/>
        <v>0</v>
      </c>
      <c r="BR546" s="3268">
        <f t="shared" si="323"/>
        <v>0</v>
      </c>
      <c r="BS546" s="3268">
        <f t="shared" si="324"/>
        <v>0</v>
      </c>
      <c r="BT546" s="3320">
        <f t="shared" si="325"/>
        <v>0</v>
      </c>
    </row>
    <row r="547" spans="1:72">
      <c r="A547" s="3265"/>
      <c r="B547" s="3266"/>
      <c r="C547" s="3266"/>
      <c r="D547" s="3267"/>
      <c r="E547" s="3268">
        <f t="shared" si="297"/>
        <v>0</v>
      </c>
      <c r="F547" s="3269"/>
      <c r="G547" s="3270">
        <f t="shared" si="301"/>
        <v>0</v>
      </c>
      <c r="H547" s="3271">
        <f t="shared" si="302"/>
        <v>0</v>
      </c>
      <c r="I547" s="3278"/>
      <c r="J547" s="3278"/>
      <c r="K547" s="3278"/>
      <c r="L547" s="3278"/>
      <c r="M547" s="3278"/>
      <c r="N547" s="3278"/>
      <c r="O547" s="3278"/>
      <c r="P547" s="3278"/>
      <c r="Q547" s="3278"/>
      <c r="R547" s="3278"/>
      <c r="S547" s="3278"/>
      <c r="T547" s="3278"/>
      <c r="U547" s="3278"/>
      <c r="V547" s="3278"/>
      <c r="W547" s="3278"/>
      <c r="X547" s="3278"/>
      <c r="Y547" s="3278"/>
      <c r="Z547" s="3278"/>
      <c r="AA547" s="3278"/>
      <c r="AB547" s="3278"/>
      <c r="AC547" s="3268">
        <f t="shared" si="303"/>
        <v>0</v>
      </c>
      <c r="AD547" s="3288"/>
      <c r="AE547" s="3288"/>
      <c r="AF547" s="3288"/>
      <c r="AG547" s="3288"/>
      <c r="AH547" s="3288"/>
      <c r="AI547" s="3288"/>
      <c r="AJ547" s="3288"/>
      <c r="AK547" s="3288"/>
      <c r="AL547" s="3288"/>
      <c r="AM547" s="3288"/>
      <c r="AN547" s="3288"/>
      <c r="AO547" s="3288"/>
      <c r="AP547" s="3288"/>
      <c r="AQ547" s="3288"/>
      <c r="AR547" s="3288"/>
      <c r="AS547" s="3288"/>
      <c r="AT547" s="3298"/>
      <c r="AU547" s="3299"/>
      <c r="AV547" s="972">
        <f t="shared" si="298"/>
        <v>0</v>
      </c>
      <c r="AW547" s="972">
        <f t="shared" si="299"/>
        <v>0</v>
      </c>
      <c r="AX547" s="972">
        <f t="shared" si="300"/>
        <v>0</v>
      </c>
      <c r="AY547" s="3313">
        <f t="shared" si="304"/>
        <v>0</v>
      </c>
      <c r="AZ547" s="3268">
        <f t="shared" si="305"/>
        <v>0</v>
      </c>
      <c r="BA547" s="3268">
        <f t="shared" si="306"/>
        <v>0</v>
      </c>
      <c r="BB547" s="3268">
        <f t="shared" si="307"/>
        <v>0</v>
      </c>
      <c r="BC547" s="3268">
        <f t="shared" si="308"/>
        <v>0</v>
      </c>
      <c r="BD547" s="3268">
        <f t="shared" si="309"/>
        <v>0</v>
      </c>
      <c r="BE547" s="3268">
        <f t="shared" si="310"/>
        <v>0</v>
      </c>
      <c r="BF547" s="3268">
        <f t="shared" si="311"/>
        <v>0</v>
      </c>
      <c r="BG547" s="3268">
        <f t="shared" si="312"/>
        <v>0</v>
      </c>
      <c r="BH547" s="3268">
        <f t="shared" si="313"/>
        <v>0</v>
      </c>
      <c r="BI547" s="3268">
        <f t="shared" si="314"/>
        <v>0</v>
      </c>
      <c r="BJ547" s="3268">
        <f t="shared" si="315"/>
        <v>0</v>
      </c>
      <c r="BK547" s="3268">
        <f t="shared" si="316"/>
        <v>0</v>
      </c>
      <c r="BL547" s="3268">
        <f t="shared" si="317"/>
        <v>0</v>
      </c>
      <c r="BM547" s="3268">
        <f t="shared" si="318"/>
        <v>0</v>
      </c>
      <c r="BN547" s="3268">
        <f t="shared" si="319"/>
        <v>0</v>
      </c>
      <c r="BO547" s="3268">
        <f t="shared" si="320"/>
        <v>0</v>
      </c>
      <c r="BP547" s="3268">
        <f t="shared" si="321"/>
        <v>0</v>
      </c>
      <c r="BQ547" s="3268">
        <f t="shared" si="322"/>
        <v>0</v>
      </c>
      <c r="BR547" s="3268">
        <f t="shared" si="323"/>
        <v>0</v>
      </c>
      <c r="BS547" s="3268">
        <f t="shared" si="324"/>
        <v>0</v>
      </c>
      <c r="BT547" s="3320">
        <f t="shared" si="325"/>
        <v>0</v>
      </c>
    </row>
    <row r="548" spans="1:72">
      <c r="A548" s="3265"/>
      <c r="B548" s="3266"/>
      <c r="C548" s="3266"/>
      <c r="D548" s="3267"/>
      <c r="E548" s="3268">
        <f t="shared" si="297"/>
        <v>0</v>
      </c>
      <c r="F548" s="3269"/>
      <c r="G548" s="3270">
        <f t="shared" si="301"/>
        <v>0</v>
      </c>
      <c r="H548" s="3271">
        <f t="shared" si="302"/>
        <v>0</v>
      </c>
      <c r="I548" s="3278"/>
      <c r="J548" s="3278"/>
      <c r="K548" s="3278"/>
      <c r="L548" s="3278"/>
      <c r="M548" s="3278"/>
      <c r="N548" s="3278"/>
      <c r="O548" s="3278"/>
      <c r="P548" s="3278"/>
      <c r="Q548" s="3278"/>
      <c r="R548" s="3278"/>
      <c r="S548" s="3278"/>
      <c r="T548" s="3278"/>
      <c r="U548" s="3278"/>
      <c r="V548" s="3278"/>
      <c r="W548" s="3278"/>
      <c r="X548" s="3278"/>
      <c r="Y548" s="3278"/>
      <c r="Z548" s="3278"/>
      <c r="AA548" s="3278"/>
      <c r="AB548" s="3278"/>
      <c r="AC548" s="3268">
        <f t="shared" si="303"/>
        <v>0</v>
      </c>
      <c r="AD548" s="3288"/>
      <c r="AE548" s="3288"/>
      <c r="AF548" s="3288"/>
      <c r="AG548" s="3288"/>
      <c r="AH548" s="3288"/>
      <c r="AI548" s="3288"/>
      <c r="AJ548" s="3288"/>
      <c r="AK548" s="3288"/>
      <c r="AL548" s="3288"/>
      <c r="AM548" s="3288"/>
      <c r="AN548" s="3288"/>
      <c r="AO548" s="3288"/>
      <c r="AP548" s="3288"/>
      <c r="AQ548" s="3288"/>
      <c r="AR548" s="3288"/>
      <c r="AS548" s="3288"/>
      <c r="AT548" s="3298"/>
      <c r="AU548" s="3299"/>
      <c r="AV548" s="972">
        <f t="shared" si="298"/>
        <v>0</v>
      </c>
      <c r="AW548" s="972">
        <f t="shared" si="299"/>
        <v>0</v>
      </c>
      <c r="AX548" s="972">
        <f t="shared" si="300"/>
        <v>0</v>
      </c>
      <c r="AY548" s="3313">
        <f t="shared" si="304"/>
        <v>0</v>
      </c>
      <c r="AZ548" s="3268">
        <f t="shared" si="305"/>
        <v>0</v>
      </c>
      <c r="BA548" s="3268">
        <f t="shared" si="306"/>
        <v>0</v>
      </c>
      <c r="BB548" s="3268">
        <f t="shared" si="307"/>
        <v>0</v>
      </c>
      <c r="BC548" s="3268">
        <f t="shared" si="308"/>
        <v>0</v>
      </c>
      <c r="BD548" s="3268">
        <f t="shared" si="309"/>
        <v>0</v>
      </c>
      <c r="BE548" s="3268">
        <f t="shared" si="310"/>
        <v>0</v>
      </c>
      <c r="BF548" s="3268">
        <f t="shared" si="311"/>
        <v>0</v>
      </c>
      <c r="BG548" s="3268">
        <f t="shared" si="312"/>
        <v>0</v>
      </c>
      <c r="BH548" s="3268">
        <f t="shared" si="313"/>
        <v>0</v>
      </c>
      <c r="BI548" s="3268">
        <f t="shared" si="314"/>
        <v>0</v>
      </c>
      <c r="BJ548" s="3268">
        <f t="shared" si="315"/>
        <v>0</v>
      </c>
      <c r="BK548" s="3268">
        <f t="shared" si="316"/>
        <v>0</v>
      </c>
      <c r="BL548" s="3268">
        <f t="shared" si="317"/>
        <v>0</v>
      </c>
      <c r="BM548" s="3268">
        <f t="shared" si="318"/>
        <v>0</v>
      </c>
      <c r="BN548" s="3268">
        <f t="shared" si="319"/>
        <v>0</v>
      </c>
      <c r="BO548" s="3268">
        <f t="shared" si="320"/>
        <v>0</v>
      </c>
      <c r="BP548" s="3268">
        <f t="shared" si="321"/>
        <v>0</v>
      </c>
      <c r="BQ548" s="3268">
        <f t="shared" si="322"/>
        <v>0</v>
      </c>
      <c r="BR548" s="3268">
        <f t="shared" si="323"/>
        <v>0</v>
      </c>
      <c r="BS548" s="3268">
        <f t="shared" si="324"/>
        <v>0</v>
      </c>
      <c r="BT548" s="3320">
        <f t="shared" si="325"/>
        <v>0</v>
      </c>
    </row>
    <row r="549" spans="1:72">
      <c r="A549" s="3265"/>
      <c r="B549" s="3266"/>
      <c r="C549" s="3266"/>
      <c r="D549" s="3267"/>
      <c r="E549" s="3268">
        <f t="shared" si="297"/>
        <v>0</v>
      </c>
      <c r="F549" s="3269"/>
      <c r="G549" s="3270">
        <f t="shared" si="301"/>
        <v>0</v>
      </c>
      <c r="H549" s="3271">
        <f t="shared" si="302"/>
        <v>0</v>
      </c>
      <c r="I549" s="3278"/>
      <c r="J549" s="3278"/>
      <c r="K549" s="3278"/>
      <c r="L549" s="3278"/>
      <c r="M549" s="3278"/>
      <c r="N549" s="3278"/>
      <c r="O549" s="3278"/>
      <c r="P549" s="3278"/>
      <c r="Q549" s="3278"/>
      <c r="R549" s="3278"/>
      <c r="S549" s="3278"/>
      <c r="T549" s="3278"/>
      <c r="U549" s="3278"/>
      <c r="V549" s="3278"/>
      <c r="W549" s="3278"/>
      <c r="X549" s="3278"/>
      <c r="Y549" s="3278"/>
      <c r="Z549" s="3278"/>
      <c r="AA549" s="3278"/>
      <c r="AB549" s="3278"/>
      <c r="AC549" s="3268">
        <f t="shared" si="303"/>
        <v>0</v>
      </c>
      <c r="AD549" s="3288"/>
      <c r="AE549" s="3288"/>
      <c r="AF549" s="3288"/>
      <c r="AG549" s="3288"/>
      <c r="AH549" s="3288"/>
      <c r="AI549" s="3288"/>
      <c r="AJ549" s="3288"/>
      <c r="AK549" s="3288"/>
      <c r="AL549" s="3288"/>
      <c r="AM549" s="3288"/>
      <c r="AN549" s="3288"/>
      <c r="AO549" s="3288"/>
      <c r="AP549" s="3288"/>
      <c r="AQ549" s="3288"/>
      <c r="AR549" s="3288"/>
      <c r="AS549" s="3288"/>
      <c r="AT549" s="3298"/>
      <c r="AU549" s="3299"/>
      <c r="AV549" s="972">
        <f t="shared" si="298"/>
        <v>0</v>
      </c>
      <c r="AW549" s="972">
        <f t="shared" si="299"/>
        <v>0</v>
      </c>
      <c r="AX549" s="972">
        <f t="shared" si="300"/>
        <v>0</v>
      </c>
      <c r="AY549" s="3313">
        <f t="shared" si="304"/>
        <v>0</v>
      </c>
      <c r="AZ549" s="3268">
        <f t="shared" si="305"/>
        <v>0</v>
      </c>
      <c r="BA549" s="3268">
        <f t="shared" si="306"/>
        <v>0</v>
      </c>
      <c r="BB549" s="3268">
        <f t="shared" si="307"/>
        <v>0</v>
      </c>
      <c r="BC549" s="3268">
        <f t="shared" si="308"/>
        <v>0</v>
      </c>
      <c r="BD549" s="3268">
        <f t="shared" si="309"/>
        <v>0</v>
      </c>
      <c r="BE549" s="3268">
        <f t="shared" si="310"/>
        <v>0</v>
      </c>
      <c r="BF549" s="3268">
        <f t="shared" si="311"/>
        <v>0</v>
      </c>
      <c r="BG549" s="3268">
        <f t="shared" si="312"/>
        <v>0</v>
      </c>
      <c r="BH549" s="3268">
        <f t="shared" si="313"/>
        <v>0</v>
      </c>
      <c r="BI549" s="3268">
        <f t="shared" si="314"/>
        <v>0</v>
      </c>
      <c r="BJ549" s="3268">
        <f t="shared" si="315"/>
        <v>0</v>
      </c>
      <c r="BK549" s="3268">
        <f t="shared" si="316"/>
        <v>0</v>
      </c>
      <c r="BL549" s="3268">
        <f t="shared" si="317"/>
        <v>0</v>
      </c>
      <c r="BM549" s="3268">
        <f t="shared" si="318"/>
        <v>0</v>
      </c>
      <c r="BN549" s="3268">
        <f t="shared" si="319"/>
        <v>0</v>
      </c>
      <c r="BO549" s="3268">
        <f t="shared" si="320"/>
        <v>0</v>
      </c>
      <c r="BP549" s="3268">
        <f t="shared" si="321"/>
        <v>0</v>
      </c>
      <c r="BQ549" s="3268">
        <f t="shared" si="322"/>
        <v>0</v>
      </c>
      <c r="BR549" s="3268">
        <f t="shared" si="323"/>
        <v>0</v>
      </c>
      <c r="BS549" s="3268">
        <f t="shared" si="324"/>
        <v>0</v>
      </c>
      <c r="BT549" s="3320">
        <f t="shared" si="325"/>
        <v>0</v>
      </c>
    </row>
    <row r="550" spans="1:72">
      <c r="A550" s="3265"/>
      <c r="B550" s="3266"/>
      <c r="C550" s="3266"/>
      <c r="D550" s="3267"/>
      <c r="E550" s="3268">
        <f t="shared" si="297"/>
        <v>0</v>
      </c>
      <c r="F550" s="3269"/>
      <c r="G550" s="3270">
        <f t="shared" si="301"/>
        <v>0</v>
      </c>
      <c r="H550" s="3271">
        <f t="shared" si="302"/>
        <v>0</v>
      </c>
      <c r="I550" s="3278"/>
      <c r="J550" s="3278"/>
      <c r="K550" s="3278"/>
      <c r="L550" s="3278"/>
      <c r="M550" s="3278"/>
      <c r="N550" s="3278"/>
      <c r="O550" s="3278"/>
      <c r="P550" s="3278"/>
      <c r="Q550" s="3278"/>
      <c r="R550" s="3278"/>
      <c r="S550" s="3278"/>
      <c r="T550" s="3278"/>
      <c r="U550" s="3278"/>
      <c r="V550" s="3278"/>
      <c r="W550" s="3278"/>
      <c r="X550" s="3278"/>
      <c r="Y550" s="3278"/>
      <c r="Z550" s="3278"/>
      <c r="AA550" s="3278"/>
      <c r="AB550" s="3278"/>
      <c r="AC550" s="3268">
        <f t="shared" si="303"/>
        <v>0</v>
      </c>
      <c r="AD550" s="3288"/>
      <c r="AE550" s="3288"/>
      <c r="AF550" s="3288"/>
      <c r="AG550" s="3288"/>
      <c r="AH550" s="3288"/>
      <c r="AI550" s="3288"/>
      <c r="AJ550" s="3288"/>
      <c r="AK550" s="3288"/>
      <c r="AL550" s="3288"/>
      <c r="AM550" s="3288"/>
      <c r="AN550" s="3288"/>
      <c r="AO550" s="3288"/>
      <c r="AP550" s="3288"/>
      <c r="AQ550" s="3288"/>
      <c r="AR550" s="3288"/>
      <c r="AS550" s="3288"/>
      <c r="AT550" s="3298"/>
      <c r="AU550" s="3299"/>
      <c r="AV550" s="972">
        <f t="shared" si="298"/>
        <v>0</v>
      </c>
      <c r="AW550" s="972">
        <f t="shared" si="299"/>
        <v>0</v>
      </c>
      <c r="AX550" s="972">
        <f t="shared" si="300"/>
        <v>0</v>
      </c>
      <c r="AY550" s="3313">
        <f t="shared" si="304"/>
        <v>0</v>
      </c>
      <c r="AZ550" s="3268">
        <f t="shared" si="305"/>
        <v>0</v>
      </c>
      <c r="BA550" s="3268">
        <f t="shared" si="306"/>
        <v>0</v>
      </c>
      <c r="BB550" s="3268">
        <f t="shared" si="307"/>
        <v>0</v>
      </c>
      <c r="BC550" s="3268">
        <f t="shared" si="308"/>
        <v>0</v>
      </c>
      <c r="BD550" s="3268">
        <f t="shared" si="309"/>
        <v>0</v>
      </c>
      <c r="BE550" s="3268">
        <f t="shared" si="310"/>
        <v>0</v>
      </c>
      <c r="BF550" s="3268">
        <f t="shared" si="311"/>
        <v>0</v>
      </c>
      <c r="BG550" s="3268">
        <f t="shared" si="312"/>
        <v>0</v>
      </c>
      <c r="BH550" s="3268">
        <f t="shared" si="313"/>
        <v>0</v>
      </c>
      <c r="BI550" s="3268">
        <f t="shared" si="314"/>
        <v>0</v>
      </c>
      <c r="BJ550" s="3268">
        <f t="shared" si="315"/>
        <v>0</v>
      </c>
      <c r="BK550" s="3268">
        <f t="shared" si="316"/>
        <v>0</v>
      </c>
      <c r="BL550" s="3268">
        <f t="shared" si="317"/>
        <v>0</v>
      </c>
      <c r="BM550" s="3268">
        <f t="shared" si="318"/>
        <v>0</v>
      </c>
      <c r="BN550" s="3268">
        <f t="shared" si="319"/>
        <v>0</v>
      </c>
      <c r="BO550" s="3268">
        <f t="shared" si="320"/>
        <v>0</v>
      </c>
      <c r="BP550" s="3268">
        <f t="shared" si="321"/>
        <v>0</v>
      </c>
      <c r="BQ550" s="3268">
        <f t="shared" si="322"/>
        <v>0</v>
      </c>
      <c r="BR550" s="3268">
        <f t="shared" si="323"/>
        <v>0</v>
      </c>
      <c r="BS550" s="3268">
        <f t="shared" si="324"/>
        <v>0</v>
      </c>
      <c r="BT550" s="3320">
        <f t="shared" si="325"/>
        <v>0</v>
      </c>
    </row>
    <row r="551" spans="1:72">
      <c r="A551" s="3265"/>
      <c r="B551" s="3266"/>
      <c r="C551" s="3266"/>
      <c r="D551" s="3267"/>
      <c r="E551" s="3268">
        <f t="shared" si="297"/>
        <v>0</v>
      </c>
      <c r="F551" s="3269"/>
      <c r="G551" s="3270">
        <f t="shared" si="301"/>
        <v>0</v>
      </c>
      <c r="H551" s="3271">
        <f t="shared" si="302"/>
        <v>0</v>
      </c>
      <c r="I551" s="3278"/>
      <c r="J551" s="3278"/>
      <c r="K551" s="3278"/>
      <c r="L551" s="3278"/>
      <c r="M551" s="3278"/>
      <c r="N551" s="3278"/>
      <c r="O551" s="3278"/>
      <c r="P551" s="3278"/>
      <c r="Q551" s="3278"/>
      <c r="R551" s="3278"/>
      <c r="S551" s="3278"/>
      <c r="T551" s="3278"/>
      <c r="U551" s="3278"/>
      <c r="V551" s="3278"/>
      <c r="W551" s="3278"/>
      <c r="X551" s="3278"/>
      <c r="Y551" s="3278"/>
      <c r="Z551" s="3278"/>
      <c r="AA551" s="3278"/>
      <c r="AB551" s="3278"/>
      <c r="AC551" s="3268">
        <f t="shared" si="303"/>
        <v>0</v>
      </c>
      <c r="AD551" s="3288"/>
      <c r="AE551" s="3288"/>
      <c r="AF551" s="3288"/>
      <c r="AG551" s="3288"/>
      <c r="AH551" s="3288"/>
      <c r="AI551" s="3288"/>
      <c r="AJ551" s="3288"/>
      <c r="AK551" s="3288"/>
      <c r="AL551" s="3288"/>
      <c r="AM551" s="3288"/>
      <c r="AN551" s="3288"/>
      <c r="AO551" s="3288"/>
      <c r="AP551" s="3288"/>
      <c r="AQ551" s="3288"/>
      <c r="AR551" s="3288"/>
      <c r="AS551" s="3288"/>
      <c r="AT551" s="3298"/>
      <c r="AU551" s="3299"/>
      <c r="AV551" s="972">
        <f t="shared" si="298"/>
        <v>0</v>
      </c>
      <c r="AW551" s="972">
        <f t="shared" si="299"/>
        <v>0</v>
      </c>
      <c r="AX551" s="972">
        <f t="shared" si="300"/>
        <v>0</v>
      </c>
      <c r="AY551" s="3313">
        <f t="shared" si="304"/>
        <v>0</v>
      </c>
      <c r="AZ551" s="3268">
        <f t="shared" si="305"/>
        <v>0</v>
      </c>
      <c r="BA551" s="3268">
        <f t="shared" si="306"/>
        <v>0</v>
      </c>
      <c r="BB551" s="3268">
        <f t="shared" si="307"/>
        <v>0</v>
      </c>
      <c r="BC551" s="3268">
        <f t="shared" si="308"/>
        <v>0</v>
      </c>
      <c r="BD551" s="3268">
        <f t="shared" si="309"/>
        <v>0</v>
      </c>
      <c r="BE551" s="3268">
        <f t="shared" si="310"/>
        <v>0</v>
      </c>
      <c r="BF551" s="3268">
        <f t="shared" si="311"/>
        <v>0</v>
      </c>
      <c r="BG551" s="3268">
        <f t="shared" si="312"/>
        <v>0</v>
      </c>
      <c r="BH551" s="3268">
        <f t="shared" si="313"/>
        <v>0</v>
      </c>
      <c r="BI551" s="3268">
        <f t="shared" si="314"/>
        <v>0</v>
      </c>
      <c r="BJ551" s="3268">
        <f t="shared" si="315"/>
        <v>0</v>
      </c>
      <c r="BK551" s="3268">
        <f t="shared" si="316"/>
        <v>0</v>
      </c>
      <c r="BL551" s="3268">
        <f t="shared" si="317"/>
        <v>0</v>
      </c>
      <c r="BM551" s="3268">
        <f t="shared" si="318"/>
        <v>0</v>
      </c>
      <c r="BN551" s="3268">
        <f t="shared" si="319"/>
        <v>0</v>
      </c>
      <c r="BO551" s="3268">
        <f t="shared" si="320"/>
        <v>0</v>
      </c>
      <c r="BP551" s="3268">
        <f t="shared" si="321"/>
        <v>0</v>
      </c>
      <c r="BQ551" s="3268">
        <f t="shared" si="322"/>
        <v>0</v>
      </c>
      <c r="BR551" s="3268">
        <f t="shared" si="323"/>
        <v>0</v>
      </c>
      <c r="BS551" s="3268">
        <f t="shared" si="324"/>
        <v>0</v>
      </c>
      <c r="BT551" s="3320">
        <f t="shared" si="325"/>
        <v>0</v>
      </c>
    </row>
    <row r="552" spans="1:72">
      <c r="A552" s="3265"/>
      <c r="B552" s="3266"/>
      <c r="C552" s="3266"/>
      <c r="D552" s="3267"/>
      <c r="E552" s="3268">
        <f t="shared" ref="E552:E587" si="326">IF($C$3="是",ROUND($A$3*G552/$B$3,2),ROUND($A$3*(G552-AT552)/$B$3,2))</f>
        <v>0</v>
      </c>
      <c r="F552" s="3269"/>
      <c r="G552" s="3270">
        <f t="shared" si="301"/>
        <v>0</v>
      </c>
      <c r="H552" s="3271">
        <f t="shared" si="302"/>
        <v>0</v>
      </c>
      <c r="I552" s="3278"/>
      <c r="J552" s="3278"/>
      <c r="K552" s="3278"/>
      <c r="L552" s="3278"/>
      <c r="M552" s="3278"/>
      <c r="N552" s="3278"/>
      <c r="O552" s="3278"/>
      <c r="P552" s="3278"/>
      <c r="Q552" s="3278"/>
      <c r="R552" s="3278"/>
      <c r="S552" s="3278"/>
      <c r="T552" s="3278"/>
      <c r="U552" s="3278"/>
      <c r="V552" s="3278"/>
      <c r="W552" s="3278"/>
      <c r="X552" s="3278"/>
      <c r="Y552" s="3278"/>
      <c r="Z552" s="3278"/>
      <c r="AA552" s="3278"/>
      <c r="AB552" s="3278"/>
      <c r="AC552" s="3268">
        <f t="shared" si="303"/>
        <v>0</v>
      </c>
      <c r="AD552" s="3288"/>
      <c r="AE552" s="3288"/>
      <c r="AF552" s="3288"/>
      <c r="AG552" s="3288"/>
      <c r="AH552" s="3288"/>
      <c r="AI552" s="3288"/>
      <c r="AJ552" s="3288"/>
      <c r="AK552" s="3288"/>
      <c r="AL552" s="3288"/>
      <c r="AM552" s="3288"/>
      <c r="AN552" s="3288"/>
      <c r="AO552" s="3288"/>
      <c r="AP552" s="3288"/>
      <c r="AQ552" s="3288"/>
      <c r="AR552" s="3288"/>
      <c r="AS552" s="3288"/>
      <c r="AT552" s="3298"/>
      <c r="AU552" s="3299"/>
      <c r="AV552" s="972">
        <f t="shared" si="298"/>
        <v>0</v>
      </c>
      <c r="AW552" s="972">
        <f t="shared" si="299"/>
        <v>0</v>
      </c>
      <c r="AX552" s="972">
        <f t="shared" si="300"/>
        <v>0</v>
      </c>
      <c r="AY552" s="3313">
        <f t="shared" si="304"/>
        <v>0</v>
      </c>
      <c r="AZ552" s="3268">
        <f t="shared" si="305"/>
        <v>0</v>
      </c>
      <c r="BA552" s="3268">
        <f t="shared" si="306"/>
        <v>0</v>
      </c>
      <c r="BB552" s="3268">
        <f t="shared" si="307"/>
        <v>0</v>
      </c>
      <c r="BC552" s="3268">
        <f t="shared" si="308"/>
        <v>0</v>
      </c>
      <c r="BD552" s="3268">
        <f t="shared" si="309"/>
        <v>0</v>
      </c>
      <c r="BE552" s="3268">
        <f t="shared" si="310"/>
        <v>0</v>
      </c>
      <c r="BF552" s="3268">
        <f t="shared" si="311"/>
        <v>0</v>
      </c>
      <c r="BG552" s="3268">
        <f t="shared" si="312"/>
        <v>0</v>
      </c>
      <c r="BH552" s="3268">
        <f t="shared" si="313"/>
        <v>0</v>
      </c>
      <c r="BI552" s="3268">
        <f t="shared" si="314"/>
        <v>0</v>
      </c>
      <c r="BJ552" s="3268">
        <f t="shared" si="315"/>
        <v>0</v>
      </c>
      <c r="BK552" s="3268">
        <f t="shared" si="316"/>
        <v>0</v>
      </c>
      <c r="BL552" s="3268">
        <f t="shared" si="317"/>
        <v>0</v>
      </c>
      <c r="BM552" s="3268">
        <f t="shared" si="318"/>
        <v>0</v>
      </c>
      <c r="BN552" s="3268">
        <f t="shared" si="319"/>
        <v>0</v>
      </c>
      <c r="BO552" s="3268">
        <f t="shared" si="320"/>
        <v>0</v>
      </c>
      <c r="BP552" s="3268">
        <f t="shared" si="321"/>
        <v>0</v>
      </c>
      <c r="BQ552" s="3268">
        <f t="shared" si="322"/>
        <v>0</v>
      </c>
      <c r="BR552" s="3268">
        <f t="shared" si="323"/>
        <v>0</v>
      </c>
      <c r="BS552" s="3268">
        <f t="shared" si="324"/>
        <v>0</v>
      </c>
      <c r="BT552" s="3320">
        <f t="shared" si="325"/>
        <v>0</v>
      </c>
    </row>
    <row r="553" spans="1:72">
      <c r="A553" s="3265"/>
      <c r="B553" s="3266"/>
      <c r="C553" s="3266"/>
      <c r="D553" s="3267"/>
      <c r="E553" s="3268">
        <f t="shared" si="326"/>
        <v>0</v>
      </c>
      <c r="F553" s="3269"/>
      <c r="G553" s="3270">
        <f t="shared" ref="G553:G587" si="327">H553+AC553+AT553</f>
        <v>0</v>
      </c>
      <c r="H553" s="3271">
        <f t="shared" ref="H553:H587" si="328">SUMIF(I$12:AB$12,"总值",I553:AB553)</f>
        <v>0</v>
      </c>
      <c r="I553" s="3278"/>
      <c r="J553" s="3278"/>
      <c r="K553" s="3278"/>
      <c r="L553" s="3278"/>
      <c r="M553" s="3278"/>
      <c r="N553" s="3278"/>
      <c r="O553" s="3278"/>
      <c r="P553" s="3278"/>
      <c r="Q553" s="3278"/>
      <c r="R553" s="3278"/>
      <c r="S553" s="3278"/>
      <c r="T553" s="3278"/>
      <c r="U553" s="3278"/>
      <c r="V553" s="3278"/>
      <c r="W553" s="3278"/>
      <c r="X553" s="3278"/>
      <c r="Y553" s="3278"/>
      <c r="Z553" s="3278"/>
      <c r="AA553" s="3278"/>
      <c r="AB553" s="3278"/>
      <c r="AC553" s="3268">
        <f t="shared" ref="AC553:AC587" si="329">SUMIF(AD$12:AS$12,"总值",AD553:AS553)</f>
        <v>0</v>
      </c>
      <c r="AD553" s="3288"/>
      <c r="AE553" s="3288"/>
      <c r="AF553" s="3288"/>
      <c r="AG553" s="3288"/>
      <c r="AH553" s="3288"/>
      <c r="AI553" s="3288"/>
      <c r="AJ553" s="3288"/>
      <c r="AK553" s="3288"/>
      <c r="AL553" s="3288"/>
      <c r="AM553" s="3288"/>
      <c r="AN553" s="3288"/>
      <c r="AO553" s="3288"/>
      <c r="AP553" s="3288"/>
      <c r="AQ553" s="3288"/>
      <c r="AR553" s="3288"/>
      <c r="AS553" s="3288"/>
      <c r="AT553" s="3298"/>
      <c r="AU553" s="3299"/>
      <c r="AV553" s="972">
        <f t="shared" ref="AV553:AV587" si="330">A553</f>
        <v>0</v>
      </c>
      <c r="AW553" s="972">
        <f t="shared" ref="AW553:AW587" si="331">B553</f>
        <v>0</v>
      </c>
      <c r="AX553" s="972">
        <f t="shared" ref="AX553:AX587" si="332">C553</f>
        <v>0</v>
      </c>
      <c r="AY553" s="3313">
        <f t="shared" ref="AY553:AY587" si="333">ROUND($AY$6*AZ553/$AZ$5,2)</f>
        <v>0</v>
      </c>
      <c r="AZ553" s="3268">
        <f t="shared" ref="AZ553:AZ587" si="334">BA553+BL553</f>
        <v>0</v>
      </c>
      <c r="BA553" s="3268">
        <f t="shared" ref="BA553:BA587" si="335">SUM(BB553:BK553)</f>
        <v>0</v>
      </c>
      <c r="BB553" s="3268">
        <f t="shared" ref="BB553:BB587" si="336">IF($D553="是",I553-J553,0)</f>
        <v>0</v>
      </c>
      <c r="BC553" s="3268">
        <f t="shared" ref="BC553:BC587" si="337">IF($D553="是",K553-L553,0)</f>
        <v>0</v>
      </c>
      <c r="BD553" s="3268">
        <f t="shared" ref="BD553:BD587" si="338">IF($D553="是",M553-N553,0)</f>
        <v>0</v>
      </c>
      <c r="BE553" s="3268">
        <f t="shared" ref="BE553:BE587" si="339">IF($D553="是",O553-P553,0)</f>
        <v>0</v>
      </c>
      <c r="BF553" s="3268">
        <f t="shared" ref="BF553:BF587" si="340">IF($D553="是",Q553-R553,0)</f>
        <v>0</v>
      </c>
      <c r="BG553" s="3268">
        <f t="shared" ref="BG553:BG587" si="341">IF($D553="是",S553-T553,0)</f>
        <v>0</v>
      </c>
      <c r="BH553" s="3268">
        <f t="shared" ref="BH553:BH587" si="342">IF($D553="是",U553-V553,0)</f>
        <v>0</v>
      </c>
      <c r="BI553" s="3268">
        <f t="shared" ref="BI553:BI587" si="343">IF($D553="是",W553-X553,0)</f>
        <v>0</v>
      </c>
      <c r="BJ553" s="3268">
        <f t="shared" ref="BJ553:BJ587" si="344">IF($D553="是",Y553-Z553,0)</f>
        <v>0</v>
      </c>
      <c r="BK553" s="3268">
        <f t="shared" ref="BK553:BK587" si="345">IF($D553="是",AA553-AB553,0)</f>
        <v>0</v>
      </c>
      <c r="BL553" s="3268">
        <f t="shared" ref="BL553:BL587" si="346">SUM(BM553:BT553)</f>
        <v>0</v>
      </c>
      <c r="BM553" s="3268">
        <f t="shared" ref="BM553:BM587" si="347">IF($D553="是",AD553-AE553,0)</f>
        <v>0</v>
      </c>
      <c r="BN553" s="3268">
        <f t="shared" ref="BN553:BN587" si="348">IF($D553="是",AF553-AG553,0)</f>
        <v>0</v>
      </c>
      <c r="BO553" s="3268">
        <f t="shared" ref="BO553:BO587" si="349">IF($D553="是",AH553-AI553,0)</f>
        <v>0</v>
      </c>
      <c r="BP553" s="3268">
        <f t="shared" ref="BP553:BP587" si="350">IF($D553="是",AJ553-AK553,0)</f>
        <v>0</v>
      </c>
      <c r="BQ553" s="3268">
        <f t="shared" ref="BQ553:BQ587" si="351">IF($D553="是",AL553-AM553,0)</f>
        <v>0</v>
      </c>
      <c r="BR553" s="3268">
        <f t="shared" ref="BR553:BR587" si="352">IF($D553="是",AN553-AO553,0)</f>
        <v>0</v>
      </c>
      <c r="BS553" s="3268">
        <f t="shared" ref="BS553:BS587" si="353">IF($D553="是",AP553-AQ553,0)</f>
        <v>0</v>
      </c>
      <c r="BT553" s="3320">
        <f t="shared" ref="BT553:BT587" si="354">IF($D553="是",AR553-AS553,0)</f>
        <v>0</v>
      </c>
    </row>
    <row r="554" spans="1:72">
      <c r="A554" s="3265"/>
      <c r="B554" s="3266"/>
      <c r="C554" s="3266"/>
      <c r="D554" s="3267"/>
      <c r="E554" s="3268">
        <f t="shared" si="326"/>
        <v>0</v>
      </c>
      <c r="F554" s="3269"/>
      <c r="G554" s="3270">
        <f t="shared" si="327"/>
        <v>0</v>
      </c>
      <c r="H554" s="3271">
        <f t="shared" si="328"/>
        <v>0</v>
      </c>
      <c r="I554" s="3278"/>
      <c r="J554" s="3278"/>
      <c r="K554" s="3278"/>
      <c r="L554" s="3278"/>
      <c r="M554" s="3278"/>
      <c r="N554" s="3278"/>
      <c r="O554" s="3278"/>
      <c r="P554" s="3278"/>
      <c r="Q554" s="3278"/>
      <c r="R554" s="3278"/>
      <c r="S554" s="3278"/>
      <c r="T554" s="3278"/>
      <c r="U554" s="3278"/>
      <c r="V554" s="3278"/>
      <c r="W554" s="3278"/>
      <c r="X554" s="3278"/>
      <c r="Y554" s="3278"/>
      <c r="Z554" s="3278"/>
      <c r="AA554" s="3278"/>
      <c r="AB554" s="3278"/>
      <c r="AC554" s="3268">
        <f t="shared" si="329"/>
        <v>0</v>
      </c>
      <c r="AD554" s="3288"/>
      <c r="AE554" s="3288"/>
      <c r="AF554" s="3288"/>
      <c r="AG554" s="3288"/>
      <c r="AH554" s="3288"/>
      <c r="AI554" s="3288"/>
      <c r="AJ554" s="3288"/>
      <c r="AK554" s="3288"/>
      <c r="AL554" s="3288"/>
      <c r="AM554" s="3288"/>
      <c r="AN554" s="3288"/>
      <c r="AO554" s="3288"/>
      <c r="AP554" s="3288"/>
      <c r="AQ554" s="3288"/>
      <c r="AR554" s="3288"/>
      <c r="AS554" s="3288"/>
      <c r="AT554" s="3298"/>
      <c r="AU554" s="3299"/>
      <c r="AV554" s="972">
        <f t="shared" si="330"/>
        <v>0</v>
      </c>
      <c r="AW554" s="972">
        <f t="shared" si="331"/>
        <v>0</v>
      </c>
      <c r="AX554" s="972">
        <f t="shared" si="332"/>
        <v>0</v>
      </c>
      <c r="AY554" s="3313">
        <f t="shared" si="333"/>
        <v>0</v>
      </c>
      <c r="AZ554" s="3268">
        <f t="shared" si="334"/>
        <v>0</v>
      </c>
      <c r="BA554" s="3268">
        <f t="shared" si="335"/>
        <v>0</v>
      </c>
      <c r="BB554" s="3268">
        <f t="shared" si="336"/>
        <v>0</v>
      </c>
      <c r="BC554" s="3268">
        <f t="shared" si="337"/>
        <v>0</v>
      </c>
      <c r="BD554" s="3268">
        <f t="shared" si="338"/>
        <v>0</v>
      </c>
      <c r="BE554" s="3268">
        <f t="shared" si="339"/>
        <v>0</v>
      </c>
      <c r="BF554" s="3268">
        <f t="shared" si="340"/>
        <v>0</v>
      </c>
      <c r="BG554" s="3268">
        <f t="shared" si="341"/>
        <v>0</v>
      </c>
      <c r="BH554" s="3268">
        <f t="shared" si="342"/>
        <v>0</v>
      </c>
      <c r="BI554" s="3268">
        <f t="shared" si="343"/>
        <v>0</v>
      </c>
      <c r="BJ554" s="3268">
        <f t="shared" si="344"/>
        <v>0</v>
      </c>
      <c r="BK554" s="3268">
        <f t="shared" si="345"/>
        <v>0</v>
      </c>
      <c r="BL554" s="3268">
        <f t="shared" si="346"/>
        <v>0</v>
      </c>
      <c r="BM554" s="3268">
        <f t="shared" si="347"/>
        <v>0</v>
      </c>
      <c r="BN554" s="3268">
        <f t="shared" si="348"/>
        <v>0</v>
      </c>
      <c r="BO554" s="3268">
        <f t="shared" si="349"/>
        <v>0</v>
      </c>
      <c r="BP554" s="3268">
        <f t="shared" si="350"/>
        <v>0</v>
      </c>
      <c r="BQ554" s="3268">
        <f t="shared" si="351"/>
        <v>0</v>
      </c>
      <c r="BR554" s="3268">
        <f t="shared" si="352"/>
        <v>0</v>
      </c>
      <c r="BS554" s="3268">
        <f t="shared" si="353"/>
        <v>0</v>
      </c>
      <c r="BT554" s="3320">
        <f t="shared" si="354"/>
        <v>0</v>
      </c>
    </row>
    <row r="555" spans="1:72">
      <c r="A555" s="3265"/>
      <c r="B555" s="3266"/>
      <c r="C555" s="3266"/>
      <c r="D555" s="3267"/>
      <c r="E555" s="3268">
        <f t="shared" si="326"/>
        <v>0</v>
      </c>
      <c r="F555" s="3269"/>
      <c r="G555" s="3270">
        <f t="shared" si="327"/>
        <v>0</v>
      </c>
      <c r="H555" s="3271">
        <f t="shared" si="328"/>
        <v>0</v>
      </c>
      <c r="I555" s="3278"/>
      <c r="J555" s="3278"/>
      <c r="K555" s="3278"/>
      <c r="L555" s="3278"/>
      <c r="M555" s="3278"/>
      <c r="N555" s="3278"/>
      <c r="O555" s="3278"/>
      <c r="P555" s="3278"/>
      <c r="Q555" s="3278"/>
      <c r="R555" s="3278"/>
      <c r="S555" s="3278"/>
      <c r="T555" s="3278"/>
      <c r="U555" s="3278"/>
      <c r="V555" s="3278"/>
      <c r="W555" s="3278"/>
      <c r="X555" s="3278"/>
      <c r="Y555" s="3278"/>
      <c r="Z555" s="3278"/>
      <c r="AA555" s="3278"/>
      <c r="AB555" s="3278"/>
      <c r="AC555" s="3268">
        <f t="shared" si="329"/>
        <v>0</v>
      </c>
      <c r="AD555" s="3288"/>
      <c r="AE555" s="3288"/>
      <c r="AF555" s="3288"/>
      <c r="AG555" s="3288"/>
      <c r="AH555" s="3288"/>
      <c r="AI555" s="3288"/>
      <c r="AJ555" s="3288"/>
      <c r="AK555" s="3288"/>
      <c r="AL555" s="3288"/>
      <c r="AM555" s="3288"/>
      <c r="AN555" s="3288"/>
      <c r="AO555" s="3288"/>
      <c r="AP555" s="3288"/>
      <c r="AQ555" s="3288"/>
      <c r="AR555" s="3288"/>
      <c r="AS555" s="3288"/>
      <c r="AT555" s="3298"/>
      <c r="AU555" s="3299"/>
      <c r="AV555" s="972">
        <f t="shared" si="330"/>
        <v>0</v>
      </c>
      <c r="AW555" s="972">
        <f t="shared" si="331"/>
        <v>0</v>
      </c>
      <c r="AX555" s="972">
        <f t="shared" si="332"/>
        <v>0</v>
      </c>
      <c r="AY555" s="3313">
        <f t="shared" si="333"/>
        <v>0</v>
      </c>
      <c r="AZ555" s="3268">
        <f t="shared" si="334"/>
        <v>0</v>
      </c>
      <c r="BA555" s="3268">
        <f t="shared" si="335"/>
        <v>0</v>
      </c>
      <c r="BB555" s="3268">
        <f t="shared" si="336"/>
        <v>0</v>
      </c>
      <c r="BC555" s="3268">
        <f t="shared" si="337"/>
        <v>0</v>
      </c>
      <c r="BD555" s="3268">
        <f t="shared" si="338"/>
        <v>0</v>
      </c>
      <c r="BE555" s="3268">
        <f t="shared" si="339"/>
        <v>0</v>
      </c>
      <c r="BF555" s="3268">
        <f t="shared" si="340"/>
        <v>0</v>
      </c>
      <c r="BG555" s="3268">
        <f t="shared" si="341"/>
        <v>0</v>
      </c>
      <c r="BH555" s="3268">
        <f t="shared" si="342"/>
        <v>0</v>
      </c>
      <c r="BI555" s="3268">
        <f t="shared" si="343"/>
        <v>0</v>
      </c>
      <c r="BJ555" s="3268">
        <f t="shared" si="344"/>
        <v>0</v>
      </c>
      <c r="BK555" s="3268">
        <f t="shared" si="345"/>
        <v>0</v>
      </c>
      <c r="BL555" s="3268">
        <f t="shared" si="346"/>
        <v>0</v>
      </c>
      <c r="BM555" s="3268">
        <f t="shared" si="347"/>
        <v>0</v>
      </c>
      <c r="BN555" s="3268">
        <f t="shared" si="348"/>
        <v>0</v>
      </c>
      <c r="BO555" s="3268">
        <f t="shared" si="349"/>
        <v>0</v>
      </c>
      <c r="BP555" s="3268">
        <f t="shared" si="350"/>
        <v>0</v>
      </c>
      <c r="BQ555" s="3268">
        <f t="shared" si="351"/>
        <v>0</v>
      </c>
      <c r="BR555" s="3268">
        <f t="shared" si="352"/>
        <v>0</v>
      </c>
      <c r="BS555" s="3268">
        <f t="shared" si="353"/>
        <v>0</v>
      </c>
      <c r="BT555" s="3320">
        <f t="shared" si="354"/>
        <v>0</v>
      </c>
    </row>
    <row r="556" spans="1:72">
      <c r="A556" s="3265"/>
      <c r="B556" s="3266"/>
      <c r="C556" s="3266"/>
      <c r="D556" s="3267"/>
      <c r="E556" s="3268">
        <f t="shared" si="326"/>
        <v>0</v>
      </c>
      <c r="F556" s="3269"/>
      <c r="G556" s="3270">
        <f t="shared" si="327"/>
        <v>0</v>
      </c>
      <c r="H556" s="3271">
        <f t="shared" si="328"/>
        <v>0</v>
      </c>
      <c r="I556" s="3278"/>
      <c r="J556" s="3278"/>
      <c r="K556" s="3278"/>
      <c r="L556" s="3278"/>
      <c r="M556" s="3278"/>
      <c r="N556" s="3278"/>
      <c r="O556" s="3278"/>
      <c r="P556" s="3278"/>
      <c r="Q556" s="3278"/>
      <c r="R556" s="3278"/>
      <c r="S556" s="3278"/>
      <c r="T556" s="3278"/>
      <c r="U556" s="3278"/>
      <c r="V556" s="3278"/>
      <c r="W556" s="3278"/>
      <c r="X556" s="3278"/>
      <c r="Y556" s="3278"/>
      <c r="Z556" s="3278"/>
      <c r="AA556" s="3278"/>
      <c r="AB556" s="3278"/>
      <c r="AC556" s="3268">
        <f t="shared" si="329"/>
        <v>0</v>
      </c>
      <c r="AD556" s="3288"/>
      <c r="AE556" s="3288"/>
      <c r="AF556" s="3288"/>
      <c r="AG556" s="3288"/>
      <c r="AH556" s="3288"/>
      <c r="AI556" s="3288"/>
      <c r="AJ556" s="3288"/>
      <c r="AK556" s="3288"/>
      <c r="AL556" s="3288"/>
      <c r="AM556" s="3288"/>
      <c r="AN556" s="3288"/>
      <c r="AO556" s="3288"/>
      <c r="AP556" s="3288"/>
      <c r="AQ556" s="3288"/>
      <c r="AR556" s="3288"/>
      <c r="AS556" s="3288"/>
      <c r="AT556" s="3298"/>
      <c r="AU556" s="3299"/>
      <c r="AV556" s="972">
        <f t="shared" si="330"/>
        <v>0</v>
      </c>
      <c r="AW556" s="972">
        <f t="shared" si="331"/>
        <v>0</v>
      </c>
      <c r="AX556" s="972">
        <f t="shared" si="332"/>
        <v>0</v>
      </c>
      <c r="AY556" s="3313">
        <f t="shared" si="333"/>
        <v>0</v>
      </c>
      <c r="AZ556" s="3268">
        <f t="shared" si="334"/>
        <v>0</v>
      </c>
      <c r="BA556" s="3268">
        <f t="shared" si="335"/>
        <v>0</v>
      </c>
      <c r="BB556" s="3268">
        <f t="shared" si="336"/>
        <v>0</v>
      </c>
      <c r="BC556" s="3268">
        <f t="shared" si="337"/>
        <v>0</v>
      </c>
      <c r="BD556" s="3268">
        <f t="shared" si="338"/>
        <v>0</v>
      </c>
      <c r="BE556" s="3268">
        <f t="shared" si="339"/>
        <v>0</v>
      </c>
      <c r="BF556" s="3268">
        <f t="shared" si="340"/>
        <v>0</v>
      </c>
      <c r="BG556" s="3268">
        <f t="shared" si="341"/>
        <v>0</v>
      </c>
      <c r="BH556" s="3268">
        <f t="shared" si="342"/>
        <v>0</v>
      </c>
      <c r="BI556" s="3268">
        <f t="shared" si="343"/>
        <v>0</v>
      </c>
      <c r="BJ556" s="3268">
        <f t="shared" si="344"/>
        <v>0</v>
      </c>
      <c r="BK556" s="3268">
        <f t="shared" si="345"/>
        <v>0</v>
      </c>
      <c r="BL556" s="3268">
        <f t="shared" si="346"/>
        <v>0</v>
      </c>
      <c r="BM556" s="3268">
        <f t="shared" si="347"/>
        <v>0</v>
      </c>
      <c r="BN556" s="3268">
        <f t="shared" si="348"/>
        <v>0</v>
      </c>
      <c r="BO556" s="3268">
        <f t="shared" si="349"/>
        <v>0</v>
      </c>
      <c r="BP556" s="3268">
        <f t="shared" si="350"/>
        <v>0</v>
      </c>
      <c r="BQ556" s="3268">
        <f t="shared" si="351"/>
        <v>0</v>
      </c>
      <c r="BR556" s="3268">
        <f t="shared" si="352"/>
        <v>0</v>
      </c>
      <c r="BS556" s="3268">
        <f t="shared" si="353"/>
        <v>0</v>
      </c>
      <c r="BT556" s="3320">
        <f t="shared" si="354"/>
        <v>0</v>
      </c>
    </row>
    <row r="557" spans="1:72">
      <c r="A557" s="3265"/>
      <c r="B557" s="3266"/>
      <c r="C557" s="3266"/>
      <c r="D557" s="3267"/>
      <c r="E557" s="3268">
        <f t="shared" si="326"/>
        <v>0</v>
      </c>
      <c r="F557" s="3269"/>
      <c r="G557" s="3270">
        <f t="shared" si="327"/>
        <v>0</v>
      </c>
      <c r="H557" s="3271">
        <f t="shared" si="328"/>
        <v>0</v>
      </c>
      <c r="I557" s="3278"/>
      <c r="J557" s="3278"/>
      <c r="K557" s="3278"/>
      <c r="L557" s="3278"/>
      <c r="M557" s="3278"/>
      <c r="N557" s="3278"/>
      <c r="O557" s="3278"/>
      <c r="P557" s="3278"/>
      <c r="Q557" s="3278"/>
      <c r="R557" s="3278"/>
      <c r="S557" s="3278"/>
      <c r="T557" s="3278"/>
      <c r="U557" s="3278"/>
      <c r="V557" s="3278"/>
      <c r="W557" s="3278"/>
      <c r="X557" s="3278"/>
      <c r="Y557" s="3278"/>
      <c r="Z557" s="3278"/>
      <c r="AA557" s="3278"/>
      <c r="AB557" s="3278"/>
      <c r="AC557" s="3268">
        <f t="shared" si="329"/>
        <v>0</v>
      </c>
      <c r="AD557" s="3288"/>
      <c r="AE557" s="3288"/>
      <c r="AF557" s="3288"/>
      <c r="AG557" s="3288"/>
      <c r="AH557" s="3288"/>
      <c r="AI557" s="3288"/>
      <c r="AJ557" s="3288"/>
      <c r="AK557" s="3288"/>
      <c r="AL557" s="3288"/>
      <c r="AM557" s="3288"/>
      <c r="AN557" s="3288"/>
      <c r="AO557" s="3288"/>
      <c r="AP557" s="3288"/>
      <c r="AQ557" s="3288"/>
      <c r="AR557" s="3288"/>
      <c r="AS557" s="3288"/>
      <c r="AT557" s="3298"/>
      <c r="AU557" s="3299"/>
      <c r="AV557" s="972">
        <f t="shared" si="330"/>
        <v>0</v>
      </c>
      <c r="AW557" s="972">
        <f t="shared" si="331"/>
        <v>0</v>
      </c>
      <c r="AX557" s="972">
        <f t="shared" si="332"/>
        <v>0</v>
      </c>
      <c r="AY557" s="3313">
        <f t="shared" si="333"/>
        <v>0</v>
      </c>
      <c r="AZ557" s="3268">
        <f t="shared" si="334"/>
        <v>0</v>
      </c>
      <c r="BA557" s="3268">
        <f t="shared" si="335"/>
        <v>0</v>
      </c>
      <c r="BB557" s="3268">
        <f t="shared" si="336"/>
        <v>0</v>
      </c>
      <c r="BC557" s="3268">
        <f t="shared" si="337"/>
        <v>0</v>
      </c>
      <c r="BD557" s="3268">
        <f t="shared" si="338"/>
        <v>0</v>
      </c>
      <c r="BE557" s="3268">
        <f t="shared" si="339"/>
        <v>0</v>
      </c>
      <c r="BF557" s="3268">
        <f t="shared" si="340"/>
        <v>0</v>
      </c>
      <c r="BG557" s="3268">
        <f t="shared" si="341"/>
        <v>0</v>
      </c>
      <c r="BH557" s="3268">
        <f t="shared" si="342"/>
        <v>0</v>
      </c>
      <c r="BI557" s="3268">
        <f t="shared" si="343"/>
        <v>0</v>
      </c>
      <c r="BJ557" s="3268">
        <f t="shared" si="344"/>
        <v>0</v>
      </c>
      <c r="BK557" s="3268">
        <f t="shared" si="345"/>
        <v>0</v>
      </c>
      <c r="BL557" s="3268">
        <f t="shared" si="346"/>
        <v>0</v>
      </c>
      <c r="BM557" s="3268">
        <f t="shared" si="347"/>
        <v>0</v>
      </c>
      <c r="BN557" s="3268">
        <f t="shared" si="348"/>
        <v>0</v>
      </c>
      <c r="BO557" s="3268">
        <f t="shared" si="349"/>
        <v>0</v>
      </c>
      <c r="BP557" s="3268">
        <f t="shared" si="350"/>
        <v>0</v>
      </c>
      <c r="BQ557" s="3268">
        <f t="shared" si="351"/>
        <v>0</v>
      </c>
      <c r="BR557" s="3268">
        <f t="shared" si="352"/>
        <v>0</v>
      </c>
      <c r="BS557" s="3268">
        <f t="shared" si="353"/>
        <v>0</v>
      </c>
      <c r="BT557" s="3320">
        <f t="shared" si="354"/>
        <v>0</v>
      </c>
    </row>
    <row r="558" spans="1:72">
      <c r="A558" s="3265"/>
      <c r="B558" s="3266"/>
      <c r="C558" s="3266"/>
      <c r="D558" s="3267"/>
      <c r="E558" s="3268">
        <f t="shared" si="326"/>
        <v>0</v>
      </c>
      <c r="F558" s="3269"/>
      <c r="G558" s="3270">
        <f t="shared" si="327"/>
        <v>0</v>
      </c>
      <c r="H558" s="3271">
        <f t="shared" si="328"/>
        <v>0</v>
      </c>
      <c r="I558" s="3278"/>
      <c r="J558" s="3278"/>
      <c r="K558" s="3278"/>
      <c r="L558" s="3278"/>
      <c r="M558" s="3278"/>
      <c r="N558" s="3278"/>
      <c r="O558" s="3278"/>
      <c r="P558" s="3278"/>
      <c r="Q558" s="3278"/>
      <c r="R558" s="3278"/>
      <c r="S558" s="3278"/>
      <c r="T558" s="3278"/>
      <c r="U558" s="3278"/>
      <c r="V558" s="3278"/>
      <c r="W558" s="3278"/>
      <c r="X558" s="3278"/>
      <c r="Y558" s="3278"/>
      <c r="Z558" s="3278"/>
      <c r="AA558" s="3278"/>
      <c r="AB558" s="3278"/>
      <c r="AC558" s="3268">
        <f t="shared" si="329"/>
        <v>0</v>
      </c>
      <c r="AD558" s="3288"/>
      <c r="AE558" s="3288"/>
      <c r="AF558" s="3288"/>
      <c r="AG558" s="3288"/>
      <c r="AH558" s="3288"/>
      <c r="AI558" s="3288"/>
      <c r="AJ558" s="3288"/>
      <c r="AK558" s="3288"/>
      <c r="AL558" s="3288"/>
      <c r="AM558" s="3288"/>
      <c r="AN558" s="3288"/>
      <c r="AO558" s="3288"/>
      <c r="AP558" s="3288"/>
      <c r="AQ558" s="3288"/>
      <c r="AR558" s="3288"/>
      <c r="AS558" s="3288"/>
      <c r="AT558" s="3298"/>
      <c r="AU558" s="3299"/>
      <c r="AV558" s="972">
        <f t="shared" si="330"/>
        <v>0</v>
      </c>
      <c r="AW558" s="972">
        <f t="shared" si="331"/>
        <v>0</v>
      </c>
      <c r="AX558" s="972">
        <f t="shared" si="332"/>
        <v>0</v>
      </c>
      <c r="AY558" s="3313">
        <f t="shared" si="333"/>
        <v>0</v>
      </c>
      <c r="AZ558" s="3268">
        <f t="shared" si="334"/>
        <v>0</v>
      </c>
      <c r="BA558" s="3268">
        <f t="shared" si="335"/>
        <v>0</v>
      </c>
      <c r="BB558" s="3268">
        <f t="shared" si="336"/>
        <v>0</v>
      </c>
      <c r="BC558" s="3268">
        <f t="shared" si="337"/>
        <v>0</v>
      </c>
      <c r="BD558" s="3268">
        <f t="shared" si="338"/>
        <v>0</v>
      </c>
      <c r="BE558" s="3268">
        <f t="shared" si="339"/>
        <v>0</v>
      </c>
      <c r="BF558" s="3268">
        <f t="shared" si="340"/>
        <v>0</v>
      </c>
      <c r="BG558" s="3268">
        <f t="shared" si="341"/>
        <v>0</v>
      </c>
      <c r="BH558" s="3268">
        <f t="shared" si="342"/>
        <v>0</v>
      </c>
      <c r="BI558" s="3268">
        <f t="shared" si="343"/>
        <v>0</v>
      </c>
      <c r="BJ558" s="3268">
        <f t="shared" si="344"/>
        <v>0</v>
      </c>
      <c r="BK558" s="3268">
        <f t="shared" si="345"/>
        <v>0</v>
      </c>
      <c r="BL558" s="3268">
        <f t="shared" si="346"/>
        <v>0</v>
      </c>
      <c r="BM558" s="3268">
        <f t="shared" si="347"/>
        <v>0</v>
      </c>
      <c r="BN558" s="3268">
        <f t="shared" si="348"/>
        <v>0</v>
      </c>
      <c r="BO558" s="3268">
        <f t="shared" si="349"/>
        <v>0</v>
      </c>
      <c r="BP558" s="3268">
        <f t="shared" si="350"/>
        <v>0</v>
      </c>
      <c r="BQ558" s="3268">
        <f t="shared" si="351"/>
        <v>0</v>
      </c>
      <c r="BR558" s="3268">
        <f t="shared" si="352"/>
        <v>0</v>
      </c>
      <c r="BS558" s="3268">
        <f t="shared" si="353"/>
        <v>0</v>
      </c>
      <c r="BT558" s="3320">
        <f t="shared" si="354"/>
        <v>0</v>
      </c>
    </row>
    <row r="559" spans="1:72">
      <c r="A559" s="3265"/>
      <c r="B559" s="3266"/>
      <c r="C559" s="3266"/>
      <c r="D559" s="3267"/>
      <c r="E559" s="3268">
        <f t="shared" si="326"/>
        <v>0</v>
      </c>
      <c r="F559" s="3269"/>
      <c r="G559" s="3270">
        <f t="shared" si="327"/>
        <v>0</v>
      </c>
      <c r="H559" s="3271">
        <f t="shared" si="328"/>
        <v>0</v>
      </c>
      <c r="I559" s="3278"/>
      <c r="J559" s="3278"/>
      <c r="K559" s="3278"/>
      <c r="L559" s="3278"/>
      <c r="M559" s="3278"/>
      <c r="N559" s="3278"/>
      <c r="O559" s="3278"/>
      <c r="P559" s="3278"/>
      <c r="Q559" s="3278"/>
      <c r="R559" s="3278"/>
      <c r="S559" s="3278"/>
      <c r="T559" s="3278"/>
      <c r="U559" s="3278"/>
      <c r="V559" s="3278"/>
      <c r="W559" s="3278"/>
      <c r="X559" s="3278"/>
      <c r="Y559" s="3278"/>
      <c r="Z559" s="3278"/>
      <c r="AA559" s="3278"/>
      <c r="AB559" s="3278"/>
      <c r="AC559" s="3268">
        <f t="shared" si="329"/>
        <v>0</v>
      </c>
      <c r="AD559" s="3288"/>
      <c r="AE559" s="3288"/>
      <c r="AF559" s="3288"/>
      <c r="AG559" s="3288"/>
      <c r="AH559" s="3288"/>
      <c r="AI559" s="3288"/>
      <c r="AJ559" s="3288"/>
      <c r="AK559" s="3288"/>
      <c r="AL559" s="3288"/>
      <c r="AM559" s="3288"/>
      <c r="AN559" s="3288"/>
      <c r="AO559" s="3288"/>
      <c r="AP559" s="3288"/>
      <c r="AQ559" s="3288"/>
      <c r="AR559" s="3288"/>
      <c r="AS559" s="3288"/>
      <c r="AT559" s="3298"/>
      <c r="AU559" s="3299"/>
      <c r="AV559" s="972">
        <f t="shared" si="330"/>
        <v>0</v>
      </c>
      <c r="AW559" s="972">
        <f t="shared" si="331"/>
        <v>0</v>
      </c>
      <c r="AX559" s="972">
        <f t="shared" si="332"/>
        <v>0</v>
      </c>
      <c r="AY559" s="3313">
        <f t="shared" si="333"/>
        <v>0</v>
      </c>
      <c r="AZ559" s="3268">
        <f t="shared" si="334"/>
        <v>0</v>
      </c>
      <c r="BA559" s="3268">
        <f t="shared" si="335"/>
        <v>0</v>
      </c>
      <c r="BB559" s="3268">
        <f t="shared" si="336"/>
        <v>0</v>
      </c>
      <c r="BC559" s="3268">
        <f t="shared" si="337"/>
        <v>0</v>
      </c>
      <c r="BD559" s="3268">
        <f t="shared" si="338"/>
        <v>0</v>
      </c>
      <c r="BE559" s="3268">
        <f t="shared" si="339"/>
        <v>0</v>
      </c>
      <c r="BF559" s="3268">
        <f t="shared" si="340"/>
        <v>0</v>
      </c>
      <c r="BG559" s="3268">
        <f t="shared" si="341"/>
        <v>0</v>
      </c>
      <c r="BH559" s="3268">
        <f t="shared" si="342"/>
        <v>0</v>
      </c>
      <c r="BI559" s="3268">
        <f t="shared" si="343"/>
        <v>0</v>
      </c>
      <c r="BJ559" s="3268">
        <f t="shared" si="344"/>
        <v>0</v>
      </c>
      <c r="BK559" s="3268">
        <f t="shared" si="345"/>
        <v>0</v>
      </c>
      <c r="BL559" s="3268">
        <f t="shared" si="346"/>
        <v>0</v>
      </c>
      <c r="BM559" s="3268">
        <f t="shared" si="347"/>
        <v>0</v>
      </c>
      <c r="BN559" s="3268">
        <f t="shared" si="348"/>
        <v>0</v>
      </c>
      <c r="BO559" s="3268">
        <f t="shared" si="349"/>
        <v>0</v>
      </c>
      <c r="BP559" s="3268">
        <f t="shared" si="350"/>
        <v>0</v>
      </c>
      <c r="BQ559" s="3268">
        <f t="shared" si="351"/>
        <v>0</v>
      </c>
      <c r="BR559" s="3268">
        <f t="shared" si="352"/>
        <v>0</v>
      </c>
      <c r="BS559" s="3268">
        <f t="shared" si="353"/>
        <v>0</v>
      </c>
      <c r="BT559" s="3320">
        <f t="shared" si="354"/>
        <v>0</v>
      </c>
    </row>
    <row r="560" spans="1:72">
      <c r="A560" s="3265"/>
      <c r="B560" s="3266"/>
      <c r="C560" s="3266"/>
      <c r="D560" s="3267"/>
      <c r="E560" s="3268">
        <f t="shared" si="326"/>
        <v>0</v>
      </c>
      <c r="F560" s="3269"/>
      <c r="G560" s="3270">
        <f t="shared" si="327"/>
        <v>0</v>
      </c>
      <c r="H560" s="3271">
        <f t="shared" si="328"/>
        <v>0</v>
      </c>
      <c r="I560" s="3278"/>
      <c r="J560" s="3278"/>
      <c r="K560" s="3278"/>
      <c r="L560" s="3278"/>
      <c r="M560" s="3278"/>
      <c r="N560" s="3278"/>
      <c r="O560" s="3278"/>
      <c r="P560" s="3278"/>
      <c r="Q560" s="3278"/>
      <c r="R560" s="3278"/>
      <c r="S560" s="3278"/>
      <c r="T560" s="3278"/>
      <c r="U560" s="3278"/>
      <c r="V560" s="3278"/>
      <c r="W560" s="3278"/>
      <c r="X560" s="3278"/>
      <c r="Y560" s="3278"/>
      <c r="Z560" s="3278"/>
      <c r="AA560" s="3278"/>
      <c r="AB560" s="3278"/>
      <c r="AC560" s="3268">
        <f t="shared" si="329"/>
        <v>0</v>
      </c>
      <c r="AD560" s="3288"/>
      <c r="AE560" s="3288"/>
      <c r="AF560" s="3288"/>
      <c r="AG560" s="3288"/>
      <c r="AH560" s="3288"/>
      <c r="AI560" s="3288"/>
      <c r="AJ560" s="3288"/>
      <c r="AK560" s="3288"/>
      <c r="AL560" s="3288"/>
      <c r="AM560" s="3288"/>
      <c r="AN560" s="3288"/>
      <c r="AO560" s="3288"/>
      <c r="AP560" s="3288"/>
      <c r="AQ560" s="3288"/>
      <c r="AR560" s="3288"/>
      <c r="AS560" s="3288"/>
      <c r="AT560" s="3298"/>
      <c r="AU560" s="3299"/>
      <c r="AV560" s="972">
        <f t="shared" si="330"/>
        <v>0</v>
      </c>
      <c r="AW560" s="972">
        <f t="shared" si="331"/>
        <v>0</v>
      </c>
      <c r="AX560" s="972">
        <f t="shared" si="332"/>
        <v>0</v>
      </c>
      <c r="AY560" s="3313">
        <f t="shared" si="333"/>
        <v>0</v>
      </c>
      <c r="AZ560" s="3268">
        <f t="shared" si="334"/>
        <v>0</v>
      </c>
      <c r="BA560" s="3268">
        <f t="shared" si="335"/>
        <v>0</v>
      </c>
      <c r="BB560" s="3268">
        <f t="shared" si="336"/>
        <v>0</v>
      </c>
      <c r="BC560" s="3268">
        <f t="shared" si="337"/>
        <v>0</v>
      </c>
      <c r="BD560" s="3268">
        <f t="shared" si="338"/>
        <v>0</v>
      </c>
      <c r="BE560" s="3268">
        <f t="shared" si="339"/>
        <v>0</v>
      </c>
      <c r="BF560" s="3268">
        <f t="shared" si="340"/>
        <v>0</v>
      </c>
      <c r="BG560" s="3268">
        <f t="shared" si="341"/>
        <v>0</v>
      </c>
      <c r="BH560" s="3268">
        <f t="shared" si="342"/>
        <v>0</v>
      </c>
      <c r="BI560" s="3268">
        <f t="shared" si="343"/>
        <v>0</v>
      </c>
      <c r="BJ560" s="3268">
        <f t="shared" si="344"/>
        <v>0</v>
      </c>
      <c r="BK560" s="3268">
        <f t="shared" si="345"/>
        <v>0</v>
      </c>
      <c r="BL560" s="3268">
        <f t="shared" si="346"/>
        <v>0</v>
      </c>
      <c r="BM560" s="3268">
        <f t="shared" si="347"/>
        <v>0</v>
      </c>
      <c r="BN560" s="3268">
        <f t="shared" si="348"/>
        <v>0</v>
      </c>
      <c r="BO560" s="3268">
        <f t="shared" si="349"/>
        <v>0</v>
      </c>
      <c r="BP560" s="3268">
        <f t="shared" si="350"/>
        <v>0</v>
      </c>
      <c r="BQ560" s="3268">
        <f t="shared" si="351"/>
        <v>0</v>
      </c>
      <c r="BR560" s="3268">
        <f t="shared" si="352"/>
        <v>0</v>
      </c>
      <c r="BS560" s="3268">
        <f t="shared" si="353"/>
        <v>0</v>
      </c>
      <c r="BT560" s="3320">
        <f t="shared" si="354"/>
        <v>0</v>
      </c>
    </row>
    <row r="561" spans="1:72">
      <c r="A561" s="3265"/>
      <c r="B561" s="3266"/>
      <c r="C561" s="3266"/>
      <c r="D561" s="3267"/>
      <c r="E561" s="3268">
        <f t="shared" si="326"/>
        <v>0</v>
      </c>
      <c r="F561" s="3269"/>
      <c r="G561" s="3270">
        <f t="shared" si="327"/>
        <v>0</v>
      </c>
      <c r="H561" s="3271">
        <f t="shared" si="328"/>
        <v>0</v>
      </c>
      <c r="I561" s="3278"/>
      <c r="J561" s="3278"/>
      <c r="K561" s="3278"/>
      <c r="L561" s="3278"/>
      <c r="M561" s="3278"/>
      <c r="N561" s="3278"/>
      <c r="O561" s="3278"/>
      <c r="P561" s="3278"/>
      <c r="Q561" s="3278"/>
      <c r="R561" s="3278"/>
      <c r="S561" s="3278"/>
      <c r="T561" s="3278"/>
      <c r="U561" s="3278"/>
      <c r="V561" s="3278"/>
      <c r="W561" s="3278"/>
      <c r="X561" s="3278"/>
      <c r="Y561" s="3278"/>
      <c r="Z561" s="3278"/>
      <c r="AA561" s="3278"/>
      <c r="AB561" s="3278"/>
      <c r="AC561" s="3268">
        <f t="shared" si="329"/>
        <v>0</v>
      </c>
      <c r="AD561" s="3288"/>
      <c r="AE561" s="3288"/>
      <c r="AF561" s="3288"/>
      <c r="AG561" s="3288"/>
      <c r="AH561" s="3288"/>
      <c r="AI561" s="3288"/>
      <c r="AJ561" s="3288"/>
      <c r="AK561" s="3288"/>
      <c r="AL561" s="3288"/>
      <c r="AM561" s="3288"/>
      <c r="AN561" s="3288"/>
      <c r="AO561" s="3288"/>
      <c r="AP561" s="3288"/>
      <c r="AQ561" s="3288"/>
      <c r="AR561" s="3288"/>
      <c r="AS561" s="3288"/>
      <c r="AT561" s="3298"/>
      <c r="AU561" s="3299"/>
      <c r="AV561" s="972">
        <f t="shared" si="330"/>
        <v>0</v>
      </c>
      <c r="AW561" s="972">
        <f t="shared" si="331"/>
        <v>0</v>
      </c>
      <c r="AX561" s="972">
        <f t="shared" si="332"/>
        <v>0</v>
      </c>
      <c r="AY561" s="3313">
        <f t="shared" si="333"/>
        <v>0</v>
      </c>
      <c r="AZ561" s="3268">
        <f t="shared" si="334"/>
        <v>0</v>
      </c>
      <c r="BA561" s="3268">
        <f t="shared" si="335"/>
        <v>0</v>
      </c>
      <c r="BB561" s="3268">
        <f t="shared" si="336"/>
        <v>0</v>
      </c>
      <c r="BC561" s="3268">
        <f t="shared" si="337"/>
        <v>0</v>
      </c>
      <c r="BD561" s="3268">
        <f t="shared" si="338"/>
        <v>0</v>
      </c>
      <c r="BE561" s="3268">
        <f t="shared" si="339"/>
        <v>0</v>
      </c>
      <c r="BF561" s="3268">
        <f t="shared" si="340"/>
        <v>0</v>
      </c>
      <c r="BG561" s="3268">
        <f t="shared" si="341"/>
        <v>0</v>
      </c>
      <c r="BH561" s="3268">
        <f t="shared" si="342"/>
        <v>0</v>
      </c>
      <c r="BI561" s="3268">
        <f t="shared" si="343"/>
        <v>0</v>
      </c>
      <c r="BJ561" s="3268">
        <f t="shared" si="344"/>
        <v>0</v>
      </c>
      <c r="BK561" s="3268">
        <f t="shared" si="345"/>
        <v>0</v>
      </c>
      <c r="BL561" s="3268">
        <f t="shared" si="346"/>
        <v>0</v>
      </c>
      <c r="BM561" s="3268">
        <f t="shared" si="347"/>
        <v>0</v>
      </c>
      <c r="BN561" s="3268">
        <f t="shared" si="348"/>
        <v>0</v>
      </c>
      <c r="BO561" s="3268">
        <f t="shared" si="349"/>
        <v>0</v>
      </c>
      <c r="BP561" s="3268">
        <f t="shared" si="350"/>
        <v>0</v>
      </c>
      <c r="BQ561" s="3268">
        <f t="shared" si="351"/>
        <v>0</v>
      </c>
      <c r="BR561" s="3268">
        <f t="shared" si="352"/>
        <v>0</v>
      </c>
      <c r="BS561" s="3268">
        <f t="shared" si="353"/>
        <v>0</v>
      </c>
      <c r="BT561" s="3320">
        <f t="shared" si="354"/>
        <v>0</v>
      </c>
    </row>
    <row r="562" spans="1:72">
      <c r="A562" s="3265"/>
      <c r="B562" s="3266"/>
      <c r="C562" s="3266"/>
      <c r="D562" s="3267"/>
      <c r="E562" s="3268">
        <f t="shared" si="326"/>
        <v>0</v>
      </c>
      <c r="F562" s="3269"/>
      <c r="G562" s="3270">
        <f t="shared" si="327"/>
        <v>0</v>
      </c>
      <c r="H562" s="3271">
        <f t="shared" si="328"/>
        <v>0</v>
      </c>
      <c r="I562" s="3278"/>
      <c r="J562" s="3278"/>
      <c r="K562" s="3278"/>
      <c r="L562" s="3278"/>
      <c r="M562" s="3278"/>
      <c r="N562" s="3278"/>
      <c r="O562" s="3278"/>
      <c r="P562" s="3278"/>
      <c r="Q562" s="3278"/>
      <c r="R562" s="3278"/>
      <c r="S562" s="3278"/>
      <c r="T562" s="3278"/>
      <c r="U562" s="3278"/>
      <c r="V562" s="3278"/>
      <c r="W562" s="3278"/>
      <c r="X562" s="3278"/>
      <c r="Y562" s="3278"/>
      <c r="Z562" s="3278"/>
      <c r="AA562" s="3278"/>
      <c r="AB562" s="3278"/>
      <c r="AC562" s="3268">
        <f t="shared" si="329"/>
        <v>0</v>
      </c>
      <c r="AD562" s="3288"/>
      <c r="AE562" s="3288"/>
      <c r="AF562" s="3288"/>
      <c r="AG562" s="3288"/>
      <c r="AH562" s="3288"/>
      <c r="AI562" s="3288"/>
      <c r="AJ562" s="3288"/>
      <c r="AK562" s="3288"/>
      <c r="AL562" s="3288"/>
      <c r="AM562" s="3288"/>
      <c r="AN562" s="3288"/>
      <c r="AO562" s="3288"/>
      <c r="AP562" s="3288"/>
      <c r="AQ562" s="3288"/>
      <c r="AR562" s="3288"/>
      <c r="AS562" s="3288"/>
      <c r="AT562" s="3298"/>
      <c r="AU562" s="3299"/>
      <c r="AV562" s="972">
        <f t="shared" si="330"/>
        <v>0</v>
      </c>
      <c r="AW562" s="972">
        <f t="shared" si="331"/>
        <v>0</v>
      </c>
      <c r="AX562" s="972">
        <f t="shared" si="332"/>
        <v>0</v>
      </c>
      <c r="AY562" s="3313">
        <f t="shared" si="333"/>
        <v>0</v>
      </c>
      <c r="AZ562" s="3268">
        <f t="shared" si="334"/>
        <v>0</v>
      </c>
      <c r="BA562" s="3268">
        <f t="shared" si="335"/>
        <v>0</v>
      </c>
      <c r="BB562" s="3268">
        <f t="shared" si="336"/>
        <v>0</v>
      </c>
      <c r="BC562" s="3268">
        <f t="shared" si="337"/>
        <v>0</v>
      </c>
      <c r="BD562" s="3268">
        <f t="shared" si="338"/>
        <v>0</v>
      </c>
      <c r="BE562" s="3268">
        <f t="shared" si="339"/>
        <v>0</v>
      </c>
      <c r="BF562" s="3268">
        <f t="shared" si="340"/>
        <v>0</v>
      </c>
      <c r="BG562" s="3268">
        <f t="shared" si="341"/>
        <v>0</v>
      </c>
      <c r="BH562" s="3268">
        <f t="shared" si="342"/>
        <v>0</v>
      </c>
      <c r="BI562" s="3268">
        <f t="shared" si="343"/>
        <v>0</v>
      </c>
      <c r="BJ562" s="3268">
        <f t="shared" si="344"/>
        <v>0</v>
      </c>
      <c r="BK562" s="3268">
        <f t="shared" si="345"/>
        <v>0</v>
      </c>
      <c r="BL562" s="3268">
        <f t="shared" si="346"/>
        <v>0</v>
      </c>
      <c r="BM562" s="3268">
        <f t="shared" si="347"/>
        <v>0</v>
      </c>
      <c r="BN562" s="3268">
        <f t="shared" si="348"/>
        <v>0</v>
      </c>
      <c r="BO562" s="3268">
        <f t="shared" si="349"/>
        <v>0</v>
      </c>
      <c r="BP562" s="3268">
        <f t="shared" si="350"/>
        <v>0</v>
      </c>
      <c r="BQ562" s="3268">
        <f t="shared" si="351"/>
        <v>0</v>
      </c>
      <c r="BR562" s="3268">
        <f t="shared" si="352"/>
        <v>0</v>
      </c>
      <c r="BS562" s="3268">
        <f t="shared" si="353"/>
        <v>0</v>
      </c>
      <c r="BT562" s="3320">
        <f t="shared" si="354"/>
        <v>0</v>
      </c>
    </row>
    <row r="563" spans="1:72">
      <c r="A563" s="3265"/>
      <c r="B563" s="3266"/>
      <c r="C563" s="3266"/>
      <c r="D563" s="3267"/>
      <c r="E563" s="3268">
        <f t="shared" si="326"/>
        <v>0</v>
      </c>
      <c r="F563" s="3269"/>
      <c r="G563" s="3270">
        <f t="shared" si="327"/>
        <v>0</v>
      </c>
      <c r="H563" s="3271">
        <f t="shared" si="328"/>
        <v>0</v>
      </c>
      <c r="I563" s="3278"/>
      <c r="J563" s="3278"/>
      <c r="K563" s="3278"/>
      <c r="L563" s="3278"/>
      <c r="M563" s="3278"/>
      <c r="N563" s="3278"/>
      <c r="O563" s="3278"/>
      <c r="P563" s="3278"/>
      <c r="Q563" s="3278"/>
      <c r="R563" s="3278"/>
      <c r="S563" s="3278"/>
      <c r="T563" s="3278"/>
      <c r="U563" s="3278"/>
      <c r="V563" s="3278"/>
      <c r="W563" s="3278"/>
      <c r="X563" s="3278"/>
      <c r="Y563" s="3278"/>
      <c r="Z563" s="3278"/>
      <c r="AA563" s="3278"/>
      <c r="AB563" s="3278"/>
      <c r="AC563" s="3268">
        <f t="shared" si="329"/>
        <v>0</v>
      </c>
      <c r="AD563" s="3288"/>
      <c r="AE563" s="3288"/>
      <c r="AF563" s="3288"/>
      <c r="AG563" s="3288"/>
      <c r="AH563" s="3288"/>
      <c r="AI563" s="3288"/>
      <c r="AJ563" s="3288"/>
      <c r="AK563" s="3288"/>
      <c r="AL563" s="3288"/>
      <c r="AM563" s="3288"/>
      <c r="AN563" s="3288"/>
      <c r="AO563" s="3288"/>
      <c r="AP563" s="3288"/>
      <c r="AQ563" s="3288"/>
      <c r="AR563" s="3288"/>
      <c r="AS563" s="3288"/>
      <c r="AT563" s="3298"/>
      <c r="AU563" s="3299"/>
      <c r="AV563" s="972">
        <f t="shared" si="330"/>
        <v>0</v>
      </c>
      <c r="AW563" s="972">
        <f t="shared" si="331"/>
        <v>0</v>
      </c>
      <c r="AX563" s="972">
        <f t="shared" si="332"/>
        <v>0</v>
      </c>
      <c r="AY563" s="3313">
        <f t="shared" si="333"/>
        <v>0</v>
      </c>
      <c r="AZ563" s="3268">
        <f t="shared" si="334"/>
        <v>0</v>
      </c>
      <c r="BA563" s="3268">
        <f t="shared" si="335"/>
        <v>0</v>
      </c>
      <c r="BB563" s="3268">
        <f t="shared" si="336"/>
        <v>0</v>
      </c>
      <c r="BC563" s="3268">
        <f t="shared" si="337"/>
        <v>0</v>
      </c>
      <c r="BD563" s="3268">
        <f t="shared" si="338"/>
        <v>0</v>
      </c>
      <c r="BE563" s="3268">
        <f t="shared" si="339"/>
        <v>0</v>
      </c>
      <c r="BF563" s="3268">
        <f t="shared" si="340"/>
        <v>0</v>
      </c>
      <c r="BG563" s="3268">
        <f t="shared" si="341"/>
        <v>0</v>
      </c>
      <c r="BH563" s="3268">
        <f t="shared" si="342"/>
        <v>0</v>
      </c>
      <c r="BI563" s="3268">
        <f t="shared" si="343"/>
        <v>0</v>
      </c>
      <c r="BJ563" s="3268">
        <f t="shared" si="344"/>
        <v>0</v>
      </c>
      <c r="BK563" s="3268">
        <f t="shared" si="345"/>
        <v>0</v>
      </c>
      <c r="BL563" s="3268">
        <f t="shared" si="346"/>
        <v>0</v>
      </c>
      <c r="BM563" s="3268">
        <f t="shared" si="347"/>
        <v>0</v>
      </c>
      <c r="BN563" s="3268">
        <f t="shared" si="348"/>
        <v>0</v>
      </c>
      <c r="BO563" s="3268">
        <f t="shared" si="349"/>
        <v>0</v>
      </c>
      <c r="BP563" s="3268">
        <f t="shared" si="350"/>
        <v>0</v>
      </c>
      <c r="BQ563" s="3268">
        <f t="shared" si="351"/>
        <v>0</v>
      </c>
      <c r="BR563" s="3268">
        <f t="shared" si="352"/>
        <v>0</v>
      </c>
      <c r="BS563" s="3268">
        <f t="shared" si="353"/>
        <v>0</v>
      </c>
      <c r="BT563" s="3320">
        <f t="shared" si="354"/>
        <v>0</v>
      </c>
    </row>
    <row r="564" spans="1:72">
      <c r="A564" s="3265"/>
      <c r="B564" s="3266"/>
      <c r="C564" s="3266"/>
      <c r="D564" s="3267"/>
      <c r="E564" s="3268">
        <f t="shared" si="326"/>
        <v>0</v>
      </c>
      <c r="F564" s="3269"/>
      <c r="G564" s="3270">
        <f t="shared" si="327"/>
        <v>0</v>
      </c>
      <c r="H564" s="3271">
        <f t="shared" si="328"/>
        <v>0</v>
      </c>
      <c r="I564" s="3278"/>
      <c r="J564" s="3278"/>
      <c r="K564" s="3278"/>
      <c r="L564" s="3278"/>
      <c r="M564" s="3278"/>
      <c r="N564" s="3278"/>
      <c r="O564" s="3278"/>
      <c r="P564" s="3278"/>
      <c r="Q564" s="3278"/>
      <c r="R564" s="3278"/>
      <c r="S564" s="3278"/>
      <c r="T564" s="3278"/>
      <c r="U564" s="3278"/>
      <c r="V564" s="3278"/>
      <c r="W564" s="3278"/>
      <c r="X564" s="3278"/>
      <c r="Y564" s="3278"/>
      <c r="Z564" s="3278"/>
      <c r="AA564" s="3278"/>
      <c r="AB564" s="3278"/>
      <c r="AC564" s="3268">
        <f t="shared" si="329"/>
        <v>0</v>
      </c>
      <c r="AD564" s="3288"/>
      <c r="AE564" s="3288"/>
      <c r="AF564" s="3288"/>
      <c r="AG564" s="3288"/>
      <c r="AH564" s="3288"/>
      <c r="AI564" s="3288"/>
      <c r="AJ564" s="3288"/>
      <c r="AK564" s="3288"/>
      <c r="AL564" s="3288"/>
      <c r="AM564" s="3288"/>
      <c r="AN564" s="3288"/>
      <c r="AO564" s="3288"/>
      <c r="AP564" s="3288"/>
      <c r="AQ564" s="3288"/>
      <c r="AR564" s="3288"/>
      <c r="AS564" s="3288"/>
      <c r="AT564" s="3298"/>
      <c r="AU564" s="3299"/>
      <c r="AV564" s="972">
        <f t="shared" si="330"/>
        <v>0</v>
      </c>
      <c r="AW564" s="972">
        <f t="shared" si="331"/>
        <v>0</v>
      </c>
      <c r="AX564" s="972">
        <f t="shared" si="332"/>
        <v>0</v>
      </c>
      <c r="AY564" s="3313">
        <f t="shared" si="333"/>
        <v>0</v>
      </c>
      <c r="AZ564" s="3268">
        <f t="shared" si="334"/>
        <v>0</v>
      </c>
      <c r="BA564" s="3268">
        <f t="shared" si="335"/>
        <v>0</v>
      </c>
      <c r="BB564" s="3268">
        <f t="shared" si="336"/>
        <v>0</v>
      </c>
      <c r="BC564" s="3268">
        <f t="shared" si="337"/>
        <v>0</v>
      </c>
      <c r="BD564" s="3268">
        <f t="shared" si="338"/>
        <v>0</v>
      </c>
      <c r="BE564" s="3268">
        <f t="shared" si="339"/>
        <v>0</v>
      </c>
      <c r="BF564" s="3268">
        <f t="shared" si="340"/>
        <v>0</v>
      </c>
      <c r="BG564" s="3268">
        <f t="shared" si="341"/>
        <v>0</v>
      </c>
      <c r="BH564" s="3268">
        <f t="shared" si="342"/>
        <v>0</v>
      </c>
      <c r="BI564" s="3268">
        <f t="shared" si="343"/>
        <v>0</v>
      </c>
      <c r="BJ564" s="3268">
        <f t="shared" si="344"/>
        <v>0</v>
      </c>
      <c r="BK564" s="3268">
        <f t="shared" si="345"/>
        <v>0</v>
      </c>
      <c r="BL564" s="3268">
        <f t="shared" si="346"/>
        <v>0</v>
      </c>
      <c r="BM564" s="3268">
        <f t="shared" si="347"/>
        <v>0</v>
      </c>
      <c r="BN564" s="3268">
        <f t="shared" si="348"/>
        <v>0</v>
      </c>
      <c r="BO564" s="3268">
        <f t="shared" si="349"/>
        <v>0</v>
      </c>
      <c r="BP564" s="3268">
        <f t="shared" si="350"/>
        <v>0</v>
      </c>
      <c r="BQ564" s="3268">
        <f t="shared" si="351"/>
        <v>0</v>
      </c>
      <c r="BR564" s="3268">
        <f t="shared" si="352"/>
        <v>0</v>
      </c>
      <c r="BS564" s="3268">
        <f t="shared" si="353"/>
        <v>0</v>
      </c>
      <c r="BT564" s="3320">
        <f t="shared" si="354"/>
        <v>0</v>
      </c>
    </row>
    <row r="565" spans="1:72">
      <c r="A565" s="3265"/>
      <c r="B565" s="3266"/>
      <c r="C565" s="3266"/>
      <c r="D565" s="3267"/>
      <c r="E565" s="3268">
        <f t="shared" si="326"/>
        <v>0</v>
      </c>
      <c r="F565" s="3269"/>
      <c r="G565" s="3270">
        <f t="shared" si="327"/>
        <v>0</v>
      </c>
      <c r="H565" s="3271">
        <f t="shared" si="328"/>
        <v>0</v>
      </c>
      <c r="I565" s="3278"/>
      <c r="J565" s="3278"/>
      <c r="K565" s="3278"/>
      <c r="L565" s="3278"/>
      <c r="M565" s="3278"/>
      <c r="N565" s="3278"/>
      <c r="O565" s="3278"/>
      <c r="P565" s="3278"/>
      <c r="Q565" s="3278"/>
      <c r="R565" s="3278"/>
      <c r="S565" s="3278"/>
      <c r="T565" s="3278"/>
      <c r="U565" s="3278"/>
      <c r="V565" s="3278"/>
      <c r="W565" s="3278"/>
      <c r="X565" s="3278"/>
      <c r="Y565" s="3278"/>
      <c r="Z565" s="3278"/>
      <c r="AA565" s="3278"/>
      <c r="AB565" s="3278"/>
      <c r="AC565" s="3268">
        <f t="shared" si="329"/>
        <v>0</v>
      </c>
      <c r="AD565" s="3288"/>
      <c r="AE565" s="3288"/>
      <c r="AF565" s="3288"/>
      <c r="AG565" s="3288"/>
      <c r="AH565" s="3288"/>
      <c r="AI565" s="3288"/>
      <c r="AJ565" s="3288"/>
      <c r="AK565" s="3288"/>
      <c r="AL565" s="3288"/>
      <c r="AM565" s="3288"/>
      <c r="AN565" s="3288"/>
      <c r="AO565" s="3288"/>
      <c r="AP565" s="3288"/>
      <c r="AQ565" s="3288"/>
      <c r="AR565" s="3288"/>
      <c r="AS565" s="3288"/>
      <c r="AT565" s="3298"/>
      <c r="AU565" s="3299"/>
      <c r="AV565" s="972">
        <f t="shared" si="330"/>
        <v>0</v>
      </c>
      <c r="AW565" s="972">
        <f t="shared" si="331"/>
        <v>0</v>
      </c>
      <c r="AX565" s="972">
        <f t="shared" si="332"/>
        <v>0</v>
      </c>
      <c r="AY565" s="3313">
        <f t="shared" si="333"/>
        <v>0</v>
      </c>
      <c r="AZ565" s="3268">
        <f t="shared" si="334"/>
        <v>0</v>
      </c>
      <c r="BA565" s="3268">
        <f t="shared" si="335"/>
        <v>0</v>
      </c>
      <c r="BB565" s="3268">
        <f t="shared" si="336"/>
        <v>0</v>
      </c>
      <c r="BC565" s="3268">
        <f t="shared" si="337"/>
        <v>0</v>
      </c>
      <c r="BD565" s="3268">
        <f t="shared" si="338"/>
        <v>0</v>
      </c>
      <c r="BE565" s="3268">
        <f t="shared" si="339"/>
        <v>0</v>
      </c>
      <c r="BF565" s="3268">
        <f t="shared" si="340"/>
        <v>0</v>
      </c>
      <c r="BG565" s="3268">
        <f t="shared" si="341"/>
        <v>0</v>
      </c>
      <c r="BH565" s="3268">
        <f t="shared" si="342"/>
        <v>0</v>
      </c>
      <c r="BI565" s="3268">
        <f t="shared" si="343"/>
        <v>0</v>
      </c>
      <c r="BJ565" s="3268">
        <f t="shared" si="344"/>
        <v>0</v>
      </c>
      <c r="BK565" s="3268">
        <f t="shared" si="345"/>
        <v>0</v>
      </c>
      <c r="BL565" s="3268">
        <f t="shared" si="346"/>
        <v>0</v>
      </c>
      <c r="BM565" s="3268">
        <f t="shared" si="347"/>
        <v>0</v>
      </c>
      <c r="BN565" s="3268">
        <f t="shared" si="348"/>
        <v>0</v>
      </c>
      <c r="BO565" s="3268">
        <f t="shared" si="349"/>
        <v>0</v>
      </c>
      <c r="BP565" s="3268">
        <f t="shared" si="350"/>
        <v>0</v>
      </c>
      <c r="BQ565" s="3268">
        <f t="shared" si="351"/>
        <v>0</v>
      </c>
      <c r="BR565" s="3268">
        <f t="shared" si="352"/>
        <v>0</v>
      </c>
      <c r="BS565" s="3268">
        <f t="shared" si="353"/>
        <v>0</v>
      </c>
      <c r="BT565" s="3320">
        <f t="shared" si="354"/>
        <v>0</v>
      </c>
    </row>
    <row r="566" spans="1:72">
      <c r="A566" s="3265"/>
      <c r="B566" s="3266"/>
      <c r="C566" s="3266"/>
      <c r="D566" s="3267"/>
      <c r="E566" s="3268">
        <f t="shared" si="326"/>
        <v>0</v>
      </c>
      <c r="F566" s="3269"/>
      <c r="G566" s="3270">
        <f t="shared" si="327"/>
        <v>0</v>
      </c>
      <c r="H566" s="3271">
        <f t="shared" si="328"/>
        <v>0</v>
      </c>
      <c r="I566" s="3278"/>
      <c r="J566" s="3278"/>
      <c r="K566" s="3278"/>
      <c r="L566" s="3278"/>
      <c r="M566" s="3278"/>
      <c r="N566" s="3278"/>
      <c r="O566" s="3278"/>
      <c r="P566" s="3278"/>
      <c r="Q566" s="3278"/>
      <c r="R566" s="3278"/>
      <c r="S566" s="3278"/>
      <c r="T566" s="3278"/>
      <c r="U566" s="3278"/>
      <c r="V566" s="3278"/>
      <c r="W566" s="3278"/>
      <c r="X566" s="3278"/>
      <c r="Y566" s="3278"/>
      <c r="Z566" s="3278"/>
      <c r="AA566" s="3278"/>
      <c r="AB566" s="3278"/>
      <c r="AC566" s="3268">
        <f t="shared" si="329"/>
        <v>0</v>
      </c>
      <c r="AD566" s="3288"/>
      <c r="AE566" s="3288"/>
      <c r="AF566" s="3288"/>
      <c r="AG566" s="3288"/>
      <c r="AH566" s="3288"/>
      <c r="AI566" s="3288"/>
      <c r="AJ566" s="3288"/>
      <c r="AK566" s="3288"/>
      <c r="AL566" s="3288"/>
      <c r="AM566" s="3288"/>
      <c r="AN566" s="3288"/>
      <c r="AO566" s="3288"/>
      <c r="AP566" s="3288"/>
      <c r="AQ566" s="3288"/>
      <c r="AR566" s="3288"/>
      <c r="AS566" s="3288"/>
      <c r="AT566" s="3298"/>
      <c r="AU566" s="3299"/>
      <c r="AV566" s="972">
        <f t="shared" si="330"/>
        <v>0</v>
      </c>
      <c r="AW566" s="972">
        <f t="shared" si="331"/>
        <v>0</v>
      </c>
      <c r="AX566" s="972">
        <f t="shared" si="332"/>
        <v>0</v>
      </c>
      <c r="AY566" s="3313">
        <f t="shared" si="333"/>
        <v>0</v>
      </c>
      <c r="AZ566" s="3268">
        <f t="shared" si="334"/>
        <v>0</v>
      </c>
      <c r="BA566" s="3268">
        <f t="shared" si="335"/>
        <v>0</v>
      </c>
      <c r="BB566" s="3268">
        <f t="shared" si="336"/>
        <v>0</v>
      </c>
      <c r="BC566" s="3268">
        <f t="shared" si="337"/>
        <v>0</v>
      </c>
      <c r="BD566" s="3268">
        <f t="shared" si="338"/>
        <v>0</v>
      </c>
      <c r="BE566" s="3268">
        <f t="shared" si="339"/>
        <v>0</v>
      </c>
      <c r="BF566" s="3268">
        <f t="shared" si="340"/>
        <v>0</v>
      </c>
      <c r="BG566" s="3268">
        <f t="shared" si="341"/>
        <v>0</v>
      </c>
      <c r="BH566" s="3268">
        <f t="shared" si="342"/>
        <v>0</v>
      </c>
      <c r="BI566" s="3268">
        <f t="shared" si="343"/>
        <v>0</v>
      </c>
      <c r="BJ566" s="3268">
        <f t="shared" si="344"/>
        <v>0</v>
      </c>
      <c r="BK566" s="3268">
        <f t="shared" si="345"/>
        <v>0</v>
      </c>
      <c r="BL566" s="3268">
        <f t="shared" si="346"/>
        <v>0</v>
      </c>
      <c r="BM566" s="3268">
        <f t="shared" si="347"/>
        <v>0</v>
      </c>
      <c r="BN566" s="3268">
        <f t="shared" si="348"/>
        <v>0</v>
      </c>
      <c r="BO566" s="3268">
        <f t="shared" si="349"/>
        <v>0</v>
      </c>
      <c r="BP566" s="3268">
        <f t="shared" si="350"/>
        <v>0</v>
      </c>
      <c r="BQ566" s="3268">
        <f t="shared" si="351"/>
        <v>0</v>
      </c>
      <c r="BR566" s="3268">
        <f t="shared" si="352"/>
        <v>0</v>
      </c>
      <c r="BS566" s="3268">
        <f t="shared" si="353"/>
        <v>0</v>
      </c>
      <c r="BT566" s="3320">
        <f t="shared" si="354"/>
        <v>0</v>
      </c>
    </row>
    <row r="567" spans="1:72">
      <c r="A567" s="3265"/>
      <c r="B567" s="3266"/>
      <c r="C567" s="3266"/>
      <c r="D567" s="3267"/>
      <c r="E567" s="3268">
        <f t="shared" si="326"/>
        <v>0</v>
      </c>
      <c r="F567" s="3269"/>
      <c r="G567" s="3270">
        <f t="shared" si="327"/>
        <v>0</v>
      </c>
      <c r="H567" s="3271">
        <f t="shared" si="328"/>
        <v>0</v>
      </c>
      <c r="I567" s="3278"/>
      <c r="J567" s="3278"/>
      <c r="K567" s="3278"/>
      <c r="L567" s="3278"/>
      <c r="M567" s="3278"/>
      <c r="N567" s="3278"/>
      <c r="O567" s="3278"/>
      <c r="P567" s="3278"/>
      <c r="Q567" s="3278"/>
      <c r="R567" s="3278"/>
      <c r="S567" s="3278"/>
      <c r="T567" s="3278"/>
      <c r="U567" s="3278"/>
      <c r="V567" s="3278"/>
      <c r="W567" s="3278"/>
      <c r="X567" s="3278"/>
      <c r="Y567" s="3278"/>
      <c r="Z567" s="3278"/>
      <c r="AA567" s="3278"/>
      <c r="AB567" s="3278"/>
      <c r="AC567" s="3268">
        <f t="shared" si="329"/>
        <v>0</v>
      </c>
      <c r="AD567" s="3288"/>
      <c r="AE567" s="3288"/>
      <c r="AF567" s="3288"/>
      <c r="AG567" s="3288"/>
      <c r="AH567" s="3288"/>
      <c r="AI567" s="3288"/>
      <c r="AJ567" s="3288"/>
      <c r="AK567" s="3288"/>
      <c r="AL567" s="3288"/>
      <c r="AM567" s="3288"/>
      <c r="AN567" s="3288"/>
      <c r="AO567" s="3288"/>
      <c r="AP567" s="3288"/>
      <c r="AQ567" s="3288"/>
      <c r="AR567" s="3288"/>
      <c r="AS567" s="3288"/>
      <c r="AT567" s="3298"/>
      <c r="AU567" s="3299"/>
      <c r="AV567" s="972">
        <f t="shared" si="330"/>
        <v>0</v>
      </c>
      <c r="AW567" s="972">
        <f t="shared" si="331"/>
        <v>0</v>
      </c>
      <c r="AX567" s="972">
        <f t="shared" si="332"/>
        <v>0</v>
      </c>
      <c r="AY567" s="3313">
        <f t="shared" si="333"/>
        <v>0</v>
      </c>
      <c r="AZ567" s="3268">
        <f t="shared" si="334"/>
        <v>0</v>
      </c>
      <c r="BA567" s="3268">
        <f t="shared" si="335"/>
        <v>0</v>
      </c>
      <c r="BB567" s="3268">
        <f t="shared" si="336"/>
        <v>0</v>
      </c>
      <c r="BC567" s="3268">
        <f t="shared" si="337"/>
        <v>0</v>
      </c>
      <c r="BD567" s="3268">
        <f t="shared" si="338"/>
        <v>0</v>
      </c>
      <c r="BE567" s="3268">
        <f t="shared" si="339"/>
        <v>0</v>
      </c>
      <c r="BF567" s="3268">
        <f t="shared" si="340"/>
        <v>0</v>
      </c>
      <c r="BG567" s="3268">
        <f t="shared" si="341"/>
        <v>0</v>
      </c>
      <c r="BH567" s="3268">
        <f t="shared" si="342"/>
        <v>0</v>
      </c>
      <c r="BI567" s="3268">
        <f t="shared" si="343"/>
        <v>0</v>
      </c>
      <c r="BJ567" s="3268">
        <f t="shared" si="344"/>
        <v>0</v>
      </c>
      <c r="BK567" s="3268">
        <f t="shared" si="345"/>
        <v>0</v>
      </c>
      <c r="BL567" s="3268">
        <f t="shared" si="346"/>
        <v>0</v>
      </c>
      <c r="BM567" s="3268">
        <f t="shared" si="347"/>
        <v>0</v>
      </c>
      <c r="BN567" s="3268">
        <f t="shared" si="348"/>
        <v>0</v>
      </c>
      <c r="BO567" s="3268">
        <f t="shared" si="349"/>
        <v>0</v>
      </c>
      <c r="BP567" s="3268">
        <f t="shared" si="350"/>
        <v>0</v>
      </c>
      <c r="BQ567" s="3268">
        <f t="shared" si="351"/>
        <v>0</v>
      </c>
      <c r="BR567" s="3268">
        <f t="shared" si="352"/>
        <v>0</v>
      </c>
      <c r="BS567" s="3268">
        <f t="shared" si="353"/>
        <v>0</v>
      </c>
      <c r="BT567" s="3320">
        <f t="shared" si="354"/>
        <v>0</v>
      </c>
    </row>
    <row r="568" spans="1:72">
      <c r="A568" s="3265"/>
      <c r="B568" s="3266"/>
      <c r="C568" s="3266"/>
      <c r="D568" s="3267"/>
      <c r="E568" s="3268">
        <f t="shared" si="326"/>
        <v>0</v>
      </c>
      <c r="F568" s="3269"/>
      <c r="G568" s="3270">
        <f t="shared" si="327"/>
        <v>0</v>
      </c>
      <c r="H568" s="3271">
        <f t="shared" si="328"/>
        <v>0</v>
      </c>
      <c r="I568" s="3278"/>
      <c r="J568" s="3278"/>
      <c r="K568" s="3278"/>
      <c r="L568" s="3278"/>
      <c r="M568" s="3278"/>
      <c r="N568" s="3278"/>
      <c r="O568" s="3278"/>
      <c r="P568" s="3278"/>
      <c r="Q568" s="3278"/>
      <c r="R568" s="3278"/>
      <c r="S568" s="3278"/>
      <c r="T568" s="3278"/>
      <c r="U568" s="3278"/>
      <c r="V568" s="3278"/>
      <c r="W568" s="3278"/>
      <c r="X568" s="3278"/>
      <c r="Y568" s="3278"/>
      <c r="Z568" s="3278"/>
      <c r="AA568" s="3278"/>
      <c r="AB568" s="3278"/>
      <c r="AC568" s="3268">
        <f t="shared" si="329"/>
        <v>0</v>
      </c>
      <c r="AD568" s="3288"/>
      <c r="AE568" s="3288"/>
      <c r="AF568" s="3288"/>
      <c r="AG568" s="3288"/>
      <c r="AH568" s="3288"/>
      <c r="AI568" s="3288"/>
      <c r="AJ568" s="3288"/>
      <c r="AK568" s="3288"/>
      <c r="AL568" s="3288"/>
      <c r="AM568" s="3288"/>
      <c r="AN568" s="3288"/>
      <c r="AO568" s="3288"/>
      <c r="AP568" s="3288"/>
      <c r="AQ568" s="3288"/>
      <c r="AR568" s="3288"/>
      <c r="AS568" s="3288"/>
      <c r="AT568" s="3298"/>
      <c r="AU568" s="3299"/>
      <c r="AV568" s="972">
        <f t="shared" si="330"/>
        <v>0</v>
      </c>
      <c r="AW568" s="972">
        <f t="shared" si="331"/>
        <v>0</v>
      </c>
      <c r="AX568" s="972">
        <f t="shared" si="332"/>
        <v>0</v>
      </c>
      <c r="AY568" s="3313">
        <f t="shared" si="333"/>
        <v>0</v>
      </c>
      <c r="AZ568" s="3268">
        <f t="shared" si="334"/>
        <v>0</v>
      </c>
      <c r="BA568" s="3268">
        <f t="shared" si="335"/>
        <v>0</v>
      </c>
      <c r="BB568" s="3268">
        <f t="shared" si="336"/>
        <v>0</v>
      </c>
      <c r="BC568" s="3268">
        <f t="shared" si="337"/>
        <v>0</v>
      </c>
      <c r="BD568" s="3268">
        <f t="shared" si="338"/>
        <v>0</v>
      </c>
      <c r="BE568" s="3268">
        <f t="shared" si="339"/>
        <v>0</v>
      </c>
      <c r="BF568" s="3268">
        <f t="shared" si="340"/>
        <v>0</v>
      </c>
      <c r="BG568" s="3268">
        <f t="shared" si="341"/>
        <v>0</v>
      </c>
      <c r="BH568" s="3268">
        <f t="shared" si="342"/>
        <v>0</v>
      </c>
      <c r="BI568" s="3268">
        <f t="shared" si="343"/>
        <v>0</v>
      </c>
      <c r="BJ568" s="3268">
        <f t="shared" si="344"/>
        <v>0</v>
      </c>
      <c r="BK568" s="3268">
        <f t="shared" si="345"/>
        <v>0</v>
      </c>
      <c r="BL568" s="3268">
        <f t="shared" si="346"/>
        <v>0</v>
      </c>
      <c r="BM568" s="3268">
        <f t="shared" si="347"/>
        <v>0</v>
      </c>
      <c r="BN568" s="3268">
        <f t="shared" si="348"/>
        <v>0</v>
      </c>
      <c r="BO568" s="3268">
        <f t="shared" si="349"/>
        <v>0</v>
      </c>
      <c r="BP568" s="3268">
        <f t="shared" si="350"/>
        <v>0</v>
      </c>
      <c r="BQ568" s="3268">
        <f t="shared" si="351"/>
        <v>0</v>
      </c>
      <c r="BR568" s="3268">
        <f t="shared" si="352"/>
        <v>0</v>
      </c>
      <c r="BS568" s="3268">
        <f t="shared" si="353"/>
        <v>0</v>
      </c>
      <c r="BT568" s="3320">
        <f t="shared" si="354"/>
        <v>0</v>
      </c>
    </row>
    <row r="569" spans="1:72">
      <c r="A569" s="3265"/>
      <c r="B569" s="3266"/>
      <c r="C569" s="3266"/>
      <c r="D569" s="3267"/>
      <c r="E569" s="3268">
        <f t="shared" si="326"/>
        <v>0</v>
      </c>
      <c r="F569" s="3269"/>
      <c r="G569" s="3270">
        <f t="shared" si="327"/>
        <v>0</v>
      </c>
      <c r="H569" s="3271">
        <f t="shared" si="328"/>
        <v>0</v>
      </c>
      <c r="I569" s="3278"/>
      <c r="J569" s="3278"/>
      <c r="K569" s="3278"/>
      <c r="L569" s="3278"/>
      <c r="M569" s="3278"/>
      <c r="N569" s="3278"/>
      <c r="O569" s="3278"/>
      <c r="P569" s="3278"/>
      <c r="Q569" s="3278"/>
      <c r="R569" s="3278"/>
      <c r="S569" s="3278"/>
      <c r="T569" s="3278"/>
      <c r="U569" s="3278"/>
      <c r="V569" s="3278"/>
      <c r="W569" s="3278"/>
      <c r="X569" s="3278"/>
      <c r="Y569" s="3278"/>
      <c r="Z569" s="3278"/>
      <c r="AA569" s="3278"/>
      <c r="AB569" s="3278"/>
      <c r="AC569" s="3268">
        <f t="shared" si="329"/>
        <v>0</v>
      </c>
      <c r="AD569" s="3288"/>
      <c r="AE569" s="3288"/>
      <c r="AF569" s="3288"/>
      <c r="AG569" s="3288"/>
      <c r="AH569" s="3288"/>
      <c r="AI569" s="3288"/>
      <c r="AJ569" s="3288"/>
      <c r="AK569" s="3288"/>
      <c r="AL569" s="3288"/>
      <c r="AM569" s="3288"/>
      <c r="AN569" s="3288"/>
      <c r="AO569" s="3288"/>
      <c r="AP569" s="3288"/>
      <c r="AQ569" s="3288"/>
      <c r="AR569" s="3288"/>
      <c r="AS569" s="3288"/>
      <c r="AT569" s="3298"/>
      <c r="AU569" s="3299"/>
      <c r="AV569" s="972">
        <f t="shared" si="330"/>
        <v>0</v>
      </c>
      <c r="AW569" s="972">
        <f t="shared" si="331"/>
        <v>0</v>
      </c>
      <c r="AX569" s="972">
        <f t="shared" si="332"/>
        <v>0</v>
      </c>
      <c r="AY569" s="3313">
        <f t="shared" si="333"/>
        <v>0</v>
      </c>
      <c r="AZ569" s="3268">
        <f t="shared" si="334"/>
        <v>0</v>
      </c>
      <c r="BA569" s="3268">
        <f t="shared" si="335"/>
        <v>0</v>
      </c>
      <c r="BB569" s="3268">
        <f t="shared" si="336"/>
        <v>0</v>
      </c>
      <c r="BC569" s="3268">
        <f t="shared" si="337"/>
        <v>0</v>
      </c>
      <c r="BD569" s="3268">
        <f t="shared" si="338"/>
        <v>0</v>
      </c>
      <c r="BE569" s="3268">
        <f t="shared" si="339"/>
        <v>0</v>
      </c>
      <c r="BF569" s="3268">
        <f t="shared" si="340"/>
        <v>0</v>
      </c>
      <c r="BG569" s="3268">
        <f t="shared" si="341"/>
        <v>0</v>
      </c>
      <c r="BH569" s="3268">
        <f t="shared" si="342"/>
        <v>0</v>
      </c>
      <c r="BI569" s="3268">
        <f t="shared" si="343"/>
        <v>0</v>
      </c>
      <c r="BJ569" s="3268">
        <f t="shared" si="344"/>
        <v>0</v>
      </c>
      <c r="BK569" s="3268">
        <f t="shared" si="345"/>
        <v>0</v>
      </c>
      <c r="BL569" s="3268">
        <f t="shared" si="346"/>
        <v>0</v>
      </c>
      <c r="BM569" s="3268">
        <f t="shared" si="347"/>
        <v>0</v>
      </c>
      <c r="BN569" s="3268">
        <f t="shared" si="348"/>
        <v>0</v>
      </c>
      <c r="BO569" s="3268">
        <f t="shared" si="349"/>
        <v>0</v>
      </c>
      <c r="BP569" s="3268">
        <f t="shared" si="350"/>
        <v>0</v>
      </c>
      <c r="BQ569" s="3268">
        <f t="shared" si="351"/>
        <v>0</v>
      </c>
      <c r="BR569" s="3268">
        <f t="shared" si="352"/>
        <v>0</v>
      </c>
      <c r="BS569" s="3268">
        <f t="shared" si="353"/>
        <v>0</v>
      </c>
      <c r="BT569" s="3320">
        <f t="shared" si="354"/>
        <v>0</v>
      </c>
    </row>
    <row r="570" spans="1:72">
      <c r="A570" s="3265"/>
      <c r="B570" s="3266"/>
      <c r="C570" s="3266"/>
      <c r="D570" s="3267"/>
      <c r="E570" s="3268">
        <f t="shared" si="326"/>
        <v>0</v>
      </c>
      <c r="F570" s="3269"/>
      <c r="G570" s="3270">
        <f t="shared" si="327"/>
        <v>0</v>
      </c>
      <c r="H570" s="3271">
        <f t="shared" si="328"/>
        <v>0</v>
      </c>
      <c r="I570" s="3278"/>
      <c r="J570" s="3278"/>
      <c r="K570" s="3278"/>
      <c r="L570" s="3278"/>
      <c r="M570" s="3278"/>
      <c r="N570" s="3278"/>
      <c r="O570" s="3278"/>
      <c r="P570" s="3278"/>
      <c r="Q570" s="3278"/>
      <c r="R570" s="3278"/>
      <c r="S570" s="3278"/>
      <c r="T570" s="3278"/>
      <c r="U570" s="3278"/>
      <c r="V570" s="3278"/>
      <c r="W570" s="3278"/>
      <c r="X570" s="3278"/>
      <c r="Y570" s="3278"/>
      <c r="Z570" s="3278"/>
      <c r="AA570" s="3278"/>
      <c r="AB570" s="3278"/>
      <c r="AC570" s="3268">
        <f t="shared" si="329"/>
        <v>0</v>
      </c>
      <c r="AD570" s="3288"/>
      <c r="AE570" s="3288"/>
      <c r="AF570" s="3288"/>
      <c r="AG570" s="3288"/>
      <c r="AH570" s="3288"/>
      <c r="AI570" s="3288"/>
      <c r="AJ570" s="3288"/>
      <c r="AK570" s="3288"/>
      <c r="AL570" s="3288"/>
      <c r="AM570" s="3288"/>
      <c r="AN570" s="3288"/>
      <c r="AO570" s="3288"/>
      <c r="AP570" s="3288"/>
      <c r="AQ570" s="3288"/>
      <c r="AR570" s="3288"/>
      <c r="AS570" s="3288"/>
      <c r="AT570" s="3298"/>
      <c r="AU570" s="3299"/>
      <c r="AV570" s="972">
        <f t="shared" si="330"/>
        <v>0</v>
      </c>
      <c r="AW570" s="972">
        <f t="shared" si="331"/>
        <v>0</v>
      </c>
      <c r="AX570" s="972">
        <f t="shared" si="332"/>
        <v>0</v>
      </c>
      <c r="AY570" s="3313">
        <f t="shared" si="333"/>
        <v>0</v>
      </c>
      <c r="AZ570" s="3268">
        <f t="shared" si="334"/>
        <v>0</v>
      </c>
      <c r="BA570" s="3268">
        <f t="shared" si="335"/>
        <v>0</v>
      </c>
      <c r="BB570" s="3268">
        <f t="shared" si="336"/>
        <v>0</v>
      </c>
      <c r="BC570" s="3268">
        <f t="shared" si="337"/>
        <v>0</v>
      </c>
      <c r="BD570" s="3268">
        <f t="shared" si="338"/>
        <v>0</v>
      </c>
      <c r="BE570" s="3268">
        <f t="shared" si="339"/>
        <v>0</v>
      </c>
      <c r="BF570" s="3268">
        <f t="shared" si="340"/>
        <v>0</v>
      </c>
      <c r="BG570" s="3268">
        <f t="shared" si="341"/>
        <v>0</v>
      </c>
      <c r="BH570" s="3268">
        <f t="shared" si="342"/>
        <v>0</v>
      </c>
      <c r="BI570" s="3268">
        <f t="shared" si="343"/>
        <v>0</v>
      </c>
      <c r="BJ570" s="3268">
        <f t="shared" si="344"/>
        <v>0</v>
      </c>
      <c r="BK570" s="3268">
        <f t="shared" si="345"/>
        <v>0</v>
      </c>
      <c r="BL570" s="3268">
        <f t="shared" si="346"/>
        <v>0</v>
      </c>
      <c r="BM570" s="3268">
        <f t="shared" si="347"/>
        <v>0</v>
      </c>
      <c r="BN570" s="3268">
        <f t="shared" si="348"/>
        <v>0</v>
      </c>
      <c r="BO570" s="3268">
        <f t="shared" si="349"/>
        <v>0</v>
      </c>
      <c r="BP570" s="3268">
        <f t="shared" si="350"/>
        <v>0</v>
      </c>
      <c r="BQ570" s="3268">
        <f t="shared" si="351"/>
        <v>0</v>
      </c>
      <c r="BR570" s="3268">
        <f t="shared" si="352"/>
        <v>0</v>
      </c>
      <c r="BS570" s="3268">
        <f t="shared" si="353"/>
        <v>0</v>
      </c>
      <c r="BT570" s="3320">
        <f t="shared" si="354"/>
        <v>0</v>
      </c>
    </row>
    <row r="571" spans="1:72">
      <c r="A571" s="3265"/>
      <c r="B571" s="3266"/>
      <c r="C571" s="3266"/>
      <c r="D571" s="3267"/>
      <c r="E571" s="3268">
        <f t="shared" si="326"/>
        <v>0</v>
      </c>
      <c r="F571" s="3269"/>
      <c r="G571" s="3270">
        <f t="shared" si="327"/>
        <v>0</v>
      </c>
      <c r="H571" s="3271">
        <f t="shared" si="328"/>
        <v>0</v>
      </c>
      <c r="I571" s="3278"/>
      <c r="J571" s="3278"/>
      <c r="K571" s="3278"/>
      <c r="L571" s="3278"/>
      <c r="M571" s="3278"/>
      <c r="N571" s="3278"/>
      <c r="O571" s="3278"/>
      <c r="P571" s="3278"/>
      <c r="Q571" s="3278"/>
      <c r="R571" s="3278"/>
      <c r="S571" s="3278"/>
      <c r="T571" s="3278"/>
      <c r="U571" s="3278"/>
      <c r="V571" s="3278"/>
      <c r="W571" s="3278"/>
      <c r="X571" s="3278"/>
      <c r="Y571" s="3278"/>
      <c r="Z571" s="3278"/>
      <c r="AA571" s="3278"/>
      <c r="AB571" s="3278"/>
      <c r="AC571" s="3268">
        <f t="shared" si="329"/>
        <v>0</v>
      </c>
      <c r="AD571" s="3288"/>
      <c r="AE571" s="3288"/>
      <c r="AF571" s="3288"/>
      <c r="AG571" s="3288"/>
      <c r="AH571" s="3288"/>
      <c r="AI571" s="3288"/>
      <c r="AJ571" s="3288"/>
      <c r="AK571" s="3288"/>
      <c r="AL571" s="3288"/>
      <c r="AM571" s="3288"/>
      <c r="AN571" s="3288"/>
      <c r="AO571" s="3288"/>
      <c r="AP571" s="3288"/>
      <c r="AQ571" s="3288"/>
      <c r="AR571" s="3288"/>
      <c r="AS571" s="3288"/>
      <c r="AT571" s="3298"/>
      <c r="AU571" s="3299"/>
      <c r="AV571" s="972">
        <f t="shared" si="330"/>
        <v>0</v>
      </c>
      <c r="AW571" s="972">
        <f t="shared" si="331"/>
        <v>0</v>
      </c>
      <c r="AX571" s="972">
        <f t="shared" si="332"/>
        <v>0</v>
      </c>
      <c r="AY571" s="3313">
        <f t="shared" si="333"/>
        <v>0</v>
      </c>
      <c r="AZ571" s="3268">
        <f t="shared" si="334"/>
        <v>0</v>
      </c>
      <c r="BA571" s="3268">
        <f t="shared" si="335"/>
        <v>0</v>
      </c>
      <c r="BB571" s="3268">
        <f t="shared" si="336"/>
        <v>0</v>
      </c>
      <c r="BC571" s="3268">
        <f t="shared" si="337"/>
        <v>0</v>
      </c>
      <c r="BD571" s="3268">
        <f t="shared" si="338"/>
        <v>0</v>
      </c>
      <c r="BE571" s="3268">
        <f t="shared" si="339"/>
        <v>0</v>
      </c>
      <c r="BF571" s="3268">
        <f t="shared" si="340"/>
        <v>0</v>
      </c>
      <c r="BG571" s="3268">
        <f t="shared" si="341"/>
        <v>0</v>
      </c>
      <c r="BH571" s="3268">
        <f t="shared" si="342"/>
        <v>0</v>
      </c>
      <c r="BI571" s="3268">
        <f t="shared" si="343"/>
        <v>0</v>
      </c>
      <c r="BJ571" s="3268">
        <f t="shared" si="344"/>
        <v>0</v>
      </c>
      <c r="BK571" s="3268">
        <f t="shared" si="345"/>
        <v>0</v>
      </c>
      <c r="BL571" s="3268">
        <f t="shared" si="346"/>
        <v>0</v>
      </c>
      <c r="BM571" s="3268">
        <f t="shared" si="347"/>
        <v>0</v>
      </c>
      <c r="BN571" s="3268">
        <f t="shared" si="348"/>
        <v>0</v>
      </c>
      <c r="BO571" s="3268">
        <f t="shared" si="349"/>
        <v>0</v>
      </c>
      <c r="BP571" s="3268">
        <f t="shared" si="350"/>
        <v>0</v>
      </c>
      <c r="BQ571" s="3268">
        <f t="shared" si="351"/>
        <v>0</v>
      </c>
      <c r="BR571" s="3268">
        <f t="shared" si="352"/>
        <v>0</v>
      </c>
      <c r="BS571" s="3268">
        <f t="shared" si="353"/>
        <v>0</v>
      </c>
      <c r="BT571" s="3320">
        <f t="shared" si="354"/>
        <v>0</v>
      </c>
    </row>
    <row r="572" spans="1:72">
      <c r="A572" s="3265"/>
      <c r="B572" s="3266"/>
      <c r="C572" s="3266"/>
      <c r="D572" s="3267"/>
      <c r="E572" s="3268">
        <f t="shared" si="326"/>
        <v>0</v>
      </c>
      <c r="F572" s="3269"/>
      <c r="G572" s="3270">
        <f t="shared" si="327"/>
        <v>0</v>
      </c>
      <c r="H572" s="3271">
        <f t="shared" si="328"/>
        <v>0</v>
      </c>
      <c r="I572" s="3278"/>
      <c r="J572" s="3278"/>
      <c r="K572" s="3278"/>
      <c r="L572" s="3278"/>
      <c r="M572" s="3278"/>
      <c r="N572" s="3278"/>
      <c r="O572" s="3278"/>
      <c r="P572" s="3278"/>
      <c r="Q572" s="3278"/>
      <c r="R572" s="3278"/>
      <c r="S572" s="3278"/>
      <c r="T572" s="3278"/>
      <c r="U572" s="3278"/>
      <c r="V572" s="3278"/>
      <c r="W572" s="3278"/>
      <c r="X572" s="3278"/>
      <c r="Y572" s="3278"/>
      <c r="Z572" s="3278"/>
      <c r="AA572" s="3278"/>
      <c r="AB572" s="3278"/>
      <c r="AC572" s="3268">
        <f t="shared" si="329"/>
        <v>0</v>
      </c>
      <c r="AD572" s="3288"/>
      <c r="AE572" s="3288"/>
      <c r="AF572" s="3288"/>
      <c r="AG572" s="3288"/>
      <c r="AH572" s="3288"/>
      <c r="AI572" s="3288"/>
      <c r="AJ572" s="3288"/>
      <c r="AK572" s="3288"/>
      <c r="AL572" s="3288"/>
      <c r="AM572" s="3288"/>
      <c r="AN572" s="3288"/>
      <c r="AO572" s="3288"/>
      <c r="AP572" s="3288"/>
      <c r="AQ572" s="3288"/>
      <c r="AR572" s="3288"/>
      <c r="AS572" s="3288"/>
      <c r="AT572" s="3298"/>
      <c r="AU572" s="3299"/>
      <c r="AV572" s="972">
        <f t="shared" si="330"/>
        <v>0</v>
      </c>
      <c r="AW572" s="972">
        <f t="shared" si="331"/>
        <v>0</v>
      </c>
      <c r="AX572" s="972">
        <f t="shared" si="332"/>
        <v>0</v>
      </c>
      <c r="AY572" s="3313">
        <f t="shared" si="333"/>
        <v>0</v>
      </c>
      <c r="AZ572" s="3268">
        <f t="shared" si="334"/>
        <v>0</v>
      </c>
      <c r="BA572" s="3268">
        <f t="shared" si="335"/>
        <v>0</v>
      </c>
      <c r="BB572" s="3268">
        <f t="shared" si="336"/>
        <v>0</v>
      </c>
      <c r="BC572" s="3268">
        <f t="shared" si="337"/>
        <v>0</v>
      </c>
      <c r="BD572" s="3268">
        <f t="shared" si="338"/>
        <v>0</v>
      </c>
      <c r="BE572" s="3268">
        <f t="shared" si="339"/>
        <v>0</v>
      </c>
      <c r="BF572" s="3268">
        <f t="shared" si="340"/>
        <v>0</v>
      </c>
      <c r="BG572" s="3268">
        <f t="shared" si="341"/>
        <v>0</v>
      </c>
      <c r="BH572" s="3268">
        <f t="shared" si="342"/>
        <v>0</v>
      </c>
      <c r="BI572" s="3268">
        <f t="shared" si="343"/>
        <v>0</v>
      </c>
      <c r="BJ572" s="3268">
        <f t="shared" si="344"/>
        <v>0</v>
      </c>
      <c r="BK572" s="3268">
        <f t="shared" si="345"/>
        <v>0</v>
      </c>
      <c r="BL572" s="3268">
        <f t="shared" si="346"/>
        <v>0</v>
      </c>
      <c r="BM572" s="3268">
        <f t="shared" si="347"/>
        <v>0</v>
      </c>
      <c r="BN572" s="3268">
        <f t="shared" si="348"/>
        <v>0</v>
      </c>
      <c r="BO572" s="3268">
        <f t="shared" si="349"/>
        <v>0</v>
      </c>
      <c r="BP572" s="3268">
        <f t="shared" si="350"/>
        <v>0</v>
      </c>
      <c r="BQ572" s="3268">
        <f t="shared" si="351"/>
        <v>0</v>
      </c>
      <c r="BR572" s="3268">
        <f t="shared" si="352"/>
        <v>0</v>
      </c>
      <c r="BS572" s="3268">
        <f t="shared" si="353"/>
        <v>0</v>
      </c>
      <c r="BT572" s="3320">
        <f t="shared" si="354"/>
        <v>0</v>
      </c>
    </row>
    <row r="573" spans="1:72">
      <c r="A573" s="3265"/>
      <c r="B573" s="3266"/>
      <c r="C573" s="3266"/>
      <c r="D573" s="3267"/>
      <c r="E573" s="3268">
        <f t="shared" si="326"/>
        <v>0</v>
      </c>
      <c r="F573" s="3269"/>
      <c r="G573" s="3270">
        <f t="shared" si="327"/>
        <v>0</v>
      </c>
      <c r="H573" s="3271">
        <f t="shared" si="328"/>
        <v>0</v>
      </c>
      <c r="I573" s="3278"/>
      <c r="J573" s="3278"/>
      <c r="K573" s="3278"/>
      <c r="L573" s="3278"/>
      <c r="M573" s="3278"/>
      <c r="N573" s="3278"/>
      <c r="O573" s="3278"/>
      <c r="P573" s="3278"/>
      <c r="Q573" s="3278"/>
      <c r="R573" s="3278"/>
      <c r="S573" s="3278"/>
      <c r="T573" s="3278"/>
      <c r="U573" s="3278"/>
      <c r="V573" s="3278"/>
      <c r="W573" s="3278"/>
      <c r="X573" s="3278"/>
      <c r="Y573" s="3278"/>
      <c r="Z573" s="3278"/>
      <c r="AA573" s="3278"/>
      <c r="AB573" s="3278"/>
      <c r="AC573" s="3268">
        <f t="shared" si="329"/>
        <v>0</v>
      </c>
      <c r="AD573" s="3288"/>
      <c r="AE573" s="3288"/>
      <c r="AF573" s="3288"/>
      <c r="AG573" s="3288"/>
      <c r="AH573" s="3288"/>
      <c r="AI573" s="3288"/>
      <c r="AJ573" s="3288"/>
      <c r="AK573" s="3288"/>
      <c r="AL573" s="3288"/>
      <c r="AM573" s="3288"/>
      <c r="AN573" s="3288"/>
      <c r="AO573" s="3288"/>
      <c r="AP573" s="3288"/>
      <c r="AQ573" s="3288"/>
      <c r="AR573" s="3288"/>
      <c r="AS573" s="3288"/>
      <c r="AT573" s="3298"/>
      <c r="AU573" s="3299"/>
      <c r="AV573" s="972">
        <f t="shared" si="330"/>
        <v>0</v>
      </c>
      <c r="AW573" s="972">
        <f t="shared" si="331"/>
        <v>0</v>
      </c>
      <c r="AX573" s="972">
        <f t="shared" si="332"/>
        <v>0</v>
      </c>
      <c r="AY573" s="3313">
        <f t="shared" si="333"/>
        <v>0</v>
      </c>
      <c r="AZ573" s="3268">
        <f t="shared" si="334"/>
        <v>0</v>
      </c>
      <c r="BA573" s="3268">
        <f t="shared" si="335"/>
        <v>0</v>
      </c>
      <c r="BB573" s="3268">
        <f t="shared" si="336"/>
        <v>0</v>
      </c>
      <c r="BC573" s="3268">
        <f t="shared" si="337"/>
        <v>0</v>
      </c>
      <c r="BD573" s="3268">
        <f t="shared" si="338"/>
        <v>0</v>
      </c>
      <c r="BE573" s="3268">
        <f t="shared" si="339"/>
        <v>0</v>
      </c>
      <c r="BF573" s="3268">
        <f t="shared" si="340"/>
        <v>0</v>
      </c>
      <c r="BG573" s="3268">
        <f t="shared" si="341"/>
        <v>0</v>
      </c>
      <c r="BH573" s="3268">
        <f t="shared" si="342"/>
        <v>0</v>
      </c>
      <c r="BI573" s="3268">
        <f t="shared" si="343"/>
        <v>0</v>
      </c>
      <c r="BJ573" s="3268">
        <f t="shared" si="344"/>
        <v>0</v>
      </c>
      <c r="BK573" s="3268">
        <f t="shared" si="345"/>
        <v>0</v>
      </c>
      <c r="BL573" s="3268">
        <f t="shared" si="346"/>
        <v>0</v>
      </c>
      <c r="BM573" s="3268">
        <f t="shared" si="347"/>
        <v>0</v>
      </c>
      <c r="BN573" s="3268">
        <f t="shared" si="348"/>
        <v>0</v>
      </c>
      <c r="BO573" s="3268">
        <f t="shared" si="349"/>
        <v>0</v>
      </c>
      <c r="BP573" s="3268">
        <f t="shared" si="350"/>
        <v>0</v>
      </c>
      <c r="BQ573" s="3268">
        <f t="shared" si="351"/>
        <v>0</v>
      </c>
      <c r="BR573" s="3268">
        <f t="shared" si="352"/>
        <v>0</v>
      </c>
      <c r="BS573" s="3268">
        <f t="shared" si="353"/>
        <v>0</v>
      </c>
      <c r="BT573" s="3320">
        <f t="shared" si="354"/>
        <v>0</v>
      </c>
    </row>
    <row r="574" spans="1:72">
      <c r="A574" s="3265"/>
      <c r="B574" s="3266"/>
      <c r="C574" s="3266"/>
      <c r="D574" s="3267"/>
      <c r="E574" s="3268">
        <f t="shared" si="326"/>
        <v>0</v>
      </c>
      <c r="F574" s="3269"/>
      <c r="G574" s="3270">
        <f t="shared" si="327"/>
        <v>0</v>
      </c>
      <c r="H574" s="3271">
        <f t="shared" si="328"/>
        <v>0</v>
      </c>
      <c r="I574" s="3278"/>
      <c r="J574" s="3278"/>
      <c r="K574" s="3278"/>
      <c r="L574" s="3278"/>
      <c r="M574" s="3278"/>
      <c r="N574" s="3278"/>
      <c r="O574" s="3278"/>
      <c r="P574" s="3278"/>
      <c r="Q574" s="3278"/>
      <c r="R574" s="3278"/>
      <c r="S574" s="3278"/>
      <c r="T574" s="3278"/>
      <c r="U574" s="3278"/>
      <c r="V574" s="3278"/>
      <c r="W574" s="3278"/>
      <c r="X574" s="3278"/>
      <c r="Y574" s="3278"/>
      <c r="Z574" s="3278"/>
      <c r="AA574" s="3278"/>
      <c r="AB574" s="3278"/>
      <c r="AC574" s="3268">
        <f t="shared" si="329"/>
        <v>0</v>
      </c>
      <c r="AD574" s="3288"/>
      <c r="AE574" s="3288"/>
      <c r="AF574" s="3288"/>
      <c r="AG574" s="3288"/>
      <c r="AH574" s="3288"/>
      <c r="AI574" s="3288"/>
      <c r="AJ574" s="3288"/>
      <c r="AK574" s="3288"/>
      <c r="AL574" s="3288"/>
      <c r="AM574" s="3288"/>
      <c r="AN574" s="3288"/>
      <c r="AO574" s="3288"/>
      <c r="AP574" s="3288"/>
      <c r="AQ574" s="3288"/>
      <c r="AR574" s="3288"/>
      <c r="AS574" s="3288"/>
      <c r="AT574" s="3298"/>
      <c r="AU574" s="3299"/>
      <c r="AV574" s="972">
        <f t="shared" si="330"/>
        <v>0</v>
      </c>
      <c r="AW574" s="972">
        <f t="shared" si="331"/>
        <v>0</v>
      </c>
      <c r="AX574" s="972">
        <f t="shared" si="332"/>
        <v>0</v>
      </c>
      <c r="AY574" s="3313">
        <f t="shared" si="333"/>
        <v>0</v>
      </c>
      <c r="AZ574" s="3268">
        <f t="shared" si="334"/>
        <v>0</v>
      </c>
      <c r="BA574" s="3268">
        <f t="shared" si="335"/>
        <v>0</v>
      </c>
      <c r="BB574" s="3268">
        <f t="shared" si="336"/>
        <v>0</v>
      </c>
      <c r="BC574" s="3268">
        <f t="shared" si="337"/>
        <v>0</v>
      </c>
      <c r="BD574" s="3268">
        <f t="shared" si="338"/>
        <v>0</v>
      </c>
      <c r="BE574" s="3268">
        <f t="shared" si="339"/>
        <v>0</v>
      </c>
      <c r="BF574" s="3268">
        <f t="shared" si="340"/>
        <v>0</v>
      </c>
      <c r="BG574" s="3268">
        <f t="shared" si="341"/>
        <v>0</v>
      </c>
      <c r="BH574" s="3268">
        <f t="shared" si="342"/>
        <v>0</v>
      </c>
      <c r="BI574" s="3268">
        <f t="shared" si="343"/>
        <v>0</v>
      </c>
      <c r="BJ574" s="3268">
        <f t="shared" si="344"/>
        <v>0</v>
      </c>
      <c r="BK574" s="3268">
        <f t="shared" si="345"/>
        <v>0</v>
      </c>
      <c r="BL574" s="3268">
        <f t="shared" si="346"/>
        <v>0</v>
      </c>
      <c r="BM574" s="3268">
        <f t="shared" si="347"/>
        <v>0</v>
      </c>
      <c r="BN574" s="3268">
        <f t="shared" si="348"/>
        <v>0</v>
      </c>
      <c r="BO574" s="3268">
        <f t="shared" si="349"/>
        <v>0</v>
      </c>
      <c r="BP574" s="3268">
        <f t="shared" si="350"/>
        <v>0</v>
      </c>
      <c r="BQ574" s="3268">
        <f t="shared" si="351"/>
        <v>0</v>
      </c>
      <c r="BR574" s="3268">
        <f t="shared" si="352"/>
        <v>0</v>
      </c>
      <c r="BS574" s="3268">
        <f t="shared" si="353"/>
        <v>0</v>
      </c>
      <c r="BT574" s="3320">
        <f t="shared" si="354"/>
        <v>0</v>
      </c>
    </row>
    <row r="575" spans="1:72">
      <c r="A575" s="3265"/>
      <c r="B575" s="3266"/>
      <c r="C575" s="3266"/>
      <c r="D575" s="3267"/>
      <c r="E575" s="3268">
        <f t="shared" si="326"/>
        <v>0</v>
      </c>
      <c r="F575" s="3269"/>
      <c r="G575" s="3270">
        <f t="shared" si="327"/>
        <v>0</v>
      </c>
      <c r="H575" s="3271">
        <f t="shared" si="328"/>
        <v>0</v>
      </c>
      <c r="I575" s="3278"/>
      <c r="J575" s="3278"/>
      <c r="K575" s="3278"/>
      <c r="L575" s="3278"/>
      <c r="M575" s="3278"/>
      <c r="N575" s="3278"/>
      <c r="O575" s="3278"/>
      <c r="P575" s="3278"/>
      <c r="Q575" s="3278"/>
      <c r="R575" s="3278"/>
      <c r="S575" s="3278"/>
      <c r="T575" s="3278"/>
      <c r="U575" s="3278"/>
      <c r="V575" s="3278"/>
      <c r="W575" s="3278"/>
      <c r="X575" s="3278"/>
      <c r="Y575" s="3278"/>
      <c r="Z575" s="3278"/>
      <c r="AA575" s="3278"/>
      <c r="AB575" s="3278"/>
      <c r="AC575" s="3268">
        <f t="shared" si="329"/>
        <v>0</v>
      </c>
      <c r="AD575" s="3288"/>
      <c r="AE575" s="3288"/>
      <c r="AF575" s="3288"/>
      <c r="AG575" s="3288"/>
      <c r="AH575" s="3288"/>
      <c r="AI575" s="3288"/>
      <c r="AJ575" s="3288"/>
      <c r="AK575" s="3288"/>
      <c r="AL575" s="3288"/>
      <c r="AM575" s="3288"/>
      <c r="AN575" s="3288"/>
      <c r="AO575" s="3288"/>
      <c r="AP575" s="3288"/>
      <c r="AQ575" s="3288"/>
      <c r="AR575" s="3288"/>
      <c r="AS575" s="3288"/>
      <c r="AT575" s="3298"/>
      <c r="AU575" s="3299"/>
      <c r="AV575" s="972">
        <f t="shared" si="330"/>
        <v>0</v>
      </c>
      <c r="AW575" s="972">
        <f t="shared" si="331"/>
        <v>0</v>
      </c>
      <c r="AX575" s="972">
        <f t="shared" si="332"/>
        <v>0</v>
      </c>
      <c r="AY575" s="3313">
        <f t="shared" si="333"/>
        <v>0</v>
      </c>
      <c r="AZ575" s="3268">
        <f t="shared" si="334"/>
        <v>0</v>
      </c>
      <c r="BA575" s="3268">
        <f t="shared" si="335"/>
        <v>0</v>
      </c>
      <c r="BB575" s="3268">
        <f t="shared" si="336"/>
        <v>0</v>
      </c>
      <c r="BC575" s="3268">
        <f t="shared" si="337"/>
        <v>0</v>
      </c>
      <c r="BD575" s="3268">
        <f t="shared" si="338"/>
        <v>0</v>
      </c>
      <c r="BE575" s="3268">
        <f t="shared" si="339"/>
        <v>0</v>
      </c>
      <c r="BF575" s="3268">
        <f t="shared" si="340"/>
        <v>0</v>
      </c>
      <c r="BG575" s="3268">
        <f t="shared" si="341"/>
        <v>0</v>
      </c>
      <c r="BH575" s="3268">
        <f t="shared" si="342"/>
        <v>0</v>
      </c>
      <c r="BI575" s="3268">
        <f t="shared" si="343"/>
        <v>0</v>
      </c>
      <c r="BJ575" s="3268">
        <f t="shared" si="344"/>
        <v>0</v>
      </c>
      <c r="BK575" s="3268">
        <f t="shared" si="345"/>
        <v>0</v>
      </c>
      <c r="BL575" s="3268">
        <f t="shared" si="346"/>
        <v>0</v>
      </c>
      <c r="BM575" s="3268">
        <f t="shared" si="347"/>
        <v>0</v>
      </c>
      <c r="BN575" s="3268">
        <f t="shared" si="348"/>
        <v>0</v>
      </c>
      <c r="BO575" s="3268">
        <f t="shared" si="349"/>
        <v>0</v>
      </c>
      <c r="BP575" s="3268">
        <f t="shared" si="350"/>
        <v>0</v>
      </c>
      <c r="BQ575" s="3268">
        <f t="shared" si="351"/>
        <v>0</v>
      </c>
      <c r="BR575" s="3268">
        <f t="shared" si="352"/>
        <v>0</v>
      </c>
      <c r="BS575" s="3268">
        <f t="shared" si="353"/>
        <v>0</v>
      </c>
      <c r="BT575" s="3320">
        <f t="shared" si="354"/>
        <v>0</v>
      </c>
    </row>
    <row r="576" spans="1:72">
      <c r="A576" s="3265"/>
      <c r="B576" s="3266"/>
      <c r="C576" s="3266"/>
      <c r="D576" s="3267"/>
      <c r="E576" s="3268">
        <f t="shared" si="326"/>
        <v>0</v>
      </c>
      <c r="F576" s="3269"/>
      <c r="G576" s="3270">
        <f t="shared" si="327"/>
        <v>0</v>
      </c>
      <c r="H576" s="3271">
        <f t="shared" si="328"/>
        <v>0</v>
      </c>
      <c r="I576" s="3278"/>
      <c r="J576" s="3278"/>
      <c r="K576" s="3278"/>
      <c r="L576" s="3278"/>
      <c r="M576" s="3278"/>
      <c r="N576" s="3278"/>
      <c r="O576" s="3278"/>
      <c r="P576" s="3278"/>
      <c r="Q576" s="3278"/>
      <c r="R576" s="3278"/>
      <c r="S576" s="3278"/>
      <c r="T576" s="3278"/>
      <c r="U576" s="3278"/>
      <c r="V576" s="3278"/>
      <c r="W576" s="3278"/>
      <c r="X576" s="3278"/>
      <c r="Y576" s="3278"/>
      <c r="Z576" s="3278"/>
      <c r="AA576" s="3278"/>
      <c r="AB576" s="3278"/>
      <c r="AC576" s="3268">
        <f t="shared" si="329"/>
        <v>0</v>
      </c>
      <c r="AD576" s="3288"/>
      <c r="AE576" s="3288"/>
      <c r="AF576" s="3288"/>
      <c r="AG576" s="3288"/>
      <c r="AH576" s="3288"/>
      <c r="AI576" s="3288"/>
      <c r="AJ576" s="3288"/>
      <c r="AK576" s="3288"/>
      <c r="AL576" s="3288"/>
      <c r="AM576" s="3288"/>
      <c r="AN576" s="3288"/>
      <c r="AO576" s="3288"/>
      <c r="AP576" s="3288"/>
      <c r="AQ576" s="3288"/>
      <c r="AR576" s="3288"/>
      <c r="AS576" s="3288"/>
      <c r="AT576" s="3298"/>
      <c r="AU576" s="3299"/>
      <c r="AV576" s="972">
        <f t="shared" si="330"/>
        <v>0</v>
      </c>
      <c r="AW576" s="972">
        <f t="shared" si="331"/>
        <v>0</v>
      </c>
      <c r="AX576" s="972">
        <f t="shared" si="332"/>
        <v>0</v>
      </c>
      <c r="AY576" s="3313">
        <f t="shared" si="333"/>
        <v>0</v>
      </c>
      <c r="AZ576" s="3268">
        <f t="shared" si="334"/>
        <v>0</v>
      </c>
      <c r="BA576" s="3268">
        <f t="shared" si="335"/>
        <v>0</v>
      </c>
      <c r="BB576" s="3268">
        <f t="shared" si="336"/>
        <v>0</v>
      </c>
      <c r="BC576" s="3268">
        <f t="shared" si="337"/>
        <v>0</v>
      </c>
      <c r="BD576" s="3268">
        <f t="shared" si="338"/>
        <v>0</v>
      </c>
      <c r="BE576" s="3268">
        <f t="shared" si="339"/>
        <v>0</v>
      </c>
      <c r="BF576" s="3268">
        <f t="shared" si="340"/>
        <v>0</v>
      </c>
      <c r="BG576" s="3268">
        <f t="shared" si="341"/>
        <v>0</v>
      </c>
      <c r="BH576" s="3268">
        <f t="shared" si="342"/>
        <v>0</v>
      </c>
      <c r="BI576" s="3268">
        <f t="shared" si="343"/>
        <v>0</v>
      </c>
      <c r="BJ576" s="3268">
        <f t="shared" si="344"/>
        <v>0</v>
      </c>
      <c r="BK576" s="3268">
        <f t="shared" si="345"/>
        <v>0</v>
      </c>
      <c r="BL576" s="3268">
        <f t="shared" si="346"/>
        <v>0</v>
      </c>
      <c r="BM576" s="3268">
        <f t="shared" si="347"/>
        <v>0</v>
      </c>
      <c r="BN576" s="3268">
        <f t="shared" si="348"/>
        <v>0</v>
      </c>
      <c r="BO576" s="3268">
        <f t="shared" si="349"/>
        <v>0</v>
      </c>
      <c r="BP576" s="3268">
        <f t="shared" si="350"/>
        <v>0</v>
      </c>
      <c r="BQ576" s="3268">
        <f t="shared" si="351"/>
        <v>0</v>
      </c>
      <c r="BR576" s="3268">
        <f t="shared" si="352"/>
        <v>0</v>
      </c>
      <c r="BS576" s="3268">
        <f t="shared" si="353"/>
        <v>0</v>
      </c>
      <c r="BT576" s="3320">
        <f t="shared" si="354"/>
        <v>0</v>
      </c>
    </row>
    <row r="577" spans="1:72">
      <c r="A577" s="3265"/>
      <c r="B577" s="3266"/>
      <c r="C577" s="3266"/>
      <c r="D577" s="3267"/>
      <c r="E577" s="3268">
        <f t="shared" si="326"/>
        <v>0</v>
      </c>
      <c r="F577" s="3269"/>
      <c r="G577" s="3270">
        <f t="shared" si="327"/>
        <v>0</v>
      </c>
      <c r="H577" s="3271">
        <f t="shared" si="328"/>
        <v>0</v>
      </c>
      <c r="I577" s="3278"/>
      <c r="J577" s="3278"/>
      <c r="K577" s="3278"/>
      <c r="L577" s="3278"/>
      <c r="M577" s="3278"/>
      <c r="N577" s="3278"/>
      <c r="O577" s="3278"/>
      <c r="P577" s="3278"/>
      <c r="Q577" s="3278"/>
      <c r="R577" s="3278"/>
      <c r="S577" s="3278"/>
      <c r="T577" s="3278"/>
      <c r="U577" s="3278"/>
      <c r="V577" s="3278"/>
      <c r="W577" s="3278"/>
      <c r="X577" s="3278"/>
      <c r="Y577" s="3278"/>
      <c r="Z577" s="3278"/>
      <c r="AA577" s="3278"/>
      <c r="AB577" s="3278"/>
      <c r="AC577" s="3268">
        <f t="shared" si="329"/>
        <v>0</v>
      </c>
      <c r="AD577" s="3288"/>
      <c r="AE577" s="3288"/>
      <c r="AF577" s="3288"/>
      <c r="AG577" s="3288"/>
      <c r="AH577" s="3288"/>
      <c r="AI577" s="3288"/>
      <c r="AJ577" s="3288"/>
      <c r="AK577" s="3288"/>
      <c r="AL577" s="3288"/>
      <c r="AM577" s="3288"/>
      <c r="AN577" s="3288"/>
      <c r="AO577" s="3288"/>
      <c r="AP577" s="3288"/>
      <c r="AQ577" s="3288"/>
      <c r="AR577" s="3288"/>
      <c r="AS577" s="3288"/>
      <c r="AT577" s="3298"/>
      <c r="AU577" s="3299"/>
      <c r="AV577" s="972">
        <f t="shared" si="330"/>
        <v>0</v>
      </c>
      <c r="AW577" s="972">
        <f t="shared" si="331"/>
        <v>0</v>
      </c>
      <c r="AX577" s="972">
        <f t="shared" si="332"/>
        <v>0</v>
      </c>
      <c r="AY577" s="3313">
        <f t="shared" si="333"/>
        <v>0</v>
      </c>
      <c r="AZ577" s="3268">
        <f t="shared" si="334"/>
        <v>0</v>
      </c>
      <c r="BA577" s="3268">
        <f t="shared" si="335"/>
        <v>0</v>
      </c>
      <c r="BB577" s="3268">
        <f t="shared" si="336"/>
        <v>0</v>
      </c>
      <c r="BC577" s="3268">
        <f t="shared" si="337"/>
        <v>0</v>
      </c>
      <c r="BD577" s="3268">
        <f t="shared" si="338"/>
        <v>0</v>
      </c>
      <c r="BE577" s="3268">
        <f t="shared" si="339"/>
        <v>0</v>
      </c>
      <c r="BF577" s="3268">
        <f t="shared" si="340"/>
        <v>0</v>
      </c>
      <c r="BG577" s="3268">
        <f t="shared" si="341"/>
        <v>0</v>
      </c>
      <c r="BH577" s="3268">
        <f t="shared" si="342"/>
        <v>0</v>
      </c>
      <c r="BI577" s="3268">
        <f t="shared" si="343"/>
        <v>0</v>
      </c>
      <c r="BJ577" s="3268">
        <f t="shared" si="344"/>
        <v>0</v>
      </c>
      <c r="BK577" s="3268">
        <f t="shared" si="345"/>
        <v>0</v>
      </c>
      <c r="BL577" s="3268">
        <f t="shared" si="346"/>
        <v>0</v>
      </c>
      <c r="BM577" s="3268">
        <f t="shared" si="347"/>
        <v>0</v>
      </c>
      <c r="BN577" s="3268">
        <f t="shared" si="348"/>
        <v>0</v>
      </c>
      <c r="BO577" s="3268">
        <f t="shared" si="349"/>
        <v>0</v>
      </c>
      <c r="BP577" s="3268">
        <f t="shared" si="350"/>
        <v>0</v>
      </c>
      <c r="BQ577" s="3268">
        <f t="shared" si="351"/>
        <v>0</v>
      </c>
      <c r="BR577" s="3268">
        <f t="shared" si="352"/>
        <v>0</v>
      </c>
      <c r="BS577" s="3268">
        <f t="shared" si="353"/>
        <v>0</v>
      </c>
      <c r="BT577" s="3320">
        <f t="shared" si="354"/>
        <v>0</v>
      </c>
    </row>
    <row r="578" spans="1:72">
      <c r="A578" s="3265"/>
      <c r="B578" s="3266"/>
      <c r="C578" s="3266"/>
      <c r="D578" s="3267"/>
      <c r="E578" s="3268">
        <f t="shared" si="326"/>
        <v>0</v>
      </c>
      <c r="F578" s="3269"/>
      <c r="G578" s="3270">
        <f t="shared" si="327"/>
        <v>0</v>
      </c>
      <c r="H578" s="3271">
        <f t="shared" si="328"/>
        <v>0</v>
      </c>
      <c r="I578" s="3278"/>
      <c r="J578" s="3278"/>
      <c r="K578" s="3278"/>
      <c r="L578" s="3278"/>
      <c r="M578" s="3278"/>
      <c r="N578" s="3278"/>
      <c r="O578" s="3278"/>
      <c r="P578" s="3278"/>
      <c r="Q578" s="3278"/>
      <c r="R578" s="3278"/>
      <c r="S578" s="3278"/>
      <c r="T578" s="3278"/>
      <c r="U578" s="3278"/>
      <c r="V578" s="3278"/>
      <c r="W578" s="3278"/>
      <c r="X578" s="3278"/>
      <c r="Y578" s="3278"/>
      <c r="Z578" s="3278"/>
      <c r="AA578" s="3278"/>
      <c r="AB578" s="3278"/>
      <c r="AC578" s="3268">
        <f t="shared" si="329"/>
        <v>0</v>
      </c>
      <c r="AD578" s="3288"/>
      <c r="AE578" s="3288"/>
      <c r="AF578" s="3288"/>
      <c r="AG578" s="3288"/>
      <c r="AH578" s="3288"/>
      <c r="AI578" s="3288"/>
      <c r="AJ578" s="3288"/>
      <c r="AK578" s="3288"/>
      <c r="AL578" s="3288"/>
      <c r="AM578" s="3288"/>
      <c r="AN578" s="3288"/>
      <c r="AO578" s="3288"/>
      <c r="AP578" s="3288"/>
      <c r="AQ578" s="3288"/>
      <c r="AR578" s="3288"/>
      <c r="AS578" s="3288"/>
      <c r="AT578" s="3298"/>
      <c r="AU578" s="3299"/>
      <c r="AV578" s="972">
        <f t="shared" si="330"/>
        <v>0</v>
      </c>
      <c r="AW578" s="972">
        <f t="shared" si="331"/>
        <v>0</v>
      </c>
      <c r="AX578" s="972">
        <f t="shared" si="332"/>
        <v>0</v>
      </c>
      <c r="AY578" s="3313">
        <f t="shared" si="333"/>
        <v>0</v>
      </c>
      <c r="AZ578" s="3268">
        <f t="shared" si="334"/>
        <v>0</v>
      </c>
      <c r="BA578" s="3268">
        <f t="shared" si="335"/>
        <v>0</v>
      </c>
      <c r="BB578" s="3268">
        <f t="shared" si="336"/>
        <v>0</v>
      </c>
      <c r="BC578" s="3268">
        <f t="shared" si="337"/>
        <v>0</v>
      </c>
      <c r="BD578" s="3268">
        <f t="shared" si="338"/>
        <v>0</v>
      </c>
      <c r="BE578" s="3268">
        <f t="shared" si="339"/>
        <v>0</v>
      </c>
      <c r="BF578" s="3268">
        <f t="shared" si="340"/>
        <v>0</v>
      </c>
      <c r="BG578" s="3268">
        <f t="shared" si="341"/>
        <v>0</v>
      </c>
      <c r="BH578" s="3268">
        <f t="shared" si="342"/>
        <v>0</v>
      </c>
      <c r="BI578" s="3268">
        <f t="shared" si="343"/>
        <v>0</v>
      </c>
      <c r="BJ578" s="3268">
        <f t="shared" si="344"/>
        <v>0</v>
      </c>
      <c r="BK578" s="3268">
        <f t="shared" si="345"/>
        <v>0</v>
      </c>
      <c r="BL578" s="3268">
        <f t="shared" si="346"/>
        <v>0</v>
      </c>
      <c r="BM578" s="3268">
        <f t="shared" si="347"/>
        <v>0</v>
      </c>
      <c r="BN578" s="3268">
        <f t="shared" si="348"/>
        <v>0</v>
      </c>
      <c r="BO578" s="3268">
        <f t="shared" si="349"/>
        <v>0</v>
      </c>
      <c r="BP578" s="3268">
        <f t="shared" si="350"/>
        <v>0</v>
      </c>
      <c r="BQ578" s="3268">
        <f t="shared" si="351"/>
        <v>0</v>
      </c>
      <c r="BR578" s="3268">
        <f t="shared" si="352"/>
        <v>0</v>
      </c>
      <c r="BS578" s="3268">
        <f t="shared" si="353"/>
        <v>0</v>
      </c>
      <c r="BT578" s="3320">
        <f t="shared" si="354"/>
        <v>0</v>
      </c>
    </row>
    <row r="579" spans="1:72">
      <c r="A579" s="3265"/>
      <c r="B579" s="3266"/>
      <c r="C579" s="3266"/>
      <c r="D579" s="3267"/>
      <c r="E579" s="3268">
        <f t="shared" si="326"/>
        <v>0</v>
      </c>
      <c r="F579" s="3269"/>
      <c r="G579" s="3270">
        <f t="shared" si="327"/>
        <v>0</v>
      </c>
      <c r="H579" s="3271">
        <f t="shared" si="328"/>
        <v>0</v>
      </c>
      <c r="I579" s="3278"/>
      <c r="J579" s="3278"/>
      <c r="K579" s="3278"/>
      <c r="L579" s="3278"/>
      <c r="M579" s="3278"/>
      <c r="N579" s="3278"/>
      <c r="O579" s="3278"/>
      <c r="P579" s="3278"/>
      <c r="Q579" s="3278"/>
      <c r="R579" s="3278"/>
      <c r="S579" s="3278"/>
      <c r="T579" s="3278"/>
      <c r="U579" s="3278"/>
      <c r="V579" s="3278"/>
      <c r="W579" s="3278"/>
      <c r="X579" s="3278"/>
      <c r="Y579" s="3278"/>
      <c r="Z579" s="3278"/>
      <c r="AA579" s="3278"/>
      <c r="AB579" s="3278"/>
      <c r="AC579" s="3268">
        <f t="shared" si="329"/>
        <v>0</v>
      </c>
      <c r="AD579" s="3288"/>
      <c r="AE579" s="3288"/>
      <c r="AF579" s="3288"/>
      <c r="AG579" s="3288"/>
      <c r="AH579" s="3288"/>
      <c r="AI579" s="3288"/>
      <c r="AJ579" s="3288"/>
      <c r="AK579" s="3288"/>
      <c r="AL579" s="3288"/>
      <c r="AM579" s="3288"/>
      <c r="AN579" s="3288"/>
      <c r="AO579" s="3288"/>
      <c r="AP579" s="3288"/>
      <c r="AQ579" s="3288"/>
      <c r="AR579" s="3288"/>
      <c r="AS579" s="3288"/>
      <c r="AT579" s="3298"/>
      <c r="AU579" s="3299"/>
      <c r="AV579" s="972">
        <f t="shared" si="330"/>
        <v>0</v>
      </c>
      <c r="AW579" s="972">
        <f t="shared" si="331"/>
        <v>0</v>
      </c>
      <c r="AX579" s="972">
        <f t="shared" si="332"/>
        <v>0</v>
      </c>
      <c r="AY579" s="3313">
        <f t="shared" si="333"/>
        <v>0</v>
      </c>
      <c r="AZ579" s="3268">
        <f t="shared" si="334"/>
        <v>0</v>
      </c>
      <c r="BA579" s="3268">
        <f t="shared" si="335"/>
        <v>0</v>
      </c>
      <c r="BB579" s="3268">
        <f t="shared" si="336"/>
        <v>0</v>
      </c>
      <c r="BC579" s="3268">
        <f t="shared" si="337"/>
        <v>0</v>
      </c>
      <c r="BD579" s="3268">
        <f t="shared" si="338"/>
        <v>0</v>
      </c>
      <c r="BE579" s="3268">
        <f t="shared" si="339"/>
        <v>0</v>
      </c>
      <c r="BF579" s="3268">
        <f t="shared" si="340"/>
        <v>0</v>
      </c>
      <c r="BG579" s="3268">
        <f t="shared" si="341"/>
        <v>0</v>
      </c>
      <c r="BH579" s="3268">
        <f t="shared" si="342"/>
        <v>0</v>
      </c>
      <c r="BI579" s="3268">
        <f t="shared" si="343"/>
        <v>0</v>
      </c>
      <c r="BJ579" s="3268">
        <f t="shared" si="344"/>
        <v>0</v>
      </c>
      <c r="BK579" s="3268">
        <f t="shared" si="345"/>
        <v>0</v>
      </c>
      <c r="BL579" s="3268">
        <f t="shared" si="346"/>
        <v>0</v>
      </c>
      <c r="BM579" s="3268">
        <f t="shared" si="347"/>
        <v>0</v>
      </c>
      <c r="BN579" s="3268">
        <f t="shared" si="348"/>
        <v>0</v>
      </c>
      <c r="BO579" s="3268">
        <f t="shared" si="349"/>
        <v>0</v>
      </c>
      <c r="BP579" s="3268">
        <f t="shared" si="350"/>
        <v>0</v>
      </c>
      <c r="BQ579" s="3268">
        <f t="shared" si="351"/>
        <v>0</v>
      </c>
      <c r="BR579" s="3268">
        <f t="shared" si="352"/>
        <v>0</v>
      </c>
      <c r="BS579" s="3268">
        <f t="shared" si="353"/>
        <v>0</v>
      </c>
      <c r="BT579" s="3320">
        <f t="shared" si="354"/>
        <v>0</v>
      </c>
    </row>
    <row r="580" spans="1:72">
      <c r="A580" s="3265"/>
      <c r="B580" s="3266"/>
      <c r="C580" s="3266"/>
      <c r="D580" s="3267"/>
      <c r="E580" s="3268">
        <f t="shared" si="326"/>
        <v>0</v>
      </c>
      <c r="F580" s="3269"/>
      <c r="G580" s="3270">
        <f t="shared" si="327"/>
        <v>0</v>
      </c>
      <c r="H580" s="3271">
        <f t="shared" si="328"/>
        <v>0</v>
      </c>
      <c r="I580" s="3278"/>
      <c r="J580" s="3278"/>
      <c r="K580" s="3278"/>
      <c r="L580" s="3278"/>
      <c r="M580" s="3278"/>
      <c r="N580" s="3278"/>
      <c r="O580" s="3278"/>
      <c r="P580" s="3278"/>
      <c r="Q580" s="3278"/>
      <c r="R580" s="3278"/>
      <c r="S580" s="3278"/>
      <c r="T580" s="3278"/>
      <c r="U580" s="3278"/>
      <c r="V580" s="3278"/>
      <c r="W580" s="3278"/>
      <c r="X580" s="3278"/>
      <c r="Y580" s="3278"/>
      <c r="Z580" s="3278"/>
      <c r="AA580" s="3278"/>
      <c r="AB580" s="3278"/>
      <c r="AC580" s="3268">
        <f t="shared" si="329"/>
        <v>0</v>
      </c>
      <c r="AD580" s="3288"/>
      <c r="AE580" s="3288"/>
      <c r="AF580" s="3288"/>
      <c r="AG580" s="3288"/>
      <c r="AH580" s="3288"/>
      <c r="AI580" s="3288"/>
      <c r="AJ580" s="3288"/>
      <c r="AK580" s="3288"/>
      <c r="AL580" s="3288"/>
      <c r="AM580" s="3288"/>
      <c r="AN580" s="3288"/>
      <c r="AO580" s="3288"/>
      <c r="AP580" s="3288"/>
      <c r="AQ580" s="3288"/>
      <c r="AR580" s="3288"/>
      <c r="AS580" s="3288"/>
      <c r="AT580" s="3298"/>
      <c r="AU580" s="3299"/>
      <c r="AV580" s="972">
        <f t="shared" si="330"/>
        <v>0</v>
      </c>
      <c r="AW580" s="972">
        <f t="shared" si="331"/>
        <v>0</v>
      </c>
      <c r="AX580" s="972">
        <f t="shared" si="332"/>
        <v>0</v>
      </c>
      <c r="AY580" s="3313">
        <f t="shared" si="333"/>
        <v>0</v>
      </c>
      <c r="AZ580" s="3268">
        <f t="shared" si="334"/>
        <v>0</v>
      </c>
      <c r="BA580" s="3268">
        <f t="shared" si="335"/>
        <v>0</v>
      </c>
      <c r="BB580" s="3268">
        <f t="shared" si="336"/>
        <v>0</v>
      </c>
      <c r="BC580" s="3268">
        <f t="shared" si="337"/>
        <v>0</v>
      </c>
      <c r="BD580" s="3268">
        <f t="shared" si="338"/>
        <v>0</v>
      </c>
      <c r="BE580" s="3268">
        <f t="shared" si="339"/>
        <v>0</v>
      </c>
      <c r="BF580" s="3268">
        <f t="shared" si="340"/>
        <v>0</v>
      </c>
      <c r="BG580" s="3268">
        <f t="shared" si="341"/>
        <v>0</v>
      </c>
      <c r="BH580" s="3268">
        <f t="shared" si="342"/>
        <v>0</v>
      </c>
      <c r="BI580" s="3268">
        <f t="shared" si="343"/>
        <v>0</v>
      </c>
      <c r="BJ580" s="3268">
        <f t="shared" si="344"/>
        <v>0</v>
      </c>
      <c r="BK580" s="3268">
        <f t="shared" si="345"/>
        <v>0</v>
      </c>
      <c r="BL580" s="3268">
        <f t="shared" si="346"/>
        <v>0</v>
      </c>
      <c r="BM580" s="3268">
        <f t="shared" si="347"/>
        <v>0</v>
      </c>
      <c r="BN580" s="3268">
        <f t="shared" si="348"/>
        <v>0</v>
      </c>
      <c r="BO580" s="3268">
        <f t="shared" si="349"/>
        <v>0</v>
      </c>
      <c r="BP580" s="3268">
        <f t="shared" si="350"/>
        <v>0</v>
      </c>
      <c r="BQ580" s="3268">
        <f t="shared" si="351"/>
        <v>0</v>
      </c>
      <c r="BR580" s="3268">
        <f t="shared" si="352"/>
        <v>0</v>
      </c>
      <c r="BS580" s="3268">
        <f t="shared" si="353"/>
        <v>0</v>
      </c>
      <c r="BT580" s="3320">
        <f t="shared" si="354"/>
        <v>0</v>
      </c>
    </row>
    <row r="581" spans="1:72">
      <c r="A581" s="3265"/>
      <c r="B581" s="3266"/>
      <c r="C581" s="3266"/>
      <c r="D581" s="3267"/>
      <c r="E581" s="3268">
        <f t="shared" si="326"/>
        <v>0</v>
      </c>
      <c r="F581" s="3269"/>
      <c r="G581" s="3270">
        <f t="shared" si="327"/>
        <v>0</v>
      </c>
      <c r="H581" s="3271">
        <f t="shared" si="328"/>
        <v>0</v>
      </c>
      <c r="I581" s="3278"/>
      <c r="J581" s="3278"/>
      <c r="K581" s="3278"/>
      <c r="L581" s="3278"/>
      <c r="M581" s="3278"/>
      <c r="N581" s="3278"/>
      <c r="O581" s="3278"/>
      <c r="P581" s="3278"/>
      <c r="Q581" s="3278"/>
      <c r="R581" s="3278"/>
      <c r="S581" s="3278"/>
      <c r="T581" s="3278"/>
      <c r="U581" s="3278"/>
      <c r="V581" s="3278"/>
      <c r="W581" s="3278"/>
      <c r="X581" s="3278"/>
      <c r="Y581" s="3278"/>
      <c r="Z581" s="3278"/>
      <c r="AA581" s="3278"/>
      <c r="AB581" s="3278"/>
      <c r="AC581" s="3268">
        <f t="shared" si="329"/>
        <v>0</v>
      </c>
      <c r="AD581" s="3288"/>
      <c r="AE581" s="3288"/>
      <c r="AF581" s="3288"/>
      <c r="AG581" s="3288"/>
      <c r="AH581" s="3288"/>
      <c r="AI581" s="3288"/>
      <c r="AJ581" s="3288"/>
      <c r="AK581" s="3288"/>
      <c r="AL581" s="3288"/>
      <c r="AM581" s="3288"/>
      <c r="AN581" s="3288"/>
      <c r="AO581" s="3288"/>
      <c r="AP581" s="3288"/>
      <c r="AQ581" s="3288"/>
      <c r="AR581" s="3288"/>
      <c r="AS581" s="3288"/>
      <c r="AT581" s="3298"/>
      <c r="AU581" s="3299"/>
      <c r="AV581" s="972">
        <f t="shared" si="330"/>
        <v>0</v>
      </c>
      <c r="AW581" s="972">
        <f t="shared" si="331"/>
        <v>0</v>
      </c>
      <c r="AX581" s="972">
        <f t="shared" si="332"/>
        <v>0</v>
      </c>
      <c r="AY581" s="3313">
        <f t="shared" si="333"/>
        <v>0</v>
      </c>
      <c r="AZ581" s="3268">
        <f t="shared" si="334"/>
        <v>0</v>
      </c>
      <c r="BA581" s="3268">
        <f t="shared" si="335"/>
        <v>0</v>
      </c>
      <c r="BB581" s="3268">
        <f t="shared" si="336"/>
        <v>0</v>
      </c>
      <c r="BC581" s="3268">
        <f t="shared" si="337"/>
        <v>0</v>
      </c>
      <c r="BD581" s="3268">
        <f t="shared" si="338"/>
        <v>0</v>
      </c>
      <c r="BE581" s="3268">
        <f t="shared" si="339"/>
        <v>0</v>
      </c>
      <c r="BF581" s="3268">
        <f t="shared" si="340"/>
        <v>0</v>
      </c>
      <c r="BG581" s="3268">
        <f t="shared" si="341"/>
        <v>0</v>
      </c>
      <c r="BH581" s="3268">
        <f t="shared" si="342"/>
        <v>0</v>
      </c>
      <c r="BI581" s="3268">
        <f t="shared" si="343"/>
        <v>0</v>
      </c>
      <c r="BJ581" s="3268">
        <f t="shared" si="344"/>
        <v>0</v>
      </c>
      <c r="BK581" s="3268">
        <f t="shared" si="345"/>
        <v>0</v>
      </c>
      <c r="BL581" s="3268">
        <f t="shared" si="346"/>
        <v>0</v>
      </c>
      <c r="BM581" s="3268">
        <f t="shared" si="347"/>
        <v>0</v>
      </c>
      <c r="BN581" s="3268">
        <f t="shared" si="348"/>
        <v>0</v>
      </c>
      <c r="BO581" s="3268">
        <f t="shared" si="349"/>
        <v>0</v>
      </c>
      <c r="BP581" s="3268">
        <f t="shared" si="350"/>
        <v>0</v>
      </c>
      <c r="BQ581" s="3268">
        <f t="shared" si="351"/>
        <v>0</v>
      </c>
      <c r="BR581" s="3268">
        <f t="shared" si="352"/>
        <v>0</v>
      </c>
      <c r="BS581" s="3268">
        <f t="shared" si="353"/>
        <v>0</v>
      </c>
      <c r="BT581" s="3320">
        <f t="shared" si="354"/>
        <v>0</v>
      </c>
    </row>
    <row r="582" spans="1:72">
      <c r="A582" s="3265"/>
      <c r="B582" s="3266"/>
      <c r="C582" s="3266"/>
      <c r="D582" s="3267"/>
      <c r="E582" s="3268">
        <f t="shared" si="326"/>
        <v>0</v>
      </c>
      <c r="F582" s="3269"/>
      <c r="G582" s="3270">
        <f t="shared" si="327"/>
        <v>0</v>
      </c>
      <c r="H582" s="3271">
        <f t="shared" si="328"/>
        <v>0</v>
      </c>
      <c r="I582" s="3278"/>
      <c r="J582" s="3278"/>
      <c r="K582" s="3278"/>
      <c r="L582" s="3278"/>
      <c r="M582" s="3278"/>
      <c r="N582" s="3278"/>
      <c r="O582" s="3278"/>
      <c r="P582" s="3278"/>
      <c r="Q582" s="3278"/>
      <c r="R582" s="3278"/>
      <c r="S582" s="3278"/>
      <c r="T582" s="3278"/>
      <c r="U582" s="3278"/>
      <c r="V582" s="3278"/>
      <c r="W582" s="3278"/>
      <c r="X582" s="3278"/>
      <c r="Y582" s="3278"/>
      <c r="Z582" s="3278"/>
      <c r="AA582" s="3278"/>
      <c r="AB582" s="3278"/>
      <c r="AC582" s="3268">
        <f t="shared" si="329"/>
        <v>0</v>
      </c>
      <c r="AD582" s="3288"/>
      <c r="AE582" s="3288"/>
      <c r="AF582" s="3288"/>
      <c r="AG582" s="3288"/>
      <c r="AH582" s="3288"/>
      <c r="AI582" s="3288"/>
      <c r="AJ582" s="3288"/>
      <c r="AK582" s="3288"/>
      <c r="AL582" s="3288"/>
      <c r="AM582" s="3288"/>
      <c r="AN582" s="3288"/>
      <c r="AO582" s="3288"/>
      <c r="AP582" s="3288"/>
      <c r="AQ582" s="3288"/>
      <c r="AR582" s="3288"/>
      <c r="AS582" s="3288"/>
      <c r="AT582" s="3298"/>
      <c r="AU582" s="3299"/>
      <c r="AV582" s="972">
        <f t="shared" si="330"/>
        <v>0</v>
      </c>
      <c r="AW582" s="972">
        <f t="shared" si="331"/>
        <v>0</v>
      </c>
      <c r="AX582" s="972">
        <f t="shared" si="332"/>
        <v>0</v>
      </c>
      <c r="AY582" s="3313">
        <f t="shared" si="333"/>
        <v>0</v>
      </c>
      <c r="AZ582" s="3268">
        <f t="shared" si="334"/>
        <v>0</v>
      </c>
      <c r="BA582" s="3268">
        <f t="shared" si="335"/>
        <v>0</v>
      </c>
      <c r="BB582" s="3268">
        <f t="shared" si="336"/>
        <v>0</v>
      </c>
      <c r="BC582" s="3268">
        <f t="shared" si="337"/>
        <v>0</v>
      </c>
      <c r="BD582" s="3268">
        <f t="shared" si="338"/>
        <v>0</v>
      </c>
      <c r="BE582" s="3268">
        <f t="shared" si="339"/>
        <v>0</v>
      </c>
      <c r="BF582" s="3268">
        <f t="shared" si="340"/>
        <v>0</v>
      </c>
      <c r="BG582" s="3268">
        <f t="shared" si="341"/>
        <v>0</v>
      </c>
      <c r="BH582" s="3268">
        <f t="shared" si="342"/>
        <v>0</v>
      </c>
      <c r="BI582" s="3268">
        <f t="shared" si="343"/>
        <v>0</v>
      </c>
      <c r="BJ582" s="3268">
        <f t="shared" si="344"/>
        <v>0</v>
      </c>
      <c r="BK582" s="3268">
        <f t="shared" si="345"/>
        <v>0</v>
      </c>
      <c r="BL582" s="3268">
        <f t="shared" si="346"/>
        <v>0</v>
      </c>
      <c r="BM582" s="3268">
        <f t="shared" si="347"/>
        <v>0</v>
      </c>
      <c r="BN582" s="3268">
        <f t="shared" si="348"/>
        <v>0</v>
      </c>
      <c r="BO582" s="3268">
        <f t="shared" si="349"/>
        <v>0</v>
      </c>
      <c r="BP582" s="3268">
        <f t="shared" si="350"/>
        <v>0</v>
      </c>
      <c r="BQ582" s="3268">
        <f t="shared" si="351"/>
        <v>0</v>
      </c>
      <c r="BR582" s="3268">
        <f t="shared" si="352"/>
        <v>0</v>
      </c>
      <c r="BS582" s="3268">
        <f t="shared" si="353"/>
        <v>0</v>
      </c>
      <c r="BT582" s="3320">
        <f t="shared" si="354"/>
        <v>0</v>
      </c>
    </row>
    <row r="583" spans="1:72">
      <c r="A583" s="3265"/>
      <c r="B583" s="3266"/>
      <c r="C583" s="3266"/>
      <c r="D583" s="3267"/>
      <c r="E583" s="3268">
        <f t="shared" si="326"/>
        <v>0</v>
      </c>
      <c r="F583" s="3269"/>
      <c r="G583" s="3270">
        <f t="shared" si="327"/>
        <v>0</v>
      </c>
      <c r="H583" s="3271">
        <f t="shared" si="328"/>
        <v>0</v>
      </c>
      <c r="I583" s="3278"/>
      <c r="J583" s="3278"/>
      <c r="K583" s="3278"/>
      <c r="L583" s="3278"/>
      <c r="M583" s="3278"/>
      <c r="N583" s="3278"/>
      <c r="O583" s="3278"/>
      <c r="P583" s="3278"/>
      <c r="Q583" s="3278"/>
      <c r="R583" s="3278"/>
      <c r="S583" s="3278"/>
      <c r="T583" s="3278"/>
      <c r="U583" s="3278"/>
      <c r="V583" s="3278"/>
      <c r="W583" s="3278"/>
      <c r="X583" s="3278"/>
      <c r="Y583" s="3278"/>
      <c r="Z583" s="3278"/>
      <c r="AA583" s="3278"/>
      <c r="AB583" s="3278"/>
      <c r="AC583" s="3268">
        <f t="shared" si="329"/>
        <v>0</v>
      </c>
      <c r="AD583" s="3288"/>
      <c r="AE583" s="3288"/>
      <c r="AF583" s="3288"/>
      <c r="AG583" s="3288"/>
      <c r="AH583" s="3288"/>
      <c r="AI583" s="3288"/>
      <c r="AJ583" s="3288"/>
      <c r="AK583" s="3288"/>
      <c r="AL583" s="3288"/>
      <c r="AM583" s="3288"/>
      <c r="AN583" s="3288"/>
      <c r="AO583" s="3288"/>
      <c r="AP583" s="3288"/>
      <c r="AQ583" s="3288"/>
      <c r="AR583" s="3288"/>
      <c r="AS583" s="3288"/>
      <c r="AT583" s="3298"/>
      <c r="AU583" s="3299"/>
      <c r="AV583" s="972">
        <f t="shared" si="330"/>
        <v>0</v>
      </c>
      <c r="AW583" s="972">
        <f t="shared" si="331"/>
        <v>0</v>
      </c>
      <c r="AX583" s="972">
        <f t="shared" si="332"/>
        <v>0</v>
      </c>
      <c r="AY583" s="3313">
        <f t="shared" si="333"/>
        <v>0</v>
      </c>
      <c r="AZ583" s="3268">
        <f t="shared" si="334"/>
        <v>0</v>
      </c>
      <c r="BA583" s="3268">
        <f t="shared" si="335"/>
        <v>0</v>
      </c>
      <c r="BB583" s="3268">
        <f t="shared" si="336"/>
        <v>0</v>
      </c>
      <c r="BC583" s="3268">
        <f t="shared" si="337"/>
        <v>0</v>
      </c>
      <c r="BD583" s="3268">
        <f t="shared" si="338"/>
        <v>0</v>
      </c>
      <c r="BE583" s="3268">
        <f t="shared" si="339"/>
        <v>0</v>
      </c>
      <c r="BF583" s="3268">
        <f t="shared" si="340"/>
        <v>0</v>
      </c>
      <c r="BG583" s="3268">
        <f t="shared" si="341"/>
        <v>0</v>
      </c>
      <c r="BH583" s="3268">
        <f t="shared" si="342"/>
        <v>0</v>
      </c>
      <c r="BI583" s="3268">
        <f t="shared" si="343"/>
        <v>0</v>
      </c>
      <c r="BJ583" s="3268">
        <f t="shared" si="344"/>
        <v>0</v>
      </c>
      <c r="BK583" s="3268">
        <f t="shared" si="345"/>
        <v>0</v>
      </c>
      <c r="BL583" s="3268">
        <f t="shared" si="346"/>
        <v>0</v>
      </c>
      <c r="BM583" s="3268">
        <f t="shared" si="347"/>
        <v>0</v>
      </c>
      <c r="BN583" s="3268">
        <f t="shared" si="348"/>
        <v>0</v>
      </c>
      <c r="BO583" s="3268">
        <f t="shared" si="349"/>
        <v>0</v>
      </c>
      <c r="BP583" s="3268">
        <f t="shared" si="350"/>
        <v>0</v>
      </c>
      <c r="BQ583" s="3268">
        <f t="shared" si="351"/>
        <v>0</v>
      </c>
      <c r="BR583" s="3268">
        <f t="shared" si="352"/>
        <v>0</v>
      </c>
      <c r="BS583" s="3268">
        <f t="shared" si="353"/>
        <v>0</v>
      </c>
      <c r="BT583" s="3320">
        <f t="shared" si="354"/>
        <v>0</v>
      </c>
    </row>
    <row r="584" spans="1:72">
      <c r="A584" s="3265"/>
      <c r="B584" s="3266"/>
      <c r="C584" s="3266"/>
      <c r="D584" s="3267"/>
      <c r="E584" s="3268">
        <f t="shared" si="326"/>
        <v>0</v>
      </c>
      <c r="F584" s="3269"/>
      <c r="G584" s="3270">
        <f t="shared" si="327"/>
        <v>0</v>
      </c>
      <c r="H584" s="3271">
        <f t="shared" si="328"/>
        <v>0</v>
      </c>
      <c r="I584" s="3278"/>
      <c r="J584" s="3278"/>
      <c r="K584" s="3278"/>
      <c r="L584" s="3278"/>
      <c r="M584" s="3278"/>
      <c r="N584" s="3278"/>
      <c r="O584" s="3278"/>
      <c r="P584" s="3278"/>
      <c r="Q584" s="3278"/>
      <c r="R584" s="3278"/>
      <c r="S584" s="3278"/>
      <c r="T584" s="3278"/>
      <c r="U584" s="3278"/>
      <c r="V584" s="3278"/>
      <c r="W584" s="3278"/>
      <c r="X584" s="3278"/>
      <c r="Y584" s="3278"/>
      <c r="Z584" s="3278"/>
      <c r="AA584" s="3278"/>
      <c r="AB584" s="3278"/>
      <c r="AC584" s="3268">
        <f t="shared" si="329"/>
        <v>0</v>
      </c>
      <c r="AD584" s="3288"/>
      <c r="AE584" s="3288"/>
      <c r="AF584" s="3288"/>
      <c r="AG584" s="3288"/>
      <c r="AH584" s="3288"/>
      <c r="AI584" s="3288"/>
      <c r="AJ584" s="3288"/>
      <c r="AK584" s="3288"/>
      <c r="AL584" s="3288"/>
      <c r="AM584" s="3288"/>
      <c r="AN584" s="3288"/>
      <c r="AO584" s="3288"/>
      <c r="AP584" s="3288"/>
      <c r="AQ584" s="3288"/>
      <c r="AR584" s="3288"/>
      <c r="AS584" s="3288"/>
      <c r="AT584" s="3298"/>
      <c r="AU584" s="3299"/>
      <c r="AV584" s="972">
        <f t="shared" si="330"/>
        <v>0</v>
      </c>
      <c r="AW584" s="972">
        <f t="shared" si="331"/>
        <v>0</v>
      </c>
      <c r="AX584" s="972">
        <f t="shared" si="332"/>
        <v>0</v>
      </c>
      <c r="AY584" s="3313">
        <f t="shared" si="333"/>
        <v>0</v>
      </c>
      <c r="AZ584" s="3268">
        <f t="shared" si="334"/>
        <v>0</v>
      </c>
      <c r="BA584" s="3268">
        <f t="shared" si="335"/>
        <v>0</v>
      </c>
      <c r="BB584" s="3268">
        <f t="shared" si="336"/>
        <v>0</v>
      </c>
      <c r="BC584" s="3268">
        <f t="shared" si="337"/>
        <v>0</v>
      </c>
      <c r="BD584" s="3268">
        <f t="shared" si="338"/>
        <v>0</v>
      </c>
      <c r="BE584" s="3268">
        <f t="shared" si="339"/>
        <v>0</v>
      </c>
      <c r="BF584" s="3268">
        <f t="shared" si="340"/>
        <v>0</v>
      </c>
      <c r="BG584" s="3268">
        <f t="shared" si="341"/>
        <v>0</v>
      </c>
      <c r="BH584" s="3268">
        <f t="shared" si="342"/>
        <v>0</v>
      </c>
      <c r="BI584" s="3268">
        <f t="shared" si="343"/>
        <v>0</v>
      </c>
      <c r="BJ584" s="3268">
        <f t="shared" si="344"/>
        <v>0</v>
      </c>
      <c r="BK584" s="3268">
        <f t="shared" si="345"/>
        <v>0</v>
      </c>
      <c r="BL584" s="3268">
        <f t="shared" si="346"/>
        <v>0</v>
      </c>
      <c r="BM584" s="3268">
        <f t="shared" si="347"/>
        <v>0</v>
      </c>
      <c r="BN584" s="3268">
        <f t="shared" si="348"/>
        <v>0</v>
      </c>
      <c r="BO584" s="3268">
        <f t="shared" si="349"/>
        <v>0</v>
      </c>
      <c r="BP584" s="3268">
        <f t="shared" si="350"/>
        <v>0</v>
      </c>
      <c r="BQ584" s="3268">
        <f t="shared" si="351"/>
        <v>0</v>
      </c>
      <c r="BR584" s="3268">
        <f t="shared" si="352"/>
        <v>0</v>
      </c>
      <c r="BS584" s="3268">
        <f t="shared" si="353"/>
        <v>0</v>
      </c>
      <c r="BT584" s="3320">
        <f t="shared" si="354"/>
        <v>0</v>
      </c>
    </row>
    <row r="585" spans="1:72">
      <c r="A585" s="3265"/>
      <c r="B585" s="3265"/>
      <c r="C585" s="3265"/>
      <c r="D585" s="3267"/>
      <c r="E585" s="3268">
        <f t="shared" si="326"/>
        <v>0</v>
      </c>
      <c r="F585" s="3321"/>
      <c r="G585" s="3270">
        <f t="shared" si="327"/>
        <v>0</v>
      </c>
      <c r="H585" s="3271">
        <f t="shared" si="328"/>
        <v>0</v>
      </c>
      <c r="I585" s="3322"/>
      <c r="J585" s="3322"/>
      <c r="K585" s="3278"/>
      <c r="L585" s="3278"/>
      <c r="M585" s="3278"/>
      <c r="N585" s="3278"/>
      <c r="O585" s="3278"/>
      <c r="P585" s="3278"/>
      <c r="Q585" s="3278"/>
      <c r="R585" s="3278"/>
      <c r="S585" s="3278"/>
      <c r="T585" s="3278"/>
      <c r="U585" s="3278"/>
      <c r="V585" s="3278"/>
      <c r="W585" s="3278"/>
      <c r="X585" s="3278"/>
      <c r="Y585" s="3278"/>
      <c r="Z585" s="3278"/>
      <c r="AA585" s="3278"/>
      <c r="AB585" s="3278"/>
      <c r="AC585" s="3268">
        <f t="shared" si="329"/>
        <v>0</v>
      </c>
      <c r="AD585" s="3288"/>
      <c r="AE585" s="3288"/>
      <c r="AF585" s="3288"/>
      <c r="AG585" s="3288"/>
      <c r="AH585" s="3288"/>
      <c r="AI585" s="3288"/>
      <c r="AJ585" s="3288"/>
      <c r="AK585" s="3288"/>
      <c r="AL585" s="3288"/>
      <c r="AM585" s="3288"/>
      <c r="AN585" s="3288"/>
      <c r="AO585" s="3288"/>
      <c r="AP585" s="3288"/>
      <c r="AQ585" s="3288"/>
      <c r="AR585" s="3288"/>
      <c r="AS585" s="3288"/>
      <c r="AT585" s="3288"/>
      <c r="AU585" s="3323"/>
      <c r="AV585" s="972">
        <f t="shared" si="330"/>
        <v>0</v>
      </c>
      <c r="AW585" s="972">
        <f t="shared" si="331"/>
        <v>0</v>
      </c>
      <c r="AX585" s="972">
        <f t="shared" si="332"/>
        <v>0</v>
      </c>
      <c r="AY585" s="3313">
        <f t="shared" si="333"/>
        <v>0</v>
      </c>
      <c r="AZ585" s="3268">
        <f t="shared" si="334"/>
        <v>0</v>
      </c>
      <c r="BA585" s="3268">
        <f t="shared" si="335"/>
        <v>0</v>
      </c>
      <c r="BB585" s="3268">
        <f t="shared" si="336"/>
        <v>0</v>
      </c>
      <c r="BC585" s="3268">
        <f t="shared" si="337"/>
        <v>0</v>
      </c>
      <c r="BD585" s="3268">
        <f t="shared" si="338"/>
        <v>0</v>
      </c>
      <c r="BE585" s="3268">
        <f t="shared" si="339"/>
        <v>0</v>
      </c>
      <c r="BF585" s="3268">
        <f t="shared" si="340"/>
        <v>0</v>
      </c>
      <c r="BG585" s="3268">
        <f t="shared" si="341"/>
        <v>0</v>
      </c>
      <c r="BH585" s="3268">
        <f t="shared" si="342"/>
        <v>0</v>
      </c>
      <c r="BI585" s="3268">
        <f t="shared" si="343"/>
        <v>0</v>
      </c>
      <c r="BJ585" s="3268">
        <f t="shared" si="344"/>
        <v>0</v>
      </c>
      <c r="BK585" s="3268">
        <f t="shared" si="345"/>
        <v>0</v>
      </c>
      <c r="BL585" s="3268">
        <f t="shared" si="346"/>
        <v>0</v>
      </c>
      <c r="BM585" s="3268">
        <f t="shared" si="347"/>
        <v>0</v>
      </c>
      <c r="BN585" s="3268">
        <f t="shared" si="348"/>
        <v>0</v>
      </c>
      <c r="BO585" s="3268">
        <f t="shared" si="349"/>
        <v>0</v>
      </c>
      <c r="BP585" s="3268">
        <f t="shared" si="350"/>
        <v>0</v>
      </c>
      <c r="BQ585" s="3268">
        <f t="shared" si="351"/>
        <v>0</v>
      </c>
      <c r="BR585" s="3268">
        <f t="shared" si="352"/>
        <v>0</v>
      </c>
      <c r="BS585" s="3268">
        <f t="shared" si="353"/>
        <v>0</v>
      </c>
      <c r="BT585" s="3320">
        <f t="shared" si="354"/>
        <v>0</v>
      </c>
    </row>
    <row r="586" spans="1:72">
      <c r="A586" s="3265"/>
      <c r="B586" s="3265"/>
      <c r="C586" s="3265"/>
      <c r="D586" s="3267"/>
      <c r="E586" s="3268">
        <f t="shared" si="326"/>
        <v>0</v>
      </c>
      <c r="F586" s="3321"/>
      <c r="G586" s="3270">
        <f t="shared" si="327"/>
        <v>0</v>
      </c>
      <c r="H586" s="3271">
        <f t="shared" si="328"/>
        <v>0</v>
      </c>
      <c r="I586" s="3278"/>
      <c r="J586" s="3278"/>
      <c r="K586" s="3278"/>
      <c r="L586" s="3278"/>
      <c r="M586" s="3278"/>
      <c r="N586" s="3278"/>
      <c r="O586" s="3278"/>
      <c r="P586" s="3278"/>
      <c r="Q586" s="3278"/>
      <c r="R586" s="3278"/>
      <c r="S586" s="3278"/>
      <c r="T586" s="3278"/>
      <c r="U586" s="3278"/>
      <c r="V586" s="3278"/>
      <c r="W586" s="3278"/>
      <c r="X586" s="3278"/>
      <c r="Y586" s="3278"/>
      <c r="Z586" s="3278"/>
      <c r="AA586" s="3278"/>
      <c r="AB586" s="3278"/>
      <c r="AC586" s="3268">
        <f t="shared" si="329"/>
        <v>0</v>
      </c>
      <c r="AD586" s="3288"/>
      <c r="AE586" s="3288"/>
      <c r="AF586" s="3288"/>
      <c r="AG586" s="3288"/>
      <c r="AH586" s="3288"/>
      <c r="AI586" s="3288"/>
      <c r="AJ586" s="3288"/>
      <c r="AK586" s="3288"/>
      <c r="AL586" s="3288"/>
      <c r="AM586" s="3288"/>
      <c r="AN586" s="3288"/>
      <c r="AO586" s="3288"/>
      <c r="AP586" s="3288"/>
      <c r="AQ586" s="3288"/>
      <c r="AR586" s="3288"/>
      <c r="AS586" s="3288"/>
      <c r="AT586" s="3288"/>
      <c r="AU586" s="3323"/>
      <c r="AV586" s="972">
        <f t="shared" si="330"/>
        <v>0</v>
      </c>
      <c r="AW586" s="972">
        <f t="shared" si="331"/>
        <v>0</v>
      </c>
      <c r="AX586" s="972">
        <f t="shared" si="332"/>
        <v>0</v>
      </c>
      <c r="AY586" s="3313">
        <f t="shared" si="333"/>
        <v>0</v>
      </c>
      <c r="AZ586" s="3268">
        <f t="shared" si="334"/>
        <v>0</v>
      </c>
      <c r="BA586" s="3268">
        <f t="shared" si="335"/>
        <v>0</v>
      </c>
      <c r="BB586" s="3268">
        <f t="shared" si="336"/>
        <v>0</v>
      </c>
      <c r="BC586" s="3268">
        <f t="shared" si="337"/>
        <v>0</v>
      </c>
      <c r="BD586" s="3268">
        <f t="shared" si="338"/>
        <v>0</v>
      </c>
      <c r="BE586" s="3268">
        <f t="shared" si="339"/>
        <v>0</v>
      </c>
      <c r="BF586" s="3268">
        <f t="shared" si="340"/>
        <v>0</v>
      </c>
      <c r="BG586" s="3268">
        <f t="shared" si="341"/>
        <v>0</v>
      </c>
      <c r="BH586" s="3268">
        <f t="shared" si="342"/>
        <v>0</v>
      </c>
      <c r="BI586" s="3268">
        <f t="shared" si="343"/>
        <v>0</v>
      </c>
      <c r="BJ586" s="3268">
        <f t="shared" si="344"/>
        <v>0</v>
      </c>
      <c r="BK586" s="3268">
        <f t="shared" si="345"/>
        <v>0</v>
      </c>
      <c r="BL586" s="3268">
        <f t="shared" si="346"/>
        <v>0</v>
      </c>
      <c r="BM586" s="3268">
        <f t="shared" si="347"/>
        <v>0</v>
      </c>
      <c r="BN586" s="3268">
        <f t="shared" si="348"/>
        <v>0</v>
      </c>
      <c r="BO586" s="3268">
        <f t="shared" si="349"/>
        <v>0</v>
      </c>
      <c r="BP586" s="3268">
        <f t="shared" si="350"/>
        <v>0</v>
      </c>
      <c r="BQ586" s="3268">
        <f t="shared" si="351"/>
        <v>0</v>
      </c>
      <c r="BR586" s="3268">
        <f t="shared" si="352"/>
        <v>0</v>
      </c>
      <c r="BS586" s="3268">
        <f t="shared" si="353"/>
        <v>0</v>
      </c>
      <c r="BT586" s="3320">
        <f t="shared" si="354"/>
        <v>0</v>
      </c>
    </row>
    <row r="587" spans="1:72">
      <c r="A587" s="3265"/>
      <c r="B587" s="3265"/>
      <c r="C587" s="3265"/>
      <c r="D587" s="3267"/>
      <c r="E587" s="3268">
        <f t="shared" si="326"/>
        <v>0</v>
      </c>
      <c r="F587" s="3321"/>
      <c r="G587" s="3270">
        <f t="shared" si="327"/>
        <v>0</v>
      </c>
      <c r="H587" s="3271">
        <f t="shared" si="328"/>
        <v>0</v>
      </c>
      <c r="I587" s="3278"/>
      <c r="J587" s="3278"/>
      <c r="K587" s="3278"/>
      <c r="L587" s="3278"/>
      <c r="M587" s="3278"/>
      <c r="N587" s="3278"/>
      <c r="O587" s="3278"/>
      <c r="P587" s="3278"/>
      <c r="Q587" s="3278"/>
      <c r="R587" s="3278"/>
      <c r="S587" s="3278"/>
      <c r="T587" s="3278"/>
      <c r="U587" s="3278"/>
      <c r="V587" s="3278"/>
      <c r="W587" s="3278"/>
      <c r="X587" s="3278"/>
      <c r="Y587" s="3278"/>
      <c r="Z587" s="3278"/>
      <c r="AA587" s="3278"/>
      <c r="AB587" s="3278"/>
      <c r="AC587" s="3268">
        <f t="shared" si="329"/>
        <v>0</v>
      </c>
      <c r="AD587" s="3288"/>
      <c r="AE587" s="3288"/>
      <c r="AF587" s="3288"/>
      <c r="AG587" s="3288"/>
      <c r="AH587" s="3288"/>
      <c r="AI587" s="3288"/>
      <c r="AJ587" s="3288"/>
      <c r="AK587" s="3288"/>
      <c r="AL587" s="3288"/>
      <c r="AM587" s="3288"/>
      <c r="AN587" s="3288"/>
      <c r="AO587" s="3288"/>
      <c r="AP587" s="3288"/>
      <c r="AQ587" s="3288"/>
      <c r="AR587" s="3288"/>
      <c r="AS587" s="3288"/>
      <c r="AT587" s="3288"/>
      <c r="AU587" s="3323"/>
      <c r="AV587" s="972">
        <f t="shared" si="330"/>
        <v>0</v>
      </c>
      <c r="AW587" s="972">
        <f t="shared" si="331"/>
        <v>0</v>
      </c>
      <c r="AX587" s="972">
        <f t="shared" si="332"/>
        <v>0</v>
      </c>
      <c r="AY587" s="3313">
        <f t="shared" si="333"/>
        <v>0</v>
      </c>
      <c r="AZ587" s="3268">
        <f t="shared" si="334"/>
        <v>0</v>
      </c>
      <c r="BA587" s="3268">
        <f t="shared" si="335"/>
        <v>0</v>
      </c>
      <c r="BB587" s="3268">
        <f t="shared" si="336"/>
        <v>0</v>
      </c>
      <c r="BC587" s="3268">
        <f t="shared" si="337"/>
        <v>0</v>
      </c>
      <c r="BD587" s="3268">
        <f t="shared" si="338"/>
        <v>0</v>
      </c>
      <c r="BE587" s="3268">
        <f t="shared" si="339"/>
        <v>0</v>
      </c>
      <c r="BF587" s="3268">
        <f t="shared" si="340"/>
        <v>0</v>
      </c>
      <c r="BG587" s="3268">
        <f t="shared" si="341"/>
        <v>0</v>
      </c>
      <c r="BH587" s="3268">
        <f t="shared" si="342"/>
        <v>0</v>
      </c>
      <c r="BI587" s="3268">
        <f t="shared" si="343"/>
        <v>0</v>
      </c>
      <c r="BJ587" s="3268">
        <f t="shared" si="344"/>
        <v>0</v>
      </c>
      <c r="BK587" s="3268">
        <f t="shared" si="345"/>
        <v>0</v>
      </c>
      <c r="BL587" s="3268">
        <f t="shared" si="346"/>
        <v>0</v>
      </c>
      <c r="BM587" s="3268">
        <f t="shared" si="347"/>
        <v>0</v>
      </c>
      <c r="BN587" s="3268">
        <f t="shared" si="348"/>
        <v>0</v>
      </c>
      <c r="BO587" s="3268">
        <f t="shared" si="349"/>
        <v>0</v>
      </c>
      <c r="BP587" s="3268">
        <f t="shared" si="350"/>
        <v>0</v>
      </c>
      <c r="BQ587" s="3268">
        <f t="shared" si="351"/>
        <v>0</v>
      </c>
      <c r="BR587" s="3268">
        <f t="shared" si="352"/>
        <v>0</v>
      </c>
      <c r="BS587" s="3268">
        <f t="shared" si="353"/>
        <v>0</v>
      </c>
      <c r="BT587" s="3320">
        <f t="shared" si="354"/>
        <v>0</v>
      </c>
    </row>
    <row r="588" s="3234" customFormat="1" spans="1:50">
      <c r="A588" s="3324"/>
      <c r="B588" s="3324"/>
      <c r="C588" s="3324"/>
      <c r="D588" s="3324"/>
      <c r="E588" s="3325"/>
      <c r="F588" s="3325"/>
      <c r="G588" s="3324"/>
      <c r="H588" s="3325"/>
      <c r="I588" s="3325"/>
      <c r="J588" s="3325"/>
      <c r="K588" s="3325"/>
      <c r="L588" s="3325"/>
      <c r="M588" s="3325"/>
      <c r="N588" s="3325"/>
      <c r="O588" s="3325"/>
      <c r="P588" s="3325"/>
      <c r="Q588" s="3325"/>
      <c r="R588" s="3325"/>
      <c r="S588" s="3325"/>
      <c r="T588" s="3325"/>
      <c r="U588" s="3325"/>
      <c r="V588" s="3325"/>
      <c r="W588" s="3325"/>
      <c r="X588" s="3325"/>
      <c r="Y588" s="3325"/>
      <c r="Z588" s="3325"/>
      <c r="AA588" s="3325"/>
      <c r="AB588" s="3325"/>
      <c r="AC588" s="3325"/>
      <c r="AD588" s="3325"/>
      <c r="AE588" s="3325"/>
      <c r="AF588" s="3325"/>
      <c r="AG588" s="3325"/>
      <c r="AH588" s="3325"/>
      <c r="AI588" s="3325"/>
      <c r="AJ588" s="3325"/>
      <c r="AK588" s="3325"/>
      <c r="AL588" s="3325"/>
      <c r="AM588" s="3325"/>
      <c r="AN588" s="3325"/>
      <c r="AO588" s="3325"/>
      <c r="AP588" s="3325"/>
      <c r="AQ588" s="3325"/>
      <c r="AR588" s="3325"/>
      <c r="AS588" s="3325"/>
      <c r="AT588" s="3325"/>
      <c r="AU588" s="3324"/>
      <c r="AV588" s="3324"/>
      <c r="AW588" s="3324"/>
      <c r="AX588" s="3324"/>
    </row>
    <row r="589" s="3235" customFormat="1" spans="3:4">
      <c r="C589" s="3326"/>
      <c r="D589" s="3326"/>
    </row>
    <row r="590" s="3235" customFormat="1" spans="3:4">
      <c r="C590" s="3326"/>
      <c r="D590" s="3326"/>
    </row>
    <row r="593" spans="2:2">
      <c r="B593" s="332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36" customWidth="1"/>
    <col min="2" max="2" width="10.25" style="3136" customWidth="1"/>
    <col min="3" max="3" width="18.5" style="3136" customWidth="1"/>
    <col min="4" max="4" width="11.625" style="3136" customWidth="1"/>
    <col min="5" max="5" width="13.375" style="3136" customWidth="1"/>
    <col min="6" max="8" width="11.5" style="3136" customWidth="1"/>
    <col min="9" max="9" width="11.125" style="3136" customWidth="1"/>
    <col min="10" max="10" width="3.125" style="3137" customWidth="1"/>
    <col min="11" max="16" width="10" style="3136" customWidth="1"/>
    <col min="17" max="17" width="2.625" style="3136" customWidth="1"/>
    <col min="18" max="18" width="9.375" style="3136" customWidth="1"/>
    <col min="19" max="19" width="10.5" style="3136" customWidth="1"/>
    <col min="20" max="16384" width="9.25" style="3136"/>
  </cols>
  <sheetData>
    <row r="1" ht="19.5" spans="1:16">
      <c r="A1" s="2493" t="s">
        <v>556</v>
      </c>
      <c r="B1" s="2579"/>
      <c r="C1" s="2579"/>
      <c r="D1" s="2579"/>
      <c r="E1" s="2579"/>
      <c r="F1" s="2579"/>
      <c r="G1" s="2579"/>
      <c r="H1" s="2579"/>
      <c r="I1" s="2579"/>
      <c r="J1" s="2579"/>
      <c r="K1" s="2579"/>
      <c r="L1" s="2579"/>
      <c r="M1" s="2579"/>
      <c r="N1" s="2579"/>
      <c r="O1" s="2579"/>
      <c r="P1" s="2579"/>
    </row>
    <row r="2" spans="1:16">
      <c r="A2" s="2401" t="s">
        <v>557</v>
      </c>
      <c r="B2" s="2401"/>
      <c r="C2" s="2401"/>
      <c r="D2" s="2401" t="s">
        <v>558</v>
      </c>
      <c r="E2" s="3138" t="s">
        <v>559</v>
      </c>
      <c r="F2" s="3139"/>
      <c r="G2" s="3140"/>
      <c r="H2" s="3141"/>
      <c r="I2" s="2757" t="s">
        <v>560</v>
      </c>
      <c r="J2" s="3139"/>
      <c r="K2" s="3139"/>
      <c r="L2" s="3139"/>
      <c r="M2" s="3139"/>
      <c r="N2" s="1104"/>
      <c r="O2" s="3139"/>
      <c r="P2" s="3139"/>
    </row>
    <row r="3" ht="15.75" spans="1:16">
      <c r="A3" s="3142" t="s">
        <v>561</v>
      </c>
      <c r="B3" s="3142"/>
      <c r="C3" s="3142"/>
      <c r="D3" s="3143">
        <f>'数据-基础表'!AY6</f>
        <v>66843.16</v>
      </c>
      <c r="E3" s="3143">
        <f>'数据-基础表'!AZ5</f>
        <v>70118.8</v>
      </c>
      <c r="F3" s="3139"/>
      <c r="G3" s="3144"/>
      <c r="H3" s="2527" t="s">
        <v>562</v>
      </c>
      <c r="I3" s="3207">
        <f>ROUND('数据-基础表'!B3/'数据-基础表'!A3,2)</f>
        <v>1.05</v>
      </c>
      <c r="J3" s="3139"/>
      <c r="K3" s="3139"/>
      <c r="L3" s="3139"/>
      <c r="M3" s="3139"/>
      <c r="N3" s="1104"/>
      <c r="O3" s="3139"/>
      <c r="P3" s="3139"/>
    </row>
    <row r="4" ht="15" spans="1:16">
      <c r="A4" s="2755"/>
      <c r="B4" s="2756"/>
      <c r="C4" s="3145"/>
      <c r="D4" s="3146" t="s">
        <v>558</v>
      </c>
      <c r="E4" s="3147" t="s">
        <v>559</v>
      </c>
      <c r="F4" s="3139"/>
      <c r="G4" s="3148" t="s">
        <v>563</v>
      </c>
      <c r="H4" s="2527" t="s">
        <v>564</v>
      </c>
      <c r="I4" s="3207">
        <f>ROUND(SUMIF('数据-基础表'!I9:AS9,"地上",'数据-基础表'!I5:AS5)/'数据-基础表'!A3,2)</f>
        <v>1.05</v>
      </c>
      <c r="J4" s="3139"/>
      <c r="K4" s="3139"/>
      <c r="L4" s="3139"/>
      <c r="M4" s="3139"/>
      <c r="N4" s="1104"/>
      <c r="O4" s="3139"/>
      <c r="P4" s="3139"/>
    </row>
    <row r="5" spans="1:16">
      <c r="A5" s="3149" t="s">
        <v>565</v>
      </c>
      <c r="B5" s="988" t="s">
        <v>566</v>
      </c>
      <c r="C5" s="988"/>
      <c r="D5" s="3150">
        <f>ROUND($D$3*E5/$E$3,2)</f>
        <v>0</v>
      </c>
      <c r="E5" s="3151">
        <f>SUMIF('数据-基础表'!$11:$11,"住宅",'数据-基础表'!$5:$5)</f>
        <v>0</v>
      </c>
      <c r="F5" s="3139"/>
      <c r="G5" s="3144"/>
      <c r="H5" s="2527" t="s">
        <v>562</v>
      </c>
      <c r="I5" s="3207">
        <f>ROUND(E31/D31,2)</f>
        <v>1.05</v>
      </c>
      <c r="J5" s="3139"/>
      <c r="K5" s="3139"/>
      <c r="L5" s="3139"/>
      <c r="M5" s="3139"/>
      <c r="N5" s="3139"/>
      <c r="O5" s="3139"/>
      <c r="P5" s="3139"/>
    </row>
    <row r="6" ht="15" spans="1:16">
      <c r="A6" s="3152"/>
      <c r="B6" s="988" t="s">
        <v>567</v>
      </c>
      <c r="C6" s="988"/>
      <c r="D6" s="3150">
        <f>ROUND($D$3*E6/$E$3,2)</f>
        <v>66843.16</v>
      </c>
      <c r="E6" s="3151">
        <f>E3-E5</f>
        <v>70118.8</v>
      </c>
      <c r="F6" s="3139"/>
      <c r="G6" s="3153" t="s">
        <v>568</v>
      </c>
      <c r="H6" s="3154" t="s">
        <v>564</v>
      </c>
      <c r="I6" s="3208">
        <f>ROUND(F31/D31,2)</f>
        <v>1.05</v>
      </c>
      <c r="J6" s="3139"/>
      <c r="K6" s="3139"/>
      <c r="L6" s="3139"/>
      <c r="M6" s="3139"/>
      <c r="N6" s="3139"/>
      <c r="O6" s="3139"/>
      <c r="P6" s="3139"/>
    </row>
    <row r="7" ht="15" spans="1:16">
      <c r="A7" s="3155"/>
      <c r="B7" s="3156"/>
      <c r="C7" s="3157"/>
      <c r="D7" s="3146" t="s">
        <v>558</v>
      </c>
      <c r="E7" s="3158" t="s">
        <v>569</v>
      </c>
      <c r="F7" s="3139"/>
      <c r="G7" s="3159" t="s">
        <v>570</v>
      </c>
      <c r="H7" s="3160"/>
      <c r="I7" s="3209"/>
      <c r="J7" s="3139"/>
      <c r="K7" s="3139"/>
      <c r="L7" s="3139"/>
      <c r="M7" s="3139"/>
      <c r="N7" s="3139"/>
      <c r="O7" s="3139"/>
      <c r="P7" s="3139"/>
    </row>
    <row r="8" spans="1:16">
      <c r="A8" s="3149" t="s">
        <v>571</v>
      </c>
      <c r="B8" s="3161" t="s">
        <v>572</v>
      </c>
      <c r="C8" s="3150" t="s">
        <v>573</v>
      </c>
      <c r="D8" s="3150">
        <f t="shared" ref="D8:D15" si="0">ROUND($D$3*E8/$E$3,2)</f>
        <v>66843.16</v>
      </c>
      <c r="E8" s="3162">
        <f>SUMIF('数据-基础表'!BB10:BK10,"地上",'数据-基础表'!BB5:BK5)</f>
        <v>70118.8</v>
      </c>
      <c r="F8" s="3139"/>
      <c r="G8" s="3163"/>
      <c r="H8" s="3163"/>
      <c r="I8" s="3139"/>
      <c r="J8" s="3139"/>
      <c r="K8" s="3139"/>
      <c r="L8" s="3139"/>
      <c r="M8" s="3139"/>
      <c r="N8" s="3139"/>
      <c r="O8" s="3139"/>
      <c r="P8" s="3139"/>
    </row>
    <row r="9" spans="1:16">
      <c r="A9" s="3164"/>
      <c r="B9" s="3165"/>
      <c r="C9" s="3150" t="s">
        <v>574</v>
      </c>
      <c r="D9" s="3150">
        <f t="shared" si="0"/>
        <v>0</v>
      </c>
      <c r="E9" s="3166">
        <v>0</v>
      </c>
      <c r="F9" s="3139"/>
      <c r="G9" s="3163"/>
      <c r="H9" s="3163"/>
      <c r="I9" s="3139"/>
      <c r="J9" s="3139"/>
      <c r="K9" s="3139"/>
      <c r="L9" s="3139"/>
      <c r="M9" s="3139"/>
      <c r="N9" s="3139"/>
      <c r="O9" s="3139"/>
      <c r="P9" s="3139"/>
    </row>
    <row r="10" spans="1:16">
      <c r="A10" s="3164"/>
      <c r="B10" s="3165"/>
      <c r="C10" s="3150" t="s">
        <v>575</v>
      </c>
      <c r="D10" s="3150">
        <f t="shared" si="0"/>
        <v>0</v>
      </c>
      <c r="E10" s="3162">
        <f>SUMPRODUCT(('数据-基础表'!BB10:BK10="地下")*('数据-基础表'!BB11:BK11="商业")*('数据-基础表'!BB5:BK5))</f>
        <v>0</v>
      </c>
      <c r="F10" s="3139"/>
      <c r="G10" s="3163"/>
      <c r="H10" s="3163"/>
      <c r="I10" s="3139"/>
      <c r="J10" s="3139"/>
      <c r="K10" s="3139"/>
      <c r="L10" s="3139"/>
      <c r="M10" s="3139"/>
      <c r="N10" s="3139"/>
      <c r="O10" s="3139"/>
      <c r="P10" s="3139"/>
    </row>
    <row r="11" spans="1:16">
      <c r="A11" s="3164"/>
      <c r="B11" s="3165"/>
      <c r="C11" s="3150" t="s">
        <v>576</v>
      </c>
      <c r="D11" s="3150">
        <f t="shared" si="0"/>
        <v>0</v>
      </c>
      <c r="E11" s="3162">
        <f>SUMPRODUCT(('数据-基础表'!BB10:BK10="地下")*('数据-基础表'!BB11:BK11="办公")*('数据-基础表'!BB5:BK5))+'数据-基础表'!BP5</f>
        <v>0</v>
      </c>
      <c r="F11" s="3139"/>
      <c r="G11" s="3163"/>
      <c r="H11" s="3163"/>
      <c r="I11" s="3139"/>
      <c r="J11" s="3139"/>
      <c r="K11" s="3139"/>
      <c r="L11" s="3139"/>
      <c r="M11" s="3139"/>
      <c r="N11" s="3139"/>
      <c r="O11" s="3139"/>
      <c r="P11" s="3139"/>
    </row>
    <row r="12" spans="1:16">
      <c r="A12" s="3164"/>
      <c r="B12" s="3165"/>
      <c r="C12" s="3150" t="s">
        <v>577</v>
      </c>
      <c r="D12" s="3150">
        <f t="shared" si="0"/>
        <v>0</v>
      </c>
      <c r="E12" s="3162">
        <f>SUMPRODUCT(('数据-基础表'!BB10:BK10="地下")*('数据-基础表'!BB11:BK11="仓储")*('数据-基础表'!BB5:BK5))</f>
        <v>0</v>
      </c>
      <c r="F12" s="3139"/>
      <c r="G12" s="3163"/>
      <c r="H12" s="3163"/>
      <c r="I12" s="3139"/>
      <c r="J12" s="3139"/>
      <c r="K12" s="3139"/>
      <c r="L12" s="3139"/>
      <c r="M12" s="3139"/>
      <c r="N12" s="3139"/>
      <c r="O12" s="3139"/>
      <c r="P12" s="3139"/>
    </row>
    <row r="13" spans="1:16">
      <c r="A13" s="3164"/>
      <c r="B13" s="3165"/>
      <c r="C13" s="3150" t="s">
        <v>578</v>
      </c>
      <c r="D13" s="3150">
        <f t="shared" si="0"/>
        <v>0</v>
      </c>
      <c r="E13" s="3162">
        <f>SUMPRODUCT(('数据-基础表'!BB10:BK10="地下")*('数据-基础表'!BB11:BK11="车库")*('数据-基础表'!BB5:BK5))</f>
        <v>0</v>
      </c>
      <c r="F13" s="3139"/>
      <c r="G13" s="3163"/>
      <c r="H13" s="3163"/>
      <c r="I13" s="3139"/>
      <c r="J13" s="3139"/>
      <c r="K13" s="3139"/>
      <c r="L13" s="3139"/>
      <c r="M13" s="3139"/>
      <c r="N13" s="3139"/>
      <c r="O13" s="3139"/>
      <c r="P13" s="3139"/>
    </row>
    <row r="14" spans="1:16">
      <c r="A14" s="3164"/>
      <c r="B14" s="3165"/>
      <c r="C14" s="3150" t="s">
        <v>579</v>
      </c>
      <c r="D14" s="3150">
        <f t="shared" si="0"/>
        <v>0</v>
      </c>
      <c r="E14" s="3162">
        <f>SUMPRODUCT(('数据-基础表'!BB10:BK10="地下")*('数据-基础表'!BB11:BK11="车库—商业")*('数据-基础表'!BB5:BK5))</f>
        <v>0</v>
      </c>
      <c r="F14" s="3139"/>
      <c r="G14" s="3163"/>
      <c r="H14" s="3163"/>
      <c r="I14" s="3139"/>
      <c r="J14" s="3139"/>
      <c r="K14" s="3139"/>
      <c r="L14" s="3139"/>
      <c r="M14" s="3139"/>
      <c r="N14" s="3139"/>
      <c r="O14" s="3139"/>
      <c r="P14" s="3139"/>
    </row>
    <row r="15" ht="15" spans="1:16">
      <c r="A15" s="3164"/>
      <c r="B15" s="3165"/>
      <c r="C15" s="3150" t="s">
        <v>580</v>
      </c>
      <c r="D15" s="3150">
        <f t="shared" si="0"/>
        <v>0</v>
      </c>
      <c r="E15" s="3162">
        <f>SUMPRODUCT(('数据-基础表'!BB10:BK10="地下")*('数据-基础表'!BB11:BK11="车库—办公")*('数据-基础表'!BB5:BK5))</f>
        <v>0</v>
      </c>
      <c r="F15" s="3139"/>
      <c r="G15" s="3163"/>
      <c r="H15" s="3163"/>
      <c r="I15" s="3139"/>
      <c r="J15" s="3139"/>
      <c r="K15" s="3139"/>
      <c r="L15" s="3139"/>
      <c r="M15" s="3139"/>
      <c r="N15" s="3139"/>
      <c r="O15" s="3139"/>
      <c r="P15" s="3139"/>
    </row>
    <row r="16" ht="15" spans="1:16">
      <c r="A16" s="3152"/>
      <c r="B16" s="3165"/>
      <c r="C16" s="3161" t="s">
        <v>581</v>
      </c>
      <c r="D16" s="3161">
        <f>SUM(D8:D15)</f>
        <v>66843.16</v>
      </c>
      <c r="E16" s="3167">
        <f>SUM(E8:E15)</f>
        <v>70118.8</v>
      </c>
      <c r="F16" s="3139"/>
      <c r="G16" s="3163"/>
      <c r="H16" s="3168" t="s">
        <v>582</v>
      </c>
      <c r="I16" s="3210"/>
      <c r="J16" s="2579"/>
      <c r="K16" s="3211" t="s">
        <v>582</v>
      </c>
      <c r="L16" s="3170"/>
      <c r="M16" s="3170"/>
      <c r="N16" s="3170"/>
      <c r="O16" s="3170"/>
      <c r="P16" s="3212"/>
    </row>
    <row r="17" ht="15" spans="1:19">
      <c r="A17" s="3098" t="s">
        <v>583</v>
      </c>
      <c r="B17" s="3169" t="s">
        <v>584</v>
      </c>
      <c r="C17" s="3097" t="s">
        <v>585</v>
      </c>
      <c r="D17" s="3170" t="s">
        <v>558</v>
      </c>
      <c r="E17" s="3171" t="s">
        <v>559</v>
      </c>
      <c r="F17" s="3172"/>
      <c r="G17" s="3173"/>
      <c r="H17" s="3174" t="s">
        <v>586</v>
      </c>
      <c r="I17" s="3213" t="s">
        <v>587</v>
      </c>
      <c r="J17" s="2579"/>
      <c r="K17" s="3214" t="s">
        <v>588</v>
      </c>
      <c r="L17" s="3215"/>
      <c r="M17" s="3216"/>
      <c r="N17" s="3214" t="s">
        <v>589</v>
      </c>
      <c r="O17" s="3215"/>
      <c r="P17" s="3216"/>
      <c r="R17" s="3229" t="s">
        <v>590</v>
      </c>
      <c r="S17" s="2514"/>
    </row>
    <row r="18" ht="15" spans="1:19">
      <c r="A18" s="3164"/>
      <c r="B18" s="3175"/>
      <c r="C18" s="3176"/>
      <c r="D18" s="3177"/>
      <c r="E18" s="3178" t="s">
        <v>591</v>
      </c>
      <c r="F18" s="3179" t="s">
        <v>564</v>
      </c>
      <c r="G18" s="3180" t="s">
        <v>592</v>
      </c>
      <c r="H18" s="3103" t="s">
        <v>593</v>
      </c>
      <c r="I18" s="3217" t="s">
        <v>594</v>
      </c>
      <c r="J18" s="2579"/>
      <c r="K18" s="3103" t="s">
        <v>595</v>
      </c>
      <c r="L18" s="2776" t="s">
        <v>596</v>
      </c>
      <c r="M18" s="3207" t="s">
        <v>597</v>
      </c>
      <c r="N18" s="3103" t="s">
        <v>595</v>
      </c>
      <c r="O18" s="2776" t="s">
        <v>596</v>
      </c>
      <c r="P18" s="3207" t="s">
        <v>597</v>
      </c>
      <c r="R18" s="2527" t="s">
        <v>593</v>
      </c>
      <c r="S18" s="2527" t="s">
        <v>594</v>
      </c>
    </row>
    <row r="19" spans="1:19">
      <c r="A19" s="3181"/>
      <c r="B19" s="3161" t="s">
        <v>598</v>
      </c>
      <c r="C19" s="3182" t="s">
        <v>599</v>
      </c>
      <c r="D19" s="3150">
        <f>ROUND($D$3*E19/$E$3,2)</f>
        <v>66843.16</v>
      </c>
      <c r="E19" s="3183">
        <f t="shared" ref="E19:E26" si="1">SUM(F19:G19)</f>
        <v>70118.8</v>
      </c>
      <c r="F19" s="3184">
        <f>'数据-基础表'!I13</f>
        <v>70118.8</v>
      </c>
      <c r="G19" s="3185"/>
      <c r="H19" s="3087">
        <f>ROUND($D$3*I19/$E$3,2)</f>
        <v>0</v>
      </c>
      <c r="I19" s="3162">
        <f t="shared" ref="I19:I26" si="2">IF($I$17="自定义",P19,M19)</f>
        <v>0</v>
      </c>
      <c r="J19" s="2579"/>
      <c r="K19" s="3218">
        <f t="shared" ref="K19:K26" si="3">ROUND(E$28*E19/E$27,2)</f>
        <v>0</v>
      </c>
      <c r="L19" s="2527">
        <f t="shared" ref="L19:L26" si="4">ROUND(IF(COUNTIF(C19,"*住宅*")&gt;0,E$29*E19/E$32,0),2)</f>
        <v>0</v>
      </c>
      <c r="M19" s="3219">
        <f>K19+L19</f>
        <v>0</v>
      </c>
      <c r="N19" s="3220"/>
      <c r="O19" s="3221"/>
      <c r="P19" s="3219">
        <f>N19+O19</f>
        <v>0</v>
      </c>
      <c r="R19" s="2527">
        <f t="shared" ref="R19:S26" si="5">D19+H19</f>
        <v>66843.16</v>
      </c>
      <c r="S19" s="3230">
        <f t="shared" si="5"/>
        <v>70118.8</v>
      </c>
    </row>
    <row r="20" spans="1:19">
      <c r="A20" s="3186"/>
      <c r="B20" s="3161" t="s">
        <v>598</v>
      </c>
      <c r="C20" s="3182"/>
      <c r="D20" s="3150">
        <f t="shared" ref="D20:D26" si="6">ROUND($D$3*E20/$E$3,2)</f>
        <v>0</v>
      </c>
      <c r="E20" s="3183">
        <f t="shared" si="1"/>
        <v>0</v>
      </c>
      <c r="F20" s="3184"/>
      <c r="G20" s="3185"/>
      <c r="H20" s="3087">
        <f t="shared" ref="H20:H26" si="7">ROUND($D$3*I20/$E$3,2)</f>
        <v>0</v>
      </c>
      <c r="I20" s="3162">
        <f t="shared" si="2"/>
        <v>0</v>
      </c>
      <c r="J20" s="2579"/>
      <c r="K20" s="3218">
        <f t="shared" si="3"/>
        <v>0</v>
      </c>
      <c r="L20" s="2527">
        <f t="shared" si="4"/>
        <v>0</v>
      </c>
      <c r="M20" s="3219">
        <f t="shared" ref="M20:M26" si="8">K20+L20</f>
        <v>0</v>
      </c>
      <c r="N20" s="3220"/>
      <c r="O20" s="3221"/>
      <c r="P20" s="3219">
        <f t="shared" ref="P20:P26" si="9">N20+O20</f>
        <v>0</v>
      </c>
      <c r="R20" s="2527">
        <f t="shared" si="5"/>
        <v>0</v>
      </c>
      <c r="S20" s="3230">
        <f t="shared" si="5"/>
        <v>0</v>
      </c>
    </row>
    <row r="21" spans="1:19">
      <c r="A21" s="3186"/>
      <c r="B21" s="3161" t="s">
        <v>598</v>
      </c>
      <c r="C21" s="3182"/>
      <c r="D21" s="3150">
        <f t="shared" si="6"/>
        <v>0</v>
      </c>
      <c r="E21" s="3183">
        <f t="shared" si="1"/>
        <v>0</v>
      </c>
      <c r="F21" s="3184"/>
      <c r="G21" s="3185"/>
      <c r="H21" s="3087">
        <f t="shared" si="7"/>
        <v>0</v>
      </c>
      <c r="I21" s="3162">
        <f t="shared" si="2"/>
        <v>0</v>
      </c>
      <c r="J21" s="2579"/>
      <c r="K21" s="3218">
        <f t="shared" si="3"/>
        <v>0</v>
      </c>
      <c r="L21" s="2527">
        <f t="shared" si="4"/>
        <v>0</v>
      </c>
      <c r="M21" s="3219">
        <f t="shared" si="8"/>
        <v>0</v>
      </c>
      <c r="N21" s="3220"/>
      <c r="O21" s="3221"/>
      <c r="P21" s="3219">
        <f t="shared" si="9"/>
        <v>0</v>
      </c>
      <c r="R21" s="2527">
        <f t="shared" si="5"/>
        <v>0</v>
      </c>
      <c r="S21" s="3230">
        <f t="shared" si="5"/>
        <v>0</v>
      </c>
    </row>
    <row r="22" spans="1:19">
      <c r="A22" s="3186"/>
      <c r="B22" s="3161" t="s">
        <v>598</v>
      </c>
      <c r="C22" s="3187"/>
      <c r="D22" s="3150">
        <f t="shared" si="6"/>
        <v>0</v>
      </c>
      <c r="E22" s="3183">
        <f t="shared" si="1"/>
        <v>0</v>
      </c>
      <c r="F22" s="3188"/>
      <c r="G22" s="3189"/>
      <c r="H22" s="3087">
        <f t="shared" si="7"/>
        <v>0</v>
      </c>
      <c r="I22" s="3162">
        <f t="shared" si="2"/>
        <v>0</v>
      </c>
      <c r="J22" s="2579"/>
      <c r="K22" s="3218">
        <f t="shared" si="3"/>
        <v>0</v>
      </c>
      <c r="L22" s="2527">
        <f t="shared" si="4"/>
        <v>0</v>
      </c>
      <c r="M22" s="3219">
        <f t="shared" si="8"/>
        <v>0</v>
      </c>
      <c r="N22" s="3220"/>
      <c r="O22" s="3221"/>
      <c r="P22" s="3219">
        <f t="shared" si="9"/>
        <v>0</v>
      </c>
      <c r="R22" s="2527">
        <f t="shared" si="5"/>
        <v>0</v>
      </c>
      <c r="S22" s="3230">
        <f t="shared" si="5"/>
        <v>0</v>
      </c>
    </row>
    <row r="23" spans="1:19">
      <c r="A23" s="3186"/>
      <c r="B23" s="3161" t="s">
        <v>598</v>
      </c>
      <c r="C23" s="3187"/>
      <c r="D23" s="3150">
        <f t="shared" si="6"/>
        <v>0</v>
      </c>
      <c r="E23" s="3183">
        <f t="shared" si="1"/>
        <v>0</v>
      </c>
      <c r="F23" s="3188"/>
      <c r="G23" s="3189"/>
      <c r="H23" s="3087">
        <f t="shared" si="7"/>
        <v>0</v>
      </c>
      <c r="I23" s="3162">
        <f t="shared" si="2"/>
        <v>0</v>
      </c>
      <c r="J23" s="2579"/>
      <c r="K23" s="3218">
        <f t="shared" si="3"/>
        <v>0</v>
      </c>
      <c r="L23" s="2527">
        <f t="shared" si="4"/>
        <v>0</v>
      </c>
      <c r="M23" s="3219">
        <f t="shared" si="8"/>
        <v>0</v>
      </c>
      <c r="N23" s="3220"/>
      <c r="O23" s="3221"/>
      <c r="P23" s="3219">
        <f t="shared" si="9"/>
        <v>0</v>
      </c>
      <c r="R23" s="2527">
        <f t="shared" si="5"/>
        <v>0</v>
      </c>
      <c r="S23" s="3230">
        <f t="shared" si="5"/>
        <v>0</v>
      </c>
    </row>
    <row r="24" spans="1:19">
      <c r="A24" s="3186"/>
      <c r="B24" s="3161" t="s">
        <v>598</v>
      </c>
      <c r="C24" s="3187"/>
      <c r="D24" s="3150">
        <f t="shared" si="6"/>
        <v>0</v>
      </c>
      <c r="E24" s="3183">
        <f t="shared" si="1"/>
        <v>0</v>
      </c>
      <c r="F24" s="3188"/>
      <c r="G24" s="3189"/>
      <c r="H24" s="3087">
        <f t="shared" si="7"/>
        <v>0</v>
      </c>
      <c r="I24" s="3162">
        <f t="shared" si="2"/>
        <v>0</v>
      </c>
      <c r="J24" s="2579"/>
      <c r="K24" s="3218">
        <f t="shared" si="3"/>
        <v>0</v>
      </c>
      <c r="L24" s="2527">
        <f t="shared" si="4"/>
        <v>0</v>
      </c>
      <c r="M24" s="3219">
        <f t="shared" si="8"/>
        <v>0</v>
      </c>
      <c r="N24" s="3220"/>
      <c r="O24" s="3221"/>
      <c r="P24" s="3219">
        <f t="shared" si="9"/>
        <v>0</v>
      </c>
      <c r="R24" s="2527">
        <f t="shared" si="5"/>
        <v>0</v>
      </c>
      <c r="S24" s="3230">
        <f t="shared" si="5"/>
        <v>0</v>
      </c>
    </row>
    <row r="25" spans="1:19">
      <c r="A25" s="3186"/>
      <c r="B25" s="3161" t="s">
        <v>598</v>
      </c>
      <c r="C25" s="3187"/>
      <c r="D25" s="3150">
        <f t="shared" si="6"/>
        <v>0</v>
      </c>
      <c r="E25" s="3183">
        <f t="shared" si="1"/>
        <v>0</v>
      </c>
      <c r="F25" s="3188"/>
      <c r="G25" s="3189"/>
      <c r="H25" s="3149">
        <f t="shared" si="7"/>
        <v>0</v>
      </c>
      <c r="I25" s="3162">
        <f t="shared" si="2"/>
        <v>0</v>
      </c>
      <c r="J25" s="2579"/>
      <c r="K25" s="3218">
        <f t="shared" si="3"/>
        <v>0</v>
      </c>
      <c r="L25" s="2527">
        <f t="shared" si="4"/>
        <v>0</v>
      </c>
      <c r="M25" s="3219">
        <f t="shared" si="8"/>
        <v>0</v>
      </c>
      <c r="N25" s="3220"/>
      <c r="O25" s="3221"/>
      <c r="P25" s="3219">
        <f t="shared" si="9"/>
        <v>0</v>
      </c>
      <c r="R25" s="2527">
        <f t="shared" si="5"/>
        <v>0</v>
      </c>
      <c r="S25" s="3230">
        <f t="shared" si="5"/>
        <v>0</v>
      </c>
    </row>
    <row r="26" spans="1:19">
      <c r="A26" s="3186"/>
      <c r="B26" s="3161" t="s">
        <v>598</v>
      </c>
      <c r="C26" s="3190"/>
      <c r="D26" s="3150">
        <f t="shared" si="6"/>
        <v>0</v>
      </c>
      <c r="E26" s="3183">
        <f t="shared" si="1"/>
        <v>0</v>
      </c>
      <c r="F26" s="3188"/>
      <c r="G26" s="3189"/>
      <c r="H26" s="3149">
        <f t="shared" si="7"/>
        <v>0</v>
      </c>
      <c r="I26" s="3162">
        <f t="shared" si="2"/>
        <v>0</v>
      </c>
      <c r="J26" s="2579"/>
      <c r="K26" s="3144">
        <f t="shared" si="3"/>
        <v>0</v>
      </c>
      <c r="L26" s="3154">
        <f t="shared" si="4"/>
        <v>0</v>
      </c>
      <c r="M26" s="3197">
        <f t="shared" si="8"/>
        <v>0</v>
      </c>
      <c r="N26" s="3222"/>
      <c r="O26" s="3223"/>
      <c r="P26" s="3197">
        <f t="shared" si="9"/>
        <v>0</v>
      </c>
      <c r="R26" s="2527">
        <f t="shared" si="5"/>
        <v>0</v>
      </c>
      <c r="S26" s="3230">
        <f t="shared" si="5"/>
        <v>0</v>
      </c>
    </row>
    <row r="27" ht="15.75" spans="1:19">
      <c r="A27" s="3186"/>
      <c r="B27" s="3150"/>
      <c r="C27" s="2762" t="s">
        <v>600</v>
      </c>
      <c r="D27" s="3191">
        <f>SUM(D19:D26)</f>
        <v>66843.16</v>
      </c>
      <c r="E27" s="3192">
        <f>IF(SUM(E19:E26)='数据-基础表'!BA5,SUM(E19:E26),IF(F27="地上面积有误","面积有误","地下面积有误"))</f>
        <v>70118.8</v>
      </c>
      <c r="F27" s="3191">
        <f>IF(SUM(F19:F26)=E8,SUM(F19:F26),"地上面积有误")</f>
        <v>70118.8</v>
      </c>
      <c r="G27" s="3193">
        <f>SUM(G19:G26)</f>
        <v>0</v>
      </c>
      <c r="H27" s="3194">
        <f>SUM(H19:H26)</f>
        <v>0</v>
      </c>
      <c r="I27" s="3224">
        <f>SUM(I19:I26)</f>
        <v>0</v>
      </c>
      <c r="J27" s="2579"/>
      <c r="K27" s="3225">
        <f>SUM(K19:K26)</f>
        <v>0</v>
      </c>
      <c r="L27" s="3226">
        <f>SUM(L19:L26)</f>
        <v>0</v>
      </c>
      <c r="M27" s="3227">
        <f>SUM(M19:M26)</f>
        <v>0</v>
      </c>
      <c r="N27" s="3225">
        <f t="shared" ref="N27:P27" si="10">SUM(N19:N26)</f>
        <v>0</v>
      </c>
      <c r="O27" s="3226">
        <f t="shared" si="10"/>
        <v>0</v>
      </c>
      <c r="P27" s="3228">
        <f t="shared" si="10"/>
        <v>0</v>
      </c>
      <c r="R27" s="3130">
        <f>IF(SUM(R19:R26)=$D$3,SUM(R19:R26),SUM(R19:R26)&amp;"误差"&amp;ROUND(SUM(R19:R26)-$D$3,2))</f>
        <v>66843.16</v>
      </c>
      <c r="S27" s="2527">
        <f>IF(SUM(S19:S26)=$E$3,SUM(S19:S26),SUM(S19:S26)&amp;"误差"&amp;ROUND(SUM(S19:S26)-E3,2))</f>
        <v>70118.8</v>
      </c>
    </row>
    <row r="28" spans="1:16">
      <c r="A28" s="3186"/>
      <c r="B28" s="3161" t="s">
        <v>601</v>
      </c>
      <c r="C28" s="3106" t="s">
        <v>602</v>
      </c>
      <c r="D28" s="3150">
        <f>ROUND($D$3*E28/$E$3,2)</f>
        <v>0</v>
      </c>
      <c r="E28" s="3183">
        <f>SUM(F28:G28)</f>
        <v>0</v>
      </c>
      <c r="F28" s="2514">
        <f>'数据-基础表'!BQ5+'数据-基础表'!BS5</f>
        <v>0</v>
      </c>
      <c r="G28" s="3195">
        <f>'数据-基础表'!BR5+'数据-基础表'!BT5</f>
        <v>0</v>
      </c>
      <c r="H28" s="3139"/>
      <c r="I28" s="3139"/>
      <c r="J28" s="3139"/>
      <c r="K28" s="3139"/>
      <c r="L28" s="3139"/>
      <c r="M28" s="3139"/>
      <c r="N28" s="3139"/>
      <c r="O28" s="3139"/>
      <c r="P28" s="3139"/>
    </row>
    <row r="29" spans="1:16">
      <c r="A29" s="3186"/>
      <c r="B29" s="3161" t="s">
        <v>601</v>
      </c>
      <c r="C29" s="2577" t="s">
        <v>603</v>
      </c>
      <c r="D29" s="3150">
        <f>ROUND($D$3*E29/$E$3,2)</f>
        <v>0</v>
      </c>
      <c r="E29" s="3183">
        <f>SUM(F29:G29)</f>
        <v>0</v>
      </c>
      <c r="F29" s="3196">
        <f>'数据-基础表'!BM5+'数据-基础表'!BO5</f>
        <v>0</v>
      </c>
      <c r="G29" s="3197">
        <f>'数据-基础表'!BN5+'数据-基础表'!BP5</f>
        <v>0</v>
      </c>
      <c r="H29" s="3139"/>
      <c r="I29" s="3139"/>
      <c r="J29" s="3139"/>
      <c r="K29" s="3139"/>
      <c r="L29" s="3139"/>
      <c r="M29" s="3139"/>
      <c r="N29" s="3139"/>
      <c r="O29" s="3139"/>
      <c r="P29" s="3139"/>
    </row>
    <row r="30" ht="15" spans="1:16">
      <c r="A30" s="3186"/>
      <c r="B30" s="3161"/>
      <c r="C30" s="3198" t="s">
        <v>600</v>
      </c>
      <c r="D30" s="3191">
        <f>SUM(D28:D29)</f>
        <v>0</v>
      </c>
      <c r="E30" s="3191">
        <f>SUM(E28:E29)</f>
        <v>0</v>
      </c>
      <c r="F30" s="3191">
        <f>SUM(F28:F29)</f>
        <v>0</v>
      </c>
      <c r="G30" s="3193">
        <f>SUM(G28:G29)</f>
        <v>0</v>
      </c>
      <c r="H30" s="3139"/>
      <c r="I30" s="3139"/>
      <c r="J30" s="3139"/>
      <c r="K30" s="3139"/>
      <c r="L30" s="3139"/>
      <c r="M30" s="3139"/>
      <c r="N30" s="3139"/>
      <c r="O30" s="3139"/>
      <c r="P30" s="3139"/>
    </row>
    <row r="31" ht="15.75" spans="1:16">
      <c r="A31" s="3199"/>
      <c r="B31" s="3200"/>
      <c r="C31" s="2443" t="s">
        <v>604</v>
      </c>
      <c r="D31" s="3201">
        <f>D27+D30</f>
        <v>66843.16</v>
      </c>
      <c r="E31" s="3201">
        <f>E27+E30</f>
        <v>70118.8</v>
      </c>
      <c r="F31" s="3202">
        <f>F27+F30</f>
        <v>70118.8</v>
      </c>
      <c r="G31" s="3203">
        <f>G27+G30</f>
        <v>0</v>
      </c>
      <c r="H31" s="3139"/>
      <c r="I31" s="3139"/>
      <c r="J31" s="3139"/>
      <c r="K31" s="3139"/>
      <c r="L31" s="3139"/>
      <c r="M31" s="3139"/>
      <c r="N31" s="3139"/>
      <c r="O31" s="3139"/>
      <c r="P31" s="3139"/>
    </row>
    <row r="32" spans="1:16">
      <c r="A32" s="3204"/>
      <c r="B32" s="3204" t="s">
        <v>605</v>
      </c>
      <c r="C32" s="3204"/>
      <c r="D32" s="3204"/>
      <c r="E32" s="3205">
        <f>SUMIF(C19:C26,"*住宅*",E19:E26)</f>
        <v>0</v>
      </c>
      <c r="F32" s="3204"/>
      <c r="G32" s="3204"/>
      <c r="H32" s="3139"/>
      <c r="I32" s="3139"/>
      <c r="J32" s="3139"/>
      <c r="K32" s="3139"/>
      <c r="L32" s="3139"/>
      <c r="M32" s="3139"/>
      <c r="N32" s="3139"/>
      <c r="O32" s="3139"/>
      <c r="P32" s="3139"/>
    </row>
    <row r="33" spans="4:4">
      <c r="D33" s="320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P6" activePane="bottomRight" state="frozen"/>
      <selection/>
      <selection pane="topRight"/>
      <selection pane="bottomLeft"/>
      <selection pane="bottomRight" activeCell="AK7" sqref="AK7"/>
    </sheetView>
  </sheetViews>
  <sheetFormatPr defaultColWidth="13.75" defaultRowHeight="12.75"/>
  <cols>
    <col min="1" max="1" width="20.875" style="2938" customWidth="1"/>
    <col min="2" max="2" width="12" style="2939" customWidth="1"/>
    <col min="3" max="3" width="12.75" style="2939" customWidth="1"/>
    <col min="4" max="4" width="9.125" style="2940" customWidth="1"/>
    <col min="5" max="5" width="15" style="2939" customWidth="1"/>
    <col min="6" max="10" width="8.875" style="2939" customWidth="1"/>
    <col min="11" max="12" width="12.375" style="2941" customWidth="1"/>
    <col min="13" max="13" width="8.625" style="2939" customWidth="1"/>
    <col min="14" max="14" width="11.875" style="2939" customWidth="1"/>
    <col min="15" max="15" width="8.5" style="2939" customWidth="1"/>
    <col min="16" max="17" width="10.875" style="2939" customWidth="1"/>
    <col min="18" max="19" width="12.5" style="2939" customWidth="1"/>
    <col min="20" max="20" width="12.125" style="2939" customWidth="1"/>
    <col min="21" max="21" width="7.5" style="2939" customWidth="1"/>
    <col min="22" max="22" width="6.375" style="2939" customWidth="1"/>
    <col min="23" max="30" width="6.75" style="2939" customWidth="1"/>
    <col min="31" max="31" width="8" style="2939" customWidth="1"/>
    <col min="32" max="34" width="7.25" style="2939" customWidth="1"/>
    <col min="35" max="39" width="8" style="2939" customWidth="1"/>
    <col min="40" max="40" width="13.75" style="2937"/>
    <col min="41" max="41" width="11.625" style="2937" customWidth="1"/>
    <col min="42" max="42" width="9.75" style="2937" customWidth="1"/>
    <col min="43" max="67" width="13.75" style="2937"/>
    <col min="68" max="16384" width="13.75" style="2939"/>
  </cols>
  <sheetData>
    <row r="1" ht="19.5" spans="1:44">
      <c r="A1" s="2942" t="s">
        <v>606</v>
      </c>
      <c r="B1" s="2943"/>
      <c r="C1" s="2196"/>
      <c r="D1" s="2944"/>
      <c r="E1" s="2196"/>
      <c r="F1" s="2196"/>
      <c r="G1" s="2196"/>
      <c r="H1" s="2196"/>
      <c r="I1" s="2196"/>
      <c r="J1" s="2196"/>
      <c r="K1" s="643"/>
      <c r="L1" s="643"/>
      <c r="M1" s="2196"/>
      <c r="N1" s="2196"/>
      <c r="O1" s="2196"/>
      <c r="P1" s="2196"/>
      <c r="Q1" s="2196"/>
      <c r="R1" s="2196"/>
      <c r="S1" s="2196"/>
      <c r="T1" s="2196"/>
      <c r="U1" s="2196"/>
      <c r="V1" s="2196"/>
      <c r="W1" s="2196"/>
      <c r="X1" s="2196"/>
      <c r="Y1" s="2196"/>
      <c r="Z1" s="2196"/>
      <c r="AA1" s="2196"/>
      <c r="AB1" s="2196"/>
      <c r="AC1" s="2196"/>
      <c r="AD1" s="2196"/>
      <c r="AE1" s="2196"/>
      <c r="AF1" s="2196"/>
      <c r="AG1" s="2196"/>
      <c r="AH1" s="2196"/>
      <c r="AI1" s="2196"/>
      <c r="AJ1" s="2196"/>
      <c r="AK1" s="2196"/>
      <c r="AL1" s="2196"/>
      <c r="AM1" s="2196"/>
      <c r="AN1" s="2384"/>
      <c r="AO1" s="2384"/>
      <c r="AP1" s="2384"/>
      <c r="AQ1" s="2384"/>
      <c r="AR1" s="2384"/>
    </row>
    <row r="2" s="2934" customFormat="1" ht="15.75" spans="1:67">
      <c r="A2" s="2945" t="s">
        <v>607</v>
      </c>
      <c r="B2" s="2946">
        <f>项目基本情况!D3</f>
        <v>45510</v>
      </c>
      <c r="C2" s="2947"/>
      <c r="D2" s="2948"/>
      <c r="E2" s="2947"/>
      <c r="F2" s="2947"/>
      <c r="G2" s="2947"/>
      <c r="H2" s="2947"/>
      <c r="I2" s="2947"/>
      <c r="J2" s="2947"/>
      <c r="K2" s="3044"/>
      <c r="L2" s="3044"/>
      <c r="M2" s="2947"/>
      <c r="N2" s="2947"/>
      <c r="O2" s="2947"/>
      <c r="P2" s="2947"/>
      <c r="Q2" s="2947"/>
      <c r="R2" s="2947"/>
      <c r="S2" s="2947"/>
      <c r="T2" s="2947"/>
      <c r="U2" s="2947"/>
      <c r="V2" s="2947"/>
      <c r="W2" s="2947"/>
      <c r="X2" s="2947"/>
      <c r="Y2" s="2947"/>
      <c r="Z2" s="2947"/>
      <c r="AA2" s="2947"/>
      <c r="AB2" s="2947"/>
      <c r="AC2" s="2947"/>
      <c r="AD2" s="2947"/>
      <c r="AE2" s="2947"/>
      <c r="AF2" s="2947"/>
      <c r="AG2" s="2947"/>
      <c r="AH2" s="2947"/>
      <c r="AI2" s="2947"/>
      <c r="AJ2" s="2947"/>
      <c r="AK2" s="2947"/>
      <c r="AL2" s="2947"/>
      <c r="AM2" s="2947"/>
      <c r="AN2" s="2980"/>
      <c r="AO2" s="2980"/>
      <c r="AP2" s="2980"/>
      <c r="AQ2" s="2980"/>
      <c r="AR2" s="2980"/>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34" customFormat="1" ht="15" spans="1:67">
      <c r="A3" s="2949"/>
      <c r="B3" s="2950"/>
      <c r="C3" s="2947"/>
      <c r="D3" s="2948"/>
      <c r="E3" s="2947"/>
      <c r="F3" s="2947"/>
      <c r="G3" s="2947"/>
      <c r="H3" s="2947"/>
      <c r="I3" s="2947"/>
      <c r="J3" s="2947"/>
      <c r="K3" s="3044"/>
      <c r="L3" s="3044"/>
      <c r="M3" s="2947"/>
      <c r="N3" s="2947"/>
      <c r="O3" s="2947"/>
      <c r="P3" s="2947"/>
      <c r="Q3" s="2947"/>
      <c r="R3" s="2947"/>
      <c r="S3" s="2947"/>
      <c r="T3" s="2947"/>
      <c r="U3" s="2947"/>
      <c r="V3" s="2947"/>
      <c r="W3" s="2947"/>
      <c r="X3" s="2947"/>
      <c r="Y3" s="2947"/>
      <c r="Z3" s="2947"/>
      <c r="AA3" s="2947"/>
      <c r="AB3" s="2947"/>
      <c r="AC3" s="2947"/>
      <c r="AD3" s="2947"/>
      <c r="AE3" s="2947"/>
      <c r="AF3" s="2947"/>
      <c r="AG3" s="2947"/>
      <c r="AH3" s="2947"/>
      <c r="AI3" s="2947"/>
      <c r="AJ3" s="2947"/>
      <c r="AK3" s="2947"/>
      <c r="AL3" s="2947"/>
      <c r="AM3" s="2947"/>
      <c r="AN3" s="2980"/>
      <c r="AO3" s="2980"/>
      <c r="AP3" s="2980"/>
      <c r="AQ3" s="2980"/>
      <c r="AR3" s="2980"/>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34" customFormat="1" ht="15" spans="1:67">
      <c r="A4" s="1627" t="s">
        <v>608</v>
      </c>
      <c r="B4" s="2534"/>
      <c r="C4" s="2951"/>
      <c r="D4" s="2952"/>
      <c r="E4" s="2951" t="s">
        <v>609</v>
      </c>
      <c r="F4" s="2951"/>
      <c r="G4" s="2951"/>
      <c r="H4" s="2951"/>
      <c r="I4" s="2951"/>
      <c r="J4" s="3045"/>
      <c r="K4" s="3046"/>
      <c r="L4" s="3047"/>
      <c r="M4" s="2951"/>
      <c r="N4" s="2951" t="s">
        <v>610</v>
      </c>
      <c r="O4" s="2951"/>
      <c r="P4" s="2951"/>
      <c r="Q4" s="2951"/>
      <c r="R4" s="2951"/>
      <c r="S4" s="3045"/>
      <c r="T4" s="3070" t="str">
        <f>'数据-汇总表'!I17</f>
        <v>按面积比例</v>
      </c>
      <c r="U4" s="2534" t="s">
        <v>611</v>
      </c>
      <c r="V4" s="2951"/>
      <c r="W4" s="2951"/>
      <c r="X4" s="2951"/>
      <c r="Y4" s="3045"/>
      <c r="Z4" s="3097" t="s">
        <v>612</v>
      </c>
      <c r="AA4" s="3097"/>
      <c r="AB4" s="3097"/>
      <c r="AC4" s="3097"/>
      <c r="AD4" s="3097"/>
      <c r="AE4" s="3098" t="s">
        <v>613</v>
      </c>
      <c r="AF4" s="3097"/>
      <c r="AG4" s="3110"/>
      <c r="AH4" s="2534"/>
      <c r="AI4" s="2951"/>
      <c r="AJ4" s="2951"/>
      <c r="AK4" s="2951"/>
      <c r="AL4" s="2951"/>
      <c r="AM4" s="3045"/>
      <c r="AN4" s="2980"/>
      <c r="AO4" s="2980"/>
      <c r="AP4" s="2980"/>
      <c r="AQ4" s="2980"/>
      <c r="AR4" s="2980"/>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35" customFormat="1" ht="42" spans="1:67">
      <c r="A5" s="2953" t="s">
        <v>585</v>
      </c>
      <c r="B5" s="2954" t="s">
        <v>584</v>
      </c>
      <c r="C5" s="2955" t="s">
        <v>614</v>
      </c>
      <c r="D5" s="2956" t="s">
        <v>615</v>
      </c>
      <c r="E5" s="2957" t="s">
        <v>616</v>
      </c>
      <c r="F5" s="2958" t="s">
        <v>617</v>
      </c>
      <c r="G5" s="2957" t="s">
        <v>618</v>
      </c>
      <c r="H5" s="2957" t="s">
        <v>619</v>
      </c>
      <c r="I5" s="2957" t="s">
        <v>620</v>
      </c>
      <c r="J5" s="3048" t="s">
        <v>621</v>
      </c>
      <c r="K5" s="3049" t="s">
        <v>594</v>
      </c>
      <c r="L5" s="3050" t="s">
        <v>622</v>
      </c>
      <c r="M5" s="3051" t="s">
        <v>623</v>
      </c>
      <c r="N5" s="3052" t="s">
        <v>624</v>
      </c>
      <c r="O5" s="3050" t="s">
        <v>625</v>
      </c>
      <c r="P5" s="3053" t="s">
        <v>626</v>
      </c>
      <c r="Q5" s="1511" t="s">
        <v>627</v>
      </c>
      <c r="R5" s="3071" t="s">
        <v>628</v>
      </c>
      <c r="S5" s="3072" t="s">
        <v>629</v>
      </c>
      <c r="T5" s="3073" t="s">
        <v>630</v>
      </c>
      <c r="U5" s="3074" t="s">
        <v>631</v>
      </c>
      <c r="V5" s="2957" t="s">
        <v>632</v>
      </c>
      <c r="W5" s="2957" t="s">
        <v>633</v>
      </c>
      <c r="X5" s="767"/>
      <c r="Y5" s="1644" t="s">
        <v>634</v>
      </c>
      <c r="Z5" s="3099" t="s">
        <v>631</v>
      </c>
      <c r="AA5" s="2957" t="s">
        <v>632</v>
      </c>
      <c r="AB5" s="2957" t="s">
        <v>633</v>
      </c>
      <c r="AC5" s="767"/>
      <c r="AD5" s="767" t="s">
        <v>634</v>
      </c>
      <c r="AE5" s="3074" t="s">
        <v>635</v>
      </c>
      <c r="AF5" s="2957" t="s">
        <v>636</v>
      </c>
      <c r="AG5" s="1644" t="s">
        <v>637</v>
      </c>
      <c r="AH5" s="3074" t="s">
        <v>638</v>
      </c>
      <c r="AI5" s="3099" t="s">
        <v>639</v>
      </c>
      <c r="AJ5" s="3099" t="s">
        <v>640</v>
      </c>
      <c r="AK5" s="2957" t="s">
        <v>641</v>
      </c>
      <c r="AL5" s="2957" t="s">
        <v>642</v>
      </c>
      <c r="AM5" s="1644" t="s">
        <v>643</v>
      </c>
      <c r="AN5" s="3111" t="s">
        <v>644</v>
      </c>
      <c r="AO5" s="3129" t="s">
        <v>645</v>
      </c>
      <c r="AP5" s="3130" t="s">
        <v>646</v>
      </c>
      <c r="AQ5" s="3131" t="s">
        <v>647</v>
      </c>
      <c r="AR5" s="3131" t="s">
        <v>648</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34" customFormat="1" ht="14.25" spans="1:67">
      <c r="A6" s="2959" t="str">
        <f>'数据-汇总表'!C19</f>
        <v>海鑫路8号</v>
      </c>
      <c r="B6" s="2960" t="str">
        <f>IF(A6=0,"","经营性")</f>
        <v>经营性</v>
      </c>
      <c r="C6" s="2961" t="s">
        <v>408</v>
      </c>
      <c r="D6" s="2962">
        <f>SUMIF(项目基本情况!C$12:I$12,C6,项目基本情况!C$14:I$14)</f>
        <v>50</v>
      </c>
      <c r="E6" s="2963">
        <f>IF(B6="","",SUMIF(项目基本情况!C$12:I$12,C6,项目基本情况!C$13:I$13))</f>
        <v>58896</v>
      </c>
      <c r="F6" s="2964">
        <f>SUMIF(项目基本情况!C$12:I$12,C6,项目基本情况!C$15:I$15)</f>
        <v>36.67</v>
      </c>
      <c r="G6" s="2965">
        <f>IF(ISERROR(ROUND(POWER(1+H6,D6-F6)*(POWER(1+H6,F6)-1)/(POWER(1+H6,D6)-1),3)),0,ROUND(POWER(1+H6,D6-F6)*(POWER(1+H6,F6)-1)/(POWER(1+H6,D6)-1),3))</f>
        <v>0.912</v>
      </c>
      <c r="H6" s="2966">
        <v>0.05</v>
      </c>
      <c r="I6" s="2966">
        <v>0.055</v>
      </c>
      <c r="J6" s="2967">
        <v>0.07</v>
      </c>
      <c r="K6" s="3054">
        <f>SUMIF('数据-汇总表'!C$19:C$33,A6,'数据-汇总表'!E$19:E$33)</f>
        <v>70118.8</v>
      </c>
      <c r="L6" s="3055">
        <v>3000</v>
      </c>
      <c r="M6" s="3056">
        <f t="shared" ref="M6:M14" si="0">ROUND(K6*L6/10000,0)</f>
        <v>21036</v>
      </c>
      <c r="N6" s="3057">
        <f>N23</f>
        <v>0.81</v>
      </c>
      <c r="O6" s="3056" t="str">
        <f>IF($N$5="成新度","——",ROUND(M6*N6,0))</f>
        <v>——</v>
      </c>
      <c r="P6" s="3058" t="str">
        <f>IF($N$5="成新度","——",M6-O6)</f>
        <v>——</v>
      </c>
      <c r="Q6" s="3075">
        <v>0.1</v>
      </c>
      <c r="R6" s="3076">
        <f ca="1">SUMIF('数据-汇总表'!C$19:C$33,A6,'数据-汇总表'!R$19:R$27)</f>
        <v>66843.16</v>
      </c>
      <c r="S6" s="3077">
        <f>IF('数据-汇总表'!$I$17="按面积比例",SUMIF('数据-汇总表'!C$19:C$33,A6,'数据-汇总表'!K$19:K$33),SUMIF('数据-汇总表'!C$19:C$33,A6,'数据-汇总表'!N$19:N$33))</f>
        <v>0</v>
      </c>
      <c r="T6" s="3078">
        <f>ROUND($L$14*S6/10000,0)</f>
        <v>0</v>
      </c>
      <c r="U6" s="3079">
        <v>1.2</v>
      </c>
      <c r="V6" s="3080">
        <v>0.02</v>
      </c>
      <c r="W6" s="3080">
        <v>0.1</v>
      </c>
      <c r="X6" s="3081"/>
      <c r="Y6" s="3100">
        <f>N6</f>
        <v>0.81</v>
      </c>
      <c r="Z6" s="3101"/>
      <c r="AA6" s="2967"/>
      <c r="AB6" s="2967"/>
      <c r="AC6" s="3081"/>
      <c r="AD6" s="3102"/>
      <c r="AE6" s="3103">
        <f ca="1">IF(AN6="",0,SUMIF(INDIRECT("'"&amp;AN6&amp;"'"&amp;"!E:E"),$AE$5,INDIRECT("'"&amp;AN6&amp;"'"&amp;"!F:F")))</f>
        <v>36.67</v>
      </c>
      <c r="AF6" s="2509"/>
      <c r="AG6" s="1837">
        <f ca="1">IF(AF6="",0,AE6-AF6)</f>
        <v>0</v>
      </c>
      <c r="AH6" s="3112"/>
      <c r="AI6" s="3113">
        <v>365</v>
      </c>
      <c r="AJ6" s="3114"/>
      <c r="AK6" s="3115">
        <v>0.003</v>
      </c>
      <c r="AL6" s="3116">
        <v>0.001</v>
      </c>
      <c r="AM6" s="3117">
        <v>0.005</v>
      </c>
      <c r="AN6" s="3118" t="s">
        <v>649</v>
      </c>
      <c r="AO6" s="988">
        <f ca="1">SUMIF(INDIRECT("'"&amp;AN6&amp;"'"&amp;"!A:A"),"总价",INDIRECT("'"&amp;AN6&amp;"'"&amp;"!B:B"))</f>
        <v>44830</v>
      </c>
      <c r="AP6" s="3132">
        <f>IF(C6="住宅",K6*L6,0)</f>
        <v>0</v>
      </c>
      <c r="AQ6" s="988">
        <f>ROUND($L$14*$N$14*S6/10000,0)</f>
        <v>0</v>
      </c>
      <c r="AR6" s="988">
        <f>ROUND($L$14*(1-$N$14)*S6/10000,0)</f>
        <v>0</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34" customFormat="1" ht="14.25" spans="1:67">
      <c r="A7" s="2959">
        <f>'数据-汇总表'!C20</f>
        <v>0</v>
      </c>
      <c r="B7" s="2960" t="str">
        <f t="shared" ref="B7:B13" si="1">IF(A7=0,"","经营性")</f>
        <v/>
      </c>
      <c r="C7" s="2961"/>
      <c r="D7" s="2962">
        <f>SUMIF(项目基本情况!C$12:I$12,C7,项目基本情况!C$14:I$14)</f>
        <v>0</v>
      </c>
      <c r="E7" s="2963" t="str">
        <f>IF(B7="","",SUMIF(项目基本情况!C$12:I$12,C7,项目基本情况!C$13:I$13))</f>
        <v/>
      </c>
      <c r="F7" s="2964">
        <f>SUMIF(项目基本情况!C$12:I$12,C7,项目基本情况!C$15:I$15)</f>
        <v>0</v>
      </c>
      <c r="G7" s="2965">
        <f t="shared" ref="G7:G13" si="2">IF(ISERROR(ROUND(POWER(1+H7,D7-F7)*(POWER(1+H7,F7)-1)/(POWER(1+H7,D7)-1),3)),0,ROUND(POWER(1+H7,D7-F7)*(POWER(1+H7,F7)-1)/(POWER(1+H7,D7)-1),3))</f>
        <v>0</v>
      </c>
      <c r="H7" s="2966"/>
      <c r="I7" s="2966"/>
      <c r="J7" s="2967"/>
      <c r="K7" s="3054">
        <f>SUMIF('数据-汇总表'!C$19:C$33,A7,'数据-汇总表'!E$19:E$33)</f>
        <v>0</v>
      </c>
      <c r="L7" s="3055"/>
      <c r="M7" s="3056">
        <f t="shared" si="0"/>
        <v>0</v>
      </c>
      <c r="N7" s="3057"/>
      <c r="O7" s="3056" t="str">
        <f t="shared" ref="O7:O14" si="3">IF($N$5="成新度","——",ROUND(M7*N7,0))</f>
        <v>——</v>
      </c>
      <c r="P7" s="3058" t="str">
        <f t="shared" ref="P7:P14" si="4">IF($N$5="成新度","——",M7-O7)</f>
        <v>——</v>
      </c>
      <c r="Q7" s="3075"/>
      <c r="R7" s="3076">
        <f ca="1">SUMIF('数据-汇总表'!C$19:C$33,A7,'数据-汇总表'!R$19:R$27)</f>
        <v>0</v>
      </c>
      <c r="S7" s="3077">
        <f>IF('数据-汇总表'!$I$17="按面积比例",SUMIF('数据-汇总表'!C$19:C$33,A7,'数据-汇总表'!K$19:K$33),SUMIF('数据-汇总表'!C$19:C$33,A7,'数据-汇总表'!N$19:N$33))</f>
        <v>0</v>
      </c>
      <c r="T7" s="3078">
        <f t="shared" ref="T7:T13" si="5">ROUND($L$14*S7/10000,0)</f>
        <v>0</v>
      </c>
      <c r="U7" s="3079"/>
      <c r="V7" s="3080"/>
      <c r="W7" s="3080"/>
      <c r="X7" s="3081"/>
      <c r="Y7" s="3100"/>
      <c r="Z7" s="3101"/>
      <c r="AA7" s="2967"/>
      <c r="AB7" s="2967"/>
      <c r="AC7" s="3081"/>
      <c r="AD7" s="3102"/>
      <c r="AE7" s="3103">
        <f ca="1" t="shared" ref="AE7:AE13" si="6">IF(AN7="",0,SUMIF(INDIRECT("'"&amp;AN7&amp;"'"&amp;"!E:E"),$AE$5,INDIRECT("'"&amp;AN7&amp;"'"&amp;"!F:F")))</f>
        <v>0</v>
      </c>
      <c r="AF7" s="2509"/>
      <c r="AG7" s="1837">
        <f ca="1" t="shared" ref="AG7:AG13" si="7">IF(AF7="",0,AE7-AF7)</f>
        <v>0</v>
      </c>
      <c r="AH7" s="3112"/>
      <c r="AI7" s="3113"/>
      <c r="AJ7" s="3114"/>
      <c r="AK7" s="3115"/>
      <c r="AL7" s="3116"/>
      <c r="AM7" s="3117"/>
      <c r="AN7" s="3118"/>
      <c r="AO7" s="988" t="e">
        <f ca="1" t="shared" ref="AO7:AO13" si="8">SUMIF(INDIRECT("'"&amp;AN7&amp;"'"&amp;"!A:A"),"总价",INDIRECT("'"&amp;AN7&amp;"'"&amp;"!B:B"))</f>
        <v>#REF!</v>
      </c>
      <c r="AP7" s="3132">
        <f t="shared" ref="AP7:AP13" si="9">IF(C7="住宅",K7*L7,0)</f>
        <v>0</v>
      </c>
      <c r="AQ7" s="988">
        <f t="shared" ref="AQ7:AQ13" si="10">ROUND($L$14*$N$14*S7/10000,0)</f>
        <v>0</v>
      </c>
      <c r="AR7" s="988">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34" customFormat="1" ht="14.25" spans="1:67">
      <c r="A8" s="2959">
        <f>'数据-汇总表'!C21</f>
        <v>0</v>
      </c>
      <c r="B8" s="2960" t="str">
        <f t="shared" si="1"/>
        <v/>
      </c>
      <c r="C8" s="2961"/>
      <c r="D8" s="2962">
        <f>SUMIF(项目基本情况!C$12:I$12,C8,项目基本情况!C$14:I$14)</f>
        <v>0</v>
      </c>
      <c r="E8" s="2963" t="str">
        <f>IF(B8="","",SUMIF(项目基本情况!C$12:I$12,C8,项目基本情况!C$13:I$13))</f>
        <v/>
      </c>
      <c r="F8" s="2964">
        <f>SUMIF(项目基本情况!C$12:I$12,C8,项目基本情况!C$15:I$15)</f>
        <v>0</v>
      </c>
      <c r="G8" s="2965">
        <f t="shared" si="2"/>
        <v>0</v>
      </c>
      <c r="H8" s="2966"/>
      <c r="I8" s="2966"/>
      <c r="J8" s="2967"/>
      <c r="K8" s="3054">
        <f>SUMIF('数据-汇总表'!C$19:C$33,A8,'数据-汇总表'!E$19:E$33)</f>
        <v>0</v>
      </c>
      <c r="L8" s="3055"/>
      <c r="M8" s="3056">
        <f t="shared" si="0"/>
        <v>0</v>
      </c>
      <c r="N8" s="3057"/>
      <c r="O8" s="3056" t="str">
        <f t="shared" si="3"/>
        <v>——</v>
      </c>
      <c r="P8" s="3058" t="str">
        <f t="shared" si="4"/>
        <v>——</v>
      </c>
      <c r="Q8" s="3075"/>
      <c r="R8" s="3076">
        <f ca="1">SUMIF('数据-汇总表'!C$19:C$33,A8,'数据-汇总表'!R$19:R$27)</f>
        <v>0</v>
      </c>
      <c r="S8" s="3077">
        <f>IF('数据-汇总表'!$I$17="按面积比例",SUMIF('数据-汇总表'!C$19:C$33,A8,'数据-汇总表'!K$19:K$33),SUMIF('数据-汇总表'!C$19:C$33,A8,'数据-汇总表'!N$19:N$33))</f>
        <v>0</v>
      </c>
      <c r="T8" s="3078">
        <f t="shared" si="5"/>
        <v>0</v>
      </c>
      <c r="U8" s="3082"/>
      <c r="V8" s="3083"/>
      <c r="W8" s="3083"/>
      <c r="X8" s="3081"/>
      <c r="Y8" s="3100"/>
      <c r="Z8" s="3101"/>
      <c r="AA8" s="2967"/>
      <c r="AB8" s="2967"/>
      <c r="AC8" s="3081"/>
      <c r="AD8" s="3102"/>
      <c r="AE8" s="3103">
        <f ca="1" t="shared" si="6"/>
        <v>0</v>
      </c>
      <c r="AF8" s="2509"/>
      <c r="AG8" s="1837">
        <f ca="1" t="shared" si="7"/>
        <v>0</v>
      </c>
      <c r="AH8" s="3119"/>
      <c r="AI8" s="3113"/>
      <c r="AJ8" s="3114"/>
      <c r="AK8" s="3120"/>
      <c r="AL8" s="3121"/>
      <c r="AM8" s="3122"/>
      <c r="AN8" s="3118"/>
      <c r="AO8" s="988" t="e">
        <f ca="1" t="shared" si="8"/>
        <v>#REF!</v>
      </c>
      <c r="AP8" s="3132">
        <f t="shared" si="9"/>
        <v>0</v>
      </c>
      <c r="AQ8" s="988">
        <f t="shared" si="10"/>
        <v>0</v>
      </c>
      <c r="AR8" s="988">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34" customFormat="1" ht="14.25" spans="1:67">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4">
        <f>SUMIF('数据-汇总表'!C$19:C$33,A9,'数据-汇总表'!E$19:E$33)</f>
        <v>0</v>
      </c>
      <c r="L9" s="3055"/>
      <c r="M9" s="3056">
        <f t="shared" si="0"/>
        <v>0</v>
      </c>
      <c r="N9" s="3057"/>
      <c r="O9" s="3056" t="str">
        <f t="shared" si="3"/>
        <v>——</v>
      </c>
      <c r="P9" s="3058" t="str">
        <f t="shared" si="4"/>
        <v>——</v>
      </c>
      <c r="Q9" s="3084"/>
      <c r="R9" s="3076">
        <f ca="1">SUMIF('数据-汇总表'!C$19:C$33,A9,'数据-汇总表'!R$19:R$27)</f>
        <v>0</v>
      </c>
      <c r="S9" s="3077">
        <f>IF('数据-汇总表'!$I$17="按面积比例",SUMIF('数据-汇总表'!C$19:C$33,A9,'数据-汇总表'!K$19:K$33),SUMIF('数据-汇总表'!C$19:C$33,A9,'数据-汇总表'!N$19:N$33))</f>
        <v>0</v>
      </c>
      <c r="T9" s="3078">
        <f t="shared" si="5"/>
        <v>0</v>
      </c>
      <c r="U9" s="3079"/>
      <c r="V9" s="3080"/>
      <c r="W9" s="3080"/>
      <c r="X9" s="3081"/>
      <c r="Y9" s="3100"/>
      <c r="Z9" s="3101"/>
      <c r="AA9" s="2967"/>
      <c r="AB9" s="2967"/>
      <c r="AC9" s="3081"/>
      <c r="AD9" s="3102"/>
      <c r="AE9" s="3103">
        <f ca="1" t="shared" si="6"/>
        <v>0</v>
      </c>
      <c r="AF9" s="2509"/>
      <c r="AG9" s="1837">
        <f ca="1" t="shared" si="7"/>
        <v>0</v>
      </c>
      <c r="AH9" s="3112"/>
      <c r="AI9" s="3113"/>
      <c r="AJ9" s="3114"/>
      <c r="AK9" s="3115"/>
      <c r="AL9" s="3116"/>
      <c r="AM9" s="3117"/>
      <c r="AN9" s="3118"/>
      <c r="AO9" s="988" t="e">
        <f ca="1" t="shared" si="8"/>
        <v>#REF!</v>
      </c>
      <c r="AP9" s="3132">
        <f t="shared" si="9"/>
        <v>0</v>
      </c>
      <c r="AQ9" s="988">
        <f t="shared" si="10"/>
        <v>0</v>
      </c>
      <c r="AR9" s="988">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34" customFormat="1" ht="14.25" spans="1:67">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4">
        <f>SUMIF('数据-汇总表'!C$19:C$33,A10,'数据-汇总表'!E$19:E$33)</f>
        <v>0</v>
      </c>
      <c r="L10" s="3055"/>
      <c r="M10" s="3056">
        <f t="shared" si="0"/>
        <v>0</v>
      </c>
      <c r="N10" s="3057"/>
      <c r="O10" s="3056" t="str">
        <f t="shared" si="3"/>
        <v>——</v>
      </c>
      <c r="P10" s="3058" t="str">
        <f t="shared" si="4"/>
        <v>——</v>
      </c>
      <c r="Q10" s="3084"/>
      <c r="R10" s="3076">
        <f ca="1">SUMIF('数据-汇总表'!C$19:C$33,A10,'数据-汇总表'!R$19:R$27)</f>
        <v>0</v>
      </c>
      <c r="S10" s="3077">
        <f>IF('数据-汇总表'!$I$17="按面积比例",SUMIF('数据-汇总表'!C$19:C$33,A10,'数据-汇总表'!K$19:K$33),SUMIF('数据-汇总表'!C$19:C$33,A10,'数据-汇总表'!N$19:N$33))</f>
        <v>0</v>
      </c>
      <c r="T10" s="3078">
        <f t="shared" si="5"/>
        <v>0</v>
      </c>
      <c r="U10" s="3079"/>
      <c r="V10" s="3080"/>
      <c r="W10" s="3080"/>
      <c r="X10" s="3081"/>
      <c r="Y10" s="3100"/>
      <c r="Z10" s="3101"/>
      <c r="AA10" s="2967"/>
      <c r="AB10" s="2967"/>
      <c r="AC10" s="3081"/>
      <c r="AD10" s="3102"/>
      <c r="AE10" s="3103">
        <f ca="1" t="shared" si="6"/>
        <v>0</v>
      </c>
      <c r="AF10" s="2509"/>
      <c r="AG10" s="1837">
        <f ca="1" t="shared" si="7"/>
        <v>0</v>
      </c>
      <c r="AH10" s="3112"/>
      <c r="AI10" s="3113"/>
      <c r="AJ10" s="3114"/>
      <c r="AK10" s="3115"/>
      <c r="AL10" s="3116"/>
      <c r="AM10" s="3117"/>
      <c r="AN10" s="3118"/>
      <c r="AO10" s="988" t="e">
        <f ca="1" t="shared" si="8"/>
        <v>#REF!</v>
      </c>
      <c r="AP10" s="3132">
        <f t="shared" si="9"/>
        <v>0</v>
      </c>
      <c r="AQ10" s="988">
        <f t="shared" si="10"/>
        <v>0</v>
      </c>
      <c r="AR10" s="988">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34" customFormat="1" ht="14.25" spans="1:67">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4">
        <f>SUMIF('数据-汇总表'!C$19:C$33,A11,'数据-汇总表'!E$19:E$33)</f>
        <v>0</v>
      </c>
      <c r="L11" s="3059"/>
      <c r="M11" s="3056">
        <f t="shared" si="0"/>
        <v>0</v>
      </c>
      <c r="N11" s="3057"/>
      <c r="O11" s="3056" t="str">
        <f t="shared" si="3"/>
        <v>——</v>
      </c>
      <c r="P11" s="3058" t="str">
        <f t="shared" si="4"/>
        <v>——</v>
      </c>
      <c r="Q11" s="3084"/>
      <c r="R11" s="3076">
        <f ca="1">SUMIF('数据-汇总表'!C$19:C$33,A11,'数据-汇总表'!R$19:R$27)</f>
        <v>0</v>
      </c>
      <c r="S11" s="3077">
        <f>IF('数据-汇总表'!$I$17="按面积比例",SUMIF('数据-汇总表'!C$19:C$33,A11,'数据-汇总表'!K$19:K$33),SUMIF('数据-汇总表'!C$19:C$33,A11,'数据-汇总表'!N$19:N$33))</f>
        <v>0</v>
      </c>
      <c r="T11" s="3078">
        <f t="shared" si="5"/>
        <v>0</v>
      </c>
      <c r="U11" s="3079"/>
      <c r="V11" s="2967"/>
      <c r="W11" s="2967"/>
      <c r="X11" s="3081"/>
      <c r="Y11" s="3100"/>
      <c r="Z11" s="3104"/>
      <c r="AA11" s="2967"/>
      <c r="AB11" s="2967"/>
      <c r="AC11" s="3081"/>
      <c r="AD11" s="3102"/>
      <c r="AE11" s="3103">
        <f ca="1" t="shared" si="6"/>
        <v>0</v>
      </c>
      <c r="AF11" s="2509"/>
      <c r="AG11" s="1837">
        <f ca="1" t="shared" si="7"/>
        <v>0</v>
      </c>
      <c r="AH11" s="3112"/>
      <c r="AI11" s="3113"/>
      <c r="AJ11" s="3114"/>
      <c r="AK11" s="3123"/>
      <c r="AL11" s="3124"/>
      <c r="AM11" s="3125"/>
      <c r="AN11" s="3118"/>
      <c r="AO11" s="988" t="e">
        <f ca="1" t="shared" si="8"/>
        <v>#REF!</v>
      </c>
      <c r="AP11" s="3132">
        <f t="shared" si="9"/>
        <v>0</v>
      </c>
      <c r="AQ11" s="988">
        <f t="shared" si="10"/>
        <v>0</v>
      </c>
      <c r="AR11" s="988">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34" customFormat="1" ht="14.25" spans="1:67">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4">
        <f>SUMIF('数据-汇总表'!C$19:C$33,A12,'数据-汇总表'!E$19:E$33)</f>
        <v>0</v>
      </c>
      <c r="L12" s="3059"/>
      <c r="M12" s="3056">
        <f t="shared" si="0"/>
        <v>0</v>
      </c>
      <c r="N12" s="3057"/>
      <c r="O12" s="3056" t="str">
        <f t="shared" si="3"/>
        <v>——</v>
      </c>
      <c r="P12" s="3058" t="str">
        <f t="shared" si="4"/>
        <v>——</v>
      </c>
      <c r="Q12" s="3084"/>
      <c r="R12" s="3076">
        <f ca="1">SUMIF('数据-汇总表'!C$19:C$33,A12,'数据-汇总表'!R$19:R$27)</f>
        <v>0</v>
      </c>
      <c r="S12" s="3077">
        <f>IF('数据-汇总表'!$I$17="按面积比例",SUMIF('数据-汇总表'!C$19:C$33,A12,'数据-汇总表'!K$19:K$33),SUMIF('数据-汇总表'!C$19:C$33,A12,'数据-汇总表'!N$19:N$33))</f>
        <v>0</v>
      </c>
      <c r="T12" s="3078">
        <f t="shared" si="5"/>
        <v>0</v>
      </c>
      <c r="U12" s="3079"/>
      <c r="V12" s="2967"/>
      <c r="W12" s="2967"/>
      <c r="X12" s="3081"/>
      <c r="Y12" s="3100"/>
      <c r="Z12" s="3104"/>
      <c r="AA12" s="2967"/>
      <c r="AB12" s="2967"/>
      <c r="AC12" s="3081"/>
      <c r="AD12" s="3102"/>
      <c r="AE12" s="3103">
        <f ca="1" t="shared" si="6"/>
        <v>0</v>
      </c>
      <c r="AF12" s="2509"/>
      <c r="AG12" s="1837">
        <f ca="1" t="shared" si="7"/>
        <v>0</v>
      </c>
      <c r="AH12" s="3112"/>
      <c r="AI12" s="3113"/>
      <c r="AJ12" s="3114"/>
      <c r="AK12" s="3123"/>
      <c r="AL12" s="3124"/>
      <c r="AM12" s="3125"/>
      <c r="AN12" s="3118"/>
      <c r="AO12" s="988" t="e">
        <f ca="1" t="shared" si="8"/>
        <v>#REF!</v>
      </c>
      <c r="AP12" s="3132">
        <f t="shared" si="9"/>
        <v>0</v>
      </c>
      <c r="AQ12" s="988">
        <f t="shared" si="10"/>
        <v>0</v>
      </c>
      <c r="AR12" s="988">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34" customFormat="1" ht="14.25" spans="1:67">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4">
        <f>SUMIF('数据-汇总表'!C$19:C$33,A13,'数据-汇总表'!E$19:E$33)</f>
        <v>0</v>
      </c>
      <c r="L13" s="3059"/>
      <c r="M13" s="3056">
        <f t="shared" si="0"/>
        <v>0</v>
      </c>
      <c r="N13" s="3060"/>
      <c r="O13" s="3056" t="str">
        <f t="shared" si="3"/>
        <v>——</v>
      </c>
      <c r="P13" s="3058" t="str">
        <f t="shared" si="4"/>
        <v>——</v>
      </c>
      <c r="Q13" s="3084"/>
      <c r="R13" s="3076">
        <f ca="1">SUMIF('数据-汇总表'!C$19:C$33,A13,'数据-汇总表'!R$19:R$27)</f>
        <v>0</v>
      </c>
      <c r="S13" s="3077">
        <f>IF('数据-汇总表'!$I$17="按面积比例",SUMIF('数据-汇总表'!C$19:C$33,A13,'数据-汇总表'!K$19:K$33),SUMIF('数据-汇总表'!C$19:C$33,A13,'数据-汇总表'!N$19:N$33))</f>
        <v>0</v>
      </c>
      <c r="T13" s="3078">
        <f t="shared" si="5"/>
        <v>0</v>
      </c>
      <c r="U13" s="3085"/>
      <c r="V13" s="3080"/>
      <c r="W13" s="3080"/>
      <c r="X13" s="3081"/>
      <c r="Y13" s="3100"/>
      <c r="Z13" s="3101"/>
      <c r="AA13" s="2967"/>
      <c r="AB13" s="2967"/>
      <c r="AC13" s="3081"/>
      <c r="AD13" s="3102"/>
      <c r="AE13" s="3103">
        <f ca="1" t="shared" si="6"/>
        <v>0</v>
      </c>
      <c r="AF13" s="2509"/>
      <c r="AG13" s="1837">
        <f ca="1" t="shared" si="7"/>
        <v>0</v>
      </c>
      <c r="AH13" s="3112"/>
      <c r="AI13" s="3113"/>
      <c r="AJ13" s="3114"/>
      <c r="AK13" s="3115"/>
      <c r="AL13" s="3116"/>
      <c r="AM13" s="3117"/>
      <c r="AN13" s="3118"/>
      <c r="AO13" s="988" t="e">
        <f ca="1" t="shared" si="8"/>
        <v>#REF!</v>
      </c>
      <c r="AP13" s="3132">
        <f t="shared" si="9"/>
        <v>0</v>
      </c>
      <c r="AQ13" s="988">
        <f t="shared" si="10"/>
        <v>0</v>
      </c>
      <c r="AR13" s="988">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34" customFormat="1" ht="14.25" spans="1:67">
      <c r="A14" s="2968" t="s">
        <v>602</v>
      </c>
      <c r="B14" s="2960" t="s">
        <v>601</v>
      </c>
      <c r="C14" s="2969" t="s">
        <v>602</v>
      </c>
      <c r="D14" s="2962"/>
      <c r="E14" s="2963"/>
      <c r="F14" s="2964"/>
      <c r="G14" s="2965"/>
      <c r="H14" s="2970"/>
      <c r="I14" s="2970"/>
      <c r="J14" s="2970"/>
      <c r="K14" s="3054">
        <f>SUMIF('数据-汇总表'!C$19:C$33,A14,'数据-汇总表'!E$19:E$33)</f>
        <v>0</v>
      </c>
      <c r="L14" s="3059"/>
      <c r="M14" s="3056">
        <f t="shared" si="0"/>
        <v>0</v>
      </c>
      <c r="N14" s="3060"/>
      <c r="O14" s="3056" t="str">
        <f t="shared" si="3"/>
        <v>——</v>
      </c>
      <c r="P14" s="3058" t="str">
        <f t="shared" si="4"/>
        <v>——</v>
      </c>
      <c r="Q14" s="3086"/>
      <c r="R14" s="3076"/>
      <c r="S14" s="3077"/>
      <c r="T14" s="3078"/>
      <c r="U14" s="3087"/>
      <c r="V14" s="3088"/>
      <c r="W14" s="3088"/>
      <c r="X14" s="3089"/>
      <c r="Y14" s="3105"/>
      <c r="Z14" s="3106"/>
      <c r="AA14" s="3107"/>
      <c r="AB14" s="3107"/>
      <c r="AC14" s="3081"/>
      <c r="AD14" s="3089"/>
      <c r="AE14" s="3103"/>
      <c r="AF14" s="988"/>
      <c r="AG14" s="1837"/>
      <c r="AH14" s="3103"/>
      <c r="AI14" s="971"/>
      <c r="AJ14" s="987"/>
      <c r="AK14" s="3126"/>
      <c r="AL14" s="3127"/>
      <c r="AM14" s="3128"/>
      <c r="AN14" s="2384"/>
      <c r="AO14" s="2980"/>
      <c r="AP14" s="2980"/>
      <c r="AQ14" s="2980"/>
      <c r="AR14" s="2980"/>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34" customFormat="1" ht="27" spans="1:67">
      <c r="A15" s="2968" t="s">
        <v>603</v>
      </c>
      <c r="B15" s="2960" t="s">
        <v>601</v>
      </c>
      <c r="C15" s="2969" t="s">
        <v>650</v>
      </c>
      <c r="D15" s="2962"/>
      <c r="E15" s="2963"/>
      <c r="F15" s="2964"/>
      <c r="G15" s="2965"/>
      <c r="H15" s="2970"/>
      <c r="I15" s="2970"/>
      <c r="J15" s="2970"/>
      <c r="K15" s="3054">
        <f>SUMIF('数据-汇总表'!C$19:C$33,A15,'数据-汇总表'!E$19:E$33)</f>
        <v>0</v>
      </c>
      <c r="L15" s="3061"/>
      <c r="M15" s="3056"/>
      <c r="N15" s="3062"/>
      <c r="O15" s="3056"/>
      <c r="P15" s="3058"/>
      <c r="Q15" s="3086"/>
      <c r="R15" s="3076"/>
      <c r="S15" s="3077"/>
      <c r="T15" s="3078"/>
      <c r="U15" s="3087"/>
      <c r="V15" s="3088"/>
      <c r="W15" s="3088"/>
      <c r="X15" s="3089"/>
      <c r="Y15" s="3105"/>
      <c r="Z15" s="3106"/>
      <c r="AA15" s="3107"/>
      <c r="AB15" s="3107"/>
      <c r="AC15" s="3081"/>
      <c r="AD15" s="3089"/>
      <c r="AE15" s="3103"/>
      <c r="AF15" s="988"/>
      <c r="AG15" s="1837"/>
      <c r="AH15" s="3103"/>
      <c r="AI15" s="971"/>
      <c r="AJ15" s="987"/>
      <c r="AK15" s="3126"/>
      <c r="AL15" s="3127"/>
      <c r="AM15" s="3128"/>
      <c r="AN15" s="2384"/>
      <c r="AO15" s="2980"/>
      <c r="AP15" s="2980"/>
      <c r="AQ15" s="2980"/>
      <c r="AR15" s="2980"/>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34" customFormat="1" ht="15.75" spans="1:67">
      <c r="A16" s="2971" t="s">
        <v>604</v>
      </c>
      <c r="B16" s="2972"/>
      <c r="C16" s="2441"/>
      <c r="D16" s="2973"/>
      <c r="E16" s="2972"/>
      <c r="F16" s="2972"/>
      <c r="G16" s="2974">
        <f>ROUND(SUMPRODUCT(G6:G13,K6:K13)/SUMPRODUCT((G6:G13&gt;0)*(K6:K13)),3)</f>
        <v>0.912</v>
      </c>
      <c r="H16" s="2975">
        <f>ROUND(SUMPRODUCT(H6:H13,K6:K13)/SUMPRODUCT((H6:H13&gt;0)*(K6:K13)),3)</f>
        <v>0.05</v>
      </c>
      <c r="I16" s="3063"/>
      <c r="J16" s="3063"/>
      <c r="K16" s="3064">
        <f>SUM(K6:K15)</f>
        <v>70118.8</v>
      </c>
      <c r="L16" s="3065">
        <f>ROUND(M16*10000/SUM(K6:K14),0)</f>
        <v>3000</v>
      </c>
      <c r="M16" s="3065">
        <f>SUM(M6:M14)</f>
        <v>21036</v>
      </c>
      <c r="N16" s="3066">
        <f>ROUND(SUMPRODUCT(M6:M14,N6:N14)/M16,3)</f>
        <v>0.81</v>
      </c>
      <c r="O16" s="3065">
        <f>SUM(O6:O14)</f>
        <v>0</v>
      </c>
      <c r="P16" s="3065">
        <f>SUM(P6:P14)</f>
        <v>0</v>
      </c>
      <c r="Q16" s="3090">
        <f>ROUND(SUMPRODUCT(Q6:Q13,K6:K13)/SUMPRODUCT((Q6:Q13&gt;0)*(K6:K13)),2)</f>
        <v>0.1</v>
      </c>
      <c r="R16" s="3091">
        <f ca="1">SUM(R6:R13)</f>
        <v>66843.16</v>
      </c>
      <c r="S16" s="3092">
        <f>SUM(S6:S13)</f>
        <v>0</v>
      </c>
      <c r="T16" s="3093">
        <f>IF(SUMIF(T6:T13,"&lt;9E307")=M14,SUMIF(T6:T13,"&lt;9E307"),"有误，请检查")</f>
        <v>0</v>
      </c>
      <c r="U16" s="3094"/>
      <c r="V16" s="3095"/>
      <c r="W16" s="3095"/>
      <c r="X16" s="3096"/>
      <c r="Y16" s="3108"/>
      <c r="Z16" s="3109"/>
      <c r="AA16" s="3095"/>
      <c r="AB16" s="3095"/>
      <c r="AC16" s="3096"/>
      <c r="AD16" s="3096"/>
      <c r="AE16" s="3094"/>
      <c r="AF16" s="3095"/>
      <c r="AG16" s="3108"/>
      <c r="AH16" s="3094"/>
      <c r="AI16" s="3109"/>
      <c r="AJ16" s="3109"/>
      <c r="AK16" s="3095"/>
      <c r="AL16" s="3095"/>
      <c r="AM16" s="3108"/>
      <c r="AN16" s="2384"/>
      <c r="AO16" s="2980"/>
      <c r="AP16" s="2980"/>
      <c r="AQ16" s="2980"/>
      <c r="AR16" s="2980"/>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ht="13.5" spans="1:44">
      <c r="A17" s="2976"/>
      <c r="B17" s="2977"/>
      <c r="C17" s="2384"/>
      <c r="D17" s="2978"/>
      <c r="E17" s="2978"/>
      <c r="F17" s="2384"/>
      <c r="G17" s="2384"/>
      <c r="H17" s="2384"/>
      <c r="I17" s="2384"/>
      <c r="J17" s="2384"/>
      <c r="K17" s="3067"/>
      <c r="L17" s="3067"/>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c r="AH17" s="2384"/>
      <c r="AI17" s="2384"/>
      <c r="AJ17" s="2384"/>
      <c r="AK17" s="2384"/>
      <c r="AL17" s="2384"/>
      <c r="AM17" s="2384"/>
      <c r="AN17" s="2384"/>
      <c r="AO17" s="2384"/>
      <c r="AP17" s="2384"/>
      <c r="AQ17" s="2384"/>
      <c r="AR17" s="2384"/>
    </row>
    <row r="18" ht="15" spans="1:44">
      <c r="A18" s="1627" t="s">
        <v>651</v>
      </c>
      <c r="B18" s="2979"/>
      <c r="C18" s="2980"/>
      <c r="D18" s="2981"/>
      <c r="E18" s="2980"/>
      <c r="F18" s="2980"/>
      <c r="G18" s="2980"/>
      <c r="H18" s="2980"/>
      <c r="I18" s="2980"/>
      <c r="J18" s="2980"/>
      <c r="K18" s="3067"/>
      <c r="L18" s="3067"/>
      <c r="M18" s="2384"/>
      <c r="N18" s="2384">
        <v>2009</v>
      </c>
      <c r="O18" s="2384"/>
      <c r="P18" s="2384"/>
      <c r="Q18" s="2384"/>
      <c r="R18" s="2384"/>
      <c r="S18" s="2384"/>
      <c r="T18" s="2384"/>
      <c r="U18" s="2384"/>
      <c r="V18" s="2384"/>
      <c r="W18" s="2384"/>
      <c r="X18" s="2384"/>
      <c r="Y18" s="2384"/>
      <c r="Z18" s="2384"/>
      <c r="AA18" s="2384"/>
      <c r="AB18" s="2384"/>
      <c r="AC18" s="2384"/>
      <c r="AD18" s="2384"/>
      <c r="AE18" s="2384"/>
      <c r="AF18" s="2384"/>
      <c r="AG18" s="2384"/>
      <c r="AH18" s="2384"/>
      <c r="AI18" s="2384"/>
      <c r="AJ18" s="2384"/>
      <c r="AK18" s="2384"/>
      <c r="AL18" s="2384"/>
      <c r="AM18" s="2384"/>
      <c r="AN18" s="2384"/>
      <c r="AO18" s="2384"/>
      <c r="AP18" s="2384"/>
      <c r="AQ18" s="2384"/>
      <c r="AR18" s="2384"/>
    </row>
    <row r="19" ht="14.25" spans="1:44">
      <c r="A19" s="2982" t="s">
        <v>652</v>
      </c>
      <c r="B19" s="2983">
        <v>0</v>
      </c>
      <c r="C19" s="2984" t="s">
        <v>653</v>
      </c>
      <c r="D19" s="2981"/>
      <c r="E19" s="2980"/>
      <c r="F19" s="2980"/>
      <c r="G19" s="2980"/>
      <c r="H19" s="2980"/>
      <c r="I19" s="2980"/>
      <c r="J19" s="2980"/>
      <c r="K19" s="3067"/>
      <c r="L19" s="3067"/>
      <c r="M19" s="3068" t="s">
        <v>654</v>
      </c>
      <c r="N19" s="2384">
        <f>1-(2024-N18)/70*0.98</f>
        <v>0.79</v>
      </c>
      <c r="O19" s="2384"/>
      <c r="P19" s="2384"/>
      <c r="R19" s="2384"/>
      <c r="S19" s="2384"/>
      <c r="T19" s="2384"/>
      <c r="U19" s="2384"/>
      <c r="V19" s="2384"/>
      <c r="W19" s="2384"/>
      <c r="X19" s="2384"/>
      <c r="Y19" s="2384"/>
      <c r="Z19" s="2384"/>
      <c r="AA19" s="2384"/>
      <c r="AB19" s="2384"/>
      <c r="AC19" s="2384"/>
      <c r="AD19" s="2384"/>
      <c r="AE19" s="2384"/>
      <c r="AF19" s="2384"/>
      <c r="AG19" s="2384"/>
      <c r="AH19" s="2384"/>
      <c r="AI19" s="2384"/>
      <c r="AJ19" s="2384"/>
      <c r="AK19" s="2384"/>
      <c r="AL19" s="2384"/>
      <c r="AM19" s="2384"/>
      <c r="AN19" s="2384"/>
      <c r="AO19" s="2384"/>
      <c r="AP19" s="2384"/>
      <c r="AQ19" s="2384"/>
      <c r="AR19" s="2384"/>
    </row>
    <row r="20" ht="14.25" spans="1:44">
      <c r="A20" s="2985" t="s">
        <v>655</v>
      </c>
      <c r="B20" s="2986">
        <v>2</v>
      </c>
      <c r="C20" s="2987" t="s">
        <v>656</v>
      </c>
      <c r="D20" s="2981"/>
      <c r="E20" s="2980"/>
      <c r="F20" s="2980"/>
      <c r="G20" s="2980"/>
      <c r="H20" s="2980"/>
      <c r="I20" s="2980"/>
      <c r="J20" s="2980"/>
      <c r="K20" s="3067"/>
      <c r="L20" s="3067"/>
      <c r="M20" s="3068" t="s">
        <v>657</v>
      </c>
      <c r="N20" s="2384">
        <f>1-(2024-N18)/60</f>
        <v>0.75</v>
      </c>
      <c r="O20" s="2384"/>
      <c r="P20" s="2384"/>
      <c r="Q20" s="2384"/>
      <c r="R20" s="2384"/>
      <c r="S20" s="2384"/>
      <c r="T20" s="2384"/>
      <c r="U20" s="2384"/>
      <c r="V20" s="2384"/>
      <c r="W20" s="2384"/>
      <c r="X20" s="2384"/>
      <c r="Y20" s="2384"/>
      <c r="Z20" s="2384"/>
      <c r="AA20" s="2384"/>
      <c r="AB20" s="2384"/>
      <c r="AC20" s="2384"/>
      <c r="AD20" s="2384"/>
      <c r="AE20" s="2384"/>
      <c r="AF20" s="2384"/>
      <c r="AG20" s="2384"/>
      <c r="AH20" s="2384"/>
      <c r="AI20" s="2384"/>
      <c r="AJ20" s="2384"/>
      <c r="AK20" s="2384"/>
      <c r="AL20" s="2384"/>
      <c r="AM20" s="2384"/>
      <c r="AN20" s="2384"/>
      <c r="AO20" s="2384"/>
      <c r="AP20" s="2384"/>
      <c r="AQ20" s="2384"/>
      <c r="AR20" s="2384"/>
    </row>
    <row r="21" ht="14.25" spans="1:44">
      <c r="A21" s="2988" t="s">
        <v>658</v>
      </c>
      <c r="B21" s="2986">
        <v>2</v>
      </c>
      <c r="C21" s="2980"/>
      <c r="D21" s="2981"/>
      <c r="E21" s="2980"/>
      <c r="F21" s="2980"/>
      <c r="G21" s="2980"/>
      <c r="H21" s="2980"/>
      <c r="I21" s="2980"/>
      <c r="J21" s="2980"/>
      <c r="K21" s="3067"/>
      <c r="L21" s="3067"/>
      <c r="M21" s="3068" t="s">
        <v>659</v>
      </c>
      <c r="N21" s="2384">
        <f>ROUND((N19+N20)/2,2)</f>
        <v>0.77</v>
      </c>
      <c r="O21" s="2384"/>
      <c r="P21" s="2384"/>
      <c r="Q21" s="2384"/>
      <c r="R21" s="2384"/>
      <c r="S21" s="2384"/>
      <c r="T21" s="2384"/>
      <c r="U21" s="2384"/>
      <c r="V21" s="2384"/>
      <c r="W21" s="2384"/>
      <c r="X21" s="2384"/>
      <c r="Y21" s="2384"/>
      <c r="Z21" s="2384"/>
      <c r="AA21" s="2384"/>
      <c r="AB21" s="2384"/>
      <c r="AC21" s="2384"/>
      <c r="AD21" s="2384"/>
      <c r="AE21" s="2384"/>
      <c r="AF21" s="2384"/>
      <c r="AG21" s="2384"/>
      <c r="AH21" s="2384"/>
      <c r="AI21" s="2384"/>
      <c r="AJ21" s="2384"/>
      <c r="AK21" s="2384"/>
      <c r="AL21" s="2384"/>
      <c r="AM21" s="2384"/>
      <c r="AN21" s="2384"/>
      <c r="AO21" s="2384"/>
      <c r="AP21" s="2384"/>
      <c r="AQ21" s="2384"/>
      <c r="AR21" s="2384"/>
    </row>
    <row r="22" ht="14.25" spans="1:44">
      <c r="A22" s="2985" t="s">
        <v>660</v>
      </c>
      <c r="B22" s="2989">
        <f>B19+B20</f>
        <v>2</v>
      </c>
      <c r="C22" s="2980"/>
      <c r="D22" s="2981"/>
      <c r="E22" s="2980"/>
      <c r="F22" s="2980"/>
      <c r="G22" s="2980"/>
      <c r="H22" s="2980"/>
      <c r="I22" s="2980"/>
      <c r="J22" s="2980"/>
      <c r="K22" s="3067"/>
      <c r="L22" s="3067"/>
      <c r="M22" s="3068" t="s">
        <v>661</v>
      </c>
      <c r="N22" s="2384">
        <v>0.85</v>
      </c>
      <c r="O22" s="2384"/>
      <c r="P22" s="2384"/>
      <c r="Q22" s="2384"/>
      <c r="R22" s="2384"/>
      <c r="S22" s="2384"/>
      <c r="T22" s="2384"/>
      <c r="U22" s="2384"/>
      <c r="V22" s="2384"/>
      <c r="W22" s="2384"/>
      <c r="X22" s="2384"/>
      <c r="Y22" s="2384"/>
      <c r="Z22" s="2384"/>
      <c r="AA22" s="2384"/>
      <c r="AB22" s="2384"/>
      <c r="AC22" s="2384"/>
      <c r="AD22" s="2384"/>
      <c r="AE22" s="2384"/>
      <c r="AF22" s="2384"/>
      <c r="AG22" s="2384"/>
      <c r="AH22" s="2384"/>
      <c r="AI22" s="2384"/>
      <c r="AJ22" s="2384"/>
      <c r="AK22" s="2384"/>
      <c r="AL22" s="2384"/>
      <c r="AM22" s="2384"/>
      <c r="AN22" s="2384"/>
      <c r="AO22" s="2384"/>
      <c r="AP22" s="2384"/>
      <c r="AQ22" s="2384"/>
      <c r="AR22" s="2384"/>
    </row>
    <row r="23" ht="14.25" spans="1:44">
      <c r="A23" s="2988" t="s">
        <v>662</v>
      </c>
      <c r="B23" s="2989">
        <f>B19+B21</f>
        <v>2</v>
      </c>
      <c r="C23" s="2980"/>
      <c r="D23" s="2981"/>
      <c r="E23" s="2980"/>
      <c r="F23" s="2980"/>
      <c r="G23" s="2980"/>
      <c r="H23" s="2980"/>
      <c r="I23" s="2980"/>
      <c r="J23" s="2980"/>
      <c r="K23" s="3067"/>
      <c r="L23" s="3067"/>
      <c r="M23" s="3068" t="s">
        <v>659</v>
      </c>
      <c r="N23" s="2384">
        <f>(N21+N22)/2</f>
        <v>0.81</v>
      </c>
      <c r="O23" s="2384"/>
      <c r="P23" s="2384"/>
      <c r="Q23" s="2384"/>
      <c r="R23" s="2384"/>
      <c r="S23" s="2384"/>
      <c r="T23" s="2384"/>
      <c r="U23" s="2384"/>
      <c r="V23" s="2384"/>
      <c r="W23" s="2384"/>
      <c r="X23" s="2384"/>
      <c r="Y23" s="2384"/>
      <c r="Z23" s="2384"/>
      <c r="AA23" s="2384"/>
      <c r="AB23" s="2384"/>
      <c r="AC23" s="2384"/>
      <c r="AD23" s="2384"/>
      <c r="AE23" s="2384"/>
      <c r="AF23" s="2384"/>
      <c r="AG23" s="2384"/>
      <c r="AH23" s="2384"/>
      <c r="AI23" s="2384"/>
      <c r="AJ23" s="2384"/>
      <c r="AK23" s="2384"/>
      <c r="AL23" s="2384"/>
      <c r="AM23" s="2384"/>
      <c r="AN23" s="2384"/>
      <c r="AO23" s="2384"/>
      <c r="AP23" s="2384"/>
      <c r="AQ23" s="2384"/>
      <c r="AR23" s="2384"/>
    </row>
    <row r="24" ht="15" spans="1:44">
      <c r="A24" s="2990" t="s">
        <v>663</v>
      </c>
      <c r="B24" s="2991">
        <f>B20-B21</f>
        <v>0</v>
      </c>
      <c r="C24" s="2980"/>
      <c r="D24" s="2981"/>
      <c r="E24" s="2980"/>
      <c r="F24" s="2980"/>
      <c r="G24" s="2980"/>
      <c r="H24" s="2980"/>
      <c r="I24" s="2980"/>
      <c r="J24" s="2980"/>
      <c r="K24" s="3067"/>
      <c r="L24" s="3067"/>
      <c r="M24" s="3068"/>
      <c r="N24" s="2384"/>
      <c r="O24" s="2384"/>
      <c r="P24" s="2384"/>
      <c r="Q24" s="2384"/>
      <c r="R24" s="2384"/>
      <c r="S24" s="2384"/>
      <c r="T24" s="2384"/>
      <c r="U24" s="2384"/>
      <c r="V24" s="2384"/>
      <c r="W24" s="2384"/>
      <c r="X24" s="2384"/>
      <c r="Y24" s="2384"/>
      <c r="Z24" s="2384"/>
      <c r="AA24" s="2384"/>
      <c r="AB24" s="2384"/>
      <c r="AC24" s="2384"/>
      <c r="AD24" s="2384"/>
      <c r="AE24" s="2384"/>
      <c r="AF24" s="2384"/>
      <c r="AG24" s="2384"/>
      <c r="AH24" s="2384"/>
      <c r="AI24" s="2384"/>
      <c r="AJ24" s="2384"/>
      <c r="AK24" s="2384"/>
      <c r="AL24" s="2384"/>
      <c r="AM24" s="2384"/>
      <c r="AN24" s="2384"/>
      <c r="AO24" s="2384"/>
      <c r="AP24" s="2384"/>
      <c r="AQ24" s="2384"/>
      <c r="AR24" s="2384"/>
    </row>
    <row r="25" ht="15" spans="1:44">
      <c r="A25" s="2949"/>
      <c r="B25" s="2950"/>
      <c r="C25" s="2980"/>
      <c r="D25" s="2981"/>
      <c r="E25" s="2980"/>
      <c r="F25" s="2980"/>
      <c r="G25" s="2980"/>
      <c r="H25" s="2980"/>
      <c r="I25" s="2980"/>
      <c r="J25" s="2980"/>
      <c r="K25" s="3067"/>
      <c r="L25" s="3067"/>
      <c r="M25" s="2384"/>
      <c r="N25" s="2384"/>
      <c r="O25" s="2384"/>
      <c r="P25" s="2384"/>
      <c r="Q25" s="2384"/>
      <c r="R25" s="2384"/>
      <c r="S25" s="2384"/>
      <c r="T25" s="2384"/>
      <c r="U25" s="2384"/>
      <c r="V25" s="2384"/>
      <c r="W25" s="2384"/>
      <c r="X25" s="2384"/>
      <c r="Y25" s="2384"/>
      <c r="Z25" s="2384"/>
      <c r="AA25" s="2384"/>
      <c r="AB25" s="2384"/>
      <c r="AC25" s="2384"/>
      <c r="AD25" s="2384"/>
      <c r="AE25" s="2384"/>
      <c r="AF25" s="2384"/>
      <c r="AG25" s="2384"/>
      <c r="AH25" s="2384"/>
      <c r="AI25" s="2384"/>
      <c r="AJ25" s="2384"/>
      <c r="AK25" s="2384"/>
      <c r="AL25" s="2384"/>
      <c r="AM25" s="2384"/>
      <c r="AN25" s="2384"/>
      <c r="AO25" s="2384"/>
      <c r="AP25" s="2384"/>
      <c r="AQ25" s="2384"/>
      <c r="AR25" s="2384"/>
    </row>
    <row r="26" ht="15" spans="1:44">
      <c r="A26" s="2945" t="s">
        <v>664</v>
      </c>
      <c r="B26" s="2992" t="s">
        <v>665</v>
      </c>
      <c r="C26" s="2993" t="s">
        <v>666</v>
      </c>
      <c r="D26" s="2981"/>
      <c r="E26" s="2980"/>
      <c r="F26" s="2980"/>
      <c r="G26" s="2980"/>
      <c r="H26" s="2980"/>
      <c r="I26" s="2980"/>
      <c r="J26" s="2980"/>
      <c r="K26" s="3067"/>
      <c r="L26" s="3067"/>
      <c r="M26" s="2384"/>
      <c r="N26" s="2384"/>
      <c r="O26" s="2384"/>
      <c r="P26" s="2384"/>
      <c r="Q26" s="2384"/>
      <c r="R26" s="2384"/>
      <c r="S26" s="2384"/>
      <c r="T26" s="2384"/>
      <c r="U26" s="2384"/>
      <c r="V26" s="2384"/>
      <c r="W26" s="2384"/>
      <c r="X26" s="2384"/>
      <c r="Y26" s="2384"/>
      <c r="Z26" s="2384"/>
      <c r="AA26" s="2384"/>
      <c r="AB26" s="2384"/>
      <c r="AC26" s="2384"/>
      <c r="AD26" s="2384"/>
      <c r="AE26" s="2384"/>
      <c r="AF26" s="2384"/>
      <c r="AG26" s="2384"/>
      <c r="AH26" s="2384"/>
      <c r="AI26" s="2384"/>
      <c r="AJ26" s="2384"/>
      <c r="AK26" s="2384"/>
      <c r="AL26" s="2384"/>
      <c r="AM26" s="2384"/>
      <c r="AN26" s="2384"/>
      <c r="AO26" s="2384"/>
      <c r="AP26" s="2384"/>
      <c r="AQ26" s="2384"/>
      <c r="AR26" s="2384"/>
    </row>
    <row r="27" s="2936" customFormat="1" ht="27.75" spans="1:67">
      <c r="A27" s="2994" t="s">
        <v>667</v>
      </c>
      <c r="B27" s="2995">
        <v>150</v>
      </c>
      <c r="C27" s="2996" t="s">
        <v>668</v>
      </c>
      <c r="D27" s="2997"/>
      <c r="E27" s="1104"/>
      <c r="F27" s="1104"/>
      <c r="G27" s="2980"/>
      <c r="H27" s="2980"/>
      <c r="I27" s="2980"/>
      <c r="J27" s="2980"/>
      <c r="K27" s="3067"/>
      <c r="L27" s="3067"/>
      <c r="M27" s="2384"/>
      <c r="N27" s="2384"/>
      <c r="O27" s="2384"/>
      <c r="P27" s="2384"/>
      <c r="Q27" s="2384"/>
      <c r="R27" s="2384"/>
      <c r="S27" s="2384"/>
      <c r="T27" s="2384"/>
      <c r="U27" s="2384"/>
      <c r="V27" s="2384"/>
      <c r="W27" s="2384"/>
      <c r="X27" s="2384"/>
      <c r="Y27" s="2384"/>
      <c r="Z27" s="2384"/>
      <c r="AA27" s="2384"/>
      <c r="AB27" s="2384"/>
      <c r="AC27" s="2384"/>
      <c r="AD27" s="2384"/>
      <c r="AE27" s="2384"/>
      <c r="AF27" s="2384"/>
      <c r="AG27" s="2384"/>
      <c r="AH27" s="2384"/>
      <c r="AI27" s="2384"/>
      <c r="AJ27" s="2384"/>
      <c r="AK27" s="2384"/>
      <c r="AL27" s="2384"/>
      <c r="AM27" s="2384"/>
      <c r="AN27" s="2384"/>
      <c r="AO27" s="2384"/>
      <c r="AP27" s="2384"/>
      <c r="AQ27" s="2384"/>
      <c r="AR27" s="2384"/>
      <c r="AS27" s="2372"/>
      <c r="AT27" s="2372"/>
      <c r="AU27" s="2372"/>
      <c r="AV27" s="2372"/>
      <c r="AW27" s="2372"/>
      <c r="AX27" s="2372"/>
      <c r="AY27" s="2372"/>
      <c r="AZ27" s="2372"/>
      <c r="BA27" s="2372"/>
      <c r="BB27" s="2372"/>
      <c r="BC27" s="2372"/>
      <c r="BD27" s="2372"/>
      <c r="BE27" s="2372"/>
      <c r="BF27" s="2372"/>
      <c r="BG27" s="2372"/>
      <c r="BH27" s="2372"/>
      <c r="BI27" s="2372"/>
      <c r="BJ27" s="2372"/>
      <c r="BK27" s="2372"/>
      <c r="BL27" s="2372"/>
      <c r="BM27" s="2372"/>
      <c r="BN27" s="2372"/>
      <c r="BO27" s="2372"/>
    </row>
    <row r="28" s="2936" customFormat="1" ht="27.75" spans="1:67">
      <c r="A28" s="2998" t="s">
        <v>669</v>
      </c>
      <c r="B28" s="2999">
        <v>190</v>
      </c>
      <c r="C28" s="3000"/>
      <c r="D28" s="2997"/>
      <c r="E28" s="1104"/>
      <c r="F28" s="1104"/>
      <c r="G28" s="2980"/>
      <c r="H28" s="2980"/>
      <c r="I28" s="2980"/>
      <c r="J28" s="2980"/>
      <c r="K28" s="3067"/>
      <c r="L28" s="3067"/>
      <c r="M28" s="2384"/>
      <c r="N28" s="2384"/>
      <c r="O28" s="2384"/>
      <c r="P28" s="2384"/>
      <c r="Q28" s="2384"/>
      <c r="R28" s="2384"/>
      <c r="S28" s="2384"/>
      <c r="T28" s="2384"/>
      <c r="U28" s="2384"/>
      <c r="V28" s="2384"/>
      <c r="W28" s="2384"/>
      <c r="X28" s="2384"/>
      <c r="Y28" s="2384"/>
      <c r="Z28" s="2384"/>
      <c r="AA28" s="2384"/>
      <c r="AB28" s="2384"/>
      <c r="AC28" s="2384"/>
      <c r="AD28" s="2384"/>
      <c r="AE28" s="2384"/>
      <c r="AF28" s="2384"/>
      <c r="AG28" s="2384"/>
      <c r="AH28" s="2384"/>
      <c r="AI28" s="2384"/>
      <c r="AJ28" s="2384"/>
      <c r="AK28" s="2384"/>
      <c r="AL28" s="2384"/>
      <c r="AM28" s="2384"/>
      <c r="AN28" s="2384"/>
      <c r="AO28" s="2384"/>
      <c r="AP28" s="2384"/>
      <c r="AQ28" s="2384"/>
      <c r="AR28" s="2384"/>
      <c r="AS28" s="2372"/>
      <c r="AT28" s="2372"/>
      <c r="AU28" s="2372"/>
      <c r="AV28" s="2372"/>
      <c r="AW28" s="2372"/>
      <c r="AX28" s="2372"/>
      <c r="AY28" s="2372"/>
      <c r="AZ28" s="2372"/>
      <c r="BA28" s="2372"/>
      <c r="BB28" s="2372"/>
      <c r="BC28" s="2372"/>
      <c r="BD28" s="2372"/>
      <c r="BE28" s="2372"/>
      <c r="BF28" s="2372"/>
      <c r="BG28" s="2372"/>
      <c r="BH28" s="2372"/>
      <c r="BI28" s="2372"/>
      <c r="BJ28" s="2372"/>
      <c r="BK28" s="2372"/>
      <c r="BL28" s="2372"/>
      <c r="BM28" s="2372"/>
      <c r="BN28" s="2372"/>
      <c r="BO28" s="2372"/>
    </row>
    <row r="29" s="2936" customFormat="1" ht="28.5" spans="1:67">
      <c r="A29" s="3001" t="s">
        <v>670</v>
      </c>
      <c r="B29" s="3002"/>
      <c r="C29" s="3003" t="s">
        <v>671</v>
      </c>
      <c r="D29" s="2997"/>
      <c r="E29" s="1104"/>
      <c r="F29" s="1104"/>
      <c r="G29" s="2980"/>
      <c r="H29" s="2980"/>
      <c r="I29" s="2980"/>
      <c r="J29" s="2980"/>
      <c r="K29" s="3067"/>
      <c r="L29" s="3067"/>
      <c r="M29" s="2384"/>
      <c r="N29" s="2384"/>
      <c r="O29" s="2384"/>
      <c r="P29" s="2384"/>
      <c r="Q29" s="2384"/>
      <c r="R29" s="2384"/>
      <c r="S29" s="2384"/>
      <c r="T29" s="2384"/>
      <c r="U29" s="2384"/>
      <c r="V29" s="2384"/>
      <c r="W29" s="2384"/>
      <c r="X29" s="2384"/>
      <c r="Y29" s="2384"/>
      <c r="Z29" s="2384"/>
      <c r="AA29" s="2384"/>
      <c r="AB29" s="2384"/>
      <c r="AC29" s="2384"/>
      <c r="AD29" s="2384"/>
      <c r="AE29" s="2384"/>
      <c r="AF29" s="2384"/>
      <c r="AG29" s="2384"/>
      <c r="AH29" s="2384"/>
      <c r="AI29" s="2384"/>
      <c r="AJ29" s="2384"/>
      <c r="AK29" s="2384"/>
      <c r="AL29" s="2384"/>
      <c r="AM29" s="2384"/>
      <c r="AN29" s="2384"/>
      <c r="AO29" s="2384"/>
      <c r="AP29" s="2384"/>
      <c r="AQ29" s="2384"/>
      <c r="AR29" s="2384"/>
      <c r="AS29" s="2372"/>
      <c r="AT29" s="2372"/>
      <c r="AU29" s="2372"/>
      <c r="AV29" s="2372"/>
      <c r="AW29" s="2372"/>
      <c r="AX29" s="2372"/>
      <c r="AY29" s="2372"/>
      <c r="AZ29" s="2372"/>
      <c r="BA29" s="2372"/>
      <c r="BB29" s="2372"/>
      <c r="BC29" s="2372"/>
      <c r="BD29" s="2372"/>
      <c r="BE29" s="2372"/>
      <c r="BF29" s="2372"/>
      <c r="BG29" s="2372"/>
      <c r="BH29" s="2372"/>
      <c r="BI29" s="2372"/>
      <c r="BJ29" s="2372"/>
      <c r="BK29" s="2372"/>
      <c r="BL29" s="2372"/>
      <c r="BM29" s="2372"/>
      <c r="BN29" s="2372"/>
      <c r="BO29" s="2372"/>
    </row>
    <row r="30" s="2936" customFormat="1" ht="27" spans="1:67">
      <c r="A30" s="3004" t="s">
        <v>672</v>
      </c>
      <c r="B30" s="3005">
        <v>200</v>
      </c>
      <c r="C30" s="3000"/>
      <c r="D30" s="2997"/>
      <c r="E30" s="1104"/>
      <c r="F30" s="1104"/>
      <c r="G30" s="2980"/>
      <c r="H30" s="2980"/>
      <c r="I30" s="2980"/>
      <c r="J30" s="2980"/>
      <c r="K30" s="3067"/>
      <c r="L30" s="3067"/>
      <c r="M30" s="2384"/>
      <c r="N30" s="2384"/>
      <c r="O30" s="2384"/>
      <c r="P30" s="2384"/>
      <c r="Q30" s="2384"/>
      <c r="R30" s="2384"/>
      <c r="S30" s="2384"/>
      <c r="T30" s="2384"/>
      <c r="U30" s="2384"/>
      <c r="V30" s="2384"/>
      <c r="W30" s="2384"/>
      <c r="X30" s="2384"/>
      <c r="Y30" s="2384"/>
      <c r="Z30" s="2384"/>
      <c r="AA30" s="2384"/>
      <c r="AB30" s="2384"/>
      <c r="AC30" s="2384"/>
      <c r="AD30" s="2384"/>
      <c r="AE30" s="2384"/>
      <c r="AF30" s="2384"/>
      <c r="AG30" s="2384"/>
      <c r="AH30" s="2384"/>
      <c r="AI30" s="2384"/>
      <c r="AJ30" s="2384"/>
      <c r="AK30" s="2384"/>
      <c r="AL30" s="2384"/>
      <c r="AM30" s="2384"/>
      <c r="AN30" s="2384"/>
      <c r="AO30" s="2384"/>
      <c r="AP30" s="2384"/>
      <c r="AQ30" s="2384"/>
      <c r="AR30" s="2384"/>
      <c r="AS30" s="2372"/>
      <c r="AT30" s="2372"/>
      <c r="AU30" s="2372"/>
      <c r="AV30" s="2372"/>
      <c r="AW30" s="2372"/>
      <c r="AX30" s="2372"/>
      <c r="AY30" s="2372"/>
      <c r="AZ30" s="2372"/>
      <c r="BA30" s="2372"/>
      <c r="BB30" s="2372"/>
      <c r="BC30" s="2372"/>
      <c r="BD30" s="2372"/>
      <c r="BE30" s="2372"/>
      <c r="BF30" s="2372"/>
      <c r="BG30" s="2372"/>
      <c r="BH30" s="2372"/>
      <c r="BI30" s="2372"/>
      <c r="BJ30" s="2372"/>
      <c r="BK30" s="2372"/>
      <c r="BL30" s="2372"/>
      <c r="BM30" s="2372"/>
      <c r="BN30" s="2372"/>
      <c r="BO30" s="2372"/>
    </row>
    <row r="31" s="2936" customFormat="1" ht="27" spans="1:67">
      <c r="A31" s="2998" t="s">
        <v>673</v>
      </c>
      <c r="B31" s="3006">
        <f>B30-B32</f>
        <v>200</v>
      </c>
      <c r="C31" s="3007"/>
      <c r="D31" s="2997"/>
      <c r="E31" s="1104"/>
      <c r="F31" s="1104"/>
      <c r="G31" s="2980"/>
      <c r="H31" s="2980"/>
      <c r="I31" s="2980"/>
      <c r="J31" s="2980"/>
      <c r="K31" s="3067"/>
      <c r="L31" s="3067"/>
      <c r="M31" s="2384"/>
      <c r="N31" s="2384"/>
      <c r="O31" s="2384"/>
      <c r="P31" s="2384"/>
      <c r="Q31" s="2384"/>
      <c r="R31" s="2384"/>
      <c r="S31" s="2384"/>
      <c r="T31" s="2384"/>
      <c r="U31" s="2384"/>
      <c r="V31" s="2384"/>
      <c r="W31" s="2384"/>
      <c r="X31" s="2384"/>
      <c r="Y31" s="2384"/>
      <c r="Z31" s="2384"/>
      <c r="AA31" s="2384"/>
      <c r="AB31" s="2384"/>
      <c r="AC31" s="2384"/>
      <c r="AD31" s="2384"/>
      <c r="AE31" s="2384"/>
      <c r="AF31" s="2384"/>
      <c r="AG31" s="2384"/>
      <c r="AH31" s="2384"/>
      <c r="AI31" s="2384"/>
      <c r="AJ31" s="2384"/>
      <c r="AK31" s="2384"/>
      <c r="AL31" s="2384"/>
      <c r="AM31" s="2384"/>
      <c r="AN31" s="2384"/>
      <c r="AO31" s="2384"/>
      <c r="AP31" s="2384"/>
      <c r="AQ31" s="2384"/>
      <c r="AR31" s="2384"/>
      <c r="AS31" s="2372"/>
      <c r="AT31" s="2372"/>
      <c r="AU31" s="2372"/>
      <c r="AV31" s="2372"/>
      <c r="AW31" s="2372"/>
      <c r="AX31" s="2372"/>
      <c r="AY31" s="2372"/>
      <c r="AZ31" s="2372"/>
      <c r="BA31" s="2372"/>
      <c r="BB31" s="2372"/>
      <c r="BC31" s="2372"/>
      <c r="BD31" s="2372"/>
      <c r="BE31" s="2372"/>
      <c r="BF31" s="2372"/>
      <c r="BG31" s="2372"/>
      <c r="BH31" s="2372"/>
      <c r="BI31" s="2372"/>
      <c r="BJ31" s="2372"/>
      <c r="BK31" s="2372"/>
      <c r="BL31" s="2372"/>
      <c r="BM31" s="2372"/>
      <c r="BN31" s="2372"/>
      <c r="BO31" s="2372"/>
    </row>
    <row r="32" s="2936" customFormat="1" ht="27.75" spans="1:67">
      <c r="A32" s="3008" t="s">
        <v>674</v>
      </c>
      <c r="B32" s="3009">
        <v>0</v>
      </c>
      <c r="C32" s="3000"/>
      <c r="D32" s="2981"/>
      <c r="E32" s="2980"/>
      <c r="F32" s="2980"/>
      <c r="G32" s="2980"/>
      <c r="H32" s="2980"/>
      <c r="I32" s="2980"/>
      <c r="J32" s="2980"/>
      <c r="K32" s="3067"/>
      <c r="L32" s="3067"/>
      <c r="M32" s="2384"/>
      <c r="N32" s="2384"/>
      <c r="O32" s="2384"/>
      <c r="P32" s="2384"/>
      <c r="Q32" s="2384"/>
      <c r="R32" s="2384"/>
      <c r="S32" s="2384"/>
      <c r="T32" s="2384"/>
      <c r="U32" s="2384"/>
      <c r="V32" s="2384"/>
      <c r="W32" s="2384"/>
      <c r="X32" s="2384"/>
      <c r="Y32" s="2384"/>
      <c r="Z32" s="2384"/>
      <c r="AA32" s="2384"/>
      <c r="AB32" s="2384"/>
      <c r="AC32" s="2384"/>
      <c r="AD32" s="2384"/>
      <c r="AE32" s="2384"/>
      <c r="AF32" s="2384"/>
      <c r="AG32" s="2384"/>
      <c r="AH32" s="2384"/>
      <c r="AI32" s="2384"/>
      <c r="AJ32" s="2384"/>
      <c r="AK32" s="2384"/>
      <c r="AL32" s="2384"/>
      <c r="AM32" s="2384"/>
      <c r="AN32" s="2384"/>
      <c r="AO32" s="2384"/>
      <c r="AP32" s="2384"/>
      <c r="AQ32" s="2384"/>
      <c r="AR32" s="2384"/>
      <c r="AS32" s="2372"/>
      <c r="AT32" s="2372"/>
      <c r="AU32" s="2372"/>
      <c r="AV32" s="2372"/>
      <c r="AW32" s="2372"/>
      <c r="AX32" s="2372"/>
      <c r="AY32" s="2372"/>
      <c r="AZ32" s="2372"/>
      <c r="BA32" s="2372"/>
      <c r="BB32" s="2372"/>
      <c r="BC32" s="2372"/>
      <c r="BD32" s="2372"/>
      <c r="BE32" s="2372"/>
      <c r="BF32" s="2372"/>
      <c r="BG32" s="2372"/>
      <c r="BH32" s="2372"/>
      <c r="BI32" s="2372"/>
      <c r="BJ32" s="2372"/>
      <c r="BK32" s="2372"/>
      <c r="BL32" s="2372"/>
      <c r="BM32" s="2372"/>
      <c r="BN32" s="2372"/>
      <c r="BO32" s="2372"/>
    </row>
    <row r="33" s="2936" customFormat="1" ht="14.25" spans="1:67">
      <c r="A33" s="2994" t="s">
        <v>675</v>
      </c>
      <c r="B33" s="3010">
        <v>0.05</v>
      </c>
      <c r="C33" s="3011" t="s">
        <v>676</v>
      </c>
      <c r="D33" s="2981"/>
      <c r="E33" s="2980"/>
      <c r="F33" s="2980"/>
      <c r="G33" s="2980"/>
      <c r="H33" s="2980"/>
      <c r="I33" s="2980"/>
      <c r="J33" s="2980"/>
      <c r="K33" s="3067"/>
      <c r="L33" s="3067"/>
      <c r="M33" s="2384"/>
      <c r="N33" s="2384"/>
      <c r="O33" s="2384"/>
      <c r="P33" s="2384"/>
      <c r="Q33" s="2384"/>
      <c r="R33" s="2384"/>
      <c r="S33" s="2384"/>
      <c r="T33" s="2384"/>
      <c r="U33" s="2384"/>
      <c r="V33" s="2384"/>
      <c r="W33" s="2384"/>
      <c r="X33" s="2384"/>
      <c r="Y33" s="2384"/>
      <c r="Z33" s="2384"/>
      <c r="AA33" s="2384"/>
      <c r="AB33" s="2384"/>
      <c r="AC33" s="2384"/>
      <c r="AD33" s="2384"/>
      <c r="AE33" s="2384"/>
      <c r="AF33" s="2384"/>
      <c r="AG33" s="2384"/>
      <c r="AH33" s="2384"/>
      <c r="AI33" s="2384"/>
      <c r="AJ33" s="2384"/>
      <c r="AK33" s="2384"/>
      <c r="AL33" s="2384"/>
      <c r="AM33" s="2384"/>
      <c r="AN33" s="2384"/>
      <c r="AO33" s="2384"/>
      <c r="AP33" s="2384"/>
      <c r="AQ33" s="2384"/>
      <c r="AR33" s="2384"/>
      <c r="AS33" s="2372"/>
      <c r="AT33" s="2372"/>
      <c r="AU33" s="2372"/>
      <c r="AV33" s="2372"/>
      <c r="AW33" s="2372"/>
      <c r="AX33" s="2372"/>
      <c r="AY33" s="2372"/>
      <c r="AZ33" s="2372"/>
      <c r="BA33" s="2372"/>
      <c r="BB33" s="2372"/>
      <c r="BC33" s="2372"/>
      <c r="BD33" s="2372"/>
      <c r="BE33" s="2372"/>
      <c r="BF33" s="2372"/>
      <c r="BG33" s="2372"/>
      <c r="BH33" s="2372"/>
      <c r="BI33" s="2372"/>
      <c r="BJ33" s="2372"/>
      <c r="BK33" s="2372"/>
      <c r="BL33" s="2372"/>
      <c r="BM33" s="2372"/>
      <c r="BN33" s="2372"/>
      <c r="BO33" s="2372"/>
    </row>
    <row r="34" s="2936" customFormat="1" ht="14.25" spans="1:67">
      <c r="A34" s="2998" t="s">
        <v>677</v>
      </c>
      <c r="B34" s="3012">
        <v>0</v>
      </c>
      <c r="C34" s="3011" t="s">
        <v>678</v>
      </c>
      <c r="D34" s="3013" t="s">
        <v>679</v>
      </c>
      <c r="E34" s="2977"/>
      <c r="F34" s="2980"/>
      <c r="G34" s="2980"/>
      <c r="H34" s="2980"/>
      <c r="I34" s="2980"/>
      <c r="J34" s="2980"/>
      <c r="K34" s="3067"/>
      <c r="L34" s="3067"/>
      <c r="M34" s="2384"/>
      <c r="N34" s="2384"/>
      <c r="O34" s="2384"/>
      <c r="P34" s="2384"/>
      <c r="Q34" s="2384"/>
      <c r="R34" s="2384"/>
      <c r="S34" s="2384"/>
      <c r="T34" s="2384"/>
      <c r="U34" s="2384"/>
      <c r="V34" s="2384"/>
      <c r="W34" s="2384"/>
      <c r="X34" s="2384"/>
      <c r="Y34" s="2384"/>
      <c r="Z34" s="2384"/>
      <c r="AA34" s="2384"/>
      <c r="AB34" s="2384"/>
      <c r="AC34" s="2384"/>
      <c r="AD34" s="2384"/>
      <c r="AE34" s="2384"/>
      <c r="AF34" s="2384"/>
      <c r="AG34" s="2384"/>
      <c r="AH34" s="2384"/>
      <c r="AI34" s="2384"/>
      <c r="AJ34" s="2384"/>
      <c r="AK34" s="2384"/>
      <c r="AL34" s="2384"/>
      <c r="AM34" s="2384"/>
      <c r="AN34" s="2384"/>
      <c r="AO34" s="2384"/>
      <c r="AP34" s="2384"/>
      <c r="AQ34" s="2384"/>
      <c r="AR34" s="2384"/>
      <c r="AS34" s="2372"/>
      <c r="AT34" s="2372"/>
      <c r="AU34" s="2372"/>
      <c r="AV34" s="2372"/>
      <c r="AW34" s="2372"/>
      <c r="AX34" s="2372"/>
      <c r="AY34" s="2372"/>
      <c r="AZ34" s="2372"/>
      <c r="BA34" s="2372"/>
      <c r="BB34" s="2372"/>
      <c r="BC34" s="2372"/>
      <c r="BD34" s="2372"/>
      <c r="BE34" s="2372"/>
      <c r="BF34" s="2372"/>
      <c r="BG34" s="2372"/>
      <c r="BH34" s="2372"/>
      <c r="BI34" s="2372"/>
      <c r="BJ34" s="2372"/>
      <c r="BK34" s="2372"/>
      <c r="BL34" s="2372"/>
      <c r="BM34" s="2372"/>
      <c r="BN34" s="2372"/>
      <c r="BO34" s="2372"/>
    </row>
    <row r="35" s="2936" customFormat="1" ht="14.25" spans="1:67">
      <c r="A35" s="2998" t="s">
        <v>680</v>
      </c>
      <c r="B35" s="2999">
        <v>200</v>
      </c>
      <c r="C35" s="3011" t="s">
        <v>681</v>
      </c>
      <c r="D35" s="2997"/>
      <c r="E35" s="1104"/>
      <c r="F35" s="1104"/>
      <c r="G35" s="2980"/>
      <c r="H35" s="2980"/>
      <c r="I35" s="2980"/>
      <c r="J35" s="2980"/>
      <c r="K35" s="3067"/>
      <c r="L35" s="3067"/>
      <c r="M35" s="2384"/>
      <c r="N35" s="2384"/>
      <c r="O35" s="2384"/>
      <c r="P35" s="2384"/>
      <c r="Q35" s="2384"/>
      <c r="R35" s="2384"/>
      <c r="S35" s="2384"/>
      <c r="T35" s="2384"/>
      <c r="U35" s="2384"/>
      <c r="V35" s="2384"/>
      <c r="W35" s="2384"/>
      <c r="X35" s="2384"/>
      <c r="Y35" s="2384"/>
      <c r="Z35" s="2384"/>
      <c r="AA35" s="2384"/>
      <c r="AB35" s="2384"/>
      <c r="AC35" s="2384"/>
      <c r="AD35" s="2384"/>
      <c r="AE35" s="2384"/>
      <c r="AF35" s="2384"/>
      <c r="AG35" s="2384"/>
      <c r="AH35" s="2384"/>
      <c r="AI35" s="2384"/>
      <c r="AJ35" s="2384"/>
      <c r="AK35" s="2384"/>
      <c r="AL35" s="2384"/>
      <c r="AM35" s="2384"/>
      <c r="AN35" s="2384"/>
      <c r="AO35" s="2384"/>
      <c r="AP35" s="2384"/>
      <c r="AQ35" s="2384"/>
      <c r="AR35" s="2384"/>
      <c r="AS35" s="2372"/>
      <c r="AT35" s="2372"/>
      <c r="AU35" s="2372"/>
      <c r="AV35" s="2372"/>
      <c r="AW35" s="2372"/>
      <c r="AX35" s="2372"/>
      <c r="AY35" s="2372"/>
      <c r="AZ35" s="2372"/>
      <c r="BA35" s="2372"/>
      <c r="BB35" s="2372"/>
      <c r="BC35" s="2372"/>
      <c r="BD35" s="2372"/>
      <c r="BE35" s="2372"/>
      <c r="BF35" s="2372"/>
      <c r="BG35" s="2372"/>
      <c r="BH35" s="2372"/>
      <c r="BI35" s="2372"/>
      <c r="BJ35" s="2372"/>
      <c r="BK35" s="2372"/>
      <c r="BL35" s="2372"/>
      <c r="BM35" s="2372"/>
      <c r="BN35" s="2372"/>
      <c r="BO35" s="2372"/>
    </row>
    <row r="36" ht="15" spans="1:44">
      <c r="A36" s="3001" t="s">
        <v>682</v>
      </c>
      <c r="B36" s="3014">
        <v>0.02</v>
      </c>
      <c r="C36" s="3011" t="s">
        <v>683</v>
      </c>
      <c r="D36" s="2981"/>
      <c r="E36" s="2980"/>
      <c r="F36" s="2980"/>
      <c r="G36" s="2980"/>
      <c r="H36" s="2980"/>
      <c r="I36" s="2980"/>
      <c r="J36" s="2980"/>
      <c r="K36" s="3067"/>
      <c r="L36" s="3067"/>
      <c r="M36" s="2384"/>
      <c r="N36" s="2384"/>
      <c r="O36" s="2384"/>
      <c r="P36" s="2384"/>
      <c r="Q36" s="2384"/>
      <c r="R36" s="2384"/>
      <c r="S36" s="2384"/>
      <c r="T36" s="2384"/>
      <c r="U36" s="2384"/>
      <c r="V36" s="2384"/>
      <c r="W36" s="2384"/>
      <c r="X36" s="2384"/>
      <c r="Y36" s="2384"/>
      <c r="Z36" s="2384"/>
      <c r="AA36" s="2384"/>
      <c r="AB36" s="2384"/>
      <c r="AC36" s="2384"/>
      <c r="AD36" s="2384"/>
      <c r="AE36" s="2384"/>
      <c r="AF36" s="2384"/>
      <c r="AG36" s="2384"/>
      <c r="AH36" s="2384"/>
      <c r="AI36" s="2384"/>
      <c r="AJ36" s="2384"/>
      <c r="AK36" s="2384"/>
      <c r="AL36" s="2384"/>
      <c r="AM36" s="2384"/>
      <c r="AN36" s="2384"/>
      <c r="AO36" s="2384"/>
      <c r="AP36" s="2384"/>
      <c r="AQ36" s="2384"/>
      <c r="AR36" s="2384"/>
    </row>
    <row r="37" ht="14.25" spans="1:44">
      <c r="A37" s="3004" t="s">
        <v>684</v>
      </c>
      <c r="B37" s="3015">
        <v>0.02</v>
      </c>
      <c r="C37" s="3011" t="s">
        <v>685</v>
      </c>
      <c r="D37" s="2981"/>
      <c r="E37" s="2980"/>
      <c r="F37" s="2980"/>
      <c r="G37" s="2980"/>
      <c r="H37" s="2980"/>
      <c r="I37" s="2980"/>
      <c r="J37" s="2980"/>
      <c r="K37" s="3067"/>
      <c r="L37" s="3067"/>
      <c r="M37" s="2384"/>
      <c r="N37" s="2384"/>
      <c r="O37" s="2384"/>
      <c r="P37" s="2384"/>
      <c r="Q37" s="2384"/>
      <c r="R37" s="2384"/>
      <c r="S37" s="2384"/>
      <c r="T37" s="2384"/>
      <c r="U37" s="2384"/>
      <c r="V37" s="2384"/>
      <c r="W37" s="2384"/>
      <c r="X37" s="2384"/>
      <c r="Y37" s="2384"/>
      <c r="Z37" s="2384"/>
      <c r="AA37" s="2384"/>
      <c r="AB37" s="2384"/>
      <c r="AC37" s="2384"/>
      <c r="AD37" s="2384"/>
      <c r="AE37" s="2384"/>
      <c r="AF37" s="2384"/>
      <c r="AG37" s="2384"/>
      <c r="AH37" s="2384"/>
      <c r="AI37" s="2384"/>
      <c r="AJ37" s="2384"/>
      <c r="AK37" s="2384"/>
      <c r="AL37" s="2384"/>
      <c r="AM37" s="2384"/>
      <c r="AN37" s="2384"/>
      <c r="AO37" s="2384"/>
      <c r="AP37" s="2384"/>
      <c r="AQ37" s="2384"/>
      <c r="AR37" s="2384"/>
    </row>
    <row r="38" ht="14.25" spans="1:44">
      <c r="A38" s="2998" t="s">
        <v>686</v>
      </c>
      <c r="B38" s="3012">
        <v>0.02</v>
      </c>
      <c r="C38" s="3011" t="s">
        <v>685</v>
      </c>
      <c r="D38" s="2981"/>
      <c r="E38" s="2980"/>
      <c r="F38" s="2980"/>
      <c r="G38" s="2980"/>
      <c r="H38" s="2980"/>
      <c r="I38" s="2980"/>
      <c r="J38" s="2980"/>
      <c r="K38" s="3067"/>
      <c r="L38" s="3067"/>
      <c r="M38" s="2384"/>
      <c r="N38" s="2384"/>
      <c r="O38" s="2384"/>
      <c r="P38" s="2384"/>
      <c r="Q38" s="2384"/>
      <c r="R38" s="2384"/>
      <c r="S38" s="2384"/>
      <c r="T38" s="2384"/>
      <c r="U38" s="2384"/>
      <c r="V38" s="2384"/>
      <c r="W38" s="2384"/>
      <c r="X38" s="2384"/>
      <c r="Y38" s="2384"/>
      <c r="Z38" s="2384"/>
      <c r="AA38" s="2384"/>
      <c r="AB38" s="2384"/>
      <c r="AC38" s="2384"/>
      <c r="AD38" s="2384"/>
      <c r="AE38" s="2384"/>
      <c r="AF38" s="2384"/>
      <c r="AG38" s="2384"/>
      <c r="AH38" s="2384"/>
      <c r="AI38" s="2384"/>
      <c r="AJ38" s="2384"/>
      <c r="AK38" s="2384"/>
      <c r="AL38" s="2384"/>
      <c r="AM38" s="2384"/>
      <c r="AN38" s="2384"/>
      <c r="AO38" s="2384"/>
      <c r="AP38" s="2384"/>
      <c r="AQ38" s="2384"/>
      <c r="AR38" s="2384"/>
    </row>
    <row r="39" ht="14.25" spans="1:44">
      <c r="A39" s="3008" t="s">
        <v>687</v>
      </c>
      <c r="B39" s="3016">
        <f ca="1">存贷款利率!I1</f>
        <v>0.015</v>
      </c>
      <c r="C39" s="3017"/>
      <c r="D39" s="2981"/>
      <c r="E39" s="2980"/>
      <c r="F39" s="2980"/>
      <c r="G39" s="2980"/>
      <c r="H39" s="2980"/>
      <c r="I39" s="2980"/>
      <c r="J39" s="2980"/>
      <c r="K39" s="3067"/>
      <c r="L39" s="3067"/>
      <c r="M39" s="2384"/>
      <c r="N39" s="2384"/>
      <c r="O39" s="2384"/>
      <c r="P39" s="2384"/>
      <c r="Q39" s="2384"/>
      <c r="R39" s="2384"/>
      <c r="S39" s="2384"/>
      <c r="T39" s="2384"/>
      <c r="U39" s="2384"/>
      <c r="V39" s="2384"/>
      <c r="W39" s="2384"/>
      <c r="X39" s="2384"/>
      <c r="Y39" s="2384"/>
      <c r="Z39" s="2384"/>
      <c r="AA39" s="2384"/>
      <c r="AB39" s="2384"/>
      <c r="AC39" s="2384"/>
      <c r="AD39" s="2384"/>
      <c r="AE39" s="2384"/>
      <c r="AF39" s="2384"/>
      <c r="AG39" s="2384"/>
      <c r="AH39" s="2384"/>
      <c r="AI39" s="2384"/>
      <c r="AJ39" s="2384"/>
      <c r="AK39" s="2384"/>
      <c r="AL39" s="2384"/>
      <c r="AM39" s="2384"/>
      <c r="AN39" s="2384"/>
      <c r="AO39" s="2384"/>
      <c r="AP39" s="2384"/>
      <c r="AQ39" s="2384"/>
      <c r="AR39" s="2384"/>
    </row>
    <row r="40" ht="15" spans="1:44">
      <c r="A40" s="3018" t="s">
        <v>688</v>
      </c>
      <c r="B40" s="3019">
        <f ca="1">IF(A40="利息：取LPR",存贷款利率!G1,存贷款利率!G1+C40)</f>
        <v>0.0335</v>
      </c>
      <c r="C40" s="3020">
        <v>0.005</v>
      </c>
      <c r="D40" s="2384"/>
      <c r="E40" s="2981"/>
      <c r="F40" s="2980"/>
      <c r="G40" s="2980"/>
      <c r="H40" s="2980"/>
      <c r="I40" s="2980"/>
      <c r="J40" s="2980"/>
      <c r="K40" s="3067"/>
      <c r="L40" s="3067"/>
      <c r="M40" s="2384"/>
      <c r="N40" s="2384"/>
      <c r="O40" s="2384"/>
      <c r="P40" s="2384"/>
      <c r="Q40" s="2384"/>
      <c r="R40" s="2384"/>
      <c r="S40" s="2384"/>
      <c r="T40" s="2384"/>
      <c r="U40" s="2384"/>
      <c r="V40" s="2384"/>
      <c r="W40" s="2384"/>
      <c r="X40" s="2384"/>
      <c r="Y40" s="2384"/>
      <c r="Z40" s="2384"/>
      <c r="AA40" s="2384"/>
      <c r="AB40" s="2384"/>
      <c r="AC40" s="2384"/>
      <c r="AD40" s="2384"/>
      <c r="AE40" s="2384"/>
      <c r="AF40" s="2384"/>
      <c r="AG40" s="2384"/>
      <c r="AH40" s="2384"/>
      <c r="AI40" s="2384"/>
      <c r="AJ40" s="2384"/>
      <c r="AK40" s="2384"/>
      <c r="AL40" s="2384"/>
      <c r="AM40" s="2384"/>
      <c r="AN40" s="2384"/>
      <c r="AO40" s="2384"/>
      <c r="AP40" s="2384"/>
      <c r="AQ40" s="2384"/>
      <c r="AR40" s="2384"/>
    </row>
    <row r="41" ht="14.25" spans="1:44">
      <c r="A41" s="2994" t="s">
        <v>689</v>
      </c>
      <c r="B41" s="3021">
        <f>B42+B43</f>
        <v>0.055</v>
      </c>
      <c r="C41" s="3007"/>
      <c r="D41" s="2384"/>
      <c r="E41" s="2981"/>
      <c r="F41" s="2980"/>
      <c r="G41" s="2980"/>
      <c r="H41" s="2980"/>
      <c r="I41" s="2980"/>
      <c r="J41" s="2980"/>
      <c r="K41" s="3067"/>
      <c r="L41" s="3067"/>
      <c r="M41" s="2384"/>
      <c r="N41" s="2384"/>
      <c r="O41" s="2384"/>
      <c r="P41" s="2384"/>
      <c r="Q41" s="2384"/>
      <c r="R41" s="2384"/>
      <c r="S41" s="2384"/>
      <c r="T41" s="2384"/>
      <c r="U41" s="2384"/>
      <c r="V41" s="2384"/>
      <c r="W41" s="2384"/>
      <c r="X41" s="2384"/>
      <c r="Y41" s="2384"/>
      <c r="Z41" s="2384"/>
      <c r="AA41" s="2384"/>
      <c r="AB41" s="2384"/>
      <c r="AC41" s="2384"/>
      <c r="AD41" s="2384"/>
      <c r="AE41" s="2384"/>
      <c r="AF41" s="2384"/>
      <c r="AG41" s="2384"/>
      <c r="AH41" s="2384"/>
      <c r="AI41" s="2384"/>
      <c r="AJ41" s="2384"/>
      <c r="AK41" s="2384"/>
      <c r="AL41" s="2384"/>
      <c r="AM41" s="2384"/>
      <c r="AN41" s="2384"/>
      <c r="AO41" s="2384"/>
      <c r="AP41" s="2384"/>
      <c r="AQ41" s="2384"/>
      <c r="AR41" s="2384"/>
    </row>
    <row r="42" ht="14.25" spans="1:44">
      <c r="A42" s="3022" t="s">
        <v>690</v>
      </c>
      <c r="B42" s="3023">
        <v>0.05</v>
      </c>
      <c r="C42" s="3024">
        <f>IF(B2&lt;DATE(2016,5,1),0,B42)</f>
        <v>0.05</v>
      </c>
      <c r="D42" s="2981"/>
      <c r="E42" s="2980"/>
      <c r="F42" s="2980"/>
      <c r="G42" s="2980"/>
      <c r="H42" s="2980"/>
      <c r="I42" s="2980"/>
      <c r="J42" s="2980"/>
      <c r="K42" s="3067"/>
      <c r="L42" s="3067"/>
      <c r="M42" s="2384"/>
      <c r="N42" s="2384"/>
      <c r="O42" s="2384"/>
      <c r="P42" s="2384"/>
      <c r="Q42" s="2384"/>
      <c r="R42" s="2384"/>
      <c r="S42" s="2384"/>
      <c r="T42" s="2384"/>
      <c r="U42" s="2384"/>
      <c r="V42" s="2384"/>
      <c r="W42" s="2384"/>
      <c r="X42" s="2384"/>
      <c r="Y42" s="2384"/>
      <c r="Z42" s="2384"/>
      <c r="AA42" s="2384"/>
      <c r="AB42" s="2384"/>
      <c r="AC42" s="2384"/>
      <c r="AD42" s="2384"/>
      <c r="AE42" s="2384"/>
      <c r="AF42" s="2384"/>
      <c r="AG42" s="2384"/>
      <c r="AH42" s="2384"/>
      <c r="AI42" s="2384"/>
      <c r="AJ42" s="2384"/>
      <c r="AK42" s="2384"/>
      <c r="AL42" s="2384"/>
      <c r="AM42" s="2384"/>
      <c r="AN42" s="2384"/>
      <c r="AO42" s="2384"/>
      <c r="AP42" s="2384"/>
      <c r="AQ42" s="2384"/>
      <c r="AR42" s="2384"/>
    </row>
    <row r="43" ht="14.25" spans="1:44">
      <c r="A43" s="3022" t="s">
        <v>691</v>
      </c>
      <c r="B43" s="3025">
        <f>B42*(B44+B45+B46)+B47</f>
        <v>0.005</v>
      </c>
      <c r="C43" s="3007"/>
      <c r="D43" s="2981"/>
      <c r="E43" s="2980"/>
      <c r="F43" s="2980"/>
      <c r="G43" s="2980"/>
      <c r="H43" s="2980"/>
      <c r="I43" s="2980"/>
      <c r="J43" s="2980"/>
      <c r="K43" s="3067"/>
      <c r="L43" s="3067"/>
      <c r="M43" s="2384"/>
      <c r="N43" s="2384"/>
      <c r="O43" s="2384"/>
      <c r="P43" s="2384"/>
      <c r="Q43" s="2384"/>
      <c r="R43" s="2384"/>
      <c r="S43" s="2384"/>
      <c r="T43" s="2384"/>
      <c r="U43" s="2384"/>
      <c r="V43" s="2384"/>
      <c r="W43" s="2384"/>
      <c r="X43" s="2384"/>
      <c r="Y43" s="2384"/>
      <c r="Z43" s="2384"/>
      <c r="AA43" s="2384"/>
      <c r="AB43" s="2384"/>
      <c r="AC43" s="2384"/>
      <c r="AD43" s="2384"/>
      <c r="AE43" s="2384"/>
      <c r="AF43" s="2384"/>
      <c r="AG43" s="2384"/>
      <c r="AH43" s="2384"/>
      <c r="AI43" s="2384"/>
      <c r="AJ43" s="2384"/>
      <c r="AK43" s="2384"/>
      <c r="AL43" s="2384"/>
      <c r="AM43" s="2384"/>
      <c r="AN43" s="2384"/>
      <c r="AO43" s="2384"/>
      <c r="AP43" s="2384"/>
      <c r="AQ43" s="2384"/>
      <c r="AR43" s="2384"/>
    </row>
    <row r="44" ht="14.25" spans="1:44">
      <c r="A44" s="3026" t="s">
        <v>692</v>
      </c>
      <c r="B44" s="3027">
        <v>0.05</v>
      </c>
      <c r="C44" s="3011" t="s">
        <v>693</v>
      </c>
      <c r="D44" s="2981"/>
      <c r="E44" s="2980"/>
      <c r="F44" s="2980"/>
      <c r="G44" s="2980"/>
      <c r="H44" s="2980"/>
      <c r="I44" s="2980"/>
      <c r="J44" s="2980"/>
      <c r="K44" s="3067"/>
      <c r="L44" s="3067"/>
      <c r="M44" s="2384"/>
      <c r="N44" s="2384"/>
      <c r="O44" s="2384"/>
      <c r="P44" s="2384"/>
      <c r="Q44" s="2384"/>
      <c r="R44" s="2384"/>
      <c r="S44" s="2384"/>
      <c r="T44" s="2384"/>
      <c r="U44" s="2384"/>
      <c r="V44" s="2384"/>
      <c r="W44" s="2384"/>
      <c r="X44" s="2384"/>
      <c r="Y44" s="2384"/>
      <c r="Z44" s="2384"/>
      <c r="AA44" s="2384"/>
      <c r="AB44" s="2384"/>
      <c r="AC44" s="2384"/>
      <c r="AD44" s="2384"/>
      <c r="AE44" s="2384"/>
      <c r="AF44" s="2384"/>
      <c r="AG44" s="2384"/>
      <c r="AH44" s="2384"/>
      <c r="AI44" s="2384"/>
      <c r="AJ44" s="2384"/>
      <c r="AK44" s="2384"/>
      <c r="AL44" s="2384"/>
      <c r="AM44" s="2384"/>
      <c r="AN44" s="2384"/>
      <c r="AO44" s="2384"/>
      <c r="AP44" s="2384"/>
      <c r="AQ44" s="2384"/>
      <c r="AR44" s="2384"/>
    </row>
    <row r="45" ht="14.25" spans="1:44">
      <c r="A45" s="3026" t="s">
        <v>694</v>
      </c>
      <c r="B45" s="3023">
        <v>0.03</v>
      </c>
      <c r="C45" s="3003" t="s">
        <v>695</v>
      </c>
      <c r="D45" s="2981"/>
      <c r="E45" s="2980"/>
      <c r="F45" s="2980"/>
      <c r="G45" s="2980"/>
      <c r="H45" s="2980"/>
      <c r="I45" s="2980"/>
      <c r="J45" s="2980"/>
      <c r="K45" s="3067"/>
      <c r="L45" s="3067"/>
      <c r="M45" s="2384"/>
      <c r="N45" s="2384"/>
      <c r="O45" s="2384"/>
      <c r="P45" s="2384"/>
      <c r="Q45" s="2384"/>
      <c r="R45" s="2384"/>
      <c r="S45" s="2384"/>
      <c r="T45" s="2384"/>
      <c r="U45" s="2384"/>
      <c r="V45" s="2384"/>
      <c r="W45" s="2384"/>
      <c r="X45" s="2384"/>
      <c r="Y45" s="2384"/>
      <c r="Z45" s="2384"/>
      <c r="AA45" s="2384"/>
      <c r="AB45" s="2384"/>
      <c r="AC45" s="2384"/>
      <c r="AD45" s="2384"/>
      <c r="AE45" s="2384"/>
      <c r="AF45" s="2384"/>
      <c r="AG45" s="2384"/>
      <c r="AH45" s="2384"/>
      <c r="AI45" s="2384"/>
      <c r="AJ45" s="2384"/>
      <c r="AK45" s="2384"/>
      <c r="AL45" s="2384"/>
      <c r="AM45" s="2384"/>
      <c r="AN45" s="2384"/>
      <c r="AO45" s="2384"/>
      <c r="AP45" s="2384"/>
      <c r="AQ45" s="2384"/>
      <c r="AR45" s="2384"/>
    </row>
    <row r="46" ht="14.25" spans="1:44">
      <c r="A46" s="3026" t="s">
        <v>696</v>
      </c>
      <c r="B46" s="3023">
        <v>0.02</v>
      </c>
      <c r="C46" s="3003" t="s">
        <v>697</v>
      </c>
      <c r="D46" s="2981"/>
      <c r="E46" s="2980"/>
      <c r="F46" s="2980"/>
      <c r="G46" s="2980"/>
      <c r="H46" s="2980"/>
      <c r="I46" s="2980"/>
      <c r="J46" s="2980"/>
      <c r="K46" s="3067"/>
      <c r="L46" s="3067"/>
      <c r="M46" s="2384"/>
      <c r="N46" s="2384"/>
      <c r="O46" s="2384"/>
      <c r="P46" s="2384"/>
      <c r="Q46" s="2384"/>
      <c r="R46" s="2384"/>
      <c r="S46" s="2384"/>
      <c r="T46" s="2384"/>
      <c r="U46" s="2384"/>
      <c r="V46" s="2384"/>
      <c r="W46" s="2384"/>
      <c r="X46" s="2384"/>
      <c r="Y46" s="2384"/>
      <c r="Z46" s="2384"/>
      <c r="AA46" s="2384"/>
      <c r="AB46" s="2384"/>
      <c r="AC46" s="2384"/>
      <c r="AD46" s="2384"/>
      <c r="AE46" s="2384"/>
      <c r="AF46" s="2384"/>
      <c r="AG46" s="2384"/>
      <c r="AH46" s="2384"/>
      <c r="AI46" s="2384"/>
      <c r="AJ46" s="2384"/>
      <c r="AK46" s="2384"/>
      <c r="AL46" s="2384"/>
      <c r="AM46" s="2384"/>
      <c r="AN46" s="2384"/>
      <c r="AO46" s="2384"/>
      <c r="AP46" s="2384"/>
      <c r="AQ46" s="2384"/>
      <c r="AR46" s="2384"/>
    </row>
    <row r="47" ht="15" spans="1:44">
      <c r="A47" s="3028" t="s">
        <v>698</v>
      </c>
      <c r="B47" s="3029"/>
      <c r="C47" s="3030" t="s">
        <v>699</v>
      </c>
      <c r="D47" s="2981"/>
      <c r="E47" s="2980"/>
      <c r="F47" s="2980"/>
      <c r="G47" s="2980"/>
      <c r="H47" s="2980"/>
      <c r="I47" s="2980"/>
      <c r="J47" s="2980"/>
      <c r="K47" s="3067"/>
      <c r="L47" s="3067"/>
      <c r="M47" s="2384"/>
      <c r="N47" s="2384"/>
      <c r="O47" s="2384"/>
      <c r="P47" s="2384"/>
      <c r="Q47" s="2384"/>
      <c r="R47" s="2384"/>
      <c r="S47" s="2384"/>
      <c r="T47" s="2384"/>
      <c r="U47" s="2384"/>
      <c r="V47" s="2384"/>
      <c r="W47" s="2384"/>
      <c r="X47" s="2384"/>
      <c r="Y47" s="2384"/>
      <c r="Z47" s="2384"/>
      <c r="AA47" s="2384"/>
      <c r="AB47" s="2384"/>
      <c r="AC47" s="2384"/>
      <c r="AD47" s="2384"/>
      <c r="AE47" s="2384"/>
      <c r="AF47" s="2384"/>
      <c r="AG47" s="2384"/>
      <c r="AH47" s="2384"/>
      <c r="AI47" s="2384"/>
      <c r="AJ47" s="2384"/>
      <c r="AK47" s="2384"/>
      <c r="AL47" s="2384"/>
      <c r="AM47" s="2384"/>
      <c r="AN47" s="2384"/>
      <c r="AO47" s="2384"/>
      <c r="AP47" s="2384"/>
      <c r="AQ47" s="2384"/>
      <c r="AR47" s="2384"/>
    </row>
    <row r="48" ht="14.25" spans="1:44">
      <c r="A48" s="3031" t="s">
        <v>700</v>
      </c>
      <c r="B48" s="3032">
        <v>0.03</v>
      </c>
      <c r="C48" s="3003" t="s">
        <v>695</v>
      </c>
      <c r="D48" s="2981"/>
      <c r="E48" s="2980"/>
      <c r="F48" s="2980"/>
      <c r="G48" s="2980"/>
      <c r="H48" s="2980"/>
      <c r="I48" s="2980"/>
      <c r="J48" s="2980"/>
      <c r="K48" s="3067"/>
      <c r="L48" s="3067"/>
      <c r="M48" s="2384"/>
      <c r="N48" s="2384"/>
      <c r="O48" s="2384"/>
      <c r="P48" s="2384"/>
      <c r="Q48" s="2384"/>
      <c r="R48" s="2384"/>
      <c r="S48" s="2384"/>
      <c r="T48" s="2384"/>
      <c r="U48" s="2384"/>
      <c r="V48" s="2384"/>
      <c r="W48" s="2384"/>
      <c r="X48" s="2384"/>
      <c r="Y48" s="2384"/>
      <c r="Z48" s="2384"/>
      <c r="AA48" s="2384"/>
      <c r="AB48" s="2384"/>
      <c r="AC48" s="2384"/>
      <c r="AD48" s="2384"/>
      <c r="AE48" s="2384"/>
      <c r="AF48" s="2384"/>
      <c r="AG48" s="2384"/>
      <c r="AH48" s="2384"/>
      <c r="AI48" s="2384"/>
      <c r="AJ48" s="2384"/>
      <c r="AK48" s="2384"/>
      <c r="AL48" s="2384"/>
      <c r="AM48" s="2384"/>
      <c r="AN48" s="2384"/>
      <c r="AO48" s="2384"/>
      <c r="AP48" s="2384"/>
      <c r="AQ48" s="2384"/>
      <c r="AR48" s="2384"/>
    </row>
    <row r="49" ht="15" spans="1:44">
      <c r="A49" s="3008" t="s">
        <v>701</v>
      </c>
      <c r="B49" s="3023">
        <v>0.0002</v>
      </c>
      <c r="C49" s="3003" t="s">
        <v>702</v>
      </c>
      <c r="D49" s="2981"/>
      <c r="E49" s="2980"/>
      <c r="F49" s="2980"/>
      <c r="G49" s="2980"/>
      <c r="H49" s="2980"/>
      <c r="I49" s="2980"/>
      <c r="J49" s="2980"/>
      <c r="K49" s="3067"/>
      <c r="L49" s="3067"/>
      <c r="M49" s="2384"/>
      <c r="N49" s="2384"/>
      <c r="O49" s="2384"/>
      <c r="P49" s="2384"/>
      <c r="Q49" s="2384"/>
      <c r="R49" s="2384"/>
      <c r="S49" s="2384"/>
      <c r="T49" s="2384"/>
      <c r="U49" s="2384"/>
      <c r="V49" s="2384"/>
      <c r="W49" s="2384"/>
      <c r="X49" s="2384"/>
      <c r="Y49" s="2384"/>
      <c r="Z49" s="2384"/>
      <c r="AA49" s="2384"/>
      <c r="AB49" s="2384"/>
      <c r="AC49" s="2384"/>
      <c r="AD49" s="2384"/>
      <c r="AE49" s="2384"/>
      <c r="AF49" s="2384"/>
      <c r="AG49" s="2384"/>
      <c r="AH49" s="2384"/>
      <c r="AI49" s="2384"/>
      <c r="AJ49" s="2384"/>
      <c r="AK49" s="2384"/>
      <c r="AL49" s="2384"/>
      <c r="AM49" s="2384"/>
      <c r="AN49" s="2384"/>
      <c r="AO49" s="2384"/>
      <c r="AP49" s="2384"/>
      <c r="AQ49" s="2384"/>
      <c r="AR49" s="2384"/>
    </row>
    <row r="50" ht="14.25" spans="1:44">
      <c r="A50" s="3033" t="s">
        <v>703</v>
      </c>
      <c r="B50" s="3034">
        <v>0.012</v>
      </c>
      <c r="C50" s="1104"/>
      <c r="D50" s="2981"/>
      <c r="E50" s="2980"/>
      <c r="F50" s="2980"/>
      <c r="G50" s="2980"/>
      <c r="H50" s="2980"/>
      <c r="I50" s="2980"/>
      <c r="J50" s="2980"/>
      <c r="K50" s="3067"/>
      <c r="L50" s="3067"/>
      <c r="M50" s="2384"/>
      <c r="N50" s="2384"/>
      <c r="O50" s="2384"/>
      <c r="P50" s="2384"/>
      <c r="Q50" s="2384"/>
      <c r="R50" s="2384"/>
      <c r="S50" s="2384"/>
      <c r="T50" s="2384"/>
      <c r="U50" s="2384"/>
      <c r="V50" s="2384"/>
      <c r="W50" s="2384"/>
      <c r="X50" s="2384"/>
      <c r="Y50" s="2384"/>
      <c r="Z50" s="2384"/>
      <c r="AA50" s="2384"/>
      <c r="AB50" s="2384"/>
      <c r="AC50" s="2384"/>
      <c r="AD50" s="2384"/>
      <c r="AE50" s="2384"/>
      <c r="AF50" s="2384"/>
      <c r="AG50" s="2384"/>
      <c r="AH50" s="2384"/>
      <c r="AI50" s="2384"/>
      <c r="AJ50" s="2384"/>
      <c r="AK50" s="2384"/>
      <c r="AL50" s="2384"/>
      <c r="AM50" s="2384"/>
      <c r="AN50" s="2384"/>
      <c r="AO50" s="2384"/>
      <c r="AP50" s="2384"/>
      <c r="AQ50" s="2384"/>
      <c r="AR50" s="2384"/>
    </row>
    <row r="51" ht="15" spans="1:44">
      <c r="A51" s="3001" t="s">
        <v>704</v>
      </c>
      <c r="B51" s="3035">
        <v>0.12</v>
      </c>
      <c r="C51" s="1104"/>
      <c r="D51" s="2981"/>
      <c r="E51" s="2980"/>
      <c r="F51" s="2980"/>
      <c r="G51" s="2980"/>
      <c r="H51" s="2980"/>
      <c r="I51" s="2980"/>
      <c r="J51" s="2980"/>
      <c r="K51" s="3067"/>
      <c r="L51" s="3067"/>
      <c r="M51" s="2384"/>
      <c r="N51" s="2384"/>
      <c r="O51" s="2384"/>
      <c r="P51" s="2384"/>
      <c r="Q51" s="2384"/>
      <c r="R51" s="2384"/>
      <c r="S51" s="2384"/>
      <c r="T51" s="2384"/>
      <c r="U51" s="2384"/>
      <c r="V51" s="2384"/>
      <c r="W51" s="2384"/>
      <c r="X51" s="2384"/>
      <c r="Y51" s="2384"/>
      <c r="Z51" s="2384"/>
      <c r="AA51" s="2384"/>
      <c r="AB51" s="2384"/>
      <c r="AC51" s="2384"/>
      <c r="AD51" s="2384"/>
      <c r="AE51" s="2384"/>
      <c r="AF51" s="2384"/>
      <c r="AG51" s="2384"/>
      <c r="AH51" s="2384"/>
      <c r="AI51" s="2384"/>
      <c r="AJ51" s="2384"/>
      <c r="AK51" s="2384"/>
      <c r="AL51" s="2384"/>
      <c r="AM51" s="2384"/>
      <c r="AN51" s="2384"/>
      <c r="AO51" s="2384"/>
      <c r="AP51" s="2384"/>
      <c r="AQ51" s="2384"/>
      <c r="AR51" s="2384"/>
    </row>
    <row r="52" ht="14.25" spans="1:44">
      <c r="A52" s="3033" t="s">
        <v>705</v>
      </c>
      <c r="B52" s="3036">
        <f>SUMIF(A54:A63,B53,B54:B63)</f>
        <v>1.5</v>
      </c>
      <c r="C52" s="1104"/>
      <c r="D52" s="2981"/>
      <c r="E52" s="2980"/>
      <c r="F52" s="2980"/>
      <c r="G52" s="2980"/>
      <c r="H52" s="2980"/>
      <c r="I52" s="2980"/>
      <c r="J52" s="2980"/>
      <c r="K52" s="3067"/>
      <c r="L52" s="3067"/>
      <c r="M52" s="2384"/>
      <c r="N52" s="2384"/>
      <c r="O52" s="2384"/>
      <c r="P52" s="2384"/>
      <c r="Q52" s="2384"/>
      <c r="R52" s="2384"/>
      <c r="S52" s="2384"/>
      <c r="T52" s="2384"/>
      <c r="U52" s="2384"/>
      <c r="V52" s="2384"/>
      <c r="W52" s="2384"/>
      <c r="X52" s="2384"/>
      <c r="Y52" s="2384"/>
      <c r="Z52" s="2384"/>
      <c r="AA52" s="2384"/>
      <c r="AB52" s="2384"/>
      <c r="AC52" s="2384"/>
      <c r="AD52" s="2384"/>
      <c r="AE52" s="2384"/>
      <c r="AF52" s="2384"/>
      <c r="AG52" s="2384"/>
      <c r="AH52" s="2384"/>
      <c r="AI52" s="2384"/>
      <c r="AJ52" s="2384"/>
      <c r="AK52" s="2384"/>
      <c r="AL52" s="2384"/>
      <c r="AM52" s="2384"/>
      <c r="AN52" s="2384"/>
      <c r="AO52" s="2384"/>
      <c r="AP52" s="2384"/>
      <c r="AQ52" s="2384"/>
      <c r="AR52" s="2384"/>
    </row>
    <row r="53" ht="27" spans="1:44">
      <c r="A53" s="2998" t="s">
        <v>706</v>
      </c>
      <c r="B53" s="3037" t="s">
        <v>273</v>
      </c>
      <c r="C53" s="1104" t="s">
        <v>707</v>
      </c>
      <c r="D53" s="3038" t="s">
        <v>708</v>
      </c>
      <c r="E53" s="2980"/>
      <c r="F53" s="2980"/>
      <c r="G53" s="2980"/>
      <c r="H53" s="2980"/>
      <c r="I53" s="2980"/>
      <c r="J53" s="2980"/>
      <c r="K53" s="3067"/>
      <c r="L53" s="3067"/>
      <c r="M53" s="2384"/>
      <c r="N53" s="2384"/>
      <c r="O53" s="2384"/>
      <c r="P53" s="2384"/>
      <c r="Q53" s="2384"/>
      <c r="R53" s="2384"/>
      <c r="S53" s="2384"/>
      <c r="T53" s="2384"/>
      <c r="U53" s="2384"/>
      <c r="V53" s="2384"/>
      <c r="W53" s="2384"/>
      <c r="X53" s="2384"/>
      <c r="Y53" s="2384"/>
      <c r="Z53" s="2384"/>
      <c r="AA53" s="2384"/>
      <c r="AB53" s="2384"/>
      <c r="AC53" s="2384"/>
      <c r="AD53" s="2384"/>
      <c r="AE53" s="2384"/>
      <c r="AF53" s="2384"/>
      <c r="AG53" s="2384"/>
      <c r="AH53" s="2384"/>
      <c r="AI53" s="2384"/>
      <c r="AJ53" s="2384"/>
      <c r="AK53" s="2384"/>
      <c r="AL53" s="2384"/>
      <c r="AM53" s="2384"/>
      <c r="AN53" s="2384"/>
      <c r="AO53" s="2384"/>
      <c r="AP53" s="2384"/>
      <c r="AQ53" s="2384"/>
      <c r="AR53" s="2384"/>
    </row>
    <row r="54" ht="14.25" spans="1:44">
      <c r="A54" s="3039" t="s">
        <v>709</v>
      </c>
      <c r="B54" s="3040"/>
      <c r="C54" s="1104">
        <v>30</v>
      </c>
      <c r="D54" s="2981"/>
      <c r="E54" s="2980"/>
      <c r="F54" s="2980"/>
      <c r="G54" s="2980"/>
      <c r="H54" s="2980"/>
      <c r="I54" s="2980"/>
      <c r="J54" s="2980"/>
      <c r="K54" s="3067"/>
      <c r="L54" s="3067"/>
      <c r="M54" s="2384"/>
      <c r="N54" s="2384"/>
      <c r="O54" s="2384"/>
      <c r="P54" s="2384"/>
      <c r="Q54" s="2384"/>
      <c r="R54" s="2384"/>
      <c r="S54" s="2384"/>
      <c r="T54" s="2384"/>
      <c r="U54" s="2384"/>
      <c r="V54" s="2384"/>
      <c r="W54" s="2384"/>
      <c r="X54" s="2384"/>
      <c r="Y54" s="2384"/>
      <c r="Z54" s="2384"/>
      <c r="AA54" s="2384"/>
      <c r="AB54" s="2384"/>
      <c r="AC54" s="2384"/>
      <c r="AD54" s="2384"/>
      <c r="AE54" s="2384"/>
      <c r="AF54" s="2384"/>
      <c r="AG54" s="2384"/>
      <c r="AH54" s="2384"/>
      <c r="AI54" s="2384"/>
      <c r="AJ54" s="2384"/>
      <c r="AK54" s="2384"/>
      <c r="AL54" s="2384"/>
      <c r="AM54" s="2384"/>
      <c r="AN54" s="2384"/>
      <c r="AO54" s="2384"/>
      <c r="AP54" s="2384"/>
      <c r="AQ54" s="2384"/>
      <c r="AR54" s="2384"/>
    </row>
    <row r="55" ht="14.25" spans="1:44">
      <c r="A55" s="3039" t="s">
        <v>710</v>
      </c>
      <c r="B55" s="3040"/>
      <c r="C55" s="1104">
        <v>24</v>
      </c>
      <c r="D55" s="2981"/>
      <c r="E55" s="2980"/>
      <c r="F55" s="2980"/>
      <c r="G55" s="2980"/>
      <c r="H55" s="2980"/>
      <c r="I55" s="3069"/>
      <c r="J55" s="2980"/>
      <c r="K55" s="3067"/>
      <c r="L55" s="3067"/>
      <c r="M55" s="2384"/>
      <c r="N55" s="2384"/>
      <c r="O55" s="2384"/>
      <c r="P55" s="2384"/>
      <c r="Q55" s="2384"/>
      <c r="R55" s="2384"/>
      <c r="S55" s="2384"/>
      <c r="T55" s="2384"/>
      <c r="U55" s="2384"/>
      <c r="V55" s="2384"/>
      <c r="W55" s="2384"/>
      <c r="X55" s="2384"/>
      <c r="Y55" s="2384"/>
      <c r="Z55" s="2384"/>
      <c r="AA55" s="2384"/>
      <c r="AB55" s="2384"/>
      <c r="AC55" s="2384"/>
      <c r="AD55" s="2384"/>
      <c r="AE55" s="2384"/>
      <c r="AF55" s="2384"/>
      <c r="AG55" s="2384"/>
      <c r="AH55" s="2384"/>
      <c r="AI55" s="2384"/>
      <c r="AJ55" s="2384"/>
      <c r="AK55" s="2384"/>
      <c r="AL55" s="2384"/>
      <c r="AM55" s="2384"/>
      <c r="AN55" s="2384"/>
      <c r="AO55" s="2384"/>
      <c r="AP55" s="2384"/>
      <c r="AQ55" s="2384"/>
      <c r="AR55" s="2384"/>
    </row>
    <row r="56" ht="14.25" spans="1:44">
      <c r="A56" s="3039" t="s">
        <v>711</v>
      </c>
      <c r="B56" s="3040"/>
      <c r="C56" s="1104">
        <v>18</v>
      </c>
      <c r="D56" s="2981"/>
      <c r="E56" s="2980"/>
      <c r="F56" s="2980"/>
      <c r="G56" s="2980"/>
      <c r="H56" s="2980"/>
      <c r="I56" s="2980"/>
      <c r="J56" s="2980"/>
      <c r="K56" s="3067"/>
      <c r="L56" s="3067"/>
      <c r="M56" s="2384"/>
      <c r="N56" s="2384"/>
      <c r="O56" s="2384"/>
      <c r="P56" s="2384"/>
      <c r="Q56" s="2384"/>
      <c r="R56" s="2384"/>
      <c r="S56" s="2384"/>
      <c r="T56" s="2384"/>
      <c r="U56" s="2384"/>
      <c r="V56" s="2384"/>
      <c r="W56" s="2384"/>
      <c r="X56" s="2384"/>
      <c r="Y56" s="2384"/>
      <c r="Z56" s="2384"/>
      <c r="AA56" s="2384"/>
      <c r="AB56" s="2384"/>
      <c r="AC56" s="2384"/>
      <c r="AD56" s="2384"/>
      <c r="AE56" s="2384"/>
      <c r="AF56" s="2384"/>
      <c r="AG56" s="2384"/>
      <c r="AH56" s="2384"/>
      <c r="AI56" s="2384"/>
      <c r="AJ56" s="2384"/>
      <c r="AK56" s="2384"/>
      <c r="AL56" s="2384"/>
      <c r="AM56" s="2384"/>
      <c r="AN56" s="2384"/>
      <c r="AO56" s="2384"/>
      <c r="AP56" s="2384"/>
      <c r="AQ56" s="2384"/>
      <c r="AR56" s="2384"/>
    </row>
    <row r="57" ht="14.25" spans="1:44">
      <c r="A57" s="3039" t="s">
        <v>712</v>
      </c>
      <c r="B57" s="3040"/>
      <c r="C57" s="1104">
        <v>12</v>
      </c>
      <c r="D57" s="2981"/>
      <c r="E57" s="2980"/>
      <c r="F57" s="2980"/>
      <c r="G57" s="2980"/>
      <c r="H57" s="2980"/>
      <c r="I57" s="2980"/>
      <c r="J57" s="2980"/>
      <c r="K57" s="3067"/>
      <c r="L57" s="3067"/>
      <c r="M57" s="2384"/>
      <c r="N57" s="2384"/>
      <c r="O57" s="2384"/>
      <c r="P57" s="2384"/>
      <c r="Q57" s="2384"/>
      <c r="R57" s="2384"/>
      <c r="S57" s="2384"/>
      <c r="T57" s="2384"/>
      <c r="U57" s="2384"/>
      <c r="V57" s="2384"/>
      <c r="W57" s="2384"/>
      <c r="X57" s="2384"/>
      <c r="Y57" s="2384"/>
      <c r="Z57" s="2384"/>
      <c r="AA57" s="2384"/>
      <c r="AB57" s="2384"/>
      <c r="AC57" s="2384"/>
      <c r="AD57" s="2384"/>
      <c r="AE57" s="2384"/>
      <c r="AF57" s="2384"/>
      <c r="AG57" s="2384"/>
      <c r="AH57" s="2384"/>
      <c r="AI57" s="2384"/>
      <c r="AJ57" s="2384"/>
      <c r="AK57" s="2384"/>
      <c r="AL57" s="2384"/>
      <c r="AM57" s="2384"/>
      <c r="AN57" s="2384"/>
      <c r="AO57" s="2384"/>
      <c r="AP57" s="2384"/>
      <c r="AQ57" s="2384"/>
      <c r="AR57" s="2384"/>
    </row>
    <row r="58" ht="14.25" spans="1:44">
      <c r="A58" s="3039" t="s">
        <v>713</v>
      </c>
      <c r="B58" s="3040"/>
      <c r="C58" s="1104">
        <v>3</v>
      </c>
      <c r="D58" s="2981"/>
      <c r="E58" s="2980"/>
      <c r="F58" s="2980"/>
      <c r="G58" s="2980"/>
      <c r="H58" s="2980"/>
      <c r="I58" s="2980"/>
      <c r="J58" s="2980"/>
      <c r="K58" s="3067"/>
      <c r="L58" s="3067"/>
      <c r="M58" s="2384"/>
      <c r="N58" s="2384"/>
      <c r="O58" s="2384"/>
      <c r="P58" s="2384"/>
      <c r="Q58" s="2384"/>
      <c r="R58" s="2384"/>
      <c r="S58" s="2384"/>
      <c r="T58" s="2384"/>
      <c r="U58" s="2384"/>
      <c r="V58" s="2384"/>
      <c r="W58" s="2384"/>
      <c r="X58" s="2384"/>
      <c r="Y58" s="2384"/>
      <c r="Z58" s="2384"/>
      <c r="AA58" s="2384"/>
      <c r="AB58" s="2384"/>
      <c r="AC58" s="2384"/>
      <c r="AD58" s="2384"/>
      <c r="AE58" s="2384"/>
      <c r="AF58" s="2384"/>
      <c r="AG58" s="2384"/>
      <c r="AH58" s="2384"/>
      <c r="AI58" s="2384"/>
      <c r="AJ58" s="2384"/>
      <c r="AK58" s="2384"/>
      <c r="AL58" s="2384"/>
      <c r="AM58" s="2384"/>
      <c r="AN58" s="2384"/>
      <c r="AO58" s="2384"/>
      <c r="AP58" s="2384"/>
      <c r="AQ58" s="2384"/>
      <c r="AR58" s="2384"/>
    </row>
    <row r="59" ht="14.25" spans="1:44">
      <c r="A59" s="3039" t="s">
        <v>714</v>
      </c>
      <c r="B59" s="3040">
        <v>1.5</v>
      </c>
      <c r="C59" s="1104">
        <v>1.5</v>
      </c>
      <c r="D59" s="2981"/>
      <c r="E59" s="2980"/>
      <c r="F59" s="2980"/>
      <c r="G59" s="2980"/>
      <c r="H59" s="2980"/>
      <c r="I59" s="2980"/>
      <c r="J59" s="2980"/>
      <c r="K59" s="3067"/>
      <c r="L59" s="3067"/>
      <c r="M59" s="2384"/>
      <c r="N59" s="2384"/>
      <c r="O59" s="2384"/>
      <c r="P59" s="2384"/>
      <c r="Q59" s="2384"/>
      <c r="R59" s="2384"/>
      <c r="S59" s="2384"/>
      <c r="T59" s="2384"/>
      <c r="U59" s="2384"/>
      <c r="V59" s="2384"/>
      <c r="W59" s="2384"/>
      <c r="X59" s="2384"/>
      <c r="Y59" s="2384"/>
      <c r="Z59" s="2384"/>
      <c r="AA59" s="2384"/>
      <c r="AB59" s="2384"/>
      <c r="AC59" s="2384"/>
      <c r="AD59" s="2384"/>
      <c r="AE59" s="2384"/>
      <c r="AF59" s="2384"/>
      <c r="AG59" s="2384"/>
      <c r="AH59" s="2384"/>
      <c r="AI59" s="2384"/>
      <c r="AJ59" s="2384"/>
      <c r="AK59" s="2384"/>
      <c r="AL59" s="2384"/>
      <c r="AM59" s="2384"/>
      <c r="AN59" s="2384"/>
      <c r="AO59" s="2384"/>
      <c r="AP59" s="2384"/>
      <c r="AQ59" s="2384"/>
      <c r="AR59" s="2384"/>
    </row>
    <row r="60" ht="14.25" spans="1:44">
      <c r="A60" s="3039" t="s">
        <v>715</v>
      </c>
      <c r="B60" s="3040"/>
      <c r="C60" s="2980"/>
      <c r="D60" s="2981"/>
      <c r="E60" s="2980"/>
      <c r="F60" s="2980"/>
      <c r="G60" s="2980"/>
      <c r="H60" s="2980"/>
      <c r="I60" s="2980"/>
      <c r="J60" s="2980"/>
      <c r="K60" s="3067"/>
      <c r="L60" s="3067"/>
      <c r="M60" s="2384"/>
      <c r="N60" s="2384"/>
      <c r="O60" s="2384"/>
      <c r="P60" s="2384"/>
      <c r="Q60" s="2384"/>
      <c r="R60" s="2384"/>
      <c r="S60" s="2384"/>
      <c r="T60" s="2384"/>
      <c r="U60" s="2384"/>
      <c r="V60" s="2384"/>
      <c r="W60" s="2384"/>
      <c r="X60" s="2384"/>
      <c r="Y60" s="2384"/>
      <c r="Z60" s="2384"/>
      <c r="AA60" s="2384"/>
      <c r="AB60" s="2384"/>
      <c r="AC60" s="2384"/>
      <c r="AD60" s="2384"/>
      <c r="AE60" s="2384"/>
      <c r="AF60" s="2384"/>
      <c r="AG60" s="2384"/>
      <c r="AH60" s="2384"/>
      <c r="AI60" s="2384"/>
      <c r="AJ60" s="2384"/>
      <c r="AK60" s="2384"/>
      <c r="AL60" s="2384"/>
      <c r="AM60" s="2384"/>
      <c r="AN60" s="2384"/>
      <c r="AO60" s="2384"/>
      <c r="AP60" s="2384"/>
      <c r="AQ60" s="2384"/>
      <c r="AR60" s="2384"/>
    </row>
    <row r="61" ht="14.25" spans="1:44">
      <c r="A61" s="3039" t="s">
        <v>716</v>
      </c>
      <c r="B61" s="3040"/>
      <c r="C61" s="2980"/>
      <c r="D61" s="2981"/>
      <c r="E61" s="2980"/>
      <c r="F61" s="2980"/>
      <c r="G61" s="2980"/>
      <c r="H61" s="2980"/>
      <c r="I61" s="2980"/>
      <c r="J61" s="2980"/>
      <c r="K61" s="3067"/>
      <c r="L61" s="3067"/>
      <c r="M61" s="2384"/>
      <c r="N61" s="2384"/>
      <c r="O61" s="2384"/>
      <c r="P61" s="2384"/>
      <c r="Q61" s="2384"/>
      <c r="R61" s="2384"/>
      <c r="S61" s="2384"/>
      <c r="T61" s="2384"/>
      <c r="U61" s="2384"/>
      <c r="V61" s="2384"/>
      <c r="W61" s="2384"/>
      <c r="X61" s="2384"/>
      <c r="Y61" s="2384"/>
      <c r="Z61" s="2384"/>
      <c r="AA61" s="2384"/>
      <c r="AB61" s="2384"/>
      <c r="AC61" s="2384"/>
      <c r="AD61" s="2384"/>
      <c r="AE61" s="2384"/>
      <c r="AF61" s="2384"/>
      <c r="AG61" s="2384"/>
      <c r="AH61" s="2384"/>
      <c r="AI61" s="2384"/>
      <c r="AJ61" s="2384"/>
      <c r="AK61" s="2384"/>
      <c r="AL61" s="2384"/>
      <c r="AM61" s="2384"/>
      <c r="AN61" s="2384"/>
      <c r="AO61" s="2384"/>
      <c r="AP61" s="2384"/>
      <c r="AQ61" s="2384"/>
      <c r="AR61" s="2384"/>
    </row>
    <row r="62" ht="14.25" spans="1:44">
      <c r="A62" s="3039" t="s">
        <v>717</v>
      </c>
      <c r="B62" s="3040"/>
      <c r="C62" s="2980"/>
      <c r="D62" s="2981"/>
      <c r="E62" s="2980"/>
      <c r="F62" s="2980"/>
      <c r="G62" s="2980"/>
      <c r="H62" s="2980"/>
      <c r="I62" s="2980"/>
      <c r="J62" s="2980"/>
      <c r="K62" s="3067"/>
      <c r="L62" s="3067"/>
      <c r="M62" s="2384"/>
      <c r="N62" s="2384"/>
      <c r="O62" s="2384"/>
      <c r="P62" s="2384"/>
      <c r="Q62" s="2384"/>
      <c r="R62" s="2384"/>
      <c r="S62" s="2384"/>
      <c r="T62" s="2384"/>
      <c r="U62" s="2384"/>
      <c r="V62" s="2384"/>
      <c r="W62" s="2384"/>
      <c r="X62" s="2384"/>
      <c r="Y62" s="2384"/>
      <c r="Z62" s="2384"/>
      <c r="AA62" s="2384"/>
      <c r="AB62" s="2384"/>
      <c r="AC62" s="2384"/>
      <c r="AD62" s="2384"/>
      <c r="AE62" s="2384"/>
      <c r="AF62" s="2384"/>
      <c r="AG62" s="2384"/>
      <c r="AH62" s="2384"/>
      <c r="AI62" s="2384"/>
      <c r="AJ62" s="2384"/>
      <c r="AK62" s="2384"/>
      <c r="AL62" s="2384"/>
      <c r="AM62" s="2384"/>
      <c r="AN62" s="2384"/>
      <c r="AO62" s="2384"/>
      <c r="AP62" s="2384"/>
      <c r="AQ62" s="2384"/>
      <c r="AR62" s="2384"/>
    </row>
    <row r="63" ht="15" spans="1:44">
      <c r="A63" s="3041" t="s">
        <v>718</v>
      </c>
      <c r="B63" s="3042"/>
      <c r="C63" s="2980"/>
      <c r="D63" s="2981"/>
      <c r="E63" s="2980"/>
      <c r="F63" s="2980"/>
      <c r="G63" s="2980"/>
      <c r="H63" s="2980"/>
      <c r="I63" s="2980"/>
      <c r="J63" s="2980"/>
      <c r="K63" s="3067"/>
      <c r="L63" s="3067"/>
      <c r="M63" s="2384"/>
      <c r="N63" s="2384"/>
      <c r="O63" s="2384"/>
      <c r="P63" s="2384"/>
      <c r="Q63" s="2384"/>
      <c r="R63" s="2384"/>
      <c r="S63" s="2384"/>
      <c r="T63" s="2384"/>
      <c r="U63" s="2384"/>
      <c r="V63" s="2384"/>
      <c r="W63" s="2384"/>
      <c r="X63" s="2384"/>
      <c r="Y63" s="2384"/>
      <c r="Z63" s="2384"/>
      <c r="AA63" s="2384"/>
      <c r="AB63" s="2384"/>
      <c r="AC63" s="2384"/>
      <c r="AD63" s="2384"/>
      <c r="AE63" s="2384"/>
      <c r="AF63" s="2384"/>
      <c r="AG63" s="2384"/>
      <c r="AH63" s="2384"/>
      <c r="AI63" s="2384"/>
      <c r="AJ63" s="2384"/>
      <c r="AK63" s="2384"/>
      <c r="AL63" s="2384"/>
      <c r="AM63" s="2384"/>
      <c r="AN63" s="2384"/>
      <c r="AO63" s="2384"/>
      <c r="AP63" s="2384"/>
      <c r="AQ63" s="2384"/>
      <c r="AR63" s="2384"/>
    </row>
    <row r="64" s="2456" customFormat="1" spans="1:44">
      <c r="A64" s="3043"/>
      <c r="B64" s="2384"/>
      <c r="C64" s="2384"/>
      <c r="D64" s="2978"/>
      <c r="E64" s="2384"/>
      <c r="F64" s="2384"/>
      <c r="G64" s="2384"/>
      <c r="H64" s="2384"/>
      <c r="I64" s="2384"/>
      <c r="J64" s="2384"/>
      <c r="K64" s="3067"/>
      <c r="L64" s="3067"/>
      <c r="M64" s="2384"/>
      <c r="N64" s="2384"/>
      <c r="O64" s="2384"/>
      <c r="P64" s="2384"/>
      <c r="Q64" s="2384"/>
      <c r="R64" s="2384"/>
      <c r="S64" s="2384"/>
      <c r="T64" s="2384"/>
      <c r="U64" s="2384"/>
      <c r="V64" s="2384"/>
      <c r="W64" s="2384"/>
      <c r="X64" s="2384"/>
      <c r="Y64" s="2384"/>
      <c r="Z64" s="2384"/>
      <c r="AA64" s="2384"/>
      <c r="AB64" s="2384"/>
      <c r="AC64" s="2384"/>
      <c r="AD64" s="2384"/>
      <c r="AE64" s="2384"/>
      <c r="AF64" s="2384"/>
      <c r="AG64" s="2384"/>
      <c r="AH64" s="2384"/>
      <c r="AI64" s="2384"/>
      <c r="AJ64" s="2384"/>
      <c r="AK64" s="2384"/>
      <c r="AL64" s="2384"/>
      <c r="AM64" s="2384"/>
      <c r="AN64" s="2384"/>
      <c r="AO64" s="2384"/>
      <c r="AP64" s="2384"/>
      <c r="AQ64" s="2384"/>
      <c r="AR64" s="2384"/>
    </row>
    <row r="65" s="2456" customFormat="1" spans="1:44">
      <c r="A65" s="3043"/>
      <c r="B65" s="2384"/>
      <c r="C65" s="2384"/>
      <c r="D65" s="2978"/>
      <c r="E65" s="2384"/>
      <c r="F65" s="2384"/>
      <c r="G65" s="2384"/>
      <c r="H65" s="2384"/>
      <c r="I65" s="2384"/>
      <c r="J65" s="2384"/>
      <c r="K65" s="3067"/>
      <c r="L65" s="3067"/>
      <c r="M65" s="2384"/>
      <c r="N65" s="2384"/>
      <c r="O65" s="2384"/>
      <c r="P65" s="2384"/>
      <c r="Q65" s="2384"/>
      <c r="R65" s="2384"/>
      <c r="S65" s="2384"/>
      <c r="T65" s="2384"/>
      <c r="U65" s="2384"/>
      <c r="V65" s="2384"/>
      <c r="W65" s="2384"/>
      <c r="X65" s="2384"/>
      <c r="Y65" s="2384"/>
      <c r="Z65" s="2384"/>
      <c r="AA65" s="2384"/>
      <c r="AB65" s="2384"/>
      <c r="AC65" s="2384"/>
      <c r="AD65" s="2384"/>
      <c r="AE65" s="2384"/>
      <c r="AF65" s="2384"/>
      <c r="AG65" s="2384"/>
      <c r="AH65" s="2384"/>
      <c r="AI65" s="2384"/>
      <c r="AJ65" s="2384"/>
      <c r="AK65" s="2384"/>
      <c r="AL65" s="2384"/>
      <c r="AM65" s="2384"/>
      <c r="AN65" s="2384"/>
      <c r="AO65" s="2384"/>
      <c r="AP65" s="2384"/>
      <c r="AQ65" s="2384"/>
      <c r="AR65" s="2384"/>
    </row>
    <row r="66" s="2456" customFormat="1" spans="1:44">
      <c r="A66" s="3043"/>
      <c r="B66" s="2384"/>
      <c r="C66" s="2384"/>
      <c r="D66" s="2978"/>
      <c r="E66" s="2384"/>
      <c r="F66" s="2384"/>
      <c r="G66" s="2384"/>
      <c r="H66" s="2384"/>
      <c r="I66" s="2384"/>
      <c r="J66" s="2384"/>
      <c r="K66" s="3067"/>
      <c r="L66" s="3067"/>
      <c r="M66" s="2384"/>
      <c r="N66" s="2384"/>
      <c r="O66" s="2384"/>
      <c r="P66" s="2384"/>
      <c r="Q66" s="2384"/>
      <c r="R66" s="2384"/>
      <c r="S66" s="2384"/>
      <c r="T66" s="2384"/>
      <c r="U66" s="2384"/>
      <c r="V66" s="2384"/>
      <c r="W66" s="2384"/>
      <c r="X66" s="2384"/>
      <c r="Y66" s="2384"/>
      <c r="Z66" s="2384"/>
      <c r="AA66" s="2384"/>
      <c r="AB66" s="2384"/>
      <c r="AC66" s="2384"/>
      <c r="AD66" s="2384"/>
      <c r="AE66" s="2384"/>
      <c r="AF66" s="2384"/>
      <c r="AG66" s="2384"/>
      <c r="AH66" s="2384"/>
      <c r="AI66" s="2384"/>
      <c r="AJ66" s="2384"/>
      <c r="AK66" s="2384"/>
      <c r="AL66" s="2384"/>
      <c r="AM66" s="2384"/>
      <c r="AN66" s="2384"/>
      <c r="AO66" s="2384"/>
      <c r="AP66" s="2384"/>
      <c r="AQ66" s="2384"/>
      <c r="AR66" s="2384"/>
    </row>
    <row r="67" s="2456" customFormat="1" spans="1:44">
      <c r="A67" s="3043"/>
      <c r="B67" s="2384"/>
      <c r="C67" s="2384"/>
      <c r="D67" s="2978"/>
      <c r="E67" s="2384"/>
      <c r="F67" s="2384"/>
      <c r="G67" s="2384"/>
      <c r="H67" s="2384"/>
      <c r="I67" s="2384"/>
      <c r="J67" s="2384"/>
      <c r="K67" s="3067"/>
      <c r="L67" s="3067"/>
      <c r="M67" s="2384"/>
      <c r="N67" s="2384"/>
      <c r="O67" s="2384"/>
      <c r="P67" s="2384"/>
      <c r="Q67" s="2384"/>
      <c r="R67" s="2384"/>
      <c r="S67" s="2384"/>
      <c r="T67" s="2384"/>
      <c r="U67" s="2384"/>
      <c r="V67" s="2384"/>
      <c r="W67" s="2384"/>
      <c r="X67" s="2384"/>
      <c r="Y67" s="2384"/>
      <c r="Z67" s="2384"/>
      <c r="AA67" s="2384"/>
      <c r="AB67" s="2384"/>
      <c r="AC67" s="2384"/>
      <c r="AD67" s="2384"/>
      <c r="AE67" s="2384"/>
      <c r="AF67" s="2384"/>
      <c r="AG67" s="2384"/>
      <c r="AH67" s="2384"/>
      <c r="AI67" s="2384"/>
      <c r="AJ67" s="2384"/>
      <c r="AK67" s="2384"/>
      <c r="AL67" s="2384"/>
      <c r="AM67" s="2384"/>
      <c r="AN67" s="2384"/>
      <c r="AO67" s="2384"/>
      <c r="AP67" s="2384"/>
      <c r="AQ67" s="2384"/>
      <c r="AR67" s="2384"/>
    </row>
    <row r="68" s="2456" customFormat="1" spans="1:44">
      <c r="A68" s="3043"/>
      <c r="B68" s="2384"/>
      <c r="C68" s="2384"/>
      <c r="D68" s="2978"/>
      <c r="E68" s="2384"/>
      <c r="F68" s="2384"/>
      <c r="G68" s="2384"/>
      <c r="H68" s="2384"/>
      <c r="I68" s="2384"/>
      <c r="J68" s="2384"/>
      <c r="K68" s="3067"/>
      <c r="L68" s="3067"/>
      <c r="M68" s="2384"/>
      <c r="N68" s="2384"/>
      <c r="O68" s="2384"/>
      <c r="P68" s="2384"/>
      <c r="Q68" s="2384"/>
      <c r="R68" s="2384"/>
      <c r="S68" s="2384"/>
      <c r="T68" s="2384"/>
      <c r="U68" s="2384"/>
      <c r="V68" s="2384"/>
      <c r="W68" s="2384"/>
      <c r="X68" s="2384"/>
      <c r="Y68" s="2384"/>
      <c r="Z68" s="2384"/>
      <c r="AA68" s="2384"/>
      <c r="AB68" s="2384"/>
      <c r="AC68" s="2384"/>
      <c r="AD68" s="2384"/>
      <c r="AE68" s="2384"/>
      <c r="AF68" s="2384"/>
      <c r="AG68" s="2384"/>
      <c r="AH68" s="2384"/>
      <c r="AI68" s="2384"/>
      <c r="AJ68" s="2384"/>
      <c r="AK68" s="2384"/>
      <c r="AL68" s="2384"/>
      <c r="AM68" s="2384"/>
      <c r="AN68" s="2384"/>
      <c r="AO68" s="2384"/>
      <c r="AP68" s="2384"/>
      <c r="AQ68" s="2384"/>
      <c r="AR68" s="2384"/>
    </row>
    <row r="69" s="2456" customFormat="1" spans="1:12">
      <c r="A69" s="2836"/>
      <c r="D69" s="3133"/>
      <c r="K69" s="696"/>
      <c r="L69" s="696"/>
    </row>
    <row r="70" s="2456" customFormat="1" spans="1:12">
      <c r="A70" s="2836"/>
      <c r="D70" s="3133"/>
      <c r="K70" s="696"/>
      <c r="L70" s="696"/>
    </row>
    <row r="71" s="2456" customFormat="1" spans="1:12">
      <c r="A71" s="2836"/>
      <c r="D71" s="3133"/>
      <c r="K71" s="696"/>
      <c r="L71" s="696"/>
    </row>
    <row r="72" s="2456" customFormat="1" spans="1:12">
      <c r="A72" s="2836"/>
      <c r="D72" s="3133"/>
      <c r="K72" s="696"/>
      <c r="L72" s="696"/>
    </row>
    <row r="73" s="2456" customFormat="1" spans="1:12">
      <c r="A73" s="2836"/>
      <c r="D73" s="3133"/>
      <c r="K73" s="696"/>
      <c r="L73" s="696"/>
    </row>
    <row r="74" s="2456" customFormat="1" spans="1:12">
      <c r="A74" s="2836"/>
      <c r="D74" s="3133"/>
      <c r="K74" s="696"/>
      <c r="L74" s="696"/>
    </row>
    <row r="75" s="2456" customFormat="1" spans="1:12">
      <c r="A75" s="2836"/>
      <c r="D75" s="3133"/>
      <c r="K75" s="696"/>
      <c r="L75" s="696"/>
    </row>
    <row r="76" s="2456" customFormat="1" spans="1:12">
      <c r="A76" s="2836"/>
      <c r="D76" s="3133"/>
      <c r="K76" s="696"/>
      <c r="L76" s="696"/>
    </row>
    <row r="77" s="2456" customFormat="1" spans="1:12">
      <c r="A77" s="2836"/>
      <c r="D77" s="3133"/>
      <c r="K77" s="696"/>
      <c r="L77" s="696"/>
    </row>
    <row r="78" s="2456" customFormat="1" spans="1:12">
      <c r="A78" s="2836"/>
      <c r="D78" s="3133"/>
      <c r="K78" s="696"/>
      <c r="L78" s="696"/>
    </row>
    <row r="79" s="2456" customFormat="1" spans="1:12">
      <c r="A79" s="2836"/>
      <c r="D79" s="3133"/>
      <c r="K79" s="696"/>
      <c r="L79" s="696"/>
    </row>
    <row r="80" s="2456" customFormat="1" spans="1:12">
      <c r="A80" s="2836"/>
      <c r="D80" s="3133"/>
      <c r="K80" s="696"/>
      <c r="L80" s="696"/>
    </row>
    <row r="81" s="2456" customFormat="1" spans="1:12">
      <c r="A81" s="2836"/>
      <c r="D81" s="3133"/>
      <c r="K81" s="696"/>
      <c r="L81" s="696"/>
    </row>
    <row r="82" s="2456" customFormat="1" spans="1:12">
      <c r="A82" s="2836"/>
      <c r="D82" s="3133"/>
      <c r="K82" s="696"/>
      <c r="L82" s="696"/>
    </row>
    <row r="83" s="2456" customFormat="1" spans="1:12">
      <c r="A83" s="2836"/>
      <c r="D83" s="3133"/>
      <c r="K83" s="696"/>
      <c r="L83" s="696"/>
    </row>
    <row r="84" s="2456" customFormat="1" spans="1:12">
      <c r="A84" s="2836"/>
      <c r="D84" s="3133"/>
      <c r="K84" s="696"/>
      <c r="L84" s="696"/>
    </row>
    <row r="85" s="2456" customFormat="1" spans="1:12">
      <c r="A85" s="2836"/>
      <c r="D85" s="3133"/>
      <c r="K85" s="696"/>
      <c r="L85" s="696"/>
    </row>
    <row r="86" s="2456" customFormat="1" spans="1:12">
      <c r="A86" s="2836"/>
      <c r="D86" s="3133"/>
      <c r="K86" s="696"/>
      <c r="L86" s="696"/>
    </row>
    <row r="87" s="2456" customFormat="1" spans="1:12">
      <c r="A87" s="2836"/>
      <c r="D87" s="3133"/>
      <c r="K87" s="696"/>
      <c r="L87" s="696"/>
    </row>
    <row r="88" s="2456" customFormat="1" spans="1:12">
      <c r="A88" s="2836"/>
      <c r="D88" s="3133"/>
      <c r="K88" s="696"/>
      <c r="L88" s="696"/>
    </row>
    <row r="89" s="2456" customFormat="1" spans="1:12">
      <c r="A89" s="2836"/>
      <c r="D89" s="3133"/>
      <c r="K89" s="696"/>
      <c r="L89" s="696"/>
    </row>
    <row r="90" s="2456" customFormat="1" spans="1:12">
      <c r="A90" s="2836"/>
      <c r="D90" s="3133"/>
      <c r="K90" s="696"/>
      <c r="L90" s="696"/>
    </row>
    <row r="91" s="2456" customFormat="1" spans="1:12">
      <c r="A91" s="2836"/>
      <c r="D91" s="3133"/>
      <c r="K91" s="696"/>
      <c r="L91" s="696"/>
    </row>
    <row r="92" s="2456" customFormat="1" spans="1:12">
      <c r="A92" s="2836"/>
      <c r="D92" s="3133"/>
      <c r="K92" s="696"/>
      <c r="L92" s="696"/>
    </row>
    <row r="93" s="2456" customFormat="1" spans="1:12">
      <c r="A93" s="2836"/>
      <c r="D93" s="3133"/>
      <c r="K93" s="696"/>
      <c r="L93" s="696"/>
    </row>
    <row r="94" s="2456" customFormat="1" spans="1:12">
      <c r="A94" s="2836"/>
      <c r="D94" s="3133"/>
      <c r="K94" s="696"/>
      <c r="L94" s="696"/>
    </row>
    <row r="95" s="2456" customFormat="1" spans="1:12">
      <c r="A95" s="2836"/>
      <c r="D95" s="3133"/>
      <c r="K95" s="696"/>
      <c r="L95" s="696"/>
    </row>
    <row r="96" s="2456" customFormat="1" spans="1:12">
      <c r="A96" s="2836"/>
      <c r="D96" s="3133"/>
      <c r="K96" s="696"/>
      <c r="L96" s="696"/>
    </row>
    <row r="97" s="2456" customFormat="1" spans="1:12">
      <c r="A97" s="2836"/>
      <c r="D97" s="3133"/>
      <c r="K97" s="696"/>
      <c r="L97" s="696"/>
    </row>
    <row r="98" s="2456" customFormat="1" spans="1:12">
      <c r="A98" s="2836"/>
      <c r="D98" s="3133"/>
      <c r="K98" s="696"/>
      <c r="L98" s="696"/>
    </row>
    <row r="99" s="2456" customFormat="1" spans="1:12">
      <c r="A99" s="2836"/>
      <c r="D99" s="3133"/>
      <c r="K99" s="696"/>
      <c r="L99" s="696"/>
    </row>
    <row r="100" s="2456" customFormat="1" spans="1:12">
      <c r="A100" s="2836"/>
      <c r="D100" s="3133"/>
      <c r="K100" s="696"/>
      <c r="L100" s="696"/>
    </row>
    <row r="101" s="2456" customFormat="1" spans="1:12">
      <c r="A101" s="2836"/>
      <c r="D101" s="3133"/>
      <c r="K101" s="696"/>
      <c r="L101" s="696"/>
    </row>
    <row r="102" s="2456" customFormat="1" spans="1:12">
      <c r="A102" s="2836"/>
      <c r="D102" s="3133"/>
      <c r="K102" s="696"/>
      <c r="L102" s="696"/>
    </row>
    <row r="103" s="2456" customFormat="1" spans="1:12">
      <c r="A103" s="2836"/>
      <c r="D103" s="3133"/>
      <c r="K103" s="696"/>
      <c r="L103" s="696"/>
    </row>
    <row r="104" s="2456" customFormat="1" spans="1:12">
      <c r="A104" s="2836"/>
      <c r="D104" s="3133"/>
      <c r="K104" s="696"/>
      <c r="L104" s="696"/>
    </row>
    <row r="105" s="2456" customFormat="1" spans="1:12">
      <c r="A105" s="2836"/>
      <c r="D105" s="3133"/>
      <c r="K105" s="696"/>
      <c r="L105" s="696"/>
    </row>
    <row r="106" s="2456" customFormat="1" spans="1:12">
      <c r="A106" s="2836"/>
      <c r="D106" s="3133"/>
      <c r="K106" s="696"/>
      <c r="L106" s="696"/>
    </row>
    <row r="107" s="2456" customFormat="1" spans="1:12">
      <c r="A107" s="2836"/>
      <c r="D107" s="3133"/>
      <c r="K107" s="696"/>
      <c r="L107" s="696"/>
    </row>
    <row r="108" s="2456" customFormat="1" spans="1:12">
      <c r="A108" s="2836"/>
      <c r="D108" s="3133"/>
      <c r="K108" s="696"/>
      <c r="L108" s="696"/>
    </row>
    <row r="109" s="2456" customFormat="1" spans="1:12">
      <c r="A109" s="2836"/>
      <c r="D109" s="3133"/>
      <c r="K109" s="696"/>
      <c r="L109" s="696"/>
    </row>
    <row r="110" s="2456" customFormat="1" spans="1:12">
      <c r="A110" s="2836"/>
      <c r="D110" s="3133"/>
      <c r="K110" s="696"/>
      <c r="L110" s="696"/>
    </row>
    <row r="111" s="2456" customFormat="1" spans="1:12">
      <c r="A111" s="2836"/>
      <c r="D111" s="3133"/>
      <c r="K111" s="696"/>
      <c r="L111" s="696"/>
    </row>
    <row r="112" s="2456" customFormat="1" spans="1:12">
      <c r="A112" s="2836"/>
      <c r="D112" s="3133"/>
      <c r="K112" s="696"/>
      <c r="L112" s="696"/>
    </row>
    <row r="113" s="2456" customFormat="1" spans="1:12">
      <c r="A113" s="2836"/>
      <c r="D113" s="3133"/>
      <c r="K113" s="696"/>
      <c r="L113" s="696"/>
    </row>
    <row r="114" s="2456" customFormat="1" spans="1:12">
      <c r="A114" s="2836"/>
      <c r="D114" s="3133"/>
      <c r="K114" s="696"/>
      <c r="L114" s="696"/>
    </row>
    <row r="115" s="2456" customFormat="1" spans="1:12">
      <c r="A115" s="2836"/>
      <c r="D115" s="3133"/>
      <c r="K115" s="696"/>
      <c r="L115" s="696"/>
    </row>
    <row r="116" s="2456" customFormat="1" spans="1:12">
      <c r="A116" s="2836"/>
      <c r="D116" s="3133"/>
      <c r="K116" s="696"/>
      <c r="L116" s="696"/>
    </row>
    <row r="117" s="2456" customFormat="1" spans="1:12">
      <c r="A117" s="2836"/>
      <c r="D117" s="3133"/>
      <c r="K117" s="696"/>
      <c r="L117" s="696"/>
    </row>
    <row r="118" s="2456" customFormat="1" spans="1:12">
      <c r="A118" s="2836"/>
      <c r="D118" s="3133"/>
      <c r="K118" s="696"/>
      <c r="L118" s="696"/>
    </row>
    <row r="119" s="2456" customFormat="1" spans="1:12">
      <c r="A119" s="2836"/>
      <c r="D119" s="3133"/>
      <c r="K119" s="696"/>
      <c r="L119" s="696"/>
    </row>
    <row r="120" s="2456" customFormat="1" spans="1:12">
      <c r="A120" s="2836"/>
      <c r="D120" s="3133"/>
      <c r="K120" s="696"/>
      <c r="L120" s="696"/>
    </row>
    <row r="121" s="2456" customFormat="1" spans="1:12">
      <c r="A121" s="2836"/>
      <c r="D121" s="3133"/>
      <c r="K121" s="696"/>
      <c r="L121" s="696"/>
    </row>
    <row r="122" s="2456" customFormat="1" spans="1:12">
      <c r="A122" s="2836"/>
      <c r="D122" s="3133"/>
      <c r="K122" s="696"/>
      <c r="L122" s="696"/>
    </row>
    <row r="123" s="2456" customFormat="1" spans="1:12">
      <c r="A123" s="2836"/>
      <c r="D123" s="3133"/>
      <c r="K123" s="696"/>
      <c r="L123" s="696"/>
    </row>
    <row r="124" s="2456" customFormat="1" spans="1:12">
      <c r="A124" s="2836"/>
      <c r="D124" s="3133"/>
      <c r="K124" s="696"/>
      <c r="L124" s="696"/>
    </row>
    <row r="125" s="2456" customFormat="1" spans="1:12">
      <c r="A125" s="2836"/>
      <c r="D125" s="3133"/>
      <c r="K125" s="696"/>
      <c r="L125" s="696"/>
    </row>
    <row r="126" s="2456" customFormat="1" spans="1:12">
      <c r="A126" s="2836"/>
      <c r="D126" s="3133"/>
      <c r="K126" s="696"/>
      <c r="L126" s="696"/>
    </row>
    <row r="127" s="2456" customFormat="1" spans="1:12">
      <c r="A127" s="2836"/>
      <c r="D127" s="3133"/>
      <c r="K127" s="696"/>
      <c r="L127" s="696"/>
    </row>
    <row r="128" s="2456" customFormat="1" spans="1:12">
      <c r="A128" s="2836"/>
      <c r="D128" s="3133"/>
      <c r="K128" s="696"/>
      <c r="L128" s="696"/>
    </row>
    <row r="129" s="2456" customFormat="1" spans="1:12">
      <c r="A129" s="2836"/>
      <c r="D129" s="3133"/>
      <c r="K129" s="696"/>
      <c r="L129" s="696"/>
    </row>
    <row r="130" s="2456" customFormat="1" spans="1:12">
      <c r="A130" s="2836"/>
      <c r="D130" s="3133"/>
      <c r="K130" s="696"/>
      <c r="L130" s="696"/>
    </row>
    <row r="131" s="2456" customFormat="1" spans="1:12">
      <c r="A131" s="2836"/>
      <c r="D131" s="3133"/>
      <c r="K131" s="696"/>
      <c r="L131" s="696"/>
    </row>
    <row r="132" s="2456" customFormat="1" spans="1:12">
      <c r="A132" s="2836"/>
      <c r="D132" s="3133"/>
      <c r="K132" s="696"/>
      <c r="L132" s="696"/>
    </row>
    <row r="133" s="2456" customFormat="1" spans="1:12">
      <c r="A133" s="2836"/>
      <c r="D133" s="3133"/>
      <c r="K133" s="696"/>
      <c r="L133" s="696"/>
    </row>
    <row r="134" s="2937" customFormat="1" spans="1:12">
      <c r="A134" s="3134"/>
      <c r="D134" s="3135"/>
      <c r="K134" s="595"/>
      <c r="L134" s="595"/>
    </row>
    <row r="135" s="2937" customFormat="1" spans="1:12">
      <c r="A135" s="3134"/>
      <c r="D135" s="3135"/>
      <c r="K135" s="595"/>
      <c r="L135" s="595"/>
    </row>
    <row r="136" s="2937" customFormat="1" spans="1:12">
      <c r="A136" s="3134"/>
      <c r="D136" s="3135"/>
      <c r="K136" s="595"/>
      <c r="L136" s="595"/>
    </row>
    <row r="137" s="2937" customFormat="1" spans="1:12">
      <c r="A137" s="3134"/>
      <c r="D137" s="3135"/>
      <c r="K137" s="595"/>
      <c r="L137" s="595"/>
    </row>
    <row r="138" s="2937" customFormat="1" spans="1:12">
      <c r="A138" s="3134"/>
      <c r="D138" s="3135"/>
      <c r="K138" s="595"/>
      <c r="L138" s="595"/>
    </row>
    <row r="139" s="2937" customFormat="1" spans="1:12">
      <c r="A139" s="3134"/>
      <c r="D139" s="3135"/>
      <c r="K139" s="595"/>
      <c r="L139" s="595"/>
    </row>
    <row r="140" s="2937" customFormat="1" spans="1:12">
      <c r="A140" s="3134"/>
      <c r="D140" s="3135"/>
      <c r="K140" s="595"/>
      <c r="L140" s="595"/>
    </row>
    <row r="141" s="2937" customFormat="1" spans="1:12">
      <c r="A141" s="3134"/>
      <c r="D141" s="3135"/>
      <c r="K141" s="595"/>
      <c r="L141" s="595"/>
    </row>
    <row r="142" s="2937" customFormat="1" spans="1:12">
      <c r="A142" s="3134"/>
      <c r="D142" s="3135"/>
      <c r="K142" s="595"/>
      <c r="L142" s="595"/>
    </row>
    <row r="143" s="2937" customFormat="1" spans="1:12">
      <c r="A143" s="3134"/>
      <c r="D143" s="3135"/>
      <c r="K143" s="595"/>
      <c r="L143" s="595"/>
    </row>
    <row r="144" s="2937" customFormat="1" spans="1:12">
      <c r="A144" s="3134"/>
      <c r="D144" s="3135"/>
      <c r="K144" s="595"/>
      <c r="L144" s="595"/>
    </row>
    <row r="145" s="2937" customFormat="1" spans="1:12">
      <c r="A145" s="3134"/>
      <c r="D145" s="3135"/>
      <c r="K145" s="595"/>
      <c r="L145" s="595"/>
    </row>
    <row r="146" s="2937" customFormat="1" spans="1:12">
      <c r="A146" s="3134"/>
      <c r="D146" s="3135"/>
      <c r="K146" s="595"/>
      <c r="L146" s="595"/>
    </row>
    <row r="147" s="2937" customFormat="1" spans="1:12">
      <c r="A147" s="3134"/>
      <c r="D147" s="3135"/>
      <c r="K147" s="595"/>
      <c r="L147" s="595"/>
    </row>
    <row r="148" s="2937" customFormat="1" spans="1:12">
      <c r="A148" s="3134"/>
      <c r="D148" s="3135"/>
      <c r="K148" s="595"/>
      <c r="L148" s="595"/>
    </row>
    <row r="149" s="2937" customFormat="1" spans="1:12">
      <c r="A149" s="3134"/>
      <c r="D149" s="3135"/>
      <c r="K149" s="595"/>
      <c r="L149" s="595"/>
    </row>
    <row r="150" s="2937" customFormat="1" spans="1:12">
      <c r="A150" s="3134"/>
      <c r="D150" s="3135"/>
      <c r="K150" s="595"/>
      <c r="L150" s="595"/>
    </row>
    <row r="151" s="2937" customFormat="1" spans="1:12">
      <c r="A151" s="3134"/>
      <c r="D151" s="3135"/>
      <c r="K151" s="595"/>
      <c r="L151" s="595"/>
    </row>
    <row r="152" s="2937" customFormat="1" spans="1:12">
      <c r="A152" s="3134"/>
      <c r="D152" s="3135"/>
      <c r="K152" s="595"/>
      <c r="L152" s="595"/>
    </row>
    <row r="153" s="2937" customFormat="1" spans="1:12">
      <c r="A153" s="3134"/>
      <c r="D153" s="3135"/>
      <c r="K153" s="595"/>
      <c r="L153" s="595"/>
    </row>
    <row r="154" s="2937" customFormat="1" spans="1:12">
      <c r="A154" s="3134"/>
      <c r="D154" s="3135"/>
      <c r="K154" s="595"/>
      <c r="L154" s="595"/>
    </row>
    <row r="155" s="2937" customFormat="1" spans="1:12">
      <c r="A155" s="3134"/>
      <c r="D155" s="3135"/>
      <c r="K155" s="595"/>
      <c r="L155" s="595"/>
    </row>
    <row r="156" s="2937" customFormat="1" spans="1:12">
      <c r="A156" s="3134"/>
      <c r="D156" s="3135"/>
      <c r="K156" s="595"/>
      <c r="L156" s="595"/>
    </row>
    <row r="157" s="2937" customFormat="1" spans="1:12">
      <c r="A157" s="3134"/>
      <c r="D157" s="3135"/>
      <c r="K157" s="595"/>
      <c r="L157" s="595"/>
    </row>
    <row r="158" s="2937" customFormat="1" spans="1:12">
      <c r="A158" s="3134"/>
      <c r="D158" s="3135"/>
      <c r="K158" s="595"/>
      <c r="L158" s="595"/>
    </row>
    <row r="159" s="2937" customFormat="1" spans="1:12">
      <c r="A159" s="3134"/>
      <c r="D159" s="3135"/>
      <c r="K159" s="595"/>
      <c r="L159" s="595"/>
    </row>
    <row r="160" s="2937" customFormat="1" spans="1:12">
      <c r="A160" s="3134"/>
      <c r="D160" s="3135"/>
      <c r="K160" s="595"/>
      <c r="L160" s="595"/>
    </row>
    <row r="161" s="2937" customFormat="1" spans="1:12">
      <c r="A161" s="3134"/>
      <c r="D161" s="3135"/>
      <c r="K161" s="595"/>
      <c r="L161" s="595"/>
    </row>
    <row r="162" s="2937" customFormat="1" spans="1:12">
      <c r="A162" s="3134"/>
      <c r="D162" s="3135"/>
      <c r="K162" s="595"/>
      <c r="L162" s="595"/>
    </row>
    <row r="163" s="2937" customFormat="1" spans="1:12">
      <c r="A163" s="3134"/>
      <c r="D163" s="3135"/>
      <c r="K163" s="595"/>
      <c r="L163" s="595"/>
    </row>
    <row r="164" s="2937" customFormat="1" spans="1:12">
      <c r="A164" s="3134"/>
      <c r="D164" s="3135"/>
      <c r="K164" s="595"/>
      <c r="L164" s="595"/>
    </row>
    <row r="165" s="2937" customFormat="1" spans="1:12">
      <c r="A165" s="3134"/>
      <c r="D165" s="3135"/>
      <c r="K165" s="595"/>
      <c r="L165" s="595"/>
    </row>
    <row r="166" s="2937" customFormat="1" spans="1:12">
      <c r="A166" s="3134"/>
      <c r="D166" s="3135"/>
      <c r="K166" s="595"/>
      <c r="L166" s="595"/>
    </row>
    <row r="167" s="2937" customFormat="1" spans="1:12">
      <c r="A167" s="3134"/>
      <c r="D167" s="3135"/>
      <c r="K167" s="595"/>
      <c r="L167" s="595"/>
    </row>
    <row r="168" s="2937" customFormat="1" spans="1:12">
      <c r="A168" s="3134"/>
      <c r="D168" s="3135"/>
      <c r="K168" s="595"/>
      <c r="L168" s="595"/>
    </row>
    <row r="169" s="2937" customFormat="1" spans="1:12">
      <c r="A169" s="3134"/>
      <c r="D169" s="3135"/>
      <c r="K169" s="595"/>
      <c r="L169" s="595"/>
    </row>
    <row r="170" s="2937" customFormat="1" spans="1:12">
      <c r="A170" s="3134"/>
      <c r="D170" s="3135"/>
      <c r="K170" s="595"/>
      <c r="L170" s="595"/>
    </row>
    <row r="171" s="2937" customFormat="1" spans="1:12">
      <c r="A171" s="3134"/>
      <c r="D171" s="3135"/>
      <c r="K171" s="595"/>
      <c r="L171" s="595"/>
    </row>
    <row r="172" s="2937" customFormat="1" spans="1:12">
      <c r="A172" s="3134"/>
      <c r="D172" s="3135"/>
      <c r="K172" s="595"/>
      <c r="L172" s="595"/>
    </row>
    <row r="173" s="2937" customFormat="1" spans="1:12">
      <c r="A173" s="3134"/>
      <c r="D173" s="3135"/>
      <c r="K173" s="595"/>
      <c r="L173" s="595"/>
    </row>
    <row r="174" s="2937" customFormat="1" spans="1:12">
      <c r="A174" s="3134"/>
      <c r="D174" s="3135"/>
      <c r="K174" s="595"/>
      <c r="L174" s="59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K14"/>
  <sheetViews>
    <sheetView workbookViewId="0">
      <selection activeCell="M8" sqref="M8"/>
    </sheetView>
  </sheetViews>
  <sheetFormatPr defaultColWidth="9" defaultRowHeight="14.25"/>
  <cols>
    <col min="1" max="1" width="9" style="2930"/>
    <col min="2" max="2" width="6" style="2930" customWidth="1"/>
    <col min="3" max="3" width="7.5" style="2930" customWidth="1"/>
    <col min="4" max="4" width="7.75" style="2930" customWidth="1"/>
    <col min="5" max="5" width="22.125" style="2930" customWidth="1"/>
    <col min="6" max="6" width="8.625" style="2930" customWidth="1"/>
    <col min="7" max="7" width="19.75" style="2930" customWidth="1"/>
    <col min="8" max="16384" width="9" style="2930"/>
  </cols>
  <sheetData>
    <row r="3" spans="2:11">
      <c r="B3" s="2931" t="s">
        <v>719</v>
      </c>
      <c r="C3" s="2931" t="s">
        <v>720</v>
      </c>
      <c r="D3" s="2931" t="s">
        <v>721</v>
      </c>
      <c r="E3" s="2931" t="s">
        <v>722</v>
      </c>
      <c r="F3" s="2931" t="s">
        <v>723</v>
      </c>
      <c r="G3" s="2931" t="s">
        <v>724</v>
      </c>
      <c r="H3" s="2931" t="s">
        <v>725</v>
      </c>
      <c r="I3" s="2931" t="s">
        <v>726</v>
      </c>
      <c r="J3" s="2931" t="s">
        <v>727</v>
      </c>
      <c r="K3" s="2931" t="s">
        <v>728</v>
      </c>
    </row>
    <row r="4" spans="2:11">
      <c r="B4" s="2931">
        <v>1</v>
      </c>
      <c r="C4" s="2932" t="s">
        <v>729</v>
      </c>
      <c r="D4" s="2933">
        <v>66843.16</v>
      </c>
      <c r="E4" s="2931" t="s">
        <v>730</v>
      </c>
      <c r="F4" s="2932" t="s">
        <v>731</v>
      </c>
      <c r="G4" s="2931" t="s">
        <v>732</v>
      </c>
      <c r="H4" s="2931" t="s">
        <v>733</v>
      </c>
      <c r="I4" s="2931">
        <v>10305.64</v>
      </c>
      <c r="J4" s="2931">
        <v>4</v>
      </c>
      <c r="K4" s="2931" t="s">
        <v>734</v>
      </c>
    </row>
    <row r="5" spans="2:11">
      <c r="B5" s="2931">
        <v>2</v>
      </c>
      <c r="C5" s="2932"/>
      <c r="D5" s="2933"/>
      <c r="E5" s="2931" t="s">
        <v>735</v>
      </c>
      <c r="F5" s="2932"/>
      <c r="G5" s="2931" t="s">
        <v>736</v>
      </c>
      <c r="H5" s="2931" t="s">
        <v>733</v>
      </c>
      <c r="I5" s="2931">
        <v>5257.34</v>
      </c>
      <c r="J5" s="2931">
        <v>4</v>
      </c>
      <c r="K5" s="2931" t="s">
        <v>734</v>
      </c>
    </row>
    <row r="6" spans="2:11">
      <c r="B6" s="2931">
        <v>3</v>
      </c>
      <c r="C6" s="2932"/>
      <c r="D6" s="2933"/>
      <c r="E6" s="2931" t="s">
        <v>737</v>
      </c>
      <c r="F6" s="2932"/>
      <c r="G6" s="2931" t="s">
        <v>738</v>
      </c>
      <c r="H6" s="2931" t="s">
        <v>733</v>
      </c>
      <c r="I6" s="2931">
        <v>5257.34</v>
      </c>
      <c r="J6" s="2931">
        <v>4</v>
      </c>
      <c r="K6" s="2931" t="s">
        <v>734</v>
      </c>
    </row>
    <row r="7" spans="2:11">
      <c r="B7" s="2931">
        <v>4</v>
      </c>
      <c r="C7" s="2932"/>
      <c r="D7" s="2933"/>
      <c r="E7" s="2931" t="s">
        <v>739</v>
      </c>
      <c r="F7" s="2932"/>
      <c r="G7" s="2931" t="s">
        <v>740</v>
      </c>
      <c r="H7" s="2931" t="s">
        <v>733</v>
      </c>
      <c r="I7" s="2931">
        <v>10305.64</v>
      </c>
      <c r="J7" s="2931">
        <v>4</v>
      </c>
      <c r="K7" s="2931" t="s">
        <v>734</v>
      </c>
    </row>
    <row r="8" spans="2:11">
      <c r="B8" s="2931">
        <v>5</v>
      </c>
      <c r="C8" s="2932"/>
      <c r="D8" s="2933"/>
      <c r="E8" s="2931" t="s">
        <v>741</v>
      </c>
      <c r="F8" s="2932"/>
      <c r="G8" s="2931" t="s">
        <v>742</v>
      </c>
      <c r="H8" s="2931" t="s">
        <v>733</v>
      </c>
      <c r="I8" s="2931">
        <v>3933.44</v>
      </c>
      <c r="J8" s="2931">
        <v>4</v>
      </c>
      <c r="K8" s="2931" t="s">
        <v>734</v>
      </c>
    </row>
    <row r="9" spans="2:11">
      <c r="B9" s="2931">
        <v>6</v>
      </c>
      <c r="C9" s="2932"/>
      <c r="D9" s="2933"/>
      <c r="E9" s="2931" t="s">
        <v>743</v>
      </c>
      <c r="F9" s="2932"/>
      <c r="G9" s="2931" t="s">
        <v>744</v>
      </c>
      <c r="H9" s="2931" t="s">
        <v>733</v>
      </c>
      <c r="I9" s="2931">
        <v>10305.64</v>
      </c>
      <c r="J9" s="2931">
        <v>4</v>
      </c>
      <c r="K9" s="2931" t="s">
        <v>734</v>
      </c>
    </row>
    <row r="10" spans="2:11">
      <c r="B10" s="2931">
        <v>7</v>
      </c>
      <c r="C10" s="2932"/>
      <c r="D10" s="2933"/>
      <c r="E10" s="2931" t="s">
        <v>745</v>
      </c>
      <c r="F10" s="2932"/>
      <c r="G10" s="2931" t="s">
        <v>746</v>
      </c>
      <c r="H10" s="2931" t="s">
        <v>733</v>
      </c>
      <c r="I10" s="2931">
        <v>5257.34</v>
      </c>
      <c r="J10" s="2931">
        <v>4</v>
      </c>
      <c r="K10" s="2931" t="s">
        <v>734</v>
      </c>
    </row>
    <row r="11" spans="2:11">
      <c r="B11" s="2931">
        <v>8</v>
      </c>
      <c r="C11" s="2932"/>
      <c r="D11" s="2933"/>
      <c r="E11" s="2931" t="s">
        <v>747</v>
      </c>
      <c r="F11" s="2932"/>
      <c r="G11" s="2931" t="s">
        <v>748</v>
      </c>
      <c r="H11" s="2931" t="s">
        <v>733</v>
      </c>
      <c r="I11" s="2931">
        <v>5257.34</v>
      </c>
      <c r="J11" s="2931">
        <v>4</v>
      </c>
      <c r="K11" s="2931" t="s">
        <v>734</v>
      </c>
    </row>
    <row r="12" spans="2:11">
      <c r="B12" s="2931">
        <v>9</v>
      </c>
      <c r="C12" s="2932"/>
      <c r="D12" s="2933"/>
      <c r="E12" s="2931" t="s">
        <v>749</v>
      </c>
      <c r="F12" s="2932"/>
      <c r="G12" s="2931" t="s">
        <v>750</v>
      </c>
      <c r="H12" s="2931" t="s">
        <v>733</v>
      </c>
      <c r="I12" s="2931">
        <v>10305.64</v>
      </c>
      <c r="J12" s="2931">
        <v>4</v>
      </c>
      <c r="K12" s="2931" t="s">
        <v>734</v>
      </c>
    </row>
    <row r="13" spans="2:11">
      <c r="B13" s="2931">
        <v>10</v>
      </c>
      <c r="C13" s="2932"/>
      <c r="D13" s="2933"/>
      <c r="E13" s="2931" t="s">
        <v>751</v>
      </c>
      <c r="F13" s="2932"/>
      <c r="G13" s="2931" t="s">
        <v>752</v>
      </c>
      <c r="H13" s="2931" t="s">
        <v>733</v>
      </c>
      <c r="I13" s="2931">
        <v>3933.44</v>
      </c>
      <c r="J13" s="2931">
        <v>4</v>
      </c>
      <c r="K13" s="2931" t="s">
        <v>734</v>
      </c>
    </row>
    <row r="14" spans="2:11">
      <c r="B14" s="2931" t="s">
        <v>350</v>
      </c>
      <c r="C14" s="2931" t="s">
        <v>124</v>
      </c>
      <c r="D14" s="2931">
        <f>D4</f>
        <v>66843.16</v>
      </c>
      <c r="E14" s="2931" t="s">
        <v>124</v>
      </c>
      <c r="F14" s="2931" t="s">
        <v>124</v>
      </c>
      <c r="G14" s="2931" t="s">
        <v>124</v>
      </c>
      <c r="H14" s="2931" t="s">
        <v>124</v>
      </c>
      <c r="I14" s="2931">
        <f>SUM(I4:I13)</f>
        <v>70118.8</v>
      </c>
      <c r="J14" s="2931" t="s">
        <v>124</v>
      </c>
      <c r="K14" s="2931" t="s">
        <v>124</v>
      </c>
    </row>
  </sheetData>
  <mergeCells count="3">
    <mergeCell ref="C4:C13"/>
    <mergeCell ref="D4:D13"/>
    <mergeCell ref="F4:F13"/>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9" customWidth="1"/>
    <col min="2" max="2" width="24.5" style="2860" customWidth="1"/>
    <col min="3" max="3" width="24.5" style="2861" customWidth="1"/>
    <col min="4" max="4" width="2.625" style="2861" customWidth="1"/>
    <col min="5" max="5" width="5.875" style="2861" customWidth="1"/>
    <col min="6" max="6" width="27" style="2860" customWidth="1"/>
    <col min="7" max="7" width="27" style="2862" customWidth="1"/>
    <col min="8" max="8" width="11.875" style="2863" customWidth="1"/>
    <col min="9" max="9" width="16.75" style="2864" customWidth="1"/>
    <col min="10" max="10" width="2.625" style="2863" customWidth="1"/>
    <col min="11" max="11" width="11.875" style="2863" customWidth="1"/>
    <col min="12" max="12" width="16.75" style="2864" customWidth="1"/>
    <col min="13" max="13" width="2.625" style="2863" customWidth="1"/>
    <col min="14" max="14" width="11.875" style="2863" customWidth="1"/>
    <col min="15" max="15" width="16.75" style="2864" customWidth="1"/>
    <col min="16" max="16" width="2.625" style="2863" customWidth="1"/>
    <col min="17" max="17" width="11.875" style="2863" customWidth="1"/>
    <col min="18" max="18" width="16.75" style="2865" customWidth="1"/>
    <col min="19" max="29" width="9" style="2373"/>
    <col min="30" max="16384" width="9" style="2859"/>
  </cols>
  <sheetData>
    <row r="1" s="2857" customFormat="1" ht="18.75" spans="1:29">
      <c r="A1" s="2866" t="s">
        <v>753</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5" spans="1:18">
      <c r="A2" s="2869"/>
      <c r="B2" s="2870"/>
      <c r="C2" s="2871" t="s">
        <v>754</v>
      </c>
      <c r="D2" s="2872"/>
      <c r="E2" s="2869"/>
      <c r="F2" s="2873"/>
      <c r="G2" s="2871" t="s">
        <v>755</v>
      </c>
      <c r="H2" s="2373"/>
      <c r="I2" s="2373"/>
      <c r="J2" s="2373"/>
      <c r="K2" s="2373"/>
      <c r="L2" s="2373"/>
      <c r="M2" s="2373"/>
      <c r="N2" s="2373"/>
      <c r="O2" s="2373"/>
      <c r="P2" s="2373"/>
      <c r="Q2" s="2373"/>
      <c r="R2" s="2373"/>
    </row>
    <row r="3" ht="48" spans="1:18">
      <c r="A3" s="2874" t="s">
        <v>756</v>
      </c>
      <c r="B3" s="2875" t="s">
        <v>757</v>
      </c>
      <c r="C3" s="2876" t="s">
        <v>758</v>
      </c>
      <c r="D3" s="2877"/>
      <c r="E3" s="2878" t="s">
        <v>756</v>
      </c>
      <c r="F3" s="2879" t="s">
        <v>759</v>
      </c>
      <c r="G3" s="2880" t="s">
        <v>760</v>
      </c>
      <c r="H3" s="2373"/>
      <c r="I3" s="2373"/>
      <c r="J3" s="2373"/>
      <c r="K3" s="2373"/>
      <c r="L3" s="2373"/>
      <c r="M3" s="2373"/>
      <c r="N3" s="2373"/>
      <c r="O3" s="2373"/>
      <c r="P3" s="2373"/>
      <c r="Q3" s="2373"/>
      <c r="R3" s="2373"/>
    </row>
    <row r="4" ht="36.75" spans="1:18">
      <c r="A4" s="2878"/>
      <c r="B4" s="2160" t="s">
        <v>761</v>
      </c>
      <c r="C4" s="2881" t="s">
        <v>762</v>
      </c>
      <c r="D4" s="2877"/>
      <c r="E4" s="2882"/>
      <c r="F4" s="2485" t="s">
        <v>763</v>
      </c>
      <c r="G4" s="2883" t="s">
        <v>764</v>
      </c>
      <c r="H4" s="2373"/>
      <c r="I4" s="2373"/>
      <c r="J4" s="2373"/>
      <c r="K4" s="2373"/>
      <c r="L4" s="2373"/>
      <c r="M4" s="2373"/>
      <c r="N4" s="2373"/>
      <c r="O4" s="2373"/>
      <c r="P4" s="2373"/>
      <c r="Q4" s="2373"/>
      <c r="R4" s="2373"/>
    </row>
    <row r="5" ht="36.75" spans="1:18">
      <c r="A5" s="2878"/>
      <c r="B5" s="2160" t="s">
        <v>765</v>
      </c>
      <c r="C5" s="2881" t="s">
        <v>766</v>
      </c>
      <c r="D5" s="2877"/>
      <c r="E5" s="2882"/>
      <c r="F5" s="2160" t="s">
        <v>547</v>
      </c>
      <c r="G5" s="2883" t="s">
        <v>767</v>
      </c>
      <c r="H5" s="2373"/>
      <c r="I5" s="2373"/>
      <c r="J5" s="2373"/>
      <c r="K5" s="2373"/>
      <c r="L5" s="2373"/>
      <c r="M5" s="2373"/>
      <c r="N5" s="2373"/>
      <c r="O5" s="2373"/>
      <c r="P5" s="2373"/>
      <c r="Q5" s="2373"/>
      <c r="R5" s="2373"/>
    </row>
    <row r="6" ht="36" spans="1:18">
      <c r="A6" s="2878"/>
      <c r="B6" s="2160" t="s">
        <v>763</v>
      </c>
      <c r="C6" s="2883" t="s">
        <v>764</v>
      </c>
      <c r="D6" s="2877"/>
      <c r="E6" s="2882"/>
      <c r="F6" s="2160" t="s">
        <v>768</v>
      </c>
      <c r="G6" s="2883" t="s">
        <v>769</v>
      </c>
      <c r="H6" s="2373"/>
      <c r="I6" s="2373"/>
      <c r="J6" s="2373"/>
      <c r="K6" s="2373"/>
      <c r="L6" s="2373"/>
      <c r="M6" s="2373"/>
      <c r="N6" s="2373"/>
      <c r="O6" s="2373"/>
      <c r="P6" s="2373"/>
      <c r="Q6" s="2373"/>
      <c r="R6" s="2373"/>
    </row>
    <row r="7" ht="24.75" spans="1:18">
      <c r="A7" s="2878"/>
      <c r="B7" s="2160" t="s">
        <v>547</v>
      </c>
      <c r="C7" s="2883" t="s">
        <v>767</v>
      </c>
      <c r="D7" s="2884"/>
      <c r="E7" s="2885"/>
      <c r="F7" s="2886" t="s">
        <v>770</v>
      </c>
      <c r="G7" s="2887" t="s">
        <v>771</v>
      </c>
      <c r="H7" s="2373"/>
      <c r="I7" s="2373"/>
      <c r="J7" s="2373"/>
      <c r="K7" s="2373"/>
      <c r="L7" s="2373"/>
      <c r="M7" s="2373"/>
      <c r="N7" s="2373"/>
      <c r="O7" s="2373"/>
      <c r="P7" s="2373"/>
      <c r="Q7" s="2373"/>
      <c r="R7" s="2373"/>
    </row>
    <row r="8" spans="1:18">
      <c r="A8" s="2878"/>
      <c r="B8" s="2160" t="s">
        <v>768</v>
      </c>
      <c r="C8" s="2883" t="s">
        <v>769</v>
      </c>
      <c r="D8" s="2884"/>
      <c r="E8" s="2884"/>
      <c r="F8" s="2282"/>
      <c r="G8" s="2282"/>
      <c r="H8" s="2373"/>
      <c r="I8" s="2373"/>
      <c r="J8" s="2373"/>
      <c r="K8" s="2373"/>
      <c r="L8" s="2373"/>
      <c r="M8" s="2373"/>
      <c r="N8" s="2373"/>
      <c r="O8" s="2373"/>
      <c r="P8" s="2373"/>
      <c r="Q8" s="2373"/>
      <c r="R8" s="2373"/>
    </row>
    <row r="9" ht="24" spans="1:18">
      <c r="A9" s="2878"/>
      <c r="B9" s="2160" t="s">
        <v>772</v>
      </c>
      <c r="C9" s="2881" t="s">
        <v>773</v>
      </c>
      <c r="D9" s="2877"/>
      <c r="E9" s="2884"/>
      <c r="F9" s="2282"/>
      <c r="G9" s="2282"/>
      <c r="H9" s="2373"/>
      <c r="I9" s="2373"/>
      <c r="J9" s="2373"/>
      <c r="K9" s="2373"/>
      <c r="L9" s="2373"/>
      <c r="M9" s="2373"/>
      <c r="N9" s="2373"/>
      <c r="O9" s="2373"/>
      <c r="P9" s="2373"/>
      <c r="Q9" s="2373"/>
      <c r="R9" s="2373"/>
    </row>
    <row r="10" s="2858" customFormat="1" ht="15" spans="1:29">
      <c r="A10" s="2888"/>
      <c r="B10" s="2889" t="s">
        <v>774</v>
      </c>
      <c r="C10" s="2890"/>
      <c r="D10" s="2877"/>
      <c r="E10" s="2877"/>
      <c r="F10" s="2282"/>
      <c r="G10" s="2282"/>
      <c r="H10" s="2891"/>
      <c r="I10" s="2921"/>
      <c r="J10" s="2922"/>
      <c r="K10" s="2891"/>
      <c r="L10" s="2921"/>
      <c r="M10" s="2922"/>
      <c r="N10" s="2891"/>
      <c r="O10" s="2921"/>
      <c r="P10" s="2922"/>
      <c r="Q10" s="2891"/>
      <c r="R10" s="2921"/>
      <c r="S10" s="2373"/>
      <c r="T10" s="2373"/>
      <c r="U10" s="2373"/>
      <c r="V10" s="2373"/>
      <c r="W10" s="2373"/>
      <c r="X10" s="2373"/>
      <c r="Y10" s="2373"/>
      <c r="Z10" s="2373"/>
      <c r="AA10" s="2373"/>
      <c r="AB10" s="2373"/>
      <c r="AC10" s="2373"/>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2373"/>
      <c r="T11" s="2373"/>
      <c r="U11" s="2373"/>
      <c r="V11" s="2373"/>
      <c r="W11" s="2373"/>
      <c r="X11" s="2373"/>
      <c r="Y11" s="2373"/>
      <c r="Z11" s="2373"/>
      <c r="AA11" s="2373"/>
      <c r="AB11" s="2373"/>
      <c r="AC11" s="2373"/>
    </row>
    <row r="12" s="2857" customFormat="1" ht="18"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spans="1:7">
      <c r="A13" s="2896" t="s">
        <v>775</v>
      </c>
      <c r="B13" s="2894"/>
      <c r="C13" s="2894"/>
      <c r="D13" s="2892"/>
      <c r="E13" s="2894"/>
      <c r="F13" s="2894"/>
      <c r="G13" s="2894"/>
    </row>
    <row r="14" spans="1:7">
      <c r="A14" s="2897"/>
      <c r="B14" s="2897"/>
      <c r="C14" s="2898" t="s">
        <v>754</v>
      </c>
      <c r="D14" s="2877"/>
      <c r="E14" s="2899"/>
      <c r="F14" s="2899"/>
      <c r="G14" s="2871" t="s">
        <v>755</v>
      </c>
    </row>
    <row r="15" ht="48" spans="1:7">
      <c r="A15" s="2900" t="s">
        <v>756</v>
      </c>
      <c r="B15" s="2901" t="s">
        <v>757</v>
      </c>
      <c r="C15" s="2902" t="str">
        <f>C3</f>
        <v>估价对象周边居住用地比例、居住小区规模和社区发展完善程度，综合评价居住社区成熟度一般</v>
      </c>
      <c r="D15" s="2877"/>
      <c r="E15" s="2903" t="s">
        <v>756</v>
      </c>
      <c r="F15" s="2901" t="s">
        <v>759</v>
      </c>
      <c r="G15" s="2904" t="str">
        <f>G3</f>
        <v>估价对象位于XX开发区，园区建设成熟度XX，产业集聚程度XX</v>
      </c>
    </row>
    <row r="16" ht="36.75" spans="1:7">
      <c r="A16" s="2905"/>
      <c r="B16" s="2906" t="s">
        <v>761</v>
      </c>
      <c r="C16" s="2907" t="str">
        <f>C4</f>
        <v>估价对象位于XX商圈，周边商业氛围成熟，人流量大，商业繁华度好</v>
      </c>
      <c r="D16" s="2877"/>
      <c r="E16" s="2908"/>
      <c r="F16" s="2909" t="s">
        <v>763</v>
      </c>
      <c r="G16" s="2910" t="str">
        <f>G4</f>
        <v>估价对象周边道路状况、公共交通通达情况、停车便捷程度，综合评价交通便捷度较好</v>
      </c>
    </row>
    <row r="17" ht="36.75" spans="1:7">
      <c r="A17" s="2905"/>
      <c r="B17" s="2906" t="s">
        <v>765</v>
      </c>
      <c r="C17" s="2907" t="str">
        <f>C5</f>
        <v>估价对象位于XX商圈，周边办公楼项目较多，入驻率高，办公集聚程度较好</v>
      </c>
      <c r="D17" s="2884"/>
      <c r="E17" s="2908"/>
      <c r="F17" s="2909" t="s">
        <v>776</v>
      </c>
      <c r="G17" s="2911"/>
    </row>
    <row r="18" ht="36" spans="1:7">
      <c r="A18" s="2905"/>
      <c r="B18" s="2909" t="s">
        <v>763</v>
      </c>
      <c r="C18" s="2910" t="str">
        <f>C6</f>
        <v>估价对象周边道路状况、公共交通通达情况、停车便捷程度，综合评价交通便捷度较好</v>
      </c>
      <c r="D18" s="2884"/>
      <c r="E18" s="2908"/>
      <c r="F18" s="2909" t="s">
        <v>770</v>
      </c>
      <c r="G18" s="2910" t="str">
        <f>G7</f>
        <v>该园区内是否有污染型企业，绿化情况，卫生条件，整体环境状况判断</v>
      </c>
    </row>
    <row r="19" ht="24" spans="1:7">
      <c r="A19" s="2905"/>
      <c r="B19" s="2909" t="s">
        <v>776</v>
      </c>
      <c r="C19" s="2911"/>
      <c r="D19" s="2877"/>
      <c r="E19" s="2908"/>
      <c r="F19" s="2160" t="s">
        <v>547</v>
      </c>
      <c r="G19" s="2910" t="str">
        <f>G5</f>
        <v>估价对象所在区域公共配套设施齐备情况</v>
      </c>
    </row>
    <row r="20" ht="24" spans="1:7">
      <c r="A20" s="2905"/>
      <c r="B20" s="2909" t="s">
        <v>777</v>
      </c>
      <c r="C20" s="2907" t="str">
        <f>C9</f>
        <v>区域自然环境：；人文环境；综合评价环境状况一般</v>
      </c>
      <c r="D20" s="2884"/>
      <c r="E20" s="2908"/>
      <c r="F20" s="2160" t="s">
        <v>768</v>
      </c>
      <c r="G20" s="2910" t="str">
        <f>G6</f>
        <v>估价对象所在区域基础设施水平</v>
      </c>
    </row>
    <row r="21" ht="24" spans="1:7">
      <c r="A21" s="2905"/>
      <c r="B21" s="2160" t="s">
        <v>547</v>
      </c>
      <c r="C21" s="2910" t="str">
        <f>C7</f>
        <v>估价对象所在区域公共配套设施齐备情况</v>
      </c>
      <c r="D21" s="2877"/>
      <c r="E21" s="2908"/>
      <c r="F21" s="2909" t="s">
        <v>778</v>
      </c>
      <c r="G21" s="2912"/>
    </row>
    <row r="22" ht="13.5" customHeight="1" spans="1:7">
      <c r="A22" s="2905"/>
      <c r="B22" s="2160" t="s">
        <v>768</v>
      </c>
      <c r="C22" s="2910" t="str">
        <f>C8</f>
        <v>估价对象所在区域基础设施水平</v>
      </c>
      <c r="D22" s="2877"/>
      <c r="E22" s="2908"/>
      <c r="F22" s="2909" t="s">
        <v>774</v>
      </c>
      <c r="G22" s="2911"/>
    </row>
    <row r="23" s="2373" customFormat="1" ht="15" spans="1:18">
      <c r="A23" s="2905"/>
      <c r="B23" s="2909" t="s">
        <v>778</v>
      </c>
      <c r="C23" s="2912"/>
      <c r="D23" s="2836"/>
      <c r="E23" s="2913"/>
      <c r="F23" s="2914" t="s">
        <v>496</v>
      </c>
      <c r="G23" s="2915"/>
      <c r="H23" s="2863"/>
      <c r="I23" s="2864"/>
      <c r="J23" s="2863"/>
      <c r="K23" s="2863"/>
      <c r="L23" s="2864"/>
      <c r="M23" s="2863"/>
      <c r="N23" s="2863"/>
      <c r="O23" s="2864"/>
      <c r="P23" s="2863"/>
      <c r="Q23" s="2863"/>
      <c r="R23" s="2865"/>
    </row>
    <row r="24" s="2373" customFormat="1" ht="15" spans="1:18">
      <c r="A24" s="2916"/>
      <c r="B24" s="2914" t="s">
        <v>774</v>
      </c>
      <c r="C24" s="2917">
        <f>C10</f>
        <v>0</v>
      </c>
      <c r="D24" s="2836"/>
      <c r="E24" s="2918"/>
      <c r="F24" s="2918"/>
      <c r="G24" s="2919"/>
      <c r="H24" s="2863"/>
      <c r="I24" s="2864"/>
      <c r="J24" s="2863"/>
      <c r="K24" s="2863"/>
      <c r="L24" s="2864"/>
      <c r="M24" s="2863"/>
      <c r="N24" s="2863"/>
      <c r="O24" s="2864"/>
      <c r="P24" s="2863"/>
      <c r="Q24" s="2863"/>
      <c r="R24" s="2865"/>
    </row>
    <row r="25" s="2373" customFormat="1" spans="2:18">
      <c r="B25" s="2863"/>
      <c r="C25" s="2863"/>
      <c r="D25" s="2863"/>
      <c r="H25" s="2863"/>
      <c r="I25" s="2864"/>
      <c r="J25" s="2863"/>
      <c r="K25" s="2863"/>
      <c r="L25" s="2864"/>
      <c r="M25" s="2863"/>
      <c r="N25" s="2863"/>
      <c r="O25" s="2864"/>
      <c r="P25" s="2863"/>
      <c r="Q25" s="2863"/>
      <c r="R25" s="2865"/>
    </row>
    <row r="26" s="2373" customFormat="1" spans="2:18">
      <c r="B26" s="2863"/>
      <c r="C26" s="2863"/>
      <c r="D26" s="2863"/>
      <c r="H26" s="2863"/>
      <c r="I26" s="2864"/>
      <c r="J26" s="2863"/>
      <c r="K26" s="2863"/>
      <c r="L26" s="2864"/>
      <c r="M26" s="2863"/>
      <c r="N26" s="2863"/>
      <c r="O26" s="2864"/>
      <c r="P26" s="2863"/>
      <c r="Q26" s="2863"/>
      <c r="R26" s="2865"/>
    </row>
    <row r="27" s="2373" customFormat="1" spans="2:18">
      <c r="B27" s="2863"/>
      <c r="C27" s="2863"/>
      <c r="D27" s="2863"/>
      <c r="H27" s="2863"/>
      <c r="I27" s="2864"/>
      <c r="J27" s="2863"/>
      <c r="K27" s="2863"/>
      <c r="L27" s="2864"/>
      <c r="M27" s="2863"/>
      <c r="N27" s="2863"/>
      <c r="O27" s="2864"/>
      <c r="P27" s="2863"/>
      <c r="Q27" s="2863"/>
      <c r="R27" s="2865"/>
    </row>
    <row r="28" s="2373" customFormat="1" spans="2:18">
      <c r="B28" s="2863"/>
      <c r="C28" s="2863"/>
      <c r="D28" s="2863"/>
      <c r="H28" s="2863"/>
      <c r="I28" s="2864"/>
      <c r="J28" s="2863"/>
      <c r="K28" s="2863"/>
      <c r="L28" s="2864"/>
      <c r="M28" s="2863"/>
      <c r="N28" s="2863"/>
      <c r="O28" s="2864"/>
      <c r="P28" s="2863"/>
      <c r="Q28" s="2863"/>
      <c r="R28" s="2865"/>
    </row>
    <row r="29" s="2373" customFormat="1" spans="2:18">
      <c r="B29" s="2863"/>
      <c r="C29" s="2863"/>
      <c r="D29" s="2863"/>
      <c r="H29" s="2863"/>
      <c r="I29" s="2864"/>
      <c r="J29" s="2863"/>
      <c r="K29" s="2863"/>
      <c r="L29" s="2864"/>
      <c r="M29" s="2863"/>
      <c r="N29" s="2863"/>
      <c r="O29" s="2864"/>
      <c r="P29" s="2863"/>
      <c r="Q29" s="2863"/>
      <c r="R29" s="2865"/>
    </row>
    <row r="30" s="2373" customFormat="1" spans="2:18">
      <c r="B30" s="2863"/>
      <c r="C30" s="2863"/>
      <c r="D30" s="2863"/>
      <c r="H30" s="2863"/>
      <c r="I30" s="2864"/>
      <c r="J30" s="2863"/>
      <c r="K30" s="2863"/>
      <c r="L30" s="2864"/>
      <c r="M30" s="2863"/>
      <c r="N30" s="2863"/>
      <c r="O30" s="2864"/>
      <c r="P30" s="2863"/>
      <c r="Q30" s="2863"/>
      <c r="R30" s="2865"/>
    </row>
    <row r="31" s="2373" customFormat="1" spans="2:18">
      <c r="B31" s="2863"/>
      <c r="C31" s="2863"/>
      <c r="D31" s="2863"/>
      <c r="H31" s="2863"/>
      <c r="I31" s="2864"/>
      <c r="J31" s="2863"/>
      <c r="K31" s="2863"/>
      <c r="L31" s="2864"/>
      <c r="M31" s="2863"/>
      <c r="N31" s="2863"/>
      <c r="O31" s="2864"/>
      <c r="P31" s="2863"/>
      <c r="Q31" s="2863"/>
      <c r="R31" s="2865"/>
    </row>
    <row r="32" s="2373" customFormat="1" spans="2:18">
      <c r="B32" s="2863"/>
      <c r="C32" s="2863"/>
      <c r="D32" s="2863"/>
      <c r="H32" s="2863"/>
      <c r="I32" s="2864"/>
      <c r="J32" s="2863"/>
      <c r="K32" s="2863"/>
      <c r="L32" s="2864"/>
      <c r="M32" s="2863"/>
      <c r="N32" s="2863"/>
      <c r="O32" s="2864"/>
      <c r="P32" s="2863"/>
      <c r="Q32" s="2863"/>
      <c r="R32" s="2865"/>
    </row>
    <row r="33" s="2373" customFormat="1" spans="2:18">
      <c r="B33" s="2863"/>
      <c r="C33" s="2863"/>
      <c r="D33" s="2863"/>
      <c r="H33" s="2863"/>
      <c r="I33" s="2864"/>
      <c r="J33" s="2863"/>
      <c r="K33" s="2863"/>
      <c r="L33" s="2864"/>
      <c r="M33" s="2863"/>
      <c r="N33" s="2863"/>
      <c r="O33" s="2864"/>
      <c r="P33" s="2863"/>
      <c r="Q33" s="2863"/>
      <c r="R33" s="2865"/>
    </row>
    <row r="34" s="2373" customFormat="1" spans="2:18">
      <c r="B34" s="2863"/>
      <c r="C34" s="2863"/>
      <c r="D34" s="2863"/>
      <c r="H34" s="2863"/>
      <c r="I34" s="2864"/>
      <c r="J34" s="2863"/>
      <c r="K34" s="2863"/>
      <c r="L34" s="2864"/>
      <c r="M34" s="2863"/>
      <c r="N34" s="2863"/>
      <c r="O34" s="2864"/>
      <c r="P34" s="2863"/>
      <c r="Q34" s="2863"/>
      <c r="R34" s="2865"/>
    </row>
    <row r="35" s="2373" customFormat="1" spans="2:18">
      <c r="B35" s="2863"/>
      <c r="C35" s="2863"/>
      <c r="D35" s="2863"/>
      <c r="H35" s="2863"/>
      <c r="I35" s="2864"/>
      <c r="J35" s="2863"/>
      <c r="K35" s="2863"/>
      <c r="L35" s="2864"/>
      <c r="M35" s="2863"/>
      <c r="N35" s="2863"/>
      <c r="O35" s="2864"/>
      <c r="P35" s="2863"/>
      <c r="Q35" s="2863"/>
      <c r="R35" s="2865"/>
    </row>
    <row r="36" s="2373" customFormat="1" spans="2:18">
      <c r="B36" s="2863"/>
      <c r="C36" s="2863"/>
      <c r="D36" s="2863"/>
      <c r="H36" s="2863"/>
      <c r="I36" s="2864"/>
      <c r="J36" s="2863"/>
      <c r="K36" s="2863"/>
      <c r="L36" s="2864"/>
      <c r="M36" s="2863"/>
      <c r="N36" s="2863"/>
      <c r="O36" s="2864"/>
      <c r="P36" s="2863"/>
      <c r="Q36" s="2863"/>
      <c r="R36" s="2865"/>
    </row>
    <row r="37" s="2373" customFormat="1" spans="2:18">
      <c r="B37" s="2863"/>
      <c r="C37" s="2863"/>
      <c r="D37" s="2863"/>
      <c r="H37" s="2863"/>
      <c r="I37" s="2864"/>
      <c r="J37" s="2863"/>
      <c r="K37" s="2863"/>
      <c r="L37" s="2864"/>
      <c r="M37" s="2863"/>
      <c r="N37" s="2863"/>
      <c r="O37" s="2864"/>
      <c r="P37" s="2863"/>
      <c r="Q37" s="2863"/>
      <c r="R37" s="2865"/>
    </row>
    <row r="38" s="2373" customFormat="1" spans="2:18">
      <c r="B38" s="2863"/>
      <c r="C38" s="2863"/>
      <c r="D38" s="2863"/>
      <c r="E38" s="2863"/>
      <c r="F38" s="2863"/>
      <c r="G38" s="2864"/>
      <c r="H38" s="2863"/>
      <c r="I38" s="2864"/>
      <c r="J38" s="2863"/>
      <c r="K38" s="2863"/>
      <c r="L38" s="2864"/>
      <c r="M38" s="2863"/>
      <c r="N38" s="2863"/>
      <c r="O38" s="2864"/>
      <c r="P38" s="2863"/>
      <c r="Q38" s="2863"/>
      <c r="R38" s="2865"/>
    </row>
    <row r="39" s="2373" customFormat="1" spans="2:18">
      <c r="B39" s="2863"/>
      <c r="C39" s="2863"/>
      <c r="D39" s="2863"/>
      <c r="E39" s="2863"/>
      <c r="F39" s="2863"/>
      <c r="G39" s="2864"/>
      <c r="H39" s="2863"/>
      <c r="I39" s="2864"/>
      <c r="J39" s="2863"/>
      <c r="K39" s="2863"/>
      <c r="L39" s="2864"/>
      <c r="M39" s="2863"/>
      <c r="N39" s="2863"/>
      <c r="O39" s="2864"/>
      <c r="P39" s="2863"/>
      <c r="Q39" s="2863"/>
      <c r="R39" s="2865"/>
    </row>
    <row r="40" s="2373" customFormat="1" spans="2:18">
      <c r="B40" s="2863"/>
      <c r="C40" s="2863"/>
      <c r="D40" s="2863"/>
      <c r="E40" s="2863"/>
      <c r="F40" s="2863"/>
      <c r="G40" s="2864"/>
      <c r="H40" s="2863"/>
      <c r="I40" s="2864"/>
      <c r="J40" s="2863"/>
      <c r="K40" s="2863"/>
      <c r="L40" s="2864"/>
      <c r="M40" s="2863"/>
      <c r="N40" s="2863"/>
      <c r="O40" s="2864"/>
      <c r="P40" s="2863"/>
      <c r="Q40" s="2863"/>
      <c r="R40" s="2865"/>
    </row>
    <row r="41" s="2373" customFormat="1" spans="2:18">
      <c r="B41" s="2863"/>
      <c r="C41" s="2863"/>
      <c r="D41" s="2863"/>
      <c r="E41" s="2863"/>
      <c r="F41" s="2863"/>
      <c r="G41" s="2864"/>
      <c r="H41" s="2863"/>
      <c r="I41" s="2864"/>
      <c r="J41" s="2863"/>
      <c r="K41" s="2863"/>
      <c r="L41" s="2864"/>
      <c r="M41" s="2863"/>
      <c r="N41" s="2863"/>
      <c r="O41" s="2864"/>
      <c r="P41" s="2863"/>
      <c r="Q41" s="2863"/>
      <c r="R41" s="2865"/>
    </row>
    <row r="42" s="2373" customFormat="1" spans="2:18">
      <c r="B42" s="2863"/>
      <c r="C42" s="2863"/>
      <c r="D42" s="2863"/>
      <c r="E42" s="2863"/>
      <c r="F42" s="2863"/>
      <c r="G42" s="2864"/>
      <c r="H42" s="2863"/>
      <c r="I42" s="2864"/>
      <c r="J42" s="2863"/>
      <c r="K42" s="2863"/>
      <c r="L42" s="2864"/>
      <c r="M42" s="2863"/>
      <c r="N42" s="2863"/>
      <c r="O42" s="2864"/>
      <c r="P42" s="2863"/>
      <c r="Q42" s="2863"/>
      <c r="R42" s="2865"/>
    </row>
    <row r="43" s="2373" customFormat="1" spans="2:18">
      <c r="B43" s="2863"/>
      <c r="C43" s="2863"/>
      <c r="D43" s="2863"/>
      <c r="E43" s="2863"/>
      <c r="F43" s="2863"/>
      <c r="G43" s="2864"/>
      <c r="H43" s="2863"/>
      <c r="I43" s="2864"/>
      <c r="J43" s="2863"/>
      <c r="K43" s="2863"/>
      <c r="L43" s="2864"/>
      <c r="M43" s="2863"/>
      <c r="N43" s="2863"/>
      <c r="O43" s="2864"/>
      <c r="P43" s="2863"/>
      <c r="Q43" s="2863"/>
      <c r="R43" s="2865"/>
    </row>
    <row r="44" s="2373" customFormat="1" spans="2:18">
      <c r="B44" s="2863"/>
      <c r="C44" s="2863"/>
      <c r="D44" s="2863"/>
      <c r="E44" s="2863"/>
      <c r="F44" s="2863"/>
      <c r="G44" s="2864"/>
      <c r="H44" s="2863"/>
      <c r="I44" s="2864"/>
      <c r="J44" s="2863"/>
      <c r="K44" s="2863"/>
      <c r="L44" s="2864"/>
      <c r="M44" s="2863"/>
      <c r="N44" s="2863"/>
      <c r="O44" s="2864"/>
      <c r="P44" s="2863"/>
      <c r="Q44" s="2863"/>
      <c r="R44" s="2865"/>
    </row>
    <row r="45" s="2373" customFormat="1" spans="2:18">
      <c r="B45" s="2863"/>
      <c r="C45" s="2863"/>
      <c r="D45" s="2863"/>
      <c r="E45" s="2863"/>
      <c r="F45" s="2863"/>
      <c r="G45" s="2864"/>
      <c r="H45" s="2863"/>
      <c r="I45" s="2864"/>
      <c r="J45" s="2863"/>
      <c r="K45" s="2863"/>
      <c r="L45" s="2864"/>
      <c r="M45" s="2863"/>
      <c r="N45" s="2863"/>
      <c r="O45" s="2864"/>
      <c r="P45" s="2863"/>
      <c r="Q45" s="2863"/>
      <c r="R45" s="2865"/>
    </row>
    <row r="46" s="2373" customFormat="1" spans="2:18">
      <c r="B46" s="2863"/>
      <c r="C46" s="2863"/>
      <c r="D46" s="2863"/>
      <c r="E46" s="2863"/>
      <c r="F46" s="2863"/>
      <c r="G46" s="2864"/>
      <c r="H46" s="2863"/>
      <c r="I46" s="2864"/>
      <c r="J46" s="2863"/>
      <c r="K46" s="2863"/>
      <c r="L46" s="2864"/>
      <c r="M46" s="2863"/>
      <c r="N46" s="2863"/>
      <c r="O46" s="2864"/>
      <c r="P46" s="2863"/>
      <c r="Q46" s="2863"/>
      <c r="R46" s="2865"/>
    </row>
    <row r="47" s="2373" customFormat="1" spans="2:18">
      <c r="B47" s="2863"/>
      <c r="C47" s="2863"/>
      <c r="D47" s="2863"/>
      <c r="E47" s="2863"/>
      <c r="F47" s="2863"/>
      <c r="G47" s="2864"/>
      <c r="H47" s="2863"/>
      <c r="I47" s="2864"/>
      <c r="J47" s="2863"/>
      <c r="K47" s="2863"/>
      <c r="L47" s="2864"/>
      <c r="M47" s="2863"/>
      <c r="N47" s="2863"/>
      <c r="O47" s="2864"/>
      <c r="P47" s="2863"/>
      <c r="Q47" s="2863"/>
      <c r="R47" s="2865"/>
    </row>
    <row r="48" s="2373" customFormat="1" spans="2:18">
      <c r="B48" s="2863"/>
      <c r="C48" s="2863"/>
      <c r="D48" s="2863"/>
      <c r="E48" s="2863"/>
      <c r="F48" s="2863"/>
      <c r="G48" s="2864"/>
      <c r="H48" s="2863"/>
      <c r="I48" s="2864"/>
      <c r="J48" s="2863"/>
      <c r="K48" s="2863"/>
      <c r="L48" s="2864"/>
      <c r="M48" s="2863"/>
      <c r="N48" s="2863"/>
      <c r="O48" s="2864"/>
      <c r="P48" s="2863"/>
      <c r="Q48" s="2863"/>
      <c r="R48" s="2865"/>
    </row>
    <row r="49" s="2373" customFormat="1" spans="2:18">
      <c r="B49" s="2863"/>
      <c r="C49" s="2863"/>
      <c r="D49" s="2863"/>
      <c r="E49" s="2863"/>
      <c r="F49" s="2863"/>
      <c r="G49" s="2864"/>
      <c r="H49" s="2863"/>
      <c r="I49" s="2864"/>
      <c r="J49" s="2863"/>
      <c r="K49" s="2863"/>
      <c r="L49" s="2864"/>
      <c r="M49" s="2863"/>
      <c r="N49" s="2863"/>
      <c r="O49" s="2864"/>
      <c r="P49" s="2863"/>
      <c r="Q49" s="2863"/>
      <c r="R49" s="2865"/>
    </row>
    <row r="50" s="2373" customFormat="1" spans="2:18">
      <c r="B50" s="2863"/>
      <c r="C50" s="2863"/>
      <c r="D50" s="2863"/>
      <c r="E50" s="2863"/>
      <c r="F50" s="2863"/>
      <c r="G50" s="2864"/>
      <c r="H50" s="2863"/>
      <c r="I50" s="2864"/>
      <c r="J50" s="2863"/>
      <c r="K50" s="2863"/>
      <c r="L50" s="2864"/>
      <c r="M50" s="2863"/>
      <c r="N50" s="2863"/>
      <c r="O50" s="2864"/>
      <c r="P50" s="2863"/>
      <c r="Q50" s="2863"/>
      <c r="R50" s="2865"/>
    </row>
    <row r="51" s="2373" customFormat="1" spans="2:18">
      <c r="B51" s="2863"/>
      <c r="C51" s="2863"/>
      <c r="D51" s="2863"/>
      <c r="E51" s="2863"/>
      <c r="F51" s="2863"/>
      <c r="G51" s="2864"/>
      <c r="H51" s="2863"/>
      <c r="I51" s="2864"/>
      <c r="J51" s="2863"/>
      <c r="K51" s="2863"/>
      <c r="L51" s="2864"/>
      <c r="M51" s="2863"/>
      <c r="N51" s="2863"/>
      <c r="O51" s="2864"/>
      <c r="P51" s="2863"/>
      <c r="Q51" s="2863"/>
      <c r="R51" s="2865"/>
    </row>
    <row r="52" s="2373" customFormat="1" spans="2:18">
      <c r="B52" s="2863"/>
      <c r="C52" s="2863"/>
      <c r="D52" s="2863"/>
      <c r="E52" s="2863"/>
      <c r="F52" s="2863"/>
      <c r="G52" s="2864"/>
      <c r="H52" s="2863"/>
      <c r="I52" s="2864"/>
      <c r="J52" s="2863"/>
      <c r="K52" s="2863"/>
      <c r="L52" s="2864"/>
      <c r="M52" s="2863"/>
      <c r="N52" s="2863"/>
      <c r="O52" s="2864"/>
      <c r="P52" s="2863"/>
      <c r="Q52" s="2863"/>
      <c r="R52" s="2865"/>
    </row>
    <row r="53" s="2373" customFormat="1" spans="2:18">
      <c r="B53" s="2863"/>
      <c r="C53" s="2863"/>
      <c r="D53" s="2863"/>
      <c r="E53" s="2863"/>
      <c r="F53" s="2863"/>
      <c r="G53" s="2864"/>
      <c r="H53" s="2863"/>
      <c r="I53" s="2864"/>
      <c r="J53" s="2863"/>
      <c r="K53" s="2863"/>
      <c r="L53" s="2864"/>
      <c r="M53" s="2863"/>
      <c r="N53" s="2863"/>
      <c r="O53" s="2864"/>
      <c r="P53" s="2863"/>
      <c r="Q53" s="2863"/>
      <c r="R53" s="2865"/>
    </row>
    <row r="54" s="2373" customFormat="1" spans="2:18">
      <c r="B54" s="2863"/>
      <c r="C54" s="2863"/>
      <c r="D54" s="2863"/>
      <c r="E54" s="2863"/>
      <c r="F54" s="2863"/>
      <c r="G54" s="2864"/>
      <c r="H54" s="2863"/>
      <c r="I54" s="2864"/>
      <c r="J54" s="2863"/>
      <c r="K54" s="2863"/>
      <c r="L54" s="2864"/>
      <c r="M54" s="2863"/>
      <c r="N54" s="2863"/>
      <c r="O54" s="2864"/>
      <c r="P54" s="2863"/>
      <c r="Q54" s="2863"/>
      <c r="R54" s="2865"/>
    </row>
    <row r="55" s="2373" customFormat="1" spans="2:18">
      <c r="B55" s="2863"/>
      <c r="C55" s="2863"/>
      <c r="D55" s="2863"/>
      <c r="E55" s="2863"/>
      <c r="F55" s="2863"/>
      <c r="G55" s="2864"/>
      <c r="H55" s="2863"/>
      <c r="I55" s="2864"/>
      <c r="J55" s="2863"/>
      <c r="K55" s="2863"/>
      <c r="L55" s="2864"/>
      <c r="M55" s="2863"/>
      <c r="N55" s="2863"/>
      <c r="O55" s="2864"/>
      <c r="P55" s="2863"/>
      <c r="Q55" s="2863"/>
      <c r="R55" s="2865"/>
    </row>
    <row r="56" s="2373" customFormat="1" spans="2:18">
      <c r="B56" s="2863"/>
      <c r="C56" s="2863"/>
      <c r="D56" s="2863"/>
      <c r="E56" s="2863"/>
      <c r="F56" s="2863"/>
      <c r="G56" s="2864"/>
      <c r="H56" s="2863"/>
      <c r="I56" s="2864"/>
      <c r="J56" s="2863"/>
      <c r="K56" s="2863"/>
      <c r="L56" s="2864"/>
      <c r="M56" s="2863"/>
      <c r="N56" s="2863"/>
      <c r="O56" s="2864"/>
      <c r="P56" s="2863"/>
      <c r="Q56" s="2863"/>
      <c r="R56" s="2865"/>
    </row>
    <row r="57" s="2373" customFormat="1" spans="2:18">
      <c r="B57" s="2863"/>
      <c r="C57" s="2863"/>
      <c r="D57" s="2863"/>
      <c r="E57" s="2863"/>
      <c r="F57" s="2863"/>
      <c r="G57" s="2864"/>
      <c r="H57" s="2863"/>
      <c r="I57" s="2864"/>
      <c r="J57" s="2863"/>
      <c r="K57" s="2863"/>
      <c r="L57" s="2864"/>
      <c r="M57" s="2863"/>
      <c r="N57" s="2863"/>
      <c r="O57" s="2864"/>
      <c r="P57" s="2863"/>
      <c r="Q57" s="2863"/>
      <c r="R57" s="2865"/>
    </row>
    <row r="58" s="2373" customFormat="1" spans="2:18">
      <c r="B58" s="2863"/>
      <c r="C58" s="2863"/>
      <c r="D58" s="2863"/>
      <c r="E58" s="2863"/>
      <c r="F58" s="2863"/>
      <c r="G58" s="2864"/>
      <c r="H58" s="2863"/>
      <c r="I58" s="2864"/>
      <c r="J58" s="2863"/>
      <c r="K58" s="2863"/>
      <c r="L58" s="2864"/>
      <c r="M58" s="2863"/>
      <c r="N58" s="2863"/>
      <c r="O58" s="2864"/>
      <c r="P58" s="2863"/>
      <c r="Q58" s="2863"/>
      <c r="R58" s="2865"/>
    </row>
    <row r="59" s="2373" customFormat="1" spans="2:18">
      <c r="B59" s="2863"/>
      <c r="C59" s="2863"/>
      <c r="D59" s="2863"/>
      <c r="E59" s="2863"/>
      <c r="F59" s="2863"/>
      <c r="G59" s="2864"/>
      <c r="H59" s="2863"/>
      <c r="I59" s="2864"/>
      <c r="J59" s="2863"/>
      <c r="K59" s="2863"/>
      <c r="L59" s="2864"/>
      <c r="M59" s="2863"/>
      <c r="N59" s="2863"/>
      <c r="O59" s="2864"/>
      <c r="P59" s="2863"/>
      <c r="Q59" s="2863"/>
      <c r="R59" s="2865"/>
    </row>
    <row r="60" s="2373" customFormat="1" spans="2:18">
      <c r="B60" s="2863"/>
      <c r="C60" s="2863"/>
      <c r="D60" s="2863"/>
      <c r="E60" s="2863"/>
      <c r="F60" s="2863"/>
      <c r="G60" s="2864"/>
      <c r="H60" s="2863"/>
      <c r="I60" s="2864"/>
      <c r="J60" s="2863"/>
      <c r="K60" s="2863"/>
      <c r="L60" s="2864"/>
      <c r="M60" s="2863"/>
      <c r="N60" s="2863"/>
      <c r="O60" s="2864"/>
      <c r="P60" s="2863"/>
      <c r="Q60" s="2863"/>
      <c r="R60" s="2865"/>
    </row>
    <row r="61" s="2373" customFormat="1" spans="2:18">
      <c r="B61" s="2863"/>
      <c r="C61" s="2863"/>
      <c r="D61" s="2863"/>
      <c r="E61" s="2863"/>
      <c r="F61" s="2863"/>
      <c r="G61" s="2864"/>
      <c r="H61" s="2863"/>
      <c r="I61" s="2864"/>
      <c r="J61" s="2863"/>
      <c r="K61" s="2863"/>
      <c r="L61" s="2864"/>
      <c r="M61" s="2863"/>
      <c r="N61" s="2863"/>
      <c r="O61" s="2864"/>
      <c r="P61" s="2863"/>
      <c r="Q61" s="2863"/>
      <c r="R61" s="2865"/>
    </row>
    <row r="62" s="2373" customFormat="1" spans="2:18">
      <c r="B62" s="2863"/>
      <c r="C62" s="2863"/>
      <c r="D62" s="2863"/>
      <c r="E62" s="2863"/>
      <c r="F62" s="2863"/>
      <c r="G62" s="2864"/>
      <c r="H62" s="2863"/>
      <c r="I62" s="2864"/>
      <c r="J62" s="2863"/>
      <c r="K62" s="2863"/>
      <c r="L62" s="2864"/>
      <c r="M62" s="2863"/>
      <c r="N62" s="2863"/>
      <c r="O62" s="2864"/>
      <c r="P62" s="2863"/>
      <c r="Q62" s="2863"/>
      <c r="R62" s="2865"/>
    </row>
    <row r="63" s="2373" customFormat="1" spans="2:18">
      <c r="B63" s="2863"/>
      <c r="C63" s="2863"/>
      <c r="D63" s="2863"/>
      <c r="E63" s="2863"/>
      <c r="F63" s="2863"/>
      <c r="G63" s="2864"/>
      <c r="H63" s="2863"/>
      <c r="I63" s="2864"/>
      <c r="J63" s="2863"/>
      <c r="K63" s="2863"/>
      <c r="L63" s="2864"/>
      <c r="M63" s="2863"/>
      <c r="N63" s="2863"/>
      <c r="O63" s="2864"/>
      <c r="P63" s="2863"/>
      <c r="Q63" s="2863"/>
      <c r="R63" s="2865"/>
    </row>
    <row r="64" s="2373" customFormat="1" spans="2:18">
      <c r="B64" s="2863"/>
      <c r="C64" s="2863"/>
      <c r="D64" s="2863"/>
      <c r="E64" s="2863"/>
      <c r="F64" s="2863"/>
      <c r="G64" s="2864"/>
      <c r="H64" s="2863"/>
      <c r="I64" s="2864"/>
      <c r="J64" s="2863"/>
      <c r="K64" s="2863"/>
      <c r="L64" s="2864"/>
      <c r="M64" s="2863"/>
      <c r="N64" s="2863"/>
      <c r="O64" s="2864"/>
      <c r="P64" s="2863"/>
      <c r="Q64" s="2863"/>
      <c r="R64" s="2865"/>
    </row>
    <row r="65" s="2373" customFormat="1" spans="2:18">
      <c r="B65" s="2863"/>
      <c r="C65" s="2863"/>
      <c r="D65" s="2863"/>
      <c r="E65" s="2863"/>
      <c r="F65" s="2863"/>
      <c r="G65" s="2864"/>
      <c r="H65" s="2863"/>
      <c r="I65" s="2864"/>
      <c r="J65" s="2863"/>
      <c r="K65" s="2863"/>
      <c r="L65" s="2864"/>
      <c r="M65" s="2863"/>
      <c r="N65" s="2863"/>
      <c r="O65" s="2864"/>
      <c r="P65" s="2863"/>
      <c r="Q65" s="2863"/>
      <c r="R65" s="2865"/>
    </row>
    <row r="66" s="2373" customFormat="1" spans="2:18">
      <c r="B66" s="2863"/>
      <c r="C66" s="2863"/>
      <c r="D66" s="2863"/>
      <c r="E66" s="2863"/>
      <c r="F66" s="2863"/>
      <c r="G66" s="2864"/>
      <c r="H66" s="2863"/>
      <c r="I66" s="2864"/>
      <c r="J66" s="2863"/>
      <c r="K66" s="2863"/>
      <c r="L66" s="2864"/>
      <c r="M66" s="2863"/>
      <c r="N66" s="2863"/>
      <c r="O66" s="2864"/>
      <c r="P66" s="2863"/>
      <c r="Q66" s="2863"/>
      <c r="R66" s="2865"/>
    </row>
    <row r="67" s="2373" customFormat="1" spans="2:18">
      <c r="B67" s="2863"/>
      <c r="C67" s="2863"/>
      <c r="D67" s="2863"/>
      <c r="E67" s="2863"/>
      <c r="F67" s="2863"/>
      <c r="G67" s="2864"/>
      <c r="H67" s="2863"/>
      <c r="I67" s="2864"/>
      <c r="J67" s="2863"/>
      <c r="K67" s="2863"/>
      <c r="L67" s="2864"/>
      <c r="M67" s="2863"/>
      <c r="N67" s="2863"/>
      <c r="O67" s="2864"/>
      <c r="P67" s="2863"/>
      <c r="Q67" s="2863"/>
      <c r="R67" s="2865"/>
    </row>
    <row r="68" s="2373" customFormat="1" spans="2:18">
      <c r="B68" s="2863"/>
      <c r="C68" s="2863"/>
      <c r="D68" s="2863"/>
      <c r="E68" s="2863"/>
      <c r="F68" s="2863"/>
      <c r="G68" s="2864"/>
      <c r="H68" s="2863"/>
      <c r="I68" s="2864"/>
      <c r="J68" s="2863"/>
      <c r="K68" s="2863"/>
      <c r="L68" s="2864"/>
      <c r="M68" s="2863"/>
      <c r="N68" s="2863"/>
      <c r="O68" s="2864"/>
      <c r="P68" s="2863"/>
      <c r="Q68" s="2863"/>
      <c r="R68" s="2865"/>
    </row>
    <row r="69" s="2373" customFormat="1" spans="2:18">
      <c r="B69" s="2863"/>
      <c r="C69" s="2863"/>
      <c r="D69" s="2863"/>
      <c r="E69" s="2863"/>
      <c r="F69" s="2863"/>
      <c r="G69" s="2864"/>
      <c r="H69" s="2863"/>
      <c r="I69" s="2864"/>
      <c r="J69" s="2863"/>
      <c r="K69" s="2863"/>
      <c r="L69" s="2864"/>
      <c r="M69" s="2863"/>
      <c r="N69" s="2863"/>
      <c r="O69" s="2864"/>
      <c r="P69" s="2863"/>
      <c r="Q69" s="2863"/>
      <c r="R69" s="2865"/>
    </row>
    <row r="70" s="2373" customFormat="1" spans="2:18">
      <c r="B70" s="2863"/>
      <c r="C70" s="2863"/>
      <c r="D70" s="2863"/>
      <c r="E70" s="2863"/>
      <c r="F70" s="2863"/>
      <c r="G70" s="2864"/>
      <c r="H70" s="2863"/>
      <c r="I70" s="2864"/>
      <c r="J70" s="2863"/>
      <c r="K70" s="2863"/>
      <c r="L70" s="2864"/>
      <c r="M70" s="2863"/>
      <c r="N70" s="2863"/>
      <c r="O70" s="2864"/>
      <c r="P70" s="2863"/>
      <c r="Q70" s="2863"/>
      <c r="R70" s="2865"/>
    </row>
    <row r="71" s="2373" customFormat="1" spans="2:18">
      <c r="B71" s="2863"/>
      <c r="C71" s="2863"/>
      <c r="D71" s="2863"/>
      <c r="E71" s="2863"/>
      <c r="F71" s="2863"/>
      <c r="G71" s="2864"/>
      <c r="H71" s="2863"/>
      <c r="I71" s="2864"/>
      <c r="J71" s="2863"/>
      <c r="K71" s="2863"/>
      <c r="L71" s="2864"/>
      <c r="M71" s="2863"/>
      <c r="N71" s="2863"/>
      <c r="O71" s="2864"/>
      <c r="P71" s="2863"/>
      <c r="Q71" s="2863"/>
      <c r="R71" s="2865"/>
    </row>
    <row r="72" s="2373" customFormat="1" spans="2:18">
      <c r="B72" s="2863"/>
      <c r="C72" s="2863"/>
      <c r="D72" s="2863"/>
      <c r="E72" s="2863"/>
      <c r="F72" s="2863"/>
      <c r="G72" s="2864"/>
      <c r="H72" s="2863"/>
      <c r="I72" s="2864"/>
      <c r="J72" s="2863"/>
      <c r="K72" s="2863"/>
      <c r="L72" s="2864"/>
      <c r="M72" s="2863"/>
      <c r="N72" s="2863"/>
      <c r="O72" s="2864"/>
      <c r="P72" s="2863"/>
      <c r="Q72" s="2863"/>
      <c r="R72" s="2865"/>
    </row>
    <row r="73" s="2373" customFormat="1" spans="2:18">
      <c r="B73" s="2863"/>
      <c r="C73" s="2863"/>
      <c r="D73" s="2863"/>
      <c r="E73" s="2863"/>
      <c r="F73" s="2863"/>
      <c r="G73" s="2864"/>
      <c r="H73" s="2863"/>
      <c r="I73" s="2864"/>
      <c r="J73" s="2863"/>
      <c r="K73" s="2863"/>
      <c r="L73" s="2864"/>
      <c r="M73" s="2863"/>
      <c r="N73" s="2863"/>
      <c r="O73" s="2864"/>
      <c r="P73" s="2863"/>
      <c r="Q73" s="2863"/>
      <c r="R73" s="2865"/>
    </row>
    <row r="74" s="2373" customFormat="1" spans="2:18">
      <c r="B74" s="2863"/>
      <c r="C74" s="2863"/>
      <c r="D74" s="2863"/>
      <c r="E74" s="2863"/>
      <c r="F74" s="2863"/>
      <c r="G74" s="2864"/>
      <c r="H74" s="2863"/>
      <c r="I74" s="2864"/>
      <c r="J74" s="2863"/>
      <c r="K74" s="2863"/>
      <c r="L74" s="2864"/>
      <c r="M74" s="2863"/>
      <c r="N74" s="2863"/>
      <c r="O74" s="2864"/>
      <c r="P74" s="2863"/>
      <c r="Q74" s="2863"/>
      <c r="R74" s="2865"/>
    </row>
    <row r="75" s="2373" customFormat="1" spans="2:18">
      <c r="B75" s="2863"/>
      <c r="C75" s="2863"/>
      <c r="D75" s="2863"/>
      <c r="E75" s="2863"/>
      <c r="F75" s="2863"/>
      <c r="G75" s="2864"/>
      <c r="H75" s="2863"/>
      <c r="I75" s="2864"/>
      <c r="J75" s="2863"/>
      <c r="K75" s="2863"/>
      <c r="L75" s="2864"/>
      <c r="M75" s="2863"/>
      <c r="N75" s="2863"/>
      <c r="O75" s="2864"/>
      <c r="P75" s="2863"/>
      <c r="Q75" s="2863"/>
      <c r="R75" s="2865"/>
    </row>
    <row r="76" s="2373" customFormat="1" spans="2:18">
      <c r="B76" s="2863"/>
      <c r="C76" s="2863"/>
      <c r="D76" s="2863"/>
      <c r="E76" s="2863"/>
      <c r="F76" s="2863"/>
      <c r="G76" s="2864"/>
      <c r="H76" s="2863"/>
      <c r="I76" s="2864"/>
      <c r="J76" s="2863"/>
      <c r="K76" s="2863"/>
      <c r="L76" s="2864"/>
      <c r="M76" s="2863"/>
      <c r="N76" s="2863"/>
      <c r="O76" s="2864"/>
      <c r="P76" s="2863"/>
      <c r="Q76" s="2863"/>
      <c r="R76" s="2865"/>
    </row>
    <row r="77" s="2373" customFormat="1" spans="2:18">
      <c r="B77" s="2863"/>
      <c r="C77" s="2863"/>
      <c r="D77" s="2863"/>
      <c r="E77" s="2863"/>
      <c r="F77" s="2863"/>
      <c r="G77" s="2864"/>
      <c r="H77" s="2863"/>
      <c r="I77" s="2864"/>
      <c r="J77" s="2863"/>
      <c r="K77" s="2863"/>
      <c r="L77" s="2864"/>
      <c r="M77" s="2863"/>
      <c r="N77" s="2863"/>
      <c r="O77" s="2864"/>
      <c r="P77" s="2863"/>
      <c r="Q77" s="2863"/>
      <c r="R77" s="2865"/>
    </row>
    <row r="78" s="2373" customFormat="1" spans="2:18">
      <c r="B78" s="2863"/>
      <c r="C78" s="2863"/>
      <c r="D78" s="2863"/>
      <c r="E78" s="2863"/>
      <c r="F78" s="2863"/>
      <c r="G78" s="2864"/>
      <c r="H78" s="2863"/>
      <c r="I78" s="2864"/>
      <c r="J78" s="2863"/>
      <c r="K78" s="2863"/>
      <c r="L78" s="2864"/>
      <c r="M78" s="2863"/>
      <c r="N78" s="2863"/>
      <c r="O78" s="2864"/>
      <c r="P78" s="2863"/>
      <c r="Q78" s="2863"/>
      <c r="R78" s="2865"/>
    </row>
    <row r="79" s="2373" customFormat="1" spans="2:18">
      <c r="B79" s="2863"/>
      <c r="C79" s="2863"/>
      <c r="D79" s="2863"/>
      <c r="E79" s="2863"/>
      <c r="F79" s="2863"/>
      <c r="G79" s="2864"/>
      <c r="H79" s="2863"/>
      <c r="I79" s="2864"/>
      <c r="J79" s="2863"/>
      <c r="K79" s="2863"/>
      <c r="L79" s="2864"/>
      <c r="M79" s="2863"/>
      <c r="N79" s="2863"/>
      <c r="O79" s="2864"/>
      <c r="P79" s="2863"/>
      <c r="Q79" s="2863"/>
      <c r="R79" s="2865"/>
    </row>
    <row r="80" s="2373" customFormat="1" spans="2:18">
      <c r="B80" s="2863"/>
      <c r="C80" s="2863"/>
      <c r="D80" s="2863"/>
      <c r="E80" s="2863"/>
      <c r="F80" s="2863"/>
      <c r="G80" s="2864"/>
      <c r="H80" s="2863"/>
      <c r="I80" s="2864"/>
      <c r="J80" s="2863"/>
      <c r="K80" s="2863"/>
      <c r="L80" s="2864"/>
      <c r="M80" s="2863"/>
      <c r="N80" s="2863"/>
      <c r="O80" s="2864"/>
      <c r="P80" s="2863"/>
      <c r="Q80" s="2863"/>
      <c r="R80" s="2865"/>
    </row>
    <row r="81" s="2373" customFormat="1" spans="2:18">
      <c r="B81" s="2863"/>
      <c r="C81" s="2863"/>
      <c r="D81" s="2863"/>
      <c r="E81" s="2863"/>
      <c r="F81" s="2863"/>
      <c r="G81" s="2864"/>
      <c r="H81" s="2863"/>
      <c r="I81" s="2864"/>
      <c r="J81" s="2863"/>
      <c r="K81" s="2863"/>
      <c r="L81" s="2864"/>
      <c r="M81" s="2863"/>
      <c r="N81" s="2863"/>
      <c r="O81" s="2864"/>
      <c r="P81" s="2863"/>
      <c r="Q81" s="2863"/>
      <c r="R81" s="2865"/>
    </row>
    <row r="82" s="2373" customFormat="1" spans="2:18">
      <c r="B82" s="2863"/>
      <c r="C82" s="2863"/>
      <c r="D82" s="2863"/>
      <c r="E82" s="2863"/>
      <c r="F82" s="2863"/>
      <c r="G82" s="2864"/>
      <c r="H82" s="2863"/>
      <c r="I82" s="2864"/>
      <c r="J82" s="2863"/>
      <c r="K82" s="2863"/>
      <c r="L82" s="2864"/>
      <c r="M82" s="2863"/>
      <c r="N82" s="2863"/>
      <c r="O82" s="2864"/>
      <c r="P82" s="2863"/>
      <c r="Q82" s="2863"/>
      <c r="R82" s="2865"/>
    </row>
    <row r="83" s="2373" customFormat="1" spans="2:18">
      <c r="B83" s="2863"/>
      <c r="C83" s="2863"/>
      <c r="D83" s="2863"/>
      <c r="E83" s="2863"/>
      <c r="F83" s="2863"/>
      <c r="G83" s="2864"/>
      <c r="H83" s="2863"/>
      <c r="I83" s="2864"/>
      <c r="J83" s="2863"/>
      <c r="K83" s="2863"/>
      <c r="L83" s="2864"/>
      <c r="M83" s="2863"/>
      <c r="N83" s="2863"/>
      <c r="O83" s="2864"/>
      <c r="P83" s="2863"/>
      <c r="Q83" s="2863"/>
      <c r="R83" s="2865"/>
    </row>
    <row r="84" s="2373" customFormat="1" spans="2:18">
      <c r="B84" s="2863"/>
      <c r="C84" s="2863"/>
      <c r="D84" s="2863"/>
      <c r="E84" s="2863"/>
      <c r="F84" s="2863"/>
      <c r="G84" s="2864"/>
      <c r="H84" s="2863"/>
      <c r="I84" s="2864"/>
      <c r="J84" s="2863"/>
      <c r="K84" s="2863"/>
      <c r="L84" s="2864"/>
      <c r="M84" s="2863"/>
      <c r="N84" s="2863"/>
      <c r="O84" s="2864"/>
      <c r="P84" s="2863"/>
      <c r="Q84" s="2863"/>
      <c r="R84" s="2865"/>
    </row>
    <row r="85" s="2373" customFormat="1" spans="2:18">
      <c r="B85" s="2863"/>
      <c r="C85" s="2863"/>
      <c r="D85" s="2863"/>
      <c r="E85" s="2863"/>
      <c r="F85" s="2863"/>
      <c r="G85" s="2864"/>
      <c r="H85" s="2863"/>
      <c r="I85" s="2864"/>
      <c r="J85" s="2863"/>
      <c r="K85" s="2863"/>
      <c r="L85" s="2864"/>
      <c r="M85" s="2863"/>
      <c r="N85" s="2863"/>
      <c r="O85" s="2864"/>
      <c r="P85" s="2863"/>
      <c r="Q85" s="2863"/>
      <c r="R85" s="2865"/>
    </row>
    <row r="86" s="2373" customFormat="1" spans="2:18">
      <c r="B86" s="2863"/>
      <c r="C86" s="2863"/>
      <c r="D86" s="2863"/>
      <c r="E86" s="2863"/>
      <c r="F86" s="2863"/>
      <c r="G86" s="2864"/>
      <c r="H86" s="2863"/>
      <c r="I86" s="2864"/>
      <c r="J86" s="2863"/>
      <c r="K86" s="2863"/>
      <c r="L86" s="2864"/>
      <c r="M86" s="2863"/>
      <c r="N86" s="2863"/>
      <c r="O86" s="2864"/>
      <c r="P86" s="2863"/>
      <c r="Q86" s="2863"/>
      <c r="R86" s="2865"/>
    </row>
    <row r="87" s="2373" customFormat="1" spans="2:18">
      <c r="B87" s="2863"/>
      <c r="C87" s="2863"/>
      <c r="D87" s="2863"/>
      <c r="E87" s="2863"/>
      <c r="F87" s="2863"/>
      <c r="G87" s="2864"/>
      <c r="H87" s="2863"/>
      <c r="I87" s="2864"/>
      <c r="J87" s="2863"/>
      <c r="K87" s="2863"/>
      <c r="L87" s="2864"/>
      <c r="M87" s="2863"/>
      <c r="N87" s="2863"/>
      <c r="O87" s="2864"/>
      <c r="P87" s="2863"/>
      <c r="Q87" s="2863"/>
      <c r="R87" s="2865"/>
    </row>
    <row r="88" s="2373" customFormat="1" spans="2:18">
      <c r="B88" s="2863"/>
      <c r="C88" s="2863"/>
      <c r="D88" s="2863"/>
      <c r="E88" s="2863"/>
      <c r="F88" s="2863"/>
      <c r="G88" s="2864"/>
      <c r="H88" s="2863"/>
      <c r="I88" s="2864"/>
      <c r="J88" s="2863"/>
      <c r="K88" s="2863"/>
      <c r="L88" s="2864"/>
      <c r="M88" s="2863"/>
      <c r="N88" s="2863"/>
      <c r="O88" s="2864"/>
      <c r="P88" s="2863"/>
      <c r="Q88" s="2863"/>
      <c r="R88" s="2865"/>
    </row>
    <row r="89" s="2373" customFormat="1" spans="2:18">
      <c r="B89" s="2863"/>
      <c r="C89" s="2863"/>
      <c r="D89" s="2863"/>
      <c r="E89" s="2863"/>
      <c r="F89" s="2863"/>
      <c r="G89" s="2864"/>
      <c r="H89" s="2863"/>
      <c r="I89" s="2864"/>
      <c r="J89" s="2863"/>
      <c r="K89" s="2863"/>
      <c r="L89" s="2864"/>
      <c r="M89" s="2863"/>
      <c r="N89" s="2863"/>
      <c r="O89" s="2864"/>
      <c r="P89" s="2863"/>
      <c r="Q89" s="2863"/>
      <c r="R89" s="2865"/>
    </row>
    <row r="90" s="2373" customFormat="1" spans="2:18">
      <c r="B90" s="2863"/>
      <c r="C90" s="2863"/>
      <c r="D90" s="2863"/>
      <c r="E90" s="2863"/>
      <c r="F90" s="2863"/>
      <c r="G90" s="2864"/>
      <c r="H90" s="2863"/>
      <c r="I90" s="2864"/>
      <c r="J90" s="2863"/>
      <c r="K90" s="2863"/>
      <c r="L90" s="2864"/>
      <c r="M90" s="2863"/>
      <c r="N90" s="2863"/>
      <c r="O90" s="2864"/>
      <c r="P90" s="2863"/>
      <c r="Q90" s="2863"/>
      <c r="R90" s="2865"/>
    </row>
    <row r="91" s="2373" customFormat="1" spans="2:18">
      <c r="B91" s="2863"/>
      <c r="C91" s="2863"/>
      <c r="D91" s="2863"/>
      <c r="E91" s="2863"/>
      <c r="F91" s="2863"/>
      <c r="G91" s="2864"/>
      <c r="H91" s="2863"/>
      <c r="I91" s="2864"/>
      <c r="J91" s="2863"/>
      <c r="K91" s="2863"/>
      <c r="L91" s="2864"/>
      <c r="M91" s="2863"/>
      <c r="N91" s="2863"/>
      <c r="O91" s="2864"/>
      <c r="P91" s="2863"/>
      <c r="Q91" s="2863"/>
      <c r="R91" s="2865"/>
    </row>
    <row r="92" s="2373" customFormat="1" spans="2:18">
      <c r="B92" s="2863"/>
      <c r="C92" s="2863"/>
      <c r="D92" s="2863"/>
      <c r="E92" s="2863"/>
      <c r="F92" s="2863"/>
      <c r="G92" s="2864"/>
      <c r="H92" s="2863"/>
      <c r="I92" s="2864"/>
      <c r="J92" s="2863"/>
      <c r="K92" s="2863"/>
      <c r="L92" s="2864"/>
      <c r="M92" s="2863"/>
      <c r="N92" s="2863"/>
      <c r="O92" s="2864"/>
      <c r="P92" s="2863"/>
      <c r="Q92" s="2863"/>
      <c r="R92" s="2865"/>
    </row>
    <row r="93" s="2373" customFormat="1" spans="2:18">
      <c r="B93" s="2863"/>
      <c r="C93" s="2863"/>
      <c r="D93" s="2863"/>
      <c r="E93" s="2863"/>
      <c r="F93" s="2863"/>
      <c r="G93" s="2864"/>
      <c r="H93" s="2863"/>
      <c r="I93" s="2864"/>
      <c r="J93" s="2863"/>
      <c r="K93" s="2863"/>
      <c r="L93" s="2864"/>
      <c r="M93" s="2863"/>
      <c r="N93" s="2863"/>
      <c r="O93" s="2864"/>
      <c r="P93" s="2863"/>
      <c r="Q93" s="2863"/>
      <c r="R93" s="2865"/>
    </row>
    <row r="94" s="2373" customFormat="1" spans="2:18">
      <c r="B94" s="2863"/>
      <c r="C94" s="2863"/>
      <c r="D94" s="2863"/>
      <c r="E94" s="2863"/>
      <c r="F94" s="2863"/>
      <c r="G94" s="2864"/>
      <c r="H94" s="2863"/>
      <c r="I94" s="2864"/>
      <c r="J94" s="2863"/>
      <c r="K94" s="2863"/>
      <c r="L94" s="2864"/>
      <c r="M94" s="2863"/>
      <c r="N94" s="2863"/>
      <c r="O94" s="2864"/>
      <c r="P94" s="2863"/>
      <c r="Q94" s="2863"/>
      <c r="R94" s="2865"/>
    </row>
    <row r="95" s="2373" customFormat="1" spans="2:18">
      <c r="B95" s="2863"/>
      <c r="C95" s="2863"/>
      <c r="D95" s="2863"/>
      <c r="E95" s="2863"/>
      <c r="F95" s="2863"/>
      <c r="G95" s="2864"/>
      <c r="H95" s="2863"/>
      <c r="I95" s="2864"/>
      <c r="J95" s="2863"/>
      <c r="K95" s="2863"/>
      <c r="L95" s="2864"/>
      <c r="M95" s="2863"/>
      <c r="N95" s="2863"/>
      <c r="O95" s="2864"/>
      <c r="P95" s="2863"/>
      <c r="Q95" s="2863"/>
      <c r="R95" s="2865"/>
    </row>
    <row r="96" s="2373" customFormat="1" spans="2:18">
      <c r="B96" s="2863"/>
      <c r="C96" s="2863"/>
      <c r="D96" s="2863"/>
      <c r="E96" s="2863"/>
      <c r="F96" s="2863"/>
      <c r="G96" s="2864"/>
      <c r="H96" s="2863"/>
      <c r="I96" s="2864"/>
      <c r="J96" s="2863"/>
      <c r="K96" s="2863"/>
      <c r="L96" s="2864"/>
      <c r="M96" s="2863"/>
      <c r="N96" s="2863"/>
      <c r="O96" s="2864"/>
      <c r="P96" s="2863"/>
      <c r="Q96" s="2863"/>
      <c r="R96" s="2865"/>
    </row>
    <row r="97" s="2373" customFormat="1" spans="2:18">
      <c r="B97" s="2863"/>
      <c r="C97" s="2863"/>
      <c r="D97" s="2863"/>
      <c r="E97" s="2863"/>
      <c r="F97" s="2863"/>
      <c r="G97" s="2864"/>
      <c r="H97" s="2863"/>
      <c r="I97" s="2864"/>
      <c r="J97" s="2863"/>
      <c r="K97" s="2863"/>
      <c r="L97" s="2864"/>
      <c r="M97" s="2863"/>
      <c r="N97" s="2863"/>
      <c r="O97" s="2864"/>
      <c r="P97" s="2863"/>
      <c r="Q97" s="2863"/>
      <c r="R97" s="2865"/>
    </row>
    <row r="98" s="2373" customFormat="1" spans="2:18">
      <c r="B98" s="2863"/>
      <c r="C98" s="2863"/>
      <c r="D98" s="2863"/>
      <c r="E98" s="2863"/>
      <c r="F98" s="2863"/>
      <c r="G98" s="2864"/>
      <c r="H98" s="2863"/>
      <c r="I98" s="2864"/>
      <c r="J98" s="2863"/>
      <c r="K98" s="2863"/>
      <c r="L98" s="2864"/>
      <c r="M98" s="2863"/>
      <c r="N98" s="2863"/>
      <c r="O98" s="2864"/>
      <c r="P98" s="2863"/>
      <c r="Q98" s="2863"/>
      <c r="R98" s="2865"/>
    </row>
    <row r="99" s="2373" customFormat="1" spans="2:18">
      <c r="B99" s="2863"/>
      <c r="C99" s="2863"/>
      <c r="D99" s="2863"/>
      <c r="E99" s="2863"/>
      <c r="F99" s="2863"/>
      <c r="G99" s="2864"/>
      <c r="H99" s="2863"/>
      <c r="I99" s="2864"/>
      <c r="J99" s="2863"/>
      <c r="K99" s="2863"/>
      <c r="L99" s="2864"/>
      <c r="M99" s="2863"/>
      <c r="N99" s="2863"/>
      <c r="O99" s="2864"/>
      <c r="P99" s="2863"/>
      <c r="Q99" s="2863"/>
      <c r="R99" s="2865"/>
    </row>
    <row r="100" s="2373" customFormat="1" spans="2:18">
      <c r="B100" s="2863"/>
      <c r="C100" s="2863"/>
      <c r="D100" s="2863"/>
      <c r="E100" s="2863"/>
      <c r="F100" s="2863"/>
      <c r="G100" s="2864"/>
      <c r="H100" s="2863"/>
      <c r="I100" s="2864"/>
      <c r="J100" s="2863"/>
      <c r="K100" s="2863"/>
      <c r="L100" s="2864"/>
      <c r="M100" s="2863"/>
      <c r="N100" s="2863"/>
      <c r="O100" s="2864"/>
      <c r="P100" s="2863"/>
      <c r="Q100" s="2863"/>
      <c r="R100" s="2865"/>
    </row>
    <row r="101" s="2373" customFormat="1" spans="2:18">
      <c r="B101" s="2863"/>
      <c r="C101" s="2863"/>
      <c r="D101" s="2863"/>
      <c r="E101" s="2863"/>
      <c r="F101" s="2863"/>
      <c r="G101" s="2864"/>
      <c r="H101" s="2863"/>
      <c r="I101" s="2864"/>
      <c r="J101" s="2863"/>
      <c r="K101" s="2863"/>
      <c r="L101" s="2864"/>
      <c r="M101" s="2863"/>
      <c r="N101" s="2863"/>
      <c r="O101" s="2864"/>
      <c r="P101" s="2863"/>
      <c r="Q101" s="2863"/>
      <c r="R101" s="2865"/>
    </row>
    <row r="102" s="2373" customFormat="1" spans="2:18">
      <c r="B102" s="2863"/>
      <c r="C102" s="2863"/>
      <c r="D102" s="2863"/>
      <c r="E102" s="2863"/>
      <c r="F102" s="2863"/>
      <c r="G102" s="2864"/>
      <c r="H102" s="2863"/>
      <c r="I102" s="2864"/>
      <c r="J102" s="2863"/>
      <c r="K102" s="2863"/>
      <c r="L102" s="2864"/>
      <c r="M102" s="2863"/>
      <c r="N102" s="2863"/>
      <c r="O102" s="2864"/>
      <c r="P102" s="2863"/>
      <c r="Q102" s="2863"/>
      <c r="R102" s="2865"/>
    </row>
    <row r="103" s="2373" customFormat="1" spans="2:18">
      <c r="B103" s="2863"/>
      <c r="C103" s="2863"/>
      <c r="D103" s="2863"/>
      <c r="E103" s="2863"/>
      <c r="F103" s="2863"/>
      <c r="G103" s="2864"/>
      <c r="H103" s="2863"/>
      <c r="I103" s="2864"/>
      <c r="J103" s="2863"/>
      <c r="K103" s="2863"/>
      <c r="L103" s="2864"/>
      <c r="M103" s="2863"/>
      <c r="N103" s="2863"/>
      <c r="O103" s="2864"/>
      <c r="P103" s="2863"/>
      <c r="Q103" s="2863"/>
      <c r="R103" s="2865"/>
    </row>
    <row r="104" s="2373" customFormat="1" spans="2:18">
      <c r="B104" s="2863"/>
      <c r="C104" s="2863"/>
      <c r="D104" s="2863"/>
      <c r="E104" s="2863"/>
      <c r="F104" s="2863"/>
      <c r="G104" s="2864"/>
      <c r="H104" s="2863"/>
      <c r="I104" s="2864"/>
      <c r="J104" s="2863"/>
      <c r="K104" s="2863"/>
      <c r="L104" s="2864"/>
      <c r="M104" s="2863"/>
      <c r="N104" s="2863"/>
      <c r="O104" s="2864"/>
      <c r="P104" s="2863"/>
      <c r="Q104" s="2863"/>
      <c r="R104" s="2865"/>
    </row>
    <row r="105" s="2373" customFormat="1" spans="2:18">
      <c r="B105" s="2863"/>
      <c r="C105" s="2863"/>
      <c r="D105" s="2863"/>
      <c r="E105" s="2863"/>
      <c r="F105" s="2863"/>
      <c r="G105" s="2864"/>
      <c r="H105" s="2863"/>
      <c r="I105" s="2864"/>
      <c r="J105" s="2863"/>
      <c r="K105" s="2863"/>
      <c r="L105" s="2864"/>
      <c r="M105" s="2863"/>
      <c r="N105" s="2863"/>
      <c r="O105" s="2864"/>
      <c r="P105" s="2863"/>
      <c r="Q105" s="2863"/>
      <c r="R105" s="2865"/>
    </row>
    <row r="106" s="2373" customFormat="1" spans="2:18">
      <c r="B106" s="2863"/>
      <c r="C106" s="2863"/>
      <c r="D106" s="2863"/>
      <c r="E106" s="2863"/>
      <c r="F106" s="2863"/>
      <c r="G106" s="2864"/>
      <c r="H106" s="2863"/>
      <c r="I106" s="2864"/>
      <c r="J106" s="2863"/>
      <c r="K106" s="2863"/>
      <c r="L106" s="2864"/>
      <c r="M106" s="2863"/>
      <c r="N106" s="2863"/>
      <c r="O106" s="2864"/>
      <c r="P106" s="2863"/>
      <c r="Q106" s="2863"/>
      <c r="R106" s="2865"/>
    </row>
    <row r="107" s="2373" customFormat="1" spans="2:18">
      <c r="B107" s="2863"/>
      <c r="C107" s="2863"/>
      <c r="D107" s="2863"/>
      <c r="E107" s="2863"/>
      <c r="F107" s="2863"/>
      <c r="G107" s="2864"/>
      <c r="H107" s="2863"/>
      <c r="I107" s="2864"/>
      <c r="J107" s="2863"/>
      <c r="K107" s="2863"/>
      <c r="L107" s="2864"/>
      <c r="M107" s="2863"/>
      <c r="N107" s="2863"/>
      <c r="O107" s="2864"/>
      <c r="P107" s="2863"/>
      <c r="Q107" s="2863"/>
      <c r="R107" s="2865"/>
    </row>
    <row r="108" s="2373" customFormat="1" spans="2:18">
      <c r="B108" s="2863"/>
      <c r="C108" s="2863"/>
      <c r="D108" s="2863"/>
      <c r="E108" s="2863"/>
      <c r="F108" s="2863"/>
      <c r="G108" s="2864"/>
      <c r="H108" s="2863"/>
      <c r="I108" s="2864"/>
      <c r="J108" s="2863"/>
      <c r="K108" s="2863"/>
      <c r="L108" s="2864"/>
      <c r="M108" s="2863"/>
      <c r="N108" s="2863"/>
      <c r="O108" s="2864"/>
      <c r="P108" s="2863"/>
      <c r="Q108" s="2863"/>
      <c r="R108" s="2865"/>
    </row>
    <row r="109" s="2373" customFormat="1" spans="2:18">
      <c r="B109" s="2863"/>
      <c r="C109" s="2863"/>
      <c r="D109" s="2863"/>
      <c r="E109" s="2863"/>
      <c r="F109" s="2863"/>
      <c r="G109" s="2864"/>
      <c r="H109" s="2863"/>
      <c r="I109" s="2864"/>
      <c r="J109" s="2863"/>
      <c r="K109" s="2863"/>
      <c r="L109" s="2864"/>
      <c r="M109" s="2863"/>
      <c r="N109" s="2863"/>
      <c r="O109" s="2864"/>
      <c r="P109" s="2863"/>
      <c r="Q109" s="2863"/>
      <c r="R109" s="2865"/>
    </row>
    <row r="110" s="2373" customFormat="1" spans="2:18">
      <c r="B110" s="2863"/>
      <c r="C110" s="2863"/>
      <c r="D110" s="2863"/>
      <c r="E110" s="2863"/>
      <c r="F110" s="2863"/>
      <c r="G110" s="2864"/>
      <c r="H110" s="2863"/>
      <c r="I110" s="2864"/>
      <c r="J110" s="2863"/>
      <c r="K110" s="2863"/>
      <c r="L110" s="2864"/>
      <c r="M110" s="2863"/>
      <c r="N110" s="2863"/>
      <c r="O110" s="2864"/>
      <c r="P110" s="2863"/>
      <c r="Q110" s="2863"/>
      <c r="R110" s="2865"/>
    </row>
    <row r="111" s="2373" customFormat="1" spans="2:18">
      <c r="B111" s="2863"/>
      <c r="C111" s="2863"/>
      <c r="D111" s="2863"/>
      <c r="E111" s="2863"/>
      <c r="F111" s="2863"/>
      <c r="G111" s="2864"/>
      <c r="H111" s="2863"/>
      <c r="I111" s="2864"/>
      <c r="J111" s="2863"/>
      <c r="K111" s="2863"/>
      <c r="L111" s="2864"/>
      <c r="M111" s="2863"/>
      <c r="N111" s="2863"/>
      <c r="O111" s="2864"/>
      <c r="P111" s="2863"/>
      <c r="Q111" s="2863"/>
      <c r="R111" s="2865"/>
    </row>
    <row r="112" s="2373" customFormat="1" spans="2:18">
      <c r="B112" s="2863"/>
      <c r="C112" s="2863"/>
      <c r="D112" s="2863"/>
      <c r="E112" s="2863"/>
      <c r="F112" s="2863"/>
      <c r="G112" s="2864"/>
      <c r="H112" s="2863"/>
      <c r="I112" s="2864"/>
      <c r="J112" s="2863"/>
      <c r="K112" s="2863"/>
      <c r="L112" s="2864"/>
      <c r="M112" s="2863"/>
      <c r="N112" s="2863"/>
      <c r="O112" s="2864"/>
      <c r="P112" s="2863"/>
      <c r="Q112" s="2863"/>
      <c r="R112" s="2865"/>
    </row>
    <row r="113" s="2373" customFormat="1" spans="2:18">
      <c r="B113" s="2863"/>
      <c r="C113" s="2863"/>
      <c r="D113" s="2863"/>
      <c r="E113" s="2863"/>
      <c r="F113" s="2863"/>
      <c r="G113" s="2864"/>
      <c r="H113" s="2863"/>
      <c r="I113" s="2864"/>
      <c r="J113" s="2863"/>
      <c r="K113" s="2863"/>
      <c r="L113" s="2864"/>
      <c r="M113" s="2863"/>
      <c r="N113" s="2863"/>
      <c r="O113" s="2864"/>
      <c r="P113" s="2863"/>
      <c r="Q113" s="2863"/>
      <c r="R113" s="2865"/>
    </row>
    <row r="114" s="2373" customFormat="1" spans="2:18">
      <c r="B114" s="2863"/>
      <c r="C114" s="2863"/>
      <c r="D114" s="2863"/>
      <c r="E114" s="2863"/>
      <c r="F114" s="2863"/>
      <c r="G114" s="2864"/>
      <c r="H114" s="2863"/>
      <c r="I114" s="2864"/>
      <c r="J114" s="2863"/>
      <c r="K114" s="2863"/>
      <c r="L114" s="2864"/>
      <c r="M114" s="2863"/>
      <c r="N114" s="2863"/>
      <c r="O114" s="2864"/>
      <c r="P114" s="2863"/>
      <c r="Q114" s="2863"/>
      <c r="R114" s="2865"/>
    </row>
    <row r="115" s="2373" customFormat="1" spans="2:18">
      <c r="B115" s="2863"/>
      <c r="C115" s="2863"/>
      <c r="D115" s="2863"/>
      <c r="E115" s="2863"/>
      <c r="F115" s="2863"/>
      <c r="G115" s="2864"/>
      <c r="H115" s="2863"/>
      <c r="I115" s="2864"/>
      <c r="J115" s="2863"/>
      <c r="K115" s="2863"/>
      <c r="L115" s="2864"/>
      <c r="M115" s="2863"/>
      <c r="N115" s="2863"/>
      <c r="O115" s="2864"/>
      <c r="P115" s="2863"/>
      <c r="Q115" s="2863"/>
      <c r="R115" s="2865"/>
    </row>
    <row r="116" s="2373" customFormat="1" spans="2:18">
      <c r="B116" s="2863"/>
      <c r="C116" s="2863"/>
      <c r="D116" s="2863"/>
      <c r="E116" s="2863"/>
      <c r="F116" s="2863"/>
      <c r="G116" s="2864"/>
      <c r="H116" s="2863"/>
      <c r="I116" s="2864"/>
      <c r="J116" s="2863"/>
      <c r="K116" s="2863"/>
      <c r="L116" s="2864"/>
      <c r="M116" s="2863"/>
      <c r="N116" s="2863"/>
      <c r="O116" s="2864"/>
      <c r="P116" s="2863"/>
      <c r="Q116" s="2863"/>
      <c r="R116" s="2865"/>
    </row>
    <row r="117" s="2373" customFormat="1" spans="2:18">
      <c r="B117" s="2863"/>
      <c r="C117" s="2863"/>
      <c r="D117" s="2863"/>
      <c r="E117" s="2863"/>
      <c r="F117" s="2863"/>
      <c r="G117" s="2864"/>
      <c r="H117" s="2863"/>
      <c r="I117" s="2864"/>
      <c r="J117" s="2863"/>
      <c r="K117" s="2863"/>
      <c r="L117" s="2864"/>
      <c r="M117" s="2863"/>
      <c r="N117" s="2863"/>
      <c r="O117" s="2864"/>
      <c r="P117" s="2863"/>
      <c r="Q117" s="2863"/>
      <c r="R117" s="2865"/>
    </row>
    <row r="118" s="2373" customFormat="1" spans="2:18">
      <c r="B118" s="2863"/>
      <c r="C118" s="2863"/>
      <c r="D118" s="2863"/>
      <c r="E118" s="2863"/>
      <c r="F118" s="2863"/>
      <c r="G118" s="2864"/>
      <c r="H118" s="2863"/>
      <c r="I118" s="2864"/>
      <c r="J118" s="2863"/>
      <c r="K118" s="2863"/>
      <c r="L118" s="2864"/>
      <c r="M118" s="2863"/>
      <c r="N118" s="2863"/>
      <c r="O118" s="2864"/>
      <c r="P118" s="2863"/>
      <c r="Q118" s="2863"/>
      <c r="R118" s="2865"/>
    </row>
    <row r="119" s="2373" customFormat="1" spans="2:18">
      <c r="B119" s="2863"/>
      <c r="C119" s="2863"/>
      <c r="D119" s="2863"/>
      <c r="E119" s="2863"/>
      <c r="F119" s="2863"/>
      <c r="G119" s="2864"/>
      <c r="H119" s="2863"/>
      <c r="I119" s="2864"/>
      <c r="J119" s="2863"/>
      <c r="K119" s="2863"/>
      <c r="L119" s="2864"/>
      <c r="M119" s="2863"/>
      <c r="N119" s="2863"/>
      <c r="O119" s="2864"/>
      <c r="P119" s="2863"/>
      <c r="Q119" s="2863"/>
      <c r="R119" s="2865"/>
    </row>
    <row r="120" s="2373" customFormat="1" spans="2:18">
      <c r="B120" s="2863"/>
      <c r="C120" s="2863"/>
      <c r="D120" s="2863"/>
      <c r="E120" s="2863"/>
      <c r="F120" s="2863"/>
      <c r="G120" s="2864"/>
      <c r="H120" s="2863"/>
      <c r="I120" s="2864"/>
      <c r="J120" s="2863"/>
      <c r="K120" s="2863"/>
      <c r="L120" s="2864"/>
      <c r="M120" s="2863"/>
      <c r="N120" s="2863"/>
      <c r="O120" s="2864"/>
      <c r="P120" s="2863"/>
      <c r="Q120" s="2863"/>
      <c r="R120" s="2865"/>
    </row>
    <row r="121" s="2373" customFormat="1" spans="2:18">
      <c r="B121" s="2863"/>
      <c r="C121" s="2863"/>
      <c r="D121" s="2863"/>
      <c r="E121" s="2863"/>
      <c r="F121" s="2863"/>
      <c r="G121" s="2864"/>
      <c r="H121" s="2863"/>
      <c r="I121" s="2864"/>
      <c r="J121" s="2863"/>
      <c r="K121" s="2863"/>
      <c r="L121" s="2864"/>
      <c r="M121" s="2863"/>
      <c r="N121" s="2863"/>
      <c r="O121" s="2864"/>
      <c r="P121" s="2863"/>
      <c r="Q121" s="2863"/>
      <c r="R121" s="2865"/>
    </row>
    <row r="122" s="2373" customFormat="1" spans="2:18">
      <c r="B122" s="2863"/>
      <c r="C122" s="2863"/>
      <c r="D122" s="2863"/>
      <c r="E122" s="2863"/>
      <c r="F122" s="2863"/>
      <c r="G122" s="2864"/>
      <c r="H122" s="2863"/>
      <c r="I122" s="2864"/>
      <c r="J122" s="2863"/>
      <c r="K122" s="2863"/>
      <c r="L122" s="2864"/>
      <c r="M122" s="2863"/>
      <c r="N122" s="2863"/>
      <c r="O122" s="2864"/>
      <c r="P122" s="2863"/>
      <c r="Q122" s="2863"/>
      <c r="R122" s="2865"/>
    </row>
    <row r="123" s="2373" customFormat="1" spans="2:18">
      <c r="B123" s="2863"/>
      <c r="C123" s="2863"/>
      <c r="D123" s="2863"/>
      <c r="E123" s="2863"/>
      <c r="F123" s="2863"/>
      <c r="G123" s="2864"/>
      <c r="H123" s="2863"/>
      <c r="I123" s="2864"/>
      <c r="J123" s="2863"/>
      <c r="K123" s="2863"/>
      <c r="L123" s="2864"/>
      <c r="M123" s="2863"/>
      <c r="N123" s="2863"/>
      <c r="O123" s="2864"/>
      <c r="P123" s="2863"/>
      <c r="Q123" s="2863"/>
      <c r="R123" s="2865"/>
    </row>
    <row r="124" s="2373" customFormat="1" spans="2:18">
      <c r="B124" s="2863"/>
      <c r="C124" s="2863"/>
      <c r="D124" s="2863"/>
      <c r="E124" s="2863"/>
      <c r="F124" s="2863"/>
      <c r="G124" s="2864"/>
      <c r="H124" s="2863"/>
      <c r="I124" s="2864"/>
      <c r="J124" s="2863"/>
      <c r="K124" s="2863"/>
      <c r="L124" s="2864"/>
      <c r="M124" s="2863"/>
      <c r="N124" s="2863"/>
      <c r="O124" s="2864"/>
      <c r="P124" s="2863"/>
      <c r="Q124" s="2863"/>
      <c r="R124" s="2865"/>
    </row>
    <row r="125" s="2373" customFormat="1" spans="2:18">
      <c r="B125" s="2863"/>
      <c r="C125" s="2863"/>
      <c r="D125" s="2863"/>
      <c r="E125" s="2863"/>
      <c r="F125" s="2863"/>
      <c r="G125" s="2864"/>
      <c r="H125" s="2863"/>
      <c r="I125" s="2864"/>
      <c r="J125" s="2863"/>
      <c r="K125" s="2863"/>
      <c r="L125" s="2864"/>
      <c r="M125" s="2863"/>
      <c r="N125" s="2863"/>
      <c r="O125" s="2864"/>
      <c r="P125" s="2863"/>
      <c r="Q125" s="2863"/>
      <c r="R125" s="2865"/>
    </row>
    <row r="126" s="2373" customFormat="1" spans="2:18">
      <c r="B126" s="2863"/>
      <c r="C126" s="2863"/>
      <c r="D126" s="2863"/>
      <c r="E126" s="2863"/>
      <c r="F126" s="2863"/>
      <c r="G126" s="2864"/>
      <c r="H126" s="2863"/>
      <c r="I126" s="2864"/>
      <c r="J126" s="2863"/>
      <c r="K126" s="2863"/>
      <c r="L126" s="2864"/>
      <c r="M126" s="2863"/>
      <c r="N126" s="2863"/>
      <c r="O126" s="2864"/>
      <c r="P126" s="2863"/>
      <c r="Q126" s="2863"/>
      <c r="R126" s="2865"/>
    </row>
    <row r="127" s="2373" customFormat="1" spans="2:18">
      <c r="B127" s="2863"/>
      <c r="C127" s="2863"/>
      <c r="D127" s="2863"/>
      <c r="E127" s="2863"/>
      <c r="F127" s="2863"/>
      <c r="G127" s="2864"/>
      <c r="H127" s="2863"/>
      <c r="I127" s="2864"/>
      <c r="J127" s="2863"/>
      <c r="K127" s="2863"/>
      <c r="L127" s="2864"/>
      <c r="M127" s="2863"/>
      <c r="N127" s="2863"/>
      <c r="O127" s="2864"/>
      <c r="P127" s="2863"/>
      <c r="Q127" s="2863"/>
      <c r="R127" s="2865"/>
    </row>
    <row r="128" s="2373" customFormat="1" spans="2:18">
      <c r="B128" s="2863"/>
      <c r="C128" s="2863"/>
      <c r="D128" s="2863"/>
      <c r="E128" s="2863"/>
      <c r="F128" s="2863"/>
      <c r="G128" s="2864"/>
      <c r="H128" s="2863"/>
      <c r="I128" s="2864"/>
      <c r="J128" s="2863"/>
      <c r="K128" s="2863"/>
      <c r="L128" s="2864"/>
      <c r="M128" s="2863"/>
      <c r="N128" s="2863"/>
      <c r="O128" s="2864"/>
      <c r="P128" s="2863"/>
      <c r="Q128" s="2863"/>
      <c r="R128" s="2865"/>
    </row>
    <row r="129" s="2373" customFormat="1" spans="2:18">
      <c r="B129" s="2863"/>
      <c r="C129" s="2863"/>
      <c r="D129" s="2863"/>
      <c r="E129" s="2863"/>
      <c r="F129" s="2863"/>
      <c r="G129" s="2864"/>
      <c r="H129" s="2863"/>
      <c r="I129" s="2864"/>
      <c r="J129" s="2863"/>
      <c r="K129" s="2863"/>
      <c r="L129" s="2864"/>
      <c r="M129" s="2863"/>
      <c r="N129" s="2863"/>
      <c r="O129" s="2864"/>
      <c r="P129" s="2863"/>
      <c r="Q129" s="2863"/>
      <c r="R129" s="2865"/>
    </row>
    <row r="130" s="2373" customFormat="1" spans="2:18">
      <c r="B130" s="2863"/>
      <c r="C130" s="2863"/>
      <c r="D130" s="2863"/>
      <c r="E130" s="2863"/>
      <c r="F130" s="2863"/>
      <c r="G130" s="2864"/>
      <c r="H130" s="2863"/>
      <c r="I130" s="2864"/>
      <c r="J130" s="2863"/>
      <c r="K130" s="2863"/>
      <c r="L130" s="2864"/>
      <c r="M130" s="2863"/>
      <c r="N130" s="2863"/>
      <c r="O130" s="2864"/>
      <c r="P130" s="2863"/>
      <c r="Q130" s="2863"/>
      <c r="R130" s="2865"/>
    </row>
    <row r="131" s="2373" customFormat="1" spans="2:18">
      <c r="B131" s="2863"/>
      <c r="C131" s="2863"/>
      <c r="D131" s="2863"/>
      <c r="E131" s="2863"/>
      <c r="F131" s="2863"/>
      <c r="G131" s="2864"/>
      <c r="H131" s="2863"/>
      <c r="I131" s="2864"/>
      <c r="J131" s="2863"/>
      <c r="K131" s="2863"/>
      <c r="L131" s="2864"/>
      <c r="M131" s="2863"/>
      <c r="N131" s="2863"/>
      <c r="O131" s="2864"/>
      <c r="P131" s="2863"/>
      <c r="Q131" s="2863"/>
      <c r="R131" s="2865"/>
    </row>
    <row r="132" s="2373" customFormat="1" spans="2:18">
      <c r="B132" s="2863"/>
      <c r="C132" s="2863"/>
      <c r="D132" s="2863"/>
      <c r="E132" s="2863"/>
      <c r="F132" s="2863"/>
      <c r="G132" s="2864"/>
      <c r="H132" s="2863"/>
      <c r="I132" s="2864"/>
      <c r="J132" s="2863"/>
      <c r="K132" s="2863"/>
      <c r="L132" s="2864"/>
      <c r="M132" s="2863"/>
      <c r="N132" s="2863"/>
      <c r="O132" s="2864"/>
      <c r="P132" s="2863"/>
      <c r="Q132" s="2863"/>
      <c r="R132" s="2865"/>
    </row>
    <row r="133" s="2373" customFormat="1" spans="2:18">
      <c r="B133" s="2863"/>
      <c r="C133" s="2863"/>
      <c r="D133" s="2863"/>
      <c r="E133" s="2863"/>
      <c r="F133" s="2863"/>
      <c r="G133" s="2864"/>
      <c r="H133" s="2863"/>
      <c r="I133" s="2864"/>
      <c r="J133" s="2863"/>
      <c r="K133" s="2863"/>
      <c r="L133" s="2864"/>
      <c r="M133" s="2863"/>
      <c r="N133" s="2863"/>
      <c r="O133" s="2864"/>
      <c r="P133" s="2863"/>
      <c r="Q133" s="2863"/>
      <c r="R133" s="2865"/>
    </row>
    <row r="134" s="2373" customFormat="1" spans="2:18">
      <c r="B134" s="2863"/>
      <c r="C134" s="2863"/>
      <c r="D134" s="2863"/>
      <c r="E134" s="2863"/>
      <c r="F134" s="2863"/>
      <c r="G134" s="2864"/>
      <c r="H134" s="2863"/>
      <c r="I134" s="2864"/>
      <c r="J134" s="2863"/>
      <c r="K134" s="2863"/>
      <c r="L134" s="2864"/>
      <c r="M134" s="2863"/>
      <c r="N134" s="2863"/>
      <c r="O134" s="2864"/>
      <c r="P134" s="2863"/>
      <c r="Q134" s="2863"/>
      <c r="R134" s="2865"/>
    </row>
    <row r="135" s="2373" customFormat="1" spans="2:18">
      <c r="B135" s="2863"/>
      <c r="C135" s="2863"/>
      <c r="D135" s="2863"/>
      <c r="E135" s="2863"/>
      <c r="F135" s="2863"/>
      <c r="G135" s="2864"/>
      <c r="H135" s="2863"/>
      <c r="I135" s="2864"/>
      <c r="J135" s="2863"/>
      <c r="K135" s="2863"/>
      <c r="L135" s="2864"/>
      <c r="M135" s="2863"/>
      <c r="N135" s="2863"/>
      <c r="O135" s="2864"/>
      <c r="P135" s="2863"/>
      <c r="Q135" s="2863"/>
      <c r="R135" s="2865"/>
    </row>
    <row r="136" s="2373" customFormat="1" spans="2:18">
      <c r="B136" s="2863"/>
      <c r="C136" s="2863"/>
      <c r="D136" s="2863"/>
      <c r="E136" s="2863"/>
      <c r="F136" s="2863"/>
      <c r="G136" s="2864"/>
      <c r="H136" s="2863"/>
      <c r="I136" s="2864"/>
      <c r="J136" s="2863"/>
      <c r="K136" s="2863"/>
      <c r="L136" s="2864"/>
      <c r="M136" s="2863"/>
      <c r="N136" s="2863"/>
      <c r="O136" s="2864"/>
      <c r="P136" s="2863"/>
      <c r="Q136" s="2863"/>
      <c r="R136" s="2865"/>
    </row>
    <row r="137" s="2373" customFormat="1" spans="2:18">
      <c r="B137" s="2863"/>
      <c r="C137" s="2863"/>
      <c r="D137" s="2863"/>
      <c r="E137" s="2863"/>
      <c r="F137" s="2863"/>
      <c r="G137" s="2864"/>
      <c r="H137" s="2863"/>
      <c r="I137" s="2864"/>
      <c r="J137" s="2863"/>
      <c r="K137" s="2863"/>
      <c r="L137" s="2864"/>
      <c r="M137" s="2863"/>
      <c r="N137" s="2863"/>
      <c r="O137" s="2864"/>
      <c r="P137" s="2863"/>
      <c r="Q137" s="2863"/>
      <c r="R137" s="2865"/>
    </row>
    <row r="138" s="2373" customFormat="1" spans="2:18">
      <c r="B138" s="2863"/>
      <c r="C138" s="2863"/>
      <c r="D138" s="2863"/>
      <c r="E138" s="2863"/>
      <c r="F138" s="2863"/>
      <c r="G138" s="2864"/>
      <c r="H138" s="2863"/>
      <c r="I138" s="2864"/>
      <c r="J138" s="2863"/>
      <c r="K138" s="2863"/>
      <c r="L138" s="2864"/>
      <c r="M138" s="2863"/>
      <c r="N138" s="2863"/>
      <c r="O138" s="2864"/>
      <c r="P138" s="2863"/>
      <c r="Q138" s="2863"/>
      <c r="R138" s="2865"/>
    </row>
    <row r="139" s="2373" customFormat="1" spans="2:18">
      <c r="B139" s="2863"/>
      <c r="C139" s="2863"/>
      <c r="D139" s="2863"/>
      <c r="E139" s="2863"/>
      <c r="F139" s="2863"/>
      <c r="G139" s="2864"/>
      <c r="H139" s="2863"/>
      <c r="I139" s="2864"/>
      <c r="J139" s="2863"/>
      <c r="K139" s="2863"/>
      <c r="L139" s="2864"/>
      <c r="M139" s="2863"/>
      <c r="N139" s="2863"/>
      <c r="O139" s="2864"/>
      <c r="P139" s="2863"/>
      <c r="Q139" s="2863"/>
      <c r="R139" s="2865"/>
    </row>
    <row r="140" s="2373" customFormat="1" spans="2:18">
      <c r="B140" s="2863"/>
      <c r="C140" s="2863"/>
      <c r="D140" s="2863"/>
      <c r="E140" s="2863"/>
      <c r="F140" s="2863"/>
      <c r="G140" s="2864"/>
      <c r="H140" s="2863"/>
      <c r="I140" s="2864"/>
      <c r="J140" s="2863"/>
      <c r="K140" s="2863"/>
      <c r="L140" s="2864"/>
      <c r="M140" s="2863"/>
      <c r="N140" s="2863"/>
      <c r="O140" s="2864"/>
      <c r="P140" s="2863"/>
      <c r="Q140" s="2863"/>
      <c r="R140" s="2865"/>
    </row>
    <row r="141" s="2373" customFormat="1" spans="2:18">
      <c r="B141" s="2863"/>
      <c r="C141" s="2863"/>
      <c r="D141" s="2863"/>
      <c r="E141" s="2863"/>
      <c r="F141" s="2863"/>
      <c r="G141" s="2864"/>
      <c r="H141" s="2863"/>
      <c r="I141" s="2864"/>
      <c r="J141" s="2863"/>
      <c r="K141" s="2863"/>
      <c r="L141" s="2864"/>
      <c r="M141" s="2863"/>
      <c r="N141" s="2863"/>
      <c r="O141" s="2864"/>
      <c r="P141" s="2863"/>
      <c r="Q141" s="2863"/>
      <c r="R141" s="2865"/>
    </row>
    <row r="142" s="2373" customFormat="1" spans="2:18">
      <c r="B142" s="2863"/>
      <c r="C142" s="2863"/>
      <c r="D142" s="2863"/>
      <c r="E142" s="2863"/>
      <c r="F142" s="2863"/>
      <c r="G142" s="2864"/>
      <c r="H142" s="2863"/>
      <c r="I142" s="2864"/>
      <c r="J142" s="2863"/>
      <c r="K142" s="2863"/>
      <c r="L142" s="2864"/>
      <c r="M142" s="2863"/>
      <c r="N142" s="2863"/>
      <c r="O142" s="2864"/>
      <c r="P142" s="2863"/>
      <c r="Q142" s="2863"/>
      <c r="R142" s="2865"/>
    </row>
    <row r="143" s="2373" customFormat="1" spans="2:18">
      <c r="B143" s="2863"/>
      <c r="C143" s="2863"/>
      <c r="D143" s="2863"/>
      <c r="E143" s="2863"/>
      <c r="F143" s="2863"/>
      <c r="G143" s="2864"/>
      <c r="H143" s="2863"/>
      <c r="I143" s="2864"/>
      <c r="J143" s="2863"/>
      <c r="K143" s="2863"/>
      <c r="L143" s="2864"/>
      <c r="M143" s="2863"/>
      <c r="N143" s="2863"/>
      <c r="O143" s="2864"/>
      <c r="P143" s="2863"/>
      <c r="Q143" s="2863"/>
      <c r="R143" s="2865"/>
    </row>
    <row r="144" s="2373" customFormat="1" spans="2:18">
      <c r="B144" s="2863"/>
      <c r="C144" s="2863"/>
      <c r="D144" s="2863"/>
      <c r="E144" s="2863"/>
      <c r="F144" s="2863"/>
      <c r="G144" s="2864"/>
      <c r="H144" s="2863"/>
      <c r="I144" s="2864"/>
      <c r="J144" s="2863"/>
      <c r="K144" s="2863"/>
      <c r="L144" s="2864"/>
      <c r="M144" s="2863"/>
      <c r="N144" s="2863"/>
      <c r="O144" s="2864"/>
      <c r="P144" s="2863"/>
      <c r="Q144" s="2863"/>
      <c r="R144" s="2865"/>
    </row>
    <row r="145" s="2373" customFormat="1" spans="2:18">
      <c r="B145" s="2863"/>
      <c r="C145" s="2863"/>
      <c r="D145" s="2863"/>
      <c r="E145" s="2863"/>
      <c r="F145" s="2863"/>
      <c r="G145" s="2864"/>
      <c r="H145" s="2863"/>
      <c r="I145" s="2864"/>
      <c r="J145" s="2863"/>
      <c r="K145" s="2863"/>
      <c r="L145" s="2864"/>
      <c r="M145" s="2863"/>
      <c r="N145" s="2863"/>
      <c r="O145" s="2864"/>
      <c r="P145" s="2863"/>
      <c r="Q145" s="2863"/>
      <c r="R145" s="2865"/>
    </row>
    <row r="146" s="2373" customFormat="1" spans="2:18">
      <c r="B146" s="2863"/>
      <c r="C146" s="2863"/>
      <c r="D146" s="2863"/>
      <c r="E146" s="2863"/>
      <c r="F146" s="2863"/>
      <c r="G146" s="2864"/>
      <c r="H146" s="2863"/>
      <c r="I146" s="2864"/>
      <c r="J146" s="2863"/>
      <c r="K146" s="2863"/>
      <c r="L146" s="2864"/>
      <c r="M146" s="2863"/>
      <c r="N146" s="2863"/>
      <c r="O146" s="2864"/>
      <c r="P146" s="2863"/>
      <c r="Q146" s="2863"/>
      <c r="R146" s="2865"/>
    </row>
    <row r="147" s="2373" customFormat="1" spans="2:18">
      <c r="B147" s="2863"/>
      <c r="C147" s="2863"/>
      <c r="D147" s="2863"/>
      <c r="E147" s="2863"/>
      <c r="F147" s="2863"/>
      <c r="G147" s="2864"/>
      <c r="H147" s="2863"/>
      <c r="I147" s="2864"/>
      <c r="J147" s="2863"/>
      <c r="K147" s="2863"/>
      <c r="L147" s="2864"/>
      <c r="M147" s="2863"/>
      <c r="N147" s="2863"/>
      <c r="O147" s="2864"/>
      <c r="P147" s="2863"/>
      <c r="Q147" s="2863"/>
      <c r="R147" s="2865"/>
    </row>
    <row r="148" s="2373" customFormat="1" spans="2:18">
      <c r="B148" s="2863"/>
      <c r="C148" s="2863"/>
      <c r="D148" s="2863"/>
      <c r="E148" s="2863"/>
      <c r="F148" s="2863"/>
      <c r="G148" s="2864"/>
      <c r="H148" s="2863"/>
      <c r="I148" s="2864"/>
      <c r="J148" s="2863"/>
      <c r="K148" s="2863"/>
      <c r="L148" s="2864"/>
      <c r="M148" s="2863"/>
      <c r="N148" s="2863"/>
      <c r="O148" s="2864"/>
      <c r="P148" s="2863"/>
      <c r="Q148" s="2863"/>
      <c r="R148" s="2865"/>
    </row>
    <row r="149" s="2373" customFormat="1" spans="2:18">
      <c r="B149" s="2863"/>
      <c r="C149" s="2863"/>
      <c r="D149" s="2863"/>
      <c r="E149" s="2863"/>
      <c r="F149" s="2863"/>
      <c r="G149" s="2864"/>
      <c r="H149" s="2863"/>
      <c r="I149" s="2864"/>
      <c r="J149" s="2863"/>
      <c r="K149" s="2863"/>
      <c r="L149" s="2864"/>
      <c r="M149" s="2863"/>
      <c r="N149" s="2863"/>
      <c r="O149" s="2864"/>
      <c r="P149" s="2863"/>
      <c r="Q149" s="2863"/>
      <c r="R149" s="2865"/>
    </row>
    <row r="150" s="2373" customFormat="1" spans="2:18">
      <c r="B150" s="2863"/>
      <c r="C150" s="2863"/>
      <c r="D150" s="2863"/>
      <c r="E150" s="2863"/>
      <c r="F150" s="2863"/>
      <c r="G150" s="2864"/>
      <c r="H150" s="2863"/>
      <c r="I150" s="2864"/>
      <c r="J150" s="2863"/>
      <c r="K150" s="2863"/>
      <c r="L150" s="2864"/>
      <c r="M150" s="2863"/>
      <c r="N150" s="2863"/>
      <c r="O150" s="2864"/>
      <c r="P150" s="2863"/>
      <c r="Q150" s="2863"/>
      <c r="R150" s="2865"/>
    </row>
    <row r="151" s="2373" customFormat="1" spans="2:18">
      <c r="B151" s="2863"/>
      <c r="C151" s="2863"/>
      <c r="D151" s="2863"/>
      <c r="E151" s="2863"/>
      <c r="F151" s="2863"/>
      <c r="G151" s="2864"/>
      <c r="H151" s="2863"/>
      <c r="I151" s="2864"/>
      <c r="J151" s="2863"/>
      <c r="K151" s="2863"/>
      <c r="L151" s="2864"/>
      <c r="M151" s="2863"/>
      <c r="N151" s="2863"/>
      <c r="O151" s="2864"/>
      <c r="P151" s="2863"/>
      <c r="Q151" s="2863"/>
      <c r="R151" s="2865"/>
    </row>
    <row r="152" s="2373" customFormat="1" spans="2:18">
      <c r="B152" s="2863"/>
      <c r="C152" s="2863"/>
      <c r="D152" s="2863"/>
      <c r="E152" s="2863"/>
      <c r="F152" s="2863"/>
      <c r="G152" s="2864"/>
      <c r="H152" s="2863"/>
      <c r="I152" s="2864"/>
      <c r="J152" s="2863"/>
      <c r="K152" s="2863"/>
      <c r="L152" s="2864"/>
      <c r="M152" s="2863"/>
      <c r="N152" s="2863"/>
      <c r="O152" s="2864"/>
      <c r="P152" s="2863"/>
      <c r="Q152" s="2863"/>
      <c r="R152" s="2865"/>
    </row>
    <row r="153" s="2373" customFormat="1" spans="2:18">
      <c r="B153" s="2863"/>
      <c r="C153" s="2863"/>
      <c r="D153" s="2863"/>
      <c r="E153" s="2863"/>
      <c r="F153" s="2863"/>
      <c r="G153" s="2864"/>
      <c r="H153" s="2863"/>
      <c r="I153" s="2864"/>
      <c r="J153" s="2863"/>
      <c r="K153" s="2863"/>
      <c r="L153" s="2864"/>
      <c r="M153" s="2863"/>
      <c r="N153" s="2863"/>
      <c r="O153" s="2864"/>
      <c r="P153" s="2863"/>
      <c r="Q153" s="2863"/>
      <c r="R153" s="2865"/>
    </row>
    <row r="154" s="2373" customFormat="1" spans="2:18">
      <c r="B154" s="2863"/>
      <c r="C154" s="2863"/>
      <c r="D154" s="2863"/>
      <c r="E154" s="2863"/>
      <c r="F154" s="2863"/>
      <c r="G154" s="2864"/>
      <c r="H154" s="2863"/>
      <c r="I154" s="2864"/>
      <c r="J154" s="2863"/>
      <c r="K154" s="2863"/>
      <c r="L154" s="2864"/>
      <c r="M154" s="2863"/>
      <c r="N154" s="2863"/>
      <c r="O154" s="2864"/>
      <c r="P154" s="2863"/>
      <c r="Q154" s="2863"/>
      <c r="R154" s="2865"/>
    </row>
    <row r="155" s="2373" customFormat="1" spans="2:18">
      <c r="B155" s="2863"/>
      <c r="C155" s="2863"/>
      <c r="D155" s="2863"/>
      <c r="E155" s="2863"/>
      <c r="F155" s="2863"/>
      <c r="G155" s="2864"/>
      <c r="H155" s="2863"/>
      <c r="I155" s="2864"/>
      <c r="J155" s="2863"/>
      <c r="K155" s="2863"/>
      <c r="L155" s="2864"/>
      <c r="M155" s="2863"/>
      <c r="N155" s="2863"/>
      <c r="O155" s="2864"/>
      <c r="P155" s="2863"/>
      <c r="Q155" s="2863"/>
      <c r="R155" s="2865"/>
    </row>
    <row r="156" s="2373" customFormat="1" spans="2:18">
      <c r="B156" s="2863"/>
      <c r="C156" s="2863"/>
      <c r="D156" s="2863"/>
      <c r="E156" s="2863"/>
      <c r="F156" s="2863"/>
      <c r="G156" s="2864"/>
      <c r="H156" s="2863"/>
      <c r="I156" s="2864"/>
      <c r="J156" s="2863"/>
      <c r="K156" s="2863"/>
      <c r="L156" s="2864"/>
      <c r="M156" s="2863"/>
      <c r="N156" s="2863"/>
      <c r="O156" s="2864"/>
      <c r="P156" s="2863"/>
      <c r="Q156" s="2863"/>
      <c r="R156" s="2865"/>
    </row>
    <row r="157" s="2373" customFormat="1" spans="2:18">
      <c r="B157" s="2863"/>
      <c r="C157" s="2863"/>
      <c r="D157" s="2863"/>
      <c r="E157" s="2863"/>
      <c r="F157" s="2863"/>
      <c r="G157" s="2864"/>
      <c r="H157" s="2863"/>
      <c r="I157" s="2864"/>
      <c r="J157" s="2863"/>
      <c r="K157" s="2863"/>
      <c r="L157" s="2864"/>
      <c r="M157" s="2863"/>
      <c r="N157" s="2863"/>
      <c r="O157" s="2864"/>
      <c r="P157" s="2863"/>
      <c r="Q157" s="2863"/>
      <c r="R157" s="2865"/>
    </row>
    <row r="158" s="2373" customFormat="1" spans="2:18">
      <c r="B158" s="2863"/>
      <c r="C158" s="2863"/>
      <c r="D158" s="2863"/>
      <c r="E158" s="2863"/>
      <c r="F158" s="2863"/>
      <c r="G158" s="2864"/>
      <c r="H158" s="2863"/>
      <c r="I158" s="2864"/>
      <c r="J158" s="2863"/>
      <c r="K158" s="2863"/>
      <c r="L158" s="2864"/>
      <c r="M158" s="2863"/>
      <c r="N158" s="2863"/>
      <c r="O158" s="2864"/>
      <c r="P158" s="2863"/>
      <c r="Q158" s="2863"/>
      <c r="R158" s="2865"/>
    </row>
    <row r="159" s="2373" customFormat="1" spans="2:18">
      <c r="B159" s="2863"/>
      <c r="C159" s="2863"/>
      <c r="D159" s="2863"/>
      <c r="E159" s="2863"/>
      <c r="F159" s="2863"/>
      <c r="G159" s="2864"/>
      <c r="H159" s="2863"/>
      <c r="I159" s="2864"/>
      <c r="J159" s="2863"/>
      <c r="K159" s="2863"/>
      <c r="L159" s="2864"/>
      <c r="M159" s="2863"/>
      <c r="N159" s="2863"/>
      <c r="O159" s="2864"/>
      <c r="P159" s="2863"/>
      <c r="Q159" s="2863"/>
      <c r="R159" s="2865"/>
    </row>
    <row r="160" s="2373" customFormat="1" spans="2:18">
      <c r="B160" s="2863"/>
      <c r="C160" s="2863"/>
      <c r="D160" s="2863"/>
      <c r="E160" s="2863"/>
      <c r="F160" s="2863"/>
      <c r="G160" s="2864"/>
      <c r="H160" s="2863"/>
      <c r="I160" s="2864"/>
      <c r="J160" s="2863"/>
      <c r="K160" s="2863"/>
      <c r="L160" s="2864"/>
      <c r="M160" s="2863"/>
      <c r="N160" s="2863"/>
      <c r="O160" s="2864"/>
      <c r="P160" s="2863"/>
      <c r="Q160" s="2863"/>
      <c r="R160" s="2865"/>
    </row>
    <row r="161" s="2373" customFormat="1" spans="2:18">
      <c r="B161" s="2863"/>
      <c r="C161" s="2863"/>
      <c r="D161" s="2863"/>
      <c r="E161" s="2863"/>
      <c r="F161" s="2863"/>
      <c r="G161" s="2864"/>
      <c r="H161" s="2863"/>
      <c r="I161" s="2864"/>
      <c r="J161" s="2863"/>
      <c r="K161" s="2863"/>
      <c r="L161" s="2864"/>
      <c r="M161" s="2863"/>
      <c r="N161" s="2863"/>
      <c r="O161" s="2864"/>
      <c r="P161" s="2863"/>
      <c r="Q161" s="2863"/>
      <c r="R161" s="2865"/>
    </row>
    <row r="162" s="2373" customFormat="1" spans="2:18">
      <c r="B162" s="2863"/>
      <c r="C162" s="2863"/>
      <c r="D162" s="2863"/>
      <c r="E162" s="2863"/>
      <c r="F162" s="2863"/>
      <c r="G162" s="2864"/>
      <c r="H162" s="2863"/>
      <c r="I162" s="2864"/>
      <c r="J162" s="2863"/>
      <c r="K162" s="2863"/>
      <c r="L162" s="2864"/>
      <c r="M162" s="2863"/>
      <c r="N162" s="2863"/>
      <c r="O162" s="2864"/>
      <c r="P162" s="2863"/>
      <c r="Q162" s="2863"/>
      <c r="R162" s="2865"/>
    </row>
    <row r="163" s="2373" customFormat="1" spans="2:18">
      <c r="B163" s="2863"/>
      <c r="C163" s="2863"/>
      <c r="D163" s="2863"/>
      <c r="E163" s="2863"/>
      <c r="F163" s="2863"/>
      <c r="G163" s="2864"/>
      <c r="H163" s="2863"/>
      <c r="I163" s="2864"/>
      <c r="J163" s="2863"/>
      <c r="K163" s="2863"/>
      <c r="L163" s="2864"/>
      <c r="M163" s="2863"/>
      <c r="N163" s="2863"/>
      <c r="O163" s="2864"/>
      <c r="P163" s="2863"/>
      <c r="Q163" s="2863"/>
      <c r="R163" s="2865"/>
    </row>
    <row r="164" s="2373" customFormat="1" spans="2:18">
      <c r="B164" s="2863"/>
      <c r="C164" s="2863"/>
      <c r="D164" s="2863"/>
      <c r="E164" s="2863"/>
      <c r="F164" s="2863"/>
      <c r="G164" s="2864"/>
      <c r="H164" s="2863"/>
      <c r="I164" s="2864"/>
      <c r="J164" s="2863"/>
      <c r="K164" s="2863"/>
      <c r="L164" s="2864"/>
      <c r="M164" s="2863"/>
      <c r="N164" s="2863"/>
      <c r="O164" s="2864"/>
      <c r="P164" s="2863"/>
      <c r="Q164" s="2863"/>
      <c r="R164" s="2865"/>
    </row>
    <row r="165" s="2373" customFormat="1" spans="2:18">
      <c r="B165" s="2863"/>
      <c r="C165" s="2863"/>
      <c r="D165" s="2863"/>
      <c r="E165" s="2863"/>
      <c r="F165" s="2863"/>
      <c r="G165" s="2864"/>
      <c r="H165" s="2863"/>
      <c r="I165" s="2864"/>
      <c r="J165" s="2863"/>
      <c r="K165" s="2863"/>
      <c r="L165" s="2864"/>
      <c r="M165" s="2863"/>
      <c r="N165" s="2863"/>
      <c r="O165" s="2864"/>
      <c r="P165" s="2863"/>
      <c r="Q165" s="2863"/>
      <c r="R165" s="2865"/>
    </row>
    <row r="166" s="2373" customFormat="1" spans="2:18">
      <c r="B166" s="2863"/>
      <c r="C166" s="2863"/>
      <c r="D166" s="2863"/>
      <c r="E166" s="2863"/>
      <c r="F166" s="2863"/>
      <c r="G166" s="2864"/>
      <c r="H166" s="2863"/>
      <c r="I166" s="2864"/>
      <c r="J166" s="2863"/>
      <c r="K166" s="2863"/>
      <c r="L166" s="2864"/>
      <c r="M166" s="2863"/>
      <c r="N166" s="2863"/>
      <c r="O166" s="2864"/>
      <c r="P166" s="2863"/>
      <c r="Q166" s="2863"/>
      <c r="R166" s="2865"/>
    </row>
    <row r="167" s="2373" customFormat="1" spans="2:18">
      <c r="B167" s="2863"/>
      <c r="C167" s="2863"/>
      <c r="D167" s="2863"/>
      <c r="E167" s="2863"/>
      <c r="F167" s="2863"/>
      <c r="G167" s="2864"/>
      <c r="H167" s="2863"/>
      <c r="I167" s="2864"/>
      <c r="J167" s="2863"/>
      <c r="K167" s="2863"/>
      <c r="L167" s="2864"/>
      <c r="M167" s="2863"/>
      <c r="N167" s="2863"/>
      <c r="O167" s="2864"/>
      <c r="P167" s="2863"/>
      <c r="Q167" s="2863"/>
      <c r="R167" s="2865"/>
    </row>
    <row r="168" s="2373" customFormat="1" spans="2:18">
      <c r="B168" s="2863"/>
      <c r="C168" s="2863"/>
      <c r="D168" s="2863"/>
      <c r="E168" s="2863"/>
      <c r="F168" s="2863"/>
      <c r="G168" s="2864"/>
      <c r="H168" s="2863"/>
      <c r="I168" s="2864"/>
      <c r="J168" s="2863"/>
      <c r="K168" s="2863"/>
      <c r="L168" s="2864"/>
      <c r="M168" s="2863"/>
      <c r="N168" s="2863"/>
      <c r="O168" s="2864"/>
      <c r="P168" s="2863"/>
      <c r="Q168" s="2863"/>
      <c r="R168" s="2865"/>
    </row>
    <row r="169" s="2373" customFormat="1" spans="2:18">
      <c r="B169" s="2863"/>
      <c r="C169" s="2863"/>
      <c r="D169" s="2863"/>
      <c r="E169" s="2863"/>
      <c r="F169" s="2863"/>
      <c r="G169" s="2864"/>
      <c r="H169" s="2863"/>
      <c r="I169" s="2864"/>
      <c r="J169" s="2863"/>
      <c r="K169" s="2863"/>
      <c r="L169" s="2864"/>
      <c r="M169" s="2863"/>
      <c r="N169" s="2863"/>
      <c r="O169" s="2864"/>
      <c r="P169" s="2863"/>
      <c r="Q169" s="2863"/>
      <c r="R169" s="2865"/>
    </row>
    <row r="170" s="2373" customFormat="1" spans="2:18">
      <c r="B170" s="2863"/>
      <c r="C170" s="2863"/>
      <c r="D170" s="2863"/>
      <c r="E170" s="2863"/>
      <c r="F170" s="2863"/>
      <c r="G170" s="2864"/>
      <c r="H170" s="2863"/>
      <c r="I170" s="2864"/>
      <c r="J170" s="2863"/>
      <c r="K170" s="2863"/>
      <c r="L170" s="2864"/>
      <c r="M170" s="2863"/>
      <c r="N170" s="2863"/>
      <c r="O170" s="2864"/>
      <c r="P170" s="2863"/>
      <c r="Q170" s="2863"/>
      <c r="R170" s="2865"/>
    </row>
    <row r="171" s="2373" customFormat="1" spans="2:18">
      <c r="B171" s="2863"/>
      <c r="C171" s="2863"/>
      <c r="D171" s="2863"/>
      <c r="E171" s="2863"/>
      <c r="F171" s="2863"/>
      <c r="G171" s="2864"/>
      <c r="H171" s="2863"/>
      <c r="I171" s="2864"/>
      <c r="J171" s="2863"/>
      <c r="K171" s="2863"/>
      <c r="L171" s="2864"/>
      <c r="M171" s="2863"/>
      <c r="N171" s="2863"/>
      <c r="O171" s="2864"/>
      <c r="P171" s="2863"/>
      <c r="Q171" s="2863"/>
      <c r="R171" s="2865"/>
    </row>
    <row r="172" s="2373" customFormat="1" spans="2:18">
      <c r="B172" s="2863"/>
      <c r="C172" s="2863"/>
      <c r="D172" s="2863"/>
      <c r="E172" s="2863"/>
      <c r="F172" s="2863"/>
      <c r="G172" s="2864"/>
      <c r="H172" s="2863"/>
      <c r="I172" s="2864"/>
      <c r="J172" s="2863"/>
      <c r="K172" s="2863"/>
      <c r="L172" s="2864"/>
      <c r="M172" s="2863"/>
      <c r="N172" s="2863"/>
      <c r="O172" s="2864"/>
      <c r="P172" s="2863"/>
      <c r="Q172" s="2863"/>
      <c r="R172" s="2865"/>
    </row>
    <row r="173" s="2373" customFormat="1" spans="2:18">
      <c r="B173" s="2863"/>
      <c r="C173" s="2863"/>
      <c r="D173" s="2863"/>
      <c r="E173" s="2863"/>
      <c r="F173" s="2863"/>
      <c r="G173" s="2864"/>
      <c r="H173" s="2863"/>
      <c r="I173" s="2864"/>
      <c r="J173" s="2863"/>
      <c r="K173" s="2863"/>
      <c r="L173" s="2864"/>
      <c r="M173" s="2863"/>
      <c r="N173" s="2863"/>
      <c r="O173" s="2864"/>
      <c r="P173" s="2863"/>
      <c r="Q173" s="2863"/>
      <c r="R173" s="2865"/>
    </row>
    <row r="174" s="2373" customFormat="1" spans="2:18">
      <c r="B174" s="2863"/>
      <c r="C174" s="2863"/>
      <c r="D174" s="2863"/>
      <c r="E174" s="2863"/>
      <c r="F174" s="2863"/>
      <c r="G174" s="2864"/>
      <c r="H174" s="2863"/>
      <c r="I174" s="2864"/>
      <c r="J174" s="2863"/>
      <c r="K174" s="2863"/>
      <c r="L174" s="2864"/>
      <c r="M174" s="2863"/>
      <c r="N174" s="2863"/>
      <c r="O174" s="2864"/>
      <c r="P174" s="2863"/>
      <c r="Q174" s="2863"/>
      <c r="R174" s="2865"/>
    </row>
    <row r="175" s="2373" customFormat="1" spans="2:18">
      <c r="B175" s="2863"/>
      <c r="C175" s="2863"/>
      <c r="D175" s="2863"/>
      <c r="E175" s="2863"/>
      <c r="F175" s="2863"/>
      <c r="G175" s="2864"/>
      <c r="H175" s="2863"/>
      <c r="I175" s="2864"/>
      <c r="J175" s="2863"/>
      <c r="K175" s="2863"/>
      <c r="L175" s="2864"/>
      <c r="M175" s="2863"/>
      <c r="N175" s="2863"/>
      <c r="O175" s="2864"/>
      <c r="P175" s="2863"/>
      <c r="Q175" s="2863"/>
      <c r="R175" s="2865"/>
    </row>
    <row r="176" s="2373" customFormat="1" spans="2:18">
      <c r="B176" s="2863"/>
      <c r="C176" s="2863"/>
      <c r="D176" s="2863"/>
      <c r="E176" s="2863"/>
      <c r="F176" s="2863"/>
      <c r="G176" s="2864"/>
      <c r="H176" s="2863"/>
      <c r="I176" s="2864"/>
      <c r="J176" s="2863"/>
      <c r="K176" s="2863"/>
      <c r="L176" s="2864"/>
      <c r="M176" s="2863"/>
      <c r="N176" s="2863"/>
      <c r="O176" s="2864"/>
      <c r="P176" s="2863"/>
      <c r="Q176" s="2863"/>
      <c r="R176" s="2865"/>
    </row>
    <row r="177" s="2373" customFormat="1" spans="2:18">
      <c r="B177" s="2863"/>
      <c r="C177" s="2863"/>
      <c r="D177" s="2863"/>
      <c r="E177" s="2863"/>
      <c r="F177" s="2863"/>
      <c r="G177" s="2864"/>
      <c r="H177" s="2863"/>
      <c r="I177" s="2864"/>
      <c r="J177" s="2863"/>
      <c r="K177" s="2863"/>
      <c r="L177" s="2864"/>
      <c r="M177" s="2863"/>
      <c r="N177" s="2863"/>
      <c r="O177" s="2864"/>
      <c r="P177" s="2863"/>
      <c r="Q177" s="2863"/>
      <c r="R177" s="2865"/>
    </row>
    <row r="178" s="2373" customFormat="1" spans="2:18">
      <c r="B178" s="2863"/>
      <c r="C178" s="2863"/>
      <c r="D178" s="2863"/>
      <c r="E178" s="2863"/>
      <c r="F178" s="2863"/>
      <c r="G178" s="2864"/>
      <c r="H178" s="2863"/>
      <c r="I178" s="2864"/>
      <c r="J178" s="2863"/>
      <c r="K178" s="2863"/>
      <c r="L178" s="2864"/>
      <c r="M178" s="2863"/>
      <c r="N178" s="2863"/>
      <c r="O178" s="2864"/>
      <c r="P178" s="2863"/>
      <c r="Q178" s="2863"/>
      <c r="R178" s="2865"/>
    </row>
    <row r="179" s="2373" customFormat="1" spans="2:18">
      <c r="B179" s="2863"/>
      <c r="C179" s="2863"/>
      <c r="D179" s="2863"/>
      <c r="E179" s="2863"/>
      <c r="F179" s="2863"/>
      <c r="G179" s="2864"/>
      <c r="H179" s="2863"/>
      <c r="I179" s="2864"/>
      <c r="J179" s="2863"/>
      <c r="K179" s="2863"/>
      <c r="L179" s="2864"/>
      <c r="M179" s="2863"/>
      <c r="N179" s="2863"/>
      <c r="O179" s="2864"/>
      <c r="P179" s="2863"/>
      <c r="Q179" s="2863"/>
      <c r="R179" s="2865"/>
    </row>
    <row r="180" s="2373" customFormat="1" spans="2:18">
      <c r="B180" s="2863"/>
      <c r="C180" s="2863"/>
      <c r="D180" s="2863"/>
      <c r="E180" s="2863"/>
      <c r="F180" s="2863"/>
      <c r="G180" s="2864"/>
      <c r="H180" s="2863"/>
      <c r="I180" s="2864"/>
      <c r="J180" s="2863"/>
      <c r="K180" s="2863"/>
      <c r="L180" s="2864"/>
      <c r="M180" s="2863"/>
      <c r="N180" s="2863"/>
      <c r="O180" s="2864"/>
      <c r="P180" s="2863"/>
      <c r="Q180" s="2863"/>
      <c r="R180" s="2865"/>
    </row>
    <row r="181" s="2373" customFormat="1" spans="2:18">
      <c r="B181" s="2863"/>
      <c r="C181" s="2863"/>
      <c r="D181" s="2863"/>
      <c r="E181" s="2863"/>
      <c r="F181" s="2863"/>
      <c r="G181" s="2864"/>
      <c r="H181" s="2863"/>
      <c r="I181" s="2864"/>
      <c r="J181" s="2863"/>
      <c r="K181" s="2863"/>
      <c r="L181" s="2864"/>
      <c r="M181" s="2863"/>
      <c r="N181" s="2863"/>
      <c r="O181" s="2864"/>
      <c r="P181" s="2863"/>
      <c r="Q181" s="2863"/>
      <c r="R181" s="2865"/>
    </row>
    <row r="182" s="2373" customFormat="1" spans="2:18">
      <c r="B182" s="2863"/>
      <c r="C182" s="2863"/>
      <c r="D182" s="2863"/>
      <c r="E182" s="2863"/>
      <c r="F182" s="2863"/>
      <c r="G182" s="2864"/>
      <c r="H182" s="2863"/>
      <c r="I182" s="2864"/>
      <c r="J182" s="2863"/>
      <c r="K182" s="2863"/>
      <c r="L182" s="2864"/>
      <c r="M182" s="2863"/>
      <c r="N182" s="2863"/>
      <c r="O182" s="2864"/>
      <c r="P182" s="2863"/>
      <c r="Q182" s="2863"/>
      <c r="R182" s="2865"/>
    </row>
    <row r="183" s="2373" customFormat="1" spans="2:18">
      <c r="B183" s="2863"/>
      <c r="C183" s="2863"/>
      <c r="D183" s="2863"/>
      <c r="E183" s="2863"/>
      <c r="F183" s="2863"/>
      <c r="G183" s="2864"/>
      <c r="H183" s="2863"/>
      <c r="I183" s="2864"/>
      <c r="J183" s="2863"/>
      <c r="K183" s="2863"/>
      <c r="L183" s="2864"/>
      <c r="M183" s="2863"/>
      <c r="N183" s="2863"/>
      <c r="O183" s="2864"/>
      <c r="P183" s="2863"/>
      <c r="Q183" s="2863"/>
      <c r="R183" s="2865"/>
    </row>
    <row r="184" s="2373" customFormat="1" spans="2:18">
      <c r="B184" s="2863"/>
      <c r="C184" s="2863"/>
      <c r="D184" s="2863"/>
      <c r="E184" s="2863"/>
      <c r="F184" s="2863"/>
      <c r="G184" s="2864"/>
      <c r="H184" s="2863"/>
      <c r="I184" s="2864"/>
      <c r="J184" s="2863"/>
      <c r="K184" s="2863"/>
      <c r="L184" s="2864"/>
      <c r="M184" s="2863"/>
      <c r="N184" s="2863"/>
      <c r="O184" s="2864"/>
      <c r="P184" s="2863"/>
      <c r="Q184" s="2863"/>
      <c r="R184" s="2865"/>
    </row>
    <row r="185" s="2373"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2373"/>
      <c r="B186" s="2863"/>
      <c r="C186" s="2863"/>
      <c r="E186" s="2863"/>
      <c r="F186" s="2863"/>
      <c r="G186" s="2864"/>
    </row>
    <row r="187" spans="1:7">
      <c r="A187" s="2373"/>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I15" sqref="I15"/>
    </sheetView>
  </sheetViews>
  <sheetFormatPr defaultColWidth="9" defaultRowHeight="13.5"/>
  <cols>
    <col min="1" max="1" width="25" style="2841" customWidth="1"/>
    <col min="2" max="9" width="15.75" style="2841" customWidth="1"/>
    <col min="10" max="16384" width="9" style="2841"/>
  </cols>
  <sheetData>
    <row r="1" ht="16.5" spans="1:11">
      <c r="A1" s="2842" t="s">
        <v>779</v>
      </c>
      <c r="B1" s="2842">
        <f>SUM(B14:B23)</f>
        <v>70118.8</v>
      </c>
      <c r="C1" s="2843"/>
      <c r="D1" s="2843"/>
      <c r="E1" s="2843"/>
      <c r="F1" s="2843"/>
      <c r="G1" s="2844"/>
      <c r="H1" s="2845"/>
      <c r="I1" s="2845"/>
      <c r="J1" s="2845"/>
      <c r="K1" s="2845"/>
    </row>
    <row r="2" ht="16.5" spans="1:11">
      <c r="A2" s="2842" t="s">
        <v>780</v>
      </c>
      <c r="B2" s="2842">
        <f>SUM(C14:C23)</f>
        <v>66843.16</v>
      </c>
      <c r="C2" s="2843"/>
      <c r="D2" s="2843"/>
      <c r="E2" s="2843"/>
      <c r="F2" s="2843"/>
      <c r="G2" s="2844"/>
      <c r="H2" s="2845"/>
      <c r="I2" s="2845"/>
      <c r="J2" s="2845"/>
      <c r="K2" s="2845"/>
    </row>
    <row r="3" ht="16.5" spans="1:11">
      <c r="A3" s="2842" t="s">
        <v>781</v>
      </c>
      <c r="B3" s="2846">
        <f>项目基本情况!D3</f>
        <v>45510</v>
      </c>
      <c r="C3" s="2843"/>
      <c r="D3" s="2843"/>
      <c r="E3" s="2843"/>
      <c r="F3" s="2843"/>
      <c r="G3" s="2844"/>
      <c r="H3" s="2845"/>
      <c r="I3" s="2845"/>
      <c r="J3" s="2845"/>
      <c r="K3" s="2845"/>
    </row>
    <row r="4" ht="33" spans="1:11">
      <c r="A4" s="2842" t="s">
        <v>782</v>
      </c>
      <c r="B4" s="2842" t="s">
        <v>783</v>
      </c>
      <c r="C4" s="2842" t="s">
        <v>784</v>
      </c>
      <c r="D4" s="2842" t="s">
        <v>785</v>
      </c>
      <c r="E4" s="2843"/>
      <c r="F4" s="2844"/>
      <c r="G4" s="2844"/>
      <c r="H4" s="2845"/>
      <c r="I4" s="2845"/>
      <c r="J4" s="2845"/>
      <c r="K4" s="2845"/>
    </row>
    <row r="5" ht="16.5" spans="1:11">
      <c r="A5" s="2842" t="s">
        <v>786</v>
      </c>
      <c r="B5" s="2842">
        <f ca="1">SUM(D14:D23)</f>
        <v>42423</v>
      </c>
      <c r="C5" s="2842">
        <f ca="1">IF(B5=D14,结果表!H102,ROUND(B5*10000/$B$1,0))</f>
        <v>6050</v>
      </c>
      <c r="D5" s="2842">
        <f ca="1">ROUND(B5*10000/$B$2,0)</f>
        <v>6347</v>
      </c>
      <c r="E5" s="2843"/>
      <c r="F5" s="2844"/>
      <c r="G5" s="2844"/>
      <c r="H5" s="2845"/>
      <c r="I5" s="2845"/>
      <c r="J5" s="2845"/>
      <c r="K5" s="2845"/>
    </row>
    <row r="6" ht="16.5" spans="1:11">
      <c r="A6" s="2842" t="s">
        <v>787</v>
      </c>
      <c r="B6" s="2842">
        <f ca="1">SUM(G14:G23)</f>
        <v>42423</v>
      </c>
      <c r="C6" s="2842">
        <f ca="1">IF(B6=G14,结果表!H108,ROUND(B6*10000/$B$1,0))</f>
        <v>6050</v>
      </c>
      <c r="D6" s="2842">
        <f ca="1">ROUND(B6*10000/$B$2,0)</f>
        <v>6347</v>
      </c>
      <c r="E6" s="2843"/>
      <c r="F6" s="2844"/>
      <c r="G6" s="2844"/>
      <c r="H6" s="2845"/>
      <c r="I6" s="2845"/>
      <c r="J6" s="2845"/>
      <c r="K6" s="2845"/>
    </row>
    <row r="7" ht="16.5" spans="1:11">
      <c r="A7" s="2842" t="s">
        <v>788</v>
      </c>
      <c r="B7" s="2842">
        <f>SUM(H14:H23)</f>
        <v>0</v>
      </c>
      <c r="C7" s="2842" t="str">
        <f ca="1">IF(B7=H14,结果表!H110,ROUND(B7*10000/$B$1,0))</f>
        <v>——</v>
      </c>
      <c r="D7" s="2842">
        <f>ROUND(B7*10000/$B$2,0)</f>
        <v>0</v>
      </c>
      <c r="E7" s="2843"/>
      <c r="F7" s="2844"/>
      <c r="G7" s="2844"/>
      <c r="H7" s="2845"/>
      <c r="I7" s="2845"/>
      <c r="J7" s="2845"/>
      <c r="K7" s="2845"/>
    </row>
    <row r="8" ht="16.5" spans="1:11">
      <c r="A8" s="2842" t="s">
        <v>336</v>
      </c>
      <c r="B8" s="2842">
        <f ca="1">SUM(I14:I23)</f>
        <v>37769</v>
      </c>
      <c r="C8" s="2842">
        <f ca="1">IF(B8=I14,结果表!H112,ROUND(B8*10000/$B$1,0))</f>
        <v>5386</v>
      </c>
      <c r="D8" s="2842">
        <f ca="1">ROUND(B8*10000/$B$2,0)</f>
        <v>5650</v>
      </c>
      <c r="E8" s="2843"/>
      <c r="F8" s="2844"/>
      <c r="G8" s="2844"/>
      <c r="H8" s="2845"/>
      <c r="I8" s="2845"/>
      <c r="J8" s="2845"/>
      <c r="K8" s="2845"/>
    </row>
    <row r="9" ht="16.5" spans="1:11">
      <c r="A9" s="2842" t="s">
        <v>789</v>
      </c>
      <c r="B9" s="2847"/>
      <c r="C9" s="2843"/>
      <c r="D9" s="2843"/>
      <c r="E9" s="2843"/>
      <c r="F9" s="2844"/>
      <c r="G9" s="2844"/>
      <c r="H9" s="2845"/>
      <c r="I9" s="2845"/>
      <c r="J9" s="2845"/>
      <c r="K9" s="2845"/>
    </row>
    <row r="10" ht="16.5" spans="1:11">
      <c r="A10" s="2842" t="s">
        <v>790</v>
      </c>
      <c r="B10" s="2842">
        <f>IF(E10="",0,ROUND(B1*(E10*365/G10)/10000,0))</f>
        <v>0</v>
      </c>
      <c r="C10" s="2842" t="s">
        <v>791</v>
      </c>
      <c r="D10" s="2842" t="s">
        <v>790</v>
      </c>
      <c r="E10" s="2848"/>
      <c r="F10" s="2849" t="s">
        <v>792</v>
      </c>
      <c r="G10" s="2850"/>
      <c r="H10" s="2845"/>
      <c r="I10" s="2845"/>
      <c r="J10" s="2845"/>
      <c r="K10" s="2845"/>
    </row>
    <row r="11" ht="16.5" spans="1:11">
      <c r="A11" s="2842" t="s">
        <v>793</v>
      </c>
      <c r="B11" s="2847"/>
      <c r="C11" s="2843"/>
      <c r="D11" s="2843"/>
      <c r="E11" s="2843"/>
      <c r="F11" s="2844"/>
      <c r="G11" s="2844"/>
      <c r="H11" s="2845"/>
      <c r="I11" s="2845"/>
      <c r="J11" s="2845"/>
      <c r="K11" s="2845"/>
    </row>
    <row r="12" ht="16.5" spans="1:11">
      <c r="A12" s="2843"/>
      <c r="B12" s="2843"/>
      <c r="C12" s="2843"/>
      <c r="D12" s="2843"/>
      <c r="E12" s="2843"/>
      <c r="F12" s="2844"/>
      <c r="G12" s="2844"/>
      <c r="H12" s="2845"/>
      <c r="I12" s="2845"/>
      <c r="J12" s="2845"/>
      <c r="K12" s="2845"/>
    </row>
    <row r="13" ht="33" spans="1:11">
      <c r="A13" s="2851" t="s">
        <v>794</v>
      </c>
      <c r="B13" s="2852" t="s">
        <v>779</v>
      </c>
      <c r="C13" s="2852" t="s">
        <v>780</v>
      </c>
      <c r="D13" s="2852" t="s">
        <v>795</v>
      </c>
      <c r="E13" s="2842" t="s">
        <v>784</v>
      </c>
      <c r="F13" s="2842" t="s">
        <v>785</v>
      </c>
      <c r="G13" s="2852" t="s">
        <v>796</v>
      </c>
      <c r="H13" s="2852" t="s">
        <v>797</v>
      </c>
      <c r="I13" s="2852" t="s">
        <v>798</v>
      </c>
      <c r="J13" s="2844"/>
      <c r="K13" s="2845"/>
    </row>
    <row r="14" ht="16.5" spans="1:11">
      <c r="A14" s="2853" t="s">
        <v>799</v>
      </c>
      <c r="B14" s="2854">
        <f>'数据-汇总表'!E31</f>
        <v>70118.8</v>
      </c>
      <c r="C14" s="2854">
        <f>'数据-汇总表'!D31</f>
        <v>66843.16</v>
      </c>
      <c r="D14" s="2854">
        <f ca="1">结果表!G19</f>
        <v>42423</v>
      </c>
      <c r="E14" s="2854">
        <f ca="1">ROUND(D14*10000/B14,0)</f>
        <v>6050</v>
      </c>
      <c r="F14" s="2854">
        <f ca="1">ROUND(D14*10000/C14,0)</f>
        <v>6347</v>
      </c>
      <c r="G14" s="2854">
        <f ca="1">D14</f>
        <v>42423</v>
      </c>
      <c r="H14" s="2854"/>
      <c r="I14" s="2854">
        <f ca="1">结果表!N59</f>
        <v>37769</v>
      </c>
      <c r="J14" s="2844"/>
      <c r="K14" s="2845"/>
    </row>
    <row r="15" ht="16.5" spans="1:11">
      <c r="A15" s="2853" t="s">
        <v>800</v>
      </c>
      <c r="B15" s="2855"/>
      <c r="C15" s="2855"/>
      <c r="D15" s="2855"/>
      <c r="E15" s="2854" t="e">
        <f t="shared" ref="E15:E23" si="0">ROUND(D15*10000/B15,0)</f>
        <v>#DIV/0!</v>
      </c>
      <c r="F15" s="2854" t="e">
        <f t="shared" ref="F15:F23" si="1">ROUND(D15*10000/C15,0)</f>
        <v>#DIV/0!</v>
      </c>
      <c r="G15" s="2856"/>
      <c r="H15" s="2856"/>
      <c r="I15" s="2855"/>
      <c r="J15" s="2844"/>
      <c r="K15" s="2845"/>
    </row>
    <row r="16" ht="16.5" spans="1:11">
      <c r="A16" s="2853" t="s">
        <v>801</v>
      </c>
      <c r="B16" s="2855"/>
      <c r="C16" s="2855"/>
      <c r="D16" s="2855"/>
      <c r="E16" s="2854" t="e">
        <f t="shared" si="0"/>
        <v>#DIV/0!</v>
      </c>
      <c r="F16" s="2854" t="e">
        <f t="shared" si="1"/>
        <v>#DIV/0!</v>
      </c>
      <c r="G16" s="2856"/>
      <c r="H16" s="2856"/>
      <c r="I16" s="2855"/>
      <c r="J16" s="2845"/>
      <c r="K16" s="2845"/>
    </row>
    <row r="17" ht="16.5" spans="1:11">
      <c r="A17" s="2853" t="s">
        <v>802</v>
      </c>
      <c r="B17" s="2855"/>
      <c r="C17" s="2855"/>
      <c r="D17" s="2855"/>
      <c r="E17" s="2854" t="e">
        <f t="shared" si="0"/>
        <v>#DIV/0!</v>
      </c>
      <c r="F17" s="2854" t="e">
        <f t="shared" si="1"/>
        <v>#DIV/0!</v>
      </c>
      <c r="G17" s="2856"/>
      <c r="H17" s="2856"/>
      <c r="I17" s="2855"/>
      <c r="J17" s="2845"/>
      <c r="K17" s="2845"/>
    </row>
    <row r="18" ht="16.5" spans="1:11">
      <c r="A18" s="2853" t="s">
        <v>803</v>
      </c>
      <c r="B18" s="2855"/>
      <c r="C18" s="2855"/>
      <c r="D18" s="2855"/>
      <c r="E18" s="2854" t="e">
        <f t="shared" si="0"/>
        <v>#DIV/0!</v>
      </c>
      <c r="F18" s="2854" t="e">
        <f t="shared" si="1"/>
        <v>#DIV/0!</v>
      </c>
      <c r="G18" s="2855"/>
      <c r="H18" s="2855"/>
      <c r="I18" s="2855"/>
      <c r="J18" s="2845"/>
      <c r="K18" s="2845"/>
    </row>
    <row r="19" ht="16.5" spans="1:11">
      <c r="A19" s="2853" t="s">
        <v>804</v>
      </c>
      <c r="B19" s="2855"/>
      <c r="C19" s="2855"/>
      <c r="D19" s="2855"/>
      <c r="E19" s="2854" t="e">
        <f t="shared" si="0"/>
        <v>#DIV/0!</v>
      </c>
      <c r="F19" s="2854" t="e">
        <f t="shared" si="1"/>
        <v>#DIV/0!</v>
      </c>
      <c r="G19" s="2855"/>
      <c r="H19" s="2855"/>
      <c r="I19" s="2855"/>
      <c r="J19" s="2845"/>
      <c r="K19" s="2845"/>
    </row>
    <row r="20" ht="16.5" spans="1:11">
      <c r="A20" s="2853" t="s">
        <v>805</v>
      </c>
      <c r="B20" s="2855"/>
      <c r="C20" s="2855"/>
      <c r="D20" s="2855"/>
      <c r="E20" s="2854" t="e">
        <f t="shared" si="0"/>
        <v>#DIV/0!</v>
      </c>
      <c r="F20" s="2854" t="e">
        <f t="shared" si="1"/>
        <v>#DIV/0!</v>
      </c>
      <c r="G20" s="2855"/>
      <c r="H20" s="2855"/>
      <c r="I20" s="2855"/>
      <c r="J20" s="2845"/>
      <c r="K20" s="2845"/>
    </row>
    <row r="21" ht="16.5" spans="1:11">
      <c r="A21" s="2853" t="s">
        <v>806</v>
      </c>
      <c r="B21" s="2855"/>
      <c r="C21" s="2855"/>
      <c r="D21" s="2855"/>
      <c r="E21" s="2854" t="e">
        <f t="shared" si="0"/>
        <v>#DIV/0!</v>
      </c>
      <c r="F21" s="2854" t="e">
        <f t="shared" si="1"/>
        <v>#DIV/0!</v>
      </c>
      <c r="G21" s="2855"/>
      <c r="H21" s="2855"/>
      <c r="I21" s="2855"/>
      <c r="J21" s="2845"/>
      <c r="K21" s="2845"/>
    </row>
    <row r="22" ht="16.5" spans="1:11">
      <c r="A22" s="2853" t="s">
        <v>807</v>
      </c>
      <c r="B22" s="2855"/>
      <c r="C22" s="2855"/>
      <c r="D22" s="2855"/>
      <c r="E22" s="2854" t="e">
        <f t="shared" si="0"/>
        <v>#DIV/0!</v>
      </c>
      <c r="F22" s="2854" t="e">
        <f t="shared" si="1"/>
        <v>#DIV/0!</v>
      </c>
      <c r="G22" s="2855"/>
      <c r="H22" s="2855"/>
      <c r="I22" s="2855"/>
      <c r="J22" s="2845"/>
      <c r="K22" s="2845"/>
    </row>
    <row r="23" ht="16.5" spans="1:11">
      <c r="A23" s="2853" t="s">
        <v>808</v>
      </c>
      <c r="B23" s="2855"/>
      <c r="C23" s="2855"/>
      <c r="D23" s="2855"/>
      <c r="E23" s="2847" t="e">
        <f t="shared" si="0"/>
        <v>#DIV/0!</v>
      </c>
      <c r="F23" s="2847" t="e">
        <f t="shared" si="1"/>
        <v>#DIV/0!</v>
      </c>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33" workbookViewId="0">
      <selection activeCell="H41" sqref="H41"/>
    </sheetView>
  </sheetViews>
  <sheetFormatPr defaultColWidth="12.625" defaultRowHeight="21.75" customHeight="1"/>
  <cols>
    <col min="1" max="2" width="12.625" style="2492"/>
    <col min="3" max="4" width="12.625" style="2492" customWidth="1"/>
    <col min="5" max="9" width="12.625" style="2492"/>
    <col min="10" max="11" width="12.625" style="597" customWidth="1"/>
    <col min="12" max="12" width="12.625" style="597"/>
    <col min="13" max="13" width="14.125" style="597" customWidth="1"/>
    <col min="14" max="26" width="12.625" style="597"/>
    <col min="27" max="35" width="12.625" style="2491"/>
    <col min="36" max="16384" width="12.625" style="2492"/>
  </cols>
  <sheetData>
    <row r="1" customHeight="1" spans="1:9">
      <c r="A1" s="2493" t="s">
        <v>809</v>
      </c>
      <c r="B1" s="2494"/>
      <c r="C1" s="2495"/>
      <c r="D1" s="2494"/>
      <c r="E1" s="2494"/>
      <c r="F1" s="2496" t="s">
        <v>810</v>
      </c>
      <c r="G1" s="2497"/>
      <c r="H1" s="2498" t="str">
        <f>IF(G1="现房","——","估价对象范围")</f>
        <v>估价对象范围</v>
      </c>
      <c r="I1" s="2657"/>
    </row>
    <row r="2" customHeight="1" spans="1:9">
      <c r="A2" s="2499" t="str">
        <f>项目基本情况!S2</f>
        <v>北京市房地产</v>
      </c>
      <c r="B2" s="2500"/>
      <c r="C2" s="2500"/>
      <c r="D2" s="2500"/>
      <c r="E2" s="2500"/>
      <c r="F2" s="2500"/>
      <c r="G2" s="2500"/>
      <c r="H2" s="2500"/>
      <c r="I2" s="2658"/>
    </row>
    <row r="3" ht="13.5" spans="1:9">
      <c r="A3" s="2501" t="s">
        <v>811</v>
      </c>
      <c r="B3" s="2170"/>
      <c r="C3" s="2170"/>
      <c r="D3" s="2170"/>
      <c r="E3" s="2170"/>
      <c r="F3" s="2170"/>
      <c r="G3" s="2170"/>
      <c r="H3" s="2170"/>
      <c r="I3" s="2170"/>
    </row>
    <row r="4" ht="14.25" spans="1:12">
      <c r="A4" s="2502" t="s">
        <v>812</v>
      </c>
      <c r="B4" s="2503" t="s">
        <v>813</v>
      </c>
      <c r="C4" s="2504" t="s">
        <v>814</v>
      </c>
      <c r="D4" s="2504" t="s">
        <v>649</v>
      </c>
      <c r="E4" s="2505" t="s">
        <v>815</v>
      </c>
      <c r="F4" s="2506"/>
      <c r="G4" s="2506"/>
      <c r="H4" s="2506"/>
      <c r="I4" s="2659"/>
      <c r="K4" s="598" t="str">
        <f>IF(ISNUMBER(FIND("比较法",结果表!C4)),"比较法",IF(ISNUMBER(FIND("成本法",结果表!C4)),"成本法",IF(ISNUMBER(FIND("假设开发法",结果表!C4)),"假设开发法",IF(ISNUMBER(FIND("收益法",结果表!C4)),"收益法","基准地价系数修正法"))))</f>
        <v>成本法</v>
      </c>
      <c r="L4" s="598" t="str">
        <f>IF(ISNUMBER(FIND("比较法",结果表!D4)),"比较法",IF(ISNUMBER(FIND("成本法",结果表!D4)),"成本法",IF(ISNUMBER(FIND("假设开发法",结果表!D4)),"假设开发法",IF(ISNUMBER(FIND("收益法",结果表!D4)),"收益法","基准地价系数修正法"))))</f>
        <v>收益法</v>
      </c>
    </row>
    <row r="5" ht="13.5" spans="1:9">
      <c r="A5" s="2507" t="s">
        <v>816</v>
      </c>
      <c r="B5" s="972">
        <v>25</v>
      </c>
      <c r="C5" s="2508"/>
      <c r="D5" s="2509"/>
      <c r="E5" s="2159" t="s">
        <v>817</v>
      </c>
      <c r="F5" s="2510"/>
      <c r="G5" s="2510"/>
      <c r="H5" s="2510"/>
      <c r="I5" s="2485"/>
    </row>
    <row r="6" ht="13.5" spans="1:9">
      <c r="A6" s="2507"/>
      <c r="B6" s="972"/>
      <c r="C6" s="2511"/>
      <c r="D6" s="2509"/>
      <c r="E6" s="2159" t="s">
        <v>818</v>
      </c>
      <c r="F6" s="2510"/>
      <c r="G6" s="2510"/>
      <c r="H6" s="2510"/>
      <c r="I6" s="2485"/>
    </row>
    <row r="7" ht="13.5" spans="1:9">
      <c r="A7" s="2507"/>
      <c r="B7" s="972"/>
      <c r="C7" s="2512"/>
      <c r="D7" s="2509"/>
      <c r="E7" s="2159" t="s">
        <v>819</v>
      </c>
      <c r="F7" s="2510"/>
      <c r="G7" s="2510"/>
      <c r="H7" s="2510"/>
      <c r="I7" s="2485"/>
    </row>
    <row r="8" ht="13.5" spans="1:9">
      <c r="A8" s="2507" t="s">
        <v>820</v>
      </c>
      <c r="B8" s="972">
        <v>15</v>
      </c>
      <c r="C8" s="2508"/>
      <c r="D8" s="2509"/>
      <c r="E8" s="2159" t="s">
        <v>821</v>
      </c>
      <c r="F8" s="2510"/>
      <c r="G8" s="2510"/>
      <c r="H8" s="2510"/>
      <c r="I8" s="2485"/>
    </row>
    <row r="9" ht="13.5" spans="1:9">
      <c r="A9" s="2507"/>
      <c r="B9" s="972"/>
      <c r="C9" s="2512"/>
      <c r="D9" s="2509"/>
      <c r="E9" s="2159" t="s">
        <v>822</v>
      </c>
      <c r="F9" s="2510"/>
      <c r="G9" s="2510"/>
      <c r="H9" s="2510"/>
      <c r="I9" s="2485"/>
    </row>
    <row r="10" ht="13.5" spans="1:9">
      <c r="A10" s="2507" t="s">
        <v>823</v>
      </c>
      <c r="B10" s="972">
        <v>15</v>
      </c>
      <c r="C10" s="2508"/>
      <c r="D10" s="2509"/>
      <c r="E10" s="2159" t="s">
        <v>824</v>
      </c>
      <c r="F10" s="2510"/>
      <c r="G10" s="2510"/>
      <c r="H10" s="2510"/>
      <c r="I10" s="2485"/>
    </row>
    <row r="11" ht="13.5" spans="1:9">
      <c r="A11" s="2507"/>
      <c r="B11" s="972"/>
      <c r="C11" s="2512"/>
      <c r="D11" s="2509"/>
      <c r="E11" s="2159" t="s">
        <v>825</v>
      </c>
      <c r="F11" s="2510"/>
      <c r="G11" s="2510"/>
      <c r="H11" s="2510"/>
      <c r="I11" s="2485"/>
    </row>
    <row r="12" ht="13.5" spans="1:9">
      <c r="A12" s="2507" t="s">
        <v>826</v>
      </c>
      <c r="B12" s="972">
        <v>15</v>
      </c>
      <c r="C12" s="2508"/>
      <c r="D12" s="2509"/>
      <c r="E12" s="2159" t="s">
        <v>827</v>
      </c>
      <c r="F12" s="2510"/>
      <c r="G12" s="2510"/>
      <c r="H12" s="2510"/>
      <c r="I12" s="2485"/>
    </row>
    <row r="13" ht="13.5" spans="1:9">
      <c r="A13" s="2507"/>
      <c r="B13" s="972"/>
      <c r="C13" s="2512"/>
      <c r="D13" s="2509"/>
      <c r="E13" s="2159" t="s">
        <v>828</v>
      </c>
      <c r="F13" s="2510"/>
      <c r="G13" s="2510"/>
      <c r="H13" s="2510"/>
      <c r="I13" s="2485"/>
    </row>
    <row r="14" ht="13.5" spans="1:9">
      <c r="A14" s="2507" t="s">
        <v>829</v>
      </c>
      <c r="B14" s="972">
        <v>30</v>
      </c>
      <c r="C14" s="2508">
        <v>5</v>
      </c>
      <c r="D14" s="2509">
        <v>5</v>
      </c>
      <c r="E14" s="2159" t="s">
        <v>830</v>
      </c>
      <c r="F14" s="2510"/>
      <c r="G14" s="2510"/>
      <c r="H14" s="2510"/>
      <c r="I14" s="2485"/>
    </row>
    <row r="15" ht="13.5" spans="1:9">
      <c r="A15" s="2507"/>
      <c r="B15" s="972"/>
      <c r="C15" s="2511"/>
      <c r="D15" s="2509"/>
      <c r="E15" s="2159" t="s">
        <v>831</v>
      </c>
      <c r="F15" s="2510"/>
      <c r="G15" s="2510"/>
      <c r="H15" s="2510"/>
      <c r="I15" s="2485"/>
    </row>
    <row r="16" ht="13.5" spans="1:9">
      <c r="A16" s="2507"/>
      <c r="B16" s="972"/>
      <c r="C16" s="2512"/>
      <c r="D16" s="2509"/>
      <c r="E16" s="2159" t="s">
        <v>832</v>
      </c>
      <c r="F16" s="2510"/>
      <c r="G16" s="2510"/>
      <c r="H16" s="2510"/>
      <c r="I16" s="2485"/>
    </row>
    <row r="17" ht="14.25" spans="1:13">
      <c r="A17" s="2513" t="s">
        <v>833</v>
      </c>
      <c r="B17" s="2514"/>
      <c r="C17" s="2515">
        <f>SUM(C5:C16)</f>
        <v>5</v>
      </c>
      <c r="D17" s="2515">
        <f>SUM(D5:D16)</f>
        <v>5</v>
      </c>
      <c r="E17" s="642"/>
      <c r="F17" s="642"/>
      <c r="G17" s="642"/>
      <c r="H17" s="642"/>
      <c r="I17" s="642"/>
      <c r="K17" s="2117"/>
      <c r="L17" s="2117" t="s">
        <v>834</v>
      </c>
      <c r="M17" s="2117" t="s">
        <v>835</v>
      </c>
    </row>
    <row r="18" ht="31.9" customHeight="1" spans="1:13">
      <c r="A18" s="2516" t="s">
        <v>836</v>
      </c>
      <c r="B18" s="2517"/>
      <c r="C18" s="2518">
        <f>ROUND(C17/SUM(C17:D17),2)</f>
        <v>0.5</v>
      </c>
      <c r="D18" s="2518">
        <f>1-C18</f>
        <v>0.5</v>
      </c>
      <c r="E18" s="2519" t="s">
        <v>837</v>
      </c>
      <c r="F18" s="2520"/>
      <c r="G18" s="2520"/>
      <c r="H18" s="2520"/>
      <c r="I18" s="2520"/>
      <c r="K18" s="2117" t="s">
        <v>456</v>
      </c>
      <c r="L18" s="2117">
        <f>IF(C1="",'数据-汇总表'!E3,SUMIF(项目类型,C1,'数据-汇总表'!E17:E26)+SUMIF(项目类型,C1,'数据-汇总表'!I17:I26))</f>
        <v>70118.8</v>
      </c>
      <c r="M18" s="2117">
        <f>IF(C1="",'数据-汇总表'!E3,SUMIF(项目类型,C1,'数据-汇总表'!E17:E26))</f>
        <v>70118.8</v>
      </c>
    </row>
    <row r="19" ht="14.25" spans="1:13">
      <c r="A19" s="2521" t="s">
        <v>838</v>
      </c>
      <c r="B19" s="2522" t="s">
        <v>839</v>
      </c>
      <c r="C19" s="2523">
        <f ca="1">SUMIF(INDIRECT("'"&amp;C4&amp;"'"&amp;"!A:A"),结果表!B19,INDIRECT("'"&amp;C4&amp;"'"&amp;"!B:B"))</f>
        <v>40016</v>
      </c>
      <c r="D19" s="1527">
        <f ca="1">SUMIF(INDIRECT("'"&amp;D4&amp;"'"&amp;"!A:A"),结果表!B19,INDIRECT("'"&amp;D4&amp;"'"&amp;"!B:B"))</f>
        <v>44830</v>
      </c>
      <c r="E19" s="2521" t="s">
        <v>840</v>
      </c>
      <c r="F19" s="2522" t="s">
        <v>839</v>
      </c>
      <c r="G19" s="2524">
        <f ca="1">ROUND(C19*$C$18+D19*$D$18,0)</f>
        <v>42423</v>
      </c>
      <c r="H19" s="2525" t="s">
        <v>841</v>
      </c>
      <c r="I19" s="642"/>
      <c r="K19" s="2117" t="s">
        <v>460</v>
      </c>
      <c r="L19" s="2117">
        <f>IF(C1="",'数据-汇总表'!D3,SUMIF(项目类型,C1,'数据-汇总表'!D17:D26)+SUMIF(项目类型,C1,'数据-汇总表'!H17:H27))</f>
        <v>66843.16</v>
      </c>
      <c r="M19" s="2117">
        <f>IF(C1="",'数据-汇总表'!D3,SUMIF(项目类型,C1,'数据-汇总表'!D17:D26))</f>
        <v>66843.16</v>
      </c>
    </row>
    <row r="20" ht="15" spans="1:9">
      <c r="A20" s="2526"/>
      <c r="B20" s="2527" t="s">
        <v>842</v>
      </c>
      <c r="C20" s="1834">
        <f ca="1">SUMIF(INDIRECT("'"&amp;C4&amp;"'"&amp;"!A:A"),结果表!B20,INDIRECT("'"&amp;C4&amp;"'"&amp;"!B:B"))</f>
        <v>5707</v>
      </c>
      <c r="D20" s="1837">
        <f ca="1">SUMIF(INDIRECT("'"&amp;D4&amp;"'"&amp;"!A:A"),结果表!B20,INDIRECT("'"&amp;D4&amp;"'"&amp;"!B:B"))</f>
        <v>6393</v>
      </c>
      <c r="E20" s="2526"/>
      <c r="F20" s="2527" t="s">
        <v>842</v>
      </c>
      <c r="G20" s="2528">
        <f ca="1">ROUND(C20*$C$18+D20*$D$18,0)</f>
        <v>6050</v>
      </c>
      <c r="H20" s="2275" t="s">
        <v>843</v>
      </c>
      <c r="I20" s="642"/>
    </row>
    <row r="21" ht="15" customHeight="1" spans="1:9">
      <c r="A21" s="2448"/>
      <c r="B21" s="2529" t="s">
        <v>844</v>
      </c>
      <c r="C21" s="2530">
        <f ca="1">ROUND(C19*10000/L19,0)</f>
        <v>5987</v>
      </c>
      <c r="D21" s="2531">
        <f ca="1">ROUND(D19*10000/L19,0)</f>
        <v>6707</v>
      </c>
      <c r="E21" s="2448"/>
      <c r="F21" s="2529" t="s">
        <v>844</v>
      </c>
      <c r="G21" s="2532">
        <f ca="1">ROUND(G19*10000/L19,0)</f>
        <v>6347</v>
      </c>
      <c r="H21" s="2533" t="s">
        <v>843</v>
      </c>
      <c r="I21" s="642"/>
    </row>
    <row r="22" ht="15" spans="1:9">
      <c r="A22" s="2534" t="s">
        <v>845</v>
      </c>
      <c r="B22" s="2535"/>
      <c r="C22" s="2536"/>
      <c r="D22" s="2537">
        <f ca="1">IF(C19&lt;D19,D19/C19-1,C19/D19-1)</f>
        <v>0.120301879248301</v>
      </c>
      <c r="E22" s="642"/>
      <c r="F22" s="642"/>
      <c r="G22" s="642"/>
      <c r="H22" s="642"/>
      <c r="I22" s="642"/>
    </row>
    <row r="23" ht="14.25" spans="1:9">
      <c r="A23" s="2494"/>
      <c r="B23" s="2494"/>
      <c r="C23" s="2494"/>
      <c r="D23" s="2494"/>
      <c r="E23" s="642"/>
      <c r="F23" s="642"/>
      <c r="G23" s="642"/>
      <c r="H23" s="642"/>
      <c r="I23" s="642"/>
    </row>
    <row r="24" ht="14.25" spans="1:9">
      <c r="A24" s="2538" t="s">
        <v>846</v>
      </c>
      <c r="B24" s="2522" t="s">
        <v>839</v>
      </c>
      <c r="C24" s="2524">
        <f>IF(B30=0,0,D30)</f>
        <v>0</v>
      </c>
      <c r="D24" s="2539"/>
      <c r="E24" s="642"/>
      <c r="F24" s="642"/>
      <c r="G24" s="642"/>
      <c r="H24" s="642"/>
      <c r="I24" s="642"/>
    </row>
    <row r="25" ht="14.25" spans="1:9">
      <c r="A25" s="2540"/>
      <c r="B25" s="2527" t="s">
        <v>842</v>
      </c>
      <c r="C25" s="2541">
        <f>IF(B30=0,0,C30)</f>
        <v>0</v>
      </c>
      <c r="D25" s="2542"/>
      <c r="E25" s="642"/>
      <c r="F25" s="642"/>
      <c r="G25" s="642"/>
      <c r="H25" s="642"/>
      <c r="I25" s="642"/>
    </row>
    <row r="26" ht="13.5" customHeight="1" spans="1:9">
      <c r="A26" s="2543" t="s">
        <v>847</v>
      </c>
      <c r="B26" s="2544" t="s">
        <v>848</v>
      </c>
      <c r="C26" s="2544" t="s">
        <v>849</v>
      </c>
      <c r="D26" s="2545" t="s">
        <v>850</v>
      </c>
      <c r="E26" s="642"/>
      <c r="F26" s="642"/>
      <c r="G26" s="642"/>
      <c r="H26" s="642"/>
      <c r="I26" s="642"/>
    </row>
    <row r="27" ht="14.25" spans="1:9">
      <c r="A27" s="2543"/>
      <c r="B27" s="2544">
        <v>0</v>
      </c>
      <c r="C27" s="2544">
        <v>0</v>
      </c>
      <c r="D27" s="2545">
        <f>ROUND(C27*B27/10000,0)</f>
        <v>0</v>
      </c>
      <c r="E27" s="642"/>
      <c r="F27" s="642"/>
      <c r="G27" s="642"/>
      <c r="H27" s="642"/>
      <c r="I27" s="642"/>
    </row>
    <row r="28" ht="14.25" spans="1:9">
      <c r="A28" s="2543"/>
      <c r="B28" s="2544"/>
      <c r="C28" s="2544"/>
      <c r="D28" s="2545"/>
      <c r="E28" s="642"/>
      <c r="F28" s="642"/>
      <c r="G28" s="642"/>
      <c r="H28" s="642"/>
      <c r="I28" s="642"/>
    </row>
    <row r="29" ht="14.25" spans="1:9">
      <c r="A29" s="2543"/>
      <c r="B29" s="2544"/>
      <c r="C29" s="2544"/>
      <c r="D29" s="2545"/>
      <c r="E29" s="642"/>
      <c r="F29" s="642"/>
      <c r="G29" s="642"/>
      <c r="H29" s="642"/>
      <c r="I29" s="642"/>
    </row>
    <row r="30" ht="15" spans="1:9">
      <c r="A30" s="2544" t="s">
        <v>851</v>
      </c>
      <c r="B30" s="2544"/>
      <c r="C30" s="2544"/>
      <c r="D30" s="2544"/>
      <c r="E30" s="2546" t="s">
        <v>852</v>
      </c>
      <c r="F30" s="642"/>
      <c r="G30" s="642"/>
      <c r="H30" s="642"/>
      <c r="I30" s="642"/>
    </row>
    <row r="31" s="2488" customFormat="1" ht="26.45" customHeight="1" spans="1:36">
      <c r="A31" s="2547"/>
      <c r="B31" s="2548"/>
      <c r="C31" s="2548"/>
      <c r="D31" s="2548"/>
      <c r="E31" s="2548"/>
      <c r="F31" s="2548"/>
      <c r="G31" s="2548"/>
      <c r="H31" s="2548"/>
      <c r="I31" s="2660" t="s">
        <v>853</v>
      </c>
      <c r="J31" s="2661"/>
      <c r="K31" s="2662"/>
      <c r="L31" s="2662"/>
      <c r="M31" s="2662"/>
      <c r="N31" s="2662"/>
      <c r="O31" s="2662"/>
      <c r="P31" s="2662"/>
      <c r="Q31" s="2662"/>
      <c r="R31" s="2662"/>
      <c r="S31" s="2662"/>
      <c r="T31" s="2662"/>
      <c r="U31" s="2662"/>
      <c r="V31" s="2662"/>
      <c r="W31" s="2662"/>
      <c r="X31" s="2662"/>
      <c r="Y31" s="2662"/>
      <c r="Z31" s="2662"/>
      <c r="AA31" s="2662"/>
      <c r="AB31" s="2696"/>
      <c r="AC31" s="2696"/>
      <c r="AD31" s="2696"/>
      <c r="AE31" s="2696"/>
      <c r="AF31" s="2696"/>
      <c r="AG31" s="2696"/>
      <c r="AH31" s="2696"/>
      <c r="AI31" s="2696"/>
      <c r="AJ31" s="2696"/>
    </row>
    <row r="32" ht="16.5" spans="1:9">
      <c r="A32" s="2549" t="s">
        <v>854</v>
      </c>
      <c r="B32" s="2550"/>
      <c r="C32" s="2551">
        <f ca="1">IF(D32="总价",G19-C24,G20-C25)</f>
        <v>42423</v>
      </c>
      <c r="D32" s="2552" t="s">
        <v>855</v>
      </c>
      <c r="E32" s="642"/>
      <c r="F32" s="642"/>
      <c r="G32" s="642"/>
      <c r="H32" s="642"/>
      <c r="I32" s="642"/>
    </row>
    <row r="33" ht="15" spans="1:9">
      <c r="A33" s="2389" t="s">
        <v>856</v>
      </c>
      <c r="B33" s="2553"/>
      <c r="C33" s="2554" t="s">
        <v>857</v>
      </c>
      <c r="D33" s="2555" t="s">
        <v>814</v>
      </c>
      <c r="E33" s="2556" t="s">
        <v>858</v>
      </c>
      <c r="F33" s="2557" t="str">
        <f>IF(D32="楼面单价","取值（单价）","取值（总价）")</f>
        <v>取值（总价）</v>
      </c>
      <c r="G33" s="642"/>
      <c r="H33" s="642"/>
      <c r="I33" s="642"/>
    </row>
    <row r="34" ht="15" spans="1:9">
      <c r="A34" s="2558"/>
      <c r="B34" s="2559" t="s">
        <v>859</v>
      </c>
      <c r="C34" s="2560">
        <f ca="1">IF(C33="自定义",F34,C32-C35)</f>
        <v>16757</v>
      </c>
      <c r="D34" s="2561">
        <f ca="1">IF(C33="自定义",ROUND(C34/C32,3),IF(C33="收益比率",SUMIF(INDIRECT("'"&amp;D33&amp;"'"&amp;"!b:b"),"土地收益比率",INDIRECT("'"&amp;D33&amp;"'"&amp;"!c:c")),SUMIF(INDIRECT("'"&amp;D33&amp;"'"&amp;"!b:b"),"土地成本比率",INDIRECT("'"&amp;D33&amp;"'"&amp;"!c:c"))))</f>
        <v>0.395</v>
      </c>
      <c r="E34" s="2562" t="s">
        <v>860</v>
      </c>
      <c r="F34" s="2563"/>
      <c r="G34" s="642"/>
      <c r="H34" s="642"/>
      <c r="I34" s="642"/>
    </row>
    <row r="35" ht="15.75" spans="1:9">
      <c r="A35" s="2564"/>
      <c r="B35" s="2565" t="s">
        <v>861</v>
      </c>
      <c r="C35" s="2566">
        <f ca="1">IF(C33="自定义",F35,ROUND(C32*D35,0))</f>
        <v>25666</v>
      </c>
      <c r="D35" s="2567">
        <f ca="1">IF(C33="自定义",ROUND(C35/C32,3),IF(C33="收益比率",SUMIF(INDIRECT("'"&amp;D33&amp;"'"&amp;"!b:b"),"建筑物收益比率",INDIRECT("'"&amp;D33&amp;"'"&amp;"!c:c")),SUMIF(INDIRECT("'"&amp;D33&amp;"'"&amp;"!b:b"),"建筑物成本比率",INDIRECT("'"&amp;D33&amp;"'"&amp;"!c:c"))))</f>
        <v>0.605</v>
      </c>
      <c r="E35" s="2568" t="s">
        <v>862</v>
      </c>
      <c r="F35" s="2569"/>
      <c r="G35" s="642"/>
      <c r="H35" s="642"/>
      <c r="I35" s="642"/>
    </row>
    <row r="36" ht="15.75" spans="1:9">
      <c r="A36" s="2570" t="s">
        <v>863</v>
      </c>
      <c r="B36" s="2571" t="s">
        <v>864</v>
      </c>
      <c r="C36" s="2572"/>
      <c r="D36" s="2573"/>
      <c r="E36" s="2574"/>
      <c r="F36" s="2575"/>
      <c r="G36" s="642"/>
      <c r="H36" s="642"/>
      <c r="I36" s="642"/>
    </row>
    <row r="37" ht="15.75" spans="1:9">
      <c r="A37" s="2576"/>
      <c r="B37" s="2577" t="s">
        <v>865</v>
      </c>
      <c r="C37" s="2578"/>
      <c r="D37" s="2579"/>
      <c r="E37" s="2579"/>
      <c r="F37" s="2575"/>
      <c r="G37" s="642"/>
      <c r="H37" s="642"/>
      <c r="I37" s="642"/>
    </row>
    <row r="38" ht="15.75" spans="1:9">
      <c r="A38" s="2580"/>
      <c r="B38" s="2581" t="s">
        <v>866</v>
      </c>
      <c r="C38" s="2582"/>
      <c r="D38" s="2583" t="s">
        <v>867</v>
      </c>
      <c r="E38" s="2579"/>
      <c r="F38" s="2575"/>
      <c r="G38" s="642"/>
      <c r="H38" s="642"/>
      <c r="I38" s="642"/>
    </row>
    <row r="39" ht="14.25" spans="1:9">
      <c r="A39" s="2526" t="s">
        <v>868</v>
      </c>
      <c r="B39" s="2584" t="s">
        <v>848</v>
      </c>
      <c r="C39" s="2585" t="s">
        <v>849</v>
      </c>
      <c r="D39" s="2585" t="s">
        <v>869</v>
      </c>
      <c r="E39" s="2586" t="s">
        <v>850</v>
      </c>
      <c r="F39" s="2575"/>
      <c r="G39" s="642"/>
      <c r="H39" s="642"/>
      <c r="I39" s="642"/>
    </row>
    <row r="40" ht="14.25" spans="1:9">
      <c r="A40" s="2587" t="s">
        <v>870</v>
      </c>
      <c r="B40" s="2588"/>
      <c r="C40" s="660"/>
      <c r="D40" s="660"/>
      <c r="E40" s="2589"/>
      <c r="F40" s="2575"/>
      <c r="G40" s="642"/>
      <c r="H40" s="642"/>
      <c r="I40" s="642"/>
    </row>
    <row r="41" ht="14.25" spans="1:9">
      <c r="A41" s="2587" t="s">
        <v>871</v>
      </c>
      <c r="B41" s="2588"/>
      <c r="C41" s="660"/>
      <c r="D41" s="660"/>
      <c r="E41" s="2589"/>
      <c r="F41" s="2575"/>
      <c r="G41" s="642"/>
      <c r="H41" s="642"/>
      <c r="I41" s="642"/>
    </row>
    <row r="42" ht="15" spans="1:9">
      <c r="A42" s="2590"/>
      <c r="B42" s="2591"/>
      <c r="C42" s="2592"/>
      <c r="D42" s="2592"/>
      <c r="E42" s="2569"/>
      <c r="F42" s="2575"/>
      <c r="G42" s="642"/>
      <c r="H42" s="642"/>
      <c r="I42" s="642"/>
    </row>
    <row r="43" ht="13.5" spans="1:9">
      <c r="A43" s="2593"/>
      <c r="B43" s="2593"/>
      <c r="C43" s="2593"/>
      <c r="D43" s="2593"/>
      <c r="E43" s="2593"/>
      <c r="F43" s="2594"/>
      <c r="G43" s="2594"/>
      <c r="H43" s="2594"/>
      <c r="I43" s="2663"/>
    </row>
    <row r="44" ht="18.75" spans="1:15">
      <c r="A44" s="2595" t="s">
        <v>872</v>
      </c>
      <c r="B44" s="2596"/>
      <c r="C44" s="2596"/>
      <c r="D44" s="2597"/>
      <c r="E44" s="2597"/>
      <c r="F44" s="2598"/>
      <c r="G44" s="2598"/>
      <c r="H44" s="2598"/>
      <c r="I44" s="2598"/>
      <c r="J44" s="2664" t="s">
        <v>873</v>
      </c>
      <c r="K44" s="2665"/>
      <c r="L44" s="2665"/>
      <c r="M44" s="2665"/>
      <c r="N44" s="2665"/>
      <c r="O44" s="2665"/>
    </row>
    <row r="45" ht="14.25" customHeight="1" spans="1:15">
      <c r="A45" s="2599" t="s">
        <v>874</v>
      </c>
      <c r="B45" s="2600"/>
      <c r="C45" s="2601"/>
      <c r="D45" s="2116">
        <f ca="1">ROUND(H101*F45,0)</f>
        <v>42423</v>
      </c>
      <c r="E45" s="2602" t="s">
        <v>875</v>
      </c>
      <c r="F45" s="2603">
        <v>1</v>
      </c>
      <c r="G45" s="2604" t="s">
        <v>876</v>
      </c>
      <c r="H45" s="642"/>
      <c r="I45" s="642"/>
      <c r="J45" s="2666" t="s">
        <v>877</v>
      </c>
      <c r="K45" s="2666"/>
      <c r="L45" s="2666"/>
      <c r="M45" s="2666"/>
      <c r="N45" s="2666"/>
      <c r="O45" s="2666"/>
    </row>
    <row r="46" ht="14.25" customHeight="1" spans="1:15">
      <c r="A46" s="2605" t="s">
        <v>878</v>
      </c>
      <c r="B46" s="2606"/>
      <c r="C46" s="2606"/>
      <c r="D46" s="2606"/>
      <c r="E46" s="2606"/>
      <c r="F46" s="2606"/>
      <c r="G46" s="2607"/>
      <c r="H46" s="2608"/>
      <c r="I46" s="643"/>
      <c r="J46" s="1190">
        <v>1</v>
      </c>
      <c r="K46" s="2667" t="s">
        <v>879</v>
      </c>
      <c r="L46" s="2667"/>
      <c r="M46" s="2668"/>
      <c r="N46" s="2668"/>
      <c r="O46" s="2668"/>
    </row>
    <row r="47" ht="12" customHeight="1" spans="1:15">
      <c r="A47" s="2609" t="s">
        <v>880</v>
      </c>
      <c r="B47" s="2610"/>
      <c r="C47" s="2611"/>
      <c r="D47" s="2169" t="s">
        <v>881</v>
      </c>
      <c r="E47" s="2117" t="s">
        <v>882</v>
      </c>
      <c r="F47" s="2612" t="s">
        <v>883</v>
      </c>
      <c r="G47" s="2613" t="s">
        <v>884</v>
      </c>
      <c r="H47" s="2614"/>
      <c r="I47" s="643"/>
      <c r="J47" s="1190">
        <v>2</v>
      </c>
      <c r="K47" s="2667" t="s">
        <v>885</v>
      </c>
      <c r="L47" s="2667"/>
      <c r="M47" s="2669">
        <f>'数据-取费表'!B2</f>
        <v>45510</v>
      </c>
      <c r="N47" s="2669"/>
      <c r="O47" s="2669"/>
    </row>
    <row r="48" ht="24.75" spans="1:15">
      <c r="A48" s="2615" t="s">
        <v>886</v>
      </c>
      <c r="B48" s="2173"/>
      <c r="C48" s="2173"/>
      <c r="D48" s="2273">
        <f ca="1">IF(H48="情况1",0,IF(H48="情况2",D52,IF(H48="情况3",D53,IF(H48="情况4",D54))))</f>
        <v>2222</v>
      </c>
      <c r="E48" s="2173" t="str">
        <f>IF(H48="情况4","(销售额-原购置价)×税（费）率","销售额×税（费）率")</f>
        <v>销售额×税（费）率</v>
      </c>
      <c r="F48" s="2616">
        <f>IF(H48="情况1","免征",'数据-取费表'!B41)</f>
        <v>0.055</v>
      </c>
      <c r="G48" s="2617" t="s">
        <v>887</v>
      </c>
      <c r="H48" s="2618" t="s">
        <v>888</v>
      </c>
      <c r="I48" s="2608"/>
      <c r="J48" s="1190">
        <v>3</v>
      </c>
      <c r="K48" s="2667" t="s">
        <v>889</v>
      </c>
      <c r="L48" s="2667"/>
      <c r="M48" s="2670">
        <f ca="1">H101</f>
        <v>42423</v>
      </c>
      <c r="N48" s="2670"/>
      <c r="O48" s="2670"/>
    </row>
    <row r="49" ht="25.5" customHeight="1" spans="1:15">
      <c r="A49" s="2615" t="s">
        <v>890</v>
      </c>
      <c r="B49" s="2151" t="s">
        <v>891</v>
      </c>
      <c r="C49" s="2151"/>
      <c r="D49" s="2619">
        <v>0</v>
      </c>
      <c r="E49" s="2179" t="s">
        <v>892</v>
      </c>
      <c r="F49" s="2620" t="s">
        <v>124</v>
      </c>
      <c r="G49" s="2621"/>
      <c r="H49" s="2622" t="s">
        <v>893</v>
      </c>
      <c r="I49" s="2671"/>
      <c r="J49" s="1190">
        <v>4</v>
      </c>
      <c r="K49" s="2667" t="str">
        <f>IF(项目基本情况!E8="房地产抵押价值","房地产抵押价值","抵押担保权已注销时的房地产抵押价值")</f>
        <v>房地产抵押价值</v>
      </c>
      <c r="L49" s="2667"/>
      <c r="M49" s="2670">
        <f ca="1">IF(项目基本情况!E8="房地产抵押价值",H107,H109)</f>
        <v>42423</v>
      </c>
      <c r="N49" s="2670"/>
      <c r="O49" s="2670"/>
    </row>
    <row r="50" ht="25.5" customHeight="1" spans="1:15">
      <c r="A50" s="2623"/>
      <c r="B50" s="2151" t="s">
        <v>894</v>
      </c>
      <c r="C50" s="2151"/>
      <c r="D50" s="2624"/>
      <c r="E50" s="2194"/>
      <c r="F50" s="2620"/>
      <c r="G50" s="2625"/>
      <c r="H50" s="2626" t="s">
        <v>895</v>
      </c>
      <c r="I50" s="2671"/>
      <c r="J50" s="2666" t="s">
        <v>896</v>
      </c>
      <c r="K50" s="2666"/>
      <c r="L50" s="2666"/>
      <c r="M50" s="2666"/>
      <c r="N50" s="2666"/>
      <c r="O50" s="2666"/>
    </row>
    <row r="51" ht="20.45" customHeight="1" spans="1:15">
      <c r="A51" s="2627"/>
      <c r="B51" s="2151" t="s">
        <v>897</v>
      </c>
      <c r="C51" s="2151"/>
      <c r="D51" s="2169"/>
      <c r="E51" s="2183"/>
      <c r="F51" s="2620"/>
      <c r="G51" s="2628"/>
      <c r="H51" s="2626" t="s">
        <v>898</v>
      </c>
      <c r="I51" s="2671"/>
      <c r="J51" s="2667" t="s">
        <v>899</v>
      </c>
      <c r="K51" s="2667" t="s">
        <v>900</v>
      </c>
      <c r="L51" s="2667"/>
      <c r="M51" s="2667" t="s">
        <v>901</v>
      </c>
      <c r="N51" s="2667" t="s">
        <v>902</v>
      </c>
      <c r="O51" s="2667" t="s">
        <v>903</v>
      </c>
    </row>
    <row r="52" ht="24" customHeight="1" spans="1:16">
      <c r="A52" s="2629" t="s">
        <v>904</v>
      </c>
      <c r="B52" s="2151" t="s">
        <v>905</v>
      </c>
      <c r="C52" s="2151"/>
      <c r="D52" s="2169">
        <f ca="1">ROUND(D45*'数据-取费表'!B41/(1+'数据-取费表'!C42),0)</f>
        <v>2222</v>
      </c>
      <c r="E52" s="2173" t="s">
        <v>906</v>
      </c>
      <c r="F52" s="2630">
        <f>'数据-取费表'!B41</f>
        <v>0.055</v>
      </c>
      <c r="G52" s="2631"/>
      <c r="H52" s="2288"/>
      <c r="I52" s="2672"/>
      <c r="J52" s="1190">
        <v>1</v>
      </c>
      <c r="K52" s="1190" t="s">
        <v>907</v>
      </c>
      <c r="L52" s="1190"/>
      <c r="M52" s="2673">
        <f ca="1">D48</f>
        <v>2222</v>
      </c>
      <c r="N52" s="1190" t="str">
        <f>E48</f>
        <v>销售额×税（费）率</v>
      </c>
      <c r="O52" s="2674">
        <f>F48</f>
        <v>0.055</v>
      </c>
      <c r="P52" s="597">
        <f ca="1">M52</f>
        <v>2222</v>
      </c>
    </row>
    <row r="53" ht="12" customHeight="1" spans="1:16">
      <c r="A53" s="2629" t="s">
        <v>908</v>
      </c>
      <c r="B53" s="2150" t="s">
        <v>909</v>
      </c>
      <c r="C53" s="2632"/>
      <c r="D53" s="2169">
        <f ca="1">ROUND(D45*'数据-取费表'!B41/(1+'数据-取费表'!C42),0)</f>
        <v>2222</v>
      </c>
      <c r="E53" s="2173" t="s">
        <v>906</v>
      </c>
      <c r="F53" s="2630">
        <f>'数据-取费表'!B41</f>
        <v>0.055</v>
      </c>
      <c r="G53" s="2631"/>
      <c r="H53" s="2288"/>
      <c r="I53" s="2672"/>
      <c r="J53" s="1190">
        <v>2</v>
      </c>
      <c r="K53" s="1190" t="s">
        <v>910</v>
      </c>
      <c r="L53" s="1190"/>
      <c r="M53" s="2673">
        <f ca="1" t="shared" ref="M53:O54" si="0">D55</f>
        <v>8</v>
      </c>
      <c r="N53" s="1190" t="str">
        <f t="shared" si="0"/>
        <v>销售额×税（费）率</v>
      </c>
      <c r="O53" s="2674">
        <f t="shared" si="0"/>
        <v>0.0002</v>
      </c>
      <c r="P53" s="597">
        <f ca="1">M53</f>
        <v>8</v>
      </c>
    </row>
    <row r="54" ht="12" customHeight="1" spans="1:16">
      <c r="A54" s="2629" t="s">
        <v>911</v>
      </c>
      <c r="B54" s="2150" t="s">
        <v>912</v>
      </c>
      <c r="C54" s="2632"/>
      <c r="D54" s="2169">
        <f ca="1">C68</f>
        <v>2222</v>
      </c>
      <c r="E54" s="2183" t="s">
        <v>913</v>
      </c>
      <c r="F54" s="2630">
        <f>'数据-取费表'!B41</f>
        <v>0.055</v>
      </c>
      <c r="G54" s="2631"/>
      <c r="H54" s="2633"/>
      <c r="I54" s="2672"/>
      <c r="J54" s="1190">
        <v>3</v>
      </c>
      <c r="K54" s="1190" t="s">
        <v>914</v>
      </c>
      <c r="L54" s="1190"/>
      <c r="M54" s="2673">
        <f ca="1" t="shared" si="0"/>
        <v>2424</v>
      </c>
      <c r="N54" s="1190" t="str">
        <f t="shared" si="0"/>
        <v>增值额×税（费）率</v>
      </c>
      <c r="O54" s="2675" t="str">
        <f t="shared" si="0"/>
        <v>——</v>
      </c>
      <c r="P54" s="597">
        <f ca="1">ROUND(M49/(1.05)*0.05,0)</f>
        <v>2020</v>
      </c>
    </row>
    <row r="55" ht="24" customHeight="1" spans="1:15">
      <c r="A55" s="2629" t="s">
        <v>915</v>
      </c>
      <c r="B55" s="2173"/>
      <c r="C55" s="2173"/>
      <c r="D55" s="2273">
        <f ca="1">IF(H55="个人住宅",0,ROUND(D45*I55,0))</f>
        <v>8</v>
      </c>
      <c r="E55" s="2173" t="s">
        <v>916</v>
      </c>
      <c r="F55" s="2630">
        <f>IF(H55="正常",I55,"免征")</f>
        <v>0.0002</v>
      </c>
      <c r="G55" s="2631"/>
      <c r="H55" s="2618" t="s">
        <v>917</v>
      </c>
      <c r="I55" s="2676">
        <f>'数据-取费表'!B49</f>
        <v>0.0002</v>
      </c>
      <c r="J55" s="1190" t="str">
        <f>IF(H59="非个人房产","",4)</f>
        <v/>
      </c>
      <c r="K55" s="1190" t="str">
        <f>IF(H59="非个人房产","——","个人所得税")</f>
        <v>——</v>
      </c>
      <c r="L55" s="1190"/>
      <c r="M55" s="2677" t="str">
        <f ca="1">D59</f>
        <v>——</v>
      </c>
      <c r="N55" s="1171" t="str">
        <f>E59</f>
        <v>——</v>
      </c>
      <c r="O55" s="2678" t="str">
        <f>F59</f>
        <v>——</v>
      </c>
    </row>
    <row r="56" ht="24.75" spans="1:15">
      <c r="A56" s="2629" t="s">
        <v>918</v>
      </c>
      <c r="B56" s="2173"/>
      <c r="C56" s="2173"/>
      <c r="D56" s="2273">
        <f ca="1">IF(H56="个人住宅",D57,D58)</f>
        <v>2424</v>
      </c>
      <c r="E56" s="2173" t="s">
        <v>919</v>
      </c>
      <c r="F56" s="2630" t="str">
        <f>IF(H56="正常",F58,"免征")</f>
        <v>——</v>
      </c>
      <c r="G56" s="2634" t="s">
        <v>920</v>
      </c>
      <c r="H56" s="2635" t="s">
        <v>917</v>
      </c>
      <c r="I56" s="2646"/>
      <c r="J56" s="1190" t="str">
        <f>IF(项目基本情况!K6="上海银行",IF(J55="",4,J55+1),"")</f>
        <v/>
      </c>
      <c r="K56" s="2273" t="str">
        <f>IF(项目基本情况!K6="上海银行","其他处置费用","")</f>
        <v/>
      </c>
      <c r="L56" s="2416"/>
      <c r="M56" s="2673" t="str">
        <f ca="1">IF(项目基本情况!K6="上海银行",M69,"")</f>
        <v/>
      </c>
      <c r="N56" s="2273" t="str">
        <f>IF(项目基本情况!K6="上海银行","包含处置中涉及的律师、诉讼、拍卖、评估等费用","")</f>
        <v/>
      </c>
      <c r="O56" s="2123"/>
    </row>
    <row r="57" ht="13.5" spans="1:16">
      <c r="A57" s="2629" t="s">
        <v>890</v>
      </c>
      <c r="B57" s="2150" t="s">
        <v>921</v>
      </c>
      <c r="C57" s="2632"/>
      <c r="D57" s="2619">
        <v>0</v>
      </c>
      <c r="E57" s="2179" t="s">
        <v>892</v>
      </c>
      <c r="F57" s="2117"/>
      <c r="G57" s="2631"/>
      <c r="H57" s="2636"/>
      <c r="I57" s="2646"/>
      <c r="J57" s="1190">
        <f>IF(AND(J55="",J56=""),4,IF(项目基本情况!K6="上海银行",结果表!J56+1,结果表!J55+1))</f>
        <v>4</v>
      </c>
      <c r="K57" s="1190" t="s">
        <v>922</v>
      </c>
      <c r="L57" s="2679" t="s">
        <v>923</v>
      </c>
      <c r="M57" s="2680"/>
      <c r="N57" s="2681">
        <f ca="1">SUMIF(M52:M56,"&lt;9e307")</f>
        <v>4654</v>
      </c>
      <c r="O57" s="2682"/>
      <c r="P57" s="2683">
        <f ca="1">P52+P53+P54</f>
        <v>4250</v>
      </c>
    </row>
    <row r="58" ht="24.75" spans="1:15">
      <c r="A58" s="2629" t="s">
        <v>904</v>
      </c>
      <c r="B58" s="2150" t="s">
        <v>924</v>
      </c>
      <c r="C58" s="2151"/>
      <c r="D58" s="2273">
        <f ca="1">IF(H58="转让取得",C81,C97)</f>
        <v>2424</v>
      </c>
      <c r="E58" s="2173" t="s">
        <v>919</v>
      </c>
      <c r="F58" s="2117" t="s">
        <v>124</v>
      </c>
      <c r="G58" s="2631"/>
      <c r="H58" s="2635" t="s">
        <v>925</v>
      </c>
      <c r="I58" s="2646"/>
      <c r="J58" s="1190"/>
      <c r="K58" s="1190"/>
      <c r="L58" s="2679" t="s">
        <v>926</v>
      </c>
      <c r="M58" s="2684"/>
      <c r="N58" s="2685" t="str">
        <f ca="1">NUMBERSTRING(INT(N57*10000),2)&amp;"元整"</f>
        <v>肆仟陆佰伍拾肆万元整</v>
      </c>
      <c r="O58" s="2686"/>
    </row>
    <row r="59" ht="24.75" spans="1:16">
      <c r="A59" s="2637" t="s">
        <v>927</v>
      </c>
      <c r="B59" s="2638"/>
      <c r="C59" s="2638"/>
      <c r="D59" s="2639" t="str">
        <f ca="1">IF(H59="非个人房产","——",IF(H59="个人住宅（满五唯一有凭证）",0,IF(H59="个人其他（无凭证）",ROUND(D45*F59,0),ROUND(C67*F59,0))))</f>
        <v>——</v>
      </c>
      <c r="E59" s="2640" t="str">
        <f>IF(H59="非个人房产","——",IF(H59="个人其他（无凭证）","销售额×税（费）率",IF(H59="个人住宅（满五唯一有凭证）","免征","差额计税")))</f>
        <v>——</v>
      </c>
      <c r="F59" s="2641" t="str">
        <f>IF(OR(H59="非个人房产",H59="个人住宅（满五唯一有凭证）"),"——",IF(H59="个人其他（有凭证）",20%,1%))</f>
        <v>——</v>
      </c>
      <c r="G59" s="2642" t="s">
        <v>920</v>
      </c>
      <c r="H59" s="2643" t="s">
        <v>928</v>
      </c>
      <c r="I59" s="2687" t="s">
        <v>929</v>
      </c>
      <c r="J59" s="1171">
        <f>J57+1</f>
        <v>5</v>
      </c>
      <c r="K59" s="1190" t="s">
        <v>930</v>
      </c>
      <c r="L59" s="1190" t="s">
        <v>923</v>
      </c>
      <c r="M59" s="2688"/>
      <c r="N59" s="2689">
        <f ca="1">M49-N57</f>
        <v>37769</v>
      </c>
      <c r="O59" s="2690"/>
      <c r="P59" s="597">
        <f ca="1">M49-P57</f>
        <v>38173</v>
      </c>
    </row>
    <row r="60" ht="12" customHeight="1" spans="1:15">
      <c r="A60" s="2644"/>
      <c r="B60" s="2494"/>
      <c r="C60" s="2494"/>
      <c r="D60" s="2494"/>
      <c r="E60" s="2645"/>
      <c r="F60" s="2646"/>
      <c r="G60" s="2646"/>
      <c r="H60" s="2647"/>
      <c r="I60" s="642"/>
      <c r="J60" s="1176"/>
      <c r="K60" s="1190"/>
      <c r="L60" s="2679" t="s">
        <v>926</v>
      </c>
      <c r="M60" s="2684"/>
      <c r="N60" s="2685" t="str">
        <f ca="1">NUMBERSTRING(INT(N59*10000),2)&amp;"元整"</f>
        <v>叁亿柒仟柒佰陆拾玖万元整</v>
      </c>
      <c r="O60" s="2686"/>
    </row>
    <row r="61" ht="14.25" spans="1:15">
      <c r="A61" s="2648" t="s">
        <v>931</v>
      </c>
      <c r="B61" s="2648"/>
      <c r="C61" s="2648"/>
      <c r="D61" s="2648"/>
      <c r="E61" s="2648"/>
      <c r="F61" s="2646"/>
      <c r="G61" s="2646"/>
      <c r="H61" s="2647"/>
      <c r="I61" s="642"/>
      <c r="J61" s="1190">
        <f>J59+1</f>
        <v>6</v>
      </c>
      <c r="K61" s="1190" t="s">
        <v>932</v>
      </c>
      <c r="L61" s="1190"/>
      <c r="M61" s="2691"/>
      <c r="N61" s="2692">
        <f ca="1">ROUND(N59*10000/'数据-汇总表'!E3,0)</f>
        <v>5386</v>
      </c>
      <c r="O61" s="2693"/>
    </row>
    <row r="62" ht="13.5" spans="1:9">
      <c r="A62" s="2649" t="s">
        <v>933</v>
      </c>
      <c r="B62" s="1142"/>
      <c r="C62" s="1142"/>
      <c r="D62" s="1142" t="s">
        <v>934</v>
      </c>
      <c r="E62" s="2650" t="s">
        <v>884</v>
      </c>
      <c r="F62" s="2646"/>
      <c r="G62" s="2646"/>
      <c r="H62" s="2647"/>
      <c r="I62" s="642"/>
    </row>
    <row r="63" ht="13.5" spans="1:35">
      <c r="A63" s="2651" t="s">
        <v>935</v>
      </c>
      <c r="B63" s="1201" t="s">
        <v>936</v>
      </c>
      <c r="C63" s="2652">
        <f ca="1">ROUND((C64+C65)/(1+'数据-取费表'!C42),0)</f>
        <v>40403</v>
      </c>
      <c r="D63" s="1201"/>
      <c r="E63" s="2653"/>
      <c r="F63" s="2646"/>
      <c r="G63" s="2646"/>
      <c r="H63" s="2647"/>
      <c r="I63" s="642"/>
      <c r="J63" s="2694" t="s">
        <v>937</v>
      </c>
      <c r="K63" s="2694" t="s">
        <v>938</v>
      </c>
      <c r="L63" s="2694">
        <f ca="1">IF(M49&gt;10000,M49*0.5%,IF(AND(M49&gt;1000,M49&lt;=10000),M49*1%,IF(AND(M49&gt;100,M49&lt;=1000),M49*3%,IF(AND(M49&gt;10,M49&lt;=100),M49*5%,M49*8%))))</f>
        <v>212.115</v>
      </c>
      <c r="M63" s="2117">
        <f ca="1">ROUND(L63,1)</f>
        <v>212.1</v>
      </c>
      <c r="N63" s="2695"/>
      <c r="Z63" s="2491"/>
      <c r="AI63" s="2492"/>
    </row>
    <row r="64" ht="14.25" customHeight="1" spans="1:35">
      <c r="A64" s="2654" t="s">
        <v>939</v>
      </c>
      <c r="B64" s="1125" t="s">
        <v>940</v>
      </c>
      <c r="C64" s="2655">
        <f ca="1">D45</f>
        <v>42423</v>
      </c>
      <c r="D64" s="1125" t="s">
        <v>124</v>
      </c>
      <c r="E64" s="2656"/>
      <c r="F64" s="2646"/>
      <c r="G64" s="2646"/>
      <c r="H64" s="2647"/>
      <c r="I64" s="642"/>
      <c r="J64" s="2694"/>
      <c r="K64" s="2694" t="s">
        <v>941</v>
      </c>
      <c r="L64" s="2694">
        <f ca="1">IF(M49&gt;2000,M49*0.5%,IF(AND(M49&gt;1000,M49&lt;=2000),M49*0.6%,IF(AND(M49&gt;500,M49&lt;=1000),M49*0.7%,IF(AND(M49&gt;200,M49&lt;=500),M49*0.8%,IF(AND(M49&gt;100,M49&lt;=200),M49*0.9%,IF(AND(M49&gt;50,M49&lt;=100),M49*1%,IF(AND(M49&gt;20,M49&lt;=50),M49*1.5%,IF(AND(M49&gt;10,M49&lt;=20),M49*2%,IF(AND(M49&gt;1,M49&lt;=10),M49*2.5%)))))))))</f>
        <v>212.115</v>
      </c>
      <c r="M64" s="2117">
        <f ca="1" t="shared" ref="M64:M65" si="1">ROUND(L64,1)</f>
        <v>212.1</v>
      </c>
      <c r="N64" s="2288" t="s">
        <v>942</v>
      </c>
      <c r="Z64" s="2491"/>
      <c r="AI64" s="2492"/>
    </row>
    <row r="65" ht="14.25" customHeight="1" spans="1:35">
      <c r="A65" s="2654" t="s">
        <v>943</v>
      </c>
      <c r="B65" s="1125" t="s">
        <v>944</v>
      </c>
      <c r="C65" s="2697"/>
      <c r="D65" s="1125"/>
      <c r="E65" s="2656"/>
      <c r="F65" s="2646"/>
      <c r="G65" s="2646"/>
      <c r="H65" s="2647"/>
      <c r="I65" s="642"/>
      <c r="J65" s="2694"/>
      <c r="K65" s="2694" t="s">
        <v>945</v>
      </c>
      <c r="L65" s="2694">
        <f ca="1">IF(M49&gt;1000,M49*0.1%,IF(AND(M49&gt;500,M49&lt;=1000),M49*0.5%,IF(AND(M49&gt;50,M49&lt;=500),M49*1%,IF(AND(M49&gt;1,M49&lt;=50),M49*1.5%))))</f>
        <v>42.423</v>
      </c>
      <c r="M65" s="2117">
        <f ca="1" t="shared" si="1"/>
        <v>42.4</v>
      </c>
      <c r="N65" s="2288" t="s">
        <v>942</v>
      </c>
      <c r="Z65" s="2491"/>
      <c r="AI65" s="2492"/>
    </row>
    <row r="66" ht="14.25" customHeight="1" spans="1:35">
      <c r="A66" s="2651" t="s">
        <v>946</v>
      </c>
      <c r="B66" s="2698" t="s">
        <v>947</v>
      </c>
      <c r="C66" s="2699"/>
      <c r="D66" s="2698" t="s">
        <v>124</v>
      </c>
      <c r="E66" s="2700" t="s">
        <v>948</v>
      </c>
      <c r="F66" s="2646"/>
      <c r="G66" s="2646"/>
      <c r="H66" s="2647"/>
      <c r="I66" s="642"/>
      <c r="J66" s="2694"/>
      <c r="K66" s="2694" t="s">
        <v>949</v>
      </c>
      <c r="L66" s="2694">
        <f ca="1">M49*0.5%</f>
        <v>212.115</v>
      </c>
      <c r="M66" s="2117">
        <f ca="1">IF(L66&gt;0.5,0.5,ROUND(L66,0))</f>
        <v>0.5</v>
      </c>
      <c r="N66" s="2288" t="s">
        <v>950</v>
      </c>
      <c r="Z66" s="2491"/>
      <c r="AI66" s="2492"/>
    </row>
    <row r="67" ht="14.25" customHeight="1" spans="1:35">
      <c r="A67" s="2651" t="s">
        <v>951</v>
      </c>
      <c r="B67" s="2698" t="s">
        <v>952</v>
      </c>
      <c r="C67" s="2701">
        <f ca="1">C63-C66</f>
        <v>40403</v>
      </c>
      <c r="D67" s="1125" t="s">
        <v>124</v>
      </c>
      <c r="E67" s="2656"/>
      <c r="F67" s="2646"/>
      <c r="G67" s="2646"/>
      <c r="H67" s="2647"/>
      <c r="I67" s="642"/>
      <c r="J67" s="2694"/>
      <c r="K67" s="2694" t="s">
        <v>953</v>
      </c>
      <c r="L67" s="2694">
        <f ca="1">IF(M49&gt;=10000,(8.25+(M49-10000)*0.01%),IF(AND(M49&gt;=8000,M49&lt;10000),(7.85+(M49-8000)*0.02%),IF(AND(M49&gt;=5000,M49&lt;8000),(6.65+(M49-5000)*0.04%),IF(AND(M49&gt;=2000,M49&lt;5000),(4.25+(PM49-2000)*0.08%),IF(AND(M49&gt;=1000,M49&lt;2000),(2.75+(M49-1000)*0.15%),IF(AND(M49&gt;=100,M49&lt;1000),(0.5+(M49-100)*0.25%),IF(AND(M49&gt;0,M49&lt;100),M49*0.5%)))))))</f>
        <v>11.4923</v>
      </c>
      <c r="M67" s="2117">
        <f ca="1">ROUND(L67*0.9,1)</f>
        <v>10.3</v>
      </c>
      <c r="N67" s="2695"/>
      <c r="Z67" s="2491"/>
      <c r="AI67" s="2492"/>
    </row>
    <row r="68" ht="14.25" customHeight="1" spans="1:35">
      <c r="A68" s="2702" t="s">
        <v>954</v>
      </c>
      <c r="B68" s="2703" t="s">
        <v>955</v>
      </c>
      <c r="C68" s="2704">
        <f ca="1">IF(C67&lt;=0,0,ROUND(C67*D68,0))</f>
        <v>2222</v>
      </c>
      <c r="D68" s="1393">
        <f>'数据-取费表'!B41</f>
        <v>0.055</v>
      </c>
      <c r="E68" s="2705"/>
      <c r="F68" s="2646"/>
      <c r="G68" s="2646"/>
      <c r="H68" s="2647"/>
      <c r="I68" s="642"/>
      <c r="J68" s="2694"/>
      <c r="K68" s="2694" t="s">
        <v>956</v>
      </c>
      <c r="L68" s="2694">
        <f ca="1">IF(M49&gt;10000,M49*0.5%,IF(AND(M49&gt;5000,M49&lt;=10000),M49*1%,IF(AND(M49&gt;1000,M49&lt;=5000),M49*2%,IF(AND(M49&gt;200,M49&lt;=1000),M49*3%,M49*5%))))</f>
        <v>212.115</v>
      </c>
      <c r="M68" s="2117">
        <f ca="1">ROUND(L68,1)</f>
        <v>212.1</v>
      </c>
      <c r="N68" s="2695"/>
      <c r="Z68" s="2491"/>
      <c r="AI68" s="2492"/>
    </row>
    <row r="69" s="2489" customFormat="1" ht="16.5" customHeight="1" spans="1:34">
      <c r="A69" s="2706"/>
      <c r="B69" s="2707"/>
      <c r="C69" s="2708"/>
      <c r="D69" s="1310"/>
      <c r="E69" s="2709"/>
      <c r="F69" s="2645"/>
      <c r="G69" s="2645"/>
      <c r="H69" s="2593"/>
      <c r="I69" s="2494"/>
      <c r="J69" s="2694"/>
      <c r="K69" s="2694" t="s">
        <v>957</v>
      </c>
      <c r="L69" s="2694"/>
      <c r="M69" s="2117">
        <f ca="1">ROUND(SUM(M63:M68),0)</f>
        <v>690</v>
      </c>
      <c r="N69" s="2807">
        <f ca="1">M69/M49</f>
        <v>0.0162647620394597</v>
      </c>
      <c r="O69" s="597"/>
      <c r="P69" s="597"/>
      <c r="Q69" s="597"/>
      <c r="R69" s="597"/>
      <c r="S69" s="597"/>
      <c r="T69" s="597"/>
      <c r="U69" s="597"/>
      <c r="V69" s="597"/>
      <c r="W69" s="597"/>
      <c r="X69" s="597"/>
      <c r="Y69" s="597"/>
      <c r="Z69" s="2491"/>
      <c r="AA69" s="2491"/>
      <c r="AB69" s="2491"/>
      <c r="AC69" s="2491"/>
      <c r="AD69" s="2491"/>
      <c r="AE69" s="2491"/>
      <c r="AF69" s="2491"/>
      <c r="AG69" s="2491"/>
      <c r="AH69" s="2491"/>
    </row>
    <row r="70" s="2490" customFormat="1" ht="15" spans="1:35">
      <c r="A70" s="2710" t="s">
        <v>958</v>
      </c>
      <c r="B70" s="2711"/>
      <c r="C70" s="2711"/>
      <c r="D70" s="2711"/>
      <c r="E70" s="2711"/>
      <c r="F70" s="2711"/>
      <c r="G70" s="2711"/>
      <c r="H70" s="2711"/>
      <c r="I70" s="2808"/>
      <c r="J70" s="2809"/>
      <c r="K70" s="2809"/>
      <c r="L70" s="2809"/>
      <c r="M70" s="2809"/>
      <c r="N70" s="2810"/>
      <c r="O70" s="2810"/>
      <c r="P70" s="2810"/>
      <c r="Q70" s="2810"/>
      <c r="R70" s="2810"/>
      <c r="S70" s="2810"/>
      <c r="T70" s="2810"/>
      <c r="U70" s="2810"/>
      <c r="V70" s="2810"/>
      <c r="W70" s="2810"/>
      <c r="X70" s="2810"/>
      <c r="Y70" s="2810"/>
      <c r="Z70" s="2810"/>
      <c r="AA70" s="2817"/>
      <c r="AB70" s="2817"/>
      <c r="AC70" s="2817"/>
      <c r="AD70" s="2817"/>
      <c r="AE70" s="2817"/>
      <c r="AF70" s="2817"/>
      <c r="AG70" s="2817"/>
      <c r="AH70" s="2817"/>
      <c r="AI70" s="2817"/>
    </row>
    <row r="71" s="2490" customFormat="1" ht="14.25" spans="1:35">
      <c r="A71" s="2649" t="s">
        <v>933</v>
      </c>
      <c r="B71" s="1142"/>
      <c r="C71" s="1142"/>
      <c r="D71" s="1142" t="s">
        <v>934</v>
      </c>
      <c r="E71" s="2712" t="s">
        <v>884</v>
      </c>
      <c r="F71" s="2713"/>
      <c r="G71" s="2713"/>
      <c r="H71" s="2714"/>
      <c r="I71" s="2811"/>
      <c r="J71" s="2809"/>
      <c r="K71" s="2809"/>
      <c r="L71" s="2809"/>
      <c r="M71" s="2809"/>
      <c r="N71" s="2810"/>
      <c r="O71" s="2810"/>
      <c r="P71" s="2810"/>
      <c r="Q71" s="2810"/>
      <c r="R71" s="2810"/>
      <c r="S71" s="2810"/>
      <c r="T71" s="2810"/>
      <c r="U71" s="2810"/>
      <c r="V71" s="2810"/>
      <c r="W71" s="2810"/>
      <c r="X71" s="2810"/>
      <c r="Y71" s="2810"/>
      <c r="Z71" s="2810"/>
      <c r="AA71" s="2817"/>
      <c r="AB71" s="2817"/>
      <c r="AC71" s="2817"/>
      <c r="AD71" s="2817"/>
      <c r="AE71" s="2817"/>
      <c r="AF71" s="2817"/>
      <c r="AG71" s="2817"/>
      <c r="AH71" s="2817"/>
      <c r="AI71" s="2817"/>
    </row>
    <row r="72" s="2490" customFormat="1" ht="14.25" spans="1:35">
      <c r="A72" s="2651" t="s">
        <v>935</v>
      </c>
      <c r="B72" s="2698" t="s">
        <v>959</v>
      </c>
      <c r="C72" s="2701">
        <f ca="1">ROUND(D45/(1+'数据-取费表'!C42),0)</f>
        <v>40403</v>
      </c>
      <c r="D72" s="1125" t="s">
        <v>124</v>
      </c>
      <c r="E72" s="2150"/>
      <c r="F72" s="2151"/>
      <c r="G72" s="2151"/>
      <c r="H72" s="2715"/>
      <c r="I72" s="2811"/>
      <c r="J72" s="2809"/>
      <c r="K72" s="2809"/>
      <c r="L72" s="2809"/>
      <c r="M72" s="2809"/>
      <c r="N72" s="2810"/>
      <c r="O72" s="2810"/>
      <c r="P72" s="2810"/>
      <c r="Q72" s="2810"/>
      <c r="R72" s="2810"/>
      <c r="S72" s="2810"/>
      <c r="T72" s="2810"/>
      <c r="U72" s="2810"/>
      <c r="V72" s="2810"/>
      <c r="W72" s="2810"/>
      <c r="X72" s="2810"/>
      <c r="Y72" s="2810"/>
      <c r="Z72" s="2810"/>
      <c r="AA72" s="2817"/>
      <c r="AB72" s="2817"/>
      <c r="AC72" s="2817"/>
      <c r="AD72" s="2817"/>
      <c r="AE72" s="2817"/>
      <c r="AF72" s="2817"/>
      <c r="AG72" s="2817"/>
      <c r="AH72" s="2817"/>
      <c r="AI72" s="2817"/>
    </row>
    <row r="73" s="2490" customFormat="1" ht="14.25" spans="1:35">
      <c r="A73" s="2651" t="s">
        <v>946</v>
      </c>
      <c r="B73" s="2612" t="s">
        <v>960</v>
      </c>
      <c r="C73" s="2701">
        <f ca="1">C74+C78</f>
        <v>202</v>
      </c>
      <c r="D73" s="1125" t="s">
        <v>124</v>
      </c>
      <c r="E73" s="2150"/>
      <c r="F73" s="2151"/>
      <c r="G73" s="2151"/>
      <c r="H73" s="2715"/>
      <c r="I73" s="2811"/>
      <c r="J73" s="2810"/>
      <c r="K73" s="2810"/>
      <c r="L73" s="2810"/>
      <c r="M73" s="2810"/>
      <c r="N73" s="2810"/>
      <c r="O73" s="2810"/>
      <c r="P73" s="2810"/>
      <c r="Q73" s="2810"/>
      <c r="R73" s="2810"/>
      <c r="S73" s="2810"/>
      <c r="T73" s="2810"/>
      <c r="U73" s="2810"/>
      <c r="V73" s="2810"/>
      <c r="W73" s="2810"/>
      <c r="X73" s="2810"/>
      <c r="Y73" s="2810"/>
      <c r="Z73" s="2810"/>
      <c r="AA73" s="2817"/>
      <c r="AB73" s="2817"/>
      <c r="AC73" s="2817"/>
      <c r="AD73" s="2817"/>
      <c r="AE73" s="2817"/>
      <c r="AF73" s="2817"/>
      <c r="AG73" s="2817"/>
      <c r="AH73" s="2817"/>
      <c r="AI73" s="2817"/>
    </row>
    <row r="74" s="2490" customFormat="1" ht="24" spans="1:35">
      <c r="A74" s="2654" t="s">
        <v>939</v>
      </c>
      <c r="B74" s="1125" t="s">
        <v>961</v>
      </c>
      <c r="C74" s="1125">
        <f>ROUND(IF(G77="2016年5月1日后购买",C75/(1+'数据-取费表'!C42)+C76+C77,C75+C76+C77),0)</f>
        <v>0</v>
      </c>
      <c r="D74" s="1125" t="s">
        <v>124</v>
      </c>
      <c r="E74" s="2150"/>
      <c r="F74" s="2151"/>
      <c r="G74" s="2151"/>
      <c r="H74" s="2715"/>
      <c r="I74" s="2811"/>
      <c r="J74" s="2810"/>
      <c r="K74" s="2810"/>
      <c r="L74" s="2810"/>
      <c r="M74" s="2810"/>
      <c r="N74" s="2810"/>
      <c r="O74" s="2810"/>
      <c r="P74" s="2810"/>
      <c r="Q74" s="2810"/>
      <c r="R74" s="2810"/>
      <c r="S74" s="2810"/>
      <c r="T74" s="2810"/>
      <c r="U74" s="2810"/>
      <c r="V74" s="2810"/>
      <c r="W74" s="2810"/>
      <c r="X74" s="2810"/>
      <c r="Y74" s="2810"/>
      <c r="Z74" s="2810"/>
      <c r="AA74" s="2817"/>
      <c r="AB74" s="2817"/>
      <c r="AC74" s="2817"/>
      <c r="AD74" s="2817"/>
      <c r="AE74" s="2817"/>
      <c r="AF74" s="2817"/>
      <c r="AG74" s="2817"/>
      <c r="AH74" s="2817"/>
      <c r="AI74" s="2817"/>
    </row>
    <row r="75" s="2490" customFormat="1" ht="14.25" spans="1:35">
      <c r="A75" s="2654" t="s">
        <v>962</v>
      </c>
      <c r="B75" s="1125" t="s">
        <v>963</v>
      </c>
      <c r="C75" s="2716"/>
      <c r="D75" s="1125" t="s">
        <v>124</v>
      </c>
      <c r="E75" s="2717" t="s">
        <v>964</v>
      </c>
      <c r="F75" s="2718"/>
      <c r="G75" s="2717" t="s">
        <v>965</v>
      </c>
      <c r="H75" s="2719"/>
      <c r="I75" s="1412"/>
      <c r="J75" s="2810"/>
      <c r="K75" s="2810"/>
      <c r="L75" s="2810"/>
      <c r="M75" s="2810"/>
      <c r="N75" s="2810"/>
      <c r="O75" s="2810"/>
      <c r="P75" s="2810"/>
      <c r="Q75" s="2810"/>
      <c r="R75" s="2810"/>
      <c r="S75" s="2810"/>
      <c r="T75" s="2810"/>
      <c r="U75" s="2810"/>
      <c r="V75" s="2810"/>
      <c r="W75" s="2810"/>
      <c r="X75" s="2810"/>
      <c r="Y75" s="2810"/>
      <c r="Z75" s="2810"/>
      <c r="AA75" s="2817"/>
      <c r="AB75" s="2817"/>
      <c r="AC75" s="2817"/>
      <c r="AD75" s="2817"/>
      <c r="AE75" s="2817"/>
      <c r="AF75" s="2817"/>
      <c r="AG75" s="2817"/>
      <c r="AH75" s="2817"/>
      <c r="AI75" s="2817"/>
    </row>
    <row r="76" s="2490" customFormat="1" ht="24.75" customHeight="1" spans="1:35">
      <c r="A76" s="2654" t="s">
        <v>966</v>
      </c>
      <c r="B76" s="2720" t="s">
        <v>967</v>
      </c>
      <c r="C76" s="1125">
        <f>IF(F75="购房发票",ROUND(C75*H75*D76,0),0)</f>
        <v>0</v>
      </c>
      <c r="D76" s="2721">
        <v>0.05</v>
      </c>
      <c r="E76" s="2150" t="s">
        <v>968</v>
      </c>
      <c r="F76" s="2151"/>
      <c r="G76" s="2151"/>
      <c r="H76" s="2722"/>
      <c r="I76" s="2811"/>
      <c r="J76" s="2810"/>
      <c r="K76" s="2810"/>
      <c r="L76" s="2810"/>
      <c r="M76" s="2810"/>
      <c r="N76" s="2810"/>
      <c r="O76" s="2810"/>
      <c r="P76" s="2810"/>
      <c r="Q76" s="2810"/>
      <c r="R76" s="2810"/>
      <c r="S76" s="2810"/>
      <c r="T76" s="2810"/>
      <c r="U76" s="2810"/>
      <c r="V76" s="2810"/>
      <c r="W76" s="2810"/>
      <c r="X76" s="2810"/>
      <c r="Y76" s="2810"/>
      <c r="Z76" s="2810"/>
      <c r="AA76" s="2817"/>
      <c r="AB76" s="2817"/>
      <c r="AC76" s="2817"/>
      <c r="AD76" s="2817"/>
      <c r="AE76" s="2817"/>
      <c r="AF76" s="2817"/>
      <c r="AG76" s="2817"/>
      <c r="AH76" s="2817"/>
      <c r="AI76" s="2817"/>
    </row>
    <row r="77" s="2490" customFormat="1" ht="24.75" customHeight="1" spans="1:35">
      <c r="A77" s="2654" t="s">
        <v>969</v>
      </c>
      <c r="B77" s="1125" t="s">
        <v>970</v>
      </c>
      <c r="C77" s="1125">
        <f>ROUND(IF(G77="个人住宅",0,IF(G77="2016年5月1日前购买",C75*D77,C75*D77/(1+'数据-取费表'!C42))),0)</f>
        <v>0</v>
      </c>
      <c r="D77" s="2723">
        <f>'数据-取费表'!B48+'数据-取费表'!B49</f>
        <v>0.0302</v>
      </c>
      <c r="E77" s="2273" t="s">
        <v>971</v>
      </c>
      <c r="F77" s="2724"/>
      <c r="G77" s="2725"/>
      <c r="H77" s="2722" t="str">
        <f>IF(G77="个人买卖住房","免征印花税"," ")</f>
        <v> </v>
      </c>
      <c r="I77" s="2811"/>
      <c r="J77" s="2810"/>
      <c r="K77" s="2810"/>
      <c r="L77" s="2810"/>
      <c r="M77" s="2810"/>
      <c r="N77" s="2810"/>
      <c r="O77" s="2810"/>
      <c r="P77" s="2810"/>
      <c r="Q77" s="2810"/>
      <c r="R77" s="2810"/>
      <c r="S77" s="2810"/>
      <c r="T77" s="2810"/>
      <c r="U77" s="2810"/>
      <c r="V77" s="2810"/>
      <c r="W77" s="2810"/>
      <c r="X77" s="2810"/>
      <c r="Y77" s="2810"/>
      <c r="Z77" s="2810"/>
      <c r="AA77" s="2817"/>
      <c r="AB77" s="2817"/>
      <c r="AC77" s="2817"/>
      <c r="AD77" s="2817"/>
      <c r="AE77" s="2817"/>
      <c r="AF77" s="2817"/>
      <c r="AG77" s="2817"/>
      <c r="AH77" s="2817"/>
      <c r="AI77" s="2817"/>
    </row>
    <row r="78" s="2490" customFormat="1" ht="24.75" customHeight="1" spans="1:35">
      <c r="A78" s="2654" t="s">
        <v>943</v>
      </c>
      <c r="B78" s="1125" t="s">
        <v>972</v>
      </c>
      <c r="C78" s="2726">
        <f ca="1">ROUND(D45*D78/(1+'数据-取费表'!C42),0)</f>
        <v>202</v>
      </c>
      <c r="D78" s="2727">
        <f>'数据-取费表'!B43</f>
        <v>0.005</v>
      </c>
      <c r="E78" s="2728" t="s">
        <v>973</v>
      </c>
      <c r="F78" s="2729"/>
      <c r="G78" s="2729"/>
      <c r="H78" s="2730"/>
      <c r="I78" s="2812"/>
      <c r="J78" s="2810"/>
      <c r="K78" s="2810"/>
      <c r="L78" s="2810"/>
      <c r="M78" s="2810"/>
      <c r="N78" s="2810"/>
      <c r="O78" s="2810"/>
      <c r="P78" s="2810"/>
      <c r="Q78" s="2810"/>
      <c r="R78" s="2810"/>
      <c r="S78" s="2810"/>
      <c r="T78" s="2810"/>
      <c r="U78" s="2810"/>
      <c r="V78" s="2810"/>
      <c r="W78" s="2810"/>
      <c r="X78" s="2810"/>
      <c r="Y78" s="2810"/>
      <c r="Z78" s="2810"/>
      <c r="AA78" s="2817"/>
      <c r="AB78" s="2817"/>
      <c r="AC78" s="2817"/>
      <c r="AD78" s="2817"/>
      <c r="AE78" s="2817"/>
      <c r="AF78" s="2817"/>
      <c r="AG78" s="2817"/>
      <c r="AH78" s="2817"/>
      <c r="AI78" s="2817"/>
    </row>
    <row r="79" s="2490" customFormat="1" ht="14.25" spans="1:35">
      <c r="A79" s="2651" t="s">
        <v>951</v>
      </c>
      <c r="B79" s="2698" t="s">
        <v>974</v>
      </c>
      <c r="C79" s="2701">
        <f ca="1">C72-C73</f>
        <v>40201</v>
      </c>
      <c r="D79" s="1125" t="s">
        <v>124</v>
      </c>
      <c r="E79" s="2150"/>
      <c r="F79" s="2151"/>
      <c r="G79" s="2151"/>
      <c r="H79" s="2715"/>
      <c r="I79" s="2811"/>
      <c r="J79" s="2810"/>
      <c r="K79" s="2810"/>
      <c r="L79" s="2810"/>
      <c r="M79" s="2810"/>
      <c r="N79" s="2810"/>
      <c r="O79" s="2810"/>
      <c r="P79" s="2810"/>
      <c r="Q79" s="2810"/>
      <c r="R79" s="2810"/>
      <c r="S79" s="2810"/>
      <c r="T79" s="2810"/>
      <c r="U79" s="2810"/>
      <c r="V79" s="2810"/>
      <c r="W79" s="2810"/>
      <c r="X79" s="2810"/>
      <c r="Y79" s="2810"/>
      <c r="Z79" s="2810"/>
      <c r="AA79" s="2817"/>
      <c r="AB79" s="2817"/>
      <c r="AC79" s="2817"/>
      <c r="AD79" s="2817"/>
      <c r="AE79" s="2817"/>
      <c r="AF79" s="2817"/>
      <c r="AG79" s="2817"/>
      <c r="AH79" s="2817"/>
      <c r="AI79" s="2817"/>
    </row>
    <row r="80" s="2490" customFormat="1" ht="24" spans="1:35">
      <c r="A80" s="2651" t="s">
        <v>954</v>
      </c>
      <c r="B80" s="2698" t="s">
        <v>975</v>
      </c>
      <c r="C80" s="2731">
        <f ca="1">IF(C79&lt;=0,0,C79/C73)</f>
        <v>199.014851485149</v>
      </c>
      <c r="D80" s="1125" t="s">
        <v>124</v>
      </c>
      <c r="E80" s="2273" t="str">
        <f ca="1">IF(C80&gt;=200%,"增值额超过扣除项目金额200%",IF(C80&gt;=100%,"增值额超过扣除项目金额100%，未超过200%",IF(C80&gt;=50%,"增值额超过扣除项目金额50%，未超过100%",IF(C80&lt;50%,"增值额未超过扣除项目金额50%"))))</f>
        <v>增值额超过扣除项目金额200%</v>
      </c>
      <c r="F80" s="2151"/>
      <c r="G80" s="2151"/>
      <c r="H80" s="2715"/>
      <c r="I80" s="2811"/>
      <c r="J80" s="2810"/>
      <c r="K80" s="2810"/>
      <c r="L80" s="2810"/>
      <c r="M80" s="2810"/>
      <c r="N80" s="2810"/>
      <c r="O80" s="2810"/>
      <c r="P80" s="2810"/>
      <c r="Q80" s="2810"/>
      <c r="R80" s="2810"/>
      <c r="S80" s="2810"/>
      <c r="T80" s="2810"/>
      <c r="U80" s="2810"/>
      <c r="V80" s="2810"/>
      <c r="W80" s="2810"/>
      <c r="X80" s="2810"/>
      <c r="Y80" s="2810"/>
      <c r="Z80" s="2810"/>
      <c r="AA80" s="2817"/>
      <c r="AB80" s="2817"/>
      <c r="AC80" s="2817"/>
      <c r="AD80" s="2817"/>
      <c r="AE80" s="2817"/>
      <c r="AF80" s="2817"/>
      <c r="AG80" s="2817"/>
      <c r="AH80" s="2817"/>
      <c r="AI80" s="2817"/>
    </row>
    <row r="81" s="2490" customFormat="1" ht="24.75" spans="1:35">
      <c r="A81" s="2702" t="s">
        <v>976</v>
      </c>
      <c r="B81" s="2703" t="s">
        <v>977</v>
      </c>
      <c r="C81" s="2732">
        <f ca="1">ROUND(IF(C79&lt;=0,0,IF(C80&gt;=200%,C79*60%-C73*35%,IF(C80&gt;=100%,C79*50%-C73*15%,IF(C80&gt;=50%,C79*40%-C73*5%,IF(C80&lt;50%,C79*30%,0))))),0)</f>
        <v>24050</v>
      </c>
      <c r="D81" s="2733" t="s">
        <v>124</v>
      </c>
      <c r="E81" s="27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5"/>
      <c r="G81" s="2735"/>
      <c r="H81" s="2736"/>
      <c r="I81" s="2811"/>
      <c r="J81" s="2810"/>
      <c r="K81" s="2810"/>
      <c r="L81" s="2810"/>
      <c r="M81" s="2810"/>
      <c r="N81" s="2810"/>
      <c r="O81" s="2810"/>
      <c r="P81" s="2810"/>
      <c r="Q81" s="2810"/>
      <c r="R81" s="2810"/>
      <c r="S81" s="2810"/>
      <c r="T81" s="2810"/>
      <c r="U81" s="2810"/>
      <c r="V81" s="2810"/>
      <c r="W81" s="2810"/>
      <c r="X81" s="2810"/>
      <c r="Y81" s="2810"/>
      <c r="Z81" s="2810"/>
      <c r="AA81" s="2817"/>
      <c r="AB81" s="2817"/>
      <c r="AC81" s="2817"/>
      <c r="AD81" s="2817"/>
      <c r="AE81" s="2817"/>
      <c r="AF81" s="2817"/>
      <c r="AG81" s="2817"/>
      <c r="AH81" s="2817"/>
      <c r="AI81" s="2817"/>
    </row>
    <row r="82" s="2490" customFormat="1" ht="7.5" customHeight="1" spans="1:35">
      <c r="A82" s="2737"/>
      <c r="B82" s="2738"/>
      <c r="C82" s="1294"/>
      <c r="D82" s="1294"/>
      <c r="E82" s="2738"/>
      <c r="F82" s="2738"/>
      <c r="G82" s="2738"/>
      <c r="H82" s="2739"/>
      <c r="I82" s="2812"/>
      <c r="J82" s="2810"/>
      <c r="K82" s="2810"/>
      <c r="L82" s="2810"/>
      <c r="M82" s="2810"/>
      <c r="N82" s="2810"/>
      <c r="O82" s="2810"/>
      <c r="P82" s="2810"/>
      <c r="Q82" s="2810"/>
      <c r="R82" s="2810"/>
      <c r="S82" s="2810"/>
      <c r="T82" s="2810"/>
      <c r="U82" s="2810"/>
      <c r="V82" s="2810"/>
      <c r="W82" s="2810"/>
      <c r="X82" s="2810"/>
      <c r="Y82" s="2810"/>
      <c r="Z82" s="2810"/>
      <c r="AA82" s="2817"/>
      <c r="AB82" s="2817"/>
      <c r="AC82" s="2817"/>
      <c r="AD82" s="2817"/>
      <c r="AE82" s="2817"/>
      <c r="AF82" s="2817"/>
      <c r="AG82" s="2817"/>
      <c r="AH82" s="2817"/>
      <c r="AI82" s="2817"/>
    </row>
    <row r="83" s="2490" customFormat="1" ht="15" spans="1:35">
      <c r="A83" s="2710" t="s">
        <v>978</v>
      </c>
      <c r="B83" s="2711"/>
      <c r="C83" s="2711"/>
      <c r="D83" s="2711"/>
      <c r="E83" s="2711"/>
      <c r="F83" s="2711"/>
      <c r="G83" s="2711"/>
      <c r="H83" s="2711"/>
      <c r="I83" s="1412"/>
      <c r="J83" s="2810"/>
      <c r="K83" s="2810"/>
      <c r="L83" s="2810"/>
      <c r="M83" s="2810"/>
      <c r="N83" s="2810"/>
      <c r="O83" s="2810"/>
      <c r="P83" s="2810"/>
      <c r="Q83" s="2810"/>
      <c r="R83" s="2810"/>
      <c r="S83" s="2810"/>
      <c r="T83" s="2810"/>
      <c r="U83" s="2810"/>
      <c r="V83" s="2810"/>
      <c r="W83" s="2810"/>
      <c r="X83" s="2810"/>
      <c r="Y83" s="2810"/>
      <c r="Z83" s="2810"/>
      <c r="AA83" s="2817"/>
      <c r="AB83" s="2817"/>
      <c r="AC83" s="2817"/>
      <c r="AD83" s="2817"/>
      <c r="AE83" s="2817"/>
      <c r="AF83" s="2817"/>
      <c r="AG83" s="2817"/>
      <c r="AH83" s="2817"/>
      <c r="AI83" s="2817"/>
    </row>
    <row r="84" s="2490" customFormat="1" ht="14.25" spans="1:35">
      <c r="A84" s="2649" t="s">
        <v>933</v>
      </c>
      <c r="B84" s="1142"/>
      <c r="C84" s="1142"/>
      <c r="D84" s="1142" t="s">
        <v>934</v>
      </c>
      <c r="E84" s="2712" t="s">
        <v>884</v>
      </c>
      <c r="F84" s="2713"/>
      <c r="G84" s="2713"/>
      <c r="H84" s="2740"/>
      <c r="I84" s="1412"/>
      <c r="J84" s="2810"/>
      <c r="K84" s="2810"/>
      <c r="L84" s="2810"/>
      <c r="M84" s="2810"/>
      <c r="N84" s="2810"/>
      <c r="O84" s="2810"/>
      <c r="P84" s="2810"/>
      <c r="Q84" s="2810"/>
      <c r="R84" s="2810"/>
      <c r="S84" s="2810"/>
      <c r="T84" s="2810"/>
      <c r="U84" s="2810"/>
      <c r="V84" s="2810"/>
      <c r="W84" s="2810"/>
      <c r="X84" s="2810"/>
      <c r="Y84" s="2810"/>
      <c r="Z84" s="2810"/>
      <c r="AA84" s="2817"/>
      <c r="AB84" s="2817"/>
      <c r="AC84" s="2817"/>
      <c r="AD84" s="2817"/>
      <c r="AE84" s="2817"/>
      <c r="AF84" s="2817"/>
      <c r="AG84" s="2817"/>
      <c r="AH84" s="2817"/>
      <c r="AI84" s="2817"/>
    </row>
    <row r="85" s="2490" customFormat="1" ht="14.25" spans="1:35">
      <c r="A85" s="2651" t="s">
        <v>935</v>
      </c>
      <c r="B85" s="2698" t="s">
        <v>959</v>
      </c>
      <c r="C85" s="2701">
        <f ca="1">ROUND(D45/(1+'数据-取费表'!C42),0)</f>
        <v>40403</v>
      </c>
      <c r="D85" s="1125" t="s">
        <v>124</v>
      </c>
      <c r="E85" s="2150"/>
      <c r="F85" s="2151"/>
      <c r="G85" s="2151"/>
      <c r="H85" s="2741"/>
      <c r="I85" s="1412"/>
      <c r="J85" s="2810"/>
      <c r="K85" s="2810"/>
      <c r="L85" s="2810"/>
      <c r="M85" s="2810"/>
      <c r="N85" s="2810"/>
      <c r="O85" s="2810"/>
      <c r="P85" s="2810"/>
      <c r="Q85" s="2810"/>
      <c r="R85" s="2810"/>
      <c r="S85" s="2810"/>
      <c r="T85" s="2810"/>
      <c r="U85" s="2810"/>
      <c r="V85" s="2810"/>
      <c r="W85" s="2810"/>
      <c r="X85" s="2810"/>
      <c r="Y85" s="2810"/>
      <c r="Z85" s="2810"/>
      <c r="AA85" s="2817"/>
      <c r="AB85" s="2817"/>
      <c r="AC85" s="2817"/>
      <c r="AD85" s="2817"/>
      <c r="AE85" s="2817"/>
      <c r="AF85" s="2817"/>
      <c r="AG85" s="2817"/>
      <c r="AH85" s="2817"/>
      <c r="AI85" s="2817"/>
    </row>
    <row r="86" s="2490" customFormat="1" ht="14.25" spans="1:35">
      <c r="A86" s="2651" t="s">
        <v>946</v>
      </c>
      <c r="B86" s="2612" t="s">
        <v>960</v>
      </c>
      <c r="C86" s="2701">
        <f ca="1">IF(H88="仅含出让金",C87+C90+C91+C92+C93+C94,C87+C91+C92+C93+C94)</f>
        <v>32323.0967</v>
      </c>
      <c r="D86" s="2742"/>
      <c r="E86" s="2150"/>
      <c r="F86" s="2151"/>
      <c r="G86" s="2151"/>
      <c r="H86" s="2741"/>
      <c r="I86" s="1412"/>
      <c r="J86" s="2810"/>
      <c r="K86" s="2810"/>
      <c r="L86" s="2810"/>
      <c r="M86" s="2810"/>
      <c r="N86" s="2810"/>
      <c r="O86" s="2810"/>
      <c r="P86" s="2810"/>
      <c r="Q86" s="2810"/>
      <c r="R86" s="2810"/>
      <c r="S86" s="2810"/>
      <c r="T86" s="2810"/>
      <c r="U86" s="2810"/>
      <c r="V86" s="2810"/>
      <c r="W86" s="2810"/>
      <c r="X86" s="2810"/>
      <c r="Y86" s="2810"/>
      <c r="Z86" s="2810"/>
      <c r="AA86" s="2817"/>
      <c r="AB86" s="2817"/>
      <c r="AC86" s="2817"/>
      <c r="AD86" s="2817"/>
      <c r="AE86" s="2817"/>
      <c r="AF86" s="2817"/>
      <c r="AG86" s="2817"/>
      <c r="AH86" s="2817"/>
      <c r="AI86" s="2817"/>
    </row>
    <row r="87" s="2490" customFormat="1" ht="14.25" spans="1:35">
      <c r="A87" s="2654" t="s">
        <v>939</v>
      </c>
      <c r="B87" s="1125" t="s">
        <v>979</v>
      </c>
      <c r="C87" s="2726">
        <f>C88+C89</f>
        <v>797.0967</v>
      </c>
      <c r="D87" s="2727"/>
      <c r="E87" s="2728"/>
      <c r="F87" s="2729"/>
      <c r="G87" s="2729"/>
      <c r="H87" s="2730"/>
      <c r="I87" s="1412"/>
      <c r="J87" s="2810"/>
      <c r="K87" s="2810"/>
      <c r="L87" s="2810"/>
      <c r="M87" s="2810"/>
      <c r="N87" s="2810"/>
      <c r="O87" s="2810"/>
      <c r="P87" s="2810"/>
      <c r="Q87" s="2810"/>
      <c r="R87" s="2810"/>
      <c r="S87" s="2810"/>
      <c r="T87" s="2810"/>
      <c r="U87" s="2810"/>
      <c r="V87" s="2810"/>
      <c r="W87" s="2810"/>
      <c r="X87" s="2810"/>
      <c r="Y87" s="2810"/>
      <c r="Z87" s="2810"/>
      <c r="AA87" s="2817"/>
      <c r="AB87" s="2817"/>
      <c r="AC87" s="2817"/>
      <c r="AD87" s="2817"/>
      <c r="AE87" s="2817"/>
      <c r="AF87" s="2817"/>
      <c r="AG87" s="2817"/>
      <c r="AH87" s="2817"/>
      <c r="AI87" s="2817"/>
    </row>
    <row r="88" s="2490" customFormat="1" ht="14.25" spans="1:35">
      <c r="A88" s="2654" t="s">
        <v>962</v>
      </c>
      <c r="B88" s="1125" t="s">
        <v>980</v>
      </c>
      <c r="C88" s="2743">
        <v>774.0967</v>
      </c>
      <c r="D88" s="2727"/>
      <c r="E88" s="2744" t="s">
        <v>981</v>
      </c>
      <c r="F88" s="2729"/>
      <c r="G88" s="2745" t="s">
        <v>982</v>
      </c>
      <c r="H88" s="2746" t="s">
        <v>983</v>
      </c>
      <c r="I88" s="1412"/>
      <c r="J88" s="2813" t="s">
        <v>984</v>
      </c>
      <c r="K88" s="2810"/>
      <c r="L88" s="2810"/>
      <c r="M88" s="2810"/>
      <c r="N88" s="2810"/>
      <c r="O88" s="2810"/>
      <c r="P88" s="2810"/>
      <c r="Q88" s="2810"/>
      <c r="R88" s="2810"/>
      <c r="S88" s="2810"/>
      <c r="T88" s="2810"/>
      <c r="U88" s="2810"/>
      <c r="V88" s="2810"/>
      <c r="W88" s="2810"/>
      <c r="X88" s="2810"/>
      <c r="Y88" s="2810"/>
      <c r="Z88" s="2810"/>
      <c r="AA88" s="2817"/>
      <c r="AB88" s="2817"/>
      <c r="AC88" s="2817"/>
      <c r="AD88" s="2817"/>
      <c r="AE88" s="2817"/>
      <c r="AF88" s="2817"/>
      <c r="AG88" s="2817"/>
      <c r="AH88" s="2817"/>
      <c r="AI88" s="2817"/>
    </row>
    <row r="89" s="2490" customFormat="1" ht="14.25" spans="1:35">
      <c r="A89" s="2654" t="s">
        <v>966</v>
      </c>
      <c r="B89" s="1125" t="s">
        <v>970</v>
      </c>
      <c r="C89" s="2726">
        <f>ROUND(C88*D89,0)</f>
        <v>23</v>
      </c>
      <c r="D89" s="2727">
        <f>'数据-取费表'!B48+'数据-取费表'!B49</f>
        <v>0.0302</v>
      </c>
      <c r="E89" s="2744" t="s">
        <v>985</v>
      </c>
      <c r="F89" s="2729"/>
      <c r="G89" s="2729"/>
      <c r="H89" s="2730"/>
      <c r="I89" s="1412"/>
      <c r="J89" s="2810"/>
      <c r="K89" s="2810"/>
      <c r="L89" s="2810"/>
      <c r="M89" s="2810"/>
      <c r="N89" s="2810"/>
      <c r="O89" s="2810"/>
      <c r="P89" s="2810"/>
      <c r="Q89" s="2810"/>
      <c r="R89" s="2810"/>
      <c r="S89" s="2810"/>
      <c r="T89" s="2810"/>
      <c r="U89" s="2810"/>
      <c r="V89" s="2810"/>
      <c r="W89" s="2810"/>
      <c r="X89" s="2810"/>
      <c r="Y89" s="2810"/>
      <c r="Z89" s="2810"/>
      <c r="AA89" s="2817"/>
      <c r="AB89" s="2817"/>
      <c r="AC89" s="2817"/>
      <c r="AD89" s="2817"/>
      <c r="AE89" s="2817"/>
      <c r="AF89" s="2817"/>
      <c r="AG89" s="2817"/>
      <c r="AH89" s="2817"/>
      <c r="AI89" s="2817"/>
    </row>
    <row r="90" s="2490" customFormat="1" ht="14.25" spans="1:35">
      <c r="A90" s="2654" t="s">
        <v>943</v>
      </c>
      <c r="B90" s="1125" t="s">
        <v>986</v>
      </c>
      <c r="C90" s="2743">
        <v>0</v>
      </c>
      <c r="D90" s="2727"/>
      <c r="E90" s="2744" t="str">
        <f>IF(H88="-","土地取得成本中已包含该笔费用"," ")</f>
        <v> </v>
      </c>
      <c r="F90" s="2729"/>
      <c r="G90" s="2747" t="s">
        <v>987</v>
      </c>
      <c r="H90" s="2748"/>
      <c r="I90" s="1412"/>
      <c r="J90" s="2813" t="s">
        <v>988</v>
      </c>
      <c r="K90" s="2810"/>
      <c r="L90" s="2810"/>
      <c r="M90" s="2810"/>
      <c r="N90" s="2810"/>
      <c r="O90" s="2810"/>
      <c r="P90" s="2810"/>
      <c r="Q90" s="2810"/>
      <c r="R90" s="2810"/>
      <c r="S90" s="2810"/>
      <c r="T90" s="2810"/>
      <c r="U90" s="2810"/>
      <c r="V90" s="2810"/>
      <c r="W90" s="2810"/>
      <c r="X90" s="2810"/>
      <c r="Y90" s="2810"/>
      <c r="Z90" s="2810"/>
      <c r="AA90" s="2817"/>
      <c r="AB90" s="2817"/>
      <c r="AC90" s="2817"/>
      <c r="AD90" s="2817"/>
      <c r="AE90" s="2817"/>
      <c r="AF90" s="2817"/>
      <c r="AG90" s="2817"/>
      <c r="AH90" s="2817"/>
      <c r="AI90" s="2817"/>
    </row>
    <row r="91" s="2490" customFormat="1" ht="27.75" customHeight="1" spans="1:35">
      <c r="A91" s="2654" t="s">
        <v>989</v>
      </c>
      <c r="B91" s="1125" t="s">
        <v>990</v>
      </c>
      <c r="C91" s="2726">
        <f ca="1">IF(H91="——",成本法!C33,I91)</f>
        <v>23911</v>
      </c>
      <c r="D91" s="2727"/>
      <c r="E91" s="2728" t="s">
        <v>991</v>
      </c>
      <c r="F91" s="2729"/>
      <c r="G91" s="2729"/>
      <c r="H91" s="2749" t="s">
        <v>124</v>
      </c>
      <c r="I91" s="2814"/>
      <c r="J91" s="2810"/>
      <c r="K91" s="2810"/>
      <c r="L91" s="2810"/>
      <c r="M91" s="2810"/>
      <c r="N91" s="2810"/>
      <c r="O91" s="2810"/>
      <c r="P91" s="2810"/>
      <c r="Q91" s="2810"/>
      <c r="R91" s="2810"/>
      <c r="S91" s="2810"/>
      <c r="T91" s="2810"/>
      <c r="U91" s="2810"/>
      <c r="V91" s="2810"/>
      <c r="W91" s="2810"/>
      <c r="X91" s="2810"/>
      <c r="Y91" s="2810"/>
      <c r="Z91" s="2810"/>
      <c r="AA91" s="2817"/>
      <c r="AB91" s="2817"/>
      <c r="AC91" s="2817"/>
      <c r="AD91" s="2817"/>
      <c r="AE91" s="2817"/>
      <c r="AF91" s="2817"/>
      <c r="AG91" s="2817"/>
      <c r="AH91" s="2817"/>
      <c r="AI91" s="2817"/>
    </row>
    <row r="92" s="2490" customFormat="1" ht="25.5" customHeight="1" spans="1:35">
      <c r="A92" s="2654" t="s">
        <v>992</v>
      </c>
      <c r="B92" s="1125" t="s">
        <v>993</v>
      </c>
      <c r="C92" s="2726">
        <f ca="1">ROUND((C87+C90+C91)*D92,0)</f>
        <v>2471</v>
      </c>
      <c r="D92" s="2750">
        <v>0.1</v>
      </c>
      <c r="E92" s="2728" t="s">
        <v>994</v>
      </c>
      <c r="F92" s="2729"/>
      <c r="G92" s="2729"/>
      <c r="H92" s="2730"/>
      <c r="I92" s="1412"/>
      <c r="J92" s="2815" t="s">
        <v>995</v>
      </c>
      <c r="K92" s="2810"/>
      <c r="L92" s="2810"/>
      <c r="M92" s="2810"/>
      <c r="N92" s="2810"/>
      <c r="O92" s="2810"/>
      <c r="P92" s="2810"/>
      <c r="Q92" s="2810"/>
      <c r="R92" s="2810"/>
      <c r="S92" s="2810"/>
      <c r="T92" s="2810"/>
      <c r="U92" s="2810"/>
      <c r="V92" s="2810"/>
      <c r="W92" s="2810"/>
      <c r="X92" s="2810"/>
      <c r="Y92" s="2810"/>
      <c r="Z92" s="2810"/>
      <c r="AA92" s="2817"/>
      <c r="AB92" s="2817"/>
      <c r="AC92" s="2817"/>
      <c r="AD92" s="2817"/>
      <c r="AE92" s="2817"/>
      <c r="AF92" s="2817"/>
      <c r="AG92" s="2817"/>
      <c r="AH92" s="2817"/>
      <c r="AI92" s="2817"/>
    </row>
    <row r="93" s="2490" customFormat="1" ht="25.5" customHeight="1" spans="1:35">
      <c r="A93" s="2654" t="s">
        <v>996</v>
      </c>
      <c r="B93" s="1125" t="s">
        <v>972</v>
      </c>
      <c r="C93" s="2726">
        <f ca="1">ROUND(D45*D93/(1+'数据-取费表'!C42),0)</f>
        <v>202</v>
      </c>
      <c r="D93" s="2727">
        <f>'数据-取费表'!B43</f>
        <v>0.005</v>
      </c>
      <c r="E93" s="2728" t="s">
        <v>973</v>
      </c>
      <c r="F93" s="2729"/>
      <c r="G93" s="2729"/>
      <c r="H93" s="2730"/>
      <c r="I93" s="1412"/>
      <c r="J93" s="2810"/>
      <c r="K93" s="2810"/>
      <c r="L93" s="2810"/>
      <c r="M93" s="2810"/>
      <c r="N93" s="2810"/>
      <c r="O93" s="2810"/>
      <c r="P93" s="2810"/>
      <c r="Q93" s="2810"/>
      <c r="R93" s="2810"/>
      <c r="S93" s="2810"/>
      <c r="T93" s="2810"/>
      <c r="U93" s="2810"/>
      <c r="V93" s="2810"/>
      <c r="W93" s="2810"/>
      <c r="X93" s="2810"/>
      <c r="Y93" s="2810"/>
      <c r="Z93" s="2810"/>
      <c r="AA93" s="2817"/>
      <c r="AB93" s="2817"/>
      <c r="AC93" s="2817"/>
      <c r="AD93" s="2817"/>
      <c r="AE93" s="2817"/>
      <c r="AF93" s="2817"/>
      <c r="AG93" s="2817"/>
      <c r="AH93" s="2817"/>
      <c r="AI93" s="2817"/>
    </row>
    <row r="94" s="2490" customFormat="1" ht="36.75" customHeight="1" spans="1:35">
      <c r="A94" s="2654" t="s">
        <v>997</v>
      </c>
      <c r="B94" s="1125" t="s">
        <v>998</v>
      </c>
      <c r="C94" s="2743">
        <f ca="1">ROUND((C87+C90+C91)*D94,0)</f>
        <v>4942</v>
      </c>
      <c r="D94" s="2727">
        <v>0.2</v>
      </c>
      <c r="E94" s="2751" t="s">
        <v>999</v>
      </c>
      <c r="F94" s="2752"/>
      <c r="G94" s="2752"/>
      <c r="H94" s="2753"/>
      <c r="I94" s="1412"/>
      <c r="J94" s="2810"/>
      <c r="K94" s="2810"/>
      <c r="L94" s="2810"/>
      <c r="M94" s="2810"/>
      <c r="N94" s="2810"/>
      <c r="O94" s="2810"/>
      <c r="P94" s="2810"/>
      <c r="Q94" s="2810"/>
      <c r="R94" s="2810"/>
      <c r="S94" s="2810"/>
      <c r="T94" s="2810"/>
      <c r="U94" s="2810"/>
      <c r="V94" s="2810"/>
      <c r="W94" s="2810"/>
      <c r="X94" s="2810"/>
      <c r="Y94" s="2810"/>
      <c r="Z94" s="2810"/>
      <c r="AA94" s="2817"/>
      <c r="AB94" s="2817"/>
      <c r="AC94" s="2817"/>
      <c r="AD94" s="2817"/>
      <c r="AE94" s="2817"/>
      <c r="AF94" s="2817"/>
      <c r="AG94" s="2817"/>
      <c r="AH94" s="2817"/>
      <c r="AI94" s="2817"/>
    </row>
    <row r="95" s="2490" customFormat="1" ht="14.25" spans="1:35">
      <c r="A95" s="2651" t="s">
        <v>951</v>
      </c>
      <c r="B95" s="2698" t="s">
        <v>974</v>
      </c>
      <c r="C95" s="2701">
        <f ca="1">ROUND(C85-C86,0)</f>
        <v>8080</v>
      </c>
      <c r="D95" s="1125" t="s">
        <v>124</v>
      </c>
      <c r="E95" s="2150"/>
      <c r="F95" s="2151"/>
      <c r="G95" s="2151"/>
      <c r="H95" s="2741"/>
      <c r="I95" s="1412"/>
      <c r="J95" s="2810"/>
      <c r="K95" s="2810"/>
      <c r="L95" s="2810"/>
      <c r="M95" s="2810"/>
      <c r="N95" s="2810"/>
      <c r="O95" s="2810"/>
      <c r="P95" s="2810"/>
      <c r="Q95" s="2810"/>
      <c r="R95" s="2810"/>
      <c r="S95" s="2810"/>
      <c r="T95" s="2810"/>
      <c r="U95" s="2810"/>
      <c r="V95" s="2810"/>
      <c r="W95" s="2810"/>
      <c r="X95" s="2810"/>
      <c r="Y95" s="2810"/>
      <c r="Z95" s="2810"/>
      <c r="AA95" s="2817"/>
      <c r="AB95" s="2817"/>
      <c r="AC95" s="2817"/>
      <c r="AD95" s="2817"/>
      <c r="AE95" s="2817"/>
      <c r="AF95" s="2817"/>
      <c r="AG95" s="2817"/>
      <c r="AH95" s="2817"/>
      <c r="AI95" s="2817"/>
    </row>
    <row r="96" s="2490" customFormat="1" ht="24" spans="1:35">
      <c r="A96" s="2651" t="s">
        <v>954</v>
      </c>
      <c r="B96" s="2698" t="s">
        <v>975</v>
      </c>
      <c r="C96" s="2731">
        <f ca="1">IF(C95&lt;=0,0,C95/C86)</f>
        <v>0.249976048860442</v>
      </c>
      <c r="D96" s="1125" t="s">
        <v>124</v>
      </c>
      <c r="E96" s="2273" t="str">
        <f ca="1">IF(C96&gt;=200%,"增值额超过扣除项目金额200%",IF(C96&gt;=100%,"增值额超过扣除项目金额100%，未超过200%",IF(C96&gt;=50%,"增值额超过扣除项目金额50%，未超过100%",IF(C96&lt;50%,"增值额未超过扣除项目金额50%"))))</f>
        <v>增值额未超过扣除项目金额50%</v>
      </c>
      <c r="F96" s="2151"/>
      <c r="G96" s="2151"/>
      <c r="H96" s="2741"/>
      <c r="I96" s="1412"/>
      <c r="J96" s="2810"/>
      <c r="K96" s="2810"/>
      <c r="L96" s="2810"/>
      <c r="M96" s="2810"/>
      <c r="N96" s="2810"/>
      <c r="O96" s="2810"/>
      <c r="P96" s="2810"/>
      <c r="Q96" s="2810"/>
      <c r="R96" s="2810"/>
      <c r="S96" s="2810"/>
      <c r="T96" s="2810"/>
      <c r="U96" s="2810"/>
      <c r="V96" s="2810"/>
      <c r="W96" s="2810"/>
      <c r="X96" s="2810"/>
      <c r="Y96" s="2810"/>
      <c r="Z96" s="2810"/>
      <c r="AA96" s="2817"/>
      <c r="AB96" s="2817"/>
      <c r="AC96" s="2817"/>
      <c r="AD96" s="2817"/>
      <c r="AE96" s="2817"/>
      <c r="AF96" s="2817"/>
      <c r="AG96" s="2817"/>
      <c r="AH96" s="2817"/>
      <c r="AI96" s="2817"/>
    </row>
    <row r="97" s="2490" customFormat="1" ht="24.75" spans="1:35">
      <c r="A97" s="2702" t="s">
        <v>976</v>
      </c>
      <c r="B97" s="2703" t="s">
        <v>977</v>
      </c>
      <c r="C97" s="2732">
        <f ca="1">ROUND(IF(C95&lt;=0,0,IF(C96&gt;=200%,C95*60%-C86*35%,IF(C96&gt;=100%,C95*50%-C86*15%,IF(C96&gt;=50%,C95*40%-C86*5%,IF(C96&lt;50%,C95*30%,0))))),0)</f>
        <v>2424</v>
      </c>
      <c r="D97" s="2733" t="s">
        <v>124</v>
      </c>
      <c r="E97" s="27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35"/>
      <c r="G97" s="2735"/>
      <c r="H97" s="2754"/>
      <c r="I97" s="1412"/>
      <c r="J97" s="2810"/>
      <c r="K97" s="2810"/>
      <c r="L97" s="2810"/>
      <c r="M97" s="2810"/>
      <c r="N97" s="2810"/>
      <c r="O97" s="2810"/>
      <c r="P97" s="2810"/>
      <c r="Q97" s="2810"/>
      <c r="R97" s="2810"/>
      <c r="S97" s="2810"/>
      <c r="T97" s="2810"/>
      <c r="U97" s="2810"/>
      <c r="V97" s="2810"/>
      <c r="W97" s="2810"/>
      <c r="X97" s="2810"/>
      <c r="Y97" s="2810"/>
      <c r="Z97" s="2810"/>
      <c r="AA97" s="2817"/>
      <c r="AB97" s="2817"/>
      <c r="AC97" s="2817"/>
      <c r="AD97" s="2817"/>
      <c r="AE97" s="2817"/>
      <c r="AF97" s="2817"/>
      <c r="AG97" s="2817"/>
      <c r="AH97" s="2817"/>
      <c r="AI97" s="2817"/>
    </row>
    <row r="98" customHeight="1" spans="1:9">
      <c r="A98" s="2644"/>
      <c r="B98" s="2494"/>
      <c r="C98" s="2494"/>
      <c r="D98" s="2494"/>
      <c r="E98" s="2645"/>
      <c r="F98" s="2645"/>
      <c r="G98" s="2645"/>
      <c r="H98" s="2593"/>
      <c r="I98" s="642"/>
    </row>
    <row r="99" customHeight="1" spans="1:9">
      <c r="A99" s="2595" t="s">
        <v>1000</v>
      </c>
      <c r="B99" s="2494"/>
      <c r="C99" s="2494"/>
      <c r="D99" s="2494"/>
      <c r="E99" s="2645"/>
      <c r="F99" s="2645"/>
      <c r="G99" s="2645"/>
      <c r="H99" s="2593"/>
      <c r="I99" s="642"/>
    </row>
    <row r="100" ht="18.75" customHeight="1" spans="1:9">
      <c r="A100" s="2755" t="s">
        <v>1001</v>
      </c>
      <c r="B100" s="2756"/>
      <c r="C100" s="2756"/>
      <c r="D100" s="2757"/>
      <c r="E100" s="2756" t="s">
        <v>1002</v>
      </c>
      <c r="F100" s="2756"/>
      <c r="G100" s="2756"/>
      <c r="H100" s="2757"/>
      <c r="I100" s="642"/>
    </row>
    <row r="101" ht="18.75" customHeight="1" spans="1:9">
      <c r="A101" s="2758" t="s">
        <v>1003</v>
      </c>
      <c r="B101" s="2759"/>
      <c r="C101" s="2760" t="str">
        <f>C4</f>
        <v>成本法</v>
      </c>
      <c r="D101" s="2761" t="str">
        <f>D4</f>
        <v>收益法</v>
      </c>
      <c r="E101" s="2762" t="s">
        <v>1004</v>
      </c>
      <c r="F101" s="2763"/>
      <c r="G101" s="2764" t="s">
        <v>1005</v>
      </c>
      <c r="H101" s="2765">
        <f ca="1">H118</f>
        <v>42423</v>
      </c>
      <c r="I101" s="642"/>
    </row>
    <row r="102" ht="18.75" customHeight="1" spans="1:9">
      <c r="A102" s="2766" t="s">
        <v>1006</v>
      </c>
      <c r="B102" s="2767" t="s">
        <v>1005</v>
      </c>
      <c r="C102" s="2760">
        <f ca="1">IF(D32="楼面单价",ROUND(C19,0),C19)</f>
        <v>40016</v>
      </c>
      <c r="D102" s="2761">
        <f ca="1">IF(D32="楼面单价",ROUND(D19,0),D19)</f>
        <v>44830</v>
      </c>
      <c r="E102" s="2762"/>
      <c r="F102" s="2763"/>
      <c r="G102" s="2764" t="s">
        <v>99</v>
      </c>
      <c r="H102" s="2631">
        <f ca="1">I118</f>
        <v>6050</v>
      </c>
      <c r="I102" s="642"/>
    </row>
    <row r="103" ht="42.75" customHeight="1" spans="1:9">
      <c r="A103" s="2766"/>
      <c r="B103" s="2767" t="s">
        <v>99</v>
      </c>
      <c r="C103" s="2768">
        <f ca="1">C20</f>
        <v>5707</v>
      </c>
      <c r="D103" s="2769">
        <f ca="1">D20</f>
        <v>6393</v>
      </c>
      <c r="E103" s="2770" t="s">
        <v>1007</v>
      </c>
      <c r="F103" s="2771"/>
      <c r="G103" s="2772" t="s">
        <v>102</v>
      </c>
      <c r="H103" s="2765">
        <f>IF(D36="正常操作",H104+H105+H106,H105+H106)</f>
        <v>0</v>
      </c>
      <c r="I103" s="642"/>
    </row>
    <row r="104" ht="18.75" customHeight="1" spans="1:9">
      <c r="A104" s="2766" t="s">
        <v>1008</v>
      </c>
      <c r="B104" s="2773" t="s">
        <v>1005</v>
      </c>
      <c r="C104" s="2774">
        <f ca="1">H118</f>
        <v>42423</v>
      </c>
      <c r="D104" s="2775"/>
      <c r="E104" s="2577" t="s">
        <v>1009</v>
      </c>
      <c r="F104" s="2776"/>
      <c r="G104" s="2772" t="s">
        <v>102</v>
      </c>
      <c r="H104" s="2777">
        <f>IF(D36="同一抵押权人同一抵押物续贷",C36&amp;"（续贷，未扣减，详见特别提示）",C36)</f>
        <v>0</v>
      </c>
      <c r="I104" s="642"/>
    </row>
    <row r="105" ht="18.75" customHeight="1" spans="1:9">
      <c r="A105" s="2778"/>
      <c r="B105" s="2779" t="s">
        <v>99</v>
      </c>
      <c r="C105" s="2780">
        <f ca="1">I118</f>
        <v>6050</v>
      </c>
      <c r="D105" s="2781"/>
      <c r="E105" s="2577" t="s">
        <v>1010</v>
      </c>
      <c r="F105" s="2776"/>
      <c r="G105" s="2772" t="s">
        <v>102</v>
      </c>
      <c r="H105" s="2782">
        <f>C37</f>
        <v>0</v>
      </c>
      <c r="I105" s="642"/>
    </row>
    <row r="106" ht="18.75" customHeight="1" spans="1:9">
      <c r="A106" s="2494" t="s">
        <v>1011</v>
      </c>
      <c r="B106" s="2494"/>
      <c r="C106" s="2494"/>
      <c r="D106" s="2494"/>
      <c r="E106" s="2783" t="s">
        <v>1012</v>
      </c>
      <c r="F106" s="2776"/>
      <c r="G106" s="2772" t="s">
        <v>102</v>
      </c>
      <c r="H106" s="2782">
        <f>C38</f>
        <v>0</v>
      </c>
      <c r="I106" s="642"/>
    </row>
    <row r="107" ht="18.75" customHeight="1" spans="1:9">
      <c r="A107" s="642"/>
      <c r="B107" s="642"/>
      <c r="C107" s="642"/>
      <c r="D107" s="642"/>
      <c r="E107" s="2784" t="str">
        <f>IF(项目基本情况!E8="已注销","——","3.房地产抵押价值")</f>
        <v>3.房地产抵押价值</v>
      </c>
      <c r="F107" s="2763"/>
      <c r="G107" s="2764" t="s">
        <v>1005</v>
      </c>
      <c r="H107" s="2765">
        <f ca="1">IF(E107="——","——",H101-H103)</f>
        <v>42423</v>
      </c>
      <c r="I107" s="642"/>
    </row>
    <row r="108" ht="18.75" customHeight="1" spans="1:9">
      <c r="A108" s="642"/>
      <c r="B108" s="642"/>
      <c r="C108" s="642"/>
      <c r="D108" s="642"/>
      <c r="E108" s="2784"/>
      <c r="F108" s="2763"/>
      <c r="G108" s="2764" t="s">
        <v>99</v>
      </c>
      <c r="H108" s="2631">
        <f ca="1">IF(H107=H101,H102,ROUND(H107*10000/'数据-汇总表'!E3,0))</f>
        <v>6050</v>
      </c>
      <c r="I108" s="642"/>
    </row>
    <row r="109" ht="18.75" customHeight="1" spans="1:9">
      <c r="A109" s="642"/>
      <c r="B109" s="642"/>
      <c r="C109" s="642"/>
      <c r="D109" s="642"/>
      <c r="E109" s="2784" t="str">
        <f>IF(项目基本情况!E8="已注销及未注销","4.抵押担保权已注销时的房地产抵押价值",IF(项目基本情况!E8="已注销","3.抵押担保权已注销时的房地产抵押价值","——"))</f>
        <v>——</v>
      </c>
      <c r="F109" s="2763"/>
      <c r="G109" s="2764" t="s">
        <v>1005</v>
      </c>
      <c r="H109" s="2785" t="str">
        <f ca="1">IF(E109="——","——",H101-H105-H106)</f>
        <v>——</v>
      </c>
      <c r="I109" s="642"/>
    </row>
    <row r="110" ht="18.75" customHeight="1" spans="1:9">
      <c r="A110" s="642"/>
      <c r="B110" s="642"/>
      <c r="C110" s="642"/>
      <c r="D110" s="642"/>
      <c r="E110" s="2784"/>
      <c r="F110" s="2763"/>
      <c r="G110" s="2764" t="s">
        <v>99</v>
      </c>
      <c r="H110" s="2631" t="str">
        <f ca="1">IF(H109="——","——",ROUND(H109*10000/'数据-汇总表'!E3,0))</f>
        <v>——</v>
      </c>
      <c r="I110" s="642"/>
    </row>
    <row r="111" ht="18.75" customHeight="1" spans="1:9">
      <c r="A111" s="642"/>
      <c r="B111" s="642"/>
      <c r="C111" s="642"/>
      <c r="D111" s="642"/>
      <c r="E111" s="2786" t="str">
        <f>IF(项目基本情况!E9="抵押净值",IF(OR(项目基本情况!E8="已注销",项目基本情况!E8="房地产抵押价值"),"4.抵押净值","5.抵押净值"),"——")</f>
        <v>4.抵押净值</v>
      </c>
      <c r="F111" s="2787"/>
      <c r="G111" s="2764" t="s">
        <v>1005</v>
      </c>
      <c r="H111" s="2765">
        <f ca="1">IF(E111="——","——",N59)</f>
        <v>37769</v>
      </c>
      <c r="I111" s="642"/>
    </row>
    <row r="112" ht="18.75" customHeight="1" spans="1:9">
      <c r="A112" s="642"/>
      <c r="B112" s="642"/>
      <c r="C112" s="642"/>
      <c r="D112" s="642"/>
      <c r="E112" s="2788"/>
      <c r="F112" s="2789"/>
      <c r="G112" s="2790" t="s">
        <v>99</v>
      </c>
      <c r="H112" s="2791">
        <f ca="1">IF(E111="——","——",N61)</f>
        <v>5386</v>
      </c>
      <c r="I112" s="642"/>
    </row>
    <row r="113" ht="18.75" customHeight="1" spans="1:9">
      <c r="A113" s="642"/>
      <c r="B113" s="642"/>
      <c r="C113" s="642"/>
      <c r="D113" s="642"/>
      <c r="E113" s="2792" t="s">
        <v>1011</v>
      </c>
      <c r="F113" s="2792"/>
      <c r="G113" s="2792"/>
      <c r="H113" s="2792"/>
      <c r="I113" s="642"/>
    </row>
    <row r="114" ht="3.75" customHeight="1" spans="1:9">
      <c r="A114" s="2494"/>
      <c r="B114" s="2494"/>
      <c r="C114" s="2494"/>
      <c r="D114" s="2494"/>
      <c r="E114" s="2644"/>
      <c r="F114" s="2644"/>
      <c r="G114" s="2644"/>
      <c r="H114" s="2644"/>
      <c r="I114" s="2494"/>
    </row>
    <row r="115" ht="18.75" customHeight="1" spans="1:9">
      <c r="A115" s="2793" t="s">
        <v>1013</v>
      </c>
      <c r="B115" s="2794"/>
      <c r="C115" s="2794"/>
      <c r="D115" s="2794"/>
      <c r="E115" s="2794"/>
      <c r="F115" s="2794"/>
      <c r="G115" s="2794"/>
      <c r="H115" s="2794"/>
      <c r="I115" s="2816"/>
    </row>
    <row r="116" ht="27" customHeight="1" spans="1:9">
      <c r="A116" s="2507" t="s">
        <v>1014</v>
      </c>
      <c r="B116" s="2795" t="s">
        <v>1015</v>
      </c>
      <c r="C116" s="2795" t="s">
        <v>1016</v>
      </c>
      <c r="D116" s="2796" t="s">
        <v>1017</v>
      </c>
      <c r="E116" s="2797"/>
      <c r="F116" s="2798" t="s">
        <v>1018</v>
      </c>
      <c r="G116" s="2798"/>
      <c r="H116" s="2507" t="s">
        <v>1019</v>
      </c>
      <c r="I116" s="2507"/>
    </row>
    <row r="117" ht="18.75" customHeight="1" spans="1:9">
      <c r="A117" s="2507"/>
      <c r="B117" s="2799"/>
      <c r="C117" s="2799"/>
      <c r="D117" s="2507" t="s">
        <v>1020</v>
      </c>
      <c r="E117" s="2507" t="s">
        <v>842</v>
      </c>
      <c r="F117" s="2507" t="s">
        <v>1020</v>
      </c>
      <c r="G117" s="2507" t="s">
        <v>842</v>
      </c>
      <c r="H117" s="2507" t="s">
        <v>1020</v>
      </c>
      <c r="I117" s="2507" t="s">
        <v>842</v>
      </c>
    </row>
    <row r="118" ht="24.75" customHeight="1" spans="1:9">
      <c r="A118" s="2800" t="str">
        <f>项目基本情况!S2</f>
        <v>北京市房地产</v>
      </c>
      <c r="B118" s="2507">
        <f>M18</f>
        <v>70118.8</v>
      </c>
      <c r="C118" s="2507">
        <f>M19</f>
        <v>66843.16</v>
      </c>
      <c r="D118" s="2507">
        <f ca="1">ROUND(IF(D32="总价",C34,E118*B118/10000),0)</f>
        <v>16757</v>
      </c>
      <c r="E118" s="2507">
        <f ca="1">ROUND(IF(C33="自定义",IF(D32="楼面单价",C34,D118*10000/B118),I118-G118),0)</f>
        <v>2390</v>
      </c>
      <c r="F118" s="2507">
        <f ca="1">ROUND(IF(D32="总价",C35,G118*B118/10000),0)</f>
        <v>25666</v>
      </c>
      <c r="G118" s="2507">
        <f ca="1">ROUND(IF(D32="楼面单价",C35,F118*10000/B118),0)</f>
        <v>3660</v>
      </c>
      <c r="H118" s="2507">
        <f ca="1">ROUND(IF(D32="总价",C32,I118*B118/10000),0)</f>
        <v>42423</v>
      </c>
      <c r="I118" s="2507">
        <f ca="1">ROUND(IF(D32="楼面单价",C32,H118*10000/B118),0)</f>
        <v>6050</v>
      </c>
    </row>
    <row r="119" ht="18.75" customHeight="1" spans="1:9">
      <c r="A119" s="2507" t="s">
        <v>1021</v>
      </c>
      <c r="B119" s="2507"/>
      <c r="C119" s="2507"/>
      <c r="D119" s="2801" t="str">
        <f ca="1">NUMBERSTRING(INT(D118*10000),2)&amp;"元整"</f>
        <v>壹亿陆仟柒佰伍拾柒万元整</v>
      </c>
      <c r="E119" s="2802"/>
      <c r="F119" s="2801" t="str">
        <f ca="1">NUMBERSTRING(INT(F118*10000),2)&amp;"元整"</f>
        <v>贰亿伍仟陆佰陆拾陆万元整</v>
      </c>
      <c r="G119" s="2802"/>
      <c r="H119" s="2801" t="str">
        <f ca="1">NUMBERSTRING(INT(H118*10000),2)&amp;"元整"</f>
        <v>肆亿贰仟肆佰贰拾叁万元整</v>
      </c>
      <c r="I119" s="2802"/>
    </row>
    <row r="120" ht="18.75" customHeight="1" spans="1:19">
      <c r="A120" s="2803" t="str">
        <f>IF(项目基本情况!B9="房地产市场价值","",MID(E103,3,LEN(E103)-2))</f>
        <v>估价师知悉的法定优先受偿款</v>
      </c>
      <c r="B120" s="2804"/>
      <c r="C120" s="2805"/>
      <c r="D120" s="2803">
        <f>H103</f>
        <v>0</v>
      </c>
      <c r="E120" s="2804"/>
      <c r="F120" s="2804"/>
      <c r="G120" s="2804"/>
      <c r="H120" s="2804"/>
      <c r="I120" s="2805"/>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1" t="s">
        <v>1021</v>
      </c>
      <c r="B121" s="2806"/>
      <c r="C121" s="2802"/>
      <c r="D121" s="2801" t="str">
        <f>IF(D120=0,"零元整",NUMBERSTRING(INT(D120*10000),2)&amp;"元整")</f>
        <v>零元整</v>
      </c>
      <c r="E121" s="2806"/>
      <c r="F121" s="2806"/>
      <c r="G121" s="2806"/>
      <c r="H121" s="2806"/>
      <c r="I121" s="2802"/>
      <c r="AA121" s="597"/>
    </row>
    <row r="122" ht="18.75" customHeight="1" spans="1:27">
      <c r="A122" s="2787" t="str">
        <f>IF(项目基本情况!B9="房地产市场价值","",MID(E107,3,LEN(E107)-2))</f>
        <v>房地产抵押价值</v>
      </c>
      <c r="B122" s="2787"/>
      <c r="C122" s="2787"/>
      <c r="D122" s="2803">
        <f ca="1">H107</f>
        <v>42423</v>
      </c>
      <c r="E122" s="2804"/>
      <c r="F122" s="2804"/>
      <c r="G122" s="2804"/>
      <c r="H122" s="2804"/>
      <c r="I122" s="2805"/>
      <c r="AA122" s="597"/>
    </row>
    <row r="123" ht="18.75" customHeight="1" spans="1:27">
      <c r="A123" s="2507" t="s">
        <v>1021</v>
      </c>
      <c r="B123" s="2507"/>
      <c r="C123" s="2507"/>
      <c r="D123" s="2801" t="str">
        <f ca="1">NUMBERSTRING(INT(D122*10000),2)&amp;"元整"</f>
        <v>肆亿贰仟肆佰贰拾叁万元整</v>
      </c>
      <c r="E123" s="2806"/>
      <c r="F123" s="2806"/>
      <c r="G123" s="2806"/>
      <c r="H123" s="2806"/>
      <c r="I123" s="2802"/>
      <c r="AA123" s="597"/>
    </row>
    <row r="124" ht="18.75" customHeight="1" spans="1:27">
      <c r="A124" s="2787" t="str">
        <f>IF(项目基本情况!B9="房地产市场价值","",MID(E109,3,LEN(E109)-2))</f>
        <v/>
      </c>
      <c r="B124" s="2787"/>
      <c r="C124" s="2787"/>
      <c r="D124" s="2803" t="str">
        <f ca="1">H109</f>
        <v>——</v>
      </c>
      <c r="E124" s="2804"/>
      <c r="F124" s="2804"/>
      <c r="G124" s="2804"/>
      <c r="H124" s="2804"/>
      <c r="I124" s="2805"/>
      <c r="AA124" s="597"/>
    </row>
    <row r="125" ht="18.75" customHeight="1" spans="1:27">
      <c r="A125" s="2507" t="s">
        <v>1021</v>
      </c>
      <c r="B125" s="2507"/>
      <c r="C125" s="2507"/>
      <c r="D125" s="2801" t="e">
        <f ca="1">NUMBERSTRING(INT(D124*10000),2)&amp;"元整"</f>
        <v>#VALUE!</v>
      </c>
      <c r="E125" s="2806"/>
      <c r="F125" s="2806"/>
      <c r="G125" s="2806"/>
      <c r="H125" s="2806"/>
      <c r="I125" s="2802"/>
      <c r="AA125" s="597"/>
    </row>
    <row r="126" ht="18.75" customHeight="1" spans="1:27">
      <c r="A126" s="2787" t="str">
        <f>IF(项目基本情况!B9="房地产市场价值","",MID(E111,3,LEN(E111)-2))</f>
        <v>抵押净值</v>
      </c>
      <c r="B126" s="2787"/>
      <c r="C126" s="2787"/>
      <c r="D126" s="2803">
        <f ca="1">H111</f>
        <v>37769</v>
      </c>
      <c r="E126" s="2804"/>
      <c r="F126" s="2804"/>
      <c r="G126" s="2804"/>
      <c r="H126" s="2804"/>
      <c r="I126" s="2805"/>
      <c r="AA126" s="597"/>
    </row>
    <row r="127" ht="18.75" customHeight="1" spans="1:27">
      <c r="A127" s="2507" t="s">
        <v>1021</v>
      </c>
      <c r="B127" s="2507"/>
      <c r="C127" s="2507"/>
      <c r="D127" s="2801" t="str">
        <f ca="1">NUMBERSTRING(INT(D126*10000),2)&amp;"元整"</f>
        <v>叁亿柒仟柒佰陆拾玖万元整</v>
      </c>
      <c r="E127" s="2806"/>
      <c r="F127" s="2806"/>
      <c r="G127" s="2806"/>
      <c r="H127" s="2806"/>
      <c r="I127" s="2802"/>
      <c r="AA127" s="597"/>
    </row>
    <row r="128" customHeight="1" spans="1:27">
      <c r="A128" s="2238" t="s">
        <v>113</v>
      </c>
      <c r="B128" s="2238"/>
      <c r="C128" s="2238"/>
      <c r="D128" s="2238"/>
      <c r="E128" s="2238"/>
      <c r="F128" s="2238"/>
      <c r="G128" s="2238"/>
      <c r="H128" s="2238"/>
      <c r="I128" s="2238"/>
      <c r="AA128" s="597"/>
    </row>
    <row r="129" customHeight="1" spans="1:27">
      <c r="A129" s="2818" t="s">
        <v>1022</v>
      </c>
      <c r="B129" s="2819"/>
      <c r="C129" s="2820" t="s">
        <v>1023</v>
      </c>
      <c r="D129" s="2821"/>
      <c r="E129" s="2821"/>
      <c r="F129" s="2821"/>
      <c r="G129" s="2821"/>
      <c r="H129" s="2822"/>
      <c r="I129" s="2837"/>
      <c r="AA129" s="597"/>
    </row>
    <row r="130" customHeight="1" spans="1:27">
      <c r="A130" s="2823">
        <v>1</v>
      </c>
      <c r="B130" s="2824"/>
      <c r="C130" s="2824"/>
      <c r="D130" s="2825"/>
      <c r="E130" s="2825"/>
      <c r="F130" s="2825"/>
      <c r="G130" s="2825"/>
      <c r="H130" s="2826"/>
      <c r="I130" s="2838"/>
      <c r="AA130" s="597"/>
    </row>
    <row r="131" customHeight="1" spans="1:27">
      <c r="A131" s="2823">
        <v>2</v>
      </c>
      <c r="B131" s="2824"/>
      <c r="C131" s="2824"/>
      <c r="D131" s="2825"/>
      <c r="E131" s="2825"/>
      <c r="F131" s="2825"/>
      <c r="G131" s="2825"/>
      <c r="H131" s="2826"/>
      <c r="I131" s="2838"/>
      <c r="AA131" s="597"/>
    </row>
    <row r="132" customHeight="1" spans="1:27">
      <c r="A132" s="2823">
        <v>3</v>
      </c>
      <c r="B132" s="2824"/>
      <c r="C132" s="2824"/>
      <c r="D132" s="2825"/>
      <c r="E132" s="2825"/>
      <c r="F132" s="2825"/>
      <c r="G132" s="2825"/>
      <c r="H132" s="2826"/>
      <c r="I132" s="2838"/>
      <c r="AA132" s="597"/>
    </row>
    <row r="133" customHeight="1" spans="1:9">
      <c r="A133" s="2827"/>
      <c r="B133" s="2828"/>
      <c r="C133" s="2828"/>
      <c r="D133" s="2829"/>
      <c r="E133" s="2829"/>
      <c r="F133" s="2829"/>
      <c r="G133" s="2829"/>
      <c r="H133" s="2830"/>
      <c r="I133" s="2839"/>
    </row>
    <row r="134" customHeight="1" spans="1:9">
      <c r="A134" s="2824"/>
      <c r="B134" s="2824"/>
      <c r="C134" s="2824"/>
      <c r="D134" s="2825"/>
      <c r="E134" s="2825"/>
      <c r="F134" s="2825"/>
      <c r="G134" s="2825"/>
      <c r="H134" s="2826"/>
      <c r="I134" s="597"/>
    </row>
    <row r="135" customHeight="1" spans="1:9">
      <c r="A135" s="597"/>
      <c r="B135" s="597"/>
      <c r="C135" s="597"/>
      <c r="D135" s="597"/>
      <c r="E135" s="597"/>
      <c r="F135" s="2831" t="s">
        <v>1024</v>
      </c>
      <c r="G135" s="2832"/>
      <c r="H135" s="2832"/>
      <c r="I135" s="2840" t="s">
        <v>1025</v>
      </c>
    </row>
    <row r="136" customHeight="1" spans="1:9">
      <c r="A136" s="597"/>
      <c r="B136" s="2833" t="s">
        <v>1026</v>
      </c>
      <c r="C136" s="597"/>
      <c r="D136" s="597"/>
      <c r="E136" s="597"/>
      <c r="F136" s="597"/>
      <c r="G136" s="597"/>
      <c r="H136" s="597"/>
      <c r="I136" s="597"/>
    </row>
    <row r="137" customHeight="1" spans="1:9">
      <c r="A137" s="597"/>
      <c r="B137" s="597"/>
      <c r="C137" s="597"/>
      <c r="D137" s="597"/>
      <c r="E137" s="597"/>
      <c r="F137" s="597"/>
      <c r="G137" s="597"/>
      <c r="H137" s="597"/>
      <c r="I137" s="597"/>
    </row>
    <row r="138" customHeight="1" spans="1:9">
      <c r="A138" s="597"/>
      <c r="B138" s="2832"/>
      <c r="C138" s="2832"/>
      <c r="D138" s="2832"/>
      <c r="E138" s="2832"/>
      <c r="F138" s="2832"/>
      <c r="G138" s="2832"/>
      <c r="H138" s="2832"/>
      <c r="I138" s="2840" t="s">
        <v>1027</v>
      </c>
    </row>
    <row r="139" customHeight="1" spans="1:9">
      <c r="A139" s="597"/>
      <c r="B139" s="2833" t="s">
        <v>1028</v>
      </c>
      <c r="C139" s="597"/>
      <c r="D139" s="597"/>
      <c r="E139" s="597"/>
      <c r="F139" s="597"/>
      <c r="G139" s="597"/>
      <c r="H139" s="597"/>
      <c r="I139" s="597"/>
    </row>
    <row r="140" customHeight="1" spans="1:9">
      <c r="A140" s="597"/>
      <c r="B140" s="2833"/>
      <c r="C140" s="597"/>
      <c r="D140" s="597"/>
      <c r="E140" s="597"/>
      <c r="F140" s="597"/>
      <c r="G140" s="597"/>
      <c r="H140" s="597"/>
      <c r="I140" s="597"/>
    </row>
    <row r="141" customHeight="1" spans="1:9">
      <c r="A141" s="597"/>
      <c r="B141" s="2832"/>
      <c r="C141" s="2832"/>
      <c r="D141" s="2832"/>
      <c r="E141" s="2832"/>
      <c r="F141" s="2832"/>
      <c r="G141" s="2832"/>
      <c r="H141" s="2832"/>
      <c r="I141" s="2840" t="s">
        <v>1027</v>
      </c>
    </row>
    <row r="142" customHeight="1" spans="1:9">
      <c r="A142" s="597"/>
      <c r="B142" s="2833"/>
      <c r="C142" s="2834"/>
      <c r="D142" s="2835"/>
      <c r="E142" s="2835"/>
      <c r="F142" s="2836"/>
      <c r="G142" s="597"/>
      <c r="H142" s="597"/>
      <c r="I142" s="597"/>
    </row>
    <row r="143" s="594" customFormat="1" customHeight="1" spans="1:35">
      <c r="A143" s="597"/>
      <c r="B143" s="2833"/>
      <c r="C143" s="2834"/>
      <c r="D143" s="2835"/>
      <c r="E143" s="2835"/>
      <c r="F143" s="2836"/>
      <c r="G143" s="597"/>
      <c r="H143" s="597"/>
      <c r="I143" s="597"/>
      <c r="J143" s="597"/>
      <c r="K143" s="597"/>
      <c r="L143" s="597"/>
      <c r="M143" s="597"/>
      <c r="N143" s="597"/>
      <c r="O143" s="597"/>
      <c r="P143" s="597"/>
      <c r="Q143" s="597"/>
      <c r="R143" s="597"/>
      <c r="S143" s="597"/>
      <c r="T143" s="597"/>
      <c r="U143" s="597"/>
      <c r="V143" s="597"/>
      <c r="W143" s="597"/>
      <c r="X143" s="597"/>
      <c r="Y143" s="597"/>
      <c r="Z143" s="597"/>
      <c r="AA143" s="597"/>
      <c r="AB143" s="597"/>
      <c r="AC143" s="597"/>
      <c r="AD143" s="597"/>
      <c r="AE143" s="597"/>
      <c r="AF143" s="597"/>
      <c r="AG143" s="597"/>
      <c r="AH143" s="597"/>
      <c r="AI143" s="597"/>
    </row>
    <row r="144" s="594" customFormat="1" customHeight="1" spans="1:35">
      <c r="A144" s="597"/>
      <c r="B144" s="597"/>
      <c r="C144" s="597"/>
      <c r="D144" s="597"/>
      <c r="E144" s="597"/>
      <c r="F144" s="597"/>
      <c r="G144" s="597"/>
      <c r="H144" s="597"/>
      <c r="I144" s="597"/>
      <c r="J144" s="597"/>
      <c r="K144" s="597"/>
      <c r="L144" s="597"/>
      <c r="M144" s="597"/>
      <c r="N144" s="597"/>
      <c r="O144" s="597"/>
      <c r="P144" s="597"/>
      <c r="Q144" s="597"/>
      <c r="R144" s="597"/>
      <c r="S144" s="597"/>
      <c r="T144" s="597"/>
      <c r="U144" s="597"/>
      <c r="V144" s="597"/>
      <c r="W144" s="597"/>
      <c r="X144" s="597"/>
      <c r="Y144" s="597"/>
      <c r="Z144" s="597"/>
      <c r="AA144" s="597"/>
      <c r="AB144" s="597"/>
      <c r="AC144" s="597"/>
      <c r="AD144" s="597"/>
      <c r="AE144" s="597"/>
      <c r="AF144" s="597"/>
      <c r="AG144" s="597"/>
      <c r="AH144" s="597"/>
      <c r="AI144" s="597"/>
    </row>
    <row r="145" s="594" customFormat="1" customHeight="1" spans="1:35">
      <c r="A145" s="597"/>
      <c r="B145" s="597"/>
      <c r="C145" s="597"/>
      <c r="D145" s="597"/>
      <c r="E145" s="597"/>
      <c r="F145" s="597"/>
      <c r="G145" s="597"/>
      <c r="H145" s="597"/>
      <c r="I145" s="597"/>
      <c r="J145" s="597"/>
      <c r="K145" s="597"/>
      <c r="L145" s="597"/>
      <c r="M145" s="597"/>
      <c r="N145" s="597"/>
      <c r="O145" s="597"/>
      <c r="P145" s="597"/>
      <c r="Q145" s="597"/>
      <c r="R145" s="597"/>
      <c r="S145" s="597"/>
      <c r="T145" s="597"/>
      <c r="U145" s="597"/>
      <c r="V145" s="597"/>
      <c r="W145" s="597"/>
      <c r="X145" s="597"/>
      <c r="Y145" s="597"/>
      <c r="Z145" s="597"/>
      <c r="AA145" s="597"/>
      <c r="AB145" s="597"/>
      <c r="AC145" s="597"/>
      <c r="AD145" s="597"/>
      <c r="AE145" s="597"/>
      <c r="AF145" s="597"/>
      <c r="AG145" s="597"/>
      <c r="AH145" s="597"/>
      <c r="AI145" s="597"/>
    </row>
    <row r="146" s="597" customFormat="1" customHeight="1"/>
    <row r="147" s="597" customFormat="1" customHeight="1"/>
    <row r="148" s="597" customFormat="1" customHeight="1"/>
    <row r="149" s="597" customFormat="1" customHeight="1"/>
    <row r="150" s="597" customFormat="1" customHeight="1"/>
    <row r="151" s="597" customFormat="1" customHeight="1"/>
    <row r="152" s="597" customFormat="1" customHeight="1"/>
    <row r="153" s="597" customFormat="1" customHeight="1"/>
    <row r="154" s="597" customFormat="1" customHeight="1"/>
    <row r="155" s="597" customFormat="1" customHeight="1"/>
    <row r="156" s="597" customFormat="1" customHeight="1"/>
    <row r="157" s="597" customFormat="1" customHeight="1"/>
    <row r="158" s="597" customFormat="1" customHeight="1"/>
    <row r="159" s="597" customFormat="1" customHeight="1"/>
    <row r="160" s="597" customFormat="1" customHeight="1"/>
    <row r="161" s="597" customFormat="1" customHeight="1"/>
    <row r="162" s="597" customFormat="1" customHeight="1"/>
    <row r="163" s="597" customFormat="1" customHeight="1"/>
    <row r="164" s="597" customFormat="1" customHeight="1"/>
    <row r="165" s="597" customFormat="1" customHeight="1"/>
    <row r="166" s="597" customFormat="1" customHeight="1"/>
    <row r="167" s="597" customFormat="1" customHeight="1"/>
    <row r="168" s="597" customFormat="1" customHeight="1"/>
    <row r="169" s="597" customFormat="1" customHeight="1"/>
    <row r="170" s="597" customFormat="1" customHeight="1"/>
    <row r="171" s="597" customFormat="1" customHeight="1"/>
    <row r="172" s="597" customFormat="1" customHeight="1"/>
    <row r="173" s="597" customFormat="1" customHeight="1"/>
    <row r="174" s="597" customFormat="1" customHeight="1"/>
    <row r="175" s="597" customFormat="1" customHeight="1"/>
    <row r="176" s="597" customFormat="1" customHeight="1"/>
    <row r="177" s="597" customFormat="1" customHeight="1"/>
    <row r="178" s="597" customFormat="1" customHeight="1"/>
    <row r="179" s="597" customFormat="1" customHeight="1"/>
    <row r="180" s="597" customFormat="1" customHeight="1"/>
    <row r="181" s="597" customFormat="1" customHeight="1"/>
    <row r="182" s="597" customFormat="1" customHeight="1"/>
    <row r="183" s="597" customFormat="1" customHeight="1"/>
    <row r="184" s="597" customFormat="1" customHeight="1"/>
    <row r="185" s="597" customFormat="1" customHeight="1"/>
    <row r="186" s="597" customFormat="1" customHeight="1"/>
    <row r="187" s="597" customFormat="1" customHeight="1"/>
    <row r="188" s="597" customFormat="1" customHeight="1"/>
    <row r="189" s="597" customFormat="1" customHeight="1"/>
    <row r="190" s="597" customFormat="1" customHeight="1"/>
    <row r="191" s="597" customFormat="1" customHeight="1"/>
    <row r="192" s="597" customFormat="1" customHeight="1"/>
    <row r="193" s="597" customFormat="1" customHeight="1"/>
    <row r="194" s="597" customFormat="1" customHeight="1"/>
    <row r="195" s="597" customFormat="1" customHeight="1"/>
    <row r="196" s="597" customFormat="1" customHeight="1"/>
    <row r="197" s="597" customFormat="1" customHeight="1"/>
    <row r="198" s="597" customFormat="1" customHeight="1"/>
    <row r="199" s="597" customFormat="1" customHeight="1"/>
    <row r="200" s="597" customFormat="1" customHeight="1"/>
    <row r="201" s="597" customFormat="1" customHeight="1"/>
    <row r="202" s="597" customFormat="1" customHeight="1"/>
    <row r="203" s="597" customFormat="1" customHeight="1"/>
    <row r="204" s="597" customFormat="1" customHeight="1"/>
    <row r="205" s="597" customFormat="1" customHeight="1"/>
    <row r="206" s="597" customFormat="1" customHeight="1"/>
    <row r="207" s="597" customFormat="1" customHeight="1"/>
    <row r="208" s="597" customFormat="1" customHeight="1"/>
    <row r="209" s="597" customFormat="1" customHeight="1"/>
    <row r="210" s="597" customFormat="1" customHeight="1"/>
    <row r="211" s="597" customFormat="1" customHeight="1"/>
    <row r="212" s="597" customFormat="1" customHeight="1"/>
    <row r="213" s="597" customFormat="1" customHeight="1"/>
    <row r="214" s="597" customFormat="1" customHeight="1"/>
    <row r="215" s="597" customFormat="1" customHeight="1"/>
    <row r="216" s="597" customFormat="1" customHeight="1"/>
    <row r="217" s="597" customFormat="1" customHeight="1"/>
    <row r="218" s="597" customFormat="1" customHeight="1"/>
    <row r="219" s="597" customFormat="1" customHeight="1"/>
    <row r="220" s="597" customFormat="1" customHeight="1"/>
    <row r="221" s="597" customFormat="1" customHeight="1"/>
    <row r="222" s="597" customFormat="1" customHeight="1"/>
    <row r="223" s="597" customFormat="1" customHeight="1"/>
    <row r="224" s="597" customFormat="1" customHeight="1"/>
    <row r="225" s="597" customFormat="1" customHeight="1"/>
    <row r="226" s="597" customFormat="1" customHeight="1"/>
    <row r="227" s="597" customFormat="1" customHeight="1"/>
    <row r="228" s="597" customFormat="1" customHeight="1"/>
    <row r="229" s="597" customFormat="1" customHeight="1"/>
    <row r="230" s="597" customFormat="1" customHeight="1"/>
    <row r="231" s="597" customFormat="1" customHeight="1"/>
    <row r="232" s="597" customFormat="1" customHeight="1"/>
    <row r="233" s="597" customFormat="1" customHeight="1"/>
    <row r="234" s="597" customFormat="1" customHeight="1"/>
    <row r="235" s="597" customFormat="1" customHeight="1"/>
    <row r="236" s="597" customFormat="1" customHeight="1"/>
    <row r="237" s="597" customFormat="1" customHeight="1"/>
    <row r="238" s="597" customFormat="1" customHeight="1"/>
    <row r="239" s="597" customFormat="1" customHeight="1"/>
    <row r="240" s="597" customFormat="1" customHeight="1"/>
    <row r="241" s="597" customFormat="1" customHeight="1"/>
    <row r="242" s="597" customFormat="1" customHeight="1"/>
    <row r="243" s="597" customFormat="1" customHeight="1"/>
    <row r="244" s="597" customFormat="1" customHeight="1"/>
    <row r="245" s="597" customFormat="1" customHeight="1"/>
    <row r="246" s="597" customFormat="1" customHeight="1"/>
    <row r="247" s="597" customFormat="1" customHeight="1"/>
    <row r="248" s="597" customFormat="1" customHeight="1"/>
    <row r="249" s="597" customFormat="1" customHeight="1"/>
    <row r="250" s="597" customFormat="1" customHeight="1"/>
    <row r="251" s="597" customFormat="1" customHeight="1"/>
    <row r="252" s="597" customFormat="1" customHeight="1"/>
    <row r="253" s="597" customFormat="1" customHeight="1"/>
    <row r="254" s="597" customFormat="1" customHeight="1"/>
    <row r="255" s="597" customFormat="1" customHeight="1"/>
    <row r="256" s="597" customFormat="1" customHeight="1"/>
    <row r="257" s="597" customFormat="1" customHeight="1"/>
    <row r="258" s="597" customFormat="1" customHeight="1"/>
    <row r="259" s="597" customFormat="1" customHeight="1"/>
    <row r="260" s="597" customFormat="1" customHeight="1"/>
    <row r="261" s="597" customFormat="1" customHeight="1"/>
    <row r="262" s="597" customFormat="1" customHeight="1"/>
    <row r="263" s="597" customFormat="1" customHeight="1"/>
    <row r="264" s="597" customFormat="1" customHeight="1"/>
    <row r="265" s="597" customFormat="1" customHeight="1"/>
    <row r="266" s="597" customFormat="1" customHeight="1"/>
    <row r="267" s="597" customFormat="1" customHeight="1"/>
    <row r="268" s="597" customFormat="1" customHeight="1"/>
    <row r="269" s="597" customFormat="1" customHeight="1"/>
    <row r="270" s="597" customFormat="1" customHeight="1"/>
    <row r="271" s="597" customFormat="1" customHeight="1"/>
    <row r="272" s="597" customFormat="1" customHeight="1"/>
    <row r="273" s="597" customFormat="1" customHeight="1"/>
    <row r="274" s="597" customFormat="1" customHeight="1"/>
    <row r="275" s="597" customFormat="1" customHeight="1"/>
    <row r="276" s="597" customFormat="1" customHeight="1"/>
    <row r="277" s="597" customFormat="1" customHeight="1"/>
    <row r="278" s="597" customFormat="1" customHeight="1"/>
    <row r="279" s="597" customFormat="1" customHeight="1"/>
    <row r="280" s="597" customFormat="1" customHeight="1"/>
    <row r="281" s="597" customFormat="1" customHeight="1"/>
    <row r="282" s="597" customFormat="1" customHeight="1"/>
    <row r="283" s="597" customFormat="1" customHeight="1"/>
    <row r="284" s="597" customFormat="1" customHeight="1"/>
    <row r="285" s="597" customFormat="1" customHeight="1"/>
    <row r="286" s="597" customFormat="1" customHeight="1"/>
    <row r="287" s="597" customFormat="1" customHeight="1"/>
    <row r="288" s="597" customFormat="1" customHeight="1"/>
    <row r="289" s="597" customFormat="1" customHeight="1"/>
    <row r="290" s="597" customFormat="1" customHeight="1"/>
    <row r="291" s="597" customFormat="1" customHeight="1"/>
    <row r="292" s="597" customFormat="1" customHeight="1"/>
    <row r="293" s="597" customFormat="1" customHeight="1"/>
    <row r="294" s="597" customFormat="1" customHeight="1"/>
    <row r="295" s="597" customFormat="1" customHeight="1"/>
    <row r="296" s="597" customFormat="1" customHeight="1"/>
    <row r="297" s="597" customFormat="1" customHeight="1"/>
    <row r="298" s="597" customFormat="1" customHeight="1"/>
    <row r="299" s="597" customFormat="1" customHeight="1"/>
    <row r="300" s="597" customFormat="1" customHeight="1"/>
    <row r="301" s="597" customFormat="1" customHeight="1"/>
    <row r="302" s="597" customFormat="1" customHeight="1"/>
    <row r="303" s="597" customFormat="1" customHeight="1"/>
    <row r="304" s="597" customFormat="1" customHeight="1"/>
    <row r="305" s="597" customFormat="1" customHeight="1"/>
    <row r="306" s="597" customFormat="1" customHeight="1"/>
    <row r="307" s="597" customFormat="1" customHeight="1"/>
    <row r="308" s="597" customFormat="1" customHeight="1"/>
    <row r="309" s="597" customFormat="1" customHeight="1"/>
    <row r="310" s="597" customFormat="1" customHeight="1"/>
    <row r="311" s="597" customFormat="1" customHeight="1"/>
    <row r="312" s="597" customFormat="1" customHeight="1"/>
    <row r="313" s="597" customFormat="1" customHeight="1"/>
    <row r="314" s="597" customFormat="1" customHeight="1"/>
    <row r="315" s="597" customFormat="1" customHeight="1"/>
    <row r="316" s="597" customFormat="1" customHeight="1"/>
    <row r="317" s="597" customFormat="1" customHeight="1"/>
    <row r="318" s="597" customFormat="1" customHeight="1"/>
    <row r="319" s="597" customFormat="1" customHeight="1"/>
    <row r="320" s="597" customFormat="1" customHeight="1"/>
    <row r="321" s="597" customFormat="1" customHeight="1"/>
    <row r="322" s="597" customFormat="1" customHeight="1"/>
    <row r="323" s="597" customFormat="1" customHeight="1"/>
    <row r="324" s="597" customFormat="1" customHeight="1"/>
    <row r="325" s="597" customFormat="1" customHeight="1"/>
    <row r="326" s="597" customFormat="1" customHeight="1"/>
    <row r="327" s="597" customFormat="1" customHeight="1"/>
    <row r="328" s="597" customFormat="1" customHeight="1"/>
    <row r="329" s="597" customFormat="1" customHeight="1"/>
    <row r="330" s="597" customFormat="1" customHeight="1"/>
    <row r="331" s="597" customFormat="1" customHeight="1"/>
    <row r="332" s="597" customFormat="1" customHeight="1"/>
    <row r="333" s="597" customFormat="1" customHeight="1"/>
    <row r="334" s="597" customFormat="1" customHeight="1"/>
    <row r="335" s="597" customFormat="1" customHeight="1"/>
    <row r="336" s="597" customFormat="1" customHeight="1"/>
    <row r="337" s="597" customFormat="1" customHeight="1"/>
    <row r="338" s="597" customFormat="1" customHeight="1"/>
    <row r="339" s="597" customFormat="1" customHeight="1"/>
    <row r="340" s="597" customFormat="1" customHeight="1"/>
    <row r="341" s="597" customFormat="1" customHeight="1"/>
    <row r="342" s="597" customFormat="1" customHeight="1"/>
    <row r="343" s="597" customFormat="1" customHeight="1"/>
    <row r="344" s="597" customFormat="1" customHeight="1"/>
    <row r="345" s="597" customFormat="1" customHeight="1"/>
    <row r="346" s="597" customFormat="1" customHeight="1"/>
    <row r="347" s="597" customFormat="1" customHeight="1"/>
    <row r="348" s="597" customFormat="1" customHeight="1"/>
    <row r="349" s="597" customFormat="1" customHeight="1"/>
    <row r="350" s="597" customFormat="1" customHeight="1"/>
    <row r="351" s="597" customFormat="1" customHeight="1"/>
    <row r="352" s="597" customFormat="1" customHeight="1"/>
    <row r="353" s="597" customFormat="1" customHeight="1"/>
    <row r="354" s="597" customFormat="1" customHeight="1"/>
    <row r="355" s="597" customFormat="1" customHeight="1"/>
    <row r="356" s="597" customFormat="1" customHeight="1"/>
    <row r="357" s="597" customFormat="1" customHeight="1"/>
    <row r="358" s="597" customFormat="1" customHeight="1"/>
    <row r="359" s="597" customFormat="1" customHeight="1"/>
    <row r="360" s="597" customFormat="1" customHeight="1"/>
    <row r="361" s="597" customFormat="1" customHeight="1"/>
    <row r="362" s="597" customFormat="1" customHeight="1"/>
    <row r="363" s="597" customFormat="1" customHeight="1"/>
    <row r="364" s="597" customFormat="1" customHeight="1"/>
    <row r="365" s="597" customFormat="1" customHeight="1"/>
    <row r="366" s="597" customFormat="1" customHeight="1"/>
    <row r="367" s="597" customFormat="1" customHeight="1"/>
    <row r="368" s="597" customFormat="1" customHeight="1"/>
    <row r="369" s="597" customFormat="1" customHeight="1"/>
    <row r="370" s="597" customFormat="1" customHeight="1"/>
    <row r="371" s="597" customFormat="1" customHeight="1"/>
    <row r="372" s="597" customFormat="1" customHeight="1"/>
    <row r="373" s="597" customFormat="1" customHeight="1"/>
    <row r="374" s="597" customFormat="1" customHeight="1"/>
    <row r="375" s="597" customFormat="1" customHeight="1"/>
    <row r="376" s="597" customFormat="1" customHeight="1"/>
    <row r="377" s="597" customFormat="1" customHeight="1"/>
    <row r="378" s="597" customFormat="1" customHeight="1"/>
    <row r="379" s="597" customFormat="1" customHeight="1"/>
    <row r="380" s="597" customFormat="1" customHeight="1"/>
    <row r="381" s="597" customFormat="1" customHeight="1"/>
    <row r="382" s="597" customFormat="1" customHeight="1"/>
    <row r="383" s="597" customFormat="1" customHeight="1"/>
    <row r="384" s="597" customFormat="1" customHeight="1"/>
    <row r="385" s="597" customFormat="1" customHeight="1"/>
    <row r="386" s="597" customFormat="1" customHeight="1"/>
    <row r="387" s="597" customFormat="1" customHeight="1"/>
    <row r="388" s="597" customFormat="1" customHeight="1"/>
    <row r="389" s="597" customFormat="1" customHeight="1"/>
    <row r="390" s="597" customFormat="1" customHeight="1"/>
    <row r="391" s="597" customFormat="1" customHeight="1"/>
    <row r="392" s="597" customFormat="1" customHeight="1"/>
    <row r="393" s="597" customFormat="1" customHeight="1"/>
    <row r="394" s="597" customFormat="1" customHeight="1"/>
    <row r="395" s="597" customFormat="1" customHeight="1"/>
    <row r="396" s="597" customFormat="1" customHeight="1"/>
    <row r="397" s="597" customFormat="1" customHeight="1"/>
    <row r="398" s="597" customFormat="1" customHeight="1"/>
    <row r="399" s="597" customFormat="1" customHeight="1"/>
    <row r="400" s="597" customFormat="1" customHeight="1"/>
    <row r="401" s="597" customFormat="1" customHeight="1"/>
    <row r="402" s="597" customFormat="1" customHeight="1"/>
    <row r="403" s="597" customFormat="1" customHeight="1"/>
    <row r="404" s="597" customFormat="1" customHeight="1"/>
    <row r="405" s="597" customFormat="1" customHeight="1"/>
    <row r="406" s="597" customFormat="1" customHeight="1"/>
    <row r="407" s="597" customFormat="1" customHeight="1"/>
    <row r="408" s="597" customFormat="1" customHeight="1"/>
    <row r="409" s="2491" customFormat="1" customHeight="1" spans="10:26">
      <c r="J409" s="597"/>
      <c r="K409" s="597"/>
      <c r="L409" s="597"/>
      <c r="M409" s="597"/>
      <c r="N409" s="597"/>
      <c r="O409" s="597"/>
      <c r="P409" s="597"/>
      <c r="Q409" s="597"/>
      <c r="R409" s="597"/>
      <c r="S409" s="597"/>
      <c r="T409" s="597"/>
      <c r="U409" s="597"/>
      <c r="V409" s="597"/>
      <c r="W409" s="597"/>
      <c r="X409" s="597"/>
      <c r="Y409" s="597"/>
      <c r="Z409" s="597"/>
    </row>
    <row r="410" s="2491" customFormat="1" customHeight="1" spans="10:26">
      <c r="J410" s="597"/>
      <c r="K410" s="597"/>
      <c r="L410" s="597"/>
      <c r="M410" s="597"/>
      <c r="N410" s="597"/>
      <c r="O410" s="597"/>
      <c r="P410" s="597"/>
      <c r="Q410" s="597"/>
      <c r="R410" s="597"/>
      <c r="S410" s="597"/>
      <c r="T410" s="597"/>
      <c r="U410" s="597"/>
      <c r="V410" s="597"/>
      <c r="W410" s="597"/>
      <c r="X410" s="597"/>
      <c r="Y410" s="597"/>
      <c r="Z410" s="597"/>
    </row>
    <row r="411" s="2491" customFormat="1" customHeight="1" spans="10:26">
      <c r="J411" s="597"/>
      <c r="K411" s="597"/>
      <c r="L411" s="597"/>
      <c r="M411" s="597"/>
      <c r="N411" s="597"/>
      <c r="O411" s="597"/>
      <c r="P411" s="597"/>
      <c r="Q411" s="597"/>
      <c r="R411" s="597"/>
      <c r="S411" s="597"/>
      <c r="T411" s="597"/>
      <c r="U411" s="597"/>
      <c r="V411" s="597"/>
      <c r="W411" s="597"/>
      <c r="X411" s="597"/>
      <c r="Y411" s="597"/>
      <c r="Z411" s="597"/>
    </row>
    <row r="412" s="2491" customFormat="1" customHeight="1" spans="10:26">
      <c r="J412" s="597"/>
      <c r="K412" s="597"/>
      <c r="L412" s="597"/>
      <c r="M412" s="597"/>
      <c r="N412" s="597"/>
      <c r="O412" s="597"/>
      <c r="P412" s="597"/>
      <c r="Q412" s="597"/>
      <c r="R412" s="597"/>
      <c r="S412" s="597"/>
      <c r="T412" s="597"/>
      <c r="U412" s="597"/>
      <c r="V412" s="597"/>
      <c r="W412" s="597"/>
      <c r="X412" s="597"/>
      <c r="Y412" s="597"/>
      <c r="Z412" s="597"/>
    </row>
    <row r="413" s="2491" customFormat="1" customHeight="1" spans="10:26">
      <c r="J413" s="597"/>
      <c r="K413" s="597"/>
      <c r="L413" s="597"/>
      <c r="M413" s="597"/>
      <c r="N413" s="597"/>
      <c r="O413" s="597"/>
      <c r="P413" s="597"/>
      <c r="Q413" s="597"/>
      <c r="R413" s="597"/>
      <c r="S413" s="597"/>
      <c r="T413" s="597"/>
      <c r="U413" s="597"/>
      <c r="V413" s="597"/>
      <c r="W413" s="597"/>
      <c r="X413" s="597"/>
      <c r="Y413" s="597"/>
      <c r="Z413" s="597"/>
    </row>
    <row r="414" s="2491" customFormat="1" customHeight="1" spans="10:26">
      <c r="J414" s="597"/>
      <c r="K414" s="597"/>
      <c r="L414" s="597"/>
      <c r="M414" s="597"/>
      <c r="N414" s="597"/>
      <c r="O414" s="597"/>
      <c r="P414" s="597"/>
      <c r="Q414" s="597"/>
      <c r="R414" s="597"/>
      <c r="S414" s="597"/>
      <c r="T414" s="597"/>
      <c r="U414" s="597"/>
      <c r="V414" s="597"/>
      <c r="W414" s="597"/>
      <c r="X414" s="597"/>
      <c r="Y414" s="597"/>
      <c r="Z414" s="597"/>
    </row>
    <row r="415" s="2491" customFormat="1" customHeight="1" spans="10:26">
      <c r="J415" s="597"/>
      <c r="K415" s="597"/>
      <c r="L415" s="597"/>
      <c r="M415" s="597"/>
      <c r="N415" s="597"/>
      <c r="O415" s="597"/>
      <c r="P415" s="597"/>
      <c r="Q415" s="597"/>
      <c r="R415" s="597"/>
      <c r="S415" s="597"/>
      <c r="T415" s="597"/>
      <c r="U415" s="597"/>
      <c r="V415" s="597"/>
      <c r="W415" s="597"/>
      <c r="X415" s="597"/>
      <c r="Y415" s="597"/>
      <c r="Z415" s="597"/>
    </row>
    <row r="416" s="2491" customFormat="1" customHeight="1" spans="10:26">
      <c r="J416" s="597"/>
      <c r="K416" s="597"/>
      <c r="L416" s="597"/>
      <c r="M416" s="597"/>
      <c r="N416" s="597"/>
      <c r="O416" s="597"/>
      <c r="P416" s="597"/>
      <c r="Q416" s="597"/>
      <c r="R416" s="597"/>
      <c r="S416" s="597"/>
      <c r="T416" s="597"/>
      <c r="U416" s="597"/>
      <c r="V416" s="597"/>
      <c r="W416" s="597"/>
      <c r="X416" s="597"/>
      <c r="Y416" s="597"/>
      <c r="Z416" s="597"/>
    </row>
    <row r="417" s="2491" customFormat="1" customHeight="1" spans="10:26">
      <c r="J417" s="597"/>
      <c r="K417" s="597"/>
      <c r="L417" s="597"/>
      <c r="M417" s="597"/>
      <c r="N417" s="597"/>
      <c r="O417" s="597"/>
      <c r="P417" s="597"/>
      <c r="Q417" s="597"/>
      <c r="R417" s="597"/>
      <c r="S417" s="597"/>
      <c r="T417" s="597"/>
      <c r="U417" s="597"/>
      <c r="V417" s="597"/>
      <c r="W417" s="597"/>
      <c r="X417" s="597"/>
      <c r="Y417" s="597"/>
      <c r="Z417" s="597"/>
    </row>
    <row r="418" s="2491" customFormat="1" customHeight="1" spans="10:26">
      <c r="J418" s="597"/>
      <c r="K418" s="597"/>
      <c r="L418" s="597"/>
      <c r="M418" s="597"/>
      <c r="N418" s="597"/>
      <c r="O418" s="597"/>
      <c r="P418" s="597"/>
      <c r="Q418" s="597"/>
      <c r="R418" s="597"/>
      <c r="S418" s="597"/>
      <c r="T418" s="597"/>
      <c r="U418" s="597"/>
      <c r="V418" s="597"/>
      <c r="W418" s="597"/>
      <c r="X418" s="597"/>
      <c r="Y418" s="597"/>
      <c r="Z418" s="597"/>
    </row>
    <row r="419" s="2491" customFormat="1" customHeight="1" spans="10:26">
      <c r="J419" s="597"/>
      <c r="K419" s="597"/>
      <c r="L419" s="597"/>
      <c r="M419" s="597"/>
      <c r="N419" s="597"/>
      <c r="O419" s="597"/>
      <c r="P419" s="597"/>
      <c r="Q419" s="597"/>
      <c r="R419" s="597"/>
      <c r="S419" s="597"/>
      <c r="T419" s="597"/>
      <c r="U419" s="597"/>
      <c r="V419" s="597"/>
      <c r="W419" s="597"/>
      <c r="X419" s="597"/>
      <c r="Y419" s="597"/>
      <c r="Z419" s="597"/>
    </row>
    <row r="420" s="2491" customFormat="1" customHeight="1" spans="10:26">
      <c r="J420" s="597"/>
      <c r="K420" s="597"/>
      <c r="L420" s="597"/>
      <c r="M420" s="597"/>
      <c r="N420" s="597"/>
      <c r="O420" s="597"/>
      <c r="P420" s="597"/>
      <c r="Q420" s="597"/>
      <c r="R420" s="597"/>
      <c r="S420" s="597"/>
      <c r="T420" s="597"/>
      <c r="U420" s="597"/>
      <c r="V420" s="597"/>
      <c r="W420" s="597"/>
      <c r="X420" s="597"/>
      <c r="Y420" s="597"/>
      <c r="Z420" s="597"/>
    </row>
    <row r="421" s="2491" customFormat="1" customHeight="1" spans="10:26">
      <c r="J421" s="597"/>
      <c r="K421" s="597"/>
      <c r="L421" s="597"/>
      <c r="M421" s="597"/>
      <c r="N421" s="597"/>
      <c r="O421" s="597"/>
      <c r="P421" s="597"/>
      <c r="Q421" s="597"/>
      <c r="R421" s="597"/>
      <c r="S421" s="597"/>
      <c r="T421" s="597"/>
      <c r="U421" s="597"/>
      <c r="V421" s="597"/>
      <c r="W421" s="597"/>
      <c r="X421" s="597"/>
      <c r="Y421" s="597"/>
      <c r="Z421" s="597"/>
    </row>
    <row r="422" s="2491" customFormat="1" customHeight="1" spans="10:26">
      <c r="J422" s="597"/>
      <c r="K422" s="597"/>
      <c r="L422" s="597"/>
      <c r="M422" s="597"/>
      <c r="N422" s="597"/>
      <c r="O422" s="597"/>
      <c r="P422" s="597"/>
      <c r="Q422" s="597"/>
      <c r="R422" s="597"/>
      <c r="S422" s="597"/>
      <c r="T422" s="597"/>
      <c r="U422" s="597"/>
      <c r="V422" s="597"/>
      <c r="W422" s="597"/>
      <c r="X422" s="597"/>
      <c r="Y422" s="597"/>
      <c r="Z422" s="597"/>
    </row>
    <row r="423" s="2491" customFormat="1" customHeight="1" spans="10:26">
      <c r="J423" s="597"/>
      <c r="K423" s="597"/>
      <c r="L423" s="597"/>
      <c r="M423" s="597"/>
      <c r="N423" s="597"/>
      <c r="O423" s="597"/>
      <c r="P423" s="597"/>
      <c r="Q423" s="597"/>
      <c r="R423" s="597"/>
      <c r="S423" s="597"/>
      <c r="T423" s="597"/>
      <c r="U423" s="597"/>
      <c r="V423" s="597"/>
      <c r="W423" s="597"/>
      <c r="X423" s="597"/>
      <c r="Y423" s="597"/>
      <c r="Z423" s="597"/>
    </row>
    <row r="424" s="2491" customFormat="1" customHeight="1" spans="10:26">
      <c r="J424" s="597"/>
      <c r="K424" s="597"/>
      <c r="L424" s="597"/>
      <c r="M424" s="597"/>
      <c r="N424" s="597"/>
      <c r="O424" s="597"/>
      <c r="P424" s="597"/>
      <c r="Q424" s="597"/>
      <c r="R424" s="597"/>
      <c r="S424" s="597"/>
      <c r="T424" s="597"/>
      <c r="U424" s="597"/>
      <c r="V424" s="597"/>
      <c r="W424" s="597"/>
      <c r="X424" s="597"/>
      <c r="Y424" s="597"/>
      <c r="Z424" s="597"/>
    </row>
    <row r="425" s="2491" customFormat="1" customHeight="1" spans="10:26">
      <c r="J425" s="597"/>
      <c r="K425" s="597"/>
      <c r="L425" s="597"/>
      <c r="M425" s="597"/>
      <c r="N425" s="597"/>
      <c r="O425" s="597"/>
      <c r="P425" s="597"/>
      <c r="Q425" s="597"/>
      <c r="R425" s="597"/>
      <c r="S425" s="597"/>
      <c r="T425" s="597"/>
      <c r="U425" s="597"/>
      <c r="V425" s="597"/>
      <c r="W425" s="597"/>
      <c r="X425" s="597"/>
      <c r="Y425" s="597"/>
      <c r="Z425" s="597"/>
    </row>
    <row r="426" s="2491" customFormat="1" customHeight="1" spans="10:26">
      <c r="J426" s="597"/>
      <c r="K426" s="597"/>
      <c r="L426" s="597"/>
      <c r="M426" s="597"/>
      <c r="N426" s="597"/>
      <c r="O426" s="597"/>
      <c r="P426" s="597"/>
      <c r="Q426" s="597"/>
      <c r="R426" s="597"/>
      <c r="S426" s="597"/>
      <c r="T426" s="597"/>
      <c r="U426" s="597"/>
      <c r="V426" s="597"/>
      <c r="W426" s="597"/>
      <c r="X426" s="597"/>
      <c r="Y426" s="597"/>
      <c r="Z426" s="597"/>
    </row>
    <row r="427" s="2491" customFormat="1" customHeight="1" spans="10:26">
      <c r="J427" s="597"/>
      <c r="K427" s="597"/>
      <c r="L427" s="597"/>
      <c r="M427" s="597"/>
      <c r="N427" s="597"/>
      <c r="O427" s="597"/>
      <c r="P427" s="597"/>
      <c r="Q427" s="597"/>
      <c r="R427" s="597"/>
      <c r="S427" s="597"/>
      <c r="T427" s="597"/>
      <c r="U427" s="597"/>
      <c r="V427" s="597"/>
      <c r="W427" s="597"/>
      <c r="X427" s="597"/>
      <c r="Y427" s="597"/>
      <c r="Z427" s="597"/>
    </row>
    <row r="428" s="2491" customFormat="1" customHeight="1" spans="10:26">
      <c r="J428" s="597"/>
      <c r="K428" s="597"/>
      <c r="L428" s="597"/>
      <c r="M428" s="597"/>
      <c r="N428" s="597"/>
      <c r="O428" s="597"/>
      <c r="P428" s="597"/>
      <c r="Q428" s="597"/>
      <c r="R428" s="597"/>
      <c r="S428" s="597"/>
      <c r="T428" s="597"/>
      <c r="U428" s="597"/>
      <c r="V428" s="597"/>
      <c r="W428" s="597"/>
      <c r="X428" s="597"/>
      <c r="Y428" s="597"/>
      <c r="Z428" s="597"/>
    </row>
    <row r="429" s="2491" customFormat="1" customHeight="1" spans="10:26">
      <c r="J429" s="597"/>
      <c r="K429" s="597"/>
      <c r="L429" s="597"/>
      <c r="M429" s="597"/>
      <c r="N429" s="597"/>
      <c r="O429" s="597"/>
      <c r="P429" s="597"/>
      <c r="Q429" s="597"/>
      <c r="R429" s="597"/>
      <c r="S429" s="597"/>
      <c r="T429" s="597"/>
      <c r="U429" s="597"/>
      <c r="V429" s="597"/>
      <c r="W429" s="597"/>
      <c r="X429" s="597"/>
      <c r="Y429" s="597"/>
      <c r="Z429" s="597"/>
    </row>
    <row r="430" s="2491" customFormat="1" customHeight="1" spans="10:26">
      <c r="J430" s="597"/>
      <c r="K430" s="597"/>
      <c r="L430" s="597"/>
      <c r="M430" s="597"/>
      <c r="N430" s="597"/>
      <c r="O430" s="597"/>
      <c r="P430" s="597"/>
      <c r="Q430" s="597"/>
      <c r="R430" s="597"/>
      <c r="S430" s="597"/>
      <c r="T430" s="597"/>
      <c r="U430" s="597"/>
      <c r="V430" s="597"/>
      <c r="W430" s="597"/>
      <c r="X430" s="597"/>
      <c r="Y430" s="597"/>
      <c r="Z430" s="597"/>
    </row>
    <row r="431" s="2491" customFormat="1" customHeight="1" spans="10:26">
      <c r="J431" s="597"/>
      <c r="K431" s="597"/>
      <c r="L431" s="597"/>
      <c r="M431" s="597"/>
      <c r="N431" s="597"/>
      <c r="O431" s="597"/>
      <c r="P431" s="597"/>
      <c r="Q431" s="597"/>
      <c r="R431" s="597"/>
      <c r="S431" s="597"/>
      <c r="T431" s="597"/>
      <c r="U431" s="597"/>
      <c r="V431" s="597"/>
      <c r="W431" s="597"/>
      <c r="X431" s="597"/>
      <c r="Y431" s="597"/>
      <c r="Z431" s="597"/>
    </row>
    <row r="432" s="2491" customFormat="1" customHeight="1" spans="10:26">
      <c r="J432" s="597"/>
      <c r="K432" s="597"/>
      <c r="L432" s="597"/>
      <c r="M432" s="597"/>
      <c r="N432" s="597"/>
      <c r="O432" s="597"/>
      <c r="P432" s="597"/>
      <c r="Q432" s="597"/>
      <c r="R432" s="597"/>
      <c r="S432" s="597"/>
      <c r="T432" s="597"/>
      <c r="U432" s="597"/>
      <c r="V432" s="597"/>
      <c r="W432" s="597"/>
      <c r="X432" s="597"/>
      <c r="Y432" s="597"/>
      <c r="Z432" s="597"/>
    </row>
    <row r="433" s="2491" customFormat="1" customHeight="1" spans="10:26">
      <c r="J433" s="597"/>
      <c r="K433" s="597"/>
      <c r="L433" s="597"/>
      <c r="M433" s="597"/>
      <c r="N433" s="597"/>
      <c r="O433" s="597"/>
      <c r="P433" s="597"/>
      <c r="Q433" s="597"/>
      <c r="R433" s="597"/>
      <c r="S433" s="597"/>
      <c r="T433" s="597"/>
      <c r="U433" s="597"/>
      <c r="V433" s="597"/>
      <c r="W433" s="597"/>
      <c r="X433" s="597"/>
      <c r="Y433" s="597"/>
      <c r="Z433" s="597"/>
    </row>
    <row r="434" s="2491" customFormat="1" customHeight="1" spans="10:26">
      <c r="J434" s="597"/>
      <c r="K434" s="597"/>
      <c r="L434" s="597"/>
      <c r="M434" s="597"/>
      <c r="N434" s="597"/>
      <c r="O434" s="597"/>
      <c r="P434" s="597"/>
      <c r="Q434" s="597"/>
      <c r="R434" s="597"/>
      <c r="S434" s="597"/>
      <c r="T434" s="597"/>
      <c r="U434" s="597"/>
      <c r="V434" s="597"/>
      <c r="W434" s="597"/>
      <c r="X434" s="597"/>
      <c r="Y434" s="597"/>
      <c r="Z434" s="597"/>
    </row>
    <row r="435" s="2491" customFormat="1" customHeight="1" spans="10:26">
      <c r="J435" s="597"/>
      <c r="K435" s="597"/>
      <c r="L435" s="597"/>
      <c r="M435" s="597"/>
      <c r="N435" s="597"/>
      <c r="O435" s="597"/>
      <c r="P435" s="597"/>
      <c r="Q435" s="597"/>
      <c r="R435" s="597"/>
      <c r="S435" s="597"/>
      <c r="T435" s="597"/>
      <c r="U435" s="597"/>
      <c r="V435" s="597"/>
      <c r="W435" s="597"/>
      <c r="X435" s="597"/>
      <c r="Y435" s="597"/>
      <c r="Z435" s="597"/>
    </row>
    <row r="436" s="2491" customFormat="1" customHeight="1" spans="10:26">
      <c r="J436" s="597"/>
      <c r="K436" s="597"/>
      <c r="L436" s="597"/>
      <c r="M436" s="597"/>
      <c r="N436" s="597"/>
      <c r="O436" s="597"/>
      <c r="P436" s="597"/>
      <c r="Q436" s="597"/>
      <c r="R436" s="597"/>
      <c r="S436" s="597"/>
      <c r="T436" s="597"/>
      <c r="U436" s="597"/>
      <c r="V436" s="597"/>
      <c r="W436" s="597"/>
      <c r="X436" s="597"/>
      <c r="Y436" s="597"/>
      <c r="Z436" s="597"/>
    </row>
    <row r="437" s="2491" customFormat="1" customHeight="1" spans="10:26">
      <c r="J437" s="597"/>
      <c r="K437" s="597"/>
      <c r="L437" s="597"/>
      <c r="M437" s="597"/>
      <c r="N437" s="597"/>
      <c r="O437" s="597"/>
      <c r="P437" s="597"/>
      <c r="Q437" s="597"/>
      <c r="R437" s="597"/>
      <c r="S437" s="597"/>
      <c r="T437" s="597"/>
      <c r="U437" s="597"/>
      <c r="V437" s="597"/>
      <c r="W437" s="597"/>
      <c r="X437" s="597"/>
      <c r="Y437" s="597"/>
      <c r="Z437" s="597"/>
    </row>
    <row r="438" s="2491" customFormat="1" customHeight="1" spans="10:26">
      <c r="J438" s="597"/>
      <c r="K438" s="597"/>
      <c r="L438" s="597"/>
      <c r="M438" s="597"/>
      <c r="N438" s="597"/>
      <c r="O438" s="597"/>
      <c r="P438" s="597"/>
      <c r="Q438" s="597"/>
      <c r="R438" s="597"/>
      <c r="S438" s="597"/>
      <c r="T438" s="597"/>
      <c r="U438" s="597"/>
      <c r="V438" s="597"/>
      <c r="W438" s="597"/>
      <c r="X438" s="597"/>
      <c r="Y438" s="597"/>
      <c r="Z438" s="597"/>
    </row>
    <row r="439" s="2491" customFormat="1" customHeight="1" spans="10:26">
      <c r="J439" s="597"/>
      <c r="K439" s="597"/>
      <c r="L439" s="597"/>
      <c r="M439" s="597"/>
      <c r="N439" s="597"/>
      <c r="O439" s="597"/>
      <c r="P439" s="597"/>
      <c r="Q439" s="597"/>
      <c r="R439" s="597"/>
      <c r="S439" s="597"/>
      <c r="T439" s="597"/>
      <c r="U439" s="597"/>
      <c r="V439" s="597"/>
      <c r="W439" s="597"/>
      <c r="X439" s="597"/>
      <c r="Y439" s="597"/>
      <c r="Z439" s="597"/>
    </row>
    <row r="440" s="2491" customFormat="1" customHeight="1" spans="10:26">
      <c r="J440" s="597"/>
      <c r="K440" s="597"/>
      <c r="L440" s="597"/>
      <c r="M440" s="597"/>
      <c r="N440" s="597"/>
      <c r="O440" s="597"/>
      <c r="P440" s="597"/>
      <c r="Q440" s="597"/>
      <c r="R440" s="597"/>
      <c r="S440" s="597"/>
      <c r="T440" s="597"/>
      <c r="U440" s="597"/>
      <c r="V440" s="597"/>
      <c r="W440" s="597"/>
      <c r="X440" s="597"/>
      <c r="Y440" s="597"/>
      <c r="Z440" s="597"/>
    </row>
    <row r="441" s="2491" customFormat="1" customHeight="1" spans="10:26">
      <c r="J441" s="597"/>
      <c r="K441" s="597"/>
      <c r="L441" s="597"/>
      <c r="M441" s="597"/>
      <c r="N441" s="597"/>
      <c r="O441" s="597"/>
      <c r="P441" s="597"/>
      <c r="Q441" s="597"/>
      <c r="R441" s="597"/>
      <c r="S441" s="597"/>
      <c r="T441" s="597"/>
      <c r="U441" s="597"/>
      <c r="V441" s="597"/>
      <c r="W441" s="597"/>
      <c r="X441" s="597"/>
      <c r="Y441" s="597"/>
      <c r="Z441" s="597"/>
    </row>
    <row r="442" s="2491" customFormat="1" customHeight="1" spans="10:26">
      <c r="J442" s="597"/>
      <c r="K442" s="597"/>
      <c r="L442" s="597"/>
      <c r="M442" s="597"/>
      <c r="N442" s="597"/>
      <c r="O442" s="597"/>
      <c r="P442" s="597"/>
      <c r="Q442" s="597"/>
      <c r="R442" s="597"/>
      <c r="S442" s="597"/>
      <c r="T442" s="597"/>
      <c r="U442" s="597"/>
      <c r="V442" s="597"/>
      <c r="W442" s="597"/>
      <c r="X442" s="597"/>
      <c r="Y442" s="597"/>
      <c r="Z442" s="597"/>
    </row>
    <row r="443" s="2491" customFormat="1" customHeight="1" spans="10:26">
      <c r="J443" s="597"/>
      <c r="K443" s="597"/>
      <c r="L443" s="597"/>
      <c r="M443" s="597"/>
      <c r="N443" s="597"/>
      <c r="O443" s="597"/>
      <c r="P443" s="597"/>
      <c r="Q443" s="597"/>
      <c r="R443" s="597"/>
      <c r="S443" s="597"/>
      <c r="T443" s="597"/>
      <c r="U443" s="597"/>
      <c r="V443" s="597"/>
      <c r="W443" s="597"/>
      <c r="X443" s="597"/>
      <c r="Y443" s="597"/>
      <c r="Z443" s="597"/>
    </row>
    <row r="444" s="2491" customFormat="1" customHeight="1" spans="10:26">
      <c r="J444" s="597"/>
      <c r="K444" s="597"/>
      <c r="L444" s="597"/>
      <c r="M444" s="597"/>
      <c r="N444" s="597"/>
      <c r="O444" s="597"/>
      <c r="P444" s="597"/>
      <c r="Q444" s="597"/>
      <c r="R444" s="597"/>
      <c r="S444" s="597"/>
      <c r="T444" s="597"/>
      <c r="U444" s="597"/>
      <c r="V444" s="597"/>
      <c r="W444" s="597"/>
      <c r="X444" s="597"/>
      <c r="Y444" s="597"/>
      <c r="Z444" s="597"/>
    </row>
    <row r="445" s="2491" customFormat="1" customHeight="1" spans="10:26">
      <c r="J445" s="597"/>
      <c r="K445" s="597"/>
      <c r="L445" s="597"/>
      <c r="M445" s="597"/>
      <c r="N445" s="597"/>
      <c r="O445" s="597"/>
      <c r="P445" s="597"/>
      <c r="Q445" s="597"/>
      <c r="R445" s="597"/>
      <c r="S445" s="597"/>
      <c r="T445" s="597"/>
      <c r="U445" s="597"/>
      <c r="V445" s="597"/>
      <c r="W445" s="597"/>
      <c r="X445" s="597"/>
      <c r="Y445" s="597"/>
      <c r="Z445" s="597"/>
    </row>
    <row r="446" s="2491" customFormat="1" customHeight="1" spans="10:26">
      <c r="J446" s="597"/>
      <c r="K446" s="597"/>
      <c r="L446" s="597"/>
      <c r="M446" s="597"/>
      <c r="N446" s="597"/>
      <c r="O446" s="597"/>
      <c r="P446" s="597"/>
      <c r="Q446" s="597"/>
      <c r="R446" s="597"/>
      <c r="S446" s="597"/>
      <c r="T446" s="597"/>
      <c r="U446" s="597"/>
      <c r="V446" s="597"/>
      <c r="W446" s="597"/>
      <c r="X446" s="597"/>
      <c r="Y446" s="597"/>
      <c r="Z446" s="597"/>
    </row>
    <row r="447" s="2491" customFormat="1" customHeight="1" spans="10:26">
      <c r="J447" s="597"/>
      <c r="K447" s="597"/>
      <c r="L447" s="597"/>
      <c r="M447" s="597"/>
      <c r="N447" s="597"/>
      <c r="O447" s="597"/>
      <c r="P447" s="597"/>
      <c r="Q447" s="597"/>
      <c r="R447" s="597"/>
      <c r="S447" s="597"/>
      <c r="T447" s="597"/>
      <c r="U447" s="597"/>
      <c r="V447" s="597"/>
      <c r="W447" s="597"/>
      <c r="X447" s="597"/>
      <c r="Y447" s="597"/>
      <c r="Z447" s="597"/>
    </row>
    <row r="448" s="2491" customFormat="1" customHeight="1" spans="10:26">
      <c r="J448" s="597"/>
      <c r="K448" s="597"/>
      <c r="L448" s="597"/>
      <c r="M448" s="597"/>
      <c r="N448" s="597"/>
      <c r="O448" s="597"/>
      <c r="P448" s="597"/>
      <c r="Q448" s="597"/>
      <c r="R448" s="597"/>
      <c r="S448" s="597"/>
      <c r="T448" s="597"/>
      <c r="U448" s="597"/>
      <c r="V448" s="597"/>
      <c r="W448" s="597"/>
      <c r="X448" s="597"/>
      <c r="Y448" s="597"/>
      <c r="Z448" s="597"/>
    </row>
    <row r="449" s="2491" customFormat="1" customHeight="1" spans="10:26">
      <c r="J449" s="597"/>
      <c r="K449" s="597"/>
      <c r="L449" s="597"/>
      <c r="M449" s="597"/>
      <c r="N449" s="597"/>
      <c r="O449" s="597"/>
      <c r="P449" s="597"/>
      <c r="Q449" s="597"/>
      <c r="R449" s="597"/>
      <c r="S449" s="597"/>
      <c r="T449" s="597"/>
      <c r="U449" s="597"/>
      <c r="V449" s="597"/>
      <c r="W449" s="597"/>
      <c r="X449" s="597"/>
      <c r="Y449" s="597"/>
      <c r="Z449" s="597"/>
    </row>
    <row r="450" s="2491" customFormat="1" customHeight="1" spans="10:26">
      <c r="J450" s="597"/>
      <c r="K450" s="597"/>
      <c r="L450" s="597"/>
      <c r="M450" s="597"/>
      <c r="N450" s="597"/>
      <c r="O450" s="597"/>
      <c r="P450" s="597"/>
      <c r="Q450" s="597"/>
      <c r="R450" s="597"/>
      <c r="S450" s="597"/>
      <c r="T450" s="597"/>
      <c r="U450" s="597"/>
      <c r="V450" s="597"/>
      <c r="W450" s="597"/>
      <c r="X450" s="597"/>
      <c r="Y450" s="597"/>
      <c r="Z450" s="597"/>
    </row>
    <row r="451" s="2491" customFormat="1" customHeight="1" spans="10:26">
      <c r="J451" s="597"/>
      <c r="K451" s="597"/>
      <c r="L451" s="597"/>
      <c r="M451" s="597"/>
      <c r="N451" s="597"/>
      <c r="O451" s="597"/>
      <c r="P451" s="597"/>
      <c r="Q451" s="597"/>
      <c r="R451" s="597"/>
      <c r="S451" s="597"/>
      <c r="T451" s="597"/>
      <c r="U451" s="597"/>
      <c r="V451" s="597"/>
      <c r="W451" s="597"/>
      <c r="X451" s="597"/>
      <c r="Y451" s="597"/>
      <c r="Z451" s="597"/>
    </row>
    <row r="452" s="2491" customFormat="1" customHeight="1" spans="10:26">
      <c r="J452" s="597"/>
      <c r="K452" s="597"/>
      <c r="L452" s="597"/>
      <c r="M452" s="597"/>
      <c r="N452" s="597"/>
      <c r="O452" s="597"/>
      <c r="P452" s="597"/>
      <c r="Q452" s="597"/>
      <c r="R452" s="597"/>
      <c r="S452" s="597"/>
      <c r="T452" s="597"/>
      <c r="U452" s="597"/>
      <c r="V452" s="597"/>
      <c r="W452" s="597"/>
      <c r="X452" s="597"/>
      <c r="Y452" s="597"/>
      <c r="Z452" s="597"/>
    </row>
    <row r="453" s="2491" customFormat="1" customHeight="1" spans="10:26">
      <c r="J453" s="597"/>
      <c r="K453" s="597"/>
      <c r="L453" s="597"/>
      <c r="M453" s="597"/>
      <c r="N453" s="597"/>
      <c r="O453" s="597"/>
      <c r="P453" s="597"/>
      <c r="Q453" s="597"/>
      <c r="R453" s="597"/>
      <c r="S453" s="597"/>
      <c r="T453" s="597"/>
      <c r="U453" s="597"/>
      <c r="V453" s="597"/>
      <c r="W453" s="597"/>
      <c r="X453" s="597"/>
      <c r="Y453" s="597"/>
      <c r="Z453" s="597"/>
    </row>
    <row r="454" s="2491" customFormat="1" customHeight="1" spans="10:26">
      <c r="J454" s="597"/>
      <c r="K454" s="597"/>
      <c r="L454" s="597"/>
      <c r="M454" s="597"/>
      <c r="N454" s="597"/>
      <c r="O454" s="597"/>
      <c r="P454" s="597"/>
      <c r="Q454" s="597"/>
      <c r="R454" s="597"/>
      <c r="S454" s="597"/>
      <c r="T454" s="597"/>
      <c r="U454" s="597"/>
      <c r="V454" s="597"/>
      <c r="W454" s="597"/>
      <c r="X454" s="597"/>
      <c r="Y454" s="597"/>
      <c r="Z454" s="597"/>
    </row>
    <row r="455" s="2491" customFormat="1" customHeight="1" spans="10:26">
      <c r="J455" s="597"/>
      <c r="K455" s="597"/>
      <c r="L455" s="597"/>
      <c r="M455" s="597"/>
      <c r="N455" s="597"/>
      <c r="O455" s="597"/>
      <c r="P455" s="597"/>
      <c r="Q455" s="597"/>
      <c r="R455" s="597"/>
      <c r="S455" s="597"/>
      <c r="T455" s="597"/>
      <c r="U455" s="597"/>
      <c r="V455" s="597"/>
      <c r="W455" s="597"/>
      <c r="X455" s="597"/>
      <c r="Y455" s="597"/>
      <c r="Z455" s="597"/>
    </row>
    <row r="456" s="2491" customFormat="1" customHeight="1" spans="10:26">
      <c r="J456" s="597"/>
      <c r="K456" s="597"/>
      <c r="L456" s="597"/>
      <c r="M456" s="597"/>
      <c r="N456" s="597"/>
      <c r="O456" s="597"/>
      <c r="P456" s="597"/>
      <c r="Q456" s="597"/>
      <c r="R456" s="597"/>
      <c r="S456" s="597"/>
      <c r="T456" s="597"/>
      <c r="U456" s="597"/>
      <c r="V456" s="597"/>
      <c r="W456" s="597"/>
      <c r="X456" s="597"/>
      <c r="Y456" s="597"/>
      <c r="Z456" s="597"/>
    </row>
    <row r="457" s="2491" customFormat="1" customHeight="1" spans="10:26">
      <c r="J457" s="597"/>
      <c r="K457" s="597"/>
      <c r="L457" s="597"/>
      <c r="M457" s="597"/>
      <c r="N457" s="597"/>
      <c r="O457" s="597"/>
      <c r="P457" s="597"/>
      <c r="Q457" s="597"/>
      <c r="R457" s="597"/>
      <c r="S457" s="597"/>
      <c r="T457" s="597"/>
      <c r="U457" s="597"/>
      <c r="V457" s="597"/>
      <c r="W457" s="597"/>
      <c r="X457" s="597"/>
      <c r="Y457" s="597"/>
      <c r="Z457" s="597"/>
    </row>
    <row r="458" s="2491" customFormat="1" customHeight="1" spans="10:26">
      <c r="J458" s="597"/>
      <c r="K458" s="597"/>
      <c r="L458" s="597"/>
      <c r="M458" s="597"/>
      <c r="N458" s="597"/>
      <c r="O458" s="597"/>
      <c r="P458" s="597"/>
      <c r="Q458" s="597"/>
      <c r="R458" s="597"/>
      <c r="S458" s="597"/>
      <c r="T458" s="597"/>
      <c r="U458" s="597"/>
      <c r="V458" s="597"/>
      <c r="W458" s="597"/>
      <c r="X458" s="597"/>
      <c r="Y458" s="597"/>
      <c r="Z458" s="597"/>
    </row>
    <row r="459" s="2491" customFormat="1" customHeight="1" spans="10:26">
      <c r="J459" s="597"/>
      <c r="K459" s="597"/>
      <c r="L459" s="597"/>
      <c r="M459" s="597"/>
      <c r="N459" s="597"/>
      <c r="O459" s="597"/>
      <c r="P459" s="597"/>
      <c r="Q459" s="597"/>
      <c r="R459" s="597"/>
      <c r="S459" s="597"/>
      <c r="T459" s="597"/>
      <c r="U459" s="597"/>
      <c r="V459" s="597"/>
      <c r="W459" s="597"/>
      <c r="X459" s="597"/>
      <c r="Y459" s="597"/>
      <c r="Z459" s="597"/>
    </row>
    <row r="460" s="2491" customFormat="1" customHeight="1" spans="10:26">
      <c r="J460" s="597"/>
      <c r="K460" s="597"/>
      <c r="L460" s="597"/>
      <c r="M460" s="597"/>
      <c r="N460" s="597"/>
      <c r="O460" s="597"/>
      <c r="P460" s="597"/>
      <c r="Q460" s="597"/>
      <c r="R460" s="597"/>
      <c r="S460" s="597"/>
      <c r="T460" s="597"/>
      <c r="U460" s="597"/>
      <c r="V460" s="597"/>
      <c r="W460" s="597"/>
      <c r="X460" s="597"/>
      <c r="Y460" s="597"/>
      <c r="Z460" s="597"/>
    </row>
    <row r="461" s="2491" customFormat="1" customHeight="1" spans="10:26">
      <c r="J461" s="597"/>
      <c r="K461" s="597"/>
      <c r="L461" s="597"/>
      <c r="M461" s="597"/>
      <c r="N461" s="597"/>
      <c r="O461" s="597"/>
      <c r="P461" s="597"/>
      <c r="Q461" s="597"/>
      <c r="R461" s="597"/>
      <c r="S461" s="597"/>
      <c r="T461" s="597"/>
      <c r="U461" s="597"/>
      <c r="V461" s="597"/>
      <c r="W461" s="597"/>
      <c r="X461" s="597"/>
      <c r="Y461" s="597"/>
      <c r="Z461" s="597"/>
    </row>
    <row r="462" s="2491" customFormat="1" customHeight="1" spans="10:26">
      <c r="J462" s="597"/>
      <c r="K462" s="597"/>
      <c r="L462" s="597"/>
      <c r="M462" s="597"/>
      <c r="N462" s="597"/>
      <c r="O462" s="597"/>
      <c r="P462" s="597"/>
      <c r="Q462" s="597"/>
      <c r="R462" s="597"/>
      <c r="S462" s="597"/>
      <c r="T462" s="597"/>
      <c r="U462" s="597"/>
      <c r="V462" s="597"/>
      <c r="W462" s="597"/>
      <c r="X462" s="597"/>
      <c r="Y462" s="597"/>
      <c r="Z462" s="597"/>
    </row>
    <row r="463" s="2491" customFormat="1" customHeight="1" spans="10:26">
      <c r="J463" s="597"/>
      <c r="K463" s="597"/>
      <c r="L463" s="597"/>
      <c r="M463" s="597"/>
      <c r="N463" s="597"/>
      <c r="O463" s="597"/>
      <c r="P463" s="597"/>
      <c r="Q463" s="597"/>
      <c r="R463" s="597"/>
      <c r="S463" s="597"/>
      <c r="T463" s="597"/>
      <c r="U463" s="597"/>
      <c r="V463" s="597"/>
      <c r="W463" s="597"/>
      <c r="X463" s="597"/>
      <c r="Y463" s="597"/>
      <c r="Z463" s="597"/>
    </row>
    <row r="464" s="2491" customFormat="1" customHeight="1" spans="10:26">
      <c r="J464" s="597"/>
      <c r="K464" s="597"/>
      <c r="L464" s="597"/>
      <c r="M464" s="597"/>
      <c r="N464" s="597"/>
      <c r="O464" s="597"/>
      <c r="P464" s="597"/>
      <c r="Q464" s="597"/>
      <c r="R464" s="597"/>
      <c r="S464" s="597"/>
      <c r="T464" s="597"/>
      <c r="U464" s="597"/>
      <c r="V464" s="597"/>
      <c r="W464" s="597"/>
      <c r="X464" s="597"/>
      <c r="Y464" s="597"/>
      <c r="Z464" s="597"/>
    </row>
    <row r="465" s="2491" customFormat="1" customHeight="1" spans="10:26">
      <c r="J465" s="597"/>
      <c r="K465" s="597"/>
      <c r="L465" s="597"/>
      <c r="M465" s="597"/>
      <c r="N465" s="597"/>
      <c r="O465" s="597"/>
      <c r="P465" s="597"/>
      <c r="Q465" s="597"/>
      <c r="R465" s="597"/>
      <c r="S465" s="597"/>
      <c r="T465" s="597"/>
      <c r="U465" s="597"/>
      <c r="V465" s="597"/>
      <c r="W465" s="597"/>
      <c r="X465" s="597"/>
      <c r="Y465" s="597"/>
      <c r="Z465" s="597"/>
    </row>
    <row r="466" s="2491" customFormat="1" customHeight="1" spans="10:26">
      <c r="J466" s="597"/>
      <c r="K466" s="597"/>
      <c r="L466" s="597"/>
      <c r="M466" s="597"/>
      <c r="N466" s="597"/>
      <c r="O466" s="597"/>
      <c r="P466" s="597"/>
      <c r="Q466" s="597"/>
      <c r="R466" s="597"/>
      <c r="S466" s="597"/>
      <c r="T466" s="597"/>
      <c r="U466" s="597"/>
      <c r="V466" s="597"/>
      <c r="W466" s="597"/>
      <c r="X466" s="597"/>
      <c r="Y466" s="597"/>
      <c r="Z466" s="597"/>
    </row>
    <row r="467" s="2491" customFormat="1" customHeight="1" spans="10:26">
      <c r="J467" s="597"/>
      <c r="K467" s="597"/>
      <c r="L467" s="597"/>
      <c r="M467" s="597"/>
      <c r="N467" s="597"/>
      <c r="O467" s="597"/>
      <c r="P467" s="597"/>
      <c r="Q467" s="597"/>
      <c r="R467" s="597"/>
      <c r="S467" s="597"/>
      <c r="T467" s="597"/>
      <c r="U467" s="597"/>
      <c r="V467" s="597"/>
      <c r="W467" s="597"/>
      <c r="X467" s="597"/>
      <c r="Y467" s="597"/>
      <c r="Z467" s="597"/>
    </row>
    <row r="468" s="2491" customFormat="1" customHeight="1" spans="10:26">
      <c r="J468" s="597"/>
      <c r="K468" s="597"/>
      <c r="L468" s="597"/>
      <c r="M468" s="597"/>
      <c r="N468" s="597"/>
      <c r="O468" s="597"/>
      <c r="P468" s="597"/>
      <c r="Q468" s="597"/>
      <c r="R468" s="597"/>
      <c r="S468" s="597"/>
      <c r="T468" s="597"/>
      <c r="U468" s="597"/>
      <c r="V468" s="597"/>
      <c r="W468" s="597"/>
      <c r="X468" s="597"/>
      <c r="Y468" s="597"/>
      <c r="Z468" s="597"/>
    </row>
    <row r="469" s="2491" customFormat="1" customHeight="1" spans="10:26">
      <c r="J469" s="597"/>
      <c r="K469" s="597"/>
      <c r="L469" s="597"/>
      <c r="M469" s="597"/>
      <c r="N469" s="597"/>
      <c r="O469" s="597"/>
      <c r="P469" s="597"/>
      <c r="Q469" s="597"/>
      <c r="R469" s="597"/>
      <c r="S469" s="597"/>
      <c r="T469" s="597"/>
      <c r="U469" s="597"/>
      <c r="V469" s="597"/>
      <c r="W469" s="597"/>
      <c r="X469" s="597"/>
      <c r="Y469" s="597"/>
      <c r="Z469" s="597"/>
    </row>
    <row r="470" s="2491" customFormat="1" customHeight="1" spans="10:26">
      <c r="J470" s="597"/>
      <c r="K470" s="597"/>
      <c r="L470" s="597"/>
      <c r="M470" s="597"/>
      <c r="N470" s="597"/>
      <c r="O470" s="597"/>
      <c r="P470" s="597"/>
      <c r="Q470" s="597"/>
      <c r="R470" s="597"/>
      <c r="S470" s="597"/>
      <c r="T470" s="597"/>
      <c r="U470" s="597"/>
      <c r="V470" s="597"/>
      <c r="W470" s="597"/>
      <c r="X470" s="597"/>
      <c r="Y470" s="597"/>
      <c r="Z470" s="597"/>
    </row>
    <row r="471" s="2491" customFormat="1" customHeight="1" spans="10:26">
      <c r="J471" s="597"/>
      <c r="K471" s="597"/>
      <c r="L471" s="597"/>
      <c r="M471" s="597"/>
      <c r="N471" s="597"/>
      <c r="O471" s="597"/>
      <c r="P471" s="597"/>
      <c r="Q471" s="597"/>
      <c r="R471" s="597"/>
      <c r="S471" s="597"/>
      <c r="T471" s="597"/>
      <c r="U471" s="597"/>
      <c r="V471" s="597"/>
      <c r="W471" s="597"/>
      <c r="X471" s="597"/>
      <c r="Y471" s="597"/>
      <c r="Z471" s="597"/>
    </row>
    <row r="472" s="2491" customFormat="1" customHeight="1" spans="10:26">
      <c r="J472" s="597"/>
      <c r="K472" s="597"/>
      <c r="L472" s="597"/>
      <c r="M472" s="597"/>
      <c r="N472" s="597"/>
      <c r="O472" s="597"/>
      <c r="P472" s="597"/>
      <c r="Q472" s="597"/>
      <c r="R472" s="597"/>
      <c r="S472" s="597"/>
      <c r="T472" s="597"/>
      <c r="U472" s="597"/>
      <c r="V472" s="597"/>
      <c r="W472" s="597"/>
      <c r="X472" s="597"/>
      <c r="Y472" s="597"/>
      <c r="Z472" s="597"/>
    </row>
    <row r="473" s="2491" customFormat="1" customHeight="1" spans="10:26">
      <c r="J473" s="597"/>
      <c r="K473" s="597"/>
      <c r="L473" s="597"/>
      <c r="M473" s="597"/>
      <c r="N473" s="597"/>
      <c r="O473" s="597"/>
      <c r="P473" s="597"/>
      <c r="Q473" s="597"/>
      <c r="R473" s="597"/>
      <c r="S473" s="597"/>
      <c r="T473" s="597"/>
      <c r="U473" s="597"/>
      <c r="V473" s="597"/>
      <c r="W473" s="597"/>
      <c r="X473" s="597"/>
      <c r="Y473" s="597"/>
      <c r="Z473" s="597"/>
    </row>
    <row r="474" s="2491" customFormat="1" customHeight="1" spans="10:26">
      <c r="J474" s="597"/>
      <c r="K474" s="597"/>
      <c r="L474" s="597"/>
      <c r="M474" s="597"/>
      <c r="N474" s="597"/>
      <c r="O474" s="597"/>
      <c r="P474" s="597"/>
      <c r="Q474" s="597"/>
      <c r="R474" s="597"/>
      <c r="S474" s="597"/>
      <c r="T474" s="597"/>
      <c r="U474" s="597"/>
      <c r="V474" s="597"/>
      <c r="W474" s="597"/>
      <c r="X474" s="597"/>
      <c r="Y474" s="597"/>
      <c r="Z474" s="597"/>
    </row>
    <row r="475" s="2491" customFormat="1" customHeight="1" spans="10:26">
      <c r="J475" s="597"/>
      <c r="K475" s="597"/>
      <c r="L475" s="597"/>
      <c r="M475" s="597"/>
      <c r="N475" s="597"/>
      <c r="O475" s="597"/>
      <c r="P475" s="597"/>
      <c r="Q475" s="597"/>
      <c r="R475" s="597"/>
      <c r="S475" s="597"/>
      <c r="T475" s="597"/>
      <c r="U475" s="597"/>
      <c r="V475" s="597"/>
      <c r="W475" s="597"/>
      <c r="X475" s="597"/>
      <c r="Y475" s="597"/>
      <c r="Z475" s="597"/>
    </row>
    <row r="476" s="2491" customFormat="1" customHeight="1" spans="10:26">
      <c r="J476" s="597"/>
      <c r="K476" s="597"/>
      <c r="L476" s="597"/>
      <c r="M476" s="597"/>
      <c r="N476" s="597"/>
      <c r="O476" s="597"/>
      <c r="P476" s="597"/>
      <c r="Q476" s="597"/>
      <c r="R476" s="597"/>
      <c r="S476" s="597"/>
      <c r="T476" s="597"/>
      <c r="U476" s="597"/>
      <c r="V476" s="597"/>
      <c r="W476" s="597"/>
      <c r="X476" s="597"/>
      <c r="Y476" s="597"/>
      <c r="Z476" s="597"/>
    </row>
    <row r="477" s="2491" customFormat="1" customHeight="1" spans="10:26">
      <c r="J477" s="597"/>
      <c r="K477" s="597"/>
      <c r="L477" s="597"/>
      <c r="M477" s="597"/>
      <c r="N477" s="597"/>
      <c r="O477" s="597"/>
      <c r="P477" s="597"/>
      <c r="Q477" s="597"/>
      <c r="R477" s="597"/>
      <c r="S477" s="597"/>
      <c r="T477" s="597"/>
      <c r="U477" s="597"/>
      <c r="V477" s="597"/>
      <c r="W477" s="597"/>
      <c r="X477" s="597"/>
      <c r="Y477" s="597"/>
      <c r="Z477" s="597"/>
    </row>
    <row r="478" s="2491" customFormat="1" customHeight="1" spans="10:26">
      <c r="J478" s="597"/>
      <c r="K478" s="597"/>
      <c r="L478" s="597"/>
      <c r="M478" s="597"/>
      <c r="N478" s="597"/>
      <c r="O478" s="597"/>
      <c r="P478" s="597"/>
      <c r="Q478" s="597"/>
      <c r="R478" s="597"/>
      <c r="S478" s="597"/>
      <c r="T478" s="597"/>
      <c r="U478" s="597"/>
      <c r="V478" s="597"/>
      <c r="W478" s="597"/>
      <c r="X478" s="597"/>
      <c r="Y478" s="597"/>
      <c r="Z478" s="597"/>
    </row>
    <row r="479" s="2491" customFormat="1" customHeight="1" spans="10:26">
      <c r="J479" s="597"/>
      <c r="K479" s="597"/>
      <c r="L479" s="597"/>
      <c r="M479" s="597"/>
      <c r="N479" s="597"/>
      <c r="O479" s="597"/>
      <c r="P479" s="597"/>
      <c r="Q479" s="597"/>
      <c r="R479" s="597"/>
      <c r="S479" s="597"/>
      <c r="T479" s="597"/>
      <c r="U479" s="597"/>
      <c r="V479" s="597"/>
      <c r="W479" s="597"/>
      <c r="X479" s="597"/>
      <c r="Y479" s="597"/>
      <c r="Z479" s="597"/>
    </row>
    <row r="480" s="2491" customFormat="1" customHeight="1" spans="10:26">
      <c r="J480" s="597"/>
      <c r="K480" s="597"/>
      <c r="L480" s="597"/>
      <c r="M480" s="597"/>
      <c r="N480" s="597"/>
      <c r="O480" s="597"/>
      <c r="P480" s="597"/>
      <c r="Q480" s="597"/>
      <c r="R480" s="597"/>
      <c r="S480" s="597"/>
      <c r="T480" s="597"/>
      <c r="U480" s="597"/>
      <c r="V480" s="597"/>
      <c r="W480" s="597"/>
      <c r="X480" s="597"/>
      <c r="Y480" s="597"/>
      <c r="Z480" s="597"/>
    </row>
    <row r="481" s="2491" customFormat="1" customHeight="1" spans="10:26">
      <c r="J481" s="597"/>
      <c r="K481" s="597"/>
      <c r="L481" s="597"/>
      <c r="M481" s="597"/>
      <c r="N481" s="597"/>
      <c r="O481" s="597"/>
      <c r="P481" s="597"/>
      <c r="Q481" s="597"/>
      <c r="R481" s="597"/>
      <c r="S481" s="597"/>
      <c r="T481" s="597"/>
      <c r="U481" s="597"/>
      <c r="V481" s="597"/>
      <c r="W481" s="597"/>
      <c r="X481" s="597"/>
      <c r="Y481" s="597"/>
      <c r="Z481" s="597"/>
    </row>
    <row r="482" s="2491" customFormat="1" customHeight="1" spans="10:26">
      <c r="J482" s="597"/>
      <c r="K482" s="597"/>
      <c r="L482" s="597"/>
      <c r="M482" s="597"/>
      <c r="N482" s="597"/>
      <c r="O482" s="597"/>
      <c r="P482" s="597"/>
      <c r="Q482" s="597"/>
      <c r="R482" s="597"/>
      <c r="S482" s="597"/>
      <c r="T482" s="597"/>
      <c r="U482" s="597"/>
      <c r="V482" s="597"/>
      <c r="W482" s="597"/>
      <c r="X482" s="597"/>
      <c r="Y482" s="597"/>
      <c r="Z482" s="597"/>
    </row>
    <row r="483" s="2491" customFormat="1" customHeight="1" spans="10:26">
      <c r="J483" s="597"/>
      <c r="K483" s="597"/>
      <c r="L483" s="597"/>
      <c r="M483" s="597"/>
      <c r="N483" s="597"/>
      <c r="O483" s="597"/>
      <c r="P483" s="597"/>
      <c r="Q483" s="597"/>
      <c r="R483" s="597"/>
      <c r="S483" s="597"/>
      <c r="T483" s="597"/>
      <c r="U483" s="597"/>
      <c r="V483" s="597"/>
      <c r="W483" s="597"/>
      <c r="X483" s="597"/>
      <c r="Y483" s="597"/>
      <c r="Z483" s="597"/>
    </row>
    <row r="484" s="2491" customFormat="1" customHeight="1" spans="10:26">
      <c r="J484" s="597"/>
      <c r="K484" s="597"/>
      <c r="L484" s="597"/>
      <c r="M484" s="597"/>
      <c r="N484" s="597"/>
      <c r="O484" s="597"/>
      <c r="P484" s="597"/>
      <c r="Q484" s="597"/>
      <c r="R484" s="597"/>
      <c r="S484" s="597"/>
      <c r="T484" s="597"/>
      <c r="U484" s="597"/>
      <c r="V484" s="597"/>
      <c r="W484" s="597"/>
      <c r="X484" s="597"/>
      <c r="Y484" s="597"/>
      <c r="Z484" s="597"/>
    </row>
    <row r="485" s="2491" customFormat="1" customHeight="1" spans="10:26">
      <c r="J485" s="597"/>
      <c r="K485" s="597"/>
      <c r="L485" s="597"/>
      <c r="M485" s="597"/>
      <c r="N485" s="597"/>
      <c r="O485" s="597"/>
      <c r="P485" s="597"/>
      <c r="Q485" s="597"/>
      <c r="R485" s="597"/>
      <c r="S485" s="597"/>
      <c r="T485" s="597"/>
      <c r="U485" s="597"/>
      <c r="V485" s="597"/>
      <c r="W485" s="597"/>
      <c r="X485" s="597"/>
      <c r="Y485" s="597"/>
      <c r="Z485" s="597"/>
    </row>
    <row r="486" s="2491" customFormat="1" customHeight="1" spans="10:26">
      <c r="J486" s="597"/>
      <c r="K486" s="597"/>
      <c r="L486" s="597"/>
      <c r="M486" s="597"/>
      <c r="N486" s="597"/>
      <c r="O486" s="597"/>
      <c r="P486" s="597"/>
      <c r="Q486" s="597"/>
      <c r="R486" s="597"/>
      <c r="S486" s="597"/>
      <c r="T486" s="597"/>
      <c r="U486" s="597"/>
      <c r="V486" s="597"/>
      <c r="W486" s="597"/>
      <c r="X486" s="597"/>
      <c r="Y486" s="597"/>
      <c r="Z486" s="597"/>
    </row>
    <row r="487" s="2491" customFormat="1" customHeight="1" spans="10:26">
      <c r="J487" s="597"/>
      <c r="K487" s="597"/>
      <c r="L487" s="597"/>
      <c r="M487" s="597"/>
      <c r="N487" s="597"/>
      <c r="O487" s="597"/>
      <c r="P487" s="597"/>
      <c r="Q487" s="597"/>
      <c r="R487" s="597"/>
      <c r="S487" s="597"/>
      <c r="T487" s="597"/>
      <c r="U487" s="597"/>
      <c r="V487" s="597"/>
      <c r="W487" s="597"/>
      <c r="X487" s="597"/>
      <c r="Y487" s="597"/>
      <c r="Z487" s="597"/>
    </row>
    <row r="488" s="2491" customFormat="1" customHeight="1" spans="10:26">
      <c r="J488" s="597"/>
      <c r="K488" s="597"/>
      <c r="L488" s="597"/>
      <c r="M488" s="597"/>
      <c r="N488" s="597"/>
      <c r="O488" s="597"/>
      <c r="P488" s="597"/>
      <c r="Q488" s="597"/>
      <c r="R488" s="597"/>
      <c r="S488" s="597"/>
      <c r="T488" s="597"/>
      <c r="U488" s="597"/>
      <c r="V488" s="597"/>
      <c r="W488" s="597"/>
      <c r="X488" s="597"/>
      <c r="Y488" s="597"/>
      <c r="Z488" s="597"/>
    </row>
    <row r="489" s="2491" customFormat="1" customHeight="1" spans="10:26">
      <c r="J489" s="597"/>
      <c r="K489" s="597"/>
      <c r="L489" s="597"/>
      <c r="M489" s="597"/>
      <c r="N489" s="597"/>
      <c r="O489" s="597"/>
      <c r="P489" s="597"/>
      <c r="Q489" s="597"/>
      <c r="R489" s="597"/>
      <c r="S489" s="597"/>
      <c r="T489" s="597"/>
      <c r="U489" s="597"/>
      <c r="V489" s="597"/>
      <c r="W489" s="597"/>
      <c r="X489" s="597"/>
      <c r="Y489" s="597"/>
      <c r="Z489" s="597"/>
    </row>
    <row r="490" s="2491" customFormat="1" customHeight="1" spans="10:26">
      <c r="J490" s="597"/>
      <c r="K490" s="597"/>
      <c r="L490" s="597"/>
      <c r="M490" s="597"/>
      <c r="N490" s="597"/>
      <c r="O490" s="597"/>
      <c r="P490" s="597"/>
      <c r="Q490" s="597"/>
      <c r="R490" s="597"/>
      <c r="S490" s="597"/>
      <c r="T490" s="597"/>
      <c r="U490" s="597"/>
      <c r="V490" s="597"/>
      <c r="W490" s="597"/>
      <c r="X490" s="597"/>
      <c r="Y490" s="597"/>
      <c r="Z490" s="597"/>
    </row>
    <row r="491" s="2491" customFormat="1" customHeight="1" spans="10:26">
      <c r="J491" s="597"/>
      <c r="K491" s="597"/>
      <c r="L491" s="597"/>
      <c r="M491" s="597"/>
      <c r="N491" s="597"/>
      <c r="O491" s="597"/>
      <c r="P491" s="597"/>
      <c r="Q491" s="597"/>
      <c r="R491" s="597"/>
      <c r="S491" s="597"/>
      <c r="T491" s="597"/>
      <c r="U491" s="597"/>
      <c r="V491" s="597"/>
      <c r="W491" s="597"/>
      <c r="X491" s="597"/>
      <c r="Y491" s="597"/>
      <c r="Z491" s="597"/>
    </row>
    <row r="492" s="2491" customFormat="1" customHeight="1" spans="10:26">
      <c r="J492" s="597"/>
      <c r="K492" s="597"/>
      <c r="L492" s="597"/>
      <c r="M492" s="597"/>
      <c r="N492" s="597"/>
      <c r="O492" s="597"/>
      <c r="P492" s="597"/>
      <c r="Q492" s="597"/>
      <c r="R492" s="597"/>
      <c r="S492" s="597"/>
      <c r="T492" s="597"/>
      <c r="U492" s="597"/>
      <c r="V492" s="597"/>
      <c r="W492" s="597"/>
      <c r="X492" s="597"/>
      <c r="Y492" s="597"/>
      <c r="Z492" s="597"/>
    </row>
    <row r="493" s="2491" customFormat="1" customHeight="1" spans="10:26">
      <c r="J493" s="597"/>
      <c r="K493" s="597"/>
      <c r="L493" s="597"/>
      <c r="M493" s="597"/>
      <c r="N493" s="597"/>
      <c r="O493" s="597"/>
      <c r="P493" s="597"/>
      <c r="Q493" s="597"/>
      <c r="R493" s="597"/>
      <c r="S493" s="597"/>
      <c r="T493" s="597"/>
      <c r="U493" s="597"/>
      <c r="V493" s="597"/>
      <c r="W493" s="597"/>
      <c r="X493" s="597"/>
      <c r="Y493" s="597"/>
      <c r="Z493" s="597"/>
    </row>
    <row r="494" s="2491" customFormat="1" customHeight="1" spans="10:26">
      <c r="J494" s="597"/>
      <c r="K494" s="597"/>
      <c r="L494" s="597"/>
      <c r="M494" s="597"/>
      <c r="N494" s="597"/>
      <c r="O494" s="597"/>
      <c r="P494" s="597"/>
      <c r="Q494" s="597"/>
      <c r="R494" s="597"/>
      <c r="S494" s="597"/>
      <c r="T494" s="597"/>
      <c r="U494" s="597"/>
      <c r="V494" s="597"/>
      <c r="W494" s="597"/>
      <c r="X494" s="597"/>
      <c r="Y494" s="597"/>
      <c r="Z494" s="597"/>
    </row>
    <row r="495" s="2491" customFormat="1" customHeight="1" spans="10:26">
      <c r="J495" s="597"/>
      <c r="K495" s="597"/>
      <c r="L495" s="597"/>
      <c r="M495" s="597"/>
      <c r="N495" s="597"/>
      <c r="O495" s="597"/>
      <c r="P495" s="597"/>
      <c r="Q495" s="597"/>
      <c r="R495" s="597"/>
      <c r="S495" s="597"/>
      <c r="T495" s="597"/>
      <c r="U495" s="597"/>
      <c r="V495" s="597"/>
      <c r="W495" s="597"/>
      <c r="X495" s="597"/>
      <c r="Y495" s="597"/>
      <c r="Z495" s="597"/>
    </row>
    <row r="496" s="2491" customFormat="1" customHeight="1" spans="10:26">
      <c r="J496" s="597"/>
      <c r="K496" s="597"/>
      <c r="L496" s="597"/>
      <c r="M496" s="597"/>
      <c r="N496" s="597"/>
      <c r="O496" s="597"/>
      <c r="P496" s="597"/>
      <c r="Q496" s="597"/>
      <c r="R496" s="597"/>
      <c r="S496" s="597"/>
      <c r="T496" s="597"/>
      <c r="U496" s="597"/>
      <c r="V496" s="597"/>
      <c r="W496" s="597"/>
      <c r="X496" s="597"/>
      <c r="Y496" s="597"/>
      <c r="Z496" s="597"/>
    </row>
    <row r="497" s="2491" customFormat="1" customHeight="1" spans="10:26">
      <c r="J497" s="597"/>
      <c r="K497" s="597"/>
      <c r="L497" s="597"/>
      <c r="M497" s="597"/>
      <c r="N497" s="597"/>
      <c r="O497" s="597"/>
      <c r="P497" s="597"/>
      <c r="Q497" s="597"/>
      <c r="R497" s="597"/>
      <c r="S497" s="597"/>
      <c r="T497" s="597"/>
      <c r="U497" s="597"/>
      <c r="V497" s="597"/>
      <c r="W497" s="597"/>
      <c r="X497" s="597"/>
      <c r="Y497" s="597"/>
      <c r="Z497" s="597"/>
    </row>
    <row r="498" s="2491" customFormat="1" customHeight="1" spans="10:26">
      <c r="J498" s="597"/>
      <c r="K498" s="597"/>
      <c r="L498" s="597"/>
      <c r="M498" s="597"/>
      <c r="N498" s="597"/>
      <c r="O498" s="597"/>
      <c r="P498" s="597"/>
      <c r="Q498" s="597"/>
      <c r="R498" s="597"/>
      <c r="S498" s="597"/>
      <c r="T498" s="597"/>
      <c r="U498" s="597"/>
      <c r="V498" s="597"/>
      <c r="W498" s="597"/>
      <c r="X498" s="597"/>
      <c r="Y498" s="597"/>
      <c r="Z498" s="597"/>
    </row>
    <row r="499" s="2491" customFormat="1" customHeight="1" spans="10:26">
      <c r="J499" s="597"/>
      <c r="K499" s="597"/>
      <c r="L499" s="597"/>
      <c r="M499" s="597"/>
      <c r="N499" s="597"/>
      <c r="O499" s="597"/>
      <c r="P499" s="597"/>
      <c r="Q499" s="597"/>
      <c r="R499" s="597"/>
      <c r="S499" s="597"/>
      <c r="T499" s="597"/>
      <c r="U499" s="597"/>
      <c r="V499" s="597"/>
      <c r="W499" s="597"/>
      <c r="X499" s="597"/>
      <c r="Y499" s="597"/>
      <c r="Z499" s="597"/>
    </row>
    <row r="500" s="2491" customFormat="1" customHeight="1" spans="10:26">
      <c r="J500" s="597"/>
      <c r="K500" s="597"/>
      <c r="L500" s="597"/>
      <c r="M500" s="597"/>
      <c r="N500" s="597"/>
      <c r="O500" s="597"/>
      <c r="P500" s="597"/>
      <c r="Q500" s="597"/>
      <c r="R500" s="597"/>
      <c r="S500" s="597"/>
      <c r="T500" s="597"/>
      <c r="U500" s="597"/>
      <c r="V500" s="597"/>
      <c r="W500" s="597"/>
      <c r="X500" s="597"/>
      <c r="Y500" s="597"/>
      <c r="Z500" s="597"/>
    </row>
    <row r="501" s="2491" customFormat="1" customHeight="1" spans="10:26">
      <c r="J501" s="597"/>
      <c r="K501" s="597"/>
      <c r="L501" s="597"/>
      <c r="M501" s="597"/>
      <c r="N501" s="597"/>
      <c r="O501" s="597"/>
      <c r="P501" s="597"/>
      <c r="Q501" s="597"/>
      <c r="R501" s="597"/>
      <c r="S501" s="597"/>
      <c r="T501" s="597"/>
      <c r="U501" s="597"/>
      <c r="V501" s="597"/>
      <c r="W501" s="597"/>
      <c r="X501" s="597"/>
      <c r="Y501" s="597"/>
      <c r="Z501" s="597"/>
    </row>
    <row r="502" s="2491" customFormat="1" customHeight="1" spans="10:26">
      <c r="J502" s="597"/>
      <c r="K502" s="597"/>
      <c r="L502" s="597"/>
      <c r="M502" s="597"/>
      <c r="N502" s="597"/>
      <c r="O502" s="597"/>
      <c r="P502" s="597"/>
      <c r="Q502" s="597"/>
      <c r="R502" s="597"/>
      <c r="S502" s="597"/>
      <c r="T502" s="597"/>
      <c r="U502" s="597"/>
      <c r="V502" s="597"/>
      <c r="W502" s="597"/>
      <c r="X502" s="597"/>
      <c r="Y502" s="597"/>
      <c r="Z502" s="597"/>
    </row>
    <row r="503" s="2491" customFormat="1" customHeight="1" spans="10:26">
      <c r="J503" s="597"/>
      <c r="K503" s="597"/>
      <c r="L503" s="597"/>
      <c r="M503" s="597"/>
      <c r="N503" s="597"/>
      <c r="O503" s="597"/>
      <c r="P503" s="597"/>
      <c r="Q503" s="597"/>
      <c r="R503" s="597"/>
      <c r="S503" s="597"/>
      <c r="T503" s="597"/>
      <c r="U503" s="597"/>
      <c r="V503" s="597"/>
      <c r="W503" s="597"/>
      <c r="X503" s="597"/>
      <c r="Y503" s="597"/>
      <c r="Z503" s="597"/>
    </row>
    <row r="504" s="2491" customFormat="1" customHeight="1" spans="10:26">
      <c r="J504" s="597"/>
      <c r="K504" s="597"/>
      <c r="L504" s="597"/>
      <c r="M504" s="597"/>
      <c r="N504" s="597"/>
      <c r="O504" s="597"/>
      <c r="P504" s="597"/>
      <c r="Q504" s="597"/>
      <c r="R504" s="597"/>
      <c r="S504" s="597"/>
      <c r="T504" s="597"/>
      <c r="U504" s="597"/>
      <c r="V504" s="597"/>
      <c r="W504" s="597"/>
      <c r="X504" s="597"/>
      <c r="Y504" s="597"/>
      <c r="Z504" s="597"/>
    </row>
    <row r="505" s="2491" customFormat="1" customHeight="1" spans="10:26">
      <c r="J505" s="597"/>
      <c r="K505" s="597"/>
      <c r="L505" s="597"/>
      <c r="M505" s="597"/>
      <c r="N505" s="597"/>
      <c r="O505" s="597"/>
      <c r="P505" s="597"/>
      <c r="Q505" s="597"/>
      <c r="R505" s="597"/>
      <c r="S505" s="597"/>
      <c r="T505" s="597"/>
      <c r="U505" s="597"/>
      <c r="V505" s="597"/>
      <c r="W505" s="597"/>
      <c r="X505" s="597"/>
      <c r="Y505" s="597"/>
      <c r="Z505" s="597"/>
    </row>
    <row r="506" s="2491" customFormat="1" customHeight="1" spans="10:26">
      <c r="J506" s="597"/>
      <c r="K506" s="597"/>
      <c r="L506" s="597"/>
      <c r="M506" s="597"/>
      <c r="N506" s="597"/>
      <c r="O506" s="597"/>
      <c r="P506" s="597"/>
      <c r="Q506" s="597"/>
      <c r="R506" s="597"/>
      <c r="S506" s="597"/>
      <c r="T506" s="597"/>
      <c r="U506" s="597"/>
      <c r="V506" s="597"/>
      <c r="W506" s="597"/>
      <c r="X506" s="597"/>
      <c r="Y506" s="597"/>
      <c r="Z506" s="597"/>
    </row>
    <row r="507" s="2491" customFormat="1" customHeight="1" spans="10:26">
      <c r="J507" s="597"/>
      <c r="K507" s="597"/>
      <c r="L507" s="597"/>
      <c r="M507" s="597"/>
      <c r="N507" s="597"/>
      <c r="O507" s="597"/>
      <c r="P507" s="597"/>
      <c r="Q507" s="597"/>
      <c r="R507" s="597"/>
      <c r="S507" s="597"/>
      <c r="T507" s="597"/>
      <c r="U507" s="597"/>
      <c r="V507" s="597"/>
      <c r="W507" s="597"/>
      <c r="X507" s="597"/>
      <c r="Y507" s="597"/>
      <c r="Z507" s="597"/>
    </row>
    <row r="508" s="2491" customFormat="1" customHeight="1" spans="10:26">
      <c r="J508" s="597"/>
      <c r="K508" s="597"/>
      <c r="L508" s="597"/>
      <c r="M508" s="597"/>
      <c r="N508" s="597"/>
      <c r="O508" s="597"/>
      <c r="P508" s="597"/>
      <c r="Q508" s="597"/>
      <c r="R508" s="597"/>
      <c r="S508" s="597"/>
      <c r="T508" s="597"/>
      <c r="U508" s="597"/>
      <c r="V508" s="597"/>
      <c r="W508" s="597"/>
      <c r="X508" s="597"/>
      <c r="Y508" s="597"/>
      <c r="Z508" s="597"/>
    </row>
    <row r="509" s="2491" customFormat="1" customHeight="1" spans="10:26">
      <c r="J509" s="597"/>
      <c r="K509" s="597"/>
      <c r="L509" s="597"/>
      <c r="M509" s="597"/>
      <c r="N509" s="597"/>
      <c r="O509" s="597"/>
      <c r="P509" s="597"/>
      <c r="Q509" s="597"/>
      <c r="R509" s="597"/>
      <c r="S509" s="597"/>
      <c r="T509" s="597"/>
      <c r="U509" s="597"/>
      <c r="V509" s="597"/>
      <c r="W509" s="597"/>
      <c r="X509" s="597"/>
      <c r="Y509" s="597"/>
      <c r="Z509" s="597"/>
    </row>
    <row r="510" s="2491" customFormat="1" customHeight="1" spans="10:26">
      <c r="J510" s="597"/>
      <c r="K510" s="597"/>
      <c r="L510" s="597"/>
      <c r="M510" s="597"/>
      <c r="N510" s="597"/>
      <c r="O510" s="597"/>
      <c r="P510" s="597"/>
      <c r="Q510" s="597"/>
      <c r="R510" s="597"/>
      <c r="S510" s="597"/>
      <c r="T510" s="597"/>
      <c r="U510" s="597"/>
      <c r="V510" s="597"/>
      <c r="W510" s="597"/>
      <c r="X510" s="597"/>
      <c r="Y510" s="597"/>
      <c r="Z510" s="597"/>
    </row>
    <row r="511" s="2491" customFormat="1" customHeight="1" spans="10:26">
      <c r="J511" s="597"/>
      <c r="K511" s="597"/>
      <c r="L511" s="597"/>
      <c r="M511" s="597"/>
      <c r="N511" s="597"/>
      <c r="O511" s="597"/>
      <c r="P511" s="597"/>
      <c r="Q511" s="597"/>
      <c r="R511" s="597"/>
      <c r="S511" s="597"/>
      <c r="T511" s="597"/>
      <c r="U511" s="597"/>
      <c r="V511" s="597"/>
      <c r="W511" s="597"/>
      <c r="X511" s="597"/>
      <c r="Y511" s="597"/>
      <c r="Z511" s="597"/>
    </row>
    <row r="512" s="2491" customFormat="1" customHeight="1" spans="10:26">
      <c r="J512" s="597"/>
      <c r="K512" s="597"/>
      <c r="L512" s="597"/>
      <c r="M512" s="597"/>
      <c r="N512" s="597"/>
      <c r="O512" s="597"/>
      <c r="P512" s="597"/>
      <c r="Q512" s="597"/>
      <c r="R512" s="597"/>
      <c r="S512" s="597"/>
      <c r="T512" s="597"/>
      <c r="U512" s="597"/>
      <c r="V512" s="597"/>
      <c r="W512" s="597"/>
      <c r="X512" s="597"/>
      <c r="Y512" s="597"/>
      <c r="Z512" s="59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9" customWidth="1"/>
    <col min="2" max="9" width="10" style="3689" customWidth="1"/>
    <col min="10" max="16384" width="9" style="3689"/>
  </cols>
  <sheetData>
    <row r="36" spans="1:2">
      <c r="A36" s="3688" t="s">
        <v>75</v>
      </c>
      <c r="B36" s="3688" t="s">
        <v>76</v>
      </c>
    </row>
    <row r="37" ht="27.75" customHeight="1" spans="1:9">
      <c r="A37" s="3688"/>
      <c r="B37" s="3690" t="str">
        <f>项目基本情况!B1</f>
        <v>北京市房地产抵押价值预评估</v>
      </c>
      <c r="C37" s="3690"/>
      <c r="D37" s="3690"/>
      <c r="E37" s="3690"/>
      <c r="F37" s="3690"/>
      <c r="G37" s="3690"/>
      <c r="H37" s="3690"/>
      <c r="I37" s="3690"/>
    </row>
    <row r="38" spans="1:2">
      <c r="A38" s="3691"/>
      <c r="B38" s="3691"/>
    </row>
    <row r="39" spans="1:2">
      <c r="A39" s="3688" t="s">
        <v>75</v>
      </c>
      <c r="B39" s="3688" t="s">
        <v>77</v>
      </c>
    </row>
    <row r="40" spans="1:2">
      <c r="A40" s="3688"/>
      <c r="B40" s="3692">
        <f>项目基本情况!B5</f>
        <v>0</v>
      </c>
    </row>
    <row r="41" spans="1:2">
      <c r="A41" s="3688"/>
      <c r="B41" s="3688"/>
    </row>
    <row r="42" spans="1:2">
      <c r="A42" s="3688" t="s">
        <v>75</v>
      </c>
      <c r="B42" s="3688" t="s">
        <v>78</v>
      </c>
    </row>
    <row r="43" spans="1:2">
      <c r="A43" s="3688"/>
      <c r="B43" s="3692" t="s">
        <v>79</v>
      </c>
    </row>
    <row r="44" spans="1:2">
      <c r="A44" s="3688"/>
      <c r="B44" s="3688"/>
    </row>
    <row r="45" spans="1:2">
      <c r="A45" s="3688" t="s">
        <v>75</v>
      </c>
      <c r="B45" s="3688" t="s">
        <v>80</v>
      </c>
    </row>
    <row r="46" s="3688" customFormat="1" ht="12.75" spans="2:2">
      <c r="B46" s="3692" t="str">
        <f ca="1">项目基本情况!K4</f>
        <v>郑燚（注册号：1120070131)、吴薇（注册号：1419970001)</v>
      </c>
    </row>
    <row r="47" spans="1:2">
      <c r="A47" s="3688"/>
      <c r="B47" s="3688" t="str">
        <f ca="1">项目基本情况!K5</f>
        <v>（注册号：0)、（注册号：0)</v>
      </c>
    </row>
    <row r="48" spans="1:2">
      <c r="A48" s="3688" t="s">
        <v>75</v>
      </c>
      <c r="B48" s="3688" t="s">
        <v>81</v>
      </c>
    </row>
    <row r="49" spans="2:2">
      <c r="B49" s="369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workbookViewId="0">
      <selection activeCell="J37" sqref="J37"/>
    </sheetView>
  </sheetViews>
  <sheetFormatPr defaultColWidth="9" defaultRowHeight="12.75"/>
  <cols>
    <col min="1" max="1" width="9" style="385" customWidth="1"/>
    <col min="2" max="2" width="20.625" style="589" customWidth="1"/>
    <col min="3" max="3" width="11.875" style="58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85" customWidth="1"/>
    <col min="12" max="12" width="16.375" style="385" customWidth="1"/>
    <col min="13" max="13" width="13" style="385" customWidth="1"/>
    <col min="14" max="14" width="13.75" style="1333" customWidth="1"/>
    <col min="15" max="15" width="5.125" style="1333" customWidth="1"/>
    <col min="16" max="16" width="25.75" style="1333" customWidth="1"/>
    <col min="17" max="17" width="13.75" style="1333" customWidth="1"/>
    <col min="18" max="18" width="20.5" style="1333" customWidth="1"/>
    <col min="19" max="19" width="13.25" style="1333" customWidth="1"/>
    <col min="20" max="37" width="9" style="1333"/>
    <col min="38" max="16384" width="9" style="385"/>
  </cols>
  <sheetData>
    <row r="1" s="2083" customFormat="1" ht="20.25" spans="1:37">
      <c r="A1" s="2086" t="s">
        <v>1029</v>
      </c>
      <c r="B1" s="984"/>
      <c r="C1" s="2087" t="s">
        <v>599</v>
      </c>
      <c r="D1" s="2088" t="s">
        <v>124</v>
      </c>
      <c r="E1" s="2089" t="s">
        <v>1030</v>
      </c>
      <c r="F1" s="2090">
        <f ca="1">J53</f>
        <v>36.67</v>
      </c>
      <c r="G1" s="2091">
        <f>MATCH(C1,'数据-取费表'!A6:A16,0)+5</f>
        <v>6</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1031</v>
      </c>
      <c r="B2" s="2480">
        <f ca="1">C40+J29+L46</f>
        <v>44830</v>
      </c>
      <c r="C2" s="2094" t="s">
        <v>1032</v>
      </c>
      <c r="D2" s="2094"/>
      <c r="E2" s="2096"/>
      <c r="F2" s="2097"/>
      <c r="G2" s="2098"/>
      <c r="H2" s="2099"/>
      <c r="I2" s="2099"/>
      <c r="J2" s="2099"/>
      <c r="K2" s="2261"/>
      <c r="L2" s="2099"/>
      <c r="M2" s="2099"/>
    </row>
    <row r="3" ht="18" customHeight="1" spans="1:13">
      <c r="A3" s="2100" t="s">
        <v>1033</v>
      </c>
      <c r="B3" s="2101">
        <f ca="1">IF(ISERROR(B2*10000/F43),0,ROUND(B2*10000/F43,0))</f>
        <v>6393</v>
      </c>
      <c r="C3" s="2094" t="s">
        <v>1034</v>
      </c>
      <c r="D3" s="2094"/>
      <c r="E3" s="2096"/>
      <c r="F3" s="2097"/>
      <c r="G3" s="2098"/>
      <c r="H3" s="2102" t="s">
        <v>1035</v>
      </c>
      <c r="I3" s="2262"/>
      <c r="J3" s="2262"/>
      <c r="K3" s="2263"/>
      <c r="L3" s="2262"/>
      <c r="M3" s="2262"/>
    </row>
    <row r="4" ht="18" customHeight="1" spans="1:13">
      <c r="A4" s="2103" t="s">
        <v>1036</v>
      </c>
      <c r="B4" s="2104" t="s">
        <v>1037</v>
      </c>
      <c r="C4" s="2104" t="s">
        <v>1038</v>
      </c>
      <c r="D4" s="2104" t="s">
        <v>1039</v>
      </c>
      <c r="E4" s="2105" t="s">
        <v>1040</v>
      </c>
      <c r="F4" s="2106"/>
      <c r="G4" s="1333"/>
      <c r="H4" s="2103" t="s">
        <v>1036</v>
      </c>
      <c r="I4" s="2104" t="s">
        <v>1037</v>
      </c>
      <c r="J4" s="2104" t="s">
        <v>1038</v>
      </c>
      <c r="K4" s="2104" t="s">
        <v>1039</v>
      </c>
      <c r="L4" s="2105" t="s">
        <v>1040</v>
      </c>
      <c r="M4" s="2106"/>
    </row>
    <row r="5" ht="18" customHeight="1" spans="1:13">
      <c r="A5" s="2107">
        <v>1</v>
      </c>
      <c r="B5" s="2108" t="s">
        <v>1041</v>
      </c>
      <c r="C5" s="2109">
        <f ca="1">C6+C10+C12</f>
        <v>2767</v>
      </c>
      <c r="D5" s="2110" t="s">
        <v>1042</v>
      </c>
      <c r="E5" s="2111"/>
      <c r="F5" s="2112"/>
      <c r="G5" s="1333"/>
      <c r="H5" s="2107">
        <v>1</v>
      </c>
      <c r="I5" s="2108" t="s">
        <v>1041</v>
      </c>
      <c r="J5" s="2109">
        <f ca="1">J6+J10+J12</f>
        <v>0</v>
      </c>
      <c r="K5" s="2110" t="s">
        <v>1042</v>
      </c>
      <c r="L5" s="2111"/>
      <c r="M5" s="2112"/>
    </row>
    <row r="6" ht="18" customHeight="1" spans="1:13">
      <c r="A6" s="2113" t="s">
        <v>939</v>
      </c>
      <c r="B6" s="2114" t="s">
        <v>1043</v>
      </c>
      <c r="C6" s="2115">
        <f ca="1">ROUND(F6*F8*F7*(1-F9)/10000,0)</f>
        <v>2764</v>
      </c>
      <c r="D6" s="2116" t="s">
        <v>1044</v>
      </c>
      <c r="E6" s="2117" t="s">
        <v>1045</v>
      </c>
      <c r="F6" s="2118">
        <f ca="1">INDIRECT("'数据-取费表'!u"&amp;$G$1)</f>
        <v>1.2</v>
      </c>
      <c r="G6" s="1333"/>
      <c r="H6" s="2113" t="s">
        <v>939</v>
      </c>
      <c r="I6" s="2114" t="s">
        <v>1043</v>
      </c>
      <c r="J6" s="2191">
        <f ca="1">ROUND(M6*M8*M7*(1-M9)/10000,0)</f>
        <v>0</v>
      </c>
      <c r="K6" s="2116" t="s">
        <v>1046</v>
      </c>
      <c r="L6" s="2117" t="s">
        <v>1045</v>
      </c>
      <c r="M6" s="2118">
        <f ca="1">INDIRECT("'数据-取费表'!z"&amp;$G$1)</f>
        <v>0</v>
      </c>
    </row>
    <row r="7" ht="18" customHeight="1" spans="1:13">
      <c r="A7" s="2119"/>
      <c r="B7" s="2120"/>
      <c r="C7" s="2121"/>
      <c r="D7" s="2122"/>
      <c r="E7" s="2123" t="s">
        <v>1047</v>
      </c>
      <c r="F7" s="2118">
        <f ca="1">IF(INDIRECT("'数据-取费表'!ah"&amp;$G$1)="",INDIRECT("'数据-取费表'!k"&amp;$G$1),INDIRECT("'数据-取费表'!ah"&amp;$G$1))</f>
        <v>70118.8</v>
      </c>
      <c r="G7" s="1333"/>
      <c r="H7" s="2124"/>
      <c r="I7" s="2120"/>
      <c r="J7" s="2125"/>
      <c r="K7" s="2122"/>
      <c r="L7" s="2117" t="s">
        <v>1047</v>
      </c>
      <c r="M7" s="2118">
        <f ca="1">F7</f>
        <v>70118.8</v>
      </c>
    </row>
    <row r="8" ht="18" customHeight="1" spans="1:13">
      <c r="A8" s="2124"/>
      <c r="B8" s="2120"/>
      <c r="C8" s="2125"/>
      <c r="D8" s="2122"/>
      <c r="E8" s="2117" t="s">
        <v>1048</v>
      </c>
      <c r="F8" s="2118">
        <f ca="1">INDIRECT("'数据-取费表'!ai"&amp;$G$1)</f>
        <v>365</v>
      </c>
      <c r="G8" s="1333"/>
      <c r="H8" s="2124"/>
      <c r="I8" s="2120"/>
      <c r="J8" s="2125"/>
      <c r="K8" s="2122"/>
      <c r="L8" s="2117" t="s">
        <v>1048</v>
      </c>
      <c r="M8" s="2118">
        <f ca="1">INDIRECT("'数据-取费表'!ai"&amp;$G$1)</f>
        <v>365</v>
      </c>
    </row>
    <row r="9" ht="18" customHeight="1" spans="1:13">
      <c r="A9" s="2124"/>
      <c r="B9" s="2126"/>
      <c r="C9" s="2125"/>
      <c r="D9" s="2122"/>
      <c r="E9" s="2117" t="s">
        <v>1049</v>
      </c>
      <c r="F9" s="2127">
        <f ca="1">INDIRECT("'数据-取费表'!w"&amp;$G$1)</f>
        <v>0.1</v>
      </c>
      <c r="G9" s="1333"/>
      <c r="H9" s="2124"/>
      <c r="I9" s="2126"/>
      <c r="J9" s="2125"/>
      <c r="K9" s="2122"/>
      <c r="L9" s="2130" t="s">
        <v>1049</v>
      </c>
      <c r="M9" s="2135">
        <f ca="1">INDIRECT("'数据-取费表'!ab"&amp;$G$1)</f>
        <v>0</v>
      </c>
    </row>
    <row r="10" ht="18" customHeight="1" spans="1:13">
      <c r="A10" s="2113" t="s">
        <v>943</v>
      </c>
      <c r="B10" s="2128" t="s">
        <v>1050</v>
      </c>
      <c r="C10" s="652">
        <f ca="1">ROUND(IF(F10="押一",C6/12*F11,IF(F10="押二",C6/12*2*F11,IF(F10="押三",C6/12*3*F11,C11*F11))),0)</f>
        <v>3</v>
      </c>
      <c r="D10" s="2129" t="s">
        <v>1051</v>
      </c>
      <c r="E10" s="2130" t="s">
        <v>1052</v>
      </c>
      <c r="F10" s="2131" t="s">
        <v>1053</v>
      </c>
      <c r="G10" s="1333"/>
      <c r="H10" s="2113" t="s">
        <v>943</v>
      </c>
      <c r="I10" s="2128" t="s">
        <v>1050</v>
      </c>
      <c r="J10" s="2191">
        <f ca="1">ROUND(IF(M10="押一",J6/12*M11,IF(M10="押二",J6/12*2*M11,IF(M10="押三",J6/12*3*M11,J11*M11))),0)</f>
        <v>0</v>
      </c>
      <c r="K10" s="2129" t="s">
        <v>1051</v>
      </c>
      <c r="L10" s="2130" t="s">
        <v>1052</v>
      </c>
      <c r="M10" s="2131"/>
    </row>
    <row r="11" ht="18" customHeight="1" spans="1:13">
      <c r="A11" s="2132"/>
      <c r="B11" s="2133" t="s">
        <v>1054</v>
      </c>
      <c r="C11" s="2134"/>
      <c r="D11" s="2481"/>
      <c r="E11" s="2130" t="s">
        <v>1055</v>
      </c>
      <c r="F11" s="2135">
        <f ca="1">'数据-取费表'!B39</f>
        <v>0.015</v>
      </c>
      <c r="G11" s="1333"/>
      <c r="H11" s="2136"/>
      <c r="I11" s="2133" t="s">
        <v>1054</v>
      </c>
      <c r="J11" s="2134"/>
      <c r="K11" s="2266"/>
      <c r="L11" s="2130" t="s">
        <v>1055</v>
      </c>
      <c r="M11" s="2267">
        <f ca="1">'数据-取费表'!B39</f>
        <v>0.015</v>
      </c>
    </row>
    <row r="12" ht="18" customHeight="1" spans="1:13">
      <c r="A12" s="2137" t="s">
        <v>989</v>
      </c>
      <c r="B12" s="2138" t="s">
        <v>1056</v>
      </c>
      <c r="C12" s="2139"/>
      <c r="D12" s="2140"/>
      <c r="E12" s="2141"/>
      <c r="F12" s="2142"/>
      <c r="G12" s="1333"/>
      <c r="H12" s="2137" t="s">
        <v>989</v>
      </c>
      <c r="I12" s="2138" t="s">
        <v>1056</v>
      </c>
      <c r="J12" s="2139"/>
      <c r="K12" s="2268"/>
      <c r="L12" s="2141"/>
      <c r="M12" s="2269"/>
    </row>
    <row r="13" ht="18" customHeight="1" spans="1:13">
      <c r="A13" s="2143">
        <v>2</v>
      </c>
      <c r="B13" s="2144" t="s">
        <v>1057</v>
      </c>
      <c r="C13" s="2145">
        <f ca="1">ROUND(C29*F13,0)</f>
        <v>24211</v>
      </c>
      <c r="D13" s="2146" t="s">
        <v>1058</v>
      </c>
      <c r="E13" s="2146" t="s">
        <v>1059</v>
      </c>
      <c r="F13" s="2147">
        <f ca="1">INDIRECT("'数据-取费表'!y"&amp;$G$1)</f>
        <v>0.81</v>
      </c>
      <c r="G13" s="1333"/>
      <c r="H13" s="2143">
        <v>2</v>
      </c>
      <c r="I13" s="2144" t="s">
        <v>1057</v>
      </c>
      <c r="J13" s="2270">
        <f ca="1">ROUND(J14*J15,0)</f>
        <v>0</v>
      </c>
      <c r="K13" s="2169" t="s">
        <v>1058</v>
      </c>
      <c r="L13" s="2271"/>
      <c r="M13" s="2272"/>
    </row>
    <row r="14" ht="18" customHeight="1" spans="1:13">
      <c r="A14" s="2148" t="s">
        <v>962</v>
      </c>
      <c r="B14" s="2117" t="s">
        <v>1060</v>
      </c>
      <c r="C14" s="2149">
        <f ca="1">INDIRECT("'数据-取费表'!m"&amp;$G$1)+INDIRECT("'数据-取费表'!t"&amp;$G$1)</f>
        <v>21036</v>
      </c>
      <c r="D14" s="2150" t="s">
        <v>1061</v>
      </c>
      <c r="E14" s="2151"/>
      <c r="F14" s="2152"/>
      <c r="G14" s="1333"/>
      <c r="H14" s="2148" t="s">
        <v>939</v>
      </c>
      <c r="I14" s="2117" t="s">
        <v>1062</v>
      </c>
      <c r="J14" s="653">
        <f ca="1">C29</f>
        <v>29890</v>
      </c>
      <c r="K14" s="2273"/>
      <c r="L14" s="2274"/>
      <c r="M14" s="2275"/>
    </row>
    <row r="15" s="2084" customFormat="1" ht="18" customHeight="1" spans="1:37">
      <c r="A15" s="2148" t="s">
        <v>966</v>
      </c>
      <c r="B15" s="2117" t="s">
        <v>1063</v>
      </c>
      <c r="C15" s="653">
        <f ca="1">ROUND(C14*F15,0)</f>
        <v>1052</v>
      </c>
      <c r="D15" s="2153" t="s">
        <v>1064</v>
      </c>
      <c r="E15" s="2153" t="s">
        <v>1065</v>
      </c>
      <c r="F15" s="2154">
        <f>'数据-取费表'!B33</f>
        <v>0.05</v>
      </c>
      <c r="G15" s="2155"/>
      <c r="H15" s="2156" t="s">
        <v>943</v>
      </c>
      <c r="I15" s="2141" t="s">
        <v>1059</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969</v>
      </c>
      <c r="B16" s="2117" t="s">
        <v>1066</v>
      </c>
      <c r="C16" s="653">
        <f ca="1">ROUND(INDIRECT("'数据-取费表'!m"&amp;$G$1)*F16,0)</f>
        <v>0</v>
      </c>
      <c r="D16" s="2117" t="s">
        <v>1064</v>
      </c>
      <c r="E16" s="2117" t="s">
        <v>1065</v>
      </c>
      <c r="F16" s="2157">
        <f ca="1">IF(INDIRECT("'数据-取费表'!c"&amp;$G$1)="住宅",'数据-取费表'!B34,0)</f>
        <v>0</v>
      </c>
      <c r="G16" s="1333"/>
      <c r="H16" s="2143" t="s">
        <v>1067</v>
      </c>
      <c r="I16" s="2144" t="s">
        <v>1068</v>
      </c>
      <c r="J16" s="2145">
        <f ca="1">ROUND(J17+J22+J23+J24,0)</f>
        <v>100</v>
      </c>
      <c r="K16" s="2169" t="s">
        <v>1069</v>
      </c>
      <c r="L16" s="2170"/>
      <c r="M16" s="2112"/>
    </row>
    <row r="17" s="2084" customFormat="1" ht="18" customHeight="1" spans="1:37">
      <c r="A17" s="2148" t="s">
        <v>1070</v>
      </c>
      <c r="B17" s="2117" t="s">
        <v>1071</v>
      </c>
      <c r="C17" s="653">
        <f ca="1">ROUND(F17*(F43+INDIRECT("'数据-取费表'!S"&amp;$G$1))/10000,0)</f>
        <v>1402</v>
      </c>
      <c r="D17" s="2117" t="s">
        <v>1072</v>
      </c>
      <c r="E17" s="2117" t="s">
        <v>1073</v>
      </c>
      <c r="F17" s="2158">
        <f>'数据-取费表'!B35</f>
        <v>200</v>
      </c>
      <c r="G17" s="2155"/>
      <c r="H17" s="2148" t="s">
        <v>939</v>
      </c>
      <c r="I17" s="2117" t="s">
        <v>1074</v>
      </c>
      <c r="J17" s="2172">
        <f ca="1">ROUND(IF(AND(项目基本情况!B11="自然人",项目基本情况!B10="北京市"),J6*M17/(1+'数据-取费表'!C42),J18+J19+J20),2)</f>
        <v>10.03</v>
      </c>
      <c r="K17" s="2150" t="s">
        <v>1075</v>
      </c>
      <c r="L17" s="2173" t="s">
        <v>1076</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1077</v>
      </c>
      <c r="B18" s="2117" t="s">
        <v>1078</v>
      </c>
      <c r="C18" s="653">
        <f ca="1">ROUND(C14*F18,0)</f>
        <v>421</v>
      </c>
      <c r="D18" s="2117" t="s">
        <v>1064</v>
      </c>
      <c r="E18" s="2117" t="s">
        <v>1065</v>
      </c>
      <c r="F18" s="2157">
        <f>'数据-取费表'!B36</f>
        <v>0.02</v>
      </c>
      <c r="G18" s="2155"/>
      <c r="H18" s="2148" t="s">
        <v>962</v>
      </c>
      <c r="I18" s="2117" t="s">
        <v>1079</v>
      </c>
      <c r="J18" s="653">
        <f ca="1">ROUND(J6*M18/(1+'数据-取费表'!C42),2)</f>
        <v>0</v>
      </c>
      <c r="K18" s="2173" t="s">
        <v>1080</v>
      </c>
      <c r="L18" s="2117" t="s">
        <v>1065</v>
      </c>
      <c r="M18" s="2157">
        <f>'数据-取费表'!B41</f>
        <v>0.055</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939</v>
      </c>
      <c r="B19" s="2117" t="s">
        <v>1081</v>
      </c>
      <c r="C19" s="653">
        <f ca="1">SUM(C14:C18)</f>
        <v>23911</v>
      </c>
      <c r="D19" s="2159" t="s">
        <v>1082</v>
      </c>
      <c r="E19" s="655"/>
      <c r="F19" s="2158"/>
      <c r="G19" s="1333"/>
      <c r="H19" s="2148" t="s">
        <v>966</v>
      </c>
      <c r="I19" s="2117" t="s">
        <v>1083</v>
      </c>
      <c r="J19" s="653">
        <f ca="1">IF(K19="按租金收入计税",ROUND(J6*M19/(1+'数据-取费表'!C42),2),ROUND(C29*M19*0.7,2))</f>
        <v>0</v>
      </c>
      <c r="K19" s="2176" t="s">
        <v>1084</v>
      </c>
      <c r="L19" s="2117" t="s">
        <v>1065</v>
      </c>
      <c r="M19" s="2157">
        <f>IF(K19="按租金收入计税",'数据-取费表'!B51,'数据-取费表'!B50)</f>
        <v>0.12</v>
      </c>
    </row>
    <row r="20" s="2084" customFormat="1" ht="18" customHeight="1" spans="1:37">
      <c r="A20" s="2148" t="s">
        <v>943</v>
      </c>
      <c r="B20" s="2117" t="s">
        <v>1085</v>
      </c>
      <c r="C20" s="653">
        <f ca="1">ROUND(C19*F20,0)</f>
        <v>478</v>
      </c>
      <c r="D20" s="2160" t="s">
        <v>1086</v>
      </c>
      <c r="E20" s="2117" t="s">
        <v>1065</v>
      </c>
      <c r="F20" s="2157">
        <f>'数据-取费表'!B37</f>
        <v>0.02</v>
      </c>
      <c r="G20" s="2155"/>
      <c r="H20" s="2148" t="s">
        <v>969</v>
      </c>
      <c r="I20" s="2116" t="s">
        <v>1087</v>
      </c>
      <c r="J20" s="2178">
        <f ca="1">ROUND(M20*M21/10000,2)</f>
        <v>10.03</v>
      </c>
      <c r="K20" s="2179" t="s">
        <v>1088</v>
      </c>
      <c r="L20" s="2117" t="s">
        <v>1089</v>
      </c>
      <c r="M20" s="2163">
        <f>'数据-取费表'!B52</f>
        <v>1.5</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989</v>
      </c>
      <c r="B21" s="2117" t="s">
        <v>1090</v>
      </c>
      <c r="C21" s="653" t="s">
        <v>124</v>
      </c>
      <c r="D21" s="2160" t="s">
        <v>1091</v>
      </c>
      <c r="E21" s="2117" t="s">
        <v>1092</v>
      </c>
      <c r="F21" s="2157">
        <f>'数据-取费表'!B38</f>
        <v>0.02</v>
      </c>
      <c r="G21" s="2155"/>
      <c r="H21" s="2161"/>
      <c r="I21" s="2279"/>
      <c r="J21" s="2182"/>
      <c r="K21" s="2183"/>
      <c r="L21" s="2117" t="s">
        <v>1093</v>
      </c>
      <c r="M21" s="2118">
        <f ca="1">INDIRECT("'数据-取费表'!r"&amp;$G$1)</f>
        <v>66843.16</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992</v>
      </c>
      <c r="B22" s="2117" t="s">
        <v>1094</v>
      </c>
      <c r="C22" s="653"/>
      <c r="D22" s="2159" t="str">
        <f>IF(F23&lt;=1,"单利计息。","复利计息。")&amp;"建造成本、管理费用、销售费用产生的利息。"</f>
        <v>复利计息。建造成本、管理费用、销售费用产生的利息。</v>
      </c>
      <c r="E22" s="655"/>
      <c r="F22" s="2158"/>
      <c r="G22" s="1333"/>
      <c r="H22" s="2148" t="s">
        <v>943</v>
      </c>
      <c r="I22" s="2117" t="s">
        <v>1095</v>
      </c>
      <c r="J22" s="653">
        <f ca="1">ROUND(J14*M22,2)</f>
        <v>89.67</v>
      </c>
      <c r="K22" s="2173" t="s">
        <v>1096</v>
      </c>
      <c r="L22" s="2117" t="s">
        <v>1065</v>
      </c>
      <c r="M22" s="2185">
        <f ca="1">INDIRECT("'数据-取费表'!Ak"&amp;$G$1)</f>
        <v>0.003</v>
      </c>
    </row>
    <row r="23" s="2084" customFormat="1" ht="18" customHeight="1" spans="1:37">
      <c r="A23" s="2148" t="s">
        <v>962</v>
      </c>
      <c r="B23" s="2117" t="s">
        <v>1097</v>
      </c>
      <c r="C23" s="653">
        <f ca="1">IF('数据-取费表'!B22&lt;=1,ROUND(C19*F24*F23/2,0)+ROUND(C20*F24*F23/2,0),ROUND(C19*(POWER((1+F24),F23/2)-1),0)+ROUND(C20*(POWER((1+F24),F23/2)-1),0))</f>
        <v>817</v>
      </c>
      <c r="D23" s="2162" t="str">
        <f>IF(F23&lt;=1,"(建造成本+管理费用)×利率×(建设周期÷2)","(建造成本+管理费用)×((1+利率)^(建设周期÷2)-1)")</f>
        <v>(建造成本+管理费用)×((1+利率)^(建设周期÷2)-1)</v>
      </c>
      <c r="E23" s="2117" t="s">
        <v>1098</v>
      </c>
      <c r="F23" s="2163">
        <f>'数据-取费表'!B20</f>
        <v>2</v>
      </c>
      <c r="G23" s="2155"/>
      <c r="H23" s="2148" t="s">
        <v>989</v>
      </c>
      <c r="I23" s="2117" t="s">
        <v>1099</v>
      </c>
      <c r="J23" s="653">
        <f ca="1">ROUND(J13*M23,2)</f>
        <v>0</v>
      </c>
      <c r="K23" s="2173" t="s">
        <v>1100</v>
      </c>
      <c r="L23" s="2117" t="s">
        <v>1065</v>
      </c>
      <c r="M23" s="2186">
        <f ca="1">INDIRECT("'数据-取费表'!Al"&amp;$G$1)</f>
        <v>0.001</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966</v>
      </c>
      <c r="B24" s="2117" t="s">
        <v>1101</v>
      </c>
      <c r="C24" s="653">
        <f ca="1">ROUND(IF('数据-取费表'!B22&lt;=1,F21*F24*F23/2,F21*(POWER((1+F24),F23/2)-1)),4)</f>
        <v>0.0007</v>
      </c>
      <c r="D24" s="2162" t="str">
        <f>IF(F23&lt;=1,"销售费用×利率×(建设周期÷2)","销售费用×((1+利率)^(建设周期÷2)-1)")</f>
        <v>销售费用×((1+利率)^(建设周期÷2)-1)</v>
      </c>
      <c r="E24" s="2117" t="s">
        <v>1102</v>
      </c>
      <c r="F24" s="2164">
        <f ca="1">'数据-取费表'!B40</f>
        <v>0.0335</v>
      </c>
      <c r="G24" s="2155"/>
      <c r="H24" s="2156" t="s">
        <v>992</v>
      </c>
      <c r="I24" s="2141" t="s">
        <v>1085</v>
      </c>
      <c r="J24" s="2165">
        <f ca="1">ROUND(J5*M24,2)</f>
        <v>0</v>
      </c>
      <c r="K24" s="2166" t="s">
        <v>1103</v>
      </c>
      <c r="L24" s="2141" t="s">
        <v>1065</v>
      </c>
      <c r="M24" s="2142">
        <f ca="1">INDIRECT("'数据-取费表'!Am"&amp;$G$1)</f>
        <v>0.005</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24" customHeight="1" spans="1:13">
      <c r="A25" s="2148" t="s">
        <v>996</v>
      </c>
      <c r="B25" s="2117" t="s">
        <v>1104</v>
      </c>
      <c r="C25" s="653"/>
      <c r="D25" s="2159" t="s">
        <v>1105</v>
      </c>
      <c r="E25" s="655"/>
      <c r="F25" s="2158"/>
      <c r="G25" s="1333"/>
      <c r="H25" s="2143" t="s">
        <v>1106</v>
      </c>
      <c r="I25" s="2187" t="s">
        <v>1107</v>
      </c>
      <c r="J25" s="2145">
        <f ca="1">J5-J16</f>
        <v>-100</v>
      </c>
      <c r="K25" s="2188" t="s">
        <v>1108</v>
      </c>
      <c r="L25" s="2189"/>
      <c r="M25" s="2190"/>
    </row>
    <row r="26" spans="1:13">
      <c r="A26" s="2148" t="s">
        <v>962</v>
      </c>
      <c r="B26" s="2117" t="s">
        <v>1109</v>
      </c>
      <c r="C26" s="653">
        <f ca="1">ROUND((C19+C20)*F26,0)</f>
        <v>2439</v>
      </c>
      <c r="D26" s="2160" t="s">
        <v>1110</v>
      </c>
      <c r="E26" s="2130" t="s">
        <v>1111</v>
      </c>
      <c r="F26" s="2127">
        <f ca="1">INDIRECT("'数据-取费表'!q"&amp;$G$1)</f>
        <v>0.1</v>
      </c>
      <c r="G26" s="1333"/>
      <c r="H26" s="2107" t="s">
        <v>1112</v>
      </c>
      <c r="I26" s="2108" t="s">
        <v>1113</v>
      </c>
      <c r="J26" s="2191">
        <f ca="1">IF(J5&lt;&gt;0,ROUND(J25*(1-((1+M28)/(1+M26))^M27)/(M26-M28),0),0)</f>
        <v>0</v>
      </c>
      <c r="K26" s="2179" t="s">
        <v>1114</v>
      </c>
      <c r="L26" s="2117" t="s">
        <v>1115</v>
      </c>
      <c r="M26" s="2127">
        <f ca="1">INDIRECT("'数据-取费表'!I"&amp;$G$1)</f>
        <v>0.055</v>
      </c>
    </row>
    <row r="27" ht="18" customHeight="1" spans="1:13">
      <c r="A27" s="2148" t="s">
        <v>966</v>
      </c>
      <c r="B27" s="2117" t="s">
        <v>1116</v>
      </c>
      <c r="C27" s="653">
        <f ca="1">ROUND(F21*F26,4)</f>
        <v>0.002</v>
      </c>
      <c r="D27" s="2160" t="s">
        <v>1117</v>
      </c>
      <c r="E27" s="2153"/>
      <c r="F27" s="2154"/>
      <c r="G27" s="1333"/>
      <c r="H27" s="2124"/>
      <c r="I27" s="2193"/>
      <c r="J27" s="2125"/>
      <c r="K27" s="2194" t="s">
        <v>1118</v>
      </c>
      <c r="L27" s="2117" t="s">
        <v>1119</v>
      </c>
      <c r="M27" s="2195">
        <f ca="1">INDIRECT("'数据-取费表'!ag"&amp;$G$1)</f>
        <v>0</v>
      </c>
    </row>
    <row r="28" s="2084" customFormat="1" ht="18" customHeight="1" spans="1:37">
      <c r="A28" s="2148" t="s">
        <v>997</v>
      </c>
      <c r="B28" s="2117" t="s">
        <v>1120</v>
      </c>
      <c r="C28" s="653">
        <f>ROUND(F28/(1+'数据-取费表'!C42),4)</f>
        <v>0.0524</v>
      </c>
      <c r="D28" s="2160" t="s">
        <v>1121</v>
      </c>
      <c r="E28" s="2117" t="s">
        <v>1065</v>
      </c>
      <c r="F28" s="2157">
        <f>'数据-取费表'!B41</f>
        <v>0.055</v>
      </c>
      <c r="G28" s="2155"/>
      <c r="H28" s="2132"/>
      <c r="I28" s="2197"/>
      <c r="J28" s="2145"/>
      <c r="K28" s="2183"/>
      <c r="L28" s="2117" t="s">
        <v>1122</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1123</v>
      </c>
      <c r="B29" s="2141" t="s">
        <v>1124</v>
      </c>
      <c r="C29" s="2165">
        <f ca="1">ROUND((C19+C20+C23+C26)/(1-F21-C24-C27-C28),0)</f>
        <v>29890</v>
      </c>
      <c r="D29" s="2166"/>
      <c r="E29" s="2141"/>
      <c r="F29" s="2167"/>
      <c r="G29" s="2155"/>
      <c r="H29" s="2168" t="s">
        <v>1125</v>
      </c>
      <c r="I29" s="2198" t="s">
        <v>1126</v>
      </c>
      <c r="J29" s="2199">
        <f ca="1">ROUND(J26/(1+F40)^F41,0)</f>
        <v>0</v>
      </c>
      <c r="K29" s="2200" t="s">
        <v>1127</v>
      </c>
      <c r="L29" s="2201"/>
      <c r="M29" s="2202">
        <f ca="1">INDIRECT("'数据-取费表'!k"&amp;$G$1)</f>
        <v>70118.8</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1067</v>
      </c>
      <c r="B30" s="2144" t="s">
        <v>1068</v>
      </c>
      <c r="C30" s="2145">
        <f ca="1">ROUND(C31+C36+C37+C38,0)</f>
        <v>598</v>
      </c>
      <c r="D30" s="2169" t="s">
        <v>1069</v>
      </c>
      <c r="E30" s="2170"/>
      <c r="F30" s="2112"/>
      <c r="G30" s="1333"/>
      <c r="H30" s="2171"/>
      <c r="I30" s="2280"/>
      <c r="J30" s="2281"/>
      <c r="K30" s="2282"/>
      <c r="L30" s="2283"/>
      <c r="M30" s="2284"/>
    </row>
    <row r="31" ht="18" customHeight="1" spans="1:13">
      <c r="A31" s="2148" t="s">
        <v>939</v>
      </c>
      <c r="B31" s="2117" t="s">
        <v>1074</v>
      </c>
      <c r="C31" s="2172">
        <f ca="1">ROUND(IF(AND(项目基本情况!B11="自然人",项目基本情况!B10="北京市"),C6*F31/(1+'数据-取费表'!C42),C32+C33+C34),2)</f>
        <v>470.7</v>
      </c>
      <c r="D31" s="2150" t="s">
        <v>1075</v>
      </c>
      <c r="E31" s="2173" t="s">
        <v>1076</v>
      </c>
      <c r="F31" s="2174" t="str">
        <f ca="1">IF(项目基本情况!B11="企业","——",IF(M47="住宅",IF(F6*F7*F8/12/(1+'数据-取费表'!F30)&gt;100000,4%,2.5%),IF(F6*F7*F8/12/(1+'数据-取费表'!F30)&gt;100000,12%,7%)))</f>
        <v>——</v>
      </c>
      <c r="G31" s="1333"/>
      <c r="H31" s="2175" t="s">
        <v>1128</v>
      </c>
      <c r="I31" s="2280"/>
      <c r="J31" s="2281"/>
      <c r="K31" s="2282"/>
      <c r="L31" s="2283"/>
      <c r="M31" s="2284"/>
    </row>
    <row r="32" ht="18" customHeight="1" spans="1:13">
      <c r="A32" s="2148" t="s">
        <v>962</v>
      </c>
      <c r="B32" s="2117" t="s">
        <v>1079</v>
      </c>
      <c r="C32" s="653">
        <f ca="1">IF(项目基本情况!B11="自然人","——",ROUND(C6*F32/(1+'数据-取费表'!C42),2))</f>
        <v>144.78</v>
      </c>
      <c r="D32" s="2173" t="s">
        <v>1080</v>
      </c>
      <c r="E32" s="2117" t="s">
        <v>1065</v>
      </c>
      <c r="F32" s="2164">
        <f>'数据-取费表'!B41</f>
        <v>0.055</v>
      </c>
      <c r="G32" s="1333"/>
      <c r="H32" s="2171"/>
      <c r="I32" s="2280"/>
      <c r="J32" s="2281"/>
      <c r="K32" s="2282"/>
      <c r="L32" s="2283"/>
      <c r="M32" s="2284"/>
    </row>
    <row r="33" ht="18" customHeight="1" spans="1:13">
      <c r="A33" s="2148" t="s">
        <v>966</v>
      </c>
      <c r="B33" s="2117" t="s">
        <v>1083</v>
      </c>
      <c r="C33" s="653">
        <f ca="1">IF(项目基本情况!B11="自然人","——",IF(D33="按租金收入计税",ROUND(C6*F33/(1+'数据-取费表'!C42),2),IF(D33="按房产原值计税",ROUND(C29*F33*0.7,2),INDIRECT("'数据-取费表'!Aj"&amp;$G$1))))</f>
        <v>315.89</v>
      </c>
      <c r="D33" s="2176" t="s">
        <v>1084</v>
      </c>
      <c r="E33" s="2117" t="s">
        <v>1065</v>
      </c>
      <c r="F33" s="2157">
        <f>IF(D33="按票据","——",IF(D33="按租金收入计税",'数据-取费表'!B51,'数据-取费表'!B50))</f>
        <v>0.12</v>
      </c>
      <c r="G33" s="1333"/>
      <c r="H33" s="2177"/>
      <c r="I33" s="2280"/>
      <c r="J33" s="2281"/>
      <c r="K33" s="2285"/>
      <c r="L33" s="2177"/>
      <c r="M33" s="2177"/>
    </row>
    <row r="34" ht="18" customHeight="1" spans="1:13">
      <c r="A34" s="2113" t="s">
        <v>969</v>
      </c>
      <c r="B34" s="2116" t="s">
        <v>1087</v>
      </c>
      <c r="C34" s="2178">
        <f ca="1">IF(项目基本情况!B11="自然人","——",ROUND(F34*F35/10000,2))</f>
        <v>10.03</v>
      </c>
      <c r="D34" s="2179" t="s">
        <v>1088</v>
      </c>
      <c r="E34" s="2117" t="s">
        <v>1089</v>
      </c>
      <c r="F34" s="2163">
        <f>'数据-取费表'!B52</f>
        <v>1.5</v>
      </c>
      <c r="G34" s="1333"/>
      <c r="H34" s="2171"/>
      <c r="I34" s="2280"/>
      <c r="J34" s="2281"/>
      <c r="K34" s="2286"/>
      <c r="L34" s="2287"/>
      <c r="M34" s="2287"/>
    </row>
    <row r="35" ht="18" customHeight="1" spans="1:13">
      <c r="A35" s="2180"/>
      <c r="B35" s="2181"/>
      <c r="C35" s="2182"/>
      <c r="D35" s="2183"/>
      <c r="E35" s="2117" t="s">
        <v>1093</v>
      </c>
      <c r="F35" s="2118">
        <f ca="1">INDIRECT("'数据-取费表'!r"&amp;$G$1)</f>
        <v>66843.16</v>
      </c>
      <c r="G35" s="1333"/>
      <c r="H35" s="2171"/>
      <c r="I35" s="2280"/>
      <c r="J35" s="2281"/>
      <c r="K35" s="2285"/>
      <c r="L35" s="2177"/>
      <c r="M35" s="2177"/>
    </row>
    <row r="36" ht="18" customHeight="1" spans="1:13">
      <c r="A36" s="2184" t="s">
        <v>943</v>
      </c>
      <c r="B36" s="2117" t="s">
        <v>1095</v>
      </c>
      <c r="C36" s="653">
        <f ca="1">ROUND(C29*F36,2)</f>
        <v>89.67</v>
      </c>
      <c r="D36" s="2173" t="s">
        <v>1129</v>
      </c>
      <c r="E36" s="2117" t="s">
        <v>1065</v>
      </c>
      <c r="F36" s="2185">
        <f ca="1">INDIRECT("'数据-取费表'!Ak"&amp;$G$1)</f>
        <v>0.003</v>
      </c>
      <c r="G36" s="1333"/>
      <c r="H36" s="2177"/>
      <c r="I36" s="2280"/>
      <c r="J36" s="2281"/>
      <c r="K36" s="2288"/>
      <c r="L36" s="2177"/>
      <c r="M36" s="2177"/>
    </row>
    <row r="37" ht="18" customHeight="1" spans="1:13">
      <c r="A37" s="2148" t="s">
        <v>989</v>
      </c>
      <c r="B37" s="2117" t="s">
        <v>1099</v>
      </c>
      <c r="C37" s="653">
        <f ca="1">ROUND(C13*F37,2)</f>
        <v>24.21</v>
      </c>
      <c r="D37" s="2173" t="s">
        <v>1100</v>
      </c>
      <c r="E37" s="2117" t="s">
        <v>1065</v>
      </c>
      <c r="F37" s="2186">
        <f ca="1">INDIRECT("'数据-取费表'!Al"&amp;$G$1)</f>
        <v>0.001</v>
      </c>
      <c r="G37" s="1333"/>
      <c r="H37" s="2177">
        <f ca="1">C39/C6</f>
        <v>0.784732272069464</v>
      </c>
      <c r="I37" s="2280"/>
      <c r="J37" s="2281"/>
      <c r="K37" s="2288"/>
      <c r="L37" s="2177"/>
      <c r="M37" s="2177"/>
    </row>
    <row r="38" ht="18" customHeight="1" spans="1:13">
      <c r="A38" s="2156" t="s">
        <v>992</v>
      </c>
      <c r="B38" s="2141" t="s">
        <v>1085</v>
      </c>
      <c r="C38" s="2165">
        <f ca="1">ROUND(C5*F38,2)</f>
        <v>13.84</v>
      </c>
      <c r="D38" s="2166" t="s">
        <v>1103</v>
      </c>
      <c r="E38" s="2141" t="s">
        <v>1065</v>
      </c>
      <c r="F38" s="2142">
        <f ca="1">INDIRECT("'数据-取费表'!Am"&amp;$G$1)</f>
        <v>0.005</v>
      </c>
      <c r="G38" s="1333"/>
      <c r="H38" s="2177"/>
      <c r="I38" s="2280"/>
      <c r="J38" s="2281"/>
      <c r="K38" s="2289"/>
      <c r="L38" s="2177"/>
      <c r="M38" s="2177"/>
    </row>
    <row r="39" ht="24.6" customHeight="1" spans="1:13">
      <c r="A39" s="2143" t="s">
        <v>1106</v>
      </c>
      <c r="B39" s="2187" t="s">
        <v>1107</v>
      </c>
      <c r="C39" s="2145">
        <f ca="1">C5-C30</f>
        <v>2169</v>
      </c>
      <c r="D39" s="2188" t="s">
        <v>1108</v>
      </c>
      <c r="E39" s="2189"/>
      <c r="F39" s="2190"/>
      <c r="G39" s="1333"/>
      <c r="H39" s="2177"/>
      <c r="I39" s="2280"/>
      <c r="J39" s="2281"/>
      <c r="K39" s="2289"/>
      <c r="L39" s="2177"/>
      <c r="M39" s="2177"/>
    </row>
    <row r="40" ht="18" customHeight="1" spans="1:13">
      <c r="A40" s="2107" t="s">
        <v>1112</v>
      </c>
      <c r="B40" s="2108" t="s">
        <v>1130</v>
      </c>
      <c r="C40" s="2191">
        <f ca="1">ROUND(C39*(1-((1+F42)/(1+F40))^F41)/(F40-F42),0)</f>
        <v>43987</v>
      </c>
      <c r="D40" s="2179" t="s">
        <v>1114</v>
      </c>
      <c r="E40" s="2117" t="s">
        <v>1115</v>
      </c>
      <c r="F40" s="2127">
        <f ca="1">INDIRECT("'数据-取费表'!I"&amp;$G$1)</f>
        <v>0.055</v>
      </c>
      <c r="G40" s="1333"/>
      <c r="H40" s="2192"/>
      <c r="I40" s="2280"/>
      <c r="J40" s="2281"/>
      <c r="K40" s="2289"/>
      <c r="L40" s="2192"/>
      <c r="M40" s="2192"/>
    </row>
    <row r="41" ht="18" customHeight="1" spans="1:13">
      <c r="A41" s="2124"/>
      <c r="B41" s="2193"/>
      <c r="C41" s="2125"/>
      <c r="D41" s="2194" t="s">
        <v>1118</v>
      </c>
      <c r="E41" s="2117" t="s">
        <v>1119</v>
      </c>
      <c r="F41" s="2195">
        <f ca="1">IF(INDIRECT("'数据-取费表'!af"&amp;$G$1)=0,INDIRECT("'数据-取费表'!ae"&amp;$G$1),INDIRECT("'数据-取费表'!af"&amp;$G$1))</f>
        <v>36.67</v>
      </c>
      <c r="G41" s="1333"/>
      <c r="H41" s="2196"/>
      <c r="I41" s="2280"/>
      <c r="J41" s="2281"/>
      <c r="K41" s="2288"/>
      <c r="L41" s="2196"/>
      <c r="M41" s="2196"/>
    </row>
    <row r="42" ht="18" customHeight="1" spans="1:13">
      <c r="A42" s="2132"/>
      <c r="B42" s="2197"/>
      <c r="C42" s="2145"/>
      <c r="D42" s="2183"/>
      <c r="E42" s="2117" t="s">
        <v>1122</v>
      </c>
      <c r="F42" s="2127">
        <f ca="1">INDIRECT("'数据-取费表'!v"&amp;$G$1)</f>
        <v>0.02</v>
      </c>
      <c r="G42" s="1333"/>
      <c r="H42" s="2196"/>
      <c r="I42" s="2280"/>
      <c r="J42" s="2281"/>
      <c r="K42" s="2288"/>
      <c r="L42" s="2196"/>
      <c r="M42" s="2196"/>
    </row>
    <row r="43" ht="18" customHeight="1" spans="1:13">
      <c r="A43" s="2168" t="s">
        <v>1125</v>
      </c>
      <c r="B43" s="2198" t="s">
        <v>1131</v>
      </c>
      <c r="C43" s="2199">
        <f ca="1">ROUND(C40*10000/F43,0)</f>
        <v>6273</v>
      </c>
      <c r="D43" s="2200" t="s">
        <v>1132</v>
      </c>
      <c r="E43" s="2201" t="s">
        <v>1133</v>
      </c>
      <c r="F43" s="2202">
        <f ca="1">INDIRECT("'数据-取费表'!k"&amp;$G$1)</f>
        <v>70118.8</v>
      </c>
      <c r="G43" s="1333"/>
      <c r="H43" s="2196"/>
      <c r="I43" s="2196"/>
      <c r="J43" s="2196"/>
      <c r="K43" s="2288"/>
      <c r="L43" s="2196"/>
      <c r="M43" s="2196"/>
    </row>
    <row r="44" s="1333" customFormat="1" ht="18" customHeight="1" spans="1:11">
      <c r="A44" s="2203"/>
      <c r="B44" s="2203"/>
      <c r="C44" s="2204"/>
      <c r="D44" s="2203"/>
      <c r="E44" s="2203"/>
      <c r="F44" s="2203"/>
      <c r="K44" s="2290"/>
    </row>
    <row r="45" s="1333" customFormat="1" ht="18" customHeight="1" spans="1:18">
      <c r="A45" s="2203"/>
      <c r="B45" s="2203"/>
      <c r="C45" s="2204"/>
      <c r="D45" s="2203"/>
      <c r="E45" s="2203"/>
      <c r="F45" s="2203"/>
      <c r="J45" s="688"/>
      <c r="O45" s="2487" t="s">
        <v>1134</v>
      </c>
      <c r="P45" s="2192"/>
      <c r="Q45" s="2192"/>
      <c r="R45" s="2192"/>
    </row>
    <row r="46" s="1333" customFormat="1" ht="13.5" spans="1:18">
      <c r="A46" s="2208" t="s">
        <v>1135</v>
      </c>
      <c r="C46" s="2209">
        <f ca="1">C68-C40</f>
        <v>-45925</v>
      </c>
      <c r="D46" s="2210" t="str">
        <f>C2</f>
        <v>万元</v>
      </c>
      <c r="E46" s="2203"/>
      <c r="F46" s="2203"/>
      <c r="I46" s="2292" t="s">
        <v>1136</v>
      </c>
      <c r="J46" s="2293"/>
      <c r="K46" s="2294"/>
      <c r="L46" s="2295">
        <f ca="1">IF(M47="住宅",0,IF(L48&gt;J51,L60,J60))</f>
        <v>843</v>
      </c>
      <c r="O46" s="2296" t="s">
        <v>1137</v>
      </c>
      <c r="P46" s="2297" t="s">
        <v>1138</v>
      </c>
      <c r="Q46" s="2344" t="s">
        <v>1139</v>
      </c>
      <c r="R46" s="2344" t="s">
        <v>1140</v>
      </c>
    </row>
    <row r="47" s="1333" customFormat="1" ht="13.5" spans="1:18">
      <c r="A47" s="2211" t="s">
        <v>1036</v>
      </c>
      <c r="B47" s="2212" t="s">
        <v>1037</v>
      </c>
      <c r="C47" s="2482" t="s">
        <v>1038</v>
      </c>
      <c r="D47" s="2212" t="s">
        <v>1039</v>
      </c>
      <c r="E47" s="2213" t="s">
        <v>1040</v>
      </c>
      <c r="F47" s="646"/>
      <c r="G47" s="2214"/>
      <c r="I47" s="2298" t="s">
        <v>1141</v>
      </c>
      <c r="J47" s="2299" t="s">
        <v>1142</v>
      </c>
      <c r="K47" s="2300" t="s">
        <v>1143</v>
      </c>
      <c r="L47" s="2301">
        <f ca="1">INDIRECT("'数据-取费表'!d"&amp;$G$1)</f>
        <v>50</v>
      </c>
      <c r="M47" s="2302" t="str">
        <f>IF(ISNUMBER(FIND("住宅",C1)),"住宅","非住宅")</f>
        <v>非住宅</v>
      </c>
      <c r="O47" s="2303" t="s">
        <v>1144</v>
      </c>
      <c r="P47" s="2304" t="s">
        <v>1145</v>
      </c>
      <c r="Q47" s="2345">
        <f ca="1">C40+J29</f>
        <v>43987</v>
      </c>
      <c r="R47" s="2345" t="s">
        <v>1146</v>
      </c>
    </row>
    <row r="48" s="1333" customFormat="1" ht="26.25" spans="1:18">
      <c r="A48" s="2215" t="s">
        <v>1147</v>
      </c>
      <c r="B48" s="2108" t="s">
        <v>1041</v>
      </c>
      <c r="C48" s="654">
        <f ca="1">C49+C53+C55</f>
        <v>0</v>
      </c>
      <c r="D48" s="2216"/>
      <c r="E48" s="2217"/>
      <c r="F48" s="2218"/>
      <c r="G48" s="2214"/>
      <c r="H48" s="2219"/>
      <c r="I48" s="2305" t="s">
        <v>1148</v>
      </c>
      <c r="J48" s="2306" t="s">
        <v>1149</v>
      </c>
      <c r="K48" s="2307" t="s">
        <v>1150</v>
      </c>
      <c r="L48" s="2308">
        <f ca="1">INDIRECT("'数据-取费表'!f"&amp;$G$1)</f>
        <v>36.67</v>
      </c>
      <c r="O48" s="2303" t="s">
        <v>1151</v>
      </c>
      <c r="P48" s="2304" t="s">
        <v>1152</v>
      </c>
      <c r="Q48" s="2345">
        <f ca="1">J60</f>
        <v>843</v>
      </c>
      <c r="R48" s="2345" t="s">
        <v>1153</v>
      </c>
    </row>
    <row r="49" s="1333" customFormat="1" ht="13.5" spans="1:18">
      <c r="A49" s="2220" t="s">
        <v>1154</v>
      </c>
      <c r="B49" s="2221" t="s">
        <v>1155</v>
      </c>
      <c r="C49" s="2222">
        <f ca="1">ROUND(F49*F51*F50*(1-F52)/10000,0)</f>
        <v>0</v>
      </c>
      <c r="D49" s="2223" t="s">
        <v>1046</v>
      </c>
      <c r="E49" s="2224" t="s">
        <v>1156</v>
      </c>
      <c r="F49" s="2225"/>
      <c r="G49" s="2226"/>
      <c r="H49" s="2219"/>
      <c r="I49" s="2305" t="s">
        <v>1157</v>
      </c>
      <c r="J49" s="2309">
        <v>2009</v>
      </c>
      <c r="K49" s="2307" t="s">
        <v>1158</v>
      </c>
      <c r="L49" s="2310"/>
      <c r="O49" s="2311" t="s">
        <v>1159</v>
      </c>
      <c r="P49" s="2304" t="s">
        <v>1160</v>
      </c>
      <c r="Q49" s="2345">
        <f ca="1">C29</f>
        <v>29890</v>
      </c>
      <c r="R49" s="2345" t="s">
        <v>1146</v>
      </c>
    </row>
    <row r="50" s="1333" customFormat="1" ht="13.5" spans="1:18">
      <c r="A50" s="2227"/>
      <c r="B50" s="2228"/>
      <c r="C50" s="2483"/>
      <c r="D50" s="2230"/>
      <c r="E50" s="2231" t="s">
        <v>1047</v>
      </c>
      <c r="F50" s="2232">
        <f ca="1">F7</f>
        <v>70118.8</v>
      </c>
      <c r="H50" s="2219"/>
      <c r="I50" s="2305" t="s">
        <v>1161</v>
      </c>
      <c r="J50" s="2312">
        <f>SUMPRODUCT((I63:I65=J47)*(J62:L62=J48)*(J63:L65))</f>
        <v>70</v>
      </c>
      <c r="K50" s="2307" t="s">
        <v>1162</v>
      </c>
      <c r="L50" s="2310"/>
      <c r="M50" s="2313"/>
      <c r="O50" s="2311" t="s">
        <v>1163</v>
      </c>
      <c r="P50" s="2304" t="s">
        <v>1164</v>
      </c>
      <c r="Q50" s="2346">
        <f ca="1">J58</f>
        <v>0.4</v>
      </c>
      <c r="R50" s="2345"/>
    </row>
    <row r="51" s="1333" customFormat="1" ht="13.5" spans="1:18">
      <c r="A51" s="2233"/>
      <c r="B51" s="2228"/>
      <c r="C51" s="2229"/>
      <c r="D51" s="2230"/>
      <c r="E51" s="2234" t="s">
        <v>1048</v>
      </c>
      <c r="F51" s="2118">
        <f ca="1">F8</f>
        <v>365</v>
      </c>
      <c r="I51" s="2314" t="s">
        <v>1165</v>
      </c>
      <c r="J51" s="2315">
        <f>IF(J49="",J50,J49+J50-YEAR('数据-取费表'!B2))</f>
        <v>55</v>
      </c>
      <c r="K51" s="2316" t="s">
        <v>1166</v>
      </c>
      <c r="L51" s="2317">
        <f ca="1">ROUND(-PV(INDIRECT("'数据-取费表'!h"&amp;$G$1),J51,(C39-C13*C76),0),0)</f>
        <v>8837</v>
      </c>
      <c r="M51" s="2318"/>
      <c r="O51" s="2311" t="s">
        <v>1167</v>
      </c>
      <c r="P51" s="2304" t="s">
        <v>1168</v>
      </c>
      <c r="Q51" s="2346">
        <f>J52</f>
        <v>0.075</v>
      </c>
      <c r="R51" s="2345"/>
    </row>
    <row r="52" s="1333" customFormat="1" ht="13.5" spans="1:18">
      <c r="A52" s="2233"/>
      <c r="B52" s="2228"/>
      <c r="C52" s="2229"/>
      <c r="D52" s="2230"/>
      <c r="E52" s="2234" t="s">
        <v>1049</v>
      </c>
      <c r="F52" s="2235"/>
      <c r="I52" s="2319" t="s">
        <v>1169</v>
      </c>
      <c r="J52" s="2320">
        <f>'数据-取费表'!J6+0.005</f>
        <v>0.075</v>
      </c>
      <c r="K52" s="2319" t="s">
        <v>1170</v>
      </c>
      <c r="L52" s="2320"/>
      <c r="O52" s="2311" t="s">
        <v>1171</v>
      </c>
      <c r="P52" s="2304" t="s">
        <v>1172</v>
      </c>
      <c r="Q52" s="2345">
        <f ca="1">J53</f>
        <v>36.67</v>
      </c>
      <c r="R52" s="2345" t="s">
        <v>1173</v>
      </c>
    </row>
    <row r="53" s="1333" customFormat="1" ht="24.75" spans="1:18">
      <c r="A53" s="2484" t="s">
        <v>1174</v>
      </c>
      <c r="B53" s="2485" t="s">
        <v>1050</v>
      </c>
      <c r="C53" s="652">
        <f ca="1">ROUND(IF(F53="押一",C49/12*F11,IF(F53="押二",C49/12*2*F11,IF(F53="押三",C49/12*3*F11,C54*F11))),0)</f>
        <v>0</v>
      </c>
      <c r="D53" s="2129" t="s">
        <v>1051</v>
      </c>
      <c r="E53" s="2130" t="s">
        <v>1052</v>
      </c>
      <c r="F53" s="2131"/>
      <c r="I53" s="2321" t="s">
        <v>1175</v>
      </c>
      <c r="J53" s="2322">
        <f ca="1">IF(M47="住宅",IF(D1="——",MAX(J51,L48),MAX(J51,L48-'数据-取费表'!B24)),IF(D1="——",MIN(J51,L48),MIN(J51,L48-'数据-取费表'!B24)))</f>
        <v>36.67</v>
      </c>
      <c r="K53" s="2323" t="s">
        <v>1176</v>
      </c>
      <c r="L53" s="2324"/>
      <c r="O53" s="2303" t="s">
        <v>1177</v>
      </c>
      <c r="P53" s="2304" t="s">
        <v>1178</v>
      </c>
      <c r="Q53" s="2345">
        <f ca="1">Q47+Q48</f>
        <v>44830</v>
      </c>
      <c r="R53" s="2345" t="s">
        <v>1179</v>
      </c>
    </row>
    <row r="54" s="1333" customFormat="1" ht="13.5" spans="1:18">
      <c r="A54" s="2486"/>
      <c r="B54" s="2133" t="s">
        <v>1054</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6"/>
      <c r="K54" s="2326"/>
      <c r="L54" s="2326"/>
      <c r="M54" s="2226"/>
      <c r="O54" s="2291" t="s">
        <v>1180</v>
      </c>
      <c r="P54" s="2327"/>
      <c r="Q54" s="2327"/>
      <c r="R54" s="2327"/>
    </row>
    <row r="55" s="1333" customFormat="1" ht="13.5" spans="1:18">
      <c r="A55" s="2137" t="s">
        <v>989</v>
      </c>
      <c r="B55" s="2138" t="s">
        <v>1056</v>
      </c>
      <c r="C55" s="2139"/>
      <c r="D55" s="2129"/>
      <c r="E55" s="2238"/>
      <c r="F55" s="2239"/>
      <c r="I55" s="2328" t="s">
        <v>1181</v>
      </c>
      <c r="J55" s="2329">
        <f ca="1">ROUND(IF(J47="钢混",J57/J50,1-(1-2%)*(J50-J57)/J50),3)</f>
        <v>0.277</v>
      </c>
      <c r="K55" s="2330" t="s">
        <v>1182</v>
      </c>
      <c r="L55" s="2331"/>
      <c r="O55" s="2296" t="s">
        <v>1137</v>
      </c>
      <c r="P55" s="2297" t="s">
        <v>1138</v>
      </c>
      <c r="Q55" s="2344" t="s">
        <v>1139</v>
      </c>
      <c r="R55" s="2344" t="s">
        <v>1140</v>
      </c>
    </row>
    <row r="56" s="1333" customFormat="1" ht="25.5" spans="1:18">
      <c r="A56" s="2240">
        <v>2</v>
      </c>
      <c r="B56" s="2241" t="s">
        <v>1057</v>
      </c>
      <c r="C56" s="429">
        <f ca="1">C13</f>
        <v>24211</v>
      </c>
      <c r="D56" s="2242"/>
      <c r="E56" s="2243"/>
      <c r="F56" s="2239"/>
      <c r="I56" s="2332" t="s">
        <v>1183</v>
      </c>
      <c r="J56" s="2333" t="s">
        <v>1184</v>
      </c>
      <c r="K56" s="2305" t="s">
        <v>1185</v>
      </c>
      <c r="L56" s="2308" t="str">
        <f ca="1">IF(L48&lt;J51,"——",L48-J53)</f>
        <v>——</v>
      </c>
      <c r="O56" s="2303" t="s">
        <v>1144</v>
      </c>
      <c r="P56" s="2304" t="s">
        <v>1145</v>
      </c>
      <c r="Q56" s="2345">
        <f ca="1">C40+J29</f>
        <v>43987</v>
      </c>
      <c r="R56" s="2345" t="s">
        <v>1146</v>
      </c>
    </row>
    <row r="57" s="1333" customFormat="1" ht="24.75" spans="1:18">
      <c r="A57" s="2244"/>
      <c r="B57" s="2245" t="s">
        <v>1124</v>
      </c>
      <c r="C57" s="439">
        <f ca="1">C29</f>
        <v>29890</v>
      </c>
      <c r="D57" s="2246"/>
      <c r="E57" s="2247"/>
      <c r="F57" s="2248"/>
      <c r="I57" s="2334" t="s">
        <v>1186</v>
      </c>
      <c r="J57" s="2335">
        <f ca="1">IF(OR(M47="住宅",J51&lt;L48,J56="是"),"——",J51-L48)</f>
        <v>18.33</v>
      </c>
      <c r="K57" s="2305" t="s">
        <v>1187</v>
      </c>
      <c r="L57" s="2308" t="str">
        <f ca="1">IF(L48&lt;J51,"——",IF(L55="比较法",L49,IF(L55="基准地价",L50,L51)))</f>
        <v>——</v>
      </c>
      <c r="O57" s="2303" t="s">
        <v>1151</v>
      </c>
      <c r="P57" s="2304" t="s">
        <v>1188</v>
      </c>
      <c r="Q57" s="2345">
        <f ca="1">L60</f>
        <v>0</v>
      </c>
      <c r="R57" s="2345" t="s">
        <v>1189</v>
      </c>
    </row>
    <row r="58" s="1333" customFormat="1" ht="24.75" spans="1:18">
      <c r="A58" s="2249" t="s">
        <v>1067</v>
      </c>
      <c r="B58" s="2241" t="s">
        <v>1068</v>
      </c>
      <c r="C58" s="652">
        <f ca="1">ROUND(C59+C64+C65+C66,0)</f>
        <v>124</v>
      </c>
      <c r="D58" s="2250" t="s">
        <v>1069</v>
      </c>
      <c r="E58" s="2251"/>
      <c r="F58" s="2218"/>
      <c r="I58" s="2334" t="s">
        <v>1190</v>
      </c>
      <c r="J58" s="2336">
        <f ca="1">IF(J55&lt;0.4,0.4,J55)</f>
        <v>0.4</v>
      </c>
      <c r="K58" s="2316" t="s">
        <v>1191</v>
      </c>
      <c r="L58" s="2308" t="e">
        <f ca="1">ROUND(POWER(1+L52,L47-L48)*(POWER(1+L52,L48)-1)/(POWER(1+L52,L47)-1),4)</f>
        <v>#DIV/0!</v>
      </c>
      <c r="O58" s="2311" t="s">
        <v>1159</v>
      </c>
      <c r="P58" s="2304" t="s">
        <v>1192</v>
      </c>
      <c r="Q58" s="2345">
        <f>IF(L55="比较法",L49,IF(L55="基准地价",L50,0))</f>
        <v>0</v>
      </c>
      <c r="R58" s="2345" t="s">
        <v>1146</v>
      </c>
    </row>
    <row r="59" s="1333" customFormat="1" ht="24.75" spans="1:18">
      <c r="A59" s="2148" t="s">
        <v>939</v>
      </c>
      <c r="B59" s="2245" t="s">
        <v>1074</v>
      </c>
      <c r="C59" s="2172">
        <f ca="1">ROUND(IF(AND(项目基本情况!B11="自然人",项目基本情况!B10="北京市"),C49*F59/(1+'数据-取费表'!C42),C60+C61+C62),0)</f>
        <v>10</v>
      </c>
      <c r="D59" s="2252" t="s">
        <v>1075</v>
      </c>
      <c r="E59" s="2253" t="s">
        <v>1076</v>
      </c>
      <c r="F59" s="2174" t="str">
        <f ca="1">IF(项目基本情况!B11="企业","——",IF('数据-取费表'!B10="住宅",IF(F49*F50*F51/12/(1+'数据-取费表'!F30)&gt;100000,4%,2.5%),IF(F49*F50*F51/12/(1+'数据-取费表'!F30)&gt;100000,12%,7%)))</f>
        <v>——</v>
      </c>
      <c r="I59" s="2334" t="s">
        <v>1193</v>
      </c>
      <c r="J59" s="2335">
        <f ca="1">IF(OR(M47="住宅",J51&lt;L48,J56="是"),"——",ROUND(C29*J58,0))</f>
        <v>11956</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02" t="e">
        <f ca="1">ROUND(POWER(1+L52,L47-(J51+'数据-取费表'!B24))*(POWER(1+L52,(J51+'数据-取费表'!B24))-1)/(POWER(1+L52,L47)-1),4)</f>
        <v>#DIV/0!</v>
      </c>
      <c r="N59" s="2302" t="e">
        <f ca="1">ROUND(POWER(1+L52,L47-(J51+'数据-取费表'!B20))*(POWER(1+L52,(J51+'数据-取费表'!B20))-1)/(POWER(1+L52,L47)-1),4)</f>
        <v>#DIV/0!</v>
      </c>
      <c r="O59" s="2311" t="s">
        <v>1163</v>
      </c>
      <c r="P59" s="2304" t="s">
        <v>1194</v>
      </c>
      <c r="Q59" s="2346">
        <f>L52</f>
        <v>0</v>
      </c>
      <c r="R59" s="2345"/>
    </row>
    <row r="60" s="1333" customFormat="1" ht="17.25" spans="1:18">
      <c r="A60" s="2148" t="s">
        <v>962</v>
      </c>
      <c r="B60" s="2245" t="s">
        <v>1079</v>
      </c>
      <c r="C60" s="653">
        <f ca="1">IF(项目基本情况!B11="自然人","——",ROUND(C48*F60/(1+'数据-取费表'!C42),2))</f>
        <v>0</v>
      </c>
      <c r="D60" s="2253" t="s">
        <v>1080</v>
      </c>
      <c r="E60" s="2245" t="s">
        <v>1065</v>
      </c>
      <c r="F60" s="2164">
        <f t="shared" ref="F60:F66" si="0">F32</f>
        <v>0.055</v>
      </c>
      <c r="I60" s="2337" t="s">
        <v>1195</v>
      </c>
      <c r="J60" s="2338">
        <f ca="1">IF(OR(M47="住宅",J51&lt;L48,J56="是"),"0",ROUND(J59/(1+J52)^J53,0))</f>
        <v>843</v>
      </c>
      <c r="K60" s="2339" t="s">
        <v>1196</v>
      </c>
      <c r="L60" s="2338">
        <f ca="1">IF(OR(M47="住宅",L48&lt;J51),0,ROUND(L57*(L58/L59-1),0))</f>
        <v>0</v>
      </c>
      <c r="O60" s="2311" t="s">
        <v>1167</v>
      </c>
      <c r="P60" s="2304" t="s">
        <v>1197</v>
      </c>
      <c r="Q60" s="2345" t="e">
        <f ca="1">L58</f>
        <v>#DIV/0!</v>
      </c>
      <c r="R60" s="2345" t="s">
        <v>1198</v>
      </c>
    </row>
    <row r="61" s="1333" customFormat="1" ht="13.5" spans="1:18">
      <c r="A61" s="2148" t="s">
        <v>966</v>
      </c>
      <c r="B61" s="2245" t="s">
        <v>1083</v>
      </c>
      <c r="C61" s="653">
        <f ca="1">IF(项目基本情况!B11="自然人","——",IF(D61="按租金收入计税",ROUND(C49*F61/(1+'数据-取费表'!C42),2),IF(D61="按房产原值计税",ROUND(C57*F61*0.7,2),INDIRECT("'数据-取费表'!Aj"&amp;$G$1))))</f>
        <v>0</v>
      </c>
      <c r="D61" s="2176" t="s">
        <v>1084</v>
      </c>
      <c r="E61" s="2245" t="s">
        <v>1065</v>
      </c>
      <c r="F61" s="2157">
        <f t="shared" si="0"/>
        <v>0.12</v>
      </c>
      <c r="I61" s="2192"/>
      <c r="J61" s="2192"/>
      <c r="K61" s="2192"/>
      <c r="L61" s="2192"/>
      <c r="O61" s="2311" t="s">
        <v>1171</v>
      </c>
      <c r="P61" s="2304" t="str">
        <f>K59</f>
        <v>建筑物剩余耐用年限下的土地年期修正系数Kn</v>
      </c>
      <c r="Q61" s="2345" t="e">
        <f ca="1">L59</f>
        <v>#DIV/0!</v>
      </c>
      <c r="R61" s="2345" t="s">
        <v>1199</v>
      </c>
    </row>
    <row r="62" s="1333" customFormat="1" ht="13.5" spans="1:18">
      <c r="A62" s="2148" t="s">
        <v>969</v>
      </c>
      <c r="B62" s="2254" t="s">
        <v>1087</v>
      </c>
      <c r="C62" s="2178">
        <f ca="1">IF(项目基本情况!B11="自然人","——",ROUND(F62*F63/10000,2))</f>
        <v>10.03</v>
      </c>
      <c r="D62" s="2255" t="s">
        <v>1088</v>
      </c>
      <c r="E62" s="2245" t="s">
        <v>1089</v>
      </c>
      <c r="F62" s="2163">
        <f t="shared" si="0"/>
        <v>1.5</v>
      </c>
      <c r="I62" s="2340" t="s">
        <v>1200</v>
      </c>
      <c r="J62" s="2341" t="s">
        <v>1201</v>
      </c>
      <c r="K62" s="2341" t="s">
        <v>1202</v>
      </c>
      <c r="L62" s="2341" t="s">
        <v>1203</v>
      </c>
      <c r="M62" s="2342" t="s">
        <v>1204</v>
      </c>
      <c r="O62" s="2303" t="s">
        <v>1177</v>
      </c>
      <c r="P62" s="2304" t="s">
        <v>1178</v>
      </c>
      <c r="Q62" s="2345">
        <f ca="1">Q56+Q57</f>
        <v>43987</v>
      </c>
      <c r="R62" s="2345" t="s">
        <v>1179</v>
      </c>
    </row>
    <row r="63" s="1333" customFormat="1" ht="13.5" spans="1:18">
      <c r="A63" s="2161"/>
      <c r="B63" s="2256"/>
      <c r="C63" s="2182"/>
      <c r="D63" s="2257"/>
      <c r="E63" s="2245" t="s">
        <v>1093</v>
      </c>
      <c r="F63" s="2118">
        <f ca="1" t="shared" si="0"/>
        <v>66843.16</v>
      </c>
      <c r="I63" s="2340" t="s">
        <v>1205</v>
      </c>
      <c r="J63" s="2341">
        <v>70</v>
      </c>
      <c r="K63" s="2341">
        <v>50</v>
      </c>
      <c r="L63" s="2341">
        <v>80</v>
      </c>
      <c r="M63" s="2343">
        <v>0.02</v>
      </c>
      <c r="O63" s="2291" t="s">
        <v>1206</v>
      </c>
      <c r="P63" s="2327"/>
      <c r="Q63" s="2327"/>
      <c r="R63" s="2327"/>
    </row>
    <row r="64" s="1333" customFormat="1" ht="13.5" spans="1:18">
      <c r="A64" s="2148" t="s">
        <v>943</v>
      </c>
      <c r="B64" s="2245" t="s">
        <v>1095</v>
      </c>
      <c r="C64" s="653">
        <f ca="1">ROUND(C57*F64,2)</f>
        <v>89.67</v>
      </c>
      <c r="D64" s="2253" t="s">
        <v>1129</v>
      </c>
      <c r="E64" s="2245" t="s">
        <v>1065</v>
      </c>
      <c r="F64" s="2185">
        <f ca="1" t="shared" si="0"/>
        <v>0.003</v>
      </c>
      <c r="I64" s="2340" t="s">
        <v>1207</v>
      </c>
      <c r="J64" s="2341">
        <v>50</v>
      </c>
      <c r="K64" s="2341">
        <v>35</v>
      </c>
      <c r="L64" s="2341">
        <v>60</v>
      </c>
      <c r="M64" s="2342">
        <v>0</v>
      </c>
      <c r="O64" s="2296" t="s">
        <v>1137</v>
      </c>
      <c r="P64" s="2297" t="s">
        <v>1138</v>
      </c>
      <c r="Q64" s="2344" t="s">
        <v>1139</v>
      </c>
      <c r="R64" s="2344" t="s">
        <v>1140</v>
      </c>
    </row>
    <row r="65" s="1333" customFormat="1" ht="13.5" spans="1:18">
      <c r="A65" s="2148" t="s">
        <v>989</v>
      </c>
      <c r="B65" s="2245" t="s">
        <v>1099</v>
      </c>
      <c r="C65" s="653">
        <f ca="1">ROUND(C56*F65,2)</f>
        <v>24.21</v>
      </c>
      <c r="D65" s="2253" t="s">
        <v>1100</v>
      </c>
      <c r="E65" s="2245" t="s">
        <v>1065</v>
      </c>
      <c r="F65" s="2186">
        <f ca="1" t="shared" si="0"/>
        <v>0.001</v>
      </c>
      <c r="I65" s="2340" t="s">
        <v>1208</v>
      </c>
      <c r="J65" s="2341">
        <v>40</v>
      </c>
      <c r="K65" s="2341">
        <v>30</v>
      </c>
      <c r="L65" s="2341">
        <v>50</v>
      </c>
      <c r="M65" s="2343">
        <v>0.02</v>
      </c>
      <c r="O65" s="2303" t="s">
        <v>1144</v>
      </c>
      <c r="P65" s="2304" t="s">
        <v>1145</v>
      </c>
      <c r="Q65" s="2345">
        <f ca="1">C40+J29</f>
        <v>43987</v>
      </c>
      <c r="R65" s="2345" t="s">
        <v>1146</v>
      </c>
    </row>
    <row r="66" s="1333" customFormat="1" ht="17.25" spans="1:18">
      <c r="A66" s="2148" t="s">
        <v>992</v>
      </c>
      <c r="B66" s="2245" t="s">
        <v>1085</v>
      </c>
      <c r="C66" s="653">
        <f ca="1">ROUND(C48*F66,2)</f>
        <v>0</v>
      </c>
      <c r="D66" s="2253" t="s">
        <v>1103</v>
      </c>
      <c r="E66" s="2245" t="s">
        <v>1065</v>
      </c>
      <c r="F66" s="2127">
        <f ca="1" t="shared" si="0"/>
        <v>0.005</v>
      </c>
      <c r="O66" s="2303" t="s">
        <v>1151</v>
      </c>
      <c r="P66" s="2304" t="s">
        <v>1188</v>
      </c>
      <c r="Q66" s="2345">
        <f ca="1">L60</f>
        <v>0</v>
      </c>
      <c r="R66" s="2345" t="s">
        <v>1189</v>
      </c>
    </row>
    <row r="67" s="1333" customFormat="1" ht="17.25" spans="1:18">
      <c r="A67" s="2240" t="s">
        <v>1106</v>
      </c>
      <c r="B67" s="2347" t="s">
        <v>1107</v>
      </c>
      <c r="C67" s="652">
        <f ca="1">C48-C58</f>
        <v>-124</v>
      </c>
      <c r="D67" s="2252" t="s">
        <v>1108</v>
      </c>
      <c r="E67" s="2348"/>
      <c r="F67" s="2349"/>
      <c r="O67" s="2311" t="s">
        <v>1159</v>
      </c>
      <c r="P67" s="2304" t="s">
        <v>1192</v>
      </c>
      <c r="Q67" s="2369">
        <f ca="1">L51</f>
        <v>8837</v>
      </c>
      <c r="R67" s="2345" t="s">
        <v>1209</v>
      </c>
    </row>
    <row r="68" s="1333" customFormat="1" ht="17.25" spans="1:18">
      <c r="A68" s="2350" t="s">
        <v>1112</v>
      </c>
      <c r="B68" s="2351" t="s">
        <v>1130</v>
      </c>
      <c r="C68" s="2191">
        <f ca="1">ROUND(C67*(1-((1+F70)/(1+F68))^F69)/(F68-F70),0)</f>
        <v>-1938</v>
      </c>
      <c r="D68" s="2255" t="s">
        <v>1114</v>
      </c>
      <c r="E68" s="2245" t="s">
        <v>1115</v>
      </c>
      <c r="F68" s="2127">
        <f ca="1">F40</f>
        <v>0.055</v>
      </c>
      <c r="O68" s="2311" t="s">
        <v>1163</v>
      </c>
      <c r="P68" s="2368" t="s">
        <v>1210</v>
      </c>
      <c r="Q68" s="2345">
        <f ca="1">ROUND(Q69-Q70*Q71,0)</f>
        <v>474</v>
      </c>
      <c r="R68" s="2345" t="s">
        <v>1211</v>
      </c>
    </row>
    <row r="69" s="1333" customFormat="1" ht="13.5" spans="1:18">
      <c r="A69" s="2352"/>
      <c r="B69" s="2353"/>
      <c r="C69" s="2125"/>
      <c r="D69" s="2354" t="s">
        <v>1118</v>
      </c>
      <c r="E69" s="2245" t="s">
        <v>1119</v>
      </c>
      <c r="F69" s="2195">
        <f ca="1">F41</f>
        <v>36.67</v>
      </c>
      <c r="O69" s="2311" t="s">
        <v>1212</v>
      </c>
      <c r="P69" s="2368" t="s">
        <v>1213</v>
      </c>
      <c r="Q69" s="2345">
        <f ca="1">C39</f>
        <v>2169</v>
      </c>
      <c r="R69" s="2345" t="s">
        <v>1146</v>
      </c>
    </row>
    <row r="70" s="1333" customFormat="1" ht="13.5" spans="1:18">
      <c r="A70" s="2355"/>
      <c r="B70" s="2356"/>
      <c r="C70" s="2145"/>
      <c r="D70" s="2257"/>
      <c r="E70" s="2245" t="s">
        <v>1122</v>
      </c>
      <c r="F70" s="2235"/>
      <c r="O70" s="2311" t="s">
        <v>1214</v>
      </c>
      <c r="P70" s="2368" t="s">
        <v>1215</v>
      </c>
      <c r="Q70" s="2345">
        <f ca="1">C13</f>
        <v>24211</v>
      </c>
      <c r="R70" s="2345" t="s">
        <v>1146</v>
      </c>
    </row>
    <row r="71" s="1333" customFormat="1" ht="13.5" spans="1:18">
      <c r="A71" s="2357" t="s">
        <v>1125</v>
      </c>
      <c r="B71" s="2358" t="s">
        <v>1131</v>
      </c>
      <c r="C71" s="2199">
        <f ca="1">ROUND(C68*10000/F71,0)</f>
        <v>-276</v>
      </c>
      <c r="D71" s="2359" t="s">
        <v>1132</v>
      </c>
      <c r="E71" s="2360" t="s">
        <v>1133</v>
      </c>
      <c r="F71" s="2202">
        <f ca="1">F43</f>
        <v>70118.8</v>
      </c>
      <c r="O71" s="2311" t="s">
        <v>1216</v>
      </c>
      <c r="P71" s="2368" t="s">
        <v>1217</v>
      </c>
      <c r="Q71" s="2346">
        <f ca="1">C76</f>
        <v>0.07</v>
      </c>
      <c r="R71" s="2345"/>
    </row>
    <row r="72" s="1333" customFormat="1" ht="13.5" spans="2:18">
      <c r="B72" s="688"/>
      <c r="C72" s="688"/>
      <c r="O72" s="2311" t="s">
        <v>1167</v>
      </c>
      <c r="P72" s="2304" t="s">
        <v>1194</v>
      </c>
      <c r="Q72" s="2346">
        <f>L52</f>
        <v>0</v>
      </c>
      <c r="R72" s="2345"/>
    </row>
    <row r="73" ht="17.25" spans="1:18">
      <c r="A73" s="1333"/>
      <c r="B73" s="688"/>
      <c r="C73" s="688"/>
      <c r="D73" s="1333"/>
      <c r="E73" s="1333"/>
      <c r="F73" s="1333"/>
      <c r="O73" s="2311" t="s">
        <v>1171</v>
      </c>
      <c r="P73" s="2304" t="s">
        <v>1197</v>
      </c>
      <c r="Q73" s="2345" t="e">
        <f ca="1">L58</f>
        <v>#DIV/0!</v>
      </c>
      <c r="R73" s="2345" t="s">
        <v>1198</v>
      </c>
    </row>
    <row r="74" ht="13.5" spans="1:18">
      <c r="A74" s="1333"/>
      <c r="B74" s="474" t="s">
        <v>1218</v>
      </c>
      <c r="C74" s="2361"/>
      <c r="D74" s="1333"/>
      <c r="E74" s="1333"/>
      <c r="F74" s="1333"/>
      <c r="O74" s="2311" t="s">
        <v>1219</v>
      </c>
      <c r="P74" s="2304" t="str">
        <f>K59</f>
        <v>建筑物剩余耐用年限下的土地年期修正系数Kn</v>
      </c>
      <c r="Q74" s="2345" t="e">
        <f ca="1">L59</f>
        <v>#DIV/0!</v>
      </c>
      <c r="R74" s="2345" t="s">
        <v>1199</v>
      </c>
    </row>
    <row r="75" ht="13.5" spans="1:18">
      <c r="A75" s="1333"/>
      <c r="B75" s="2362" t="s">
        <v>1220</v>
      </c>
      <c r="C75" s="2363">
        <f ca="1">ROUND(C13*C76,0)</f>
        <v>1695</v>
      </c>
      <c r="D75" s="1333"/>
      <c r="E75" s="1333"/>
      <c r="F75" s="1333"/>
      <c r="K75" s="2290"/>
      <c r="L75" s="1333"/>
      <c r="O75" s="2303" t="s">
        <v>1177</v>
      </c>
      <c r="P75" s="2304" t="s">
        <v>1178</v>
      </c>
      <c r="Q75" s="2345">
        <f ca="1">Q65+Q66</f>
        <v>43987</v>
      </c>
      <c r="R75" s="2345" t="s">
        <v>1179</v>
      </c>
    </row>
    <row r="76" spans="2:12">
      <c r="B76" s="1116" t="s">
        <v>1221</v>
      </c>
      <c r="C76" s="2364">
        <f ca="1">INDIRECT("'数据-取费表'!j"&amp;$G$1)</f>
        <v>0.07</v>
      </c>
      <c r="I76" s="1333"/>
      <c r="J76" s="1333"/>
      <c r="K76" s="2290"/>
      <c r="L76" s="1333"/>
    </row>
    <row r="77" spans="2:12">
      <c r="B77" s="2365" t="s">
        <v>1222</v>
      </c>
      <c r="C77" s="2366"/>
      <c r="I77" s="1333"/>
      <c r="J77" s="1333"/>
      <c r="K77" s="2290"/>
      <c r="L77" s="1333"/>
    </row>
    <row r="78" spans="2:3">
      <c r="B78" s="472" t="s">
        <v>1223</v>
      </c>
      <c r="C78" s="2367"/>
    </row>
    <row r="79" spans="2:3">
      <c r="B79" s="2362" t="s">
        <v>1224</v>
      </c>
      <c r="C79" s="475">
        <f ca="1">1-C80</f>
        <v>0.219</v>
      </c>
    </row>
    <row r="80" spans="2:3">
      <c r="B80" s="2362" t="s">
        <v>1225</v>
      </c>
      <c r="C80" s="475">
        <f ca="1">ROUND(C75/C39,3)</f>
        <v>0.781</v>
      </c>
    </row>
    <row r="81" spans="2:3">
      <c r="B81" s="472" t="s">
        <v>1226</v>
      </c>
      <c r="C81" s="439"/>
    </row>
    <row r="82" spans="2:3">
      <c r="B82" s="474" t="s">
        <v>1227</v>
      </c>
      <c r="C82" s="476">
        <f ca="1">1-C83</f>
        <v>0.45</v>
      </c>
    </row>
    <row r="83" spans="2:3">
      <c r="B83" s="474" t="s">
        <v>1228</v>
      </c>
      <c r="C83" s="475">
        <f ca="1">ROUND(C13/C40,3)</f>
        <v>0.55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1229</v>
      </c>
      <c r="B1" s="2465" t="s">
        <v>599</v>
      </c>
      <c r="C1" s="391"/>
      <c r="D1" s="391"/>
      <c r="E1" s="391"/>
      <c r="F1" s="391"/>
      <c r="G1" s="2467">
        <f>MATCH(B1,'数据-取费表'!A6:A16,0)+5</f>
        <v>6</v>
      </c>
    </row>
    <row r="2" s="381" customFormat="1" ht="18" customHeight="1" spans="1:7">
      <c r="A2" s="393" t="s">
        <v>1230</v>
      </c>
      <c r="B2" s="394">
        <f ca="1">IF(D2="——",C52,C52-E2)</f>
        <v>40016</v>
      </c>
      <c r="C2" s="392" t="s">
        <v>1231</v>
      </c>
      <c r="D2" s="2469" t="s">
        <v>124</v>
      </c>
      <c r="E2" s="2470" t="e">
        <f ca="1">SUMIF(INDIRECT("'"&amp;G2&amp;"'"&amp;"!A:A"),"承租人权益价值",INDIRECT("'"&amp;G2&amp;"'"&amp;"!c:c"))</f>
        <v>#REF!</v>
      </c>
      <c r="F2" s="2471" t="s">
        <v>1231</v>
      </c>
      <c r="G2" s="2472"/>
    </row>
    <row r="3" s="381" customFormat="1" ht="18" customHeight="1" spans="1:7">
      <c r="A3" s="396" t="s">
        <v>1232</v>
      </c>
      <c r="B3" s="397">
        <f ca="1">ROUND(B2*10000/(IF(B1="",'数据-汇总表'!E3,INDIRECT("'数据-取费表'!k"&amp;$G$1))),0)</f>
        <v>5707</v>
      </c>
      <c r="C3" s="392" t="s">
        <v>1233</v>
      </c>
      <c r="D3" s="392"/>
      <c r="E3" s="392"/>
      <c r="F3" s="392"/>
      <c r="G3" s="392"/>
    </row>
    <row r="4" s="382" customFormat="1" ht="15.75" spans="1:7">
      <c r="A4" s="398" t="s">
        <v>1234</v>
      </c>
      <c r="B4" s="399"/>
      <c r="C4" s="399"/>
      <c r="D4" s="399"/>
      <c r="E4" s="399"/>
      <c r="F4" s="399"/>
      <c r="G4" s="400"/>
    </row>
    <row r="5" s="383" customFormat="1" ht="13.5" customHeight="1" spans="1:7">
      <c r="A5" s="401" t="s">
        <v>1235</v>
      </c>
      <c r="B5" s="402" t="s">
        <v>1236</v>
      </c>
      <c r="C5" s="403">
        <f ca="1">C6+C7+C8</f>
        <v>12276</v>
      </c>
      <c r="D5" s="403" t="s">
        <v>1237</v>
      </c>
      <c r="E5" s="404" t="s">
        <v>1238</v>
      </c>
      <c r="F5" s="404" t="s">
        <v>934</v>
      </c>
      <c r="G5" s="405"/>
    </row>
    <row r="6" s="383" customFormat="1" ht="13.5" customHeight="1" spans="1:7">
      <c r="A6" s="406" t="s">
        <v>1239</v>
      </c>
      <c r="B6" s="407" t="s">
        <v>1240</v>
      </c>
      <c r="C6" s="408">
        <f>'土地比较法-工业'!B2</f>
        <v>10623</v>
      </c>
      <c r="D6" s="409"/>
      <c r="E6" s="410"/>
      <c r="F6" s="410"/>
      <c r="G6" s="411"/>
    </row>
    <row r="7" s="383" customFormat="1" ht="13.5" customHeight="1" spans="1:7">
      <c r="A7" s="406" t="s">
        <v>1241</v>
      </c>
      <c r="B7" s="407" t="s">
        <v>1242</v>
      </c>
      <c r="C7" s="412">
        <f>ROUND(C6*F7,0)</f>
        <v>321</v>
      </c>
      <c r="D7" s="412"/>
      <c r="E7" s="410"/>
      <c r="F7" s="413">
        <f>IF(项目基本情况!B8="出让",0,'数据-取费表'!B48+'数据-取费表'!B49)</f>
        <v>0.0302</v>
      </c>
      <c r="G7" s="411"/>
    </row>
    <row r="8" s="384" customFormat="1" spans="1:7">
      <c r="A8" s="406" t="s">
        <v>1243</v>
      </c>
      <c r="B8" s="407" t="s">
        <v>1244</v>
      </c>
      <c r="C8" s="412">
        <f ca="1">IF(G8="已包含在土地购买价格中","0",IF(B1="",'数据-取费表'!B29,IF(G9="全部缴纳",C9+C10,H9)))</f>
        <v>1332</v>
      </c>
      <c r="D8" s="414"/>
      <c r="E8" s="412"/>
      <c r="F8" s="413"/>
      <c r="G8" s="2473" t="s">
        <v>1245</v>
      </c>
    </row>
    <row r="9" s="383" customFormat="1" ht="13.5" customHeight="1" spans="1:9">
      <c r="A9" s="416" t="s">
        <v>1144</v>
      </c>
      <c r="B9" s="417" t="s">
        <v>1246</v>
      </c>
      <c r="C9" s="418">
        <f ca="1">ROUND(D9*E9/10000,0)</f>
        <v>0</v>
      </c>
      <c r="D9" s="419">
        <f ca="1">IF(B1="",'数据-汇总表'!E5,IF(INDIRECT("'数据-取费表'!c"&amp;$G$1)="住宅",INDIRECT("'数据-取费表'!k"&amp;$G$1),0))</f>
        <v>0</v>
      </c>
      <c r="E9" s="418">
        <f>'数据-取费表'!B27</f>
        <v>150</v>
      </c>
      <c r="F9" s="413"/>
      <c r="G9" s="2477" t="s">
        <v>1247</v>
      </c>
      <c r="H9" s="2478"/>
      <c r="I9" s="2479" t="s">
        <v>1248</v>
      </c>
    </row>
    <row r="10" s="383" customFormat="1" ht="13.5" customHeight="1" spans="1:7">
      <c r="A10" s="416" t="s">
        <v>1151</v>
      </c>
      <c r="B10" s="417" t="s">
        <v>1249</v>
      </c>
      <c r="C10" s="418">
        <f ca="1">ROUND(D10*E10/10000,0)</f>
        <v>1332</v>
      </c>
      <c r="D10" s="419">
        <f ca="1">IF(B1="",'数据-汇总表'!E6,IF(INDIRECT("'数据-取费表'!c"&amp;$G$1)="住宅",INDIRECT("'数据-取费表'!s"&amp;$G$1),INDIRECT("'数据-取费表'!k"&amp;$G$1)+INDIRECT("'数据-取费表'!s"&amp;$G$1)))</f>
        <v>70118.8</v>
      </c>
      <c r="E10" s="418">
        <f>'数据-取费表'!B28</f>
        <v>190</v>
      </c>
      <c r="F10" s="413"/>
      <c r="G10" s="420"/>
    </row>
    <row r="11" s="383" customFormat="1" ht="13.5" hidden="1" customHeight="1" spans="1:7">
      <c r="A11" s="421" t="s">
        <v>1250</v>
      </c>
      <c r="B11" s="407" t="s">
        <v>1251</v>
      </c>
      <c r="C11" s="403"/>
      <c r="D11" s="422"/>
      <c r="E11" s="410"/>
      <c r="F11" s="410"/>
      <c r="G11" s="411"/>
    </row>
    <row r="12" s="383" customFormat="1" ht="13.5" hidden="1" customHeight="1" spans="1:7">
      <c r="A12" s="421" t="s">
        <v>1252</v>
      </c>
      <c r="B12" s="407" t="s">
        <v>970</v>
      </c>
      <c r="C12" s="403">
        <v>0</v>
      </c>
      <c r="D12" s="422"/>
      <c r="E12" s="423"/>
      <c r="F12" s="413">
        <v>0.0305</v>
      </c>
      <c r="G12" s="411"/>
    </row>
    <row r="13" s="383" customFormat="1" ht="13.5" hidden="1" customHeight="1" spans="1:7">
      <c r="A13" s="421" t="s">
        <v>1253</v>
      </c>
      <c r="B13" s="407" t="s">
        <v>1254</v>
      </c>
      <c r="C13" s="403"/>
      <c r="D13" s="422"/>
      <c r="E13" s="410"/>
      <c r="F13" s="410"/>
      <c r="G13" s="411"/>
    </row>
    <row r="14" s="383" customFormat="1" ht="13.5" hidden="1" customHeight="1" spans="1:7">
      <c r="A14" s="421" t="s">
        <v>1255</v>
      </c>
      <c r="B14" s="407" t="s">
        <v>1244</v>
      </c>
      <c r="C14" s="403"/>
      <c r="D14" s="422"/>
      <c r="E14" s="410"/>
      <c r="F14" s="410"/>
      <c r="G14" s="411" t="s">
        <v>1256</v>
      </c>
    </row>
    <row r="15" s="383" customFormat="1" ht="13.5" hidden="1" customHeight="1" spans="1:7">
      <c r="A15" s="421" t="s">
        <v>1257</v>
      </c>
      <c r="B15" s="407" t="s">
        <v>1258</v>
      </c>
      <c r="C15" s="412"/>
      <c r="D15" s="422"/>
      <c r="E15" s="410"/>
      <c r="F15" s="410"/>
      <c r="G15" s="411" t="s">
        <v>1259</v>
      </c>
    </row>
    <row r="16" s="383" customFormat="1" ht="13.5" hidden="1" customHeight="1" spans="1:7">
      <c r="A16" s="421" t="s">
        <v>1260</v>
      </c>
      <c r="B16" s="407" t="s">
        <v>1244</v>
      </c>
      <c r="C16" s="412"/>
      <c r="D16" s="422"/>
      <c r="E16" s="410"/>
      <c r="F16" s="410"/>
      <c r="G16" s="411"/>
    </row>
    <row r="17" s="383" customFormat="1" ht="13.5" hidden="1" customHeight="1" spans="1:7">
      <c r="A17" s="421" t="s">
        <v>1261</v>
      </c>
      <c r="B17" s="407" t="s">
        <v>1262</v>
      </c>
      <c r="C17" s="424"/>
      <c r="D17" s="425"/>
      <c r="E17" s="424"/>
      <c r="F17" s="424"/>
      <c r="G17" s="411" t="s">
        <v>1259</v>
      </c>
    </row>
    <row r="18" s="383" customFormat="1" ht="13.5" hidden="1" customHeight="1" spans="1:7">
      <c r="A18" s="421" t="s">
        <v>1263</v>
      </c>
      <c r="B18" s="407" t="s">
        <v>1264</v>
      </c>
      <c r="C18" s="412">
        <v>0</v>
      </c>
      <c r="D18" s="422"/>
      <c r="E18" s="410"/>
      <c r="F18" s="413">
        <v>0.0305</v>
      </c>
      <c r="G18" s="411" t="s">
        <v>1265</v>
      </c>
    </row>
    <row r="19" s="384" customFormat="1" ht="13.5" customHeight="1" spans="1:7">
      <c r="A19" s="401" t="s">
        <v>1266</v>
      </c>
      <c r="B19" s="402" t="s">
        <v>1267</v>
      </c>
      <c r="C19" s="403" t="str">
        <f ca="1">IF(G19="已包含在土地取得成本中","0",ROUND(D19*E19/10000,0))</f>
        <v>0</v>
      </c>
      <c r="D19" s="427">
        <f ca="1">D9+D10</f>
        <v>70118.8</v>
      </c>
      <c r="E19" s="403">
        <f>'数据-取费表'!B31</f>
        <v>200</v>
      </c>
      <c r="F19" s="428"/>
      <c r="G19" s="2473" t="s">
        <v>1268</v>
      </c>
    </row>
    <row r="20" s="383" customFormat="1" ht="13.5" customHeight="1" spans="1:7">
      <c r="A20" s="401" t="s">
        <v>1269</v>
      </c>
      <c r="B20" s="402" t="s">
        <v>1270</v>
      </c>
      <c r="C20" s="429">
        <f ca="1">ROUND((C5+C19)*F20,0)</f>
        <v>246</v>
      </c>
      <c r="D20" s="429"/>
      <c r="E20" s="429"/>
      <c r="F20" s="430">
        <f>'数据-取费表'!B37</f>
        <v>0.02</v>
      </c>
      <c r="G20" s="434" t="s">
        <v>1271</v>
      </c>
    </row>
    <row r="21" s="383" customFormat="1" ht="13.5" customHeight="1" spans="1:7">
      <c r="A21" s="401" t="s">
        <v>1272</v>
      </c>
      <c r="B21" s="402" t="s">
        <v>1273</v>
      </c>
      <c r="C21" s="432">
        <f>F21</f>
        <v>0.02</v>
      </c>
      <c r="D21" s="433" t="s">
        <v>1274</v>
      </c>
      <c r="E21" s="429"/>
      <c r="F21" s="430">
        <f>'数据-取费表'!B38</f>
        <v>0.02</v>
      </c>
      <c r="G21" s="434" t="s">
        <v>1275</v>
      </c>
    </row>
    <row r="22" s="383" customFormat="1" ht="13.5" customHeight="1" spans="1:7">
      <c r="A22" s="401" t="s">
        <v>1276</v>
      </c>
      <c r="B22" s="402" t="s">
        <v>1277</v>
      </c>
      <c r="C22" s="435">
        <f ca="1">ROUND(SUM(C23:C25),0)</f>
        <v>844</v>
      </c>
      <c r="D22" s="432">
        <f ca="1">C26</f>
        <v>0.0007</v>
      </c>
      <c r="E22" s="433" t="s">
        <v>1274</v>
      </c>
      <c r="F22" s="436">
        <f ca="1">'数据-取费表'!B40</f>
        <v>0.0335</v>
      </c>
      <c r="G22" s="434" t="str">
        <f>IF('数据-取费表'!B22&lt;=1,"单利计息","复利计息")</f>
        <v>复利计息</v>
      </c>
    </row>
    <row r="23" s="383" customFormat="1" ht="13.5" customHeight="1" spans="1:7">
      <c r="A23" s="437" t="s">
        <v>1239</v>
      </c>
      <c r="B23" s="407" t="s">
        <v>1278</v>
      </c>
      <c r="C23" s="438">
        <f ca="1">ROUND(IF('数据-取费表'!B22&lt;=1,C5*F22*'数据-取费表'!B23,C5*(POWER((1+F22),'数据-取费表'!B23)-1)),0)</f>
        <v>836</v>
      </c>
      <c r="D23" s="439"/>
      <c r="E23" s="439"/>
      <c r="F23" s="440"/>
      <c r="G23" s="441" t="s">
        <v>1279</v>
      </c>
    </row>
    <row r="24" s="383" customFormat="1" ht="13.5" customHeight="1" spans="1:7">
      <c r="A24" s="437" t="s">
        <v>1241</v>
      </c>
      <c r="B24" s="407" t="s">
        <v>1280</v>
      </c>
      <c r="C24" s="438">
        <f ca="1">ROUND(IF('数据-取费表'!B22&lt;=1,C19*F22*('数据-取费表'!B19/2+'数据-取费表'!B21),C19*(POWER((1+F22),('数据-取费表'!B19/2+'数据-取费表'!B21))-1)),0)</f>
        <v>0</v>
      </c>
      <c r="D24" s="439"/>
      <c r="E24" s="439"/>
      <c r="F24" s="440"/>
      <c r="G24" s="441" t="s">
        <v>1281</v>
      </c>
    </row>
    <row r="25" s="383" customFormat="1" ht="24" spans="1:7">
      <c r="A25" s="437" t="s">
        <v>1243</v>
      </c>
      <c r="B25" s="407" t="s">
        <v>1282</v>
      </c>
      <c r="C25" s="438">
        <f ca="1">ROUND(IF('数据-取费表'!B22&lt;=1,C20*F22*'数据-取费表'!B23/2,C20*(POWER((1+F22),'数据-取费表'!B23/2)-1)),0)</f>
        <v>8</v>
      </c>
      <c r="D25" s="439"/>
      <c r="E25" s="442"/>
      <c r="F25" s="440"/>
      <c r="G25" s="443" t="s">
        <v>1283</v>
      </c>
    </row>
    <row r="26" s="383" customFormat="1" spans="1:7">
      <c r="A26" s="437" t="s">
        <v>1284</v>
      </c>
      <c r="B26" s="407" t="s">
        <v>1285</v>
      </c>
      <c r="C26" s="439">
        <f ca="1">ROUND(IF('数据-取费表'!B22&lt;=1,F21*F22*'数据-取费表'!B23/2,F21*(POWER((1+F22),'数据-取费表'!B23/2)-1)),4)</f>
        <v>0.0007</v>
      </c>
      <c r="D26" s="439"/>
      <c r="E26" s="442"/>
      <c r="F26" s="440"/>
      <c r="G26" s="444"/>
    </row>
    <row r="27" s="383" customFormat="1" ht="24.75" spans="1:7">
      <c r="A27" s="401" t="s">
        <v>1286</v>
      </c>
      <c r="B27" s="445" t="s">
        <v>1287</v>
      </c>
      <c r="C27" s="446">
        <f ca="1">C28</f>
        <v>1252</v>
      </c>
      <c r="D27" s="432">
        <f ca="1">C29</f>
        <v>0.002</v>
      </c>
      <c r="E27" s="433" t="s">
        <v>1274</v>
      </c>
      <c r="F27" s="447">
        <f ca="1">IF(B1="",'数据-取费表'!Q16,INDIRECT("'数据-取费表'!q"&amp;$G$1))</f>
        <v>0.1</v>
      </c>
      <c r="G27" s="448" t="s">
        <v>1288</v>
      </c>
    </row>
    <row r="28" s="383" customFormat="1" ht="13.5" customHeight="1" spans="1:7">
      <c r="A28" s="437" t="s">
        <v>1239</v>
      </c>
      <c r="B28" s="449" t="s">
        <v>1289</v>
      </c>
      <c r="C28" s="450">
        <f ca="1">ROUND((C5+C19+C20)*F27*'数据-取费表'!B21/'数据-取费表'!B20,0)</f>
        <v>1252</v>
      </c>
      <c r="D28" s="432"/>
      <c r="E28" s="433"/>
      <c r="F28" s="447"/>
      <c r="G28" s="448"/>
    </row>
    <row r="29" s="383" customFormat="1" ht="13.5" customHeight="1" spans="1:7">
      <c r="A29" s="437" t="s">
        <v>1241</v>
      </c>
      <c r="B29" s="449" t="s">
        <v>1290</v>
      </c>
      <c r="C29" s="439">
        <f ca="1">ROUND(C21*F27*'数据-取费表'!B21/'数据-取费表'!B20,4)</f>
        <v>0.002</v>
      </c>
      <c r="D29" s="432"/>
      <c r="E29" s="433"/>
      <c r="F29" s="447"/>
      <c r="G29" s="448"/>
    </row>
    <row r="30" s="383" customFormat="1" ht="13.5" customHeight="1" spans="1:7">
      <c r="A30" s="401" t="s">
        <v>1291</v>
      </c>
      <c r="B30" s="402" t="s">
        <v>1292</v>
      </c>
      <c r="C30" s="432">
        <f>ROUND(F30/(1+'数据-取费表'!C42),4)</f>
        <v>0.0524</v>
      </c>
      <c r="D30" s="433" t="s">
        <v>1274</v>
      </c>
      <c r="E30" s="442"/>
      <c r="F30" s="436">
        <f>'数据-取费表'!B41</f>
        <v>0.055</v>
      </c>
      <c r="G30" s="434" t="s">
        <v>1293</v>
      </c>
    </row>
    <row r="31" ht="16.5" customHeight="1" spans="1:7">
      <c r="A31" s="451">
        <v>1</v>
      </c>
      <c r="B31" s="402" t="s">
        <v>1294</v>
      </c>
      <c r="C31" s="403">
        <f ca="1">ROUND((C5+C19+C20+C22+C27)/(1-C21-D22-D27-C30),0)</f>
        <v>15805</v>
      </c>
      <c r="D31" s="452"/>
      <c r="E31" s="403"/>
      <c r="F31" s="453"/>
      <c r="G31" s="434" t="s">
        <v>1295</v>
      </c>
    </row>
    <row r="32" s="382" customFormat="1" ht="15.75" spans="1:7">
      <c r="A32" s="454" t="s">
        <v>1296</v>
      </c>
      <c r="B32" s="455"/>
      <c r="C32" s="455"/>
      <c r="D32" s="455"/>
      <c r="E32" s="455"/>
      <c r="F32" s="455"/>
      <c r="G32" s="456"/>
    </row>
    <row r="33" s="383" customFormat="1" ht="13.5" customHeight="1" spans="1:7">
      <c r="A33" s="401" t="s">
        <v>1235</v>
      </c>
      <c r="B33" s="402" t="s">
        <v>1297</v>
      </c>
      <c r="C33" s="457">
        <f ca="1">SUM(C34:C38)</f>
        <v>23911</v>
      </c>
      <c r="D33" s="429"/>
      <c r="E33" s="404"/>
      <c r="F33" s="442"/>
      <c r="G33" s="434"/>
    </row>
    <row r="34" s="385" customFormat="1" ht="13.5" customHeight="1" spans="1:7">
      <c r="A34" s="437" t="s">
        <v>1239</v>
      </c>
      <c r="B34" s="407" t="s">
        <v>1298</v>
      </c>
      <c r="C34" s="412">
        <f ca="1">IF(B1="",IF(F34=100%,'数据-取费表'!M16,'数据-取费表'!O16),IF(F34=100%,INDIRECT("'数据-取费表'!m"&amp;$G$1)+INDIRECT("'数据-取费表'!t"&amp;$G$1),INDIRECT("'数据-取费表'!o"&amp;$G$1)+INDIRECT("'数据-取费表'!aq"&amp;$G$1)))</f>
        <v>21036</v>
      </c>
      <c r="D34" s="409"/>
      <c r="E34" s="412"/>
      <c r="F34" s="458">
        <f ca="1">IF('数据-取费表'!B24=0,1,IF(B1="",'数据-取费表'!N16,INDIRECT("'数据-取费表'!n"&amp;$G$1)))</f>
        <v>1</v>
      </c>
      <c r="G34" s="411" t="s">
        <v>1299</v>
      </c>
    </row>
    <row r="35" ht="13.5" customHeight="1" spans="1:7">
      <c r="A35" s="437" t="s">
        <v>1241</v>
      </c>
      <c r="B35" s="407" t="s">
        <v>1300</v>
      </c>
      <c r="C35" s="412">
        <f ca="1">ROUND(C34*F35,0)</f>
        <v>1052</v>
      </c>
      <c r="D35" s="412"/>
      <c r="E35" s="412"/>
      <c r="F35" s="459">
        <f>'数据-取费表'!B33</f>
        <v>0.05</v>
      </c>
      <c r="G35" s="411" t="s">
        <v>1301</v>
      </c>
    </row>
    <row r="36" ht="24" spans="1:7">
      <c r="A36" s="437" t="s">
        <v>1243</v>
      </c>
      <c r="B36" s="407" t="s">
        <v>1302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1303</v>
      </c>
    </row>
    <row r="37" s="385" customFormat="1" ht="13.5" customHeight="1" spans="1:7">
      <c r="A37" s="437" t="s">
        <v>1284</v>
      </c>
      <c r="B37" s="407" t="s">
        <v>1304</v>
      </c>
      <c r="C37" s="450">
        <f ca="1">ROUND(E37*D37*F34/10000,0)</f>
        <v>1402</v>
      </c>
      <c r="D37" s="409">
        <f ca="1">D19</f>
        <v>70118.8</v>
      </c>
      <c r="E37" s="450">
        <f>'数据-取费表'!B35</f>
        <v>200</v>
      </c>
      <c r="F37" s="459"/>
      <c r="G37" s="461" t="s">
        <v>1305</v>
      </c>
    </row>
    <row r="38" ht="13.5" customHeight="1" spans="1:7">
      <c r="A38" s="437" t="s">
        <v>1306</v>
      </c>
      <c r="B38" s="407" t="s">
        <v>970</v>
      </c>
      <c r="C38" s="412">
        <f ca="1">ROUND(C34*F38,0)</f>
        <v>421</v>
      </c>
      <c r="D38" s="412"/>
      <c r="E38" s="412"/>
      <c r="F38" s="459">
        <f>'数据-取费表'!B36</f>
        <v>0.02</v>
      </c>
      <c r="G38" s="411" t="s">
        <v>1301</v>
      </c>
    </row>
    <row r="39" s="383" customFormat="1" ht="13.5" customHeight="1" spans="1:7">
      <c r="A39" s="401" t="s">
        <v>1266</v>
      </c>
      <c r="B39" s="402" t="s">
        <v>1270</v>
      </c>
      <c r="C39" s="429">
        <f ca="1">ROUND(C33*F20,0)</f>
        <v>478</v>
      </c>
      <c r="D39" s="429"/>
      <c r="E39" s="429"/>
      <c r="F39" s="430">
        <f>F20</f>
        <v>0.02</v>
      </c>
      <c r="G39" s="434" t="s">
        <v>1307</v>
      </c>
    </row>
    <row r="40" s="383" customFormat="1" ht="13.5" customHeight="1" spans="1:7">
      <c r="A40" s="401" t="s">
        <v>1269</v>
      </c>
      <c r="B40" s="402" t="s">
        <v>1273</v>
      </c>
      <c r="C40" s="2476">
        <f>F21</f>
        <v>0.02</v>
      </c>
      <c r="D40" s="433" t="s">
        <v>1308</v>
      </c>
      <c r="E40" s="429"/>
      <c r="F40" s="430">
        <f>F21</f>
        <v>0.02</v>
      </c>
      <c r="G40" s="434" t="s">
        <v>1309</v>
      </c>
    </row>
    <row r="41" s="383" customFormat="1" ht="13.5" customHeight="1" spans="1:7">
      <c r="A41" s="401" t="s">
        <v>1272</v>
      </c>
      <c r="B41" s="402" t="s">
        <v>1277</v>
      </c>
      <c r="C41" s="429">
        <f ca="1">ROUND(SUM(C42:C43),0)</f>
        <v>817</v>
      </c>
      <c r="D41" s="432">
        <f ca="1">C44</f>
        <v>0.0007</v>
      </c>
      <c r="E41" s="433" t="s">
        <v>1308</v>
      </c>
      <c r="F41" s="436">
        <f ca="1">F22</f>
        <v>0.0335</v>
      </c>
      <c r="G41" s="434" t="str">
        <f>IF('数据-取费表'!B22&lt;=1,"单利计息","复利计息")</f>
        <v>复利计息</v>
      </c>
    </row>
    <row r="42" ht="13.5" customHeight="1" spans="1:7">
      <c r="A42" s="437" t="s">
        <v>1239</v>
      </c>
      <c r="B42" s="407" t="s">
        <v>1278</v>
      </c>
      <c r="C42" s="439">
        <f ca="1">ROUND(IF('数据-取费表'!B22&lt;=1,C33*F22*'数据-取费表'!B21/2,C33*(POWER((1+F22),'数据-取费表'!B21/2)-1)),0)</f>
        <v>801</v>
      </c>
      <c r="D42" s="439"/>
      <c r="E42" s="439"/>
      <c r="F42" s="440"/>
      <c r="G42" s="463" t="s">
        <v>1310</v>
      </c>
    </row>
    <row r="43" ht="13.5" customHeight="1" spans="1:7">
      <c r="A43" s="437" t="s">
        <v>1241</v>
      </c>
      <c r="B43" s="407" t="s">
        <v>1280</v>
      </c>
      <c r="C43" s="439">
        <f ca="1">ROUND(IF('数据-取费表'!B22&lt;=1,C39*F22*'数据-取费表'!B21/2,C39*(POWER((1+F22),'数据-取费表'!B21/2)-1)),0)</f>
        <v>16</v>
      </c>
      <c r="D43" s="439"/>
      <c r="E43" s="439"/>
      <c r="F43" s="440"/>
      <c r="G43" s="464"/>
    </row>
    <row r="44" ht="13.5" customHeight="1" spans="1:7">
      <c r="A44" s="437" t="s">
        <v>1243</v>
      </c>
      <c r="B44" s="407" t="s">
        <v>1282</v>
      </c>
      <c r="C44" s="439">
        <f ca="1">ROUND(IF('数据-取费表'!B22&lt;=1,C40*F22*'数据-取费表'!B21/2,C40*(POWER((1+F22),'数据-取费表'!B21/2)-1)),4)</f>
        <v>0.0007</v>
      </c>
      <c r="D44" s="439"/>
      <c r="E44" s="439"/>
      <c r="F44" s="440"/>
      <c r="G44" s="465"/>
    </row>
    <row r="45" s="383" customFormat="1" ht="13.5" customHeight="1" spans="1:7">
      <c r="A45" s="401" t="s">
        <v>1276</v>
      </c>
      <c r="B45" s="445" t="s">
        <v>1287</v>
      </c>
      <c r="C45" s="446">
        <f ca="1">C46</f>
        <v>2439</v>
      </c>
      <c r="D45" s="432">
        <f ca="1">C47</f>
        <v>0.002</v>
      </c>
      <c r="E45" s="433" t="s">
        <v>1308</v>
      </c>
      <c r="F45" s="447">
        <f ca="1">F27</f>
        <v>0.1</v>
      </c>
      <c r="G45" s="448" t="s">
        <v>1311</v>
      </c>
    </row>
    <row r="46" s="383" customFormat="1" ht="13.5" customHeight="1" spans="1:7">
      <c r="A46" s="437" t="s">
        <v>1239</v>
      </c>
      <c r="B46" s="449" t="s">
        <v>1312</v>
      </c>
      <c r="C46" s="450">
        <f ca="1">ROUND((C33+C39)*F27,0)</f>
        <v>2439</v>
      </c>
      <c r="D46" s="466"/>
      <c r="E46" s="433"/>
      <c r="F46" s="447"/>
      <c r="G46" s="448"/>
    </row>
    <row r="47" s="383" customFormat="1" ht="13.5" customHeight="1" spans="1:7">
      <c r="A47" s="437" t="s">
        <v>1241</v>
      </c>
      <c r="B47" s="449" t="s">
        <v>1313</v>
      </c>
      <c r="C47" s="439">
        <f ca="1">ROUND(C40*F27,4)</f>
        <v>0.002</v>
      </c>
      <c r="D47" s="466"/>
      <c r="E47" s="433"/>
      <c r="F47" s="447"/>
      <c r="G47" s="448"/>
    </row>
    <row r="48" s="383" customFormat="1" ht="13.5" customHeight="1" spans="1:7">
      <c r="A48" s="401" t="s">
        <v>1286</v>
      </c>
      <c r="B48" s="402" t="s">
        <v>1292</v>
      </c>
      <c r="C48" s="2476">
        <f>ROUND(F30/(1+'数据-取费表'!C42),4)</f>
        <v>0.0524</v>
      </c>
      <c r="D48" s="433" t="s">
        <v>1308</v>
      </c>
      <c r="E48" s="429"/>
      <c r="F48" s="436">
        <f>F30</f>
        <v>0.055</v>
      </c>
      <c r="G48" s="434" t="s">
        <v>1314</v>
      </c>
    </row>
    <row r="49" ht="16.5" customHeight="1" spans="1:7">
      <c r="A49" s="401" t="s">
        <v>1291</v>
      </c>
      <c r="B49" s="402" t="s">
        <v>1315</v>
      </c>
      <c r="C49" s="429">
        <f ca="1">ROUND((C33+C39+C41+C45)/(1-C40-D41-D45-C48),0)</f>
        <v>29890</v>
      </c>
      <c r="D49" s="429"/>
      <c r="E49" s="429"/>
      <c r="F49" s="467"/>
      <c r="G49" s="434" t="s">
        <v>1316</v>
      </c>
    </row>
    <row r="50" s="385" customFormat="1" ht="24" spans="1:7">
      <c r="A50" s="401" t="s">
        <v>1317</v>
      </c>
      <c r="B50" s="402" t="s">
        <v>1318</v>
      </c>
      <c r="C50" s="429"/>
      <c r="D50" s="429"/>
      <c r="E50" s="429"/>
      <c r="F50" s="467">
        <f>IF('数据-取费表'!B24=0,'数据-取费表'!N16,1)</f>
        <v>0.81</v>
      </c>
      <c r="G50" s="448" t="s">
        <v>1319</v>
      </c>
    </row>
    <row r="51" ht="16.5" customHeight="1" spans="1:7">
      <c r="A51" s="401" t="s">
        <v>1320</v>
      </c>
      <c r="B51" s="402" t="s">
        <v>1321</v>
      </c>
      <c r="C51" s="429">
        <f ca="1">ROUND(C49*F50,0)</f>
        <v>24211</v>
      </c>
      <c r="D51" s="429"/>
      <c r="E51" s="429"/>
      <c r="F51" s="467"/>
      <c r="G51" s="434" t="s">
        <v>1322</v>
      </c>
    </row>
    <row r="52" s="382" customFormat="1" ht="16.5" spans="1:7">
      <c r="A52" s="468" t="s">
        <v>1323</v>
      </c>
      <c r="B52" s="469"/>
      <c r="C52" s="470">
        <f ca="1">C31+C51</f>
        <v>40016</v>
      </c>
      <c r="D52" s="469"/>
      <c r="E52" s="469"/>
      <c r="F52" s="469"/>
      <c r="G52" s="471"/>
    </row>
    <row r="55" ht="15" spans="2:3">
      <c r="B55" s="472" t="s">
        <v>1324</v>
      </c>
      <c r="C55" s="473"/>
    </row>
    <row r="56" spans="2:3">
      <c r="B56" s="474" t="s">
        <v>1227</v>
      </c>
      <c r="C56" s="476">
        <f ca="1">1-C57</f>
        <v>0.395</v>
      </c>
    </row>
    <row r="57" spans="2:3">
      <c r="B57" s="474" t="s">
        <v>1228</v>
      </c>
      <c r="C57" s="475">
        <f ca="1">ROUND(C51/C52,3)</f>
        <v>0.605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1229</v>
      </c>
      <c r="B1" s="2465"/>
      <c r="C1" s="2466" t="s">
        <v>1325</v>
      </c>
      <c r="D1" s="391"/>
      <c r="E1" s="391"/>
      <c r="F1" s="391"/>
      <c r="G1" s="2467">
        <f>MATCH(B1,'数据-取费表'!A6:A16,0)+5</f>
        <v>7</v>
      </c>
      <c r="H1" s="1820" t="str">
        <f>IF(ISERROR(FIND("住宅",B1)),"非住宅","住宅")</f>
        <v>非住宅</v>
      </c>
    </row>
    <row r="2" s="381" customFormat="1" ht="18" customHeight="1" spans="1:7">
      <c r="A2" s="393" t="s">
        <v>1230</v>
      </c>
      <c r="B2" s="2468">
        <f ca="1">ROUND(IF(D2="——",C52/10000,C52/10000-E2),4)</f>
        <v>27731.126</v>
      </c>
      <c r="C2" s="392" t="s">
        <v>1231</v>
      </c>
      <c r="D2" s="2469" t="s">
        <v>124</v>
      </c>
      <c r="E2" s="2470" t="e">
        <f ca="1">SUMIF(INDIRECT("'"&amp;G2&amp;"'"&amp;"!A:A"),"承租人权益价值",INDIRECT("'"&amp;G2&amp;"'"&amp;"!c:c"))</f>
        <v>#REF!</v>
      </c>
      <c r="F2" s="2471" t="s">
        <v>1231</v>
      </c>
      <c r="G2" s="2472"/>
    </row>
    <row r="3" s="381" customFormat="1" ht="18" customHeight="1" spans="1:7">
      <c r="A3" s="396" t="s">
        <v>1232</v>
      </c>
      <c r="B3" s="397">
        <f ca="1">ROUND(B2*10000/(IF(B1="",'数据-汇总表'!E3,INDIRECT("'数据-取费表'!k"&amp;$G$1))),0)</f>
        <v>3955</v>
      </c>
      <c r="C3" s="392" t="s">
        <v>1233</v>
      </c>
      <c r="D3" s="392"/>
      <c r="E3" s="392"/>
      <c r="F3" s="392"/>
      <c r="G3" s="392"/>
    </row>
    <row r="4" s="382" customFormat="1" ht="15.75" spans="1:7">
      <c r="A4" s="398" t="s">
        <v>1234</v>
      </c>
      <c r="B4" s="399"/>
      <c r="C4" s="399"/>
      <c r="D4" s="399"/>
      <c r="E4" s="399"/>
      <c r="F4" s="399"/>
      <c r="G4" s="400"/>
    </row>
    <row r="5" s="383" customFormat="1" ht="13.5" customHeight="1" spans="1:7">
      <c r="A5" s="401" t="s">
        <v>1235</v>
      </c>
      <c r="B5" s="402" t="s">
        <v>1236</v>
      </c>
      <c r="C5" s="403">
        <f ca="1">C6+C7+C8</f>
        <v>13322572</v>
      </c>
      <c r="D5" s="403" t="s">
        <v>1237</v>
      </c>
      <c r="E5" s="404" t="s">
        <v>1238</v>
      </c>
      <c r="F5" s="404" t="s">
        <v>934</v>
      </c>
      <c r="G5" s="405"/>
    </row>
    <row r="6" s="383" customFormat="1" ht="13.5" customHeight="1" spans="1:7">
      <c r="A6" s="406" t="s">
        <v>1239</v>
      </c>
      <c r="B6" s="407" t="s">
        <v>1240</v>
      </c>
      <c r="C6" s="408"/>
      <c r="D6" s="409"/>
      <c r="E6" s="410"/>
      <c r="F6" s="410"/>
      <c r="G6" s="411"/>
    </row>
    <row r="7" s="383" customFormat="1" ht="13.5" customHeight="1" spans="1:7">
      <c r="A7" s="406" t="s">
        <v>1241</v>
      </c>
      <c r="B7" s="407" t="s">
        <v>1242</v>
      </c>
      <c r="C7" s="412">
        <f>ROUND(C6*F7,0)</f>
        <v>0</v>
      </c>
      <c r="D7" s="412"/>
      <c r="E7" s="410"/>
      <c r="F7" s="413">
        <f>IF(项目基本情况!B8="出让",0,'数据-取费表'!B48+'数据-取费表'!B49)</f>
        <v>0.0302</v>
      </c>
      <c r="G7" s="411"/>
    </row>
    <row r="8" s="384" customFormat="1" spans="1:7">
      <c r="A8" s="406" t="s">
        <v>1243</v>
      </c>
      <c r="B8" s="407" t="s">
        <v>1244</v>
      </c>
      <c r="C8" s="412">
        <f ca="1">IF(G8="已包含在土地购买价格中",0,C9+C10)</f>
        <v>13322572</v>
      </c>
      <c r="D8" s="414"/>
      <c r="E8" s="412"/>
      <c r="F8" s="413"/>
      <c r="G8" s="2473"/>
    </row>
    <row r="9" s="383" customFormat="1" ht="13.5" customHeight="1" spans="1:7">
      <c r="A9" s="416" t="s">
        <v>1144</v>
      </c>
      <c r="B9" s="417" t="s">
        <v>1246</v>
      </c>
      <c r="C9" s="418">
        <f ca="1">ROUND(D9*E9,0)</f>
        <v>0</v>
      </c>
      <c r="D9" s="419">
        <f ca="1">IF(B1="",'数据-汇总表'!E5,IF(INDIRECT("'数据-取费表'!c"&amp;$G$1)="住宅",INDIRECT("'数据-取费表'!k"&amp;$G$1),0))</f>
        <v>0</v>
      </c>
      <c r="E9" s="418">
        <f>'数据-取费表'!B27</f>
        <v>150</v>
      </c>
      <c r="F9" s="413"/>
      <c r="G9" s="420"/>
    </row>
    <row r="10" s="383" customFormat="1" ht="13.5" customHeight="1" spans="1:7">
      <c r="A10" s="416" t="s">
        <v>1151</v>
      </c>
      <c r="B10" s="417" t="s">
        <v>1249</v>
      </c>
      <c r="C10" s="418">
        <f ca="1">ROUND(D10*E10,0)</f>
        <v>13322572</v>
      </c>
      <c r="D10" s="419">
        <f ca="1">IF(B1="",'数据-汇总表'!E6,IF(INDIRECT("'数据-取费表'!c"&amp;$G$1)="住宅",INDIRECT("'数据-取费表'!s"&amp;$G$1),INDIRECT("'数据-取费表'!k"&amp;$G$1)+INDIRECT("'数据-取费表'!s"&amp;$G$1)))</f>
        <v>70118.8</v>
      </c>
      <c r="E10" s="418">
        <f>'数据-取费表'!B28</f>
        <v>190</v>
      </c>
      <c r="F10" s="413"/>
      <c r="G10" s="420"/>
    </row>
    <row r="11" s="383" customFormat="1" ht="13.5" hidden="1" customHeight="1" spans="1:7">
      <c r="A11" s="421" t="s">
        <v>1250</v>
      </c>
      <c r="B11" s="407" t="s">
        <v>1251</v>
      </c>
      <c r="C11" s="403"/>
      <c r="D11" s="422"/>
      <c r="E11" s="410"/>
      <c r="F11" s="410"/>
      <c r="G11" s="411"/>
    </row>
    <row r="12" s="383" customFormat="1" ht="13.5" hidden="1" customHeight="1" spans="1:7">
      <c r="A12" s="421" t="s">
        <v>1252</v>
      </c>
      <c r="B12" s="407" t="s">
        <v>970</v>
      </c>
      <c r="C12" s="403">
        <v>0</v>
      </c>
      <c r="D12" s="422"/>
      <c r="E12" s="423"/>
      <c r="F12" s="413">
        <v>0.0305</v>
      </c>
      <c r="G12" s="411"/>
    </row>
    <row r="13" s="383" customFormat="1" ht="13.5" hidden="1" customHeight="1" spans="1:7">
      <c r="A13" s="421" t="s">
        <v>1253</v>
      </c>
      <c r="B13" s="407" t="s">
        <v>1254</v>
      </c>
      <c r="C13" s="403"/>
      <c r="D13" s="422"/>
      <c r="E13" s="410"/>
      <c r="F13" s="410"/>
      <c r="G13" s="411"/>
    </row>
    <row r="14" s="383" customFormat="1" ht="13.5" hidden="1" customHeight="1" spans="1:7">
      <c r="A14" s="421" t="s">
        <v>1255</v>
      </c>
      <c r="B14" s="407" t="s">
        <v>1244</v>
      </c>
      <c r="C14" s="403"/>
      <c r="D14" s="422"/>
      <c r="E14" s="410"/>
      <c r="F14" s="410"/>
      <c r="G14" s="411" t="s">
        <v>1256</v>
      </c>
    </row>
    <row r="15" s="383" customFormat="1" ht="13.5" hidden="1" customHeight="1" spans="1:7">
      <c r="A15" s="421" t="s">
        <v>1257</v>
      </c>
      <c r="B15" s="407" t="s">
        <v>1258</v>
      </c>
      <c r="C15" s="412"/>
      <c r="D15" s="422"/>
      <c r="E15" s="410"/>
      <c r="F15" s="410"/>
      <c r="G15" s="411" t="s">
        <v>1259</v>
      </c>
    </row>
    <row r="16" s="383" customFormat="1" ht="13.5" hidden="1" customHeight="1" spans="1:7">
      <c r="A16" s="421" t="s">
        <v>1260</v>
      </c>
      <c r="B16" s="407" t="s">
        <v>1244</v>
      </c>
      <c r="C16" s="412"/>
      <c r="D16" s="422"/>
      <c r="E16" s="410"/>
      <c r="F16" s="410"/>
      <c r="G16" s="411"/>
    </row>
    <row r="17" s="383" customFormat="1" ht="13.5" hidden="1" customHeight="1" spans="1:7">
      <c r="A17" s="421" t="s">
        <v>1261</v>
      </c>
      <c r="B17" s="407" t="s">
        <v>1262</v>
      </c>
      <c r="C17" s="424"/>
      <c r="D17" s="425"/>
      <c r="E17" s="424"/>
      <c r="F17" s="424"/>
      <c r="G17" s="411" t="s">
        <v>1259</v>
      </c>
    </row>
    <row r="18" s="383" customFormat="1" ht="13.5" hidden="1" customHeight="1" spans="1:7">
      <c r="A18" s="421" t="s">
        <v>1263</v>
      </c>
      <c r="B18" s="407" t="s">
        <v>1264</v>
      </c>
      <c r="C18" s="412">
        <v>0</v>
      </c>
      <c r="D18" s="422"/>
      <c r="E18" s="410"/>
      <c r="F18" s="413">
        <v>0.0305</v>
      </c>
      <c r="G18" s="411" t="s">
        <v>1265</v>
      </c>
    </row>
    <row r="19" s="384" customFormat="1" ht="13.5" customHeight="1" spans="1:7">
      <c r="A19" s="401" t="s">
        <v>1266</v>
      </c>
      <c r="B19" s="402" t="s">
        <v>1267</v>
      </c>
      <c r="C19" s="403">
        <f ca="1">IF(G19="已包含在土地取得成本中","0",ROUND(D19*E19,0))</f>
        <v>14023760</v>
      </c>
      <c r="D19" s="427">
        <f ca="1">D9+D10</f>
        <v>70118.8</v>
      </c>
      <c r="E19" s="403">
        <f>'数据-取费表'!B31</f>
        <v>200</v>
      </c>
      <c r="F19" s="428"/>
      <c r="G19" s="2473"/>
    </row>
    <row r="20" s="383" customFormat="1" ht="13.5" customHeight="1" spans="1:7">
      <c r="A20" s="401" t="s">
        <v>1269</v>
      </c>
      <c r="B20" s="402" t="s">
        <v>1270</v>
      </c>
      <c r="C20" s="429">
        <f ca="1">ROUND((C5+C19)*F20,0)</f>
        <v>546927</v>
      </c>
      <c r="D20" s="429"/>
      <c r="E20" s="429"/>
      <c r="F20" s="430">
        <f>'数据-取费表'!B37</f>
        <v>0.02</v>
      </c>
      <c r="G20" s="434" t="s">
        <v>1271</v>
      </c>
    </row>
    <row r="21" s="383" customFormat="1" ht="13.5" customHeight="1" spans="1:7">
      <c r="A21" s="401" t="s">
        <v>1272</v>
      </c>
      <c r="B21" s="402" t="s">
        <v>1273</v>
      </c>
      <c r="C21" s="432">
        <f>F21</f>
        <v>0.02</v>
      </c>
      <c r="D21" s="433" t="s">
        <v>1274</v>
      </c>
      <c r="E21" s="429"/>
      <c r="F21" s="430">
        <f>'数据-取费表'!B38</f>
        <v>0.02</v>
      </c>
      <c r="G21" s="434" t="s">
        <v>1275</v>
      </c>
    </row>
    <row r="22" s="383" customFormat="1" ht="13.5" customHeight="1" spans="1:7">
      <c r="A22" s="401" t="s">
        <v>1276</v>
      </c>
      <c r="B22" s="402" t="s">
        <v>1277</v>
      </c>
      <c r="C22" s="2474">
        <f ca="1">ROUND(SUM(C23:C25),0)</f>
        <v>1881216</v>
      </c>
      <c r="D22" s="432">
        <f ca="1">C26</f>
        <v>0.0007</v>
      </c>
      <c r="E22" s="433" t="s">
        <v>1274</v>
      </c>
      <c r="F22" s="436">
        <f ca="1">'数据-取费表'!B40</f>
        <v>0.0335</v>
      </c>
      <c r="G22" s="434" t="str">
        <f>IF('数据-取费表'!B22&lt;=1,"单利计息","复利计息")</f>
        <v>复利计息</v>
      </c>
    </row>
    <row r="23" s="383" customFormat="1" ht="13.5" customHeight="1" spans="1:7">
      <c r="A23" s="437" t="s">
        <v>1239</v>
      </c>
      <c r="B23" s="407" t="s">
        <v>1278</v>
      </c>
      <c r="C23" s="2475">
        <f ca="1">ROUND(IF('数据-取费表'!B22&lt;=1,C5*F22*'数据-取费表'!B22,C5*(POWER((1+F22),'数据-取费表'!B22)-1)),0)</f>
        <v>907564</v>
      </c>
      <c r="D23" s="439"/>
      <c r="E23" s="439"/>
      <c r="F23" s="440"/>
      <c r="G23" s="441" t="s">
        <v>1279</v>
      </c>
    </row>
    <row r="24" s="383" customFormat="1" ht="13.5" customHeight="1" spans="1:7">
      <c r="A24" s="437" t="s">
        <v>1241</v>
      </c>
      <c r="B24" s="407" t="s">
        <v>1280</v>
      </c>
      <c r="C24" s="2475">
        <f ca="1">ROUND(IF('数据-取费表'!B22&lt;=1,C19*F22*('数据-取费表'!B19/2+'数据-取费表'!B20),C19*(POWER((1+F22),('数据-取费表'!B19/2+'数据-取费表'!B20))-1)),0)</f>
        <v>955330</v>
      </c>
      <c r="D24" s="439"/>
      <c r="E24" s="439"/>
      <c r="F24" s="440"/>
      <c r="G24" s="441" t="s">
        <v>1281</v>
      </c>
    </row>
    <row r="25" s="383" customFormat="1" ht="24" spans="1:7">
      <c r="A25" s="437" t="s">
        <v>1243</v>
      </c>
      <c r="B25" s="407" t="s">
        <v>1282</v>
      </c>
      <c r="C25" s="2475">
        <f ca="1">ROUND(IF('数据-取费表'!B22&lt;=1,C20*F22*'数据-取费表'!B22/2,C20*(POWER((1+F22),'数据-取费表'!B22/2)-1)),0)</f>
        <v>18322</v>
      </c>
      <c r="D25" s="439"/>
      <c r="E25" s="442"/>
      <c r="F25" s="440"/>
      <c r="G25" s="443" t="s">
        <v>1283</v>
      </c>
    </row>
    <row r="26" s="383" customFormat="1" spans="1:7">
      <c r="A26" s="437" t="s">
        <v>1284</v>
      </c>
      <c r="B26" s="407" t="s">
        <v>1285</v>
      </c>
      <c r="C26" s="439">
        <f ca="1">ROUND(IF('数据-取费表'!B22&lt;=1,F21*F22*'数据-取费表'!B22/2,F21*(POWER((1+F22),'数据-取费表'!B22/2)-1)),4)</f>
        <v>0.0007</v>
      </c>
      <c r="D26" s="439"/>
      <c r="E26" s="442"/>
      <c r="F26" s="440"/>
      <c r="G26" s="444"/>
    </row>
    <row r="27" s="383" customFormat="1" ht="24.75" spans="1:7">
      <c r="A27" s="401" t="s">
        <v>1286</v>
      </c>
      <c r="B27" s="445" t="s">
        <v>1287</v>
      </c>
      <c r="C27" s="446">
        <f ca="1">C28</f>
        <v>2789326</v>
      </c>
      <c r="D27" s="432">
        <f ca="1">C29</f>
        <v>0.002</v>
      </c>
      <c r="E27" s="433" t="s">
        <v>1274</v>
      </c>
      <c r="F27" s="447">
        <f ca="1">IF(B1="",'数据-取费表'!Q16,INDIRECT("'数据-取费表'!q"&amp;$G$1))</f>
        <v>0.1</v>
      </c>
      <c r="G27" s="448" t="s">
        <v>1288</v>
      </c>
    </row>
    <row r="28" s="383" customFormat="1" ht="13.5" customHeight="1" spans="1:7">
      <c r="A28" s="437" t="s">
        <v>1239</v>
      </c>
      <c r="B28" s="449" t="s">
        <v>1289</v>
      </c>
      <c r="C28" s="450">
        <f ca="1">ROUND((C5+C19+C20)*F27,0)</f>
        <v>2789326</v>
      </c>
      <c r="D28" s="432"/>
      <c r="E28" s="433"/>
      <c r="F28" s="447"/>
      <c r="G28" s="448"/>
    </row>
    <row r="29" s="383" customFormat="1" ht="13.5" customHeight="1" spans="1:7">
      <c r="A29" s="437" t="s">
        <v>1241</v>
      </c>
      <c r="B29" s="449" t="s">
        <v>1290</v>
      </c>
      <c r="C29" s="439">
        <f ca="1">ROUND(C21*F27,4)</f>
        <v>0.002</v>
      </c>
      <c r="D29" s="432"/>
      <c r="E29" s="433"/>
      <c r="F29" s="447"/>
      <c r="G29" s="448"/>
    </row>
    <row r="30" s="383" customFormat="1" ht="13.5" customHeight="1" spans="1:7">
      <c r="A30" s="401" t="s">
        <v>1291</v>
      </c>
      <c r="B30" s="402" t="s">
        <v>1292</v>
      </c>
      <c r="C30" s="432">
        <f>ROUND(F30/(1+'数据-取费表'!C42),4)</f>
        <v>0.0524</v>
      </c>
      <c r="D30" s="433" t="s">
        <v>1274</v>
      </c>
      <c r="E30" s="442"/>
      <c r="F30" s="436">
        <f>'数据-取费表'!B41</f>
        <v>0.055</v>
      </c>
      <c r="G30" s="434" t="s">
        <v>1293</v>
      </c>
    </row>
    <row r="31" ht="16.5" customHeight="1" spans="1:7">
      <c r="A31" s="451">
        <v>1</v>
      </c>
      <c r="B31" s="402" t="s">
        <v>1294</v>
      </c>
      <c r="C31" s="403">
        <f ca="1">ROUND((C5+C19+C20+C22+C27)/(1-C21-D22-D27-C30),0)</f>
        <v>35207915</v>
      </c>
      <c r="D31" s="452"/>
      <c r="E31" s="403"/>
      <c r="F31" s="453"/>
      <c r="G31" s="434" t="s">
        <v>1295</v>
      </c>
    </row>
    <row r="32" s="382" customFormat="1" ht="15.75" spans="1:7">
      <c r="A32" s="454" t="s">
        <v>1326</v>
      </c>
      <c r="B32" s="455"/>
      <c r="C32" s="455"/>
      <c r="D32" s="455"/>
      <c r="E32" s="455"/>
      <c r="F32" s="455"/>
      <c r="G32" s="456"/>
    </row>
    <row r="33" s="383" customFormat="1" ht="13.5" customHeight="1" spans="1:7">
      <c r="A33" s="401" t="s">
        <v>1235</v>
      </c>
      <c r="B33" s="402" t="s">
        <v>1327</v>
      </c>
      <c r="C33" s="457">
        <f ca="1">SUM(C34:C38)</f>
        <v>239105108</v>
      </c>
      <c r="D33" s="429"/>
      <c r="E33" s="404"/>
      <c r="F33" s="442"/>
      <c r="G33" s="434"/>
    </row>
    <row r="34" s="385" customFormat="1" ht="13.5" customHeight="1" spans="1:7">
      <c r="A34" s="437" t="s">
        <v>1239</v>
      </c>
      <c r="B34" s="407" t="s">
        <v>1298</v>
      </c>
      <c r="C34" s="412">
        <f ca="1">ROUND(IF(B1="",SUMPRODUCT('数据-取费表'!K6:K14,'数据-取费表'!L6:L14),INDIRECT("'数据-取费表'!l"&amp;$G$1)*INDIRECT("'数据-取费表'!k"&amp;$G$1)+'数据-取费表'!L14*INDIRECT("'数据-取费表'!S"&amp;$G$1)),0)</f>
        <v>210356400</v>
      </c>
      <c r="D34" s="409"/>
      <c r="E34" s="412"/>
      <c r="F34" s="458"/>
      <c r="G34" s="411"/>
    </row>
    <row r="35" ht="13.5" customHeight="1" spans="1:7">
      <c r="A35" s="437" t="s">
        <v>1241</v>
      </c>
      <c r="B35" s="407" t="s">
        <v>1300</v>
      </c>
      <c r="C35" s="412">
        <f ca="1">ROUND(C34*F35,0)</f>
        <v>10517820</v>
      </c>
      <c r="D35" s="412"/>
      <c r="E35" s="412"/>
      <c r="F35" s="459">
        <f>'数据-取费表'!B33</f>
        <v>0.05</v>
      </c>
      <c r="G35" s="411" t="s">
        <v>1301</v>
      </c>
    </row>
    <row r="36" ht="24" spans="1:7">
      <c r="A36" s="437" t="s">
        <v>1243</v>
      </c>
      <c r="B36" s="407" t="s">
        <v>1302</v>
      </c>
      <c r="C36" s="412">
        <f ca="1">ROUND(IF(B1="",SUM('数据-取费表'!AP6:AP13)*F36,IF(INDIRECT("'数据-取费表'!c"&amp;$G$1)="住宅",INDIRECT("'数据-取费表'!k"&amp;$G$1)*INDIRECT("'数据-取费表'!l"&amp;$G$1)*F36,0)),0)</f>
        <v>0</v>
      </c>
      <c r="D36" s="412"/>
      <c r="E36" s="412"/>
      <c r="F36" s="459">
        <f>'数据-取费表'!B34</f>
        <v>0</v>
      </c>
      <c r="G36" s="460" t="s">
        <v>1303</v>
      </c>
    </row>
    <row r="37" s="385" customFormat="1" ht="13.5" customHeight="1" spans="1:7">
      <c r="A37" s="437" t="s">
        <v>1284</v>
      </c>
      <c r="B37" s="407" t="s">
        <v>1304</v>
      </c>
      <c r="C37" s="450">
        <f ca="1">ROUND(E37*D37,0)</f>
        <v>14023760</v>
      </c>
      <c r="D37" s="409">
        <f ca="1">D19</f>
        <v>70118.8</v>
      </c>
      <c r="E37" s="450">
        <f>'数据-取费表'!B35</f>
        <v>200</v>
      </c>
      <c r="F37" s="459"/>
      <c r="G37" s="461"/>
    </row>
    <row r="38" ht="13.5" customHeight="1" spans="1:7">
      <c r="A38" s="437" t="s">
        <v>1306</v>
      </c>
      <c r="B38" s="407" t="s">
        <v>970</v>
      </c>
      <c r="C38" s="412">
        <f ca="1">ROUND(C34*F38,0)</f>
        <v>4207128</v>
      </c>
      <c r="D38" s="412"/>
      <c r="E38" s="412"/>
      <c r="F38" s="459">
        <f>'数据-取费表'!B36</f>
        <v>0.02</v>
      </c>
      <c r="G38" s="411" t="s">
        <v>1301</v>
      </c>
    </row>
    <row r="39" s="383" customFormat="1" ht="13.5" customHeight="1" spans="1:7">
      <c r="A39" s="401" t="s">
        <v>1266</v>
      </c>
      <c r="B39" s="402" t="s">
        <v>1270</v>
      </c>
      <c r="C39" s="429">
        <f ca="1">ROUND(C33*F20,0)</f>
        <v>4782102</v>
      </c>
      <c r="D39" s="429"/>
      <c r="E39" s="429"/>
      <c r="F39" s="430">
        <f>F20</f>
        <v>0.02</v>
      </c>
      <c r="G39" s="434" t="s">
        <v>1307</v>
      </c>
    </row>
    <row r="40" s="383" customFormat="1" ht="13.5" customHeight="1" spans="1:7">
      <c r="A40" s="401" t="s">
        <v>1269</v>
      </c>
      <c r="B40" s="402" t="s">
        <v>1273</v>
      </c>
      <c r="C40" s="2476">
        <f>F21</f>
        <v>0.02</v>
      </c>
      <c r="D40" s="433" t="s">
        <v>1308</v>
      </c>
      <c r="E40" s="429"/>
      <c r="F40" s="430">
        <f>F21</f>
        <v>0.02</v>
      </c>
      <c r="G40" s="434" t="s">
        <v>1309</v>
      </c>
    </row>
    <row r="41" s="383" customFormat="1" ht="13.5" customHeight="1" spans="1:7">
      <c r="A41" s="401" t="s">
        <v>1272</v>
      </c>
      <c r="B41" s="402" t="s">
        <v>1277</v>
      </c>
      <c r="C41" s="429">
        <f ca="1">ROUND(SUM(C42:C43),0)</f>
        <v>8170221</v>
      </c>
      <c r="D41" s="432">
        <f ca="1">C44</f>
        <v>0.0007</v>
      </c>
      <c r="E41" s="433" t="s">
        <v>1308</v>
      </c>
      <c r="F41" s="436">
        <f ca="1">F22</f>
        <v>0.0335</v>
      </c>
      <c r="G41" s="434" t="str">
        <f>IF('数据-取费表'!B22&lt;=1,"单利计息","复利计息")</f>
        <v>复利计息</v>
      </c>
    </row>
    <row r="42" ht="13.5" customHeight="1" spans="1:7">
      <c r="A42" s="437" t="s">
        <v>1239</v>
      </c>
      <c r="B42" s="407" t="s">
        <v>1278</v>
      </c>
      <c r="C42" s="439">
        <f ca="1">ROUND(IF('数据-取费表'!B22&lt;=1,C33*F22*'数据-取费表'!B20/2,C33*(POWER((1+F22),'数据-取费表'!B20/2)-1)),0)</f>
        <v>8010021</v>
      </c>
      <c r="D42" s="439"/>
      <c r="E42" s="439"/>
      <c r="F42" s="440"/>
      <c r="G42" s="463" t="s">
        <v>1328</v>
      </c>
    </row>
    <row r="43" ht="13.5" customHeight="1" spans="1:7">
      <c r="A43" s="437" t="s">
        <v>1241</v>
      </c>
      <c r="B43" s="407" t="s">
        <v>1280</v>
      </c>
      <c r="C43" s="439">
        <f ca="1">ROUND(IF('数据-取费表'!B22&lt;=1,C39*F22*'数据-取费表'!B20/2,C39*(POWER((1+F22),'数据-取费表'!B20/2)-1)),0)</f>
        <v>160200</v>
      </c>
      <c r="D43" s="439"/>
      <c r="E43" s="439"/>
      <c r="F43" s="440"/>
      <c r="G43" s="464"/>
    </row>
    <row r="44" ht="13.5" customHeight="1" spans="1:7">
      <c r="A44" s="437" t="s">
        <v>1243</v>
      </c>
      <c r="B44" s="407" t="s">
        <v>1282</v>
      </c>
      <c r="C44" s="439">
        <f ca="1">ROUND(IF('数据-取费表'!B22&lt;=1,C40*F22*'数据-取费表'!B20/2,C40*(POWER((1+F22),'数据-取费表'!B20/2)-1)),4)</f>
        <v>0.0007</v>
      </c>
      <c r="D44" s="439"/>
      <c r="E44" s="439"/>
      <c r="F44" s="440"/>
      <c r="G44" s="465"/>
    </row>
    <row r="45" s="383" customFormat="1" ht="13.5" customHeight="1" spans="1:7">
      <c r="A45" s="401" t="s">
        <v>1276</v>
      </c>
      <c r="B45" s="445" t="s">
        <v>1287</v>
      </c>
      <c r="C45" s="446">
        <f ca="1">C46</f>
        <v>24388721</v>
      </c>
      <c r="D45" s="432">
        <f ca="1">C47</f>
        <v>0.002</v>
      </c>
      <c r="E45" s="433" t="s">
        <v>1308</v>
      </c>
      <c r="F45" s="447">
        <f ca="1">F27</f>
        <v>0.1</v>
      </c>
      <c r="G45" s="448" t="s">
        <v>1311</v>
      </c>
    </row>
    <row r="46" s="383" customFormat="1" ht="13.5" customHeight="1" spans="1:7">
      <c r="A46" s="437" t="s">
        <v>1239</v>
      </c>
      <c r="B46" s="449" t="s">
        <v>1312</v>
      </c>
      <c r="C46" s="450">
        <f ca="1">ROUND((C33+C39)*F27,0)</f>
        <v>24388721</v>
      </c>
      <c r="D46" s="466"/>
      <c r="E46" s="433"/>
      <c r="F46" s="447"/>
      <c r="G46" s="448"/>
    </row>
    <row r="47" s="383" customFormat="1" ht="13.5" customHeight="1" spans="1:7">
      <c r="A47" s="437" t="s">
        <v>1241</v>
      </c>
      <c r="B47" s="449" t="s">
        <v>1313</v>
      </c>
      <c r="C47" s="439">
        <f ca="1">ROUND(C40*F27,4)</f>
        <v>0.002</v>
      </c>
      <c r="D47" s="466"/>
      <c r="E47" s="433"/>
      <c r="F47" s="447"/>
      <c r="G47" s="448"/>
    </row>
    <row r="48" s="383" customFormat="1" ht="13.5" customHeight="1" spans="1:7">
      <c r="A48" s="401" t="s">
        <v>1286</v>
      </c>
      <c r="B48" s="402" t="s">
        <v>1292</v>
      </c>
      <c r="C48" s="462">
        <f>ROUND(F30/(1+'数据-取费表'!C42),4)</f>
        <v>0.0524</v>
      </c>
      <c r="D48" s="433" t="s">
        <v>1308</v>
      </c>
      <c r="E48" s="429"/>
      <c r="F48" s="436">
        <f>F30</f>
        <v>0.055</v>
      </c>
      <c r="G48" s="434" t="s">
        <v>1314</v>
      </c>
    </row>
    <row r="49" ht="16.5" customHeight="1" spans="1:7">
      <c r="A49" s="401" t="s">
        <v>1291</v>
      </c>
      <c r="B49" s="402" t="s">
        <v>1329</v>
      </c>
      <c r="C49" s="429">
        <f ca="1">ROUND((C33+C39+C41+C45)/(1-C40-D41-D45-C48),0)</f>
        <v>298893018</v>
      </c>
      <c r="D49" s="429"/>
      <c r="E49" s="429"/>
      <c r="F49" s="467"/>
      <c r="G49" s="434" t="s">
        <v>1316</v>
      </c>
    </row>
    <row r="50" s="385" customFormat="1" spans="1:7">
      <c r="A50" s="401" t="s">
        <v>1317</v>
      </c>
      <c r="B50" s="402" t="s">
        <v>1318</v>
      </c>
      <c r="C50" s="429"/>
      <c r="D50" s="429"/>
      <c r="E50" s="429"/>
      <c r="F50" s="467">
        <f>IF('数据-取费表'!B24=0,'数据-取费表'!N16,1)</f>
        <v>0.81</v>
      </c>
      <c r="G50" s="448"/>
    </row>
    <row r="51" ht="16.5" customHeight="1" spans="1:7">
      <c r="A51" s="401" t="s">
        <v>1320</v>
      </c>
      <c r="B51" s="402" t="s">
        <v>1330</v>
      </c>
      <c r="C51" s="429">
        <f ca="1">ROUND(C49*F50,0)</f>
        <v>242103345</v>
      </c>
      <c r="D51" s="429"/>
      <c r="E51" s="429"/>
      <c r="F51" s="467"/>
      <c r="G51" s="434" t="s">
        <v>1322</v>
      </c>
    </row>
    <row r="52" s="382" customFormat="1" ht="16.5" spans="1:7">
      <c r="A52" s="468" t="s">
        <v>1323</v>
      </c>
      <c r="B52" s="469"/>
      <c r="C52" s="470">
        <f ca="1">C31+C51</f>
        <v>277311260</v>
      </c>
      <c r="D52" s="469"/>
      <c r="E52" s="469"/>
      <c r="F52" s="469"/>
      <c r="G52" s="471"/>
    </row>
    <row r="55" ht="15" spans="2:3">
      <c r="B55" s="472" t="s">
        <v>1324</v>
      </c>
      <c r="C55" s="473"/>
    </row>
    <row r="56" spans="2:3">
      <c r="B56" s="474" t="s">
        <v>1227</v>
      </c>
      <c r="C56" s="476">
        <f ca="1">1-C57</f>
        <v>0.127</v>
      </c>
    </row>
    <row r="57" spans="2:3">
      <c r="B57" s="474" t="s">
        <v>1228</v>
      </c>
      <c r="C57" s="475">
        <f ca="1">ROUND(C51/C52,3)</f>
        <v>0.873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96" customWidth="1"/>
    <col min="2" max="2" width="25.75" style="2379" customWidth="1"/>
    <col min="3" max="3" width="10.375" style="2380" customWidth="1"/>
    <col min="4" max="4" width="9.875" style="2379" customWidth="1"/>
    <col min="5" max="5" width="9.5" style="696" customWidth="1"/>
    <col min="6" max="6" width="10.125" style="2379" customWidth="1"/>
    <col min="7" max="7" width="10.75" style="2379" customWidth="1"/>
    <col min="8" max="8" width="10" style="2379" customWidth="1"/>
    <col min="9" max="11" width="9.5" style="2379" customWidth="1"/>
    <col min="12" max="12" width="9" style="2379" customWidth="1"/>
    <col min="13" max="13" width="10.5" style="2379" customWidth="1"/>
    <col min="14" max="254" width="9" style="2379" customWidth="1"/>
    <col min="255" max="16384" width="6.625" style="2379"/>
  </cols>
  <sheetData>
    <row r="1" ht="20.25" spans="1:11">
      <c r="A1" s="389" t="s">
        <v>1331</v>
      </c>
      <c r="B1" s="2196"/>
      <c r="C1" s="2381"/>
      <c r="D1" s="2382"/>
      <c r="E1" s="2383"/>
      <c r="F1" s="2383"/>
      <c r="G1" s="2384"/>
      <c r="H1" s="2383"/>
      <c r="I1" s="2383"/>
      <c r="J1" s="2383"/>
      <c r="K1" s="2452">
        <f>MATCH(C1,'数据-取费表'!A6:A16,0)+5</f>
        <v>7</v>
      </c>
    </row>
    <row r="2" ht="18" customHeight="1" spans="1:11">
      <c r="A2" s="393" t="s">
        <v>1230</v>
      </c>
      <c r="B2" s="397">
        <f ca="1">C32</f>
        <v>-1453</v>
      </c>
      <c r="C2" s="2385" t="s">
        <v>1332</v>
      </c>
      <c r="D2" s="2385"/>
      <c r="E2" s="2383"/>
      <c r="F2" s="2383"/>
      <c r="G2" s="2383"/>
      <c r="H2" s="2383"/>
      <c r="I2" s="2383"/>
      <c r="J2" s="2383"/>
      <c r="K2" s="2383"/>
    </row>
    <row r="3" ht="18" customHeight="1" spans="1:11">
      <c r="A3" s="396" t="s">
        <v>1232</v>
      </c>
      <c r="B3" s="397">
        <f ca="1">ROUND(B2*10000/IF(C1="",'数据-汇总表'!E3,INDIRECT("'数据-取费表'!K"&amp;$K$1)),0)</f>
        <v>-207</v>
      </c>
      <c r="C3" s="2385" t="s">
        <v>1333</v>
      </c>
      <c r="D3" s="2385"/>
      <c r="E3" s="2383"/>
      <c r="F3" s="2383"/>
      <c r="G3" s="2383"/>
      <c r="H3" s="2383"/>
      <c r="I3" s="2383"/>
      <c r="J3" s="2383"/>
      <c r="K3" s="2383"/>
    </row>
    <row r="4" s="2370" customFormat="1" ht="16.5" customHeight="1" spans="1:11">
      <c r="A4" s="2386" t="s">
        <v>1334</v>
      </c>
      <c r="B4" s="2387"/>
      <c r="C4" s="2388">
        <f>SUM(C8:K8)</f>
        <v>0</v>
      </c>
      <c r="D4" s="2387"/>
      <c r="E4" s="2387"/>
      <c r="F4" s="2387"/>
      <c r="G4" s="2387"/>
      <c r="H4" s="2387"/>
      <c r="I4" s="2387"/>
      <c r="J4" s="2387"/>
      <c r="K4" s="2453"/>
    </row>
    <row r="5" s="2371" customFormat="1" ht="15" spans="1:33">
      <c r="A5" s="2389" t="s">
        <v>1335</v>
      </c>
      <c r="B5" s="2390" t="s">
        <v>1336</v>
      </c>
      <c r="C5" s="2391"/>
      <c r="D5" s="2391"/>
      <c r="E5" s="2391"/>
      <c r="F5" s="2391"/>
      <c r="G5" s="2391"/>
      <c r="H5" s="2391"/>
      <c r="I5" s="2391"/>
      <c r="J5" s="2391"/>
      <c r="K5" s="2391"/>
      <c r="L5" s="2454"/>
      <c r="M5" s="2454"/>
      <c r="N5" s="2454"/>
      <c r="O5" s="2454"/>
      <c r="P5" s="2454"/>
      <c r="Q5" s="2454"/>
      <c r="R5" s="2454"/>
      <c r="S5" s="2454"/>
      <c r="T5" s="2454"/>
      <c r="U5" s="2454"/>
      <c r="V5" s="2454"/>
      <c r="W5" s="2454"/>
      <c r="X5" s="2454"/>
      <c r="Y5" s="2454"/>
      <c r="Z5" s="2454"/>
      <c r="AA5" s="2454"/>
      <c r="AB5" s="2454"/>
      <c r="AC5" s="2454"/>
      <c r="AD5" s="2454"/>
      <c r="AE5" s="2454"/>
      <c r="AF5" s="2454"/>
      <c r="AG5" s="2454"/>
    </row>
    <row r="6" s="2372" customFormat="1" ht="13.5" customHeight="1" spans="1:33">
      <c r="A6" s="2392" t="s">
        <v>939</v>
      </c>
      <c r="B6" s="2159" t="s">
        <v>1337</v>
      </c>
      <c r="C6" s="2393"/>
      <c r="D6" s="2393"/>
      <c r="E6" s="2393"/>
      <c r="F6" s="2393"/>
      <c r="G6" s="2393"/>
      <c r="H6" s="2393"/>
      <c r="I6" s="2393"/>
      <c r="J6" s="2393"/>
      <c r="K6" s="2455"/>
      <c r="L6" s="2456"/>
      <c r="M6" s="2456"/>
      <c r="N6" s="2456"/>
      <c r="O6" s="2456"/>
      <c r="P6" s="2456"/>
      <c r="Q6" s="2456"/>
      <c r="R6" s="2456"/>
      <c r="S6" s="2456"/>
      <c r="T6" s="2456"/>
      <c r="U6" s="2456"/>
      <c r="V6" s="2456"/>
      <c r="W6" s="2456"/>
      <c r="X6" s="2456"/>
      <c r="Y6" s="2456"/>
      <c r="Z6" s="2456"/>
      <c r="AA6" s="2456"/>
      <c r="AB6" s="2456"/>
      <c r="AC6" s="2456"/>
      <c r="AD6" s="2456"/>
      <c r="AE6" s="2456"/>
      <c r="AF6" s="2456"/>
      <c r="AG6" s="2456"/>
    </row>
    <row r="7" s="2372" customFormat="1" ht="13.5" customHeight="1" spans="1:33">
      <c r="A7" s="2392" t="s">
        <v>943</v>
      </c>
      <c r="B7" s="2159" t="s">
        <v>456</v>
      </c>
      <c r="C7" s="2394">
        <f>SUMIF('数据-汇总表'!$C19:$C33,假设开发法!C5,'数据-汇总表'!$E19:$E33)</f>
        <v>0</v>
      </c>
      <c r="D7" s="2394">
        <f>SUMIF('数据-汇总表'!$C19:$C33,假设开发法!D5,'数据-汇总表'!$E19:$E33)</f>
        <v>0</v>
      </c>
      <c r="E7" s="2394">
        <f>SUMIF('数据-汇总表'!$C19:$C33,假设开发法!E5,'数据-汇总表'!$E19:$E33)</f>
        <v>0</v>
      </c>
      <c r="F7" s="2394">
        <f>SUMIF('数据-汇总表'!$C19:$C33,假设开发法!F5,'数据-汇总表'!$E19:$E33)</f>
        <v>0</v>
      </c>
      <c r="G7" s="2394">
        <f>SUMIF('数据-汇总表'!$C19:$C33,假设开发法!G5,'数据-汇总表'!$E19:$E33)</f>
        <v>0</v>
      </c>
      <c r="H7" s="2394">
        <f>SUMIF('数据-汇总表'!$C19:$C33,假设开发法!H5,'数据-汇总表'!$E19:$E33)</f>
        <v>0</v>
      </c>
      <c r="I7" s="2394">
        <f>SUMIF('数据-汇总表'!$C19:$C33,假设开发法!I5,'数据-汇总表'!$E19:$E33)</f>
        <v>0</v>
      </c>
      <c r="J7" s="2394">
        <f>SUMIF('数据-汇总表'!$C19:$C33,假设开发法!J5,'数据-汇总表'!$E19:$E33)</f>
        <v>0</v>
      </c>
      <c r="K7" s="2457">
        <f>SUMIF('数据-汇总表'!$C19:$C33,假设开发法!K5,'数据-汇总表'!$E19:$E33)</f>
        <v>0</v>
      </c>
      <c r="L7" s="2456"/>
      <c r="M7" s="2456"/>
      <c r="N7" s="2456"/>
      <c r="O7" s="2456"/>
      <c r="P7" s="2456"/>
      <c r="Q7" s="2456"/>
      <c r="R7" s="2456"/>
      <c r="S7" s="2456"/>
      <c r="T7" s="2456"/>
      <c r="U7" s="2456"/>
      <c r="V7" s="2456"/>
      <c r="W7" s="2456"/>
      <c r="X7" s="2456"/>
      <c r="Y7" s="2456"/>
      <c r="Z7" s="2456"/>
      <c r="AA7" s="2456"/>
      <c r="AB7" s="2456"/>
      <c r="AC7" s="2456"/>
      <c r="AD7" s="2456"/>
      <c r="AE7" s="2456"/>
      <c r="AF7" s="2456"/>
      <c r="AG7" s="2456"/>
    </row>
    <row r="8" s="2372" customFormat="1" ht="13.5" customHeight="1" spans="1:33">
      <c r="A8" s="2395" t="s">
        <v>989</v>
      </c>
      <c r="B8" s="2396" t="s">
        <v>1338</v>
      </c>
      <c r="C8" s="2397"/>
      <c r="D8" s="2397"/>
      <c r="E8" s="2397"/>
      <c r="F8" s="2398"/>
      <c r="G8" s="2398"/>
      <c r="H8" s="2398"/>
      <c r="I8" s="2398"/>
      <c r="J8" s="2398"/>
      <c r="K8" s="2458"/>
      <c r="L8" s="2456"/>
      <c r="M8" s="2456"/>
      <c r="N8" s="2456"/>
      <c r="O8" s="2456"/>
      <c r="P8" s="2456"/>
      <c r="Q8" s="2456"/>
      <c r="R8" s="2456"/>
      <c r="S8" s="2456"/>
      <c r="T8" s="2456"/>
      <c r="U8" s="2456"/>
      <c r="V8" s="2456"/>
      <c r="W8" s="2456"/>
      <c r="X8" s="2456"/>
      <c r="Y8" s="2456"/>
      <c r="Z8" s="2456"/>
      <c r="AA8" s="2456"/>
      <c r="AB8" s="2456"/>
      <c r="AC8" s="2456"/>
      <c r="AD8" s="2456"/>
      <c r="AE8" s="2456"/>
      <c r="AF8" s="2456"/>
      <c r="AG8" s="2456"/>
    </row>
    <row r="9" s="2370" customFormat="1" ht="16.5" customHeight="1" spans="1:11">
      <c r="A9" s="2386" t="s">
        <v>1339</v>
      </c>
      <c r="B9" s="2387"/>
      <c r="C9" s="2387"/>
      <c r="D9" s="2387"/>
      <c r="E9" s="2387"/>
      <c r="F9" s="2387"/>
      <c r="G9" s="2387"/>
      <c r="H9" s="2387"/>
      <c r="I9" s="2387"/>
      <c r="J9" s="2387"/>
      <c r="K9" s="2453"/>
    </row>
    <row r="10" s="2373" customFormat="1" ht="13.5" customHeight="1" spans="1:11">
      <c r="A10" s="2389" t="s">
        <v>1335</v>
      </c>
      <c r="B10" s="2399" t="s">
        <v>1336</v>
      </c>
      <c r="C10" s="2400" t="s">
        <v>1340</v>
      </c>
      <c r="D10" s="2401" t="s">
        <v>1341</v>
      </c>
      <c r="E10" s="2401" t="s">
        <v>1342</v>
      </c>
      <c r="F10" s="2401" t="s">
        <v>1343</v>
      </c>
      <c r="G10" s="2399"/>
      <c r="H10" s="2402"/>
      <c r="I10" s="2402"/>
      <c r="J10" s="2402"/>
      <c r="K10" s="2459"/>
    </row>
    <row r="11" s="2374" customFormat="1" ht="13.5" customHeight="1" spans="1:11">
      <c r="A11" s="2403" t="s">
        <v>1144</v>
      </c>
      <c r="B11" s="2404" t="s">
        <v>1344</v>
      </c>
      <c r="C11" s="2405">
        <f ca="1">IF(C1="",'数据-取费表'!P16,INDIRECT("'数据-取费表'!p"&amp;$K$1)+INDIRECT("'数据-取费表'!ar"&amp;$K$1))</f>
        <v>0</v>
      </c>
      <c r="D11" s="2406"/>
      <c r="E11" s="2162"/>
      <c r="F11" s="2407">
        <f ca="1">1-IF('数据-取费表'!B24=0,1,IF(C1="",'数据-取费表'!N16,INDIRECT("'数据-取费表'!n"&amp;$K$1)))</f>
        <v>0</v>
      </c>
      <c r="G11" s="2399"/>
      <c r="H11" s="2402"/>
      <c r="I11" s="2402"/>
      <c r="J11" s="2402"/>
      <c r="K11" s="2459"/>
    </row>
    <row r="12" s="2374" customFormat="1" ht="13.5" customHeight="1" spans="1:11">
      <c r="A12" s="2403" t="s">
        <v>1151</v>
      </c>
      <c r="B12" s="2404" t="s">
        <v>1063</v>
      </c>
      <c r="C12" s="653">
        <f ca="1">ROUND(C11*F12,0)</f>
        <v>0</v>
      </c>
      <c r="D12" s="2406"/>
      <c r="E12" s="2162"/>
      <c r="F12" s="2407">
        <f>'数据-取费表'!B33</f>
        <v>0.05</v>
      </c>
      <c r="G12" s="2399" t="s">
        <v>1345</v>
      </c>
      <c r="H12" s="2402"/>
      <c r="I12" s="2402"/>
      <c r="J12" s="2402"/>
      <c r="K12" s="2459"/>
    </row>
    <row r="13" s="2374" customFormat="1" ht="13.5" customHeight="1" spans="1:11">
      <c r="A13" s="2403" t="s">
        <v>1177</v>
      </c>
      <c r="B13" s="2404" t="s">
        <v>1066</v>
      </c>
      <c r="C13" s="653">
        <f ca="1">ROUND(IF(C1="",SUMIF('数据-取费表'!C:C,"住宅",'数据-取费表'!P:P)*F13,IF(INDIRECT("'数据-取费表'!c"&amp;$K$1)="住宅",INDIRECT("'数据-取费表'!P"&amp;$K$1)*F13,0)),0)</f>
        <v>0</v>
      </c>
      <c r="D13" s="2408"/>
      <c r="E13" s="2162"/>
      <c r="F13" s="2407">
        <f>'数据-取费表'!B34</f>
        <v>0</v>
      </c>
      <c r="G13" s="2399" t="s">
        <v>1346</v>
      </c>
      <c r="H13" s="2402"/>
      <c r="I13" s="2402"/>
      <c r="J13" s="2402"/>
      <c r="K13" s="2459"/>
    </row>
    <row r="14" s="2375" customFormat="1" ht="13.5" customHeight="1" spans="1:33">
      <c r="A14" s="2403" t="s">
        <v>1347</v>
      </c>
      <c r="B14" s="2404" t="s">
        <v>1348</v>
      </c>
      <c r="C14" s="653">
        <f ca="1">ROUND(D14*E14*F11/10000,0)</f>
        <v>0</v>
      </c>
      <c r="D14" s="2408">
        <f ca="1">IF(C1="",'数据-汇总表'!E3,INDIRECT("'数据-取费表'!K"&amp;$K$1)+INDIRECT("'数据-取费表'!S"&amp;$K$1))</f>
        <v>70118.8</v>
      </c>
      <c r="E14" s="653">
        <f>'数据-取费表'!B35</f>
        <v>200</v>
      </c>
      <c r="F14" s="2409"/>
      <c r="G14" s="2399" t="s">
        <v>1349</v>
      </c>
      <c r="H14" s="2402"/>
      <c r="I14" s="2402"/>
      <c r="J14" s="2402"/>
      <c r="K14" s="2459"/>
      <c r="L14" s="2374"/>
      <c r="M14" s="2374"/>
      <c r="N14" s="2374"/>
      <c r="O14" s="2374"/>
      <c r="P14" s="2374"/>
      <c r="Q14" s="2374"/>
      <c r="R14" s="2374"/>
      <c r="S14" s="2374"/>
      <c r="T14" s="2374"/>
      <c r="U14" s="2374"/>
      <c r="V14" s="2374"/>
      <c r="W14" s="2374"/>
      <c r="X14" s="2374"/>
      <c r="Y14" s="2374"/>
      <c r="Z14" s="2374"/>
      <c r="AA14" s="2374"/>
      <c r="AB14" s="2374"/>
      <c r="AC14" s="2374"/>
      <c r="AD14" s="2374"/>
      <c r="AE14" s="2374"/>
      <c r="AF14" s="2374"/>
      <c r="AG14" s="2374"/>
    </row>
    <row r="15" s="2375" customFormat="1" ht="13.5" customHeight="1" spans="1:33">
      <c r="A15" s="2403" t="s">
        <v>1350</v>
      </c>
      <c r="B15" s="2404" t="s">
        <v>1078</v>
      </c>
      <c r="C15" s="2410">
        <f ca="1">ROUND(C11*F15,0)</f>
        <v>0</v>
      </c>
      <c r="D15" s="2411"/>
      <c r="E15" s="2410"/>
      <c r="F15" s="2407">
        <f>'数据-取费表'!B36</f>
        <v>0.02</v>
      </c>
      <c r="G15" s="2159" t="s">
        <v>1351</v>
      </c>
      <c r="H15" s="2274"/>
      <c r="I15" s="2274"/>
      <c r="J15" s="2274"/>
      <c r="K15" s="2275"/>
      <c r="L15" s="2374"/>
      <c r="M15" s="2374"/>
      <c r="N15" s="2374"/>
      <c r="O15" s="2374"/>
      <c r="P15" s="2374"/>
      <c r="Q15" s="2374"/>
      <c r="R15" s="2374"/>
      <c r="S15" s="2374"/>
      <c r="T15" s="2374"/>
      <c r="U15" s="2374"/>
      <c r="V15" s="2374"/>
      <c r="W15" s="2374"/>
      <c r="X15" s="2374"/>
      <c r="Y15" s="2374"/>
      <c r="Z15" s="2374"/>
      <c r="AA15" s="2374"/>
      <c r="AB15" s="2374"/>
      <c r="AC15" s="2374"/>
      <c r="AD15" s="2374"/>
      <c r="AE15" s="2374"/>
      <c r="AF15" s="2374"/>
      <c r="AG15" s="2374"/>
    </row>
    <row r="16" s="2375" customFormat="1" ht="13.5" customHeight="1" spans="1:33">
      <c r="A16" s="2403" t="s">
        <v>962</v>
      </c>
      <c r="B16" s="2404" t="s">
        <v>1352</v>
      </c>
      <c r="C16" s="2410">
        <f ca="1">SUM(C11:C15)</f>
        <v>0</v>
      </c>
      <c r="D16" s="2411"/>
      <c r="E16" s="2410"/>
      <c r="F16" s="2407"/>
      <c r="G16" s="2159"/>
      <c r="H16" s="2412"/>
      <c r="I16" s="2274"/>
      <c r="J16" s="2274"/>
      <c r="K16" s="2275"/>
      <c r="L16" s="2374"/>
      <c r="M16" s="2374"/>
      <c r="N16" s="2374"/>
      <c r="O16" s="2374"/>
      <c r="P16" s="2374"/>
      <c r="Q16" s="2374"/>
      <c r="R16" s="2374"/>
      <c r="S16" s="2374"/>
      <c r="T16" s="2374"/>
      <c r="U16" s="2374"/>
      <c r="V16" s="2374"/>
      <c r="W16" s="2374"/>
      <c r="X16" s="2374"/>
      <c r="Y16" s="2374"/>
      <c r="Z16" s="2374"/>
      <c r="AA16" s="2374"/>
      <c r="AB16" s="2374"/>
      <c r="AC16" s="2374"/>
      <c r="AD16" s="2374"/>
      <c r="AE16" s="2374"/>
      <c r="AF16" s="2374"/>
      <c r="AG16" s="2374"/>
    </row>
    <row r="17" s="2375" customFormat="1" ht="13.5" customHeight="1" spans="1:33">
      <c r="A17" s="2403" t="s">
        <v>966</v>
      </c>
      <c r="B17" s="2404" t="s">
        <v>1353</v>
      </c>
      <c r="C17" s="653">
        <f ca="1">ROUND(D17*E17/10000,0)</f>
        <v>0</v>
      </c>
      <c r="D17" s="2408">
        <f ca="1">D14</f>
        <v>70118.8</v>
      </c>
      <c r="E17" s="653">
        <f>'数据-取费表'!B32</f>
        <v>0</v>
      </c>
      <c r="F17" s="2411"/>
      <c r="G17" s="2159" t="s">
        <v>1354</v>
      </c>
      <c r="H17" s="2412"/>
      <c r="I17" s="2274"/>
      <c r="J17" s="2274"/>
      <c r="K17" s="2275"/>
      <c r="L17" s="2374"/>
      <c r="M17" s="2374"/>
      <c r="N17" s="2374"/>
      <c r="O17" s="2374"/>
      <c r="P17" s="2374"/>
      <c r="Q17" s="2374"/>
      <c r="R17" s="2374"/>
      <c r="S17" s="2374"/>
      <c r="T17" s="2374"/>
      <c r="U17" s="2374"/>
      <c r="V17" s="2374"/>
      <c r="W17" s="2374"/>
      <c r="X17" s="2374"/>
      <c r="Y17" s="2374"/>
      <c r="Z17" s="2374"/>
      <c r="AA17" s="2374"/>
      <c r="AB17" s="2374"/>
      <c r="AC17" s="2374"/>
      <c r="AD17" s="2374"/>
      <c r="AE17" s="2374"/>
      <c r="AF17" s="2374"/>
      <c r="AG17" s="2374"/>
    </row>
    <row r="18" s="2374" customFormat="1" ht="13.5" customHeight="1" spans="1:11">
      <c r="A18" s="2403" t="s">
        <v>1355</v>
      </c>
      <c r="B18" s="2404" t="s">
        <v>1356</v>
      </c>
      <c r="C18" s="653">
        <f ca="1">C19+C20-IF(C1="",'数据-取费表'!B29,IF(G18="已全部缴纳",C19+C20,H18))</f>
        <v>1332</v>
      </c>
      <c r="D18" s="2408"/>
      <c r="E18" s="653"/>
      <c r="F18" s="2409"/>
      <c r="G18" s="2413"/>
      <c r="H18" s="2414"/>
      <c r="I18" s="2460" t="s">
        <v>1357</v>
      </c>
      <c r="J18" s="2274"/>
      <c r="K18" s="2275"/>
    </row>
    <row r="19" s="2374" customFormat="1" ht="13.5" customHeight="1" spans="1:11">
      <c r="A19" s="2403" t="s">
        <v>1144</v>
      </c>
      <c r="B19" s="2404" t="s">
        <v>443</v>
      </c>
      <c r="C19" s="653">
        <f ca="1">ROUND(D19*E19/10000,0)</f>
        <v>0</v>
      </c>
      <c r="D19" s="2408">
        <f ca="1">IF(C1="",'数据-汇总表'!E5,IF(INDIRECT("'数据-取费表'!c"&amp;$K$1)="住宅",INDIRECT("'数据-取费表'!k"&amp;$K$1),0))</f>
        <v>0</v>
      </c>
      <c r="E19" s="653">
        <f>'数据-取费表'!B27</f>
        <v>150</v>
      </c>
      <c r="F19" s="2409"/>
      <c r="G19" s="2273"/>
      <c r="H19" s="2415"/>
      <c r="I19" s="2416"/>
      <c r="J19" s="2416"/>
      <c r="K19" s="2461"/>
    </row>
    <row r="20" s="2374" customFormat="1" ht="13.5" customHeight="1" spans="1:11">
      <c r="A20" s="2403" t="s">
        <v>1151</v>
      </c>
      <c r="B20" s="2404" t="s">
        <v>1358</v>
      </c>
      <c r="C20" s="653">
        <f ca="1">ROUND(D20*E20/10000,0)</f>
        <v>1332</v>
      </c>
      <c r="D20" s="2408">
        <f ca="1">IF(C1="",'数据-汇总表'!E6,IF(INDIRECT("'数据-取费表'!c"&amp;$K$1)="住宅",INDIRECT("'数据-取费表'!s"&amp;$K$1),INDIRECT("'数据-取费表'!k"&amp;$K$1)+INDIRECT("'数据-取费表'!s"&amp;$K$1)))</f>
        <v>70118.8</v>
      </c>
      <c r="E20" s="653">
        <f>'数据-取费表'!B28</f>
        <v>190</v>
      </c>
      <c r="F20" s="2409"/>
      <c r="G20" s="2273"/>
      <c r="H20" s="2416"/>
      <c r="I20" s="2416"/>
      <c r="J20" s="2416"/>
      <c r="K20" s="2461"/>
    </row>
    <row r="21" s="2374" customFormat="1" ht="13.5" customHeight="1" spans="1:11">
      <c r="A21" s="2392" t="s">
        <v>939</v>
      </c>
      <c r="B21" s="2417" t="s">
        <v>1359</v>
      </c>
      <c r="C21" s="2418">
        <f ca="1">C16+C17+C18</f>
        <v>1332</v>
      </c>
      <c r="D21" s="2419"/>
      <c r="E21" s="2420"/>
      <c r="F21" s="2420"/>
      <c r="G21" s="2159" t="s">
        <v>1360</v>
      </c>
      <c r="H21" s="2274"/>
      <c r="I21" s="2274"/>
      <c r="J21" s="2274"/>
      <c r="K21" s="2275"/>
    </row>
    <row r="22" s="2374" customFormat="1" ht="13.5" customHeight="1" spans="1:11">
      <c r="A22" s="2392" t="s">
        <v>943</v>
      </c>
      <c r="B22" s="2417" t="s">
        <v>1361</v>
      </c>
      <c r="C22" s="2418">
        <f ca="1">ROUND(C21*F22,0)</f>
        <v>27</v>
      </c>
      <c r="D22" s="2420"/>
      <c r="E22" s="2420"/>
      <c r="F22" s="2421">
        <f>'数据-取费表'!B37</f>
        <v>0.02</v>
      </c>
      <c r="G22" s="2399" t="s">
        <v>1362</v>
      </c>
      <c r="H22" s="2402"/>
      <c r="I22" s="2402"/>
      <c r="J22" s="2402"/>
      <c r="K22" s="2459"/>
    </row>
    <row r="23" s="2374" customFormat="1" ht="13.5" customHeight="1" spans="1:11">
      <c r="A23" s="2392" t="s">
        <v>989</v>
      </c>
      <c r="B23" s="2417" t="s">
        <v>1363</v>
      </c>
      <c r="C23" s="2418">
        <f ca="1">ROUND(C4*F23*F11,0)</f>
        <v>0</v>
      </c>
      <c r="D23" s="2420"/>
      <c r="E23" s="2420"/>
      <c r="F23" s="2421">
        <f>'数据-取费表'!B38</f>
        <v>0.02</v>
      </c>
      <c r="G23" s="2399" t="s">
        <v>1364</v>
      </c>
      <c r="H23" s="2402"/>
      <c r="I23" s="2402"/>
      <c r="J23" s="2402"/>
      <c r="K23" s="2459"/>
    </row>
    <row r="24" s="2374" customFormat="1" ht="13.5" customHeight="1" spans="1:11">
      <c r="A24" s="2392" t="s">
        <v>992</v>
      </c>
      <c r="B24" s="2417" t="s">
        <v>1365</v>
      </c>
      <c r="C24" s="2422">
        <f>ROUND(F24/(1+'数据-取费表'!C42),4)</f>
        <v>0.0288</v>
      </c>
      <c r="D24" s="2420" t="s">
        <v>1366</v>
      </c>
      <c r="E24" s="2420"/>
      <c r="F24" s="2421">
        <f>IF(项目基本情况!B8="出让",0,'数据-取费表'!B48+'数据-取费表'!B49)</f>
        <v>0.0302</v>
      </c>
      <c r="G24" s="2399" t="s">
        <v>1367</v>
      </c>
      <c r="H24" s="2423"/>
      <c r="I24" s="2423"/>
      <c r="J24" s="2423"/>
      <c r="K24" s="2462"/>
    </row>
    <row r="25" s="2374" customFormat="1" ht="13.5" customHeight="1" spans="1:11">
      <c r="A25" s="2392" t="s">
        <v>996</v>
      </c>
      <c r="B25" s="2419" t="s">
        <v>1368</v>
      </c>
      <c r="C25" s="2424">
        <f ca="1">C27</f>
        <v>0</v>
      </c>
      <c r="D25" s="2422">
        <f ca="1">C26</f>
        <v>0</v>
      </c>
      <c r="E25" s="2425" t="s">
        <v>1366</v>
      </c>
      <c r="F25" s="2426">
        <f ca="1">'数据-取费表'!B40</f>
        <v>0.0335</v>
      </c>
      <c r="G25" s="2159" t="str">
        <f>IF('数据-取费表'!B22&lt;=1,"单利计息。","复利计息。")&amp;"后续开发成本、管理费用及销售费用产生的利息。"</f>
        <v>复利计息。后续开发成本、管理费用及销售费用产生的利息。</v>
      </c>
      <c r="H25" s="2423"/>
      <c r="I25" s="2423"/>
      <c r="J25" s="2423"/>
      <c r="K25" s="2462"/>
    </row>
    <row r="26" s="2376" customFormat="1" ht="13.5" customHeight="1" spans="1:11">
      <c r="A26" s="2403" t="s">
        <v>962</v>
      </c>
      <c r="B26" s="2427" t="s">
        <v>1369</v>
      </c>
      <c r="C26" s="2428">
        <f ca="1">ROUND(IF('数据-取费表'!B22&lt;=1,(1+C24)*F25*'数据-取费表'!B24,(1+C24)*(POWER((1+F25),'数据-取费表'!B24)-1)),4)</f>
        <v>0</v>
      </c>
      <c r="D26" s="2429"/>
      <c r="E26" s="2430"/>
      <c r="F26" s="2431"/>
      <c r="G26" s="2432" t="str">
        <f>IF('数据-取费表'!B22&lt;=1,"（(1)+取得税费率/(1+5%)）×年利率×建设期","（(1)+取得税费率）/(1+5%)×((1+年利率)^建设期-1)")</f>
        <v>（(1)+取得税费率）/(1+5%)×((1+年利率)^建设期-1)</v>
      </c>
      <c r="H26" s="2274"/>
      <c r="I26" s="2274"/>
      <c r="J26" s="2274"/>
      <c r="K26" s="2275"/>
    </row>
    <row r="27" s="2376" customFormat="1" ht="13.5" customHeight="1" spans="1:11">
      <c r="A27" s="2403" t="s">
        <v>966</v>
      </c>
      <c r="B27" s="2427" t="s">
        <v>1370</v>
      </c>
      <c r="C27" s="2433">
        <f ca="1">ROUND(IF('数据-取费表'!B22&lt;=1,(C21+C22+C23)*F25*'数据-取费表'!B24/2,(C21+C22+C23)*(POWER((1+F25),'数据-取费表'!B24/2)-1)),0)</f>
        <v>0</v>
      </c>
      <c r="D27" s="2429"/>
      <c r="E27" s="2430"/>
      <c r="F27" s="2431"/>
      <c r="G27" s="2432" t="str">
        <f>IF('数据-取费表'!B22&lt;=1,"（1）-（3）项×年利率×建设期÷2","（1）-（3）项×((1+年利率)^(建设期÷2)-1)")</f>
        <v>（1）-（3）项×((1+年利率)^(建设期÷2)-1)</v>
      </c>
      <c r="H27" s="2274"/>
      <c r="I27" s="2274"/>
      <c r="J27" s="2274"/>
      <c r="K27" s="2275"/>
    </row>
    <row r="28" s="2377" customFormat="1" ht="13.5" customHeight="1" spans="1:11">
      <c r="A28" s="2392" t="s">
        <v>997</v>
      </c>
      <c r="B28" s="2434" t="s">
        <v>1371</v>
      </c>
      <c r="C28" s="2435">
        <f ca="1">C30</f>
        <v>136</v>
      </c>
      <c r="D28" s="2422">
        <f ca="1">C29</f>
        <v>0</v>
      </c>
      <c r="E28" s="2425" t="s">
        <v>1366</v>
      </c>
      <c r="F28" s="996">
        <f ca="1">IF(C1="",'数据-取费表'!Q16,INDIRECT("'数据-取费表'!q"&amp;$K$1))</f>
        <v>0.1</v>
      </c>
      <c r="G28" s="2436"/>
      <c r="H28" s="2423"/>
      <c r="I28" s="2423"/>
      <c r="J28" s="2423"/>
      <c r="K28" s="2462"/>
    </row>
    <row r="29" s="2378" customFormat="1" ht="13.5" customHeight="1" spans="1:11">
      <c r="A29" s="2403" t="s">
        <v>962</v>
      </c>
      <c r="B29" s="2437" t="s">
        <v>1372</v>
      </c>
      <c r="C29" s="2429">
        <f ca="1">ROUND((1+C24)*F28*'数据-取费表'!B24/'数据-取费表'!B20,4)</f>
        <v>0</v>
      </c>
      <c r="D29" s="2429"/>
      <c r="E29" s="2430"/>
      <c r="F29" s="2438"/>
      <c r="G29" s="2159" t="s">
        <v>1373</v>
      </c>
      <c r="H29" s="2274"/>
      <c r="I29" s="2274"/>
      <c r="J29" s="2274"/>
      <c r="K29" s="2275"/>
    </row>
    <row r="30" s="2378" customFormat="1" ht="13.5" customHeight="1" spans="1:11">
      <c r="A30" s="2403" t="s">
        <v>966</v>
      </c>
      <c r="B30" s="2437" t="s">
        <v>1374</v>
      </c>
      <c r="C30" s="2439">
        <f ca="1">ROUND((C21+C22+C23)*F28,0)</f>
        <v>136</v>
      </c>
      <c r="D30" s="2429"/>
      <c r="E30" s="2430"/>
      <c r="F30" s="2438"/>
      <c r="G30" s="2159"/>
      <c r="H30" s="2274"/>
      <c r="I30" s="2274"/>
      <c r="J30" s="2274"/>
      <c r="K30" s="2275"/>
    </row>
    <row r="31" s="2374" customFormat="1" ht="13.5" customHeight="1" spans="1:11">
      <c r="A31" s="2440" t="s">
        <v>1123</v>
      </c>
      <c r="B31" s="2441" t="s">
        <v>1375</v>
      </c>
      <c r="C31" s="2442">
        <f>ROUND(C4*F31/(1+'数据-取费表'!C42),0)</f>
        <v>0</v>
      </c>
      <c r="D31" s="2443"/>
      <c r="E31" s="2444"/>
      <c r="F31" s="2445">
        <f>'数据-取费表'!B41</f>
        <v>0.055</v>
      </c>
      <c r="G31" s="2446" t="s">
        <v>1376</v>
      </c>
      <c r="H31" s="2447"/>
      <c r="I31" s="2447"/>
      <c r="J31" s="2447"/>
      <c r="K31" s="2463"/>
    </row>
    <row r="32" s="2373" customFormat="1" ht="13.5" customHeight="1" spans="1:11">
      <c r="A32" s="2448" t="s">
        <v>1377</v>
      </c>
      <c r="B32" s="2449"/>
      <c r="C32" s="2450">
        <f ca="1">ROUND((C4-C21-C22-C23-C25-C28-C31)/(1+C24+D25+D28),0)</f>
        <v>-1453</v>
      </c>
      <c r="D32" s="2449"/>
      <c r="E32" s="2449"/>
      <c r="F32" s="2449"/>
      <c r="G32" s="2451" t="s">
        <v>1378</v>
      </c>
      <c r="H32" s="2449"/>
      <c r="I32" s="2449"/>
      <c r="J32" s="2449"/>
      <c r="K32" s="246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S33" sqref="S33"/>
    </sheetView>
  </sheetViews>
  <sheetFormatPr defaultColWidth="9" defaultRowHeight="12.75"/>
  <cols>
    <col min="1" max="1" width="9" style="385" customWidth="1"/>
    <col min="2" max="2" width="20.625" style="589" customWidth="1"/>
    <col min="3" max="3" width="11.875" style="58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85" customWidth="1"/>
    <col min="12" max="12" width="16.375" style="385" customWidth="1"/>
    <col min="13" max="13" width="13" style="385" customWidth="1"/>
    <col min="14" max="14" width="13.75" style="1333" customWidth="1"/>
    <col min="15" max="15" width="5.125" style="1333" customWidth="1"/>
    <col min="16" max="16" width="25.75" style="1333" customWidth="1"/>
    <col min="17" max="17" width="13.75" style="1333" customWidth="1"/>
    <col min="18" max="18" width="20.5" style="1333" customWidth="1"/>
    <col min="19" max="19" width="13.25" style="1333" customWidth="1"/>
    <col min="20" max="37" width="9" style="1333"/>
    <col min="38" max="16384" width="9" style="385"/>
  </cols>
  <sheetData>
    <row r="1" s="2083" customFormat="1" ht="20.25" spans="1:37">
      <c r="A1" s="2086" t="s">
        <v>1029</v>
      </c>
      <c r="B1" s="984"/>
      <c r="C1" s="2087"/>
      <c r="D1" s="2088" t="s">
        <v>124</v>
      </c>
      <c r="E1" s="2089" t="s">
        <v>1030</v>
      </c>
      <c r="F1" s="2090">
        <f ca="1">J53</f>
        <v>0</v>
      </c>
      <c r="G1" s="2091">
        <f>MATCH(C1,'数据-取费表'!A6:A16,0)+5</f>
        <v>7</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1031</v>
      </c>
      <c r="B2" s="2093" t="e">
        <f ca="1">ROUND(D2/10000,4)</f>
        <v>#DIV/0!</v>
      </c>
      <c r="C2" s="2094" t="s">
        <v>1032</v>
      </c>
      <c r="D2" s="2095" t="e">
        <f ca="1">C40+J29+L46</f>
        <v>#DIV/0!</v>
      </c>
      <c r="E2" s="2096" t="s">
        <v>1379</v>
      </c>
      <c r="F2" s="2097"/>
      <c r="G2" s="2098"/>
      <c r="H2" s="2099"/>
      <c r="I2" s="2099"/>
      <c r="J2" s="2099"/>
      <c r="K2" s="2261"/>
      <c r="L2" s="2099"/>
      <c r="M2" s="2099"/>
    </row>
    <row r="3" ht="18" customHeight="1" spans="1:13">
      <c r="A3" s="2100" t="s">
        <v>1033</v>
      </c>
      <c r="B3" s="2101">
        <f ca="1">IF(ISERROR(D2/F43),0,ROUND(D2/F43,0))</f>
        <v>0</v>
      </c>
      <c r="C3" s="2094" t="s">
        <v>1034</v>
      </c>
      <c r="D3" s="2094"/>
      <c r="E3" s="2096"/>
      <c r="F3" s="2097"/>
      <c r="G3" s="2098"/>
      <c r="H3" s="2102" t="s">
        <v>1035</v>
      </c>
      <c r="I3" s="2262"/>
      <c r="J3" s="2262"/>
      <c r="K3" s="2263"/>
      <c r="L3" s="2262"/>
      <c r="M3" s="2262"/>
    </row>
    <row r="4" ht="18" customHeight="1" spans="1:13">
      <c r="A4" s="2103" t="s">
        <v>1036</v>
      </c>
      <c r="B4" s="2104" t="s">
        <v>1037</v>
      </c>
      <c r="C4" s="2104" t="s">
        <v>1038</v>
      </c>
      <c r="D4" s="2104" t="s">
        <v>1039</v>
      </c>
      <c r="E4" s="2105" t="s">
        <v>1040</v>
      </c>
      <c r="F4" s="2106"/>
      <c r="G4" s="1333"/>
      <c r="H4" s="2103" t="s">
        <v>1036</v>
      </c>
      <c r="I4" s="2104" t="s">
        <v>1037</v>
      </c>
      <c r="J4" s="2104" t="s">
        <v>1038</v>
      </c>
      <c r="K4" s="2104" t="s">
        <v>1039</v>
      </c>
      <c r="L4" s="2105" t="s">
        <v>1040</v>
      </c>
      <c r="M4" s="2106"/>
    </row>
    <row r="5" ht="18" customHeight="1" spans="1:13">
      <c r="A5" s="2107">
        <v>1</v>
      </c>
      <c r="B5" s="2108" t="s">
        <v>1041</v>
      </c>
      <c r="C5" s="2109">
        <f ca="1">C6+C10+C12</f>
        <v>0</v>
      </c>
      <c r="D5" s="2110" t="s">
        <v>1042</v>
      </c>
      <c r="E5" s="2111"/>
      <c r="F5" s="2112"/>
      <c r="G5" s="1333"/>
      <c r="H5" s="2107">
        <v>1</v>
      </c>
      <c r="I5" s="2108" t="s">
        <v>1041</v>
      </c>
      <c r="J5" s="2109">
        <f ca="1">J6+J10+J12</f>
        <v>0</v>
      </c>
      <c r="K5" s="2110" t="s">
        <v>1042</v>
      </c>
      <c r="L5" s="2111"/>
      <c r="M5" s="2112"/>
    </row>
    <row r="6" ht="18" customHeight="1" spans="1:13">
      <c r="A6" s="2113" t="s">
        <v>939</v>
      </c>
      <c r="B6" s="2114" t="s">
        <v>1043</v>
      </c>
      <c r="C6" s="2115">
        <f ca="1">ROUND(F6*F8*F7*(1-F9),0)</f>
        <v>0</v>
      </c>
      <c r="D6" s="2116" t="s">
        <v>1380</v>
      </c>
      <c r="E6" s="2117" t="s">
        <v>1045</v>
      </c>
      <c r="F6" s="2118">
        <f ca="1">INDIRECT("'数据-取费表'!u"&amp;$G$1)</f>
        <v>0</v>
      </c>
      <c r="G6" s="1333"/>
      <c r="H6" s="2113" t="s">
        <v>939</v>
      </c>
      <c r="I6" s="2114" t="s">
        <v>1043</v>
      </c>
      <c r="J6" s="2191">
        <f ca="1">ROUND(M6*M8*M7*(1-M9),0)</f>
        <v>0</v>
      </c>
      <c r="K6" s="2264" t="s">
        <v>1381</v>
      </c>
      <c r="L6" s="2117" t="s">
        <v>1045</v>
      </c>
      <c r="M6" s="2118">
        <f ca="1">INDIRECT("'数据-取费表'!z"&amp;$G$1)</f>
        <v>0</v>
      </c>
    </row>
    <row r="7" ht="18" customHeight="1" spans="1:13">
      <c r="A7" s="2119"/>
      <c r="B7" s="2120"/>
      <c r="C7" s="2121"/>
      <c r="D7" s="2122"/>
      <c r="E7" s="2123" t="s">
        <v>1047</v>
      </c>
      <c r="F7" s="2118">
        <f ca="1">IF(INDIRECT("'数据-取费表'!ah"&amp;$G$1)="",INDIRECT("'数据-取费表'!k"&amp;$G$1),INDIRECT("'数据-取费表'!ah"&amp;$G$1))</f>
        <v>0</v>
      </c>
      <c r="G7" s="1333"/>
      <c r="H7" s="2124"/>
      <c r="I7" s="2120"/>
      <c r="J7" s="2125"/>
      <c r="K7" s="2122"/>
      <c r="L7" s="2117" t="s">
        <v>1047</v>
      </c>
      <c r="M7" s="2118">
        <f ca="1">F7</f>
        <v>0</v>
      </c>
    </row>
    <row r="8" ht="18" customHeight="1" spans="1:13">
      <c r="A8" s="2124"/>
      <c r="B8" s="2120"/>
      <c r="C8" s="2125"/>
      <c r="D8" s="2122"/>
      <c r="E8" s="2117" t="s">
        <v>1048</v>
      </c>
      <c r="F8" s="2118">
        <f ca="1">INDIRECT("'数据-取费表'!ai"&amp;$G$1)</f>
        <v>0</v>
      </c>
      <c r="G8" s="1333"/>
      <c r="H8" s="2124"/>
      <c r="I8" s="2120"/>
      <c r="J8" s="2125"/>
      <c r="K8" s="2122"/>
      <c r="L8" s="2117" t="s">
        <v>1048</v>
      </c>
      <c r="M8" s="2118">
        <f ca="1">INDIRECT("'数据-取费表'!ai"&amp;$G$1)</f>
        <v>0</v>
      </c>
    </row>
    <row r="9" ht="18" customHeight="1" spans="1:13">
      <c r="A9" s="2124"/>
      <c r="B9" s="2126"/>
      <c r="C9" s="2125"/>
      <c r="D9" s="2122"/>
      <c r="E9" s="2117" t="s">
        <v>1049</v>
      </c>
      <c r="F9" s="2127">
        <f ca="1">INDIRECT("'数据-取费表'!w"&amp;$G$1)</f>
        <v>0</v>
      </c>
      <c r="G9" s="1333"/>
      <c r="H9" s="2124"/>
      <c r="I9" s="2126"/>
      <c r="J9" s="2125"/>
      <c r="K9" s="2122"/>
      <c r="L9" s="2130" t="s">
        <v>1049</v>
      </c>
      <c r="M9" s="2135">
        <f ca="1">INDIRECT("'数据-取费表'!ab"&amp;$G$1)</f>
        <v>0</v>
      </c>
    </row>
    <row r="10" ht="18" customHeight="1" spans="1:13">
      <c r="A10" s="2113" t="s">
        <v>943</v>
      </c>
      <c r="B10" s="2128" t="s">
        <v>1050</v>
      </c>
      <c r="C10" s="652">
        <f ca="1">ROUND(IF(F10="押一",C6/12*F11,IF(F10="押二",C6/12*2*F11,IF(F10="押三",C6/12*3*F11,C11*F11))),0)</f>
        <v>0</v>
      </c>
      <c r="D10" s="2129" t="s">
        <v>1051</v>
      </c>
      <c r="E10" s="2130" t="s">
        <v>1052</v>
      </c>
      <c r="F10" s="2131"/>
      <c r="G10" s="1333"/>
      <c r="H10" s="2113" t="s">
        <v>943</v>
      </c>
      <c r="I10" s="2128" t="s">
        <v>1050</v>
      </c>
      <c r="J10" s="2191">
        <f ca="1">ROUND(IF(M10="押一",J6/12*M11,IF(M10="押二",J6/12*2*M11,IF(M10="押三",J6/12*3*M11,J11*M11))),0)</f>
        <v>0</v>
      </c>
      <c r="K10" s="2265" t="s">
        <v>1382</v>
      </c>
      <c r="L10" s="2130" t="s">
        <v>1052</v>
      </c>
      <c r="M10" s="2131"/>
    </row>
    <row r="11" ht="18" customHeight="1" spans="1:13">
      <c r="A11" s="2132"/>
      <c r="B11" s="2133" t="s">
        <v>1383</v>
      </c>
      <c r="C11" s="2134"/>
      <c r="D11" s="2122"/>
      <c r="E11" s="2130" t="s">
        <v>1055</v>
      </c>
      <c r="F11" s="2135">
        <f ca="1">'数据-取费表'!B39</f>
        <v>0.015</v>
      </c>
      <c r="G11" s="1333"/>
      <c r="H11" s="2136"/>
      <c r="I11" s="2133" t="s">
        <v>1384</v>
      </c>
      <c r="J11" s="2134"/>
      <c r="K11" s="2266"/>
      <c r="L11" s="2130" t="s">
        <v>1055</v>
      </c>
      <c r="M11" s="2267">
        <f ca="1">'数据-取费表'!B39</f>
        <v>0.015</v>
      </c>
    </row>
    <row r="12" ht="18" customHeight="1" spans="1:13">
      <c r="A12" s="2137" t="s">
        <v>989</v>
      </c>
      <c r="B12" s="2138" t="s">
        <v>1056</v>
      </c>
      <c r="C12" s="2139"/>
      <c r="D12" s="2140"/>
      <c r="E12" s="2141"/>
      <c r="F12" s="2142"/>
      <c r="G12" s="1333"/>
      <c r="H12" s="2137" t="s">
        <v>989</v>
      </c>
      <c r="I12" s="2138" t="s">
        <v>1056</v>
      </c>
      <c r="J12" s="2139"/>
      <c r="K12" s="2268"/>
      <c r="L12" s="2141"/>
      <c r="M12" s="2269"/>
    </row>
    <row r="13" ht="18" customHeight="1" spans="1:13">
      <c r="A13" s="2143">
        <v>2</v>
      </c>
      <c r="B13" s="2144" t="s">
        <v>1057</v>
      </c>
      <c r="C13" s="2145">
        <f ca="1">ROUND(C29*F13,0)</f>
        <v>0</v>
      </c>
      <c r="D13" s="2146" t="s">
        <v>1058</v>
      </c>
      <c r="E13" s="2146" t="s">
        <v>1059</v>
      </c>
      <c r="F13" s="2147">
        <f ca="1">INDIRECT("'数据-取费表'!y"&amp;$G$1)</f>
        <v>0</v>
      </c>
      <c r="G13" s="1333"/>
      <c r="H13" s="2143">
        <v>2</v>
      </c>
      <c r="I13" s="2144" t="s">
        <v>1057</v>
      </c>
      <c r="J13" s="2270">
        <f ca="1">ROUND(J14*J15,0)</f>
        <v>0</v>
      </c>
      <c r="K13" s="2169" t="s">
        <v>1058</v>
      </c>
      <c r="L13" s="2271"/>
      <c r="M13" s="2272"/>
    </row>
    <row r="14" ht="18" customHeight="1" spans="1:13">
      <c r="A14" s="2148" t="s">
        <v>962</v>
      </c>
      <c r="B14" s="2117" t="s">
        <v>1060</v>
      </c>
      <c r="C14" s="2149">
        <f ca="1">ROUND(INDIRECT("'数据-取费表'!l"&amp;$G$1)*F43+'数据-取费表'!L14*INDIRECT("'数据-取费表'!S"&amp;$G$1),0)</f>
        <v>0</v>
      </c>
      <c r="D14" s="2150" t="s">
        <v>1061</v>
      </c>
      <c r="E14" s="2151"/>
      <c r="F14" s="2152"/>
      <c r="G14" s="1333"/>
      <c r="H14" s="2148" t="s">
        <v>939</v>
      </c>
      <c r="I14" s="2117" t="s">
        <v>1062</v>
      </c>
      <c r="J14" s="653">
        <f ca="1">C29</f>
        <v>0</v>
      </c>
      <c r="K14" s="2273"/>
      <c r="L14" s="2274"/>
      <c r="M14" s="2275"/>
    </row>
    <row r="15" s="2084" customFormat="1" ht="18" customHeight="1" spans="1:37">
      <c r="A15" s="2148" t="s">
        <v>966</v>
      </c>
      <c r="B15" s="2117" t="s">
        <v>1063</v>
      </c>
      <c r="C15" s="653">
        <f ca="1">ROUND(C14*F15,0)</f>
        <v>0</v>
      </c>
      <c r="D15" s="2153" t="s">
        <v>1064</v>
      </c>
      <c r="E15" s="2153" t="s">
        <v>1065</v>
      </c>
      <c r="F15" s="2154">
        <f>'数据-取费表'!B33</f>
        <v>0.05</v>
      </c>
      <c r="G15" s="2155"/>
      <c r="H15" s="2156" t="s">
        <v>943</v>
      </c>
      <c r="I15" s="2141" t="s">
        <v>1059</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969</v>
      </c>
      <c r="B16" s="2117" t="s">
        <v>1066</v>
      </c>
      <c r="C16" s="653">
        <f ca="1">ROUND(INDIRECT("'数据-取费表'!l"&amp;$G$1)*F43*F16,0)</f>
        <v>0</v>
      </c>
      <c r="D16" s="2117" t="s">
        <v>1064</v>
      </c>
      <c r="E16" s="2117" t="s">
        <v>1065</v>
      </c>
      <c r="F16" s="2157">
        <f ca="1">IF(INDIRECT("'数据-取费表'!c"&amp;$G$1)="住宅",'数据-取费表'!B34,0)</f>
        <v>0</v>
      </c>
      <c r="G16" s="1333"/>
      <c r="H16" s="2143" t="s">
        <v>1067</v>
      </c>
      <c r="I16" s="2144" t="s">
        <v>1068</v>
      </c>
      <c r="J16" s="2145">
        <f ca="1">ROUND(J17+J22+J23+J24,0)</f>
        <v>0</v>
      </c>
      <c r="K16" s="2169" t="s">
        <v>1069</v>
      </c>
      <c r="L16" s="2170"/>
      <c r="M16" s="2112"/>
    </row>
    <row r="17" s="2084" customFormat="1" ht="18" customHeight="1" spans="1:37">
      <c r="A17" s="2148" t="s">
        <v>1070</v>
      </c>
      <c r="B17" s="2117" t="s">
        <v>1071</v>
      </c>
      <c r="C17" s="653">
        <f ca="1">ROUND(F17*(F43+INDIRECT("'数据-取费表'!S"&amp;$G$1)),0)</f>
        <v>0</v>
      </c>
      <c r="D17" s="2117" t="s">
        <v>1072</v>
      </c>
      <c r="E17" s="2117" t="s">
        <v>1073</v>
      </c>
      <c r="F17" s="2158">
        <f>'数据-取费表'!B35</f>
        <v>200</v>
      </c>
      <c r="G17" s="2155"/>
      <c r="H17" s="2148" t="s">
        <v>939</v>
      </c>
      <c r="I17" s="2117" t="s">
        <v>1074</v>
      </c>
      <c r="J17" s="2172">
        <f ca="1">ROUND(IF(AND(项目基本情况!B11="自然人",项目基本情况!B10="北京市"),J6*M17/(1+'数据-取费表'!C42),J18+J19+J20),0)</f>
        <v>0</v>
      </c>
      <c r="K17" s="2150" t="s">
        <v>1075</v>
      </c>
      <c r="L17" s="2173" t="s">
        <v>1076</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1077</v>
      </c>
      <c r="B18" s="2117" t="s">
        <v>1078</v>
      </c>
      <c r="C18" s="653">
        <f ca="1">ROUND(C14*F18,0)</f>
        <v>0</v>
      </c>
      <c r="D18" s="2117" t="s">
        <v>1064</v>
      </c>
      <c r="E18" s="2117" t="s">
        <v>1065</v>
      </c>
      <c r="F18" s="2157">
        <f>'数据-取费表'!B36</f>
        <v>0.02</v>
      </c>
      <c r="G18" s="2155"/>
      <c r="H18" s="2148" t="s">
        <v>962</v>
      </c>
      <c r="I18" s="2117" t="s">
        <v>1079</v>
      </c>
      <c r="J18" s="653">
        <f ca="1">ROUND(J6*M18/(1+'数据-取费表'!C42),0)</f>
        <v>0</v>
      </c>
      <c r="K18" s="2173" t="s">
        <v>1080</v>
      </c>
      <c r="L18" s="2117" t="s">
        <v>1065</v>
      </c>
      <c r="M18" s="2157">
        <f>'数据-取费表'!B41</f>
        <v>0.055</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939</v>
      </c>
      <c r="B19" s="2117" t="s">
        <v>1081</v>
      </c>
      <c r="C19" s="653">
        <f ca="1">SUM(C14:C18)</f>
        <v>0</v>
      </c>
      <c r="D19" s="2159" t="s">
        <v>1082</v>
      </c>
      <c r="E19" s="655"/>
      <c r="F19" s="2158"/>
      <c r="G19" s="1333"/>
      <c r="H19" s="2148" t="s">
        <v>966</v>
      </c>
      <c r="I19" s="2117" t="s">
        <v>1083</v>
      </c>
      <c r="J19" s="653">
        <f ca="1">IF(K19="按租金收入计税",ROUND(J6*M19/(1+'数据-取费表'!C42),0),ROUND(C29*M19*0.7,0))</f>
        <v>0</v>
      </c>
      <c r="K19" s="2176" t="s">
        <v>1084</v>
      </c>
      <c r="L19" s="2117" t="s">
        <v>1065</v>
      </c>
      <c r="M19" s="2157">
        <f>IF(K19="按租金收入计税",'数据-取费表'!B51,'数据-取费表'!B50)</f>
        <v>0.12</v>
      </c>
    </row>
    <row r="20" s="2084" customFormat="1" ht="18" customHeight="1" spans="1:37">
      <c r="A20" s="2148" t="s">
        <v>943</v>
      </c>
      <c r="B20" s="2117" t="s">
        <v>1085</v>
      </c>
      <c r="C20" s="653">
        <f ca="1">ROUND(C19*F20,0)</f>
        <v>0</v>
      </c>
      <c r="D20" s="2160" t="s">
        <v>1086</v>
      </c>
      <c r="E20" s="2117" t="s">
        <v>1065</v>
      </c>
      <c r="F20" s="2157">
        <f>'数据-取费表'!B37</f>
        <v>0.02</v>
      </c>
      <c r="G20" s="2155"/>
      <c r="H20" s="2148" t="s">
        <v>969</v>
      </c>
      <c r="I20" s="2116" t="s">
        <v>1087</v>
      </c>
      <c r="J20" s="2178">
        <f ca="1">ROUND(M20*M21,0)</f>
        <v>0</v>
      </c>
      <c r="K20" s="2179" t="s">
        <v>1088</v>
      </c>
      <c r="L20" s="2117" t="s">
        <v>1089</v>
      </c>
      <c r="M20" s="2163">
        <f>'数据-取费表'!B52</f>
        <v>1.5</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989</v>
      </c>
      <c r="B21" s="2117" t="s">
        <v>1090</v>
      </c>
      <c r="C21" s="653" t="s">
        <v>124</v>
      </c>
      <c r="D21" s="2160" t="s">
        <v>1091</v>
      </c>
      <c r="E21" s="2117" t="s">
        <v>1092</v>
      </c>
      <c r="F21" s="2157">
        <f>'数据-取费表'!B38</f>
        <v>0.02</v>
      </c>
      <c r="G21" s="2155"/>
      <c r="H21" s="2161"/>
      <c r="I21" s="2279"/>
      <c r="J21" s="2182"/>
      <c r="K21" s="2183"/>
      <c r="L21" s="2117" t="s">
        <v>1093</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992</v>
      </c>
      <c r="B22" s="2117" t="s">
        <v>1094</v>
      </c>
      <c r="C22" s="653"/>
      <c r="D22" s="2159" t="str">
        <f>IF(F23&lt;=1,"单利计息。","复利计息。")&amp;"建造成本、管理费用、销售费用产生的利息。"</f>
        <v>复利计息。建造成本、管理费用、销售费用产生的利息。</v>
      </c>
      <c r="E22" s="655"/>
      <c r="F22" s="2158"/>
      <c r="G22" s="1333"/>
      <c r="H22" s="2148" t="s">
        <v>943</v>
      </c>
      <c r="I22" s="2117" t="s">
        <v>1095</v>
      </c>
      <c r="J22" s="653">
        <f ca="1">ROUND(J14*M22,0)</f>
        <v>0</v>
      </c>
      <c r="K22" s="2173" t="s">
        <v>1096</v>
      </c>
      <c r="L22" s="2117" t="s">
        <v>1065</v>
      </c>
      <c r="M22" s="2185">
        <f ca="1">INDIRECT("'数据-取费表'!Ak"&amp;$G$1)</f>
        <v>0</v>
      </c>
    </row>
    <row r="23" s="2084" customFormat="1" ht="18" customHeight="1" spans="1:37">
      <c r="A23" s="2148" t="s">
        <v>962</v>
      </c>
      <c r="B23" s="2117" t="s">
        <v>1097</v>
      </c>
      <c r="C23" s="653">
        <f ca="1">IF('数据-取费表'!B22&lt;=1,ROUND(C19*F24*F23/2,0)+ROUND(C20*F24*F23/2,0),ROUND(C19*(POWER((1+F24),F23/2)-1),0)+ROUND(C20*(POWER((1+F24),F23/2)-1),0))</f>
        <v>0</v>
      </c>
      <c r="D23" s="2162" t="str">
        <f>IF(F23&lt;=1,"(建造成本+管理费用)×利率×(建设周期÷2)","(建造成本+管理费用)×((1+利率)^(建设周期÷2)-1)")</f>
        <v>(建造成本+管理费用)×((1+利率)^(建设周期÷2)-1)</v>
      </c>
      <c r="E23" s="2117" t="s">
        <v>1098</v>
      </c>
      <c r="F23" s="2163">
        <f>'数据-取费表'!B20</f>
        <v>2</v>
      </c>
      <c r="G23" s="2155"/>
      <c r="H23" s="2148" t="s">
        <v>989</v>
      </c>
      <c r="I23" s="2117" t="s">
        <v>1099</v>
      </c>
      <c r="J23" s="653">
        <f ca="1">ROUND(J13*M23,0)</f>
        <v>0</v>
      </c>
      <c r="K23" s="2173" t="s">
        <v>1100</v>
      </c>
      <c r="L23" s="2117" t="s">
        <v>1065</v>
      </c>
      <c r="M23" s="2186">
        <f ca="1">INDIRECT("'数据-取费表'!Al"&amp;$G$1)</f>
        <v>0</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966</v>
      </c>
      <c r="B24" s="2117" t="s">
        <v>1101</v>
      </c>
      <c r="C24" s="653">
        <f ca="1">ROUND(IF('数据-取费表'!B22&lt;=1,F21*F24*F23/2,F21*(POWER((1+F24),F23/2)-1)),4)</f>
        <v>0.0007</v>
      </c>
      <c r="D24" s="2162" t="str">
        <f>IF(F23&lt;=1,"销售费用×利率×(建设周期÷2)","销售费用×((1+利率)^(建设周期÷2)-1)")</f>
        <v>销售费用×((1+利率)^(建设周期÷2)-1)</v>
      </c>
      <c r="E24" s="2117" t="s">
        <v>1102</v>
      </c>
      <c r="F24" s="2164">
        <f ca="1">'数据-取费表'!B40</f>
        <v>0.0335</v>
      </c>
      <c r="G24" s="2155"/>
      <c r="H24" s="2156" t="s">
        <v>992</v>
      </c>
      <c r="I24" s="2141" t="s">
        <v>1085</v>
      </c>
      <c r="J24" s="2165">
        <f ca="1">ROUND(J5*M24,0)</f>
        <v>0</v>
      </c>
      <c r="K24" s="2166" t="s">
        <v>1103</v>
      </c>
      <c r="L24" s="2141" t="s">
        <v>1065</v>
      </c>
      <c r="M24" s="2142">
        <f ca="1">INDIRECT("'数据-取费表'!Am"&amp;$G$1)</f>
        <v>0</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18" customHeight="1" spans="1:13">
      <c r="A25" s="2148" t="s">
        <v>996</v>
      </c>
      <c r="B25" s="2117" t="s">
        <v>1104</v>
      </c>
      <c r="C25" s="653"/>
      <c r="D25" s="2159" t="s">
        <v>1105</v>
      </c>
      <c r="E25" s="655"/>
      <c r="F25" s="2158"/>
      <c r="G25" s="1333"/>
      <c r="H25" s="2143" t="s">
        <v>1106</v>
      </c>
      <c r="I25" s="2187" t="s">
        <v>1107</v>
      </c>
      <c r="J25" s="2145">
        <f ca="1">J5-J16</f>
        <v>0</v>
      </c>
      <c r="K25" s="2188" t="s">
        <v>1108</v>
      </c>
      <c r="L25" s="2189"/>
      <c r="M25" s="2190"/>
    </row>
    <row r="26" ht="18" customHeight="1" spans="1:13">
      <c r="A26" s="2148" t="s">
        <v>962</v>
      </c>
      <c r="B26" s="2117" t="s">
        <v>1109</v>
      </c>
      <c r="C26" s="653">
        <f ca="1">ROUND((C19+C20)*F26,0)</f>
        <v>0</v>
      </c>
      <c r="D26" s="2160" t="s">
        <v>1110</v>
      </c>
      <c r="E26" s="2130" t="s">
        <v>1111</v>
      </c>
      <c r="F26" s="2127">
        <f ca="1">INDIRECT("'数据-取费表'!q"&amp;$G$1)</f>
        <v>0</v>
      </c>
      <c r="G26" s="1333"/>
      <c r="H26" s="2107" t="s">
        <v>1112</v>
      </c>
      <c r="I26" s="2108" t="s">
        <v>1113</v>
      </c>
      <c r="J26" s="2191">
        <f ca="1">IF(J5&lt;&gt;0,ROUND(J25*(1-((1+M28)/(1+M26))^M27)/(M26-M28),0),0)</f>
        <v>0</v>
      </c>
      <c r="K26" s="2179" t="s">
        <v>1114</v>
      </c>
      <c r="L26" s="2117" t="s">
        <v>1115</v>
      </c>
      <c r="M26" s="2127">
        <f ca="1">INDIRECT("'数据-取费表'!I"&amp;$G$1)</f>
        <v>0</v>
      </c>
    </row>
    <row r="27" ht="18" customHeight="1" spans="1:13">
      <c r="A27" s="2148" t="s">
        <v>966</v>
      </c>
      <c r="B27" s="2117" t="s">
        <v>1116</v>
      </c>
      <c r="C27" s="653">
        <f ca="1">ROUND(F21*F26,4)</f>
        <v>0</v>
      </c>
      <c r="D27" s="2160" t="s">
        <v>1117</v>
      </c>
      <c r="E27" s="2153"/>
      <c r="F27" s="2154"/>
      <c r="G27" s="1333"/>
      <c r="H27" s="2124"/>
      <c r="I27" s="2193"/>
      <c r="J27" s="2125"/>
      <c r="K27" s="2194" t="s">
        <v>1118</v>
      </c>
      <c r="L27" s="2117" t="s">
        <v>1119</v>
      </c>
      <c r="M27" s="2195">
        <f ca="1">INDIRECT("'数据-取费表'!ag"&amp;$G$1)</f>
        <v>0</v>
      </c>
    </row>
    <row r="28" s="2084" customFormat="1" ht="18" customHeight="1" spans="1:37">
      <c r="A28" s="2148" t="s">
        <v>997</v>
      </c>
      <c r="B28" s="2117" t="s">
        <v>1120</v>
      </c>
      <c r="C28" s="653">
        <f>ROUND(F28/(1+'数据-取费表'!C42),4)</f>
        <v>0.0524</v>
      </c>
      <c r="D28" s="2160" t="s">
        <v>1121</v>
      </c>
      <c r="E28" s="2117" t="s">
        <v>1065</v>
      </c>
      <c r="F28" s="2157">
        <f>'数据-取费表'!B41</f>
        <v>0.055</v>
      </c>
      <c r="G28" s="2155"/>
      <c r="H28" s="2132"/>
      <c r="I28" s="2197"/>
      <c r="J28" s="2145"/>
      <c r="K28" s="2183"/>
      <c r="L28" s="2117" t="s">
        <v>1122</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1123</v>
      </c>
      <c r="B29" s="2141" t="s">
        <v>1124</v>
      </c>
      <c r="C29" s="2165">
        <f ca="1">ROUND((C19+C20+C23+C26)/(1-F21-C24-C27-C28),0)</f>
        <v>0</v>
      </c>
      <c r="D29" s="2166"/>
      <c r="E29" s="2141"/>
      <c r="F29" s="2167"/>
      <c r="G29" s="2155"/>
      <c r="H29" s="2168" t="s">
        <v>1125</v>
      </c>
      <c r="I29" s="2198" t="s">
        <v>1126</v>
      </c>
      <c r="J29" s="2199">
        <f ca="1">ROUND(J26/(1+F40)^F41,0)</f>
        <v>0</v>
      </c>
      <c r="K29" s="2200" t="s">
        <v>1127</v>
      </c>
      <c r="L29" s="2201"/>
      <c r="M29" s="2202">
        <f ca="1">INDIRECT("'数据-取费表'!k"&amp;$G$1)</f>
        <v>0</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1067</v>
      </c>
      <c r="B30" s="2144" t="s">
        <v>1068</v>
      </c>
      <c r="C30" s="2145">
        <f ca="1">ROUND(C31+C36+C37+C38,0)</f>
        <v>0</v>
      </c>
      <c r="D30" s="2169" t="s">
        <v>1069</v>
      </c>
      <c r="E30" s="2170"/>
      <c r="F30" s="2112"/>
      <c r="G30" s="1333"/>
      <c r="H30" s="2171"/>
      <c r="I30" s="2280"/>
      <c r="J30" s="2281"/>
      <c r="K30" s="2282"/>
      <c r="L30" s="2283"/>
      <c r="M30" s="2284"/>
    </row>
    <row r="31" ht="18" customHeight="1" spans="1:13">
      <c r="A31" s="2148" t="s">
        <v>939</v>
      </c>
      <c r="B31" s="2117" t="s">
        <v>1074</v>
      </c>
      <c r="C31" s="2172">
        <f ca="1">ROUND(IF(AND(项目基本情况!B11="自然人",项目基本情况!B10="北京市"),C6*F31/(1+'数据-取费表'!C42),C32+C33+C34),0)</f>
        <v>0</v>
      </c>
      <c r="D31" s="2150" t="s">
        <v>1075</v>
      </c>
      <c r="E31" s="2173" t="s">
        <v>1076</v>
      </c>
      <c r="F31" s="2174" t="str">
        <f ca="1">IF(项目基本情况!B11="企业","——",IF(M47="住宅",IF(F6*F7*F8/12/(1+'数据-取费表'!F30)&gt;100000,4%,2.5%),IF(F6*F7*F8/12/(1+'数据-取费表'!F30)&gt;100000,12%,7%)))</f>
        <v>——</v>
      </c>
      <c r="G31" s="1333"/>
      <c r="H31" s="2175" t="s">
        <v>1128</v>
      </c>
      <c r="I31" s="2280"/>
      <c r="J31" s="2281"/>
      <c r="K31" s="2282"/>
      <c r="L31" s="2283"/>
      <c r="M31" s="2284"/>
    </row>
    <row r="32" ht="18" customHeight="1" spans="1:13">
      <c r="A32" s="2148" t="s">
        <v>962</v>
      </c>
      <c r="B32" s="2117" t="s">
        <v>1079</v>
      </c>
      <c r="C32" s="653">
        <f ca="1">IF(项目基本情况!B11="自然人","——",ROUND(C6*F32/(1+'数据-取费表'!C42),0))</f>
        <v>0</v>
      </c>
      <c r="D32" s="2173" t="s">
        <v>1080</v>
      </c>
      <c r="E32" s="2117" t="s">
        <v>1065</v>
      </c>
      <c r="F32" s="2164">
        <f>'数据-取费表'!B41</f>
        <v>0.055</v>
      </c>
      <c r="G32" s="1333"/>
      <c r="H32" s="2171"/>
      <c r="I32" s="2280"/>
      <c r="J32" s="2281"/>
      <c r="K32" s="2282"/>
      <c r="L32" s="2283"/>
      <c r="M32" s="2284"/>
    </row>
    <row r="33" ht="18" customHeight="1" spans="1:13">
      <c r="A33" s="2148" t="s">
        <v>966</v>
      </c>
      <c r="B33" s="2117" t="s">
        <v>1083</v>
      </c>
      <c r="C33" s="653">
        <f ca="1">IF(项目基本情况!B11="自然人","——",IF(D33="按租金收入计税",ROUND(C6*F33/(1+'数据-取费表'!C42),0),IF(D33="按房产原值计税",ROUND(C29*F33*0.7,0),INDIRECT("'数据-取费表'!Aj"&amp;$G$1))))</f>
        <v>0</v>
      </c>
      <c r="D33" s="2176" t="s">
        <v>1084</v>
      </c>
      <c r="E33" s="2117" t="s">
        <v>1065</v>
      </c>
      <c r="F33" s="2157">
        <f>IF(D33="按票据","——",IF(D33="按租金收入计税",'数据-取费表'!B51,'数据-取费表'!B50))</f>
        <v>0.12</v>
      </c>
      <c r="G33" s="1333"/>
      <c r="H33" s="2177"/>
      <c r="I33" s="2280"/>
      <c r="J33" s="2281"/>
      <c r="K33" s="2285"/>
      <c r="L33" s="2177"/>
      <c r="M33" s="2177"/>
    </row>
    <row r="34" ht="18" customHeight="1" spans="1:13">
      <c r="A34" s="2113" t="s">
        <v>969</v>
      </c>
      <c r="B34" s="2116" t="s">
        <v>1087</v>
      </c>
      <c r="C34" s="2178">
        <f ca="1">IF(项目基本情况!B11="自然人","——",ROUND(F34*F35,0))</f>
        <v>0</v>
      </c>
      <c r="D34" s="2179" t="s">
        <v>1088</v>
      </c>
      <c r="E34" s="2117" t="s">
        <v>1089</v>
      </c>
      <c r="F34" s="2163">
        <f>'数据-取费表'!B52</f>
        <v>1.5</v>
      </c>
      <c r="G34" s="1333"/>
      <c r="H34" s="2171"/>
      <c r="I34" s="2280"/>
      <c r="J34" s="2281"/>
      <c r="K34" s="2286"/>
      <c r="L34" s="2287"/>
      <c r="M34" s="2287"/>
    </row>
    <row r="35" ht="18" customHeight="1" spans="1:13">
      <c r="A35" s="2180"/>
      <c r="B35" s="2181"/>
      <c r="C35" s="2182"/>
      <c r="D35" s="2183"/>
      <c r="E35" s="2117" t="s">
        <v>1093</v>
      </c>
      <c r="F35" s="2118">
        <f ca="1">INDIRECT("'数据-取费表'!r"&amp;$G$1)</f>
        <v>0</v>
      </c>
      <c r="G35" s="1333"/>
      <c r="H35" s="2171"/>
      <c r="I35" s="2280"/>
      <c r="J35" s="2281"/>
      <c r="K35" s="2285"/>
      <c r="L35" s="2177"/>
      <c r="M35" s="2177"/>
    </row>
    <row r="36" ht="18" customHeight="1" spans="1:13">
      <c r="A36" s="2184" t="s">
        <v>943</v>
      </c>
      <c r="B36" s="2117" t="s">
        <v>1095</v>
      </c>
      <c r="C36" s="653">
        <f ca="1">ROUND(C29*F36,0)</f>
        <v>0</v>
      </c>
      <c r="D36" s="2173" t="s">
        <v>1129</v>
      </c>
      <c r="E36" s="2117" t="s">
        <v>1065</v>
      </c>
      <c r="F36" s="2185">
        <f ca="1">INDIRECT("'数据-取费表'!Ak"&amp;$G$1)</f>
        <v>0</v>
      </c>
      <c r="G36" s="1333"/>
      <c r="H36" s="2177"/>
      <c r="I36" s="2280"/>
      <c r="J36" s="2281"/>
      <c r="K36" s="2288"/>
      <c r="L36" s="2177"/>
      <c r="M36" s="2177"/>
    </row>
    <row r="37" ht="18" customHeight="1" spans="1:13">
      <c r="A37" s="2148" t="s">
        <v>989</v>
      </c>
      <c r="B37" s="2117" t="s">
        <v>1099</v>
      </c>
      <c r="C37" s="653">
        <f ca="1">ROUND(C13*F37,0)</f>
        <v>0</v>
      </c>
      <c r="D37" s="2173" t="s">
        <v>1100</v>
      </c>
      <c r="E37" s="2117" t="s">
        <v>1065</v>
      </c>
      <c r="F37" s="2186">
        <f ca="1">INDIRECT("'数据-取费表'!Al"&amp;$G$1)</f>
        <v>0</v>
      </c>
      <c r="G37" s="1333"/>
      <c r="H37" s="2177"/>
      <c r="I37" s="2280"/>
      <c r="J37" s="2281"/>
      <c r="K37" s="2288"/>
      <c r="L37" s="2177"/>
      <c r="M37" s="2177"/>
    </row>
    <row r="38" ht="18" customHeight="1" spans="1:13">
      <c r="A38" s="2156" t="s">
        <v>992</v>
      </c>
      <c r="B38" s="2141" t="s">
        <v>1085</v>
      </c>
      <c r="C38" s="2165">
        <f ca="1">ROUND(C5*F38,0)</f>
        <v>0</v>
      </c>
      <c r="D38" s="2166" t="s">
        <v>1103</v>
      </c>
      <c r="E38" s="2141" t="s">
        <v>1065</v>
      </c>
      <c r="F38" s="2142">
        <f ca="1">INDIRECT("'数据-取费表'!Am"&amp;$G$1)</f>
        <v>0</v>
      </c>
      <c r="G38" s="1333"/>
      <c r="H38" s="2177"/>
      <c r="I38" s="2280"/>
      <c r="J38" s="2281"/>
      <c r="K38" s="2289"/>
      <c r="L38" s="2177"/>
      <c r="M38" s="2177"/>
    </row>
    <row r="39" ht="24.6" customHeight="1" spans="1:13">
      <c r="A39" s="2143" t="s">
        <v>1106</v>
      </c>
      <c r="B39" s="2187" t="s">
        <v>1107</v>
      </c>
      <c r="C39" s="2145">
        <f ca="1">C5-C30</f>
        <v>0</v>
      </c>
      <c r="D39" s="2188" t="s">
        <v>1108</v>
      </c>
      <c r="E39" s="2189"/>
      <c r="F39" s="2190"/>
      <c r="G39" s="1333"/>
      <c r="H39" s="2177"/>
      <c r="I39" s="2280"/>
      <c r="J39" s="2281"/>
      <c r="K39" s="2289"/>
      <c r="L39" s="2177"/>
      <c r="M39" s="2177"/>
    </row>
    <row r="40" ht="18" customHeight="1" spans="1:13">
      <c r="A40" s="2107" t="s">
        <v>1112</v>
      </c>
      <c r="B40" s="2108" t="s">
        <v>1130</v>
      </c>
      <c r="C40" s="2191" t="e">
        <f ca="1">ROUND(C39*(1-((1+F42)/(1+F40))^F41)/(F40-F42),0)</f>
        <v>#DIV/0!</v>
      </c>
      <c r="D40" s="2179" t="s">
        <v>1114</v>
      </c>
      <c r="E40" s="2117" t="s">
        <v>1115</v>
      </c>
      <c r="F40" s="2127">
        <f ca="1">INDIRECT("'数据-取费表'!I"&amp;$G$1)</f>
        <v>0</v>
      </c>
      <c r="G40" s="1333"/>
      <c r="H40" s="2192"/>
      <c r="I40" s="2280"/>
      <c r="J40" s="2281"/>
      <c r="K40" s="2289"/>
      <c r="L40" s="2192"/>
      <c r="M40" s="2192"/>
    </row>
    <row r="41" ht="18" customHeight="1" spans="1:13">
      <c r="A41" s="2124"/>
      <c r="B41" s="2193"/>
      <c r="C41" s="2125"/>
      <c r="D41" s="2194" t="s">
        <v>1118</v>
      </c>
      <c r="E41" s="2117" t="s">
        <v>1119</v>
      </c>
      <c r="F41" s="2195">
        <f ca="1">IF(INDIRECT("'数据-取费表'!af"&amp;$G$1)=0,INDIRECT("'数据-取费表'!ae"&amp;$G$1),INDIRECT("'数据-取费表'!af"&amp;$G$1))</f>
        <v>0</v>
      </c>
      <c r="G41" s="1333"/>
      <c r="H41" s="2196"/>
      <c r="I41" s="2280"/>
      <c r="J41" s="2281"/>
      <c r="K41" s="2288"/>
      <c r="L41" s="2196"/>
      <c r="M41" s="2196"/>
    </row>
    <row r="42" ht="18" customHeight="1" spans="1:13">
      <c r="A42" s="2132"/>
      <c r="B42" s="2197"/>
      <c r="C42" s="2145"/>
      <c r="D42" s="2183"/>
      <c r="E42" s="2117" t="s">
        <v>1122</v>
      </c>
      <c r="F42" s="2127">
        <f ca="1">INDIRECT("'数据-取费表'!v"&amp;$G$1)</f>
        <v>0</v>
      </c>
      <c r="G42" s="1333"/>
      <c r="H42" s="2196"/>
      <c r="I42" s="2280"/>
      <c r="J42" s="2281"/>
      <c r="K42" s="2288"/>
      <c r="L42" s="2196"/>
      <c r="M42" s="2196"/>
    </row>
    <row r="43" ht="18" customHeight="1" spans="1:13">
      <c r="A43" s="2168" t="s">
        <v>1125</v>
      </c>
      <c r="B43" s="2198" t="s">
        <v>1131</v>
      </c>
      <c r="C43" s="2199" t="e">
        <f ca="1">ROUND(C40/F43,0)</f>
        <v>#DIV/0!</v>
      </c>
      <c r="D43" s="2200" t="s">
        <v>1132</v>
      </c>
      <c r="E43" s="2201" t="s">
        <v>1133</v>
      </c>
      <c r="F43" s="2202">
        <f ca="1">INDIRECT("'数据-取费表'!k"&amp;$G$1)</f>
        <v>0</v>
      </c>
      <c r="G43" s="1333"/>
      <c r="H43" s="2196"/>
      <c r="I43" s="2196"/>
      <c r="J43" s="2196"/>
      <c r="K43" s="2288"/>
      <c r="L43" s="2196"/>
      <c r="M43" s="2196"/>
    </row>
    <row r="44" s="1333" customFormat="1" ht="18" customHeight="1" spans="1:11">
      <c r="A44" s="2203"/>
      <c r="B44" s="2203"/>
      <c r="C44" s="2204"/>
      <c r="D44" s="2203"/>
      <c r="E44" s="2203"/>
      <c r="F44" s="2203"/>
      <c r="K44" s="2290"/>
    </row>
    <row r="45" s="1333" customFormat="1" ht="18" customHeight="1" spans="1:18">
      <c r="A45" s="2205" t="s">
        <v>1385</v>
      </c>
      <c r="B45" s="2203"/>
      <c r="C45" s="2206" t="e">
        <f ca="1">ROUND((C68-C40)/10000,4)</f>
        <v>#DIV/0!</v>
      </c>
      <c r="D45" s="2207" t="s">
        <v>1386</v>
      </c>
      <c r="E45" s="2203"/>
      <c r="F45" s="2203"/>
      <c r="O45" s="2291" t="s">
        <v>1134</v>
      </c>
      <c r="P45" s="2192"/>
      <c r="Q45" s="2192"/>
      <c r="R45" s="2192"/>
    </row>
    <row r="46" s="1333" customFormat="1" ht="13.5" spans="1:18">
      <c r="A46" s="2208" t="s">
        <v>1135</v>
      </c>
      <c r="C46" s="2209" t="e">
        <f ca="1">ROUND(C45,0)</f>
        <v>#DIV/0!</v>
      </c>
      <c r="D46" s="2210" t="str">
        <f>C2</f>
        <v>万元</v>
      </c>
      <c r="I46" s="2292" t="s">
        <v>1136</v>
      </c>
      <c r="J46" s="2293"/>
      <c r="K46" s="2294"/>
      <c r="L46" s="2295" t="e">
        <f ca="1">IF(M47="住宅",0,IF(L48&gt;J51,L60,J60))</f>
        <v>#DIV/0!</v>
      </c>
      <c r="O46" s="2296" t="s">
        <v>1137</v>
      </c>
      <c r="P46" s="2297" t="s">
        <v>1138</v>
      </c>
      <c r="Q46" s="2344" t="s">
        <v>1139</v>
      </c>
      <c r="R46" s="2344" t="s">
        <v>1140</v>
      </c>
    </row>
    <row r="47" s="1333" customFormat="1" ht="13.5" spans="1:18">
      <c r="A47" s="2211" t="s">
        <v>1036</v>
      </c>
      <c r="B47" s="2212" t="s">
        <v>1037</v>
      </c>
      <c r="C47" s="2212" t="s">
        <v>1038</v>
      </c>
      <c r="D47" s="2212" t="s">
        <v>1039</v>
      </c>
      <c r="E47" s="2213" t="s">
        <v>1040</v>
      </c>
      <c r="F47" s="646"/>
      <c r="G47" s="2214"/>
      <c r="I47" s="2298" t="s">
        <v>1141</v>
      </c>
      <c r="J47" s="2299"/>
      <c r="K47" s="2300" t="s">
        <v>1143</v>
      </c>
      <c r="L47" s="2301">
        <f ca="1">INDIRECT("'数据-取费表'!d"&amp;$G$1)</f>
        <v>0</v>
      </c>
      <c r="M47" s="2302" t="str">
        <f>IF(ISNUMBER(FIND("住宅",C1)),"住宅","非住宅")</f>
        <v>非住宅</v>
      </c>
      <c r="O47" s="2303" t="s">
        <v>1144</v>
      </c>
      <c r="P47" s="2304" t="s">
        <v>1145</v>
      </c>
      <c r="Q47" s="2345" t="e">
        <f ca="1">C40+J29</f>
        <v>#DIV/0!</v>
      </c>
      <c r="R47" s="2345" t="s">
        <v>1146</v>
      </c>
    </row>
    <row r="48" s="1333" customFormat="1" ht="26.25" spans="1:18">
      <c r="A48" s="2215" t="s">
        <v>1147</v>
      </c>
      <c r="B48" s="2108" t="s">
        <v>1041</v>
      </c>
      <c r="C48" s="654">
        <f ca="1">C49+C53+C55</f>
        <v>0</v>
      </c>
      <c r="D48" s="2216"/>
      <c r="E48" s="2217"/>
      <c r="F48" s="2218"/>
      <c r="G48" s="2214"/>
      <c r="H48" s="2219"/>
      <c r="I48" s="2305" t="s">
        <v>1148</v>
      </c>
      <c r="J48" s="2306"/>
      <c r="K48" s="2307" t="s">
        <v>1150</v>
      </c>
      <c r="L48" s="2308">
        <f ca="1">INDIRECT("'数据-取费表'!f"&amp;$G$1)</f>
        <v>0</v>
      </c>
      <c r="O48" s="2303" t="s">
        <v>1151</v>
      </c>
      <c r="P48" s="2304" t="s">
        <v>1152</v>
      </c>
      <c r="Q48" s="2345" t="e">
        <f ca="1">J60</f>
        <v>#DIV/0!</v>
      </c>
      <c r="R48" s="2345" t="s">
        <v>1153</v>
      </c>
    </row>
    <row r="49" s="1333" customFormat="1" ht="13.5" spans="1:18">
      <c r="A49" s="2220" t="s">
        <v>1154</v>
      </c>
      <c r="B49" s="2221" t="s">
        <v>1155</v>
      </c>
      <c r="C49" s="2222">
        <f ca="1">ROUND(F49*F51*F50*(1-F52),0)</f>
        <v>0</v>
      </c>
      <c r="D49" s="2223" t="s">
        <v>1387</v>
      </c>
      <c r="E49" s="2224" t="s">
        <v>1156</v>
      </c>
      <c r="F49" s="2225"/>
      <c r="G49" s="2226"/>
      <c r="H49" s="2219"/>
      <c r="I49" s="2305" t="s">
        <v>1157</v>
      </c>
      <c r="J49" s="2309"/>
      <c r="K49" s="2307" t="s">
        <v>1158</v>
      </c>
      <c r="L49" s="2310"/>
      <c r="O49" s="2311" t="s">
        <v>1159</v>
      </c>
      <c r="P49" s="2304" t="s">
        <v>1160</v>
      </c>
      <c r="Q49" s="2345">
        <f ca="1">C29</f>
        <v>0</v>
      </c>
      <c r="R49" s="2345" t="s">
        <v>1146</v>
      </c>
    </row>
    <row r="50" s="1333" customFormat="1" ht="13.5" spans="1:18">
      <c r="A50" s="2227"/>
      <c r="B50" s="2228"/>
      <c r="C50" s="2229"/>
      <c r="D50" s="2230"/>
      <c r="E50" s="2231" t="s">
        <v>1047</v>
      </c>
      <c r="F50" s="2232">
        <f ca="1">F7</f>
        <v>0</v>
      </c>
      <c r="H50" s="2219"/>
      <c r="I50" s="2305" t="s">
        <v>1161</v>
      </c>
      <c r="J50" s="2312">
        <f>SUMPRODUCT((I63:I65=J47)*(J62:L62=J48)*(J63:L65))</f>
        <v>0</v>
      </c>
      <c r="K50" s="2307" t="s">
        <v>1162</v>
      </c>
      <c r="L50" s="2310"/>
      <c r="M50" s="2313"/>
      <c r="O50" s="2311" t="s">
        <v>1163</v>
      </c>
      <c r="P50" s="2304" t="s">
        <v>1164</v>
      </c>
      <c r="Q50" s="2346" t="e">
        <f ca="1">J58</f>
        <v>#DIV/0!</v>
      </c>
      <c r="R50" s="2345"/>
    </row>
    <row r="51" s="1333" customFormat="1" ht="13.5" spans="1:18">
      <c r="A51" s="2233"/>
      <c r="B51" s="2228"/>
      <c r="C51" s="2229"/>
      <c r="D51" s="2230"/>
      <c r="E51" s="2234" t="s">
        <v>1048</v>
      </c>
      <c r="F51" s="2118">
        <f ca="1">F8</f>
        <v>0</v>
      </c>
      <c r="I51" s="2314" t="s">
        <v>1165</v>
      </c>
      <c r="J51" s="2315">
        <f>IF(J49="",J50,J49+J50-YEAR('数据-取费表'!B2))</f>
        <v>0</v>
      </c>
      <c r="K51" s="2316" t="s">
        <v>1166</v>
      </c>
      <c r="L51" s="2317">
        <f ca="1">ROUND(-PV(INDIRECT("'数据-取费表'!h"&amp;$G$1),J51,(C39-C13*C76),0),0)</f>
        <v>0</v>
      </c>
      <c r="M51" s="2318"/>
      <c r="O51" s="2311" t="s">
        <v>1167</v>
      </c>
      <c r="P51" s="2304" t="s">
        <v>1168</v>
      </c>
      <c r="Q51" s="2346">
        <f>J52</f>
        <v>0</v>
      </c>
      <c r="R51" s="2345"/>
    </row>
    <row r="52" s="1333" customFormat="1" ht="13.5" spans="1:18">
      <c r="A52" s="2233"/>
      <c r="B52" s="2228"/>
      <c r="C52" s="2229"/>
      <c r="D52" s="2230"/>
      <c r="E52" s="2234" t="s">
        <v>1049</v>
      </c>
      <c r="F52" s="2235"/>
      <c r="I52" s="2319" t="s">
        <v>1169</v>
      </c>
      <c r="J52" s="2320"/>
      <c r="K52" s="2319" t="s">
        <v>1170</v>
      </c>
      <c r="L52" s="2320"/>
      <c r="O52" s="2311" t="s">
        <v>1171</v>
      </c>
      <c r="P52" s="2304" t="s">
        <v>1172</v>
      </c>
      <c r="Q52" s="2345">
        <f ca="1">J53</f>
        <v>0</v>
      </c>
      <c r="R52" s="2345" t="s">
        <v>1173</v>
      </c>
    </row>
    <row r="53" s="1333" customFormat="1" ht="30.75" customHeight="1" spans="1:18">
      <c r="A53" s="2236" t="s">
        <v>1174</v>
      </c>
      <c r="B53" s="2160" t="s">
        <v>1050</v>
      </c>
      <c r="C53" s="652">
        <f ca="1">ROUND(IF(F53="押一",C49/12*F11,IF(F53="押二",C49/12*2*F11,IF(F53="押三",C49/12*3*F11,C54*F11))),0)</f>
        <v>0</v>
      </c>
      <c r="D53" s="2129" t="s">
        <v>1388</v>
      </c>
      <c r="E53" s="2130" t="s">
        <v>1052</v>
      </c>
      <c r="F53" s="2131"/>
      <c r="I53" s="2321" t="s">
        <v>1175</v>
      </c>
      <c r="J53" s="2322">
        <f ca="1">IF(M47="住宅",IF(D1="——",MAX(J51,L48),MAX(J51,L48-'数据-取费表'!B24)),IF(D1="——",MIN(J51,L48),MIN(J51,L48-'数据-取费表'!B24)))</f>
        <v>0</v>
      </c>
      <c r="K53" s="2323" t="s">
        <v>1176</v>
      </c>
      <c r="L53" s="2324"/>
      <c r="O53" s="2303" t="s">
        <v>1177</v>
      </c>
      <c r="P53" s="2304" t="s">
        <v>1178</v>
      </c>
      <c r="Q53" s="2345" t="e">
        <f ca="1">Q47+Q48</f>
        <v>#DIV/0!</v>
      </c>
      <c r="R53" s="2345" t="s">
        <v>1179</v>
      </c>
    </row>
    <row r="54" s="1333" customFormat="1" ht="13.5" spans="1:18">
      <c r="A54" s="2220"/>
      <c r="B54" s="2237" t="s">
        <v>1384</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6"/>
      <c r="K54" s="2326"/>
      <c r="L54" s="2326"/>
      <c r="M54" s="2226"/>
      <c r="O54" s="2291" t="s">
        <v>1180</v>
      </c>
      <c r="P54" s="2327"/>
      <c r="Q54" s="2327"/>
      <c r="R54" s="2327"/>
    </row>
    <row r="55" s="1333" customFormat="1" ht="13.5" spans="1:18">
      <c r="A55" s="2137" t="s">
        <v>989</v>
      </c>
      <c r="B55" s="2138" t="s">
        <v>1056</v>
      </c>
      <c r="C55" s="2139"/>
      <c r="D55" s="2129"/>
      <c r="E55" s="2238"/>
      <c r="F55" s="2239"/>
      <c r="I55" s="2328" t="s">
        <v>1181</v>
      </c>
      <c r="J55" s="2329" t="e">
        <f ca="1">ROUND(IF(J47="钢混",J57/J50,1-(1-2%)*(J50-J57)/J50),3)</f>
        <v>#DIV/0!</v>
      </c>
      <c r="K55" s="2330" t="s">
        <v>1182</v>
      </c>
      <c r="L55" s="2331"/>
      <c r="O55" s="2296" t="s">
        <v>1137</v>
      </c>
      <c r="P55" s="2297" t="s">
        <v>1138</v>
      </c>
      <c r="Q55" s="2344" t="s">
        <v>1139</v>
      </c>
      <c r="R55" s="2344" t="s">
        <v>1140</v>
      </c>
    </row>
    <row r="56" s="1333" customFormat="1" ht="36" customHeight="1" spans="1:18">
      <c r="A56" s="2240">
        <v>2</v>
      </c>
      <c r="B56" s="2241" t="s">
        <v>1057</v>
      </c>
      <c r="C56" s="429">
        <f ca="1">C13</f>
        <v>0</v>
      </c>
      <c r="D56" s="2242"/>
      <c r="E56" s="2243"/>
      <c r="F56" s="2239"/>
      <c r="I56" s="2332" t="s">
        <v>1183</v>
      </c>
      <c r="J56" s="2333"/>
      <c r="K56" s="2305" t="s">
        <v>1185</v>
      </c>
      <c r="L56" s="2308">
        <f ca="1">IF(L48&lt;J51,"——",L48-J51)</f>
        <v>0</v>
      </c>
      <c r="O56" s="2303" t="s">
        <v>1144</v>
      </c>
      <c r="P56" s="2304" t="s">
        <v>1145</v>
      </c>
      <c r="Q56" s="2345" t="e">
        <f ca="1">C40+J29</f>
        <v>#DIV/0!</v>
      </c>
      <c r="R56" s="2345" t="s">
        <v>1146</v>
      </c>
    </row>
    <row r="57" s="1333" customFormat="1" ht="24.75" spans="1:18">
      <c r="A57" s="2244"/>
      <c r="B57" s="2245" t="s">
        <v>1124</v>
      </c>
      <c r="C57" s="439">
        <f ca="1">C29</f>
        <v>0</v>
      </c>
      <c r="D57" s="2246"/>
      <c r="E57" s="2247"/>
      <c r="F57" s="2248"/>
      <c r="I57" s="2334" t="s">
        <v>1186</v>
      </c>
      <c r="J57" s="2335">
        <f ca="1">IF(OR(M47="住宅",J51&lt;L48,J56="是"),"——",J51-L48)</f>
        <v>0</v>
      </c>
      <c r="K57" s="2305" t="s">
        <v>1389</v>
      </c>
      <c r="L57" s="2308">
        <f ca="1">IF(L48&lt;J51,"——",IF(L55="比较法",L49,IF(L55="基准地价",L50,L51)))</f>
        <v>0</v>
      </c>
      <c r="O57" s="2303" t="s">
        <v>1151</v>
      </c>
      <c r="P57" s="2304" t="s">
        <v>1188</v>
      </c>
      <c r="Q57" s="2345" t="e">
        <f ca="1">L60</f>
        <v>#DIV/0!</v>
      </c>
      <c r="R57" s="2345" t="s">
        <v>1189</v>
      </c>
    </row>
    <row r="58" s="1333" customFormat="1" ht="24.75" spans="1:18">
      <c r="A58" s="2249" t="s">
        <v>1067</v>
      </c>
      <c r="B58" s="2241" t="s">
        <v>1068</v>
      </c>
      <c r="C58" s="652">
        <f ca="1">ROUND(C59+C64+C65+C66,0)</f>
        <v>0</v>
      </c>
      <c r="D58" s="2250" t="s">
        <v>1069</v>
      </c>
      <c r="E58" s="2251"/>
      <c r="F58" s="2218"/>
      <c r="I58" s="2334" t="s">
        <v>1190</v>
      </c>
      <c r="J58" s="2336" t="e">
        <f ca="1">IF(J55&lt;0.4,0.4,J55)</f>
        <v>#DIV/0!</v>
      </c>
      <c r="K58" s="2316" t="s">
        <v>1390</v>
      </c>
      <c r="L58" s="2308" t="e">
        <f ca="1">ROUND(POWER(1+L52,L47-L48)*(POWER(1+L52,L48)-1)/(POWER(1+L52,L47)-1),4)</f>
        <v>#DIV/0!</v>
      </c>
      <c r="O58" s="2311" t="s">
        <v>1159</v>
      </c>
      <c r="P58" s="2304" t="s">
        <v>1192</v>
      </c>
      <c r="Q58" s="2345">
        <f>IF(L55="比较法",L49,IF(L55="基准地价",L50,0))</f>
        <v>0</v>
      </c>
      <c r="R58" s="2345" t="s">
        <v>1146</v>
      </c>
    </row>
    <row r="59" s="1333" customFormat="1" ht="24.75" spans="1:18">
      <c r="A59" s="2148" t="s">
        <v>939</v>
      </c>
      <c r="B59" s="2245" t="s">
        <v>1074</v>
      </c>
      <c r="C59" s="2172">
        <f ca="1">ROUND(IF(AND(项目基本情况!B11="自然人",项目基本情况!B10="北京市"),C49*F59/(1+'数据-取费表'!C42),C60+C61+C62),0)</f>
        <v>0</v>
      </c>
      <c r="D59" s="2252" t="s">
        <v>1075</v>
      </c>
      <c r="E59" s="2253" t="s">
        <v>1076</v>
      </c>
      <c r="F59" s="2174" t="str">
        <f ca="1">IF(项目基本情况!B11="企业","——",IF('数据-取费表'!B10="住宅",IF(F49*F50*F51/12/(1+'数据-取费表'!F30)&gt;100000,4%,2.5%),IF(F49*F50*F51/12/(1+'数据-取费表'!F30)&gt;100000,12%,7%)))</f>
        <v>——</v>
      </c>
      <c r="I59" s="2334" t="s">
        <v>1193</v>
      </c>
      <c r="J59" s="2335" t="e">
        <f ca="1">IF(OR(M47="住宅",J51&lt;L48,J56="是"),"——",ROUND(C29*J58,0))</f>
        <v>#DIV/0!</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27" t="e">
        <f ca="1">ROUND(POWER(1+L52,L47-(J51+'数据-取费表'!B24))*(POWER(1+L52,(J51+'数据-取费表'!B24))-1)/(POWER(1+L52,L47)-1),4)</f>
        <v>#DIV/0!</v>
      </c>
      <c r="N59" s="2327" t="e">
        <f ca="1">ROUND(POWER(1+L52,L47-(J51+'数据-取费表'!B20))*(POWER(1+L52,(J51+'数据-取费表'!B20))-1)/(POWER(1+L52,L47)-1),4)</f>
        <v>#DIV/0!</v>
      </c>
      <c r="O59" s="2311" t="s">
        <v>1163</v>
      </c>
      <c r="P59" s="2304" t="s">
        <v>1194</v>
      </c>
      <c r="Q59" s="2346">
        <f>L52</f>
        <v>0</v>
      </c>
      <c r="R59" s="2345"/>
    </row>
    <row r="60" s="1333" customFormat="1" ht="17.25" spans="1:18">
      <c r="A60" s="2148" t="s">
        <v>962</v>
      </c>
      <c r="B60" s="2245" t="s">
        <v>1079</v>
      </c>
      <c r="C60" s="653">
        <f ca="1">IF(项目基本情况!B11="自然人","——",ROUND(C48*F60/(1+'数据-取费表'!C42),0))</f>
        <v>0</v>
      </c>
      <c r="D60" s="2253" t="s">
        <v>1080</v>
      </c>
      <c r="E60" s="2245" t="s">
        <v>1065</v>
      </c>
      <c r="F60" s="2164">
        <f t="shared" ref="F60:F66" si="0">F32</f>
        <v>0.055</v>
      </c>
      <c r="I60" s="2337" t="s">
        <v>1195</v>
      </c>
      <c r="J60" s="2338" t="e">
        <f ca="1">IF(OR(M47="住宅",J51&lt;L48,J56="是"),"0",ROUND(J59/(1+J52)^J53,0))</f>
        <v>#DIV/0!</v>
      </c>
      <c r="K60" s="2339" t="s">
        <v>1196</v>
      </c>
      <c r="L60" s="2338" t="e">
        <f ca="1">IF(OR(M47="住宅",L48&lt;J51),0,ROUND(L57*(L58/L59-1),0))</f>
        <v>#DIV/0!</v>
      </c>
      <c r="O60" s="2311" t="s">
        <v>1167</v>
      </c>
      <c r="P60" s="2304" t="s">
        <v>1197</v>
      </c>
      <c r="Q60" s="2345" t="e">
        <f ca="1">L58</f>
        <v>#DIV/0!</v>
      </c>
      <c r="R60" s="2345" t="s">
        <v>1198</v>
      </c>
    </row>
    <row r="61" s="1333" customFormat="1" ht="13.5" spans="1:18">
      <c r="A61" s="2148" t="s">
        <v>966</v>
      </c>
      <c r="B61" s="2245" t="s">
        <v>1083</v>
      </c>
      <c r="C61" s="653">
        <f ca="1">IF(项目基本情况!B11="自然人","——",IF(D61="按租金收入计税",ROUND(C49*F61/(1+'数据-取费表'!C42),0),IF(D61="按房产原值计税",ROUND(C57*F61*0.7,0),INDIRECT("'数据-取费表'!Aj"&amp;$G$1))))</f>
        <v>0</v>
      </c>
      <c r="D61" s="2176" t="s">
        <v>1084</v>
      </c>
      <c r="E61" s="2245" t="s">
        <v>1065</v>
      </c>
      <c r="F61" s="2157">
        <f t="shared" si="0"/>
        <v>0.12</v>
      </c>
      <c r="I61" s="2192"/>
      <c r="J61" s="2192"/>
      <c r="K61" s="2192"/>
      <c r="L61" s="2192"/>
      <c r="O61" s="2311" t="s">
        <v>1171</v>
      </c>
      <c r="P61" s="2304" t="str">
        <f>K59</f>
        <v>建筑物剩余耐用年限下的土地年期修正系数Kn</v>
      </c>
      <c r="Q61" s="2345" t="e">
        <f ca="1">L59</f>
        <v>#DIV/0!</v>
      </c>
      <c r="R61" s="2345" t="s">
        <v>1199</v>
      </c>
    </row>
    <row r="62" s="1333" customFormat="1" ht="13.5" spans="1:18">
      <c r="A62" s="2148" t="s">
        <v>969</v>
      </c>
      <c r="B62" s="2254" t="s">
        <v>1087</v>
      </c>
      <c r="C62" s="2178">
        <f ca="1">IF(项目基本情况!B11="自然人","——",ROUND(F62*F63,0))</f>
        <v>0</v>
      </c>
      <c r="D62" s="2255" t="s">
        <v>1088</v>
      </c>
      <c r="E62" s="2245" t="s">
        <v>1089</v>
      </c>
      <c r="F62" s="2163">
        <f t="shared" si="0"/>
        <v>1.5</v>
      </c>
      <c r="I62" s="2340" t="s">
        <v>1200</v>
      </c>
      <c r="J62" s="2341" t="s">
        <v>1201</v>
      </c>
      <c r="K62" s="2341" t="s">
        <v>1202</v>
      </c>
      <c r="L62" s="2341" t="s">
        <v>1203</v>
      </c>
      <c r="M62" s="2342" t="s">
        <v>1204</v>
      </c>
      <c r="O62" s="2303" t="s">
        <v>1177</v>
      </c>
      <c r="P62" s="2304" t="s">
        <v>1178</v>
      </c>
      <c r="Q62" s="2345" t="e">
        <f ca="1">Q56+Q57</f>
        <v>#DIV/0!</v>
      </c>
      <c r="R62" s="2345" t="s">
        <v>1179</v>
      </c>
    </row>
    <row r="63" s="1333" customFormat="1" ht="13.5" spans="1:18">
      <c r="A63" s="2161"/>
      <c r="B63" s="2256"/>
      <c r="C63" s="2182"/>
      <c r="D63" s="2257"/>
      <c r="E63" s="2245" t="s">
        <v>1093</v>
      </c>
      <c r="F63" s="2118">
        <f ca="1" t="shared" si="0"/>
        <v>0</v>
      </c>
      <c r="I63" s="2340" t="s">
        <v>1205</v>
      </c>
      <c r="J63" s="2341">
        <v>70</v>
      </c>
      <c r="K63" s="2341">
        <v>50</v>
      </c>
      <c r="L63" s="2341">
        <v>80</v>
      </c>
      <c r="M63" s="2343">
        <v>0.02</v>
      </c>
      <c r="O63" s="2291" t="s">
        <v>1206</v>
      </c>
      <c r="P63" s="2327"/>
      <c r="Q63" s="2327"/>
      <c r="R63" s="2327"/>
    </row>
    <row r="64" s="1333" customFormat="1" ht="13.5" spans="1:18">
      <c r="A64" s="2148" t="s">
        <v>943</v>
      </c>
      <c r="B64" s="2245" t="s">
        <v>1095</v>
      </c>
      <c r="C64" s="653">
        <f ca="1">ROUND(C57*F64,0)</f>
        <v>0</v>
      </c>
      <c r="D64" s="2253" t="s">
        <v>1129</v>
      </c>
      <c r="E64" s="2245" t="s">
        <v>1065</v>
      </c>
      <c r="F64" s="2185">
        <f ca="1" t="shared" si="0"/>
        <v>0</v>
      </c>
      <c r="I64" s="2340" t="s">
        <v>1207</v>
      </c>
      <c r="J64" s="2341">
        <v>50</v>
      </c>
      <c r="K64" s="2341">
        <v>35</v>
      </c>
      <c r="L64" s="2341">
        <v>60</v>
      </c>
      <c r="M64" s="2342">
        <v>0</v>
      </c>
      <c r="O64" s="2296" t="s">
        <v>1137</v>
      </c>
      <c r="P64" s="2297" t="s">
        <v>1138</v>
      </c>
      <c r="Q64" s="2344" t="s">
        <v>1139</v>
      </c>
      <c r="R64" s="2344" t="s">
        <v>1140</v>
      </c>
    </row>
    <row r="65" s="1333" customFormat="1" ht="13.5" spans="1:18">
      <c r="A65" s="2148" t="s">
        <v>989</v>
      </c>
      <c r="B65" s="2245" t="s">
        <v>1099</v>
      </c>
      <c r="C65" s="653">
        <f ca="1">ROUND(C56*F65,0)</f>
        <v>0</v>
      </c>
      <c r="D65" s="2253" t="s">
        <v>1100</v>
      </c>
      <c r="E65" s="2245" t="s">
        <v>1065</v>
      </c>
      <c r="F65" s="2186">
        <f ca="1" t="shared" si="0"/>
        <v>0</v>
      </c>
      <c r="I65" s="2340" t="s">
        <v>1208</v>
      </c>
      <c r="J65" s="2341">
        <v>40</v>
      </c>
      <c r="K65" s="2341">
        <v>30</v>
      </c>
      <c r="L65" s="2341">
        <v>50</v>
      </c>
      <c r="M65" s="2343">
        <v>0.02</v>
      </c>
      <c r="O65" s="2303" t="s">
        <v>1144</v>
      </c>
      <c r="P65" s="2304" t="s">
        <v>1145</v>
      </c>
      <c r="Q65" s="2345" t="e">
        <f ca="1">C40+J29</f>
        <v>#DIV/0!</v>
      </c>
      <c r="R65" s="2345" t="s">
        <v>1146</v>
      </c>
    </row>
    <row r="66" s="1333" customFormat="1" ht="17.25" spans="1:18">
      <c r="A66" s="2148" t="s">
        <v>992</v>
      </c>
      <c r="B66" s="2245" t="s">
        <v>1085</v>
      </c>
      <c r="C66" s="653">
        <f ca="1">ROUND(C48*F66,0)</f>
        <v>0</v>
      </c>
      <c r="D66" s="2253" t="s">
        <v>1103</v>
      </c>
      <c r="E66" s="2245" t="s">
        <v>1065</v>
      </c>
      <c r="F66" s="2127">
        <f ca="1" t="shared" si="0"/>
        <v>0</v>
      </c>
      <c r="O66" s="2303" t="s">
        <v>1151</v>
      </c>
      <c r="P66" s="2304" t="s">
        <v>1188</v>
      </c>
      <c r="Q66" s="2345" t="e">
        <f ca="1">L60</f>
        <v>#DIV/0!</v>
      </c>
      <c r="R66" s="2345" t="s">
        <v>1189</v>
      </c>
    </row>
    <row r="67" s="1333" customFormat="1" ht="17.25" spans="1:18">
      <c r="A67" s="2240" t="s">
        <v>1106</v>
      </c>
      <c r="B67" s="2347" t="s">
        <v>1107</v>
      </c>
      <c r="C67" s="652">
        <f ca="1">C48-C58</f>
        <v>0</v>
      </c>
      <c r="D67" s="2252" t="s">
        <v>1108</v>
      </c>
      <c r="E67" s="2348"/>
      <c r="F67" s="2349"/>
      <c r="O67" s="2311" t="s">
        <v>1159</v>
      </c>
      <c r="P67" s="2304" t="s">
        <v>1192</v>
      </c>
      <c r="Q67" s="2369">
        <f ca="1">L51</f>
        <v>0</v>
      </c>
      <c r="R67" s="2345" t="s">
        <v>1209</v>
      </c>
    </row>
    <row r="68" s="1333" customFormat="1" ht="17.25" spans="1:18">
      <c r="A68" s="2350" t="s">
        <v>1112</v>
      </c>
      <c r="B68" s="2351" t="s">
        <v>1130</v>
      </c>
      <c r="C68" s="2191" t="e">
        <f ca="1">ROUND(C67*(1-((1+F70)/(1+F68))^F69)/(F68-F70),0)</f>
        <v>#DIV/0!</v>
      </c>
      <c r="D68" s="2255" t="s">
        <v>1114</v>
      </c>
      <c r="E68" s="2245" t="s">
        <v>1115</v>
      </c>
      <c r="F68" s="2127">
        <f ca="1">F40</f>
        <v>0</v>
      </c>
      <c r="O68" s="2311" t="s">
        <v>1163</v>
      </c>
      <c r="P68" s="2368" t="s">
        <v>1210</v>
      </c>
      <c r="Q68" s="2345">
        <f ca="1">ROUND(Q69-Q70*Q71,0)</f>
        <v>0</v>
      </c>
      <c r="R68" s="2345" t="s">
        <v>1211</v>
      </c>
    </row>
    <row r="69" s="1333" customFormat="1" ht="13.5" spans="1:18">
      <c r="A69" s="2352"/>
      <c r="B69" s="2353"/>
      <c r="C69" s="2125"/>
      <c r="D69" s="2354" t="s">
        <v>1118</v>
      </c>
      <c r="E69" s="2245" t="s">
        <v>1119</v>
      </c>
      <c r="F69" s="2195">
        <f ca="1">F41</f>
        <v>0</v>
      </c>
      <c r="O69" s="2311" t="s">
        <v>1212</v>
      </c>
      <c r="P69" s="2368" t="s">
        <v>1213</v>
      </c>
      <c r="Q69" s="2345">
        <f ca="1">C39</f>
        <v>0</v>
      </c>
      <c r="R69" s="2345" t="s">
        <v>1146</v>
      </c>
    </row>
    <row r="70" s="1333" customFormat="1" ht="13.5" spans="1:18">
      <c r="A70" s="2355"/>
      <c r="B70" s="2356"/>
      <c r="C70" s="2145"/>
      <c r="D70" s="2257"/>
      <c r="E70" s="2245" t="s">
        <v>1122</v>
      </c>
      <c r="F70" s="2235"/>
      <c r="O70" s="2311" t="s">
        <v>1214</v>
      </c>
      <c r="P70" s="2368" t="s">
        <v>1215</v>
      </c>
      <c r="Q70" s="2345">
        <f ca="1">C13</f>
        <v>0</v>
      </c>
      <c r="R70" s="2345" t="s">
        <v>1146</v>
      </c>
    </row>
    <row r="71" s="1333" customFormat="1" ht="13.5" spans="1:18">
      <c r="A71" s="2357" t="s">
        <v>1125</v>
      </c>
      <c r="B71" s="2358" t="s">
        <v>1131</v>
      </c>
      <c r="C71" s="2199" t="e">
        <f ca="1">ROUND(C68/F71,0)</f>
        <v>#DIV/0!</v>
      </c>
      <c r="D71" s="2359" t="s">
        <v>1132</v>
      </c>
      <c r="E71" s="2360" t="s">
        <v>1133</v>
      </c>
      <c r="F71" s="2202">
        <f ca="1">F43</f>
        <v>0</v>
      </c>
      <c r="O71" s="2311" t="s">
        <v>1216</v>
      </c>
      <c r="P71" s="2368" t="s">
        <v>1217</v>
      </c>
      <c r="Q71" s="2346">
        <f ca="1">C76</f>
        <v>0</v>
      </c>
      <c r="R71" s="2345"/>
    </row>
    <row r="72" s="1333" customFormat="1" ht="13.5" spans="2:18">
      <c r="B72" s="688"/>
      <c r="C72" s="688"/>
      <c r="O72" s="2311" t="s">
        <v>1167</v>
      </c>
      <c r="P72" s="2304" t="s">
        <v>1194</v>
      </c>
      <c r="Q72" s="2346">
        <f>L52</f>
        <v>0</v>
      </c>
      <c r="R72" s="2345"/>
    </row>
    <row r="73" ht="17.25" spans="1:18">
      <c r="A73" s="1333"/>
      <c r="B73" s="688"/>
      <c r="C73" s="688"/>
      <c r="D73" s="1333"/>
      <c r="E73" s="1333"/>
      <c r="F73" s="1333"/>
      <c r="O73" s="2311" t="s">
        <v>1171</v>
      </c>
      <c r="P73" s="2304" t="s">
        <v>1197</v>
      </c>
      <c r="Q73" s="2345" t="e">
        <f ca="1">L58</f>
        <v>#DIV/0!</v>
      </c>
      <c r="R73" s="2345" t="s">
        <v>1198</v>
      </c>
    </row>
    <row r="74" ht="13.5" spans="1:18">
      <c r="A74" s="1333"/>
      <c r="B74" s="474" t="s">
        <v>1218</v>
      </c>
      <c r="C74" s="2361"/>
      <c r="D74" s="1333"/>
      <c r="E74" s="1333"/>
      <c r="F74" s="1333"/>
      <c r="O74" s="2311" t="s">
        <v>1219</v>
      </c>
      <c r="P74" s="2304" t="str">
        <f>K59</f>
        <v>建筑物剩余耐用年限下的土地年期修正系数Kn</v>
      </c>
      <c r="Q74" s="2345" t="e">
        <f ca="1">L59</f>
        <v>#DIV/0!</v>
      </c>
      <c r="R74" s="2345" t="s">
        <v>1199</v>
      </c>
    </row>
    <row r="75" ht="13.5" spans="1:18">
      <c r="A75" s="1333"/>
      <c r="B75" s="2362" t="s">
        <v>1220</v>
      </c>
      <c r="C75" s="2363">
        <f ca="1">ROUND(C13*C76,0)</f>
        <v>0</v>
      </c>
      <c r="D75" s="1333"/>
      <c r="E75" s="1333"/>
      <c r="F75" s="1333"/>
      <c r="K75" s="2290"/>
      <c r="L75" s="1333"/>
      <c r="O75" s="2303" t="s">
        <v>1177</v>
      </c>
      <c r="P75" s="2304" t="s">
        <v>1178</v>
      </c>
      <c r="Q75" s="2345" t="e">
        <f ca="1">Q65+Q66</f>
        <v>#DIV/0!</v>
      </c>
      <c r="R75" s="2345" t="s">
        <v>1179</v>
      </c>
    </row>
    <row r="76" spans="2:12">
      <c r="B76" s="1116" t="s">
        <v>1221</v>
      </c>
      <c r="C76" s="2364">
        <f ca="1">INDIRECT("'数据-取费表'!j"&amp;$G$1)</f>
        <v>0</v>
      </c>
      <c r="I76" s="1333"/>
      <c r="J76" s="1333"/>
      <c r="K76" s="2290"/>
      <c r="L76" s="1333"/>
    </row>
    <row r="77" spans="2:12">
      <c r="B77" s="2365" t="s">
        <v>1222</v>
      </c>
      <c r="C77" s="2366"/>
      <c r="I77" s="1333"/>
      <c r="J77" s="1333"/>
      <c r="K77" s="2290"/>
      <c r="L77" s="1333"/>
    </row>
    <row r="78" spans="2:3">
      <c r="B78" s="472" t="s">
        <v>1223</v>
      </c>
      <c r="C78" s="2367"/>
    </row>
    <row r="79" spans="2:3">
      <c r="B79" s="2362" t="s">
        <v>1224</v>
      </c>
      <c r="C79" s="475" t="e">
        <f ca="1">1-C80</f>
        <v>#DIV/0!</v>
      </c>
    </row>
    <row r="80" spans="2:3">
      <c r="B80" s="2362" t="s">
        <v>1225</v>
      </c>
      <c r="C80" s="475" t="e">
        <f ca="1">ROUND(C75/C39,3)</f>
        <v>#DIV/0!</v>
      </c>
    </row>
    <row r="81" spans="2:3">
      <c r="B81" s="472" t="s">
        <v>1226</v>
      </c>
      <c r="C81" s="439"/>
    </row>
    <row r="82" spans="2:3">
      <c r="B82" s="474" t="s">
        <v>1227</v>
      </c>
      <c r="C82" s="476" t="e">
        <f ca="1">1-C83</f>
        <v>#DIV/0!</v>
      </c>
    </row>
    <row r="83" spans="2:3">
      <c r="B83" s="474" t="s">
        <v>1228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S33" sqref="S33"/>
    </sheetView>
  </sheetViews>
  <sheetFormatPr defaultColWidth="9" defaultRowHeight="13.15" customHeight="1"/>
  <cols>
    <col min="1" max="1" width="9.5" style="1894" customWidth="1"/>
    <col min="2" max="2" width="8.875" style="1894"/>
    <col min="3" max="5" width="12.875" style="1894" customWidth="1"/>
    <col min="6" max="6" width="47.5" style="1894" customWidth="1"/>
    <col min="7" max="7" width="13" style="1895" customWidth="1"/>
    <col min="8" max="8" width="8.875" style="1896"/>
    <col min="9" max="9" width="8.875" style="1897"/>
    <col min="10" max="10" width="5.75" style="1898" customWidth="1"/>
    <col min="11" max="11" width="11.75" style="1898" customWidth="1"/>
    <col min="12" max="13" width="10.75" style="1898" customWidth="1"/>
    <col min="14" max="14" width="10" style="1898" customWidth="1"/>
    <col min="15" max="16" width="10.5" style="1898" customWidth="1"/>
    <col min="17" max="17" width="10" style="1898" customWidth="1"/>
    <col min="18" max="18" width="10.125" style="1898" customWidth="1"/>
    <col min="19" max="19" width="10" style="1898" customWidth="1"/>
    <col min="20" max="20" width="26.125" style="1898" customWidth="1"/>
    <col min="21" max="21" width="8.875" style="1898"/>
    <col min="22" max="22" width="8.875" style="1897"/>
    <col min="23" max="256" width="8.875" style="1894"/>
    <col min="257" max="257" width="9.5" style="1894" customWidth="1"/>
    <col min="258" max="258" width="8.875" style="1894"/>
    <col min="259" max="261" width="12.875" style="1894" customWidth="1"/>
    <col min="262" max="262" width="47.5" style="1894" customWidth="1"/>
    <col min="263" max="263" width="13" style="1894" customWidth="1"/>
    <col min="264" max="265" width="8.875" style="1894"/>
    <col min="266" max="266" width="5.75" style="1894" customWidth="1"/>
    <col min="267" max="267" width="11.75" style="1894" customWidth="1"/>
    <col min="268" max="269" width="10.75" style="1894" customWidth="1"/>
    <col min="270" max="270" width="10" style="1894" customWidth="1"/>
    <col min="271" max="272" width="10.5" style="1894" customWidth="1"/>
    <col min="273" max="273" width="10" style="1894" customWidth="1"/>
    <col min="274" max="274" width="10.125" style="1894" customWidth="1"/>
    <col min="275" max="275" width="10" style="1894" customWidth="1"/>
    <col min="276" max="276" width="26.125" style="1894" customWidth="1"/>
    <col min="277" max="512" width="8.875" style="1894"/>
    <col min="513" max="513" width="9.5" style="1894" customWidth="1"/>
    <col min="514" max="514" width="8.875" style="1894"/>
    <col min="515" max="517" width="12.875" style="1894" customWidth="1"/>
    <col min="518" max="518" width="47.5" style="1894" customWidth="1"/>
    <col min="519" max="519" width="13" style="1894" customWidth="1"/>
    <col min="520" max="521" width="8.875" style="1894"/>
    <col min="522" max="522" width="5.75" style="1894" customWidth="1"/>
    <col min="523" max="523" width="11.75" style="1894" customWidth="1"/>
    <col min="524" max="525" width="10.75" style="1894" customWidth="1"/>
    <col min="526" max="526" width="10" style="1894" customWidth="1"/>
    <col min="527" max="528" width="10.5" style="1894" customWidth="1"/>
    <col min="529" max="529" width="10" style="1894" customWidth="1"/>
    <col min="530" max="530" width="10.125" style="1894" customWidth="1"/>
    <col min="531" max="531" width="10" style="1894" customWidth="1"/>
    <col min="532" max="532" width="26.125" style="1894" customWidth="1"/>
    <col min="533" max="768" width="8.875" style="1894"/>
    <col min="769" max="769" width="9.5" style="1894" customWidth="1"/>
    <col min="770" max="770" width="8.875" style="1894"/>
    <col min="771" max="773" width="12.875" style="1894" customWidth="1"/>
    <col min="774" max="774" width="47.5" style="1894" customWidth="1"/>
    <col min="775" max="775" width="13" style="1894" customWidth="1"/>
    <col min="776" max="777" width="8.875" style="1894"/>
    <col min="778" max="778" width="5.75" style="1894" customWidth="1"/>
    <col min="779" max="779" width="11.75" style="1894" customWidth="1"/>
    <col min="780" max="781" width="10.75" style="1894" customWidth="1"/>
    <col min="782" max="782" width="10" style="1894" customWidth="1"/>
    <col min="783" max="784" width="10.5" style="1894" customWidth="1"/>
    <col min="785" max="785" width="10" style="1894" customWidth="1"/>
    <col min="786" max="786" width="10.125" style="1894" customWidth="1"/>
    <col min="787" max="787" width="10" style="1894" customWidth="1"/>
    <col min="788" max="788" width="26.125" style="1894" customWidth="1"/>
    <col min="789" max="1024" width="8.875" style="1894"/>
    <col min="1025" max="1025" width="9.5" style="1894" customWidth="1"/>
    <col min="1026" max="1026" width="8.875" style="1894"/>
    <col min="1027" max="1029" width="12.875" style="1894" customWidth="1"/>
    <col min="1030" max="1030" width="47.5" style="1894" customWidth="1"/>
    <col min="1031" max="1031" width="13" style="1894" customWidth="1"/>
    <col min="1032" max="1033" width="8.875" style="1894"/>
    <col min="1034" max="1034" width="5.75" style="1894" customWidth="1"/>
    <col min="1035" max="1035" width="11.75" style="1894" customWidth="1"/>
    <col min="1036" max="1037" width="10.75" style="1894" customWidth="1"/>
    <col min="1038" max="1038" width="10" style="1894" customWidth="1"/>
    <col min="1039" max="1040" width="10.5" style="1894" customWidth="1"/>
    <col min="1041" max="1041" width="10" style="1894" customWidth="1"/>
    <col min="1042" max="1042" width="10.125" style="1894" customWidth="1"/>
    <col min="1043" max="1043" width="10" style="1894" customWidth="1"/>
    <col min="1044" max="1044" width="26.125" style="1894" customWidth="1"/>
    <col min="1045" max="1280" width="8.875" style="1894"/>
    <col min="1281" max="1281" width="9.5" style="1894" customWidth="1"/>
    <col min="1282" max="1282" width="8.875" style="1894"/>
    <col min="1283" max="1285" width="12.875" style="1894" customWidth="1"/>
    <col min="1286" max="1286" width="47.5" style="1894" customWidth="1"/>
    <col min="1287" max="1287" width="13" style="1894" customWidth="1"/>
    <col min="1288" max="1289" width="8.875" style="1894"/>
    <col min="1290" max="1290" width="5.75" style="1894" customWidth="1"/>
    <col min="1291" max="1291" width="11.75" style="1894" customWidth="1"/>
    <col min="1292" max="1293" width="10.75" style="1894" customWidth="1"/>
    <col min="1294" max="1294" width="10" style="1894" customWidth="1"/>
    <col min="1295" max="1296" width="10.5" style="1894" customWidth="1"/>
    <col min="1297" max="1297" width="10" style="1894" customWidth="1"/>
    <col min="1298" max="1298" width="10.125" style="1894" customWidth="1"/>
    <col min="1299" max="1299" width="10" style="1894" customWidth="1"/>
    <col min="1300" max="1300" width="26.125" style="1894" customWidth="1"/>
    <col min="1301" max="1536" width="8.875" style="1894"/>
    <col min="1537" max="1537" width="9.5" style="1894" customWidth="1"/>
    <col min="1538" max="1538" width="8.875" style="1894"/>
    <col min="1539" max="1541" width="12.875" style="1894" customWidth="1"/>
    <col min="1542" max="1542" width="47.5" style="1894" customWidth="1"/>
    <col min="1543" max="1543" width="13" style="1894" customWidth="1"/>
    <col min="1544" max="1545" width="8.875" style="1894"/>
    <col min="1546" max="1546" width="5.75" style="1894" customWidth="1"/>
    <col min="1547" max="1547" width="11.75" style="1894" customWidth="1"/>
    <col min="1548" max="1549" width="10.75" style="1894" customWidth="1"/>
    <col min="1550" max="1550" width="10" style="1894" customWidth="1"/>
    <col min="1551" max="1552" width="10.5" style="1894" customWidth="1"/>
    <col min="1553" max="1553" width="10" style="1894" customWidth="1"/>
    <col min="1554" max="1554" width="10.125" style="1894" customWidth="1"/>
    <col min="1555" max="1555" width="10" style="1894" customWidth="1"/>
    <col min="1556" max="1556" width="26.125" style="1894" customWidth="1"/>
    <col min="1557" max="1792" width="8.875" style="1894"/>
    <col min="1793" max="1793" width="9.5" style="1894" customWidth="1"/>
    <col min="1794" max="1794" width="8.875" style="1894"/>
    <col min="1795" max="1797" width="12.875" style="1894" customWidth="1"/>
    <col min="1798" max="1798" width="47.5" style="1894" customWidth="1"/>
    <col min="1799" max="1799" width="13" style="1894" customWidth="1"/>
    <col min="1800" max="1801" width="8.875" style="1894"/>
    <col min="1802" max="1802" width="5.75" style="1894" customWidth="1"/>
    <col min="1803" max="1803" width="11.75" style="1894" customWidth="1"/>
    <col min="1804" max="1805" width="10.75" style="1894" customWidth="1"/>
    <col min="1806" max="1806" width="10" style="1894" customWidth="1"/>
    <col min="1807" max="1808" width="10.5" style="1894" customWidth="1"/>
    <col min="1809" max="1809" width="10" style="1894" customWidth="1"/>
    <col min="1810" max="1810" width="10.125" style="1894" customWidth="1"/>
    <col min="1811" max="1811" width="10" style="1894" customWidth="1"/>
    <col min="1812" max="1812" width="26.125" style="1894" customWidth="1"/>
    <col min="1813" max="2048" width="8.875" style="1894"/>
    <col min="2049" max="2049" width="9.5" style="1894" customWidth="1"/>
    <col min="2050" max="2050" width="8.875" style="1894"/>
    <col min="2051" max="2053" width="12.875" style="1894" customWidth="1"/>
    <col min="2054" max="2054" width="47.5" style="1894" customWidth="1"/>
    <col min="2055" max="2055" width="13" style="1894" customWidth="1"/>
    <col min="2056" max="2057" width="8.875" style="1894"/>
    <col min="2058" max="2058" width="5.75" style="1894" customWidth="1"/>
    <col min="2059" max="2059" width="11.75" style="1894" customWidth="1"/>
    <col min="2060" max="2061" width="10.75" style="1894" customWidth="1"/>
    <col min="2062" max="2062" width="10" style="1894" customWidth="1"/>
    <col min="2063" max="2064" width="10.5" style="1894" customWidth="1"/>
    <col min="2065" max="2065" width="10" style="1894" customWidth="1"/>
    <col min="2066" max="2066" width="10.125" style="1894" customWidth="1"/>
    <col min="2067" max="2067" width="10" style="1894" customWidth="1"/>
    <col min="2068" max="2068" width="26.125" style="1894" customWidth="1"/>
    <col min="2069" max="2304" width="8.875" style="1894"/>
    <col min="2305" max="2305" width="9.5" style="1894" customWidth="1"/>
    <col min="2306" max="2306" width="8.875" style="1894"/>
    <col min="2307" max="2309" width="12.875" style="1894" customWidth="1"/>
    <col min="2310" max="2310" width="47.5" style="1894" customWidth="1"/>
    <col min="2311" max="2311" width="13" style="1894" customWidth="1"/>
    <col min="2312" max="2313" width="8.875" style="1894"/>
    <col min="2314" max="2314" width="5.75" style="1894" customWidth="1"/>
    <col min="2315" max="2315" width="11.75" style="1894" customWidth="1"/>
    <col min="2316" max="2317" width="10.75" style="1894" customWidth="1"/>
    <col min="2318" max="2318" width="10" style="1894" customWidth="1"/>
    <col min="2319" max="2320" width="10.5" style="1894" customWidth="1"/>
    <col min="2321" max="2321" width="10" style="1894" customWidth="1"/>
    <col min="2322" max="2322" width="10.125" style="1894" customWidth="1"/>
    <col min="2323" max="2323" width="10" style="1894" customWidth="1"/>
    <col min="2324" max="2324" width="26.125" style="1894" customWidth="1"/>
    <col min="2325" max="2560" width="8.875" style="1894"/>
    <col min="2561" max="2561" width="9.5" style="1894" customWidth="1"/>
    <col min="2562" max="2562" width="8.875" style="1894"/>
    <col min="2563" max="2565" width="12.875" style="1894" customWidth="1"/>
    <col min="2566" max="2566" width="47.5" style="1894" customWidth="1"/>
    <col min="2567" max="2567" width="13" style="1894" customWidth="1"/>
    <col min="2568" max="2569" width="8.875" style="1894"/>
    <col min="2570" max="2570" width="5.75" style="1894" customWidth="1"/>
    <col min="2571" max="2571" width="11.75" style="1894" customWidth="1"/>
    <col min="2572" max="2573" width="10.75" style="1894" customWidth="1"/>
    <col min="2574" max="2574" width="10" style="1894" customWidth="1"/>
    <col min="2575" max="2576" width="10.5" style="1894" customWidth="1"/>
    <col min="2577" max="2577" width="10" style="1894" customWidth="1"/>
    <col min="2578" max="2578" width="10.125" style="1894" customWidth="1"/>
    <col min="2579" max="2579" width="10" style="1894" customWidth="1"/>
    <col min="2580" max="2580" width="26.125" style="1894" customWidth="1"/>
    <col min="2581" max="2816" width="8.875" style="1894"/>
    <col min="2817" max="2817" width="9.5" style="1894" customWidth="1"/>
    <col min="2818" max="2818" width="8.875" style="1894"/>
    <col min="2819" max="2821" width="12.875" style="1894" customWidth="1"/>
    <col min="2822" max="2822" width="47.5" style="1894" customWidth="1"/>
    <col min="2823" max="2823" width="13" style="1894" customWidth="1"/>
    <col min="2824" max="2825" width="8.875" style="1894"/>
    <col min="2826" max="2826" width="5.75" style="1894" customWidth="1"/>
    <col min="2827" max="2827" width="11.75" style="1894" customWidth="1"/>
    <col min="2828" max="2829" width="10.75" style="1894" customWidth="1"/>
    <col min="2830" max="2830" width="10" style="1894" customWidth="1"/>
    <col min="2831" max="2832" width="10.5" style="1894" customWidth="1"/>
    <col min="2833" max="2833" width="10" style="1894" customWidth="1"/>
    <col min="2834" max="2834" width="10.125" style="1894" customWidth="1"/>
    <col min="2835" max="2835" width="10" style="1894" customWidth="1"/>
    <col min="2836" max="2836" width="26.125" style="1894" customWidth="1"/>
    <col min="2837" max="3072" width="8.875" style="1894"/>
    <col min="3073" max="3073" width="9.5" style="1894" customWidth="1"/>
    <col min="3074" max="3074" width="8.875" style="1894"/>
    <col min="3075" max="3077" width="12.875" style="1894" customWidth="1"/>
    <col min="3078" max="3078" width="47.5" style="1894" customWidth="1"/>
    <col min="3079" max="3079" width="13" style="1894" customWidth="1"/>
    <col min="3080" max="3081" width="8.875" style="1894"/>
    <col min="3082" max="3082" width="5.75" style="1894" customWidth="1"/>
    <col min="3083" max="3083" width="11.75" style="1894" customWidth="1"/>
    <col min="3084" max="3085" width="10.75" style="1894" customWidth="1"/>
    <col min="3086" max="3086" width="10" style="1894" customWidth="1"/>
    <col min="3087" max="3088" width="10.5" style="1894" customWidth="1"/>
    <col min="3089" max="3089" width="10" style="1894" customWidth="1"/>
    <col min="3090" max="3090" width="10.125" style="1894" customWidth="1"/>
    <col min="3091" max="3091" width="10" style="1894" customWidth="1"/>
    <col min="3092" max="3092" width="26.125" style="1894" customWidth="1"/>
    <col min="3093" max="3328" width="8.875" style="1894"/>
    <col min="3329" max="3329" width="9.5" style="1894" customWidth="1"/>
    <col min="3330" max="3330" width="8.875" style="1894"/>
    <col min="3331" max="3333" width="12.875" style="1894" customWidth="1"/>
    <col min="3334" max="3334" width="47.5" style="1894" customWidth="1"/>
    <col min="3335" max="3335" width="13" style="1894" customWidth="1"/>
    <col min="3336" max="3337" width="8.875" style="1894"/>
    <col min="3338" max="3338" width="5.75" style="1894" customWidth="1"/>
    <col min="3339" max="3339" width="11.75" style="1894" customWidth="1"/>
    <col min="3340" max="3341" width="10.75" style="1894" customWidth="1"/>
    <col min="3342" max="3342" width="10" style="1894" customWidth="1"/>
    <col min="3343" max="3344" width="10.5" style="1894" customWidth="1"/>
    <col min="3345" max="3345" width="10" style="1894" customWidth="1"/>
    <col min="3346" max="3346" width="10.125" style="1894" customWidth="1"/>
    <col min="3347" max="3347" width="10" style="1894" customWidth="1"/>
    <col min="3348" max="3348" width="26.125" style="1894" customWidth="1"/>
    <col min="3349" max="3584" width="8.875" style="1894"/>
    <col min="3585" max="3585" width="9.5" style="1894" customWidth="1"/>
    <col min="3586" max="3586" width="8.875" style="1894"/>
    <col min="3587" max="3589" width="12.875" style="1894" customWidth="1"/>
    <col min="3590" max="3590" width="47.5" style="1894" customWidth="1"/>
    <col min="3591" max="3591" width="13" style="1894" customWidth="1"/>
    <col min="3592" max="3593" width="8.875" style="1894"/>
    <col min="3594" max="3594" width="5.75" style="1894" customWidth="1"/>
    <col min="3595" max="3595" width="11.75" style="1894" customWidth="1"/>
    <col min="3596" max="3597" width="10.75" style="1894" customWidth="1"/>
    <col min="3598" max="3598" width="10" style="1894" customWidth="1"/>
    <col min="3599" max="3600" width="10.5" style="1894" customWidth="1"/>
    <col min="3601" max="3601" width="10" style="1894" customWidth="1"/>
    <col min="3602" max="3602" width="10.125" style="1894" customWidth="1"/>
    <col min="3603" max="3603" width="10" style="1894" customWidth="1"/>
    <col min="3604" max="3604" width="26.125" style="1894" customWidth="1"/>
    <col min="3605" max="3840" width="8.875" style="1894"/>
    <col min="3841" max="3841" width="9.5" style="1894" customWidth="1"/>
    <col min="3842" max="3842" width="8.875" style="1894"/>
    <col min="3843" max="3845" width="12.875" style="1894" customWidth="1"/>
    <col min="3846" max="3846" width="47.5" style="1894" customWidth="1"/>
    <col min="3847" max="3847" width="13" style="1894" customWidth="1"/>
    <col min="3848" max="3849" width="8.875" style="1894"/>
    <col min="3850" max="3850" width="5.75" style="1894" customWidth="1"/>
    <col min="3851" max="3851" width="11.75" style="1894" customWidth="1"/>
    <col min="3852" max="3853" width="10.75" style="1894" customWidth="1"/>
    <col min="3854" max="3854" width="10" style="1894" customWidth="1"/>
    <col min="3855" max="3856" width="10.5" style="1894" customWidth="1"/>
    <col min="3857" max="3857" width="10" style="1894" customWidth="1"/>
    <col min="3858" max="3858" width="10.125" style="1894" customWidth="1"/>
    <col min="3859" max="3859" width="10" style="1894" customWidth="1"/>
    <col min="3860" max="3860" width="26.125" style="1894" customWidth="1"/>
    <col min="3861" max="4096" width="8.875" style="1894"/>
    <col min="4097" max="4097" width="9.5" style="1894" customWidth="1"/>
    <col min="4098" max="4098" width="8.875" style="1894"/>
    <col min="4099" max="4101" width="12.875" style="1894" customWidth="1"/>
    <col min="4102" max="4102" width="47.5" style="1894" customWidth="1"/>
    <col min="4103" max="4103" width="13" style="1894" customWidth="1"/>
    <col min="4104" max="4105" width="8.875" style="1894"/>
    <col min="4106" max="4106" width="5.75" style="1894" customWidth="1"/>
    <col min="4107" max="4107" width="11.75" style="1894" customWidth="1"/>
    <col min="4108" max="4109" width="10.75" style="1894" customWidth="1"/>
    <col min="4110" max="4110" width="10" style="1894" customWidth="1"/>
    <col min="4111" max="4112" width="10.5" style="1894" customWidth="1"/>
    <col min="4113" max="4113" width="10" style="1894" customWidth="1"/>
    <col min="4114" max="4114" width="10.125" style="1894" customWidth="1"/>
    <col min="4115" max="4115" width="10" style="1894" customWidth="1"/>
    <col min="4116" max="4116" width="26.125" style="1894" customWidth="1"/>
    <col min="4117" max="4352" width="8.875" style="1894"/>
    <col min="4353" max="4353" width="9.5" style="1894" customWidth="1"/>
    <col min="4354" max="4354" width="8.875" style="1894"/>
    <col min="4355" max="4357" width="12.875" style="1894" customWidth="1"/>
    <col min="4358" max="4358" width="47.5" style="1894" customWidth="1"/>
    <col min="4359" max="4359" width="13" style="1894" customWidth="1"/>
    <col min="4360" max="4361" width="8.875" style="1894"/>
    <col min="4362" max="4362" width="5.75" style="1894" customWidth="1"/>
    <col min="4363" max="4363" width="11.75" style="1894" customWidth="1"/>
    <col min="4364" max="4365" width="10.75" style="1894" customWidth="1"/>
    <col min="4366" max="4366" width="10" style="1894" customWidth="1"/>
    <col min="4367" max="4368" width="10.5" style="1894" customWidth="1"/>
    <col min="4369" max="4369" width="10" style="1894" customWidth="1"/>
    <col min="4370" max="4370" width="10.125" style="1894" customWidth="1"/>
    <col min="4371" max="4371" width="10" style="1894" customWidth="1"/>
    <col min="4372" max="4372" width="26.125" style="1894" customWidth="1"/>
    <col min="4373" max="4608" width="8.875" style="1894"/>
    <col min="4609" max="4609" width="9.5" style="1894" customWidth="1"/>
    <col min="4610" max="4610" width="8.875" style="1894"/>
    <col min="4611" max="4613" width="12.875" style="1894" customWidth="1"/>
    <col min="4614" max="4614" width="47.5" style="1894" customWidth="1"/>
    <col min="4615" max="4615" width="13" style="1894" customWidth="1"/>
    <col min="4616" max="4617" width="8.875" style="1894"/>
    <col min="4618" max="4618" width="5.75" style="1894" customWidth="1"/>
    <col min="4619" max="4619" width="11.75" style="1894" customWidth="1"/>
    <col min="4620" max="4621" width="10.75" style="1894" customWidth="1"/>
    <col min="4622" max="4622" width="10" style="1894" customWidth="1"/>
    <col min="4623" max="4624" width="10.5" style="1894" customWidth="1"/>
    <col min="4625" max="4625" width="10" style="1894" customWidth="1"/>
    <col min="4626" max="4626" width="10.125" style="1894" customWidth="1"/>
    <col min="4627" max="4627" width="10" style="1894" customWidth="1"/>
    <col min="4628" max="4628" width="26.125" style="1894" customWidth="1"/>
    <col min="4629" max="4864" width="8.875" style="1894"/>
    <col min="4865" max="4865" width="9.5" style="1894" customWidth="1"/>
    <col min="4866" max="4866" width="8.875" style="1894"/>
    <col min="4867" max="4869" width="12.875" style="1894" customWidth="1"/>
    <col min="4870" max="4870" width="47.5" style="1894" customWidth="1"/>
    <col min="4871" max="4871" width="13" style="1894" customWidth="1"/>
    <col min="4872" max="4873" width="8.875" style="1894"/>
    <col min="4874" max="4874" width="5.75" style="1894" customWidth="1"/>
    <col min="4875" max="4875" width="11.75" style="1894" customWidth="1"/>
    <col min="4876" max="4877" width="10.75" style="1894" customWidth="1"/>
    <col min="4878" max="4878" width="10" style="1894" customWidth="1"/>
    <col min="4879" max="4880" width="10.5" style="1894" customWidth="1"/>
    <col min="4881" max="4881" width="10" style="1894" customWidth="1"/>
    <col min="4882" max="4882" width="10.125" style="1894" customWidth="1"/>
    <col min="4883" max="4883" width="10" style="1894" customWidth="1"/>
    <col min="4884" max="4884" width="26.125" style="1894" customWidth="1"/>
    <col min="4885" max="5120" width="8.875" style="1894"/>
    <col min="5121" max="5121" width="9.5" style="1894" customWidth="1"/>
    <col min="5122" max="5122" width="8.875" style="1894"/>
    <col min="5123" max="5125" width="12.875" style="1894" customWidth="1"/>
    <col min="5126" max="5126" width="47.5" style="1894" customWidth="1"/>
    <col min="5127" max="5127" width="13" style="1894" customWidth="1"/>
    <col min="5128" max="5129" width="8.875" style="1894"/>
    <col min="5130" max="5130" width="5.75" style="1894" customWidth="1"/>
    <col min="5131" max="5131" width="11.75" style="1894" customWidth="1"/>
    <col min="5132" max="5133" width="10.75" style="1894" customWidth="1"/>
    <col min="5134" max="5134" width="10" style="1894" customWidth="1"/>
    <col min="5135" max="5136" width="10.5" style="1894" customWidth="1"/>
    <col min="5137" max="5137" width="10" style="1894" customWidth="1"/>
    <col min="5138" max="5138" width="10.125" style="1894" customWidth="1"/>
    <col min="5139" max="5139" width="10" style="1894" customWidth="1"/>
    <col min="5140" max="5140" width="26.125" style="1894" customWidth="1"/>
    <col min="5141" max="5376" width="8.875" style="1894"/>
    <col min="5377" max="5377" width="9.5" style="1894" customWidth="1"/>
    <col min="5378" max="5378" width="8.875" style="1894"/>
    <col min="5379" max="5381" width="12.875" style="1894" customWidth="1"/>
    <col min="5382" max="5382" width="47.5" style="1894" customWidth="1"/>
    <col min="5383" max="5383" width="13" style="1894" customWidth="1"/>
    <col min="5384" max="5385" width="8.875" style="1894"/>
    <col min="5386" max="5386" width="5.75" style="1894" customWidth="1"/>
    <col min="5387" max="5387" width="11.75" style="1894" customWidth="1"/>
    <col min="5388" max="5389" width="10.75" style="1894" customWidth="1"/>
    <col min="5390" max="5390" width="10" style="1894" customWidth="1"/>
    <col min="5391" max="5392" width="10.5" style="1894" customWidth="1"/>
    <col min="5393" max="5393" width="10" style="1894" customWidth="1"/>
    <col min="5394" max="5394" width="10.125" style="1894" customWidth="1"/>
    <col min="5395" max="5395" width="10" style="1894" customWidth="1"/>
    <col min="5396" max="5396" width="26.125" style="1894" customWidth="1"/>
    <col min="5397" max="5632" width="8.875" style="1894"/>
    <col min="5633" max="5633" width="9.5" style="1894" customWidth="1"/>
    <col min="5634" max="5634" width="8.875" style="1894"/>
    <col min="5635" max="5637" width="12.875" style="1894" customWidth="1"/>
    <col min="5638" max="5638" width="47.5" style="1894" customWidth="1"/>
    <col min="5639" max="5639" width="13" style="1894" customWidth="1"/>
    <col min="5640" max="5641" width="8.875" style="1894"/>
    <col min="5642" max="5642" width="5.75" style="1894" customWidth="1"/>
    <col min="5643" max="5643" width="11.75" style="1894" customWidth="1"/>
    <col min="5644" max="5645" width="10.75" style="1894" customWidth="1"/>
    <col min="5646" max="5646" width="10" style="1894" customWidth="1"/>
    <col min="5647" max="5648" width="10.5" style="1894" customWidth="1"/>
    <col min="5649" max="5649" width="10" style="1894" customWidth="1"/>
    <col min="5650" max="5650" width="10.125" style="1894" customWidth="1"/>
    <col min="5651" max="5651" width="10" style="1894" customWidth="1"/>
    <col min="5652" max="5652" width="26.125" style="1894" customWidth="1"/>
    <col min="5653" max="5888" width="8.875" style="1894"/>
    <col min="5889" max="5889" width="9.5" style="1894" customWidth="1"/>
    <col min="5890" max="5890" width="8.875" style="1894"/>
    <col min="5891" max="5893" width="12.875" style="1894" customWidth="1"/>
    <col min="5894" max="5894" width="47.5" style="1894" customWidth="1"/>
    <col min="5895" max="5895" width="13" style="1894" customWidth="1"/>
    <col min="5896" max="5897" width="8.875" style="1894"/>
    <col min="5898" max="5898" width="5.75" style="1894" customWidth="1"/>
    <col min="5899" max="5899" width="11.75" style="1894" customWidth="1"/>
    <col min="5900" max="5901" width="10.75" style="1894" customWidth="1"/>
    <col min="5902" max="5902" width="10" style="1894" customWidth="1"/>
    <col min="5903" max="5904" width="10.5" style="1894" customWidth="1"/>
    <col min="5905" max="5905" width="10" style="1894" customWidth="1"/>
    <col min="5906" max="5906" width="10.125" style="1894" customWidth="1"/>
    <col min="5907" max="5907" width="10" style="1894" customWidth="1"/>
    <col min="5908" max="5908" width="26.125" style="1894" customWidth="1"/>
    <col min="5909" max="6144" width="8.875" style="1894"/>
    <col min="6145" max="6145" width="9.5" style="1894" customWidth="1"/>
    <col min="6146" max="6146" width="8.875" style="1894"/>
    <col min="6147" max="6149" width="12.875" style="1894" customWidth="1"/>
    <col min="6150" max="6150" width="47.5" style="1894" customWidth="1"/>
    <col min="6151" max="6151" width="13" style="1894" customWidth="1"/>
    <col min="6152" max="6153" width="8.875" style="1894"/>
    <col min="6154" max="6154" width="5.75" style="1894" customWidth="1"/>
    <col min="6155" max="6155" width="11.75" style="1894" customWidth="1"/>
    <col min="6156" max="6157" width="10.75" style="1894" customWidth="1"/>
    <col min="6158" max="6158" width="10" style="1894" customWidth="1"/>
    <col min="6159" max="6160" width="10.5" style="1894" customWidth="1"/>
    <col min="6161" max="6161" width="10" style="1894" customWidth="1"/>
    <col min="6162" max="6162" width="10.125" style="1894" customWidth="1"/>
    <col min="6163" max="6163" width="10" style="1894" customWidth="1"/>
    <col min="6164" max="6164" width="26.125" style="1894" customWidth="1"/>
    <col min="6165" max="6400" width="8.875" style="1894"/>
    <col min="6401" max="6401" width="9.5" style="1894" customWidth="1"/>
    <col min="6402" max="6402" width="8.875" style="1894"/>
    <col min="6403" max="6405" width="12.875" style="1894" customWidth="1"/>
    <col min="6406" max="6406" width="47.5" style="1894" customWidth="1"/>
    <col min="6407" max="6407" width="13" style="1894" customWidth="1"/>
    <col min="6408" max="6409" width="8.875" style="1894"/>
    <col min="6410" max="6410" width="5.75" style="1894" customWidth="1"/>
    <col min="6411" max="6411" width="11.75" style="1894" customWidth="1"/>
    <col min="6412" max="6413" width="10.75" style="1894" customWidth="1"/>
    <col min="6414" max="6414" width="10" style="1894" customWidth="1"/>
    <col min="6415" max="6416" width="10.5" style="1894" customWidth="1"/>
    <col min="6417" max="6417" width="10" style="1894" customWidth="1"/>
    <col min="6418" max="6418" width="10.125" style="1894" customWidth="1"/>
    <col min="6419" max="6419" width="10" style="1894" customWidth="1"/>
    <col min="6420" max="6420" width="26.125" style="1894" customWidth="1"/>
    <col min="6421" max="6656" width="8.875" style="1894"/>
    <col min="6657" max="6657" width="9.5" style="1894" customWidth="1"/>
    <col min="6658" max="6658" width="8.875" style="1894"/>
    <col min="6659" max="6661" width="12.875" style="1894" customWidth="1"/>
    <col min="6662" max="6662" width="47.5" style="1894" customWidth="1"/>
    <col min="6663" max="6663" width="13" style="1894" customWidth="1"/>
    <col min="6664" max="6665" width="8.875" style="1894"/>
    <col min="6666" max="6666" width="5.75" style="1894" customWidth="1"/>
    <col min="6667" max="6667" width="11.75" style="1894" customWidth="1"/>
    <col min="6668" max="6669" width="10.75" style="1894" customWidth="1"/>
    <col min="6670" max="6670" width="10" style="1894" customWidth="1"/>
    <col min="6671" max="6672" width="10.5" style="1894" customWidth="1"/>
    <col min="6673" max="6673" width="10" style="1894" customWidth="1"/>
    <col min="6674" max="6674" width="10.125" style="1894" customWidth="1"/>
    <col min="6675" max="6675" width="10" style="1894" customWidth="1"/>
    <col min="6676" max="6676" width="26.125" style="1894" customWidth="1"/>
    <col min="6677" max="6912" width="8.875" style="1894"/>
    <col min="6913" max="6913" width="9.5" style="1894" customWidth="1"/>
    <col min="6914" max="6914" width="8.875" style="1894"/>
    <col min="6915" max="6917" width="12.875" style="1894" customWidth="1"/>
    <col min="6918" max="6918" width="47.5" style="1894" customWidth="1"/>
    <col min="6919" max="6919" width="13" style="1894" customWidth="1"/>
    <col min="6920" max="6921" width="8.875" style="1894"/>
    <col min="6922" max="6922" width="5.75" style="1894" customWidth="1"/>
    <col min="6923" max="6923" width="11.75" style="1894" customWidth="1"/>
    <col min="6924" max="6925" width="10.75" style="1894" customWidth="1"/>
    <col min="6926" max="6926" width="10" style="1894" customWidth="1"/>
    <col min="6927" max="6928" width="10.5" style="1894" customWidth="1"/>
    <col min="6929" max="6929" width="10" style="1894" customWidth="1"/>
    <col min="6930" max="6930" width="10.125" style="1894" customWidth="1"/>
    <col min="6931" max="6931" width="10" style="1894" customWidth="1"/>
    <col min="6932" max="6932" width="26.125" style="1894" customWidth="1"/>
    <col min="6933" max="7168" width="8.875" style="1894"/>
    <col min="7169" max="7169" width="9.5" style="1894" customWidth="1"/>
    <col min="7170" max="7170" width="8.875" style="1894"/>
    <col min="7171" max="7173" width="12.875" style="1894" customWidth="1"/>
    <col min="7174" max="7174" width="47.5" style="1894" customWidth="1"/>
    <col min="7175" max="7175" width="13" style="1894" customWidth="1"/>
    <col min="7176" max="7177" width="8.875" style="1894"/>
    <col min="7178" max="7178" width="5.75" style="1894" customWidth="1"/>
    <col min="7179" max="7179" width="11.75" style="1894" customWidth="1"/>
    <col min="7180" max="7181" width="10.75" style="1894" customWidth="1"/>
    <col min="7182" max="7182" width="10" style="1894" customWidth="1"/>
    <col min="7183" max="7184" width="10.5" style="1894" customWidth="1"/>
    <col min="7185" max="7185" width="10" style="1894" customWidth="1"/>
    <col min="7186" max="7186" width="10.125" style="1894" customWidth="1"/>
    <col min="7187" max="7187" width="10" style="1894" customWidth="1"/>
    <col min="7188" max="7188" width="26.125" style="1894" customWidth="1"/>
    <col min="7189" max="7424" width="8.875" style="1894"/>
    <col min="7425" max="7425" width="9.5" style="1894" customWidth="1"/>
    <col min="7426" max="7426" width="8.875" style="1894"/>
    <col min="7427" max="7429" width="12.875" style="1894" customWidth="1"/>
    <col min="7430" max="7430" width="47.5" style="1894" customWidth="1"/>
    <col min="7431" max="7431" width="13" style="1894" customWidth="1"/>
    <col min="7432" max="7433" width="8.875" style="1894"/>
    <col min="7434" max="7434" width="5.75" style="1894" customWidth="1"/>
    <col min="7435" max="7435" width="11.75" style="1894" customWidth="1"/>
    <col min="7436" max="7437" width="10.75" style="1894" customWidth="1"/>
    <col min="7438" max="7438" width="10" style="1894" customWidth="1"/>
    <col min="7439" max="7440" width="10.5" style="1894" customWidth="1"/>
    <col min="7441" max="7441" width="10" style="1894" customWidth="1"/>
    <col min="7442" max="7442" width="10.125" style="1894" customWidth="1"/>
    <col min="7443" max="7443" width="10" style="1894" customWidth="1"/>
    <col min="7444" max="7444" width="26.125" style="1894" customWidth="1"/>
    <col min="7445" max="7680" width="8.875" style="1894"/>
    <col min="7681" max="7681" width="9.5" style="1894" customWidth="1"/>
    <col min="7682" max="7682" width="8.875" style="1894"/>
    <col min="7683" max="7685" width="12.875" style="1894" customWidth="1"/>
    <col min="7686" max="7686" width="47.5" style="1894" customWidth="1"/>
    <col min="7687" max="7687" width="13" style="1894" customWidth="1"/>
    <col min="7688" max="7689" width="8.875" style="1894"/>
    <col min="7690" max="7690" width="5.75" style="1894" customWidth="1"/>
    <col min="7691" max="7691" width="11.75" style="1894" customWidth="1"/>
    <col min="7692" max="7693" width="10.75" style="1894" customWidth="1"/>
    <col min="7694" max="7694" width="10" style="1894" customWidth="1"/>
    <col min="7695" max="7696" width="10.5" style="1894" customWidth="1"/>
    <col min="7697" max="7697" width="10" style="1894" customWidth="1"/>
    <col min="7698" max="7698" width="10.125" style="1894" customWidth="1"/>
    <col min="7699" max="7699" width="10" style="1894" customWidth="1"/>
    <col min="7700" max="7700" width="26.125" style="1894" customWidth="1"/>
    <col min="7701" max="7936" width="8.875" style="1894"/>
    <col min="7937" max="7937" width="9.5" style="1894" customWidth="1"/>
    <col min="7938" max="7938" width="8.875" style="1894"/>
    <col min="7939" max="7941" width="12.875" style="1894" customWidth="1"/>
    <col min="7942" max="7942" width="47.5" style="1894" customWidth="1"/>
    <col min="7943" max="7943" width="13" style="1894" customWidth="1"/>
    <col min="7944" max="7945" width="8.875" style="1894"/>
    <col min="7946" max="7946" width="5.75" style="1894" customWidth="1"/>
    <col min="7947" max="7947" width="11.75" style="1894" customWidth="1"/>
    <col min="7948" max="7949" width="10.75" style="1894" customWidth="1"/>
    <col min="7950" max="7950" width="10" style="1894" customWidth="1"/>
    <col min="7951" max="7952" width="10.5" style="1894" customWidth="1"/>
    <col min="7953" max="7953" width="10" style="1894" customWidth="1"/>
    <col min="7954" max="7954" width="10.125" style="1894" customWidth="1"/>
    <col min="7955" max="7955" width="10" style="1894" customWidth="1"/>
    <col min="7956" max="7956" width="26.125" style="1894" customWidth="1"/>
    <col min="7957" max="8192" width="8.875" style="1894"/>
    <col min="8193" max="8193" width="9.5" style="1894" customWidth="1"/>
    <col min="8194" max="8194" width="8.875" style="1894"/>
    <col min="8195" max="8197" width="12.875" style="1894" customWidth="1"/>
    <col min="8198" max="8198" width="47.5" style="1894" customWidth="1"/>
    <col min="8199" max="8199" width="13" style="1894" customWidth="1"/>
    <col min="8200" max="8201" width="8.875" style="1894"/>
    <col min="8202" max="8202" width="5.75" style="1894" customWidth="1"/>
    <col min="8203" max="8203" width="11.75" style="1894" customWidth="1"/>
    <col min="8204" max="8205" width="10.75" style="1894" customWidth="1"/>
    <col min="8206" max="8206" width="10" style="1894" customWidth="1"/>
    <col min="8207" max="8208" width="10.5" style="1894" customWidth="1"/>
    <col min="8209" max="8209" width="10" style="1894" customWidth="1"/>
    <col min="8210" max="8210" width="10.125" style="1894" customWidth="1"/>
    <col min="8211" max="8211" width="10" style="1894" customWidth="1"/>
    <col min="8212" max="8212" width="26.125" style="1894" customWidth="1"/>
    <col min="8213" max="8448" width="8.875" style="1894"/>
    <col min="8449" max="8449" width="9.5" style="1894" customWidth="1"/>
    <col min="8450" max="8450" width="8.875" style="1894"/>
    <col min="8451" max="8453" width="12.875" style="1894" customWidth="1"/>
    <col min="8454" max="8454" width="47.5" style="1894" customWidth="1"/>
    <col min="8455" max="8455" width="13" style="1894" customWidth="1"/>
    <col min="8456" max="8457" width="8.875" style="1894"/>
    <col min="8458" max="8458" width="5.75" style="1894" customWidth="1"/>
    <col min="8459" max="8459" width="11.75" style="1894" customWidth="1"/>
    <col min="8460" max="8461" width="10.75" style="1894" customWidth="1"/>
    <col min="8462" max="8462" width="10" style="1894" customWidth="1"/>
    <col min="8463" max="8464" width="10.5" style="1894" customWidth="1"/>
    <col min="8465" max="8465" width="10" style="1894" customWidth="1"/>
    <col min="8466" max="8466" width="10.125" style="1894" customWidth="1"/>
    <col min="8467" max="8467" width="10" style="1894" customWidth="1"/>
    <col min="8468" max="8468" width="26.125" style="1894" customWidth="1"/>
    <col min="8469" max="8704" width="8.875" style="1894"/>
    <col min="8705" max="8705" width="9.5" style="1894" customWidth="1"/>
    <col min="8706" max="8706" width="8.875" style="1894"/>
    <col min="8707" max="8709" width="12.875" style="1894" customWidth="1"/>
    <col min="8710" max="8710" width="47.5" style="1894" customWidth="1"/>
    <col min="8711" max="8711" width="13" style="1894" customWidth="1"/>
    <col min="8712" max="8713" width="8.875" style="1894"/>
    <col min="8714" max="8714" width="5.75" style="1894" customWidth="1"/>
    <col min="8715" max="8715" width="11.75" style="1894" customWidth="1"/>
    <col min="8716" max="8717" width="10.75" style="1894" customWidth="1"/>
    <col min="8718" max="8718" width="10" style="1894" customWidth="1"/>
    <col min="8719" max="8720" width="10.5" style="1894" customWidth="1"/>
    <col min="8721" max="8721" width="10" style="1894" customWidth="1"/>
    <col min="8722" max="8722" width="10.125" style="1894" customWidth="1"/>
    <col min="8723" max="8723" width="10" style="1894" customWidth="1"/>
    <col min="8724" max="8724" width="26.125" style="1894" customWidth="1"/>
    <col min="8725" max="8960" width="8.875" style="1894"/>
    <col min="8961" max="8961" width="9.5" style="1894" customWidth="1"/>
    <col min="8962" max="8962" width="8.875" style="1894"/>
    <col min="8963" max="8965" width="12.875" style="1894" customWidth="1"/>
    <col min="8966" max="8966" width="47.5" style="1894" customWidth="1"/>
    <col min="8967" max="8967" width="13" style="1894" customWidth="1"/>
    <col min="8968" max="8969" width="8.875" style="1894"/>
    <col min="8970" max="8970" width="5.75" style="1894" customWidth="1"/>
    <col min="8971" max="8971" width="11.75" style="1894" customWidth="1"/>
    <col min="8972" max="8973" width="10.75" style="1894" customWidth="1"/>
    <col min="8974" max="8974" width="10" style="1894" customWidth="1"/>
    <col min="8975" max="8976" width="10.5" style="1894" customWidth="1"/>
    <col min="8977" max="8977" width="10" style="1894" customWidth="1"/>
    <col min="8978" max="8978" width="10.125" style="1894" customWidth="1"/>
    <col min="8979" max="8979" width="10" style="1894" customWidth="1"/>
    <col min="8980" max="8980" width="26.125" style="1894" customWidth="1"/>
    <col min="8981" max="9216" width="8.875" style="1894"/>
    <col min="9217" max="9217" width="9.5" style="1894" customWidth="1"/>
    <col min="9218" max="9218" width="8.875" style="1894"/>
    <col min="9219" max="9221" width="12.875" style="1894" customWidth="1"/>
    <col min="9222" max="9222" width="47.5" style="1894" customWidth="1"/>
    <col min="9223" max="9223" width="13" style="1894" customWidth="1"/>
    <col min="9224" max="9225" width="8.875" style="1894"/>
    <col min="9226" max="9226" width="5.75" style="1894" customWidth="1"/>
    <col min="9227" max="9227" width="11.75" style="1894" customWidth="1"/>
    <col min="9228" max="9229" width="10.75" style="1894" customWidth="1"/>
    <col min="9230" max="9230" width="10" style="1894" customWidth="1"/>
    <col min="9231" max="9232" width="10.5" style="1894" customWidth="1"/>
    <col min="9233" max="9233" width="10" style="1894" customWidth="1"/>
    <col min="9234" max="9234" width="10.125" style="1894" customWidth="1"/>
    <col min="9235" max="9235" width="10" style="1894" customWidth="1"/>
    <col min="9236" max="9236" width="26.125" style="1894" customWidth="1"/>
    <col min="9237" max="9472" width="8.875" style="1894"/>
    <col min="9473" max="9473" width="9.5" style="1894" customWidth="1"/>
    <col min="9474" max="9474" width="8.875" style="1894"/>
    <col min="9475" max="9477" width="12.875" style="1894" customWidth="1"/>
    <col min="9478" max="9478" width="47.5" style="1894" customWidth="1"/>
    <col min="9479" max="9479" width="13" style="1894" customWidth="1"/>
    <col min="9480" max="9481" width="8.875" style="1894"/>
    <col min="9482" max="9482" width="5.75" style="1894" customWidth="1"/>
    <col min="9483" max="9483" width="11.75" style="1894" customWidth="1"/>
    <col min="9484" max="9485" width="10.75" style="1894" customWidth="1"/>
    <col min="9486" max="9486" width="10" style="1894" customWidth="1"/>
    <col min="9487" max="9488" width="10.5" style="1894" customWidth="1"/>
    <col min="9489" max="9489" width="10" style="1894" customWidth="1"/>
    <col min="9490" max="9490" width="10.125" style="1894" customWidth="1"/>
    <col min="9491" max="9491" width="10" style="1894" customWidth="1"/>
    <col min="9492" max="9492" width="26.125" style="1894" customWidth="1"/>
    <col min="9493" max="9728" width="8.875" style="1894"/>
    <col min="9729" max="9729" width="9.5" style="1894" customWidth="1"/>
    <col min="9730" max="9730" width="8.875" style="1894"/>
    <col min="9731" max="9733" width="12.875" style="1894" customWidth="1"/>
    <col min="9734" max="9734" width="47.5" style="1894" customWidth="1"/>
    <col min="9735" max="9735" width="13" style="1894" customWidth="1"/>
    <col min="9736" max="9737" width="8.875" style="1894"/>
    <col min="9738" max="9738" width="5.75" style="1894" customWidth="1"/>
    <col min="9739" max="9739" width="11.75" style="1894" customWidth="1"/>
    <col min="9740" max="9741" width="10.75" style="1894" customWidth="1"/>
    <col min="9742" max="9742" width="10" style="1894" customWidth="1"/>
    <col min="9743" max="9744" width="10.5" style="1894" customWidth="1"/>
    <col min="9745" max="9745" width="10" style="1894" customWidth="1"/>
    <col min="9746" max="9746" width="10.125" style="1894" customWidth="1"/>
    <col min="9747" max="9747" width="10" style="1894" customWidth="1"/>
    <col min="9748" max="9748" width="26.125" style="1894" customWidth="1"/>
    <col min="9749" max="9984" width="8.875" style="1894"/>
    <col min="9985" max="9985" width="9.5" style="1894" customWidth="1"/>
    <col min="9986" max="9986" width="8.875" style="1894"/>
    <col min="9987" max="9989" width="12.875" style="1894" customWidth="1"/>
    <col min="9990" max="9990" width="47.5" style="1894" customWidth="1"/>
    <col min="9991" max="9991" width="13" style="1894" customWidth="1"/>
    <col min="9992" max="9993" width="8.875" style="1894"/>
    <col min="9994" max="9994" width="5.75" style="1894" customWidth="1"/>
    <col min="9995" max="9995" width="11.75" style="1894" customWidth="1"/>
    <col min="9996" max="9997" width="10.75" style="1894" customWidth="1"/>
    <col min="9998" max="9998" width="10" style="1894" customWidth="1"/>
    <col min="9999" max="10000" width="10.5" style="1894" customWidth="1"/>
    <col min="10001" max="10001" width="10" style="1894" customWidth="1"/>
    <col min="10002" max="10002" width="10.125" style="1894" customWidth="1"/>
    <col min="10003" max="10003" width="10" style="1894" customWidth="1"/>
    <col min="10004" max="10004" width="26.125" style="1894" customWidth="1"/>
    <col min="10005" max="10240" width="8.875" style="1894"/>
    <col min="10241" max="10241" width="9.5" style="1894" customWidth="1"/>
    <col min="10242" max="10242" width="8.875" style="1894"/>
    <col min="10243" max="10245" width="12.875" style="1894" customWidth="1"/>
    <col min="10246" max="10246" width="47.5" style="1894" customWidth="1"/>
    <col min="10247" max="10247" width="13" style="1894" customWidth="1"/>
    <col min="10248" max="10249" width="8.875" style="1894"/>
    <col min="10250" max="10250" width="5.75" style="1894" customWidth="1"/>
    <col min="10251" max="10251" width="11.75" style="1894" customWidth="1"/>
    <col min="10252" max="10253" width="10.75" style="1894" customWidth="1"/>
    <col min="10254" max="10254" width="10" style="1894" customWidth="1"/>
    <col min="10255" max="10256" width="10.5" style="1894" customWidth="1"/>
    <col min="10257" max="10257" width="10" style="1894" customWidth="1"/>
    <col min="10258" max="10258" width="10.125" style="1894" customWidth="1"/>
    <col min="10259" max="10259" width="10" style="1894" customWidth="1"/>
    <col min="10260" max="10260" width="26.125" style="1894" customWidth="1"/>
    <col min="10261" max="10496" width="8.875" style="1894"/>
    <col min="10497" max="10497" width="9.5" style="1894" customWidth="1"/>
    <col min="10498" max="10498" width="8.875" style="1894"/>
    <col min="10499" max="10501" width="12.875" style="1894" customWidth="1"/>
    <col min="10502" max="10502" width="47.5" style="1894" customWidth="1"/>
    <col min="10503" max="10503" width="13" style="1894" customWidth="1"/>
    <col min="10504" max="10505" width="8.875" style="1894"/>
    <col min="10506" max="10506" width="5.75" style="1894" customWidth="1"/>
    <col min="10507" max="10507" width="11.75" style="1894" customWidth="1"/>
    <col min="10508" max="10509" width="10.75" style="1894" customWidth="1"/>
    <col min="10510" max="10510" width="10" style="1894" customWidth="1"/>
    <col min="10511" max="10512" width="10.5" style="1894" customWidth="1"/>
    <col min="10513" max="10513" width="10" style="1894" customWidth="1"/>
    <col min="10514" max="10514" width="10.125" style="1894" customWidth="1"/>
    <col min="10515" max="10515" width="10" style="1894" customWidth="1"/>
    <col min="10516" max="10516" width="26.125" style="1894" customWidth="1"/>
    <col min="10517" max="10752" width="8.875" style="1894"/>
    <col min="10753" max="10753" width="9.5" style="1894" customWidth="1"/>
    <col min="10754" max="10754" width="8.875" style="1894"/>
    <col min="10755" max="10757" width="12.875" style="1894" customWidth="1"/>
    <col min="10758" max="10758" width="47.5" style="1894" customWidth="1"/>
    <col min="10759" max="10759" width="13" style="1894" customWidth="1"/>
    <col min="10760" max="10761" width="8.875" style="1894"/>
    <col min="10762" max="10762" width="5.75" style="1894" customWidth="1"/>
    <col min="10763" max="10763" width="11.75" style="1894" customWidth="1"/>
    <col min="10764" max="10765" width="10.75" style="1894" customWidth="1"/>
    <col min="10766" max="10766" width="10" style="1894" customWidth="1"/>
    <col min="10767" max="10768" width="10.5" style="1894" customWidth="1"/>
    <col min="10769" max="10769" width="10" style="1894" customWidth="1"/>
    <col min="10770" max="10770" width="10.125" style="1894" customWidth="1"/>
    <col min="10771" max="10771" width="10" style="1894" customWidth="1"/>
    <col min="10772" max="10772" width="26.125" style="1894" customWidth="1"/>
    <col min="10773" max="11008" width="8.875" style="1894"/>
    <col min="11009" max="11009" width="9.5" style="1894" customWidth="1"/>
    <col min="11010" max="11010" width="8.875" style="1894"/>
    <col min="11011" max="11013" width="12.875" style="1894" customWidth="1"/>
    <col min="11014" max="11014" width="47.5" style="1894" customWidth="1"/>
    <col min="11015" max="11015" width="13" style="1894" customWidth="1"/>
    <col min="11016" max="11017" width="8.875" style="1894"/>
    <col min="11018" max="11018" width="5.75" style="1894" customWidth="1"/>
    <col min="11019" max="11019" width="11.75" style="1894" customWidth="1"/>
    <col min="11020" max="11021" width="10.75" style="1894" customWidth="1"/>
    <col min="11022" max="11022" width="10" style="1894" customWidth="1"/>
    <col min="11023" max="11024" width="10.5" style="1894" customWidth="1"/>
    <col min="11025" max="11025" width="10" style="1894" customWidth="1"/>
    <col min="11026" max="11026" width="10.125" style="1894" customWidth="1"/>
    <col min="11027" max="11027" width="10" style="1894" customWidth="1"/>
    <col min="11028" max="11028" width="26.125" style="1894" customWidth="1"/>
    <col min="11029" max="11264" width="8.875" style="1894"/>
    <col min="11265" max="11265" width="9.5" style="1894" customWidth="1"/>
    <col min="11266" max="11266" width="8.875" style="1894"/>
    <col min="11267" max="11269" width="12.875" style="1894" customWidth="1"/>
    <col min="11270" max="11270" width="47.5" style="1894" customWidth="1"/>
    <col min="11271" max="11271" width="13" style="1894" customWidth="1"/>
    <col min="11272" max="11273" width="8.875" style="1894"/>
    <col min="11274" max="11274" width="5.75" style="1894" customWidth="1"/>
    <col min="11275" max="11275" width="11.75" style="1894" customWidth="1"/>
    <col min="11276" max="11277" width="10.75" style="1894" customWidth="1"/>
    <col min="11278" max="11278" width="10" style="1894" customWidth="1"/>
    <col min="11279" max="11280" width="10.5" style="1894" customWidth="1"/>
    <col min="11281" max="11281" width="10" style="1894" customWidth="1"/>
    <col min="11282" max="11282" width="10.125" style="1894" customWidth="1"/>
    <col min="11283" max="11283" width="10" style="1894" customWidth="1"/>
    <col min="11284" max="11284" width="26.125" style="1894" customWidth="1"/>
    <col min="11285" max="11520" width="8.875" style="1894"/>
    <col min="11521" max="11521" width="9.5" style="1894" customWidth="1"/>
    <col min="11522" max="11522" width="8.875" style="1894"/>
    <col min="11523" max="11525" width="12.875" style="1894" customWidth="1"/>
    <col min="11526" max="11526" width="47.5" style="1894" customWidth="1"/>
    <col min="11527" max="11527" width="13" style="1894" customWidth="1"/>
    <col min="11528" max="11529" width="8.875" style="1894"/>
    <col min="11530" max="11530" width="5.75" style="1894" customWidth="1"/>
    <col min="11531" max="11531" width="11.75" style="1894" customWidth="1"/>
    <col min="11532" max="11533" width="10.75" style="1894" customWidth="1"/>
    <col min="11534" max="11534" width="10" style="1894" customWidth="1"/>
    <col min="11535" max="11536" width="10.5" style="1894" customWidth="1"/>
    <col min="11537" max="11537" width="10" style="1894" customWidth="1"/>
    <col min="11538" max="11538" width="10.125" style="1894" customWidth="1"/>
    <col min="11539" max="11539" width="10" style="1894" customWidth="1"/>
    <col min="11540" max="11540" width="26.125" style="1894" customWidth="1"/>
    <col min="11541" max="11776" width="8.875" style="1894"/>
    <col min="11777" max="11777" width="9.5" style="1894" customWidth="1"/>
    <col min="11778" max="11778" width="8.875" style="1894"/>
    <col min="11779" max="11781" width="12.875" style="1894" customWidth="1"/>
    <col min="11782" max="11782" width="47.5" style="1894" customWidth="1"/>
    <col min="11783" max="11783" width="13" style="1894" customWidth="1"/>
    <col min="11784" max="11785" width="8.875" style="1894"/>
    <col min="11786" max="11786" width="5.75" style="1894" customWidth="1"/>
    <col min="11787" max="11787" width="11.75" style="1894" customWidth="1"/>
    <col min="11788" max="11789" width="10.75" style="1894" customWidth="1"/>
    <col min="11790" max="11790" width="10" style="1894" customWidth="1"/>
    <col min="11791" max="11792" width="10.5" style="1894" customWidth="1"/>
    <col min="11793" max="11793" width="10" style="1894" customWidth="1"/>
    <col min="11794" max="11794" width="10.125" style="1894" customWidth="1"/>
    <col min="11795" max="11795" width="10" style="1894" customWidth="1"/>
    <col min="11796" max="11796" width="26.125" style="1894" customWidth="1"/>
    <col min="11797" max="12032" width="8.875" style="1894"/>
    <col min="12033" max="12033" width="9.5" style="1894" customWidth="1"/>
    <col min="12034" max="12034" width="8.875" style="1894"/>
    <col min="12035" max="12037" width="12.875" style="1894" customWidth="1"/>
    <col min="12038" max="12038" width="47.5" style="1894" customWidth="1"/>
    <col min="12039" max="12039" width="13" style="1894" customWidth="1"/>
    <col min="12040" max="12041" width="8.875" style="1894"/>
    <col min="12042" max="12042" width="5.75" style="1894" customWidth="1"/>
    <col min="12043" max="12043" width="11.75" style="1894" customWidth="1"/>
    <col min="12044" max="12045" width="10.75" style="1894" customWidth="1"/>
    <col min="12046" max="12046" width="10" style="1894" customWidth="1"/>
    <col min="12047" max="12048" width="10.5" style="1894" customWidth="1"/>
    <col min="12049" max="12049" width="10" style="1894" customWidth="1"/>
    <col min="12050" max="12050" width="10.125" style="1894" customWidth="1"/>
    <col min="12051" max="12051" width="10" style="1894" customWidth="1"/>
    <col min="12052" max="12052" width="26.125" style="1894" customWidth="1"/>
    <col min="12053" max="12288" width="8.875" style="1894"/>
    <col min="12289" max="12289" width="9.5" style="1894" customWidth="1"/>
    <col min="12290" max="12290" width="8.875" style="1894"/>
    <col min="12291" max="12293" width="12.875" style="1894" customWidth="1"/>
    <col min="12294" max="12294" width="47.5" style="1894" customWidth="1"/>
    <col min="12295" max="12295" width="13" style="1894" customWidth="1"/>
    <col min="12296" max="12297" width="8.875" style="1894"/>
    <col min="12298" max="12298" width="5.75" style="1894" customWidth="1"/>
    <col min="12299" max="12299" width="11.75" style="1894" customWidth="1"/>
    <col min="12300" max="12301" width="10.75" style="1894" customWidth="1"/>
    <col min="12302" max="12302" width="10" style="1894" customWidth="1"/>
    <col min="12303" max="12304" width="10.5" style="1894" customWidth="1"/>
    <col min="12305" max="12305" width="10" style="1894" customWidth="1"/>
    <col min="12306" max="12306" width="10.125" style="1894" customWidth="1"/>
    <col min="12307" max="12307" width="10" style="1894" customWidth="1"/>
    <col min="12308" max="12308" width="26.125" style="1894" customWidth="1"/>
    <col min="12309" max="12544" width="8.875" style="1894"/>
    <col min="12545" max="12545" width="9.5" style="1894" customWidth="1"/>
    <col min="12546" max="12546" width="8.875" style="1894"/>
    <col min="12547" max="12549" width="12.875" style="1894" customWidth="1"/>
    <col min="12550" max="12550" width="47.5" style="1894" customWidth="1"/>
    <col min="12551" max="12551" width="13" style="1894" customWidth="1"/>
    <col min="12552" max="12553" width="8.875" style="1894"/>
    <col min="12554" max="12554" width="5.75" style="1894" customWidth="1"/>
    <col min="12555" max="12555" width="11.75" style="1894" customWidth="1"/>
    <col min="12556" max="12557" width="10.75" style="1894" customWidth="1"/>
    <col min="12558" max="12558" width="10" style="1894" customWidth="1"/>
    <col min="12559" max="12560" width="10.5" style="1894" customWidth="1"/>
    <col min="12561" max="12561" width="10" style="1894" customWidth="1"/>
    <col min="12562" max="12562" width="10.125" style="1894" customWidth="1"/>
    <col min="12563" max="12563" width="10" style="1894" customWidth="1"/>
    <col min="12564" max="12564" width="26.125" style="1894" customWidth="1"/>
    <col min="12565" max="12800" width="8.875" style="1894"/>
    <col min="12801" max="12801" width="9.5" style="1894" customWidth="1"/>
    <col min="12802" max="12802" width="8.875" style="1894"/>
    <col min="12803" max="12805" width="12.875" style="1894" customWidth="1"/>
    <col min="12806" max="12806" width="47.5" style="1894" customWidth="1"/>
    <col min="12807" max="12807" width="13" style="1894" customWidth="1"/>
    <col min="12808" max="12809" width="8.875" style="1894"/>
    <col min="12810" max="12810" width="5.75" style="1894" customWidth="1"/>
    <col min="12811" max="12811" width="11.75" style="1894" customWidth="1"/>
    <col min="12812" max="12813" width="10.75" style="1894" customWidth="1"/>
    <col min="12814" max="12814" width="10" style="1894" customWidth="1"/>
    <col min="12815" max="12816" width="10.5" style="1894" customWidth="1"/>
    <col min="12817" max="12817" width="10" style="1894" customWidth="1"/>
    <col min="12818" max="12818" width="10.125" style="1894" customWidth="1"/>
    <col min="12819" max="12819" width="10" style="1894" customWidth="1"/>
    <col min="12820" max="12820" width="26.125" style="1894" customWidth="1"/>
    <col min="12821" max="13056" width="8.875" style="1894"/>
    <col min="13057" max="13057" width="9.5" style="1894" customWidth="1"/>
    <col min="13058" max="13058" width="8.875" style="1894"/>
    <col min="13059" max="13061" width="12.875" style="1894" customWidth="1"/>
    <col min="13062" max="13062" width="47.5" style="1894" customWidth="1"/>
    <col min="13063" max="13063" width="13" style="1894" customWidth="1"/>
    <col min="13064" max="13065" width="8.875" style="1894"/>
    <col min="13066" max="13066" width="5.75" style="1894" customWidth="1"/>
    <col min="13067" max="13067" width="11.75" style="1894" customWidth="1"/>
    <col min="13068" max="13069" width="10.75" style="1894" customWidth="1"/>
    <col min="13070" max="13070" width="10" style="1894" customWidth="1"/>
    <col min="13071" max="13072" width="10.5" style="1894" customWidth="1"/>
    <col min="13073" max="13073" width="10" style="1894" customWidth="1"/>
    <col min="13074" max="13074" width="10.125" style="1894" customWidth="1"/>
    <col min="13075" max="13075" width="10" style="1894" customWidth="1"/>
    <col min="13076" max="13076" width="26.125" style="1894" customWidth="1"/>
    <col min="13077" max="13312" width="8.875" style="1894"/>
    <col min="13313" max="13313" width="9.5" style="1894" customWidth="1"/>
    <col min="13314" max="13314" width="8.875" style="1894"/>
    <col min="13315" max="13317" width="12.875" style="1894" customWidth="1"/>
    <col min="13318" max="13318" width="47.5" style="1894" customWidth="1"/>
    <col min="13319" max="13319" width="13" style="1894" customWidth="1"/>
    <col min="13320" max="13321" width="8.875" style="1894"/>
    <col min="13322" max="13322" width="5.75" style="1894" customWidth="1"/>
    <col min="13323" max="13323" width="11.75" style="1894" customWidth="1"/>
    <col min="13324" max="13325" width="10.75" style="1894" customWidth="1"/>
    <col min="13326" max="13326" width="10" style="1894" customWidth="1"/>
    <col min="13327" max="13328" width="10.5" style="1894" customWidth="1"/>
    <col min="13329" max="13329" width="10" style="1894" customWidth="1"/>
    <col min="13330" max="13330" width="10.125" style="1894" customWidth="1"/>
    <col min="13331" max="13331" width="10" style="1894" customWidth="1"/>
    <col min="13332" max="13332" width="26.125" style="1894" customWidth="1"/>
    <col min="13333" max="13568" width="8.875" style="1894"/>
    <col min="13569" max="13569" width="9.5" style="1894" customWidth="1"/>
    <col min="13570" max="13570" width="8.875" style="1894"/>
    <col min="13571" max="13573" width="12.875" style="1894" customWidth="1"/>
    <col min="13574" max="13574" width="47.5" style="1894" customWidth="1"/>
    <col min="13575" max="13575" width="13" style="1894" customWidth="1"/>
    <col min="13576" max="13577" width="8.875" style="1894"/>
    <col min="13578" max="13578" width="5.75" style="1894" customWidth="1"/>
    <col min="13579" max="13579" width="11.75" style="1894" customWidth="1"/>
    <col min="13580" max="13581" width="10.75" style="1894" customWidth="1"/>
    <col min="13582" max="13582" width="10" style="1894" customWidth="1"/>
    <col min="13583" max="13584" width="10.5" style="1894" customWidth="1"/>
    <col min="13585" max="13585" width="10" style="1894" customWidth="1"/>
    <col min="13586" max="13586" width="10.125" style="1894" customWidth="1"/>
    <col min="13587" max="13587" width="10" style="1894" customWidth="1"/>
    <col min="13588" max="13588" width="26.125" style="1894" customWidth="1"/>
    <col min="13589" max="13824" width="8.875" style="1894"/>
    <col min="13825" max="13825" width="9.5" style="1894" customWidth="1"/>
    <col min="13826" max="13826" width="8.875" style="1894"/>
    <col min="13827" max="13829" width="12.875" style="1894" customWidth="1"/>
    <col min="13830" max="13830" width="47.5" style="1894" customWidth="1"/>
    <col min="13831" max="13831" width="13" style="1894" customWidth="1"/>
    <col min="13832" max="13833" width="8.875" style="1894"/>
    <col min="13834" max="13834" width="5.75" style="1894" customWidth="1"/>
    <col min="13835" max="13835" width="11.75" style="1894" customWidth="1"/>
    <col min="13836" max="13837" width="10.75" style="1894" customWidth="1"/>
    <col min="13838" max="13838" width="10" style="1894" customWidth="1"/>
    <col min="13839" max="13840" width="10.5" style="1894" customWidth="1"/>
    <col min="13841" max="13841" width="10" style="1894" customWidth="1"/>
    <col min="13842" max="13842" width="10.125" style="1894" customWidth="1"/>
    <col min="13843" max="13843" width="10" style="1894" customWidth="1"/>
    <col min="13844" max="13844" width="26.125" style="1894" customWidth="1"/>
    <col min="13845" max="14080" width="8.875" style="1894"/>
    <col min="14081" max="14081" width="9.5" style="1894" customWidth="1"/>
    <col min="14082" max="14082" width="8.875" style="1894"/>
    <col min="14083" max="14085" width="12.875" style="1894" customWidth="1"/>
    <col min="14086" max="14086" width="47.5" style="1894" customWidth="1"/>
    <col min="14087" max="14087" width="13" style="1894" customWidth="1"/>
    <col min="14088" max="14089" width="8.875" style="1894"/>
    <col min="14090" max="14090" width="5.75" style="1894" customWidth="1"/>
    <col min="14091" max="14091" width="11.75" style="1894" customWidth="1"/>
    <col min="14092" max="14093" width="10.75" style="1894" customWidth="1"/>
    <col min="14094" max="14094" width="10" style="1894" customWidth="1"/>
    <col min="14095" max="14096" width="10.5" style="1894" customWidth="1"/>
    <col min="14097" max="14097" width="10" style="1894" customWidth="1"/>
    <col min="14098" max="14098" width="10.125" style="1894" customWidth="1"/>
    <col min="14099" max="14099" width="10" style="1894" customWidth="1"/>
    <col min="14100" max="14100" width="26.125" style="1894" customWidth="1"/>
    <col min="14101" max="14336" width="8.875" style="1894"/>
    <col min="14337" max="14337" width="9.5" style="1894" customWidth="1"/>
    <col min="14338" max="14338" width="8.875" style="1894"/>
    <col min="14339" max="14341" width="12.875" style="1894" customWidth="1"/>
    <col min="14342" max="14342" width="47.5" style="1894" customWidth="1"/>
    <col min="14343" max="14343" width="13" style="1894" customWidth="1"/>
    <col min="14344" max="14345" width="8.875" style="1894"/>
    <col min="14346" max="14346" width="5.75" style="1894" customWidth="1"/>
    <col min="14347" max="14347" width="11.75" style="1894" customWidth="1"/>
    <col min="14348" max="14349" width="10.75" style="1894" customWidth="1"/>
    <col min="14350" max="14350" width="10" style="1894" customWidth="1"/>
    <col min="14351" max="14352" width="10.5" style="1894" customWidth="1"/>
    <col min="14353" max="14353" width="10" style="1894" customWidth="1"/>
    <col min="14354" max="14354" width="10.125" style="1894" customWidth="1"/>
    <col min="14355" max="14355" width="10" style="1894" customWidth="1"/>
    <col min="14356" max="14356" width="26.125" style="1894" customWidth="1"/>
    <col min="14357" max="14592" width="8.875" style="1894"/>
    <col min="14593" max="14593" width="9.5" style="1894" customWidth="1"/>
    <col min="14594" max="14594" width="8.875" style="1894"/>
    <col min="14595" max="14597" width="12.875" style="1894" customWidth="1"/>
    <col min="14598" max="14598" width="47.5" style="1894" customWidth="1"/>
    <col min="14599" max="14599" width="13" style="1894" customWidth="1"/>
    <col min="14600" max="14601" width="8.875" style="1894"/>
    <col min="14602" max="14602" width="5.75" style="1894" customWidth="1"/>
    <col min="14603" max="14603" width="11.75" style="1894" customWidth="1"/>
    <col min="14604" max="14605" width="10.75" style="1894" customWidth="1"/>
    <col min="14606" max="14606" width="10" style="1894" customWidth="1"/>
    <col min="14607" max="14608" width="10.5" style="1894" customWidth="1"/>
    <col min="14609" max="14609" width="10" style="1894" customWidth="1"/>
    <col min="14610" max="14610" width="10.125" style="1894" customWidth="1"/>
    <col min="14611" max="14611" width="10" style="1894" customWidth="1"/>
    <col min="14612" max="14612" width="26.125" style="1894" customWidth="1"/>
    <col min="14613" max="14848" width="8.875" style="1894"/>
    <col min="14849" max="14849" width="9.5" style="1894" customWidth="1"/>
    <col min="14850" max="14850" width="8.875" style="1894"/>
    <col min="14851" max="14853" width="12.875" style="1894" customWidth="1"/>
    <col min="14854" max="14854" width="47.5" style="1894" customWidth="1"/>
    <col min="14855" max="14855" width="13" style="1894" customWidth="1"/>
    <col min="14856" max="14857" width="8.875" style="1894"/>
    <col min="14858" max="14858" width="5.75" style="1894" customWidth="1"/>
    <col min="14859" max="14859" width="11.75" style="1894" customWidth="1"/>
    <col min="14860" max="14861" width="10.75" style="1894" customWidth="1"/>
    <col min="14862" max="14862" width="10" style="1894" customWidth="1"/>
    <col min="14863" max="14864" width="10.5" style="1894" customWidth="1"/>
    <col min="14865" max="14865" width="10" style="1894" customWidth="1"/>
    <col min="14866" max="14866" width="10.125" style="1894" customWidth="1"/>
    <col min="14867" max="14867" width="10" style="1894" customWidth="1"/>
    <col min="14868" max="14868" width="26.125" style="1894" customWidth="1"/>
    <col min="14869" max="15104" width="8.875" style="1894"/>
    <col min="15105" max="15105" width="9.5" style="1894" customWidth="1"/>
    <col min="15106" max="15106" width="8.875" style="1894"/>
    <col min="15107" max="15109" width="12.875" style="1894" customWidth="1"/>
    <col min="15110" max="15110" width="47.5" style="1894" customWidth="1"/>
    <col min="15111" max="15111" width="13" style="1894" customWidth="1"/>
    <col min="15112" max="15113" width="8.875" style="1894"/>
    <col min="15114" max="15114" width="5.75" style="1894" customWidth="1"/>
    <col min="15115" max="15115" width="11.75" style="1894" customWidth="1"/>
    <col min="15116" max="15117" width="10.75" style="1894" customWidth="1"/>
    <col min="15118" max="15118" width="10" style="1894" customWidth="1"/>
    <col min="15119" max="15120" width="10.5" style="1894" customWidth="1"/>
    <col min="15121" max="15121" width="10" style="1894" customWidth="1"/>
    <col min="15122" max="15122" width="10.125" style="1894" customWidth="1"/>
    <col min="15123" max="15123" width="10" style="1894" customWidth="1"/>
    <col min="15124" max="15124" width="26.125" style="1894" customWidth="1"/>
    <col min="15125" max="15360" width="8.875" style="1894"/>
    <col min="15361" max="15361" width="9.5" style="1894" customWidth="1"/>
    <col min="15362" max="15362" width="8.875" style="1894"/>
    <col min="15363" max="15365" width="12.875" style="1894" customWidth="1"/>
    <col min="15366" max="15366" width="47.5" style="1894" customWidth="1"/>
    <col min="15367" max="15367" width="13" style="1894" customWidth="1"/>
    <col min="15368" max="15369" width="8.875" style="1894"/>
    <col min="15370" max="15370" width="5.75" style="1894" customWidth="1"/>
    <col min="15371" max="15371" width="11.75" style="1894" customWidth="1"/>
    <col min="15372" max="15373" width="10.75" style="1894" customWidth="1"/>
    <col min="15374" max="15374" width="10" style="1894" customWidth="1"/>
    <col min="15375" max="15376" width="10.5" style="1894" customWidth="1"/>
    <col min="15377" max="15377" width="10" style="1894" customWidth="1"/>
    <col min="15378" max="15378" width="10.125" style="1894" customWidth="1"/>
    <col min="15379" max="15379" width="10" style="1894" customWidth="1"/>
    <col min="15380" max="15380" width="26.125" style="1894" customWidth="1"/>
    <col min="15381" max="15616" width="8.875" style="1894"/>
    <col min="15617" max="15617" width="9.5" style="1894" customWidth="1"/>
    <col min="15618" max="15618" width="8.875" style="1894"/>
    <col min="15619" max="15621" width="12.875" style="1894" customWidth="1"/>
    <col min="15622" max="15622" width="47.5" style="1894" customWidth="1"/>
    <col min="15623" max="15623" width="13" style="1894" customWidth="1"/>
    <col min="15624" max="15625" width="8.875" style="1894"/>
    <col min="15626" max="15626" width="5.75" style="1894" customWidth="1"/>
    <col min="15627" max="15627" width="11.75" style="1894" customWidth="1"/>
    <col min="15628" max="15629" width="10.75" style="1894" customWidth="1"/>
    <col min="15630" max="15630" width="10" style="1894" customWidth="1"/>
    <col min="15631" max="15632" width="10.5" style="1894" customWidth="1"/>
    <col min="15633" max="15633" width="10" style="1894" customWidth="1"/>
    <col min="15634" max="15634" width="10.125" style="1894" customWidth="1"/>
    <col min="15635" max="15635" width="10" style="1894" customWidth="1"/>
    <col min="15636" max="15636" width="26.125" style="1894" customWidth="1"/>
    <col min="15637" max="15872" width="8.875" style="1894"/>
    <col min="15873" max="15873" width="9.5" style="1894" customWidth="1"/>
    <col min="15874" max="15874" width="8.875" style="1894"/>
    <col min="15875" max="15877" width="12.875" style="1894" customWidth="1"/>
    <col min="15878" max="15878" width="47.5" style="1894" customWidth="1"/>
    <col min="15879" max="15879" width="13" style="1894" customWidth="1"/>
    <col min="15880" max="15881" width="8.875" style="1894"/>
    <col min="15882" max="15882" width="5.75" style="1894" customWidth="1"/>
    <col min="15883" max="15883" width="11.75" style="1894" customWidth="1"/>
    <col min="15884" max="15885" width="10.75" style="1894" customWidth="1"/>
    <col min="15886" max="15886" width="10" style="1894" customWidth="1"/>
    <col min="15887" max="15888" width="10.5" style="1894" customWidth="1"/>
    <col min="15889" max="15889" width="10" style="1894" customWidth="1"/>
    <col min="15890" max="15890" width="10.125" style="1894" customWidth="1"/>
    <col min="15891" max="15891" width="10" style="1894" customWidth="1"/>
    <col min="15892" max="15892" width="26.125" style="1894" customWidth="1"/>
    <col min="15893" max="16128" width="8.875" style="1894"/>
    <col min="16129" max="16129" width="9.5" style="1894" customWidth="1"/>
    <col min="16130" max="16130" width="8.875" style="1894"/>
    <col min="16131" max="16133" width="12.875" style="1894" customWidth="1"/>
    <col min="16134" max="16134" width="47.5" style="1894" customWidth="1"/>
    <col min="16135" max="16135" width="13" style="1894" customWidth="1"/>
    <col min="16136" max="16137" width="8.875" style="1894"/>
    <col min="16138" max="16138" width="5.75" style="1894" customWidth="1"/>
    <col min="16139" max="16139" width="11.75" style="1894" customWidth="1"/>
    <col min="16140" max="16141" width="10.75" style="1894" customWidth="1"/>
    <col min="16142" max="16142" width="10" style="1894" customWidth="1"/>
    <col min="16143" max="16144" width="10.5" style="1894" customWidth="1"/>
    <col min="16145" max="16145" width="10" style="1894" customWidth="1"/>
    <col min="16146" max="16146" width="10.125" style="1894" customWidth="1"/>
    <col min="16147" max="16147" width="10" style="1894" customWidth="1"/>
    <col min="16148" max="16148" width="26.125" style="1894" customWidth="1"/>
    <col min="16149" max="16384" width="8.875" style="1894"/>
  </cols>
  <sheetData>
    <row r="1" ht="21" customHeight="1" spans="1:21">
      <c r="A1" s="1899" t="s">
        <v>1391</v>
      </c>
      <c r="B1" s="1900"/>
      <c r="C1" s="1901"/>
      <c r="D1" s="1901"/>
      <c r="E1" s="1902"/>
      <c r="F1" s="1903"/>
      <c r="G1" s="1904"/>
      <c r="J1" s="2011" t="s">
        <v>1392</v>
      </c>
      <c r="K1" s="2012"/>
      <c r="L1" s="2012"/>
      <c r="M1" s="2012"/>
      <c r="N1" s="2012"/>
      <c r="O1" s="2012"/>
      <c r="P1" s="2012"/>
      <c r="Q1" s="2012"/>
      <c r="R1" s="2060"/>
      <c r="S1" s="2061"/>
      <c r="T1" s="2061"/>
      <c r="U1" s="2061"/>
    </row>
    <row r="2" s="1892" customFormat="1" customHeight="1" spans="1:22">
      <c r="A2" s="1905" t="s">
        <v>1031</v>
      </c>
      <c r="B2" s="1906" t="e">
        <f>IF(D2="——",C40,C40+E2)</f>
        <v>#DIV/0!</v>
      </c>
      <c r="C2" s="1901" t="s">
        <v>1032</v>
      </c>
      <c r="D2" s="1907" t="s">
        <v>1393</v>
      </c>
      <c r="E2" s="1908"/>
      <c r="F2" s="1909"/>
      <c r="G2" s="1910"/>
      <c r="H2" s="1911"/>
      <c r="I2" s="2013"/>
      <c r="J2" s="2014" t="s">
        <v>1394</v>
      </c>
      <c r="K2" s="2015"/>
      <c r="L2" s="2016" t="s">
        <v>1395</v>
      </c>
      <c r="M2" s="2016" t="s">
        <v>1396</v>
      </c>
      <c r="N2" s="2016" t="s">
        <v>1397</v>
      </c>
      <c r="O2" s="2016" t="s">
        <v>1398</v>
      </c>
      <c r="P2" s="2016" t="s">
        <v>1399</v>
      </c>
      <c r="Q2" s="2062" t="s">
        <v>1400</v>
      </c>
      <c r="R2" s="2063" t="s">
        <v>1401</v>
      </c>
      <c r="S2" s="2061"/>
      <c r="T2" s="2061"/>
      <c r="U2" s="2061"/>
      <c r="V2" s="2013"/>
    </row>
    <row r="3" s="1892" customFormat="1" customHeight="1" spans="1:22">
      <c r="A3" s="1912" t="s">
        <v>1033</v>
      </c>
      <c r="B3" s="1913" t="e">
        <f>ROUND(B2*10000/B4,0)</f>
        <v>#DIV/0!</v>
      </c>
      <c r="C3" s="1901" t="s">
        <v>1034</v>
      </c>
      <c r="D3" s="1901"/>
      <c r="E3" s="1914"/>
      <c r="F3" s="1909"/>
      <c r="G3" s="1910"/>
      <c r="H3" s="1911"/>
      <c r="I3" s="2013"/>
      <c r="J3" s="2017" t="s">
        <v>1402</v>
      </c>
      <c r="K3" s="2018"/>
      <c r="L3" s="2019"/>
      <c r="M3" s="2019"/>
      <c r="N3" s="2019"/>
      <c r="O3" s="2019"/>
      <c r="P3" s="2019"/>
      <c r="Q3" s="2064"/>
      <c r="R3" s="2065">
        <f>SUM(L3:Q3)</f>
        <v>0</v>
      </c>
      <c r="S3" s="2061"/>
      <c r="T3" s="2061"/>
      <c r="U3" s="2061"/>
      <c r="V3" s="2013"/>
    </row>
    <row r="4" s="1892" customFormat="1" customHeight="1" spans="1:22">
      <c r="A4" s="1915" t="s">
        <v>726</v>
      </c>
      <c r="B4" s="1916"/>
      <c r="C4" s="1901"/>
      <c r="D4" s="1901"/>
      <c r="E4" s="1914"/>
      <c r="F4" s="1909"/>
      <c r="G4" s="1910"/>
      <c r="H4" s="1911"/>
      <c r="I4" s="2013"/>
      <c r="J4" s="2017" t="s">
        <v>1403</v>
      </c>
      <c r="K4" s="2018"/>
      <c r="L4" s="2020"/>
      <c r="M4" s="2020"/>
      <c r="N4" s="2020"/>
      <c r="O4" s="2020"/>
      <c r="P4" s="2020"/>
      <c r="Q4" s="2066"/>
      <c r="R4" s="2067">
        <f>SUM(L4:Q4)</f>
        <v>0</v>
      </c>
      <c r="S4" s="2061"/>
      <c r="T4" s="2061"/>
      <c r="U4" s="2061"/>
      <c r="V4" s="2013"/>
    </row>
    <row r="5" s="1892" customFormat="1" customHeight="1" spans="1:22">
      <c r="A5" s="1917" t="s">
        <v>721</v>
      </c>
      <c r="B5" s="1918"/>
      <c r="C5" s="1901"/>
      <c r="D5" s="1919"/>
      <c r="E5" s="1909"/>
      <c r="F5" s="1909"/>
      <c r="G5" s="1910"/>
      <c r="H5" s="1911"/>
      <c r="I5" s="2013"/>
      <c r="J5" s="2021" t="s">
        <v>1404</v>
      </c>
      <c r="K5" s="2022"/>
      <c r="L5" s="2022"/>
      <c r="M5" s="2023"/>
      <c r="N5" s="2023"/>
      <c r="O5" s="2023"/>
      <c r="P5" s="2023"/>
      <c r="Q5" s="2023"/>
      <c r="R5" s="2063">
        <f>SUM(R14,R19,R24,R25,R27,R28)</f>
        <v>0</v>
      </c>
      <c r="S5" s="2061"/>
      <c r="T5" s="2061" t="s">
        <v>1405</v>
      </c>
      <c r="U5" s="2061" t="e">
        <f>ROUND(R5*10000/365/R3,1)</f>
        <v>#DIV/0!</v>
      </c>
      <c r="V5" s="2013"/>
    </row>
    <row r="6" s="1892" customFormat="1" customHeight="1" spans="1:22">
      <c r="A6" s="1920" t="s">
        <v>1406</v>
      </c>
      <c r="B6" s="1921"/>
      <c r="C6" s="1922"/>
      <c r="D6" s="1923"/>
      <c r="E6" s="1924"/>
      <c r="F6" s="1925"/>
      <c r="G6" s="1926"/>
      <c r="H6" s="1911"/>
      <c r="I6" s="2013"/>
      <c r="J6" s="2024">
        <v>1</v>
      </c>
      <c r="K6" s="2025" t="s">
        <v>1407</v>
      </c>
      <c r="L6" s="2026" t="s">
        <v>1408</v>
      </c>
      <c r="M6" s="2027" t="s">
        <v>1409</v>
      </c>
      <c r="N6" s="2027" t="s">
        <v>1410</v>
      </c>
      <c r="O6" s="2027" t="s">
        <v>1411</v>
      </c>
      <c r="P6" s="2027" t="s">
        <v>1412</v>
      </c>
      <c r="Q6" s="2027" t="s">
        <v>1413</v>
      </c>
      <c r="R6" s="2065" t="s">
        <v>1414</v>
      </c>
      <c r="S6" s="2061"/>
      <c r="T6" s="2061" t="s">
        <v>1415</v>
      </c>
      <c r="U6" s="2061"/>
      <c r="V6" s="2013"/>
    </row>
    <row r="7" s="1892" customFormat="1" customHeight="1" spans="1:22">
      <c r="A7" s="1927" t="s">
        <v>1416</v>
      </c>
      <c r="B7" s="1928"/>
      <c r="C7" s="1929"/>
      <c r="D7" s="1930">
        <f>SUM(D9,D10,D11,D17,0)</f>
        <v>0</v>
      </c>
      <c r="E7" s="1931" t="e">
        <f>E9+E10+E11+E17</f>
        <v>#DIV/0!</v>
      </c>
      <c r="F7" s="1932"/>
      <c r="G7" s="1933"/>
      <c r="H7" s="1911"/>
      <c r="I7" s="2013"/>
      <c r="J7" s="2024"/>
      <c r="K7" s="2028"/>
      <c r="L7" s="2029" t="s">
        <v>1417</v>
      </c>
      <c r="M7" s="2030"/>
      <c r="N7" s="1916"/>
      <c r="O7" s="2031"/>
      <c r="P7" s="2031"/>
      <c r="Q7" s="1952">
        <v>365</v>
      </c>
      <c r="R7" s="2068">
        <f>ROUND(M7*N7*O7*P7*Q7/10000,0)</f>
        <v>0</v>
      </c>
      <c r="S7" s="2061"/>
      <c r="T7" s="2061" t="s">
        <v>1418</v>
      </c>
      <c r="U7" s="2061"/>
      <c r="V7" s="2013"/>
    </row>
    <row r="8" s="1892" customFormat="1" customHeight="1" spans="1:22">
      <c r="A8" s="1934" t="s">
        <v>1419</v>
      </c>
      <c r="B8" s="1935" t="s">
        <v>1420</v>
      </c>
      <c r="C8" s="1936"/>
      <c r="D8" s="1937" t="s">
        <v>1421</v>
      </c>
      <c r="E8" s="1938" t="s">
        <v>1422</v>
      </c>
      <c r="F8" s="1939" t="s">
        <v>1423</v>
      </c>
      <c r="G8" s="1940"/>
      <c r="H8" s="1911"/>
      <c r="I8" s="2013"/>
      <c r="J8" s="2024"/>
      <c r="K8" s="2028"/>
      <c r="L8" s="2029" t="s">
        <v>1424</v>
      </c>
      <c r="M8" s="2030"/>
      <c r="N8" s="1916"/>
      <c r="O8" s="2031"/>
      <c r="P8" s="2031"/>
      <c r="Q8" s="1952">
        <v>365</v>
      </c>
      <c r="R8" s="2068">
        <f t="shared" ref="R8:R13" si="0">ROUND(M8*N8*O8*P8*Q8/10000,0)</f>
        <v>0</v>
      </c>
      <c r="S8" s="2061"/>
      <c r="T8" s="2061" t="s">
        <v>1425</v>
      </c>
      <c r="U8" s="2061"/>
      <c r="V8" s="2013"/>
    </row>
    <row r="9" s="1892" customFormat="1" customHeight="1" spans="1:22">
      <c r="A9" s="1934">
        <v>1</v>
      </c>
      <c r="B9" s="1935" t="s">
        <v>1426</v>
      </c>
      <c r="C9" s="1936"/>
      <c r="D9" s="1937">
        <f>ROUND(D6*E9,0)</f>
        <v>0</v>
      </c>
      <c r="E9" s="1941"/>
      <c r="F9" s="1942" t="s">
        <v>1427</v>
      </c>
      <c r="G9" s="1926"/>
      <c r="H9" s="1911"/>
      <c r="I9" s="2013"/>
      <c r="J9" s="2024"/>
      <c r="K9" s="2028"/>
      <c r="L9" s="2029" t="s">
        <v>1428</v>
      </c>
      <c r="M9" s="2030"/>
      <c r="N9" s="1916"/>
      <c r="O9" s="2031"/>
      <c r="P9" s="2031"/>
      <c r="Q9" s="1952">
        <v>365</v>
      </c>
      <c r="R9" s="2068">
        <f t="shared" si="0"/>
        <v>0</v>
      </c>
      <c r="S9" s="2061"/>
      <c r="T9" s="2061"/>
      <c r="U9" s="2061"/>
      <c r="V9" s="2013"/>
    </row>
    <row r="10" s="1892" customFormat="1" customHeight="1" spans="1:22">
      <c r="A10" s="1934">
        <v>2</v>
      </c>
      <c r="B10" s="1935" t="s">
        <v>1429</v>
      </c>
      <c r="C10" s="1936"/>
      <c r="D10" s="1937">
        <f>ROUND(D6*E10,0)</f>
        <v>0</v>
      </c>
      <c r="E10" s="1941"/>
      <c r="F10" s="1942" t="s">
        <v>1430</v>
      </c>
      <c r="G10" s="1926"/>
      <c r="H10" s="1911"/>
      <c r="I10" s="2013"/>
      <c r="J10" s="2024"/>
      <c r="K10" s="2028"/>
      <c r="L10" s="2029" t="s">
        <v>1431</v>
      </c>
      <c r="M10" s="2030"/>
      <c r="N10" s="1916"/>
      <c r="O10" s="2031"/>
      <c r="P10" s="2031"/>
      <c r="Q10" s="1952">
        <v>365</v>
      </c>
      <c r="R10" s="2068">
        <f t="shared" si="0"/>
        <v>0</v>
      </c>
      <c r="S10" s="2061"/>
      <c r="T10" s="2061"/>
      <c r="U10" s="2061"/>
      <c r="V10" s="2013"/>
    </row>
    <row r="11" s="1892" customFormat="1" customHeight="1" spans="1:22">
      <c r="A11" s="1934">
        <v>3</v>
      </c>
      <c r="B11" s="1935" t="s">
        <v>1432</v>
      </c>
      <c r="C11" s="1936"/>
      <c r="D11" s="1937">
        <f>D12+D14+D15+D16</f>
        <v>0</v>
      </c>
      <c r="E11" s="1943" t="e">
        <f>D11/D6</f>
        <v>#DIV/0!</v>
      </c>
      <c r="F11" s="1939"/>
      <c r="G11" s="1940"/>
      <c r="H11" s="1911"/>
      <c r="I11" s="2013"/>
      <c r="J11" s="2024"/>
      <c r="K11" s="2028"/>
      <c r="L11" s="2029" t="s">
        <v>1433</v>
      </c>
      <c r="M11" s="2030"/>
      <c r="N11" s="1916"/>
      <c r="O11" s="2031"/>
      <c r="P11" s="2031"/>
      <c r="Q11" s="1952">
        <v>365</v>
      </c>
      <c r="R11" s="2068">
        <f t="shared" si="0"/>
        <v>0</v>
      </c>
      <c r="S11" s="2061"/>
      <c r="T11" s="2061"/>
      <c r="U11" s="2061"/>
      <c r="V11" s="2013"/>
    </row>
    <row r="12" s="1892" customFormat="1" customHeight="1" spans="1:22">
      <c r="A12" s="1944" t="s">
        <v>1434</v>
      </c>
      <c r="B12" s="1945" t="s">
        <v>1435</v>
      </c>
      <c r="C12" s="1946"/>
      <c r="D12" s="1947">
        <f>ROUND(D13*1.2%*(1-30%),0)</f>
        <v>0</v>
      </c>
      <c r="E12" s="1948">
        <v>0.012</v>
      </c>
      <c r="F12" s="1939" t="s">
        <v>1436</v>
      </c>
      <c r="G12" s="1940"/>
      <c r="H12" s="1911"/>
      <c r="I12" s="2013"/>
      <c r="J12" s="2024"/>
      <c r="K12" s="2028"/>
      <c r="L12" s="2029" t="s">
        <v>1437</v>
      </c>
      <c r="M12" s="2030"/>
      <c r="N12" s="1916"/>
      <c r="O12" s="2031"/>
      <c r="P12" s="2031"/>
      <c r="Q12" s="1952">
        <v>365</v>
      </c>
      <c r="R12" s="2068">
        <f t="shared" si="0"/>
        <v>0</v>
      </c>
      <c r="S12" s="2061"/>
      <c r="T12" s="2061"/>
      <c r="U12" s="2061"/>
      <c r="V12" s="2013"/>
    </row>
    <row r="13" s="1892" customFormat="1" customHeight="1" spans="1:22">
      <c r="A13" s="1944"/>
      <c r="B13" s="1945"/>
      <c r="C13" s="1949" t="s">
        <v>1438</v>
      </c>
      <c r="D13" s="1950"/>
      <c r="E13" s="1951"/>
      <c r="F13" s="1939"/>
      <c r="G13" s="1940"/>
      <c r="H13" s="1911"/>
      <c r="I13" s="2013"/>
      <c r="J13" s="2024"/>
      <c r="K13" s="2028"/>
      <c r="L13" s="2029" t="s">
        <v>1439</v>
      </c>
      <c r="M13" s="2030"/>
      <c r="N13" s="1916"/>
      <c r="O13" s="2031"/>
      <c r="P13" s="2031"/>
      <c r="Q13" s="1952">
        <v>365</v>
      </c>
      <c r="R13" s="2068">
        <f t="shared" si="0"/>
        <v>0</v>
      </c>
      <c r="S13" s="2061"/>
      <c r="T13" s="2061"/>
      <c r="U13" s="2061"/>
      <c r="V13" s="2013"/>
    </row>
    <row r="14" s="1892" customFormat="1" customHeight="1" spans="1:22">
      <c r="A14" s="1944" t="s">
        <v>1440</v>
      </c>
      <c r="B14" s="1945" t="s">
        <v>1441</v>
      </c>
      <c r="C14" s="1946"/>
      <c r="D14" s="1947">
        <f>ROUND(E14*B5/10000,0)</f>
        <v>0</v>
      </c>
      <c r="E14" s="1952"/>
      <c r="F14" s="1939" t="s">
        <v>1442</v>
      </c>
      <c r="G14" s="1940"/>
      <c r="H14" s="1911"/>
      <c r="I14" s="2013"/>
      <c r="J14" s="2024"/>
      <c r="K14" s="2032"/>
      <c r="L14" s="2033" t="s">
        <v>1443</v>
      </c>
      <c r="M14" s="2034">
        <f>SUM(M7:M13)</f>
        <v>0</v>
      </c>
      <c r="N14" s="2034" t="e">
        <f>ROUND((N7*M7+N8*M8+N9*M9+N10*M10+N11*M11+N12*M12+N13*M13)/M14,0)</f>
        <v>#DIV/0!</v>
      </c>
      <c r="O14" s="2035"/>
      <c r="P14" s="2035"/>
      <c r="Q14" s="2069"/>
      <c r="R14" s="2063">
        <f>SUM(R7:R13)</f>
        <v>0</v>
      </c>
      <c r="S14" s="2061"/>
      <c r="T14" s="2061"/>
      <c r="U14" s="2061"/>
      <c r="V14" s="2013"/>
    </row>
    <row r="15" s="1892" customFormat="1" customHeight="1" spans="1:22">
      <c r="A15" s="1944" t="s">
        <v>1444</v>
      </c>
      <c r="B15" s="1945" t="s">
        <v>1445</v>
      </c>
      <c r="C15" s="1946"/>
      <c r="D15" s="1947">
        <f>ROUND(D6*E15,0)</f>
        <v>0</v>
      </c>
      <c r="E15" s="1948">
        <v>0.055</v>
      </c>
      <c r="F15" s="1939" t="s">
        <v>1446</v>
      </c>
      <c r="G15" s="1926"/>
      <c r="H15" s="1911"/>
      <c r="I15" s="2013"/>
      <c r="J15" s="2024">
        <v>2</v>
      </c>
      <c r="K15" s="2025" t="s">
        <v>1447</v>
      </c>
      <c r="L15" s="2029" t="s">
        <v>1448</v>
      </c>
      <c r="M15" s="2030" t="s">
        <v>1449</v>
      </c>
      <c r="N15" s="2030" t="s">
        <v>1450</v>
      </c>
      <c r="O15" s="2031" t="s">
        <v>1451</v>
      </c>
      <c r="P15" s="2031" t="s">
        <v>1413</v>
      </c>
      <c r="Q15" s="1916" t="s">
        <v>124</v>
      </c>
      <c r="R15" s="2070" t="s">
        <v>1414</v>
      </c>
      <c r="S15" s="2061"/>
      <c r="T15" s="2061"/>
      <c r="U15" s="2061"/>
      <c r="V15" s="2013"/>
    </row>
    <row r="16" s="1892" customFormat="1" customHeight="1" spans="1:22">
      <c r="A16" s="1944" t="s">
        <v>1452</v>
      </c>
      <c r="B16" s="1945" t="s">
        <v>1453</v>
      </c>
      <c r="C16" s="1946"/>
      <c r="D16" s="1953">
        <f>D6*E16</f>
        <v>0</v>
      </c>
      <c r="E16" s="1954"/>
      <c r="F16" s="1942" t="s">
        <v>1454</v>
      </c>
      <c r="G16" s="1926"/>
      <c r="H16" s="1911"/>
      <c r="I16" s="2013"/>
      <c r="J16" s="2024"/>
      <c r="K16" s="2028"/>
      <c r="L16" s="2029" t="s">
        <v>1455</v>
      </c>
      <c r="M16" s="2030"/>
      <c r="N16" s="2030"/>
      <c r="O16" s="2031"/>
      <c r="P16" s="1952">
        <v>365</v>
      </c>
      <c r="Q16" s="1916"/>
      <c r="R16" s="2070">
        <f>ROUND(M16*N16*O16*P16/10000,0)</f>
        <v>0</v>
      </c>
      <c r="S16" s="2061"/>
      <c r="T16" s="2061"/>
      <c r="U16" s="2061"/>
      <c r="V16" s="2013"/>
    </row>
    <row r="17" s="1892" customFormat="1" customHeight="1" spans="1:22">
      <c r="A17" s="1955">
        <v>4</v>
      </c>
      <c r="B17" s="1956" t="s">
        <v>1456</v>
      </c>
      <c r="C17" s="1957"/>
      <c r="D17" s="1958">
        <f>ROUND(D6*E17,0)</f>
        <v>0</v>
      </c>
      <c r="E17" s="1959"/>
      <c r="F17" s="1960" t="s">
        <v>1457</v>
      </c>
      <c r="G17" s="1926"/>
      <c r="H17" s="1911"/>
      <c r="I17" s="2013"/>
      <c r="J17" s="2024"/>
      <c r="K17" s="2028"/>
      <c r="L17" s="2029" t="s">
        <v>1458</v>
      </c>
      <c r="M17" s="2030"/>
      <c r="N17" s="2030"/>
      <c r="O17" s="2031"/>
      <c r="P17" s="1952">
        <v>365</v>
      </c>
      <c r="Q17" s="1916"/>
      <c r="R17" s="2070">
        <f>ROUND(M17*N17*O17*P17/10000,0)</f>
        <v>0</v>
      </c>
      <c r="S17" s="2061"/>
      <c r="T17" s="2061"/>
      <c r="U17" s="2061"/>
      <c r="V17" s="2013"/>
    </row>
    <row r="18" s="1892" customFormat="1" customHeight="1" spans="1:22">
      <c r="A18" s="1927" t="s">
        <v>1459</v>
      </c>
      <c r="B18" s="1928"/>
      <c r="C18" s="1928"/>
      <c r="D18" s="1961">
        <f>ROUND(D6*E18,0)</f>
        <v>0</v>
      </c>
      <c r="E18" s="1962"/>
      <c r="F18" s="1963" t="s">
        <v>1460</v>
      </c>
      <c r="G18" s="1926"/>
      <c r="H18" s="1911"/>
      <c r="I18" s="2013"/>
      <c r="J18" s="2024"/>
      <c r="K18" s="2028"/>
      <c r="L18" s="2029" t="s">
        <v>1461</v>
      </c>
      <c r="M18" s="2030"/>
      <c r="N18" s="2030"/>
      <c r="O18" s="2031"/>
      <c r="P18" s="1952">
        <v>365</v>
      </c>
      <c r="Q18" s="1916"/>
      <c r="R18" s="2070">
        <f>ROUND(M18*N18*O18*P18/10000,0)</f>
        <v>0</v>
      </c>
      <c r="S18" s="2061"/>
      <c r="T18" s="2061"/>
      <c r="U18" s="2061"/>
      <c r="V18" s="2013"/>
    </row>
    <row r="19" s="1892" customFormat="1" customHeight="1" spans="1:22">
      <c r="A19" s="1964" t="s">
        <v>1462</v>
      </c>
      <c r="B19" s="1924"/>
      <c r="C19" s="1924"/>
      <c r="D19" s="1924"/>
      <c r="E19" s="1924"/>
      <c r="F19" s="1925"/>
      <c r="G19" s="1940"/>
      <c r="H19" s="1911"/>
      <c r="I19" s="2013"/>
      <c r="J19" s="2024"/>
      <c r="K19" s="2032"/>
      <c r="L19" s="2033" t="s">
        <v>1443</v>
      </c>
      <c r="M19" s="2034"/>
      <c r="N19" s="2034">
        <f>SUM(N16:N18)</f>
        <v>0</v>
      </c>
      <c r="O19" s="2035"/>
      <c r="P19" s="2036" t="s">
        <v>1463</v>
      </c>
      <c r="Q19" s="2031">
        <v>0</v>
      </c>
      <c r="R19" s="2071">
        <f>ROUND(IF(P19="按比例",R14*Q19,SUM(R16:R18)),0)</f>
        <v>0</v>
      </c>
      <c r="S19" s="2061"/>
      <c r="T19" s="2061"/>
      <c r="U19" s="2061"/>
      <c r="V19" s="2013"/>
    </row>
    <row r="20" s="1892" customFormat="1" customHeight="1" spans="1:22">
      <c r="A20" s="1927"/>
      <c r="B20" s="1928"/>
      <c r="C20" s="1928"/>
      <c r="D20" s="1928"/>
      <c r="E20" s="1928"/>
      <c r="F20" s="1965"/>
      <c r="G20" s="1940"/>
      <c r="H20" s="1911"/>
      <c r="I20" s="2013"/>
      <c r="J20" s="2024">
        <v>3</v>
      </c>
      <c r="K20" s="2025" t="s">
        <v>1464</v>
      </c>
      <c r="L20" s="2029" t="s">
        <v>1465</v>
      </c>
      <c r="M20" s="2030" t="s">
        <v>1466</v>
      </c>
      <c r="N20" s="2037" t="s">
        <v>1467</v>
      </c>
      <c r="O20" s="2031" t="s">
        <v>1468</v>
      </c>
      <c r="P20" s="1952" t="s">
        <v>1413</v>
      </c>
      <c r="Q20" s="1916" t="s">
        <v>124</v>
      </c>
      <c r="R20" s="2070" t="s">
        <v>1414</v>
      </c>
      <c r="S20" s="2058"/>
      <c r="T20" s="2058"/>
      <c r="U20" s="2058"/>
      <c r="V20" s="2013"/>
    </row>
    <row r="21" s="1892" customFormat="1" customHeight="1" spans="1:22">
      <c r="A21" s="1927"/>
      <c r="B21" s="1928"/>
      <c r="C21" s="1935" t="s">
        <v>1469</v>
      </c>
      <c r="D21" s="1966" t="s">
        <v>1470</v>
      </c>
      <c r="E21" s="1936" t="s">
        <v>1471</v>
      </c>
      <c r="F21" s="1965"/>
      <c r="G21" s="1940"/>
      <c r="H21" s="1911"/>
      <c r="I21" s="2013"/>
      <c r="J21" s="2024"/>
      <c r="K21" s="2028"/>
      <c r="L21" s="2029" t="s">
        <v>1472</v>
      </c>
      <c r="M21" s="2030"/>
      <c r="N21" s="2030"/>
      <c r="O21" s="2031"/>
      <c r="P21" s="1952">
        <v>365</v>
      </c>
      <c r="Q21" s="1916"/>
      <c r="R21" s="2072">
        <f>ROUND(M21*N21*O21*P21/10000,0)</f>
        <v>0</v>
      </c>
      <c r="S21" s="2058"/>
      <c r="T21" s="2058"/>
      <c r="U21" s="2058"/>
      <c r="V21" s="2013"/>
    </row>
    <row r="22" s="1892" customFormat="1" customHeight="1" spans="1:22">
      <c r="A22" s="1927"/>
      <c r="B22" s="1928"/>
      <c r="C22" s="1967" t="s">
        <v>1473</v>
      </c>
      <c r="D22" s="1968" t="s">
        <v>1474</v>
      </c>
      <c r="E22" s="1969" t="s">
        <v>1475</v>
      </c>
      <c r="F22" s="1965"/>
      <c r="G22" s="1970"/>
      <c r="H22" s="1911"/>
      <c r="I22" s="2013"/>
      <c r="J22" s="2024"/>
      <c r="K22" s="2028"/>
      <c r="L22" s="2029" t="s">
        <v>1476</v>
      </c>
      <c r="M22" s="2030"/>
      <c r="N22" s="2030"/>
      <c r="O22" s="2031"/>
      <c r="P22" s="1952">
        <v>365</v>
      </c>
      <c r="Q22" s="1916"/>
      <c r="R22" s="2072">
        <f>ROUND(M22*N22*O22*P22/10000,0)</f>
        <v>0</v>
      </c>
      <c r="S22" s="2058"/>
      <c r="T22" s="2058"/>
      <c r="U22" s="2058"/>
      <c r="V22" s="2013"/>
    </row>
    <row r="23" s="1892" customFormat="1" customHeight="1" spans="1:22">
      <c r="A23" s="1971">
        <v>1</v>
      </c>
      <c r="B23" s="1972" t="s">
        <v>1477</v>
      </c>
      <c r="C23" s="1973">
        <f>D6</f>
        <v>0</v>
      </c>
      <c r="D23" s="1974">
        <f>C23*(1+D24)</f>
        <v>0</v>
      </c>
      <c r="E23" s="1975">
        <f>D23*(1+E24)</f>
        <v>0</v>
      </c>
      <c r="F23" s="1976"/>
      <c r="G23" s="1977"/>
      <c r="H23" s="1911"/>
      <c r="I23" s="2013"/>
      <c r="J23" s="2024"/>
      <c r="K23" s="2028"/>
      <c r="L23" s="2029" t="s">
        <v>1478</v>
      </c>
      <c r="M23" s="2030"/>
      <c r="N23" s="2030"/>
      <c r="O23" s="2031"/>
      <c r="P23" s="1952">
        <v>365</v>
      </c>
      <c r="Q23" s="1916"/>
      <c r="R23" s="2072">
        <f>ROUND(M23*N23*O23*P23/10000,0)</f>
        <v>0</v>
      </c>
      <c r="S23" s="2061"/>
      <c r="T23" s="2061"/>
      <c r="U23" s="2061"/>
      <c r="V23" s="2013"/>
    </row>
    <row r="24" s="1892" customFormat="1" customHeight="1" spans="1:22">
      <c r="A24" s="1978"/>
      <c r="B24" s="1979" t="s">
        <v>1479</v>
      </c>
      <c r="C24" s="1980"/>
      <c r="D24" s="1981"/>
      <c r="E24" s="1982"/>
      <c r="F24" s="1983"/>
      <c r="G24" s="1977"/>
      <c r="H24" s="1911"/>
      <c r="I24" s="2013"/>
      <c r="J24" s="2024"/>
      <c r="K24" s="2032"/>
      <c r="L24" s="2033" t="s">
        <v>1443</v>
      </c>
      <c r="M24" s="2034">
        <f>SUM(M21:M23)</f>
        <v>0</v>
      </c>
      <c r="N24" s="2034"/>
      <c r="O24" s="2035"/>
      <c r="P24" s="2036" t="s">
        <v>1463</v>
      </c>
      <c r="Q24" s="2031">
        <v>0</v>
      </c>
      <c r="R24" s="2071">
        <f>ROUND(IF(P24="按比例",R14*Q24,SUM(R21:R23)),0)</f>
        <v>0</v>
      </c>
      <c r="S24" s="2061"/>
      <c r="T24" s="2061"/>
      <c r="U24" s="2061"/>
      <c r="V24" s="2013"/>
    </row>
    <row r="25" s="1893" customFormat="1" customHeight="1" spans="1:22">
      <c r="A25" s="1978"/>
      <c r="B25" s="1979"/>
      <c r="C25" s="1980"/>
      <c r="D25" s="1981"/>
      <c r="E25" s="1982"/>
      <c r="F25" s="1983"/>
      <c r="G25" s="1970"/>
      <c r="H25" s="1911"/>
      <c r="I25" s="2013"/>
      <c r="J25" s="2024">
        <v>4</v>
      </c>
      <c r="K25" s="2038" t="s">
        <v>1480</v>
      </c>
      <c r="L25" s="2039"/>
      <c r="M25" s="2039"/>
      <c r="N25" s="2039"/>
      <c r="O25" s="2039"/>
      <c r="P25" s="2040"/>
      <c r="Q25" s="2073">
        <v>0</v>
      </c>
      <c r="R25" s="2071">
        <f>ROUND(R14*Q25,0)</f>
        <v>0</v>
      </c>
      <c r="S25" s="2061"/>
      <c r="T25" s="2061"/>
      <c r="U25" s="2061"/>
      <c r="V25" s="2047"/>
    </row>
    <row r="26" s="1893" customFormat="1" customHeight="1" spans="1:22">
      <c r="A26" s="1971">
        <v>2</v>
      </c>
      <c r="B26" s="1972" t="s">
        <v>1481</v>
      </c>
      <c r="C26" s="1973">
        <f>D7</f>
        <v>0</v>
      </c>
      <c r="D26" s="1974">
        <f>D23*D27</f>
        <v>0</v>
      </c>
      <c r="E26" s="1975">
        <f>E23*E27</f>
        <v>0</v>
      </c>
      <c r="F26" s="1976"/>
      <c r="G26" s="1977"/>
      <c r="H26" s="1911"/>
      <c r="I26" s="2013"/>
      <c r="J26" s="2041">
        <v>5</v>
      </c>
      <c r="K26" s="2042" t="s">
        <v>1482</v>
      </c>
      <c r="L26" s="2043"/>
      <c r="M26" s="2044"/>
      <c r="N26" s="2045" t="s">
        <v>456</v>
      </c>
      <c r="O26" s="2045" t="s">
        <v>1483</v>
      </c>
      <c r="P26" s="2046" t="s">
        <v>1484</v>
      </c>
      <c r="Q26" s="2046" t="s">
        <v>1485</v>
      </c>
      <c r="R26" s="2065" t="s">
        <v>1414</v>
      </c>
      <c r="S26" s="2074"/>
      <c r="T26" s="2074"/>
      <c r="U26" s="2074"/>
      <c r="V26" s="2047"/>
    </row>
    <row r="27" s="1892" customFormat="1" customHeight="1" spans="1:22">
      <c r="A27" s="1978"/>
      <c r="B27" s="1979" t="s">
        <v>1486</v>
      </c>
      <c r="C27" s="1984" t="e">
        <f>E7</f>
        <v>#DIV/0!</v>
      </c>
      <c r="D27" s="1981"/>
      <c r="E27" s="1982"/>
      <c r="F27" s="1983"/>
      <c r="G27" s="1977"/>
      <c r="H27" s="1985"/>
      <c r="I27" s="2047"/>
      <c r="J27" s="2048"/>
      <c r="K27" s="2049"/>
      <c r="L27" s="2050"/>
      <c r="M27" s="2051"/>
      <c r="N27" s="2052"/>
      <c r="O27" s="2052"/>
      <c r="P27" s="2052"/>
      <c r="Q27" s="2075"/>
      <c r="R27" s="2071">
        <f>ROUND(O27*N27*P27*(1-Q27)/10000,0)</f>
        <v>0</v>
      </c>
      <c r="S27" s="2061"/>
      <c r="T27" s="2061"/>
      <c r="U27" s="2061"/>
      <c r="V27" s="2013"/>
    </row>
    <row r="28" s="1893" customFormat="1" customHeight="1" spans="1:22">
      <c r="A28" s="1978"/>
      <c r="B28" s="1979"/>
      <c r="C28" s="1984"/>
      <c r="D28" s="1981"/>
      <c r="E28" s="1982" t="s">
        <v>1487</v>
      </c>
      <c r="F28" s="1983"/>
      <c r="G28" s="1970"/>
      <c r="H28" s="1985"/>
      <c r="I28" s="2047"/>
      <c r="J28" s="2053">
        <v>6</v>
      </c>
      <c r="K28" s="2054" t="s">
        <v>1488</v>
      </c>
      <c r="L28" s="2055" t="s">
        <v>1489</v>
      </c>
      <c r="M28" s="2056"/>
      <c r="N28" s="2055" t="s">
        <v>1490</v>
      </c>
      <c r="O28" s="2057"/>
      <c r="P28" s="2055" t="s">
        <v>1491</v>
      </c>
      <c r="Q28" s="2076">
        <v>0.015</v>
      </c>
      <c r="R28" s="2077"/>
      <c r="S28" s="2058"/>
      <c r="T28" s="2058"/>
      <c r="U28" s="2058"/>
      <c r="V28" s="2047"/>
    </row>
    <row r="29" s="1893" customFormat="1" customHeight="1" spans="1:22">
      <c r="A29" s="1971">
        <v>3</v>
      </c>
      <c r="B29" s="1972" t="s">
        <v>1492</v>
      </c>
      <c r="C29" s="1973">
        <f>C23*C30</f>
        <v>0</v>
      </c>
      <c r="D29" s="1974">
        <f>D23*C30</f>
        <v>0</v>
      </c>
      <c r="E29" s="1975">
        <f>E23*C30</f>
        <v>0</v>
      </c>
      <c r="F29" s="1976"/>
      <c r="G29" s="1977"/>
      <c r="H29" s="1911"/>
      <c r="I29" s="2013"/>
      <c r="J29" s="2058"/>
      <c r="K29" s="2058"/>
      <c r="L29" s="2058"/>
      <c r="M29" s="2058"/>
      <c r="N29" s="2058"/>
      <c r="O29" s="2058"/>
      <c r="P29" s="2058"/>
      <c r="Q29" s="2058"/>
      <c r="R29" s="2058"/>
      <c r="S29" s="2058"/>
      <c r="T29" s="2058"/>
      <c r="U29" s="2058"/>
      <c r="V29" s="2047"/>
    </row>
    <row r="30" s="1892" customFormat="1" customHeight="1" spans="1:22">
      <c r="A30" s="1978"/>
      <c r="B30" s="1979" t="s">
        <v>1486</v>
      </c>
      <c r="C30" s="1984">
        <f>E18</f>
        <v>0</v>
      </c>
      <c r="D30" s="1986"/>
      <c r="E30" s="1951"/>
      <c r="F30" s="1983"/>
      <c r="G30" s="1977"/>
      <c r="H30" s="1985"/>
      <c r="I30" s="2047"/>
      <c r="J30" s="2058"/>
      <c r="K30" s="2058"/>
      <c r="L30" s="2058"/>
      <c r="M30" s="2058"/>
      <c r="N30" s="2058"/>
      <c r="O30" s="2058"/>
      <c r="P30" s="2058"/>
      <c r="Q30" s="2058"/>
      <c r="R30" s="2058"/>
      <c r="S30" s="2058"/>
      <c r="T30" s="2058"/>
      <c r="U30" s="2061"/>
      <c r="V30" s="2013"/>
    </row>
    <row r="31" s="1893" customFormat="1" customHeight="1" spans="1:22">
      <c r="A31" s="1978"/>
      <c r="B31" s="1979"/>
      <c r="C31" s="1987"/>
      <c r="D31" s="1986"/>
      <c r="E31" s="1951"/>
      <c r="F31" s="1983"/>
      <c r="G31" s="1970"/>
      <c r="H31" s="1985"/>
      <c r="I31" s="2047"/>
      <c r="J31" s="2011" t="s">
        <v>1493</v>
      </c>
      <c r="K31" s="2012"/>
      <c r="L31" s="2012"/>
      <c r="M31" s="2012"/>
      <c r="N31" s="2012"/>
      <c r="O31" s="2012"/>
      <c r="P31" s="2012"/>
      <c r="Q31" s="2012"/>
      <c r="R31" s="2060"/>
      <c r="S31" s="2058"/>
      <c r="T31" s="2061"/>
      <c r="U31" s="2061"/>
      <c r="V31" s="2047"/>
    </row>
    <row r="32" s="1893" customFormat="1" customHeight="1" spans="1:22">
      <c r="A32" s="1971">
        <v>4</v>
      </c>
      <c r="B32" s="1972" t="s">
        <v>1494</v>
      </c>
      <c r="C32" s="1973">
        <f>C23-C26-C29</f>
        <v>0</v>
      </c>
      <c r="D32" s="1974">
        <f>D23-D26-D29</f>
        <v>0</v>
      </c>
      <c r="E32" s="1975">
        <f>E23-E26-E29</f>
        <v>0</v>
      </c>
      <c r="F32" s="1976"/>
      <c r="G32" s="1970"/>
      <c r="H32" s="1911"/>
      <c r="I32" s="2013"/>
      <c r="J32" s="2014" t="s">
        <v>1394</v>
      </c>
      <c r="K32" s="2015"/>
      <c r="L32" s="2016" t="s">
        <v>1395</v>
      </c>
      <c r="M32" s="2016" t="s">
        <v>1396</v>
      </c>
      <c r="N32" s="2016" t="s">
        <v>1397</v>
      </c>
      <c r="O32" s="2016" t="s">
        <v>1398</v>
      </c>
      <c r="P32" s="2016" t="s">
        <v>1399</v>
      </c>
      <c r="Q32" s="2062" t="s">
        <v>1400</v>
      </c>
      <c r="R32" s="2078" t="s">
        <v>1401</v>
      </c>
      <c r="S32" s="2058"/>
      <c r="T32" s="2061"/>
      <c r="U32" s="2061"/>
      <c r="V32" s="2047"/>
    </row>
    <row r="33" s="1892" customFormat="1" customHeight="1" spans="1:22">
      <c r="A33" s="1971"/>
      <c r="B33" s="1972"/>
      <c r="C33" s="1973"/>
      <c r="D33" s="1988"/>
      <c r="E33" s="1946"/>
      <c r="F33" s="1976"/>
      <c r="G33" s="1970"/>
      <c r="H33" s="1985"/>
      <c r="I33" s="2047"/>
      <c r="J33" s="2017" t="s">
        <v>1402</v>
      </c>
      <c r="K33" s="2018"/>
      <c r="L33" s="2019"/>
      <c r="M33" s="2019"/>
      <c r="N33" s="2019"/>
      <c r="O33" s="2019"/>
      <c r="P33" s="2019"/>
      <c r="Q33" s="2064"/>
      <c r="R33" s="2079">
        <f>SUM(L33:Q33)</f>
        <v>0</v>
      </c>
      <c r="S33" s="2058"/>
      <c r="T33" s="2061"/>
      <c r="U33" s="2061"/>
      <c r="V33" s="2013"/>
    </row>
    <row r="34" s="1892" customFormat="1" customHeight="1" spans="1:22">
      <c r="A34" s="1971">
        <v>5</v>
      </c>
      <c r="B34" s="1972" t="s">
        <v>1495</v>
      </c>
      <c r="C34" s="1989"/>
      <c r="D34" s="1990"/>
      <c r="E34" s="1991"/>
      <c r="F34" s="1976"/>
      <c r="G34" s="1970"/>
      <c r="H34" s="1985"/>
      <c r="I34" s="2047"/>
      <c r="J34" s="2017" t="s">
        <v>1403</v>
      </c>
      <c r="K34" s="2018"/>
      <c r="L34" s="2020"/>
      <c r="M34" s="2020"/>
      <c r="N34" s="2020"/>
      <c r="O34" s="2020"/>
      <c r="P34" s="2020"/>
      <c r="Q34" s="2066"/>
      <c r="R34" s="2080">
        <f>SUM(L34:Q34)</f>
        <v>0</v>
      </c>
      <c r="S34" s="2058"/>
      <c r="T34" s="2061"/>
      <c r="U34" s="2061" t="e">
        <f>ROUND(R35*10000/365/R33,1)</f>
        <v>#DIV/0!</v>
      </c>
      <c r="V34" s="2013"/>
    </row>
    <row r="35" s="1892" customFormat="1" customHeight="1" spans="1:22">
      <c r="A35" s="1971">
        <v>6</v>
      </c>
      <c r="B35" s="1972" t="s">
        <v>1496</v>
      </c>
      <c r="C35" s="1992"/>
      <c r="D35" s="1993"/>
      <c r="E35" s="1994"/>
      <c r="F35" s="1976"/>
      <c r="G35" s="1995"/>
      <c r="H35" s="1911"/>
      <c r="I35" s="2047"/>
      <c r="J35" s="2021" t="s">
        <v>1404</v>
      </c>
      <c r="K35" s="2022"/>
      <c r="L35" s="2022"/>
      <c r="M35" s="2023"/>
      <c r="N35" s="2023"/>
      <c r="O35" s="2023"/>
      <c r="P35" s="2023"/>
      <c r="Q35" s="2023"/>
      <c r="R35" s="2081">
        <f>R40+R41+R43</f>
        <v>0</v>
      </c>
      <c r="S35" s="2058"/>
      <c r="T35" s="2061" t="s">
        <v>1405</v>
      </c>
      <c r="U35" s="2061"/>
      <c r="V35" s="2013"/>
    </row>
    <row r="36" s="1892" customFormat="1" customHeight="1" spans="1:22">
      <c r="A36" s="1971">
        <v>7</v>
      </c>
      <c r="B36" s="1996" t="s">
        <v>1497</v>
      </c>
      <c r="C36" s="1997"/>
      <c r="D36" s="1998"/>
      <c r="E36" s="1999"/>
      <c r="F36" s="2000">
        <f>C36+D36+E36</f>
        <v>0</v>
      </c>
      <c r="G36" s="1970"/>
      <c r="H36" s="1911"/>
      <c r="I36" s="2013"/>
      <c r="J36" s="2024">
        <v>1</v>
      </c>
      <c r="K36" s="2025" t="s">
        <v>1498</v>
      </c>
      <c r="L36" s="2026"/>
      <c r="M36" s="2027"/>
      <c r="N36" s="2027"/>
      <c r="O36" s="2027"/>
      <c r="P36" s="2027"/>
      <c r="Q36" s="2027"/>
      <c r="R36" s="2065" t="s">
        <v>1414</v>
      </c>
      <c r="S36" s="2058"/>
      <c r="T36" s="2061" t="s">
        <v>1415</v>
      </c>
      <c r="U36" s="2061"/>
      <c r="V36" s="2013"/>
    </row>
    <row r="37" s="1892" customFormat="1" customHeight="1" spans="1:22">
      <c r="A37" s="1971"/>
      <c r="B37" s="1972"/>
      <c r="C37" s="1972"/>
      <c r="D37" s="1972"/>
      <c r="E37" s="1972"/>
      <c r="F37" s="1976"/>
      <c r="G37" s="1970"/>
      <c r="H37" s="1911"/>
      <c r="I37" s="2013"/>
      <c r="J37" s="2024"/>
      <c r="K37" s="2028"/>
      <c r="L37" s="2029"/>
      <c r="M37" s="2030"/>
      <c r="N37" s="1916"/>
      <c r="O37" s="2031"/>
      <c r="P37" s="2031"/>
      <c r="Q37" s="1952"/>
      <c r="R37" s="2068"/>
      <c r="S37" s="2058"/>
      <c r="T37" s="2061" t="s">
        <v>1418</v>
      </c>
      <c r="U37" s="2061"/>
      <c r="V37" s="2013"/>
    </row>
    <row r="38" s="1892" customFormat="1" customHeight="1" spans="1:22">
      <c r="A38" s="1971">
        <v>8</v>
      </c>
      <c r="B38" s="1972"/>
      <c r="C38" s="1937" t="e">
        <f>ROUND(C32*(1-((1+C35)/(1+C34))^C36)/(C34-C35),0)</f>
        <v>#DIV/0!</v>
      </c>
      <c r="D38" s="1937">
        <f>IF(D23=0,0,ROUND(D32*(1-((1+D35)/(1+D34))^D36)/(D34-D35),0))</f>
        <v>0</v>
      </c>
      <c r="E38" s="1937">
        <f>IF(E23=0,0,ROUND(E32*(1-((1+E35)/(1+E34))^E36)/(E34-E35),0))</f>
        <v>0</v>
      </c>
      <c r="F38" s="1976"/>
      <c r="G38" s="1970"/>
      <c r="H38" s="1911"/>
      <c r="I38" s="2013"/>
      <c r="J38" s="2024"/>
      <c r="K38" s="2028"/>
      <c r="L38" s="2029"/>
      <c r="M38" s="2030"/>
      <c r="N38" s="1916"/>
      <c r="O38" s="2031"/>
      <c r="P38" s="2031"/>
      <c r="Q38" s="1952"/>
      <c r="R38" s="2068"/>
      <c r="S38" s="2058"/>
      <c r="T38" s="2061" t="s">
        <v>1425</v>
      </c>
      <c r="U38" s="2061"/>
      <c r="V38" s="2013"/>
    </row>
    <row r="39" s="1892" customFormat="1" customHeight="1" spans="1:22">
      <c r="A39" s="1971">
        <v>9</v>
      </c>
      <c r="B39" s="1972" t="s">
        <v>1499</v>
      </c>
      <c r="C39" s="1947" t="e">
        <f>C38</f>
        <v>#DIV/0!</v>
      </c>
      <c r="D39" s="1972">
        <f>D38/(1+D34)^C36</f>
        <v>0</v>
      </c>
      <c r="E39" s="1972">
        <f>E38/(1+E34)^(C36+D36)</f>
        <v>0</v>
      </c>
      <c r="F39" s="1976"/>
      <c r="G39" s="2001"/>
      <c r="H39" s="1911"/>
      <c r="I39" s="2013"/>
      <c r="J39" s="2024"/>
      <c r="K39" s="2028"/>
      <c r="L39" s="2029"/>
      <c r="M39" s="2030"/>
      <c r="N39" s="1916"/>
      <c r="O39" s="2031"/>
      <c r="P39" s="2031"/>
      <c r="Q39" s="1952"/>
      <c r="R39" s="2068"/>
      <c r="S39" s="2058"/>
      <c r="T39" s="2061"/>
      <c r="U39" s="2061"/>
      <c r="V39" s="2013"/>
    </row>
    <row r="40" s="1892" customFormat="1" customHeight="1" spans="1:22">
      <c r="A40" s="2002">
        <v>10</v>
      </c>
      <c r="B40" s="1972" t="s">
        <v>1500</v>
      </c>
      <c r="C40" s="2003" t="e">
        <f>C39+D39+E39</f>
        <v>#DIV/0!</v>
      </c>
      <c r="D40" s="2004"/>
      <c r="E40" s="2004"/>
      <c r="F40" s="2005"/>
      <c r="G40" s="1970"/>
      <c r="H40" s="1911"/>
      <c r="I40" s="2013"/>
      <c r="J40" s="2024"/>
      <c r="K40" s="2032"/>
      <c r="L40" s="2033" t="s">
        <v>1443</v>
      </c>
      <c r="M40" s="2034"/>
      <c r="N40" s="2034"/>
      <c r="O40" s="2035"/>
      <c r="P40" s="2035"/>
      <c r="Q40" s="2069"/>
      <c r="R40" s="2063">
        <f>SUM(R37:R39)</f>
        <v>0</v>
      </c>
      <c r="S40" s="2058"/>
      <c r="T40" s="2061"/>
      <c r="U40" s="2061"/>
      <c r="V40" s="2013"/>
    </row>
    <row r="41" s="1892" customFormat="1" customHeight="1" spans="1:22">
      <c r="A41" s="2006">
        <v>11</v>
      </c>
      <c r="B41" s="2007" t="s">
        <v>1501</v>
      </c>
      <c r="C41" s="2007" t="e">
        <f>ROUND(C40*10000/B4,0)</f>
        <v>#DIV/0!</v>
      </c>
      <c r="D41" s="2008"/>
      <c r="E41" s="2008"/>
      <c r="F41" s="2009"/>
      <c r="G41" s="2010"/>
      <c r="H41" s="1911"/>
      <c r="I41" s="2013"/>
      <c r="J41" s="2024">
        <v>2</v>
      </c>
      <c r="K41" s="2038" t="s">
        <v>1480</v>
      </c>
      <c r="L41" s="2039"/>
      <c r="M41" s="2039"/>
      <c r="N41" s="2039"/>
      <c r="O41" s="2039"/>
      <c r="P41" s="2040"/>
      <c r="Q41" s="2073"/>
      <c r="R41" s="2071">
        <f>ROUND(R40*Q41,0)</f>
        <v>0</v>
      </c>
      <c r="S41" s="2058"/>
      <c r="T41" s="2061"/>
      <c r="U41" s="2074"/>
      <c r="V41" s="2013"/>
    </row>
    <row r="42" s="1892" customFormat="1" customHeight="1" spans="7:22">
      <c r="G42" s="2010"/>
      <c r="H42" s="1911"/>
      <c r="I42" s="2013"/>
      <c r="J42" s="2041">
        <v>3</v>
      </c>
      <c r="K42" s="2042" t="s">
        <v>1482</v>
      </c>
      <c r="L42" s="2043"/>
      <c r="M42" s="2044"/>
      <c r="N42" s="2045" t="s">
        <v>456</v>
      </c>
      <c r="O42" s="2045" t="s">
        <v>1483</v>
      </c>
      <c r="P42" s="2046" t="s">
        <v>1484</v>
      </c>
      <c r="Q42" s="2046" t="s">
        <v>1485</v>
      </c>
      <c r="R42" s="2065" t="s">
        <v>1414</v>
      </c>
      <c r="S42" s="2074"/>
      <c r="T42" s="2074"/>
      <c r="U42" s="2061"/>
      <c r="V42" s="2013"/>
    </row>
    <row r="43" customHeight="1" spans="1:23">
      <c r="A43" s="1892"/>
      <c r="B43" s="1892"/>
      <c r="C43" s="1892"/>
      <c r="D43" s="1892"/>
      <c r="E43" s="1892"/>
      <c r="F43" s="1892"/>
      <c r="I43" s="1896"/>
      <c r="J43" s="2048"/>
      <c r="K43" s="2049"/>
      <c r="L43" s="2050"/>
      <c r="M43" s="2051"/>
      <c r="N43" s="2030"/>
      <c r="O43" s="2030"/>
      <c r="P43" s="2030"/>
      <c r="Q43" s="2073"/>
      <c r="R43" s="2071">
        <f>ROUND(O43*N43*P43*(1-Q43)/10000,0)</f>
        <v>0</v>
      </c>
      <c r="S43" s="2058"/>
      <c r="T43" s="2061"/>
      <c r="V43" s="1898"/>
      <c r="W43" s="2082"/>
    </row>
    <row r="44" customHeight="1" spans="10:18">
      <c r="J44" s="2053">
        <v>6</v>
      </c>
      <c r="K44" s="2054" t="s">
        <v>1488</v>
      </c>
      <c r="L44" s="2059" t="s">
        <v>1489</v>
      </c>
      <c r="M44" s="2056"/>
      <c r="N44" s="2059" t="s">
        <v>1490</v>
      </c>
      <c r="O44" s="2056"/>
      <c r="P44" s="2059" t="s">
        <v>1491</v>
      </c>
      <c r="Q44" s="2076">
        <v>0.015</v>
      </c>
      <c r="R44" s="20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S33" sqref="S33"/>
    </sheetView>
  </sheetViews>
  <sheetFormatPr defaultColWidth="9" defaultRowHeight="14.25"/>
  <cols>
    <col min="1" max="1" width="23.625" style="576" customWidth="1"/>
    <col min="2" max="2" width="12" style="576" customWidth="1"/>
    <col min="3" max="3" width="9" style="576"/>
    <col min="4" max="4" width="14.125" style="576" customWidth="1"/>
    <col min="5" max="5" width="9" style="576"/>
    <col min="6" max="6" width="12.875" style="576" customWidth="1"/>
    <col min="7" max="16384" width="9" style="576"/>
  </cols>
  <sheetData>
    <row r="1" ht="20.25" spans="1:19">
      <c r="A1" s="577" t="s">
        <v>1502</v>
      </c>
      <c r="B1" s="1867"/>
      <c r="C1" s="1867"/>
      <c r="D1" s="1867"/>
      <c r="E1" s="1868"/>
      <c r="F1" s="1869"/>
      <c r="G1" s="1870"/>
      <c r="H1" s="1870"/>
      <c r="I1" s="1870"/>
      <c r="J1" s="1870"/>
      <c r="K1" s="1870"/>
      <c r="L1" s="1870"/>
      <c r="M1" s="1870"/>
      <c r="N1" s="1870"/>
      <c r="O1" s="1870"/>
      <c r="P1" s="1870"/>
      <c r="Q1" s="1870"/>
      <c r="R1" s="1870"/>
      <c r="S1" s="1870"/>
    </row>
    <row r="2" spans="1:19">
      <c r="A2" s="1871" t="s">
        <v>1230</v>
      </c>
      <c r="B2" s="1872">
        <f ca="1">SUMIF(B6:B13,"&lt;&gt;#ref!",B6:B13)</f>
        <v>44830</v>
      </c>
      <c r="C2" s="1873" t="s">
        <v>1503</v>
      </c>
      <c r="D2" s="1874" t="s">
        <v>1504</v>
      </c>
      <c r="E2" s="1875">
        <f>SUM(E6:E13)</f>
        <v>70118.8</v>
      </c>
      <c r="F2" s="1869"/>
      <c r="G2" s="1870"/>
      <c r="H2" s="1870"/>
      <c r="I2" s="1870"/>
      <c r="J2" s="1870"/>
      <c r="K2" s="1870"/>
      <c r="L2" s="1870"/>
      <c r="M2" s="1870"/>
      <c r="N2" s="1870"/>
      <c r="O2" s="1870"/>
      <c r="P2" s="1870"/>
      <c r="Q2" s="1870"/>
      <c r="R2" s="1870"/>
      <c r="S2" s="1870"/>
    </row>
    <row r="3" spans="1:19">
      <c r="A3" s="1871" t="s">
        <v>1232</v>
      </c>
      <c r="B3" s="1876">
        <f ca="1">ROUND(B2*10000/E2,0)</f>
        <v>6393</v>
      </c>
      <c r="C3" s="1873" t="s">
        <v>1505</v>
      </c>
      <c r="D3" s="1877"/>
      <c r="E3" s="1878"/>
      <c r="F3" s="1869"/>
      <c r="G3" s="1870"/>
      <c r="H3" s="1870"/>
      <c r="I3" s="1870"/>
      <c r="J3" s="1870"/>
      <c r="K3" s="1870"/>
      <c r="L3" s="1870"/>
      <c r="M3" s="1870"/>
      <c r="N3" s="1870"/>
      <c r="O3" s="1870"/>
      <c r="P3" s="1870"/>
      <c r="Q3" s="1870"/>
      <c r="R3" s="1870"/>
      <c r="S3" s="1870"/>
    </row>
    <row r="4" ht="15.75" spans="1:19">
      <c r="A4" s="1879"/>
      <c r="B4" s="1877"/>
      <c r="C4" s="1877"/>
      <c r="D4" s="1877"/>
      <c r="E4" s="1878"/>
      <c r="F4" s="1869"/>
      <c r="G4" s="1870"/>
      <c r="H4" s="1870"/>
      <c r="I4" s="1870"/>
      <c r="J4" s="1870"/>
      <c r="K4" s="1870"/>
      <c r="L4" s="1870"/>
      <c r="M4" s="1870"/>
      <c r="N4" s="1870"/>
      <c r="O4" s="1870"/>
      <c r="P4" s="1870"/>
      <c r="Q4" s="1870"/>
      <c r="R4" s="1870"/>
      <c r="S4" s="1870"/>
    </row>
    <row r="5" ht="15" spans="1:19">
      <c r="A5" s="1880" t="s">
        <v>1506</v>
      </c>
      <c r="B5" s="1881" t="s">
        <v>1507</v>
      </c>
      <c r="C5" s="1882"/>
      <c r="D5" s="1883"/>
      <c r="E5" s="1884" t="s">
        <v>1508</v>
      </c>
      <c r="F5" s="1885" t="s">
        <v>1509</v>
      </c>
      <c r="G5" s="1870"/>
      <c r="H5" s="1870"/>
      <c r="I5" s="1870"/>
      <c r="J5" s="1870"/>
      <c r="K5" s="1870"/>
      <c r="L5" s="1870"/>
      <c r="M5" s="1870"/>
      <c r="N5" s="1870"/>
      <c r="O5" s="1870"/>
      <c r="P5" s="1870"/>
      <c r="Q5" s="1870"/>
      <c r="R5" s="1870"/>
      <c r="S5" s="1870"/>
    </row>
    <row r="6" spans="1:19">
      <c r="A6" s="1886" t="str">
        <f>'数据-取费表'!AN6</f>
        <v>收益法</v>
      </c>
      <c r="B6" s="581">
        <f ca="1">IF(F6="是",'数据-取费表'!AO6,0)</f>
        <v>44830</v>
      </c>
      <c r="C6" s="1873" t="s">
        <v>1503</v>
      </c>
      <c r="D6" s="1877"/>
      <c r="E6" s="1887">
        <f>IF(OR(A6=0,F6="否"),0,'数据-取费表'!K6+'数据-取费表'!S6)</f>
        <v>70118.8</v>
      </c>
      <c r="F6" s="1888" t="s">
        <v>1510</v>
      </c>
      <c r="G6" s="1870"/>
      <c r="H6" s="1870"/>
      <c r="I6" s="1870"/>
      <c r="J6" s="1870"/>
      <c r="K6" s="1870"/>
      <c r="L6" s="1870"/>
      <c r="M6" s="1870"/>
      <c r="N6" s="1870"/>
      <c r="O6" s="1870"/>
      <c r="P6" s="1870"/>
      <c r="Q6" s="1870"/>
      <c r="R6" s="1870"/>
      <c r="S6" s="1870"/>
    </row>
    <row r="7" spans="1:19">
      <c r="A7" s="1886">
        <f>'数据-取费表'!AN7</f>
        <v>0</v>
      </c>
      <c r="B7" s="581" t="e">
        <f ca="1">IF(F7="是",'数据-取费表'!AO7,0)</f>
        <v>#REF!</v>
      </c>
      <c r="C7" s="1873" t="s">
        <v>1503</v>
      </c>
      <c r="D7" s="1877"/>
      <c r="E7" s="1887">
        <f>IF(OR(A7=0,F7="否"),0,'数据-取费表'!K7+'数据-取费表'!S7)</f>
        <v>0</v>
      </c>
      <c r="F7" s="1888" t="s">
        <v>1510</v>
      </c>
      <c r="G7" s="1870"/>
      <c r="H7" s="1870"/>
      <c r="I7" s="1870"/>
      <c r="J7" s="1870"/>
      <c r="K7" s="1870"/>
      <c r="L7" s="1870"/>
      <c r="M7" s="1870"/>
      <c r="N7" s="1870"/>
      <c r="O7" s="1870"/>
      <c r="P7" s="1870"/>
      <c r="Q7" s="1870"/>
      <c r="R7" s="1870"/>
      <c r="S7" s="1870"/>
    </row>
    <row r="8" spans="1:19">
      <c r="A8" s="1886">
        <f>'数据-取费表'!AN8</f>
        <v>0</v>
      </c>
      <c r="B8" s="581" t="e">
        <f ca="1">IF(F8="是",'数据-取费表'!AO8,0)</f>
        <v>#REF!</v>
      </c>
      <c r="C8" s="1873" t="s">
        <v>1503</v>
      </c>
      <c r="D8" s="1877"/>
      <c r="E8" s="1887">
        <f>IF(OR(A8=0,F8="否"),0,'数据-取费表'!K8+'数据-取费表'!S8)</f>
        <v>0</v>
      </c>
      <c r="F8" s="1888" t="s">
        <v>1510</v>
      </c>
      <c r="G8" s="1870"/>
      <c r="H8" s="1870"/>
      <c r="I8" s="1870"/>
      <c r="J8" s="1870"/>
      <c r="K8" s="1870"/>
      <c r="L8" s="1870"/>
      <c r="M8" s="1870"/>
      <c r="N8" s="1870"/>
      <c r="O8" s="1870"/>
      <c r="P8" s="1870"/>
      <c r="Q8" s="1870"/>
      <c r="R8" s="1870"/>
      <c r="S8" s="1870"/>
    </row>
    <row r="9" spans="1:19">
      <c r="A9" s="1886">
        <f>'数据-取费表'!AN9</f>
        <v>0</v>
      </c>
      <c r="B9" s="581" t="e">
        <f ca="1">IF(F9="是",'数据-取费表'!AO9,0)</f>
        <v>#REF!</v>
      </c>
      <c r="C9" s="1873" t="s">
        <v>1503</v>
      </c>
      <c r="D9" s="1877"/>
      <c r="E9" s="1887">
        <f>IF(OR(A9=0,F9="否"),0,'数据-取费表'!K9+'数据-取费表'!S9)</f>
        <v>0</v>
      </c>
      <c r="F9" s="1888" t="s">
        <v>1510</v>
      </c>
      <c r="G9" s="1870"/>
      <c r="H9" s="1870"/>
      <c r="I9" s="1870"/>
      <c r="J9" s="1870"/>
      <c r="K9" s="1870"/>
      <c r="L9" s="1870"/>
      <c r="M9" s="1870"/>
      <c r="N9" s="1870"/>
      <c r="O9" s="1870"/>
      <c r="P9" s="1870"/>
      <c r="Q9" s="1870"/>
      <c r="R9" s="1870"/>
      <c r="S9" s="1870"/>
    </row>
    <row r="10" spans="1:19">
      <c r="A10" s="1886">
        <f>'数据-取费表'!AN10</f>
        <v>0</v>
      </c>
      <c r="B10" s="581" t="e">
        <f ca="1">IF(F10="是",'数据-取费表'!AO10,0)</f>
        <v>#REF!</v>
      </c>
      <c r="C10" s="1873" t="s">
        <v>1503</v>
      </c>
      <c r="D10" s="1877"/>
      <c r="E10" s="1887">
        <f>IF(OR(A10=0,F10="否"),0,'数据-取费表'!K10+'数据-取费表'!S10)</f>
        <v>0</v>
      </c>
      <c r="F10" s="1888" t="s">
        <v>1510</v>
      </c>
      <c r="G10" s="1870"/>
      <c r="H10" s="1870"/>
      <c r="I10" s="1870"/>
      <c r="J10" s="1870"/>
      <c r="K10" s="1870"/>
      <c r="L10" s="1870"/>
      <c r="M10" s="1870"/>
      <c r="N10" s="1870"/>
      <c r="O10" s="1870"/>
      <c r="P10" s="1870"/>
      <c r="Q10" s="1870"/>
      <c r="R10" s="1870"/>
      <c r="S10" s="1870"/>
    </row>
    <row r="11" spans="1:19">
      <c r="A11" s="1886">
        <f>'数据-取费表'!AN11</f>
        <v>0</v>
      </c>
      <c r="B11" s="581" t="e">
        <f ca="1">IF(F11="是",'数据-取费表'!AO11,0)</f>
        <v>#REF!</v>
      </c>
      <c r="C11" s="1873" t="s">
        <v>1503</v>
      </c>
      <c r="D11" s="1877"/>
      <c r="E11" s="1887">
        <f>IF(OR(A11=0,F11="否"),0,'数据-取费表'!K11+'数据-取费表'!S11)</f>
        <v>0</v>
      </c>
      <c r="F11" s="1888" t="s">
        <v>1510</v>
      </c>
      <c r="G11" s="1870"/>
      <c r="H11" s="1870"/>
      <c r="I11" s="1870"/>
      <c r="J11" s="1870"/>
      <c r="K11" s="1870"/>
      <c r="L11" s="1870"/>
      <c r="M11" s="1870"/>
      <c r="N11" s="1870"/>
      <c r="O11" s="1870"/>
      <c r="P11" s="1870"/>
      <c r="Q11" s="1870"/>
      <c r="R11" s="1870"/>
      <c r="S11" s="1870"/>
    </row>
    <row r="12" spans="1:19">
      <c r="A12" s="1886">
        <f>'数据-取费表'!AN12</f>
        <v>0</v>
      </c>
      <c r="B12" s="581" t="e">
        <f ca="1">IF(F12="是",'数据-取费表'!AO12,0)</f>
        <v>#REF!</v>
      </c>
      <c r="C12" s="1873" t="s">
        <v>1503</v>
      </c>
      <c r="D12" s="1877"/>
      <c r="E12" s="1887">
        <f>IF(OR(A12=0,F12="否"),0,'数据-取费表'!K12+'数据-取费表'!S12)</f>
        <v>0</v>
      </c>
      <c r="F12" s="1888" t="s">
        <v>1510</v>
      </c>
      <c r="G12" s="1870"/>
      <c r="H12" s="1870"/>
      <c r="I12" s="1870"/>
      <c r="J12" s="1870"/>
      <c r="K12" s="1870"/>
      <c r="L12" s="1870"/>
      <c r="M12" s="1870"/>
      <c r="N12" s="1870"/>
      <c r="O12" s="1870"/>
      <c r="P12" s="1870"/>
      <c r="Q12" s="1870"/>
      <c r="R12" s="1870"/>
      <c r="S12" s="1870"/>
    </row>
    <row r="13" ht="15" spans="1:19">
      <c r="A13" s="1889">
        <f>'数据-取费表'!AN13</f>
        <v>0</v>
      </c>
      <c r="B13" s="581" t="e">
        <f ca="1">IF(F13="是",'数据-取费表'!AO13,0)</f>
        <v>#REF!</v>
      </c>
      <c r="C13" s="1890" t="s">
        <v>1503</v>
      </c>
      <c r="D13" s="1891"/>
      <c r="E13" s="1887">
        <f>IF(OR(A13=0,F13="否"),0,'数据-取费表'!K13+'数据-取费表'!S13)</f>
        <v>0</v>
      </c>
      <c r="F13" s="1888" t="s">
        <v>1510</v>
      </c>
      <c r="G13" s="1870"/>
      <c r="H13" s="1870"/>
      <c r="I13" s="1870"/>
      <c r="J13" s="1870"/>
      <c r="K13" s="1870"/>
      <c r="L13" s="1870"/>
      <c r="M13" s="1870"/>
      <c r="N13" s="1870"/>
      <c r="O13" s="1870"/>
      <c r="P13" s="1870"/>
      <c r="Q13" s="1870"/>
      <c r="R13" s="1870"/>
      <c r="S13" s="1870"/>
    </row>
    <row r="14" spans="1:22">
      <c r="A14" s="1870"/>
      <c r="B14" s="1870"/>
      <c r="C14" s="1870"/>
      <c r="D14" s="1870"/>
      <c r="E14" s="1870"/>
      <c r="F14" s="1870"/>
      <c r="G14" s="1870"/>
      <c r="H14" s="1870"/>
      <c r="I14" s="1870"/>
      <c r="J14" s="1870"/>
      <c r="K14" s="1870"/>
      <c r="L14" s="1870"/>
      <c r="M14" s="1870"/>
      <c r="N14" s="1870"/>
      <c r="O14" s="1870"/>
      <c r="P14" s="1870"/>
      <c r="Q14" s="1870"/>
      <c r="R14" s="1870"/>
      <c r="S14" s="1870"/>
      <c r="T14" s="1870"/>
      <c r="U14" s="1870"/>
      <c r="V14" s="1870"/>
    </row>
    <row r="15" spans="1:22">
      <c r="A15" s="1870"/>
      <c r="B15" s="1870"/>
      <c r="C15" s="1870"/>
      <c r="D15" s="1870"/>
      <c r="E15" s="1870"/>
      <c r="F15" s="1870"/>
      <c r="G15" s="1870"/>
      <c r="H15" s="1870"/>
      <c r="I15" s="1870"/>
      <c r="J15" s="1870"/>
      <c r="K15" s="1870"/>
      <c r="L15" s="1870"/>
      <c r="M15" s="1870"/>
      <c r="N15" s="1870"/>
      <c r="O15" s="1870"/>
      <c r="P15" s="1870"/>
      <c r="Q15" s="1870"/>
      <c r="R15" s="1870"/>
      <c r="S15" s="1870"/>
      <c r="T15" s="1870"/>
      <c r="U15" s="1870"/>
      <c r="V15" s="1870"/>
    </row>
    <row r="16" spans="1:22">
      <c r="A16" s="1870"/>
      <c r="B16" s="1870"/>
      <c r="C16" s="1870"/>
      <c r="D16" s="1870"/>
      <c r="E16" s="1870"/>
      <c r="F16" s="1870"/>
      <c r="G16" s="1870"/>
      <c r="H16" s="1870"/>
      <c r="I16" s="1870"/>
      <c r="J16" s="1870"/>
      <c r="K16" s="1870"/>
      <c r="L16" s="1870"/>
      <c r="M16" s="1870"/>
      <c r="N16" s="1870"/>
      <c r="O16" s="1870"/>
      <c r="P16" s="1870"/>
      <c r="Q16" s="1870"/>
      <c r="R16" s="1870"/>
      <c r="S16" s="1870"/>
      <c r="T16" s="1870"/>
      <c r="U16" s="1870"/>
      <c r="V16" s="1870"/>
    </row>
    <row r="17" spans="1:22">
      <c r="A17" s="1870"/>
      <c r="B17" s="1870"/>
      <c r="C17" s="1870"/>
      <c r="D17" s="1870"/>
      <c r="E17" s="1870"/>
      <c r="F17" s="1870"/>
      <c r="G17" s="1870"/>
      <c r="H17" s="1870"/>
      <c r="I17" s="1870"/>
      <c r="J17" s="1870"/>
      <c r="K17" s="1870"/>
      <c r="L17" s="1870"/>
      <c r="M17" s="1870"/>
      <c r="N17" s="1870"/>
      <c r="O17" s="1870"/>
      <c r="P17" s="1870"/>
      <c r="Q17" s="1870"/>
      <c r="R17" s="1870"/>
      <c r="S17" s="1870"/>
      <c r="T17" s="1870"/>
      <c r="U17" s="1870"/>
      <c r="V17" s="1870"/>
    </row>
    <row r="18" spans="1:22">
      <c r="A18" s="1870"/>
      <c r="B18" s="1870"/>
      <c r="C18" s="1870"/>
      <c r="D18" s="1870"/>
      <c r="E18" s="1870"/>
      <c r="F18" s="1870"/>
      <c r="G18" s="1870"/>
      <c r="H18" s="1870"/>
      <c r="I18" s="1870"/>
      <c r="J18" s="1870"/>
      <c r="K18" s="1870"/>
      <c r="L18" s="1870"/>
      <c r="M18" s="1870"/>
      <c r="N18" s="1870"/>
      <c r="O18" s="1870"/>
      <c r="P18" s="1870"/>
      <c r="Q18" s="1870"/>
      <c r="R18" s="1870"/>
      <c r="S18" s="1870"/>
      <c r="T18" s="1870"/>
      <c r="U18" s="1870"/>
      <c r="V18" s="1870"/>
    </row>
    <row r="19" spans="1:22">
      <c r="A19" s="1870"/>
      <c r="B19" s="1870"/>
      <c r="C19" s="1870"/>
      <c r="D19" s="1870"/>
      <c r="E19" s="1870"/>
      <c r="F19" s="1870"/>
      <c r="G19" s="1870"/>
      <c r="H19" s="1870"/>
      <c r="I19" s="1870"/>
      <c r="J19" s="1870"/>
      <c r="K19" s="1870"/>
      <c r="L19" s="1870"/>
      <c r="M19" s="1870"/>
      <c r="N19" s="1870"/>
      <c r="O19" s="1870"/>
      <c r="P19" s="1870"/>
      <c r="Q19" s="1870"/>
      <c r="R19" s="1870"/>
      <c r="S19" s="1870"/>
      <c r="T19" s="1870"/>
      <c r="U19" s="1870"/>
      <c r="V19" s="1870"/>
    </row>
    <row r="20" spans="1:22">
      <c r="A20" s="1870"/>
      <c r="B20" s="1870"/>
      <c r="C20" s="1870"/>
      <c r="D20" s="1870"/>
      <c r="E20" s="1870"/>
      <c r="F20" s="1870"/>
      <c r="G20" s="1870"/>
      <c r="H20" s="1870"/>
      <c r="I20" s="1870"/>
      <c r="J20" s="1870"/>
      <c r="K20" s="1870"/>
      <c r="L20" s="1870"/>
      <c r="M20" s="1870"/>
      <c r="N20" s="1870"/>
      <c r="O20" s="1870"/>
      <c r="P20" s="1870"/>
      <c r="Q20" s="1870"/>
      <c r="R20" s="1870"/>
      <c r="S20" s="1870"/>
      <c r="T20" s="1870"/>
      <c r="U20" s="1870"/>
      <c r="V20" s="1870"/>
    </row>
    <row r="21" spans="1:22">
      <c r="A21" s="1870"/>
      <c r="B21" s="1870"/>
      <c r="C21" s="1870"/>
      <c r="D21" s="1870"/>
      <c r="E21" s="1870"/>
      <c r="F21" s="1870"/>
      <c r="G21" s="1870"/>
      <c r="H21" s="1870"/>
      <c r="I21" s="1870"/>
      <c r="J21" s="1870"/>
      <c r="K21" s="1870"/>
      <c r="L21" s="1870"/>
      <c r="M21" s="1870"/>
      <c r="N21" s="1870"/>
      <c r="O21" s="1870"/>
      <c r="P21" s="1870"/>
      <c r="Q21" s="1870"/>
      <c r="R21" s="1870"/>
      <c r="S21" s="1870"/>
      <c r="T21" s="1870"/>
      <c r="U21" s="1870"/>
      <c r="V21" s="1870"/>
    </row>
    <row r="22" spans="1:22">
      <c r="A22" s="1870"/>
      <c r="B22" s="1870"/>
      <c r="C22" s="1870"/>
      <c r="D22" s="1870"/>
      <c r="E22" s="1870"/>
      <c r="F22" s="1870"/>
      <c r="G22" s="1870"/>
      <c r="H22" s="1870"/>
      <c r="I22" s="1870"/>
      <c r="J22" s="1870"/>
      <c r="K22" s="1870"/>
      <c r="L22" s="1870"/>
      <c r="M22" s="1870"/>
      <c r="N22" s="1870"/>
      <c r="O22" s="1870"/>
      <c r="P22" s="1870"/>
      <c r="Q22" s="1870"/>
      <c r="R22" s="1870"/>
      <c r="S22" s="1870"/>
      <c r="T22" s="1870"/>
      <c r="U22" s="1870"/>
      <c r="V22" s="1870"/>
    </row>
    <row r="23" spans="1:22">
      <c r="A23" s="1870"/>
      <c r="B23" s="1870"/>
      <c r="C23" s="1870"/>
      <c r="D23" s="1870"/>
      <c r="E23" s="1870"/>
      <c r="F23" s="1870"/>
      <c r="G23" s="1870"/>
      <c r="H23" s="1870"/>
      <c r="I23" s="1870"/>
      <c r="J23" s="1870"/>
      <c r="K23" s="1870"/>
      <c r="L23" s="1870"/>
      <c r="M23" s="1870"/>
      <c r="N23" s="1870"/>
      <c r="O23" s="1870"/>
      <c r="P23" s="1870"/>
      <c r="Q23" s="1870"/>
      <c r="R23" s="1870"/>
      <c r="S23" s="1870"/>
      <c r="T23" s="1870"/>
      <c r="U23" s="1870"/>
      <c r="V23" s="1870"/>
    </row>
    <row r="24" spans="1:22">
      <c r="A24" s="1870"/>
      <c r="B24" s="1870"/>
      <c r="C24" s="1870"/>
      <c r="D24" s="1870"/>
      <c r="E24" s="1870"/>
      <c r="F24" s="1870"/>
      <c r="G24" s="1870"/>
      <c r="H24" s="1870"/>
      <c r="I24" s="1870"/>
      <c r="J24" s="1870"/>
      <c r="K24" s="1870"/>
      <c r="L24" s="1870"/>
      <c r="M24" s="1870"/>
      <c r="N24" s="1870"/>
      <c r="O24" s="1870"/>
      <c r="P24" s="1870"/>
      <c r="Q24" s="1870"/>
      <c r="R24" s="1870"/>
      <c r="S24" s="1870"/>
      <c r="T24" s="1870"/>
      <c r="U24" s="1870"/>
      <c r="V24" s="1870"/>
    </row>
    <row r="25" spans="1:22">
      <c r="A25" s="1870"/>
      <c r="B25" s="1870"/>
      <c r="C25" s="1870"/>
      <c r="D25" s="1870"/>
      <c r="E25" s="1870"/>
      <c r="F25" s="1870"/>
      <c r="G25" s="1870"/>
      <c r="H25" s="1870"/>
      <c r="I25" s="1870"/>
      <c r="J25" s="1870"/>
      <c r="K25" s="1870"/>
      <c r="L25" s="1870"/>
      <c r="M25" s="1870"/>
      <c r="N25" s="1870"/>
      <c r="O25" s="1870"/>
      <c r="P25" s="1870"/>
      <c r="Q25" s="1870"/>
      <c r="R25" s="1870"/>
      <c r="S25" s="1870"/>
      <c r="T25" s="1870"/>
      <c r="U25" s="1870"/>
      <c r="V25" s="1870"/>
    </row>
    <row r="26" spans="1:22">
      <c r="A26" s="1870"/>
      <c r="B26" s="1870"/>
      <c r="C26" s="1870"/>
      <c r="D26" s="1870"/>
      <c r="E26" s="1870"/>
      <c r="F26" s="1870"/>
      <c r="G26" s="1870"/>
      <c r="H26" s="1870"/>
      <c r="I26" s="1870"/>
      <c r="J26" s="1870"/>
      <c r="K26" s="1870"/>
      <c r="L26" s="1870"/>
      <c r="M26" s="1870"/>
      <c r="N26" s="1870"/>
      <c r="O26" s="1870"/>
      <c r="P26" s="1870"/>
      <c r="Q26" s="1870"/>
      <c r="R26" s="1870"/>
      <c r="S26" s="1870"/>
      <c r="T26" s="1870"/>
      <c r="U26" s="1870"/>
      <c r="V26" s="1870"/>
    </row>
    <row r="27" spans="1:22">
      <c r="A27" s="1870"/>
      <c r="B27" s="1870"/>
      <c r="C27" s="1870"/>
      <c r="D27" s="1870"/>
      <c r="E27" s="1870"/>
      <c r="F27" s="1870"/>
      <c r="G27" s="1870"/>
      <c r="H27" s="1870"/>
      <c r="I27" s="1870"/>
      <c r="J27" s="1870"/>
      <c r="K27" s="1870"/>
      <c r="L27" s="1870"/>
      <c r="M27" s="1870"/>
      <c r="N27" s="1870"/>
      <c r="O27" s="1870"/>
      <c r="P27" s="1870"/>
      <c r="Q27" s="1870"/>
      <c r="R27" s="1870"/>
      <c r="S27" s="1870"/>
      <c r="T27" s="1870"/>
      <c r="U27" s="1870"/>
      <c r="V27" s="1870"/>
    </row>
    <row r="28" spans="1:22">
      <c r="A28" s="1870"/>
      <c r="B28" s="1870"/>
      <c r="C28" s="1870"/>
      <c r="D28" s="1870"/>
      <c r="E28" s="1870"/>
      <c r="F28" s="1870"/>
      <c r="G28" s="1870"/>
      <c r="H28" s="1870"/>
      <c r="I28" s="1870"/>
      <c r="J28" s="1870"/>
      <c r="K28" s="1870"/>
      <c r="L28" s="1870"/>
      <c r="M28" s="1870"/>
      <c r="N28" s="1870"/>
      <c r="O28" s="1870"/>
      <c r="P28" s="1870"/>
      <c r="Q28" s="1870"/>
      <c r="R28" s="1870"/>
      <c r="S28" s="1870"/>
      <c r="T28" s="1870"/>
      <c r="U28" s="1870"/>
      <c r="V28" s="1870"/>
    </row>
    <row r="29" spans="1:22">
      <c r="A29" s="1870"/>
      <c r="B29" s="1870"/>
      <c r="C29" s="1870"/>
      <c r="D29" s="1870"/>
      <c r="E29" s="1870"/>
      <c r="F29" s="1870"/>
      <c r="G29" s="1870"/>
      <c r="H29" s="1870"/>
      <c r="I29" s="1870"/>
      <c r="J29" s="1870"/>
      <c r="K29" s="1870"/>
      <c r="L29" s="1870"/>
      <c r="M29" s="1870"/>
      <c r="N29" s="1870"/>
      <c r="O29" s="1870"/>
      <c r="P29" s="1870"/>
      <c r="Q29" s="1870"/>
      <c r="R29" s="1870"/>
      <c r="S29" s="1870"/>
      <c r="T29" s="1870"/>
      <c r="U29" s="1870"/>
      <c r="V29" s="1870"/>
    </row>
    <row r="30" spans="1:22">
      <c r="A30" s="1870"/>
      <c r="B30" s="1870"/>
      <c r="C30" s="1870"/>
      <c r="D30" s="1870"/>
      <c r="E30" s="1870"/>
      <c r="F30" s="1870"/>
      <c r="G30" s="1870"/>
      <c r="H30" s="1870"/>
      <c r="I30" s="1870"/>
      <c r="J30" s="1870"/>
      <c r="K30" s="1870"/>
      <c r="L30" s="1870"/>
      <c r="M30" s="1870"/>
      <c r="N30" s="1870"/>
      <c r="O30" s="1870"/>
      <c r="P30" s="1870"/>
      <c r="Q30" s="1870"/>
      <c r="R30" s="1870"/>
      <c r="S30" s="1870"/>
      <c r="T30" s="1870"/>
      <c r="U30" s="1870"/>
      <c r="V30" s="1870"/>
    </row>
    <row r="31" spans="1:22">
      <c r="A31" s="1870"/>
      <c r="B31" s="1870"/>
      <c r="C31" s="1870"/>
      <c r="D31" s="1870"/>
      <c r="E31" s="1870"/>
      <c r="F31" s="1870"/>
      <c r="G31" s="1870"/>
      <c r="H31" s="1870"/>
      <c r="I31" s="1870"/>
      <c r="J31" s="1870"/>
      <c r="K31" s="1870"/>
      <c r="L31" s="1870"/>
      <c r="M31" s="1870"/>
      <c r="N31" s="1870"/>
      <c r="O31" s="1870"/>
      <c r="P31" s="1870"/>
      <c r="Q31" s="1870"/>
      <c r="R31" s="1870"/>
      <c r="S31" s="1870"/>
      <c r="T31" s="1870"/>
      <c r="U31" s="1870"/>
      <c r="V31" s="18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S33" sqref="S33"/>
    </sheetView>
  </sheetViews>
  <sheetFormatPr defaultColWidth="9" defaultRowHeight="14.25"/>
  <cols>
    <col min="1" max="1" width="10.5" style="727" customWidth="1"/>
    <col min="2" max="3" width="15.75" style="727" customWidth="1"/>
    <col min="4" max="4" width="12.25" style="727" customWidth="1"/>
    <col min="5" max="5" width="17.125" style="727" customWidth="1"/>
    <col min="6" max="6" width="12.25" style="727" customWidth="1"/>
    <col min="7" max="7" width="16.5" style="727" customWidth="1"/>
    <col min="8" max="8" width="12.25" style="727" customWidth="1"/>
    <col min="9" max="9" width="15.625" style="727" customWidth="1"/>
    <col min="10" max="10" width="12.25" style="727" customWidth="1"/>
    <col min="11" max="11" width="12.25" style="728" customWidth="1"/>
    <col min="12" max="12" width="12.25" style="729" customWidth="1"/>
    <col min="13" max="15" width="12.25" style="727" customWidth="1"/>
    <col min="16" max="16" width="4.75" style="1762" customWidth="1"/>
    <col min="17" max="17" width="19.5" style="727" customWidth="1"/>
    <col min="18" max="22" width="6.125" style="727" customWidth="1"/>
    <col min="23" max="23" width="5.75" style="727" customWidth="1"/>
    <col min="24" max="24" width="4.25" style="727" customWidth="1"/>
    <col min="25" max="25" width="3.5" style="727" customWidth="1"/>
    <col min="26" max="26" width="19.75" style="727" customWidth="1"/>
    <col min="27" max="28" width="9.375" style="727" customWidth="1"/>
    <col min="29" max="16384" width="9" style="727"/>
  </cols>
  <sheetData>
    <row r="1" s="1543" customFormat="1" ht="28.5" customHeight="1" spans="1:29">
      <c r="A1" s="1544" t="s">
        <v>1511</v>
      </c>
      <c r="B1" s="1763" t="s">
        <v>1512</v>
      </c>
      <c r="C1" s="1604" t="s">
        <v>1513</v>
      </c>
      <c r="D1" s="1547"/>
      <c r="E1" s="1764"/>
      <c r="F1" s="1549"/>
      <c r="G1" s="1550" t="s">
        <v>1514</v>
      </c>
      <c r="H1" s="1551"/>
      <c r="I1" s="1551"/>
      <c r="J1" s="1551"/>
      <c r="K1" s="1602"/>
      <c r="L1" s="1603"/>
      <c r="M1" s="1604"/>
      <c r="N1" s="1604"/>
      <c r="O1" s="1604"/>
      <c r="P1" s="1796"/>
      <c r="Q1" s="1546"/>
      <c r="R1" s="1546"/>
      <c r="S1" s="1546"/>
      <c r="T1" s="1546"/>
      <c r="U1" s="1546"/>
      <c r="V1" s="1546"/>
      <c r="W1" s="1546"/>
      <c r="X1" s="1546"/>
      <c r="Y1" s="1546"/>
      <c r="Z1" s="1546"/>
      <c r="AA1" s="1546"/>
      <c r="AB1" s="1546"/>
      <c r="AC1" s="1611"/>
    </row>
    <row r="2" s="1786" customFormat="1" ht="28.5" customHeight="1" spans="1:29">
      <c r="A2" s="1552" t="s">
        <v>1230</v>
      </c>
      <c r="B2" s="1787" t="b">
        <f ca="1">IF(E1="项目模式",IF(C2="——",ROUND(C49*D3/10000,0),ROUND(C49*D3/10000,0)-D2),IF(E1="单套模式",IF(C2="——",ROUND(C49*D3/10000,4),ROUND(C49*D3/10000,4)-D2)))</f>
        <v>0</v>
      </c>
      <c r="C2" s="1554"/>
      <c r="D2" s="1725" t="e">
        <f ca="1">IF(E1="项目模式",SUMIF(INDIRECT("'"&amp;F2&amp;"'"&amp;"!A:A"),"承租人权益价值",INDIRECT("'"&amp;F2&amp;"'"&amp;"!c:c")),SUMIF(INDIRECT("'"&amp;F2&amp;"'"&amp;"!A:A"),"承租人权益价值（单套）",INDIRECT("'"&amp;F2&amp;"'"&amp;"!c:c")))</f>
        <v>#REF!</v>
      </c>
      <c r="E2" s="1555" t="s">
        <v>1231</v>
      </c>
      <c r="F2" s="1556"/>
      <c r="G2" s="1504"/>
      <c r="H2" s="1504"/>
      <c r="I2" s="1504"/>
      <c r="J2" s="1504"/>
      <c r="K2" s="1797"/>
      <c r="L2" s="1798"/>
      <c r="M2" s="1799"/>
      <c r="N2" s="1799"/>
      <c r="O2" s="1799"/>
      <c r="P2" s="1800"/>
      <c r="Q2" s="1818"/>
      <c r="R2" s="1818"/>
      <c r="S2" s="1818"/>
      <c r="T2" s="1818"/>
      <c r="U2" s="1818"/>
      <c r="V2" s="1818"/>
      <c r="W2" s="1818"/>
      <c r="X2" s="1818"/>
      <c r="Y2" s="1818"/>
      <c r="Z2" s="1818"/>
      <c r="AA2" s="1818"/>
      <c r="AB2" s="1818"/>
      <c r="AC2" s="1819"/>
    </row>
    <row r="3" s="1786" customFormat="1" ht="28.5" customHeight="1" spans="1:29">
      <c r="A3" s="396" t="s">
        <v>1232</v>
      </c>
      <c r="B3" s="1558">
        <f ca="1">IF(C2="——",C49,ROUND(B2*10000/D3,0))</f>
        <v>0</v>
      </c>
      <c r="C3" s="1557" t="s">
        <v>1515</v>
      </c>
      <c r="D3" s="1558">
        <f>IF(D1="",'数据-汇总表'!E3,SUMIF('数据-汇总表'!$C19:$C33,D1,'数据-汇总表'!$E19:$E33))</f>
        <v>70118.8</v>
      </c>
      <c r="E3" s="1504"/>
      <c r="F3" s="1788"/>
      <c r="G3" s="1504"/>
      <c r="H3" s="1504"/>
      <c r="I3" s="1504"/>
      <c r="J3" s="1504"/>
      <c r="K3" s="1797"/>
      <c r="L3" s="1798"/>
      <c r="M3" s="1799"/>
      <c r="N3" s="1799"/>
      <c r="O3" s="1799"/>
      <c r="P3" s="1800"/>
      <c r="Q3" s="1818"/>
      <c r="R3" s="1818"/>
      <c r="S3" s="1818"/>
      <c r="T3" s="1818"/>
      <c r="U3" s="1818"/>
      <c r="V3" s="1818"/>
      <c r="W3" s="1818"/>
      <c r="X3" s="1818"/>
      <c r="Y3" s="1818"/>
      <c r="Z3" s="1818"/>
      <c r="AA3" s="1818"/>
      <c r="AB3" s="1818"/>
      <c r="AC3" s="1820"/>
    </row>
    <row r="4" ht="15" spans="1:29">
      <c r="A4" s="740" t="s">
        <v>1516</v>
      </c>
      <c r="B4" s="741"/>
      <c r="C4" s="742" t="s">
        <v>1517</v>
      </c>
      <c r="D4" s="743"/>
      <c r="E4" s="744" t="s">
        <v>1518</v>
      </c>
      <c r="F4" s="745"/>
      <c r="G4" s="742" t="s">
        <v>1519</v>
      </c>
      <c r="H4" s="743"/>
      <c r="I4" s="742" t="s">
        <v>1520</v>
      </c>
      <c r="J4" s="743"/>
      <c r="K4" s="1801" t="s">
        <v>1521</v>
      </c>
      <c r="L4" s="905"/>
      <c r="M4" s="906"/>
      <c r="N4" s="906"/>
      <c r="O4" s="906"/>
      <c r="P4" s="907" t="s">
        <v>1522</v>
      </c>
      <c r="Q4" s="957"/>
      <c r="R4" s="958" t="s">
        <v>1518</v>
      </c>
      <c r="S4" s="959"/>
      <c r="T4" s="958" t="s">
        <v>1519</v>
      </c>
      <c r="U4" s="959"/>
      <c r="V4" s="946" t="s">
        <v>1520</v>
      </c>
      <c r="W4" s="946"/>
      <c r="X4" s="960"/>
      <c r="Y4" s="958" t="s">
        <v>1522</v>
      </c>
      <c r="Z4" s="959"/>
      <c r="AA4" s="985" t="s">
        <v>1518</v>
      </c>
      <c r="AB4" s="985" t="s">
        <v>1519</v>
      </c>
      <c r="AC4" s="985" t="s">
        <v>1520</v>
      </c>
    </row>
    <row r="5" ht="15" spans="1:29">
      <c r="A5" s="746"/>
      <c r="B5" s="747"/>
      <c r="C5" s="748" t="s">
        <v>1523</v>
      </c>
      <c r="D5" s="749"/>
      <c r="E5" s="750" t="s">
        <v>1524</v>
      </c>
      <c r="F5" s="751"/>
      <c r="G5" s="748" t="s">
        <v>1525</v>
      </c>
      <c r="H5" s="749"/>
      <c r="I5" s="748" t="s">
        <v>1526</v>
      </c>
      <c r="J5" s="749"/>
      <c r="K5" s="1802"/>
      <c r="L5" s="905"/>
      <c r="M5" s="906"/>
      <c r="N5" s="906"/>
      <c r="O5" s="906"/>
      <c r="P5" s="908"/>
      <c r="Q5" s="961"/>
      <c r="R5" s="962"/>
      <c r="S5" s="963"/>
      <c r="T5" s="962"/>
      <c r="U5" s="963"/>
      <c r="V5" s="946"/>
      <c r="W5" s="946"/>
      <c r="X5" s="960"/>
      <c r="Y5" s="962"/>
      <c r="Z5" s="963"/>
      <c r="AA5" s="960"/>
      <c r="AB5" s="960"/>
      <c r="AC5" s="960"/>
    </row>
    <row r="6" ht="15.75" spans="1:29">
      <c r="A6" s="752"/>
      <c r="B6" s="753"/>
      <c r="C6" s="1505" t="s">
        <v>1527</v>
      </c>
      <c r="D6" s="1506"/>
      <c r="E6" s="1507" t="s">
        <v>1527</v>
      </c>
      <c r="F6" s="1508"/>
      <c r="G6" s="1505" t="s">
        <v>1527</v>
      </c>
      <c r="H6" s="1506"/>
      <c r="I6" s="1505" t="s">
        <v>1527</v>
      </c>
      <c r="J6" s="1506"/>
      <c r="K6" s="1802" t="s">
        <v>1528</v>
      </c>
      <c r="L6" s="905"/>
      <c r="M6" s="906"/>
      <c r="N6" s="906"/>
      <c r="O6" s="906"/>
      <c r="P6" s="909"/>
      <c r="Q6" s="964"/>
      <c r="R6" s="962"/>
      <c r="S6" s="963"/>
      <c r="T6" s="965"/>
      <c r="U6" s="966"/>
      <c r="V6" s="946"/>
      <c r="W6" s="946"/>
      <c r="X6" s="960"/>
      <c r="Y6" s="965"/>
      <c r="Z6" s="966"/>
      <c r="AA6" s="986"/>
      <c r="AB6" s="986"/>
      <c r="AC6" s="986"/>
    </row>
    <row r="7" s="721" customFormat="1" ht="15.75" spans="1:29">
      <c r="A7" s="758" t="s">
        <v>1529</v>
      </c>
      <c r="B7" s="759"/>
      <c r="C7" s="760">
        <f>'数据-取费表'!B2</f>
        <v>45510</v>
      </c>
      <c r="D7" s="761">
        <v>100</v>
      </c>
      <c r="E7" s="762"/>
      <c r="F7" s="763">
        <f>SUMIF(58:58,YEAR(E7)&amp;"-"&amp;MONTH(E7),59:59)</f>
        <v>0</v>
      </c>
      <c r="G7" s="762"/>
      <c r="H7" s="761">
        <f>SUMIF(58:58,YEAR(G7)&amp;"-"&amp;MONTH(G7),59:59)</f>
        <v>0</v>
      </c>
      <c r="I7" s="762"/>
      <c r="J7" s="761">
        <f>SUMIF(58:58,YEAR(I7)&amp;"-"&amp;MONTH(I7),59:59)</f>
        <v>0</v>
      </c>
      <c r="K7" s="1803"/>
      <c r="L7" s="911"/>
      <c r="M7" s="912"/>
      <c r="N7" s="912"/>
      <c r="O7" s="912"/>
      <c r="P7" s="913" t="s">
        <v>1530</v>
      </c>
      <c r="Q7" s="967"/>
      <c r="R7" s="968" t="s">
        <v>1531</v>
      </c>
      <c r="S7" s="969">
        <f t="shared" ref="S7:S15" si="0">F7</f>
        <v>0</v>
      </c>
      <c r="T7" s="968" t="s">
        <v>1531</v>
      </c>
      <c r="U7" s="969">
        <f t="shared" ref="U7:U15" si="1">H7</f>
        <v>0</v>
      </c>
      <c r="V7" s="968" t="s">
        <v>1531</v>
      </c>
      <c r="W7" s="969">
        <f t="shared" ref="W7:W15" si="2">J7</f>
        <v>0</v>
      </c>
      <c r="X7" s="970"/>
      <c r="Y7" s="913" t="s">
        <v>1530</v>
      </c>
      <c r="Z7" s="971"/>
      <c r="AA7" s="987" t="e">
        <f>D7/F7</f>
        <v>#DIV/0!</v>
      </c>
      <c r="AB7" s="987" t="e">
        <f>D7/H7</f>
        <v>#DIV/0!</v>
      </c>
      <c r="AC7" s="987" t="e">
        <f>D7/J7</f>
        <v>#DIV/0!</v>
      </c>
    </row>
    <row r="8" s="721" customFormat="1" ht="15.75" spans="1:29">
      <c r="A8" s="758" t="s">
        <v>1532</v>
      </c>
      <c r="B8" s="759"/>
      <c r="C8" s="765"/>
      <c r="D8" s="761">
        <v>100</v>
      </c>
      <c r="E8" s="1789"/>
      <c r="F8" s="763">
        <f>SUMIF(61:61,E8,62:62)-SUMIF(61:61,C8,62:62)+100</f>
        <v>100</v>
      </c>
      <c r="G8" s="765"/>
      <c r="H8" s="761">
        <f>SUMIF(61:61,G8,62:62)-SUMIF(61:61,C8,62:62)+100</f>
        <v>100</v>
      </c>
      <c r="I8" s="1789"/>
      <c r="J8" s="761">
        <f>SUMIF(61:61,I8,62:62)-SUMIF(61:61,C8,62:62)+100</f>
        <v>100</v>
      </c>
      <c r="K8" s="1803"/>
      <c r="L8" s="911"/>
      <c r="M8" s="912"/>
      <c r="N8" s="912"/>
      <c r="O8" s="912"/>
      <c r="P8" s="913" t="s">
        <v>1533</v>
      </c>
      <c r="Q8" s="971"/>
      <c r="R8" s="968" t="s">
        <v>1531</v>
      </c>
      <c r="S8" s="969">
        <f t="shared" si="0"/>
        <v>100</v>
      </c>
      <c r="T8" s="968" t="s">
        <v>1531</v>
      </c>
      <c r="U8" s="969">
        <f t="shared" si="1"/>
        <v>100</v>
      </c>
      <c r="V8" s="968" t="s">
        <v>1531</v>
      </c>
      <c r="W8" s="969">
        <f t="shared" si="2"/>
        <v>100</v>
      </c>
      <c r="X8" s="970"/>
      <c r="Y8" s="913" t="s">
        <v>1533</v>
      </c>
      <c r="Z8" s="971"/>
      <c r="AA8" s="987">
        <f t="shared" ref="AA8:AA19" si="3">D8/F8</f>
        <v>1</v>
      </c>
      <c r="AB8" s="987">
        <f t="shared" ref="AB8:AB19" si="4">D8/H8</f>
        <v>1</v>
      </c>
      <c r="AC8" s="987">
        <f t="shared" ref="AC8:AC19" si="5">D8/J8</f>
        <v>1</v>
      </c>
    </row>
    <row r="9" s="721" customFormat="1" spans="1:29">
      <c r="A9" s="766" t="s">
        <v>1534</v>
      </c>
      <c r="B9" s="767" t="s">
        <v>1535</v>
      </c>
      <c r="C9" s="1559"/>
      <c r="D9" s="769">
        <v>100</v>
      </c>
      <c r="E9" s="1629"/>
      <c r="F9" s="1561">
        <f>SUMIF(63:63,E9,64:64)-SUMIF(63:63,C9,64:64)+100</f>
        <v>100</v>
      </c>
      <c r="G9" s="1560"/>
      <c r="H9" s="769">
        <f>SUMIF(63:63,G9,64:64)-SUMIF(63:63,C9,64:64)+100</f>
        <v>100</v>
      </c>
      <c r="I9" s="1560"/>
      <c r="J9" s="769">
        <f>SUMIF(63:63,I9,64:64)-SUMIF(63:63,C9,64:64)+100</f>
        <v>100</v>
      </c>
      <c r="K9" s="1803"/>
      <c r="L9" s="911"/>
      <c r="M9" s="912"/>
      <c r="N9" s="912"/>
      <c r="O9" s="912"/>
      <c r="P9" s="871" t="s">
        <v>1536</v>
      </c>
      <c r="Q9" s="972" t="str">
        <f t="shared" ref="Q9:Q15" si="6">B9</f>
        <v>用途</v>
      </c>
      <c r="R9" s="968" t="s">
        <v>1531</v>
      </c>
      <c r="S9" s="969">
        <f t="shared" si="0"/>
        <v>100</v>
      </c>
      <c r="T9" s="968" t="s">
        <v>1531</v>
      </c>
      <c r="U9" s="969">
        <f t="shared" si="1"/>
        <v>100</v>
      </c>
      <c r="V9" s="968" t="s">
        <v>1531</v>
      </c>
      <c r="W9" s="969">
        <f t="shared" si="2"/>
        <v>100</v>
      </c>
      <c r="X9" s="970"/>
      <c r="Y9" s="972" t="s">
        <v>1537</v>
      </c>
      <c r="Z9" s="988" t="str">
        <f t="shared" ref="Z9:Z15" si="7">Q9</f>
        <v>用途</v>
      </c>
      <c r="AA9" s="987">
        <f t="shared" si="3"/>
        <v>1</v>
      </c>
      <c r="AB9" s="987">
        <f t="shared" si="4"/>
        <v>1</v>
      </c>
      <c r="AC9" s="987">
        <f t="shared" si="5"/>
        <v>1</v>
      </c>
    </row>
    <row r="10" s="722" customFormat="1" ht="27" spans="1:29">
      <c r="A10" s="770"/>
      <c r="B10" s="771" t="s">
        <v>1538</v>
      </c>
      <c r="C10" s="1562"/>
      <c r="D10" s="773">
        <v>100</v>
      </c>
      <c r="E10" s="1632"/>
      <c r="F10" s="1563">
        <f>SUMIF(65:65,E10,66:66)-SUMIF(65:65,C10,66:66)+100</f>
        <v>100</v>
      </c>
      <c r="G10" s="1562"/>
      <c r="H10" s="773">
        <f>SUMIF(65:65,G10,66:66)-SUMIF(65:65,C10,66:66)+100</f>
        <v>100</v>
      </c>
      <c r="I10" s="1562"/>
      <c r="J10" s="773">
        <f>SUMIF(65:65,I10,66:66)-SUMIF(65:65,C10,66:66)+100</f>
        <v>100</v>
      </c>
      <c r="K10" s="1803"/>
      <c r="L10" s="916"/>
      <c r="M10" s="917"/>
      <c r="N10" s="917"/>
      <c r="O10" s="917"/>
      <c r="P10" s="871"/>
      <c r="Q10" s="972" t="str">
        <f t="shared" si="6"/>
        <v>土地使用年限（年）</v>
      </c>
      <c r="R10" s="968" t="s">
        <v>1531</v>
      </c>
      <c r="S10" s="969">
        <f t="shared" si="0"/>
        <v>100</v>
      </c>
      <c r="T10" s="968" t="s">
        <v>1531</v>
      </c>
      <c r="U10" s="969">
        <f t="shared" si="1"/>
        <v>100</v>
      </c>
      <c r="V10" s="968" t="s">
        <v>1531</v>
      </c>
      <c r="W10" s="969">
        <f t="shared" si="2"/>
        <v>100</v>
      </c>
      <c r="X10" s="970"/>
      <c r="Y10" s="972"/>
      <c r="Z10" s="988" t="str">
        <f t="shared" si="7"/>
        <v>土地使用年限（年）</v>
      </c>
      <c r="AA10" s="987">
        <f t="shared" si="3"/>
        <v>1</v>
      </c>
      <c r="AB10" s="987">
        <f t="shared" si="4"/>
        <v>1</v>
      </c>
      <c r="AC10" s="987">
        <f t="shared" si="5"/>
        <v>1</v>
      </c>
    </row>
    <row r="11" ht="15" spans="1:29">
      <c r="A11" s="774"/>
      <c r="B11" s="771" t="s">
        <v>1539</v>
      </c>
      <c r="C11" s="775"/>
      <c r="D11" s="773">
        <v>100</v>
      </c>
      <c r="E11" s="776"/>
      <c r="F11" s="1563" t="e">
        <f>LOOKUP(E11,68:68,69:69)-LOOKUP(C11,68:68,69:69)+100</f>
        <v>#N/A</v>
      </c>
      <c r="G11" s="775"/>
      <c r="H11" s="773" t="e">
        <f>LOOKUP(G11,68:68,69:69)-LOOKUP(C11,68:68,69:69)+100</f>
        <v>#N/A</v>
      </c>
      <c r="I11" s="775"/>
      <c r="J11" s="773" t="e">
        <f>LOOKUP(I11,68:68,69:69)-LOOKUP(C11,68:68,69:69)+100</f>
        <v>#N/A</v>
      </c>
      <c r="K11" s="1804"/>
      <c r="L11" s="920"/>
      <c r="M11" s="906"/>
      <c r="N11" s="906"/>
      <c r="O11" s="906"/>
      <c r="P11" s="871"/>
      <c r="Q11" s="972" t="str">
        <f t="shared" si="6"/>
        <v>容积率</v>
      </c>
      <c r="R11" s="968" t="s">
        <v>1531</v>
      </c>
      <c r="S11" s="969" t="e">
        <f t="shared" si="0"/>
        <v>#N/A</v>
      </c>
      <c r="T11" s="968" t="s">
        <v>1531</v>
      </c>
      <c r="U11" s="969" t="e">
        <f t="shared" si="1"/>
        <v>#N/A</v>
      </c>
      <c r="V11" s="968" t="s">
        <v>1531</v>
      </c>
      <c r="W11" s="969" t="e">
        <f t="shared" si="2"/>
        <v>#N/A</v>
      </c>
      <c r="X11" s="970"/>
      <c r="Y11" s="972"/>
      <c r="Z11" s="988" t="str">
        <f t="shared" si="7"/>
        <v>容积率</v>
      </c>
      <c r="AA11" s="987" t="e">
        <f t="shared" si="3"/>
        <v>#N/A</v>
      </c>
      <c r="AB11" s="987" t="e">
        <f t="shared" si="4"/>
        <v>#N/A</v>
      </c>
      <c r="AC11" s="987" t="e">
        <f t="shared" si="5"/>
        <v>#N/A</v>
      </c>
    </row>
    <row r="12" s="721" customFormat="1" ht="15" spans="1:29">
      <c r="A12" s="777"/>
      <c r="B12" s="778">
        <v>111</v>
      </c>
      <c r="C12" s="772"/>
      <c r="D12" s="779">
        <v>100</v>
      </c>
      <c r="E12" s="772"/>
      <c r="F12" s="1563">
        <f>SUMIF(70:70,E12,71:71)-SUMIF(70:70,C12,71:71)+100</f>
        <v>100</v>
      </c>
      <c r="G12" s="772"/>
      <c r="H12" s="773">
        <f>SUMIF(70:70,G12,71:71)-SUMIF(70:70,C12,71:71)+100</f>
        <v>100</v>
      </c>
      <c r="I12" s="772"/>
      <c r="J12" s="773">
        <f>SUMIF(70:70,I12,71:71)-SUMIF(70:70,C12,71:71)+100</f>
        <v>100</v>
      </c>
      <c r="K12" s="1805"/>
      <c r="L12" s="911"/>
      <c r="M12" s="912"/>
      <c r="N12" s="912"/>
      <c r="O12" s="912"/>
      <c r="P12" s="871"/>
      <c r="Q12" s="972">
        <f t="shared" si="6"/>
        <v>111</v>
      </c>
      <c r="R12" s="968" t="s">
        <v>1531</v>
      </c>
      <c r="S12" s="969">
        <f t="shared" si="0"/>
        <v>100</v>
      </c>
      <c r="T12" s="968" t="s">
        <v>1531</v>
      </c>
      <c r="U12" s="969">
        <f t="shared" si="1"/>
        <v>100</v>
      </c>
      <c r="V12" s="968" t="s">
        <v>1531</v>
      </c>
      <c r="W12" s="969">
        <f t="shared" si="2"/>
        <v>100</v>
      </c>
      <c r="X12" s="970"/>
      <c r="Y12" s="972"/>
      <c r="Z12" s="988">
        <f t="shared" si="7"/>
        <v>111</v>
      </c>
      <c r="AA12" s="987">
        <f t="shared" si="3"/>
        <v>1</v>
      </c>
      <c r="AB12" s="987">
        <f t="shared" si="4"/>
        <v>1</v>
      </c>
      <c r="AC12" s="987">
        <f t="shared" si="5"/>
        <v>1</v>
      </c>
    </row>
    <row r="13" ht="15" spans="1:29">
      <c r="A13" s="774"/>
      <c r="B13" s="778">
        <v>111</v>
      </c>
      <c r="C13" s="782"/>
      <c r="D13" s="783">
        <v>100</v>
      </c>
      <c r="E13" s="782"/>
      <c r="F13" s="1563">
        <f>SUMIF(72:72,E13,73:73)-SUMIF(72:72,C13,73:73)+100</f>
        <v>100</v>
      </c>
      <c r="G13" s="782"/>
      <c r="H13" s="783">
        <f>SUMIF(72:72,G13,73:73)-SUMIF(72:72,C13,73:73)+100</f>
        <v>100</v>
      </c>
      <c r="I13" s="782"/>
      <c r="J13" s="783">
        <f>SUMIF(72:72,I13,73:73)-SUMIF(72:72,C13,73:73)+100</f>
        <v>100</v>
      </c>
      <c r="K13" s="1805"/>
      <c r="L13" s="922"/>
      <c r="M13" s="906"/>
      <c r="N13" s="906"/>
      <c r="O13" s="906"/>
      <c r="P13" s="871"/>
      <c r="Q13" s="972">
        <f t="shared" si="6"/>
        <v>111</v>
      </c>
      <c r="R13" s="968" t="s">
        <v>1531</v>
      </c>
      <c r="S13" s="969">
        <f t="shared" si="0"/>
        <v>100</v>
      </c>
      <c r="T13" s="968" t="s">
        <v>1531</v>
      </c>
      <c r="U13" s="969">
        <f t="shared" si="1"/>
        <v>100</v>
      </c>
      <c r="V13" s="968" t="s">
        <v>1531</v>
      </c>
      <c r="W13" s="969">
        <f t="shared" si="2"/>
        <v>100</v>
      </c>
      <c r="X13" s="970"/>
      <c r="Y13" s="972"/>
      <c r="Z13" s="988">
        <f t="shared" si="7"/>
        <v>111</v>
      </c>
      <c r="AA13" s="987">
        <f t="shared" si="3"/>
        <v>1</v>
      </c>
      <c r="AB13" s="987">
        <f t="shared" si="4"/>
        <v>1</v>
      </c>
      <c r="AC13" s="987">
        <f t="shared" si="5"/>
        <v>1</v>
      </c>
    </row>
    <row r="14" ht="15.75" spans="1:29">
      <c r="A14" s="784"/>
      <c r="B14" s="785">
        <v>111</v>
      </c>
      <c r="C14" s="786"/>
      <c r="D14" s="787">
        <v>100</v>
      </c>
      <c r="E14" s="786"/>
      <c r="F14" s="1583">
        <f>SUMIF(74:74,E14,75:75)-SUMIF(74:74,C14,75:75)+100</f>
        <v>100</v>
      </c>
      <c r="G14" s="786"/>
      <c r="H14" s="787">
        <f>SUMIF(74:74,G14,75:75)-SUMIF(74:74,C14,75:75)+100</f>
        <v>100</v>
      </c>
      <c r="I14" s="786"/>
      <c r="J14" s="787">
        <f>SUMIF(74:74,I14,75:75)-SUMIF(74:74,C14,75:75)+100</f>
        <v>100</v>
      </c>
      <c r="K14" s="1805"/>
      <c r="L14" s="922"/>
      <c r="M14" s="906"/>
      <c r="N14" s="906"/>
      <c r="O14" s="906"/>
      <c r="P14" s="871"/>
      <c r="Q14" s="972">
        <f t="shared" si="6"/>
        <v>111</v>
      </c>
      <c r="R14" s="968" t="s">
        <v>1531</v>
      </c>
      <c r="S14" s="969">
        <f t="shared" si="0"/>
        <v>100</v>
      </c>
      <c r="T14" s="968" t="s">
        <v>1531</v>
      </c>
      <c r="U14" s="969">
        <f t="shared" si="1"/>
        <v>100</v>
      </c>
      <c r="V14" s="968" t="s">
        <v>1531</v>
      </c>
      <c r="W14" s="969">
        <f t="shared" si="2"/>
        <v>100</v>
      </c>
      <c r="X14" s="970"/>
      <c r="Y14" s="972"/>
      <c r="Z14" s="988">
        <f t="shared" si="7"/>
        <v>111</v>
      </c>
      <c r="AA14" s="987">
        <f t="shared" si="3"/>
        <v>1</v>
      </c>
      <c r="AB14" s="987">
        <f t="shared" si="4"/>
        <v>1</v>
      </c>
      <c r="AC14" s="987">
        <f t="shared" si="5"/>
        <v>1</v>
      </c>
    </row>
    <row r="15" ht="81" spans="1:29">
      <c r="A15" s="788" t="s">
        <v>1540</v>
      </c>
      <c r="B15" s="1511" t="s">
        <v>1541</v>
      </c>
      <c r="C15" s="1512" t="str">
        <f>估价对象房地状况!C3</f>
        <v>估价对象周边居住用地比例、居住小区规模和社区发展完善程度，综合评价居住社区成熟度一般</v>
      </c>
      <c r="D15" s="791">
        <v>100</v>
      </c>
      <c r="E15" s="923"/>
      <c r="F15" s="791">
        <f>SUMIF(76:76,E16,77:77)-SUMIF(76:76,C16,77:77)+100</f>
        <v>100</v>
      </c>
      <c r="G15" s="792"/>
      <c r="H15" s="791">
        <f>SUMIF(76:76,G16,77:77)-SUMIF(76:76,C16,77:77)+100</f>
        <v>100</v>
      </c>
      <c r="I15" s="792"/>
      <c r="J15" s="791">
        <f>SUMIF(76:76,I16,77:77)-SUMIF(76:76,C16,77:77)+100</f>
        <v>100</v>
      </c>
      <c r="K15" s="1806"/>
      <c r="L15" s="922"/>
      <c r="M15" s="906"/>
      <c r="N15" s="906"/>
      <c r="O15" s="906"/>
      <c r="P15" s="1740" t="s">
        <v>1542</v>
      </c>
      <c r="Q15" s="872" t="str">
        <f t="shared" si="6"/>
        <v>居住社区成熟度</v>
      </c>
      <c r="R15" s="973" t="s">
        <v>1531</v>
      </c>
      <c r="S15" s="974">
        <f t="shared" si="0"/>
        <v>100</v>
      </c>
      <c r="T15" s="973" t="s">
        <v>1531</v>
      </c>
      <c r="U15" s="974">
        <f t="shared" si="1"/>
        <v>100</v>
      </c>
      <c r="V15" s="973" t="s">
        <v>1531</v>
      </c>
      <c r="W15" s="974">
        <f t="shared" si="2"/>
        <v>100</v>
      </c>
      <c r="X15" s="960"/>
      <c r="Y15" s="924" t="s">
        <v>1542</v>
      </c>
      <c r="Z15" s="946" t="str">
        <f t="shared" si="7"/>
        <v>居住社区成熟度</v>
      </c>
      <c r="AA15" s="989">
        <f t="shared" si="3"/>
        <v>1</v>
      </c>
      <c r="AB15" s="989">
        <f t="shared" si="4"/>
        <v>1</v>
      </c>
      <c r="AC15" s="989">
        <f t="shared" si="5"/>
        <v>1</v>
      </c>
    </row>
    <row r="16" ht="15" spans="1:29">
      <c r="A16" s="774"/>
      <c r="B16" s="1513"/>
      <c r="C16" s="794"/>
      <c r="D16" s="795"/>
      <c r="E16" s="927"/>
      <c r="F16" s="795"/>
      <c r="G16" s="803"/>
      <c r="H16" s="797"/>
      <c r="I16" s="803"/>
      <c r="J16" s="795"/>
      <c r="K16" s="1807"/>
      <c r="L16" s="922"/>
      <c r="M16" s="906"/>
      <c r="N16" s="906"/>
      <c r="O16" s="906"/>
      <c r="P16" s="1741"/>
      <c r="Q16" s="872"/>
      <c r="R16" s="973"/>
      <c r="S16" s="974"/>
      <c r="T16" s="973"/>
      <c r="U16" s="974"/>
      <c r="V16" s="973"/>
      <c r="W16" s="974"/>
      <c r="X16" s="960"/>
      <c r="Y16" s="925"/>
      <c r="Z16" s="946"/>
      <c r="AA16" s="989">
        <v>1</v>
      </c>
      <c r="AB16" s="989">
        <v>1</v>
      </c>
      <c r="AC16" s="989">
        <v>1</v>
      </c>
    </row>
    <row r="17" ht="67.5" spans="1:29">
      <c r="A17" s="774"/>
      <c r="B17" s="1514" t="s">
        <v>1543</v>
      </c>
      <c r="C17" s="799" t="str">
        <f>估价对象房地状况!C6</f>
        <v>估价对象周边道路状况、公共交通通达情况、停车便捷程度，综合评价交通便捷度较好</v>
      </c>
      <c r="D17" s="797">
        <v>100</v>
      </c>
      <c r="E17" s="926"/>
      <c r="F17" s="797">
        <f>SUMIF(78:78,E18,79:79)-SUMIF(78:78,C18,79:79)+100</f>
        <v>100</v>
      </c>
      <c r="G17" s="800"/>
      <c r="H17" s="801">
        <f>SUMIF(78:78,G18,79:79)-SUMIF(78:78,C18,79:79)+100</f>
        <v>100</v>
      </c>
      <c r="I17" s="800"/>
      <c r="J17" s="801">
        <f>SUMIF(78:78,I18,79:79)-SUMIF(78:78,C18,79:79)+100</f>
        <v>100</v>
      </c>
      <c r="K17" s="1806"/>
      <c r="L17" s="922"/>
      <c r="M17" s="906"/>
      <c r="N17" s="906"/>
      <c r="O17" s="906"/>
      <c r="P17" s="1741"/>
      <c r="Q17" s="872" t="str">
        <f>B17</f>
        <v>交通便捷度</v>
      </c>
      <c r="R17" s="973" t="s">
        <v>1531</v>
      </c>
      <c r="S17" s="974">
        <f>F17</f>
        <v>100</v>
      </c>
      <c r="T17" s="973" t="s">
        <v>1531</v>
      </c>
      <c r="U17" s="974">
        <f>H17</f>
        <v>100</v>
      </c>
      <c r="V17" s="973" t="s">
        <v>1531</v>
      </c>
      <c r="W17" s="974">
        <f>J17</f>
        <v>100</v>
      </c>
      <c r="X17" s="960"/>
      <c r="Y17" s="925"/>
      <c r="Z17" s="946" t="str">
        <f>Q17</f>
        <v>交通便捷度</v>
      </c>
      <c r="AA17" s="989">
        <f t="shared" si="3"/>
        <v>1</v>
      </c>
      <c r="AB17" s="989">
        <f t="shared" si="4"/>
        <v>1</v>
      </c>
      <c r="AC17" s="989">
        <f t="shared" si="5"/>
        <v>1</v>
      </c>
    </row>
    <row r="18" ht="15" spans="1:29">
      <c r="A18" s="774"/>
      <c r="B18" s="821"/>
      <c r="C18" s="1515"/>
      <c r="D18" s="797"/>
      <c r="E18" s="1525"/>
      <c r="F18" s="797"/>
      <c r="G18" s="1516"/>
      <c r="H18" s="795"/>
      <c r="I18" s="1516"/>
      <c r="J18" s="795"/>
      <c r="K18" s="1807"/>
      <c r="L18" s="922"/>
      <c r="M18" s="906"/>
      <c r="N18" s="906"/>
      <c r="O18" s="906"/>
      <c r="P18" s="1741"/>
      <c r="Q18" s="872"/>
      <c r="R18" s="973"/>
      <c r="S18" s="974"/>
      <c r="T18" s="973"/>
      <c r="U18" s="974"/>
      <c r="V18" s="973"/>
      <c r="W18" s="974"/>
      <c r="X18" s="960"/>
      <c r="Y18" s="925"/>
      <c r="Z18" s="946"/>
      <c r="AA18" s="989">
        <v>1</v>
      </c>
      <c r="AB18" s="989">
        <v>1</v>
      </c>
      <c r="AC18" s="989">
        <v>1</v>
      </c>
    </row>
    <row r="19" ht="40.5" spans="1:29">
      <c r="A19" s="774"/>
      <c r="B19" s="1514" t="s">
        <v>1544</v>
      </c>
      <c r="C19" s="799" t="str">
        <f>估价对象房地状况!C7</f>
        <v>估价对象所在区域公共配套设施齐备情况</v>
      </c>
      <c r="D19" s="801">
        <v>100</v>
      </c>
      <c r="E19" s="1526"/>
      <c r="F19" s="801">
        <f>SUMIF(80:80,E20,81:81)-SUMIF(80:80,C20,81:81)+100</f>
        <v>100</v>
      </c>
      <c r="G19" s="1517"/>
      <c r="H19" s="797">
        <f>SUMIF(80:80,G20,81:81)-SUMIF(80:80,C20,81:81)+100</f>
        <v>100</v>
      </c>
      <c r="I19" s="1517"/>
      <c r="J19" s="797">
        <f>SUMIF(80:80,I20,81:81)-SUMIF(80:80,C20,81:81)+100</f>
        <v>100</v>
      </c>
      <c r="K19" s="1806"/>
      <c r="L19" s="922"/>
      <c r="M19" s="906"/>
      <c r="N19" s="906"/>
      <c r="O19" s="906"/>
      <c r="P19" s="1741"/>
      <c r="Q19" s="872" t="str">
        <f>B19</f>
        <v>公共配套设施</v>
      </c>
      <c r="R19" s="973" t="s">
        <v>1531</v>
      </c>
      <c r="S19" s="974">
        <f>F19</f>
        <v>100</v>
      </c>
      <c r="T19" s="973" t="s">
        <v>1531</v>
      </c>
      <c r="U19" s="974">
        <f>H19</f>
        <v>100</v>
      </c>
      <c r="V19" s="973" t="s">
        <v>1531</v>
      </c>
      <c r="W19" s="974">
        <f>J19</f>
        <v>100</v>
      </c>
      <c r="X19" s="960"/>
      <c r="Y19" s="925"/>
      <c r="Z19" s="946" t="str">
        <f>Q19</f>
        <v>公共配套设施</v>
      </c>
      <c r="AA19" s="989">
        <f t="shared" si="3"/>
        <v>1</v>
      </c>
      <c r="AB19" s="989">
        <f t="shared" si="4"/>
        <v>1</v>
      </c>
      <c r="AC19" s="989">
        <f t="shared" si="5"/>
        <v>1</v>
      </c>
    </row>
    <row r="20" ht="15" spans="1:29">
      <c r="A20" s="774"/>
      <c r="B20" s="821"/>
      <c r="C20" s="794"/>
      <c r="D20" s="795"/>
      <c r="E20" s="927"/>
      <c r="F20" s="795"/>
      <c r="G20" s="803"/>
      <c r="H20" s="795"/>
      <c r="I20" s="803"/>
      <c r="J20" s="795"/>
      <c r="K20" s="1807"/>
      <c r="L20" s="922"/>
      <c r="M20" s="906"/>
      <c r="N20" s="906"/>
      <c r="O20" s="906"/>
      <c r="P20" s="1741"/>
      <c r="Q20" s="872"/>
      <c r="R20" s="973"/>
      <c r="S20" s="974"/>
      <c r="T20" s="973"/>
      <c r="U20" s="974"/>
      <c r="V20" s="973"/>
      <c r="W20" s="974"/>
      <c r="X20" s="960"/>
      <c r="Y20" s="925"/>
      <c r="Z20" s="946"/>
      <c r="AA20" s="989">
        <v>1</v>
      </c>
      <c r="AB20" s="989">
        <v>1</v>
      </c>
      <c r="AC20" s="989">
        <v>1</v>
      </c>
    </row>
    <row r="21" ht="27" spans="1:29">
      <c r="A21" s="774"/>
      <c r="B21" s="1518" t="s">
        <v>1545</v>
      </c>
      <c r="C21" s="799" t="str">
        <f>估价对象房地状况!C8</f>
        <v>估价对象所在区域基础设施水平</v>
      </c>
      <c r="D21" s="797">
        <v>100</v>
      </c>
      <c r="E21" s="1526"/>
      <c r="F21" s="801">
        <f>SUMIF(82:82,E22,83:83)-SUMIF(82:82,C22,83:83)+100</f>
        <v>100</v>
      </c>
      <c r="G21" s="1517"/>
      <c r="H21" s="797">
        <f>SUMIF(82:82,G22,83:83)-SUMIF(82:82,C22,83:83)+100</f>
        <v>100</v>
      </c>
      <c r="I21" s="1517"/>
      <c r="J21" s="797">
        <f>SUMIF(82:82,I22,83:83)-SUMIF(82:82,C22,83:83)+100</f>
        <v>100</v>
      </c>
      <c r="K21" s="1806"/>
      <c r="L21" s="922"/>
      <c r="M21" s="906"/>
      <c r="N21" s="906"/>
      <c r="O21" s="906"/>
      <c r="P21" s="1741"/>
      <c r="Q21" s="872" t="str">
        <f>B21</f>
        <v>基础设施水平</v>
      </c>
      <c r="R21" s="973" t="s">
        <v>1531</v>
      </c>
      <c r="S21" s="974">
        <f>F21</f>
        <v>100</v>
      </c>
      <c r="T21" s="973" t="s">
        <v>1531</v>
      </c>
      <c r="U21" s="974">
        <f>H21</f>
        <v>100</v>
      </c>
      <c r="V21" s="973" t="s">
        <v>1531</v>
      </c>
      <c r="W21" s="974">
        <f>J21</f>
        <v>100</v>
      </c>
      <c r="X21" s="960"/>
      <c r="Y21" s="925"/>
      <c r="Z21" s="946" t="str">
        <f>Q21</f>
        <v>基础设施水平</v>
      </c>
      <c r="AA21" s="989">
        <f t="shared" ref="AA21" si="8">D21/F21</f>
        <v>1</v>
      </c>
      <c r="AB21" s="989">
        <f t="shared" ref="AB21" si="9">D21/H21</f>
        <v>1</v>
      </c>
      <c r="AC21" s="989">
        <f t="shared" ref="AC21" si="10">D21/J21</f>
        <v>1</v>
      </c>
    </row>
    <row r="22" ht="15" spans="1:29">
      <c r="A22" s="774"/>
      <c r="B22" s="1518"/>
      <c r="C22" s="1515"/>
      <c r="D22" s="795"/>
      <c r="E22" s="794"/>
      <c r="F22" s="795"/>
      <c r="G22" s="796"/>
      <c r="H22" s="795"/>
      <c r="I22" s="794"/>
      <c r="J22" s="795"/>
      <c r="K22" s="1808"/>
      <c r="L22" s="922"/>
      <c r="M22" s="906"/>
      <c r="N22" s="906"/>
      <c r="O22" s="906"/>
      <c r="P22" s="1741"/>
      <c r="Q22" s="872"/>
      <c r="R22" s="973"/>
      <c r="S22" s="974"/>
      <c r="T22" s="973"/>
      <c r="U22" s="974"/>
      <c r="V22" s="973"/>
      <c r="W22" s="974"/>
      <c r="X22" s="960"/>
      <c r="Y22" s="925"/>
      <c r="Z22" s="946"/>
      <c r="AA22" s="989">
        <v>1</v>
      </c>
      <c r="AB22" s="989">
        <v>1</v>
      </c>
      <c r="AC22" s="989">
        <v>1</v>
      </c>
    </row>
    <row r="23" ht="40.5" spans="1:29">
      <c r="A23" s="774"/>
      <c r="B23" s="1514" t="s">
        <v>1546</v>
      </c>
      <c r="C23" s="799" t="str">
        <f>估价对象房地状况!C9</f>
        <v>区域自然环境：；人文环境；综合评价环境状况一般</v>
      </c>
      <c r="D23" s="797">
        <v>100</v>
      </c>
      <c r="E23" s="926"/>
      <c r="F23" s="797">
        <f>SUMIF(84:84,E24,85:85)-SUMIF(84:84,C24,85:85)+100</f>
        <v>100</v>
      </c>
      <c r="G23" s="800"/>
      <c r="H23" s="797">
        <f>SUMIF(84:84,G24,85:85)-SUMIF(84:84,C24,85:85)+100</f>
        <v>100</v>
      </c>
      <c r="I23" s="800"/>
      <c r="J23" s="797">
        <f>SUMIF(84:84,I24,85:85)-SUMIF(84:84,C24,85:85)+100</f>
        <v>100</v>
      </c>
      <c r="K23" s="1806"/>
      <c r="L23" s="922"/>
      <c r="M23" s="906"/>
      <c r="N23" s="906"/>
      <c r="O23" s="906"/>
      <c r="P23" s="1741"/>
      <c r="Q23" s="872" t="str">
        <f>B23</f>
        <v>自然及人文环境</v>
      </c>
      <c r="R23" s="973" t="s">
        <v>1531</v>
      </c>
      <c r="S23" s="974">
        <f>F23</f>
        <v>100</v>
      </c>
      <c r="T23" s="973" t="s">
        <v>1531</v>
      </c>
      <c r="U23" s="974">
        <f>H23</f>
        <v>100</v>
      </c>
      <c r="V23" s="973" t="s">
        <v>1531</v>
      </c>
      <c r="W23" s="974">
        <f>J23</f>
        <v>100</v>
      </c>
      <c r="X23" s="960"/>
      <c r="Y23" s="925"/>
      <c r="Z23" s="946" t="str">
        <f>Q23</f>
        <v>自然及人文环境</v>
      </c>
      <c r="AA23" s="989">
        <f>D23/F23</f>
        <v>1</v>
      </c>
      <c r="AB23" s="989">
        <f>D23/H23</f>
        <v>1</v>
      </c>
      <c r="AC23" s="989">
        <f>D23/J23</f>
        <v>1</v>
      </c>
    </row>
    <row r="24" ht="15" spans="1:29">
      <c r="A24" s="774"/>
      <c r="B24" s="821"/>
      <c r="C24" s="794"/>
      <c r="D24" s="795"/>
      <c r="E24" s="927"/>
      <c r="F24" s="795"/>
      <c r="G24" s="803"/>
      <c r="H24" s="795"/>
      <c r="I24" s="803"/>
      <c r="J24" s="795"/>
      <c r="K24" s="1807"/>
      <c r="L24" s="922"/>
      <c r="M24" s="906"/>
      <c r="N24" s="906"/>
      <c r="O24" s="906"/>
      <c r="P24" s="1741"/>
      <c r="Q24" s="872"/>
      <c r="R24" s="973"/>
      <c r="S24" s="974"/>
      <c r="T24" s="973"/>
      <c r="U24" s="974"/>
      <c r="V24" s="973"/>
      <c r="W24" s="974"/>
      <c r="X24" s="960"/>
      <c r="Y24" s="925"/>
      <c r="Z24" s="946"/>
      <c r="AA24" s="989">
        <v>1</v>
      </c>
      <c r="AB24" s="989">
        <v>1</v>
      </c>
      <c r="AC24" s="989">
        <v>1</v>
      </c>
    </row>
    <row r="25" ht="15" spans="1:29">
      <c r="A25" s="774"/>
      <c r="B25" s="771" t="s">
        <v>1547</v>
      </c>
      <c r="C25" s="1580"/>
      <c r="D25" s="783">
        <v>100</v>
      </c>
      <c r="E25" s="825"/>
      <c r="F25" s="783">
        <f>SUMIF(86:86,E25,87:87)-SUMIF(86:86,C25,87:87)+100</f>
        <v>100</v>
      </c>
      <c r="G25" s="1790"/>
      <c r="H25" s="783">
        <f>SUMIF(86:86,G25,87:87)-SUMIF(86:86,C25,87:87)+100</f>
        <v>100</v>
      </c>
      <c r="I25" s="1790"/>
      <c r="J25" s="783">
        <f>SUMIF(86:86,I25,87:87)-SUMIF(86:86,C25,87:87)+100</f>
        <v>100</v>
      </c>
      <c r="K25" s="1804"/>
      <c r="L25" s="922"/>
      <c r="M25" s="906"/>
      <c r="N25" s="906"/>
      <c r="O25" s="906"/>
      <c r="P25" s="1741"/>
      <c r="Q25" s="872" t="str">
        <f t="shared" ref="Q25:Q46" si="11">B25</f>
        <v>楼层-1</v>
      </c>
      <c r="R25" s="973" t="s">
        <v>1531</v>
      </c>
      <c r="S25" s="974">
        <f t="shared" ref="S25:S46" si="12">F25</f>
        <v>100</v>
      </c>
      <c r="T25" s="973" t="s">
        <v>1531</v>
      </c>
      <c r="U25" s="974">
        <f t="shared" ref="U25:U46" si="13">H25</f>
        <v>100</v>
      </c>
      <c r="V25" s="973" t="s">
        <v>1531</v>
      </c>
      <c r="W25" s="974">
        <f t="shared" ref="W25:W46" si="14">J25</f>
        <v>100</v>
      </c>
      <c r="X25" s="960"/>
      <c r="Y25" s="925"/>
      <c r="Z25" s="946" t="str">
        <f>Q25</f>
        <v>楼层-1</v>
      </c>
      <c r="AA25" s="989">
        <f t="shared" ref="AA25:AA46" si="15">D25/F25</f>
        <v>1</v>
      </c>
      <c r="AB25" s="989">
        <f t="shared" ref="AB25:AB46" si="16">D25/H25</f>
        <v>1</v>
      </c>
      <c r="AC25" s="989">
        <f t="shared" ref="AC25:AC46" si="17">D25/J25</f>
        <v>1</v>
      </c>
    </row>
    <row r="26" ht="15" spans="1:29">
      <c r="A26" s="774"/>
      <c r="B26" s="771" t="s">
        <v>1548</v>
      </c>
      <c r="C26" s="1580"/>
      <c r="D26" s="783">
        <v>100</v>
      </c>
      <c r="E26" s="825"/>
      <c r="F26" s="783">
        <f>SUMIF(88:88,E26,89:89)-SUMIF(88:88,C26,89:89)+100</f>
        <v>100</v>
      </c>
      <c r="G26" s="1790"/>
      <c r="H26" s="783">
        <f>SUMIF(88:88,G26,89:89)-SUMIF(88:88,C26,89:89)+100</f>
        <v>100</v>
      </c>
      <c r="I26" s="1790"/>
      <c r="J26" s="783">
        <f>SUMIF(88:88,I26,89:89)-SUMIF(88:88,C26,89:89)+100</f>
        <v>100</v>
      </c>
      <c r="K26" s="1804"/>
      <c r="L26" s="922"/>
      <c r="M26" s="906"/>
      <c r="N26" s="906"/>
      <c r="O26" s="906"/>
      <c r="P26" s="1741"/>
      <c r="Q26" s="872" t="str">
        <f t="shared" si="11"/>
        <v>朝向</v>
      </c>
      <c r="R26" s="973" t="s">
        <v>1531</v>
      </c>
      <c r="S26" s="974">
        <f t="shared" si="12"/>
        <v>100</v>
      </c>
      <c r="T26" s="973" t="s">
        <v>1531</v>
      </c>
      <c r="U26" s="974">
        <f t="shared" si="13"/>
        <v>100</v>
      </c>
      <c r="V26" s="973" t="s">
        <v>1531</v>
      </c>
      <c r="W26" s="974">
        <f t="shared" si="14"/>
        <v>100</v>
      </c>
      <c r="X26" s="960"/>
      <c r="Y26" s="925"/>
      <c r="Z26" s="946" t="str">
        <f>Q26</f>
        <v>朝向</v>
      </c>
      <c r="AA26" s="989">
        <f t="shared" si="15"/>
        <v>1</v>
      </c>
      <c r="AB26" s="989">
        <f t="shared" si="16"/>
        <v>1</v>
      </c>
      <c r="AC26" s="989">
        <f t="shared" si="17"/>
        <v>1</v>
      </c>
    </row>
    <row r="27" s="721" customFormat="1" ht="15" spans="1:29">
      <c r="A27" s="777"/>
      <c r="B27" s="1520">
        <v>111</v>
      </c>
      <c r="C27" s="772"/>
      <c r="D27" s="1683">
        <v>100</v>
      </c>
      <c r="E27" s="1509"/>
      <c r="F27" s="1683">
        <f>SUMIF(90:90,E27,91:91)-SUMIF(90:90,C27,91:91)+100</f>
        <v>100</v>
      </c>
      <c r="G27" s="1510"/>
      <c r="H27" s="1683">
        <f>SUMIF(90:90,G27,91:91)-SUMIF(90:90,C27,91:91)+100</f>
        <v>100</v>
      </c>
      <c r="I27" s="1510"/>
      <c r="J27" s="1683">
        <f>SUMIF(90:90,I27,91:91)-SUMIF(90:90,C27,91:91)+100</f>
        <v>100</v>
      </c>
      <c r="K27" s="1805"/>
      <c r="L27" s="911"/>
      <c r="M27" s="912"/>
      <c r="N27" s="912"/>
      <c r="O27" s="912"/>
      <c r="P27" s="1741"/>
      <c r="Q27" s="972">
        <f t="shared" si="11"/>
        <v>111</v>
      </c>
      <c r="R27" s="968" t="s">
        <v>1531</v>
      </c>
      <c r="S27" s="969">
        <f t="shared" si="12"/>
        <v>100</v>
      </c>
      <c r="T27" s="968" t="s">
        <v>1531</v>
      </c>
      <c r="U27" s="969">
        <f t="shared" si="13"/>
        <v>100</v>
      </c>
      <c r="V27" s="968" t="s">
        <v>1531</v>
      </c>
      <c r="W27" s="969">
        <f t="shared" si="14"/>
        <v>100</v>
      </c>
      <c r="X27" s="970"/>
      <c r="Y27" s="925"/>
      <c r="Z27" s="988">
        <f>Q27</f>
        <v>111</v>
      </c>
      <c r="AA27" s="989">
        <f t="shared" si="15"/>
        <v>1</v>
      </c>
      <c r="AB27" s="989">
        <f t="shared" si="16"/>
        <v>1</v>
      </c>
      <c r="AC27" s="989">
        <f t="shared" si="17"/>
        <v>1</v>
      </c>
    </row>
    <row r="28" ht="15" spans="1:29">
      <c r="A28" s="774"/>
      <c r="B28" s="1520">
        <v>111</v>
      </c>
      <c r="C28" s="782"/>
      <c r="D28" s="783">
        <v>100</v>
      </c>
      <c r="E28" s="782"/>
      <c r="F28" s="783">
        <f>SUMIF(92:92,E28,93:93)-SUMIF(92:92,C28,93:93)+100</f>
        <v>100</v>
      </c>
      <c r="G28" s="1731"/>
      <c r="H28" s="783">
        <f>SUMIF(92:92,G28,93:93)-SUMIF(92:92,C28,93:93)+100</f>
        <v>100</v>
      </c>
      <c r="I28" s="782"/>
      <c r="J28" s="783">
        <f>SUMIF(92:92,I28,93:93)-SUMIF(92:92,C28,93:93)+100</f>
        <v>100</v>
      </c>
      <c r="K28" s="1805"/>
      <c r="L28" s="922"/>
      <c r="M28" s="906"/>
      <c r="N28" s="906"/>
      <c r="O28" s="906"/>
      <c r="P28" s="1741"/>
      <c r="Q28" s="872">
        <f t="shared" si="11"/>
        <v>111</v>
      </c>
      <c r="R28" s="973" t="s">
        <v>1531</v>
      </c>
      <c r="S28" s="974">
        <f t="shared" si="12"/>
        <v>100</v>
      </c>
      <c r="T28" s="973" t="s">
        <v>1531</v>
      </c>
      <c r="U28" s="974">
        <f t="shared" si="13"/>
        <v>100</v>
      </c>
      <c r="V28" s="973" t="s">
        <v>1531</v>
      </c>
      <c r="W28" s="974">
        <f t="shared" si="14"/>
        <v>100</v>
      </c>
      <c r="X28" s="960"/>
      <c r="Y28" s="925"/>
      <c r="Z28" s="946">
        <f t="shared" ref="Z28:Z46" si="18">Q28</f>
        <v>111</v>
      </c>
      <c r="AA28" s="989">
        <f t="shared" si="15"/>
        <v>1</v>
      </c>
      <c r="AB28" s="989">
        <f t="shared" si="16"/>
        <v>1</v>
      </c>
      <c r="AC28" s="989">
        <f t="shared" si="17"/>
        <v>1</v>
      </c>
    </row>
    <row r="29" ht="15" spans="1:29">
      <c r="A29" s="774"/>
      <c r="B29" s="1520">
        <v>111</v>
      </c>
      <c r="C29" s="782"/>
      <c r="D29" s="783">
        <v>100</v>
      </c>
      <c r="E29" s="782"/>
      <c r="F29" s="783">
        <f>SUMIF(94:94,E29,95:95)-SUMIF(94:94,C29,95:95)+100</f>
        <v>100</v>
      </c>
      <c r="G29" s="1731"/>
      <c r="H29" s="783">
        <f>SUMIF(94:94,G29,95:95)-SUMIF(94:94,C29,95:95)+100</f>
        <v>100</v>
      </c>
      <c r="I29" s="782"/>
      <c r="J29" s="783">
        <f>SUMIF(94:94,I29,95:95)-SUMIF(94:94,C29,95:95)+100</f>
        <v>100</v>
      </c>
      <c r="K29" s="1805"/>
      <c r="L29" s="922"/>
      <c r="M29" s="906"/>
      <c r="N29" s="906"/>
      <c r="O29" s="906"/>
      <c r="P29" s="1741"/>
      <c r="Q29" s="872">
        <f t="shared" si="11"/>
        <v>111</v>
      </c>
      <c r="R29" s="973" t="s">
        <v>1531</v>
      </c>
      <c r="S29" s="974">
        <f t="shared" si="12"/>
        <v>100</v>
      </c>
      <c r="T29" s="973" t="s">
        <v>1531</v>
      </c>
      <c r="U29" s="974">
        <f t="shared" si="13"/>
        <v>100</v>
      </c>
      <c r="V29" s="973" t="s">
        <v>1531</v>
      </c>
      <c r="W29" s="974">
        <f t="shared" si="14"/>
        <v>100</v>
      </c>
      <c r="X29" s="960"/>
      <c r="Y29" s="925"/>
      <c r="Z29" s="946">
        <f t="shared" si="18"/>
        <v>111</v>
      </c>
      <c r="AA29" s="989">
        <f t="shared" si="15"/>
        <v>1</v>
      </c>
      <c r="AB29" s="989">
        <f t="shared" si="16"/>
        <v>1</v>
      </c>
      <c r="AC29" s="989">
        <f t="shared" si="17"/>
        <v>1</v>
      </c>
    </row>
    <row r="30" ht="15" spans="1:29">
      <c r="A30" s="774"/>
      <c r="B30" s="1520">
        <v>111</v>
      </c>
      <c r="C30" s="782"/>
      <c r="D30" s="783">
        <v>100</v>
      </c>
      <c r="E30" s="782"/>
      <c r="F30" s="783">
        <f>SUMIF(96:96,E30,97:97)-SUMIF(96:96,C30,97:97)+100</f>
        <v>100</v>
      </c>
      <c r="G30" s="1731"/>
      <c r="H30" s="783">
        <f>SUMIF(96:96,G30,97:97)-SUMIF(96:96,C30,97:97)+100</f>
        <v>100</v>
      </c>
      <c r="I30" s="782"/>
      <c r="J30" s="783">
        <f>SUMIF(96:96,I30,97:97)-SUMIF(96:96,C30,97:97)+100</f>
        <v>100</v>
      </c>
      <c r="K30" s="1805"/>
      <c r="L30" s="922"/>
      <c r="M30" s="906"/>
      <c r="N30" s="906"/>
      <c r="O30" s="906"/>
      <c r="P30" s="1741"/>
      <c r="Q30" s="872">
        <f t="shared" si="11"/>
        <v>111</v>
      </c>
      <c r="R30" s="973" t="s">
        <v>1531</v>
      </c>
      <c r="S30" s="974">
        <f t="shared" si="12"/>
        <v>100</v>
      </c>
      <c r="T30" s="973" t="s">
        <v>1531</v>
      </c>
      <c r="U30" s="974">
        <f t="shared" si="13"/>
        <v>100</v>
      </c>
      <c r="V30" s="973" t="s">
        <v>1531</v>
      </c>
      <c r="W30" s="974">
        <f t="shared" si="14"/>
        <v>100</v>
      </c>
      <c r="X30" s="960"/>
      <c r="Y30" s="925"/>
      <c r="Z30" s="946">
        <f t="shared" si="18"/>
        <v>111</v>
      </c>
      <c r="AA30" s="989">
        <f t="shared" si="15"/>
        <v>1</v>
      </c>
      <c r="AB30" s="989">
        <f t="shared" si="16"/>
        <v>1</v>
      </c>
      <c r="AC30" s="989">
        <f t="shared" si="17"/>
        <v>1</v>
      </c>
    </row>
    <row r="31" ht="15.75" spans="1:29">
      <c r="A31" s="784"/>
      <c r="B31" s="1520">
        <v>111</v>
      </c>
      <c r="C31" s="786"/>
      <c r="D31" s="787">
        <v>100</v>
      </c>
      <c r="E31" s="786"/>
      <c r="F31" s="787">
        <f>SUMIF(98:98,E31,99:99)-SUMIF(98:98,C31,99:99)+100</f>
        <v>100</v>
      </c>
      <c r="G31" s="1734"/>
      <c r="H31" s="787">
        <f>SUMIF(98:98,G31,99:99)-SUMIF(98:98,C31,99:99)+100</f>
        <v>100</v>
      </c>
      <c r="I31" s="786"/>
      <c r="J31" s="787">
        <f>SUMIF(98:98,I31,99:99)-SUMIF(98:98,C31,99:99)+100</f>
        <v>100</v>
      </c>
      <c r="K31" s="1805"/>
      <c r="L31" s="922"/>
      <c r="M31" s="906"/>
      <c r="N31" s="906"/>
      <c r="O31" s="906"/>
      <c r="P31" s="1741"/>
      <c r="Q31" s="872">
        <f t="shared" si="11"/>
        <v>111</v>
      </c>
      <c r="R31" s="973" t="s">
        <v>1531</v>
      </c>
      <c r="S31" s="974">
        <f t="shared" si="12"/>
        <v>100</v>
      </c>
      <c r="T31" s="973" t="s">
        <v>1531</v>
      </c>
      <c r="U31" s="974">
        <f t="shared" si="13"/>
        <v>100</v>
      </c>
      <c r="V31" s="973" t="s">
        <v>1531</v>
      </c>
      <c r="W31" s="974">
        <f t="shared" si="14"/>
        <v>100</v>
      </c>
      <c r="X31" s="960"/>
      <c r="Y31" s="925"/>
      <c r="Z31" s="946">
        <f t="shared" si="18"/>
        <v>111</v>
      </c>
      <c r="AA31" s="989">
        <f t="shared" si="15"/>
        <v>1</v>
      </c>
      <c r="AB31" s="989">
        <f t="shared" si="16"/>
        <v>1</v>
      </c>
      <c r="AC31" s="989">
        <f t="shared" si="17"/>
        <v>1</v>
      </c>
    </row>
    <row r="32" ht="15" spans="1:29">
      <c r="A32" s="788" t="s">
        <v>1549</v>
      </c>
      <c r="B32" s="767" t="s">
        <v>1550</v>
      </c>
      <c r="C32" s="1765"/>
      <c r="D32" s="823">
        <v>100</v>
      </c>
      <c r="E32" s="1791"/>
      <c r="F32" s="1570">
        <f>SUMIF(100:100,E32,101:101)-SUMIF(100:100,C32,101:101)+100</f>
        <v>100</v>
      </c>
      <c r="G32" s="1765"/>
      <c r="H32" s="823">
        <f>SUMIF(100:100,G32,101:101)-SUMIF(100:100,C32,101:101)+100</f>
        <v>100</v>
      </c>
      <c r="I32" s="1791"/>
      <c r="J32" s="783">
        <f>SUMIF(100:100,I32,101:101)-SUMIF(100:100,C32,101:101)+100</f>
        <v>100</v>
      </c>
      <c r="K32" s="1804"/>
      <c r="L32" s="922"/>
      <c r="M32" s="906"/>
      <c r="N32" s="906"/>
      <c r="O32" s="906"/>
      <c r="P32" s="1742" t="s">
        <v>1551</v>
      </c>
      <c r="Q32" s="872" t="str">
        <f t="shared" si="11"/>
        <v>建筑类型</v>
      </c>
      <c r="R32" s="973" t="s">
        <v>1531</v>
      </c>
      <c r="S32" s="974">
        <f t="shared" si="12"/>
        <v>100</v>
      </c>
      <c r="T32" s="973" t="s">
        <v>1531</v>
      </c>
      <c r="U32" s="974">
        <f t="shared" si="13"/>
        <v>100</v>
      </c>
      <c r="V32" s="973" t="s">
        <v>1531</v>
      </c>
      <c r="W32" s="974">
        <f t="shared" si="14"/>
        <v>100</v>
      </c>
      <c r="X32" s="960"/>
      <c r="Y32" s="934" t="s">
        <v>1551</v>
      </c>
      <c r="Z32" s="946" t="str">
        <f t="shared" si="18"/>
        <v>建筑类型</v>
      </c>
      <c r="AA32" s="989">
        <f t="shared" si="15"/>
        <v>1</v>
      </c>
      <c r="AB32" s="989">
        <f t="shared" si="16"/>
        <v>1</v>
      </c>
      <c r="AC32" s="989">
        <f t="shared" si="17"/>
        <v>1</v>
      </c>
    </row>
    <row r="33" s="723" customFormat="1" ht="15" spans="1:29">
      <c r="A33" s="829"/>
      <c r="B33" s="771" t="s">
        <v>1552</v>
      </c>
      <c r="C33" s="1564"/>
      <c r="D33" s="773">
        <v>100</v>
      </c>
      <c r="E33" s="776"/>
      <c r="F33" s="1563" t="e">
        <f>LOOKUP(E33,103:103,104:104)-LOOKUP(C33,103:103,104:104)+100</f>
        <v>#N/A</v>
      </c>
      <c r="G33" s="775"/>
      <c r="H33" s="773" t="e">
        <f>LOOKUP(G33,103:103,104:104)-LOOKUP(C33,103:103,104:104)+100</f>
        <v>#N/A</v>
      </c>
      <c r="I33" s="776"/>
      <c r="J33" s="773" t="e">
        <f>LOOKUP(I33,103:103,104:104)-LOOKUP(C33,103:103,104:104)+100</f>
        <v>#N/A</v>
      </c>
      <c r="K33" s="1805"/>
      <c r="L33" s="920"/>
      <c r="M33" s="932"/>
      <c r="N33" s="932"/>
      <c r="O33" s="932"/>
      <c r="P33" s="1743"/>
      <c r="Q33" s="1609" t="str">
        <f t="shared" si="11"/>
        <v>项目建筑规模</v>
      </c>
      <c r="R33" s="975" t="s">
        <v>1531</v>
      </c>
      <c r="S33" s="976" t="e">
        <f t="shared" si="12"/>
        <v>#N/A</v>
      </c>
      <c r="T33" s="975" t="s">
        <v>1531</v>
      </c>
      <c r="U33" s="976" t="e">
        <f t="shared" si="13"/>
        <v>#N/A</v>
      </c>
      <c r="V33" s="975" t="s">
        <v>1531</v>
      </c>
      <c r="W33" s="976" t="e">
        <f t="shared" si="14"/>
        <v>#N/A</v>
      </c>
      <c r="X33" s="977"/>
      <c r="Y33" s="934"/>
      <c r="Z33" s="990" t="str">
        <f t="shared" si="18"/>
        <v>项目建筑规模</v>
      </c>
      <c r="AA33" s="989" t="e">
        <f t="shared" si="15"/>
        <v>#N/A</v>
      </c>
      <c r="AB33" s="989" t="e">
        <f t="shared" si="16"/>
        <v>#N/A</v>
      </c>
      <c r="AC33" s="989" t="e">
        <f t="shared" si="17"/>
        <v>#N/A</v>
      </c>
    </row>
    <row r="34" ht="15" spans="1:29">
      <c r="A34" s="824"/>
      <c r="B34" s="771" t="s">
        <v>1553</v>
      </c>
      <c r="C34" s="1766"/>
      <c r="D34" s="783">
        <v>100</v>
      </c>
      <c r="E34" s="1792"/>
      <c r="F34" s="1570">
        <f>SUMIF(105:105,E34,106:106)-SUMIF(105:105,C34,106:106)+100</f>
        <v>100</v>
      </c>
      <c r="G34" s="1766"/>
      <c r="H34" s="783">
        <f>SUMIF(105:105,G34,106:106)-SUMIF(105:105,C34,106:106)+100</f>
        <v>100</v>
      </c>
      <c r="I34" s="1792"/>
      <c r="J34" s="783">
        <f>SUMIF(105:105,I34,106:106)-SUMIF(105:105,C34,106:106)+100</f>
        <v>100</v>
      </c>
      <c r="K34" s="1804"/>
      <c r="L34" s="922"/>
      <c r="M34" s="906"/>
      <c r="N34" s="906"/>
      <c r="O34" s="906"/>
      <c r="P34" s="1743"/>
      <c r="Q34" s="872" t="str">
        <f t="shared" si="11"/>
        <v>建筑结构</v>
      </c>
      <c r="R34" s="973" t="s">
        <v>1531</v>
      </c>
      <c r="S34" s="974">
        <f t="shared" si="12"/>
        <v>100</v>
      </c>
      <c r="T34" s="973" t="s">
        <v>1531</v>
      </c>
      <c r="U34" s="974">
        <f t="shared" si="13"/>
        <v>100</v>
      </c>
      <c r="V34" s="973" t="s">
        <v>1531</v>
      </c>
      <c r="W34" s="974">
        <f t="shared" si="14"/>
        <v>100</v>
      </c>
      <c r="X34" s="960"/>
      <c r="Y34" s="934"/>
      <c r="Z34" s="946" t="str">
        <f t="shared" si="18"/>
        <v>建筑结构</v>
      </c>
      <c r="AA34" s="989">
        <f t="shared" si="15"/>
        <v>1</v>
      </c>
      <c r="AB34" s="989">
        <f t="shared" si="16"/>
        <v>1</v>
      </c>
      <c r="AC34" s="989">
        <f t="shared" si="17"/>
        <v>1</v>
      </c>
    </row>
    <row r="35" ht="15" spans="1:29">
      <c r="A35" s="824"/>
      <c r="B35" s="771" t="s">
        <v>1554</v>
      </c>
      <c r="C35" s="825"/>
      <c r="D35" s="783">
        <v>100</v>
      </c>
      <c r="E35" s="1790"/>
      <c r="F35" s="1570">
        <f>SUMIF(107:107,E35,108:108)-SUMIF(107:107,C35,108:108)+100</f>
        <v>100</v>
      </c>
      <c r="G35" s="825"/>
      <c r="H35" s="783">
        <f>SUMIF(107:107,G35,108:108)-SUMIF(107:107,C35,108:108)+100</f>
        <v>100</v>
      </c>
      <c r="I35" s="1790"/>
      <c r="J35" s="783">
        <f>SUMIF(107:107,I35,108:108)-SUMIF(107:107,C35,108:108)+100</f>
        <v>100</v>
      </c>
      <c r="K35" s="1804"/>
      <c r="L35" s="922"/>
      <c r="M35" s="906"/>
      <c r="N35" s="906"/>
      <c r="O35" s="906"/>
      <c r="P35" s="1743"/>
      <c r="Q35" s="872" t="str">
        <f t="shared" si="11"/>
        <v>建筑品质</v>
      </c>
      <c r="R35" s="973" t="s">
        <v>1531</v>
      </c>
      <c r="S35" s="974">
        <f t="shared" si="12"/>
        <v>100</v>
      </c>
      <c r="T35" s="973" t="s">
        <v>1531</v>
      </c>
      <c r="U35" s="974">
        <f t="shared" si="13"/>
        <v>100</v>
      </c>
      <c r="V35" s="973" t="s">
        <v>1531</v>
      </c>
      <c r="W35" s="974">
        <f t="shared" si="14"/>
        <v>100</v>
      </c>
      <c r="X35" s="960"/>
      <c r="Y35" s="934"/>
      <c r="Z35" s="946" t="str">
        <f t="shared" si="18"/>
        <v>建筑品质</v>
      </c>
      <c r="AA35" s="989">
        <f t="shared" si="15"/>
        <v>1</v>
      </c>
      <c r="AB35" s="989">
        <f t="shared" si="16"/>
        <v>1</v>
      </c>
      <c r="AC35" s="989">
        <f t="shared" si="17"/>
        <v>1</v>
      </c>
    </row>
    <row r="36" ht="15" spans="1:29">
      <c r="A36" s="824"/>
      <c r="B36" s="771" t="s">
        <v>1555</v>
      </c>
      <c r="C36" s="825"/>
      <c r="D36" s="783">
        <v>100</v>
      </c>
      <c r="E36" s="1790"/>
      <c r="F36" s="1570">
        <f>SUMIF(109:109,E36,110:110)-SUMIF(109:109,C36,110:110)+100</f>
        <v>100</v>
      </c>
      <c r="G36" s="825"/>
      <c r="H36" s="783">
        <f>SUMIF(109:109,G36,110:110)-SUMIF(109:109,C36,110:110)+100</f>
        <v>100</v>
      </c>
      <c r="I36" s="1790"/>
      <c r="J36" s="783">
        <f>SUMIF(109:109,I36,110:110)-SUMIF(109:109,C36,110:110)+100</f>
        <v>100</v>
      </c>
      <c r="K36" s="1804"/>
      <c r="L36" s="922"/>
      <c r="M36" s="906"/>
      <c r="N36" s="906"/>
      <c r="O36" s="906"/>
      <c r="P36" s="1743"/>
      <c r="Q36" s="872" t="str">
        <f t="shared" si="11"/>
        <v>公共部分装修</v>
      </c>
      <c r="R36" s="973" t="s">
        <v>1531</v>
      </c>
      <c r="S36" s="974">
        <f t="shared" si="12"/>
        <v>100</v>
      </c>
      <c r="T36" s="973" t="s">
        <v>1531</v>
      </c>
      <c r="U36" s="974">
        <f t="shared" si="13"/>
        <v>100</v>
      </c>
      <c r="V36" s="973" t="s">
        <v>1531</v>
      </c>
      <c r="W36" s="974">
        <f t="shared" si="14"/>
        <v>100</v>
      </c>
      <c r="X36" s="960"/>
      <c r="Y36" s="934"/>
      <c r="Z36" s="946" t="str">
        <f t="shared" si="18"/>
        <v>公共部分装修</v>
      </c>
      <c r="AA36" s="989">
        <f t="shared" si="15"/>
        <v>1</v>
      </c>
      <c r="AB36" s="989">
        <f t="shared" si="16"/>
        <v>1</v>
      </c>
      <c r="AC36" s="989">
        <f t="shared" si="17"/>
        <v>1</v>
      </c>
    </row>
    <row r="37" s="721" customFormat="1" ht="15" spans="1:29">
      <c r="A37" s="826"/>
      <c r="B37" s="771" t="s">
        <v>634</v>
      </c>
      <c r="C37" s="1577"/>
      <c r="D37" s="773">
        <v>100</v>
      </c>
      <c r="E37" s="1577"/>
      <c r="F37" s="1563" t="e">
        <f>LOOKUP(E37,112:112,113:113)-LOOKUP(C37,112:112,113:113)+100</f>
        <v>#N/A</v>
      </c>
      <c r="G37" s="1579"/>
      <c r="H37" s="773" t="e">
        <f>LOOKUP(G37,112:112,113:113)-LOOKUP(C37,112:112,113:113)+100</f>
        <v>#N/A</v>
      </c>
      <c r="I37" s="1578"/>
      <c r="J37" s="773" t="e">
        <f>LOOKUP(I37,112:112,113:113)-LOOKUP(C37,112:112,113:113)+100</f>
        <v>#N/A</v>
      </c>
      <c r="K37" s="1804"/>
      <c r="L37" s="911"/>
      <c r="M37" s="912"/>
      <c r="N37" s="912"/>
      <c r="O37" s="912"/>
      <c r="P37" s="1743"/>
      <c r="Q37" s="972" t="str">
        <f t="shared" si="11"/>
        <v>成新度</v>
      </c>
      <c r="R37" s="968" t="s">
        <v>1531</v>
      </c>
      <c r="S37" s="969" t="e">
        <f t="shared" si="12"/>
        <v>#N/A</v>
      </c>
      <c r="T37" s="968" t="s">
        <v>1531</v>
      </c>
      <c r="U37" s="969" t="e">
        <f t="shared" si="13"/>
        <v>#N/A</v>
      </c>
      <c r="V37" s="968" t="s">
        <v>1531</v>
      </c>
      <c r="W37" s="969" t="e">
        <f t="shared" si="14"/>
        <v>#N/A</v>
      </c>
      <c r="X37" s="970"/>
      <c r="Y37" s="934"/>
      <c r="Z37" s="988" t="str">
        <f t="shared" si="18"/>
        <v>成新度</v>
      </c>
      <c r="AA37" s="987" t="e">
        <f t="shared" si="15"/>
        <v>#N/A</v>
      </c>
      <c r="AB37" s="987" t="e">
        <f t="shared" si="16"/>
        <v>#N/A</v>
      </c>
      <c r="AC37" s="987" t="e">
        <f t="shared" si="17"/>
        <v>#N/A</v>
      </c>
    </row>
    <row r="38" ht="15" spans="1:29">
      <c r="A38" s="824"/>
      <c r="B38" s="771" t="s">
        <v>1556</v>
      </c>
      <c r="C38" s="825"/>
      <c r="D38" s="783">
        <v>100</v>
      </c>
      <c r="E38" s="1790"/>
      <c r="F38" s="1570">
        <f>SUMIF(114:114,E38,115:115)-SUMIF(114:114,C38,115:115)+100</f>
        <v>100</v>
      </c>
      <c r="G38" s="825"/>
      <c r="H38" s="783">
        <f>SUMIF(114:114,G38,115:115)-SUMIF(114:114,C38,115:115)+100</f>
        <v>100</v>
      </c>
      <c r="I38" s="1790"/>
      <c r="J38" s="783">
        <f>SUMIF(114:114,I38,115:115)-SUMIF(114:114,C38,115:115)+100</f>
        <v>100</v>
      </c>
      <c r="K38" s="1804"/>
      <c r="L38" s="922"/>
      <c r="M38" s="906"/>
      <c r="N38" s="906"/>
      <c r="O38" s="906"/>
      <c r="P38" s="1743" t="s">
        <v>1551</v>
      </c>
      <c r="Q38" s="872" t="str">
        <f t="shared" si="11"/>
        <v>物业管理</v>
      </c>
      <c r="R38" s="973" t="s">
        <v>1531</v>
      </c>
      <c r="S38" s="974">
        <f t="shared" si="12"/>
        <v>100</v>
      </c>
      <c r="T38" s="973" t="s">
        <v>1531</v>
      </c>
      <c r="U38" s="974">
        <f t="shared" si="13"/>
        <v>100</v>
      </c>
      <c r="V38" s="973" t="s">
        <v>1531</v>
      </c>
      <c r="W38" s="974">
        <f t="shared" si="14"/>
        <v>100</v>
      </c>
      <c r="X38" s="960"/>
      <c r="Y38" s="934" t="s">
        <v>1551</v>
      </c>
      <c r="Z38" s="946" t="str">
        <f t="shared" si="18"/>
        <v>物业管理</v>
      </c>
      <c r="AA38" s="989">
        <f t="shared" si="15"/>
        <v>1</v>
      </c>
      <c r="AB38" s="989">
        <f t="shared" si="16"/>
        <v>1</v>
      </c>
      <c r="AC38" s="989">
        <f t="shared" si="17"/>
        <v>1</v>
      </c>
    </row>
    <row r="39" ht="15" spans="1:29">
      <c r="A39" s="824"/>
      <c r="B39" s="771" t="s">
        <v>1557</v>
      </c>
      <c r="C39" s="825"/>
      <c r="D39" s="783">
        <v>100</v>
      </c>
      <c r="E39" s="1790"/>
      <c r="F39" s="1570">
        <f>SUMIF(116:116,E39,117:117)-SUMIF(116:116,C39,117:117)+100</f>
        <v>100</v>
      </c>
      <c r="G39" s="825"/>
      <c r="H39" s="783">
        <f>SUMIF(116:116,G39,117:117)-SUMIF(116:116,C39,117:117)+100</f>
        <v>100</v>
      </c>
      <c r="I39" s="1790"/>
      <c r="J39" s="783">
        <f>SUMIF(116:116,I39,117:117)-SUMIF(116:116,C39,117:117)+100</f>
        <v>100</v>
      </c>
      <c r="K39" s="1804"/>
      <c r="L39" s="922"/>
      <c r="M39" s="906"/>
      <c r="N39" s="906"/>
      <c r="O39" s="906"/>
      <c r="P39" s="1743"/>
      <c r="Q39" s="872" t="str">
        <f t="shared" si="11"/>
        <v>市政基础设施</v>
      </c>
      <c r="R39" s="973" t="s">
        <v>1531</v>
      </c>
      <c r="S39" s="974">
        <f t="shared" si="12"/>
        <v>100</v>
      </c>
      <c r="T39" s="973" t="s">
        <v>1531</v>
      </c>
      <c r="U39" s="974">
        <f t="shared" si="13"/>
        <v>100</v>
      </c>
      <c r="V39" s="973" t="s">
        <v>1531</v>
      </c>
      <c r="W39" s="974">
        <f t="shared" si="14"/>
        <v>100</v>
      </c>
      <c r="X39" s="960"/>
      <c r="Y39" s="934"/>
      <c r="Z39" s="946" t="str">
        <f t="shared" si="18"/>
        <v>市政基础设施</v>
      </c>
      <c r="AA39" s="989">
        <f t="shared" si="15"/>
        <v>1</v>
      </c>
      <c r="AB39" s="989">
        <f t="shared" si="16"/>
        <v>1</v>
      </c>
      <c r="AC39" s="989">
        <f t="shared" si="17"/>
        <v>1</v>
      </c>
    </row>
    <row r="40" ht="15" spans="1:29">
      <c r="A40" s="824"/>
      <c r="B40" s="771" t="s">
        <v>1558</v>
      </c>
      <c r="C40" s="825"/>
      <c r="D40" s="783">
        <v>100</v>
      </c>
      <c r="E40" s="1790"/>
      <c r="F40" s="1570">
        <f>SUMIF(118:118,E40,119:119)-SUMIF(118:118,C40,119:119)+100</f>
        <v>100</v>
      </c>
      <c r="G40" s="825"/>
      <c r="H40" s="783">
        <f>SUMIF(118:118,G40,119:119)-SUMIF(118:118,C40,119:119)+100</f>
        <v>100</v>
      </c>
      <c r="I40" s="1790"/>
      <c r="J40" s="783">
        <f>SUMIF(118:118,I40,119:119)-SUMIF(118:118,C40,119:119)+100</f>
        <v>100</v>
      </c>
      <c r="K40" s="1804"/>
      <c r="L40" s="922"/>
      <c r="M40" s="906"/>
      <c r="N40" s="906"/>
      <c r="O40" s="906"/>
      <c r="P40" s="1743"/>
      <c r="Q40" s="872" t="str">
        <f t="shared" si="11"/>
        <v>房型</v>
      </c>
      <c r="R40" s="973" t="s">
        <v>1531</v>
      </c>
      <c r="S40" s="974">
        <f t="shared" si="12"/>
        <v>100</v>
      </c>
      <c r="T40" s="973" t="s">
        <v>1531</v>
      </c>
      <c r="U40" s="974">
        <f t="shared" si="13"/>
        <v>100</v>
      </c>
      <c r="V40" s="973" t="s">
        <v>1531</v>
      </c>
      <c r="W40" s="974">
        <f t="shared" si="14"/>
        <v>100</v>
      </c>
      <c r="X40" s="960"/>
      <c r="Y40" s="934"/>
      <c r="Z40" s="946" t="str">
        <f t="shared" si="18"/>
        <v>房型</v>
      </c>
      <c r="AA40" s="989">
        <f t="shared" si="15"/>
        <v>1</v>
      </c>
      <c r="AB40" s="989">
        <f t="shared" si="16"/>
        <v>1</v>
      </c>
      <c r="AC40" s="989">
        <f t="shared" si="17"/>
        <v>1</v>
      </c>
    </row>
    <row r="41" s="723" customFormat="1" ht="27.75" spans="1:29">
      <c r="A41" s="829"/>
      <c r="B41" s="771" t="s">
        <v>1559</v>
      </c>
      <c r="C41" s="1564"/>
      <c r="D41" s="773">
        <v>100</v>
      </c>
      <c r="E41" s="776"/>
      <c r="F41" s="1563">
        <f>SUMIF(120:120,E41,121:121)-SUMIF(120:120,C41,121:121)+100</f>
        <v>100</v>
      </c>
      <c r="G41" s="775"/>
      <c r="H41" s="773">
        <f>SUMIF(120:120,G41,121:121)-SUMIF(120:120,C41,121:121)+100</f>
        <v>100</v>
      </c>
      <c r="I41" s="813"/>
      <c r="J41" s="783">
        <f>SUMIF(120:120,I41,121:121)-SUMIF(120:120,C41,121:121)+100</f>
        <v>100</v>
      </c>
      <c r="K41" s="1805"/>
      <c r="L41" s="920"/>
      <c r="M41" s="932"/>
      <c r="N41" s="932"/>
      <c r="O41" s="932"/>
      <c r="P41" s="1743"/>
      <c r="Q41" s="1609" t="str">
        <f t="shared" si="11"/>
        <v>单套/主力户型建筑面积</v>
      </c>
      <c r="R41" s="975" t="s">
        <v>1531</v>
      </c>
      <c r="S41" s="976">
        <f t="shared" si="12"/>
        <v>100</v>
      </c>
      <c r="T41" s="975" t="s">
        <v>1531</v>
      </c>
      <c r="U41" s="976">
        <f t="shared" si="13"/>
        <v>100</v>
      </c>
      <c r="V41" s="975" t="s">
        <v>1531</v>
      </c>
      <c r="W41" s="976">
        <f t="shared" si="14"/>
        <v>100</v>
      </c>
      <c r="X41" s="977"/>
      <c r="Y41" s="934"/>
      <c r="Z41" s="990" t="str">
        <f t="shared" si="18"/>
        <v>单套/主力户型建筑面积</v>
      </c>
      <c r="AA41" s="989">
        <f t="shared" si="15"/>
        <v>1</v>
      </c>
      <c r="AB41" s="989">
        <f t="shared" si="16"/>
        <v>1</v>
      </c>
      <c r="AC41" s="989">
        <f t="shared" si="17"/>
        <v>1</v>
      </c>
    </row>
    <row r="42" ht="15" spans="1:29">
      <c r="A42" s="824"/>
      <c r="B42" s="771" t="s">
        <v>1560</v>
      </c>
      <c r="C42" s="825"/>
      <c r="D42" s="783">
        <v>100</v>
      </c>
      <c r="E42" s="1790"/>
      <c r="F42" s="1570">
        <f>SUMIF(122:122,E42,123:123)-SUMIF(122:122,C42,123:123)+100</f>
        <v>100</v>
      </c>
      <c r="G42" s="825"/>
      <c r="H42" s="783">
        <f>SUMIF(122:122,G42,123:123)-SUMIF(122:122,C42,123:123)+100</f>
        <v>100</v>
      </c>
      <c r="I42" s="1790"/>
      <c r="J42" s="783">
        <f>SUMIF(122:122,I42,123:123)-SUMIF(122:122,C42,123:123)+100</f>
        <v>100</v>
      </c>
      <c r="K42" s="1804"/>
      <c r="L42" s="922"/>
      <c r="M42" s="906"/>
      <c r="N42" s="906"/>
      <c r="O42" s="906"/>
      <c r="P42" s="1743"/>
      <c r="Q42" s="872" t="str">
        <f t="shared" si="11"/>
        <v>内部装修</v>
      </c>
      <c r="R42" s="973" t="s">
        <v>1531</v>
      </c>
      <c r="S42" s="974">
        <f t="shared" si="12"/>
        <v>100</v>
      </c>
      <c r="T42" s="973" t="s">
        <v>1531</v>
      </c>
      <c r="U42" s="974">
        <f t="shared" si="13"/>
        <v>100</v>
      </c>
      <c r="V42" s="973" t="s">
        <v>1531</v>
      </c>
      <c r="W42" s="974">
        <f t="shared" si="14"/>
        <v>100</v>
      </c>
      <c r="X42" s="960"/>
      <c r="Y42" s="934"/>
      <c r="Z42" s="946" t="str">
        <f t="shared" si="18"/>
        <v>内部装修</v>
      </c>
      <c r="AA42" s="989">
        <f t="shared" si="15"/>
        <v>1</v>
      </c>
      <c r="AB42" s="989">
        <f t="shared" si="16"/>
        <v>1</v>
      </c>
      <c r="AC42" s="989">
        <f t="shared" si="17"/>
        <v>1</v>
      </c>
    </row>
    <row r="43" ht="15" spans="1:29">
      <c r="A43" s="824"/>
      <c r="B43" s="771" t="s">
        <v>1561</v>
      </c>
      <c r="C43" s="825"/>
      <c r="D43" s="783">
        <v>100</v>
      </c>
      <c r="E43" s="1790"/>
      <c r="F43" s="1570">
        <f>SUMIF(124:124,E43,125:125)-SUMIF(124:124,C43,125:125)+100</f>
        <v>100</v>
      </c>
      <c r="G43" s="825"/>
      <c r="H43" s="783">
        <f>SUMIF(124:124,G43,125:125)-SUMIF(124:124,C43,125:125)+100</f>
        <v>100</v>
      </c>
      <c r="I43" s="1790"/>
      <c r="J43" s="783">
        <f>SUMIF(124:124,I43,125:125)-SUMIF(124:124,C43,125:125)+100</f>
        <v>100</v>
      </c>
      <c r="K43" s="1804"/>
      <c r="L43" s="922"/>
      <c r="M43" s="906"/>
      <c r="N43" s="906"/>
      <c r="O43" s="906"/>
      <c r="P43" s="1743"/>
      <c r="Q43" s="872" t="str">
        <f t="shared" si="11"/>
        <v>内部装修维护情况</v>
      </c>
      <c r="R43" s="973" t="s">
        <v>1531</v>
      </c>
      <c r="S43" s="974">
        <f t="shared" si="12"/>
        <v>100</v>
      </c>
      <c r="T43" s="973" t="s">
        <v>1531</v>
      </c>
      <c r="U43" s="974">
        <f t="shared" si="13"/>
        <v>100</v>
      </c>
      <c r="V43" s="973" t="s">
        <v>1531</v>
      </c>
      <c r="W43" s="974">
        <f t="shared" si="14"/>
        <v>100</v>
      </c>
      <c r="X43" s="960"/>
      <c r="Y43" s="934"/>
      <c r="Z43" s="946" t="str">
        <f t="shared" si="18"/>
        <v>内部装修维护情况</v>
      </c>
      <c r="AA43" s="989">
        <f t="shared" si="15"/>
        <v>1</v>
      </c>
      <c r="AB43" s="989">
        <f t="shared" si="16"/>
        <v>1</v>
      </c>
      <c r="AC43" s="989">
        <f t="shared" si="17"/>
        <v>1</v>
      </c>
    </row>
    <row r="44" s="721" customFormat="1" ht="15" spans="1:29">
      <c r="A44" s="826"/>
      <c r="B44" s="1520">
        <v>111</v>
      </c>
      <c r="C44" s="1564"/>
      <c r="D44" s="773">
        <v>100</v>
      </c>
      <c r="E44" s="1564"/>
      <c r="F44" s="1563">
        <f>SUMIF(126:126,E44,127:127)-SUMIF(126:126,C44,127:127)+100</f>
        <v>100</v>
      </c>
      <c r="G44" s="1564"/>
      <c r="H44" s="773">
        <f>SUMIF(126:126,G44,127:127)-SUMIF(126:126,C44,127:127)+100</f>
        <v>100</v>
      </c>
      <c r="I44" s="1564"/>
      <c r="J44" s="773">
        <f>SUMIF(126:126,I44,127:127)-SUMIF(126:126,C44,127:127)+100</f>
        <v>100</v>
      </c>
      <c r="K44" s="1805"/>
      <c r="L44" s="911"/>
      <c r="M44" s="912"/>
      <c r="N44" s="912"/>
      <c r="O44" s="912"/>
      <c r="P44" s="1743"/>
      <c r="Q44" s="972">
        <f t="shared" si="11"/>
        <v>111</v>
      </c>
      <c r="R44" s="968" t="s">
        <v>1531</v>
      </c>
      <c r="S44" s="969">
        <f t="shared" si="12"/>
        <v>100</v>
      </c>
      <c r="T44" s="968" t="s">
        <v>1531</v>
      </c>
      <c r="U44" s="969">
        <f t="shared" si="13"/>
        <v>100</v>
      </c>
      <c r="V44" s="968" t="s">
        <v>1531</v>
      </c>
      <c r="W44" s="969">
        <f t="shared" si="14"/>
        <v>100</v>
      </c>
      <c r="X44" s="970"/>
      <c r="Y44" s="934"/>
      <c r="Z44" s="988">
        <f t="shared" si="18"/>
        <v>111</v>
      </c>
      <c r="AA44" s="987">
        <f t="shared" si="15"/>
        <v>1</v>
      </c>
      <c r="AB44" s="987">
        <f t="shared" si="16"/>
        <v>1</v>
      </c>
      <c r="AC44" s="987">
        <f t="shared" si="17"/>
        <v>1</v>
      </c>
    </row>
    <row r="45" ht="15" spans="1:29">
      <c r="A45" s="824"/>
      <c r="B45" s="1520">
        <v>111</v>
      </c>
      <c r="C45" s="782"/>
      <c r="D45" s="783">
        <v>100</v>
      </c>
      <c r="E45" s="782"/>
      <c r="F45" s="1570">
        <f>SUMIF(128:128,E45,129:129)-SUMIF(128:128,C45,129:129)+100</f>
        <v>100</v>
      </c>
      <c r="G45" s="782"/>
      <c r="H45" s="783">
        <f>SUMIF(128:128,G45,129:129)-SUMIF(128:128,C45,129:129)+100</f>
        <v>100</v>
      </c>
      <c r="I45" s="782"/>
      <c r="J45" s="783">
        <f>SUMIF(128:128,I45,129:129)-SUMIF(128:128,C45,129:129)+100</f>
        <v>100</v>
      </c>
      <c r="K45" s="1805"/>
      <c r="L45" s="922"/>
      <c r="M45" s="906"/>
      <c r="N45" s="906"/>
      <c r="O45" s="906"/>
      <c r="P45" s="1743"/>
      <c r="Q45" s="872">
        <f t="shared" si="11"/>
        <v>111</v>
      </c>
      <c r="R45" s="973" t="s">
        <v>1531</v>
      </c>
      <c r="S45" s="974">
        <f t="shared" si="12"/>
        <v>100</v>
      </c>
      <c r="T45" s="973" t="s">
        <v>1531</v>
      </c>
      <c r="U45" s="974">
        <f t="shared" si="13"/>
        <v>100</v>
      </c>
      <c r="V45" s="973" t="s">
        <v>1531</v>
      </c>
      <c r="W45" s="974">
        <f t="shared" si="14"/>
        <v>100</v>
      </c>
      <c r="X45" s="960"/>
      <c r="Y45" s="934"/>
      <c r="Z45" s="946">
        <f t="shared" si="18"/>
        <v>111</v>
      </c>
      <c r="AA45" s="989">
        <f t="shared" si="15"/>
        <v>1</v>
      </c>
      <c r="AB45" s="989">
        <f t="shared" si="16"/>
        <v>1</v>
      </c>
      <c r="AC45" s="989">
        <f t="shared" si="17"/>
        <v>1</v>
      </c>
    </row>
    <row r="46" ht="15.75" spans="1:29">
      <c r="A46" s="1582"/>
      <c r="B46" s="785">
        <v>111</v>
      </c>
      <c r="C46" s="786"/>
      <c r="D46" s="787">
        <v>100</v>
      </c>
      <c r="E46" s="786"/>
      <c r="F46" s="1583">
        <f>SUMIF(130:130,E46,131:131)-SUMIF(130:130,C46,131:131)+100</f>
        <v>100</v>
      </c>
      <c r="G46" s="786"/>
      <c r="H46" s="787">
        <f>SUMIF(130:130,G46,131:131)-SUMIF(130:130,C46,131:131)+100</f>
        <v>100</v>
      </c>
      <c r="I46" s="786"/>
      <c r="J46" s="787">
        <f>SUMIF(130:130,I46,131:131)-SUMIF(130:130,C46,131:131)+100</f>
        <v>100</v>
      </c>
      <c r="K46" s="1805"/>
      <c r="L46" s="922"/>
      <c r="M46" s="906"/>
      <c r="N46" s="906"/>
      <c r="O46" s="906"/>
      <c r="P46" s="1744"/>
      <c r="Q46" s="872">
        <f t="shared" si="11"/>
        <v>111</v>
      </c>
      <c r="R46" s="973" t="s">
        <v>1531</v>
      </c>
      <c r="S46" s="974">
        <f t="shared" si="12"/>
        <v>100</v>
      </c>
      <c r="T46" s="973" t="s">
        <v>1531</v>
      </c>
      <c r="U46" s="974">
        <f t="shared" si="13"/>
        <v>100</v>
      </c>
      <c r="V46" s="973" t="s">
        <v>1531</v>
      </c>
      <c r="W46" s="974">
        <f t="shared" si="14"/>
        <v>100</v>
      </c>
      <c r="X46" s="960"/>
      <c r="Y46" s="1700"/>
      <c r="Z46" s="946">
        <f t="shared" si="18"/>
        <v>111</v>
      </c>
      <c r="AA46" s="989">
        <f t="shared" si="15"/>
        <v>1</v>
      </c>
      <c r="AB46" s="989">
        <f t="shared" si="16"/>
        <v>1</v>
      </c>
      <c r="AC46" s="989">
        <f t="shared" si="17"/>
        <v>1</v>
      </c>
    </row>
    <row r="47" ht="15" spans="1:29">
      <c r="A47" s="831" t="s">
        <v>1562</v>
      </c>
      <c r="B47" s="1584"/>
      <c r="C47" s="1585" t="s">
        <v>124</v>
      </c>
      <c r="D47" s="1586"/>
      <c r="E47" s="1587"/>
      <c r="F47" s="1588"/>
      <c r="G47" s="1589"/>
      <c r="H47" s="1590"/>
      <c r="I47" s="1587"/>
      <c r="J47" s="1590"/>
      <c r="K47" s="1809"/>
      <c r="L47" s="938"/>
      <c r="M47" s="848"/>
      <c r="N47" s="906"/>
      <c r="O47" s="848"/>
      <c r="P47" s="872" t="str">
        <f>A47</f>
        <v>成交单价（元/平方米）</v>
      </c>
      <c r="Q47" s="872"/>
      <c r="R47" s="989">
        <f>E47</f>
        <v>0</v>
      </c>
      <c r="S47" s="989"/>
      <c r="T47" s="989">
        <f>G47</f>
        <v>0</v>
      </c>
      <c r="U47" s="989"/>
      <c r="V47" s="989">
        <f>I47</f>
        <v>0</v>
      </c>
      <c r="W47" s="989"/>
      <c r="X47" s="894"/>
      <c r="Y47" s="991"/>
      <c r="Z47" s="894"/>
      <c r="AA47" s="894"/>
      <c r="AB47" s="894"/>
      <c r="AC47" s="894"/>
    </row>
    <row r="48" ht="15.75" spans="1:29">
      <c r="A48" s="839" t="s">
        <v>1563</v>
      </c>
      <c r="B48" s="1591"/>
      <c r="C48" s="1592" t="e">
        <f>R49</f>
        <v>#DIV/0!</v>
      </c>
      <c r="D48" s="842" t="s">
        <v>1564</v>
      </c>
      <c r="E48" s="1593" t="e">
        <f>R48</f>
        <v>#DIV/0!</v>
      </c>
      <c r="F48" s="843"/>
      <c r="G48" s="1592" t="e">
        <f>T48</f>
        <v>#DIV/0!</v>
      </c>
      <c r="H48" s="843"/>
      <c r="I48" s="1593" t="e">
        <f>V48</f>
        <v>#DIV/0!</v>
      </c>
      <c r="J48" s="843"/>
      <c r="K48" s="1810">
        <f>F48+H48+J48</f>
        <v>0</v>
      </c>
      <c r="L48" s="938"/>
      <c r="M48" s="848"/>
      <c r="N48" s="848"/>
      <c r="O48" s="848"/>
      <c r="P48" s="872" t="str">
        <f>A48</f>
        <v>比较价值（元/平方米）</v>
      </c>
      <c r="Q48" s="872"/>
      <c r="R48" s="989" t="e">
        <f>IF(F1="售价",ROUND(PRODUCT(R47,AA7:AA46),0),ROUND(PRODUCT(R47,AA7:AA46),1))</f>
        <v>#DIV/0!</v>
      </c>
      <c r="S48" s="989"/>
      <c r="T48" s="989" t="e">
        <f>IF(F1="售价",ROUND(PRODUCT(T47,AB7:AB46),0),ROUND(PRODUCT(T47,AB7:AB46),1))</f>
        <v>#DIV/0!</v>
      </c>
      <c r="U48" s="989"/>
      <c r="V48" s="989" t="e">
        <f>IF(F1="售价",ROUND(PRODUCT(V47,AC7:AC46),0),ROUND(PRODUCT(V47,AC7:AC46),1))</f>
        <v>#DIV/0!</v>
      </c>
      <c r="W48" s="989"/>
      <c r="X48" s="894"/>
      <c r="Y48" s="894"/>
      <c r="Z48" s="894"/>
      <c r="AA48" s="894"/>
      <c r="AB48" s="894"/>
      <c r="AC48" s="894"/>
    </row>
    <row r="49" ht="15.75" spans="1:29">
      <c r="A49" s="845" t="s">
        <v>1565</v>
      </c>
      <c r="B49" s="846"/>
      <c r="C49" s="1793" t="e">
        <f>R49</f>
        <v>#DIV/0!</v>
      </c>
      <c r="D49" s="1594"/>
      <c r="E49" s="1594"/>
      <c r="F49" s="1594"/>
      <c r="G49" s="1594"/>
      <c r="H49" s="1594"/>
      <c r="I49" s="1594"/>
      <c r="J49" s="1594"/>
      <c r="K49" s="1811"/>
      <c r="L49" s="938"/>
      <c r="M49" s="848"/>
      <c r="N49" s="848"/>
      <c r="O49" s="848"/>
      <c r="P49" s="941" t="str">
        <f>A49</f>
        <v>估价对象XX用房的比较价值（楼面单价，元/平方米）</v>
      </c>
      <c r="Q49" s="979"/>
      <c r="R49" s="1716" t="e">
        <f>IF(F1="售价",ROUND(IF(D48="简单平均",AVERAGE(R48:V48),R48*F48+T48*H48+V48*J48),0),ROUND(IF(D48="简单平均",AVERAGE(R48:V48),R48*F48+T48*H48+V48*J48),1))</f>
        <v>#DIV/0!</v>
      </c>
      <c r="S49" s="1716"/>
      <c r="T49" s="1716"/>
      <c r="U49" s="1716"/>
      <c r="V49" s="1716"/>
      <c r="W49" s="1716"/>
      <c r="X49" s="894"/>
      <c r="Y49" s="894"/>
      <c r="Z49" s="894"/>
      <c r="AA49" s="894"/>
      <c r="AB49" s="894"/>
      <c r="AC49" s="894"/>
    </row>
    <row r="50" spans="1:15">
      <c r="A50" s="848"/>
      <c r="B50" s="848"/>
      <c r="C50" s="848"/>
      <c r="D50" s="848"/>
      <c r="E50" s="848"/>
      <c r="F50" s="848"/>
      <c r="G50" s="849"/>
      <c r="H50" s="848"/>
      <c r="I50" s="848"/>
      <c r="J50" s="848"/>
      <c r="K50" s="942"/>
      <c r="L50" s="943"/>
      <c r="M50" s="848"/>
      <c r="N50" s="848"/>
      <c r="O50" s="848"/>
    </row>
    <row r="51" spans="1:15">
      <c r="A51" s="848"/>
      <c r="B51" s="848"/>
      <c r="C51" s="848"/>
      <c r="D51" s="848"/>
      <c r="E51" s="848"/>
      <c r="F51" s="848"/>
      <c r="G51" s="848"/>
      <c r="H51" s="848"/>
      <c r="I51" s="848"/>
      <c r="J51" s="848"/>
      <c r="K51" s="942"/>
      <c r="L51" s="943"/>
      <c r="M51" s="848"/>
      <c r="N51" s="848"/>
      <c r="O51" s="848"/>
    </row>
    <row r="52" ht="13.5" customHeight="1" spans="1:15">
      <c r="A52" s="848"/>
      <c r="B52" s="848"/>
      <c r="C52" s="850" t="s">
        <v>1566</v>
      </c>
      <c r="D52" s="851"/>
      <c r="E52" s="852" t="e">
        <f>IF(E47&lt;E48,E48/E47-1,E47/E48-1)</f>
        <v>#DIV/0!</v>
      </c>
      <c r="F52" s="853" t="e">
        <f>IF(OR(E52&gt;=0.3,E52&lt;=-0.3),"超过30%","")</f>
        <v>#DIV/0!</v>
      </c>
      <c r="G52" s="852" t="e">
        <f>IF(G47&lt;G48,G48/G47-1,G47/G48-1)</f>
        <v>#DIV/0!</v>
      </c>
      <c r="H52" s="853" t="e">
        <f>IF(OR(G52&gt;=0.3,G52&lt;=-0.3),"超过30%","")</f>
        <v>#DIV/0!</v>
      </c>
      <c r="I52" s="852" t="e">
        <f>IF(I47&lt;I48,I48/I47-1,I47/I48-1)</f>
        <v>#DIV/0!</v>
      </c>
      <c r="J52" s="853" t="e">
        <f>IF(OR(I52&gt;=0.3,I52&lt;=-0.3),"超过30%","")</f>
        <v>#DIV/0!</v>
      </c>
      <c r="K52" s="942"/>
      <c r="L52" s="943"/>
      <c r="M52" s="848"/>
      <c r="N52" s="848"/>
      <c r="O52" s="848"/>
    </row>
    <row r="53" ht="13.5" customHeight="1" spans="1:15">
      <c r="A53" s="848"/>
      <c r="B53" s="848"/>
      <c r="C53" s="850" t="s">
        <v>1567</v>
      </c>
      <c r="D53" s="854"/>
      <c r="E53" s="852" t="e">
        <f>IF(E48&lt;G48,G48/E48-1,E48/G48-1)</f>
        <v>#DIV/0!</v>
      </c>
      <c r="F53" s="853" t="e">
        <f>IF(OR(E53&gt;=0.2,E53&lt;=-0.2),"超过20%","")</f>
        <v>#DIV/0!</v>
      </c>
      <c r="G53" s="852" t="e">
        <f>IF(G48&lt;I48,I48/G48-1,G48/I48-1)</f>
        <v>#DIV/0!</v>
      </c>
      <c r="H53" s="853" t="e">
        <f>IF(OR(G53&gt;=0.2,G53&lt;=-0.2),"超过20%","")</f>
        <v>#DIV/0!</v>
      </c>
      <c r="I53" s="852" t="e">
        <f>IF(I48&lt;E48,E48/I48-1,I48/E48-1)</f>
        <v>#DIV/0!</v>
      </c>
      <c r="J53" s="853" t="e">
        <f>IF(OR(I53&gt;=0.2,I53&lt;=-0.2),"超过20%","")</f>
        <v>#DIV/0!</v>
      </c>
      <c r="K53" s="942"/>
      <c r="L53" s="943"/>
      <c r="M53" s="848"/>
      <c r="N53" s="848"/>
      <c r="O53" s="848"/>
    </row>
    <row r="54" s="724" customFormat="1" ht="13.5" customHeight="1" spans="1:16">
      <c r="A54" s="855"/>
      <c r="B54" s="855"/>
      <c r="C54" s="850" t="s">
        <v>1568</v>
      </c>
      <c r="D54" s="854"/>
      <c r="E54" s="852" t="e">
        <f>IF(E47&lt;G47,G47/E47-1,E47/G47-1)</f>
        <v>#DIV/0!</v>
      </c>
      <c r="F54" s="853" t="e">
        <f>IF(OR(E54&gt;=0.3,E54&lt;=-0.3),"超过30%","")</f>
        <v>#DIV/0!</v>
      </c>
      <c r="G54" s="852" t="e">
        <f>IF(G47&lt;I47,I47/G47-1,G47/I47-1)</f>
        <v>#DIV/0!</v>
      </c>
      <c r="H54" s="853" t="e">
        <f>IF(OR(G54&gt;=0.3,G54&lt;=-0.3),"超过30%","")</f>
        <v>#DIV/0!</v>
      </c>
      <c r="I54" s="852" t="e">
        <f>IF(I47&lt;E47,E47/I47-1,I47/E47-1)</f>
        <v>#DIV/0!</v>
      </c>
      <c r="J54" s="853" t="e">
        <f>IF(OR(I54&gt;=0.3,I54&lt;=-0.3),"超过30%","")</f>
        <v>#DIV/0!</v>
      </c>
      <c r="K54" s="944"/>
      <c r="L54" s="945"/>
      <c r="M54" s="855"/>
      <c r="N54" s="855"/>
      <c r="O54" s="855"/>
      <c r="P54" s="1812"/>
    </row>
    <row r="55" s="724" customFormat="1" spans="1:16">
      <c r="A55" s="855"/>
      <c r="B55" s="856"/>
      <c r="C55" s="1595"/>
      <c r="D55" s="855"/>
      <c r="E55" s="855"/>
      <c r="F55" s="855"/>
      <c r="G55" s="855"/>
      <c r="H55" s="855"/>
      <c r="I55" s="855"/>
      <c r="J55" s="855"/>
      <c r="K55" s="944"/>
      <c r="L55" s="945"/>
      <c r="M55" s="855"/>
      <c r="N55" s="855"/>
      <c r="O55" s="855"/>
      <c r="P55" s="1812"/>
    </row>
    <row r="56" spans="1:15">
      <c r="A56" s="848"/>
      <c r="B56" s="856"/>
      <c r="C56" s="1595"/>
      <c r="D56" s="848"/>
      <c r="E56" s="848"/>
      <c r="F56" s="848"/>
      <c r="G56" s="848"/>
      <c r="H56" s="848"/>
      <c r="I56" s="848"/>
      <c r="J56" s="848"/>
      <c r="K56" s="942"/>
      <c r="L56" s="943"/>
      <c r="M56" s="848"/>
      <c r="N56" s="848"/>
      <c r="O56" s="848"/>
    </row>
    <row r="57" ht="21" spans="1:17">
      <c r="A57" s="893" t="s">
        <v>1569</v>
      </c>
      <c r="B57" s="894"/>
      <c r="C57" s="895"/>
      <c r="D57" s="895"/>
      <c r="E57" s="895"/>
      <c r="F57" s="896"/>
      <c r="G57" s="896"/>
      <c r="H57" s="895"/>
      <c r="I57" s="895"/>
      <c r="J57" s="895"/>
      <c r="K57" s="1538"/>
      <c r="L57" s="1539"/>
      <c r="M57" s="955"/>
      <c r="N57" s="955"/>
      <c r="O57" s="955"/>
      <c r="P57" s="1813"/>
      <c r="Q57" s="1706"/>
    </row>
    <row r="58" s="726" customFormat="1" ht="15" spans="1:16">
      <c r="A58" s="1596" t="s">
        <v>1529</v>
      </c>
      <c r="B58" s="1597"/>
      <c r="C58" s="1794" t="str">
        <f>YEAR(C7)&amp;"-"&amp;MONTH(C7)</f>
        <v>2024-8</v>
      </c>
      <c r="D58" s="1599">
        <f>EDATE(C58,-1)</f>
        <v>45474</v>
      </c>
      <c r="E58" s="1599">
        <f>EDATE(D58,-1)</f>
        <v>45444</v>
      </c>
      <c r="F58" s="1599">
        <f t="shared" ref="F58:O58" si="19">EDATE(E58,-1)</f>
        <v>45413</v>
      </c>
      <c r="G58" s="1599">
        <f t="shared" si="19"/>
        <v>45383</v>
      </c>
      <c r="H58" s="1599">
        <f t="shared" si="19"/>
        <v>45352</v>
      </c>
      <c r="I58" s="1599">
        <f t="shared" si="19"/>
        <v>45323</v>
      </c>
      <c r="J58" s="1599">
        <f t="shared" si="19"/>
        <v>45292</v>
      </c>
      <c r="K58" s="1599">
        <f t="shared" si="19"/>
        <v>45261</v>
      </c>
      <c r="L58" s="1599">
        <f t="shared" si="19"/>
        <v>45231</v>
      </c>
      <c r="M58" s="1599">
        <f t="shared" si="19"/>
        <v>45200</v>
      </c>
      <c r="N58" s="1599">
        <f t="shared" si="19"/>
        <v>45170</v>
      </c>
      <c r="O58" s="1599">
        <f t="shared" si="19"/>
        <v>45139</v>
      </c>
      <c r="P58" s="1814"/>
    </row>
    <row r="59" s="721" customFormat="1" ht="15" spans="1:16">
      <c r="A59" s="1600"/>
      <c r="B59" s="1795"/>
      <c r="C59" s="1601">
        <v>100</v>
      </c>
      <c r="D59" s="1735"/>
      <c r="E59" s="1008"/>
      <c r="F59" s="1008"/>
      <c r="G59" s="1008"/>
      <c r="H59" s="1008"/>
      <c r="I59" s="1008"/>
      <c r="J59" s="1008"/>
      <c r="K59" s="1008"/>
      <c r="L59" s="1008"/>
      <c r="M59" s="1608"/>
      <c r="N59" s="1008"/>
      <c r="O59" s="1608"/>
      <c r="P59" s="1815"/>
    </row>
    <row r="60" s="721" customFormat="1" ht="15.75" spans="1:17">
      <c r="A60" s="999" t="s">
        <v>1570</v>
      </c>
      <c r="B60" s="1000"/>
      <c r="C60" s="1001"/>
      <c r="D60" s="1002"/>
      <c r="E60" s="1002"/>
      <c r="F60" s="1002"/>
      <c r="G60" s="1002"/>
      <c r="H60" s="1002"/>
      <c r="I60" s="1002"/>
      <c r="J60" s="1002"/>
      <c r="K60" s="1002"/>
      <c r="L60" s="1002"/>
      <c r="M60" s="1050"/>
      <c r="N60" s="1002"/>
      <c r="O60" s="1050"/>
      <c r="P60" s="1815"/>
      <c r="Q60" s="1706"/>
    </row>
    <row r="61" s="721" customFormat="1" ht="15" spans="1:17">
      <c r="A61" s="1003" t="s">
        <v>1532</v>
      </c>
      <c r="B61" s="1004"/>
      <c r="C61" s="1005" t="s">
        <v>1571</v>
      </c>
      <c r="D61" s="1006"/>
      <c r="E61" s="1006"/>
      <c r="F61" s="1006"/>
      <c r="G61" s="1006"/>
      <c r="H61" s="1006"/>
      <c r="I61" s="1006"/>
      <c r="J61" s="1006"/>
      <c r="K61" s="1006"/>
      <c r="L61" s="1052"/>
      <c r="M61" s="1053"/>
      <c r="N61" s="1709"/>
      <c r="O61" s="1709"/>
      <c r="P61" s="1816"/>
      <c r="Q61" s="1706"/>
    </row>
    <row r="62" s="721" customFormat="1" ht="15.75" spans="1:17">
      <c r="A62" s="1003"/>
      <c r="B62" s="1004"/>
      <c r="C62" s="1735">
        <v>100</v>
      </c>
      <c r="D62" s="1008"/>
      <c r="E62" s="1008"/>
      <c r="F62" s="1008"/>
      <c r="G62" s="1008"/>
      <c r="H62" s="1008"/>
      <c r="I62" s="1008"/>
      <c r="J62" s="1008"/>
      <c r="K62" s="1008"/>
      <c r="L62" s="1008"/>
      <c r="M62" s="1056"/>
      <c r="N62" s="1709"/>
      <c r="O62" s="1709"/>
      <c r="P62" s="1815"/>
      <c r="Q62" s="1706"/>
    </row>
    <row r="63" spans="1:17">
      <c r="A63" s="1009" t="s">
        <v>1572</v>
      </c>
      <c r="B63" s="1010" t="s">
        <v>1535</v>
      </c>
      <c r="C63" s="1032">
        <f>C9</f>
        <v>0</v>
      </c>
      <c r="D63" s="935"/>
      <c r="E63" s="935"/>
      <c r="F63" s="935"/>
      <c r="G63" s="935"/>
      <c r="H63" s="935"/>
      <c r="I63" s="935"/>
      <c r="J63" s="935"/>
      <c r="K63" s="1057"/>
      <c r="L63" s="1058"/>
      <c r="M63" s="1059"/>
      <c r="N63" s="1711"/>
      <c r="O63" s="1711"/>
      <c r="P63" s="1817"/>
      <c r="Q63" s="1706"/>
    </row>
    <row r="64" ht="15.75" spans="1:17">
      <c r="A64" s="1011"/>
      <c r="B64" s="1012"/>
      <c r="C64" s="1013">
        <v>100</v>
      </c>
      <c r="D64" s="1013"/>
      <c r="E64" s="1013"/>
      <c r="F64" s="1013"/>
      <c r="G64" s="1013"/>
      <c r="H64" s="1013"/>
      <c r="I64" s="1013"/>
      <c r="J64" s="1013"/>
      <c r="K64" s="1013"/>
      <c r="L64" s="1013"/>
      <c r="M64" s="1062"/>
      <c r="N64" s="1713"/>
      <c r="O64" s="1713"/>
      <c r="P64" s="1817"/>
      <c r="Q64" s="1706"/>
    </row>
    <row r="65" ht="27.75" spans="1:17">
      <c r="A65" s="1011"/>
      <c r="B65" s="1014" t="s">
        <v>1538</v>
      </c>
      <c r="C65" s="1039"/>
      <c r="D65" s="1039"/>
      <c r="E65" s="1039"/>
      <c r="F65" s="1039"/>
      <c r="G65" s="1039"/>
      <c r="H65" s="1039"/>
      <c r="I65" s="1039"/>
      <c r="J65" s="1039"/>
      <c r="K65" s="1039"/>
      <c r="L65" s="1039"/>
      <c r="M65" s="1039"/>
      <c r="N65" s="1713"/>
      <c r="O65" s="1713"/>
      <c r="P65" s="1817"/>
      <c r="Q65" s="1706"/>
    </row>
    <row r="66" ht="15.75" spans="1:17">
      <c r="A66" s="1011"/>
      <c r="B66" s="1016"/>
      <c r="C66" s="1013"/>
      <c r="D66" s="1013"/>
      <c r="E66" s="1013"/>
      <c r="F66" s="1013"/>
      <c r="G66" s="1013"/>
      <c r="H66" s="1013"/>
      <c r="I66" s="1013"/>
      <c r="J66" s="1013"/>
      <c r="K66" s="1013"/>
      <c r="L66" s="1013"/>
      <c r="M66" s="1062"/>
      <c r="N66" s="1713"/>
      <c r="O66" s="1713"/>
      <c r="P66" s="1817"/>
      <c r="Q66" s="1706"/>
    </row>
    <row r="67" ht="15.75" spans="1:17">
      <c r="A67" s="1011"/>
      <c r="B67" s="1018" t="s">
        <v>1539</v>
      </c>
      <c r="C67" s="1019" t="str">
        <f>C68&amp;"（含）"&amp;"-"&amp;D68</f>
        <v>（含）-</v>
      </c>
      <c r="D67" s="1019" t="str">
        <f t="shared" ref="D67:L67" si="20">D68&amp;"（含）"&amp;"-"&amp;E68</f>
        <v>（含）-</v>
      </c>
      <c r="E67" s="1019" t="str">
        <f t="shared" si="20"/>
        <v>（含）-</v>
      </c>
      <c r="F67" s="1019" t="str">
        <f t="shared" si="20"/>
        <v>（含）-</v>
      </c>
      <c r="G67" s="1019" t="str">
        <f t="shared" si="20"/>
        <v>（含）-</v>
      </c>
      <c r="H67" s="1019" t="str">
        <f t="shared" si="20"/>
        <v>（含）-</v>
      </c>
      <c r="I67" s="1019" t="str">
        <f t="shared" si="20"/>
        <v>（含）-</v>
      </c>
      <c r="J67" s="1019" t="str">
        <f t="shared" si="20"/>
        <v>（含）-</v>
      </c>
      <c r="K67" s="1019" t="str">
        <f t="shared" si="20"/>
        <v>（含）-</v>
      </c>
      <c r="L67" s="1019" t="str">
        <f t="shared" si="20"/>
        <v>（含）-</v>
      </c>
      <c r="M67" s="795" t="str">
        <f>M68&amp;"（含）"&amp;"-"&amp;P68</f>
        <v>（含）-</v>
      </c>
      <c r="N67" s="1713"/>
      <c r="O67" s="1713"/>
      <c r="P67" s="1817"/>
      <c r="Q67" s="1706"/>
    </row>
    <row r="68" ht="15" spans="1:17">
      <c r="A68" s="1011"/>
      <c r="B68" s="1020"/>
      <c r="C68" s="780"/>
      <c r="D68" s="780"/>
      <c r="E68" s="780"/>
      <c r="F68" s="780"/>
      <c r="G68" s="780"/>
      <c r="H68" s="780"/>
      <c r="I68" s="780"/>
      <c r="J68" s="780"/>
      <c r="K68" s="1068"/>
      <c r="L68" s="1069"/>
      <c r="M68" s="1070"/>
      <c r="N68" s="1711"/>
      <c r="O68" s="1711"/>
      <c r="P68" s="1817"/>
      <c r="Q68" s="1706"/>
    </row>
    <row r="69" ht="15.75" spans="1:17">
      <c r="A69" s="1011"/>
      <c r="B69" s="1012"/>
      <c r="C69" s="1017">
        <v>100</v>
      </c>
      <c r="D69" s="1017">
        <f t="shared" ref="D69:M69" si="21">C69-$K11</f>
        <v>100</v>
      </c>
      <c r="E69" s="1017">
        <f t="shared" si="21"/>
        <v>100</v>
      </c>
      <c r="F69" s="1017">
        <f t="shared" si="21"/>
        <v>100</v>
      </c>
      <c r="G69" s="1017">
        <f t="shared" si="21"/>
        <v>100</v>
      </c>
      <c r="H69" s="1017">
        <f t="shared" si="21"/>
        <v>100</v>
      </c>
      <c r="I69" s="1017">
        <f t="shared" si="21"/>
        <v>100</v>
      </c>
      <c r="J69" s="1017">
        <f t="shared" si="21"/>
        <v>100</v>
      </c>
      <c r="K69" s="1017">
        <f t="shared" si="21"/>
        <v>100</v>
      </c>
      <c r="L69" s="1017">
        <f t="shared" si="21"/>
        <v>100</v>
      </c>
      <c r="M69" s="1067">
        <f t="shared" si="21"/>
        <v>100</v>
      </c>
      <c r="N69" s="1713"/>
      <c r="O69" s="1713"/>
      <c r="P69" s="1817"/>
      <c r="Q69" s="1706"/>
    </row>
    <row r="70" s="723" customFormat="1" ht="15.75" spans="1:17">
      <c r="A70" s="1021"/>
      <c r="B70" s="1014">
        <f>B12</f>
        <v>111</v>
      </c>
      <c r="C70" s="1022"/>
      <c r="D70" s="1022"/>
      <c r="E70" s="1022"/>
      <c r="F70" s="1022"/>
      <c r="G70" s="1022"/>
      <c r="H70" s="1023"/>
      <c r="I70" s="1023"/>
      <c r="J70" s="1023"/>
      <c r="K70" s="1023"/>
      <c r="L70" s="1071"/>
      <c r="M70" s="1072"/>
      <c r="N70" s="1714"/>
      <c r="O70" s="1714"/>
      <c r="P70" s="1821"/>
      <c r="Q70" s="1717"/>
    </row>
    <row r="71" s="723" customFormat="1" ht="15.75" spans="1:17">
      <c r="A71" s="1021"/>
      <c r="B71" s="1016"/>
      <c r="C71" s="1024"/>
      <c r="D71" s="1013"/>
      <c r="E71" s="1013"/>
      <c r="F71" s="1013"/>
      <c r="G71" s="1013"/>
      <c r="H71" s="1013"/>
      <c r="I71" s="1013"/>
      <c r="J71" s="1013"/>
      <c r="K71" s="1013"/>
      <c r="L71" s="1013"/>
      <c r="M71" s="1062"/>
      <c r="N71" s="1713"/>
      <c r="O71" s="1713"/>
      <c r="P71" s="1821"/>
      <c r="Q71" s="1717"/>
    </row>
    <row r="72" s="723" customFormat="1" ht="15.75" spans="1:17">
      <c r="A72" s="1021"/>
      <c r="B72" s="1014">
        <f>B13</f>
        <v>111</v>
      </c>
      <c r="C72" s="1022"/>
      <c r="D72" s="1022"/>
      <c r="E72" s="1022"/>
      <c r="F72" s="1022"/>
      <c r="G72" s="1022"/>
      <c r="H72" s="1023"/>
      <c r="I72" s="1023"/>
      <c r="J72" s="1023"/>
      <c r="K72" s="1023"/>
      <c r="L72" s="1071"/>
      <c r="M72" s="1072"/>
      <c r="N72" s="1714"/>
      <c r="O72" s="1714"/>
      <c r="P72" s="1822"/>
      <c r="Q72" s="1723"/>
    </row>
    <row r="73" s="723" customFormat="1" ht="15.75" spans="1:17">
      <c r="A73" s="1021"/>
      <c r="B73" s="1016"/>
      <c r="C73" s="1024"/>
      <c r="D73" s="1024"/>
      <c r="E73" s="1024"/>
      <c r="F73" s="1024"/>
      <c r="G73" s="1024"/>
      <c r="H73" s="1025"/>
      <c r="I73" s="1025"/>
      <c r="J73" s="1025"/>
      <c r="K73" s="1025"/>
      <c r="L73" s="1025"/>
      <c r="M73" s="1075"/>
      <c r="N73" s="1714"/>
      <c r="O73" s="1714"/>
      <c r="P73" s="1821"/>
      <c r="Q73" s="1717"/>
    </row>
    <row r="74" s="723" customFormat="1" ht="15.75" spans="1:17">
      <c r="A74" s="1021"/>
      <c r="B74" s="1018">
        <f>B14</f>
        <v>111</v>
      </c>
      <c r="C74" s="1022"/>
      <c r="D74" s="1022"/>
      <c r="E74" s="1022"/>
      <c r="F74" s="1022"/>
      <c r="G74" s="1006"/>
      <c r="H74" s="1026"/>
      <c r="I74" s="1026"/>
      <c r="J74" s="1026"/>
      <c r="K74" s="1026"/>
      <c r="L74" s="1076"/>
      <c r="M74" s="1077"/>
      <c r="N74" s="1714"/>
      <c r="O74" s="1714"/>
      <c r="P74" s="1823"/>
      <c r="Q74" s="1717"/>
    </row>
    <row r="75" s="723" customFormat="1" ht="15.75" spans="1:17">
      <c r="A75" s="1027"/>
      <c r="B75" s="1028"/>
      <c r="C75" s="1029"/>
      <c r="D75" s="1029"/>
      <c r="E75" s="1029"/>
      <c r="F75" s="1029"/>
      <c r="G75" s="1029"/>
      <c r="H75" s="1030"/>
      <c r="I75" s="1030"/>
      <c r="J75" s="1030"/>
      <c r="K75" s="1030"/>
      <c r="L75" s="1030"/>
      <c r="M75" s="1079"/>
      <c r="N75" s="1714"/>
      <c r="O75" s="1714"/>
      <c r="P75" s="1821"/>
      <c r="Q75" s="1717"/>
    </row>
    <row r="76" spans="1:17">
      <c r="A76" s="1009" t="s">
        <v>1540</v>
      </c>
      <c r="B76" s="1010" t="s">
        <v>1541</v>
      </c>
      <c r="C76" s="1031" t="s">
        <v>1573</v>
      </c>
      <c r="D76" s="1031" t="s">
        <v>1574</v>
      </c>
      <c r="E76" s="1031" t="s">
        <v>1575</v>
      </c>
      <c r="F76" s="1031" t="s">
        <v>1576</v>
      </c>
      <c r="G76" s="1031" t="s">
        <v>1577</v>
      </c>
      <c r="H76" s="1032"/>
      <c r="I76" s="1032"/>
      <c r="J76" s="1032"/>
      <c r="K76" s="1080"/>
      <c r="L76" s="1081"/>
      <c r="M76" s="1082"/>
      <c r="N76" s="1711"/>
      <c r="O76" s="1711"/>
      <c r="P76" s="1824"/>
      <c r="Q76" s="1706"/>
    </row>
    <row r="77" ht="15.75" spans="1:17">
      <c r="A77" s="1011"/>
      <c r="B77" s="1016"/>
      <c r="C77" s="1017">
        <v>100</v>
      </c>
      <c r="D77" s="1017">
        <f>C77-$K15</f>
        <v>100</v>
      </c>
      <c r="E77" s="1017">
        <f>D77-$K15</f>
        <v>100</v>
      </c>
      <c r="F77" s="1017">
        <f>E77-$K15</f>
        <v>100</v>
      </c>
      <c r="G77" s="1017">
        <f>F77-$K15</f>
        <v>100</v>
      </c>
      <c r="H77" s="1017"/>
      <c r="I77" s="1017"/>
      <c r="J77" s="1017"/>
      <c r="K77" s="1017"/>
      <c r="L77" s="1017"/>
      <c r="M77" s="1067"/>
      <c r="N77" s="1713"/>
      <c r="O77" s="1713"/>
      <c r="P77" s="1817"/>
      <c r="Q77" s="1706"/>
    </row>
    <row r="78" ht="15.75" spans="1:17">
      <c r="A78" s="1011"/>
      <c r="B78" s="1014" t="s">
        <v>1543</v>
      </c>
      <c r="C78" s="1033" t="s">
        <v>1573</v>
      </c>
      <c r="D78" s="1033" t="s">
        <v>1574</v>
      </c>
      <c r="E78" s="1033" t="s">
        <v>1575</v>
      </c>
      <c r="F78" s="1033" t="s">
        <v>1576</v>
      </c>
      <c r="G78" s="1033" t="s">
        <v>1577</v>
      </c>
      <c r="H78" s="1015"/>
      <c r="I78" s="1015"/>
      <c r="J78" s="1015"/>
      <c r="K78" s="1064"/>
      <c r="L78" s="1065"/>
      <c r="M78" s="1066"/>
      <c r="N78" s="1711"/>
      <c r="O78" s="1711"/>
      <c r="P78" s="1817"/>
      <c r="Q78" s="1706"/>
    </row>
    <row r="79" ht="15.75" spans="1:17">
      <c r="A79" s="1011"/>
      <c r="B79" s="1016"/>
      <c r="C79" s="1017">
        <v>100</v>
      </c>
      <c r="D79" s="1017">
        <f>C79-$K17</f>
        <v>100</v>
      </c>
      <c r="E79" s="1017">
        <f>D79-$K17</f>
        <v>100</v>
      </c>
      <c r="F79" s="1017">
        <f>E79-$K17</f>
        <v>100</v>
      </c>
      <c r="G79" s="1017">
        <f>F79-$K17</f>
        <v>100</v>
      </c>
      <c r="H79" s="1017"/>
      <c r="I79" s="1017"/>
      <c r="J79" s="1017"/>
      <c r="K79" s="1017"/>
      <c r="L79" s="1017"/>
      <c r="M79" s="1067"/>
      <c r="N79" s="1713"/>
      <c r="O79" s="1713"/>
      <c r="P79" s="1817"/>
      <c r="Q79" s="1706"/>
    </row>
    <row r="80" ht="15.75" spans="1:17">
      <c r="A80" s="1011"/>
      <c r="B80" s="1014" t="s">
        <v>1544</v>
      </c>
      <c r="C80" s="1033" t="s">
        <v>1573</v>
      </c>
      <c r="D80" s="1033" t="s">
        <v>1574</v>
      </c>
      <c r="E80" s="1033" t="s">
        <v>1575</v>
      </c>
      <c r="F80" s="1033" t="s">
        <v>1576</v>
      </c>
      <c r="G80" s="1033" t="s">
        <v>1577</v>
      </c>
      <c r="H80" s="1015"/>
      <c r="I80" s="1015"/>
      <c r="J80" s="1015"/>
      <c r="K80" s="1064"/>
      <c r="L80" s="1065"/>
      <c r="M80" s="1066"/>
      <c r="N80" s="1711"/>
      <c r="O80" s="1711"/>
      <c r="P80" s="1817"/>
      <c r="Q80" s="1706"/>
    </row>
    <row r="81" ht="15.75" spans="1:17">
      <c r="A81" s="1011"/>
      <c r="B81" s="1016"/>
      <c r="C81" s="1017">
        <v>100</v>
      </c>
      <c r="D81" s="1017">
        <f>C81-$K19</f>
        <v>100</v>
      </c>
      <c r="E81" s="1017">
        <f>D81-$K19</f>
        <v>100</v>
      </c>
      <c r="F81" s="1017">
        <f>E81-$K19</f>
        <v>100</v>
      </c>
      <c r="G81" s="1017">
        <f>F81-$K19</f>
        <v>100</v>
      </c>
      <c r="H81" s="1017"/>
      <c r="I81" s="1017"/>
      <c r="J81" s="1017"/>
      <c r="K81" s="1017"/>
      <c r="L81" s="1017"/>
      <c r="M81" s="1067"/>
      <c r="N81" s="1713"/>
      <c r="O81" s="1713"/>
      <c r="P81" s="1817"/>
      <c r="Q81" s="1706"/>
    </row>
    <row r="82" ht="15.75" spans="1:17">
      <c r="A82" s="1011"/>
      <c r="B82" s="1018" t="s">
        <v>1545</v>
      </c>
      <c r="C82" s="1015" t="s">
        <v>1578</v>
      </c>
      <c r="D82" s="1015" t="s">
        <v>1579</v>
      </c>
      <c r="E82" s="1015" t="s">
        <v>1580</v>
      </c>
      <c r="F82" s="1015" t="s">
        <v>1581</v>
      </c>
      <c r="G82" s="1015" t="s">
        <v>1582</v>
      </c>
      <c r="H82" s="1015"/>
      <c r="I82" s="1015"/>
      <c r="J82" s="1015"/>
      <c r="K82" s="1015"/>
      <c r="L82" s="1015"/>
      <c r="M82" s="1614"/>
      <c r="N82" s="1713"/>
      <c r="O82" s="1713"/>
      <c r="P82" s="1817"/>
      <c r="Q82" s="1706"/>
    </row>
    <row r="83" ht="15.75" spans="1:17">
      <c r="A83" s="1011"/>
      <c r="B83" s="1018"/>
      <c r="C83" s="1038">
        <v>100</v>
      </c>
      <c r="D83" s="1038">
        <f>C83-$K21</f>
        <v>100</v>
      </c>
      <c r="E83" s="1038">
        <f t="shared" ref="E83:G83" si="22">D83-$K21</f>
        <v>100</v>
      </c>
      <c r="F83" s="1038">
        <f t="shared" si="22"/>
        <v>100</v>
      </c>
      <c r="G83" s="1038">
        <f t="shared" si="22"/>
        <v>100</v>
      </c>
      <c r="H83" s="1038"/>
      <c r="I83" s="1038"/>
      <c r="J83" s="1038"/>
      <c r="K83" s="1038"/>
      <c r="L83" s="1038"/>
      <c r="M83" s="797"/>
      <c r="N83" s="1713"/>
      <c r="O83" s="1713"/>
      <c r="P83" s="1817"/>
      <c r="Q83" s="1706"/>
    </row>
    <row r="84" ht="15.75" spans="1:17">
      <c r="A84" s="1011"/>
      <c r="B84" s="1014" t="s">
        <v>1546</v>
      </c>
      <c r="C84" s="1033" t="s">
        <v>1573</v>
      </c>
      <c r="D84" s="1033" t="s">
        <v>1574</v>
      </c>
      <c r="E84" s="1033" t="s">
        <v>1575</v>
      </c>
      <c r="F84" s="1033" t="s">
        <v>1576</v>
      </c>
      <c r="G84" s="1033" t="s">
        <v>1577</v>
      </c>
      <c r="H84" s="1015"/>
      <c r="I84" s="1015"/>
      <c r="J84" s="1015"/>
      <c r="K84" s="1064"/>
      <c r="L84" s="1065"/>
      <c r="M84" s="1066"/>
      <c r="N84" s="1711"/>
      <c r="O84" s="1711"/>
      <c r="P84" s="1817"/>
      <c r="Q84" s="1706"/>
    </row>
    <row r="85" ht="15.75" spans="1:17">
      <c r="A85" s="1011"/>
      <c r="B85" s="1016"/>
      <c r="C85" s="1017">
        <v>100</v>
      </c>
      <c r="D85" s="1017">
        <f>C85-$K23</f>
        <v>100</v>
      </c>
      <c r="E85" s="1017">
        <f>D85-$K23</f>
        <v>100</v>
      </c>
      <c r="F85" s="1017">
        <f>E85-$K23</f>
        <v>100</v>
      </c>
      <c r="G85" s="1017">
        <f>F85-$K23</f>
        <v>100</v>
      </c>
      <c r="H85" s="1017"/>
      <c r="I85" s="1017"/>
      <c r="J85" s="1017"/>
      <c r="K85" s="1017"/>
      <c r="L85" s="1017"/>
      <c r="M85" s="1067"/>
      <c r="N85" s="1713"/>
      <c r="O85" s="1713"/>
      <c r="P85" s="1817"/>
      <c r="Q85" s="1706"/>
    </row>
    <row r="86" s="721" customFormat="1" ht="15.75" spans="1:17">
      <c r="A86" s="1034"/>
      <c r="B86" s="1014" t="s">
        <v>1547</v>
      </c>
      <c r="C86" s="1022"/>
      <c r="D86" s="1022"/>
      <c r="E86" s="1022"/>
      <c r="F86" s="1022"/>
      <c r="G86" s="1022"/>
      <c r="H86" s="1022"/>
      <c r="I86" s="1022"/>
      <c r="J86" s="1022"/>
      <c r="K86" s="1022"/>
      <c r="L86" s="1615"/>
      <c r="M86" s="1616"/>
      <c r="N86" s="1709"/>
      <c r="O86" s="1709"/>
      <c r="P86" s="1817"/>
      <c r="Q86" s="1706"/>
    </row>
    <row r="87" s="721" customFormat="1" ht="15.75" spans="1:17">
      <c r="A87" s="1034"/>
      <c r="B87" s="1016"/>
      <c r="C87" s="1035">
        <v>100</v>
      </c>
      <c r="D87" s="1017">
        <f t="shared" ref="D87:M87" si="23">$C$87-($C$86-D86)*$K$25</f>
        <v>100</v>
      </c>
      <c r="E87" s="1017">
        <f t="shared" si="23"/>
        <v>100</v>
      </c>
      <c r="F87" s="1017">
        <f t="shared" si="23"/>
        <v>100</v>
      </c>
      <c r="G87" s="1017">
        <f t="shared" si="23"/>
        <v>100</v>
      </c>
      <c r="H87" s="1017">
        <f t="shared" si="23"/>
        <v>100</v>
      </c>
      <c r="I87" s="1017">
        <f t="shared" si="23"/>
        <v>100</v>
      </c>
      <c r="J87" s="1017">
        <f t="shared" si="23"/>
        <v>100</v>
      </c>
      <c r="K87" s="1017">
        <f t="shared" si="23"/>
        <v>100</v>
      </c>
      <c r="L87" s="1017">
        <f t="shared" si="23"/>
        <v>100</v>
      </c>
      <c r="M87" s="1017">
        <f t="shared" si="23"/>
        <v>100</v>
      </c>
      <c r="N87" s="1713"/>
      <c r="O87" s="1713"/>
      <c r="P87" s="1817"/>
      <c r="Q87" s="1706"/>
    </row>
    <row r="88" s="721" customFormat="1" ht="15.75" spans="1:17">
      <c r="A88" s="1034"/>
      <c r="B88" s="1014" t="s">
        <v>1548</v>
      </c>
      <c r="C88" s="1022"/>
      <c r="D88" s="1022"/>
      <c r="E88" s="1022"/>
      <c r="F88" s="1758"/>
      <c r="G88" s="1022"/>
      <c r="H88" s="1022"/>
      <c r="I88" s="1022"/>
      <c r="J88" s="1022"/>
      <c r="K88" s="1022"/>
      <c r="L88" s="1022"/>
      <c r="M88" s="1616"/>
      <c r="N88" s="1709"/>
      <c r="O88" s="1709"/>
      <c r="P88" s="1817"/>
      <c r="Q88" s="1706"/>
    </row>
    <row r="89" s="721" customFormat="1" ht="15.75" spans="1:17">
      <c r="A89" s="1034"/>
      <c r="B89" s="1016"/>
      <c r="C89" s="1035">
        <v>100</v>
      </c>
      <c r="D89" s="1017">
        <f t="shared" ref="D89:M89" si="24">C89-$K26</f>
        <v>100</v>
      </c>
      <c r="E89" s="1017">
        <f t="shared" si="24"/>
        <v>100</v>
      </c>
      <c r="F89" s="1017">
        <f t="shared" si="24"/>
        <v>100</v>
      </c>
      <c r="G89" s="1017">
        <f t="shared" si="24"/>
        <v>100</v>
      </c>
      <c r="H89" s="1017">
        <f t="shared" si="24"/>
        <v>100</v>
      </c>
      <c r="I89" s="1017">
        <f t="shared" si="24"/>
        <v>100</v>
      </c>
      <c r="J89" s="1017">
        <f t="shared" si="24"/>
        <v>100</v>
      </c>
      <c r="K89" s="1017">
        <f t="shared" si="24"/>
        <v>100</v>
      </c>
      <c r="L89" s="1017">
        <f t="shared" si="24"/>
        <v>100</v>
      </c>
      <c r="M89" s="1017">
        <f t="shared" si="24"/>
        <v>100</v>
      </c>
      <c r="N89" s="1713"/>
      <c r="O89" s="1713"/>
      <c r="P89" s="1817"/>
      <c r="Q89" s="1706"/>
    </row>
    <row r="90" s="723" customFormat="1" ht="15.75" spans="1:17">
      <c r="A90" s="1021"/>
      <c r="B90" s="1014">
        <f>B27</f>
        <v>111</v>
      </c>
      <c r="C90" s="1022"/>
      <c r="D90" s="1022"/>
      <c r="E90" s="1022"/>
      <c r="F90" s="1022"/>
      <c r="G90" s="1022"/>
      <c r="H90" s="1023"/>
      <c r="I90" s="1023"/>
      <c r="J90" s="1023"/>
      <c r="K90" s="1023"/>
      <c r="L90" s="1071"/>
      <c r="M90" s="1072"/>
      <c r="N90" s="1714"/>
      <c r="O90" s="1714"/>
      <c r="P90" s="1821"/>
      <c r="Q90" s="1717"/>
    </row>
    <row r="91" s="723" customFormat="1" ht="15.75" spans="1:17">
      <c r="A91" s="1021"/>
      <c r="B91" s="1016"/>
      <c r="C91" s="1024"/>
      <c r="D91" s="1024"/>
      <c r="E91" s="1024"/>
      <c r="F91" s="1024"/>
      <c r="G91" s="1024"/>
      <c r="H91" s="1025"/>
      <c r="I91" s="1025"/>
      <c r="J91" s="1025"/>
      <c r="K91" s="1025"/>
      <c r="L91" s="1025"/>
      <c r="M91" s="1075"/>
      <c r="N91" s="1714"/>
      <c r="O91" s="1714"/>
      <c r="P91" s="1821"/>
      <c r="Q91" s="1717"/>
    </row>
    <row r="92" ht="15.75" spans="1:17">
      <c r="A92" s="1011"/>
      <c r="B92" s="1014">
        <f>B28</f>
        <v>111</v>
      </c>
      <c r="C92" s="1022"/>
      <c r="D92" s="1022"/>
      <c r="E92" s="1022"/>
      <c r="F92" s="1022"/>
      <c r="G92" s="1039"/>
      <c r="H92" s="1039"/>
      <c r="I92" s="1039"/>
      <c r="J92" s="1039"/>
      <c r="K92" s="1090"/>
      <c r="L92" s="1091"/>
      <c r="M92" s="1092"/>
      <c r="N92" s="1711"/>
      <c r="O92" s="1711"/>
      <c r="P92" s="1817"/>
      <c r="Q92" s="1706"/>
    </row>
    <row r="93" ht="15.75" spans="1:17">
      <c r="A93" s="1011"/>
      <c r="B93" s="1016"/>
      <c r="C93" s="1024"/>
      <c r="D93" s="1013"/>
      <c r="E93" s="1013"/>
      <c r="F93" s="1013"/>
      <c r="G93" s="1013"/>
      <c r="H93" s="1013"/>
      <c r="I93" s="1013"/>
      <c r="J93" s="1013"/>
      <c r="K93" s="1013"/>
      <c r="L93" s="1013"/>
      <c r="M93" s="1062"/>
      <c r="N93" s="1713"/>
      <c r="O93" s="1713"/>
      <c r="P93" s="1817"/>
      <c r="Q93" s="1706"/>
    </row>
    <row r="94" ht="15.75" spans="1:17">
      <c r="A94" s="1011"/>
      <c r="B94" s="1014">
        <f>B29</f>
        <v>111</v>
      </c>
      <c r="C94" s="1022"/>
      <c r="D94" s="1022"/>
      <c r="E94" s="1022"/>
      <c r="F94" s="1022"/>
      <c r="G94" s="1039"/>
      <c r="H94" s="1039"/>
      <c r="I94" s="1039"/>
      <c r="J94" s="1039"/>
      <c r="K94" s="1090"/>
      <c r="L94" s="1091"/>
      <c r="M94" s="1092"/>
      <c r="N94" s="1711"/>
      <c r="O94" s="1711"/>
      <c r="P94" s="1817"/>
      <c r="Q94" s="1706"/>
    </row>
    <row r="95" ht="15.75" spans="1:17">
      <c r="A95" s="1011"/>
      <c r="B95" s="1016"/>
      <c r="C95" s="1024"/>
      <c r="D95" s="1024"/>
      <c r="E95" s="1024"/>
      <c r="F95" s="1024"/>
      <c r="G95" s="1013"/>
      <c r="H95" s="1013"/>
      <c r="I95" s="1013"/>
      <c r="J95" s="1013"/>
      <c r="K95" s="1013"/>
      <c r="L95" s="1013"/>
      <c r="M95" s="1062"/>
      <c r="N95" s="1713"/>
      <c r="O95" s="1713"/>
      <c r="P95" s="1817"/>
      <c r="Q95" s="1706"/>
    </row>
    <row r="96" ht="15.75" spans="1:17">
      <c r="A96" s="1011"/>
      <c r="B96" s="1014">
        <f>B30</f>
        <v>111</v>
      </c>
      <c r="C96" s="1022"/>
      <c r="D96" s="1022"/>
      <c r="E96" s="1022"/>
      <c r="F96" s="1022"/>
      <c r="G96" s="1039"/>
      <c r="H96" s="1039"/>
      <c r="I96" s="1039"/>
      <c r="J96" s="1039"/>
      <c r="K96" s="1090"/>
      <c r="L96" s="1091"/>
      <c r="M96" s="1092"/>
      <c r="N96" s="1711"/>
      <c r="O96" s="1711"/>
      <c r="P96" s="1817"/>
      <c r="Q96" s="1706"/>
    </row>
    <row r="97" ht="15.75" spans="1:17">
      <c r="A97" s="1011"/>
      <c r="B97" s="1016"/>
      <c r="C97" s="1029"/>
      <c r="D97" s="1029"/>
      <c r="E97" s="1029"/>
      <c r="F97" s="1029"/>
      <c r="G97" s="1013"/>
      <c r="H97" s="1013"/>
      <c r="I97" s="1013"/>
      <c r="J97" s="1013"/>
      <c r="K97" s="1013"/>
      <c r="L97" s="1013"/>
      <c r="M97" s="1062"/>
      <c r="N97" s="1713"/>
      <c r="O97" s="1713"/>
      <c r="P97" s="1817"/>
      <c r="Q97" s="1706"/>
    </row>
    <row r="98" ht="15.75" spans="1:17">
      <c r="A98" s="1011"/>
      <c r="B98" s="1018">
        <f>B31</f>
        <v>111</v>
      </c>
      <c r="C98" s="1040"/>
      <c r="D98" s="1040"/>
      <c r="E98" s="1040"/>
      <c r="F98" s="1040"/>
      <c r="G98" s="1040"/>
      <c r="H98" s="1040"/>
      <c r="I98" s="1040"/>
      <c r="J98" s="1040"/>
      <c r="K98" s="1093"/>
      <c r="L98" s="1094"/>
      <c r="M98" s="1095"/>
      <c r="N98" s="1711"/>
      <c r="O98" s="1711"/>
      <c r="P98" s="1817"/>
      <c r="Q98" s="1706"/>
    </row>
    <row r="99" ht="15.75" spans="1:17">
      <c r="A99" s="1718"/>
      <c r="B99" s="1028"/>
      <c r="C99" s="1041"/>
      <c r="D99" s="1041"/>
      <c r="E99" s="1041"/>
      <c r="F99" s="1041"/>
      <c r="G99" s="1041"/>
      <c r="H99" s="1041"/>
      <c r="I99" s="1041"/>
      <c r="J99" s="1041"/>
      <c r="K99" s="1041"/>
      <c r="L99" s="1041"/>
      <c r="M99" s="1096"/>
      <c r="N99" s="1713"/>
      <c r="O99" s="1713"/>
      <c r="P99" s="1817"/>
      <c r="Q99" s="1706"/>
    </row>
    <row r="100" spans="1:17">
      <c r="A100" s="1009" t="s">
        <v>1549</v>
      </c>
      <c r="B100" s="1010" t="s">
        <v>1550</v>
      </c>
      <c r="C100" s="935"/>
      <c r="D100" s="935"/>
      <c r="E100" s="935"/>
      <c r="F100" s="935"/>
      <c r="G100" s="935"/>
      <c r="H100" s="935"/>
      <c r="I100" s="935"/>
      <c r="J100" s="935"/>
      <c r="K100" s="1057"/>
      <c r="L100" s="1058"/>
      <c r="M100" s="1059"/>
      <c r="N100" s="1711"/>
      <c r="O100" s="1711"/>
      <c r="P100" s="1817"/>
      <c r="Q100" s="1706"/>
    </row>
    <row r="101" ht="15.75" spans="1:17">
      <c r="A101" s="1011"/>
      <c r="B101" s="1016"/>
      <c r="C101" s="1017">
        <v>100</v>
      </c>
      <c r="D101" s="1017">
        <f t="shared" ref="D101:M101" si="25">C101-$K32</f>
        <v>100</v>
      </c>
      <c r="E101" s="1017">
        <f t="shared" si="25"/>
        <v>100</v>
      </c>
      <c r="F101" s="1017">
        <f t="shared" si="25"/>
        <v>100</v>
      </c>
      <c r="G101" s="1017">
        <f t="shared" si="25"/>
        <v>100</v>
      </c>
      <c r="H101" s="1017">
        <f t="shared" si="25"/>
        <v>100</v>
      </c>
      <c r="I101" s="1017">
        <f t="shared" si="25"/>
        <v>100</v>
      </c>
      <c r="J101" s="1017">
        <f t="shared" si="25"/>
        <v>100</v>
      </c>
      <c r="K101" s="1017">
        <f t="shared" si="25"/>
        <v>100</v>
      </c>
      <c r="L101" s="1017">
        <f t="shared" si="25"/>
        <v>100</v>
      </c>
      <c r="M101" s="1017">
        <f t="shared" si="25"/>
        <v>100</v>
      </c>
      <c r="N101" s="1713"/>
      <c r="O101" s="1713"/>
      <c r="P101" s="1817"/>
      <c r="Q101" s="1706"/>
    </row>
    <row r="102" ht="15.75" spans="1:17">
      <c r="A102" s="1011"/>
      <c r="B102" s="1014" t="s">
        <v>1552</v>
      </c>
      <c r="C102" s="1033" t="str">
        <f>C103&amp;"(含)"&amp;"-"&amp;D103</f>
        <v>(含)-</v>
      </c>
      <c r="D102" s="1033" t="str">
        <f t="shared" ref="D102:L102" si="26">D103&amp;"(含)"&amp;"-"&amp;E103</f>
        <v>(含)-</v>
      </c>
      <c r="E102" s="1033" t="str">
        <f t="shared" si="26"/>
        <v>(含)-</v>
      </c>
      <c r="F102" s="1033" t="str">
        <f t="shared" si="26"/>
        <v>(含)-</v>
      </c>
      <c r="G102" s="1033" t="str">
        <f t="shared" si="26"/>
        <v>(含)-</v>
      </c>
      <c r="H102" s="1033" t="str">
        <f t="shared" si="26"/>
        <v>(含)-</v>
      </c>
      <c r="I102" s="1033" t="str">
        <f t="shared" si="26"/>
        <v>(含)-</v>
      </c>
      <c r="J102" s="1033" t="str">
        <f t="shared" si="26"/>
        <v>(含)-</v>
      </c>
      <c r="K102" s="1033" t="str">
        <f t="shared" si="26"/>
        <v>(含)-</v>
      </c>
      <c r="L102" s="1033" t="str">
        <f t="shared" si="26"/>
        <v>(含)-</v>
      </c>
      <c r="M102" s="1033" t="str">
        <f>M103&amp;"(含)"&amp;"-"&amp;P103</f>
        <v>(含)-</v>
      </c>
      <c r="N102" s="1709"/>
      <c r="O102" s="1709"/>
      <c r="P102" s="1817"/>
      <c r="Q102" s="1706"/>
    </row>
    <row r="103" s="723" customFormat="1" ht="15" spans="1:17">
      <c r="A103" s="1042"/>
      <c r="B103" s="1043"/>
      <c r="C103" s="998"/>
      <c r="D103" s="998"/>
      <c r="E103" s="998"/>
      <c r="F103" s="998"/>
      <c r="G103" s="998"/>
      <c r="H103" s="998"/>
      <c r="I103" s="998"/>
      <c r="J103" s="1097"/>
      <c r="K103" s="1097"/>
      <c r="L103" s="1098"/>
      <c r="M103" s="1099"/>
      <c r="N103" s="1714"/>
      <c r="O103" s="1714"/>
      <c r="P103" s="1821"/>
      <c r="Q103" s="1717"/>
    </row>
    <row r="104" s="723" customFormat="1" ht="15.75" spans="1:17">
      <c r="A104" s="1021"/>
      <c r="B104" s="1016"/>
      <c r="C104" s="1024"/>
      <c r="D104" s="1013"/>
      <c r="E104" s="1013"/>
      <c r="F104" s="1013"/>
      <c r="G104" s="1013"/>
      <c r="H104" s="1013"/>
      <c r="I104" s="1013"/>
      <c r="J104" s="1013"/>
      <c r="K104" s="1013"/>
      <c r="L104" s="1013"/>
      <c r="M104" s="1013"/>
      <c r="N104" s="1713"/>
      <c r="O104" s="1713"/>
      <c r="P104" s="1821"/>
      <c r="Q104" s="1717"/>
    </row>
    <row r="105" ht="15.75" spans="1:17">
      <c r="A105" s="1045"/>
      <c r="B105" s="1014" t="s">
        <v>1553</v>
      </c>
      <c r="C105" s="1022"/>
      <c r="D105" s="1022"/>
      <c r="E105" s="1039"/>
      <c r="F105" s="1039"/>
      <c r="G105" s="1039"/>
      <c r="H105" s="1039"/>
      <c r="I105" s="1039"/>
      <c r="J105" s="1039"/>
      <c r="K105" s="1090"/>
      <c r="L105" s="1091"/>
      <c r="M105" s="1092"/>
      <c r="N105" s="1711"/>
      <c r="O105" s="1711"/>
      <c r="P105" s="1817"/>
      <c r="Q105" s="1706"/>
    </row>
    <row r="106" ht="15.75" spans="1:17">
      <c r="A106" s="1011"/>
      <c r="B106" s="1016"/>
      <c r="C106" s="1017">
        <v>100</v>
      </c>
      <c r="D106" s="1017">
        <f t="shared" ref="D106:M106" si="27">C106-$K34</f>
        <v>100</v>
      </c>
      <c r="E106" s="1017">
        <f t="shared" si="27"/>
        <v>100</v>
      </c>
      <c r="F106" s="1017">
        <f t="shared" si="27"/>
        <v>100</v>
      </c>
      <c r="G106" s="1017">
        <f t="shared" si="27"/>
        <v>100</v>
      </c>
      <c r="H106" s="1017">
        <f t="shared" si="27"/>
        <v>100</v>
      </c>
      <c r="I106" s="1017">
        <f t="shared" si="27"/>
        <v>100</v>
      </c>
      <c r="J106" s="1017">
        <f t="shared" si="27"/>
        <v>100</v>
      </c>
      <c r="K106" s="1017">
        <f t="shared" si="27"/>
        <v>100</v>
      </c>
      <c r="L106" s="1017">
        <f t="shared" si="27"/>
        <v>100</v>
      </c>
      <c r="M106" s="1017">
        <f t="shared" si="27"/>
        <v>100</v>
      </c>
      <c r="N106" s="1713"/>
      <c r="O106" s="1713"/>
      <c r="P106" s="1817"/>
      <c r="Q106" s="1706"/>
    </row>
    <row r="107" ht="15.75" spans="1:17">
      <c r="A107" s="1045"/>
      <c r="B107" s="1014" t="s">
        <v>1554</v>
      </c>
      <c r="C107" s="1039"/>
      <c r="D107" s="1039"/>
      <c r="E107" s="1039"/>
      <c r="F107" s="1039"/>
      <c r="G107" s="1039"/>
      <c r="H107" s="1039"/>
      <c r="I107" s="1039"/>
      <c r="J107" s="1039"/>
      <c r="K107" s="1090"/>
      <c r="L107" s="1091"/>
      <c r="M107" s="1092"/>
      <c r="N107" s="1711"/>
      <c r="O107" s="1711"/>
      <c r="P107" s="1817"/>
      <c r="Q107" s="1706"/>
    </row>
    <row r="108" ht="15.75" spans="1:17">
      <c r="A108" s="1011"/>
      <c r="B108" s="1016"/>
      <c r="C108" s="1017">
        <v>100</v>
      </c>
      <c r="D108" s="1017">
        <f t="shared" ref="D108:M108" si="28">C108-$K35</f>
        <v>100</v>
      </c>
      <c r="E108" s="1017">
        <f t="shared" si="28"/>
        <v>100</v>
      </c>
      <c r="F108" s="1017">
        <f t="shared" si="28"/>
        <v>100</v>
      </c>
      <c r="G108" s="1017">
        <f t="shared" si="28"/>
        <v>100</v>
      </c>
      <c r="H108" s="1017">
        <f t="shared" si="28"/>
        <v>100</v>
      </c>
      <c r="I108" s="1017">
        <f t="shared" si="28"/>
        <v>100</v>
      </c>
      <c r="J108" s="1017">
        <f t="shared" si="28"/>
        <v>100</v>
      </c>
      <c r="K108" s="1017">
        <f t="shared" si="28"/>
        <v>100</v>
      </c>
      <c r="L108" s="1017">
        <f t="shared" si="28"/>
        <v>100</v>
      </c>
      <c r="M108" s="1017">
        <f t="shared" si="28"/>
        <v>100</v>
      </c>
      <c r="N108" s="1713"/>
      <c r="O108" s="1713"/>
      <c r="P108" s="1817"/>
      <c r="Q108" s="1706"/>
    </row>
    <row r="109" ht="15.75" spans="1:17">
      <c r="A109" s="1045"/>
      <c r="B109" s="1014" t="s">
        <v>1555</v>
      </c>
      <c r="C109" s="1022"/>
      <c r="D109" s="1022"/>
      <c r="E109" s="1022"/>
      <c r="F109" s="1039"/>
      <c r="G109" s="1039"/>
      <c r="H109" s="1039"/>
      <c r="I109" s="1039"/>
      <c r="J109" s="1039"/>
      <c r="K109" s="1090"/>
      <c r="L109" s="1091"/>
      <c r="M109" s="1092"/>
      <c r="N109" s="1711"/>
      <c r="O109" s="1711"/>
      <c r="P109" s="1817"/>
      <c r="Q109" s="1706"/>
    </row>
    <row r="110" ht="15.75" spans="1:17">
      <c r="A110" s="1011"/>
      <c r="B110" s="1016"/>
      <c r="C110" s="1017">
        <v>100</v>
      </c>
      <c r="D110" s="1017">
        <f t="shared" ref="D110:M110" si="29">C110-$K36</f>
        <v>100</v>
      </c>
      <c r="E110" s="1017">
        <f t="shared" si="29"/>
        <v>100</v>
      </c>
      <c r="F110" s="1017">
        <f t="shared" si="29"/>
        <v>100</v>
      </c>
      <c r="G110" s="1017">
        <f t="shared" si="29"/>
        <v>100</v>
      </c>
      <c r="H110" s="1017">
        <f t="shared" si="29"/>
        <v>100</v>
      </c>
      <c r="I110" s="1017">
        <f t="shared" si="29"/>
        <v>100</v>
      </c>
      <c r="J110" s="1017">
        <f t="shared" si="29"/>
        <v>100</v>
      </c>
      <c r="K110" s="1017">
        <f t="shared" si="29"/>
        <v>100</v>
      </c>
      <c r="L110" s="1017">
        <f t="shared" si="29"/>
        <v>100</v>
      </c>
      <c r="M110" s="1017">
        <f t="shared" si="29"/>
        <v>100</v>
      </c>
      <c r="N110" s="1713"/>
      <c r="O110" s="1713"/>
      <c r="P110" s="1817"/>
      <c r="Q110" s="1706"/>
    </row>
    <row r="111" s="723" customFormat="1" ht="15.75" spans="1:17">
      <c r="A111" s="1042"/>
      <c r="B111" s="1014" t="s">
        <v>634</v>
      </c>
      <c r="C111" s="1033" t="str">
        <f>C112&amp;"(含)"&amp;"-"&amp;D112</f>
        <v>0.5(含)-0.6</v>
      </c>
      <c r="D111" s="1033" t="str">
        <f>D112&amp;"(含)"&amp;"-"&amp;E112</f>
        <v>0.6(含)-0.7</v>
      </c>
      <c r="E111" s="1033" t="str">
        <f>E112&amp;"(含)"&amp;"-"&amp;F112</f>
        <v>0.7(含)-0.8</v>
      </c>
      <c r="F111" s="1033" t="str">
        <f>F112&amp;"(含)"&amp;"-"&amp;G112</f>
        <v>0.8(含)-0.9</v>
      </c>
      <c r="G111" s="1033" t="str">
        <f>G112&amp;"(含)"&amp;"-"&amp;ROUND(H112,0)&amp;"(含)"</f>
        <v>0.9(含)-1(含)</v>
      </c>
      <c r="H111" s="1033" t="str">
        <f>ROUND(H112,0)&amp;"(含)"&amp;"-"&amp;I112</f>
        <v>1(含)-</v>
      </c>
      <c r="I111" s="1033"/>
      <c r="J111" s="1036"/>
      <c r="K111" s="1036"/>
      <c r="L111" s="1086"/>
      <c r="M111" s="1087"/>
      <c r="N111" s="1714"/>
      <c r="O111" s="1714"/>
      <c r="P111" s="1821"/>
      <c r="Q111" s="1717"/>
    </row>
    <row r="112" s="723" customFormat="1" ht="15" spans="1:17">
      <c r="A112" s="1042"/>
      <c r="B112" s="1018"/>
      <c r="C112" s="997">
        <v>0.5</v>
      </c>
      <c r="D112" s="997">
        <v>0.6</v>
      </c>
      <c r="E112" s="997">
        <v>0.7</v>
      </c>
      <c r="F112" s="997">
        <v>0.8</v>
      </c>
      <c r="G112" s="997">
        <v>0.9</v>
      </c>
      <c r="H112" s="997">
        <v>1.0001</v>
      </c>
      <c r="I112" s="997"/>
      <c r="J112" s="1825"/>
      <c r="K112" s="1825"/>
      <c r="L112" s="1826"/>
      <c r="M112" s="1827"/>
      <c r="N112" s="1714"/>
      <c r="O112" s="1714"/>
      <c r="P112" s="1821"/>
      <c r="Q112" s="1717"/>
    </row>
    <row r="113" s="723" customFormat="1" ht="15.75" spans="1:17">
      <c r="A113" s="1021"/>
      <c r="B113" s="1016"/>
      <c r="C113" s="1035">
        <v>100</v>
      </c>
      <c r="D113" s="1017">
        <f>C113+$K37</f>
        <v>100</v>
      </c>
      <c r="E113" s="1017">
        <f>D113+$K37</f>
        <v>100</v>
      </c>
      <c r="F113" s="1017">
        <f>E113+$K37</f>
        <v>100</v>
      </c>
      <c r="G113" s="1017">
        <f>F113+$K37</f>
        <v>100</v>
      </c>
      <c r="H113" s="1017">
        <f>G113+$K37</f>
        <v>100</v>
      </c>
      <c r="I113" s="1035"/>
      <c r="J113" s="1037"/>
      <c r="K113" s="1037"/>
      <c r="L113" s="1037"/>
      <c r="M113" s="1088"/>
      <c r="N113" s="1714"/>
      <c r="O113" s="1714"/>
      <c r="P113" s="1821"/>
      <c r="Q113" s="1717"/>
    </row>
    <row r="114" ht="15.75" spans="1:17">
      <c r="A114" s="1045"/>
      <c r="B114" s="1014" t="s">
        <v>1556</v>
      </c>
      <c r="C114" s="1022"/>
      <c r="D114" s="1022"/>
      <c r="E114" s="1039"/>
      <c r="F114" s="1039"/>
      <c r="G114" s="1039"/>
      <c r="H114" s="1039"/>
      <c r="I114" s="1039"/>
      <c r="J114" s="1039"/>
      <c r="K114" s="1090"/>
      <c r="L114" s="1091"/>
      <c r="M114" s="1092"/>
      <c r="N114" s="1711"/>
      <c r="O114" s="1711"/>
      <c r="P114" s="1817"/>
      <c r="Q114" s="1706"/>
    </row>
    <row r="115" ht="15.75" spans="1:17">
      <c r="A115" s="1011"/>
      <c r="B115" s="1016"/>
      <c r="C115" s="1017">
        <v>100</v>
      </c>
      <c r="D115" s="1017">
        <f t="shared" ref="D115:M115" si="30">C115-$K38</f>
        <v>100</v>
      </c>
      <c r="E115" s="1017">
        <f t="shared" si="30"/>
        <v>100</v>
      </c>
      <c r="F115" s="1017">
        <f t="shared" si="30"/>
        <v>100</v>
      </c>
      <c r="G115" s="1017">
        <f t="shared" si="30"/>
        <v>100</v>
      </c>
      <c r="H115" s="1017">
        <f t="shared" si="30"/>
        <v>100</v>
      </c>
      <c r="I115" s="1017">
        <f t="shared" si="30"/>
        <v>100</v>
      </c>
      <c r="J115" s="1017">
        <f t="shared" si="30"/>
        <v>100</v>
      </c>
      <c r="K115" s="1017">
        <f t="shared" si="30"/>
        <v>100</v>
      </c>
      <c r="L115" s="1017">
        <f t="shared" si="30"/>
        <v>100</v>
      </c>
      <c r="M115" s="1017">
        <f t="shared" si="30"/>
        <v>100</v>
      </c>
      <c r="N115" s="1713"/>
      <c r="O115" s="1713"/>
      <c r="P115" s="1817"/>
      <c r="Q115" s="1706"/>
    </row>
    <row r="116" ht="15.75" spans="1:17">
      <c r="A116" s="1045"/>
      <c r="B116" s="1014" t="s">
        <v>1557</v>
      </c>
      <c r="C116" s="1022"/>
      <c r="D116" s="1022"/>
      <c r="E116" s="1022"/>
      <c r="F116" s="1022"/>
      <c r="G116" s="1022"/>
      <c r="H116" s="1039"/>
      <c r="I116" s="1039"/>
      <c r="J116" s="1039"/>
      <c r="K116" s="1090"/>
      <c r="L116" s="1091"/>
      <c r="M116" s="1092"/>
      <c r="N116" s="1711"/>
      <c r="O116" s="1711"/>
      <c r="P116" s="1817"/>
      <c r="Q116" s="1706"/>
    </row>
    <row r="117" ht="15.75" spans="1:17">
      <c r="A117" s="1011"/>
      <c r="B117" s="1016"/>
      <c r="C117" s="1017">
        <v>100</v>
      </c>
      <c r="D117" s="1017">
        <f>C117-$K39</f>
        <v>100</v>
      </c>
      <c r="E117" s="1017">
        <f>D117-$K39</f>
        <v>100</v>
      </c>
      <c r="F117" s="1017">
        <f>E117-$K39</f>
        <v>100</v>
      </c>
      <c r="G117" s="1017">
        <f>F117-$K39</f>
        <v>100</v>
      </c>
      <c r="H117" s="1017"/>
      <c r="I117" s="1017"/>
      <c r="J117" s="1017"/>
      <c r="K117" s="1017"/>
      <c r="L117" s="1017"/>
      <c r="M117" s="1067"/>
      <c r="N117" s="1713"/>
      <c r="O117" s="1713"/>
      <c r="P117" s="1817"/>
      <c r="Q117" s="1706"/>
    </row>
    <row r="118" ht="15.75" spans="1:17">
      <c r="A118" s="1045"/>
      <c r="B118" s="1014" t="s">
        <v>1558</v>
      </c>
      <c r="C118" s="1039"/>
      <c r="D118" s="1039"/>
      <c r="E118" s="1039"/>
      <c r="F118" s="1039"/>
      <c r="G118" s="1039"/>
      <c r="H118" s="1039"/>
      <c r="I118" s="1039"/>
      <c r="J118" s="1039"/>
      <c r="K118" s="1090"/>
      <c r="L118" s="1091"/>
      <c r="M118" s="1092"/>
      <c r="N118" s="1711"/>
      <c r="O118" s="1711"/>
      <c r="P118" s="1817"/>
      <c r="Q118" s="1706"/>
    </row>
    <row r="119" ht="15.75" spans="1:17">
      <c r="A119" s="1011"/>
      <c r="B119" s="1016"/>
      <c r="C119" s="1017">
        <v>100</v>
      </c>
      <c r="D119" s="1017">
        <f t="shared" ref="D119:M119" si="31">C119-$K40</f>
        <v>100</v>
      </c>
      <c r="E119" s="1017">
        <f t="shared" si="31"/>
        <v>100</v>
      </c>
      <c r="F119" s="1017">
        <f t="shared" si="31"/>
        <v>100</v>
      </c>
      <c r="G119" s="1017">
        <f t="shared" si="31"/>
        <v>100</v>
      </c>
      <c r="H119" s="1017">
        <f t="shared" si="31"/>
        <v>100</v>
      </c>
      <c r="I119" s="1017">
        <f t="shared" si="31"/>
        <v>100</v>
      </c>
      <c r="J119" s="1017">
        <f t="shared" si="31"/>
        <v>100</v>
      </c>
      <c r="K119" s="1017">
        <f t="shared" si="31"/>
        <v>100</v>
      </c>
      <c r="L119" s="1017">
        <f t="shared" si="31"/>
        <v>100</v>
      </c>
      <c r="M119" s="1017">
        <f t="shared" si="31"/>
        <v>100</v>
      </c>
      <c r="N119" s="1713"/>
      <c r="O119" s="1713"/>
      <c r="P119" s="1817"/>
      <c r="Q119" s="1706"/>
    </row>
    <row r="120" s="723" customFormat="1" ht="28.5" spans="1:17">
      <c r="A120" s="1042"/>
      <c r="B120" s="1014" t="s">
        <v>1559</v>
      </c>
      <c r="C120" s="1022"/>
      <c r="D120" s="1022"/>
      <c r="E120" s="1022"/>
      <c r="F120" s="1022"/>
      <c r="G120" s="1022"/>
      <c r="H120" s="1022"/>
      <c r="I120" s="1022"/>
      <c r="J120" s="1022"/>
      <c r="K120" s="1022"/>
      <c r="L120" s="1615"/>
      <c r="M120" s="1616"/>
      <c r="N120" s="1714"/>
      <c r="O120" s="1714"/>
      <c r="P120" s="1821"/>
      <c r="Q120" s="1717"/>
    </row>
    <row r="121" s="723" customFormat="1" ht="15.75" spans="1:17">
      <c r="A121" s="1021"/>
      <c r="B121" s="1012"/>
      <c r="C121" s="1024"/>
      <c r="D121" s="1013"/>
      <c r="E121" s="1013"/>
      <c r="F121" s="1013"/>
      <c r="G121" s="1013"/>
      <c r="H121" s="1013"/>
      <c r="I121" s="1013"/>
      <c r="J121" s="1013"/>
      <c r="K121" s="1013"/>
      <c r="L121" s="1013"/>
      <c r="M121" s="1013"/>
      <c r="N121" s="1714"/>
      <c r="O121" s="1714"/>
      <c r="P121" s="1821"/>
      <c r="Q121" s="1717"/>
    </row>
    <row r="122" ht="15.75" spans="1:17">
      <c r="A122" s="1045"/>
      <c r="B122" s="1014" t="s">
        <v>1560</v>
      </c>
      <c r="C122" s="1022"/>
      <c r="D122" s="1022"/>
      <c r="E122" s="1022"/>
      <c r="F122" s="1039"/>
      <c r="G122" s="1039"/>
      <c r="H122" s="1039"/>
      <c r="I122" s="1039"/>
      <c r="J122" s="1039"/>
      <c r="K122" s="1090"/>
      <c r="L122" s="1091"/>
      <c r="M122" s="1092"/>
      <c r="N122" s="1711"/>
      <c r="O122" s="1711"/>
      <c r="P122" s="1817"/>
      <c r="Q122" s="1706"/>
    </row>
    <row r="123" ht="15.75" spans="1:17">
      <c r="A123" s="1011"/>
      <c r="B123" s="1016"/>
      <c r="C123" s="1017">
        <v>100</v>
      </c>
      <c r="D123" s="1017">
        <f t="shared" ref="D123:M123" si="32">C123-$K42</f>
        <v>100</v>
      </c>
      <c r="E123" s="1017">
        <f t="shared" si="32"/>
        <v>100</v>
      </c>
      <c r="F123" s="1017">
        <f t="shared" si="32"/>
        <v>100</v>
      </c>
      <c r="G123" s="1017">
        <f t="shared" si="32"/>
        <v>100</v>
      </c>
      <c r="H123" s="1017">
        <f t="shared" si="32"/>
        <v>100</v>
      </c>
      <c r="I123" s="1017">
        <f t="shared" si="32"/>
        <v>100</v>
      </c>
      <c r="J123" s="1017">
        <f t="shared" si="32"/>
        <v>100</v>
      </c>
      <c r="K123" s="1017">
        <f t="shared" si="32"/>
        <v>100</v>
      </c>
      <c r="L123" s="1017">
        <f t="shared" si="32"/>
        <v>100</v>
      </c>
      <c r="M123" s="1017">
        <f t="shared" si="32"/>
        <v>100</v>
      </c>
      <c r="N123" s="1713"/>
      <c r="O123" s="1713"/>
      <c r="P123" s="1817"/>
      <c r="Q123" s="1706"/>
    </row>
    <row r="124" ht="15.75" spans="1:17">
      <c r="A124" s="1045"/>
      <c r="B124" s="1014" t="s">
        <v>1561</v>
      </c>
      <c r="C124" s="1033" t="s">
        <v>1573</v>
      </c>
      <c r="D124" s="1033" t="s">
        <v>1574</v>
      </c>
      <c r="E124" s="1033" t="s">
        <v>1575</v>
      </c>
      <c r="F124" s="1033" t="s">
        <v>1576</v>
      </c>
      <c r="G124" s="1033" t="s">
        <v>1577</v>
      </c>
      <c r="H124" s="1015"/>
      <c r="I124" s="1015"/>
      <c r="J124" s="1015"/>
      <c r="K124" s="1064"/>
      <c r="L124" s="1065"/>
      <c r="M124" s="1066"/>
      <c r="N124" s="1711"/>
      <c r="O124" s="1711"/>
      <c r="P124" s="1821"/>
      <c r="Q124" s="1706"/>
    </row>
    <row r="125" ht="15.75" spans="1:17">
      <c r="A125" s="1011"/>
      <c r="B125" s="1016"/>
      <c r="C125" s="1017">
        <v>100</v>
      </c>
      <c r="D125" s="1017">
        <f>C125-$K43</f>
        <v>100</v>
      </c>
      <c r="E125" s="1017">
        <f>D125-$K43</f>
        <v>100</v>
      </c>
      <c r="F125" s="1017">
        <f>E125-$K43</f>
        <v>100</v>
      </c>
      <c r="G125" s="1017">
        <f>F125-$K43</f>
        <v>100</v>
      </c>
      <c r="H125" s="1017"/>
      <c r="I125" s="1017"/>
      <c r="J125" s="1017"/>
      <c r="K125" s="1017"/>
      <c r="L125" s="1017"/>
      <c r="M125" s="1067"/>
      <c r="N125" s="1713"/>
      <c r="O125" s="1713"/>
      <c r="P125" s="1817"/>
      <c r="Q125" s="1706"/>
    </row>
    <row r="126" s="723" customFormat="1" ht="15.75" spans="1:17">
      <c r="A126" s="1042"/>
      <c r="B126" s="1014">
        <f>B44</f>
        <v>111</v>
      </c>
      <c r="C126" s="1022"/>
      <c r="D126" s="1022"/>
      <c r="E126" s="1022"/>
      <c r="F126" s="1022"/>
      <c r="G126" s="1022"/>
      <c r="H126" s="1023"/>
      <c r="I126" s="1023"/>
      <c r="J126" s="1023"/>
      <c r="K126" s="1023"/>
      <c r="L126" s="1071"/>
      <c r="M126" s="1072"/>
      <c r="N126" s="1714"/>
      <c r="O126" s="1714"/>
      <c r="P126" s="1821"/>
      <c r="Q126" s="1717"/>
    </row>
    <row r="127" s="723" customFormat="1" ht="15.75" spans="1:17">
      <c r="A127" s="1021"/>
      <c r="B127" s="1016"/>
      <c r="C127" s="1024"/>
      <c r="D127" s="1013"/>
      <c r="E127" s="1013"/>
      <c r="F127" s="1013"/>
      <c r="G127" s="1024"/>
      <c r="H127" s="1025"/>
      <c r="I127" s="1025"/>
      <c r="J127" s="1025"/>
      <c r="K127" s="1025"/>
      <c r="L127" s="1025"/>
      <c r="M127" s="1075"/>
      <c r="N127" s="1714"/>
      <c r="O127" s="1714"/>
      <c r="P127" s="1821"/>
      <c r="Q127" s="1717"/>
    </row>
    <row r="128" ht="15.75" spans="1:17">
      <c r="A128" s="1045"/>
      <c r="B128" s="1014">
        <f>B45</f>
        <v>111</v>
      </c>
      <c r="C128" s="1022"/>
      <c r="D128" s="1022"/>
      <c r="E128" s="1022"/>
      <c r="F128" s="1022"/>
      <c r="G128" s="1039"/>
      <c r="H128" s="1039"/>
      <c r="I128" s="1039"/>
      <c r="J128" s="1039"/>
      <c r="K128" s="1090"/>
      <c r="L128" s="1091"/>
      <c r="M128" s="1092"/>
      <c r="N128" s="1711"/>
      <c r="O128" s="1711"/>
      <c r="P128" s="1817"/>
      <c r="Q128" s="1706"/>
    </row>
    <row r="129" ht="15.75" spans="1:17">
      <c r="A129" s="1011"/>
      <c r="B129" s="1016"/>
      <c r="C129" s="1024"/>
      <c r="D129" s="1024"/>
      <c r="E129" s="1024"/>
      <c r="F129" s="1024"/>
      <c r="G129" s="1013"/>
      <c r="H129" s="1013"/>
      <c r="I129" s="1013"/>
      <c r="J129" s="1013"/>
      <c r="K129" s="1013"/>
      <c r="L129" s="1013"/>
      <c r="M129" s="1062"/>
      <c r="N129" s="1713"/>
      <c r="O129" s="1713"/>
      <c r="P129" s="1817"/>
      <c r="Q129" s="1706"/>
    </row>
    <row r="130" ht="15.75" spans="1:17">
      <c r="A130" s="1045"/>
      <c r="B130" s="1018">
        <f>B46</f>
        <v>111</v>
      </c>
      <c r="C130" s="1022"/>
      <c r="D130" s="1022"/>
      <c r="E130" s="1022"/>
      <c r="F130" s="1022"/>
      <c r="G130" s="1040"/>
      <c r="H130" s="1040"/>
      <c r="I130" s="1040"/>
      <c r="J130" s="1040"/>
      <c r="K130" s="1006"/>
      <c r="L130" s="1052"/>
      <c r="M130" s="1095"/>
      <c r="N130" s="1711"/>
      <c r="O130" s="1711"/>
      <c r="P130" s="1817"/>
      <c r="Q130" s="1706"/>
    </row>
    <row r="131" ht="15.75" spans="1:17">
      <c r="A131" s="1718"/>
      <c r="B131" s="1028"/>
      <c r="C131" s="1029"/>
      <c r="D131" s="1029"/>
      <c r="E131" s="1029"/>
      <c r="F131" s="1029"/>
      <c r="G131" s="1041"/>
      <c r="H131" s="1041"/>
      <c r="I131" s="1041"/>
      <c r="J131" s="1041"/>
      <c r="K131" s="1041"/>
      <c r="L131" s="1041"/>
      <c r="M131" s="1096"/>
      <c r="N131" s="1713"/>
      <c r="O131" s="1713"/>
      <c r="P131" s="1817"/>
      <c r="Q131" s="1706"/>
    </row>
    <row r="136" ht="15" spans="2:2">
      <c r="B136" s="1828" t="s">
        <v>1583</v>
      </c>
    </row>
    <row r="137" ht="15" spans="2:11">
      <c r="B137" s="1829" t="s">
        <v>1584</v>
      </c>
      <c r="C137" s="1830"/>
      <c r="D137" s="1830"/>
      <c r="E137" s="1830"/>
      <c r="F137" s="1830"/>
      <c r="G137" s="1831"/>
      <c r="H137" s="1832"/>
      <c r="I137" s="1855" t="s">
        <v>1585</v>
      </c>
      <c r="J137" s="1830"/>
      <c r="K137" s="1856"/>
    </row>
    <row r="138" ht="15" spans="2:11">
      <c r="B138" s="1833"/>
      <c r="C138" s="1834" t="s">
        <v>1586</v>
      </c>
      <c r="D138" s="1834" t="s">
        <v>1587</v>
      </c>
      <c r="E138" s="1835" t="s">
        <v>1588</v>
      </c>
      <c r="F138" s="1836" t="s">
        <v>1589</v>
      </c>
      <c r="G138" s="1834" t="s">
        <v>1587</v>
      </c>
      <c r="H138" s="1837" t="s">
        <v>1588</v>
      </c>
      <c r="I138" s="1857"/>
      <c r="J138" s="1834" t="s">
        <v>1590</v>
      </c>
      <c r="K138" s="1837" t="s">
        <v>1591</v>
      </c>
    </row>
    <row r="139" ht="15" spans="2:11">
      <c r="B139" s="1838">
        <v>6</v>
      </c>
      <c r="C139" s="1839">
        <v>96</v>
      </c>
      <c r="D139" s="1840" t="s">
        <v>1592</v>
      </c>
      <c r="E139" s="1841">
        <v>100</v>
      </c>
      <c r="F139" s="1842">
        <v>102.5</v>
      </c>
      <c r="G139" s="1840" t="s">
        <v>1592</v>
      </c>
      <c r="H139" s="1843">
        <v>105</v>
      </c>
      <c r="I139" s="1858" t="s">
        <v>1593</v>
      </c>
      <c r="J139" s="1839">
        <v>20</v>
      </c>
      <c r="K139" s="1859">
        <f>C145/(J139-2)</f>
        <v>0.00405555555555556</v>
      </c>
    </row>
    <row r="140" ht="15" spans="2:11">
      <c r="B140" s="1844">
        <v>5</v>
      </c>
      <c r="C140" s="1845">
        <v>100</v>
      </c>
      <c r="D140" s="1845"/>
      <c r="E140" s="1846"/>
      <c r="F140" s="1847">
        <v>102</v>
      </c>
      <c r="G140" s="1845"/>
      <c r="H140" s="1848"/>
      <c r="I140" s="1860" t="s">
        <v>1594</v>
      </c>
      <c r="J140" s="473">
        <f>ROUNDUP((J139-1)/2,0)</f>
        <v>10</v>
      </c>
      <c r="K140" s="1861">
        <v>100</v>
      </c>
    </row>
    <row r="141" ht="15" spans="2:11">
      <c r="B141" s="1844">
        <v>4</v>
      </c>
      <c r="C141" s="1845">
        <v>102</v>
      </c>
      <c r="D141" s="1845"/>
      <c r="E141" s="1846"/>
      <c r="F141" s="1847">
        <v>101.5</v>
      </c>
      <c r="G141" s="1845"/>
      <c r="H141" s="1848"/>
      <c r="I141" s="1860" t="s">
        <v>1595</v>
      </c>
      <c r="J141" s="473">
        <v>1</v>
      </c>
      <c r="K141" s="1862">
        <f>ROUND(100+(J141-J140)*K139*100,1)</f>
        <v>96.4</v>
      </c>
    </row>
    <row r="142" ht="15" spans="2:11">
      <c r="B142" s="1844">
        <v>3</v>
      </c>
      <c r="C142" s="1845">
        <v>103</v>
      </c>
      <c r="D142" s="1845"/>
      <c r="E142" s="1846"/>
      <c r="F142" s="1847">
        <v>101</v>
      </c>
      <c r="G142" s="1845"/>
      <c r="H142" s="1848"/>
      <c r="I142" s="1860" t="s">
        <v>1596</v>
      </c>
      <c r="J142" s="473">
        <f>J139</f>
        <v>20</v>
      </c>
      <c r="K142" s="1863">
        <v>95</v>
      </c>
    </row>
    <row r="143" ht="15" spans="2:11">
      <c r="B143" s="1844">
        <v>2</v>
      </c>
      <c r="C143" s="1845">
        <v>100</v>
      </c>
      <c r="D143" s="1845"/>
      <c r="E143" s="1846"/>
      <c r="F143" s="1847">
        <v>100.5</v>
      </c>
      <c r="G143" s="1845"/>
      <c r="H143" s="1848"/>
      <c r="I143" s="1860" t="s">
        <v>1597</v>
      </c>
      <c r="J143" s="1845">
        <v>15</v>
      </c>
      <c r="K143" s="1862">
        <f>ROUND(100+(J143-J140)*K139*100,1)</f>
        <v>102</v>
      </c>
    </row>
    <row r="144" ht="15" spans="2:11">
      <c r="B144" s="1844">
        <v>1</v>
      </c>
      <c r="C144" s="1845">
        <v>98</v>
      </c>
      <c r="D144" s="1849" t="s">
        <v>1598</v>
      </c>
      <c r="E144" s="1846">
        <v>102</v>
      </c>
      <c r="F144" s="1850">
        <v>100</v>
      </c>
      <c r="G144" s="1849" t="s">
        <v>1598</v>
      </c>
      <c r="H144" s="1848">
        <v>105</v>
      </c>
      <c r="I144" s="1860" t="s">
        <v>1597</v>
      </c>
      <c r="J144" s="1845">
        <v>18</v>
      </c>
      <c r="K144" s="1862">
        <f>ROUND(100+(J144-J140)*K139*100,1)</f>
        <v>103.2</v>
      </c>
    </row>
    <row r="145" ht="15.75" spans="2:11">
      <c r="B145" s="1851" t="s">
        <v>1599</v>
      </c>
      <c r="C145" s="1852">
        <f>ROUND(MAX(C139:C144)/MIN(C139:C144)-1,3)</f>
        <v>0.073</v>
      </c>
      <c r="D145" s="1853"/>
      <c r="E145" s="1853"/>
      <c r="F145" s="1854" t="s">
        <v>1600</v>
      </c>
      <c r="G145" s="1752"/>
      <c r="H145" s="1757"/>
      <c r="I145" s="1864" t="s">
        <v>1597</v>
      </c>
      <c r="J145" s="1865">
        <v>8</v>
      </c>
      <c r="K145" s="1866">
        <f>ROUND(100+(J145-J140)*K139*100,1)</f>
        <v>99.2</v>
      </c>
    </row>
    <row r="147" spans="2:2">
      <c r="B147" s="1828" t="s">
        <v>1601</v>
      </c>
    </row>
    <row r="148" spans="2:2">
      <c r="B148" s="1828" t="s">
        <v>1602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S33" sqref="S33"/>
    </sheetView>
  </sheetViews>
  <sheetFormatPr defaultColWidth="9" defaultRowHeight="14.25"/>
  <cols>
    <col min="1" max="1" width="10.5" style="727" customWidth="1"/>
    <col min="2" max="2" width="15.75" style="727" customWidth="1"/>
    <col min="3" max="3" width="15.125" style="727" customWidth="1"/>
    <col min="4" max="4" width="12.25" style="727" customWidth="1"/>
    <col min="5" max="5" width="14.375" style="727" customWidth="1"/>
    <col min="6" max="6" width="12.25" style="727" customWidth="1"/>
    <col min="7" max="7" width="14.5" style="727" customWidth="1"/>
    <col min="8" max="8" width="12.25" style="727" customWidth="1"/>
    <col min="9" max="9" width="14.5" style="727" customWidth="1"/>
    <col min="10" max="10" width="12.25" style="727" customWidth="1"/>
    <col min="11" max="11" width="12.25" style="728" customWidth="1"/>
    <col min="12" max="12" width="12.25" style="729" customWidth="1"/>
    <col min="13" max="15" width="12.25" style="727" customWidth="1"/>
    <col min="16" max="16" width="4.75" style="1762" customWidth="1"/>
    <col min="17" max="17" width="19.5" style="727" customWidth="1"/>
    <col min="18" max="22" width="6.125" style="727" customWidth="1"/>
    <col min="23" max="23" width="5.75" style="727" customWidth="1"/>
    <col min="24" max="24" width="4.25" style="727" customWidth="1"/>
    <col min="25" max="25" width="3.5" style="727" customWidth="1"/>
    <col min="26" max="26" width="19.75" style="727" customWidth="1"/>
    <col min="27" max="28" width="9.375" style="727" customWidth="1"/>
    <col min="29" max="16384" width="9" style="727"/>
  </cols>
  <sheetData>
    <row r="1" s="1543" customFormat="1" ht="28.5" customHeight="1" spans="1:29">
      <c r="A1" s="1544" t="s">
        <v>1511</v>
      </c>
      <c r="B1" s="1763" t="s">
        <v>1603</v>
      </c>
      <c r="C1" s="1604" t="s">
        <v>1513</v>
      </c>
      <c r="D1" s="1547"/>
      <c r="E1" s="1764"/>
      <c r="F1" s="1549"/>
      <c r="G1" s="1550" t="s">
        <v>1514</v>
      </c>
      <c r="H1" s="1551"/>
      <c r="I1" s="1551"/>
      <c r="J1" s="1551"/>
      <c r="K1" s="1602"/>
      <c r="L1" s="1603"/>
      <c r="M1" s="1604"/>
      <c r="N1" s="1604"/>
      <c r="O1" s="1604"/>
      <c r="P1" s="1769"/>
      <c r="Q1" s="1778"/>
      <c r="R1" s="1778"/>
      <c r="S1" s="1778"/>
      <c r="T1" s="1778"/>
      <c r="U1" s="1778"/>
      <c r="V1" s="1778"/>
      <c r="W1" s="1778"/>
      <c r="X1" s="1778"/>
      <c r="Y1" s="1778"/>
      <c r="Z1" s="1778"/>
      <c r="AA1" s="1778"/>
      <c r="AB1" s="1778"/>
      <c r="AC1" s="1779"/>
    </row>
    <row r="2" s="720" customFormat="1" ht="28.5" customHeight="1" spans="1:29">
      <c r="A2" s="1552" t="s">
        <v>1230</v>
      </c>
      <c r="B2" s="1553" t="b">
        <f ca="1">IF(E1="项目模式",IF(C2="——",ROUND(C49*D3/10000,0),ROUND(C49*D3/10000,0)-D2),IF(E1="单套模式",IF(C2="——",ROUND(C49*D3/10000,4),ROUND(C49*D3/10000,4)-D2)))</f>
        <v>0</v>
      </c>
      <c r="C2" s="1554"/>
      <c r="D2" s="1725" t="e">
        <f ca="1">IF(E1="项目模式",SUMIF(INDIRECT("'"&amp;F2&amp;"'"&amp;"!A:A"),"承租人权益价值",INDIRECT("'"&amp;F2&amp;"'"&amp;"!c:c")),SUMIF(INDIRECT("'"&amp;F2&amp;"'"&amp;"!A:A"),"承租人权益价值（单套）",INDIRECT("'"&amp;F2&amp;"'"&amp;"!c:c")))</f>
        <v>#REF!</v>
      </c>
      <c r="E2" s="1555" t="s">
        <v>1231</v>
      </c>
      <c r="F2" s="1556"/>
      <c r="G2" s="736"/>
      <c r="H2" s="736"/>
      <c r="I2" s="736"/>
      <c r="J2" s="736"/>
      <c r="K2" s="736"/>
      <c r="L2" s="902"/>
      <c r="M2" s="903"/>
      <c r="N2" s="903"/>
      <c r="O2" s="903"/>
      <c r="P2" s="1770"/>
      <c r="Q2" s="1686"/>
      <c r="R2" s="1686"/>
      <c r="S2" s="1686"/>
      <c r="T2" s="1686"/>
      <c r="U2" s="1686"/>
      <c r="V2" s="1686"/>
      <c r="W2" s="1686"/>
      <c r="X2" s="1686"/>
      <c r="Y2" s="1686"/>
      <c r="Z2" s="1686"/>
      <c r="AA2" s="1686"/>
      <c r="AB2" s="1686"/>
      <c r="AC2" s="1780"/>
    </row>
    <row r="3" s="720" customFormat="1" ht="28.5" customHeight="1" spans="1:29">
      <c r="A3" s="396" t="s">
        <v>1232</v>
      </c>
      <c r="B3" s="738">
        <f ca="1">IF(C2="——",C49,ROUND(B2*10000/D3,0))</f>
        <v>0</v>
      </c>
      <c r="C3" s="1557" t="s">
        <v>1515</v>
      </c>
      <c r="D3" s="1558">
        <f>IF(D1="",'数据-汇总表'!E3,SUMIF('数据-汇总表'!$C19:$C33,D1,'数据-汇总表'!$E19:$E33))</f>
        <v>70118.8</v>
      </c>
      <c r="E3" s="1726"/>
      <c r="F3" s="737"/>
      <c r="G3" s="736"/>
      <c r="H3" s="736"/>
      <c r="I3" s="736"/>
      <c r="J3" s="736"/>
      <c r="K3" s="901"/>
      <c r="L3" s="902"/>
      <c r="M3" s="903"/>
      <c r="N3" s="903"/>
      <c r="O3" s="903"/>
      <c r="P3" s="1770"/>
      <c r="Q3" s="1686"/>
      <c r="R3" s="1686"/>
      <c r="S3" s="1686"/>
      <c r="T3" s="1686"/>
      <c r="U3" s="1686"/>
      <c r="V3" s="1686"/>
      <c r="W3" s="1686"/>
      <c r="X3" s="1686"/>
      <c r="Y3" s="1686"/>
      <c r="Z3" s="1686"/>
      <c r="AA3" s="1686"/>
      <c r="AB3" s="1686"/>
      <c r="AC3" s="1726"/>
    </row>
    <row r="4" ht="15" spans="1:29">
      <c r="A4" s="740" t="s">
        <v>1516</v>
      </c>
      <c r="B4" s="741"/>
      <c r="C4" s="742" t="s">
        <v>1517</v>
      </c>
      <c r="D4" s="743"/>
      <c r="E4" s="744" t="s">
        <v>1518</v>
      </c>
      <c r="F4" s="745"/>
      <c r="G4" s="742" t="s">
        <v>1519</v>
      </c>
      <c r="H4" s="743"/>
      <c r="I4" s="742" t="s">
        <v>1520</v>
      </c>
      <c r="J4" s="743"/>
      <c r="K4" s="904" t="s">
        <v>1521</v>
      </c>
      <c r="L4" s="905"/>
      <c r="M4" s="906"/>
      <c r="N4" s="906"/>
      <c r="O4" s="906"/>
      <c r="P4" s="907" t="s">
        <v>1522</v>
      </c>
      <c r="Q4" s="957"/>
      <c r="R4" s="958" t="s">
        <v>1518</v>
      </c>
      <c r="S4" s="959"/>
      <c r="T4" s="958" t="s">
        <v>1519</v>
      </c>
      <c r="U4" s="959"/>
      <c r="V4" s="946" t="s">
        <v>1520</v>
      </c>
      <c r="W4" s="946"/>
      <c r="X4" s="960"/>
      <c r="Y4" s="958" t="s">
        <v>1522</v>
      </c>
      <c r="Z4" s="959"/>
      <c r="AA4" s="985" t="s">
        <v>1518</v>
      </c>
      <c r="AB4" s="946" t="s">
        <v>1519</v>
      </c>
      <c r="AC4" s="985" t="s">
        <v>1520</v>
      </c>
    </row>
    <row r="5" ht="15" spans="1:29">
      <c r="A5" s="746"/>
      <c r="B5" s="747"/>
      <c r="C5" s="748" t="s">
        <v>1523</v>
      </c>
      <c r="D5" s="749"/>
      <c r="E5" s="750" t="s">
        <v>1524</v>
      </c>
      <c r="F5" s="751"/>
      <c r="G5" s="748" t="s">
        <v>1525</v>
      </c>
      <c r="H5" s="749"/>
      <c r="I5" s="748" t="s">
        <v>1526</v>
      </c>
      <c r="J5" s="749"/>
      <c r="K5" s="904"/>
      <c r="L5" s="905"/>
      <c r="M5" s="906"/>
      <c r="N5" s="906"/>
      <c r="O5" s="906"/>
      <c r="P5" s="908"/>
      <c r="Q5" s="961"/>
      <c r="R5" s="962"/>
      <c r="S5" s="963"/>
      <c r="T5" s="962"/>
      <c r="U5" s="963"/>
      <c r="V5" s="946"/>
      <c r="W5" s="946"/>
      <c r="X5" s="960"/>
      <c r="Y5" s="962"/>
      <c r="Z5" s="963"/>
      <c r="AA5" s="960"/>
      <c r="AB5" s="946"/>
      <c r="AC5" s="960"/>
    </row>
    <row r="6" ht="15.75" spans="1:29">
      <c r="A6" s="752"/>
      <c r="B6" s="753"/>
      <c r="C6" s="1505" t="s">
        <v>1527</v>
      </c>
      <c r="D6" s="1506"/>
      <c r="E6" s="1507" t="s">
        <v>1527</v>
      </c>
      <c r="F6" s="1508"/>
      <c r="G6" s="1505" t="s">
        <v>1527</v>
      </c>
      <c r="H6" s="1506"/>
      <c r="I6" s="1505" t="s">
        <v>1527</v>
      </c>
      <c r="J6" s="1506"/>
      <c r="K6" s="904" t="s">
        <v>1528</v>
      </c>
      <c r="L6" s="905"/>
      <c r="M6" s="906"/>
      <c r="N6" s="906"/>
      <c r="O6" s="906"/>
      <c r="P6" s="909"/>
      <c r="Q6" s="964"/>
      <c r="R6" s="962"/>
      <c r="S6" s="963"/>
      <c r="T6" s="965"/>
      <c r="U6" s="966"/>
      <c r="V6" s="946"/>
      <c r="W6" s="946"/>
      <c r="X6" s="960"/>
      <c r="Y6" s="965"/>
      <c r="Z6" s="966"/>
      <c r="AA6" s="986"/>
      <c r="AB6" s="946"/>
      <c r="AC6" s="986"/>
    </row>
    <row r="7" s="721" customFormat="1" ht="15.75" spans="1:29">
      <c r="A7" s="758" t="s">
        <v>1529</v>
      </c>
      <c r="B7" s="759"/>
      <c r="C7" s="760">
        <f>'数据-取费表'!B2</f>
        <v>45510</v>
      </c>
      <c r="D7" s="761">
        <v>100</v>
      </c>
      <c r="E7" s="762"/>
      <c r="F7" s="763">
        <f>SUMIF(58:58,YEAR(E7)&amp;"-"&amp;MONTH(E7),59:59)</f>
        <v>0</v>
      </c>
      <c r="G7" s="762"/>
      <c r="H7" s="761">
        <f>SUMIF(58:58,YEAR(G7)&amp;"-"&amp;MONTH(G7),59:59)</f>
        <v>0</v>
      </c>
      <c r="I7" s="762"/>
      <c r="J7" s="761">
        <f>SUMIF(58:58,YEAR(I7)&amp;"-"&amp;MONTH(I7),59:59)</f>
        <v>0</v>
      </c>
      <c r="K7" s="910"/>
      <c r="L7" s="911"/>
      <c r="M7" s="912"/>
      <c r="N7" s="912"/>
      <c r="O7" s="912"/>
      <c r="P7" s="913" t="s">
        <v>1530</v>
      </c>
      <c r="Q7" s="967"/>
      <c r="R7" s="968" t="s">
        <v>1531</v>
      </c>
      <c r="S7" s="969">
        <f t="shared" ref="S7:S15" si="0">F7</f>
        <v>0</v>
      </c>
      <c r="T7" s="968" t="s">
        <v>1531</v>
      </c>
      <c r="U7" s="969">
        <f t="shared" ref="U7:U15" si="1">H7</f>
        <v>0</v>
      </c>
      <c r="V7" s="968" t="s">
        <v>1531</v>
      </c>
      <c r="W7" s="969">
        <f t="shared" ref="W7:W15" si="2">J7</f>
        <v>0</v>
      </c>
      <c r="X7" s="970"/>
      <c r="Y7" s="913" t="s">
        <v>1530</v>
      </c>
      <c r="Z7" s="971"/>
      <c r="AA7" s="987" t="e">
        <f>D7/F7</f>
        <v>#DIV/0!</v>
      </c>
      <c r="AB7" s="987" t="e">
        <f>D7/H7</f>
        <v>#DIV/0!</v>
      </c>
      <c r="AC7" s="987" t="e">
        <f>D7/J7</f>
        <v>#DIV/0!</v>
      </c>
    </row>
    <row r="8" s="721" customFormat="1" ht="15.75" spans="1:29">
      <c r="A8" s="758" t="s">
        <v>1532</v>
      </c>
      <c r="B8" s="759"/>
      <c r="C8" s="765"/>
      <c r="D8" s="761">
        <v>100</v>
      </c>
      <c r="E8" s="765"/>
      <c r="F8" s="763">
        <f>SUMIF(61:61,E8,62:62)-SUMIF(61:61,C8,62:62)+100</f>
        <v>100</v>
      </c>
      <c r="G8" s="765"/>
      <c r="H8" s="761">
        <f>SUMIF(61:61,G8,62:62)-SUMIF(61:61,C8,62:62)+100</f>
        <v>100</v>
      </c>
      <c r="I8" s="765"/>
      <c r="J8" s="761">
        <f>SUMIF(61:61,I8,62:62)-SUMIF(61:61,C8,62:62)+100</f>
        <v>100</v>
      </c>
      <c r="K8" s="910"/>
      <c r="L8" s="911"/>
      <c r="M8" s="912"/>
      <c r="N8" s="912"/>
      <c r="O8" s="912"/>
      <c r="P8" s="913" t="s">
        <v>1533</v>
      </c>
      <c r="Q8" s="971"/>
      <c r="R8" s="968" t="s">
        <v>1531</v>
      </c>
      <c r="S8" s="969">
        <f t="shared" si="0"/>
        <v>100</v>
      </c>
      <c r="T8" s="968" t="s">
        <v>1531</v>
      </c>
      <c r="U8" s="969">
        <f t="shared" si="1"/>
        <v>100</v>
      </c>
      <c r="V8" s="968" t="s">
        <v>1531</v>
      </c>
      <c r="W8" s="969">
        <f t="shared" si="2"/>
        <v>100</v>
      </c>
      <c r="X8" s="970"/>
      <c r="Y8" s="913" t="s">
        <v>1533</v>
      </c>
      <c r="Z8" s="971"/>
      <c r="AA8" s="987">
        <f t="shared" ref="AA8:AA46" si="3">D8/F8</f>
        <v>1</v>
      </c>
      <c r="AB8" s="987">
        <f t="shared" ref="AB8:AB46" si="4">D8/H8</f>
        <v>1</v>
      </c>
      <c r="AC8" s="987">
        <f t="shared" ref="AC8:AC46" si="5">D8/J8</f>
        <v>1</v>
      </c>
    </row>
    <row r="9" s="721" customFormat="1" spans="1:29">
      <c r="A9" s="766" t="s">
        <v>1534</v>
      </c>
      <c r="B9" s="767" t="s">
        <v>1535</v>
      </c>
      <c r="C9" s="1559"/>
      <c r="D9" s="769">
        <v>100</v>
      </c>
      <c r="E9" s="1629"/>
      <c r="F9" s="1561">
        <f>SUMIF(63:63,E9,64:64)-SUMIF(63:63,C9,64:64)+100</f>
        <v>100</v>
      </c>
      <c r="G9" s="1629"/>
      <c r="H9" s="769">
        <f>SUMIF(63:63,G9,64:64)-SUMIF(63:63,C9,64:64)+100</f>
        <v>100</v>
      </c>
      <c r="I9" s="1629"/>
      <c r="J9" s="769">
        <f>SUMIF(63:63,I9,64:64)-SUMIF(63:63,C9,64:64)+100</f>
        <v>100</v>
      </c>
      <c r="K9" s="910"/>
      <c r="L9" s="911"/>
      <c r="M9" s="912"/>
      <c r="N9" s="912"/>
      <c r="O9" s="912"/>
      <c r="P9" s="871" t="s">
        <v>1536</v>
      </c>
      <c r="Q9" s="972" t="str">
        <f t="shared" ref="Q9:Q15" si="6">B9</f>
        <v>用途</v>
      </c>
      <c r="R9" s="968" t="s">
        <v>1531</v>
      </c>
      <c r="S9" s="969">
        <f t="shared" si="0"/>
        <v>100</v>
      </c>
      <c r="T9" s="968" t="s">
        <v>1531</v>
      </c>
      <c r="U9" s="969">
        <f t="shared" si="1"/>
        <v>100</v>
      </c>
      <c r="V9" s="968" t="s">
        <v>1531</v>
      </c>
      <c r="W9" s="969">
        <f t="shared" si="2"/>
        <v>100</v>
      </c>
      <c r="X9" s="970"/>
      <c r="Y9" s="972" t="s">
        <v>1537</v>
      </c>
      <c r="Z9" s="988" t="str">
        <f t="shared" ref="Z9:Z15" si="7">Q9</f>
        <v>用途</v>
      </c>
      <c r="AA9" s="987">
        <f t="shared" si="3"/>
        <v>1</v>
      </c>
      <c r="AB9" s="987">
        <f t="shared" si="4"/>
        <v>1</v>
      </c>
      <c r="AC9" s="987">
        <f t="shared" si="5"/>
        <v>1</v>
      </c>
    </row>
    <row r="10" s="722" customFormat="1" ht="27" spans="1:29">
      <c r="A10" s="770"/>
      <c r="B10" s="771" t="s">
        <v>1538</v>
      </c>
      <c r="C10" s="1562"/>
      <c r="D10" s="773">
        <v>100</v>
      </c>
      <c r="E10" s="1632"/>
      <c r="F10" s="1563">
        <f>SUMIF(65:65,E10,66:66)-SUMIF(65:65,C10,66:66)+100</f>
        <v>100</v>
      </c>
      <c r="G10" s="1562"/>
      <c r="H10" s="773">
        <f>SUMIF(65:65,G10,66:66)-SUMIF(65:65,C10,66:66)+100</f>
        <v>100</v>
      </c>
      <c r="I10" s="1562"/>
      <c r="J10" s="773">
        <f>SUMIF(65:65,I10,66:66)-SUMIF(65:65,C10,66:66)+100</f>
        <v>100</v>
      </c>
      <c r="K10" s="910"/>
      <c r="L10" s="916"/>
      <c r="M10" s="917"/>
      <c r="N10" s="917"/>
      <c r="O10" s="917"/>
      <c r="P10" s="871"/>
      <c r="Q10" s="972" t="str">
        <f t="shared" si="6"/>
        <v>土地使用年限（年）</v>
      </c>
      <c r="R10" s="968" t="s">
        <v>1531</v>
      </c>
      <c r="S10" s="969">
        <f t="shared" si="0"/>
        <v>100</v>
      </c>
      <c r="T10" s="968" t="s">
        <v>1531</v>
      </c>
      <c r="U10" s="969">
        <f t="shared" si="1"/>
        <v>100</v>
      </c>
      <c r="V10" s="968" t="s">
        <v>1531</v>
      </c>
      <c r="W10" s="969">
        <f t="shared" si="2"/>
        <v>100</v>
      </c>
      <c r="X10" s="970"/>
      <c r="Y10" s="972"/>
      <c r="Z10" s="988" t="str">
        <f t="shared" si="7"/>
        <v>土地使用年限（年）</v>
      </c>
      <c r="AA10" s="987">
        <f t="shared" si="3"/>
        <v>1</v>
      </c>
      <c r="AB10" s="987">
        <f t="shared" si="4"/>
        <v>1</v>
      </c>
      <c r="AC10" s="987">
        <f t="shared" si="5"/>
        <v>1</v>
      </c>
    </row>
    <row r="11" ht="15" spans="1:29">
      <c r="A11" s="774"/>
      <c r="B11" s="771" t="s">
        <v>1539</v>
      </c>
      <c r="C11" s="775"/>
      <c r="D11" s="773">
        <v>100</v>
      </c>
      <c r="E11" s="776"/>
      <c r="F11" s="1563" t="e">
        <f>LOOKUP(E11,68:68,69:69)-LOOKUP(C11,68:68,69:69)+100</f>
        <v>#N/A</v>
      </c>
      <c r="G11" s="775"/>
      <c r="H11" s="773" t="e">
        <f>LOOKUP(G11,68:68,69:69)-LOOKUP(C11,68:68,69:69)+100</f>
        <v>#N/A</v>
      </c>
      <c r="I11" s="775"/>
      <c r="J11" s="773" t="e">
        <f>LOOKUP(I11,68:68,69:69)-LOOKUP(C11,68:68,69:69)+100</f>
        <v>#N/A</v>
      </c>
      <c r="K11" s="930"/>
      <c r="L11" s="920"/>
      <c r="M11" s="906"/>
      <c r="N11" s="906"/>
      <c r="O11" s="906"/>
      <c r="P11" s="871"/>
      <c r="Q11" s="972" t="str">
        <f t="shared" si="6"/>
        <v>容积率</v>
      </c>
      <c r="R11" s="968" t="s">
        <v>1531</v>
      </c>
      <c r="S11" s="969" t="e">
        <f t="shared" si="0"/>
        <v>#N/A</v>
      </c>
      <c r="T11" s="968" t="s">
        <v>1531</v>
      </c>
      <c r="U11" s="969" t="e">
        <f t="shared" si="1"/>
        <v>#N/A</v>
      </c>
      <c r="V11" s="968" t="s">
        <v>1531</v>
      </c>
      <c r="W11" s="969" t="e">
        <f t="shared" si="2"/>
        <v>#N/A</v>
      </c>
      <c r="X11" s="970"/>
      <c r="Y11" s="972"/>
      <c r="Z11" s="988" t="str">
        <f t="shared" si="7"/>
        <v>容积率</v>
      </c>
      <c r="AA11" s="987" t="e">
        <f t="shared" si="3"/>
        <v>#N/A</v>
      </c>
      <c r="AB11" s="987" t="e">
        <f t="shared" si="4"/>
        <v>#N/A</v>
      </c>
      <c r="AC11" s="987" t="e">
        <f t="shared" si="5"/>
        <v>#N/A</v>
      </c>
    </row>
    <row r="12" s="721" customFormat="1" ht="15" spans="1:29">
      <c r="A12" s="777"/>
      <c r="B12" s="778">
        <v>111</v>
      </c>
      <c r="C12" s="772"/>
      <c r="D12" s="779">
        <v>100</v>
      </c>
      <c r="E12" s="782"/>
      <c r="F12" s="1563">
        <f>SUMIF(70:70,E12,71:71)-SUMIF(70:70,C12,71:71)+100</f>
        <v>100</v>
      </c>
      <c r="G12" s="782"/>
      <c r="H12" s="773">
        <f>SUMIF(70:70,G12,71:71)-SUMIF(70:70,C12,71:71)+100</f>
        <v>100</v>
      </c>
      <c r="I12" s="782"/>
      <c r="J12" s="773">
        <f>SUMIF(70:70,I12,71:71)-SUMIF(70:70,C12,71:71)+100</f>
        <v>100</v>
      </c>
      <c r="K12" s="929"/>
      <c r="L12" s="911"/>
      <c r="M12" s="912"/>
      <c r="N12" s="912"/>
      <c r="O12" s="912"/>
      <c r="P12" s="871"/>
      <c r="Q12" s="972">
        <f t="shared" si="6"/>
        <v>111</v>
      </c>
      <c r="R12" s="968" t="s">
        <v>1531</v>
      </c>
      <c r="S12" s="969">
        <f t="shared" si="0"/>
        <v>100</v>
      </c>
      <c r="T12" s="968" t="s">
        <v>1531</v>
      </c>
      <c r="U12" s="969">
        <f t="shared" si="1"/>
        <v>100</v>
      </c>
      <c r="V12" s="968" t="s">
        <v>1531</v>
      </c>
      <c r="W12" s="969">
        <f t="shared" si="2"/>
        <v>100</v>
      </c>
      <c r="X12" s="970"/>
      <c r="Y12" s="972"/>
      <c r="Z12" s="988">
        <f t="shared" si="7"/>
        <v>111</v>
      </c>
      <c r="AA12" s="987">
        <f t="shared" si="3"/>
        <v>1</v>
      </c>
      <c r="AB12" s="987">
        <f t="shared" si="4"/>
        <v>1</v>
      </c>
      <c r="AC12" s="987">
        <f t="shared" si="5"/>
        <v>1</v>
      </c>
    </row>
    <row r="13" ht="15" spans="1:29">
      <c r="A13" s="774"/>
      <c r="B13" s="778">
        <v>111</v>
      </c>
      <c r="C13" s="782"/>
      <c r="D13" s="783">
        <v>100</v>
      </c>
      <c r="E13" s="782"/>
      <c r="F13" s="1563">
        <f>SUMIF(72:72,E13,73:73)-SUMIF(72:72,C13,73:73)+100</f>
        <v>100</v>
      </c>
      <c r="G13" s="782"/>
      <c r="H13" s="783">
        <f>SUMIF(72:72,G13,73:73)-SUMIF(72:72,C13,73:73)+100</f>
        <v>100</v>
      </c>
      <c r="I13" s="782"/>
      <c r="J13" s="783">
        <f>SUMIF(72:72,I13,73:73)-SUMIF(72:72,C13,73:73)+100</f>
        <v>100</v>
      </c>
      <c r="K13" s="929"/>
      <c r="L13" s="922"/>
      <c r="M13" s="906"/>
      <c r="N13" s="906"/>
      <c r="O13" s="906"/>
      <c r="P13" s="871"/>
      <c r="Q13" s="972">
        <f t="shared" si="6"/>
        <v>111</v>
      </c>
      <c r="R13" s="968" t="s">
        <v>1531</v>
      </c>
      <c r="S13" s="969">
        <f t="shared" si="0"/>
        <v>100</v>
      </c>
      <c r="T13" s="968" t="s">
        <v>1531</v>
      </c>
      <c r="U13" s="969">
        <f t="shared" si="1"/>
        <v>100</v>
      </c>
      <c r="V13" s="968" t="s">
        <v>1531</v>
      </c>
      <c r="W13" s="969">
        <f t="shared" si="2"/>
        <v>100</v>
      </c>
      <c r="X13" s="970"/>
      <c r="Y13" s="972"/>
      <c r="Z13" s="988">
        <f t="shared" si="7"/>
        <v>111</v>
      </c>
      <c r="AA13" s="987">
        <f t="shared" si="3"/>
        <v>1</v>
      </c>
      <c r="AB13" s="987">
        <f t="shared" si="4"/>
        <v>1</v>
      </c>
      <c r="AC13" s="987">
        <f t="shared" si="5"/>
        <v>1</v>
      </c>
    </row>
    <row r="14" ht="15.75" spans="1:29">
      <c r="A14" s="784"/>
      <c r="B14" s="785">
        <v>111</v>
      </c>
      <c r="C14" s="786"/>
      <c r="D14" s="787">
        <v>100</v>
      </c>
      <c r="E14" s="782"/>
      <c r="F14" s="1583">
        <f>SUMIF(74:74,E14,75:75)-SUMIF(74:74,C14,75:75)+100</f>
        <v>100</v>
      </c>
      <c r="G14" s="782"/>
      <c r="H14" s="787">
        <f>SUMIF(74:74,G14,75:75)-SUMIF(74:74,C14,75:75)+100</f>
        <v>100</v>
      </c>
      <c r="I14" s="782"/>
      <c r="J14" s="787">
        <f>SUMIF(74:74,I14,75:75)-SUMIF(74:74,C14,75:75)+100</f>
        <v>100</v>
      </c>
      <c r="K14" s="929"/>
      <c r="L14" s="922"/>
      <c r="M14" s="906"/>
      <c r="N14" s="906"/>
      <c r="O14" s="906"/>
      <c r="P14" s="871"/>
      <c r="Q14" s="972">
        <f t="shared" si="6"/>
        <v>111</v>
      </c>
      <c r="R14" s="968" t="s">
        <v>1531</v>
      </c>
      <c r="S14" s="969">
        <f t="shared" si="0"/>
        <v>100</v>
      </c>
      <c r="T14" s="968" t="s">
        <v>1531</v>
      </c>
      <c r="U14" s="969">
        <f t="shared" si="1"/>
        <v>100</v>
      </c>
      <c r="V14" s="968" t="s">
        <v>1531</v>
      </c>
      <c r="W14" s="969">
        <f t="shared" si="2"/>
        <v>100</v>
      </c>
      <c r="X14" s="970"/>
      <c r="Y14" s="972"/>
      <c r="Z14" s="988">
        <f t="shared" si="7"/>
        <v>111</v>
      </c>
      <c r="AA14" s="987">
        <f t="shared" si="3"/>
        <v>1</v>
      </c>
      <c r="AB14" s="987">
        <f t="shared" si="4"/>
        <v>1</v>
      </c>
      <c r="AC14" s="987">
        <f t="shared" si="5"/>
        <v>1</v>
      </c>
    </row>
    <row r="15" ht="68.25" spans="1:29">
      <c r="A15" s="788" t="s">
        <v>1540</v>
      </c>
      <c r="B15" s="1511" t="s">
        <v>1604</v>
      </c>
      <c r="C15" s="1512" t="str">
        <f>估价对象房地状况!C4</f>
        <v>估价对象位于XX商圈，周边商业氛围成熟，人流量大，商业繁华度好</v>
      </c>
      <c r="D15" s="791">
        <v>100</v>
      </c>
      <c r="E15" s="792"/>
      <c r="F15" s="1566">
        <f>SUMIF(76:76,E16,77:77)-SUMIF(76:76,C16,77:77)+100</f>
        <v>100</v>
      </c>
      <c r="G15" s="923"/>
      <c r="H15" s="791">
        <f>SUMIF(76:76,G16,77:77)-SUMIF(76:76,C16,77:77)+100</f>
        <v>100</v>
      </c>
      <c r="I15" s="792"/>
      <c r="J15" s="791">
        <f>SUMIF(76:76,I16,77:77)-SUMIF(76:76,C16,77:77)+100</f>
        <v>100</v>
      </c>
      <c r="K15" s="1605"/>
      <c r="L15" s="922"/>
      <c r="M15" s="906"/>
      <c r="N15" s="906"/>
      <c r="O15" s="906"/>
      <c r="P15" s="1740" t="s">
        <v>1542</v>
      </c>
      <c r="Q15" s="872" t="str">
        <f t="shared" si="6"/>
        <v>商业繁华度</v>
      </c>
      <c r="R15" s="973" t="s">
        <v>1531</v>
      </c>
      <c r="S15" s="974">
        <f t="shared" si="0"/>
        <v>100</v>
      </c>
      <c r="T15" s="973" t="s">
        <v>1531</v>
      </c>
      <c r="U15" s="974">
        <f t="shared" si="1"/>
        <v>100</v>
      </c>
      <c r="V15" s="973" t="s">
        <v>1531</v>
      </c>
      <c r="W15" s="974">
        <f t="shared" si="2"/>
        <v>100</v>
      </c>
      <c r="X15" s="960"/>
      <c r="Y15" s="924" t="s">
        <v>1542</v>
      </c>
      <c r="Z15" s="946" t="str">
        <f t="shared" si="7"/>
        <v>商业繁华度</v>
      </c>
      <c r="AA15" s="989">
        <f t="shared" si="3"/>
        <v>1</v>
      </c>
      <c r="AB15" s="989">
        <f t="shared" si="4"/>
        <v>1</v>
      </c>
      <c r="AC15" s="989">
        <f t="shared" si="5"/>
        <v>1</v>
      </c>
    </row>
    <row r="16" ht="15" spans="1:29">
      <c r="A16" s="774"/>
      <c r="B16" s="1513"/>
      <c r="C16" s="794"/>
      <c r="D16" s="795"/>
      <c r="E16" s="794"/>
      <c r="F16" s="1567"/>
      <c r="G16" s="794"/>
      <c r="H16" s="797"/>
      <c r="I16" s="794"/>
      <c r="J16" s="795"/>
      <c r="K16" s="1606"/>
      <c r="L16" s="922"/>
      <c r="M16" s="906"/>
      <c r="N16" s="906"/>
      <c r="O16" s="906"/>
      <c r="P16" s="1741"/>
      <c r="Q16" s="872"/>
      <c r="R16" s="973"/>
      <c r="S16" s="974"/>
      <c r="T16" s="973"/>
      <c r="U16" s="974"/>
      <c r="V16" s="973"/>
      <c r="W16" s="974"/>
      <c r="X16" s="960"/>
      <c r="Y16" s="925"/>
      <c r="Z16" s="946"/>
      <c r="AA16" s="989">
        <v>1</v>
      </c>
      <c r="AB16" s="989">
        <v>1</v>
      </c>
      <c r="AC16" s="989">
        <v>1</v>
      </c>
    </row>
    <row r="17" ht="81" spans="1:29">
      <c r="A17" s="774"/>
      <c r="B17" s="1514" t="s">
        <v>1543</v>
      </c>
      <c r="C17" s="799" t="str">
        <f>估价对象房地状况!C6</f>
        <v>估价对象周边道路状况、公共交通通达情况、停车便捷程度，综合评价交通便捷度较好</v>
      </c>
      <c r="D17" s="797">
        <v>100</v>
      </c>
      <c r="E17" s="800"/>
      <c r="F17" s="1569">
        <f>SUMIF(78:78,E18,79:79)-SUMIF(78:78,C18,79:79)+100</f>
        <v>100</v>
      </c>
      <c r="G17" s="926"/>
      <c r="H17" s="801">
        <f>SUMIF(78:78,G18,79:79)-SUMIF(78:78,C18,79:79)+100</f>
        <v>100</v>
      </c>
      <c r="I17" s="800"/>
      <c r="J17" s="801">
        <f>SUMIF(78:78,I18,79:79)-SUMIF(78:78,C18,79:79)+100</f>
        <v>100</v>
      </c>
      <c r="K17" s="1605"/>
      <c r="L17" s="922"/>
      <c r="M17" s="906"/>
      <c r="N17" s="906"/>
      <c r="O17" s="906"/>
      <c r="P17" s="1741"/>
      <c r="Q17" s="872" t="str">
        <f>B17</f>
        <v>交通便捷度</v>
      </c>
      <c r="R17" s="973" t="s">
        <v>1531</v>
      </c>
      <c r="S17" s="974">
        <f>F17</f>
        <v>100</v>
      </c>
      <c r="T17" s="973" t="s">
        <v>1531</v>
      </c>
      <c r="U17" s="974">
        <f>H17</f>
        <v>100</v>
      </c>
      <c r="V17" s="973" t="s">
        <v>1531</v>
      </c>
      <c r="W17" s="974">
        <f>J17</f>
        <v>100</v>
      </c>
      <c r="X17" s="960"/>
      <c r="Y17" s="925"/>
      <c r="Z17" s="946" t="str">
        <f>Q17</f>
        <v>交通便捷度</v>
      </c>
      <c r="AA17" s="989">
        <f t="shared" si="3"/>
        <v>1</v>
      </c>
      <c r="AB17" s="989">
        <f t="shared" si="4"/>
        <v>1</v>
      </c>
      <c r="AC17" s="989">
        <f t="shared" si="5"/>
        <v>1</v>
      </c>
    </row>
    <row r="18" ht="15" spans="1:29">
      <c r="A18" s="774"/>
      <c r="B18" s="821"/>
      <c r="C18" s="1515"/>
      <c r="D18" s="797"/>
      <c r="E18" s="1516"/>
      <c r="F18" s="1569"/>
      <c r="G18" s="1525"/>
      <c r="H18" s="795"/>
      <c r="I18" s="1516"/>
      <c r="J18" s="795"/>
      <c r="K18" s="1606"/>
      <c r="L18" s="922"/>
      <c r="M18" s="906"/>
      <c r="N18" s="906"/>
      <c r="O18" s="906"/>
      <c r="P18" s="1741"/>
      <c r="Q18" s="872"/>
      <c r="R18" s="973"/>
      <c r="S18" s="974"/>
      <c r="T18" s="973"/>
      <c r="U18" s="974"/>
      <c r="V18" s="973"/>
      <c r="W18" s="974"/>
      <c r="X18" s="960"/>
      <c r="Y18" s="925"/>
      <c r="Z18" s="946"/>
      <c r="AA18" s="989">
        <v>1</v>
      </c>
      <c r="AB18" s="989">
        <v>1</v>
      </c>
      <c r="AC18" s="989">
        <v>1</v>
      </c>
    </row>
    <row r="19" ht="40.5" spans="1:29">
      <c r="A19" s="774"/>
      <c r="B19" s="1514" t="s">
        <v>1544</v>
      </c>
      <c r="C19" s="799" t="str">
        <f>估价对象房地状况!C7</f>
        <v>估价对象所在区域公共配套设施齐备情况</v>
      </c>
      <c r="D19" s="801">
        <v>100</v>
      </c>
      <c r="E19" s="1517"/>
      <c r="F19" s="1568">
        <f>SUMIF(80:80,E20,81:81)-SUMIF(80:80,C20,81:81)+100</f>
        <v>100</v>
      </c>
      <c r="G19" s="1526"/>
      <c r="H19" s="797">
        <f>SUMIF(80:80,G20,81:81)-SUMIF(80:80,C20,81:81)+100</f>
        <v>100</v>
      </c>
      <c r="I19" s="1517"/>
      <c r="J19" s="797">
        <f>SUMIF(80:80,I20,81:81)-SUMIF(80:80,C20,81:81)+100</f>
        <v>100</v>
      </c>
      <c r="K19" s="1605"/>
      <c r="L19" s="922"/>
      <c r="M19" s="906"/>
      <c r="N19" s="906"/>
      <c r="O19" s="906"/>
      <c r="P19" s="1741"/>
      <c r="Q19" s="872" t="str">
        <f>B19</f>
        <v>公共配套设施</v>
      </c>
      <c r="R19" s="973" t="s">
        <v>1531</v>
      </c>
      <c r="S19" s="974">
        <f>F19</f>
        <v>100</v>
      </c>
      <c r="T19" s="973" t="s">
        <v>1531</v>
      </c>
      <c r="U19" s="974">
        <f>H19</f>
        <v>100</v>
      </c>
      <c r="V19" s="973" t="s">
        <v>1531</v>
      </c>
      <c r="W19" s="974">
        <f>J19</f>
        <v>100</v>
      </c>
      <c r="X19" s="960"/>
      <c r="Y19" s="925"/>
      <c r="Z19" s="946" t="str">
        <f>Q19</f>
        <v>公共配套设施</v>
      </c>
      <c r="AA19" s="989">
        <f t="shared" si="3"/>
        <v>1</v>
      </c>
      <c r="AB19" s="989">
        <f t="shared" si="4"/>
        <v>1</v>
      </c>
      <c r="AC19" s="989">
        <f t="shared" si="5"/>
        <v>1</v>
      </c>
    </row>
    <row r="20" ht="15" spans="1:29">
      <c r="A20" s="774"/>
      <c r="B20" s="821"/>
      <c r="C20" s="794"/>
      <c r="D20" s="795"/>
      <c r="E20" s="803"/>
      <c r="F20" s="1567"/>
      <c r="G20" s="927"/>
      <c r="H20" s="795"/>
      <c r="I20" s="803"/>
      <c r="J20" s="795"/>
      <c r="K20" s="1606"/>
      <c r="L20" s="922"/>
      <c r="M20" s="906"/>
      <c r="N20" s="906"/>
      <c r="O20" s="906"/>
      <c r="P20" s="1741"/>
      <c r="Q20" s="872"/>
      <c r="R20" s="973"/>
      <c r="S20" s="974"/>
      <c r="T20" s="973"/>
      <c r="U20" s="974"/>
      <c r="V20" s="973"/>
      <c r="W20" s="974"/>
      <c r="X20" s="960"/>
      <c r="Y20" s="925"/>
      <c r="Z20" s="946"/>
      <c r="AA20" s="989">
        <v>1</v>
      </c>
      <c r="AB20" s="989">
        <v>1</v>
      </c>
      <c r="AC20" s="989">
        <v>1</v>
      </c>
    </row>
    <row r="21" ht="27" spans="1:29">
      <c r="A21" s="774"/>
      <c r="B21" s="1518" t="s">
        <v>1545</v>
      </c>
      <c r="C21" s="799" t="str">
        <f>估价对象房地状况!C8</f>
        <v>估价对象所在区域基础设施水平</v>
      </c>
      <c r="D21" s="801">
        <v>100</v>
      </c>
      <c r="E21" s="1517"/>
      <c r="F21" s="1568">
        <f>SUMIF(82:82,E22,83:83)-SUMIF(82:82,C22,83:83)+100</f>
        <v>100</v>
      </c>
      <c r="G21" s="1526"/>
      <c r="H21" s="797">
        <f>SUMIF(82:82,G22,83:83)-SUMIF(82:82,C22,83:83)+100</f>
        <v>100</v>
      </c>
      <c r="I21" s="1517"/>
      <c r="J21" s="797">
        <f>SUMIF(82:82,I22,83:83)-SUMIF(82:82,C22,83:83)+100</f>
        <v>100</v>
      </c>
      <c r="K21" s="1605"/>
      <c r="L21" s="922"/>
      <c r="M21" s="906"/>
      <c r="N21" s="906"/>
      <c r="O21" s="906"/>
      <c r="P21" s="1741"/>
      <c r="Q21" s="872" t="str">
        <f>B21</f>
        <v>基础设施水平</v>
      </c>
      <c r="R21" s="973" t="s">
        <v>1531</v>
      </c>
      <c r="S21" s="974">
        <f>F21</f>
        <v>100</v>
      </c>
      <c r="T21" s="973" t="s">
        <v>1531</v>
      </c>
      <c r="U21" s="974">
        <f>H21</f>
        <v>100</v>
      </c>
      <c r="V21" s="973" t="s">
        <v>1531</v>
      </c>
      <c r="W21" s="974">
        <f>J21</f>
        <v>100</v>
      </c>
      <c r="X21" s="960"/>
      <c r="Y21" s="925"/>
      <c r="Z21" s="946" t="str">
        <f>Q21</f>
        <v>基础设施水平</v>
      </c>
      <c r="AA21" s="989">
        <f t="shared" ref="AA21" si="8">D21/F21</f>
        <v>1</v>
      </c>
      <c r="AB21" s="989">
        <f t="shared" ref="AB21" si="9">D21/H21</f>
        <v>1</v>
      </c>
      <c r="AC21" s="989">
        <f t="shared" ref="AC21" si="10">D21/J21</f>
        <v>1</v>
      </c>
    </row>
    <row r="22" ht="15" spans="1:29">
      <c r="A22" s="774"/>
      <c r="B22" s="1518"/>
      <c r="C22" s="1515"/>
      <c r="D22" s="795"/>
      <c r="E22" s="794"/>
      <c r="F22" s="1567"/>
      <c r="G22" s="794"/>
      <c r="H22" s="795"/>
      <c r="I22" s="794"/>
      <c r="J22" s="795"/>
      <c r="K22" s="1607"/>
      <c r="L22" s="922"/>
      <c r="M22" s="906"/>
      <c r="N22" s="906"/>
      <c r="O22" s="906"/>
      <c r="P22" s="1741"/>
      <c r="Q22" s="872"/>
      <c r="R22" s="973"/>
      <c r="S22" s="974"/>
      <c r="T22" s="973"/>
      <c r="U22" s="974"/>
      <c r="V22" s="973"/>
      <c r="W22" s="974"/>
      <c r="X22" s="960"/>
      <c r="Y22" s="925"/>
      <c r="Z22" s="946"/>
      <c r="AA22" s="989">
        <v>1</v>
      </c>
      <c r="AB22" s="989">
        <v>1</v>
      </c>
      <c r="AC22" s="989">
        <v>1</v>
      </c>
    </row>
    <row r="23" ht="54" spans="1:29">
      <c r="A23" s="774"/>
      <c r="B23" s="1514" t="s">
        <v>1546</v>
      </c>
      <c r="C23" s="1236" t="str">
        <f>估价对象房地状况!C9</f>
        <v>区域自然环境：；人文环境；综合评价环境状况一般</v>
      </c>
      <c r="D23" s="797">
        <v>100</v>
      </c>
      <c r="E23" s="800"/>
      <c r="F23" s="1569">
        <f>SUMIF(84:84,E24,85:85)-SUMIF(84:84,C24,85:85)+100</f>
        <v>100</v>
      </c>
      <c r="G23" s="926"/>
      <c r="H23" s="797">
        <f>SUMIF(84:84,G24,85:85)-SUMIF(84:84,C24,85:85)+100</f>
        <v>100</v>
      </c>
      <c r="I23" s="800"/>
      <c r="J23" s="797">
        <f>SUMIF(84:84,I24,85:85)-SUMIF(84:84,C24,85:85)+100</f>
        <v>100</v>
      </c>
      <c r="K23" s="1605"/>
      <c r="L23" s="922"/>
      <c r="M23" s="906"/>
      <c r="N23" s="906"/>
      <c r="O23" s="906"/>
      <c r="P23" s="1741"/>
      <c r="Q23" s="872" t="str">
        <f>B23</f>
        <v>自然及人文环境</v>
      </c>
      <c r="R23" s="973" t="s">
        <v>1531</v>
      </c>
      <c r="S23" s="974">
        <f>F23</f>
        <v>100</v>
      </c>
      <c r="T23" s="973" t="s">
        <v>1531</v>
      </c>
      <c r="U23" s="974">
        <f>H23</f>
        <v>100</v>
      </c>
      <c r="V23" s="973" t="s">
        <v>1531</v>
      </c>
      <c r="W23" s="974">
        <f>J23</f>
        <v>100</v>
      </c>
      <c r="X23" s="960"/>
      <c r="Y23" s="925"/>
      <c r="Z23" s="946" t="str">
        <f>Q23</f>
        <v>自然及人文环境</v>
      </c>
      <c r="AA23" s="989">
        <f t="shared" si="3"/>
        <v>1</v>
      </c>
      <c r="AB23" s="989">
        <f t="shared" si="4"/>
        <v>1</v>
      </c>
      <c r="AC23" s="989">
        <f t="shared" si="5"/>
        <v>1</v>
      </c>
    </row>
    <row r="24" ht="15" spans="1:29">
      <c r="A24" s="774"/>
      <c r="B24" s="821"/>
      <c r="C24" s="794"/>
      <c r="D24" s="795"/>
      <c r="E24" s="803"/>
      <c r="F24" s="1567"/>
      <c r="G24" s="927"/>
      <c r="H24" s="795"/>
      <c r="I24" s="803"/>
      <c r="J24" s="795"/>
      <c r="K24" s="1606"/>
      <c r="L24" s="922"/>
      <c r="M24" s="906"/>
      <c r="N24" s="906"/>
      <c r="O24" s="906"/>
      <c r="P24" s="1741"/>
      <c r="Q24" s="872"/>
      <c r="R24" s="973"/>
      <c r="S24" s="974"/>
      <c r="T24" s="973"/>
      <c r="U24" s="974"/>
      <c r="V24" s="973"/>
      <c r="W24" s="974"/>
      <c r="X24" s="960"/>
      <c r="Y24" s="925"/>
      <c r="Z24" s="946"/>
      <c r="AA24" s="989">
        <v>1</v>
      </c>
      <c r="AB24" s="989">
        <v>1</v>
      </c>
      <c r="AC24" s="989">
        <v>1</v>
      </c>
    </row>
    <row r="25" ht="15" spans="1:29">
      <c r="A25" s="774"/>
      <c r="B25" s="771" t="s">
        <v>1605</v>
      </c>
      <c r="C25" s="807"/>
      <c r="D25" s="783">
        <v>100</v>
      </c>
      <c r="E25" s="807"/>
      <c r="F25" s="1570">
        <f>SUMIF(86:86,E25,87:87)-SUMIF(86:86,C25,87:87)+100</f>
        <v>100</v>
      </c>
      <c r="G25" s="807"/>
      <c r="H25" s="783">
        <f>SUMIF(86:86,G25,87:87)-SUMIF(86:86,C25,87:87)+100</f>
        <v>100</v>
      </c>
      <c r="I25" s="807"/>
      <c r="J25" s="783">
        <f>SUMIF(86:86,I25,87:87)-SUMIF(86:86,C25,87:87)+100</f>
        <v>100</v>
      </c>
      <c r="K25" s="930"/>
      <c r="L25" s="922"/>
      <c r="M25" s="906"/>
      <c r="N25" s="906"/>
      <c r="O25" s="906"/>
      <c r="P25" s="1741"/>
      <c r="Q25" s="872" t="str">
        <f t="shared" ref="Q25:Q46" si="11">B25</f>
        <v>临街状况</v>
      </c>
      <c r="R25" s="973" t="s">
        <v>1531</v>
      </c>
      <c r="S25" s="974">
        <f>F25</f>
        <v>100</v>
      </c>
      <c r="T25" s="973" t="s">
        <v>1531</v>
      </c>
      <c r="U25" s="974">
        <f>H25</f>
        <v>100</v>
      </c>
      <c r="V25" s="973" t="s">
        <v>1531</v>
      </c>
      <c r="W25" s="974">
        <f>J25</f>
        <v>100</v>
      </c>
      <c r="X25" s="960"/>
      <c r="Y25" s="925"/>
      <c r="Z25" s="946" t="str">
        <f>Q25</f>
        <v>临街状况</v>
      </c>
      <c r="AA25" s="989">
        <f t="shared" si="3"/>
        <v>1</v>
      </c>
      <c r="AB25" s="989">
        <f t="shared" si="4"/>
        <v>1</v>
      </c>
      <c r="AC25" s="989">
        <f t="shared" si="5"/>
        <v>1</v>
      </c>
    </row>
    <row r="26" ht="15" spans="1:29">
      <c r="A26" s="774"/>
      <c r="B26" s="1520" t="s">
        <v>1606</v>
      </c>
      <c r="C26" s="782"/>
      <c r="D26" s="783">
        <v>100</v>
      </c>
      <c r="E26" s="782"/>
      <c r="F26" s="1570">
        <f>SUMIF(88:88,E26,89:89)-SUMIF(88:88,C26,89:89)+100</f>
        <v>100</v>
      </c>
      <c r="G26" s="782"/>
      <c r="H26" s="783">
        <f>SUMIF(88:88,G26,89:89)-SUMIF(88:88,C26,89:89)+100</f>
        <v>100</v>
      </c>
      <c r="I26" s="782"/>
      <c r="J26" s="783">
        <f>SUMIF(88:88,I26,89:89)-SUMIF(88:88,C26,89:89)+100</f>
        <v>100</v>
      </c>
      <c r="K26" s="929"/>
      <c r="L26" s="922"/>
      <c r="M26" s="906"/>
      <c r="N26" s="906"/>
      <c r="O26" s="906"/>
      <c r="P26" s="1741"/>
      <c r="Q26" s="872" t="str">
        <f t="shared" si="11"/>
        <v>平面位置/可视性</v>
      </c>
      <c r="R26" s="973" t="s">
        <v>1531</v>
      </c>
      <c r="S26" s="974">
        <f>F26</f>
        <v>100</v>
      </c>
      <c r="T26" s="973" t="s">
        <v>1531</v>
      </c>
      <c r="U26" s="974">
        <f>H26</f>
        <v>100</v>
      </c>
      <c r="V26" s="973" t="s">
        <v>1531</v>
      </c>
      <c r="W26" s="974">
        <f>J26</f>
        <v>100</v>
      </c>
      <c r="X26" s="960"/>
      <c r="Y26" s="925"/>
      <c r="Z26" s="946" t="str">
        <f>Q26</f>
        <v>平面位置/可视性</v>
      </c>
      <c r="AA26" s="989">
        <f t="shared" si="3"/>
        <v>1</v>
      </c>
      <c r="AB26" s="989">
        <f t="shared" si="4"/>
        <v>1</v>
      </c>
      <c r="AC26" s="989">
        <f t="shared" si="5"/>
        <v>1</v>
      </c>
    </row>
    <row r="27" s="721" customFormat="1" ht="15" spans="1:29">
      <c r="A27" s="777"/>
      <c r="B27" s="1514" t="s">
        <v>1607</v>
      </c>
      <c r="C27" s="1733"/>
      <c r="D27" s="1683">
        <v>100</v>
      </c>
      <c r="E27" s="1733"/>
      <c r="F27" s="1684">
        <f>SUMIF(90:90,E27,91:91)-SUMIF(90:90,C27,91:91)+100</f>
        <v>100</v>
      </c>
      <c r="G27" s="1733"/>
      <c r="H27" s="1683">
        <f>SUMIF(90:90,G27,91:91)-SUMIF(90:90,C27,91:91)+100</f>
        <v>100</v>
      </c>
      <c r="I27" s="1733"/>
      <c r="J27" s="1683">
        <f>SUMIF(90:90,I27,91:91)-SUMIF(90:90,C27,91:91)+100</f>
        <v>100</v>
      </c>
      <c r="K27" s="930"/>
      <c r="L27" s="911"/>
      <c r="M27" s="912"/>
      <c r="N27" s="912"/>
      <c r="O27" s="912"/>
      <c r="P27" s="1741"/>
      <c r="Q27" s="972" t="str">
        <f t="shared" si="11"/>
        <v>人流量</v>
      </c>
      <c r="R27" s="968" t="s">
        <v>1531</v>
      </c>
      <c r="S27" s="969">
        <f>F27</f>
        <v>100</v>
      </c>
      <c r="T27" s="968" t="s">
        <v>1531</v>
      </c>
      <c r="U27" s="969">
        <f>H27</f>
        <v>100</v>
      </c>
      <c r="V27" s="968" t="s">
        <v>1531</v>
      </c>
      <c r="W27" s="969">
        <f>J27</f>
        <v>100</v>
      </c>
      <c r="X27" s="970"/>
      <c r="Y27" s="925"/>
      <c r="Z27" s="988" t="str">
        <f>Q27</f>
        <v>人流量</v>
      </c>
      <c r="AA27" s="989">
        <f t="shared" si="3"/>
        <v>1</v>
      </c>
      <c r="AB27" s="989">
        <f t="shared" si="4"/>
        <v>1</v>
      </c>
      <c r="AC27" s="989">
        <f t="shared" si="5"/>
        <v>1</v>
      </c>
    </row>
    <row r="28" ht="15" spans="1:29">
      <c r="A28" s="774"/>
      <c r="B28" s="771" t="s">
        <v>1608</v>
      </c>
      <c r="C28" s="807"/>
      <c r="D28" s="783">
        <v>100</v>
      </c>
      <c r="E28" s="807"/>
      <c r="F28" s="1570">
        <f>SUMIF(92:92,E28,93:93)-SUMIF(92:92,C28,93:93)+100</f>
        <v>100</v>
      </c>
      <c r="G28" s="807"/>
      <c r="H28" s="783">
        <f>SUMIF(92:92,G28,93:93)-SUMIF(92:92,C28,93:93)+100</f>
        <v>100</v>
      </c>
      <c r="I28" s="807"/>
      <c r="J28" s="783">
        <f>SUMIF(92:92,I28,93:93)-SUMIF(92:92,C28,93:93)+100</f>
        <v>100</v>
      </c>
      <c r="K28" s="929"/>
      <c r="L28" s="922"/>
      <c r="M28" s="906"/>
      <c r="N28" s="906"/>
      <c r="O28" s="906"/>
      <c r="P28" s="1741"/>
      <c r="Q28" s="872" t="str">
        <f t="shared" si="11"/>
        <v>楼层</v>
      </c>
      <c r="R28" s="973" t="s">
        <v>1531</v>
      </c>
      <c r="S28" s="974">
        <f t="shared" ref="S28:S46" si="12">F28</f>
        <v>100</v>
      </c>
      <c r="T28" s="973" t="s">
        <v>1531</v>
      </c>
      <c r="U28" s="974">
        <f t="shared" ref="U28:U46" si="13">H28</f>
        <v>100</v>
      </c>
      <c r="V28" s="973" t="s">
        <v>1531</v>
      </c>
      <c r="W28" s="974">
        <f t="shared" ref="W28:W46" si="14">J28</f>
        <v>100</v>
      </c>
      <c r="X28" s="960"/>
      <c r="Y28" s="925"/>
      <c r="Z28" s="946" t="str">
        <f t="shared" ref="Z28:Z46" si="15">Q28</f>
        <v>楼层</v>
      </c>
      <c r="AA28" s="989">
        <f t="shared" si="3"/>
        <v>1</v>
      </c>
      <c r="AB28" s="989">
        <f t="shared" si="4"/>
        <v>1</v>
      </c>
      <c r="AC28" s="989">
        <f t="shared" si="5"/>
        <v>1</v>
      </c>
    </row>
    <row r="29" ht="15" spans="1:29">
      <c r="A29" s="774"/>
      <c r="B29" s="1520">
        <v>111</v>
      </c>
      <c r="C29" s="782"/>
      <c r="D29" s="783">
        <v>100</v>
      </c>
      <c r="E29" s="782"/>
      <c r="F29" s="1570">
        <f>SUMIF(94:94,E29,95:95)-SUMIF(94:94,C29,95:95)+100</f>
        <v>100</v>
      </c>
      <c r="G29" s="782"/>
      <c r="H29" s="783">
        <f>SUMIF(94:94,G29,95:95)-SUMIF(94:94,C29,95:95)+100</f>
        <v>100</v>
      </c>
      <c r="I29" s="782"/>
      <c r="J29" s="783">
        <f>SUMIF(94:94,I29,95:95)-SUMIF(94:94,C29,95:95)+100</f>
        <v>100</v>
      </c>
      <c r="K29" s="929"/>
      <c r="L29" s="922"/>
      <c r="M29" s="906"/>
      <c r="N29" s="906"/>
      <c r="O29" s="906"/>
      <c r="P29" s="1741"/>
      <c r="Q29" s="872">
        <f t="shared" si="11"/>
        <v>111</v>
      </c>
      <c r="R29" s="973" t="s">
        <v>1531</v>
      </c>
      <c r="S29" s="974">
        <f t="shared" si="12"/>
        <v>100</v>
      </c>
      <c r="T29" s="973" t="s">
        <v>1531</v>
      </c>
      <c r="U29" s="974">
        <f t="shared" si="13"/>
        <v>100</v>
      </c>
      <c r="V29" s="973" t="s">
        <v>1531</v>
      </c>
      <c r="W29" s="974">
        <f t="shared" si="14"/>
        <v>100</v>
      </c>
      <c r="X29" s="960"/>
      <c r="Y29" s="925"/>
      <c r="Z29" s="946">
        <f t="shared" si="15"/>
        <v>111</v>
      </c>
      <c r="AA29" s="989">
        <f t="shared" si="3"/>
        <v>1</v>
      </c>
      <c r="AB29" s="989">
        <f t="shared" si="4"/>
        <v>1</v>
      </c>
      <c r="AC29" s="989">
        <f t="shared" si="5"/>
        <v>1</v>
      </c>
    </row>
    <row r="30" ht="15" spans="1:29">
      <c r="A30" s="774"/>
      <c r="B30" s="1520">
        <v>111</v>
      </c>
      <c r="C30" s="782"/>
      <c r="D30" s="783">
        <v>100</v>
      </c>
      <c r="E30" s="782"/>
      <c r="F30" s="1570">
        <f>SUMIF(96:96,E30,97:97)-SUMIF(96:96,C30,97:97)+100</f>
        <v>100</v>
      </c>
      <c r="G30" s="782"/>
      <c r="H30" s="783">
        <f>SUMIF(96:96,G30,97:97)-SUMIF(96:96,C30,97:97)+100</f>
        <v>100</v>
      </c>
      <c r="I30" s="782"/>
      <c r="J30" s="783">
        <f>SUMIF(96:96,I30,97:97)-SUMIF(96:96,C30,97:97)+100</f>
        <v>100</v>
      </c>
      <c r="K30" s="929"/>
      <c r="L30" s="922"/>
      <c r="M30" s="906"/>
      <c r="N30" s="906"/>
      <c r="O30" s="906"/>
      <c r="P30" s="1741"/>
      <c r="Q30" s="872">
        <f t="shared" si="11"/>
        <v>111</v>
      </c>
      <c r="R30" s="973" t="s">
        <v>1531</v>
      </c>
      <c r="S30" s="974">
        <f t="shared" si="12"/>
        <v>100</v>
      </c>
      <c r="T30" s="973" t="s">
        <v>1531</v>
      </c>
      <c r="U30" s="974">
        <f t="shared" si="13"/>
        <v>100</v>
      </c>
      <c r="V30" s="973" t="s">
        <v>1531</v>
      </c>
      <c r="W30" s="974">
        <f t="shared" si="14"/>
        <v>100</v>
      </c>
      <c r="X30" s="960"/>
      <c r="Y30" s="925"/>
      <c r="Z30" s="946">
        <f t="shared" si="15"/>
        <v>111</v>
      </c>
      <c r="AA30" s="989">
        <f t="shared" si="3"/>
        <v>1</v>
      </c>
      <c r="AB30" s="989">
        <f t="shared" si="4"/>
        <v>1</v>
      </c>
      <c r="AC30" s="989">
        <f t="shared" si="5"/>
        <v>1</v>
      </c>
    </row>
    <row r="31" ht="15.75" spans="1:29">
      <c r="A31" s="784"/>
      <c r="B31" s="1520">
        <v>111</v>
      </c>
      <c r="C31" s="786"/>
      <c r="D31" s="787">
        <v>100</v>
      </c>
      <c r="E31" s="782"/>
      <c r="F31" s="1583">
        <f>SUMIF(98:98,E31,99:99)-SUMIF(98:98,C31,99:99)+100</f>
        <v>100</v>
      </c>
      <c r="G31" s="782"/>
      <c r="H31" s="787">
        <f>SUMIF(98:98,G31,99:99)-SUMIF(98:98,C31,99:99)+100</f>
        <v>100</v>
      </c>
      <c r="I31" s="782"/>
      <c r="J31" s="787">
        <f>SUMIF(98:98,I31,99:99)-SUMIF(98:98,C31,99:99)+100</f>
        <v>100</v>
      </c>
      <c r="K31" s="929"/>
      <c r="L31" s="922"/>
      <c r="M31" s="906"/>
      <c r="N31" s="906"/>
      <c r="O31" s="906"/>
      <c r="P31" s="1741"/>
      <c r="Q31" s="872">
        <f t="shared" si="11"/>
        <v>111</v>
      </c>
      <c r="R31" s="973" t="s">
        <v>1531</v>
      </c>
      <c r="S31" s="974">
        <f t="shared" si="12"/>
        <v>100</v>
      </c>
      <c r="T31" s="973" t="s">
        <v>1531</v>
      </c>
      <c r="U31" s="974">
        <f t="shared" si="13"/>
        <v>100</v>
      </c>
      <c r="V31" s="973" t="s">
        <v>1531</v>
      </c>
      <c r="W31" s="974">
        <f t="shared" si="14"/>
        <v>100</v>
      </c>
      <c r="X31" s="960"/>
      <c r="Y31" s="925"/>
      <c r="Z31" s="946">
        <f t="shared" si="15"/>
        <v>111</v>
      </c>
      <c r="AA31" s="989">
        <f t="shared" si="3"/>
        <v>1</v>
      </c>
      <c r="AB31" s="989">
        <f t="shared" si="4"/>
        <v>1</v>
      </c>
      <c r="AC31" s="989">
        <f t="shared" si="5"/>
        <v>1</v>
      </c>
    </row>
    <row r="32" ht="15" spans="1:29">
      <c r="A32" s="788" t="s">
        <v>1549</v>
      </c>
      <c r="B32" s="767" t="s">
        <v>1609</v>
      </c>
      <c r="C32" s="1765"/>
      <c r="D32" s="823">
        <v>100</v>
      </c>
      <c r="E32" s="1765"/>
      <c r="F32" s="1570">
        <f>SUMIF(100:100,E32,101:101)-SUMIF(100:100,C32,101:101)+100</f>
        <v>100</v>
      </c>
      <c r="G32" s="1765"/>
      <c r="H32" s="783">
        <f>SUMIF(100:100,G32,101:101)-SUMIF(100:100,C32,101:101)+100</f>
        <v>100</v>
      </c>
      <c r="I32" s="1765"/>
      <c r="J32" s="823">
        <f>SUMIF(100:100,I32,101:101)-SUMIF(100:100,C32,101:101)+100</f>
        <v>100</v>
      </c>
      <c r="K32" s="930"/>
      <c r="L32" s="922"/>
      <c r="M32" s="906"/>
      <c r="N32" s="906"/>
      <c r="O32" s="906"/>
      <c r="P32" s="1742" t="s">
        <v>1551</v>
      </c>
      <c r="Q32" s="872" t="str">
        <f t="shared" si="11"/>
        <v>商业类型</v>
      </c>
      <c r="R32" s="973" t="s">
        <v>1531</v>
      </c>
      <c r="S32" s="974">
        <f t="shared" si="12"/>
        <v>100</v>
      </c>
      <c r="T32" s="973" t="s">
        <v>1531</v>
      </c>
      <c r="U32" s="974">
        <f t="shared" si="13"/>
        <v>100</v>
      </c>
      <c r="V32" s="973" t="s">
        <v>1531</v>
      </c>
      <c r="W32" s="974">
        <f t="shared" si="14"/>
        <v>100</v>
      </c>
      <c r="X32" s="960"/>
      <c r="Y32" s="934" t="s">
        <v>1551</v>
      </c>
      <c r="Z32" s="946" t="str">
        <f t="shared" si="15"/>
        <v>商业类型</v>
      </c>
      <c r="AA32" s="989">
        <f t="shared" si="3"/>
        <v>1</v>
      </c>
      <c r="AB32" s="989">
        <f t="shared" si="4"/>
        <v>1</v>
      </c>
      <c r="AC32" s="989">
        <f t="shared" si="5"/>
        <v>1</v>
      </c>
    </row>
    <row r="33" s="723" customFormat="1" ht="15" spans="1:29">
      <c r="A33" s="829"/>
      <c r="B33" s="771" t="s">
        <v>1552</v>
      </c>
      <c r="C33" s="1564"/>
      <c r="D33" s="773">
        <v>100</v>
      </c>
      <c r="E33" s="776"/>
      <c r="F33" s="1563" t="e">
        <f>LOOKUP(E33,103:103,104:104)-LOOKUP(C33,103:103,104:104)+100</f>
        <v>#N/A</v>
      </c>
      <c r="G33" s="775"/>
      <c r="H33" s="773" t="e">
        <f>LOOKUP(G33,103:103,104:104)-LOOKUP(C33,103:103,104:104)+100</f>
        <v>#N/A</v>
      </c>
      <c r="I33" s="775"/>
      <c r="J33" s="773" t="e">
        <f>LOOKUP(I33,103:103,104:104)-LOOKUP(C33,103:103,104:104)+100</f>
        <v>#N/A</v>
      </c>
      <c r="K33" s="929"/>
      <c r="L33" s="920"/>
      <c r="M33" s="932"/>
      <c r="N33" s="932"/>
      <c r="O33" s="932"/>
      <c r="P33" s="1743"/>
      <c r="Q33" s="1609" t="str">
        <f t="shared" si="11"/>
        <v>项目建筑规模</v>
      </c>
      <c r="R33" s="975" t="s">
        <v>1531</v>
      </c>
      <c r="S33" s="976" t="e">
        <f t="shared" si="12"/>
        <v>#N/A</v>
      </c>
      <c r="T33" s="975" t="s">
        <v>1531</v>
      </c>
      <c r="U33" s="976" t="e">
        <f t="shared" si="13"/>
        <v>#N/A</v>
      </c>
      <c r="V33" s="975" t="s">
        <v>1531</v>
      </c>
      <c r="W33" s="976" t="e">
        <f t="shared" si="14"/>
        <v>#N/A</v>
      </c>
      <c r="X33" s="977"/>
      <c r="Y33" s="934"/>
      <c r="Z33" s="990" t="str">
        <f t="shared" si="15"/>
        <v>项目建筑规模</v>
      </c>
      <c r="AA33" s="989" t="e">
        <f t="shared" si="3"/>
        <v>#N/A</v>
      </c>
      <c r="AB33" s="989" t="e">
        <f t="shared" si="4"/>
        <v>#N/A</v>
      </c>
      <c r="AC33" s="989" t="e">
        <f t="shared" si="5"/>
        <v>#N/A</v>
      </c>
    </row>
    <row r="34" ht="15" spans="1:29">
      <c r="A34" s="824"/>
      <c r="B34" s="771" t="s">
        <v>1553</v>
      </c>
      <c r="C34" s="1766"/>
      <c r="D34" s="783">
        <v>100</v>
      </c>
      <c r="E34" s="1766"/>
      <c r="F34" s="1570">
        <f>SUMIF(105:105,E34,106:106)-SUMIF(105:105,C34,106:106)+100</f>
        <v>100</v>
      </c>
      <c r="G34" s="1766"/>
      <c r="H34" s="783">
        <f>SUMIF(105:105,G34,106:106)-SUMIF(105:105,C34,106:106)+100</f>
        <v>100</v>
      </c>
      <c r="I34" s="1766"/>
      <c r="J34" s="783">
        <f>SUMIF(105:105,I34,106:106)-SUMIF(105:105,C34,106:106)+100</f>
        <v>100</v>
      </c>
      <c r="K34" s="930"/>
      <c r="L34" s="922"/>
      <c r="M34" s="906"/>
      <c r="N34" s="906"/>
      <c r="O34" s="906"/>
      <c r="P34" s="1743"/>
      <c r="Q34" s="872" t="str">
        <f t="shared" si="11"/>
        <v>建筑结构</v>
      </c>
      <c r="R34" s="973" t="s">
        <v>1531</v>
      </c>
      <c r="S34" s="974">
        <f t="shared" si="12"/>
        <v>100</v>
      </c>
      <c r="T34" s="973" t="s">
        <v>1531</v>
      </c>
      <c r="U34" s="974">
        <f t="shared" si="13"/>
        <v>100</v>
      </c>
      <c r="V34" s="973" t="s">
        <v>1531</v>
      </c>
      <c r="W34" s="974">
        <f t="shared" si="14"/>
        <v>100</v>
      </c>
      <c r="X34" s="960"/>
      <c r="Y34" s="934"/>
      <c r="Z34" s="946" t="str">
        <f t="shared" si="15"/>
        <v>建筑结构</v>
      </c>
      <c r="AA34" s="989">
        <f t="shared" si="3"/>
        <v>1</v>
      </c>
      <c r="AB34" s="989">
        <f t="shared" si="4"/>
        <v>1</v>
      </c>
      <c r="AC34" s="989">
        <f t="shared" si="5"/>
        <v>1</v>
      </c>
    </row>
    <row r="35" ht="15" spans="1:29">
      <c r="A35" s="824"/>
      <c r="B35" s="771" t="s">
        <v>1555</v>
      </c>
      <c r="C35" s="825"/>
      <c r="D35" s="783">
        <v>100</v>
      </c>
      <c r="E35" s="825"/>
      <c r="F35" s="1570">
        <f>SUMIF(107:107,E35,108:108)-SUMIF(107:107,C35,108:108)+100</f>
        <v>100</v>
      </c>
      <c r="G35" s="825"/>
      <c r="H35" s="783">
        <f>SUMIF(107:107,G35,108:108)-SUMIF(107:107,C35,108:108)+100</f>
        <v>100</v>
      </c>
      <c r="I35" s="825"/>
      <c r="J35" s="783">
        <f>SUMIF(107:107,I35,108:108)-SUMIF(107:107,C35,108:108)+100</f>
        <v>100</v>
      </c>
      <c r="K35" s="930"/>
      <c r="L35" s="922"/>
      <c r="M35" s="906"/>
      <c r="N35" s="906"/>
      <c r="O35" s="906"/>
      <c r="P35" s="1743"/>
      <c r="Q35" s="872" t="str">
        <f t="shared" si="11"/>
        <v>公共部分装修</v>
      </c>
      <c r="R35" s="973" t="s">
        <v>1531</v>
      </c>
      <c r="S35" s="974">
        <f t="shared" si="12"/>
        <v>100</v>
      </c>
      <c r="T35" s="973" t="s">
        <v>1531</v>
      </c>
      <c r="U35" s="974">
        <f t="shared" si="13"/>
        <v>100</v>
      </c>
      <c r="V35" s="973" t="s">
        <v>1531</v>
      </c>
      <c r="W35" s="974">
        <f t="shared" si="14"/>
        <v>100</v>
      </c>
      <c r="X35" s="960"/>
      <c r="Y35" s="934"/>
      <c r="Z35" s="946" t="str">
        <f t="shared" si="15"/>
        <v>公共部分装修</v>
      </c>
      <c r="AA35" s="989">
        <f t="shared" si="3"/>
        <v>1</v>
      </c>
      <c r="AB35" s="989">
        <f t="shared" si="4"/>
        <v>1</v>
      </c>
      <c r="AC35" s="989">
        <f t="shared" si="5"/>
        <v>1</v>
      </c>
    </row>
    <row r="36" ht="15" spans="1:29">
      <c r="A36" s="824"/>
      <c r="B36" s="771" t="s">
        <v>634</v>
      </c>
      <c r="C36" s="1577"/>
      <c r="D36" s="783">
        <v>100</v>
      </c>
      <c r="E36" s="1577"/>
      <c r="F36" s="1570" t="e">
        <f>LOOKUP(E36,110:110,111:111)-LOOKUP(C36,110:110,111:111)+100</f>
        <v>#N/A</v>
      </c>
      <c r="G36" s="1577"/>
      <c r="H36" s="1570" t="e">
        <f>LOOKUP(G36,110:110,111:111)-LOOKUP(C36,110:110,111:111)+100</f>
        <v>#N/A</v>
      </c>
      <c r="I36" s="1577"/>
      <c r="J36" s="783" t="e">
        <f>LOOKUP(I36,110:110,111:111)-LOOKUP(C36,110:110,111:111)+100</f>
        <v>#N/A</v>
      </c>
      <c r="K36" s="930"/>
      <c r="L36" s="922"/>
      <c r="M36" s="906"/>
      <c r="N36" s="906"/>
      <c r="O36" s="906"/>
      <c r="P36" s="1743"/>
      <c r="Q36" s="872" t="str">
        <f t="shared" si="11"/>
        <v>成新度</v>
      </c>
      <c r="R36" s="973" t="s">
        <v>1531</v>
      </c>
      <c r="S36" s="974" t="e">
        <f t="shared" si="12"/>
        <v>#N/A</v>
      </c>
      <c r="T36" s="973" t="s">
        <v>1531</v>
      </c>
      <c r="U36" s="974" t="e">
        <f t="shared" si="13"/>
        <v>#N/A</v>
      </c>
      <c r="V36" s="973" t="s">
        <v>1531</v>
      </c>
      <c r="W36" s="974" t="e">
        <f t="shared" si="14"/>
        <v>#N/A</v>
      </c>
      <c r="X36" s="960"/>
      <c r="Y36" s="934"/>
      <c r="Z36" s="946" t="str">
        <f t="shared" si="15"/>
        <v>成新度</v>
      </c>
      <c r="AA36" s="989" t="e">
        <f t="shared" si="3"/>
        <v>#N/A</v>
      </c>
      <c r="AB36" s="989" t="e">
        <f t="shared" si="4"/>
        <v>#N/A</v>
      </c>
      <c r="AC36" s="989" t="e">
        <f t="shared" si="5"/>
        <v>#N/A</v>
      </c>
    </row>
    <row r="37" s="721" customFormat="1" ht="15" spans="1:29">
      <c r="A37" s="826"/>
      <c r="B37" s="771" t="s">
        <v>1557</v>
      </c>
      <c r="C37" s="825"/>
      <c r="D37" s="773">
        <v>100</v>
      </c>
      <c r="E37" s="825"/>
      <c r="F37" s="1570">
        <f>SUMIF(112:112,E37,113:113)-SUMIF(112:112,C37,113:113)+100</f>
        <v>100</v>
      </c>
      <c r="G37" s="825"/>
      <c r="H37" s="783">
        <f>SUMIF(112:112,G37,113:113)-SUMIF(112:112,C37,113:113)+100</f>
        <v>100</v>
      </c>
      <c r="I37" s="825"/>
      <c r="J37" s="783">
        <f>SUMIF(112:112,I37,113:113)-SUMIF(112:112,C37,113:113)+100</f>
        <v>100</v>
      </c>
      <c r="K37" s="930"/>
      <c r="L37" s="911"/>
      <c r="M37" s="912"/>
      <c r="N37" s="912"/>
      <c r="O37" s="912"/>
      <c r="P37" s="1743"/>
      <c r="Q37" s="972" t="str">
        <f t="shared" si="11"/>
        <v>市政基础设施</v>
      </c>
      <c r="R37" s="968" t="s">
        <v>1531</v>
      </c>
      <c r="S37" s="969">
        <f t="shared" si="12"/>
        <v>100</v>
      </c>
      <c r="T37" s="968" t="s">
        <v>1531</v>
      </c>
      <c r="U37" s="969">
        <f t="shared" si="13"/>
        <v>100</v>
      </c>
      <c r="V37" s="968" t="s">
        <v>1531</v>
      </c>
      <c r="W37" s="969">
        <f t="shared" si="14"/>
        <v>100</v>
      </c>
      <c r="X37" s="970"/>
      <c r="Y37" s="934"/>
      <c r="Z37" s="988" t="str">
        <f t="shared" si="15"/>
        <v>市政基础设施</v>
      </c>
      <c r="AA37" s="987">
        <f t="shared" si="3"/>
        <v>1</v>
      </c>
      <c r="AB37" s="987">
        <f t="shared" si="4"/>
        <v>1</v>
      </c>
      <c r="AC37" s="987">
        <f t="shared" si="5"/>
        <v>1</v>
      </c>
    </row>
    <row r="38" ht="15" spans="1:29">
      <c r="A38" s="824"/>
      <c r="B38" s="771" t="s">
        <v>1610</v>
      </c>
      <c r="C38" s="825"/>
      <c r="D38" s="783">
        <v>100</v>
      </c>
      <c r="E38" s="825"/>
      <c r="F38" s="1570">
        <f>SUMIF(114:114,E38,115:115)-SUMIF(114:114,C38,115:115)+100</f>
        <v>100</v>
      </c>
      <c r="G38" s="825"/>
      <c r="H38" s="783">
        <f>SUMIF(114:114,G38,115:115)-SUMIF(114:114,C38,115:115)+100</f>
        <v>100</v>
      </c>
      <c r="I38" s="825"/>
      <c r="J38" s="783">
        <f>SUMIF(114:114,I38,115:115)-SUMIF(114:114,C38,115:115)+100</f>
        <v>100</v>
      </c>
      <c r="K38" s="930"/>
      <c r="L38" s="922"/>
      <c r="M38" s="906"/>
      <c r="N38" s="906"/>
      <c r="O38" s="906"/>
      <c r="P38" s="1743" t="s">
        <v>1551</v>
      </c>
      <c r="Q38" s="872" t="str">
        <f t="shared" si="11"/>
        <v>业态</v>
      </c>
      <c r="R38" s="973" t="s">
        <v>1531</v>
      </c>
      <c r="S38" s="974">
        <f t="shared" si="12"/>
        <v>100</v>
      </c>
      <c r="T38" s="973" t="s">
        <v>1531</v>
      </c>
      <c r="U38" s="974">
        <f t="shared" si="13"/>
        <v>100</v>
      </c>
      <c r="V38" s="973" t="s">
        <v>1531</v>
      </c>
      <c r="W38" s="974">
        <f t="shared" si="14"/>
        <v>100</v>
      </c>
      <c r="X38" s="960"/>
      <c r="Y38" s="934" t="s">
        <v>1551</v>
      </c>
      <c r="Z38" s="946" t="str">
        <f t="shared" si="15"/>
        <v>业态</v>
      </c>
      <c r="AA38" s="989">
        <f t="shared" si="3"/>
        <v>1</v>
      </c>
      <c r="AB38" s="989">
        <f t="shared" si="4"/>
        <v>1</v>
      </c>
      <c r="AC38" s="989">
        <f t="shared" si="5"/>
        <v>1</v>
      </c>
    </row>
    <row r="39" ht="15" spans="1:29">
      <c r="A39" s="824"/>
      <c r="B39" s="771" t="s">
        <v>1611</v>
      </c>
      <c r="C39" s="825"/>
      <c r="D39" s="783">
        <v>100</v>
      </c>
      <c r="E39" s="825"/>
      <c r="F39" s="1570">
        <f>SUMIF(116:116,E39,117:117)-SUMIF(116:116,C39,117:117)+100</f>
        <v>100</v>
      </c>
      <c r="G39" s="825"/>
      <c r="H39" s="783">
        <f>SUMIF(116:116,G39,117:117)-SUMIF(116:116,C39,117:117)+100</f>
        <v>100</v>
      </c>
      <c r="I39" s="825"/>
      <c r="J39" s="783">
        <f>SUMIF(116:116,I39,117:117)-SUMIF(116:116,C39,117:117)+100</f>
        <v>100</v>
      </c>
      <c r="K39" s="930"/>
      <c r="L39" s="922"/>
      <c r="M39" s="906"/>
      <c r="N39" s="906"/>
      <c r="O39" s="906"/>
      <c r="P39" s="1743"/>
      <c r="Q39" s="872" t="str">
        <f t="shared" si="11"/>
        <v>层高</v>
      </c>
      <c r="R39" s="973" t="s">
        <v>1531</v>
      </c>
      <c r="S39" s="974">
        <f t="shared" si="12"/>
        <v>100</v>
      </c>
      <c r="T39" s="973" t="s">
        <v>1531</v>
      </c>
      <c r="U39" s="974">
        <f t="shared" si="13"/>
        <v>100</v>
      </c>
      <c r="V39" s="973" t="s">
        <v>1531</v>
      </c>
      <c r="W39" s="974">
        <f t="shared" si="14"/>
        <v>100</v>
      </c>
      <c r="X39" s="960"/>
      <c r="Y39" s="934"/>
      <c r="Z39" s="946" t="str">
        <f t="shared" si="15"/>
        <v>层高</v>
      </c>
      <c r="AA39" s="989">
        <f t="shared" si="3"/>
        <v>1</v>
      </c>
      <c r="AB39" s="989">
        <f t="shared" si="4"/>
        <v>1</v>
      </c>
      <c r="AC39" s="989">
        <f t="shared" si="5"/>
        <v>1</v>
      </c>
    </row>
    <row r="40" ht="15" spans="1:29">
      <c r="A40" s="824"/>
      <c r="B40" s="771" t="s">
        <v>1612</v>
      </c>
      <c r="C40" s="1767"/>
      <c r="D40" s="783">
        <v>100</v>
      </c>
      <c r="E40" s="1768"/>
      <c r="F40" s="1570">
        <f>SUMIF(118:118,E40,119:119)-SUMIF(118:118,C40,119:119)+100</f>
        <v>100</v>
      </c>
      <c r="G40" s="1768"/>
      <c r="H40" s="783">
        <f>SUMIF(118:118,G40,119:119)-SUMIF(118:118,C40,119:119)+100</f>
        <v>100</v>
      </c>
      <c r="I40" s="1768"/>
      <c r="J40" s="783">
        <f>SUMIF(118:118,I40,119:119)-SUMIF(118:118,C40,119:119)+100</f>
        <v>100</v>
      </c>
      <c r="K40" s="929"/>
      <c r="L40" s="922"/>
      <c r="M40" s="906"/>
      <c r="N40" s="906"/>
      <c r="O40" s="906"/>
      <c r="P40" s="1743"/>
      <c r="Q40" s="872" t="str">
        <f t="shared" si="11"/>
        <v>单套建筑面积</v>
      </c>
      <c r="R40" s="973" t="s">
        <v>1531</v>
      </c>
      <c r="S40" s="974">
        <f t="shared" si="12"/>
        <v>100</v>
      </c>
      <c r="T40" s="973" t="s">
        <v>1531</v>
      </c>
      <c r="U40" s="974">
        <f t="shared" si="13"/>
        <v>100</v>
      </c>
      <c r="V40" s="973" t="s">
        <v>1531</v>
      </c>
      <c r="W40" s="974">
        <f t="shared" si="14"/>
        <v>100</v>
      </c>
      <c r="X40" s="960"/>
      <c r="Y40" s="934"/>
      <c r="Z40" s="946" t="str">
        <f t="shared" si="15"/>
        <v>单套建筑面积</v>
      </c>
      <c r="AA40" s="989">
        <f t="shared" si="3"/>
        <v>1</v>
      </c>
      <c r="AB40" s="989">
        <f t="shared" si="4"/>
        <v>1</v>
      </c>
      <c r="AC40" s="989">
        <f t="shared" si="5"/>
        <v>1</v>
      </c>
    </row>
    <row r="41" s="723" customFormat="1" ht="15" spans="1:29">
      <c r="A41" s="829"/>
      <c r="B41" s="941" t="s">
        <v>1613</v>
      </c>
      <c r="C41" s="807"/>
      <c r="D41" s="783">
        <v>100</v>
      </c>
      <c r="E41" s="807"/>
      <c r="F41" s="1570">
        <f>SUMIF(120:120,E41,121:121)-SUMIF(120:120,C41,121:121)+100</f>
        <v>100</v>
      </c>
      <c r="G41" s="807"/>
      <c r="H41" s="783">
        <f>SUMIF(120:120,G41,121:121)-SUMIF(120:120,C41,121:121)+100</f>
        <v>100</v>
      </c>
      <c r="I41" s="807"/>
      <c r="J41" s="783">
        <f>SUMIF(120:120,I41,121:121)-SUMIF(120:120,C41,121:121)+100</f>
        <v>100</v>
      </c>
      <c r="K41" s="930"/>
      <c r="L41" s="920"/>
      <c r="M41" s="932"/>
      <c r="N41" s="932"/>
      <c r="O41" s="932"/>
      <c r="P41" s="1743"/>
      <c r="Q41" s="1609" t="str">
        <f t="shared" si="11"/>
        <v>进深比</v>
      </c>
      <c r="R41" s="975" t="s">
        <v>1531</v>
      </c>
      <c r="S41" s="976">
        <f t="shared" si="12"/>
        <v>100</v>
      </c>
      <c r="T41" s="975" t="s">
        <v>1531</v>
      </c>
      <c r="U41" s="976">
        <f t="shared" si="13"/>
        <v>100</v>
      </c>
      <c r="V41" s="975" t="s">
        <v>1531</v>
      </c>
      <c r="W41" s="976">
        <f t="shared" si="14"/>
        <v>100</v>
      </c>
      <c r="X41" s="977"/>
      <c r="Y41" s="934"/>
      <c r="Z41" s="990" t="str">
        <f t="shared" si="15"/>
        <v>进深比</v>
      </c>
      <c r="AA41" s="989">
        <f t="shared" si="3"/>
        <v>1</v>
      </c>
      <c r="AB41" s="989">
        <f t="shared" si="4"/>
        <v>1</v>
      </c>
      <c r="AC41" s="989">
        <f t="shared" si="5"/>
        <v>1</v>
      </c>
    </row>
    <row r="42" ht="15" spans="1:29">
      <c r="A42" s="824"/>
      <c r="B42" s="771" t="s">
        <v>1560</v>
      </c>
      <c r="C42" s="825"/>
      <c r="D42" s="783">
        <v>100</v>
      </c>
      <c r="E42" s="825"/>
      <c r="F42" s="1570">
        <f>SUMIF(122:122,E42,123:123)-SUMIF(122:122,C42,123:123)+100</f>
        <v>100</v>
      </c>
      <c r="G42" s="825"/>
      <c r="H42" s="783">
        <f>SUMIF(122:122,G42,123:123)-SUMIF(122:122,C42,123:123)+100</f>
        <v>100</v>
      </c>
      <c r="I42" s="825"/>
      <c r="J42" s="783">
        <f>SUMIF(122:122,I42,123:123)-SUMIF(122:122,C42,123:123)+100</f>
        <v>100</v>
      </c>
      <c r="K42" s="930"/>
      <c r="L42" s="922"/>
      <c r="M42" s="906"/>
      <c r="N42" s="906"/>
      <c r="O42" s="906"/>
      <c r="P42" s="1743"/>
      <c r="Q42" s="872" t="str">
        <f t="shared" si="11"/>
        <v>内部装修</v>
      </c>
      <c r="R42" s="973" t="s">
        <v>1531</v>
      </c>
      <c r="S42" s="974">
        <f t="shared" si="12"/>
        <v>100</v>
      </c>
      <c r="T42" s="973" t="s">
        <v>1531</v>
      </c>
      <c r="U42" s="974">
        <f t="shared" si="13"/>
        <v>100</v>
      </c>
      <c r="V42" s="973" t="s">
        <v>1531</v>
      </c>
      <c r="W42" s="974">
        <f t="shared" si="14"/>
        <v>100</v>
      </c>
      <c r="X42" s="960"/>
      <c r="Y42" s="934"/>
      <c r="Z42" s="946" t="str">
        <f t="shared" si="15"/>
        <v>内部装修</v>
      </c>
      <c r="AA42" s="989">
        <f t="shared" si="3"/>
        <v>1</v>
      </c>
      <c r="AB42" s="989">
        <f t="shared" si="4"/>
        <v>1</v>
      </c>
      <c r="AC42" s="989">
        <f t="shared" si="5"/>
        <v>1</v>
      </c>
    </row>
    <row r="43" ht="15" spans="1:29">
      <c r="A43" s="824"/>
      <c r="B43" s="771" t="s">
        <v>1561</v>
      </c>
      <c r="C43" s="825"/>
      <c r="D43" s="783">
        <v>100</v>
      </c>
      <c r="E43" s="825"/>
      <c r="F43" s="1570">
        <f>SUMIF(124:124,E43,125:125)-SUMIF(124:124,C43,125:125)+100</f>
        <v>100</v>
      </c>
      <c r="G43" s="825"/>
      <c r="H43" s="783">
        <f>SUMIF(124:124,G43,125:125)-SUMIF(124:124,C43,125:125)+100</f>
        <v>100</v>
      </c>
      <c r="I43" s="825"/>
      <c r="J43" s="783">
        <f>SUMIF(124:124,I43,125:125)-SUMIF(124:124,C43,125:125)+100</f>
        <v>100</v>
      </c>
      <c r="K43" s="930"/>
      <c r="L43" s="922"/>
      <c r="M43" s="906"/>
      <c r="N43" s="906"/>
      <c r="O43" s="906"/>
      <c r="P43" s="1743"/>
      <c r="Q43" s="872" t="str">
        <f t="shared" si="11"/>
        <v>内部装修维护情况</v>
      </c>
      <c r="R43" s="973" t="s">
        <v>1531</v>
      </c>
      <c r="S43" s="974">
        <f t="shared" si="12"/>
        <v>100</v>
      </c>
      <c r="T43" s="973" t="s">
        <v>1531</v>
      </c>
      <c r="U43" s="974">
        <f t="shared" si="13"/>
        <v>100</v>
      </c>
      <c r="V43" s="973" t="s">
        <v>1531</v>
      </c>
      <c r="W43" s="974">
        <f t="shared" si="14"/>
        <v>100</v>
      </c>
      <c r="X43" s="960"/>
      <c r="Y43" s="934"/>
      <c r="Z43" s="946" t="str">
        <f t="shared" si="15"/>
        <v>内部装修维护情况</v>
      </c>
      <c r="AA43" s="989">
        <f t="shared" si="3"/>
        <v>1</v>
      </c>
      <c r="AB43" s="989">
        <f t="shared" si="4"/>
        <v>1</v>
      </c>
      <c r="AC43" s="989">
        <f t="shared" si="5"/>
        <v>1</v>
      </c>
    </row>
    <row r="44" s="721" customFormat="1" ht="15" spans="1:29">
      <c r="A44" s="826"/>
      <c r="B44" s="1520">
        <v>111</v>
      </c>
      <c r="C44" s="1564"/>
      <c r="D44" s="773">
        <v>100</v>
      </c>
      <c r="E44" s="782"/>
      <c r="F44" s="1563">
        <f>SUMIF(126:126,E44,127:127)-SUMIF(126:126,C44,127:127)+100</f>
        <v>100</v>
      </c>
      <c r="G44" s="782"/>
      <c r="H44" s="773">
        <f>SUMIF(126:126,G44,127:127)-SUMIF(126:126,C44,127:127)+100</f>
        <v>100</v>
      </c>
      <c r="I44" s="782"/>
      <c r="J44" s="773">
        <f>SUMIF(126:126,I44,127:127)-SUMIF(126:126,C44,127:127)+100</f>
        <v>100</v>
      </c>
      <c r="K44" s="929"/>
      <c r="L44" s="911"/>
      <c r="M44" s="912"/>
      <c r="N44" s="912"/>
      <c r="O44" s="912"/>
      <c r="P44" s="1743"/>
      <c r="Q44" s="972">
        <f t="shared" si="11"/>
        <v>111</v>
      </c>
      <c r="R44" s="968" t="s">
        <v>1531</v>
      </c>
      <c r="S44" s="969">
        <f t="shared" si="12"/>
        <v>100</v>
      </c>
      <c r="T44" s="968" t="s">
        <v>1531</v>
      </c>
      <c r="U44" s="969">
        <f t="shared" si="13"/>
        <v>100</v>
      </c>
      <c r="V44" s="968" t="s">
        <v>1531</v>
      </c>
      <c r="W44" s="969">
        <f t="shared" si="14"/>
        <v>100</v>
      </c>
      <c r="X44" s="970"/>
      <c r="Y44" s="934"/>
      <c r="Z44" s="988">
        <f t="shared" si="15"/>
        <v>111</v>
      </c>
      <c r="AA44" s="987">
        <f t="shared" si="3"/>
        <v>1</v>
      </c>
      <c r="AB44" s="987">
        <f t="shared" si="4"/>
        <v>1</v>
      </c>
      <c r="AC44" s="987">
        <f t="shared" si="5"/>
        <v>1</v>
      </c>
    </row>
    <row r="45" ht="15" spans="1:29">
      <c r="A45" s="824"/>
      <c r="B45" s="1520">
        <v>111</v>
      </c>
      <c r="C45" s="782"/>
      <c r="D45" s="783">
        <v>100</v>
      </c>
      <c r="E45" s="782"/>
      <c r="F45" s="1570">
        <f>SUMIF(128:128,E45,129:129)-SUMIF(128:128,C45,129:129)+100</f>
        <v>100</v>
      </c>
      <c r="G45" s="782"/>
      <c r="H45" s="783">
        <f>SUMIF(128:128,G45,129:129)-SUMIF(128:128,C45,129:129)+100</f>
        <v>100</v>
      </c>
      <c r="I45" s="782"/>
      <c r="J45" s="783">
        <f>SUMIF(128:128,I45,129:129)-SUMIF(128:128,C45,129:129)+100</f>
        <v>100</v>
      </c>
      <c r="K45" s="929"/>
      <c r="L45" s="922"/>
      <c r="M45" s="906"/>
      <c r="N45" s="906"/>
      <c r="O45" s="906"/>
      <c r="P45" s="1743"/>
      <c r="Q45" s="872">
        <f t="shared" si="11"/>
        <v>111</v>
      </c>
      <c r="R45" s="973" t="s">
        <v>1531</v>
      </c>
      <c r="S45" s="974">
        <f t="shared" si="12"/>
        <v>100</v>
      </c>
      <c r="T45" s="973" t="s">
        <v>1531</v>
      </c>
      <c r="U45" s="974">
        <f t="shared" si="13"/>
        <v>100</v>
      </c>
      <c r="V45" s="973" t="s">
        <v>1531</v>
      </c>
      <c r="W45" s="974">
        <f t="shared" si="14"/>
        <v>100</v>
      </c>
      <c r="X45" s="960"/>
      <c r="Y45" s="934"/>
      <c r="Z45" s="946">
        <f t="shared" si="15"/>
        <v>111</v>
      </c>
      <c r="AA45" s="989">
        <f t="shared" si="3"/>
        <v>1</v>
      </c>
      <c r="AB45" s="989">
        <f t="shared" si="4"/>
        <v>1</v>
      </c>
      <c r="AC45" s="989">
        <f t="shared" si="5"/>
        <v>1</v>
      </c>
    </row>
    <row r="46" ht="15.75" spans="1:29">
      <c r="A46" s="1582"/>
      <c r="B46" s="785">
        <v>111</v>
      </c>
      <c r="C46" s="786"/>
      <c r="D46" s="787">
        <v>100</v>
      </c>
      <c r="E46" s="782"/>
      <c r="F46" s="1583">
        <f>SUMIF(130:130,E46,131:131)-SUMIF(130:130,C46,131:131)+100</f>
        <v>100</v>
      </c>
      <c r="G46" s="782"/>
      <c r="H46" s="787">
        <f>SUMIF(130:130,G46,131:131)-SUMIF(130:130,C46,131:131)+100</f>
        <v>100</v>
      </c>
      <c r="I46" s="782"/>
      <c r="J46" s="787">
        <f>SUMIF(130:130,I46,131:131)-SUMIF(130:130,C46,131:131)+100</f>
        <v>100</v>
      </c>
      <c r="K46" s="929"/>
      <c r="L46" s="922"/>
      <c r="M46" s="906"/>
      <c r="N46" s="906"/>
      <c r="O46" s="906"/>
      <c r="P46" s="1744"/>
      <c r="Q46" s="872">
        <f t="shared" si="11"/>
        <v>111</v>
      </c>
      <c r="R46" s="973" t="s">
        <v>1531</v>
      </c>
      <c r="S46" s="974">
        <f t="shared" si="12"/>
        <v>100</v>
      </c>
      <c r="T46" s="973" t="s">
        <v>1531</v>
      </c>
      <c r="U46" s="974">
        <f t="shared" si="13"/>
        <v>100</v>
      </c>
      <c r="V46" s="973" t="s">
        <v>1531</v>
      </c>
      <c r="W46" s="974">
        <f t="shared" si="14"/>
        <v>100</v>
      </c>
      <c r="X46" s="960"/>
      <c r="Y46" s="1700"/>
      <c r="Z46" s="946">
        <f t="shared" si="15"/>
        <v>111</v>
      </c>
      <c r="AA46" s="989">
        <f t="shared" si="3"/>
        <v>1</v>
      </c>
      <c r="AB46" s="989">
        <f t="shared" si="4"/>
        <v>1</v>
      </c>
      <c r="AC46" s="989">
        <f t="shared" si="5"/>
        <v>1</v>
      </c>
    </row>
    <row r="47" ht="15" spans="1:29">
      <c r="A47" s="831" t="s">
        <v>1562</v>
      </c>
      <c r="B47" s="1584"/>
      <c r="C47" s="1585" t="s">
        <v>124</v>
      </c>
      <c r="D47" s="1586"/>
      <c r="E47" s="1587"/>
      <c r="F47" s="1588"/>
      <c r="G47" s="1589"/>
      <c r="H47" s="1590"/>
      <c r="I47" s="1587"/>
      <c r="J47" s="1590"/>
      <c r="K47" s="937"/>
      <c r="L47" s="938"/>
      <c r="M47" s="848"/>
      <c r="N47" s="906"/>
      <c r="O47" s="848"/>
      <c r="P47" s="872" t="str">
        <f>A47</f>
        <v>成交单价（元/平方米）</v>
      </c>
      <c r="Q47" s="872"/>
      <c r="R47" s="946">
        <f>E47</f>
        <v>0</v>
      </c>
      <c r="S47" s="946"/>
      <c r="T47" s="946">
        <f>G47</f>
        <v>0</v>
      </c>
      <c r="U47" s="946"/>
      <c r="V47" s="946">
        <f>I47</f>
        <v>0</v>
      </c>
      <c r="W47" s="946"/>
      <c r="X47" s="894"/>
      <c r="Y47" s="991"/>
      <c r="Z47" s="894"/>
      <c r="AA47" s="894"/>
      <c r="AB47" s="894"/>
      <c r="AC47" s="894"/>
    </row>
    <row r="48" ht="15.75" spans="1:29">
      <c r="A48" s="839" t="s">
        <v>1563</v>
      </c>
      <c r="B48" s="1591"/>
      <c r="C48" s="1592" t="e">
        <f>R49</f>
        <v>#DIV/0!</v>
      </c>
      <c r="D48" s="842" t="s">
        <v>1564</v>
      </c>
      <c r="E48" s="1593" t="e">
        <f>R48</f>
        <v>#DIV/0!</v>
      </c>
      <c r="F48" s="843"/>
      <c r="G48" s="1592" t="e">
        <f>T48</f>
        <v>#DIV/0!</v>
      </c>
      <c r="H48" s="843"/>
      <c r="I48" s="1593" t="e">
        <f>V48</f>
        <v>#DIV/0!</v>
      </c>
      <c r="J48" s="843"/>
      <c r="K48" s="939">
        <f>F48+H48+J48</f>
        <v>0</v>
      </c>
      <c r="L48" s="938"/>
      <c r="M48" s="848"/>
      <c r="N48" s="906"/>
      <c r="O48" s="848"/>
      <c r="P48" s="872" t="str">
        <f>A48</f>
        <v>比较价值（元/平方米）</v>
      </c>
      <c r="Q48" s="872"/>
      <c r="R48" s="989" t="e">
        <f>IF(F1="售价",ROUND(PRODUCT(R47,AA7:AA46),0),ROUND(PRODUCT(R47,AA7:AA46),1))</f>
        <v>#DIV/0!</v>
      </c>
      <c r="S48" s="989"/>
      <c r="T48" s="989" t="e">
        <f>IF(F1="售价",ROUND(PRODUCT(T47,AB7:AB46),0),ROUND(PRODUCT(T47,AB7:AB46),1))</f>
        <v>#DIV/0!</v>
      </c>
      <c r="U48" s="989"/>
      <c r="V48" s="989" t="e">
        <f>IF(F1="售价",ROUND(PRODUCT(V47,AC7:AC46),0),ROUND(PRODUCT(V47,AC7:AC46),1))</f>
        <v>#DIV/0!</v>
      </c>
      <c r="W48" s="989"/>
      <c r="X48" s="894"/>
      <c r="Y48" s="894"/>
      <c r="Z48" s="894"/>
      <c r="AA48" s="894"/>
      <c r="AB48" s="894"/>
      <c r="AC48" s="894"/>
    </row>
    <row r="49" ht="15.75" spans="1:29">
      <c r="A49" s="845" t="s">
        <v>1565</v>
      </c>
      <c r="B49" s="846"/>
      <c r="C49" s="1594" t="e">
        <f>R49</f>
        <v>#DIV/0!</v>
      </c>
      <c r="D49" s="1594"/>
      <c r="E49" s="1594"/>
      <c r="F49" s="1594"/>
      <c r="G49" s="1594"/>
      <c r="H49" s="1594"/>
      <c r="I49" s="1594"/>
      <c r="J49" s="1594"/>
      <c r="K49" s="940"/>
      <c r="L49" s="938"/>
      <c r="M49" s="848"/>
      <c r="N49" s="906"/>
      <c r="O49" s="848"/>
      <c r="P49" s="941" t="str">
        <f>A49</f>
        <v>估价对象XX用房的比较价值（楼面单价，元/平方米）</v>
      </c>
      <c r="Q49" s="979"/>
      <c r="R49" s="1716" t="e">
        <f>IF(F1="售价",ROUND(IF(D48="简单平均",AVERAGE(R48:V48),R48*F48+T48*H48+V48*J48),0),ROUND(IF(D48="简单平均",AVERAGE(R48:V48),R48*F48+T48*H48+V48*J48),1))</f>
        <v>#DIV/0!</v>
      </c>
      <c r="S49" s="1716"/>
      <c r="T49" s="1716"/>
      <c r="U49" s="1716"/>
      <c r="V49" s="1716"/>
      <c r="W49" s="1716"/>
      <c r="X49" s="894"/>
      <c r="Y49" s="894"/>
      <c r="Z49" s="894"/>
      <c r="AA49" s="894"/>
      <c r="AB49" s="894"/>
      <c r="AC49" s="894"/>
    </row>
    <row r="50" spans="1:29">
      <c r="A50" s="848"/>
      <c r="B50" s="848"/>
      <c r="C50" s="848"/>
      <c r="D50" s="848"/>
      <c r="E50" s="848"/>
      <c r="F50" s="848"/>
      <c r="G50" s="849"/>
      <c r="H50" s="848"/>
      <c r="I50" s="848"/>
      <c r="J50" s="848"/>
      <c r="K50" s="942"/>
      <c r="L50" s="943"/>
      <c r="M50" s="848"/>
      <c r="N50" s="848"/>
      <c r="O50" s="848"/>
      <c r="P50" s="1771"/>
      <c r="Q50" s="848"/>
      <c r="R50" s="848"/>
      <c r="S50" s="848"/>
      <c r="T50" s="848"/>
      <c r="U50" s="848"/>
      <c r="V50" s="848"/>
      <c r="W50" s="848"/>
      <c r="X50" s="848"/>
      <c r="Y50" s="848"/>
      <c r="Z50" s="848"/>
      <c r="AA50" s="848"/>
      <c r="AB50" s="848"/>
      <c r="AC50" s="848"/>
    </row>
    <row r="51" spans="1:29">
      <c r="A51" s="848"/>
      <c r="B51" s="848"/>
      <c r="C51" s="848"/>
      <c r="D51" s="848"/>
      <c r="E51" s="848"/>
      <c r="F51" s="848"/>
      <c r="G51" s="848"/>
      <c r="H51" s="848"/>
      <c r="I51" s="848"/>
      <c r="J51" s="848"/>
      <c r="K51" s="942"/>
      <c r="L51" s="943"/>
      <c r="M51" s="848"/>
      <c r="N51" s="848"/>
      <c r="O51" s="848"/>
      <c r="P51" s="1771"/>
      <c r="Q51" s="848"/>
      <c r="R51" s="848"/>
      <c r="S51" s="848"/>
      <c r="T51" s="848"/>
      <c r="U51" s="848"/>
      <c r="V51" s="848"/>
      <c r="W51" s="848"/>
      <c r="X51" s="848"/>
      <c r="Y51" s="848"/>
      <c r="Z51" s="848"/>
      <c r="AA51" s="848"/>
      <c r="AB51" s="848"/>
      <c r="AC51" s="848"/>
    </row>
    <row r="52" ht="13.5" customHeight="1" spans="1:29">
      <c r="A52" s="848"/>
      <c r="B52" s="848"/>
      <c r="C52" s="850" t="s">
        <v>1566</v>
      </c>
      <c r="D52" s="851"/>
      <c r="E52" s="852" t="e">
        <f>IF(E47&lt;E48,E48/E47-1,E47/E48-1)</f>
        <v>#DIV/0!</v>
      </c>
      <c r="F52" s="853" t="e">
        <f>IF(OR(E52&gt;=0.3,E52&lt;=-0.3),"超过30%","")</f>
        <v>#DIV/0!</v>
      </c>
      <c r="G52" s="852" t="e">
        <f>IF(G47&lt;G48,G48/G47-1,G47/G48-1)</f>
        <v>#DIV/0!</v>
      </c>
      <c r="H52" s="853" t="e">
        <f>IF(OR(G52&gt;=0.3,G52&lt;=-0.3),"超过30%","")</f>
        <v>#DIV/0!</v>
      </c>
      <c r="I52" s="852" t="e">
        <f>IF(I47&lt;I48,I48/I47-1,I47/I48-1)</f>
        <v>#DIV/0!</v>
      </c>
      <c r="J52" s="853" t="e">
        <f>IF(OR(I52&gt;=0.3,I52&lt;=-0.3),"超过30%","")</f>
        <v>#DIV/0!</v>
      </c>
      <c r="K52" s="942"/>
      <c r="L52" s="943"/>
      <c r="M52" s="848"/>
      <c r="N52" s="848"/>
      <c r="O52" s="848"/>
      <c r="P52" s="1771"/>
      <c r="Q52" s="848"/>
      <c r="R52" s="848"/>
      <c r="S52" s="848"/>
      <c r="T52" s="848"/>
      <c r="U52" s="848"/>
      <c r="V52" s="848"/>
      <c r="W52" s="848"/>
      <c r="X52" s="848"/>
      <c r="Y52" s="848"/>
      <c r="Z52" s="848"/>
      <c r="AA52" s="848"/>
      <c r="AB52" s="848"/>
      <c r="AC52" s="848"/>
    </row>
    <row r="53" ht="13.5" customHeight="1" spans="1:29">
      <c r="A53" s="848"/>
      <c r="B53" s="848"/>
      <c r="C53" s="850" t="s">
        <v>1567</v>
      </c>
      <c r="D53" s="854"/>
      <c r="E53" s="852" t="e">
        <f>IF(E48&lt;G48,G48/E48-1,E48/G48-1)</f>
        <v>#DIV/0!</v>
      </c>
      <c r="F53" s="853" t="e">
        <f>IF(OR(E53&gt;=0.2,E53&lt;=-0.2),"超过20%","")</f>
        <v>#DIV/0!</v>
      </c>
      <c r="G53" s="852" t="e">
        <f>IF(G48&lt;I48,I48/G48-1,G48/I48-1)</f>
        <v>#DIV/0!</v>
      </c>
      <c r="H53" s="853" t="e">
        <f>IF(OR(G53&gt;=0.2,G53&lt;=-0.2),"超过20%","")</f>
        <v>#DIV/0!</v>
      </c>
      <c r="I53" s="852" t="e">
        <f>IF(I48&lt;E48,E48/I48-1,I48/E48-1)</f>
        <v>#DIV/0!</v>
      </c>
      <c r="J53" s="853" t="e">
        <f>IF(OR(I53&gt;=0.2,I53&lt;=-0.2),"超过20%","")</f>
        <v>#DIV/0!</v>
      </c>
      <c r="K53" s="942"/>
      <c r="L53" s="943"/>
      <c r="M53" s="848"/>
      <c r="N53" s="848"/>
      <c r="O53" s="848"/>
      <c r="P53" s="1771"/>
      <c r="Q53" s="848"/>
      <c r="R53" s="848"/>
      <c r="S53" s="848"/>
      <c r="T53" s="848"/>
      <c r="U53" s="848"/>
      <c r="V53" s="848"/>
      <c r="W53" s="848"/>
      <c r="X53" s="848"/>
      <c r="Y53" s="848"/>
      <c r="Z53" s="848"/>
      <c r="AA53" s="848"/>
      <c r="AB53" s="848"/>
      <c r="AC53" s="848"/>
    </row>
    <row r="54" s="724" customFormat="1" ht="13.5" customHeight="1" spans="1:29">
      <c r="A54" s="855"/>
      <c r="B54" s="855"/>
      <c r="C54" s="850" t="s">
        <v>1568</v>
      </c>
      <c r="D54" s="854"/>
      <c r="E54" s="852" t="e">
        <f>IF(E47&lt;G47,G47/E47-1,E47/G47-1)</f>
        <v>#DIV/0!</v>
      </c>
      <c r="F54" s="853" t="e">
        <f>IF(OR(E54&gt;=0.3,E54&lt;=-0.3),"超过30%","")</f>
        <v>#DIV/0!</v>
      </c>
      <c r="G54" s="852" t="e">
        <f>IF(G47&lt;I47,I47/G47-1,G47/I47-1)</f>
        <v>#DIV/0!</v>
      </c>
      <c r="H54" s="853" t="e">
        <f>IF(OR(G54&gt;=0.3,G54&lt;=-0.3),"超过30%","")</f>
        <v>#DIV/0!</v>
      </c>
      <c r="I54" s="852" t="e">
        <f>IF(I47&lt;E47,E47/I47-1,I47/E47-1)</f>
        <v>#DIV/0!</v>
      </c>
      <c r="J54" s="853" t="e">
        <f>IF(OR(I54&gt;=0.3,I54&lt;=-0.3),"超过30%","")</f>
        <v>#DIV/0!</v>
      </c>
      <c r="K54" s="944"/>
      <c r="L54" s="945"/>
      <c r="M54" s="855"/>
      <c r="N54" s="855"/>
      <c r="O54" s="855"/>
      <c r="P54" s="1772"/>
      <c r="Q54" s="855"/>
      <c r="R54" s="855"/>
      <c r="S54" s="855"/>
      <c r="T54" s="855"/>
      <c r="U54" s="855"/>
      <c r="V54" s="855"/>
      <c r="W54" s="855"/>
      <c r="X54" s="855"/>
      <c r="Y54" s="855"/>
      <c r="Z54" s="855"/>
      <c r="AA54" s="855"/>
      <c r="AB54" s="855"/>
      <c r="AC54" s="855"/>
    </row>
    <row r="55" s="724" customFormat="1" spans="1:29">
      <c r="A55" s="855"/>
      <c r="B55" s="856"/>
      <c r="C55" s="1595"/>
      <c r="D55" s="855"/>
      <c r="E55" s="855"/>
      <c r="F55" s="855"/>
      <c r="G55" s="855"/>
      <c r="H55" s="855"/>
      <c r="I55" s="855"/>
      <c r="J55" s="855"/>
      <c r="K55" s="944"/>
      <c r="L55" s="945"/>
      <c r="M55" s="855"/>
      <c r="N55" s="855"/>
      <c r="O55" s="855"/>
      <c r="P55" s="1772"/>
      <c r="Q55" s="855"/>
      <c r="R55" s="855"/>
      <c r="S55" s="855"/>
      <c r="T55" s="855"/>
      <c r="U55" s="855"/>
      <c r="V55" s="855"/>
      <c r="W55" s="855"/>
      <c r="X55" s="855"/>
      <c r="Y55" s="855"/>
      <c r="Z55" s="855"/>
      <c r="AA55" s="855"/>
      <c r="AB55" s="855"/>
      <c r="AC55" s="855"/>
    </row>
    <row r="56" spans="1:29">
      <c r="A56" s="848"/>
      <c r="B56" s="856"/>
      <c r="C56" s="1595"/>
      <c r="D56" s="848"/>
      <c r="E56" s="848"/>
      <c r="F56" s="848"/>
      <c r="G56" s="848"/>
      <c r="H56" s="848"/>
      <c r="I56" s="848"/>
      <c r="J56" s="848"/>
      <c r="K56" s="942"/>
      <c r="L56" s="943"/>
      <c r="M56" s="848"/>
      <c r="N56" s="848"/>
      <c r="O56" s="848"/>
      <c r="P56" s="1771"/>
      <c r="Q56" s="848"/>
      <c r="R56" s="848"/>
      <c r="S56" s="848"/>
      <c r="T56" s="848"/>
      <c r="U56" s="848"/>
      <c r="V56" s="848"/>
      <c r="W56" s="848"/>
      <c r="X56" s="848"/>
      <c r="Y56" s="848"/>
      <c r="Z56" s="848"/>
      <c r="AA56" s="848"/>
      <c r="AB56" s="848"/>
      <c r="AC56" s="848"/>
    </row>
    <row r="57" ht="21" spans="1:29">
      <c r="A57" s="893" t="s">
        <v>1569</v>
      </c>
      <c r="B57" s="894"/>
      <c r="C57" s="895"/>
      <c r="D57" s="895"/>
      <c r="E57" s="895"/>
      <c r="F57" s="896"/>
      <c r="G57" s="896"/>
      <c r="H57" s="895"/>
      <c r="I57" s="895"/>
      <c r="J57" s="895"/>
      <c r="K57" s="953"/>
      <c r="L57" s="1539"/>
      <c r="M57" s="955"/>
      <c r="N57" s="955"/>
      <c r="O57" s="955"/>
      <c r="P57" s="1773"/>
      <c r="Q57" s="981"/>
      <c r="R57" s="848"/>
      <c r="S57" s="848"/>
      <c r="T57" s="848"/>
      <c r="U57" s="848"/>
      <c r="V57" s="848"/>
      <c r="W57" s="848"/>
      <c r="X57" s="848"/>
      <c r="Y57" s="848"/>
      <c r="Z57" s="848"/>
      <c r="AA57" s="848"/>
      <c r="AB57" s="848"/>
      <c r="AC57" s="848"/>
    </row>
    <row r="58" s="726" customFormat="1" ht="15" spans="1:29">
      <c r="A58" s="1596" t="s">
        <v>1529</v>
      </c>
      <c r="B58" s="1597"/>
      <c r="C58" s="1598" t="str">
        <f>YEAR(C7)&amp;"-"&amp;MONTH(C7)</f>
        <v>2024-8</v>
      </c>
      <c r="D58" s="1599">
        <f>EDATE(C58,-1)</f>
        <v>45474</v>
      </c>
      <c r="E58" s="1599">
        <f t="shared" ref="E58:O58" si="16">EDATE(D58,-1)</f>
        <v>45444</v>
      </c>
      <c r="F58" s="1599">
        <f t="shared" si="16"/>
        <v>45413</v>
      </c>
      <c r="G58" s="1599">
        <f t="shared" si="16"/>
        <v>45383</v>
      </c>
      <c r="H58" s="1599">
        <f t="shared" si="16"/>
        <v>45352</v>
      </c>
      <c r="I58" s="1599">
        <f t="shared" si="16"/>
        <v>45323</v>
      </c>
      <c r="J58" s="1599">
        <f t="shared" si="16"/>
        <v>45292</v>
      </c>
      <c r="K58" s="1599">
        <f t="shared" si="16"/>
        <v>45261</v>
      </c>
      <c r="L58" s="1599">
        <f t="shared" si="16"/>
        <v>45231</v>
      </c>
      <c r="M58" s="1599">
        <f t="shared" si="16"/>
        <v>45200</v>
      </c>
      <c r="N58" s="1599">
        <f t="shared" si="16"/>
        <v>45170</v>
      </c>
      <c r="O58" s="1599">
        <f t="shared" si="16"/>
        <v>45139</v>
      </c>
      <c r="P58" s="1774"/>
      <c r="Q58" s="1103"/>
      <c r="R58" s="1103"/>
      <c r="S58" s="1103"/>
      <c r="T58" s="1103"/>
      <c r="U58" s="1103"/>
      <c r="V58" s="1103"/>
      <c r="W58" s="1103"/>
      <c r="X58" s="1103"/>
      <c r="Y58" s="1103"/>
      <c r="Z58" s="1103"/>
      <c r="AA58" s="1103"/>
      <c r="AB58" s="1103"/>
      <c r="AC58" s="1103"/>
    </row>
    <row r="59" s="721" customFormat="1" ht="15" spans="1:29">
      <c r="A59" s="1600"/>
      <c r="B59" s="1004"/>
      <c r="C59" s="1601">
        <v>100</v>
      </c>
      <c r="D59" s="1008"/>
      <c r="E59" s="1008"/>
      <c r="F59" s="1008"/>
      <c r="G59" s="1008"/>
      <c r="H59" s="1008"/>
      <c r="I59" s="1008"/>
      <c r="J59" s="1008"/>
      <c r="K59" s="1008"/>
      <c r="L59" s="1008"/>
      <c r="M59" s="1608"/>
      <c r="N59" s="1008"/>
      <c r="O59" s="1608"/>
      <c r="P59" s="1775"/>
      <c r="Q59" s="1104"/>
      <c r="R59" s="1104"/>
      <c r="S59" s="1104"/>
      <c r="T59" s="1104"/>
      <c r="U59" s="1104"/>
      <c r="V59" s="1104"/>
      <c r="W59" s="1104"/>
      <c r="X59" s="1104"/>
      <c r="Y59" s="1104"/>
      <c r="Z59" s="1104"/>
      <c r="AA59" s="1104"/>
      <c r="AB59" s="1104"/>
      <c r="AC59" s="1104"/>
    </row>
    <row r="60" s="721" customFormat="1" ht="15.75" spans="1:29">
      <c r="A60" s="999" t="s">
        <v>1570</v>
      </c>
      <c r="B60" s="1000"/>
      <c r="C60" s="1001"/>
      <c r="D60" s="1002"/>
      <c r="E60" s="1002"/>
      <c r="F60" s="1002"/>
      <c r="G60" s="1002"/>
      <c r="H60" s="1002"/>
      <c r="I60" s="1002"/>
      <c r="J60" s="1002"/>
      <c r="K60" s="1002"/>
      <c r="L60" s="1002"/>
      <c r="M60" s="1050"/>
      <c r="N60" s="1002"/>
      <c r="O60" s="1050"/>
      <c r="P60" s="1775"/>
      <c r="Q60" s="981"/>
      <c r="R60" s="1104"/>
      <c r="S60" s="1104"/>
      <c r="T60" s="1104"/>
      <c r="U60" s="1104"/>
      <c r="V60" s="1104"/>
      <c r="W60" s="1104"/>
      <c r="X60" s="1104"/>
      <c r="Y60" s="1104"/>
      <c r="Z60" s="1104"/>
      <c r="AA60" s="1104"/>
      <c r="AB60" s="1104"/>
      <c r="AC60" s="1104"/>
    </row>
    <row r="61" s="721" customFormat="1" ht="15" spans="1:29">
      <c r="A61" s="1003" t="s">
        <v>1532</v>
      </c>
      <c r="B61" s="1004"/>
      <c r="C61" s="1005" t="s">
        <v>1571</v>
      </c>
      <c r="D61" s="1006"/>
      <c r="E61" s="1006"/>
      <c r="F61" s="1006"/>
      <c r="G61" s="1006"/>
      <c r="H61" s="1006"/>
      <c r="I61" s="1006"/>
      <c r="J61" s="1006"/>
      <c r="K61" s="1006"/>
      <c r="L61" s="1052"/>
      <c r="M61" s="1053"/>
      <c r="N61" s="1054"/>
      <c r="O61" s="1054"/>
      <c r="P61" s="1776"/>
      <c r="Q61" s="981"/>
      <c r="R61" s="1104"/>
      <c r="S61" s="1104"/>
      <c r="T61" s="1104"/>
      <c r="U61" s="1104"/>
      <c r="V61" s="1104"/>
      <c r="W61" s="1104"/>
      <c r="X61" s="1104"/>
      <c r="Y61" s="1104"/>
      <c r="Z61" s="1104"/>
      <c r="AA61" s="1104"/>
      <c r="AB61" s="1104"/>
      <c r="AC61" s="1104"/>
    </row>
    <row r="62" s="721" customFormat="1" ht="15.75" spans="1:29">
      <c r="A62" s="1003"/>
      <c r="B62" s="1004"/>
      <c r="C62" s="1735">
        <v>100</v>
      </c>
      <c r="D62" s="1008"/>
      <c r="E62" s="1008"/>
      <c r="F62" s="1008"/>
      <c r="G62" s="1008"/>
      <c r="H62" s="1008"/>
      <c r="I62" s="1008"/>
      <c r="J62" s="1008"/>
      <c r="K62" s="1008"/>
      <c r="L62" s="1008"/>
      <c r="M62" s="1056"/>
      <c r="N62" s="1054"/>
      <c r="O62" s="1054"/>
      <c r="P62" s="1775"/>
      <c r="Q62" s="981"/>
      <c r="R62" s="1104"/>
      <c r="S62" s="1104"/>
      <c r="T62" s="1104"/>
      <c r="U62" s="1104"/>
      <c r="V62" s="1104"/>
      <c r="W62" s="1104"/>
      <c r="X62" s="1104"/>
      <c r="Y62" s="1104"/>
      <c r="Z62" s="1104"/>
      <c r="AA62" s="1104"/>
      <c r="AB62" s="1104"/>
      <c r="AC62" s="1104"/>
    </row>
    <row r="63" spans="1:29">
      <c r="A63" s="1009" t="s">
        <v>1572</v>
      </c>
      <c r="B63" s="1010" t="s">
        <v>1535</v>
      </c>
      <c r="C63" s="1032">
        <f>C9</f>
        <v>0</v>
      </c>
      <c r="D63" s="935"/>
      <c r="E63" s="935"/>
      <c r="F63" s="935"/>
      <c r="G63" s="935"/>
      <c r="H63" s="935"/>
      <c r="I63" s="935"/>
      <c r="J63" s="935"/>
      <c r="K63" s="1057"/>
      <c r="L63" s="1058"/>
      <c r="M63" s="1059"/>
      <c r="N63" s="1060"/>
      <c r="O63" s="1060"/>
      <c r="P63" s="1777"/>
      <c r="Q63" s="981"/>
      <c r="R63" s="848"/>
      <c r="S63" s="848"/>
      <c r="T63" s="848"/>
      <c r="U63" s="848"/>
      <c r="V63" s="848"/>
      <c r="W63" s="848"/>
      <c r="X63" s="848"/>
      <c r="Y63" s="848"/>
      <c r="Z63" s="848"/>
      <c r="AA63" s="848"/>
      <c r="AB63" s="848"/>
      <c r="AC63" s="848"/>
    </row>
    <row r="64" ht="15.75" spans="1:29">
      <c r="A64" s="1011"/>
      <c r="B64" s="1012"/>
      <c r="C64" s="1013">
        <v>100</v>
      </c>
      <c r="D64" s="1013"/>
      <c r="E64" s="1013"/>
      <c r="F64" s="1013"/>
      <c r="G64" s="1013"/>
      <c r="H64" s="1013"/>
      <c r="I64" s="1013"/>
      <c r="J64" s="1013"/>
      <c r="K64" s="1013"/>
      <c r="L64" s="1013"/>
      <c r="M64" s="1062"/>
      <c r="N64" s="1063"/>
      <c r="O64" s="1063"/>
      <c r="P64" s="1777"/>
      <c r="Q64" s="981"/>
      <c r="R64" s="848"/>
      <c r="S64" s="848"/>
      <c r="T64" s="848"/>
      <c r="U64" s="848"/>
      <c r="V64" s="848"/>
      <c r="W64" s="848"/>
      <c r="X64" s="848"/>
      <c r="Y64" s="848"/>
      <c r="Z64" s="848"/>
      <c r="AA64" s="848"/>
      <c r="AB64" s="848"/>
      <c r="AC64" s="848"/>
    </row>
    <row r="65" ht="27.75" spans="1:29">
      <c r="A65" s="1011"/>
      <c r="B65" s="1014" t="s">
        <v>1538</v>
      </c>
      <c r="C65" s="1039"/>
      <c r="D65" s="1039"/>
      <c r="E65" s="1039"/>
      <c r="F65" s="1039"/>
      <c r="G65" s="1039"/>
      <c r="H65" s="1039"/>
      <c r="I65" s="1039"/>
      <c r="J65" s="1039"/>
      <c r="K65" s="1090"/>
      <c r="L65" s="1091"/>
      <c r="M65" s="1092"/>
      <c r="N65" s="1060"/>
      <c r="O65" s="1060"/>
      <c r="P65" s="1777"/>
      <c r="Q65" s="981"/>
      <c r="R65" s="848"/>
      <c r="S65" s="848"/>
      <c r="T65" s="848"/>
      <c r="U65" s="848"/>
      <c r="V65" s="848"/>
      <c r="W65" s="848"/>
      <c r="X65" s="848"/>
      <c r="Y65" s="848"/>
      <c r="Z65" s="848"/>
      <c r="AA65" s="848"/>
      <c r="AB65" s="848"/>
      <c r="AC65" s="848"/>
    </row>
    <row r="66" ht="15.75" spans="1:29">
      <c r="A66" s="1011"/>
      <c r="B66" s="1016"/>
      <c r="C66" s="1013"/>
      <c r="D66" s="1013"/>
      <c r="E66" s="1013"/>
      <c r="F66" s="1013"/>
      <c r="G66" s="1013"/>
      <c r="H66" s="1013"/>
      <c r="I66" s="1013"/>
      <c r="J66" s="1013"/>
      <c r="K66" s="1013"/>
      <c r="L66" s="1013"/>
      <c r="M66" s="1062"/>
      <c r="N66" s="1063"/>
      <c r="O66" s="1063"/>
      <c r="P66" s="1777"/>
      <c r="Q66" s="981"/>
      <c r="R66" s="848"/>
      <c r="S66" s="848"/>
      <c r="T66" s="848"/>
      <c r="U66" s="848"/>
      <c r="V66" s="848"/>
      <c r="W66" s="848"/>
      <c r="X66" s="848"/>
      <c r="Y66" s="848"/>
      <c r="Z66" s="848"/>
      <c r="AA66" s="848"/>
      <c r="AB66" s="848"/>
      <c r="AC66" s="848"/>
    </row>
    <row r="67" ht="15.75" spans="1:29">
      <c r="A67" s="1011"/>
      <c r="B67" s="1018" t="s">
        <v>1539</v>
      </c>
      <c r="C67" s="1019" t="str">
        <f>C68&amp;"（含）"&amp;"-"&amp;D68</f>
        <v>（含）-</v>
      </c>
      <c r="D67" s="1019" t="str">
        <f t="shared" ref="D67:L67" si="17">D68&amp;"（含）"&amp;"-"&amp;E68</f>
        <v>（含）-</v>
      </c>
      <c r="E67" s="1019" t="str">
        <f t="shared" si="17"/>
        <v>（含）-</v>
      </c>
      <c r="F67" s="1019" t="str">
        <f t="shared" si="17"/>
        <v>（含）-</v>
      </c>
      <c r="G67" s="1019" t="str">
        <f t="shared" si="17"/>
        <v>（含）-</v>
      </c>
      <c r="H67" s="1019" t="str">
        <f t="shared" si="17"/>
        <v>（含）-</v>
      </c>
      <c r="I67" s="1019" t="str">
        <f t="shared" si="17"/>
        <v>（含）-</v>
      </c>
      <c r="J67" s="1019" t="str">
        <f t="shared" si="17"/>
        <v>（含）-</v>
      </c>
      <c r="K67" s="1019" t="str">
        <f t="shared" si="17"/>
        <v>（含）-</v>
      </c>
      <c r="L67" s="1019" t="str">
        <f t="shared" si="17"/>
        <v>（含）-</v>
      </c>
      <c r="M67" s="795" t="str">
        <f>M68&amp;"（含）"&amp;"-"&amp;P68</f>
        <v>（含）-</v>
      </c>
      <c r="N67" s="1063"/>
      <c r="O67" s="1063"/>
      <c r="P67" s="1777"/>
      <c r="Q67" s="981"/>
      <c r="R67" s="848"/>
      <c r="S67" s="848"/>
      <c r="T67" s="848"/>
      <c r="U67" s="848"/>
      <c r="V67" s="848"/>
      <c r="W67" s="848"/>
      <c r="X67" s="848"/>
      <c r="Y67" s="848"/>
      <c r="Z67" s="848"/>
      <c r="AA67" s="848"/>
      <c r="AB67" s="848"/>
      <c r="AC67" s="848"/>
    </row>
    <row r="68" ht="15" spans="1:29">
      <c r="A68" s="1011"/>
      <c r="B68" s="1020"/>
      <c r="C68" s="780"/>
      <c r="D68" s="780"/>
      <c r="E68" s="780"/>
      <c r="F68" s="780"/>
      <c r="G68" s="780"/>
      <c r="H68" s="780"/>
      <c r="I68" s="780"/>
      <c r="J68" s="780"/>
      <c r="K68" s="1068"/>
      <c r="L68" s="1069"/>
      <c r="M68" s="1070"/>
      <c r="N68" s="1060"/>
      <c r="O68" s="1060"/>
      <c r="P68" s="1777"/>
      <c r="Q68" s="981"/>
      <c r="R68" s="848"/>
      <c r="S68" s="848"/>
      <c r="T68" s="848"/>
      <c r="U68" s="848"/>
      <c r="V68" s="848"/>
      <c r="W68" s="848"/>
      <c r="X68" s="848"/>
      <c r="Y68" s="848"/>
      <c r="Z68" s="848"/>
      <c r="AA68" s="848"/>
      <c r="AB68" s="848"/>
      <c r="AC68" s="848"/>
    </row>
    <row r="69" ht="15.75" spans="1:29">
      <c r="A69" s="1011"/>
      <c r="B69" s="1012"/>
      <c r="C69" s="1017">
        <v>100</v>
      </c>
      <c r="D69" s="1017">
        <f t="shared" ref="D69:M69" si="18">C69-$K11</f>
        <v>100</v>
      </c>
      <c r="E69" s="1017">
        <f t="shared" si="18"/>
        <v>100</v>
      </c>
      <c r="F69" s="1017">
        <f t="shared" si="18"/>
        <v>100</v>
      </c>
      <c r="G69" s="1017">
        <f t="shared" si="18"/>
        <v>100</v>
      </c>
      <c r="H69" s="1017">
        <f t="shared" si="18"/>
        <v>100</v>
      </c>
      <c r="I69" s="1017">
        <f t="shared" si="18"/>
        <v>100</v>
      </c>
      <c r="J69" s="1017">
        <f t="shared" si="18"/>
        <v>100</v>
      </c>
      <c r="K69" s="1017">
        <f t="shared" si="18"/>
        <v>100</v>
      </c>
      <c r="L69" s="1017">
        <f t="shared" si="18"/>
        <v>100</v>
      </c>
      <c r="M69" s="1067">
        <f t="shared" si="18"/>
        <v>100</v>
      </c>
      <c r="N69" s="1063"/>
      <c r="O69" s="1063"/>
      <c r="P69" s="1777"/>
      <c r="Q69" s="981"/>
      <c r="R69" s="848"/>
      <c r="S69" s="848"/>
      <c r="T69" s="848"/>
      <c r="U69" s="848"/>
      <c r="V69" s="848"/>
      <c r="W69" s="848"/>
      <c r="X69" s="848"/>
      <c r="Y69" s="848"/>
      <c r="Z69" s="848"/>
      <c r="AA69" s="848"/>
      <c r="AB69" s="848"/>
      <c r="AC69" s="848"/>
    </row>
    <row r="70" s="723" customFormat="1" ht="15.75" spans="1:29">
      <c r="A70" s="1021"/>
      <c r="B70" s="1014">
        <f>B12</f>
        <v>111</v>
      </c>
      <c r="C70" s="1022"/>
      <c r="D70" s="1022"/>
      <c r="E70" s="1022"/>
      <c r="F70" s="1022"/>
      <c r="G70" s="1022"/>
      <c r="H70" s="1023"/>
      <c r="I70" s="1023"/>
      <c r="J70" s="1023"/>
      <c r="K70" s="1023"/>
      <c r="L70" s="1071"/>
      <c r="M70" s="1072"/>
      <c r="N70" s="1073"/>
      <c r="O70" s="1073"/>
      <c r="P70" s="1782"/>
      <c r="Q70" s="1105"/>
      <c r="R70" s="1106"/>
      <c r="S70" s="1106"/>
      <c r="T70" s="1106"/>
      <c r="U70" s="1106"/>
      <c r="V70" s="1106"/>
      <c r="W70" s="1106"/>
      <c r="X70" s="1106"/>
      <c r="Y70" s="1106"/>
      <c r="Z70" s="1106"/>
      <c r="AA70" s="1106"/>
      <c r="AB70" s="1106"/>
      <c r="AC70" s="1106"/>
    </row>
    <row r="71" s="723" customFormat="1" ht="15.75" spans="1:29">
      <c r="A71" s="1021"/>
      <c r="B71" s="1016"/>
      <c r="C71" s="1024"/>
      <c r="D71" s="1013"/>
      <c r="E71" s="1013"/>
      <c r="F71" s="1013"/>
      <c r="G71" s="1013"/>
      <c r="H71" s="1013"/>
      <c r="I71" s="1013"/>
      <c r="J71" s="1013"/>
      <c r="K71" s="1013"/>
      <c r="L71" s="1013"/>
      <c r="M71" s="1062"/>
      <c r="N71" s="1063"/>
      <c r="O71" s="1063"/>
      <c r="P71" s="1782"/>
      <c r="Q71" s="1105"/>
      <c r="R71" s="1106"/>
      <c r="S71" s="1106"/>
      <c r="T71" s="1106"/>
      <c r="U71" s="1106"/>
      <c r="V71" s="1106"/>
      <c r="W71" s="1106"/>
      <c r="X71" s="1106"/>
      <c r="Y71" s="1106"/>
      <c r="Z71" s="1106"/>
      <c r="AA71" s="1106"/>
      <c r="AB71" s="1106"/>
      <c r="AC71" s="1106"/>
    </row>
    <row r="72" s="723" customFormat="1" ht="15.75" spans="1:29">
      <c r="A72" s="1021"/>
      <c r="B72" s="1014">
        <f>B13</f>
        <v>111</v>
      </c>
      <c r="C72" s="1022"/>
      <c r="D72" s="1022"/>
      <c r="E72" s="1022"/>
      <c r="F72" s="1022"/>
      <c r="G72" s="1022"/>
      <c r="H72" s="1023"/>
      <c r="I72" s="1023"/>
      <c r="J72" s="1023"/>
      <c r="K72" s="1023"/>
      <c r="L72" s="1071"/>
      <c r="M72" s="1072"/>
      <c r="N72" s="1073"/>
      <c r="O72" s="1073"/>
      <c r="P72" s="1783"/>
      <c r="Q72" s="1107"/>
      <c r="R72" s="1106"/>
      <c r="S72" s="1106"/>
      <c r="T72" s="1106"/>
      <c r="U72" s="1106"/>
      <c r="V72" s="1106"/>
      <c r="W72" s="1106"/>
      <c r="X72" s="1106"/>
      <c r="Y72" s="1106"/>
      <c r="Z72" s="1106"/>
      <c r="AA72" s="1106"/>
      <c r="AB72" s="1106"/>
      <c r="AC72" s="1106"/>
    </row>
    <row r="73" s="723" customFormat="1" ht="15.75" spans="1:29">
      <c r="A73" s="1021"/>
      <c r="B73" s="1016"/>
      <c r="C73" s="1024"/>
      <c r="D73" s="1013"/>
      <c r="E73" s="1013"/>
      <c r="F73" s="1013"/>
      <c r="G73" s="1024"/>
      <c r="H73" s="1025"/>
      <c r="I73" s="1025"/>
      <c r="J73" s="1025"/>
      <c r="K73" s="1025"/>
      <c r="L73" s="1025"/>
      <c r="M73" s="1075"/>
      <c r="N73" s="1073"/>
      <c r="O73" s="1073"/>
      <c r="P73" s="1782"/>
      <c r="Q73" s="1105"/>
      <c r="R73" s="1106"/>
      <c r="S73" s="1106"/>
      <c r="T73" s="1106"/>
      <c r="U73" s="1106"/>
      <c r="V73" s="1106"/>
      <c r="W73" s="1106"/>
      <c r="X73" s="1106"/>
      <c r="Y73" s="1106"/>
      <c r="Z73" s="1106"/>
      <c r="AA73" s="1106"/>
      <c r="AB73" s="1106"/>
      <c r="AC73" s="1106"/>
    </row>
    <row r="74" s="723" customFormat="1" ht="15.75" spans="1:29">
      <c r="A74" s="1021"/>
      <c r="B74" s="1018">
        <f>B14</f>
        <v>111</v>
      </c>
      <c r="C74" s="1022"/>
      <c r="D74" s="1022"/>
      <c r="E74" s="1022"/>
      <c r="F74" s="1022"/>
      <c r="G74" s="1006"/>
      <c r="H74" s="1026"/>
      <c r="I74" s="1026"/>
      <c r="J74" s="1026"/>
      <c r="K74" s="1026"/>
      <c r="L74" s="1076"/>
      <c r="M74" s="1077"/>
      <c r="N74" s="1073"/>
      <c r="O74" s="1073"/>
      <c r="P74" s="1784"/>
      <c r="Q74" s="1105"/>
      <c r="R74" s="1106"/>
      <c r="S74" s="1106"/>
      <c r="T74" s="1106"/>
      <c r="U74" s="1106"/>
      <c r="V74" s="1106"/>
      <c r="W74" s="1106"/>
      <c r="X74" s="1106"/>
      <c r="Y74" s="1106"/>
      <c r="Z74" s="1106"/>
      <c r="AA74" s="1106"/>
      <c r="AB74" s="1106"/>
      <c r="AC74" s="1106"/>
    </row>
    <row r="75" s="723" customFormat="1" ht="15.75" spans="1:29">
      <c r="A75" s="1027"/>
      <c r="B75" s="1028"/>
      <c r="C75" s="1029"/>
      <c r="D75" s="1029"/>
      <c r="E75" s="1029"/>
      <c r="F75" s="1029"/>
      <c r="G75" s="1029"/>
      <c r="H75" s="1030"/>
      <c r="I75" s="1030"/>
      <c r="J75" s="1030"/>
      <c r="K75" s="1030"/>
      <c r="L75" s="1030"/>
      <c r="M75" s="1079"/>
      <c r="N75" s="1073"/>
      <c r="O75" s="1073"/>
      <c r="P75" s="1782"/>
      <c r="Q75" s="1105"/>
      <c r="R75" s="1106"/>
      <c r="S75" s="1106"/>
      <c r="T75" s="1106"/>
      <c r="U75" s="1106"/>
      <c r="V75" s="1106"/>
      <c r="W75" s="1106"/>
      <c r="X75" s="1106"/>
      <c r="Y75" s="1106"/>
      <c r="Z75" s="1106"/>
      <c r="AA75" s="1106"/>
      <c r="AB75" s="1106"/>
      <c r="AC75" s="1106"/>
    </row>
    <row r="76" spans="1:29">
      <c r="A76" s="1009" t="s">
        <v>1540</v>
      </c>
      <c r="B76" s="1010" t="s">
        <v>1541</v>
      </c>
      <c r="C76" s="1031" t="s">
        <v>1573</v>
      </c>
      <c r="D76" s="1031" t="s">
        <v>1574</v>
      </c>
      <c r="E76" s="1031" t="s">
        <v>1575</v>
      </c>
      <c r="F76" s="1031" t="s">
        <v>1576</v>
      </c>
      <c r="G76" s="1031" t="s">
        <v>1577</v>
      </c>
      <c r="H76" s="1032"/>
      <c r="I76" s="1032"/>
      <c r="J76" s="1032"/>
      <c r="K76" s="1080"/>
      <c r="L76" s="1081"/>
      <c r="M76" s="1082"/>
      <c r="N76" s="1060"/>
      <c r="O76" s="1060"/>
      <c r="P76" s="1785"/>
      <c r="Q76" s="981"/>
      <c r="R76" s="848"/>
      <c r="S76" s="848"/>
      <c r="T76" s="848"/>
      <c r="U76" s="848"/>
      <c r="V76" s="848"/>
      <c r="W76" s="848"/>
      <c r="X76" s="848"/>
      <c r="Y76" s="848"/>
      <c r="Z76" s="848"/>
      <c r="AA76" s="848"/>
      <c r="AB76" s="848"/>
      <c r="AC76" s="848"/>
    </row>
    <row r="77" ht="15.75" spans="1:29">
      <c r="A77" s="1011"/>
      <c r="B77" s="1016"/>
      <c r="C77" s="1017">
        <v>100</v>
      </c>
      <c r="D77" s="1017">
        <f>C77-$K15</f>
        <v>100</v>
      </c>
      <c r="E77" s="1017">
        <f>D77-$K15</f>
        <v>100</v>
      </c>
      <c r="F77" s="1017">
        <f>E77-$K15</f>
        <v>100</v>
      </c>
      <c r="G77" s="1017">
        <f>F77-$K15</f>
        <v>100</v>
      </c>
      <c r="H77" s="1017"/>
      <c r="I77" s="1017"/>
      <c r="J77" s="1017"/>
      <c r="K77" s="1017"/>
      <c r="L77" s="1017"/>
      <c r="M77" s="1067"/>
      <c r="N77" s="1063"/>
      <c r="O77" s="1063"/>
      <c r="P77" s="1777"/>
      <c r="Q77" s="981"/>
      <c r="R77" s="848"/>
      <c r="S77" s="848"/>
      <c r="T77" s="848"/>
      <c r="U77" s="848"/>
      <c r="V77" s="848"/>
      <c r="W77" s="848"/>
      <c r="X77" s="848"/>
      <c r="Y77" s="848"/>
      <c r="Z77" s="848"/>
      <c r="AA77" s="848"/>
      <c r="AB77" s="848"/>
      <c r="AC77" s="848"/>
    </row>
    <row r="78" ht="15.75" spans="1:29">
      <c r="A78" s="1011"/>
      <c r="B78" s="1014" t="s">
        <v>1543</v>
      </c>
      <c r="C78" s="1033" t="s">
        <v>1573</v>
      </c>
      <c r="D78" s="1033" t="s">
        <v>1574</v>
      </c>
      <c r="E78" s="1033" t="s">
        <v>1575</v>
      </c>
      <c r="F78" s="1033" t="s">
        <v>1576</v>
      </c>
      <c r="G78" s="1033" t="s">
        <v>1577</v>
      </c>
      <c r="H78" s="1015"/>
      <c r="I78" s="1015"/>
      <c r="J78" s="1015"/>
      <c r="K78" s="1064"/>
      <c r="L78" s="1065"/>
      <c r="M78" s="1066"/>
      <c r="N78" s="1060"/>
      <c r="O78" s="1060"/>
      <c r="P78" s="1777"/>
      <c r="Q78" s="981"/>
      <c r="R78" s="848"/>
      <c r="S78" s="848"/>
      <c r="T78" s="848"/>
      <c r="U78" s="848"/>
      <c r="V78" s="848"/>
      <c r="W78" s="848"/>
      <c r="X78" s="848"/>
      <c r="Y78" s="848"/>
      <c r="Z78" s="848"/>
      <c r="AA78" s="848"/>
      <c r="AB78" s="848"/>
      <c r="AC78" s="848"/>
    </row>
    <row r="79" ht="15.75" spans="1:29">
      <c r="A79" s="1011"/>
      <c r="B79" s="1016"/>
      <c r="C79" s="1017">
        <v>100</v>
      </c>
      <c r="D79" s="1017">
        <f>C79-$K17</f>
        <v>100</v>
      </c>
      <c r="E79" s="1017">
        <f>D79-$K17</f>
        <v>100</v>
      </c>
      <c r="F79" s="1017">
        <f>E79-$K17</f>
        <v>100</v>
      </c>
      <c r="G79" s="1017">
        <f>F79-$K17</f>
        <v>100</v>
      </c>
      <c r="H79" s="1017"/>
      <c r="I79" s="1017"/>
      <c r="J79" s="1017"/>
      <c r="K79" s="1017"/>
      <c r="L79" s="1017"/>
      <c r="M79" s="1067"/>
      <c r="N79" s="1063"/>
      <c r="O79" s="1063"/>
      <c r="P79" s="1777"/>
      <c r="Q79" s="981"/>
      <c r="R79" s="848"/>
      <c r="S79" s="848"/>
      <c r="T79" s="848"/>
      <c r="U79" s="848"/>
      <c r="V79" s="848"/>
      <c r="W79" s="848"/>
      <c r="X79" s="848"/>
      <c r="Y79" s="848"/>
      <c r="Z79" s="848"/>
      <c r="AA79" s="848"/>
      <c r="AB79" s="848"/>
      <c r="AC79" s="848"/>
    </row>
    <row r="80" ht="15.75" spans="1:29">
      <c r="A80" s="1011"/>
      <c r="B80" s="1014" t="s">
        <v>1544</v>
      </c>
      <c r="C80" s="1033" t="s">
        <v>1573</v>
      </c>
      <c r="D80" s="1033" t="s">
        <v>1574</v>
      </c>
      <c r="E80" s="1033" t="s">
        <v>1575</v>
      </c>
      <c r="F80" s="1033" t="s">
        <v>1576</v>
      </c>
      <c r="G80" s="1033" t="s">
        <v>1577</v>
      </c>
      <c r="H80" s="1015"/>
      <c r="I80" s="1015"/>
      <c r="J80" s="1015"/>
      <c r="K80" s="1064"/>
      <c r="L80" s="1065"/>
      <c r="M80" s="1066"/>
      <c r="N80" s="1060"/>
      <c r="O80" s="1060"/>
      <c r="P80" s="1777"/>
      <c r="Q80" s="981"/>
      <c r="R80" s="848"/>
      <c r="S80" s="848"/>
      <c r="T80" s="848"/>
      <c r="U80" s="848"/>
      <c r="V80" s="848"/>
      <c r="W80" s="848"/>
      <c r="X80" s="848"/>
      <c r="Y80" s="848"/>
      <c r="Z80" s="848"/>
      <c r="AA80" s="848"/>
      <c r="AB80" s="848"/>
      <c r="AC80" s="848"/>
    </row>
    <row r="81" ht="15.75" spans="1:29">
      <c r="A81" s="1011"/>
      <c r="B81" s="1016"/>
      <c r="C81" s="1017">
        <v>100</v>
      </c>
      <c r="D81" s="1017">
        <f>C81-$K19</f>
        <v>100</v>
      </c>
      <c r="E81" s="1017">
        <f>D81-$K19</f>
        <v>100</v>
      </c>
      <c r="F81" s="1017">
        <f>E81-$K19</f>
        <v>100</v>
      </c>
      <c r="G81" s="1017">
        <f>F81-$K19</f>
        <v>100</v>
      </c>
      <c r="H81" s="1017"/>
      <c r="I81" s="1017"/>
      <c r="J81" s="1017"/>
      <c r="K81" s="1017"/>
      <c r="L81" s="1017"/>
      <c r="M81" s="1067"/>
      <c r="N81" s="1063"/>
      <c r="O81" s="1063"/>
      <c r="P81" s="1777"/>
      <c r="Q81" s="981"/>
      <c r="R81" s="848"/>
      <c r="S81" s="848"/>
      <c r="T81" s="848"/>
      <c r="U81" s="848"/>
      <c r="V81" s="848"/>
      <c r="W81" s="848"/>
      <c r="X81" s="848"/>
      <c r="Y81" s="848"/>
      <c r="Z81" s="848"/>
      <c r="AA81" s="848"/>
      <c r="AB81" s="848"/>
      <c r="AC81" s="848"/>
    </row>
    <row r="82" ht="15.75" spans="1:29">
      <c r="A82" s="1011"/>
      <c r="B82" s="1018" t="s">
        <v>1545</v>
      </c>
      <c r="C82" s="1038" t="s">
        <v>1578</v>
      </c>
      <c r="D82" s="1038" t="s">
        <v>1579</v>
      </c>
      <c r="E82" s="1038" t="s">
        <v>1580</v>
      </c>
      <c r="F82" s="1038" t="s">
        <v>1581</v>
      </c>
      <c r="G82" s="1038" t="s">
        <v>1582</v>
      </c>
      <c r="H82" s="1015"/>
      <c r="I82" s="1015"/>
      <c r="J82" s="1015"/>
      <c r="K82" s="1015"/>
      <c r="L82" s="1015"/>
      <c r="M82" s="1614"/>
      <c r="N82" s="1063"/>
      <c r="O82" s="1063"/>
      <c r="P82" s="1777"/>
      <c r="Q82" s="981"/>
      <c r="R82" s="848"/>
      <c r="S82" s="848"/>
      <c r="T82" s="848"/>
      <c r="U82" s="848"/>
      <c r="V82" s="848"/>
      <c r="W82" s="848"/>
      <c r="X82" s="848"/>
      <c r="Y82" s="848"/>
      <c r="Z82" s="848"/>
      <c r="AA82" s="848"/>
      <c r="AB82" s="848"/>
      <c r="AC82" s="848"/>
    </row>
    <row r="83" ht="15.75" spans="1:29">
      <c r="A83" s="1011"/>
      <c r="B83" s="1018"/>
      <c r="C83" s="1017">
        <v>100</v>
      </c>
      <c r="D83" s="1017">
        <f>C83-$K21</f>
        <v>100</v>
      </c>
      <c r="E83" s="1017">
        <f t="shared" ref="E83:G83" si="19">D83-$K21</f>
        <v>100</v>
      </c>
      <c r="F83" s="1017">
        <f t="shared" si="19"/>
        <v>100</v>
      </c>
      <c r="G83" s="1017">
        <f t="shared" si="19"/>
        <v>100</v>
      </c>
      <c r="H83" s="1038"/>
      <c r="I83" s="1038"/>
      <c r="J83" s="1038"/>
      <c r="K83" s="1038"/>
      <c r="L83" s="1038"/>
      <c r="M83" s="797"/>
      <c r="N83" s="1063"/>
      <c r="O83" s="1063"/>
      <c r="P83" s="1777"/>
      <c r="Q83" s="981"/>
      <c r="R83" s="848"/>
      <c r="S83" s="848"/>
      <c r="T83" s="848"/>
      <c r="U83" s="848"/>
      <c r="V83" s="848"/>
      <c r="W83" s="848"/>
      <c r="X83" s="848"/>
      <c r="Y83" s="848"/>
      <c r="Z83" s="848"/>
      <c r="AA83" s="848"/>
      <c r="AB83" s="848"/>
      <c r="AC83" s="848"/>
    </row>
    <row r="84" ht="15.75" spans="1:29">
      <c r="A84" s="1011"/>
      <c r="B84" s="1014" t="s">
        <v>1546</v>
      </c>
      <c r="C84" s="1033" t="s">
        <v>1573</v>
      </c>
      <c r="D84" s="1033" t="s">
        <v>1574</v>
      </c>
      <c r="E84" s="1033" t="s">
        <v>1575</v>
      </c>
      <c r="F84" s="1033" t="s">
        <v>1576</v>
      </c>
      <c r="G84" s="1033" t="s">
        <v>1577</v>
      </c>
      <c r="H84" s="1015"/>
      <c r="I84" s="1015"/>
      <c r="J84" s="1015"/>
      <c r="K84" s="1064"/>
      <c r="L84" s="1065"/>
      <c r="M84" s="1066"/>
      <c r="N84" s="1060"/>
      <c r="O84" s="1060"/>
      <c r="P84" s="1777"/>
      <c r="Q84" s="981"/>
      <c r="R84" s="848"/>
      <c r="S84" s="848"/>
      <c r="T84" s="848"/>
      <c r="U84" s="848"/>
      <c r="V84" s="848"/>
      <c r="W84" s="848"/>
      <c r="X84" s="848"/>
      <c r="Y84" s="848"/>
      <c r="Z84" s="848"/>
      <c r="AA84" s="848"/>
      <c r="AB84" s="848"/>
      <c r="AC84" s="848"/>
    </row>
    <row r="85" ht="15.75" spans="1:29">
      <c r="A85" s="1011"/>
      <c r="B85" s="1016"/>
      <c r="C85" s="1017">
        <v>100</v>
      </c>
      <c r="D85" s="1017">
        <f>C85-$K23</f>
        <v>100</v>
      </c>
      <c r="E85" s="1017">
        <f>D85-$K23</f>
        <v>100</v>
      </c>
      <c r="F85" s="1017">
        <f>E85-$K23</f>
        <v>100</v>
      </c>
      <c r="G85" s="1017">
        <f>F85-$K23</f>
        <v>100</v>
      </c>
      <c r="H85" s="1017"/>
      <c r="I85" s="1017"/>
      <c r="J85" s="1017"/>
      <c r="K85" s="1017"/>
      <c r="L85" s="1017"/>
      <c r="M85" s="1067"/>
      <c r="N85" s="1063"/>
      <c r="O85" s="1063"/>
      <c r="P85" s="1777"/>
      <c r="Q85" s="981"/>
      <c r="R85" s="848"/>
      <c r="S85" s="848"/>
      <c r="T85" s="848"/>
      <c r="U85" s="848"/>
      <c r="V85" s="848"/>
      <c r="W85" s="848"/>
      <c r="X85" s="848"/>
      <c r="Y85" s="848"/>
      <c r="Z85" s="848"/>
      <c r="AA85" s="848"/>
      <c r="AB85" s="848"/>
      <c r="AC85" s="848"/>
    </row>
    <row r="86" s="721" customFormat="1" ht="15.75" spans="1:29">
      <c r="A86" s="1034"/>
      <c r="B86" s="1014" t="s">
        <v>1605</v>
      </c>
      <c r="C86" s="1022"/>
      <c r="D86" s="1022"/>
      <c r="E86" s="1022"/>
      <c r="F86" s="1022"/>
      <c r="G86" s="1022"/>
      <c r="H86" s="1022"/>
      <c r="I86" s="1022"/>
      <c r="J86" s="1022"/>
      <c r="K86" s="1022"/>
      <c r="L86" s="1615"/>
      <c r="M86" s="1616"/>
      <c r="N86" s="1054"/>
      <c r="O86" s="1054"/>
      <c r="P86" s="1777"/>
      <c r="Q86" s="981"/>
      <c r="R86" s="1104"/>
      <c r="S86" s="1104"/>
      <c r="T86" s="1104"/>
      <c r="U86" s="1104"/>
      <c r="V86" s="1104"/>
      <c r="W86" s="1104"/>
      <c r="X86" s="1104"/>
      <c r="Y86" s="1104"/>
      <c r="Z86" s="1104"/>
      <c r="AA86" s="1104"/>
      <c r="AB86" s="1104"/>
      <c r="AC86" s="1104"/>
    </row>
    <row r="87" s="721" customFormat="1" ht="15.75" spans="1:29">
      <c r="A87" s="1034"/>
      <c r="B87" s="1016"/>
      <c r="C87" s="1035">
        <v>100</v>
      </c>
      <c r="D87" s="1017">
        <f t="shared" ref="D87:M87" si="20">C87-$K25</f>
        <v>100</v>
      </c>
      <c r="E87" s="1017">
        <f t="shared" si="20"/>
        <v>100</v>
      </c>
      <c r="F87" s="1017">
        <f t="shared" si="20"/>
        <v>100</v>
      </c>
      <c r="G87" s="1017">
        <f t="shared" si="20"/>
        <v>100</v>
      </c>
      <c r="H87" s="1017">
        <f t="shared" si="20"/>
        <v>100</v>
      </c>
      <c r="I87" s="1017">
        <f t="shared" si="20"/>
        <v>100</v>
      </c>
      <c r="J87" s="1017">
        <f t="shared" si="20"/>
        <v>100</v>
      </c>
      <c r="K87" s="1017">
        <f t="shared" si="20"/>
        <v>100</v>
      </c>
      <c r="L87" s="1017">
        <f t="shared" si="20"/>
        <v>100</v>
      </c>
      <c r="M87" s="1017">
        <f t="shared" si="20"/>
        <v>100</v>
      </c>
      <c r="N87" s="1063"/>
      <c r="O87" s="1063"/>
      <c r="P87" s="1777"/>
      <c r="Q87" s="981"/>
      <c r="R87" s="1104"/>
      <c r="S87" s="1104"/>
      <c r="T87" s="1104"/>
      <c r="U87" s="1104"/>
      <c r="V87" s="1104"/>
      <c r="W87" s="1104"/>
      <c r="X87" s="1104"/>
      <c r="Y87" s="1104"/>
      <c r="Z87" s="1104"/>
      <c r="AA87" s="1104"/>
      <c r="AB87" s="1104"/>
      <c r="AC87" s="1104"/>
    </row>
    <row r="88" s="721" customFormat="1" ht="15.75" spans="1:29">
      <c r="A88" s="1034"/>
      <c r="B88" s="1014" t="str">
        <f>B26</f>
        <v>平面位置/可视性</v>
      </c>
      <c r="C88" s="1022"/>
      <c r="D88" s="1022"/>
      <c r="E88" s="1022"/>
      <c r="F88" s="1758"/>
      <c r="G88" s="1022"/>
      <c r="H88" s="1022"/>
      <c r="I88" s="1022"/>
      <c r="J88" s="1022"/>
      <c r="K88" s="1022"/>
      <c r="L88" s="1022"/>
      <c r="M88" s="1616"/>
      <c r="N88" s="1054"/>
      <c r="O88" s="1054"/>
      <c r="P88" s="1777"/>
      <c r="Q88" s="981"/>
      <c r="R88" s="1104"/>
      <c r="S88" s="1104"/>
      <c r="T88" s="1104"/>
      <c r="U88" s="1104"/>
      <c r="V88" s="1104"/>
      <c r="W88" s="1104"/>
      <c r="X88" s="1104"/>
      <c r="Y88" s="1104"/>
      <c r="Z88" s="1104"/>
      <c r="AA88" s="1104"/>
      <c r="AB88" s="1104"/>
      <c r="AC88" s="1104"/>
    </row>
    <row r="89" s="721" customFormat="1" ht="15.75" spans="1:29">
      <c r="A89" s="1034"/>
      <c r="B89" s="1016"/>
      <c r="C89" s="1024"/>
      <c r="D89" s="1013"/>
      <c r="E89" s="1013"/>
      <c r="F89" s="1013"/>
      <c r="G89" s="1013"/>
      <c r="H89" s="1013"/>
      <c r="I89" s="1013"/>
      <c r="J89" s="1013"/>
      <c r="K89" s="1013"/>
      <c r="L89" s="1013"/>
      <c r="M89" s="1013"/>
      <c r="N89" s="1063"/>
      <c r="O89" s="1063"/>
      <c r="P89" s="1777"/>
      <c r="Q89" s="981"/>
      <c r="R89" s="1104"/>
      <c r="S89" s="1104"/>
      <c r="T89" s="1104"/>
      <c r="U89" s="1104"/>
      <c r="V89" s="1104"/>
      <c r="W89" s="1104"/>
      <c r="X89" s="1104"/>
      <c r="Y89" s="1104"/>
      <c r="Z89" s="1104"/>
      <c r="AA89" s="1104"/>
      <c r="AB89" s="1104"/>
      <c r="AC89" s="1104"/>
    </row>
    <row r="90" s="723" customFormat="1" ht="15.75" spans="1:29">
      <c r="A90" s="1021"/>
      <c r="B90" s="1014" t="str">
        <f>B27</f>
        <v>人流量</v>
      </c>
      <c r="C90" s="1022"/>
      <c r="D90" s="1022"/>
      <c r="E90" s="1022"/>
      <c r="F90" s="1022"/>
      <c r="G90" s="1022"/>
      <c r="H90" s="1023"/>
      <c r="I90" s="1023"/>
      <c r="J90" s="1023"/>
      <c r="K90" s="1023"/>
      <c r="L90" s="1071"/>
      <c r="M90" s="1072"/>
      <c r="N90" s="1073"/>
      <c r="O90" s="1073"/>
      <c r="P90" s="1782"/>
      <c r="Q90" s="1105"/>
      <c r="R90" s="1106"/>
      <c r="S90" s="1106"/>
      <c r="T90" s="1106"/>
      <c r="U90" s="1106"/>
      <c r="V90" s="1106"/>
      <c r="W90" s="1106"/>
      <c r="X90" s="1106"/>
      <c r="Y90" s="1106"/>
      <c r="Z90" s="1106"/>
      <c r="AA90" s="1106"/>
      <c r="AB90" s="1106"/>
      <c r="AC90" s="1106"/>
    </row>
    <row r="91" s="723" customFormat="1" ht="15.75" spans="1:29">
      <c r="A91" s="1021"/>
      <c r="B91" s="1016"/>
      <c r="C91" s="1035">
        <v>100</v>
      </c>
      <c r="D91" s="1017">
        <f>C91-$K27</f>
        <v>100</v>
      </c>
      <c r="E91" s="1017">
        <f t="shared" ref="E91:M91" si="21">D91-$K27</f>
        <v>100</v>
      </c>
      <c r="F91" s="1017">
        <f t="shared" si="21"/>
        <v>100</v>
      </c>
      <c r="G91" s="1017">
        <f t="shared" si="21"/>
        <v>100</v>
      </c>
      <c r="H91" s="1017">
        <f t="shared" si="21"/>
        <v>100</v>
      </c>
      <c r="I91" s="1017">
        <f t="shared" si="21"/>
        <v>100</v>
      </c>
      <c r="J91" s="1017">
        <f t="shared" si="21"/>
        <v>100</v>
      </c>
      <c r="K91" s="1017">
        <f t="shared" si="21"/>
        <v>100</v>
      </c>
      <c r="L91" s="1017">
        <f t="shared" si="21"/>
        <v>100</v>
      </c>
      <c r="M91" s="1017">
        <f t="shared" si="21"/>
        <v>100</v>
      </c>
      <c r="N91" s="1073"/>
      <c r="O91" s="1073"/>
      <c r="P91" s="1782"/>
      <c r="Q91" s="1105"/>
      <c r="R91" s="1106"/>
      <c r="S91" s="1106"/>
      <c r="T91" s="1106"/>
      <c r="U91" s="1106"/>
      <c r="V91" s="1106"/>
      <c r="W91" s="1106"/>
      <c r="X91" s="1106"/>
      <c r="Y91" s="1106"/>
      <c r="Z91" s="1106"/>
      <c r="AA91" s="1106"/>
      <c r="AB91" s="1106"/>
      <c r="AC91" s="1106"/>
    </row>
    <row r="92" ht="15.75" spans="1:29">
      <c r="A92" s="1011"/>
      <c r="B92" s="1014" t="str">
        <f>B28</f>
        <v>楼层</v>
      </c>
      <c r="C92" s="1022"/>
      <c r="D92" s="1022"/>
      <c r="E92" s="1022"/>
      <c r="F92" s="1022"/>
      <c r="G92" s="1022"/>
      <c r="H92" s="1022"/>
      <c r="I92" s="1022"/>
      <c r="J92" s="1022"/>
      <c r="K92" s="1022"/>
      <c r="L92" s="1615"/>
      <c r="M92" s="1616"/>
      <c r="N92" s="1060"/>
      <c r="O92" s="1060"/>
      <c r="P92" s="1777"/>
      <c r="Q92" s="981"/>
      <c r="R92" s="848"/>
      <c r="S92" s="848"/>
      <c r="T92" s="848"/>
      <c r="U92" s="848"/>
      <c r="V92" s="848"/>
      <c r="W92" s="848"/>
      <c r="X92" s="848"/>
      <c r="Y92" s="848"/>
      <c r="Z92" s="848"/>
      <c r="AA92" s="848"/>
      <c r="AB92" s="848"/>
      <c r="AC92" s="848"/>
    </row>
    <row r="93" ht="15.75" spans="1:29">
      <c r="A93" s="1011"/>
      <c r="B93" s="1016"/>
      <c r="C93" s="1013"/>
      <c r="D93" s="1013"/>
      <c r="E93" s="1013"/>
      <c r="F93" s="1013"/>
      <c r="G93" s="1013"/>
      <c r="H93" s="1013"/>
      <c r="I93" s="1013"/>
      <c r="J93" s="1013"/>
      <c r="K93" s="1013"/>
      <c r="L93" s="1013"/>
      <c r="M93" s="1062"/>
      <c r="N93" s="1063"/>
      <c r="O93" s="1063"/>
      <c r="P93" s="1777"/>
      <c r="Q93" s="981"/>
      <c r="R93" s="848"/>
      <c r="S93" s="848"/>
      <c r="T93" s="848"/>
      <c r="U93" s="848"/>
      <c r="V93" s="848"/>
      <c r="W93" s="848"/>
      <c r="X93" s="848"/>
      <c r="Y93" s="848"/>
      <c r="Z93" s="848"/>
      <c r="AA93" s="848"/>
      <c r="AB93" s="848"/>
      <c r="AC93" s="848"/>
    </row>
    <row r="94" ht="15.75" spans="1:29">
      <c r="A94" s="1011"/>
      <c r="B94" s="1014">
        <f>B29</f>
        <v>111</v>
      </c>
      <c r="C94" s="1022"/>
      <c r="D94" s="1022"/>
      <c r="E94" s="1022"/>
      <c r="F94" s="1022"/>
      <c r="G94" s="1039"/>
      <c r="H94" s="1039"/>
      <c r="I94" s="1039"/>
      <c r="J94" s="1039"/>
      <c r="K94" s="1090"/>
      <c r="L94" s="1091"/>
      <c r="M94" s="1092"/>
      <c r="N94" s="1060"/>
      <c r="O94" s="1060"/>
      <c r="P94" s="1777"/>
      <c r="Q94" s="981"/>
      <c r="R94" s="848"/>
      <c r="S94" s="848"/>
      <c r="T94" s="848"/>
      <c r="U94" s="848"/>
      <c r="V94" s="848"/>
      <c r="W94" s="848"/>
      <c r="X94" s="848"/>
      <c r="Y94" s="848"/>
      <c r="Z94" s="848"/>
      <c r="AA94" s="848"/>
      <c r="AB94" s="848"/>
      <c r="AC94" s="848"/>
    </row>
    <row r="95" ht="15.75" spans="1:29">
      <c r="A95" s="1011"/>
      <c r="B95" s="1016"/>
      <c r="C95" s="1024"/>
      <c r="D95" s="1013"/>
      <c r="E95" s="1013"/>
      <c r="F95" s="1013"/>
      <c r="G95" s="1013"/>
      <c r="H95" s="1013"/>
      <c r="I95" s="1013"/>
      <c r="J95" s="1013"/>
      <c r="K95" s="1013"/>
      <c r="L95" s="1013"/>
      <c r="M95" s="1062"/>
      <c r="N95" s="1063"/>
      <c r="O95" s="1063"/>
      <c r="P95" s="1777"/>
      <c r="Q95" s="981"/>
      <c r="R95" s="848"/>
      <c r="S95" s="848"/>
      <c r="T95" s="848"/>
      <c r="U95" s="848"/>
      <c r="V95" s="848"/>
      <c r="W95" s="848"/>
      <c r="X95" s="848"/>
      <c r="Y95" s="848"/>
      <c r="Z95" s="848"/>
      <c r="AA95" s="848"/>
      <c r="AB95" s="848"/>
      <c r="AC95" s="848"/>
    </row>
    <row r="96" ht="15.75" spans="1:29">
      <c r="A96" s="1011"/>
      <c r="B96" s="1014">
        <f>B30</f>
        <v>111</v>
      </c>
      <c r="C96" s="1022"/>
      <c r="D96" s="1022"/>
      <c r="E96" s="1022"/>
      <c r="F96" s="1022"/>
      <c r="G96" s="1039"/>
      <c r="H96" s="1039"/>
      <c r="I96" s="1039"/>
      <c r="J96" s="1039"/>
      <c r="K96" s="1090"/>
      <c r="L96" s="1091"/>
      <c r="M96" s="1092"/>
      <c r="N96" s="1060"/>
      <c r="O96" s="1060"/>
      <c r="P96" s="1777"/>
      <c r="Q96" s="981"/>
      <c r="R96" s="848"/>
      <c r="S96" s="848"/>
      <c r="T96" s="848"/>
      <c r="U96" s="848"/>
      <c r="V96" s="848"/>
      <c r="W96" s="848"/>
      <c r="X96" s="848"/>
      <c r="Y96" s="848"/>
      <c r="Z96" s="848"/>
      <c r="AA96" s="848"/>
      <c r="AB96" s="848"/>
      <c r="AC96" s="848"/>
    </row>
    <row r="97" ht="15.75" spans="1:29">
      <c r="A97" s="1011"/>
      <c r="B97" s="1016"/>
      <c r="C97" s="1024"/>
      <c r="D97" s="1013"/>
      <c r="E97" s="1013"/>
      <c r="F97" s="1013"/>
      <c r="G97" s="1013"/>
      <c r="H97" s="1013"/>
      <c r="I97" s="1013"/>
      <c r="J97" s="1013"/>
      <c r="K97" s="1013"/>
      <c r="L97" s="1013"/>
      <c r="M97" s="1062"/>
      <c r="N97" s="1063"/>
      <c r="O97" s="1063"/>
      <c r="P97" s="1777"/>
      <c r="Q97" s="981"/>
      <c r="R97" s="848"/>
      <c r="S97" s="848"/>
      <c r="T97" s="848"/>
      <c r="U97" s="848"/>
      <c r="V97" s="848"/>
      <c r="W97" s="848"/>
      <c r="X97" s="848"/>
      <c r="Y97" s="848"/>
      <c r="Z97" s="848"/>
      <c r="AA97" s="848"/>
      <c r="AB97" s="848"/>
      <c r="AC97" s="848"/>
    </row>
    <row r="98" ht="15.75" spans="1:29">
      <c r="A98" s="1011"/>
      <c r="B98" s="1018">
        <f>B31</f>
        <v>111</v>
      </c>
      <c r="C98" s="1022"/>
      <c r="D98" s="1022"/>
      <c r="E98" s="1022"/>
      <c r="F98" s="1022"/>
      <c r="G98" s="1040"/>
      <c r="H98" s="1040"/>
      <c r="I98" s="1040"/>
      <c r="J98" s="1040"/>
      <c r="K98" s="1093"/>
      <c r="L98" s="1094"/>
      <c r="M98" s="1095"/>
      <c r="N98" s="1060"/>
      <c r="O98" s="1060"/>
      <c r="P98" s="1777"/>
      <c r="Q98" s="981"/>
      <c r="R98" s="848"/>
      <c r="S98" s="848"/>
      <c r="T98" s="848"/>
      <c r="U98" s="848"/>
      <c r="V98" s="848"/>
      <c r="W98" s="848"/>
      <c r="X98" s="848"/>
      <c r="Y98" s="848"/>
      <c r="Z98" s="848"/>
      <c r="AA98" s="848"/>
      <c r="AB98" s="848"/>
      <c r="AC98" s="848"/>
    </row>
    <row r="99" ht="15.75" spans="1:29">
      <c r="A99" s="1718"/>
      <c r="B99" s="1028"/>
      <c r="C99" s="1029"/>
      <c r="D99" s="1029"/>
      <c r="E99" s="1029"/>
      <c r="F99" s="1029"/>
      <c r="G99" s="1041"/>
      <c r="H99" s="1041"/>
      <c r="I99" s="1041"/>
      <c r="J99" s="1041"/>
      <c r="K99" s="1041"/>
      <c r="L99" s="1041"/>
      <c r="M99" s="1096"/>
      <c r="N99" s="1063"/>
      <c r="O99" s="1063"/>
      <c r="P99" s="1777"/>
      <c r="Q99" s="981"/>
      <c r="R99" s="848"/>
      <c r="S99" s="848"/>
      <c r="T99" s="848"/>
      <c r="U99" s="848"/>
      <c r="V99" s="848"/>
      <c r="W99" s="848"/>
      <c r="X99" s="848"/>
      <c r="Y99" s="848"/>
      <c r="Z99" s="848"/>
      <c r="AA99" s="848"/>
      <c r="AB99" s="848"/>
      <c r="AC99" s="848"/>
    </row>
    <row r="100" spans="1:29">
      <c r="A100" s="1009" t="s">
        <v>1549</v>
      </c>
      <c r="B100" s="1010" t="s">
        <v>1609</v>
      </c>
      <c r="C100" s="935"/>
      <c r="D100" s="935"/>
      <c r="E100" s="935"/>
      <c r="F100" s="935"/>
      <c r="G100" s="935"/>
      <c r="H100" s="935"/>
      <c r="I100" s="935"/>
      <c r="J100" s="935"/>
      <c r="K100" s="1057"/>
      <c r="L100" s="1058"/>
      <c r="M100" s="1059"/>
      <c r="N100" s="1060"/>
      <c r="O100" s="1060"/>
      <c r="P100" s="1777"/>
      <c r="Q100" s="981"/>
      <c r="R100" s="848"/>
      <c r="S100" s="848"/>
      <c r="T100" s="848"/>
      <c r="U100" s="848"/>
      <c r="V100" s="848"/>
      <c r="W100" s="848"/>
      <c r="X100" s="848"/>
      <c r="Y100" s="848"/>
      <c r="Z100" s="848"/>
      <c r="AA100" s="848"/>
      <c r="AB100" s="848"/>
      <c r="AC100" s="848"/>
    </row>
    <row r="101" ht="15.75" spans="1:29">
      <c r="A101" s="1011"/>
      <c r="B101" s="1016"/>
      <c r="C101" s="1017">
        <v>100</v>
      </c>
      <c r="D101" s="1017">
        <f t="shared" ref="D101:M101" si="22">C101-$K32</f>
        <v>100</v>
      </c>
      <c r="E101" s="1017">
        <f t="shared" si="22"/>
        <v>100</v>
      </c>
      <c r="F101" s="1017">
        <f t="shared" si="22"/>
        <v>100</v>
      </c>
      <c r="G101" s="1017">
        <f t="shared" si="22"/>
        <v>100</v>
      </c>
      <c r="H101" s="1017">
        <f t="shared" si="22"/>
        <v>100</v>
      </c>
      <c r="I101" s="1017">
        <f t="shared" si="22"/>
        <v>100</v>
      </c>
      <c r="J101" s="1017">
        <f t="shared" si="22"/>
        <v>100</v>
      </c>
      <c r="K101" s="1017">
        <f t="shared" si="22"/>
        <v>100</v>
      </c>
      <c r="L101" s="1017">
        <f t="shared" si="22"/>
        <v>100</v>
      </c>
      <c r="M101" s="1067">
        <f t="shared" si="22"/>
        <v>100</v>
      </c>
      <c r="N101" s="1063"/>
      <c r="O101" s="1063"/>
      <c r="P101" s="1777"/>
      <c r="Q101" s="981"/>
      <c r="R101" s="848"/>
      <c r="S101" s="848"/>
      <c r="T101" s="848"/>
      <c r="U101" s="848"/>
      <c r="V101" s="848"/>
      <c r="W101" s="848"/>
      <c r="X101" s="848"/>
      <c r="Y101" s="848"/>
      <c r="Z101" s="848"/>
      <c r="AA101" s="848"/>
      <c r="AB101" s="848"/>
      <c r="AC101" s="848"/>
    </row>
    <row r="102" ht="15.75" spans="1:29">
      <c r="A102" s="1011"/>
      <c r="B102" s="1014" t="s">
        <v>1552</v>
      </c>
      <c r="C102" s="1033" t="str">
        <f>C103&amp;"(含)"&amp;"-"&amp;D103</f>
        <v>(含)-</v>
      </c>
      <c r="D102" s="1033" t="str">
        <f t="shared" ref="D102:L102" si="23">D103&amp;"(含)"&amp;"-"&amp;E103</f>
        <v>(含)-</v>
      </c>
      <c r="E102" s="1033" t="str">
        <f t="shared" si="23"/>
        <v>(含)-</v>
      </c>
      <c r="F102" s="1033" t="str">
        <f t="shared" si="23"/>
        <v>(含)-</v>
      </c>
      <c r="G102" s="1033" t="str">
        <f t="shared" si="23"/>
        <v>(含)-</v>
      </c>
      <c r="H102" s="1033" t="str">
        <f t="shared" si="23"/>
        <v>(含)-</v>
      </c>
      <c r="I102" s="1033" t="str">
        <f t="shared" si="23"/>
        <v>(含)-</v>
      </c>
      <c r="J102" s="1033" t="str">
        <f t="shared" si="23"/>
        <v>(含)-</v>
      </c>
      <c r="K102" s="1033" t="str">
        <f t="shared" si="23"/>
        <v>(含)-</v>
      </c>
      <c r="L102" s="1033" t="str">
        <f t="shared" si="23"/>
        <v>(含)-</v>
      </c>
      <c r="M102" s="1085" t="str">
        <f>M103&amp;"(含)"&amp;"-"&amp;P103</f>
        <v>(含)-</v>
      </c>
      <c r="N102" s="1054"/>
      <c r="O102" s="1054"/>
      <c r="P102" s="1777"/>
      <c r="Q102" s="981"/>
      <c r="R102" s="848"/>
      <c r="S102" s="848"/>
      <c r="T102" s="848"/>
      <c r="U102" s="848"/>
      <c r="V102" s="848"/>
      <c r="W102" s="848"/>
      <c r="X102" s="848"/>
      <c r="Y102" s="848"/>
      <c r="Z102" s="848"/>
      <c r="AA102" s="848"/>
      <c r="AB102" s="848"/>
      <c r="AC102" s="848"/>
    </row>
    <row r="103" s="723" customFormat="1" ht="15" spans="1:29">
      <c r="A103" s="1042"/>
      <c r="B103" s="1043"/>
      <c r="C103" s="998"/>
      <c r="D103" s="998"/>
      <c r="E103" s="998"/>
      <c r="F103" s="998"/>
      <c r="G103" s="998"/>
      <c r="H103" s="998"/>
      <c r="I103" s="998"/>
      <c r="J103" s="1097"/>
      <c r="K103" s="1097"/>
      <c r="L103" s="1098"/>
      <c r="M103" s="1099"/>
      <c r="N103" s="1073"/>
      <c r="O103" s="1073"/>
      <c r="P103" s="1782"/>
      <c r="Q103" s="1105"/>
      <c r="R103" s="1106"/>
      <c r="S103" s="1106"/>
      <c r="T103" s="1106"/>
      <c r="U103" s="1106"/>
      <c r="V103" s="1106"/>
      <c r="W103" s="1106"/>
      <c r="X103" s="1106"/>
      <c r="Y103" s="1106"/>
      <c r="Z103" s="1106"/>
      <c r="AA103" s="1106"/>
      <c r="AB103" s="1106"/>
      <c r="AC103" s="1106"/>
    </row>
    <row r="104" s="723" customFormat="1" ht="15.75" spans="1:29">
      <c r="A104" s="1021"/>
      <c r="B104" s="1016"/>
      <c r="C104" s="1024"/>
      <c r="D104" s="1013"/>
      <c r="E104" s="1013"/>
      <c r="F104" s="1013"/>
      <c r="G104" s="1013"/>
      <c r="H104" s="1013"/>
      <c r="I104" s="1013"/>
      <c r="J104" s="1013"/>
      <c r="K104" s="1013"/>
      <c r="L104" s="1013"/>
      <c r="M104" s="1062"/>
      <c r="N104" s="1063"/>
      <c r="O104" s="1063"/>
      <c r="P104" s="1782"/>
      <c r="Q104" s="1105"/>
      <c r="R104" s="1106"/>
      <c r="S104" s="1106"/>
      <c r="T104" s="1106"/>
      <c r="U104" s="1106"/>
      <c r="V104" s="1106"/>
      <c r="W104" s="1106"/>
      <c r="X104" s="1106"/>
      <c r="Y104" s="1106"/>
      <c r="Z104" s="1106"/>
      <c r="AA104" s="1106"/>
      <c r="AB104" s="1106"/>
      <c r="AC104" s="1106"/>
    </row>
    <row r="105" ht="15.75" spans="1:29">
      <c r="A105" s="1045"/>
      <c r="B105" s="1014" t="s">
        <v>1553</v>
      </c>
      <c r="C105" s="1022"/>
      <c r="D105" s="1022"/>
      <c r="E105" s="1039"/>
      <c r="F105" s="1039"/>
      <c r="G105" s="1039"/>
      <c r="H105" s="1039"/>
      <c r="I105" s="1039"/>
      <c r="J105" s="1039"/>
      <c r="K105" s="1090"/>
      <c r="L105" s="1091"/>
      <c r="M105" s="1092"/>
      <c r="N105" s="1060"/>
      <c r="O105" s="1060"/>
      <c r="P105" s="1777"/>
      <c r="Q105" s="981"/>
      <c r="R105" s="848"/>
      <c r="S105" s="848"/>
      <c r="T105" s="848"/>
      <c r="U105" s="848"/>
      <c r="V105" s="848"/>
      <c r="W105" s="848"/>
      <c r="X105" s="848"/>
      <c r="Y105" s="848"/>
      <c r="Z105" s="848"/>
      <c r="AA105" s="848"/>
      <c r="AB105" s="848"/>
      <c r="AC105" s="848"/>
    </row>
    <row r="106" ht="15.75" spans="1:29">
      <c r="A106" s="1011"/>
      <c r="B106" s="1016"/>
      <c r="C106" s="1017">
        <v>100</v>
      </c>
      <c r="D106" s="1017">
        <f t="shared" ref="D106:M106" si="24">C106-$K34</f>
        <v>100</v>
      </c>
      <c r="E106" s="1017">
        <f t="shared" si="24"/>
        <v>100</v>
      </c>
      <c r="F106" s="1017">
        <f t="shared" si="24"/>
        <v>100</v>
      </c>
      <c r="G106" s="1017">
        <f t="shared" si="24"/>
        <v>100</v>
      </c>
      <c r="H106" s="1017">
        <f t="shared" si="24"/>
        <v>100</v>
      </c>
      <c r="I106" s="1017">
        <f t="shared" si="24"/>
        <v>100</v>
      </c>
      <c r="J106" s="1017">
        <f t="shared" si="24"/>
        <v>100</v>
      </c>
      <c r="K106" s="1017">
        <f t="shared" si="24"/>
        <v>100</v>
      </c>
      <c r="L106" s="1017">
        <f t="shared" si="24"/>
        <v>100</v>
      </c>
      <c r="M106" s="1067">
        <f t="shared" si="24"/>
        <v>100</v>
      </c>
      <c r="N106" s="1063"/>
      <c r="O106" s="1063"/>
      <c r="P106" s="1777"/>
      <c r="Q106" s="981"/>
      <c r="R106" s="848"/>
      <c r="S106" s="848"/>
      <c r="T106" s="848"/>
      <c r="U106" s="848"/>
      <c r="V106" s="848"/>
      <c r="W106" s="848"/>
      <c r="X106" s="848"/>
      <c r="Y106" s="848"/>
      <c r="Z106" s="848"/>
      <c r="AA106" s="848"/>
      <c r="AB106" s="848"/>
      <c r="AC106" s="848"/>
    </row>
    <row r="107" ht="15.75" spans="1:29">
      <c r="A107" s="1045"/>
      <c r="B107" s="1014" t="s">
        <v>1555</v>
      </c>
      <c r="C107" s="1022"/>
      <c r="D107" s="1022"/>
      <c r="E107" s="1022"/>
      <c r="F107" s="1039"/>
      <c r="G107" s="1039"/>
      <c r="H107" s="1039"/>
      <c r="I107" s="1039"/>
      <c r="J107" s="1039"/>
      <c r="K107" s="1090"/>
      <c r="L107" s="1091"/>
      <c r="M107" s="1092"/>
      <c r="N107" s="1060"/>
      <c r="O107" s="1060"/>
      <c r="P107" s="1777"/>
      <c r="Q107" s="981"/>
      <c r="R107" s="848"/>
      <c r="S107" s="848"/>
      <c r="T107" s="848"/>
      <c r="U107" s="848"/>
      <c r="V107" s="848"/>
      <c r="W107" s="848"/>
      <c r="X107" s="848"/>
      <c r="Y107" s="848"/>
      <c r="Z107" s="848"/>
      <c r="AA107" s="848"/>
      <c r="AB107" s="848"/>
      <c r="AC107" s="848"/>
    </row>
    <row r="108" ht="15.75" spans="1:29">
      <c r="A108" s="1011"/>
      <c r="B108" s="1016"/>
      <c r="C108" s="1017">
        <v>100</v>
      </c>
      <c r="D108" s="1017">
        <f t="shared" ref="D108:M108" si="25">C108-$K35</f>
        <v>100</v>
      </c>
      <c r="E108" s="1017">
        <f t="shared" si="25"/>
        <v>100</v>
      </c>
      <c r="F108" s="1017">
        <f t="shared" si="25"/>
        <v>100</v>
      </c>
      <c r="G108" s="1017">
        <f t="shared" si="25"/>
        <v>100</v>
      </c>
      <c r="H108" s="1017">
        <f t="shared" si="25"/>
        <v>100</v>
      </c>
      <c r="I108" s="1017">
        <f t="shared" si="25"/>
        <v>100</v>
      </c>
      <c r="J108" s="1017">
        <f t="shared" si="25"/>
        <v>100</v>
      </c>
      <c r="K108" s="1017">
        <f t="shared" si="25"/>
        <v>100</v>
      </c>
      <c r="L108" s="1017">
        <f t="shared" si="25"/>
        <v>100</v>
      </c>
      <c r="M108" s="1067">
        <f t="shared" si="25"/>
        <v>100</v>
      </c>
      <c r="N108" s="1063"/>
      <c r="O108" s="1063"/>
      <c r="P108" s="1777"/>
      <c r="Q108" s="981"/>
      <c r="R108" s="848"/>
      <c r="S108" s="848"/>
      <c r="T108" s="848"/>
      <c r="U108" s="848"/>
      <c r="V108" s="848"/>
      <c r="W108" s="848"/>
      <c r="X108" s="848"/>
      <c r="Y108" s="848"/>
      <c r="Z108" s="848"/>
      <c r="AA108" s="848"/>
      <c r="AB108" s="848"/>
      <c r="AC108" s="848"/>
    </row>
    <row r="109" ht="15.75" spans="1:29">
      <c r="A109" s="1045"/>
      <c r="B109" s="1014" t="s">
        <v>634</v>
      </c>
      <c r="C109" s="1033" t="str">
        <f>C110&amp;"(含)"&amp;"-"&amp;D110</f>
        <v>0.5(含)-0.6</v>
      </c>
      <c r="D109" s="1033" t="str">
        <f>D110&amp;"(含)"&amp;"-"&amp;E110</f>
        <v>0.6(含)-0.7</v>
      </c>
      <c r="E109" s="1033" t="str">
        <f>E110&amp;"(含)"&amp;"-"&amp;F110</f>
        <v>0.7(含)-0.8</v>
      </c>
      <c r="F109" s="1033" t="str">
        <f>F110&amp;"(含)"&amp;"-"&amp;G110</f>
        <v>0.8(含)-0.9</v>
      </c>
      <c r="G109" s="1033" t="str">
        <f>G110&amp;"(含)"&amp;"-"&amp;ROUND(H110,0)&amp;"(含)"</f>
        <v>0.9(含)-1(含)</v>
      </c>
      <c r="H109" s="1033"/>
      <c r="I109" s="1039"/>
      <c r="J109" s="1039"/>
      <c r="K109" s="1090"/>
      <c r="L109" s="1091"/>
      <c r="M109" s="1092"/>
      <c r="N109" s="1060"/>
      <c r="O109" s="1060"/>
      <c r="P109" s="1777"/>
      <c r="Q109" s="981"/>
      <c r="R109" s="848"/>
      <c r="S109" s="848"/>
      <c r="T109" s="848"/>
      <c r="U109" s="848"/>
      <c r="V109" s="848"/>
      <c r="W109" s="848"/>
      <c r="X109" s="848"/>
      <c r="Y109" s="848"/>
      <c r="Z109" s="848"/>
      <c r="AA109" s="848"/>
      <c r="AB109" s="848"/>
      <c r="AC109" s="848"/>
    </row>
    <row r="110" ht="15" spans="1:29">
      <c r="A110" s="1045"/>
      <c r="B110" s="1018"/>
      <c r="C110" s="997">
        <v>0.5</v>
      </c>
      <c r="D110" s="997">
        <v>0.6</v>
      </c>
      <c r="E110" s="997">
        <v>0.7</v>
      </c>
      <c r="F110" s="997">
        <v>0.8</v>
      </c>
      <c r="G110" s="997">
        <v>0.9</v>
      </c>
      <c r="H110" s="997">
        <v>1.0001</v>
      </c>
      <c r="I110" s="1676"/>
      <c r="J110" s="1676"/>
      <c r="K110" s="1677"/>
      <c r="L110" s="1678"/>
      <c r="M110" s="1679"/>
      <c r="N110" s="1060"/>
      <c r="O110" s="1060"/>
      <c r="P110" s="1777"/>
      <c r="Q110" s="981"/>
      <c r="R110" s="848"/>
      <c r="S110" s="848"/>
      <c r="T110" s="848"/>
      <c r="U110" s="848"/>
      <c r="V110" s="848"/>
      <c r="W110" s="848"/>
      <c r="X110" s="848"/>
      <c r="Y110" s="848"/>
      <c r="Z110" s="848"/>
      <c r="AA110" s="848"/>
      <c r="AB110" s="848"/>
      <c r="AC110" s="848"/>
    </row>
    <row r="111" ht="15.75" spans="1:29">
      <c r="A111" s="1011"/>
      <c r="B111" s="1016"/>
      <c r="C111" s="1035">
        <v>100</v>
      </c>
      <c r="D111" s="1017">
        <f>C111+$K36</f>
        <v>100</v>
      </c>
      <c r="E111" s="1017">
        <f t="shared" ref="E111:M111" si="26">D111+$K36</f>
        <v>100</v>
      </c>
      <c r="F111" s="1017">
        <f t="shared" si="26"/>
        <v>100</v>
      </c>
      <c r="G111" s="1017">
        <f t="shared" si="26"/>
        <v>100</v>
      </c>
      <c r="H111" s="1017">
        <f t="shared" si="26"/>
        <v>100</v>
      </c>
      <c r="I111" s="1017">
        <f t="shared" si="26"/>
        <v>100</v>
      </c>
      <c r="J111" s="1017">
        <f t="shared" si="26"/>
        <v>100</v>
      </c>
      <c r="K111" s="1017">
        <f t="shared" si="26"/>
        <v>100</v>
      </c>
      <c r="L111" s="1017">
        <f t="shared" si="26"/>
        <v>100</v>
      </c>
      <c r="M111" s="1017">
        <f t="shared" si="26"/>
        <v>100</v>
      </c>
      <c r="N111" s="1063"/>
      <c r="O111" s="1063"/>
      <c r="P111" s="1777"/>
      <c r="Q111" s="981"/>
      <c r="R111" s="848"/>
      <c r="S111" s="848"/>
      <c r="T111" s="848"/>
      <c r="U111" s="848"/>
      <c r="V111" s="848"/>
      <c r="W111" s="848"/>
      <c r="X111" s="848"/>
      <c r="Y111" s="848"/>
      <c r="Z111" s="848"/>
      <c r="AA111" s="848"/>
      <c r="AB111" s="848"/>
      <c r="AC111" s="848"/>
    </row>
    <row r="112" s="723" customFormat="1" ht="15.75" spans="1:29">
      <c r="A112" s="1042"/>
      <c r="B112" s="1014" t="s">
        <v>1557</v>
      </c>
      <c r="C112" s="1022"/>
      <c r="D112" s="1022"/>
      <c r="E112" s="1022"/>
      <c r="F112" s="1022"/>
      <c r="G112" s="1022"/>
      <c r="H112" s="1039"/>
      <c r="I112" s="1039"/>
      <c r="J112" s="1039"/>
      <c r="K112" s="1090"/>
      <c r="L112" s="1091"/>
      <c r="M112" s="1092"/>
      <c r="N112" s="1073"/>
      <c r="O112" s="1073"/>
      <c r="P112" s="1782"/>
      <c r="Q112" s="1105"/>
      <c r="R112" s="1106"/>
      <c r="S112" s="1106"/>
      <c r="T112" s="1106"/>
      <c r="U112" s="1106"/>
      <c r="V112" s="1106"/>
      <c r="W112" s="1106"/>
      <c r="X112" s="1106"/>
      <c r="Y112" s="1106"/>
      <c r="Z112" s="1106"/>
      <c r="AA112" s="1106"/>
      <c r="AB112" s="1106"/>
      <c r="AC112" s="1106"/>
    </row>
    <row r="113" s="723" customFormat="1" ht="15.75" spans="1:29">
      <c r="A113" s="1021"/>
      <c r="B113" s="1016"/>
      <c r="C113" s="1017">
        <v>100</v>
      </c>
      <c r="D113" s="1017">
        <f>C113-$K37</f>
        <v>100</v>
      </c>
      <c r="E113" s="1017">
        <f t="shared" ref="E113:M113" si="27">D113-$K37</f>
        <v>100</v>
      </c>
      <c r="F113" s="1017">
        <f t="shared" si="27"/>
        <v>100</v>
      </c>
      <c r="G113" s="1017">
        <f t="shared" si="27"/>
        <v>100</v>
      </c>
      <c r="H113" s="1017">
        <f t="shared" si="27"/>
        <v>100</v>
      </c>
      <c r="I113" s="1017">
        <f t="shared" si="27"/>
        <v>100</v>
      </c>
      <c r="J113" s="1017">
        <f t="shared" si="27"/>
        <v>100</v>
      </c>
      <c r="K113" s="1017">
        <f t="shared" si="27"/>
        <v>100</v>
      </c>
      <c r="L113" s="1017">
        <f t="shared" si="27"/>
        <v>100</v>
      </c>
      <c r="M113" s="1017">
        <f t="shared" si="27"/>
        <v>100</v>
      </c>
      <c r="N113" s="1073"/>
      <c r="O113" s="1073"/>
      <c r="P113" s="1782"/>
      <c r="Q113" s="1105"/>
      <c r="R113" s="1106"/>
      <c r="S113" s="1106"/>
      <c r="T113" s="1106"/>
      <c r="U113" s="1106"/>
      <c r="V113" s="1106"/>
      <c r="W113" s="1106"/>
      <c r="X113" s="1106"/>
      <c r="Y113" s="1106"/>
      <c r="Z113" s="1106"/>
      <c r="AA113" s="1106"/>
      <c r="AB113" s="1106"/>
      <c r="AC113" s="1106"/>
    </row>
    <row r="114" ht="15.75" spans="1:29">
      <c r="A114" s="1045"/>
      <c r="B114" s="1014" t="s">
        <v>1610</v>
      </c>
      <c r="C114" s="1022"/>
      <c r="D114" s="1022"/>
      <c r="E114" s="1039"/>
      <c r="F114" s="1039"/>
      <c r="G114" s="1039"/>
      <c r="H114" s="1039"/>
      <c r="I114" s="1039"/>
      <c r="J114" s="1039"/>
      <c r="K114" s="1090"/>
      <c r="L114" s="1091"/>
      <c r="M114" s="1092"/>
      <c r="N114" s="1060"/>
      <c r="O114" s="1060"/>
      <c r="P114" s="1777"/>
      <c r="Q114" s="981"/>
      <c r="R114" s="848"/>
      <c r="S114" s="848"/>
      <c r="T114" s="848"/>
      <c r="U114" s="848"/>
      <c r="V114" s="848"/>
      <c r="W114" s="848"/>
      <c r="X114" s="848"/>
      <c r="Y114" s="848"/>
      <c r="Z114" s="848"/>
      <c r="AA114" s="848"/>
      <c r="AB114" s="848"/>
      <c r="AC114" s="848"/>
    </row>
    <row r="115" ht="15.75" spans="1:29">
      <c r="A115" s="1011"/>
      <c r="B115" s="1016"/>
      <c r="C115" s="1017">
        <v>100</v>
      </c>
      <c r="D115" s="1017">
        <f t="shared" ref="D115:M115" si="28">C115-$K38</f>
        <v>100</v>
      </c>
      <c r="E115" s="1017">
        <f t="shared" si="28"/>
        <v>100</v>
      </c>
      <c r="F115" s="1017">
        <f t="shared" si="28"/>
        <v>100</v>
      </c>
      <c r="G115" s="1017">
        <f t="shared" si="28"/>
        <v>100</v>
      </c>
      <c r="H115" s="1017">
        <f t="shared" si="28"/>
        <v>100</v>
      </c>
      <c r="I115" s="1017">
        <f t="shared" si="28"/>
        <v>100</v>
      </c>
      <c r="J115" s="1017">
        <f t="shared" si="28"/>
        <v>100</v>
      </c>
      <c r="K115" s="1017">
        <f t="shared" si="28"/>
        <v>100</v>
      </c>
      <c r="L115" s="1017">
        <f t="shared" si="28"/>
        <v>100</v>
      </c>
      <c r="M115" s="1067">
        <f t="shared" si="28"/>
        <v>100</v>
      </c>
      <c r="N115" s="1063"/>
      <c r="O115" s="1063"/>
      <c r="P115" s="1777"/>
      <c r="Q115" s="981"/>
      <c r="R115" s="848"/>
      <c r="S115" s="848"/>
      <c r="T115" s="848"/>
      <c r="U115" s="848"/>
      <c r="V115" s="848"/>
      <c r="W115" s="848"/>
      <c r="X115" s="848"/>
      <c r="Y115" s="848"/>
      <c r="Z115" s="848"/>
      <c r="AA115" s="848"/>
      <c r="AB115" s="848"/>
      <c r="AC115" s="848"/>
    </row>
    <row r="116" ht="15.75" spans="1:29">
      <c r="A116" s="1045"/>
      <c r="B116" s="1014" t="s">
        <v>1611</v>
      </c>
      <c r="C116" s="1022"/>
      <c r="D116" s="1022"/>
      <c r="E116" s="1022"/>
      <c r="F116" s="1022"/>
      <c r="G116" s="1022"/>
      <c r="H116" s="1039"/>
      <c r="I116" s="1039"/>
      <c r="J116" s="1039"/>
      <c r="K116" s="1090"/>
      <c r="L116" s="1091"/>
      <c r="M116" s="1092"/>
      <c r="N116" s="1060"/>
      <c r="O116" s="1060"/>
      <c r="P116" s="1777"/>
      <c r="Q116" s="981"/>
      <c r="R116" s="848"/>
      <c r="S116" s="848"/>
      <c r="T116" s="848"/>
      <c r="U116" s="848"/>
      <c r="V116" s="848"/>
      <c r="W116" s="848"/>
      <c r="X116" s="848"/>
      <c r="Y116" s="848"/>
      <c r="Z116" s="848"/>
      <c r="AA116" s="848"/>
      <c r="AB116" s="848"/>
      <c r="AC116" s="848"/>
    </row>
    <row r="117" ht="15.75" spans="1:29">
      <c r="A117" s="1011"/>
      <c r="B117" s="1016"/>
      <c r="C117" s="1017">
        <v>100</v>
      </c>
      <c r="D117" s="1017">
        <f>C117-$K39</f>
        <v>100</v>
      </c>
      <c r="E117" s="1017">
        <f>D117-$K39</f>
        <v>100</v>
      </c>
      <c r="F117" s="1017">
        <f>E117-$K39</f>
        <v>100</v>
      </c>
      <c r="G117" s="1017">
        <f>F117-$K39</f>
        <v>100</v>
      </c>
      <c r="H117" s="1017"/>
      <c r="I117" s="1017"/>
      <c r="J117" s="1017"/>
      <c r="K117" s="1017"/>
      <c r="L117" s="1017"/>
      <c r="M117" s="1067"/>
      <c r="N117" s="1063"/>
      <c r="O117" s="1063"/>
      <c r="P117" s="1777"/>
      <c r="Q117" s="981"/>
      <c r="R117" s="848"/>
      <c r="S117" s="848"/>
      <c r="T117" s="848"/>
      <c r="U117" s="848"/>
      <c r="V117" s="848"/>
      <c r="W117" s="848"/>
      <c r="X117" s="848"/>
      <c r="Y117" s="848"/>
      <c r="Z117" s="848"/>
      <c r="AA117" s="848"/>
      <c r="AB117" s="848"/>
      <c r="AC117" s="848"/>
    </row>
    <row r="118" ht="15.75" spans="1:29">
      <c r="A118" s="1045"/>
      <c r="B118" s="1014" t="s">
        <v>1612</v>
      </c>
      <c r="C118" s="1781"/>
      <c r="D118" s="1781"/>
      <c r="E118" s="1781"/>
      <c r="F118" s="1781"/>
      <c r="G118" s="1781"/>
      <c r="H118" s="1023"/>
      <c r="I118" s="1023"/>
      <c r="J118" s="1023"/>
      <c r="K118" s="1023"/>
      <c r="L118" s="1071"/>
      <c r="M118" s="1072"/>
      <c r="N118" s="1060"/>
      <c r="O118" s="1060"/>
      <c r="P118" s="1777"/>
      <c r="Q118" s="981"/>
      <c r="R118" s="848"/>
      <c r="S118" s="848"/>
      <c r="T118" s="848"/>
      <c r="U118" s="848"/>
      <c r="V118" s="848"/>
      <c r="W118" s="848"/>
      <c r="X118" s="848"/>
      <c r="Y118" s="848"/>
      <c r="Z118" s="848"/>
      <c r="AA118" s="848"/>
      <c r="AB118" s="848"/>
      <c r="AC118" s="848"/>
    </row>
    <row r="119" ht="15.75" spans="1:29">
      <c r="A119" s="1011"/>
      <c r="B119" s="1016"/>
      <c r="C119" s="1024"/>
      <c r="D119" s="1013"/>
      <c r="E119" s="1013"/>
      <c r="F119" s="1013"/>
      <c r="G119" s="1013"/>
      <c r="H119" s="1013"/>
      <c r="I119" s="1013"/>
      <c r="J119" s="1013"/>
      <c r="K119" s="1013"/>
      <c r="L119" s="1013"/>
      <c r="M119" s="1062"/>
      <c r="N119" s="1063"/>
      <c r="O119" s="1063"/>
      <c r="P119" s="1777"/>
      <c r="Q119" s="981"/>
      <c r="R119" s="848"/>
      <c r="S119" s="848"/>
      <c r="T119" s="848"/>
      <c r="U119" s="848"/>
      <c r="V119" s="848"/>
      <c r="W119" s="848"/>
      <c r="X119" s="848"/>
      <c r="Y119" s="848"/>
      <c r="Z119" s="848"/>
      <c r="AA119" s="848"/>
      <c r="AB119" s="848"/>
      <c r="AC119" s="848"/>
    </row>
    <row r="120" s="723" customFormat="1" ht="15.75" spans="1:29">
      <c r="A120" s="1042"/>
      <c r="B120" s="1014" t="s">
        <v>1614</v>
      </c>
      <c r="C120" s="1039"/>
      <c r="D120" s="1039"/>
      <c r="E120" s="1039"/>
      <c r="F120" s="1039"/>
      <c r="G120" s="1023"/>
      <c r="H120" s="1023"/>
      <c r="I120" s="1023"/>
      <c r="J120" s="1023"/>
      <c r="K120" s="1023"/>
      <c r="L120" s="1071"/>
      <c r="M120" s="1072"/>
      <c r="N120" s="1073"/>
      <c r="O120" s="1073"/>
      <c r="P120" s="1782"/>
      <c r="Q120" s="1105"/>
      <c r="R120" s="1106"/>
      <c r="S120" s="1106"/>
      <c r="T120" s="1106"/>
      <c r="U120" s="1106"/>
      <c r="V120" s="1106"/>
      <c r="W120" s="1106"/>
      <c r="X120" s="1106"/>
      <c r="Y120" s="1106"/>
      <c r="Z120" s="1106"/>
      <c r="AA120" s="1106"/>
      <c r="AB120" s="1106"/>
      <c r="AC120" s="1106"/>
    </row>
    <row r="121" s="723" customFormat="1" ht="15.75" spans="1:29">
      <c r="A121" s="1021"/>
      <c r="B121" s="1012"/>
      <c r="C121" s="1035">
        <v>100</v>
      </c>
      <c r="D121" s="1017">
        <f>C121-$K41</f>
        <v>100</v>
      </c>
      <c r="E121" s="1017">
        <f t="shared" ref="E121:M121" si="29">D121-$K41</f>
        <v>100</v>
      </c>
      <c r="F121" s="1017">
        <f t="shared" si="29"/>
        <v>100</v>
      </c>
      <c r="G121" s="1017">
        <f t="shared" si="29"/>
        <v>100</v>
      </c>
      <c r="H121" s="1017">
        <f t="shared" si="29"/>
        <v>100</v>
      </c>
      <c r="I121" s="1017">
        <f t="shared" si="29"/>
        <v>100</v>
      </c>
      <c r="J121" s="1017">
        <f t="shared" si="29"/>
        <v>100</v>
      </c>
      <c r="K121" s="1017">
        <f t="shared" si="29"/>
        <v>100</v>
      </c>
      <c r="L121" s="1017">
        <f t="shared" si="29"/>
        <v>100</v>
      </c>
      <c r="M121" s="1067">
        <f t="shared" si="29"/>
        <v>100</v>
      </c>
      <c r="N121" s="1073"/>
      <c r="O121" s="1073"/>
      <c r="P121" s="1782"/>
      <c r="Q121" s="1105"/>
      <c r="R121" s="1106"/>
      <c r="S121" s="1106"/>
      <c r="T121" s="1106"/>
      <c r="U121" s="1106"/>
      <c r="V121" s="1106"/>
      <c r="W121" s="1106"/>
      <c r="X121" s="1106"/>
      <c r="Y121" s="1106"/>
      <c r="Z121" s="1106"/>
      <c r="AA121" s="1106"/>
      <c r="AB121" s="1106"/>
      <c r="AC121" s="1106"/>
    </row>
    <row r="122" ht="15.75" spans="1:29">
      <c r="A122" s="1045"/>
      <c r="B122" s="1014" t="s">
        <v>1560</v>
      </c>
      <c r="C122" s="1022"/>
      <c r="D122" s="1022"/>
      <c r="E122" s="1022"/>
      <c r="F122" s="1039"/>
      <c r="G122" s="1039"/>
      <c r="H122" s="1039"/>
      <c r="I122" s="1039"/>
      <c r="J122" s="1039"/>
      <c r="K122" s="1090"/>
      <c r="L122" s="1091"/>
      <c r="M122" s="1092"/>
      <c r="N122" s="1060"/>
      <c r="O122" s="1060"/>
      <c r="P122" s="1777"/>
      <c r="Q122" s="981"/>
      <c r="R122" s="848"/>
      <c r="S122" s="848"/>
      <c r="T122" s="848"/>
      <c r="U122" s="848"/>
      <c r="V122" s="848"/>
      <c r="W122" s="848"/>
      <c r="X122" s="848"/>
      <c r="Y122" s="848"/>
      <c r="Z122" s="848"/>
      <c r="AA122" s="848"/>
      <c r="AB122" s="848"/>
      <c r="AC122" s="848"/>
    </row>
    <row r="123" ht="15.75" spans="1:29">
      <c r="A123" s="1011"/>
      <c r="B123" s="1016"/>
      <c r="C123" s="1017">
        <v>100</v>
      </c>
      <c r="D123" s="1017">
        <f t="shared" ref="D123:M123" si="30">C123-$K42</f>
        <v>100</v>
      </c>
      <c r="E123" s="1017">
        <f t="shared" si="30"/>
        <v>100</v>
      </c>
      <c r="F123" s="1017">
        <f t="shared" si="30"/>
        <v>100</v>
      </c>
      <c r="G123" s="1017">
        <f t="shared" si="30"/>
        <v>100</v>
      </c>
      <c r="H123" s="1017">
        <f t="shared" si="30"/>
        <v>100</v>
      </c>
      <c r="I123" s="1017">
        <f t="shared" si="30"/>
        <v>100</v>
      </c>
      <c r="J123" s="1017">
        <f t="shared" si="30"/>
        <v>100</v>
      </c>
      <c r="K123" s="1017">
        <f t="shared" si="30"/>
        <v>100</v>
      </c>
      <c r="L123" s="1017">
        <f t="shared" si="30"/>
        <v>100</v>
      </c>
      <c r="M123" s="1067">
        <f t="shared" si="30"/>
        <v>100</v>
      </c>
      <c r="N123" s="1063"/>
      <c r="O123" s="1063"/>
      <c r="P123" s="1777"/>
      <c r="Q123" s="981"/>
      <c r="R123" s="848"/>
      <c r="S123" s="848"/>
      <c r="T123" s="848"/>
      <c r="U123" s="848"/>
      <c r="V123" s="848"/>
      <c r="W123" s="848"/>
      <c r="X123" s="848"/>
      <c r="Y123" s="848"/>
      <c r="Z123" s="848"/>
      <c r="AA123" s="848"/>
      <c r="AB123" s="848"/>
      <c r="AC123" s="848"/>
    </row>
    <row r="124" ht="15.75" spans="1:29">
      <c r="A124" s="1045"/>
      <c r="B124" s="1014" t="s">
        <v>1561</v>
      </c>
      <c r="C124" s="1033" t="s">
        <v>1573</v>
      </c>
      <c r="D124" s="1033" t="s">
        <v>1574</v>
      </c>
      <c r="E124" s="1033" t="s">
        <v>1575</v>
      </c>
      <c r="F124" s="1033" t="s">
        <v>1576</v>
      </c>
      <c r="G124" s="1033" t="s">
        <v>1577</v>
      </c>
      <c r="H124" s="1015"/>
      <c r="I124" s="1015"/>
      <c r="J124" s="1015"/>
      <c r="K124" s="1064"/>
      <c r="L124" s="1065"/>
      <c r="M124" s="1066"/>
      <c r="N124" s="1060"/>
      <c r="O124" s="1060"/>
      <c r="P124" s="1782"/>
      <c r="Q124" s="981"/>
      <c r="R124" s="848"/>
      <c r="S124" s="848"/>
      <c r="T124" s="848"/>
      <c r="U124" s="848"/>
      <c r="V124" s="848"/>
      <c r="W124" s="848"/>
      <c r="X124" s="848"/>
      <c r="Y124" s="848"/>
      <c r="Z124" s="848"/>
      <c r="AA124" s="848"/>
      <c r="AB124" s="848"/>
      <c r="AC124" s="848"/>
    </row>
    <row r="125" ht="15.75" spans="1:29">
      <c r="A125" s="1011"/>
      <c r="B125" s="1016"/>
      <c r="C125" s="1017">
        <v>100</v>
      </c>
      <c r="D125" s="1017">
        <f>C125-$K43</f>
        <v>100</v>
      </c>
      <c r="E125" s="1017">
        <f>D125-$K43</f>
        <v>100</v>
      </c>
      <c r="F125" s="1017">
        <f>E125-$K43</f>
        <v>100</v>
      </c>
      <c r="G125" s="1017">
        <f>F125-$K43</f>
        <v>100</v>
      </c>
      <c r="H125" s="1017"/>
      <c r="I125" s="1017"/>
      <c r="J125" s="1017"/>
      <c r="K125" s="1017"/>
      <c r="L125" s="1017"/>
      <c r="M125" s="1067"/>
      <c r="N125" s="1063"/>
      <c r="O125" s="1063"/>
      <c r="P125" s="1777"/>
      <c r="Q125" s="981"/>
      <c r="R125" s="848"/>
      <c r="S125" s="848"/>
      <c r="T125" s="848"/>
      <c r="U125" s="848"/>
      <c r="V125" s="848"/>
      <c r="W125" s="848"/>
      <c r="X125" s="848"/>
      <c r="Y125" s="848"/>
      <c r="Z125" s="848"/>
      <c r="AA125" s="848"/>
      <c r="AB125" s="848"/>
      <c r="AC125" s="848"/>
    </row>
    <row r="126" s="723" customFormat="1" ht="15.75" spans="1:29">
      <c r="A126" s="1042"/>
      <c r="B126" s="1014">
        <f>B44</f>
        <v>111</v>
      </c>
      <c r="C126" s="1022"/>
      <c r="D126" s="1022"/>
      <c r="E126" s="1022"/>
      <c r="F126" s="1022"/>
      <c r="G126" s="1022"/>
      <c r="H126" s="1023"/>
      <c r="I126" s="1023"/>
      <c r="J126" s="1023"/>
      <c r="K126" s="1023"/>
      <c r="L126" s="1071"/>
      <c r="M126" s="1072"/>
      <c r="N126" s="1073"/>
      <c r="O126" s="1073"/>
      <c r="P126" s="1782"/>
      <c r="Q126" s="1105"/>
      <c r="R126" s="1106"/>
      <c r="S126" s="1106"/>
      <c r="T126" s="1106"/>
      <c r="U126" s="1106"/>
      <c r="V126" s="1106"/>
      <c r="W126" s="1106"/>
      <c r="X126" s="1106"/>
      <c r="Y126" s="1106"/>
      <c r="Z126" s="1106"/>
      <c r="AA126" s="1106"/>
      <c r="AB126" s="1106"/>
      <c r="AC126" s="1106"/>
    </row>
    <row r="127" s="723" customFormat="1" ht="15.75" spans="1:29">
      <c r="A127" s="1021"/>
      <c r="B127" s="1016"/>
      <c r="C127" s="1024"/>
      <c r="D127" s="1013"/>
      <c r="E127" s="1013"/>
      <c r="F127" s="1013"/>
      <c r="G127" s="1024"/>
      <c r="H127" s="1025"/>
      <c r="I127" s="1025"/>
      <c r="J127" s="1025"/>
      <c r="K127" s="1025"/>
      <c r="L127" s="1025"/>
      <c r="M127" s="1075"/>
      <c r="N127" s="1073"/>
      <c r="O127" s="1073"/>
      <c r="P127" s="1782"/>
      <c r="Q127" s="1105"/>
      <c r="R127" s="1106"/>
      <c r="S127" s="1106"/>
      <c r="T127" s="1106"/>
      <c r="U127" s="1106"/>
      <c r="V127" s="1106"/>
      <c r="W127" s="1106"/>
      <c r="X127" s="1106"/>
      <c r="Y127" s="1106"/>
      <c r="Z127" s="1106"/>
      <c r="AA127" s="1106"/>
      <c r="AB127" s="1106"/>
      <c r="AC127" s="1106"/>
    </row>
    <row r="128" ht="15.75" spans="1:29">
      <c r="A128" s="1045"/>
      <c r="B128" s="1014">
        <f>B45</f>
        <v>111</v>
      </c>
      <c r="C128" s="1022"/>
      <c r="D128" s="1022"/>
      <c r="E128" s="1022"/>
      <c r="F128" s="1022"/>
      <c r="G128" s="1039"/>
      <c r="H128" s="1039"/>
      <c r="I128" s="1039"/>
      <c r="J128" s="1039"/>
      <c r="K128" s="1090"/>
      <c r="L128" s="1091"/>
      <c r="M128" s="1092"/>
      <c r="N128" s="1060"/>
      <c r="O128" s="1060"/>
      <c r="P128" s="1777"/>
      <c r="Q128" s="981"/>
      <c r="R128" s="848"/>
      <c r="S128" s="848"/>
      <c r="T128" s="848"/>
      <c r="U128" s="848"/>
      <c r="V128" s="848"/>
      <c r="W128" s="848"/>
      <c r="X128" s="848"/>
      <c r="Y128" s="848"/>
      <c r="Z128" s="848"/>
      <c r="AA128" s="848"/>
      <c r="AB128" s="848"/>
      <c r="AC128" s="848"/>
    </row>
    <row r="129" ht="15.75" spans="1:29">
      <c r="A129" s="1011"/>
      <c r="B129" s="1016"/>
      <c r="C129" s="1024"/>
      <c r="D129" s="1013"/>
      <c r="E129" s="1013"/>
      <c r="F129" s="1013"/>
      <c r="G129" s="1013"/>
      <c r="H129" s="1013"/>
      <c r="I129" s="1013"/>
      <c r="J129" s="1013"/>
      <c r="K129" s="1013"/>
      <c r="L129" s="1013"/>
      <c r="M129" s="1062"/>
      <c r="N129" s="1063"/>
      <c r="O129" s="1063"/>
      <c r="P129" s="1777"/>
      <c r="Q129" s="981"/>
      <c r="R129" s="848"/>
      <c r="S129" s="848"/>
      <c r="T129" s="848"/>
      <c r="U129" s="848"/>
      <c r="V129" s="848"/>
      <c r="W129" s="848"/>
      <c r="X129" s="848"/>
      <c r="Y129" s="848"/>
      <c r="Z129" s="848"/>
      <c r="AA129" s="848"/>
      <c r="AB129" s="848"/>
      <c r="AC129" s="848"/>
    </row>
    <row r="130" ht="15.75" spans="1:29">
      <c r="A130" s="1045"/>
      <c r="B130" s="1018">
        <f>B46</f>
        <v>111</v>
      </c>
      <c r="C130" s="1022"/>
      <c r="D130" s="1022"/>
      <c r="E130" s="1022"/>
      <c r="F130" s="1022"/>
      <c r="G130" s="1040"/>
      <c r="H130" s="1040"/>
      <c r="I130" s="1040"/>
      <c r="J130" s="1040"/>
      <c r="K130" s="1006"/>
      <c r="L130" s="1052"/>
      <c r="M130" s="1095"/>
      <c r="N130" s="1060"/>
      <c r="O130" s="1060"/>
      <c r="P130" s="1777"/>
      <c r="Q130" s="981"/>
      <c r="R130" s="848"/>
      <c r="S130" s="848"/>
      <c r="T130" s="848"/>
      <c r="U130" s="848"/>
      <c r="V130" s="848"/>
      <c r="W130" s="848"/>
      <c r="X130" s="848"/>
      <c r="Y130" s="848"/>
      <c r="Z130" s="848"/>
      <c r="AA130" s="848"/>
      <c r="AB130" s="848"/>
      <c r="AC130" s="848"/>
    </row>
    <row r="131" ht="15.75" spans="1:29">
      <c r="A131" s="1718"/>
      <c r="B131" s="1028"/>
      <c r="C131" s="1029"/>
      <c r="D131" s="1029"/>
      <c r="E131" s="1029"/>
      <c r="F131" s="1029"/>
      <c r="G131" s="1041"/>
      <c r="H131" s="1041"/>
      <c r="I131" s="1041"/>
      <c r="J131" s="1041"/>
      <c r="K131" s="1041"/>
      <c r="L131" s="1041"/>
      <c r="M131" s="1096"/>
      <c r="N131" s="1063"/>
      <c r="O131" s="1063"/>
      <c r="P131" s="1777"/>
      <c r="Q131" s="981"/>
      <c r="R131" s="848"/>
      <c r="S131" s="848"/>
      <c r="T131" s="848"/>
      <c r="U131" s="848"/>
      <c r="V131" s="848"/>
      <c r="W131" s="848"/>
      <c r="X131" s="848"/>
      <c r="Y131" s="848"/>
      <c r="Z131" s="848"/>
      <c r="AA131" s="848"/>
      <c r="AB131" s="848"/>
      <c r="AC131" s="8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S33" sqref="S33"/>
    </sheetView>
  </sheetViews>
  <sheetFormatPr defaultColWidth="9" defaultRowHeight="14.25"/>
  <cols>
    <col min="1" max="1" width="10.5" style="727" customWidth="1"/>
    <col min="2" max="2" width="15.75" style="727" customWidth="1"/>
    <col min="3" max="3" width="15.625" style="727" customWidth="1"/>
    <col min="4" max="4" width="12.25" style="727" customWidth="1"/>
    <col min="5" max="5" width="14.375" style="727" customWidth="1"/>
    <col min="6" max="6" width="12.25" style="727" customWidth="1"/>
    <col min="7" max="7" width="14.5" style="727" customWidth="1"/>
    <col min="8" max="8" width="12.25" style="727" customWidth="1"/>
    <col min="9" max="9" width="14.5" style="727" customWidth="1"/>
    <col min="10" max="10" width="12.25" style="727" customWidth="1"/>
    <col min="11" max="11" width="12.25" style="728" customWidth="1"/>
    <col min="12" max="12" width="12.25" style="729" customWidth="1"/>
    <col min="13" max="15" width="12.25" style="727" customWidth="1"/>
    <col min="16" max="16" width="4.75" style="1624" customWidth="1"/>
    <col min="17" max="17" width="19.5" style="727" customWidth="1"/>
    <col min="18" max="22" width="6.125" style="727" customWidth="1"/>
    <col min="23" max="23" width="5.75" style="727" customWidth="1"/>
    <col min="24" max="24" width="4.25" style="727" customWidth="1"/>
    <col min="25" max="25" width="3.5" style="727" customWidth="1"/>
    <col min="26" max="26" width="19.75" style="727" customWidth="1"/>
    <col min="27" max="28" width="9.375" style="727" customWidth="1"/>
    <col min="29" max="16384" width="9" style="727"/>
  </cols>
  <sheetData>
    <row r="1" s="1543" customFormat="1" ht="28.5" customHeight="1" spans="1:29">
      <c r="A1" s="1544" t="s">
        <v>1511</v>
      </c>
      <c r="B1" s="1681" t="s">
        <v>1615</v>
      </c>
      <c r="C1" s="1546" t="s">
        <v>1513</v>
      </c>
      <c r="D1" s="1547"/>
      <c r="E1" s="1548"/>
      <c r="F1" s="1549"/>
      <c r="G1" s="1550" t="s">
        <v>1514</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720" customFormat="1" ht="28.5" customHeight="1" spans="1:29">
      <c r="A2" s="1552" t="s">
        <v>1230</v>
      </c>
      <c r="B2" s="1553" t="b">
        <f ca="1">IF(E1="项目模式",IF(C2="——",ROUND(C50*D3/10000,0),ROUND(C50*D3/10000,0)-D2),IF(E1="单套模式",IF(C2="——",ROUND(C50*D3/10000,4),ROUND(C50*D3/10000,4)-D2)))</f>
        <v>0</v>
      </c>
      <c r="C2" s="1554"/>
      <c r="D2" s="1725" t="e">
        <f ca="1">IF(E1="项目模式",SUMIF(INDIRECT("'"&amp;F2&amp;"'"&amp;"!A:A"),"承租人权益价值",INDIRECT("'"&amp;F2&amp;"'"&amp;"!c:c")),SUMIF(INDIRECT("'"&amp;F2&amp;"'"&amp;"!A:A"),"承租人权益价值（单套）",INDIRECT("'"&amp;F2&amp;"'"&amp;"!c:c")))</f>
        <v>#REF!</v>
      </c>
      <c r="E2" s="1555" t="s">
        <v>1231</v>
      </c>
      <c r="F2" s="1556"/>
      <c r="G2" s="736"/>
      <c r="H2" s="736"/>
      <c r="I2" s="736"/>
      <c r="J2" s="736"/>
      <c r="K2" s="736"/>
      <c r="L2" s="902"/>
      <c r="M2" s="903"/>
      <c r="N2" s="903"/>
      <c r="O2" s="903"/>
      <c r="P2" s="900"/>
      <c r="Q2" s="900"/>
      <c r="R2" s="900"/>
      <c r="S2" s="900"/>
      <c r="T2" s="900"/>
      <c r="U2" s="900"/>
      <c r="V2" s="900"/>
      <c r="W2" s="900"/>
      <c r="X2" s="900"/>
      <c r="Y2" s="900"/>
      <c r="Z2" s="900"/>
      <c r="AA2" s="900"/>
      <c r="AB2" s="900"/>
      <c r="AC2" s="982"/>
    </row>
    <row r="3" s="720" customFormat="1" ht="28.5" customHeight="1" spans="1:29">
      <c r="A3" s="396" t="s">
        <v>1232</v>
      </c>
      <c r="B3" s="738">
        <f ca="1">IF(C2="——",C50,ROUND(B2*10000/D3,0))</f>
        <v>0</v>
      </c>
      <c r="C3" s="1557" t="s">
        <v>1515</v>
      </c>
      <c r="D3" s="1558">
        <f>IF(D1="",'数据-汇总表'!E3,SUMIF('数据-汇总表'!$C19:$C33,D1,'数据-汇总表'!$E19:$E33))</f>
        <v>70118.8</v>
      </c>
      <c r="E3" s="1726"/>
      <c r="F3" s="737"/>
      <c r="G3" s="736"/>
      <c r="H3" s="736"/>
      <c r="I3" s="736"/>
      <c r="J3" s="736"/>
      <c r="K3" s="901"/>
      <c r="L3" s="902"/>
      <c r="M3" s="903"/>
      <c r="N3" s="903"/>
      <c r="O3" s="903"/>
      <c r="P3" s="900"/>
      <c r="Q3" s="900"/>
      <c r="R3" s="900"/>
      <c r="S3" s="900"/>
      <c r="T3" s="900"/>
      <c r="U3" s="900"/>
      <c r="V3" s="900"/>
      <c r="W3" s="900"/>
      <c r="X3" s="900"/>
      <c r="Y3" s="900"/>
      <c r="Z3" s="900"/>
      <c r="AA3" s="900"/>
      <c r="AB3" s="900"/>
      <c r="AC3" s="982"/>
    </row>
    <row r="4" ht="15" spans="1:29">
      <c r="A4" s="740" t="s">
        <v>1516</v>
      </c>
      <c r="B4" s="741"/>
      <c r="C4" s="742" t="s">
        <v>1517</v>
      </c>
      <c r="D4" s="743"/>
      <c r="E4" s="744" t="s">
        <v>1518</v>
      </c>
      <c r="F4" s="745"/>
      <c r="G4" s="742" t="s">
        <v>1519</v>
      </c>
      <c r="H4" s="743"/>
      <c r="I4" s="742" t="s">
        <v>1520</v>
      </c>
      <c r="J4" s="743"/>
      <c r="K4" s="904" t="s">
        <v>1521</v>
      </c>
      <c r="L4" s="905"/>
      <c r="M4" s="906"/>
      <c r="N4" s="906"/>
      <c r="O4" s="906"/>
      <c r="P4" s="1736" t="s">
        <v>1522</v>
      </c>
      <c r="Q4" s="1746"/>
      <c r="R4" s="1747" t="s">
        <v>1518</v>
      </c>
      <c r="S4" s="1748"/>
      <c r="T4" s="1747" t="s">
        <v>1519</v>
      </c>
      <c r="U4" s="1748"/>
      <c r="V4" s="863" t="s">
        <v>1520</v>
      </c>
      <c r="W4" s="863"/>
      <c r="X4" s="1749"/>
      <c r="Y4" s="1747" t="s">
        <v>1522</v>
      </c>
      <c r="Z4" s="1748"/>
      <c r="AA4" s="1749" t="s">
        <v>1518</v>
      </c>
      <c r="AB4" s="1749" t="s">
        <v>1519</v>
      </c>
      <c r="AC4" s="1753" t="s">
        <v>1520</v>
      </c>
    </row>
    <row r="5" ht="15" spans="1:29">
      <c r="A5" s="746"/>
      <c r="B5" s="747"/>
      <c r="C5" s="748" t="s">
        <v>1523</v>
      </c>
      <c r="D5" s="749"/>
      <c r="E5" s="750" t="s">
        <v>1524</v>
      </c>
      <c r="F5" s="751"/>
      <c r="G5" s="748" t="s">
        <v>1525</v>
      </c>
      <c r="H5" s="749"/>
      <c r="I5" s="748" t="s">
        <v>1526</v>
      </c>
      <c r="J5" s="749"/>
      <c r="K5" s="904"/>
      <c r="L5" s="905"/>
      <c r="M5" s="906"/>
      <c r="N5" s="906"/>
      <c r="O5" s="906"/>
      <c r="P5" s="1737"/>
      <c r="Q5" s="961"/>
      <c r="R5" s="962"/>
      <c r="S5" s="963"/>
      <c r="T5" s="962"/>
      <c r="U5" s="963"/>
      <c r="V5" s="946"/>
      <c r="W5" s="946"/>
      <c r="X5" s="960"/>
      <c r="Y5" s="962"/>
      <c r="Z5" s="963"/>
      <c r="AA5" s="960"/>
      <c r="AB5" s="960"/>
      <c r="AC5" s="1637"/>
    </row>
    <row r="6" ht="15.75" spans="1:29">
      <c r="A6" s="752"/>
      <c r="B6" s="753"/>
      <c r="C6" s="1505" t="s">
        <v>1527</v>
      </c>
      <c r="D6" s="1506"/>
      <c r="E6" s="1507" t="s">
        <v>1527</v>
      </c>
      <c r="F6" s="1508"/>
      <c r="G6" s="1505" t="s">
        <v>1527</v>
      </c>
      <c r="H6" s="1506"/>
      <c r="I6" s="1505" t="s">
        <v>1527</v>
      </c>
      <c r="J6" s="1506"/>
      <c r="K6" s="904" t="s">
        <v>1528</v>
      </c>
      <c r="L6" s="905"/>
      <c r="M6" s="906"/>
      <c r="N6" s="906"/>
      <c r="O6" s="906"/>
      <c r="P6" s="1738"/>
      <c r="Q6" s="964"/>
      <c r="R6" s="962"/>
      <c r="S6" s="963"/>
      <c r="T6" s="965"/>
      <c r="U6" s="966"/>
      <c r="V6" s="946"/>
      <c r="W6" s="946"/>
      <c r="X6" s="960"/>
      <c r="Y6" s="965"/>
      <c r="Z6" s="966"/>
      <c r="AA6" s="986"/>
      <c r="AB6" s="986"/>
      <c r="AC6" s="1754"/>
    </row>
    <row r="7" s="721" customFormat="1" ht="15.75" spans="1:29">
      <c r="A7" s="758" t="s">
        <v>1529</v>
      </c>
      <c r="B7" s="759"/>
      <c r="C7" s="760">
        <f>'数据-取费表'!B2</f>
        <v>45510</v>
      </c>
      <c r="D7" s="761">
        <v>100</v>
      </c>
      <c r="E7" s="762"/>
      <c r="F7" s="763">
        <f>SUMIF(59:59,YEAR(E7)&amp;"-"&amp;MONTH(E7),60:60)</f>
        <v>0</v>
      </c>
      <c r="G7" s="762"/>
      <c r="H7" s="761">
        <f>SUMIF(59:59,YEAR(G7)&amp;"-"&amp;MONTH(G7),60:60)</f>
        <v>0</v>
      </c>
      <c r="I7" s="762"/>
      <c r="J7" s="761">
        <f>SUMIF(59:59,YEAR(I7)&amp;"-"&amp;MONTH(I7),60:60)</f>
        <v>0</v>
      </c>
      <c r="K7" s="910"/>
      <c r="L7" s="911"/>
      <c r="M7" s="912"/>
      <c r="N7" s="912"/>
      <c r="O7" s="912"/>
      <c r="P7" s="1739" t="s">
        <v>1530</v>
      </c>
      <c r="Q7" s="967"/>
      <c r="R7" s="968" t="s">
        <v>1531</v>
      </c>
      <c r="S7" s="969">
        <f t="shared" ref="S7:S15" si="0">F7</f>
        <v>0</v>
      </c>
      <c r="T7" s="968" t="s">
        <v>1531</v>
      </c>
      <c r="U7" s="969">
        <f t="shared" ref="U7:U15" si="1">H7</f>
        <v>0</v>
      </c>
      <c r="V7" s="968" t="s">
        <v>1531</v>
      </c>
      <c r="W7" s="969">
        <f t="shared" ref="W7:W15" si="2">J7</f>
        <v>0</v>
      </c>
      <c r="X7" s="970"/>
      <c r="Y7" s="913" t="s">
        <v>1530</v>
      </c>
      <c r="Z7" s="971"/>
      <c r="AA7" s="987" t="e">
        <f>D7/F7</f>
        <v>#DIV/0!</v>
      </c>
      <c r="AB7" s="987" t="e">
        <f>D7/H7</f>
        <v>#DIV/0!</v>
      </c>
      <c r="AC7" s="1755" t="e">
        <f>D7/J7</f>
        <v>#DIV/0!</v>
      </c>
    </row>
    <row r="8" s="721" customFormat="1" ht="15.75" spans="1:29">
      <c r="A8" s="758" t="s">
        <v>1532</v>
      </c>
      <c r="B8" s="759"/>
      <c r="C8" s="765"/>
      <c r="D8" s="761">
        <v>100</v>
      </c>
      <c r="E8" s="765"/>
      <c r="F8" s="763">
        <f>SUMIF(62:62,E8,63:63)-SUMIF(62:62,C8,63:63)+100</f>
        <v>100</v>
      </c>
      <c r="G8" s="765"/>
      <c r="H8" s="761">
        <f>SUMIF(62:62,G8,63:63)-SUMIF(62:62,C8,63:63)+100</f>
        <v>100</v>
      </c>
      <c r="I8" s="765"/>
      <c r="J8" s="761">
        <f>SUMIF(62:62,I8,63:63)-SUMIF(62:62,C8,63:63)+100</f>
        <v>100</v>
      </c>
      <c r="K8" s="910"/>
      <c r="L8" s="911"/>
      <c r="M8" s="912"/>
      <c r="N8" s="912"/>
      <c r="O8" s="912"/>
      <c r="P8" s="1739" t="s">
        <v>1533</v>
      </c>
      <c r="Q8" s="971"/>
      <c r="R8" s="968" t="s">
        <v>1531</v>
      </c>
      <c r="S8" s="969">
        <f t="shared" si="0"/>
        <v>100</v>
      </c>
      <c r="T8" s="968" t="s">
        <v>1531</v>
      </c>
      <c r="U8" s="969">
        <f t="shared" si="1"/>
        <v>100</v>
      </c>
      <c r="V8" s="968" t="s">
        <v>1531</v>
      </c>
      <c r="W8" s="969">
        <f t="shared" si="2"/>
        <v>100</v>
      </c>
      <c r="X8" s="970"/>
      <c r="Y8" s="913" t="s">
        <v>1533</v>
      </c>
      <c r="Z8" s="971"/>
      <c r="AA8" s="987">
        <f t="shared" ref="AA8:AA47" si="3">D8/F8</f>
        <v>1</v>
      </c>
      <c r="AB8" s="987">
        <f t="shared" ref="AB8:AB47" si="4">D8/H8</f>
        <v>1</v>
      </c>
      <c r="AC8" s="1755">
        <f t="shared" ref="AC8:AC47" si="5">D8/J8</f>
        <v>1</v>
      </c>
    </row>
    <row r="9" s="721" customFormat="1" spans="1:29">
      <c r="A9" s="766" t="s">
        <v>1534</v>
      </c>
      <c r="B9" s="767" t="s">
        <v>1535</v>
      </c>
      <c r="C9" s="1559"/>
      <c r="D9" s="769">
        <v>100</v>
      </c>
      <c r="E9" s="1560"/>
      <c r="F9" s="769">
        <f>SUMIF(64:64,E9,65:65)-SUMIF(64:64,C9,65:65)+100</f>
        <v>100</v>
      </c>
      <c r="G9" s="1629"/>
      <c r="H9" s="769">
        <f>SUMIF(64:64,G9,65:65)-SUMIF(64:64,C9,65:65)+100</f>
        <v>100</v>
      </c>
      <c r="I9" s="1629"/>
      <c r="J9" s="769">
        <f>SUMIF(64:64,I9,65:65)-SUMIF(64:64,C9,65:65)+100</f>
        <v>100</v>
      </c>
      <c r="K9" s="910"/>
      <c r="L9" s="911"/>
      <c r="M9" s="912"/>
      <c r="N9" s="912"/>
      <c r="O9" s="912"/>
      <c r="P9" s="871" t="s">
        <v>1536</v>
      </c>
      <c r="Q9" s="972" t="str">
        <f t="shared" ref="Q9:Q15" si="6">B9</f>
        <v>用途</v>
      </c>
      <c r="R9" s="968" t="s">
        <v>1531</v>
      </c>
      <c r="S9" s="969">
        <f t="shared" si="0"/>
        <v>100</v>
      </c>
      <c r="T9" s="968" t="s">
        <v>1531</v>
      </c>
      <c r="U9" s="969">
        <f t="shared" si="1"/>
        <v>100</v>
      </c>
      <c r="V9" s="968" t="s">
        <v>1531</v>
      </c>
      <c r="W9" s="969">
        <f t="shared" si="2"/>
        <v>100</v>
      </c>
      <c r="X9" s="970"/>
      <c r="Y9" s="972" t="s">
        <v>1537</v>
      </c>
      <c r="Z9" s="988" t="str">
        <f t="shared" ref="Z9:Z15" si="7">Q9</f>
        <v>用途</v>
      </c>
      <c r="AA9" s="987">
        <f t="shared" si="3"/>
        <v>1</v>
      </c>
      <c r="AB9" s="987">
        <f t="shared" si="4"/>
        <v>1</v>
      </c>
      <c r="AC9" s="1755">
        <f t="shared" si="5"/>
        <v>1</v>
      </c>
    </row>
    <row r="10" s="722" customFormat="1" ht="27" spans="1:29">
      <c r="A10" s="770"/>
      <c r="B10" s="771" t="s">
        <v>1538</v>
      </c>
      <c r="C10" s="1562"/>
      <c r="D10" s="773">
        <v>100</v>
      </c>
      <c r="E10" s="1562"/>
      <c r="F10" s="773">
        <f>SUMIF(66:66,E10,67:67)-SUMIF(66:66,C10,67:67)+100</f>
        <v>100</v>
      </c>
      <c r="G10" s="1632"/>
      <c r="H10" s="773">
        <f>SUMIF(66:66,G10,67:67)-SUMIF(66:66,C10,67:67)+100</f>
        <v>100</v>
      </c>
      <c r="I10" s="1562"/>
      <c r="J10" s="773">
        <f>SUMIF(66:66,I10,67:67)-SUMIF(66:66,C10,67:67)+100</f>
        <v>100</v>
      </c>
      <c r="K10" s="910"/>
      <c r="L10" s="916"/>
      <c r="M10" s="917"/>
      <c r="N10" s="917"/>
      <c r="O10" s="917"/>
      <c r="P10" s="871"/>
      <c r="Q10" s="972" t="str">
        <f t="shared" si="6"/>
        <v>土地使用年限（年）</v>
      </c>
      <c r="R10" s="968" t="s">
        <v>1531</v>
      </c>
      <c r="S10" s="969">
        <f t="shared" si="0"/>
        <v>100</v>
      </c>
      <c r="T10" s="968" t="s">
        <v>1531</v>
      </c>
      <c r="U10" s="969">
        <f t="shared" si="1"/>
        <v>100</v>
      </c>
      <c r="V10" s="968" t="s">
        <v>1531</v>
      </c>
      <c r="W10" s="969">
        <f t="shared" si="2"/>
        <v>100</v>
      </c>
      <c r="X10" s="970"/>
      <c r="Y10" s="972"/>
      <c r="Z10" s="988" t="str">
        <f t="shared" si="7"/>
        <v>土地使用年限（年）</v>
      </c>
      <c r="AA10" s="987">
        <f t="shared" si="3"/>
        <v>1</v>
      </c>
      <c r="AB10" s="987">
        <f t="shared" si="4"/>
        <v>1</v>
      </c>
      <c r="AC10" s="1755">
        <f t="shared" si="5"/>
        <v>1</v>
      </c>
    </row>
    <row r="11" ht="15" spans="1:29">
      <c r="A11" s="774"/>
      <c r="B11" s="771" t="s">
        <v>1539</v>
      </c>
      <c r="C11" s="775"/>
      <c r="D11" s="773">
        <v>100</v>
      </c>
      <c r="E11" s="775"/>
      <c r="F11" s="773">
        <f>LOOKUP(E11,69:69,70:70)-LOOKUP(C11,69:69,70:70)+100</f>
        <v>100</v>
      </c>
      <c r="G11" s="776"/>
      <c r="H11" s="773">
        <f>LOOKUP(G11,69:69,70:70)-LOOKUP(C11,69:69,70:70)+100</f>
        <v>100</v>
      </c>
      <c r="I11" s="775"/>
      <c r="J11" s="773">
        <f>LOOKUP(I11,69:69,70:70)-LOOKUP(C11,69:69,70:70)+100</f>
        <v>100</v>
      </c>
      <c r="K11" s="930"/>
      <c r="L11" s="920"/>
      <c r="M11" s="906"/>
      <c r="N11" s="906"/>
      <c r="O11" s="906"/>
      <c r="P11" s="871"/>
      <c r="Q11" s="972" t="str">
        <f t="shared" si="6"/>
        <v>容积率</v>
      </c>
      <c r="R11" s="968" t="s">
        <v>1531</v>
      </c>
      <c r="S11" s="969">
        <f t="shared" si="0"/>
        <v>100</v>
      </c>
      <c r="T11" s="968" t="s">
        <v>1531</v>
      </c>
      <c r="U11" s="969">
        <f t="shared" si="1"/>
        <v>100</v>
      </c>
      <c r="V11" s="968" t="s">
        <v>1531</v>
      </c>
      <c r="W11" s="969">
        <f t="shared" si="2"/>
        <v>100</v>
      </c>
      <c r="X11" s="970"/>
      <c r="Y11" s="972"/>
      <c r="Z11" s="988" t="str">
        <f t="shared" si="7"/>
        <v>容积率</v>
      </c>
      <c r="AA11" s="987">
        <f t="shared" si="3"/>
        <v>1</v>
      </c>
      <c r="AB11" s="987">
        <f t="shared" si="4"/>
        <v>1</v>
      </c>
      <c r="AC11" s="1755">
        <f t="shared" si="5"/>
        <v>1</v>
      </c>
    </row>
    <row r="12" s="721" customFormat="1" ht="15" spans="1:29">
      <c r="A12" s="777"/>
      <c r="B12" s="778">
        <v>111</v>
      </c>
      <c r="C12" s="772"/>
      <c r="D12" s="779">
        <v>100</v>
      </c>
      <c r="E12" s="772"/>
      <c r="F12" s="773">
        <f>SUMIF(71:71,E12,72:72)-SUMIF(71:71,C12,72:72)+100</f>
        <v>100</v>
      </c>
      <c r="G12" s="1727"/>
      <c r="H12" s="773">
        <f>SUMIF(71:71,G12,72:72)-SUMIF(71:71,C12,72:72)+100</f>
        <v>100</v>
      </c>
      <c r="I12" s="772"/>
      <c r="J12" s="773">
        <f>SUMIF(71:71,I12,72:72)-SUMIF(71:71,C12,72:72)+100</f>
        <v>100</v>
      </c>
      <c r="K12" s="929"/>
      <c r="L12" s="911"/>
      <c r="M12" s="912"/>
      <c r="N12" s="912"/>
      <c r="O12" s="912"/>
      <c r="P12" s="871"/>
      <c r="Q12" s="972">
        <f t="shared" si="6"/>
        <v>111</v>
      </c>
      <c r="R12" s="968" t="s">
        <v>1531</v>
      </c>
      <c r="S12" s="969">
        <f t="shared" si="0"/>
        <v>100</v>
      </c>
      <c r="T12" s="968" t="s">
        <v>1531</v>
      </c>
      <c r="U12" s="969">
        <f t="shared" si="1"/>
        <v>100</v>
      </c>
      <c r="V12" s="968" t="s">
        <v>1531</v>
      </c>
      <c r="W12" s="969">
        <f t="shared" si="2"/>
        <v>100</v>
      </c>
      <c r="X12" s="970"/>
      <c r="Y12" s="972"/>
      <c r="Z12" s="988">
        <f t="shared" si="7"/>
        <v>111</v>
      </c>
      <c r="AA12" s="987">
        <f t="shared" si="3"/>
        <v>1</v>
      </c>
      <c r="AB12" s="987">
        <f t="shared" si="4"/>
        <v>1</v>
      </c>
      <c r="AC12" s="1755">
        <f t="shared" si="5"/>
        <v>1</v>
      </c>
    </row>
    <row r="13" ht="15" spans="1:29">
      <c r="A13" s="774"/>
      <c r="B13" s="778">
        <v>111</v>
      </c>
      <c r="C13" s="782"/>
      <c r="D13" s="783">
        <v>100</v>
      </c>
      <c r="E13" s="772"/>
      <c r="F13" s="773">
        <f>SUMIF(73:73,E13,74:74)-SUMIF(73:73,C13,74:74)+100</f>
        <v>100</v>
      </c>
      <c r="G13" s="1727"/>
      <c r="H13" s="783">
        <f>SUMIF(73:73,G13,74:74)-SUMIF(73:73,C13,74:74)+100</f>
        <v>100</v>
      </c>
      <c r="I13" s="772"/>
      <c r="J13" s="783">
        <f>SUMIF(73:73,I13,74:74)-SUMIF(73:73,C13,74:74)+100</f>
        <v>100</v>
      </c>
      <c r="K13" s="929"/>
      <c r="L13" s="922"/>
      <c r="M13" s="906"/>
      <c r="N13" s="906"/>
      <c r="O13" s="906"/>
      <c r="P13" s="871"/>
      <c r="Q13" s="972">
        <f t="shared" si="6"/>
        <v>111</v>
      </c>
      <c r="R13" s="968" t="s">
        <v>1531</v>
      </c>
      <c r="S13" s="969">
        <f t="shared" si="0"/>
        <v>100</v>
      </c>
      <c r="T13" s="968" t="s">
        <v>1531</v>
      </c>
      <c r="U13" s="969">
        <f t="shared" si="1"/>
        <v>100</v>
      </c>
      <c r="V13" s="968" t="s">
        <v>1531</v>
      </c>
      <c r="W13" s="969">
        <f t="shared" si="2"/>
        <v>100</v>
      </c>
      <c r="X13" s="970"/>
      <c r="Y13" s="972"/>
      <c r="Z13" s="988">
        <f t="shared" si="7"/>
        <v>111</v>
      </c>
      <c r="AA13" s="987">
        <f t="shared" si="3"/>
        <v>1</v>
      </c>
      <c r="AB13" s="987">
        <f t="shared" si="4"/>
        <v>1</v>
      </c>
      <c r="AC13" s="1755">
        <f t="shared" si="5"/>
        <v>1</v>
      </c>
    </row>
    <row r="14" ht="15.75" spans="1:29">
      <c r="A14" s="784"/>
      <c r="B14" s="785">
        <v>111</v>
      </c>
      <c r="C14" s="786"/>
      <c r="D14" s="787">
        <v>100</v>
      </c>
      <c r="E14" s="1641"/>
      <c r="F14" s="787">
        <f>SUMIF(75:75,E14,76:76)-SUMIF(75:75,C14,76:76)+100</f>
        <v>100</v>
      </c>
      <c r="G14" s="1727"/>
      <c r="H14" s="787">
        <f>SUMIF(75:75,G14,76:76)-SUMIF(75:75,C14,76:76)+100</f>
        <v>100</v>
      </c>
      <c r="I14" s="772"/>
      <c r="J14" s="787">
        <f>SUMIF(75:75,I14,76:76)-SUMIF(75:75,C14,76:76)+100</f>
        <v>100</v>
      </c>
      <c r="K14" s="929"/>
      <c r="L14" s="922"/>
      <c r="M14" s="906"/>
      <c r="N14" s="906"/>
      <c r="O14" s="906"/>
      <c r="P14" s="871"/>
      <c r="Q14" s="972">
        <f t="shared" si="6"/>
        <v>111</v>
      </c>
      <c r="R14" s="968" t="s">
        <v>1531</v>
      </c>
      <c r="S14" s="969">
        <f t="shared" si="0"/>
        <v>100</v>
      </c>
      <c r="T14" s="968" t="s">
        <v>1531</v>
      </c>
      <c r="U14" s="969">
        <f t="shared" si="1"/>
        <v>100</v>
      </c>
      <c r="V14" s="968" t="s">
        <v>1531</v>
      </c>
      <c r="W14" s="969">
        <f t="shared" si="2"/>
        <v>100</v>
      </c>
      <c r="X14" s="970"/>
      <c r="Y14" s="972"/>
      <c r="Z14" s="988">
        <f t="shared" si="7"/>
        <v>111</v>
      </c>
      <c r="AA14" s="987">
        <f t="shared" si="3"/>
        <v>1</v>
      </c>
      <c r="AB14" s="987">
        <f t="shared" si="4"/>
        <v>1</v>
      </c>
      <c r="AC14" s="1755">
        <f t="shared" si="5"/>
        <v>1</v>
      </c>
    </row>
    <row r="15" ht="68.25" spans="1:29">
      <c r="A15" s="788" t="s">
        <v>1540</v>
      </c>
      <c r="B15" s="789" t="s">
        <v>1616</v>
      </c>
      <c r="C15" s="1728" t="str">
        <f>估价对象房地状况!C5</f>
        <v>估价对象位于XX商圈，周边办公楼项目较多，入驻率高，办公集聚程度较好</v>
      </c>
      <c r="D15" s="791">
        <v>100</v>
      </c>
      <c r="E15" s="923"/>
      <c r="F15" s="791">
        <f>SUMIF(77:77,E16,78:78)-SUMIF(77:77,C16,78:78)+100</f>
        <v>100</v>
      </c>
      <c r="G15" s="792"/>
      <c r="H15" s="791">
        <f>SUMIF(77:77,G16,78:78)-SUMIF(77:77,C16,78:78)+100</f>
        <v>100</v>
      </c>
      <c r="I15" s="792"/>
      <c r="J15" s="791">
        <f>SUMIF(77:77,I16,78:78)-SUMIF(77:77,C16,78:78)+100</f>
        <v>100</v>
      </c>
      <c r="K15" s="1605"/>
      <c r="L15" s="922"/>
      <c r="M15" s="906"/>
      <c r="N15" s="906"/>
      <c r="O15" s="906"/>
      <c r="P15" s="1740" t="s">
        <v>1542</v>
      </c>
      <c r="Q15" s="872" t="str">
        <f t="shared" si="6"/>
        <v>办公集聚程度</v>
      </c>
      <c r="R15" s="973" t="s">
        <v>1531</v>
      </c>
      <c r="S15" s="974">
        <f t="shared" si="0"/>
        <v>100</v>
      </c>
      <c r="T15" s="973" t="s">
        <v>1531</v>
      </c>
      <c r="U15" s="974">
        <f t="shared" si="1"/>
        <v>100</v>
      </c>
      <c r="V15" s="973" t="s">
        <v>1531</v>
      </c>
      <c r="W15" s="974">
        <f t="shared" si="2"/>
        <v>100</v>
      </c>
      <c r="X15" s="960"/>
      <c r="Y15" s="924" t="s">
        <v>1542</v>
      </c>
      <c r="Z15" s="946" t="str">
        <f t="shared" si="7"/>
        <v>办公集聚程度</v>
      </c>
      <c r="AA15" s="989">
        <f t="shared" si="3"/>
        <v>1</v>
      </c>
      <c r="AB15" s="989">
        <f t="shared" si="4"/>
        <v>1</v>
      </c>
      <c r="AC15" s="1756">
        <f t="shared" si="5"/>
        <v>1</v>
      </c>
    </row>
    <row r="16" ht="15" spans="1:29">
      <c r="A16" s="774"/>
      <c r="B16" s="793"/>
      <c r="C16" s="796"/>
      <c r="D16" s="795"/>
      <c r="E16" s="794"/>
      <c r="F16" s="795"/>
      <c r="G16" s="796"/>
      <c r="H16" s="797"/>
      <c r="I16" s="794"/>
      <c r="J16" s="795"/>
      <c r="K16" s="1606"/>
      <c r="L16" s="922"/>
      <c r="M16" s="906"/>
      <c r="N16" s="906"/>
      <c r="O16" s="906"/>
      <c r="P16" s="1741"/>
      <c r="Q16" s="872"/>
      <c r="R16" s="973"/>
      <c r="S16" s="974"/>
      <c r="T16" s="973"/>
      <c r="U16" s="974"/>
      <c r="V16" s="973"/>
      <c r="W16" s="974"/>
      <c r="X16" s="960"/>
      <c r="Y16" s="925"/>
      <c r="Z16" s="946"/>
      <c r="AA16" s="989">
        <v>1</v>
      </c>
      <c r="AB16" s="989">
        <v>1</v>
      </c>
      <c r="AC16" s="1756">
        <v>1</v>
      </c>
    </row>
    <row r="17" ht="67.5" spans="1:29">
      <c r="A17" s="774"/>
      <c r="B17" s="798" t="s">
        <v>1543</v>
      </c>
      <c r="C17" s="1729" t="str">
        <f>估价对象房地状况!C6</f>
        <v>估价对象周边道路状况、公共交通通达情况、停车便捷程度，综合评价交通便捷度较好</v>
      </c>
      <c r="D17" s="797">
        <v>100</v>
      </c>
      <c r="E17" s="926"/>
      <c r="F17" s="797">
        <f>SUMIF(79:79,E18,80:80)-SUMIF(79:79,C18,80:80)+100</f>
        <v>100</v>
      </c>
      <c r="G17" s="800"/>
      <c r="H17" s="801">
        <f>SUMIF(79:79,G18,80:80)-SUMIF(79:79,C18,80:80)+100</f>
        <v>100</v>
      </c>
      <c r="I17" s="800"/>
      <c r="J17" s="801">
        <f>SUMIF(79:79,I18,80:80)-SUMIF(79:79,C18,80:80)+100</f>
        <v>100</v>
      </c>
      <c r="K17" s="1605"/>
      <c r="L17" s="922"/>
      <c r="M17" s="906"/>
      <c r="N17" s="906"/>
      <c r="O17" s="906"/>
      <c r="P17" s="1741"/>
      <c r="Q17" s="872" t="str">
        <f>B17</f>
        <v>交通便捷度</v>
      </c>
      <c r="R17" s="973" t="s">
        <v>1531</v>
      </c>
      <c r="S17" s="974">
        <f>F17</f>
        <v>100</v>
      </c>
      <c r="T17" s="973" t="s">
        <v>1531</v>
      </c>
      <c r="U17" s="974">
        <f>H17</f>
        <v>100</v>
      </c>
      <c r="V17" s="973" t="s">
        <v>1531</v>
      </c>
      <c r="W17" s="974">
        <f>J17</f>
        <v>100</v>
      </c>
      <c r="X17" s="960"/>
      <c r="Y17" s="925"/>
      <c r="Z17" s="946" t="str">
        <f>Q17</f>
        <v>交通便捷度</v>
      </c>
      <c r="AA17" s="989">
        <f t="shared" si="3"/>
        <v>1</v>
      </c>
      <c r="AB17" s="989">
        <f t="shared" si="4"/>
        <v>1</v>
      </c>
      <c r="AC17" s="1756">
        <f t="shared" si="5"/>
        <v>1</v>
      </c>
    </row>
    <row r="18" ht="15" spans="1:29">
      <c r="A18" s="774"/>
      <c r="B18" s="802"/>
      <c r="C18" s="1730"/>
      <c r="D18" s="797"/>
      <c r="E18" s="1525"/>
      <c r="F18" s="797"/>
      <c r="G18" s="1516"/>
      <c r="H18" s="795"/>
      <c r="I18" s="1516"/>
      <c r="J18" s="795"/>
      <c r="K18" s="1606"/>
      <c r="L18" s="922"/>
      <c r="M18" s="906"/>
      <c r="N18" s="906"/>
      <c r="O18" s="906"/>
      <c r="P18" s="1741"/>
      <c r="Q18" s="872"/>
      <c r="R18" s="973"/>
      <c r="S18" s="974"/>
      <c r="T18" s="973"/>
      <c r="U18" s="974"/>
      <c r="V18" s="973"/>
      <c r="W18" s="974"/>
      <c r="X18" s="960"/>
      <c r="Y18" s="925"/>
      <c r="Z18" s="946"/>
      <c r="AA18" s="989">
        <v>1</v>
      </c>
      <c r="AB18" s="989">
        <v>1</v>
      </c>
      <c r="AC18" s="1756">
        <v>1</v>
      </c>
    </row>
    <row r="19" ht="40.5" spans="1:29">
      <c r="A19" s="774"/>
      <c r="B19" s="798" t="s">
        <v>1544</v>
      </c>
      <c r="C19" s="1729" t="str">
        <f>估价对象房地状况!C7</f>
        <v>估价对象所在区域公共配套设施齐备情况</v>
      </c>
      <c r="D19" s="801">
        <v>100</v>
      </c>
      <c r="E19" s="1526"/>
      <c r="F19" s="801">
        <f>SUMIF(81:81,E20,82:82)-SUMIF(81:81,C20,82:82)+100</f>
        <v>100</v>
      </c>
      <c r="G19" s="1517"/>
      <c r="H19" s="797">
        <f>SUMIF(81:81,G20,82:82)-SUMIF(81:81,C20,82:82)+100</f>
        <v>100</v>
      </c>
      <c r="I19" s="1517"/>
      <c r="J19" s="797">
        <f>SUMIF(81:81,I20,82:82)-SUMIF(81:81,C20,82:82)+100</f>
        <v>100</v>
      </c>
      <c r="K19" s="1605"/>
      <c r="L19" s="922"/>
      <c r="M19" s="906"/>
      <c r="N19" s="906"/>
      <c r="O19" s="906"/>
      <c r="P19" s="1741"/>
      <c r="Q19" s="872" t="str">
        <f>B19</f>
        <v>公共配套设施</v>
      </c>
      <c r="R19" s="973" t="s">
        <v>1531</v>
      </c>
      <c r="S19" s="974">
        <f>F19</f>
        <v>100</v>
      </c>
      <c r="T19" s="973" t="s">
        <v>1531</v>
      </c>
      <c r="U19" s="974">
        <f>H19</f>
        <v>100</v>
      </c>
      <c r="V19" s="973" t="s">
        <v>1531</v>
      </c>
      <c r="W19" s="974">
        <f>J19</f>
        <v>100</v>
      </c>
      <c r="X19" s="960"/>
      <c r="Y19" s="925"/>
      <c r="Z19" s="946" t="str">
        <f>Q19</f>
        <v>公共配套设施</v>
      </c>
      <c r="AA19" s="989">
        <f t="shared" si="3"/>
        <v>1</v>
      </c>
      <c r="AB19" s="989">
        <f t="shared" si="4"/>
        <v>1</v>
      </c>
      <c r="AC19" s="1756">
        <f t="shared" si="5"/>
        <v>1</v>
      </c>
    </row>
    <row r="20" ht="15" spans="1:29">
      <c r="A20" s="774"/>
      <c r="B20" s="802"/>
      <c r="C20" s="796"/>
      <c r="D20" s="795"/>
      <c r="E20" s="927"/>
      <c r="F20" s="795"/>
      <c r="G20" s="803"/>
      <c r="H20" s="795"/>
      <c r="I20" s="803"/>
      <c r="J20" s="795"/>
      <c r="K20" s="1606"/>
      <c r="L20" s="922"/>
      <c r="M20" s="906"/>
      <c r="N20" s="906"/>
      <c r="O20" s="906"/>
      <c r="P20" s="1741"/>
      <c r="Q20" s="872"/>
      <c r="R20" s="973"/>
      <c r="S20" s="974"/>
      <c r="T20" s="973"/>
      <c r="U20" s="974"/>
      <c r="V20" s="973"/>
      <c r="W20" s="974"/>
      <c r="X20" s="960"/>
      <c r="Y20" s="925"/>
      <c r="Z20" s="946"/>
      <c r="AA20" s="989">
        <v>1</v>
      </c>
      <c r="AB20" s="989">
        <v>1</v>
      </c>
      <c r="AC20" s="1756">
        <v>1</v>
      </c>
    </row>
    <row r="21" ht="27" spans="1:29">
      <c r="A21" s="774"/>
      <c r="B21" s="805" t="s">
        <v>1545</v>
      </c>
      <c r="C21" s="1729" t="str">
        <f>估价对象房地状况!C8</f>
        <v>估价对象所在区域基础设施水平</v>
      </c>
      <c r="D21" s="797">
        <v>100</v>
      </c>
      <c r="E21" s="1526"/>
      <c r="F21" s="801">
        <f>SUMIF(83:83,E22,84:84)-SUMIF(83:83,C22,84:84)+100</f>
        <v>100</v>
      </c>
      <c r="G21" s="1517"/>
      <c r="H21" s="797">
        <f>SUMIF(83:83,G22,84:84)-SUMIF(83:83,C22,84:84)+100</f>
        <v>100</v>
      </c>
      <c r="I21" s="1517"/>
      <c r="J21" s="797">
        <f>SUMIF(83:83,I22,84:84)-SUMIF(83:83,C22,84:84)+100</f>
        <v>100</v>
      </c>
      <c r="K21" s="1605"/>
      <c r="L21" s="922"/>
      <c r="M21" s="906"/>
      <c r="N21" s="906"/>
      <c r="O21" s="906"/>
      <c r="P21" s="1741"/>
      <c r="Q21" s="872" t="str">
        <f>B21</f>
        <v>基础设施水平</v>
      </c>
      <c r="R21" s="973" t="s">
        <v>1531</v>
      </c>
      <c r="S21" s="974">
        <f>F21</f>
        <v>100</v>
      </c>
      <c r="T21" s="973" t="s">
        <v>1531</v>
      </c>
      <c r="U21" s="974">
        <f>H21</f>
        <v>100</v>
      </c>
      <c r="V21" s="973" t="s">
        <v>1531</v>
      </c>
      <c r="W21" s="974">
        <f>J21</f>
        <v>100</v>
      </c>
      <c r="X21" s="960"/>
      <c r="Y21" s="925"/>
      <c r="Z21" s="946" t="str">
        <f>Q21</f>
        <v>基础设施水平</v>
      </c>
      <c r="AA21" s="989">
        <f t="shared" ref="AA21" si="8">D21/F21</f>
        <v>1</v>
      </c>
      <c r="AB21" s="989">
        <f t="shared" ref="AB21" si="9">D21/H21</f>
        <v>1</v>
      </c>
      <c r="AC21" s="1756">
        <f t="shared" ref="AC21" si="10">D21/J21</f>
        <v>1</v>
      </c>
    </row>
    <row r="22" ht="15" spans="1:29">
      <c r="A22" s="774"/>
      <c r="B22" s="805"/>
      <c r="C22" s="1730"/>
      <c r="D22" s="795"/>
      <c r="E22" s="794"/>
      <c r="F22" s="795"/>
      <c r="G22" s="796"/>
      <c r="H22" s="795"/>
      <c r="I22" s="796"/>
      <c r="J22" s="795"/>
      <c r="K22" s="1607"/>
      <c r="L22" s="922"/>
      <c r="M22" s="906"/>
      <c r="N22" s="906"/>
      <c r="O22" s="906"/>
      <c r="P22" s="1741"/>
      <c r="Q22" s="872"/>
      <c r="R22" s="973"/>
      <c r="S22" s="974"/>
      <c r="T22" s="973"/>
      <c r="U22" s="974"/>
      <c r="V22" s="973"/>
      <c r="W22" s="974"/>
      <c r="X22" s="960"/>
      <c r="Y22" s="925"/>
      <c r="Z22" s="946"/>
      <c r="AA22" s="989">
        <v>1</v>
      </c>
      <c r="AB22" s="989">
        <v>1</v>
      </c>
      <c r="AC22" s="1756">
        <v>1</v>
      </c>
    </row>
    <row r="23" ht="40.5" spans="1:29">
      <c r="A23" s="774"/>
      <c r="B23" s="798" t="s">
        <v>1617</v>
      </c>
      <c r="C23" s="1729" t="str">
        <f>估价对象房地状况!C9</f>
        <v>区域自然环境：；人文环境；综合评价环境状况一般</v>
      </c>
      <c r="D23" s="797">
        <v>100</v>
      </c>
      <c r="E23" s="926"/>
      <c r="F23" s="797">
        <f>SUMIF(85:85,E24,86:86)-SUMIF(85:85,C24,86:86)+100</f>
        <v>100</v>
      </c>
      <c r="G23" s="800"/>
      <c r="H23" s="797">
        <f>SUMIF(85:85,G24,86:86)-SUMIF(85:85,C24,86:86)+100</f>
        <v>100</v>
      </c>
      <c r="I23" s="800"/>
      <c r="J23" s="797">
        <f>SUMIF(85:85,I24,86:86)-SUMIF(85:85,C24,86:86)+100</f>
        <v>100</v>
      </c>
      <c r="K23" s="1605"/>
      <c r="L23" s="922"/>
      <c r="M23" s="906"/>
      <c r="N23" s="906"/>
      <c r="O23" s="906"/>
      <c r="P23" s="1741"/>
      <c r="Q23" s="872" t="str">
        <f>B23</f>
        <v>环境质量</v>
      </c>
      <c r="R23" s="973" t="s">
        <v>1531</v>
      </c>
      <c r="S23" s="974">
        <f>F23</f>
        <v>100</v>
      </c>
      <c r="T23" s="973" t="s">
        <v>1531</v>
      </c>
      <c r="U23" s="974">
        <f>H23</f>
        <v>100</v>
      </c>
      <c r="V23" s="973" t="s">
        <v>1531</v>
      </c>
      <c r="W23" s="974">
        <f>J23</f>
        <v>100</v>
      </c>
      <c r="X23" s="960"/>
      <c r="Y23" s="925"/>
      <c r="Z23" s="946" t="str">
        <f>Q23</f>
        <v>环境质量</v>
      </c>
      <c r="AA23" s="989">
        <f t="shared" si="3"/>
        <v>1</v>
      </c>
      <c r="AB23" s="989">
        <f t="shared" si="4"/>
        <v>1</v>
      </c>
      <c r="AC23" s="1756">
        <f t="shared" si="5"/>
        <v>1</v>
      </c>
    </row>
    <row r="24" ht="15" spans="1:29">
      <c r="A24" s="774"/>
      <c r="B24" s="805"/>
      <c r="C24" s="796"/>
      <c r="D24" s="795"/>
      <c r="E24" s="927"/>
      <c r="F24" s="795"/>
      <c r="G24" s="803"/>
      <c r="H24" s="795"/>
      <c r="I24" s="803"/>
      <c r="J24" s="795"/>
      <c r="K24" s="1606"/>
      <c r="L24" s="922"/>
      <c r="M24" s="906"/>
      <c r="N24" s="906"/>
      <c r="O24" s="906"/>
      <c r="P24" s="1741"/>
      <c r="Q24" s="872"/>
      <c r="R24" s="973"/>
      <c r="S24" s="974"/>
      <c r="T24" s="973"/>
      <c r="U24" s="974"/>
      <c r="V24" s="973"/>
      <c r="W24" s="974"/>
      <c r="X24" s="960"/>
      <c r="Y24" s="925"/>
      <c r="Z24" s="946"/>
      <c r="AA24" s="989">
        <v>1</v>
      </c>
      <c r="AB24" s="989">
        <v>1</v>
      </c>
      <c r="AC24" s="1756">
        <v>1</v>
      </c>
    </row>
    <row r="25" ht="27" spans="1:29">
      <c r="A25" s="746"/>
      <c r="B25" s="798" t="s">
        <v>1618</v>
      </c>
      <c r="C25" s="1731"/>
      <c r="D25" s="783">
        <v>100</v>
      </c>
      <c r="E25" s="782"/>
      <c r="F25" s="783">
        <f>SUMIF(87:87,E26,88:88)-SUMIF(87:87,C26,88:88)+100</f>
        <v>100</v>
      </c>
      <c r="G25" s="1731"/>
      <c r="H25" s="783">
        <f>SUMIF(87:87,G26,88:88)-SUMIF(87:87,C26,88:88)+100</f>
        <v>100</v>
      </c>
      <c r="I25" s="782"/>
      <c r="J25" s="783">
        <f>SUMIF(87:87,I26,88:88)-SUMIF(87:87,C26,88:88)+100</f>
        <v>100</v>
      </c>
      <c r="K25" s="1605"/>
      <c r="L25" s="922"/>
      <c r="M25" s="906"/>
      <c r="N25" s="906"/>
      <c r="O25" s="906"/>
      <c r="P25" s="1741"/>
      <c r="Q25" s="872" t="str">
        <f>B25</f>
        <v>毗邻道路的类型与等级</v>
      </c>
      <c r="R25" s="973" t="s">
        <v>1531</v>
      </c>
      <c r="S25" s="974">
        <f>F25</f>
        <v>100</v>
      </c>
      <c r="T25" s="973" t="s">
        <v>1531</v>
      </c>
      <c r="U25" s="974">
        <f>H25</f>
        <v>100</v>
      </c>
      <c r="V25" s="973" t="s">
        <v>1531</v>
      </c>
      <c r="W25" s="974">
        <f>J25</f>
        <v>100</v>
      </c>
      <c r="X25" s="960"/>
      <c r="Y25" s="925"/>
      <c r="Z25" s="946" t="str">
        <f>Q25</f>
        <v>毗邻道路的类型与等级</v>
      </c>
      <c r="AA25" s="989">
        <f t="shared" si="3"/>
        <v>1</v>
      </c>
      <c r="AB25" s="989">
        <f t="shared" si="4"/>
        <v>1</v>
      </c>
      <c r="AC25" s="1756">
        <f t="shared" si="5"/>
        <v>1</v>
      </c>
    </row>
    <row r="26" ht="15" spans="1:29">
      <c r="A26" s="746"/>
      <c r="B26" s="802"/>
      <c r="C26" s="808"/>
      <c r="D26" s="783"/>
      <c r="E26" s="807"/>
      <c r="F26" s="783"/>
      <c r="G26" s="808"/>
      <c r="H26" s="783"/>
      <c r="I26" s="807"/>
      <c r="J26" s="783"/>
      <c r="K26" s="1606"/>
      <c r="L26" s="922"/>
      <c r="M26" s="906"/>
      <c r="N26" s="906"/>
      <c r="O26" s="906"/>
      <c r="P26" s="1741"/>
      <c r="Q26" s="872"/>
      <c r="R26" s="973"/>
      <c r="S26" s="974"/>
      <c r="T26" s="973"/>
      <c r="U26" s="974"/>
      <c r="V26" s="973"/>
      <c r="W26" s="974"/>
      <c r="X26" s="960"/>
      <c r="Y26" s="925"/>
      <c r="Z26" s="946"/>
      <c r="AA26" s="989">
        <v>1</v>
      </c>
      <c r="AB26" s="989">
        <v>1</v>
      </c>
      <c r="AC26" s="1756">
        <v>1</v>
      </c>
    </row>
    <row r="27" ht="15" spans="1:29">
      <c r="A27" s="774"/>
      <c r="B27" s="802" t="s">
        <v>1608</v>
      </c>
      <c r="C27" s="808"/>
      <c r="D27" s="783">
        <v>100</v>
      </c>
      <c r="E27" s="807"/>
      <c r="F27" s="783">
        <f>SUMIF(89:89,E27,90:90)-SUMIF(89:89,C27,90:90)+100</f>
        <v>100</v>
      </c>
      <c r="G27" s="808"/>
      <c r="H27" s="783">
        <f>SUMIF(89:89,G27,90:90)-SUMIF(89:89,C27,90:90)+100</f>
        <v>100</v>
      </c>
      <c r="I27" s="807"/>
      <c r="J27" s="783">
        <f>SUMIF(89:89,I27,90:90)-SUMIF(89:89,C27,90:90)+100</f>
        <v>100</v>
      </c>
      <c r="K27" s="930"/>
      <c r="L27" s="922"/>
      <c r="M27" s="906"/>
      <c r="N27" s="906"/>
      <c r="O27" s="906"/>
      <c r="P27" s="1741"/>
      <c r="Q27" s="872" t="str">
        <f t="shared" ref="Q27:Q47" si="11">B27</f>
        <v>楼层</v>
      </c>
      <c r="R27" s="973" t="s">
        <v>1531</v>
      </c>
      <c r="S27" s="974">
        <f>F27</f>
        <v>100</v>
      </c>
      <c r="T27" s="973" t="s">
        <v>1531</v>
      </c>
      <c r="U27" s="974">
        <f>H27</f>
        <v>100</v>
      </c>
      <c r="V27" s="973" t="s">
        <v>1531</v>
      </c>
      <c r="W27" s="974">
        <f>J27</f>
        <v>100</v>
      </c>
      <c r="X27" s="960"/>
      <c r="Y27" s="925"/>
      <c r="Z27" s="946" t="str">
        <f>Q27</f>
        <v>楼层</v>
      </c>
      <c r="AA27" s="989">
        <f t="shared" si="3"/>
        <v>1</v>
      </c>
      <c r="AB27" s="989">
        <f t="shared" si="4"/>
        <v>1</v>
      </c>
      <c r="AC27" s="1756">
        <f t="shared" si="5"/>
        <v>1</v>
      </c>
    </row>
    <row r="28" s="721" customFormat="1" ht="15" spans="1:29">
      <c r="A28" s="777"/>
      <c r="B28" s="798" t="s">
        <v>1548</v>
      </c>
      <c r="C28" s="1732"/>
      <c r="D28" s="1683">
        <v>100</v>
      </c>
      <c r="E28" s="1733"/>
      <c r="F28" s="1683">
        <f>SUMIF(91:91,E28,92:92)-SUMIF(91:91,C28,92:92)+100</f>
        <v>100</v>
      </c>
      <c r="G28" s="1732"/>
      <c r="H28" s="1683">
        <f>SUMIF(91:91,G28,92:92)-SUMIF(91:91,C28,92:92)+100</f>
        <v>100</v>
      </c>
      <c r="I28" s="1733"/>
      <c r="J28" s="1683">
        <f>SUMIF(91:91,I28,92:92)-SUMIF(91:91,C28,92:92)+100</f>
        <v>100</v>
      </c>
      <c r="K28" s="930"/>
      <c r="L28" s="911"/>
      <c r="M28" s="912"/>
      <c r="N28" s="912"/>
      <c r="O28" s="912"/>
      <c r="P28" s="1741"/>
      <c r="Q28" s="972" t="str">
        <f t="shared" si="11"/>
        <v>朝向</v>
      </c>
      <c r="R28" s="968" t="s">
        <v>1531</v>
      </c>
      <c r="S28" s="969">
        <f>F28</f>
        <v>100</v>
      </c>
      <c r="T28" s="968" t="s">
        <v>1531</v>
      </c>
      <c r="U28" s="969">
        <f>H28</f>
        <v>100</v>
      </c>
      <c r="V28" s="968" t="s">
        <v>1531</v>
      </c>
      <c r="W28" s="969">
        <f>J28</f>
        <v>100</v>
      </c>
      <c r="X28" s="970"/>
      <c r="Y28" s="925"/>
      <c r="Z28" s="988" t="str">
        <f>Q28</f>
        <v>朝向</v>
      </c>
      <c r="AA28" s="989">
        <f t="shared" si="3"/>
        <v>1</v>
      </c>
      <c r="AB28" s="989">
        <f t="shared" si="4"/>
        <v>1</v>
      </c>
      <c r="AC28" s="1756">
        <f t="shared" si="5"/>
        <v>1</v>
      </c>
    </row>
    <row r="29" ht="15" spans="1:29">
      <c r="A29" s="774"/>
      <c r="B29" s="812">
        <v>111</v>
      </c>
      <c r="C29" s="1731"/>
      <c r="D29" s="783">
        <v>100</v>
      </c>
      <c r="E29" s="772"/>
      <c r="F29" s="783">
        <f>SUMIF(93:93,E29,94:94)-SUMIF(93:93,C29,94:94)+100</f>
        <v>100</v>
      </c>
      <c r="G29" s="1727"/>
      <c r="H29" s="783">
        <f>SUMIF(93:93,G29,94:94)-SUMIF(93:93,C29,94:94)+100</f>
        <v>100</v>
      </c>
      <c r="I29" s="772"/>
      <c r="J29" s="783">
        <f>SUMIF(93:93,I29,94:94)-SUMIF(93:93,C29,94:94)+100</f>
        <v>100</v>
      </c>
      <c r="K29" s="929"/>
      <c r="L29" s="922"/>
      <c r="M29" s="906"/>
      <c r="N29" s="906"/>
      <c r="O29" s="906"/>
      <c r="P29" s="1741"/>
      <c r="Q29" s="872">
        <f t="shared" si="11"/>
        <v>111</v>
      </c>
      <c r="R29" s="973" t="s">
        <v>1531</v>
      </c>
      <c r="S29" s="974">
        <f t="shared" ref="S29:S47" si="12">F29</f>
        <v>100</v>
      </c>
      <c r="T29" s="973" t="s">
        <v>1531</v>
      </c>
      <c r="U29" s="974">
        <f t="shared" ref="U29:U47" si="13">H29</f>
        <v>100</v>
      </c>
      <c r="V29" s="973" t="s">
        <v>1531</v>
      </c>
      <c r="W29" s="974">
        <f t="shared" ref="W29:W47" si="14">J29</f>
        <v>100</v>
      </c>
      <c r="X29" s="960"/>
      <c r="Y29" s="925"/>
      <c r="Z29" s="946">
        <f t="shared" ref="Z29:Z47" si="15">Q29</f>
        <v>111</v>
      </c>
      <c r="AA29" s="989">
        <f t="shared" si="3"/>
        <v>1</v>
      </c>
      <c r="AB29" s="989">
        <f t="shared" si="4"/>
        <v>1</v>
      </c>
      <c r="AC29" s="1756">
        <f t="shared" si="5"/>
        <v>1</v>
      </c>
    </row>
    <row r="30" ht="15" spans="1:29">
      <c r="A30" s="774"/>
      <c r="B30" s="812">
        <v>111</v>
      </c>
      <c r="C30" s="1731"/>
      <c r="D30" s="783">
        <v>100</v>
      </c>
      <c r="E30" s="772"/>
      <c r="F30" s="783">
        <f>SUMIF(95:95,E30,96:96)-SUMIF(95:95,C30,96:96)+100</f>
        <v>100</v>
      </c>
      <c r="G30" s="1727"/>
      <c r="H30" s="783">
        <f>SUMIF(95:95,G30,96:96)-SUMIF(95:95,C30,96:96)+100</f>
        <v>100</v>
      </c>
      <c r="I30" s="772"/>
      <c r="J30" s="783">
        <f>SUMIF(95:95,I30,96:96)-SUMIF(95:95,C30,96:96)+100</f>
        <v>100</v>
      </c>
      <c r="K30" s="929"/>
      <c r="L30" s="922"/>
      <c r="M30" s="906"/>
      <c r="N30" s="906"/>
      <c r="O30" s="906"/>
      <c r="P30" s="1741"/>
      <c r="Q30" s="872">
        <f t="shared" si="11"/>
        <v>111</v>
      </c>
      <c r="R30" s="973" t="s">
        <v>1531</v>
      </c>
      <c r="S30" s="974">
        <f t="shared" si="12"/>
        <v>100</v>
      </c>
      <c r="T30" s="973" t="s">
        <v>1531</v>
      </c>
      <c r="U30" s="974">
        <f t="shared" si="13"/>
        <v>100</v>
      </c>
      <c r="V30" s="973" t="s">
        <v>1531</v>
      </c>
      <c r="W30" s="974">
        <f t="shared" si="14"/>
        <v>100</v>
      </c>
      <c r="X30" s="960"/>
      <c r="Y30" s="925"/>
      <c r="Z30" s="946">
        <f t="shared" si="15"/>
        <v>111</v>
      </c>
      <c r="AA30" s="989">
        <f t="shared" si="3"/>
        <v>1</v>
      </c>
      <c r="AB30" s="989">
        <f t="shared" si="4"/>
        <v>1</v>
      </c>
      <c r="AC30" s="1756">
        <f t="shared" si="5"/>
        <v>1</v>
      </c>
    </row>
    <row r="31" ht="15" spans="1:29">
      <c r="A31" s="774"/>
      <c r="B31" s="812">
        <v>111</v>
      </c>
      <c r="C31" s="1731"/>
      <c r="D31" s="783">
        <v>100</v>
      </c>
      <c r="E31" s="772"/>
      <c r="F31" s="783">
        <f>SUMIF(97:97,E31,98:98)-SUMIF(97:97,C31,98:98)+100</f>
        <v>100</v>
      </c>
      <c r="G31" s="1727"/>
      <c r="H31" s="783">
        <f>SUMIF(97:97,G31,98:98)-SUMIF(97:97,C31,98:98)+100</f>
        <v>100</v>
      </c>
      <c r="I31" s="772"/>
      <c r="J31" s="783">
        <f>SUMIF(97:97,I31,98:98)-SUMIF(97:97,C31,98:98)+100</f>
        <v>100</v>
      </c>
      <c r="K31" s="929"/>
      <c r="L31" s="922"/>
      <c r="M31" s="906"/>
      <c r="N31" s="906"/>
      <c r="O31" s="906"/>
      <c r="P31" s="1741"/>
      <c r="Q31" s="872">
        <f t="shared" si="11"/>
        <v>111</v>
      </c>
      <c r="R31" s="973" t="s">
        <v>1531</v>
      </c>
      <c r="S31" s="974">
        <f t="shared" si="12"/>
        <v>100</v>
      </c>
      <c r="T31" s="973" t="s">
        <v>1531</v>
      </c>
      <c r="U31" s="974">
        <f t="shared" si="13"/>
        <v>100</v>
      </c>
      <c r="V31" s="973" t="s">
        <v>1531</v>
      </c>
      <c r="W31" s="974">
        <f t="shared" si="14"/>
        <v>100</v>
      </c>
      <c r="X31" s="960"/>
      <c r="Y31" s="925"/>
      <c r="Z31" s="946">
        <f t="shared" si="15"/>
        <v>111</v>
      </c>
      <c r="AA31" s="989">
        <f t="shared" si="3"/>
        <v>1</v>
      </c>
      <c r="AB31" s="989">
        <f t="shared" si="4"/>
        <v>1</v>
      </c>
      <c r="AC31" s="1756">
        <f t="shared" si="5"/>
        <v>1</v>
      </c>
    </row>
    <row r="32" ht="15.75" spans="1:29">
      <c r="A32" s="784"/>
      <c r="B32" s="1639">
        <v>111</v>
      </c>
      <c r="C32" s="1734"/>
      <c r="D32" s="787">
        <v>100</v>
      </c>
      <c r="E32" s="1641"/>
      <c r="F32" s="787">
        <f>SUMIF(99:99,E32,100:100)-SUMIF(99:99,C32,100:100)+100</f>
        <v>100</v>
      </c>
      <c r="G32" s="1727"/>
      <c r="H32" s="787">
        <f>SUMIF(99:99,G32,100:100)-SUMIF(99:99,C32,100:100)+100</f>
        <v>100</v>
      </c>
      <c r="I32" s="772"/>
      <c r="J32" s="787">
        <f>SUMIF(99:99,I32,100:100)-SUMIF(99:99,C32,100:100)+100</f>
        <v>100</v>
      </c>
      <c r="K32" s="929"/>
      <c r="L32" s="922"/>
      <c r="M32" s="906"/>
      <c r="N32" s="906"/>
      <c r="O32" s="906"/>
      <c r="P32" s="1741"/>
      <c r="Q32" s="872">
        <f t="shared" si="11"/>
        <v>111</v>
      </c>
      <c r="R32" s="973" t="s">
        <v>1531</v>
      </c>
      <c r="S32" s="974">
        <f t="shared" si="12"/>
        <v>100</v>
      </c>
      <c r="T32" s="973" t="s">
        <v>1531</v>
      </c>
      <c r="U32" s="974">
        <f t="shared" si="13"/>
        <v>100</v>
      </c>
      <c r="V32" s="973" t="s">
        <v>1531</v>
      </c>
      <c r="W32" s="974">
        <f t="shared" si="14"/>
        <v>100</v>
      </c>
      <c r="X32" s="960"/>
      <c r="Y32" s="925"/>
      <c r="Z32" s="946">
        <f t="shared" si="15"/>
        <v>111</v>
      </c>
      <c r="AA32" s="989">
        <f t="shared" si="3"/>
        <v>1</v>
      </c>
      <c r="AB32" s="989">
        <f t="shared" si="4"/>
        <v>1</v>
      </c>
      <c r="AC32" s="1756">
        <f t="shared" si="5"/>
        <v>1</v>
      </c>
    </row>
    <row r="33" ht="15" spans="1:29">
      <c r="A33" s="788" t="s">
        <v>1549</v>
      </c>
      <c r="B33" s="767" t="s">
        <v>1550</v>
      </c>
      <c r="C33" s="1575"/>
      <c r="D33" s="823">
        <v>100</v>
      </c>
      <c r="E33" s="1575"/>
      <c r="F33" s="1570">
        <f>SUMIF(101:101,E33,102:102)-SUMIF(101:101,C33,102:102)+100</f>
        <v>100</v>
      </c>
      <c r="G33" s="1575"/>
      <c r="H33" s="783">
        <f>SUMIF(101:101,G33,102:102)-SUMIF(101:101,C33,102:102)+100</f>
        <v>100</v>
      </c>
      <c r="I33" s="1575"/>
      <c r="J33" s="823">
        <f>SUMIF(101:101,I33,102:102)-SUMIF(101:101,C33,102:102)+100</f>
        <v>100</v>
      </c>
      <c r="K33" s="930"/>
      <c r="L33" s="922"/>
      <c r="M33" s="906"/>
      <c r="N33" s="906"/>
      <c r="O33" s="906"/>
      <c r="P33" s="1742" t="s">
        <v>1551</v>
      </c>
      <c r="Q33" s="872" t="str">
        <f t="shared" si="11"/>
        <v>建筑类型</v>
      </c>
      <c r="R33" s="973" t="s">
        <v>1531</v>
      </c>
      <c r="S33" s="974">
        <f t="shared" si="12"/>
        <v>100</v>
      </c>
      <c r="T33" s="973" t="s">
        <v>1531</v>
      </c>
      <c r="U33" s="974">
        <f t="shared" si="13"/>
        <v>100</v>
      </c>
      <c r="V33" s="973" t="s">
        <v>1531</v>
      </c>
      <c r="W33" s="974">
        <f t="shared" si="14"/>
        <v>100</v>
      </c>
      <c r="X33" s="960"/>
      <c r="Y33" s="934" t="s">
        <v>1551</v>
      </c>
      <c r="Z33" s="946" t="str">
        <f t="shared" si="15"/>
        <v>建筑类型</v>
      </c>
      <c r="AA33" s="989">
        <f t="shared" si="3"/>
        <v>1</v>
      </c>
      <c r="AB33" s="989">
        <f t="shared" si="4"/>
        <v>1</v>
      </c>
      <c r="AC33" s="1756">
        <f t="shared" si="5"/>
        <v>1</v>
      </c>
    </row>
    <row r="34" s="723" customFormat="1" ht="15" spans="1:29">
      <c r="A34" s="829"/>
      <c r="B34" s="771" t="s">
        <v>1552</v>
      </c>
      <c r="C34" s="1564"/>
      <c r="D34" s="773">
        <v>100</v>
      </c>
      <c r="E34" s="776"/>
      <c r="F34" s="1563" t="e">
        <f>LOOKUP(E34,104:104,105:105)-LOOKUP(C34,104:104,105:105)+100</f>
        <v>#N/A</v>
      </c>
      <c r="G34" s="775"/>
      <c r="H34" s="773" t="e">
        <f>LOOKUP(G34,104:104,105:105)-LOOKUP(C34,104:104,105:105)+100</f>
        <v>#N/A</v>
      </c>
      <c r="I34" s="775"/>
      <c r="J34" s="773" t="e">
        <f>LOOKUP(I34,104:104,105:105)-LOOKUP(C34,104:104,105:105)+100</f>
        <v>#N/A</v>
      </c>
      <c r="K34" s="929"/>
      <c r="L34" s="920"/>
      <c r="M34" s="932"/>
      <c r="N34" s="932"/>
      <c r="O34" s="932"/>
      <c r="P34" s="1743"/>
      <c r="Q34" s="1609" t="str">
        <f t="shared" si="11"/>
        <v>项目建筑规模</v>
      </c>
      <c r="R34" s="975" t="s">
        <v>1531</v>
      </c>
      <c r="S34" s="976" t="e">
        <f t="shared" si="12"/>
        <v>#N/A</v>
      </c>
      <c r="T34" s="975" t="s">
        <v>1531</v>
      </c>
      <c r="U34" s="976" t="e">
        <f t="shared" si="13"/>
        <v>#N/A</v>
      </c>
      <c r="V34" s="975" t="s">
        <v>1531</v>
      </c>
      <c r="W34" s="976" t="e">
        <f t="shared" si="14"/>
        <v>#N/A</v>
      </c>
      <c r="X34" s="977"/>
      <c r="Y34" s="934"/>
      <c r="Z34" s="990" t="str">
        <f t="shared" si="15"/>
        <v>项目建筑规模</v>
      </c>
      <c r="AA34" s="989" t="e">
        <f t="shared" si="3"/>
        <v>#N/A</v>
      </c>
      <c r="AB34" s="989" t="e">
        <f t="shared" si="4"/>
        <v>#N/A</v>
      </c>
      <c r="AC34" s="1756" t="e">
        <f t="shared" si="5"/>
        <v>#N/A</v>
      </c>
    </row>
    <row r="35" ht="15" spans="1:29">
      <c r="A35" s="824"/>
      <c r="B35" s="771" t="s">
        <v>1553</v>
      </c>
      <c r="C35" s="1580"/>
      <c r="D35" s="783">
        <v>100</v>
      </c>
      <c r="E35" s="1580"/>
      <c r="F35" s="1570">
        <f>SUMIF(106:106,E35,107:107)-SUMIF(106:106,C35,107:107)+100</f>
        <v>100</v>
      </c>
      <c r="G35" s="1580"/>
      <c r="H35" s="783">
        <f>SUMIF(106:106,G35,107:107)-SUMIF(106:106,C35,107:107)+100</f>
        <v>100</v>
      </c>
      <c r="I35" s="1580"/>
      <c r="J35" s="783">
        <f>SUMIF(106:106,I35,107:107)-SUMIF(106:106,C35,107:107)+100</f>
        <v>100</v>
      </c>
      <c r="K35" s="930"/>
      <c r="L35" s="922"/>
      <c r="M35" s="906"/>
      <c r="N35" s="906"/>
      <c r="O35" s="906"/>
      <c r="P35" s="1743"/>
      <c r="Q35" s="872" t="str">
        <f t="shared" si="11"/>
        <v>建筑结构</v>
      </c>
      <c r="R35" s="973" t="s">
        <v>1531</v>
      </c>
      <c r="S35" s="974">
        <f t="shared" si="12"/>
        <v>100</v>
      </c>
      <c r="T35" s="973" t="s">
        <v>1531</v>
      </c>
      <c r="U35" s="974">
        <f t="shared" si="13"/>
        <v>100</v>
      </c>
      <c r="V35" s="973" t="s">
        <v>1531</v>
      </c>
      <c r="W35" s="974">
        <f t="shared" si="14"/>
        <v>100</v>
      </c>
      <c r="X35" s="960"/>
      <c r="Y35" s="934"/>
      <c r="Z35" s="946" t="str">
        <f t="shared" si="15"/>
        <v>建筑结构</v>
      </c>
      <c r="AA35" s="989">
        <f t="shared" si="3"/>
        <v>1</v>
      </c>
      <c r="AB35" s="989">
        <f t="shared" si="4"/>
        <v>1</v>
      </c>
      <c r="AC35" s="1756">
        <f t="shared" si="5"/>
        <v>1</v>
      </c>
    </row>
    <row r="36" ht="15" spans="1:29">
      <c r="A36" s="824"/>
      <c r="B36" s="771" t="s">
        <v>1555</v>
      </c>
      <c r="C36" s="1580"/>
      <c r="D36" s="783">
        <v>100</v>
      </c>
      <c r="E36" s="1580"/>
      <c r="F36" s="1570">
        <f>SUMIF(108:108,E36,109:109)-SUMIF(108:108,C36,109:109)+100</f>
        <v>100</v>
      </c>
      <c r="G36" s="1580"/>
      <c r="H36" s="783">
        <f>SUMIF(108:108,G36,109:109)-SUMIF(108:108,C36,109:109)+100</f>
        <v>100</v>
      </c>
      <c r="I36" s="1580"/>
      <c r="J36" s="783">
        <f>SUMIF(108:108,I36,109:109)-SUMIF(108:108,C36,109:109)+100</f>
        <v>100</v>
      </c>
      <c r="K36" s="930"/>
      <c r="L36" s="922"/>
      <c r="M36" s="906"/>
      <c r="N36" s="906"/>
      <c r="O36" s="906"/>
      <c r="P36" s="1743"/>
      <c r="Q36" s="872" t="str">
        <f t="shared" si="11"/>
        <v>公共部分装修</v>
      </c>
      <c r="R36" s="973" t="s">
        <v>1531</v>
      </c>
      <c r="S36" s="974">
        <f t="shared" si="12"/>
        <v>100</v>
      </c>
      <c r="T36" s="973" t="s">
        <v>1531</v>
      </c>
      <c r="U36" s="974">
        <f t="shared" si="13"/>
        <v>100</v>
      </c>
      <c r="V36" s="973" t="s">
        <v>1531</v>
      </c>
      <c r="W36" s="974">
        <f t="shared" si="14"/>
        <v>100</v>
      </c>
      <c r="X36" s="960"/>
      <c r="Y36" s="934"/>
      <c r="Z36" s="946" t="str">
        <f t="shared" si="15"/>
        <v>公共部分装修</v>
      </c>
      <c r="AA36" s="989">
        <f t="shared" si="3"/>
        <v>1</v>
      </c>
      <c r="AB36" s="989">
        <f t="shared" si="4"/>
        <v>1</v>
      </c>
      <c r="AC36" s="1756">
        <f t="shared" si="5"/>
        <v>1</v>
      </c>
    </row>
    <row r="37" ht="15" spans="1:29">
      <c r="A37" s="824"/>
      <c r="B37" s="771" t="s">
        <v>634</v>
      </c>
      <c r="C37" s="1577"/>
      <c r="D37" s="783">
        <v>100</v>
      </c>
      <c r="E37" s="1577"/>
      <c r="F37" s="1570" t="e">
        <f>LOOKUP(E37,111:111,112:112)-LOOKUP(C37,111:111,112:112)+100</f>
        <v>#N/A</v>
      </c>
      <c r="G37" s="1577"/>
      <c r="H37" s="1570" t="e">
        <f>LOOKUP(G37,111:111,112:112)-LOOKUP(C37,111:111,112:112)+100</f>
        <v>#N/A</v>
      </c>
      <c r="I37" s="1577"/>
      <c r="J37" s="783" t="e">
        <f>LOOKUP(I37,111:111,112:112)-LOOKUP(C37,111:111,112:112)+100</f>
        <v>#N/A</v>
      </c>
      <c r="K37" s="930"/>
      <c r="L37" s="922"/>
      <c r="M37" s="906"/>
      <c r="N37" s="906"/>
      <c r="O37" s="906"/>
      <c r="P37" s="1743"/>
      <c r="Q37" s="872" t="str">
        <f t="shared" si="11"/>
        <v>成新度</v>
      </c>
      <c r="R37" s="973" t="s">
        <v>1531</v>
      </c>
      <c r="S37" s="974" t="e">
        <f t="shared" si="12"/>
        <v>#N/A</v>
      </c>
      <c r="T37" s="973" t="s">
        <v>1531</v>
      </c>
      <c r="U37" s="974" t="e">
        <f t="shared" si="13"/>
        <v>#N/A</v>
      </c>
      <c r="V37" s="973" t="s">
        <v>1531</v>
      </c>
      <c r="W37" s="974" t="e">
        <f t="shared" si="14"/>
        <v>#N/A</v>
      </c>
      <c r="X37" s="960"/>
      <c r="Y37" s="934"/>
      <c r="Z37" s="946" t="str">
        <f t="shared" si="15"/>
        <v>成新度</v>
      </c>
      <c r="AA37" s="989" t="e">
        <f t="shared" si="3"/>
        <v>#N/A</v>
      </c>
      <c r="AB37" s="989" t="e">
        <f t="shared" si="4"/>
        <v>#N/A</v>
      </c>
      <c r="AC37" s="1756" t="e">
        <f t="shared" si="5"/>
        <v>#N/A</v>
      </c>
    </row>
    <row r="38" s="721" customFormat="1" ht="15" spans="1:29">
      <c r="A38" s="826"/>
      <c r="B38" s="771" t="s">
        <v>1619</v>
      </c>
      <c r="C38" s="1580"/>
      <c r="D38" s="773">
        <v>100</v>
      </c>
      <c r="E38" s="1580"/>
      <c r="F38" s="1570">
        <f>SUMIF(113:113,E38,114:114)-SUMIF(113:113,C38,114:114)+100</f>
        <v>100</v>
      </c>
      <c r="G38" s="1580"/>
      <c r="H38" s="783">
        <f>SUMIF(113:113,G38,114:114)-SUMIF(113:113,C38,114:114)+100</f>
        <v>100</v>
      </c>
      <c r="I38" s="1580"/>
      <c r="J38" s="783">
        <f>SUMIF(113:113,I38,114:114)-SUMIF(113:113,C38,114:114)+100</f>
        <v>100</v>
      </c>
      <c r="K38" s="930"/>
      <c r="L38" s="911"/>
      <c r="M38" s="912"/>
      <c r="N38" s="912"/>
      <c r="O38" s="912"/>
      <c r="P38" s="1743"/>
      <c r="Q38" s="972" t="str">
        <f t="shared" si="11"/>
        <v>写字楼等级</v>
      </c>
      <c r="R38" s="968" t="s">
        <v>1531</v>
      </c>
      <c r="S38" s="969">
        <f t="shared" si="12"/>
        <v>100</v>
      </c>
      <c r="T38" s="968" t="s">
        <v>1531</v>
      </c>
      <c r="U38" s="969">
        <f t="shared" si="13"/>
        <v>100</v>
      </c>
      <c r="V38" s="968" t="s">
        <v>1531</v>
      </c>
      <c r="W38" s="969">
        <f t="shared" si="14"/>
        <v>100</v>
      </c>
      <c r="X38" s="970"/>
      <c r="Y38" s="934"/>
      <c r="Z38" s="988" t="str">
        <f t="shared" si="15"/>
        <v>写字楼等级</v>
      </c>
      <c r="AA38" s="987">
        <f t="shared" si="3"/>
        <v>1</v>
      </c>
      <c r="AB38" s="987">
        <f t="shared" si="4"/>
        <v>1</v>
      </c>
      <c r="AC38" s="1755">
        <f t="shared" si="5"/>
        <v>1</v>
      </c>
    </row>
    <row r="39" ht="15" spans="1:29">
      <c r="A39" s="824"/>
      <c r="B39" s="771" t="s">
        <v>1556</v>
      </c>
      <c r="C39" s="1580"/>
      <c r="D39" s="783">
        <v>100</v>
      </c>
      <c r="E39" s="1580"/>
      <c r="F39" s="1570">
        <f>SUMIF(115:115,E39,116:116)-SUMIF(115:115,C39,116:116)+100</f>
        <v>100</v>
      </c>
      <c r="G39" s="1580"/>
      <c r="H39" s="783">
        <f>SUMIF(115:115,G39,116:116)-SUMIF(115:115,C39,116:116)+100</f>
        <v>100</v>
      </c>
      <c r="I39" s="1580"/>
      <c r="J39" s="783">
        <f>SUMIF(115:115,I39,116:116)-SUMIF(115:115,C39,116:116)+100</f>
        <v>100</v>
      </c>
      <c r="K39" s="930"/>
      <c r="L39" s="922"/>
      <c r="M39" s="906"/>
      <c r="N39" s="906"/>
      <c r="O39" s="906"/>
      <c r="P39" s="1743" t="s">
        <v>1551</v>
      </c>
      <c r="Q39" s="872" t="str">
        <f t="shared" si="11"/>
        <v>物业管理</v>
      </c>
      <c r="R39" s="973" t="s">
        <v>1531</v>
      </c>
      <c r="S39" s="974">
        <f t="shared" si="12"/>
        <v>100</v>
      </c>
      <c r="T39" s="973" t="s">
        <v>1531</v>
      </c>
      <c r="U39" s="974">
        <f t="shared" si="13"/>
        <v>100</v>
      </c>
      <c r="V39" s="973" t="s">
        <v>1531</v>
      </c>
      <c r="W39" s="974">
        <f t="shared" si="14"/>
        <v>100</v>
      </c>
      <c r="X39" s="960"/>
      <c r="Y39" s="934" t="s">
        <v>1551</v>
      </c>
      <c r="Z39" s="946" t="str">
        <f t="shared" si="15"/>
        <v>物业管理</v>
      </c>
      <c r="AA39" s="989">
        <f t="shared" si="3"/>
        <v>1</v>
      </c>
      <c r="AB39" s="989">
        <f t="shared" si="4"/>
        <v>1</v>
      </c>
      <c r="AC39" s="1756">
        <f t="shared" si="5"/>
        <v>1</v>
      </c>
    </row>
    <row r="40" ht="15" spans="1:29">
      <c r="A40" s="824"/>
      <c r="B40" s="771" t="s">
        <v>1557</v>
      </c>
      <c r="C40" s="1580"/>
      <c r="D40" s="783">
        <v>100</v>
      </c>
      <c r="E40" s="1580"/>
      <c r="F40" s="1570">
        <f>SUMIF(117:117,E40,118:118)-SUMIF(117:117,C40,118:118)+100</f>
        <v>100</v>
      </c>
      <c r="G40" s="1580"/>
      <c r="H40" s="783">
        <f>SUMIF(117:117,G40,118:118)-SUMIF(117:117,C40,118:118)+100</f>
        <v>100</v>
      </c>
      <c r="I40" s="1580"/>
      <c r="J40" s="783">
        <f>SUMIF(117:117,I40,118:118)-SUMIF(117:117,C40,118:118)+100</f>
        <v>100</v>
      </c>
      <c r="K40" s="930"/>
      <c r="L40" s="922"/>
      <c r="M40" s="906"/>
      <c r="N40" s="906"/>
      <c r="O40" s="906"/>
      <c r="P40" s="1743"/>
      <c r="Q40" s="872" t="str">
        <f t="shared" si="11"/>
        <v>市政基础设施</v>
      </c>
      <c r="R40" s="973" t="s">
        <v>1531</v>
      </c>
      <c r="S40" s="974">
        <f t="shared" si="12"/>
        <v>100</v>
      </c>
      <c r="T40" s="973" t="s">
        <v>1531</v>
      </c>
      <c r="U40" s="974">
        <f t="shared" si="13"/>
        <v>100</v>
      </c>
      <c r="V40" s="973" t="s">
        <v>1531</v>
      </c>
      <c r="W40" s="974">
        <f t="shared" si="14"/>
        <v>100</v>
      </c>
      <c r="X40" s="960"/>
      <c r="Y40" s="934"/>
      <c r="Z40" s="946" t="str">
        <f t="shared" si="15"/>
        <v>市政基础设施</v>
      </c>
      <c r="AA40" s="989">
        <f t="shared" si="3"/>
        <v>1</v>
      </c>
      <c r="AB40" s="989">
        <f t="shared" si="4"/>
        <v>1</v>
      </c>
      <c r="AC40" s="1756">
        <f t="shared" si="5"/>
        <v>1</v>
      </c>
    </row>
    <row r="41" ht="15" spans="1:29">
      <c r="A41" s="824"/>
      <c r="B41" s="771" t="s">
        <v>1611</v>
      </c>
      <c r="C41" s="807"/>
      <c r="D41" s="783">
        <v>100</v>
      </c>
      <c r="E41" s="807"/>
      <c r="F41" s="1570">
        <f>SUMIF(119:119,E41,120:120)-SUMIF(119:119,C41,120:120)+100</f>
        <v>100</v>
      </c>
      <c r="G41" s="807"/>
      <c r="H41" s="783">
        <f>SUMIF(119:119,G41,120:120)-SUMIF(119:119,C41,120:120)+100</f>
        <v>100</v>
      </c>
      <c r="I41" s="807"/>
      <c r="J41" s="783">
        <f>SUMIF(119:119,I41,120:120)-SUMIF(119:119,C41,120:120)+100</f>
        <v>100</v>
      </c>
      <c r="K41" s="930"/>
      <c r="L41" s="922"/>
      <c r="M41" s="906"/>
      <c r="N41" s="906"/>
      <c r="O41" s="906"/>
      <c r="P41" s="1743"/>
      <c r="Q41" s="872" t="str">
        <f t="shared" si="11"/>
        <v>层高</v>
      </c>
      <c r="R41" s="973" t="s">
        <v>1531</v>
      </c>
      <c r="S41" s="974">
        <f t="shared" si="12"/>
        <v>100</v>
      </c>
      <c r="T41" s="973" t="s">
        <v>1531</v>
      </c>
      <c r="U41" s="974">
        <f t="shared" si="13"/>
        <v>100</v>
      </c>
      <c r="V41" s="973" t="s">
        <v>1531</v>
      </c>
      <c r="W41" s="974">
        <f t="shared" si="14"/>
        <v>100</v>
      </c>
      <c r="X41" s="960"/>
      <c r="Y41" s="934"/>
      <c r="Z41" s="946" t="str">
        <f t="shared" si="15"/>
        <v>层高</v>
      </c>
      <c r="AA41" s="989">
        <f t="shared" si="3"/>
        <v>1</v>
      </c>
      <c r="AB41" s="989">
        <f t="shared" si="4"/>
        <v>1</v>
      </c>
      <c r="AC41" s="1756">
        <f t="shared" si="5"/>
        <v>1</v>
      </c>
    </row>
    <row r="42" s="723" customFormat="1" ht="15" spans="1:29">
      <c r="A42" s="829"/>
      <c r="B42" s="941" t="s">
        <v>1620</v>
      </c>
      <c r="C42" s="782"/>
      <c r="D42" s="783">
        <v>100</v>
      </c>
      <c r="E42" s="782"/>
      <c r="F42" s="1570">
        <f>SUMIF(121:121,E42,122:122)-SUMIF(121:121,C42,122:122)+100</f>
        <v>100</v>
      </c>
      <c r="G42" s="782"/>
      <c r="H42" s="783">
        <f>SUMIF(121:121,G42,122:122)-SUMIF(121:121,C42,122:122)+100</f>
        <v>100</v>
      </c>
      <c r="I42" s="782"/>
      <c r="J42" s="783">
        <f>SUMIF(121:121,I42,122:122)-SUMIF(121:121,C42,122:122)+100</f>
        <v>100</v>
      </c>
      <c r="K42" s="929"/>
      <c r="L42" s="920"/>
      <c r="M42" s="932"/>
      <c r="N42" s="932"/>
      <c r="O42" s="932"/>
      <c r="P42" s="1743"/>
      <c r="Q42" s="1609" t="str">
        <f t="shared" si="11"/>
        <v>单套建筑面积</v>
      </c>
      <c r="R42" s="975" t="s">
        <v>1531</v>
      </c>
      <c r="S42" s="976">
        <f t="shared" si="12"/>
        <v>100</v>
      </c>
      <c r="T42" s="975" t="s">
        <v>1531</v>
      </c>
      <c r="U42" s="976">
        <f t="shared" si="13"/>
        <v>100</v>
      </c>
      <c r="V42" s="975" t="s">
        <v>1531</v>
      </c>
      <c r="W42" s="976">
        <f t="shared" si="14"/>
        <v>100</v>
      </c>
      <c r="X42" s="977"/>
      <c r="Y42" s="934"/>
      <c r="Z42" s="990" t="str">
        <f t="shared" si="15"/>
        <v>单套建筑面积</v>
      </c>
      <c r="AA42" s="989">
        <f t="shared" si="3"/>
        <v>1</v>
      </c>
      <c r="AB42" s="989">
        <f t="shared" si="4"/>
        <v>1</v>
      </c>
      <c r="AC42" s="1756">
        <f t="shared" si="5"/>
        <v>1</v>
      </c>
    </row>
    <row r="43" ht="15" spans="1:29">
      <c r="A43" s="824"/>
      <c r="B43" s="771" t="s">
        <v>1560</v>
      </c>
      <c r="C43" s="1580"/>
      <c r="D43" s="783">
        <v>100</v>
      </c>
      <c r="E43" s="1580"/>
      <c r="F43" s="1570">
        <f>SUMIF(123:123,E43,124:124)-SUMIF(123:123,C43,124:124)+100</f>
        <v>100</v>
      </c>
      <c r="G43" s="1580"/>
      <c r="H43" s="783">
        <f>SUMIF(123:123,G43,124:124)-SUMIF(123:123,C43,124:124)+100</f>
        <v>100</v>
      </c>
      <c r="I43" s="1580"/>
      <c r="J43" s="783">
        <f>SUMIF(123:123,I43,124:124)-SUMIF(123:123,C43,124:124)+100</f>
        <v>100</v>
      </c>
      <c r="K43" s="930"/>
      <c r="L43" s="922"/>
      <c r="M43" s="906"/>
      <c r="N43" s="906"/>
      <c r="O43" s="906"/>
      <c r="P43" s="1743"/>
      <c r="Q43" s="872" t="str">
        <f t="shared" si="11"/>
        <v>内部装修</v>
      </c>
      <c r="R43" s="973" t="s">
        <v>1531</v>
      </c>
      <c r="S43" s="974">
        <f t="shared" si="12"/>
        <v>100</v>
      </c>
      <c r="T43" s="973" t="s">
        <v>1531</v>
      </c>
      <c r="U43" s="974">
        <f t="shared" si="13"/>
        <v>100</v>
      </c>
      <c r="V43" s="973" t="s">
        <v>1531</v>
      </c>
      <c r="W43" s="974">
        <f t="shared" si="14"/>
        <v>100</v>
      </c>
      <c r="X43" s="960"/>
      <c r="Y43" s="934"/>
      <c r="Z43" s="946" t="str">
        <f t="shared" si="15"/>
        <v>内部装修</v>
      </c>
      <c r="AA43" s="989">
        <f t="shared" si="3"/>
        <v>1</v>
      </c>
      <c r="AB43" s="989">
        <f t="shared" si="4"/>
        <v>1</v>
      </c>
      <c r="AC43" s="1756">
        <f t="shared" si="5"/>
        <v>1</v>
      </c>
    </row>
    <row r="44" ht="15" spans="1:29">
      <c r="A44" s="824"/>
      <c r="B44" s="771" t="s">
        <v>1561</v>
      </c>
      <c r="C44" s="1580"/>
      <c r="D44" s="783">
        <v>100</v>
      </c>
      <c r="E44" s="825"/>
      <c r="F44" s="1570">
        <f>SUMIF(125:125,E44,126:126)-SUMIF(125:125,C44,126:126)+100</f>
        <v>100</v>
      </c>
      <c r="G44" s="825"/>
      <c r="H44" s="783">
        <f>SUMIF(125:125,G44,126:126)-SUMIF(125:125,C44,126:126)+100</f>
        <v>100</v>
      </c>
      <c r="I44" s="825"/>
      <c r="J44" s="783">
        <f>SUMIF(125:125,I44,126:126)-SUMIF(125:125,C44,126:126)+100</f>
        <v>100</v>
      </c>
      <c r="K44" s="930"/>
      <c r="L44" s="922"/>
      <c r="M44" s="906"/>
      <c r="N44" s="906"/>
      <c r="O44" s="906"/>
      <c r="P44" s="1743"/>
      <c r="Q44" s="872" t="str">
        <f t="shared" si="11"/>
        <v>内部装修维护情况</v>
      </c>
      <c r="R44" s="973" t="s">
        <v>1531</v>
      </c>
      <c r="S44" s="974">
        <f t="shared" si="12"/>
        <v>100</v>
      </c>
      <c r="T44" s="973" t="s">
        <v>1531</v>
      </c>
      <c r="U44" s="974">
        <f t="shared" si="13"/>
        <v>100</v>
      </c>
      <c r="V44" s="973" t="s">
        <v>1531</v>
      </c>
      <c r="W44" s="974">
        <f t="shared" si="14"/>
        <v>100</v>
      </c>
      <c r="X44" s="960"/>
      <c r="Y44" s="934"/>
      <c r="Z44" s="946" t="str">
        <f t="shared" si="15"/>
        <v>内部装修维护情况</v>
      </c>
      <c r="AA44" s="989">
        <f t="shared" si="3"/>
        <v>1</v>
      </c>
      <c r="AB44" s="989">
        <f t="shared" si="4"/>
        <v>1</v>
      </c>
      <c r="AC44" s="1756">
        <f t="shared" si="5"/>
        <v>1</v>
      </c>
    </row>
    <row r="45" s="721" customFormat="1" ht="15" spans="1:29">
      <c r="A45" s="826"/>
      <c r="B45" s="1520">
        <v>111</v>
      </c>
      <c r="C45" s="1564"/>
      <c r="D45" s="773">
        <v>100</v>
      </c>
      <c r="E45" s="772"/>
      <c r="F45" s="1563">
        <f>SUMIF(127:127,E45,128:128)-SUMIF(127:127,C45,128:128)+100</f>
        <v>100</v>
      </c>
      <c r="G45" s="772"/>
      <c r="H45" s="773">
        <f>SUMIF(127:127,G45,128:128)-SUMIF(127:127,C45,128:128)+100</f>
        <v>100</v>
      </c>
      <c r="I45" s="772"/>
      <c r="J45" s="773">
        <f>SUMIF(127:127,I45,128:128)-SUMIF(127:127,C45,128:128)+100</f>
        <v>100</v>
      </c>
      <c r="K45" s="929"/>
      <c r="L45" s="911"/>
      <c r="M45" s="912"/>
      <c r="N45" s="912"/>
      <c r="O45" s="912"/>
      <c r="P45" s="1743"/>
      <c r="Q45" s="972">
        <f t="shared" si="11"/>
        <v>111</v>
      </c>
      <c r="R45" s="968" t="s">
        <v>1531</v>
      </c>
      <c r="S45" s="969">
        <f t="shared" si="12"/>
        <v>100</v>
      </c>
      <c r="T45" s="968" t="s">
        <v>1531</v>
      </c>
      <c r="U45" s="969">
        <f t="shared" si="13"/>
        <v>100</v>
      </c>
      <c r="V45" s="968" t="s">
        <v>1531</v>
      </c>
      <c r="W45" s="969">
        <f t="shared" si="14"/>
        <v>100</v>
      </c>
      <c r="X45" s="970"/>
      <c r="Y45" s="934"/>
      <c r="Z45" s="988">
        <f t="shared" si="15"/>
        <v>111</v>
      </c>
      <c r="AA45" s="987">
        <f t="shared" si="3"/>
        <v>1</v>
      </c>
      <c r="AB45" s="987">
        <f t="shared" si="4"/>
        <v>1</v>
      </c>
      <c r="AC45" s="1755">
        <f t="shared" si="5"/>
        <v>1</v>
      </c>
    </row>
    <row r="46" ht="15" spans="1:29">
      <c r="A46" s="824"/>
      <c r="B46" s="1520">
        <v>111</v>
      </c>
      <c r="C46" s="782"/>
      <c r="D46" s="783">
        <v>100</v>
      </c>
      <c r="E46" s="772"/>
      <c r="F46" s="1570">
        <f>SUMIF(129:129,E46,130:130)-SUMIF(129:129,C46,130:130)+100</f>
        <v>100</v>
      </c>
      <c r="G46" s="772"/>
      <c r="H46" s="783">
        <f>SUMIF(129:129,G46,130:130)-SUMIF(129:129,C46,130:130)+100</f>
        <v>100</v>
      </c>
      <c r="I46" s="772"/>
      <c r="J46" s="783">
        <f>SUMIF(129:129,I46,130:130)-SUMIF(129:129,C46,130:130)+100</f>
        <v>100</v>
      </c>
      <c r="K46" s="929"/>
      <c r="L46" s="922"/>
      <c r="M46" s="906"/>
      <c r="N46" s="906"/>
      <c r="O46" s="906"/>
      <c r="P46" s="1743"/>
      <c r="Q46" s="872">
        <f t="shared" si="11"/>
        <v>111</v>
      </c>
      <c r="R46" s="973" t="s">
        <v>1531</v>
      </c>
      <c r="S46" s="974">
        <f t="shared" si="12"/>
        <v>100</v>
      </c>
      <c r="T46" s="973" t="s">
        <v>1531</v>
      </c>
      <c r="U46" s="974">
        <f t="shared" si="13"/>
        <v>100</v>
      </c>
      <c r="V46" s="973" t="s">
        <v>1531</v>
      </c>
      <c r="W46" s="974">
        <f t="shared" si="14"/>
        <v>100</v>
      </c>
      <c r="X46" s="960"/>
      <c r="Y46" s="934"/>
      <c r="Z46" s="946">
        <f t="shared" si="15"/>
        <v>111</v>
      </c>
      <c r="AA46" s="989">
        <f t="shared" si="3"/>
        <v>1</v>
      </c>
      <c r="AB46" s="989">
        <f t="shared" si="4"/>
        <v>1</v>
      </c>
      <c r="AC46" s="1756">
        <f t="shared" si="5"/>
        <v>1</v>
      </c>
    </row>
    <row r="47" ht="15.75" spans="1:29">
      <c r="A47" s="1582"/>
      <c r="B47" s="785">
        <v>111</v>
      </c>
      <c r="C47" s="786"/>
      <c r="D47" s="787">
        <v>100</v>
      </c>
      <c r="E47" s="772"/>
      <c r="F47" s="1583">
        <f>SUMIF(131:131,E47,132:132)-SUMIF(131:131,C47,132:132)+100</f>
        <v>100</v>
      </c>
      <c r="G47" s="772"/>
      <c r="H47" s="787">
        <f>SUMIF(131:131,G47,132:132)-SUMIF(131:131,C47,132:132)+100</f>
        <v>100</v>
      </c>
      <c r="I47" s="772"/>
      <c r="J47" s="787">
        <f>SUMIF(131:131,I47,132:132)-SUMIF(131:131,C47,132:132)+100</f>
        <v>100</v>
      </c>
      <c r="K47" s="929"/>
      <c r="L47" s="922"/>
      <c r="M47" s="906"/>
      <c r="N47" s="906"/>
      <c r="O47" s="906"/>
      <c r="P47" s="1744"/>
      <c r="Q47" s="872">
        <f t="shared" si="11"/>
        <v>111</v>
      </c>
      <c r="R47" s="973" t="s">
        <v>1531</v>
      </c>
      <c r="S47" s="974">
        <f t="shared" si="12"/>
        <v>100</v>
      </c>
      <c r="T47" s="973" t="s">
        <v>1531</v>
      </c>
      <c r="U47" s="974">
        <f t="shared" si="13"/>
        <v>100</v>
      </c>
      <c r="V47" s="973" t="s">
        <v>1531</v>
      </c>
      <c r="W47" s="974">
        <f t="shared" si="14"/>
        <v>100</v>
      </c>
      <c r="X47" s="960"/>
      <c r="Y47" s="1700"/>
      <c r="Z47" s="946">
        <f t="shared" si="15"/>
        <v>111</v>
      </c>
      <c r="AA47" s="989">
        <f t="shared" si="3"/>
        <v>1</v>
      </c>
      <c r="AB47" s="989">
        <f t="shared" si="4"/>
        <v>1</v>
      </c>
      <c r="AC47" s="1756">
        <f t="shared" si="5"/>
        <v>1</v>
      </c>
    </row>
    <row r="48" ht="15" spans="1:29">
      <c r="A48" s="831" t="s">
        <v>1562</v>
      </c>
      <c r="B48" s="1584"/>
      <c r="C48" s="1585" t="s">
        <v>124</v>
      </c>
      <c r="D48" s="1586"/>
      <c r="E48" s="1587"/>
      <c r="F48" s="1588"/>
      <c r="G48" s="1589"/>
      <c r="H48" s="1590"/>
      <c r="I48" s="1587"/>
      <c r="J48" s="838"/>
      <c r="K48" s="937"/>
      <c r="L48" s="938"/>
      <c r="M48" s="906"/>
      <c r="N48" s="906"/>
      <c r="O48" s="906"/>
      <c r="P48" s="871" t="str">
        <f>A48</f>
        <v>成交单价（元/平方米）</v>
      </c>
      <c r="Q48" s="872"/>
      <c r="R48" s="989">
        <f>E48</f>
        <v>0</v>
      </c>
      <c r="S48" s="989"/>
      <c r="T48" s="989">
        <f>G48</f>
        <v>0</v>
      </c>
      <c r="U48" s="989"/>
      <c r="V48" s="989">
        <f>I48</f>
        <v>0</v>
      </c>
      <c r="W48" s="989"/>
      <c r="X48" s="1513"/>
      <c r="Y48" s="991"/>
      <c r="Z48" s="1513"/>
      <c r="AA48" s="1513"/>
      <c r="AB48" s="1513"/>
      <c r="AC48" s="793"/>
    </row>
    <row r="49" ht="15.75" spans="1:29">
      <c r="A49" s="839" t="s">
        <v>1563</v>
      </c>
      <c r="B49" s="1591"/>
      <c r="C49" s="1592" t="e">
        <f>R50</f>
        <v>#DIV/0!</v>
      </c>
      <c r="D49" s="842" t="s">
        <v>1564</v>
      </c>
      <c r="E49" s="1593" t="e">
        <f>R49</f>
        <v>#DIV/0!</v>
      </c>
      <c r="F49" s="843"/>
      <c r="G49" s="1592" t="e">
        <f>T49</f>
        <v>#DIV/0!</v>
      </c>
      <c r="H49" s="843"/>
      <c r="I49" s="1593" t="e">
        <f>V49</f>
        <v>#DIV/0!</v>
      </c>
      <c r="J49" s="843"/>
      <c r="K49" s="939">
        <f>F49+H49+J49</f>
        <v>0</v>
      </c>
      <c r="L49" s="938"/>
      <c r="M49" s="906"/>
      <c r="N49" s="906"/>
      <c r="O49" s="906"/>
      <c r="P49" s="871" t="str">
        <f>A49</f>
        <v>比较价值（元/平方米）</v>
      </c>
      <c r="Q49" s="872"/>
      <c r="R49" s="989" t="e">
        <f>IF(F1="售价",ROUND(PRODUCT(R48,AA7:AA47),0),ROUND(PRODUCT(R48,AA7:AA47),1))</f>
        <v>#DIV/0!</v>
      </c>
      <c r="S49" s="989"/>
      <c r="T49" s="989" t="e">
        <f>IF(F1="售价",ROUND(PRODUCT(T48,AB7:AB47),0),ROUND(PRODUCT(T48,AB7:AB47),1))</f>
        <v>#DIV/0!</v>
      </c>
      <c r="U49" s="989"/>
      <c r="V49" s="989" t="e">
        <f>IF(F1="售价",ROUND(PRODUCT(V48,AC7:AC47),0),ROUND(PRODUCT(V48,AC7:AC47),1))</f>
        <v>#DIV/0!</v>
      </c>
      <c r="W49" s="989"/>
      <c r="X49" s="1513"/>
      <c r="Y49" s="1513"/>
      <c r="Z49" s="1513"/>
      <c r="AA49" s="1513"/>
      <c r="AB49" s="1513"/>
      <c r="AC49" s="793"/>
    </row>
    <row r="50" ht="15.75" spans="1:29">
      <c r="A50" s="845" t="s">
        <v>1565</v>
      </c>
      <c r="B50" s="846"/>
      <c r="C50" s="1594" t="e">
        <f>R50</f>
        <v>#DIV/0!</v>
      </c>
      <c r="D50" s="1594"/>
      <c r="E50" s="1594"/>
      <c r="F50" s="1594"/>
      <c r="G50" s="1594"/>
      <c r="H50" s="1594"/>
      <c r="I50" s="1594"/>
      <c r="J50" s="847"/>
      <c r="K50" s="940"/>
      <c r="L50" s="938"/>
      <c r="M50" s="906"/>
      <c r="N50" s="906"/>
      <c r="O50" s="906"/>
      <c r="P50" s="1745" t="str">
        <f>A50</f>
        <v>估价对象XX用房的比较价值（楼面单价，元/平方米）</v>
      </c>
      <c r="Q50" s="1750"/>
      <c r="R50" s="1751" t="e">
        <f>IF(F1="售价",ROUND(IF(D49="简单平均",AVERAGE(R49:V49),R49*F49+T49*H49+V49*J49),0),ROUND(IF(D49="简单平均",AVERAGE(R49:V49),R49*F49+T49*H49+V49*J49),1))</f>
        <v>#DIV/0!</v>
      </c>
      <c r="S50" s="1751"/>
      <c r="T50" s="1751"/>
      <c r="U50" s="1751"/>
      <c r="V50" s="1751"/>
      <c r="W50" s="1751"/>
      <c r="X50" s="1752"/>
      <c r="Y50" s="1752"/>
      <c r="Z50" s="1752"/>
      <c r="AA50" s="1752"/>
      <c r="AB50" s="1752"/>
      <c r="AC50" s="1757"/>
    </row>
    <row r="51" spans="1:29">
      <c r="A51" s="848"/>
      <c r="B51" s="848"/>
      <c r="C51" s="848"/>
      <c r="D51" s="848"/>
      <c r="E51" s="848"/>
      <c r="F51" s="848"/>
      <c r="G51" s="849"/>
      <c r="H51" s="848"/>
      <c r="I51" s="848"/>
      <c r="J51" s="848"/>
      <c r="K51" s="942"/>
      <c r="L51" s="943"/>
      <c r="M51" s="848"/>
      <c r="N51" s="848"/>
      <c r="O51" s="848"/>
      <c r="P51" s="1662"/>
      <c r="Q51" s="848"/>
      <c r="R51" s="848"/>
      <c r="S51" s="848"/>
      <c r="T51" s="848"/>
      <c r="U51" s="848"/>
      <c r="V51" s="848"/>
      <c r="W51" s="848"/>
      <c r="X51" s="848"/>
      <c r="Y51" s="848"/>
      <c r="Z51" s="848"/>
      <c r="AA51" s="848"/>
      <c r="AB51" s="848"/>
      <c r="AC51" s="848"/>
    </row>
    <row r="52" spans="1:29">
      <c r="A52" s="848"/>
      <c r="B52" s="848"/>
      <c r="C52" s="848"/>
      <c r="D52" s="848"/>
      <c r="E52" s="848"/>
      <c r="F52" s="848"/>
      <c r="G52" s="848"/>
      <c r="H52" s="848"/>
      <c r="I52" s="848"/>
      <c r="J52" s="848"/>
      <c r="K52" s="942"/>
      <c r="L52" s="943"/>
      <c r="M52" s="848"/>
      <c r="N52" s="848"/>
      <c r="O52" s="848"/>
      <c r="P52" s="1662"/>
      <c r="Q52" s="848"/>
      <c r="R52" s="848"/>
      <c r="S52" s="848"/>
      <c r="T52" s="848"/>
      <c r="U52" s="848"/>
      <c r="V52" s="848"/>
      <c r="W52" s="848"/>
      <c r="X52" s="848"/>
      <c r="Y52" s="848"/>
      <c r="Z52" s="848"/>
      <c r="AA52" s="848"/>
      <c r="AB52" s="848"/>
      <c r="AC52" s="848"/>
    </row>
    <row r="53" ht="13.5" customHeight="1" spans="1:29">
      <c r="A53" s="848"/>
      <c r="B53" s="848"/>
      <c r="C53" s="850" t="s">
        <v>1566</v>
      </c>
      <c r="D53" s="851"/>
      <c r="E53" s="852" t="e">
        <f>IF(E48&lt;E49,E49/E48-1,E48/E49-1)</f>
        <v>#DIV/0!</v>
      </c>
      <c r="F53" s="853" t="e">
        <f>IF(OR(E53&gt;=0.3,E53&lt;=-0.3),"超过30%","")</f>
        <v>#DIV/0!</v>
      </c>
      <c r="G53" s="852" t="e">
        <f>IF(G48&lt;G49,G49/G48-1,G48/G49-1)</f>
        <v>#DIV/0!</v>
      </c>
      <c r="H53" s="853" t="e">
        <f>IF(OR(G53&gt;=0.3,G53&lt;=-0.3),"超过30%","")</f>
        <v>#DIV/0!</v>
      </c>
      <c r="I53" s="852" t="e">
        <f>IF(I48&lt;I49,I49/I48-1,I48/I49-1)</f>
        <v>#DIV/0!</v>
      </c>
      <c r="J53" s="853" t="e">
        <f>IF(OR(I53&gt;=0.3,I53&lt;=-0.3),"超过30%","")</f>
        <v>#DIV/0!</v>
      </c>
      <c r="K53" s="942"/>
      <c r="L53" s="943"/>
      <c r="M53" s="848"/>
      <c r="N53" s="848"/>
      <c r="O53" s="848"/>
      <c r="P53" s="1662"/>
      <c r="Q53" s="848"/>
      <c r="R53" s="848"/>
      <c r="S53" s="848"/>
      <c r="T53" s="848"/>
      <c r="U53" s="848"/>
      <c r="V53" s="848"/>
      <c r="W53" s="848"/>
      <c r="X53" s="848"/>
      <c r="Y53" s="848"/>
      <c r="Z53" s="848"/>
      <c r="AA53" s="848"/>
      <c r="AB53" s="848"/>
      <c r="AC53" s="848"/>
    </row>
    <row r="54" ht="13.5" customHeight="1" spans="1:29">
      <c r="A54" s="848"/>
      <c r="B54" s="848"/>
      <c r="C54" s="850" t="s">
        <v>1567</v>
      </c>
      <c r="D54" s="854"/>
      <c r="E54" s="852" t="e">
        <f>IF(E49&lt;G49,G49/E49-1,E49/G49-1)</f>
        <v>#DIV/0!</v>
      </c>
      <c r="F54" s="853" t="e">
        <f>IF(OR(E54&gt;=0.2,E54&lt;=-0.2),"超过20%","")</f>
        <v>#DIV/0!</v>
      </c>
      <c r="G54" s="852" t="e">
        <f>IF(G49&lt;I49,I49/G49-1,G49/I49-1)</f>
        <v>#DIV/0!</v>
      </c>
      <c r="H54" s="853" t="e">
        <f>IF(OR(G54&gt;=0.2,G54&lt;=-0.2),"超过20%","")</f>
        <v>#DIV/0!</v>
      </c>
      <c r="I54" s="852" t="e">
        <f>IF(I49&lt;E49,E49/I49-1,I49/E49-1)</f>
        <v>#DIV/0!</v>
      </c>
      <c r="J54" s="853" t="e">
        <f>IF(OR(I54&gt;=0.2,I54&lt;=-0.2),"超过20%","")</f>
        <v>#DIV/0!</v>
      </c>
      <c r="K54" s="942"/>
      <c r="L54" s="943"/>
      <c r="M54" s="848"/>
      <c r="N54" s="848"/>
      <c r="O54" s="848"/>
      <c r="P54" s="1662"/>
      <c r="Q54" s="848"/>
      <c r="R54" s="848"/>
      <c r="S54" s="848"/>
      <c r="T54" s="848"/>
      <c r="U54" s="848"/>
      <c r="V54" s="848"/>
      <c r="W54" s="848"/>
      <c r="X54" s="848"/>
      <c r="Y54" s="848"/>
      <c r="Z54" s="848"/>
      <c r="AA54" s="848"/>
      <c r="AB54" s="848"/>
      <c r="AC54" s="848"/>
    </row>
    <row r="55" s="724" customFormat="1" ht="13.5" customHeight="1" spans="1:29">
      <c r="A55" s="855"/>
      <c r="B55" s="855"/>
      <c r="C55" s="850" t="s">
        <v>1568</v>
      </c>
      <c r="D55" s="854"/>
      <c r="E55" s="852" t="e">
        <f>IF(E48&lt;G48,G48/E48-1,E48/G48-1)</f>
        <v>#DIV/0!</v>
      </c>
      <c r="F55" s="853" t="e">
        <f>IF(OR(E55&gt;=0.3,E55&lt;=-0.3),"超过30%","")</f>
        <v>#DIV/0!</v>
      </c>
      <c r="G55" s="852" t="e">
        <f>IF(G48&lt;I48,I48/G48-1,G48/I48-1)</f>
        <v>#DIV/0!</v>
      </c>
      <c r="H55" s="853" t="e">
        <f>IF(OR(G55&gt;=0.3,G55&lt;=-0.3),"超过30%","")</f>
        <v>#DIV/0!</v>
      </c>
      <c r="I55" s="852" t="e">
        <f>IF(I48&lt;E48,E48/I48-1,I48/E48-1)</f>
        <v>#DIV/0!</v>
      </c>
      <c r="J55" s="853" t="e">
        <f>IF(OR(I55&gt;=0.3,I55&lt;=-0.3),"超过30%","")</f>
        <v>#DIV/0!</v>
      </c>
      <c r="K55" s="944"/>
      <c r="L55" s="945"/>
      <c r="M55" s="855"/>
      <c r="N55" s="855"/>
      <c r="O55" s="855"/>
      <c r="P55" s="1663"/>
      <c r="Q55" s="855"/>
      <c r="R55" s="855"/>
      <c r="S55" s="855"/>
      <c r="T55" s="855"/>
      <c r="U55" s="855"/>
      <c r="V55" s="855"/>
      <c r="W55" s="855"/>
      <c r="X55" s="855"/>
      <c r="Y55" s="855"/>
      <c r="Z55" s="855"/>
      <c r="AA55" s="855"/>
      <c r="AB55" s="855"/>
      <c r="AC55" s="855"/>
    </row>
    <row r="56" s="724" customFormat="1" spans="1:29">
      <c r="A56" s="855"/>
      <c r="B56" s="856"/>
      <c r="C56" s="1595"/>
      <c r="D56" s="855"/>
      <c r="E56" s="855"/>
      <c r="F56" s="855"/>
      <c r="G56" s="855"/>
      <c r="H56" s="855"/>
      <c r="I56" s="855"/>
      <c r="J56" s="855"/>
      <c r="K56" s="944"/>
      <c r="L56" s="945"/>
      <c r="M56" s="855"/>
      <c r="N56" s="855"/>
      <c r="O56" s="855"/>
      <c r="P56" s="1663"/>
      <c r="Q56" s="855"/>
      <c r="R56" s="855"/>
      <c r="S56" s="855"/>
      <c r="T56" s="855"/>
      <c r="U56" s="855"/>
      <c r="V56" s="855"/>
      <c r="W56" s="855"/>
      <c r="X56" s="855"/>
      <c r="Y56" s="855"/>
      <c r="Z56" s="855"/>
      <c r="AA56" s="855"/>
      <c r="AB56" s="855"/>
      <c r="AC56" s="855"/>
    </row>
    <row r="57" spans="1:29">
      <c r="A57" s="848"/>
      <c r="B57" s="856"/>
      <c r="C57" s="1595"/>
      <c r="D57" s="848"/>
      <c r="E57" s="848"/>
      <c r="F57" s="848"/>
      <c r="G57" s="848"/>
      <c r="H57" s="848"/>
      <c r="I57" s="848"/>
      <c r="J57" s="848"/>
      <c r="K57" s="942"/>
      <c r="L57" s="943"/>
      <c r="M57" s="848"/>
      <c r="N57" s="848"/>
      <c r="O57" s="848"/>
      <c r="P57" s="1662"/>
      <c r="Q57" s="848"/>
      <c r="R57" s="848"/>
      <c r="S57" s="848"/>
      <c r="T57" s="848"/>
      <c r="U57" s="848"/>
      <c r="V57" s="848"/>
      <c r="W57" s="848"/>
      <c r="X57" s="848"/>
      <c r="Y57" s="848"/>
      <c r="Z57" s="848"/>
      <c r="AA57" s="848"/>
      <c r="AB57" s="848"/>
      <c r="AC57" s="848"/>
    </row>
    <row r="58" ht="21" spans="1:29">
      <c r="A58" s="893" t="s">
        <v>1569</v>
      </c>
      <c r="B58" s="894"/>
      <c r="C58" s="895"/>
      <c r="D58" s="895"/>
      <c r="E58" s="895"/>
      <c r="F58" s="896"/>
      <c r="G58" s="896"/>
      <c r="H58" s="895"/>
      <c r="I58" s="895"/>
      <c r="J58" s="895"/>
      <c r="K58" s="953"/>
      <c r="L58" s="1539"/>
      <c r="M58" s="955"/>
      <c r="N58" s="956"/>
      <c r="O58" s="956"/>
      <c r="P58" s="1664"/>
      <c r="Q58" s="981"/>
      <c r="R58" s="848"/>
      <c r="S58" s="848"/>
      <c r="T58" s="848"/>
      <c r="U58" s="848"/>
      <c r="V58" s="848"/>
      <c r="W58" s="848"/>
      <c r="X58" s="848"/>
      <c r="Y58" s="848"/>
      <c r="Z58" s="848"/>
      <c r="AA58" s="848"/>
      <c r="AB58" s="848"/>
      <c r="AC58" s="848"/>
    </row>
    <row r="59" s="726" customFormat="1" ht="15" spans="1:29">
      <c r="A59" s="1596" t="s">
        <v>1529</v>
      </c>
      <c r="B59" s="1597"/>
      <c r="C59" s="1598" t="str">
        <f>YEAR(C7)&amp;"-"&amp;MONTH(C7)</f>
        <v>2024-8</v>
      </c>
      <c r="D59" s="1599">
        <f>EDATE(C59,-1)</f>
        <v>45474</v>
      </c>
      <c r="E59" s="1599">
        <f>EDATE(D59,-1)</f>
        <v>45444</v>
      </c>
      <c r="F59" s="1599">
        <f t="shared" ref="F59:O59" si="16">EDATE(E59,-1)</f>
        <v>45413</v>
      </c>
      <c r="G59" s="1599">
        <f t="shared" si="16"/>
        <v>45383</v>
      </c>
      <c r="H59" s="1599">
        <f t="shared" si="16"/>
        <v>45352</v>
      </c>
      <c r="I59" s="1599">
        <f t="shared" si="16"/>
        <v>45323</v>
      </c>
      <c r="J59" s="1599">
        <f t="shared" si="16"/>
        <v>45292</v>
      </c>
      <c r="K59" s="1599">
        <f t="shared" si="16"/>
        <v>45261</v>
      </c>
      <c r="L59" s="1599">
        <f t="shared" si="16"/>
        <v>45231</v>
      </c>
      <c r="M59" s="1599">
        <f t="shared" si="16"/>
        <v>45200</v>
      </c>
      <c r="N59" s="1599">
        <f t="shared" si="16"/>
        <v>45170</v>
      </c>
      <c r="O59" s="1599">
        <f t="shared" si="16"/>
        <v>45139</v>
      </c>
      <c r="P59" s="1665"/>
      <c r="Q59" s="1103"/>
      <c r="R59" s="1103"/>
      <c r="S59" s="1103"/>
      <c r="T59" s="1103"/>
      <c r="U59" s="1103"/>
      <c r="V59" s="1103"/>
      <c r="W59" s="1103"/>
      <c r="X59" s="1103"/>
      <c r="Y59" s="1103"/>
      <c r="Z59" s="1103"/>
      <c r="AA59" s="1103"/>
      <c r="AB59" s="1103"/>
      <c r="AC59" s="1103"/>
    </row>
    <row r="60" s="721" customFormat="1" ht="15" spans="1:29">
      <c r="A60" s="1600"/>
      <c r="B60" s="1004"/>
      <c r="C60" s="1601">
        <v>100</v>
      </c>
      <c r="D60" s="1008"/>
      <c r="E60" s="1008"/>
      <c r="F60" s="1008"/>
      <c r="G60" s="1008"/>
      <c r="H60" s="1008"/>
      <c r="I60" s="1008"/>
      <c r="J60" s="1008"/>
      <c r="K60" s="1008"/>
      <c r="L60" s="1008"/>
      <c r="M60" s="1608"/>
      <c r="N60" s="1008"/>
      <c r="O60" s="1608"/>
      <c r="P60" s="1666"/>
      <c r="Q60" s="1104"/>
      <c r="R60" s="1104"/>
      <c r="S60" s="1104"/>
      <c r="T60" s="1104"/>
      <c r="U60" s="1104"/>
      <c r="V60" s="1104"/>
      <c r="W60" s="1104"/>
      <c r="X60" s="1104"/>
      <c r="Y60" s="1104"/>
      <c r="Z60" s="1104"/>
      <c r="AA60" s="1104"/>
      <c r="AB60" s="1104"/>
      <c r="AC60" s="1104"/>
    </row>
    <row r="61" s="721" customFormat="1" ht="15.75" spans="1:29">
      <c r="A61" s="999" t="s">
        <v>1570</v>
      </c>
      <c r="B61" s="1000"/>
      <c r="C61" s="1001"/>
      <c r="D61" s="1002"/>
      <c r="E61" s="1002"/>
      <c r="F61" s="1002"/>
      <c r="G61" s="1002"/>
      <c r="H61" s="1002"/>
      <c r="I61" s="1002"/>
      <c r="J61" s="1002"/>
      <c r="K61" s="1002"/>
      <c r="L61" s="1002"/>
      <c r="M61" s="1050"/>
      <c r="N61" s="1002"/>
      <c r="O61" s="1050"/>
      <c r="P61" s="1666"/>
      <c r="Q61" s="981"/>
      <c r="R61" s="1104"/>
      <c r="S61" s="1104"/>
      <c r="T61" s="1104"/>
      <c r="U61" s="1104"/>
      <c r="V61" s="1104"/>
      <c r="W61" s="1104"/>
      <c r="X61" s="1104"/>
      <c r="Y61" s="1104"/>
      <c r="Z61" s="1104"/>
      <c r="AA61" s="1104"/>
      <c r="AB61" s="1104"/>
      <c r="AC61" s="1104"/>
    </row>
    <row r="62" s="721" customFormat="1" ht="15" spans="1:29">
      <c r="A62" s="1003" t="s">
        <v>1532</v>
      </c>
      <c r="B62" s="1004"/>
      <c r="C62" s="1005" t="s">
        <v>1571</v>
      </c>
      <c r="D62" s="1006"/>
      <c r="E62" s="1006"/>
      <c r="F62" s="1006"/>
      <c r="G62" s="1006"/>
      <c r="H62" s="1006"/>
      <c r="I62" s="1006"/>
      <c r="J62" s="1006"/>
      <c r="K62" s="1006"/>
      <c r="L62" s="1052"/>
      <c r="M62" s="1053"/>
      <c r="N62" s="1054"/>
      <c r="O62" s="1054"/>
      <c r="P62" s="1667"/>
      <c r="Q62" s="981"/>
      <c r="R62" s="1104"/>
      <c r="S62" s="1104"/>
      <c r="T62" s="1104"/>
      <c r="U62" s="1104"/>
      <c r="V62" s="1104"/>
      <c r="W62" s="1104"/>
      <c r="X62" s="1104"/>
      <c r="Y62" s="1104"/>
      <c r="Z62" s="1104"/>
      <c r="AA62" s="1104"/>
      <c r="AB62" s="1104"/>
      <c r="AC62" s="1104"/>
    </row>
    <row r="63" s="721" customFormat="1" ht="15.75" spans="1:29">
      <c r="A63" s="1003"/>
      <c r="B63" s="1004"/>
      <c r="C63" s="1735">
        <v>100</v>
      </c>
      <c r="D63" s="1008"/>
      <c r="E63" s="1008"/>
      <c r="F63" s="1008"/>
      <c r="G63" s="1008"/>
      <c r="H63" s="1008"/>
      <c r="I63" s="1008"/>
      <c r="J63" s="1008"/>
      <c r="K63" s="1008"/>
      <c r="L63" s="1008"/>
      <c r="M63" s="1056"/>
      <c r="N63" s="1054"/>
      <c r="O63" s="1054"/>
      <c r="P63" s="1666"/>
      <c r="Q63" s="981"/>
      <c r="R63" s="1104"/>
      <c r="S63" s="1104"/>
      <c r="T63" s="1104"/>
      <c r="U63" s="1104"/>
      <c r="V63" s="1104"/>
      <c r="W63" s="1104"/>
      <c r="X63" s="1104"/>
      <c r="Y63" s="1104"/>
      <c r="Z63" s="1104"/>
      <c r="AA63" s="1104"/>
      <c r="AB63" s="1104"/>
      <c r="AC63" s="1104"/>
    </row>
    <row r="64" spans="1:29">
      <c r="A64" s="1009" t="s">
        <v>1572</v>
      </c>
      <c r="B64" s="1010" t="s">
        <v>1535</v>
      </c>
      <c r="C64" s="1032">
        <f>C9</f>
        <v>0</v>
      </c>
      <c r="D64" s="935"/>
      <c r="E64" s="935"/>
      <c r="F64" s="935"/>
      <c r="G64" s="935"/>
      <c r="H64" s="935"/>
      <c r="I64" s="935"/>
      <c r="J64" s="935"/>
      <c r="K64" s="1057"/>
      <c r="L64" s="1058"/>
      <c r="M64" s="1059"/>
      <c r="N64" s="1060"/>
      <c r="O64" s="1060"/>
      <c r="P64" s="1668"/>
      <c r="Q64" s="981"/>
      <c r="R64" s="848"/>
      <c r="S64" s="848"/>
      <c r="T64" s="848"/>
      <c r="U64" s="848"/>
      <c r="V64" s="848"/>
      <c r="W64" s="848"/>
      <c r="X64" s="848"/>
      <c r="Y64" s="848"/>
      <c r="Z64" s="848"/>
      <c r="AA64" s="848"/>
      <c r="AB64" s="848"/>
      <c r="AC64" s="848"/>
    </row>
    <row r="65" ht="15.75" spans="1:29">
      <c r="A65" s="1011"/>
      <c r="B65" s="1012"/>
      <c r="C65" s="1013">
        <v>100</v>
      </c>
      <c r="D65" s="1013"/>
      <c r="E65" s="1013"/>
      <c r="F65" s="1013"/>
      <c r="G65" s="1013"/>
      <c r="H65" s="1013"/>
      <c r="I65" s="1013"/>
      <c r="J65" s="1013"/>
      <c r="K65" s="1013"/>
      <c r="L65" s="1013"/>
      <c r="M65" s="1062"/>
      <c r="N65" s="1063"/>
      <c r="O65" s="1063"/>
      <c r="P65" s="1668"/>
      <c r="Q65" s="981"/>
      <c r="R65" s="848"/>
      <c r="S65" s="848"/>
      <c r="T65" s="848"/>
      <c r="U65" s="848"/>
      <c r="V65" s="848"/>
      <c r="W65" s="848"/>
      <c r="X65" s="848"/>
      <c r="Y65" s="848"/>
      <c r="Z65" s="848"/>
      <c r="AA65" s="848"/>
      <c r="AB65" s="848"/>
      <c r="AC65" s="848"/>
    </row>
    <row r="66" ht="27.75" spans="1:29">
      <c r="A66" s="1011"/>
      <c r="B66" s="1014" t="s">
        <v>1538</v>
      </c>
      <c r="C66" s="1039"/>
      <c r="D66" s="1039"/>
      <c r="E66" s="1039"/>
      <c r="F66" s="1039"/>
      <c r="G66" s="1039"/>
      <c r="H66" s="1039"/>
      <c r="I66" s="1039"/>
      <c r="J66" s="1039"/>
      <c r="K66" s="1090"/>
      <c r="L66" s="1091"/>
      <c r="M66" s="1092"/>
      <c r="N66" s="1060"/>
      <c r="O66" s="1060"/>
      <c r="P66" s="1668"/>
      <c r="Q66" s="981"/>
      <c r="R66" s="848"/>
      <c r="S66" s="848"/>
      <c r="T66" s="848"/>
      <c r="U66" s="848"/>
      <c r="V66" s="848"/>
      <c r="W66" s="848"/>
      <c r="X66" s="848"/>
      <c r="Y66" s="848"/>
      <c r="Z66" s="848"/>
      <c r="AA66" s="848"/>
      <c r="AB66" s="848"/>
      <c r="AC66" s="848"/>
    </row>
    <row r="67" ht="15.75" spans="1:29">
      <c r="A67" s="1011"/>
      <c r="B67" s="1016"/>
      <c r="C67" s="1013"/>
      <c r="D67" s="1013"/>
      <c r="E67" s="1013"/>
      <c r="F67" s="1013"/>
      <c r="G67" s="1013"/>
      <c r="H67" s="1013"/>
      <c r="I67" s="1013"/>
      <c r="J67" s="1013"/>
      <c r="K67" s="1013"/>
      <c r="L67" s="1013"/>
      <c r="M67" s="1062"/>
      <c r="N67" s="1063"/>
      <c r="O67" s="1063"/>
      <c r="P67" s="1668"/>
      <c r="Q67" s="981"/>
      <c r="R67" s="848"/>
      <c r="S67" s="848"/>
      <c r="T67" s="848"/>
      <c r="U67" s="848"/>
      <c r="V67" s="848"/>
      <c r="W67" s="848"/>
      <c r="X67" s="848"/>
      <c r="Y67" s="848"/>
      <c r="Z67" s="848"/>
      <c r="AA67" s="848"/>
      <c r="AB67" s="848"/>
      <c r="AC67" s="848"/>
    </row>
    <row r="68" ht="15.75" spans="1:29">
      <c r="A68" s="1011"/>
      <c r="B68" s="1018" t="s">
        <v>1539</v>
      </c>
      <c r="C68" s="1019" t="str">
        <f>C69&amp;"（含）"&amp;"-"&amp;D69</f>
        <v>0（含）-3</v>
      </c>
      <c r="D68" s="1019" t="str">
        <f t="shared" ref="D68:L68" si="17">D69&amp;"（含）"&amp;"-"&amp;E69</f>
        <v>3（含）-</v>
      </c>
      <c r="E68" s="1019" t="str">
        <f t="shared" si="17"/>
        <v>（含）-</v>
      </c>
      <c r="F68" s="1019" t="str">
        <f t="shared" si="17"/>
        <v>（含）-</v>
      </c>
      <c r="G68" s="1019" t="str">
        <f t="shared" si="17"/>
        <v>（含）-</v>
      </c>
      <c r="H68" s="1019" t="str">
        <f t="shared" si="17"/>
        <v>（含）-</v>
      </c>
      <c r="I68" s="1019" t="str">
        <f t="shared" si="17"/>
        <v>（含）-</v>
      </c>
      <c r="J68" s="1019" t="str">
        <f t="shared" si="17"/>
        <v>（含）-</v>
      </c>
      <c r="K68" s="1019" t="str">
        <f t="shared" si="17"/>
        <v>（含）-</v>
      </c>
      <c r="L68" s="1019" t="str">
        <f t="shared" si="17"/>
        <v>（含）-</v>
      </c>
      <c r="M68" s="795" t="str">
        <f>M69&amp;"（含）"&amp;"-"&amp;P69</f>
        <v>（含）-</v>
      </c>
      <c r="N68" s="1063"/>
      <c r="O68" s="1063"/>
      <c r="P68" s="1668"/>
      <c r="Q68" s="981"/>
      <c r="R68" s="848"/>
      <c r="S68" s="848"/>
      <c r="T68" s="848"/>
      <c r="U68" s="848"/>
      <c r="V68" s="848"/>
      <c r="W68" s="848"/>
      <c r="X68" s="848"/>
      <c r="Y68" s="848"/>
      <c r="Z68" s="848"/>
      <c r="AA68" s="848"/>
      <c r="AB68" s="848"/>
      <c r="AC68" s="848"/>
    </row>
    <row r="69" ht="15" spans="1:29">
      <c r="A69" s="1011"/>
      <c r="B69" s="1020"/>
      <c r="C69" s="780">
        <v>0</v>
      </c>
      <c r="D69" s="780">
        <v>3</v>
      </c>
      <c r="E69" s="780"/>
      <c r="F69" s="780"/>
      <c r="G69" s="780"/>
      <c r="H69" s="780"/>
      <c r="I69" s="780"/>
      <c r="J69" s="780"/>
      <c r="K69" s="1068"/>
      <c r="L69" s="1069"/>
      <c r="M69" s="1070"/>
      <c r="N69" s="1060"/>
      <c r="O69" s="1060"/>
      <c r="P69" s="1668"/>
      <c r="Q69" s="981"/>
      <c r="R69" s="848"/>
      <c r="S69" s="848"/>
      <c r="T69" s="848"/>
      <c r="U69" s="848"/>
      <c r="V69" s="848"/>
      <c r="W69" s="848"/>
      <c r="X69" s="848"/>
      <c r="Y69" s="848"/>
      <c r="Z69" s="848"/>
      <c r="AA69" s="848"/>
      <c r="AB69" s="848"/>
      <c r="AC69" s="848"/>
    </row>
    <row r="70" ht="15.75" spans="1:29">
      <c r="A70" s="1011"/>
      <c r="B70" s="1012"/>
      <c r="C70" s="1017">
        <v>100</v>
      </c>
      <c r="D70" s="1017">
        <f t="shared" ref="D70:M70" si="18">C70-$K11</f>
        <v>100</v>
      </c>
      <c r="E70" s="1017">
        <f t="shared" si="18"/>
        <v>100</v>
      </c>
      <c r="F70" s="1017">
        <f t="shared" si="18"/>
        <v>100</v>
      </c>
      <c r="G70" s="1017">
        <f t="shared" si="18"/>
        <v>100</v>
      </c>
      <c r="H70" s="1017">
        <f t="shared" si="18"/>
        <v>100</v>
      </c>
      <c r="I70" s="1017">
        <f t="shared" si="18"/>
        <v>100</v>
      </c>
      <c r="J70" s="1017">
        <f t="shared" si="18"/>
        <v>100</v>
      </c>
      <c r="K70" s="1017">
        <f t="shared" si="18"/>
        <v>100</v>
      </c>
      <c r="L70" s="1017">
        <f t="shared" si="18"/>
        <v>100</v>
      </c>
      <c r="M70" s="1067">
        <f t="shared" si="18"/>
        <v>100</v>
      </c>
      <c r="N70" s="1063"/>
      <c r="O70" s="1063"/>
      <c r="P70" s="1668"/>
      <c r="Q70" s="981"/>
      <c r="R70" s="848"/>
      <c r="S70" s="848"/>
      <c r="T70" s="848"/>
      <c r="U70" s="848"/>
      <c r="V70" s="848"/>
      <c r="W70" s="848"/>
      <c r="X70" s="848"/>
      <c r="Y70" s="848"/>
      <c r="Z70" s="848"/>
      <c r="AA70" s="848"/>
      <c r="AB70" s="848"/>
      <c r="AC70" s="848"/>
    </row>
    <row r="71" s="723" customFormat="1" ht="15.75" spans="1:29">
      <c r="A71" s="1021"/>
      <c r="B71" s="1014">
        <f>B12</f>
        <v>111</v>
      </c>
      <c r="C71" s="1022"/>
      <c r="D71" s="1022"/>
      <c r="E71" s="1022"/>
      <c r="F71" s="1022"/>
      <c r="G71" s="1022"/>
      <c r="H71" s="1023"/>
      <c r="I71" s="1023"/>
      <c r="J71" s="1023"/>
      <c r="K71" s="1023"/>
      <c r="L71" s="1071"/>
      <c r="M71" s="1072"/>
      <c r="N71" s="1073"/>
      <c r="O71" s="1073"/>
      <c r="P71" s="1669"/>
      <c r="Q71" s="1105"/>
      <c r="R71" s="1106"/>
      <c r="S71" s="1106"/>
      <c r="T71" s="1106"/>
      <c r="U71" s="1106"/>
      <c r="V71" s="1106"/>
      <c r="W71" s="1106"/>
      <c r="X71" s="1106"/>
      <c r="Y71" s="1106"/>
      <c r="Z71" s="1106"/>
      <c r="AA71" s="1106"/>
      <c r="AB71" s="1106"/>
      <c r="AC71" s="1106"/>
    </row>
    <row r="72" s="723" customFormat="1" ht="15.75" spans="1:29">
      <c r="A72" s="1021"/>
      <c r="B72" s="1016"/>
      <c r="C72" s="1024"/>
      <c r="D72" s="1013"/>
      <c r="E72" s="1013"/>
      <c r="F72" s="1013"/>
      <c r="G72" s="1013"/>
      <c r="H72" s="1013"/>
      <c r="I72" s="1013"/>
      <c r="J72" s="1013"/>
      <c r="K72" s="1013"/>
      <c r="L72" s="1013"/>
      <c r="M72" s="1062"/>
      <c r="N72" s="1063"/>
      <c r="O72" s="1063"/>
      <c r="P72" s="1669"/>
      <c r="Q72" s="1105"/>
      <c r="R72" s="1106"/>
      <c r="S72" s="1106"/>
      <c r="T72" s="1106"/>
      <c r="U72" s="1106"/>
      <c r="V72" s="1106"/>
      <c r="W72" s="1106"/>
      <c r="X72" s="1106"/>
      <c r="Y72" s="1106"/>
      <c r="Z72" s="1106"/>
      <c r="AA72" s="1106"/>
      <c r="AB72" s="1106"/>
      <c r="AC72" s="1106"/>
    </row>
    <row r="73" s="723" customFormat="1" ht="15.75" spans="1:29">
      <c r="A73" s="1021"/>
      <c r="B73" s="1014">
        <f>B13</f>
        <v>111</v>
      </c>
      <c r="C73" s="1022"/>
      <c r="D73" s="1022"/>
      <c r="E73" s="1022"/>
      <c r="F73" s="1022"/>
      <c r="G73" s="1022"/>
      <c r="H73" s="1023"/>
      <c r="I73" s="1023"/>
      <c r="J73" s="1023"/>
      <c r="K73" s="1023"/>
      <c r="L73" s="1071"/>
      <c r="M73" s="1072"/>
      <c r="N73" s="1073"/>
      <c r="O73" s="1073"/>
      <c r="P73" s="1670"/>
      <c r="Q73" s="1107"/>
      <c r="R73" s="1106"/>
      <c r="S73" s="1106"/>
      <c r="T73" s="1106"/>
      <c r="U73" s="1106"/>
      <c r="V73" s="1106"/>
      <c r="W73" s="1106"/>
      <c r="X73" s="1106"/>
      <c r="Y73" s="1106"/>
      <c r="Z73" s="1106"/>
      <c r="AA73" s="1106"/>
      <c r="AB73" s="1106"/>
      <c r="AC73" s="1106"/>
    </row>
    <row r="74" s="723" customFormat="1" ht="15.75" spans="1:29">
      <c r="A74" s="1021"/>
      <c r="B74" s="1016"/>
      <c r="C74" s="1024"/>
      <c r="D74" s="1024"/>
      <c r="E74" s="1024"/>
      <c r="F74" s="1024"/>
      <c r="G74" s="1024"/>
      <c r="H74" s="1025"/>
      <c r="I74" s="1025"/>
      <c r="J74" s="1025"/>
      <c r="K74" s="1025"/>
      <c r="L74" s="1025"/>
      <c r="M74" s="1075"/>
      <c r="N74" s="1073"/>
      <c r="O74" s="1073"/>
      <c r="P74" s="1669"/>
      <c r="Q74" s="1105"/>
      <c r="R74" s="1106"/>
      <c r="S74" s="1106"/>
      <c r="T74" s="1106"/>
      <c r="U74" s="1106"/>
      <c r="V74" s="1106"/>
      <c r="W74" s="1106"/>
      <c r="X74" s="1106"/>
      <c r="Y74" s="1106"/>
      <c r="Z74" s="1106"/>
      <c r="AA74" s="1106"/>
      <c r="AB74" s="1106"/>
      <c r="AC74" s="1106"/>
    </row>
    <row r="75" s="723" customFormat="1" ht="15.75" spans="1:29">
      <c r="A75" s="1021"/>
      <c r="B75" s="1018">
        <f>B14</f>
        <v>111</v>
      </c>
      <c r="C75" s="1006"/>
      <c r="D75" s="1006"/>
      <c r="E75" s="1006"/>
      <c r="F75" s="1006"/>
      <c r="G75" s="1006"/>
      <c r="H75" s="1026"/>
      <c r="I75" s="1026"/>
      <c r="J75" s="1026"/>
      <c r="K75" s="1026"/>
      <c r="L75" s="1076"/>
      <c r="M75" s="1077"/>
      <c r="N75" s="1073"/>
      <c r="O75" s="1073"/>
      <c r="P75" s="1759"/>
      <c r="Q75" s="1105"/>
      <c r="R75" s="1106"/>
      <c r="S75" s="1106"/>
      <c r="T75" s="1106"/>
      <c r="U75" s="1106"/>
      <c r="V75" s="1106"/>
      <c r="W75" s="1106"/>
      <c r="X75" s="1106"/>
      <c r="Y75" s="1106"/>
      <c r="Z75" s="1106"/>
      <c r="AA75" s="1106"/>
      <c r="AB75" s="1106"/>
      <c r="AC75" s="1106"/>
    </row>
    <row r="76" s="723" customFormat="1" ht="15.75" spans="1:29">
      <c r="A76" s="1027"/>
      <c r="B76" s="1028"/>
      <c r="C76" s="1029"/>
      <c r="D76" s="1029"/>
      <c r="E76" s="1029"/>
      <c r="F76" s="1029"/>
      <c r="G76" s="1029"/>
      <c r="H76" s="1030"/>
      <c r="I76" s="1030"/>
      <c r="J76" s="1030"/>
      <c r="K76" s="1030"/>
      <c r="L76" s="1030"/>
      <c r="M76" s="1079"/>
      <c r="N76" s="1073"/>
      <c r="O76" s="1073"/>
      <c r="P76" s="1669"/>
      <c r="Q76" s="1105"/>
      <c r="R76" s="1106"/>
      <c r="S76" s="1106"/>
      <c r="T76" s="1106"/>
      <c r="U76" s="1106"/>
      <c r="V76" s="1106"/>
      <c r="W76" s="1106"/>
      <c r="X76" s="1106"/>
      <c r="Y76" s="1106"/>
      <c r="Z76" s="1106"/>
      <c r="AA76" s="1106"/>
      <c r="AB76" s="1106"/>
      <c r="AC76" s="1106"/>
    </row>
    <row r="77" spans="1:29">
      <c r="A77" s="1009" t="s">
        <v>1540</v>
      </c>
      <c r="B77" s="1010" t="s">
        <v>1616</v>
      </c>
      <c r="C77" s="1031" t="s">
        <v>1573</v>
      </c>
      <c r="D77" s="1031" t="s">
        <v>1574</v>
      </c>
      <c r="E77" s="1031" t="s">
        <v>1575</v>
      </c>
      <c r="F77" s="1031" t="s">
        <v>1576</v>
      </c>
      <c r="G77" s="1031" t="s">
        <v>1577</v>
      </c>
      <c r="H77" s="1032"/>
      <c r="I77" s="1032"/>
      <c r="J77" s="1032"/>
      <c r="K77" s="1080"/>
      <c r="L77" s="1081"/>
      <c r="M77" s="1082"/>
      <c r="N77" s="1060"/>
      <c r="O77" s="1060"/>
      <c r="P77" s="1671"/>
      <c r="Q77" s="981"/>
      <c r="R77" s="848"/>
      <c r="S77" s="848"/>
      <c r="T77" s="848"/>
      <c r="U77" s="848"/>
      <c r="V77" s="848"/>
      <c r="W77" s="848"/>
      <c r="X77" s="848"/>
      <c r="Y77" s="848"/>
      <c r="Z77" s="848"/>
      <c r="AA77" s="848"/>
      <c r="AB77" s="848"/>
      <c r="AC77" s="848"/>
    </row>
    <row r="78" ht="15.75" spans="1:29">
      <c r="A78" s="1011"/>
      <c r="B78" s="1016"/>
      <c r="C78" s="1017">
        <v>100</v>
      </c>
      <c r="D78" s="1017">
        <f>C78-$K15</f>
        <v>100</v>
      </c>
      <c r="E78" s="1017">
        <f>D78-$K15</f>
        <v>100</v>
      </c>
      <c r="F78" s="1017">
        <f>E78-$K15</f>
        <v>100</v>
      </c>
      <c r="G78" s="1017">
        <f>F78-$K15</f>
        <v>100</v>
      </c>
      <c r="H78" s="1017"/>
      <c r="I78" s="1017"/>
      <c r="J78" s="1017"/>
      <c r="K78" s="1017"/>
      <c r="L78" s="1017"/>
      <c r="M78" s="1067"/>
      <c r="N78" s="1063"/>
      <c r="O78" s="1063"/>
      <c r="P78" s="1668"/>
      <c r="Q78" s="981"/>
      <c r="R78" s="848"/>
      <c r="S78" s="848"/>
      <c r="T78" s="848"/>
      <c r="U78" s="848"/>
      <c r="V78" s="848"/>
      <c r="W78" s="848"/>
      <c r="X78" s="848"/>
      <c r="Y78" s="848"/>
      <c r="Z78" s="848"/>
      <c r="AA78" s="848"/>
      <c r="AB78" s="848"/>
      <c r="AC78" s="848"/>
    </row>
    <row r="79" ht="15.75" spans="1:29">
      <c r="A79" s="1011"/>
      <c r="B79" s="1014" t="s">
        <v>1543</v>
      </c>
      <c r="C79" s="1033" t="s">
        <v>1573</v>
      </c>
      <c r="D79" s="1033" t="s">
        <v>1574</v>
      </c>
      <c r="E79" s="1033" t="s">
        <v>1575</v>
      </c>
      <c r="F79" s="1033" t="s">
        <v>1576</v>
      </c>
      <c r="G79" s="1033" t="s">
        <v>1577</v>
      </c>
      <c r="H79" s="1015"/>
      <c r="I79" s="1015"/>
      <c r="J79" s="1015"/>
      <c r="K79" s="1064"/>
      <c r="L79" s="1065"/>
      <c r="M79" s="1066"/>
      <c r="N79" s="1060"/>
      <c r="O79" s="1060"/>
      <c r="P79" s="1668"/>
      <c r="Q79" s="981"/>
      <c r="R79" s="848"/>
      <c r="S79" s="848"/>
      <c r="T79" s="848"/>
      <c r="U79" s="848"/>
      <c r="V79" s="848"/>
      <c r="W79" s="848"/>
      <c r="X79" s="848"/>
      <c r="Y79" s="848"/>
      <c r="Z79" s="848"/>
      <c r="AA79" s="848"/>
      <c r="AB79" s="848"/>
      <c r="AC79" s="848"/>
    </row>
    <row r="80" ht="15.75" spans="1:29">
      <c r="A80" s="1011"/>
      <c r="B80" s="1016"/>
      <c r="C80" s="1017">
        <v>100</v>
      </c>
      <c r="D80" s="1017">
        <f>C80-$K17</f>
        <v>100</v>
      </c>
      <c r="E80" s="1017">
        <f>D80-$K17</f>
        <v>100</v>
      </c>
      <c r="F80" s="1017">
        <f>E80-$K17</f>
        <v>100</v>
      </c>
      <c r="G80" s="1017">
        <f>F80-$K17</f>
        <v>100</v>
      </c>
      <c r="H80" s="1017"/>
      <c r="I80" s="1017"/>
      <c r="J80" s="1017"/>
      <c r="K80" s="1017"/>
      <c r="L80" s="1017"/>
      <c r="M80" s="1067"/>
      <c r="N80" s="1063"/>
      <c r="O80" s="1063"/>
      <c r="P80" s="1668"/>
      <c r="Q80" s="981"/>
      <c r="R80" s="848"/>
      <c r="S80" s="848"/>
      <c r="T80" s="848"/>
      <c r="U80" s="848"/>
      <c r="V80" s="848"/>
      <c r="W80" s="848"/>
      <c r="X80" s="848"/>
      <c r="Y80" s="848"/>
      <c r="Z80" s="848"/>
      <c r="AA80" s="848"/>
      <c r="AB80" s="848"/>
      <c r="AC80" s="848"/>
    </row>
    <row r="81" ht="15.75" spans="1:29">
      <c r="A81" s="1011"/>
      <c r="B81" s="1014" t="s">
        <v>1544</v>
      </c>
      <c r="C81" s="1033" t="s">
        <v>1573</v>
      </c>
      <c r="D81" s="1033" t="s">
        <v>1574</v>
      </c>
      <c r="E81" s="1033" t="s">
        <v>1575</v>
      </c>
      <c r="F81" s="1033" t="s">
        <v>1576</v>
      </c>
      <c r="G81" s="1033" t="s">
        <v>1577</v>
      </c>
      <c r="H81" s="1015"/>
      <c r="I81" s="1015"/>
      <c r="J81" s="1015"/>
      <c r="K81" s="1064"/>
      <c r="L81" s="1065"/>
      <c r="M81" s="1066"/>
      <c r="N81" s="1060"/>
      <c r="O81" s="1060"/>
      <c r="P81" s="1668"/>
      <c r="Q81" s="981"/>
      <c r="R81" s="848"/>
      <c r="S81" s="848"/>
      <c r="T81" s="848"/>
      <c r="U81" s="848"/>
      <c r="V81" s="848"/>
      <c r="W81" s="848"/>
      <c r="X81" s="848"/>
      <c r="Y81" s="848"/>
      <c r="Z81" s="848"/>
      <c r="AA81" s="848"/>
      <c r="AB81" s="848"/>
      <c r="AC81" s="848"/>
    </row>
    <row r="82" ht="15.75" spans="1:29">
      <c r="A82" s="1011"/>
      <c r="B82" s="1016"/>
      <c r="C82" s="1017">
        <v>100</v>
      </c>
      <c r="D82" s="1017">
        <f>C82-$K19</f>
        <v>100</v>
      </c>
      <c r="E82" s="1017">
        <f>D82-$K19</f>
        <v>100</v>
      </c>
      <c r="F82" s="1017">
        <f>E82-$K19</f>
        <v>100</v>
      </c>
      <c r="G82" s="1017">
        <f>F82-$K19</f>
        <v>100</v>
      </c>
      <c r="H82" s="1017"/>
      <c r="I82" s="1017"/>
      <c r="J82" s="1017"/>
      <c r="K82" s="1017"/>
      <c r="L82" s="1017"/>
      <c r="M82" s="1067"/>
      <c r="N82" s="1063"/>
      <c r="O82" s="1063"/>
      <c r="P82" s="1668"/>
      <c r="Q82" s="981"/>
      <c r="R82" s="848"/>
      <c r="S82" s="848"/>
      <c r="T82" s="848"/>
      <c r="U82" s="848"/>
      <c r="V82" s="848"/>
      <c r="W82" s="848"/>
      <c r="X82" s="848"/>
      <c r="Y82" s="848"/>
      <c r="Z82" s="848"/>
      <c r="AA82" s="848"/>
      <c r="AB82" s="848"/>
      <c r="AC82" s="848"/>
    </row>
    <row r="83" ht="15.75" spans="1:29">
      <c r="A83" s="1011"/>
      <c r="B83" s="1018" t="s">
        <v>1545</v>
      </c>
      <c r="C83" s="1038" t="s">
        <v>1578</v>
      </c>
      <c r="D83" s="1038" t="s">
        <v>1579</v>
      </c>
      <c r="E83" s="1038" t="s">
        <v>1580</v>
      </c>
      <c r="F83" s="1038" t="s">
        <v>1581</v>
      </c>
      <c r="G83" s="1038" t="s">
        <v>1582</v>
      </c>
      <c r="H83" s="1015"/>
      <c r="I83" s="1015"/>
      <c r="J83" s="1015"/>
      <c r="K83" s="1015"/>
      <c r="L83" s="1015"/>
      <c r="M83" s="1614"/>
      <c r="N83" s="1063"/>
      <c r="O83" s="1063"/>
      <c r="P83" s="1668"/>
      <c r="Q83" s="981"/>
      <c r="R83" s="848"/>
      <c r="S83" s="848"/>
      <c r="T83" s="848"/>
      <c r="U83" s="848"/>
      <c r="V83" s="848"/>
      <c r="W83" s="848"/>
      <c r="X83" s="848"/>
      <c r="Y83" s="848"/>
      <c r="Z83" s="848"/>
      <c r="AA83" s="848"/>
      <c r="AB83" s="848"/>
      <c r="AC83" s="848"/>
    </row>
    <row r="84" ht="15.75" spans="1:29">
      <c r="A84" s="1011"/>
      <c r="B84" s="1018"/>
      <c r="C84" s="1017">
        <v>100</v>
      </c>
      <c r="D84" s="1017">
        <f>C84-$K21</f>
        <v>100</v>
      </c>
      <c r="E84" s="1017">
        <f>D84-$K21</f>
        <v>100</v>
      </c>
      <c r="F84" s="1017">
        <f>E84-$K21</f>
        <v>100</v>
      </c>
      <c r="G84" s="1017">
        <f>F84-$K21</f>
        <v>100</v>
      </c>
      <c r="H84" s="1038"/>
      <c r="I84" s="1038"/>
      <c r="J84" s="1038"/>
      <c r="K84" s="1038"/>
      <c r="L84" s="1038"/>
      <c r="M84" s="797"/>
      <c r="N84" s="1063"/>
      <c r="O84" s="1063"/>
      <c r="P84" s="1668"/>
      <c r="Q84" s="981"/>
      <c r="R84" s="848"/>
      <c r="S84" s="848"/>
      <c r="T84" s="848"/>
      <c r="U84" s="848"/>
      <c r="V84" s="848"/>
      <c r="W84" s="848"/>
      <c r="X84" s="848"/>
      <c r="Y84" s="848"/>
      <c r="Z84" s="848"/>
      <c r="AA84" s="848"/>
      <c r="AB84" s="848"/>
      <c r="AC84" s="848"/>
    </row>
    <row r="85" ht="15.75" spans="1:29">
      <c r="A85" s="1011"/>
      <c r="B85" s="1014" t="s">
        <v>1617</v>
      </c>
      <c r="C85" s="1033" t="s">
        <v>1573</v>
      </c>
      <c r="D85" s="1033" t="s">
        <v>1574</v>
      </c>
      <c r="E85" s="1033" t="s">
        <v>1575</v>
      </c>
      <c r="F85" s="1033" t="s">
        <v>1576</v>
      </c>
      <c r="G85" s="1033" t="s">
        <v>1577</v>
      </c>
      <c r="H85" s="1015"/>
      <c r="I85" s="1015"/>
      <c r="J85" s="1015"/>
      <c r="K85" s="1064"/>
      <c r="L85" s="1065"/>
      <c r="M85" s="1066"/>
      <c r="N85" s="1060"/>
      <c r="O85" s="1060"/>
      <c r="P85" s="1668"/>
      <c r="Q85" s="981"/>
      <c r="R85" s="848"/>
      <c r="S85" s="848"/>
      <c r="T85" s="848"/>
      <c r="U85" s="848"/>
      <c r="V85" s="848"/>
      <c r="W85" s="848"/>
      <c r="X85" s="848"/>
      <c r="Y85" s="848"/>
      <c r="Z85" s="848"/>
      <c r="AA85" s="848"/>
      <c r="AB85" s="848"/>
      <c r="AC85" s="848"/>
    </row>
    <row r="86" ht="15.75" spans="1:29">
      <c r="A86" s="1011"/>
      <c r="B86" s="1016"/>
      <c r="C86" s="1017">
        <v>100</v>
      </c>
      <c r="D86" s="1017">
        <f>C86-$K23</f>
        <v>100</v>
      </c>
      <c r="E86" s="1017">
        <f>D86-$K23</f>
        <v>100</v>
      </c>
      <c r="F86" s="1017">
        <f>E86-$K23</f>
        <v>100</v>
      </c>
      <c r="G86" s="1017">
        <f>F86-$K23</f>
        <v>100</v>
      </c>
      <c r="H86" s="1017"/>
      <c r="I86" s="1017"/>
      <c r="J86" s="1017"/>
      <c r="K86" s="1017"/>
      <c r="L86" s="1017"/>
      <c r="M86" s="1067"/>
      <c r="N86" s="1063"/>
      <c r="O86" s="1063"/>
      <c r="P86" s="1668"/>
      <c r="Q86" s="981"/>
      <c r="R86" s="848"/>
      <c r="S86" s="848"/>
      <c r="T86" s="848"/>
      <c r="U86" s="848"/>
      <c r="V86" s="848"/>
      <c r="W86" s="848"/>
      <c r="X86" s="848"/>
      <c r="Y86" s="848"/>
      <c r="Z86" s="848"/>
      <c r="AA86" s="848"/>
      <c r="AB86" s="848"/>
      <c r="AC86" s="848"/>
    </row>
    <row r="87" s="721" customFormat="1" ht="27.75" spans="1:29">
      <c r="A87" s="1034"/>
      <c r="B87" s="1014" t="s">
        <v>1618</v>
      </c>
      <c r="C87" s="1022"/>
      <c r="D87" s="1022"/>
      <c r="E87" s="1022"/>
      <c r="F87" s="1022"/>
      <c r="G87" s="1022"/>
      <c r="H87" s="1022"/>
      <c r="I87" s="1022"/>
      <c r="J87" s="1022"/>
      <c r="K87" s="1022"/>
      <c r="L87" s="1615"/>
      <c r="M87" s="1616"/>
      <c r="N87" s="1054"/>
      <c r="O87" s="1054"/>
      <c r="P87" s="1668"/>
      <c r="Q87" s="981"/>
      <c r="R87" s="1104"/>
      <c r="S87" s="1104"/>
      <c r="T87" s="1104"/>
      <c r="U87" s="1104"/>
      <c r="V87" s="1104"/>
      <c r="W87" s="1104"/>
      <c r="X87" s="1104"/>
      <c r="Y87" s="1104"/>
      <c r="Z87" s="1104"/>
      <c r="AA87" s="1104"/>
      <c r="AB87" s="1104"/>
      <c r="AC87" s="1104"/>
    </row>
    <row r="88" s="721" customFormat="1" ht="15.75" spans="1:29">
      <c r="A88" s="1034"/>
      <c r="B88" s="1016"/>
      <c r="C88" s="1035">
        <v>100</v>
      </c>
      <c r="D88" s="1017">
        <f t="shared" ref="D88:M88" si="19">C88-$K25</f>
        <v>100</v>
      </c>
      <c r="E88" s="1017">
        <f t="shared" si="19"/>
        <v>100</v>
      </c>
      <c r="F88" s="1017">
        <f t="shared" si="19"/>
        <v>100</v>
      </c>
      <c r="G88" s="1017">
        <f t="shared" si="19"/>
        <v>100</v>
      </c>
      <c r="H88" s="1017">
        <f t="shared" si="19"/>
        <v>100</v>
      </c>
      <c r="I88" s="1017">
        <f t="shared" si="19"/>
        <v>100</v>
      </c>
      <c r="J88" s="1017">
        <f t="shared" si="19"/>
        <v>100</v>
      </c>
      <c r="K88" s="1017">
        <f t="shared" si="19"/>
        <v>100</v>
      </c>
      <c r="L88" s="1017">
        <f t="shared" si="19"/>
        <v>100</v>
      </c>
      <c r="M88" s="1017">
        <f t="shared" si="19"/>
        <v>100</v>
      </c>
      <c r="N88" s="1063"/>
      <c r="O88" s="1063"/>
      <c r="P88" s="1668"/>
      <c r="Q88" s="981"/>
      <c r="R88" s="1104"/>
      <c r="S88" s="1104"/>
      <c r="T88" s="1104"/>
      <c r="U88" s="1104"/>
      <c r="V88" s="1104"/>
      <c r="W88" s="1104"/>
      <c r="X88" s="1104"/>
      <c r="Y88" s="1104"/>
      <c r="Z88" s="1104"/>
      <c r="AA88" s="1104"/>
      <c r="AB88" s="1104"/>
      <c r="AC88" s="1104"/>
    </row>
    <row r="89" s="721" customFormat="1" ht="15.75" spans="1:29">
      <c r="A89" s="1034"/>
      <c r="B89" s="1014" t="str">
        <f>B27</f>
        <v>楼层</v>
      </c>
      <c r="C89" s="1022"/>
      <c r="D89" s="1022"/>
      <c r="E89" s="1022"/>
      <c r="F89" s="1758"/>
      <c r="G89" s="1022"/>
      <c r="H89" s="1022"/>
      <c r="I89" s="1022"/>
      <c r="J89" s="1022"/>
      <c r="K89" s="1022"/>
      <c r="L89" s="1022"/>
      <c r="M89" s="1616"/>
      <c r="N89" s="1054"/>
      <c r="O89" s="1054"/>
      <c r="P89" s="1668"/>
      <c r="Q89" s="981"/>
      <c r="R89" s="1104"/>
      <c r="S89" s="1104"/>
      <c r="T89" s="1104"/>
      <c r="U89" s="1104"/>
      <c r="V89" s="1104"/>
      <c r="W89" s="1104"/>
      <c r="X89" s="1104"/>
      <c r="Y89" s="1104"/>
      <c r="Z89" s="1104"/>
      <c r="AA89" s="1104"/>
      <c r="AB89" s="1104"/>
      <c r="AC89" s="1104"/>
    </row>
    <row r="90" s="721" customFormat="1" ht="15.75" spans="1:29">
      <c r="A90" s="1034"/>
      <c r="B90" s="1016"/>
      <c r="C90" s="1035">
        <v>100</v>
      </c>
      <c r="D90" s="1017">
        <f>C90-$K27</f>
        <v>100</v>
      </c>
      <c r="E90" s="1017">
        <f t="shared" ref="E90:M90" si="20">D90-$K27</f>
        <v>100</v>
      </c>
      <c r="F90" s="1017">
        <f t="shared" si="20"/>
        <v>100</v>
      </c>
      <c r="G90" s="1017">
        <f t="shared" si="20"/>
        <v>100</v>
      </c>
      <c r="H90" s="1017">
        <f t="shared" si="20"/>
        <v>100</v>
      </c>
      <c r="I90" s="1017">
        <f t="shared" si="20"/>
        <v>100</v>
      </c>
      <c r="J90" s="1017">
        <f t="shared" si="20"/>
        <v>100</v>
      </c>
      <c r="K90" s="1017">
        <f t="shared" si="20"/>
        <v>100</v>
      </c>
      <c r="L90" s="1017">
        <f t="shared" si="20"/>
        <v>100</v>
      </c>
      <c r="M90" s="1017">
        <f t="shared" si="20"/>
        <v>100</v>
      </c>
      <c r="N90" s="1063"/>
      <c r="O90" s="1063"/>
      <c r="P90" s="1668"/>
      <c r="Q90" s="981"/>
      <c r="R90" s="1104"/>
      <c r="S90" s="1104"/>
      <c r="T90" s="1104"/>
      <c r="U90" s="1104"/>
      <c r="V90" s="1104"/>
      <c r="W90" s="1104"/>
      <c r="X90" s="1104"/>
      <c r="Y90" s="1104"/>
      <c r="Z90" s="1104"/>
      <c r="AA90" s="1104"/>
      <c r="AB90" s="1104"/>
      <c r="AC90" s="1104"/>
    </row>
    <row r="91" s="723" customFormat="1" ht="15.75" spans="1:29">
      <c r="A91" s="1021"/>
      <c r="B91" s="1014" t="str">
        <f>B28</f>
        <v>朝向</v>
      </c>
      <c r="C91" s="1022"/>
      <c r="D91" s="1022"/>
      <c r="E91" s="1022"/>
      <c r="F91" s="1022"/>
      <c r="G91" s="1022"/>
      <c r="H91" s="1023"/>
      <c r="I91" s="1023"/>
      <c r="J91" s="1023"/>
      <c r="K91" s="1023"/>
      <c r="L91" s="1071"/>
      <c r="M91" s="1072"/>
      <c r="N91" s="1073"/>
      <c r="O91" s="1073"/>
      <c r="P91" s="1669"/>
      <c r="Q91" s="1105"/>
      <c r="R91" s="1106"/>
      <c r="S91" s="1106"/>
      <c r="T91" s="1106"/>
      <c r="U91" s="1106"/>
      <c r="V91" s="1106"/>
      <c r="W91" s="1106"/>
      <c r="X91" s="1106"/>
      <c r="Y91" s="1106"/>
      <c r="Z91" s="1106"/>
      <c r="AA91" s="1106"/>
      <c r="AB91" s="1106"/>
      <c r="AC91" s="1106"/>
    </row>
    <row r="92" s="723" customFormat="1" ht="15.75" spans="1:29">
      <c r="A92" s="1021"/>
      <c r="B92" s="1016"/>
      <c r="C92" s="1035">
        <v>100</v>
      </c>
      <c r="D92" s="1017">
        <f t="shared" ref="D92:M92" si="21">C92-$K28</f>
        <v>100</v>
      </c>
      <c r="E92" s="1017">
        <f t="shared" si="21"/>
        <v>100</v>
      </c>
      <c r="F92" s="1017">
        <f t="shared" si="21"/>
        <v>100</v>
      </c>
      <c r="G92" s="1017">
        <f t="shared" si="21"/>
        <v>100</v>
      </c>
      <c r="H92" s="1017">
        <f t="shared" si="21"/>
        <v>100</v>
      </c>
      <c r="I92" s="1017">
        <f t="shared" si="21"/>
        <v>100</v>
      </c>
      <c r="J92" s="1017">
        <f t="shared" si="21"/>
        <v>100</v>
      </c>
      <c r="K92" s="1017">
        <f t="shared" si="21"/>
        <v>100</v>
      </c>
      <c r="L92" s="1017">
        <f t="shared" si="21"/>
        <v>100</v>
      </c>
      <c r="M92" s="1017">
        <f t="shared" si="21"/>
        <v>100</v>
      </c>
      <c r="N92" s="1073"/>
      <c r="O92" s="1073"/>
      <c r="P92" s="1669"/>
      <c r="Q92" s="1105"/>
      <c r="R92" s="1106"/>
      <c r="S92" s="1106"/>
      <c r="T92" s="1106"/>
      <c r="U92" s="1106"/>
      <c r="V92" s="1106"/>
      <c r="W92" s="1106"/>
      <c r="X92" s="1106"/>
      <c r="Y92" s="1106"/>
      <c r="Z92" s="1106"/>
      <c r="AA92" s="1106"/>
      <c r="AB92" s="1106"/>
      <c r="AC92" s="1106"/>
    </row>
    <row r="93" ht="15.75" spans="1:29">
      <c r="A93" s="1011"/>
      <c r="B93" s="1014">
        <f>B29</f>
        <v>111</v>
      </c>
      <c r="C93" s="1022"/>
      <c r="D93" s="1022"/>
      <c r="E93" s="1022"/>
      <c r="F93" s="1022"/>
      <c r="G93" s="1022"/>
      <c r="H93" s="1022"/>
      <c r="I93" s="1022"/>
      <c r="J93" s="1022"/>
      <c r="K93" s="1022"/>
      <c r="L93" s="1615"/>
      <c r="M93" s="1616"/>
      <c r="N93" s="1060"/>
      <c r="O93" s="1060"/>
      <c r="P93" s="1668"/>
      <c r="Q93" s="981"/>
      <c r="R93" s="848"/>
      <c r="S93" s="848"/>
      <c r="T93" s="848"/>
      <c r="U93" s="848"/>
      <c r="V93" s="848"/>
      <c r="W93" s="848"/>
      <c r="X93" s="848"/>
      <c r="Y93" s="848"/>
      <c r="Z93" s="848"/>
      <c r="AA93" s="848"/>
      <c r="AB93" s="848"/>
      <c r="AC93" s="848"/>
    </row>
    <row r="94" ht="15.75" spans="1:29">
      <c r="A94" s="1011"/>
      <c r="B94" s="1016"/>
      <c r="C94" s="1024"/>
      <c r="D94" s="1013"/>
      <c r="E94" s="1013"/>
      <c r="F94" s="1013"/>
      <c r="G94" s="1013"/>
      <c r="H94" s="1013"/>
      <c r="I94" s="1013"/>
      <c r="J94" s="1013"/>
      <c r="K94" s="1013"/>
      <c r="L94" s="1013"/>
      <c r="M94" s="1062"/>
      <c r="N94" s="1063"/>
      <c r="O94" s="1063"/>
      <c r="P94" s="1668"/>
      <c r="Q94" s="981"/>
      <c r="R94" s="848"/>
      <c r="S94" s="848"/>
      <c r="T94" s="848"/>
      <c r="U94" s="848"/>
      <c r="V94" s="848"/>
      <c r="W94" s="848"/>
      <c r="X94" s="848"/>
      <c r="Y94" s="848"/>
      <c r="Z94" s="848"/>
      <c r="AA94" s="848"/>
      <c r="AB94" s="848"/>
      <c r="AC94" s="848"/>
    </row>
    <row r="95" ht="15.75" spans="1:29">
      <c r="A95" s="1011"/>
      <c r="B95" s="1014">
        <f>B30</f>
        <v>111</v>
      </c>
      <c r="C95" s="1022"/>
      <c r="D95" s="1022"/>
      <c r="E95" s="1022"/>
      <c r="F95" s="1022"/>
      <c r="G95" s="1039"/>
      <c r="H95" s="1039"/>
      <c r="I95" s="1039"/>
      <c r="J95" s="1039"/>
      <c r="K95" s="1090"/>
      <c r="L95" s="1091"/>
      <c r="M95" s="1092"/>
      <c r="N95" s="1060"/>
      <c r="O95" s="1060"/>
      <c r="P95" s="1668"/>
      <c r="Q95" s="981"/>
      <c r="R95" s="848"/>
      <c r="S95" s="848"/>
      <c r="T95" s="848"/>
      <c r="U95" s="848"/>
      <c r="V95" s="848"/>
      <c r="W95" s="848"/>
      <c r="X95" s="848"/>
      <c r="Y95" s="848"/>
      <c r="Z95" s="848"/>
      <c r="AA95" s="848"/>
      <c r="AB95" s="848"/>
      <c r="AC95" s="848"/>
    </row>
    <row r="96" ht="15.75" spans="1:29">
      <c r="A96" s="1011"/>
      <c r="B96" s="1016"/>
      <c r="C96" s="1024"/>
      <c r="D96" s="1024"/>
      <c r="E96" s="1024"/>
      <c r="F96" s="1024"/>
      <c r="G96" s="1013"/>
      <c r="H96" s="1013"/>
      <c r="I96" s="1013"/>
      <c r="J96" s="1013"/>
      <c r="K96" s="1013"/>
      <c r="L96" s="1013"/>
      <c r="M96" s="1062"/>
      <c r="N96" s="1063"/>
      <c r="O96" s="1063"/>
      <c r="P96" s="1668"/>
      <c r="Q96" s="981"/>
      <c r="R96" s="848"/>
      <c r="S96" s="848"/>
      <c r="T96" s="848"/>
      <c r="U96" s="848"/>
      <c r="V96" s="848"/>
      <c r="W96" s="848"/>
      <c r="X96" s="848"/>
      <c r="Y96" s="848"/>
      <c r="Z96" s="848"/>
      <c r="AA96" s="848"/>
      <c r="AB96" s="848"/>
      <c r="AC96" s="848"/>
    </row>
    <row r="97" ht="15.75" spans="1:29">
      <c r="A97" s="1011"/>
      <c r="B97" s="1014">
        <f>B31</f>
        <v>111</v>
      </c>
      <c r="C97" s="1022"/>
      <c r="D97" s="1022"/>
      <c r="E97" s="1022"/>
      <c r="F97" s="1022"/>
      <c r="G97" s="1039"/>
      <c r="H97" s="1039"/>
      <c r="I97" s="1039"/>
      <c r="J97" s="1039"/>
      <c r="K97" s="1090"/>
      <c r="L97" s="1091"/>
      <c r="M97" s="1092"/>
      <c r="N97" s="1060"/>
      <c r="O97" s="1060"/>
      <c r="P97" s="1668"/>
      <c r="Q97" s="981"/>
      <c r="R97" s="848"/>
      <c r="S97" s="848"/>
      <c r="T97" s="848"/>
      <c r="U97" s="848"/>
      <c r="V97" s="848"/>
      <c r="W97" s="848"/>
      <c r="X97" s="848"/>
      <c r="Y97" s="848"/>
      <c r="Z97" s="848"/>
      <c r="AA97" s="848"/>
      <c r="AB97" s="848"/>
      <c r="AC97" s="848"/>
    </row>
    <row r="98" ht="15.75" spans="1:29">
      <c r="A98" s="1011"/>
      <c r="B98" s="1016"/>
      <c r="C98" s="1024"/>
      <c r="D98" s="1013"/>
      <c r="E98" s="1013"/>
      <c r="F98" s="1013"/>
      <c r="G98" s="1013"/>
      <c r="H98" s="1013"/>
      <c r="I98" s="1013"/>
      <c r="J98" s="1013"/>
      <c r="K98" s="1013"/>
      <c r="L98" s="1013"/>
      <c r="M98" s="1062"/>
      <c r="N98" s="1063"/>
      <c r="O98" s="1063"/>
      <c r="P98" s="1668"/>
      <c r="Q98" s="981"/>
      <c r="R98" s="848"/>
      <c r="S98" s="848"/>
      <c r="T98" s="848"/>
      <c r="U98" s="848"/>
      <c r="V98" s="848"/>
      <c r="W98" s="848"/>
      <c r="X98" s="848"/>
      <c r="Y98" s="848"/>
      <c r="Z98" s="848"/>
      <c r="AA98" s="848"/>
      <c r="AB98" s="848"/>
      <c r="AC98" s="848"/>
    </row>
    <row r="99" ht="15.75" spans="1:29">
      <c r="A99" s="1011"/>
      <c r="B99" s="1018">
        <f>B32</f>
        <v>111</v>
      </c>
      <c r="C99" s="1006"/>
      <c r="D99" s="1006"/>
      <c r="E99" s="1006"/>
      <c r="F99" s="1006"/>
      <c r="G99" s="1040"/>
      <c r="H99" s="1040"/>
      <c r="I99" s="1040"/>
      <c r="J99" s="1040"/>
      <c r="K99" s="1093"/>
      <c r="L99" s="1094"/>
      <c r="M99" s="1095"/>
      <c r="N99" s="1060"/>
      <c r="O99" s="1060"/>
      <c r="P99" s="1668"/>
      <c r="Q99" s="981"/>
      <c r="R99" s="848"/>
      <c r="S99" s="848"/>
      <c r="T99" s="848"/>
      <c r="U99" s="848"/>
      <c r="V99" s="848"/>
      <c r="W99" s="848"/>
      <c r="X99" s="848"/>
      <c r="Y99" s="848"/>
      <c r="Z99" s="848"/>
      <c r="AA99" s="848"/>
      <c r="AB99" s="848"/>
      <c r="AC99" s="848"/>
    </row>
    <row r="100" ht="15.75" spans="1:29">
      <c r="A100" s="1718"/>
      <c r="B100" s="1028"/>
      <c r="C100" s="1029"/>
      <c r="D100" s="1029"/>
      <c r="E100" s="1029"/>
      <c r="F100" s="1029"/>
      <c r="G100" s="1041"/>
      <c r="H100" s="1041"/>
      <c r="I100" s="1041"/>
      <c r="J100" s="1041"/>
      <c r="K100" s="1041"/>
      <c r="L100" s="1041"/>
      <c r="M100" s="1096"/>
      <c r="N100" s="1063"/>
      <c r="O100" s="1063"/>
      <c r="P100" s="1668"/>
      <c r="Q100" s="981"/>
      <c r="R100" s="848"/>
      <c r="S100" s="848"/>
      <c r="T100" s="848"/>
      <c r="U100" s="848"/>
      <c r="V100" s="848"/>
      <c r="W100" s="848"/>
      <c r="X100" s="848"/>
      <c r="Y100" s="848"/>
      <c r="Z100" s="848"/>
      <c r="AA100" s="848"/>
      <c r="AB100" s="848"/>
      <c r="AC100" s="848"/>
    </row>
    <row r="101" spans="1:29">
      <c r="A101" s="1009" t="s">
        <v>1549</v>
      </c>
      <c r="B101" s="1010" t="s">
        <v>1550</v>
      </c>
      <c r="C101" s="935"/>
      <c r="D101" s="935"/>
      <c r="E101" s="935"/>
      <c r="F101" s="935"/>
      <c r="G101" s="935"/>
      <c r="H101" s="935"/>
      <c r="I101" s="935"/>
      <c r="J101" s="935"/>
      <c r="K101" s="1057"/>
      <c r="L101" s="1058"/>
      <c r="M101" s="1059"/>
      <c r="N101" s="1060"/>
      <c r="O101" s="1060"/>
      <c r="P101" s="1668"/>
      <c r="Q101" s="981"/>
      <c r="R101" s="848"/>
      <c r="S101" s="848"/>
      <c r="T101" s="848"/>
      <c r="U101" s="848"/>
      <c r="V101" s="848"/>
      <c r="W101" s="848"/>
      <c r="X101" s="848"/>
      <c r="Y101" s="848"/>
      <c r="Z101" s="848"/>
      <c r="AA101" s="848"/>
      <c r="AB101" s="848"/>
      <c r="AC101" s="848"/>
    </row>
    <row r="102" ht="15.75" spans="1:29">
      <c r="A102" s="1011"/>
      <c r="B102" s="1016"/>
      <c r="C102" s="1017">
        <v>100</v>
      </c>
      <c r="D102" s="1017">
        <f t="shared" ref="D102:M102" si="22">C102-$K33</f>
        <v>100</v>
      </c>
      <c r="E102" s="1017">
        <f t="shared" si="22"/>
        <v>100</v>
      </c>
      <c r="F102" s="1017">
        <f t="shared" si="22"/>
        <v>100</v>
      </c>
      <c r="G102" s="1017">
        <f t="shared" si="22"/>
        <v>100</v>
      </c>
      <c r="H102" s="1017">
        <f t="shared" si="22"/>
        <v>100</v>
      </c>
      <c r="I102" s="1017">
        <f t="shared" si="22"/>
        <v>100</v>
      </c>
      <c r="J102" s="1017">
        <f t="shared" si="22"/>
        <v>100</v>
      </c>
      <c r="K102" s="1017">
        <f t="shared" si="22"/>
        <v>100</v>
      </c>
      <c r="L102" s="1017">
        <f t="shared" si="22"/>
        <v>100</v>
      </c>
      <c r="M102" s="1067">
        <f t="shared" si="22"/>
        <v>100</v>
      </c>
      <c r="N102" s="1063"/>
      <c r="O102" s="1063"/>
      <c r="P102" s="1668"/>
      <c r="Q102" s="981"/>
      <c r="R102" s="848"/>
      <c r="S102" s="848"/>
      <c r="T102" s="848"/>
      <c r="U102" s="848"/>
      <c r="V102" s="848"/>
      <c r="W102" s="848"/>
      <c r="X102" s="848"/>
      <c r="Y102" s="848"/>
      <c r="Z102" s="848"/>
      <c r="AA102" s="848"/>
      <c r="AB102" s="848"/>
      <c r="AC102" s="848"/>
    </row>
    <row r="103" ht="15.75" spans="1:29">
      <c r="A103" s="1011"/>
      <c r="B103" s="1014" t="s">
        <v>1552</v>
      </c>
      <c r="C103" s="1033" t="str">
        <f>C104&amp;"(含)"&amp;"-"&amp;D104</f>
        <v>(含)-</v>
      </c>
      <c r="D103" s="1033" t="str">
        <f t="shared" ref="D103:L103" si="23">D104&amp;"(含)"&amp;"-"&amp;E104</f>
        <v>(含)-</v>
      </c>
      <c r="E103" s="1033" t="str">
        <f t="shared" si="23"/>
        <v>(含)-</v>
      </c>
      <c r="F103" s="1033" t="str">
        <f t="shared" si="23"/>
        <v>(含)-</v>
      </c>
      <c r="G103" s="1033" t="str">
        <f t="shared" si="23"/>
        <v>(含)-</v>
      </c>
      <c r="H103" s="1033" t="str">
        <f t="shared" si="23"/>
        <v>(含)-</v>
      </c>
      <c r="I103" s="1033" t="str">
        <f t="shared" si="23"/>
        <v>(含)-</v>
      </c>
      <c r="J103" s="1033" t="str">
        <f t="shared" si="23"/>
        <v>(含)-</v>
      </c>
      <c r="K103" s="1033" t="str">
        <f t="shared" si="23"/>
        <v>(含)-</v>
      </c>
      <c r="L103" s="1033" t="str">
        <f t="shared" si="23"/>
        <v>(含)-</v>
      </c>
      <c r="M103" s="1085" t="str">
        <f>M104&amp;"(含)"&amp;"-"&amp;P104</f>
        <v>(含)-</v>
      </c>
      <c r="N103" s="1054"/>
      <c r="O103" s="1054"/>
      <c r="P103" s="1668"/>
      <c r="Q103" s="981"/>
      <c r="R103" s="848"/>
      <c r="S103" s="848"/>
      <c r="T103" s="848"/>
      <c r="U103" s="848"/>
      <c r="V103" s="848"/>
      <c r="W103" s="848"/>
      <c r="X103" s="848"/>
      <c r="Y103" s="848"/>
      <c r="Z103" s="848"/>
      <c r="AA103" s="848"/>
      <c r="AB103" s="848"/>
      <c r="AC103" s="848"/>
    </row>
    <row r="104" s="723" customFormat="1" ht="15" spans="1:29">
      <c r="A104" s="1042"/>
      <c r="B104" s="1043"/>
      <c r="C104" s="998"/>
      <c r="D104" s="998"/>
      <c r="E104" s="998"/>
      <c r="F104" s="998"/>
      <c r="G104" s="998"/>
      <c r="H104" s="998"/>
      <c r="I104" s="998"/>
      <c r="J104" s="1097"/>
      <c r="K104" s="1097"/>
      <c r="L104" s="1098"/>
      <c r="M104" s="1099"/>
      <c r="N104" s="1073"/>
      <c r="O104" s="1073"/>
      <c r="P104" s="1669"/>
      <c r="Q104" s="1105"/>
      <c r="R104" s="1106"/>
      <c r="S104" s="1106"/>
      <c r="T104" s="1106"/>
      <c r="U104" s="1106"/>
      <c r="V104" s="1106"/>
      <c r="W104" s="1106"/>
      <c r="X104" s="1106"/>
      <c r="Y104" s="1106"/>
      <c r="Z104" s="1106"/>
      <c r="AA104" s="1106"/>
      <c r="AB104" s="1106"/>
      <c r="AC104" s="1106"/>
    </row>
    <row r="105" s="723" customFormat="1" ht="15.75" spans="1:29">
      <c r="A105" s="1021"/>
      <c r="B105" s="1016"/>
      <c r="C105" s="1024"/>
      <c r="D105" s="1013"/>
      <c r="E105" s="1013"/>
      <c r="F105" s="1013"/>
      <c r="G105" s="1013"/>
      <c r="H105" s="1013"/>
      <c r="I105" s="1013"/>
      <c r="J105" s="1013"/>
      <c r="K105" s="1013"/>
      <c r="L105" s="1013"/>
      <c r="M105" s="1062"/>
      <c r="N105" s="1063"/>
      <c r="O105" s="1063"/>
      <c r="P105" s="1669"/>
      <c r="Q105" s="1105"/>
      <c r="R105" s="1106"/>
      <c r="S105" s="1106"/>
      <c r="T105" s="1106"/>
      <c r="U105" s="1106"/>
      <c r="V105" s="1106"/>
      <c r="W105" s="1106"/>
      <c r="X105" s="1106"/>
      <c r="Y105" s="1106"/>
      <c r="Z105" s="1106"/>
      <c r="AA105" s="1106"/>
      <c r="AB105" s="1106"/>
      <c r="AC105" s="1106"/>
    </row>
    <row r="106" ht="15.75" spans="1:29">
      <c r="A106" s="1045"/>
      <c r="B106" s="1014" t="s">
        <v>1553</v>
      </c>
      <c r="C106" s="1022"/>
      <c r="D106" s="1022"/>
      <c r="E106" s="1039"/>
      <c r="F106" s="1039"/>
      <c r="G106" s="1039"/>
      <c r="H106" s="1039"/>
      <c r="I106" s="1039"/>
      <c r="J106" s="1039"/>
      <c r="K106" s="1090"/>
      <c r="L106" s="1091"/>
      <c r="M106" s="1092"/>
      <c r="N106" s="1060"/>
      <c r="O106" s="1060"/>
      <c r="P106" s="1668"/>
      <c r="Q106" s="981"/>
      <c r="R106" s="848"/>
      <c r="S106" s="848"/>
      <c r="T106" s="848"/>
      <c r="U106" s="848"/>
      <c r="V106" s="848"/>
      <c r="W106" s="848"/>
      <c r="X106" s="848"/>
      <c r="Y106" s="848"/>
      <c r="Z106" s="848"/>
      <c r="AA106" s="848"/>
      <c r="AB106" s="848"/>
      <c r="AC106" s="848"/>
    </row>
    <row r="107" ht="15.75" spans="1:29">
      <c r="A107" s="1011"/>
      <c r="B107" s="1016"/>
      <c r="C107" s="1017">
        <v>100</v>
      </c>
      <c r="D107" s="1017">
        <f t="shared" ref="D107:M107" si="24">C107-$K35</f>
        <v>100</v>
      </c>
      <c r="E107" s="1017">
        <f t="shared" si="24"/>
        <v>100</v>
      </c>
      <c r="F107" s="1017">
        <f t="shared" si="24"/>
        <v>100</v>
      </c>
      <c r="G107" s="1017">
        <f t="shared" si="24"/>
        <v>100</v>
      </c>
      <c r="H107" s="1017">
        <f t="shared" si="24"/>
        <v>100</v>
      </c>
      <c r="I107" s="1017">
        <f t="shared" si="24"/>
        <v>100</v>
      </c>
      <c r="J107" s="1017">
        <f t="shared" si="24"/>
        <v>100</v>
      </c>
      <c r="K107" s="1017">
        <f t="shared" si="24"/>
        <v>100</v>
      </c>
      <c r="L107" s="1017">
        <f t="shared" si="24"/>
        <v>100</v>
      </c>
      <c r="M107" s="1067">
        <f t="shared" si="24"/>
        <v>100</v>
      </c>
      <c r="N107" s="1063"/>
      <c r="O107" s="1063"/>
      <c r="P107" s="1668"/>
      <c r="Q107" s="981"/>
      <c r="R107" s="848"/>
      <c r="S107" s="848"/>
      <c r="T107" s="848"/>
      <c r="U107" s="848"/>
      <c r="V107" s="848"/>
      <c r="W107" s="848"/>
      <c r="X107" s="848"/>
      <c r="Y107" s="848"/>
      <c r="Z107" s="848"/>
      <c r="AA107" s="848"/>
      <c r="AB107" s="848"/>
      <c r="AC107" s="848"/>
    </row>
    <row r="108" ht="15.75" spans="1:29">
      <c r="A108" s="1045"/>
      <c r="B108" s="1014" t="s">
        <v>1555</v>
      </c>
      <c r="C108" s="1022"/>
      <c r="D108" s="1022"/>
      <c r="E108" s="1022"/>
      <c r="F108" s="1039"/>
      <c r="G108" s="1039"/>
      <c r="H108" s="1039"/>
      <c r="I108" s="1039"/>
      <c r="J108" s="1039"/>
      <c r="K108" s="1090"/>
      <c r="L108" s="1091"/>
      <c r="M108" s="1092"/>
      <c r="N108" s="1060"/>
      <c r="O108" s="1060"/>
      <c r="P108" s="1668"/>
      <c r="Q108" s="981"/>
      <c r="R108" s="848"/>
      <c r="S108" s="848"/>
      <c r="T108" s="848"/>
      <c r="U108" s="848"/>
      <c r="V108" s="848"/>
      <c r="W108" s="848"/>
      <c r="X108" s="848"/>
      <c r="Y108" s="848"/>
      <c r="Z108" s="848"/>
      <c r="AA108" s="848"/>
      <c r="AB108" s="848"/>
      <c r="AC108" s="848"/>
    </row>
    <row r="109" ht="15.75" spans="1:29">
      <c r="A109" s="1011"/>
      <c r="B109" s="1016"/>
      <c r="C109" s="1017">
        <v>100</v>
      </c>
      <c r="D109" s="1017">
        <f t="shared" ref="D109:M109" si="25">C109-$K36</f>
        <v>100</v>
      </c>
      <c r="E109" s="1017">
        <f t="shared" si="25"/>
        <v>100</v>
      </c>
      <c r="F109" s="1017">
        <f t="shared" si="25"/>
        <v>100</v>
      </c>
      <c r="G109" s="1017">
        <f t="shared" si="25"/>
        <v>100</v>
      </c>
      <c r="H109" s="1017">
        <f t="shared" si="25"/>
        <v>100</v>
      </c>
      <c r="I109" s="1017">
        <f t="shared" si="25"/>
        <v>100</v>
      </c>
      <c r="J109" s="1017">
        <f t="shared" si="25"/>
        <v>100</v>
      </c>
      <c r="K109" s="1017">
        <f t="shared" si="25"/>
        <v>100</v>
      </c>
      <c r="L109" s="1017">
        <f t="shared" si="25"/>
        <v>100</v>
      </c>
      <c r="M109" s="1067">
        <f t="shared" si="25"/>
        <v>100</v>
      </c>
      <c r="N109" s="1063"/>
      <c r="O109" s="1063"/>
      <c r="P109" s="1668"/>
      <c r="Q109" s="981"/>
      <c r="R109" s="848"/>
      <c r="S109" s="848"/>
      <c r="T109" s="848"/>
      <c r="U109" s="848"/>
      <c r="V109" s="848"/>
      <c r="W109" s="848"/>
      <c r="X109" s="848"/>
      <c r="Y109" s="848"/>
      <c r="Z109" s="848"/>
      <c r="AA109" s="848"/>
      <c r="AB109" s="848"/>
      <c r="AC109" s="848"/>
    </row>
    <row r="110" ht="15.75" spans="1:29">
      <c r="A110" s="1045"/>
      <c r="B110" s="1014" t="s">
        <v>634</v>
      </c>
      <c r="C110" s="1033" t="str">
        <f>C111&amp;"(含)"&amp;"-"&amp;D111</f>
        <v>0.5(含)-0.6</v>
      </c>
      <c r="D110" s="1033" t="str">
        <f>D111&amp;"(含)"&amp;"-"&amp;E111</f>
        <v>0.6(含)-0.7</v>
      </c>
      <c r="E110" s="1033" t="str">
        <f>E111&amp;"(含)"&amp;"-"&amp;F111</f>
        <v>0.7(含)-0.8</v>
      </c>
      <c r="F110" s="1033" t="str">
        <f>F111&amp;"(含)"&amp;"-"&amp;G111</f>
        <v>0.8(含)-0.9</v>
      </c>
      <c r="G110" s="1033" t="str">
        <f>G111&amp;"(含)"&amp;"-"&amp;ROUND(H111,0)&amp;"(含)"</f>
        <v>0.9(含)-1(含)</v>
      </c>
      <c r="H110" s="1033"/>
      <c r="I110" s="1039"/>
      <c r="J110" s="1039"/>
      <c r="K110" s="1090"/>
      <c r="L110" s="1091"/>
      <c r="M110" s="1092"/>
      <c r="N110" s="1060"/>
      <c r="O110" s="1060"/>
      <c r="P110" s="1668"/>
      <c r="Q110" s="981"/>
      <c r="R110" s="848"/>
      <c r="S110" s="848"/>
      <c r="T110" s="848"/>
      <c r="U110" s="848"/>
      <c r="V110" s="848"/>
      <c r="W110" s="848"/>
      <c r="X110" s="848"/>
      <c r="Y110" s="848"/>
      <c r="Z110" s="848"/>
      <c r="AA110" s="848"/>
      <c r="AB110" s="848"/>
      <c r="AC110" s="848"/>
    </row>
    <row r="111" ht="15" spans="1:29">
      <c r="A111" s="1045"/>
      <c r="B111" s="1018"/>
      <c r="C111" s="997">
        <v>0.5</v>
      </c>
      <c r="D111" s="997">
        <v>0.6</v>
      </c>
      <c r="E111" s="997">
        <v>0.7</v>
      </c>
      <c r="F111" s="997">
        <v>0.8</v>
      </c>
      <c r="G111" s="997">
        <v>0.9</v>
      </c>
      <c r="H111" s="997">
        <v>1.0001</v>
      </c>
      <c r="I111" s="1676"/>
      <c r="J111" s="1676"/>
      <c r="K111" s="1677"/>
      <c r="L111" s="1678"/>
      <c r="M111" s="1679"/>
      <c r="N111" s="1060"/>
      <c r="O111" s="1060"/>
      <c r="P111" s="1668"/>
      <c r="Q111" s="981"/>
      <c r="R111" s="848"/>
      <c r="S111" s="848"/>
      <c r="T111" s="848"/>
      <c r="U111" s="848"/>
      <c r="V111" s="848"/>
      <c r="W111" s="848"/>
      <c r="X111" s="848"/>
      <c r="Y111" s="848"/>
      <c r="Z111" s="848"/>
      <c r="AA111" s="848"/>
      <c r="AB111" s="848"/>
      <c r="AC111" s="848"/>
    </row>
    <row r="112" ht="15.75" spans="1:29">
      <c r="A112" s="1011"/>
      <c r="B112" s="1016"/>
      <c r="C112" s="1035">
        <v>100</v>
      </c>
      <c r="D112" s="1017">
        <f>C112+$K37</f>
        <v>100</v>
      </c>
      <c r="E112" s="1017">
        <f t="shared" ref="E112:M112" si="26">D112+$K37</f>
        <v>100</v>
      </c>
      <c r="F112" s="1017">
        <f t="shared" si="26"/>
        <v>100</v>
      </c>
      <c r="G112" s="1017">
        <f t="shared" si="26"/>
        <v>100</v>
      </c>
      <c r="H112" s="1017">
        <f t="shared" si="26"/>
        <v>100</v>
      </c>
      <c r="I112" s="1017">
        <f t="shared" si="26"/>
        <v>100</v>
      </c>
      <c r="J112" s="1017">
        <f t="shared" si="26"/>
        <v>100</v>
      </c>
      <c r="K112" s="1017">
        <f t="shared" si="26"/>
        <v>100</v>
      </c>
      <c r="L112" s="1017">
        <f t="shared" si="26"/>
        <v>100</v>
      </c>
      <c r="M112" s="1017">
        <f t="shared" si="26"/>
        <v>100</v>
      </c>
      <c r="N112" s="1063"/>
      <c r="O112" s="1063"/>
      <c r="P112" s="1668"/>
      <c r="Q112" s="981"/>
      <c r="R112" s="848"/>
      <c r="S112" s="848"/>
      <c r="T112" s="848"/>
      <c r="U112" s="848"/>
      <c r="V112" s="848"/>
      <c r="W112" s="848"/>
      <c r="X112" s="848"/>
      <c r="Y112" s="848"/>
      <c r="Z112" s="848"/>
      <c r="AA112" s="848"/>
      <c r="AB112" s="848"/>
      <c r="AC112" s="848"/>
    </row>
    <row r="113" s="723" customFormat="1" ht="15.75" spans="1:29">
      <c r="A113" s="1042"/>
      <c r="B113" s="1014" t="s">
        <v>1619</v>
      </c>
      <c r="C113" s="1022"/>
      <c r="D113" s="1022"/>
      <c r="E113" s="1022"/>
      <c r="F113" s="1022"/>
      <c r="G113" s="1022"/>
      <c r="H113" s="1039"/>
      <c r="I113" s="1039"/>
      <c r="J113" s="1039"/>
      <c r="K113" s="1090"/>
      <c r="L113" s="1091"/>
      <c r="M113" s="1092"/>
      <c r="N113" s="1073"/>
      <c r="O113" s="1073"/>
      <c r="P113" s="1669"/>
      <c r="Q113" s="1105"/>
      <c r="R113" s="1106"/>
      <c r="S113" s="1106"/>
      <c r="T113" s="1106"/>
      <c r="U113" s="1106"/>
      <c r="V113" s="1106"/>
      <c r="W113" s="1106"/>
      <c r="X113" s="1106"/>
      <c r="Y113" s="1106"/>
      <c r="Z113" s="1106"/>
      <c r="AA113" s="1106"/>
      <c r="AB113" s="1106"/>
      <c r="AC113" s="1106"/>
    </row>
    <row r="114" s="723" customFormat="1" ht="15.75" spans="1:29">
      <c r="A114" s="1021"/>
      <c r="B114" s="1016"/>
      <c r="C114" s="1017">
        <v>100</v>
      </c>
      <c r="D114" s="1017">
        <f>C114-$K38</f>
        <v>100</v>
      </c>
      <c r="E114" s="1017">
        <f t="shared" ref="E114:M114" si="27">D114-$K38</f>
        <v>100</v>
      </c>
      <c r="F114" s="1017">
        <f t="shared" si="27"/>
        <v>100</v>
      </c>
      <c r="G114" s="1017">
        <f t="shared" si="27"/>
        <v>100</v>
      </c>
      <c r="H114" s="1017">
        <f t="shared" si="27"/>
        <v>100</v>
      </c>
      <c r="I114" s="1017">
        <f t="shared" si="27"/>
        <v>100</v>
      </c>
      <c r="J114" s="1017">
        <f t="shared" si="27"/>
        <v>100</v>
      </c>
      <c r="K114" s="1017">
        <f t="shared" si="27"/>
        <v>100</v>
      </c>
      <c r="L114" s="1017">
        <f t="shared" si="27"/>
        <v>100</v>
      </c>
      <c r="M114" s="1017">
        <f t="shared" si="27"/>
        <v>100</v>
      </c>
      <c r="N114" s="1073"/>
      <c r="O114" s="1073"/>
      <c r="P114" s="1669"/>
      <c r="Q114" s="1105"/>
      <c r="R114" s="1106"/>
      <c r="S114" s="1106"/>
      <c r="T114" s="1106"/>
      <c r="U114" s="1106"/>
      <c r="V114" s="1106"/>
      <c r="W114" s="1106"/>
      <c r="X114" s="1106"/>
      <c r="Y114" s="1106"/>
      <c r="Z114" s="1106"/>
      <c r="AA114" s="1106"/>
      <c r="AB114" s="1106"/>
      <c r="AC114" s="1106"/>
    </row>
    <row r="115" ht="15.75" spans="1:29">
      <c r="A115" s="1045"/>
      <c r="B115" s="1014" t="s">
        <v>1556</v>
      </c>
      <c r="C115" s="1022"/>
      <c r="D115" s="1022"/>
      <c r="E115" s="1039"/>
      <c r="F115" s="1039"/>
      <c r="G115" s="1039"/>
      <c r="H115" s="1039"/>
      <c r="I115" s="1039"/>
      <c r="J115" s="1039"/>
      <c r="K115" s="1090"/>
      <c r="L115" s="1091"/>
      <c r="M115" s="1092"/>
      <c r="N115" s="1060"/>
      <c r="O115" s="1060"/>
      <c r="P115" s="1668"/>
      <c r="Q115" s="981"/>
      <c r="R115" s="848"/>
      <c r="S115" s="848"/>
      <c r="T115" s="848"/>
      <c r="U115" s="848"/>
      <c r="V115" s="848"/>
      <c r="W115" s="848"/>
      <c r="X115" s="848"/>
      <c r="Y115" s="848"/>
      <c r="Z115" s="848"/>
      <c r="AA115" s="848"/>
      <c r="AB115" s="848"/>
      <c r="AC115" s="848"/>
    </row>
    <row r="116" ht="15.75" spans="1:29">
      <c r="A116" s="1011"/>
      <c r="B116" s="1016"/>
      <c r="C116" s="1017">
        <v>100</v>
      </c>
      <c r="D116" s="1017">
        <f t="shared" ref="D116:M116" si="28">C116-$K39</f>
        <v>100</v>
      </c>
      <c r="E116" s="1017">
        <f t="shared" si="28"/>
        <v>100</v>
      </c>
      <c r="F116" s="1017">
        <f t="shared" si="28"/>
        <v>100</v>
      </c>
      <c r="G116" s="1017">
        <f t="shared" si="28"/>
        <v>100</v>
      </c>
      <c r="H116" s="1017">
        <f t="shared" si="28"/>
        <v>100</v>
      </c>
      <c r="I116" s="1017">
        <f t="shared" si="28"/>
        <v>100</v>
      </c>
      <c r="J116" s="1017">
        <f t="shared" si="28"/>
        <v>100</v>
      </c>
      <c r="K116" s="1017">
        <f t="shared" si="28"/>
        <v>100</v>
      </c>
      <c r="L116" s="1017">
        <f t="shared" si="28"/>
        <v>100</v>
      </c>
      <c r="M116" s="1067">
        <f t="shared" si="28"/>
        <v>100</v>
      </c>
      <c r="N116" s="1063"/>
      <c r="O116" s="1063"/>
      <c r="P116" s="1668"/>
      <c r="Q116" s="981"/>
      <c r="R116" s="848"/>
      <c r="S116" s="848"/>
      <c r="T116" s="848"/>
      <c r="U116" s="848"/>
      <c r="V116" s="848"/>
      <c r="W116" s="848"/>
      <c r="X116" s="848"/>
      <c r="Y116" s="848"/>
      <c r="Z116" s="848"/>
      <c r="AA116" s="848"/>
      <c r="AB116" s="848"/>
      <c r="AC116" s="848"/>
    </row>
    <row r="117" ht="15.75" spans="1:29">
      <c r="A117" s="1045"/>
      <c r="B117" s="1014" t="s">
        <v>1557</v>
      </c>
      <c r="C117" s="1022"/>
      <c r="D117" s="1022"/>
      <c r="E117" s="1022"/>
      <c r="F117" s="1022"/>
      <c r="G117" s="1022"/>
      <c r="H117" s="1039"/>
      <c r="I117" s="1039"/>
      <c r="J117" s="1039"/>
      <c r="K117" s="1090"/>
      <c r="L117" s="1091"/>
      <c r="M117" s="1092"/>
      <c r="N117" s="1060"/>
      <c r="O117" s="1060"/>
      <c r="P117" s="1668"/>
      <c r="Q117" s="981"/>
      <c r="R117" s="848"/>
      <c r="S117" s="848"/>
      <c r="T117" s="848"/>
      <c r="U117" s="848"/>
      <c r="V117" s="848"/>
      <c r="W117" s="848"/>
      <c r="X117" s="848"/>
      <c r="Y117" s="848"/>
      <c r="Z117" s="848"/>
      <c r="AA117" s="848"/>
      <c r="AB117" s="848"/>
      <c r="AC117" s="848"/>
    </row>
    <row r="118" ht="15.75" spans="1:29">
      <c r="A118" s="1011"/>
      <c r="B118" s="1016"/>
      <c r="C118" s="1017">
        <v>100</v>
      </c>
      <c r="D118" s="1017">
        <f>C118-$K40</f>
        <v>100</v>
      </c>
      <c r="E118" s="1017">
        <f>D118-$K40</f>
        <v>100</v>
      </c>
      <c r="F118" s="1017">
        <f>E118-$K40</f>
        <v>100</v>
      </c>
      <c r="G118" s="1017">
        <f>F118-$K40</f>
        <v>100</v>
      </c>
      <c r="H118" s="1017"/>
      <c r="I118" s="1017"/>
      <c r="J118" s="1017"/>
      <c r="K118" s="1017"/>
      <c r="L118" s="1017"/>
      <c r="M118" s="1067"/>
      <c r="N118" s="1063"/>
      <c r="O118" s="1063"/>
      <c r="P118" s="1668"/>
      <c r="Q118" s="981"/>
      <c r="R118" s="848"/>
      <c r="S118" s="848"/>
      <c r="T118" s="848"/>
      <c r="U118" s="848"/>
      <c r="V118" s="848"/>
      <c r="W118" s="848"/>
      <c r="X118" s="848"/>
      <c r="Y118" s="848"/>
      <c r="Z118" s="848"/>
      <c r="AA118" s="848"/>
      <c r="AB118" s="848"/>
      <c r="AC118" s="848"/>
    </row>
    <row r="119" ht="15.75" spans="1:29">
      <c r="A119" s="1045"/>
      <c r="B119" s="1612" t="s">
        <v>1621</v>
      </c>
      <c r="C119" s="1039"/>
      <c r="D119" s="1039"/>
      <c r="E119" s="1039"/>
      <c r="F119" s="1039"/>
      <c r="G119" s="1039"/>
      <c r="H119" s="1039"/>
      <c r="I119" s="1039"/>
      <c r="J119" s="1039"/>
      <c r="K119" s="1039"/>
      <c r="L119" s="1760"/>
      <c r="M119" s="1761"/>
      <c r="N119" s="1063"/>
      <c r="O119" s="1063"/>
      <c r="P119" s="1680"/>
      <c r="Q119" s="1623"/>
      <c r="R119" s="848"/>
      <c r="S119" s="848"/>
      <c r="T119" s="848"/>
      <c r="U119" s="848"/>
      <c r="V119" s="848"/>
      <c r="W119" s="848"/>
      <c r="X119" s="848"/>
      <c r="Y119" s="848"/>
      <c r="Z119" s="848"/>
      <c r="AA119" s="848"/>
      <c r="AB119" s="848"/>
      <c r="AC119" s="848"/>
    </row>
    <row r="120" ht="15.75" spans="1:29">
      <c r="A120" s="1011"/>
      <c r="B120" s="1016"/>
      <c r="C120" s="1035">
        <v>100</v>
      </c>
      <c r="D120" s="1017">
        <f>C120-$K41</f>
        <v>100</v>
      </c>
      <c r="E120" s="1017">
        <f t="shared" ref="E120:M120" si="29">D120-$K41</f>
        <v>100</v>
      </c>
      <c r="F120" s="1017">
        <f t="shared" si="29"/>
        <v>100</v>
      </c>
      <c r="G120" s="1017">
        <f t="shared" si="29"/>
        <v>100</v>
      </c>
      <c r="H120" s="1017">
        <f t="shared" si="29"/>
        <v>100</v>
      </c>
      <c r="I120" s="1017">
        <f t="shared" si="29"/>
        <v>100</v>
      </c>
      <c r="J120" s="1017">
        <f t="shared" si="29"/>
        <v>100</v>
      </c>
      <c r="K120" s="1017">
        <f t="shared" si="29"/>
        <v>100</v>
      </c>
      <c r="L120" s="1017">
        <f t="shared" si="29"/>
        <v>100</v>
      </c>
      <c r="M120" s="1017">
        <f t="shared" si="29"/>
        <v>100</v>
      </c>
      <c r="N120" s="1063"/>
      <c r="O120" s="1063"/>
      <c r="P120" s="1668"/>
      <c r="Q120" s="981"/>
      <c r="R120" s="848"/>
      <c r="S120" s="848"/>
      <c r="T120" s="848"/>
      <c r="U120" s="848"/>
      <c r="V120" s="848"/>
      <c r="W120" s="848"/>
      <c r="X120" s="848"/>
      <c r="Y120" s="848"/>
      <c r="Z120" s="848"/>
      <c r="AA120" s="848"/>
      <c r="AB120" s="848"/>
      <c r="AC120" s="848"/>
    </row>
    <row r="121" s="723" customFormat="1" ht="15.75" spans="1:29">
      <c r="A121" s="1042"/>
      <c r="B121" s="1014" t="s">
        <v>1612</v>
      </c>
      <c r="C121" s="1022"/>
      <c r="D121" s="1022"/>
      <c r="E121" s="1022"/>
      <c r="F121" s="1039"/>
      <c r="G121" s="1023"/>
      <c r="H121" s="1023"/>
      <c r="I121" s="1023"/>
      <c r="J121" s="1023"/>
      <c r="K121" s="1023"/>
      <c r="L121" s="1071"/>
      <c r="M121" s="1072"/>
      <c r="N121" s="1073"/>
      <c r="O121" s="1073"/>
      <c r="P121" s="1669"/>
      <c r="Q121" s="1105"/>
      <c r="R121" s="1106"/>
      <c r="S121" s="1106"/>
      <c r="T121" s="1106"/>
      <c r="U121" s="1106"/>
      <c r="V121" s="1106"/>
      <c r="W121" s="1106"/>
      <c r="X121" s="1106"/>
      <c r="Y121" s="1106"/>
      <c r="Z121" s="1106"/>
      <c r="AA121" s="1106"/>
      <c r="AB121" s="1106"/>
      <c r="AC121" s="1106"/>
    </row>
    <row r="122" s="723" customFormat="1" ht="15.75" spans="1:29">
      <c r="A122" s="1021"/>
      <c r="B122" s="1012"/>
      <c r="C122" s="1024"/>
      <c r="D122" s="1024"/>
      <c r="E122" s="1024"/>
      <c r="F122" s="1024"/>
      <c r="G122" s="1024"/>
      <c r="H122" s="1024"/>
      <c r="I122" s="1024"/>
      <c r="J122" s="1024"/>
      <c r="K122" s="1024"/>
      <c r="L122" s="1024"/>
      <c r="M122" s="1024"/>
      <c r="N122" s="1073"/>
      <c r="O122" s="1073"/>
      <c r="P122" s="1669"/>
      <c r="Q122" s="1105"/>
      <c r="R122" s="1106"/>
      <c r="S122" s="1106"/>
      <c r="T122" s="1106"/>
      <c r="U122" s="1106"/>
      <c r="V122" s="1106"/>
      <c r="W122" s="1106"/>
      <c r="X122" s="1106"/>
      <c r="Y122" s="1106"/>
      <c r="Z122" s="1106"/>
      <c r="AA122" s="1106"/>
      <c r="AB122" s="1106"/>
      <c r="AC122" s="1106"/>
    </row>
    <row r="123" ht="15.75" spans="1:29">
      <c r="A123" s="1045"/>
      <c r="B123" s="1014" t="s">
        <v>1560</v>
      </c>
      <c r="C123" s="1022"/>
      <c r="D123" s="1022"/>
      <c r="E123" s="1022"/>
      <c r="F123" s="1039"/>
      <c r="G123" s="1039"/>
      <c r="H123" s="1039"/>
      <c r="I123" s="1039"/>
      <c r="J123" s="1039"/>
      <c r="K123" s="1090"/>
      <c r="L123" s="1091"/>
      <c r="M123" s="1092"/>
      <c r="N123" s="1060"/>
      <c r="O123" s="1060"/>
      <c r="P123" s="1668"/>
      <c r="Q123" s="981"/>
      <c r="R123" s="848"/>
      <c r="S123" s="848"/>
      <c r="T123" s="848"/>
      <c r="U123" s="848"/>
      <c r="V123" s="848"/>
      <c r="W123" s="848"/>
      <c r="X123" s="848"/>
      <c r="Y123" s="848"/>
      <c r="Z123" s="848"/>
      <c r="AA123" s="848"/>
      <c r="AB123" s="848"/>
      <c r="AC123" s="848"/>
    </row>
    <row r="124" ht="15.75" spans="1:29">
      <c r="A124" s="1011"/>
      <c r="B124" s="1016"/>
      <c r="C124" s="1017">
        <v>100</v>
      </c>
      <c r="D124" s="1017">
        <f t="shared" ref="D124:M124" si="30">C124-$K43</f>
        <v>100</v>
      </c>
      <c r="E124" s="1017">
        <f t="shared" si="30"/>
        <v>100</v>
      </c>
      <c r="F124" s="1017">
        <f t="shared" si="30"/>
        <v>100</v>
      </c>
      <c r="G124" s="1017">
        <f t="shared" si="30"/>
        <v>100</v>
      </c>
      <c r="H124" s="1017">
        <f t="shared" si="30"/>
        <v>100</v>
      </c>
      <c r="I124" s="1017">
        <f t="shared" si="30"/>
        <v>100</v>
      </c>
      <c r="J124" s="1017">
        <f t="shared" si="30"/>
        <v>100</v>
      </c>
      <c r="K124" s="1017">
        <f t="shared" si="30"/>
        <v>100</v>
      </c>
      <c r="L124" s="1017">
        <f t="shared" si="30"/>
        <v>100</v>
      </c>
      <c r="M124" s="1067">
        <f t="shared" si="30"/>
        <v>100</v>
      </c>
      <c r="N124" s="1063"/>
      <c r="O124" s="1063"/>
      <c r="P124" s="1668"/>
      <c r="Q124" s="981"/>
      <c r="R124" s="848"/>
      <c r="S124" s="848"/>
      <c r="T124" s="848"/>
      <c r="U124" s="848"/>
      <c r="V124" s="848"/>
      <c r="W124" s="848"/>
      <c r="X124" s="848"/>
      <c r="Y124" s="848"/>
      <c r="Z124" s="848"/>
      <c r="AA124" s="848"/>
      <c r="AB124" s="848"/>
      <c r="AC124" s="848"/>
    </row>
    <row r="125" ht="15.75" spans="1:29">
      <c r="A125" s="1045"/>
      <c r="B125" s="1014" t="s">
        <v>1561</v>
      </c>
      <c r="C125" s="1033" t="s">
        <v>1573</v>
      </c>
      <c r="D125" s="1033" t="s">
        <v>1574</v>
      </c>
      <c r="E125" s="1033" t="s">
        <v>1575</v>
      </c>
      <c r="F125" s="1033" t="s">
        <v>1576</v>
      </c>
      <c r="G125" s="1033" t="s">
        <v>1577</v>
      </c>
      <c r="H125" s="1015"/>
      <c r="I125" s="1015"/>
      <c r="J125" s="1015"/>
      <c r="K125" s="1064"/>
      <c r="L125" s="1065"/>
      <c r="M125" s="1066"/>
      <c r="N125" s="1060"/>
      <c r="O125" s="1060"/>
      <c r="P125" s="1669"/>
      <c r="Q125" s="981"/>
      <c r="R125" s="848"/>
      <c r="S125" s="848"/>
      <c r="T125" s="848"/>
      <c r="U125" s="848"/>
      <c r="V125" s="848"/>
      <c r="W125" s="848"/>
      <c r="X125" s="848"/>
      <c r="Y125" s="848"/>
      <c r="Z125" s="848"/>
      <c r="AA125" s="848"/>
      <c r="AB125" s="848"/>
      <c r="AC125" s="848"/>
    </row>
    <row r="126" ht="15.75" spans="1:29">
      <c r="A126" s="1011"/>
      <c r="B126" s="1016"/>
      <c r="C126" s="1017">
        <v>100</v>
      </c>
      <c r="D126" s="1017">
        <f>C126-$K44</f>
        <v>100</v>
      </c>
      <c r="E126" s="1017">
        <f>D126-$K44</f>
        <v>100</v>
      </c>
      <c r="F126" s="1017">
        <f>E126-$K44</f>
        <v>100</v>
      </c>
      <c r="G126" s="1017">
        <f>F126-$K44</f>
        <v>100</v>
      </c>
      <c r="H126" s="1017"/>
      <c r="I126" s="1017"/>
      <c r="J126" s="1017"/>
      <c r="K126" s="1017"/>
      <c r="L126" s="1017"/>
      <c r="M126" s="1067"/>
      <c r="N126" s="1063"/>
      <c r="O126" s="1063"/>
      <c r="P126" s="1668"/>
      <c r="Q126" s="981"/>
      <c r="R126" s="848"/>
      <c r="S126" s="848"/>
      <c r="T126" s="848"/>
      <c r="U126" s="848"/>
      <c r="V126" s="848"/>
      <c r="W126" s="848"/>
      <c r="X126" s="848"/>
      <c r="Y126" s="848"/>
      <c r="Z126" s="848"/>
      <c r="AA126" s="848"/>
      <c r="AB126" s="848"/>
      <c r="AC126" s="848"/>
    </row>
    <row r="127" s="723" customFormat="1" ht="15.75" spans="1:29">
      <c r="A127" s="1042"/>
      <c r="B127" s="1014">
        <f>B45</f>
        <v>111</v>
      </c>
      <c r="C127" s="1022"/>
      <c r="D127" s="1022"/>
      <c r="E127" s="1022"/>
      <c r="F127" s="1022"/>
      <c r="G127" s="1022"/>
      <c r="H127" s="1023"/>
      <c r="I127" s="1023"/>
      <c r="J127" s="1023"/>
      <c r="K127" s="1023"/>
      <c r="L127" s="1071"/>
      <c r="M127" s="1072"/>
      <c r="N127" s="1073"/>
      <c r="O127" s="1073"/>
      <c r="P127" s="1669"/>
      <c r="Q127" s="1105"/>
      <c r="R127" s="1106"/>
      <c r="S127" s="1106"/>
      <c r="T127" s="1106"/>
      <c r="U127" s="1106"/>
      <c r="V127" s="1106"/>
      <c r="W127" s="1106"/>
      <c r="X127" s="1106"/>
      <c r="Y127" s="1106"/>
      <c r="Z127" s="1106"/>
      <c r="AA127" s="1106"/>
      <c r="AB127" s="1106"/>
      <c r="AC127" s="1106"/>
    </row>
    <row r="128" s="723" customFormat="1" ht="15.75" spans="1:29">
      <c r="A128" s="1021"/>
      <c r="B128" s="1016"/>
      <c r="C128" s="1024"/>
      <c r="D128" s="1013"/>
      <c r="E128" s="1013"/>
      <c r="F128" s="1013"/>
      <c r="G128" s="1024"/>
      <c r="H128" s="1025"/>
      <c r="I128" s="1025"/>
      <c r="J128" s="1025"/>
      <c r="K128" s="1025"/>
      <c r="L128" s="1025"/>
      <c r="M128" s="1075"/>
      <c r="N128" s="1073"/>
      <c r="O128" s="1073"/>
      <c r="P128" s="1669"/>
      <c r="Q128" s="1105"/>
      <c r="R128" s="1106"/>
      <c r="S128" s="1106"/>
      <c r="T128" s="1106"/>
      <c r="U128" s="1106"/>
      <c r="V128" s="1106"/>
      <c r="W128" s="1106"/>
      <c r="X128" s="1106"/>
      <c r="Y128" s="1106"/>
      <c r="Z128" s="1106"/>
      <c r="AA128" s="1106"/>
      <c r="AB128" s="1106"/>
      <c r="AC128" s="1106"/>
    </row>
    <row r="129" ht="15.75" spans="1:29">
      <c r="A129" s="1045"/>
      <c r="B129" s="1014">
        <f>B46</f>
        <v>111</v>
      </c>
      <c r="C129" s="1022"/>
      <c r="D129" s="1022"/>
      <c r="E129" s="1022"/>
      <c r="F129" s="1022"/>
      <c r="G129" s="1039"/>
      <c r="H129" s="1039"/>
      <c r="I129" s="1039"/>
      <c r="J129" s="1039"/>
      <c r="K129" s="1090"/>
      <c r="L129" s="1091"/>
      <c r="M129" s="1092"/>
      <c r="N129" s="1060"/>
      <c r="O129" s="1060"/>
      <c r="P129" s="1668"/>
      <c r="Q129" s="981"/>
      <c r="R129" s="848"/>
      <c r="S129" s="848"/>
      <c r="T129" s="848"/>
      <c r="U129" s="848"/>
      <c r="V129" s="848"/>
      <c r="W129" s="848"/>
      <c r="X129" s="848"/>
      <c r="Y129" s="848"/>
      <c r="Z129" s="848"/>
      <c r="AA129" s="848"/>
      <c r="AB129" s="848"/>
      <c r="AC129" s="848"/>
    </row>
    <row r="130" ht="15.75" spans="1:29">
      <c r="A130" s="1011"/>
      <c r="B130" s="1016"/>
      <c r="C130" s="1024"/>
      <c r="D130" s="1024"/>
      <c r="E130" s="1024"/>
      <c r="F130" s="1024"/>
      <c r="G130" s="1013"/>
      <c r="H130" s="1013"/>
      <c r="I130" s="1013"/>
      <c r="J130" s="1013"/>
      <c r="K130" s="1013"/>
      <c r="L130" s="1013"/>
      <c r="M130" s="1062"/>
      <c r="N130" s="1063"/>
      <c r="O130" s="1063"/>
      <c r="P130" s="1668"/>
      <c r="Q130" s="981"/>
      <c r="R130" s="848"/>
      <c r="S130" s="848"/>
      <c r="T130" s="848"/>
      <c r="U130" s="848"/>
      <c r="V130" s="848"/>
      <c r="W130" s="848"/>
      <c r="X130" s="848"/>
      <c r="Y130" s="848"/>
      <c r="Z130" s="848"/>
      <c r="AA130" s="848"/>
      <c r="AB130" s="848"/>
      <c r="AC130" s="848"/>
    </row>
    <row r="131" ht="15.75" spans="1:29">
      <c r="A131" s="1045"/>
      <c r="B131" s="1018">
        <f>B47</f>
        <v>111</v>
      </c>
      <c r="C131" s="1006"/>
      <c r="D131" s="1006"/>
      <c r="E131" s="1006"/>
      <c r="F131" s="1006"/>
      <c r="G131" s="1040"/>
      <c r="H131" s="1040"/>
      <c r="I131" s="1040"/>
      <c r="J131" s="1040"/>
      <c r="K131" s="1006"/>
      <c r="L131" s="1052"/>
      <c r="M131" s="1095"/>
      <c r="N131" s="1060"/>
      <c r="O131" s="1060"/>
      <c r="P131" s="1668"/>
      <c r="Q131" s="981"/>
      <c r="R131" s="848"/>
      <c r="S131" s="848"/>
      <c r="T131" s="848"/>
      <c r="U131" s="848"/>
      <c r="V131" s="848"/>
      <c r="W131" s="848"/>
      <c r="X131" s="848"/>
      <c r="Y131" s="848"/>
      <c r="Z131" s="848"/>
      <c r="AA131" s="848"/>
      <c r="AB131" s="848"/>
      <c r="AC131" s="848"/>
    </row>
    <row r="132" ht="15.75" spans="1:29">
      <c r="A132" s="1718"/>
      <c r="B132" s="1028"/>
      <c r="C132" s="1029"/>
      <c r="D132" s="1029"/>
      <c r="E132" s="1029"/>
      <c r="F132" s="1029"/>
      <c r="G132" s="1041"/>
      <c r="H132" s="1041"/>
      <c r="I132" s="1041"/>
      <c r="J132" s="1041"/>
      <c r="K132" s="1041"/>
      <c r="L132" s="1041"/>
      <c r="M132" s="1096"/>
      <c r="N132" s="1063"/>
      <c r="O132" s="1063"/>
      <c r="P132" s="1668"/>
      <c r="Q132" s="981"/>
      <c r="R132" s="848"/>
      <c r="S132" s="848"/>
      <c r="T132" s="848"/>
      <c r="U132" s="848"/>
      <c r="V132" s="848"/>
      <c r="W132" s="848"/>
      <c r="X132" s="848"/>
      <c r="Y132" s="848"/>
      <c r="Z132" s="848"/>
      <c r="AA132" s="848"/>
      <c r="AB132" s="848"/>
      <c r="AC132" s="8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76" customWidth="1"/>
    <col min="2" max="16384" width="9" style="576"/>
  </cols>
  <sheetData>
    <row r="1" ht="22.5" spans="1:1">
      <c r="A1" s="3677" t="s">
        <v>82</v>
      </c>
    </row>
    <row r="2" spans="1:1">
      <c r="A2" s="3678"/>
    </row>
    <row r="3" ht="18" spans="1:1">
      <c r="A3" s="3679" t="str">
        <f>项目基本情况!B5&amp;"："</f>
        <v>：</v>
      </c>
    </row>
    <row r="4" ht="18.75" spans="1:1">
      <c r="A4" s="3680" t="str">
        <f>"受贵公司委托，我公司对"&amp;项目基本情况!S1&amp;"进行了预评估。"</f>
        <v>受贵公司委托，我公司对北京市房地产抵押价值进行了预评估。</v>
      </c>
    </row>
    <row r="5" ht="18.75" spans="1:1">
      <c r="A5" s="3681" t="s">
        <v>83</v>
      </c>
    </row>
    <row r="6" ht="18.75" spans="1:1">
      <c r="A6" s="3682" t="s">
        <v>84</v>
      </c>
    </row>
    <row r="7" ht="56.25" spans="1:1">
      <c r="A7" s="36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估价对象为北京市房地产，为所有。根据《国有土地使用证》[]，估价对象（分摊）出让国有建设用地使用权面积为66843.16平方米，建筑面积为70118.8平方米。</v>
      </c>
    </row>
    <row r="8" ht="56.25" spans="1:1">
      <c r="A8" s="3683" t="s">
        <v>85</v>
      </c>
    </row>
    <row r="9" ht="18.75" spans="1:1">
      <c r="A9" s="3682" t="s">
        <v>86</v>
      </c>
    </row>
    <row r="10" ht="56.25" spans="1:1">
      <c r="A10" s="36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估价对象为北京市房地产,属开发建设的，该项目尚在开发建设中。根据《国有土地使用证》[]，估价对象（分摊）出让国有建设用地使用权面积为66843.16平方米，规划建筑面积为70118.8平方米。</v>
      </c>
    </row>
    <row r="11" ht="75" spans="1:1">
      <c r="A11" s="3683" t="s">
        <v>87</v>
      </c>
    </row>
    <row r="12" ht="18.75" spans="1:1">
      <c r="A12" s="3681" t="s">
        <v>88</v>
      </c>
    </row>
    <row r="13" ht="38.25" customHeight="1" spans="1:1">
      <c r="A13" s="36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5" t="s">
        <v>89</v>
      </c>
    </row>
    <row r="15" ht="18" spans="1:1">
      <c r="A15" s="3686" t="str">
        <f>TEXT(项目基本情况!D3,"yyyy年m月d日;;")&amp;IF(项目基本情况!D3=项目基本情况!B3,"（评估专业人员实地查勘之日）","")</f>
        <v>2024年8月6日</v>
      </c>
    </row>
    <row r="16" ht="18.75" spans="1:1">
      <c r="A16" s="3685" t="s">
        <v>90</v>
      </c>
    </row>
    <row r="17" ht="75" spans="1:1">
      <c r="A17" s="3680" t="s">
        <v>91</v>
      </c>
    </row>
    <row r="18" ht="56.25" spans="1:1">
      <c r="A18" s="36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6日，估价对象规划用途为，土地取得方式为出让，出让国有建设用地使用权剩余土地使用年限为，假定未设立法定优先受偿款下的房地产市场价值。</v>
      </c>
    </row>
    <row r="19" ht="157.5" customHeight="1" spans="1:1">
      <c r="A19" s="36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5" t="s">
        <v>92</v>
      </c>
    </row>
    <row r="24" ht="18" spans="1:1">
      <c r="A24" s="3634" t="str">
        <f>"本次评估采用的主估价方法为"&amp;结果表!K4&amp;"和"&amp;结果表!L4&amp;"。"</f>
        <v>本次评估采用的主估价方法为成本法和收益法。</v>
      </c>
    </row>
    <row r="25" ht="18" spans="1:1">
      <c r="A25" s="3634"/>
    </row>
    <row r="26" ht="18.75" spans="1:1">
      <c r="A26" s="3687" t="s">
        <v>93</v>
      </c>
    </row>
    <row r="27" spans="1:1">
      <c r="A27" s="1870"/>
    </row>
    <row r="28" spans="1:1">
      <c r="A28" s="1870"/>
    </row>
    <row r="29" spans="1:1">
      <c r="A29" s="1870"/>
    </row>
    <row r="30" spans="1:1">
      <c r="A30" s="1870"/>
    </row>
    <row r="31" spans="1:1">
      <c r="A31" s="1870"/>
    </row>
    <row r="32" spans="1:1">
      <c r="A32" s="1870"/>
    </row>
    <row r="33" spans="1:1">
      <c r="A33" s="1870"/>
    </row>
    <row r="34" spans="1:1">
      <c r="A34" s="1870"/>
    </row>
    <row r="35" spans="1:1">
      <c r="A35" s="1870"/>
    </row>
    <row r="36" spans="1:1">
      <c r="A36" s="1870"/>
    </row>
    <row r="37" spans="1:1">
      <c r="A37" s="1870"/>
    </row>
    <row r="38" spans="1:1">
      <c r="A38" s="1870"/>
    </row>
    <row r="39" spans="1:1">
      <c r="A39" s="1870"/>
    </row>
    <row r="40" spans="1:1">
      <c r="A40" s="1870"/>
    </row>
    <row r="41" spans="1:1">
      <c r="A41" s="1870"/>
    </row>
    <row r="42" spans="1:1">
      <c r="A42" s="1870"/>
    </row>
    <row r="43" spans="1:1">
      <c r="A43" s="1870"/>
    </row>
    <row r="44" spans="1:1">
      <c r="A44" s="1870"/>
    </row>
    <row r="45" spans="1:1">
      <c r="A45" s="1870"/>
    </row>
    <row r="46" spans="1:1">
      <c r="A46" s="1870"/>
    </row>
    <row r="47" spans="1:1">
      <c r="A47" s="1870"/>
    </row>
    <row r="48" spans="1:1">
      <c r="A48" s="18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S33" sqref="S33"/>
    </sheetView>
  </sheetViews>
  <sheetFormatPr defaultColWidth="9" defaultRowHeight="14.25"/>
  <cols>
    <col min="1" max="1" width="10.5" style="727" customWidth="1"/>
    <col min="2" max="2" width="15.75" style="727" customWidth="1"/>
    <col min="3" max="3" width="14.375" style="727" customWidth="1"/>
    <col min="4" max="4" width="12.25" style="727" customWidth="1"/>
    <col min="5" max="5" width="14.375" style="727" customWidth="1"/>
    <col min="6" max="6" width="12.25" style="727" customWidth="1"/>
    <col min="7" max="7" width="14.5" style="727" customWidth="1"/>
    <col min="8" max="8" width="12.25" style="727" customWidth="1"/>
    <col min="9" max="9" width="14.5" style="727" customWidth="1"/>
    <col min="10" max="10" width="12.25" style="727" customWidth="1"/>
    <col min="11" max="11" width="12.25" style="728" customWidth="1"/>
    <col min="12" max="12" width="12.25" style="729" customWidth="1"/>
    <col min="13" max="15" width="12.25" style="727" customWidth="1"/>
    <col min="16" max="16" width="4.75" style="727" customWidth="1"/>
    <col min="17" max="17" width="19.5" style="727" customWidth="1"/>
    <col min="18" max="22" width="6.125" style="727" customWidth="1"/>
    <col min="23" max="23" width="5.75" style="727" customWidth="1"/>
    <col min="24" max="24" width="4.25" style="727" customWidth="1"/>
    <col min="25" max="25" width="3.5" style="727" customWidth="1"/>
    <col min="26" max="26" width="19.75" style="727" customWidth="1"/>
    <col min="27" max="28" width="9.375" style="727" customWidth="1"/>
    <col min="29" max="16384" width="9" style="727"/>
  </cols>
  <sheetData>
    <row r="1" s="1543" customFormat="1" ht="28.5" customHeight="1" spans="1:29">
      <c r="A1" s="1544" t="s">
        <v>1511</v>
      </c>
      <c r="B1" s="1681" t="s">
        <v>1622</v>
      </c>
      <c r="C1" s="1546" t="s">
        <v>1513</v>
      </c>
      <c r="D1" s="1547"/>
      <c r="E1" s="1548"/>
      <c r="F1" s="1549"/>
      <c r="G1" s="1550" t="s">
        <v>1514</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720" customFormat="1" ht="28.5" customHeight="1" spans="1:29">
      <c r="A2" s="1552" t="s">
        <v>1230</v>
      </c>
      <c r="B2" s="1553" t="b">
        <f ca="1">IF(E1="项目模式",IF(C2="——",ROUND(C43*D3/10000,0),ROUND(C43*D3/10000,0)-D2),IF(E1="单套模式",IF(C2="——",ROUND(C43*D3/10000,4),ROUND(C43*D3/10000,4)-D2)))</f>
        <v>0</v>
      </c>
      <c r="C2" s="1554"/>
      <c r="D2" s="1504" t="e">
        <f ca="1">IF(E1="项目模式",SUMIF(INDIRECT("'"&amp;F2&amp;"'"&amp;"!A:A"),"承租人权益价值",INDIRECT("'"&amp;F2&amp;"'"&amp;"!c:c")),SUMIF(INDIRECT("'"&amp;F2&amp;"'"&amp;"!A:A"),"承租人权益价值（单套）",INDIRECT("'"&amp;F2&amp;"'"&amp;"!c:c")))</f>
        <v>#REF!</v>
      </c>
      <c r="E2" s="1555" t="s">
        <v>1231</v>
      </c>
      <c r="F2" s="1556"/>
      <c r="G2" s="736"/>
      <c r="H2" s="736"/>
      <c r="I2" s="736"/>
      <c r="J2" s="736"/>
      <c r="K2" s="736"/>
      <c r="L2" s="1685"/>
      <c r="M2" s="1686"/>
      <c r="N2" s="1686"/>
      <c r="O2" s="1686"/>
      <c r="P2" s="900"/>
      <c r="Q2" s="900"/>
      <c r="R2" s="900"/>
      <c r="S2" s="900"/>
      <c r="T2" s="900"/>
      <c r="U2" s="900"/>
      <c r="V2" s="900"/>
      <c r="W2" s="900"/>
      <c r="X2" s="900"/>
      <c r="Y2" s="900"/>
      <c r="Z2" s="900"/>
      <c r="AA2" s="900"/>
      <c r="AB2" s="900"/>
      <c r="AC2" s="984"/>
    </row>
    <row r="3" s="720" customFormat="1" ht="28.5" customHeight="1" spans="1:29">
      <c r="A3" s="396" t="s">
        <v>1232</v>
      </c>
      <c r="B3" s="738">
        <f ca="1">IF(C2="——",C43,ROUND(B2*10000/D3,0))</f>
        <v>0</v>
      </c>
      <c r="C3" s="1557" t="s">
        <v>1515</v>
      </c>
      <c r="D3" s="1558">
        <f>IF(D1="",'数据-汇总表'!E3,SUMIF('数据-汇总表'!$C19:$C33,D1,'数据-汇总表'!$E19:$E33))</f>
        <v>70118.8</v>
      </c>
      <c r="E3" s="736"/>
      <c r="F3" s="737"/>
      <c r="G3" s="736"/>
      <c r="H3" s="736"/>
      <c r="I3" s="736"/>
      <c r="J3" s="736"/>
      <c r="K3" s="901"/>
      <c r="L3" s="1685"/>
      <c r="M3" s="1686"/>
      <c r="N3" s="1686"/>
      <c r="O3" s="1686"/>
      <c r="P3" s="900"/>
      <c r="Q3" s="900"/>
      <c r="R3" s="900"/>
      <c r="S3" s="900"/>
      <c r="T3" s="900"/>
      <c r="U3" s="900"/>
      <c r="V3" s="900"/>
      <c r="W3" s="900"/>
      <c r="X3" s="900"/>
      <c r="Y3" s="900"/>
      <c r="Z3" s="900"/>
      <c r="AA3" s="900"/>
      <c r="AB3" s="983"/>
      <c r="AC3" s="984"/>
    </row>
    <row r="4" ht="15" spans="1:29">
      <c r="A4" s="740" t="s">
        <v>1516</v>
      </c>
      <c r="B4" s="741"/>
      <c r="C4" s="742" t="s">
        <v>1517</v>
      </c>
      <c r="D4" s="743"/>
      <c r="E4" s="744" t="s">
        <v>1518</v>
      </c>
      <c r="F4" s="745"/>
      <c r="G4" s="742" t="s">
        <v>1519</v>
      </c>
      <c r="H4" s="743"/>
      <c r="I4" s="742" t="s">
        <v>1520</v>
      </c>
      <c r="J4" s="743"/>
      <c r="K4" s="904" t="s">
        <v>1521</v>
      </c>
      <c r="L4" s="1687"/>
      <c r="M4" s="1688"/>
      <c r="N4" s="1688"/>
      <c r="O4" s="1688"/>
      <c r="P4" s="907" t="s">
        <v>1522</v>
      </c>
      <c r="Q4" s="957"/>
      <c r="R4" s="958" t="s">
        <v>1518</v>
      </c>
      <c r="S4" s="959"/>
      <c r="T4" s="958" t="s">
        <v>1519</v>
      </c>
      <c r="U4" s="959"/>
      <c r="V4" s="946" t="s">
        <v>1520</v>
      </c>
      <c r="W4" s="946"/>
      <c r="X4" s="960"/>
      <c r="Y4" s="958" t="s">
        <v>1522</v>
      </c>
      <c r="Z4" s="959"/>
      <c r="AA4" s="985" t="s">
        <v>1518</v>
      </c>
      <c r="AB4" s="960" t="s">
        <v>1519</v>
      </c>
      <c r="AC4" s="985" t="s">
        <v>1520</v>
      </c>
    </row>
    <row r="5" ht="15" spans="1:29">
      <c r="A5" s="746"/>
      <c r="B5" s="747"/>
      <c r="C5" s="748" t="s">
        <v>1523</v>
      </c>
      <c r="D5" s="749"/>
      <c r="E5" s="750" t="s">
        <v>1524</v>
      </c>
      <c r="F5" s="751"/>
      <c r="G5" s="748" t="s">
        <v>1525</v>
      </c>
      <c r="H5" s="749"/>
      <c r="I5" s="748" t="s">
        <v>1526</v>
      </c>
      <c r="J5" s="749"/>
      <c r="K5" s="904"/>
      <c r="L5" s="1687"/>
      <c r="M5" s="1688"/>
      <c r="N5" s="1688"/>
      <c r="O5" s="1688"/>
      <c r="P5" s="908"/>
      <c r="Q5" s="961"/>
      <c r="R5" s="962"/>
      <c r="S5" s="963"/>
      <c r="T5" s="962"/>
      <c r="U5" s="963"/>
      <c r="V5" s="946"/>
      <c r="W5" s="946"/>
      <c r="X5" s="960"/>
      <c r="Y5" s="962"/>
      <c r="Z5" s="963"/>
      <c r="AA5" s="960"/>
      <c r="AB5" s="960"/>
      <c r="AC5" s="960"/>
    </row>
    <row r="6" ht="15.75" spans="1:29">
      <c r="A6" s="752"/>
      <c r="B6" s="753"/>
      <c r="C6" s="1505" t="s">
        <v>1527</v>
      </c>
      <c r="D6" s="1506"/>
      <c r="E6" s="1507" t="s">
        <v>1527</v>
      </c>
      <c r="F6" s="1508"/>
      <c r="G6" s="1505" t="s">
        <v>1527</v>
      </c>
      <c r="H6" s="1506"/>
      <c r="I6" s="1505" t="s">
        <v>1527</v>
      </c>
      <c r="J6" s="1506"/>
      <c r="K6" s="904" t="s">
        <v>1528</v>
      </c>
      <c r="L6" s="1687"/>
      <c r="M6" s="1688"/>
      <c r="N6" s="1688"/>
      <c r="O6" s="1688"/>
      <c r="P6" s="909"/>
      <c r="Q6" s="964"/>
      <c r="R6" s="962"/>
      <c r="S6" s="963"/>
      <c r="T6" s="965"/>
      <c r="U6" s="966"/>
      <c r="V6" s="946"/>
      <c r="W6" s="946"/>
      <c r="X6" s="960"/>
      <c r="Y6" s="965"/>
      <c r="Z6" s="966"/>
      <c r="AA6" s="986"/>
      <c r="AB6" s="986"/>
      <c r="AC6" s="986"/>
    </row>
    <row r="7" s="721" customFormat="1" ht="15.75" spans="1:29">
      <c r="A7" s="758" t="s">
        <v>1529</v>
      </c>
      <c r="B7" s="759"/>
      <c r="C7" s="760">
        <f>'数据-取费表'!B2</f>
        <v>45510</v>
      </c>
      <c r="D7" s="761">
        <v>100</v>
      </c>
      <c r="E7" s="762"/>
      <c r="F7" s="763">
        <f>SUMIF(52:52,YEAR(E7)&amp;"-"&amp;MONTH(E7),53:53)</f>
        <v>0</v>
      </c>
      <c r="G7" s="762"/>
      <c r="H7" s="761">
        <f>SUMIF(52:52,YEAR(G7)&amp;"-"&amp;MONTH(G7),53:53)</f>
        <v>0</v>
      </c>
      <c r="I7" s="762"/>
      <c r="J7" s="761">
        <f>SUMIF(52:52,YEAR(I7)&amp;"-"&amp;MONTH(I7),53:53)</f>
        <v>0</v>
      </c>
      <c r="K7" s="910"/>
      <c r="L7" s="1689"/>
      <c r="M7" s="1690"/>
      <c r="N7" s="1690"/>
      <c r="O7" s="1690"/>
      <c r="P7" s="913" t="s">
        <v>1530</v>
      </c>
      <c r="Q7" s="967"/>
      <c r="R7" s="968" t="s">
        <v>1531</v>
      </c>
      <c r="S7" s="969">
        <f t="shared" ref="S7:S15" si="0">F7</f>
        <v>0</v>
      </c>
      <c r="T7" s="968" t="s">
        <v>1531</v>
      </c>
      <c r="U7" s="969">
        <f t="shared" ref="U7:U15" si="1">H7</f>
        <v>0</v>
      </c>
      <c r="V7" s="968" t="s">
        <v>1531</v>
      </c>
      <c r="W7" s="969">
        <f t="shared" ref="W7:W15" si="2">J7</f>
        <v>0</v>
      </c>
      <c r="X7" s="970"/>
      <c r="Y7" s="913" t="s">
        <v>1530</v>
      </c>
      <c r="Z7" s="971"/>
      <c r="AA7" s="987" t="e">
        <f>D7/F7</f>
        <v>#DIV/0!</v>
      </c>
      <c r="AB7" s="987" t="e">
        <f>D7/H7</f>
        <v>#DIV/0!</v>
      </c>
      <c r="AC7" s="987" t="e">
        <f>D7/J7</f>
        <v>#DIV/0!</v>
      </c>
    </row>
    <row r="8" s="721" customFormat="1" ht="15.75" spans="1:29">
      <c r="A8" s="758" t="s">
        <v>1532</v>
      </c>
      <c r="B8" s="759"/>
      <c r="C8" s="765"/>
      <c r="D8" s="761">
        <v>100</v>
      </c>
      <c r="E8" s="765"/>
      <c r="F8" s="763">
        <f>SUMIF(55:55,E8,56:56)-SUMIF(55:55,C8,56:56)+100</f>
        <v>100</v>
      </c>
      <c r="G8" s="765"/>
      <c r="H8" s="761">
        <f>SUMIF(55:55,G8,56:56)-SUMIF(55:55,C8,56:56)+100</f>
        <v>100</v>
      </c>
      <c r="I8" s="765"/>
      <c r="J8" s="761">
        <f>SUMIF(55:55,I8,56:56)-SUMIF(55:55,C8,56:56)+100</f>
        <v>100</v>
      </c>
      <c r="K8" s="910"/>
      <c r="L8" s="1689"/>
      <c r="M8" s="1690"/>
      <c r="N8" s="1690"/>
      <c r="O8" s="1690"/>
      <c r="P8" s="913" t="s">
        <v>1533</v>
      </c>
      <c r="Q8" s="971"/>
      <c r="R8" s="968" t="s">
        <v>1531</v>
      </c>
      <c r="S8" s="969">
        <f t="shared" si="0"/>
        <v>100</v>
      </c>
      <c r="T8" s="968" t="s">
        <v>1531</v>
      </c>
      <c r="U8" s="969">
        <f t="shared" si="1"/>
        <v>100</v>
      </c>
      <c r="V8" s="968" t="s">
        <v>1531</v>
      </c>
      <c r="W8" s="969">
        <f t="shared" si="2"/>
        <v>100</v>
      </c>
      <c r="X8" s="970"/>
      <c r="Y8" s="913" t="s">
        <v>1533</v>
      </c>
      <c r="Z8" s="971"/>
      <c r="AA8" s="987">
        <f t="shared" ref="AA8:AA40" si="3">D8/F8</f>
        <v>1</v>
      </c>
      <c r="AB8" s="987">
        <f t="shared" ref="AB8:AB40" si="4">D8/H8</f>
        <v>1</v>
      </c>
      <c r="AC8" s="987">
        <f t="shared" ref="AC8:AC40" si="5">D8/J8</f>
        <v>1</v>
      </c>
    </row>
    <row r="9" s="721" customFormat="1" spans="1:29">
      <c r="A9" s="766" t="s">
        <v>1534</v>
      </c>
      <c r="B9" s="767" t="s">
        <v>1535</v>
      </c>
      <c r="C9" s="1559"/>
      <c r="D9" s="769">
        <v>100</v>
      </c>
      <c r="E9" s="1560"/>
      <c r="F9" s="769">
        <f>SUMIF(57:57,E9,58:58)-SUMIF(57:57,C9,58:58)+100</f>
        <v>100</v>
      </c>
      <c r="G9" s="1629"/>
      <c r="H9" s="769">
        <f>SUMIF(57:57,G9,58:58)-SUMIF(57:57,C9,58:58)+100</f>
        <v>100</v>
      </c>
      <c r="I9" s="1629"/>
      <c r="J9" s="769">
        <f>SUMIF(57:57,I9,58:58)-SUMIF(57:57,C9,58:58)+100</f>
        <v>100</v>
      </c>
      <c r="K9" s="910"/>
      <c r="L9" s="1689"/>
      <c r="M9" s="1690"/>
      <c r="N9" s="1690"/>
      <c r="O9" s="1691"/>
      <c r="P9" s="872" t="s">
        <v>1536</v>
      </c>
      <c r="Q9" s="972" t="str">
        <f t="shared" ref="Q9:Q15" si="6">B9</f>
        <v>用途</v>
      </c>
      <c r="R9" s="968" t="s">
        <v>1531</v>
      </c>
      <c r="S9" s="969">
        <f t="shared" si="0"/>
        <v>100</v>
      </c>
      <c r="T9" s="968" t="s">
        <v>1531</v>
      </c>
      <c r="U9" s="969">
        <f t="shared" si="1"/>
        <v>100</v>
      </c>
      <c r="V9" s="968" t="s">
        <v>1531</v>
      </c>
      <c r="W9" s="969">
        <f t="shared" si="2"/>
        <v>100</v>
      </c>
      <c r="X9" s="970"/>
      <c r="Y9" s="972" t="s">
        <v>1537</v>
      </c>
      <c r="Z9" s="988" t="str">
        <f t="shared" ref="Z9:Z15" si="7">Q9</f>
        <v>用途</v>
      </c>
      <c r="AA9" s="987">
        <f t="shared" si="3"/>
        <v>1</v>
      </c>
      <c r="AB9" s="987">
        <f t="shared" si="4"/>
        <v>1</v>
      </c>
      <c r="AC9" s="987">
        <f t="shared" si="5"/>
        <v>1</v>
      </c>
    </row>
    <row r="10" s="722" customFormat="1" ht="27" spans="1:29">
      <c r="A10" s="770"/>
      <c r="B10" s="771" t="s">
        <v>1538</v>
      </c>
      <c r="C10" s="1562"/>
      <c r="D10" s="773">
        <v>100</v>
      </c>
      <c r="E10" s="1562"/>
      <c r="F10" s="773">
        <f>SUMIF(59:59,E10,60:60)-SUMIF(59:59,C10,60:60)+100</f>
        <v>100</v>
      </c>
      <c r="G10" s="1632"/>
      <c r="H10" s="773">
        <f>SUMIF(59:59,G10,60:60)-SUMIF(59:59,C10,60:60)+100</f>
        <v>100</v>
      </c>
      <c r="I10" s="1562"/>
      <c r="J10" s="773">
        <f>SUMIF(59:59,I10,60:60)-SUMIF(59:59,C10,60:60)+100</f>
        <v>100</v>
      </c>
      <c r="K10" s="910"/>
      <c r="L10" s="1692"/>
      <c r="M10" s="1693"/>
      <c r="N10" s="1693"/>
      <c r="O10" s="1694"/>
      <c r="P10" s="872"/>
      <c r="Q10" s="972" t="str">
        <f t="shared" si="6"/>
        <v>土地使用年限（年）</v>
      </c>
      <c r="R10" s="968" t="s">
        <v>1531</v>
      </c>
      <c r="S10" s="969">
        <f t="shared" si="0"/>
        <v>100</v>
      </c>
      <c r="T10" s="968" t="s">
        <v>1531</v>
      </c>
      <c r="U10" s="969">
        <f t="shared" si="1"/>
        <v>100</v>
      </c>
      <c r="V10" s="968" t="s">
        <v>1531</v>
      </c>
      <c r="W10" s="969">
        <f t="shared" si="2"/>
        <v>100</v>
      </c>
      <c r="X10" s="970"/>
      <c r="Y10" s="972"/>
      <c r="Z10" s="988" t="str">
        <f t="shared" si="7"/>
        <v>土地使用年限（年）</v>
      </c>
      <c r="AA10" s="987">
        <f t="shared" si="3"/>
        <v>1</v>
      </c>
      <c r="AB10" s="987">
        <f t="shared" si="4"/>
        <v>1</v>
      </c>
      <c r="AC10" s="987">
        <f t="shared" si="5"/>
        <v>1</v>
      </c>
    </row>
    <row r="11" ht="15" spans="1:29">
      <c r="A11" s="774"/>
      <c r="B11" s="771" t="s">
        <v>1539</v>
      </c>
      <c r="C11" s="775"/>
      <c r="D11" s="773">
        <v>100</v>
      </c>
      <c r="E11" s="775"/>
      <c r="F11" s="773">
        <f>LOOKUP(E11,62:62,63:63)-LOOKUP(C11,62:62,63:63)+100</f>
        <v>100</v>
      </c>
      <c r="G11" s="776"/>
      <c r="H11" s="773">
        <f>LOOKUP(G11,62:62,63:63)-LOOKUP(C11,62:62,63:63)+100</f>
        <v>100</v>
      </c>
      <c r="I11" s="775"/>
      <c r="J11" s="773">
        <f>LOOKUP(I11,62:62,63:63)-LOOKUP(C11,62:62,63:63)+100</f>
        <v>100</v>
      </c>
      <c r="K11" s="930"/>
      <c r="L11" s="1695"/>
      <c r="M11" s="1688"/>
      <c r="N11" s="1688"/>
      <c r="O11" s="1696"/>
      <c r="P11" s="872"/>
      <c r="Q11" s="972" t="str">
        <f t="shared" si="6"/>
        <v>容积率</v>
      </c>
      <c r="R11" s="968" t="s">
        <v>1531</v>
      </c>
      <c r="S11" s="969">
        <f t="shared" si="0"/>
        <v>100</v>
      </c>
      <c r="T11" s="968" t="s">
        <v>1531</v>
      </c>
      <c r="U11" s="969">
        <f t="shared" si="1"/>
        <v>100</v>
      </c>
      <c r="V11" s="968" t="s">
        <v>1531</v>
      </c>
      <c r="W11" s="969">
        <f t="shared" si="2"/>
        <v>100</v>
      </c>
      <c r="X11" s="970"/>
      <c r="Y11" s="972"/>
      <c r="Z11" s="988" t="str">
        <f t="shared" si="7"/>
        <v>容积率</v>
      </c>
      <c r="AA11" s="987">
        <f t="shared" si="3"/>
        <v>1</v>
      </c>
      <c r="AB11" s="987">
        <f t="shared" si="4"/>
        <v>1</v>
      </c>
      <c r="AC11" s="987">
        <f t="shared" si="5"/>
        <v>1</v>
      </c>
    </row>
    <row r="12" s="721" customFormat="1" ht="15" spans="1:29">
      <c r="A12" s="777"/>
      <c r="B12" s="778">
        <v>111</v>
      </c>
      <c r="C12" s="772"/>
      <c r="D12" s="779">
        <v>100</v>
      </c>
      <c r="E12" s="782"/>
      <c r="F12" s="773">
        <f>SUMIF(64:64,E12,65:65)-SUMIF(64:64,C12,65:65)+100</f>
        <v>100</v>
      </c>
      <c r="G12" s="1682"/>
      <c r="H12" s="773">
        <f>SUMIF(64:64,G12,65:65)-SUMIF(64:64,C12,65:65)+100</f>
        <v>100</v>
      </c>
      <c r="I12" s="1564"/>
      <c r="J12" s="773">
        <f>SUMIF(64:64,I12,65:65)-SUMIF(64:64,C12,65:65)+100</f>
        <v>100</v>
      </c>
      <c r="K12" s="929"/>
      <c r="L12" s="1689"/>
      <c r="M12" s="1690"/>
      <c r="N12" s="1690"/>
      <c r="O12" s="1691"/>
      <c r="P12" s="872"/>
      <c r="Q12" s="972">
        <f t="shared" si="6"/>
        <v>111</v>
      </c>
      <c r="R12" s="968" t="s">
        <v>1531</v>
      </c>
      <c r="S12" s="969">
        <f t="shared" si="0"/>
        <v>100</v>
      </c>
      <c r="T12" s="968" t="s">
        <v>1531</v>
      </c>
      <c r="U12" s="969">
        <f t="shared" si="1"/>
        <v>100</v>
      </c>
      <c r="V12" s="968" t="s">
        <v>1531</v>
      </c>
      <c r="W12" s="969">
        <f t="shared" si="2"/>
        <v>100</v>
      </c>
      <c r="X12" s="970"/>
      <c r="Y12" s="972"/>
      <c r="Z12" s="988">
        <f t="shared" si="7"/>
        <v>111</v>
      </c>
      <c r="AA12" s="987">
        <f t="shared" si="3"/>
        <v>1</v>
      </c>
      <c r="AB12" s="987">
        <f t="shared" si="4"/>
        <v>1</v>
      </c>
      <c r="AC12" s="987">
        <f t="shared" si="5"/>
        <v>1</v>
      </c>
    </row>
    <row r="13" ht="15" spans="1:29">
      <c r="A13" s="774"/>
      <c r="B13" s="778">
        <v>111</v>
      </c>
      <c r="C13" s="782"/>
      <c r="D13" s="783">
        <v>100</v>
      </c>
      <c r="E13" s="782"/>
      <c r="F13" s="773">
        <f>SUMIF(66:66,E13,67:67)-SUMIF(66:66,C13,67:67)+100</f>
        <v>100</v>
      </c>
      <c r="G13" s="1682"/>
      <c r="H13" s="783">
        <f>SUMIF(66:66,G13,67:67)-SUMIF(66:66,C13,67:67)+100</f>
        <v>100</v>
      </c>
      <c r="I13" s="1564"/>
      <c r="J13" s="783">
        <f>SUMIF(66:66,I13,67:67)-SUMIF(66:66,C13,67:67)+100</f>
        <v>100</v>
      </c>
      <c r="K13" s="929"/>
      <c r="L13" s="1697"/>
      <c r="M13" s="1688"/>
      <c r="N13" s="1688"/>
      <c r="O13" s="1696"/>
      <c r="P13" s="872"/>
      <c r="Q13" s="972">
        <f t="shared" si="6"/>
        <v>111</v>
      </c>
      <c r="R13" s="968" t="s">
        <v>1531</v>
      </c>
      <c r="S13" s="969">
        <f t="shared" si="0"/>
        <v>100</v>
      </c>
      <c r="T13" s="968" t="s">
        <v>1531</v>
      </c>
      <c r="U13" s="969">
        <f t="shared" si="1"/>
        <v>100</v>
      </c>
      <c r="V13" s="968" t="s">
        <v>1531</v>
      </c>
      <c r="W13" s="969">
        <f t="shared" si="2"/>
        <v>100</v>
      </c>
      <c r="X13" s="970"/>
      <c r="Y13" s="972"/>
      <c r="Z13" s="988">
        <f t="shared" si="7"/>
        <v>111</v>
      </c>
      <c r="AA13" s="987">
        <f t="shared" si="3"/>
        <v>1</v>
      </c>
      <c r="AB13" s="987">
        <f t="shared" si="4"/>
        <v>1</v>
      </c>
      <c r="AC13" s="987">
        <f t="shared" si="5"/>
        <v>1</v>
      </c>
    </row>
    <row r="14" ht="15.75" spans="1:29">
      <c r="A14" s="784"/>
      <c r="B14" s="785">
        <v>111</v>
      </c>
      <c r="C14" s="786"/>
      <c r="D14" s="787">
        <v>100</v>
      </c>
      <c r="E14" s="786"/>
      <c r="F14" s="787">
        <f>SUMIF(68:68,E14,69:69)-SUMIF(68:68,C14,69:69)+100</f>
        <v>100</v>
      </c>
      <c r="G14" s="1682"/>
      <c r="H14" s="787">
        <f>SUMIF(68:68,G14,69:69)-SUMIF(68:68,C14,69:69)+100</f>
        <v>100</v>
      </c>
      <c r="I14" s="1564"/>
      <c r="J14" s="787">
        <f>SUMIF(68:68,I14,69:69)-SUMIF(68:68,C14,69:69)+100</f>
        <v>100</v>
      </c>
      <c r="K14" s="929"/>
      <c r="L14" s="1697"/>
      <c r="M14" s="1688"/>
      <c r="N14" s="1688"/>
      <c r="O14" s="1696"/>
      <c r="P14" s="872"/>
      <c r="Q14" s="972">
        <f t="shared" si="6"/>
        <v>111</v>
      </c>
      <c r="R14" s="968" t="s">
        <v>1531</v>
      </c>
      <c r="S14" s="969">
        <f t="shared" si="0"/>
        <v>100</v>
      </c>
      <c r="T14" s="968" t="s">
        <v>1531</v>
      </c>
      <c r="U14" s="969">
        <f t="shared" si="1"/>
        <v>100</v>
      </c>
      <c r="V14" s="968" t="s">
        <v>1531</v>
      </c>
      <c r="W14" s="969">
        <f t="shared" si="2"/>
        <v>100</v>
      </c>
      <c r="X14" s="970"/>
      <c r="Y14" s="972"/>
      <c r="Z14" s="988">
        <f t="shared" si="7"/>
        <v>111</v>
      </c>
      <c r="AA14" s="987">
        <f t="shared" si="3"/>
        <v>1</v>
      </c>
      <c r="AB14" s="987">
        <f t="shared" si="4"/>
        <v>1</v>
      </c>
      <c r="AC14" s="987">
        <f t="shared" si="5"/>
        <v>1</v>
      </c>
    </row>
    <row r="15" ht="56.25" spans="1:29">
      <c r="A15" s="788" t="s">
        <v>1540</v>
      </c>
      <c r="B15" s="1511" t="s">
        <v>1623</v>
      </c>
      <c r="C15" s="790" t="str">
        <f>估价对象房地状况!G3</f>
        <v>估价对象位于XX开发区，园区建设成熟度XX，产业集聚程度XX</v>
      </c>
      <c r="D15" s="791">
        <v>100</v>
      </c>
      <c r="E15" s="792"/>
      <c r="F15" s="1566">
        <f>SUMIF(70:70,E16,71:71)-SUMIF(70:70,C16,71:71)+100</f>
        <v>100</v>
      </c>
      <c r="G15" s="923"/>
      <c r="H15" s="791">
        <f>SUMIF(70:70,G16,71:71)-SUMIF(70:70,C16,71:71)+100</f>
        <v>100</v>
      </c>
      <c r="I15" s="792"/>
      <c r="J15" s="791">
        <f>SUMIF(70:70,I16,71:71)-SUMIF(70:70,C16,71:71)+100</f>
        <v>100</v>
      </c>
      <c r="K15" s="1605"/>
      <c r="L15" s="1697"/>
      <c r="M15" s="1688"/>
      <c r="N15" s="1688"/>
      <c r="O15" s="1696"/>
      <c r="P15" s="924" t="s">
        <v>1542</v>
      </c>
      <c r="Q15" s="872" t="str">
        <f t="shared" si="6"/>
        <v>产业集聚程度</v>
      </c>
      <c r="R15" s="973" t="s">
        <v>1531</v>
      </c>
      <c r="S15" s="974">
        <f t="shared" si="0"/>
        <v>100</v>
      </c>
      <c r="T15" s="973" t="s">
        <v>1531</v>
      </c>
      <c r="U15" s="974">
        <f t="shared" si="1"/>
        <v>100</v>
      </c>
      <c r="V15" s="973" t="s">
        <v>1531</v>
      </c>
      <c r="W15" s="974">
        <f t="shared" si="2"/>
        <v>100</v>
      </c>
      <c r="X15" s="960"/>
      <c r="Y15" s="924" t="s">
        <v>1542</v>
      </c>
      <c r="Z15" s="946" t="str">
        <f t="shared" si="7"/>
        <v>产业集聚程度</v>
      </c>
      <c r="AA15" s="989">
        <f t="shared" si="3"/>
        <v>1</v>
      </c>
      <c r="AB15" s="989">
        <f t="shared" si="4"/>
        <v>1</v>
      </c>
      <c r="AC15" s="989">
        <f t="shared" si="5"/>
        <v>1</v>
      </c>
    </row>
    <row r="16" ht="15" spans="1:29">
      <c r="A16" s="774"/>
      <c r="B16" s="1513"/>
      <c r="C16" s="794"/>
      <c r="D16" s="795"/>
      <c r="E16" s="794"/>
      <c r="F16" s="1567"/>
      <c r="G16" s="794"/>
      <c r="H16" s="797"/>
      <c r="I16" s="794"/>
      <c r="J16" s="795"/>
      <c r="K16" s="1606"/>
      <c r="L16" s="1697"/>
      <c r="M16" s="1688"/>
      <c r="N16" s="1688"/>
      <c r="O16" s="1696"/>
      <c r="P16" s="925"/>
      <c r="Q16" s="872"/>
      <c r="R16" s="973"/>
      <c r="S16" s="974"/>
      <c r="T16" s="973"/>
      <c r="U16" s="974"/>
      <c r="V16" s="973"/>
      <c r="W16" s="974"/>
      <c r="X16" s="960"/>
      <c r="Y16" s="925"/>
      <c r="Z16" s="946"/>
      <c r="AA16" s="989">
        <v>1</v>
      </c>
      <c r="AB16" s="989">
        <v>1</v>
      </c>
      <c r="AC16" s="989">
        <v>1</v>
      </c>
    </row>
    <row r="17" ht="81" spans="1:29">
      <c r="A17" s="774"/>
      <c r="B17" s="1514" t="s">
        <v>1543</v>
      </c>
      <c r="C17" s="799" t="str">
        <f>估价对象房地状况!G4</f>
        <v>估价对象周边道路状况、公共交通通达情况、停车便捷程度，综合评价交通便捷度较好</v>
      </c>
      <c r="D17" s="797">
        <v>100</v>
      </c>
      <c r="E17" s="800"/>
      <c r="F17" s="1569">
        <f>SUMIF(72:72,E18,73:73)-SUMIF(72:72,C18,73:73)+100</f>
        <v>100</v>
      </c>
      <c r="G17" s="926"/>
      <c r="H17" s="801">
        <f>SUMIF(72:72,G18,73:73)-SUMIF(72:72,C18,73:73)+100</f>
        <v>100</v>
      </c>
      <c r="I17" s="800"/>
      <c r="J17" s="801">
        <f>SUMIF(72:72,I18,73:73)-SUMIF(72:72,C18,73:73)+100</f>
        <v>100</v>
      </c>
      <c r="K17" s="1605"/>
      <c r="L17" s="1697"/>
      <c r="M17" s="1688"/>
      <c r="N17" s="1688"/>
      <c r="O17" s="1696"/>
      <c r="P17" s="925"/>
      <c r="Q17" s="872" t="str">
        <f>B17</f>
        <v>交通便捷度</v>
      </c>
      <c r="R17" s="973" t="s">
        <v>1531</v>
      </c>
      <c r="S17" s="974">
        <f>F17</f>
        <v>100</v>
      </c>
      <c r="T17" s="973" t="s">
        <v>1531</v>
      </c>
      <c r="U17" s="974">
        <f>H17</f>
        <v>100</v>
      </c>
      <c r="V17" s="973" t="s">
        <v>1531</v>
      </c>
      <c r="W17" s="974">
        <f>J17</f>
        <v>100</v>
      </c>
      <c r="X17" s="960"/>
      <c r="Y17" s="925"/>
      <c r="Z17" s="946" t="str">
        <f>Q17</f>
        <v>交通便捷度</v>
      </c>
      <c r="AA17" s="989">
        <f t="shared" si="3"/>
        <v>1</v>
      </c>
      <c r="AB17" s="989">
        <f t="shared" si="4"/>
        <v>1</v>
      </c>
      <c r="AC17" s="989">
        <f t="shared" si="5"/>
        <v>1</v>
      </c>
    </row>
    <row r="18" ht="15" spans="1:29">
      <c r="A18" s="774"/>
      <c r="B18" s="821"/>
      <c r="C18" s="1515"/>
      <c r="D18" s="797"/>
      <c r="E18" s="1516"/>
      <c r="F18" s="1569"/>
      <c r="G18" s="1525"/>
      <c r="H18" s="795"/>
      <c r="I18" s="1516"/>
      <c r="J18" s="795"/>
      <c r="K18" s="1606"/>
      <c r="L18" s="1697"/>
      <c r="M18" s="1688"/>
      <c r="N18" s="1688"/>
      <c r="O18" s="1696"/>
      <c r="P18" s="925"/>
      <c r="Q18" s="872"/>
      <c r="R18" s="973"/>
      <c r="S18" s="974"/>
      <c r="T18" s="973"/>
      <c r="U18" s="974"/>
      <c r="V18" s="973"/>
      <c r="W18" s="974"/>
      <c r="X18" s="960"/>
      <c r="Y18" s="925"/>
      <c r="Z18" s="946"/>
      <c r="AA18" s="989">
        <v>1</v>
      </c>
      <c r="AB18" s="989">
        <v>1</v>
      </c>
      <c r="AC18" s="989">
        <v>1</v>
      </c>
    </row>
    <row r="19" ht="40.5" spans="1:29">
      <c r="A19" s="774"/>
      <c r="B19" s="1514" t="s">
        <v>1544</v>
      </c>
      <c r="C19" s="799" t="str">
        <f>估价对象房地状况!G5</f>
        <v>估价对象所在区域公共配套设施齐备情况</v>
      </c>
      <c r="D19" s="801">
        <v>100</v>
      </c>
      <c r="E19" s="1517"/>
      <c r="F19" s="1568">
        <f>SUMIF(74:74,E20,75:75)-SUMIF(74:74,C20,75:75)+100</f>
        <v>100</v>
      </c>
      <c r="G19" s="1526"/>
      <c r="H19" s="797">
        <f>SUMIF(74:74,G20,75:75)-SUMIF(74:74,C20,75:75)+100</f>
        <v>100</v>
      </c>
      <c r="I19" s="1517"/>
      <c r="J19" s="797">
        <f>SUMIF(74:74,I20,75:75)-SUMIF(74:74,C20,75:75)+100</f>
        <v>100</v>
      </c>
      <c r="K19" s="1605"/>
      <c r="L19" s="1697"/>
      <c r="M19" s="1688"/>
      <c r="N19" s="1688"/>
      <c r="O19" s="1696"/>
      <c r="P19" s="925"/>
      <c r="Q19" s="872" t="str">
        <f>B19</f>
        <v>公共配套设施</v>
      </c>
      <c r="R19" s="973" t="s">
        <v>1531</v>
      </c>
      <c r="S19" s="974">
        <f>F19</f>
        <v>100</v>
      </c>
      <c r="T19" s="973" t="s">
        <v>1531</v>
      </c>
      <c r="U19" s="974">
        <f>H19</f>
        <v>100</v>
      </c>
      <c r="V19" s="973" t="s">
        <v>1531</v>
      </c>
      <c r="W19" s="974">
        <f>J19</f>
        <v>100</v>
      </c>
      <c r="X19" s="960"/>
      <c r="Y19" s="925"/>
      <c r="Z19" s="946" t="str">
        <f>Q19</f>
        <v>公共配套设施</v>
      </c>
      <c r="AA19" s="989">
        <f t="shared" si="3"/>
        <v>1</v>
      </c>
      <c r="AB19" s="989">
        <f t="shared" si="4"/>
        <v>1</v>
      </c>
      <c r="AC19" s="989">
        <f t="shared" si="5"/>
        <v>1</v>
      </c>
    </row>
    <row r="20" ht="15" spans="1:29">
      <c r="A20" s="774"/>
      <c r="B20" s="821"/>
      <c r="C20" s="794"/>
      <c r="D20" s="795"/>
      <c r="E20" s="803"/>
      <c r="F20" s="1567"/>
      <c r="G20" s="927"/>
      <c r="H20" s="795"/>
      <c r="I20" s="803"/>
      <c r="J20" s="795"/>
      <c r="K20" s="1606"/>
      <c r="L20" s="1697"/>
      <c r="M20" s="1688"/>
      <c r="N20" s="1688"/>
      <c r="O20" s="1696"/>
      <c r="P20" s="925"/>
      <c r="Q20" s="872"/>
      <c r="R20" s="973"/>
      <c r="S20" s="974"/>
      <c r="T20" s="973"/>
      <c r="U20" s="974"/>
      <c r="V20" s="973"/>
      <c r="W20" s="974"/>
      <c r="X20" s="960"/>
      <c r="Y20" s="925"/>
      <c r="Z20" s="946"/>
      <c r="AA20" s="989">
        <v>1</v>
      </c>
      <c r="AB20" s="989">
        <v>1</v>
      </c>
      <c r="AC20" s="989">
        <v>1</v>
      </c>
    </row>
    <row r="21" ht="27" spans="1:29">
      <c r="A21" s="774"/>
      <c r="B21" s="1518" t="s">
        <v>1545</v>
      </c>
      <c r="C21" s="799" t="str">
        <f>估价对象房地状况!G6</f>
        <v>估价对象所在区域基础设施水平</v>
      </c>
      <c r="D21" s="797">
        <v>100</v>
      </c>
      <c r="E21" s="1517"/>
      <c r="F21" s="1568">
        <f>SUMIF(76:76,E22,77:77)-SUMIF(76:76,C22,77:77)+100</f>
        <v>100</v>
      </c>
      <c r="G21" s="1526"/>
      <c r="H21" s="797">
        <f>SUMIF(76:76,G22,77:77)-SUMIF(76:76,C22,77:77)+100</f>
        <v>100</v>
      </c>
      <c r="I21" s="1517"/>
      <c r="J21" s="797">
        <f>SUMIF(76:76,I22,77:77)-SUMIF(76:76,C22,77:77)+100</f>
        <v>100</v>
      </c>
      <c r="K21" s="1605"/>
      <c r="L21" s="1697"/>
      <c r="M21" s="1688"/>
      <c r="N21" s="1688"/>
      <c r="O21" s="1696"/>
      <c r="P21" s="925"/>
      <c r="Q21" s="872" t="str">
        <f>B21</f>
        <v>基础设施水平</v>
      </c>
      <c r="R21" s="973" t="s">
        <v>1531</v>
      </c>
      <c r="S21" s="974">
        <f>F21</f>
        <v>100</v>
      </c>
      <c r="T21" s="973" t="s">
        <v>1531</v>
      </c>
      <c r="U21" s="974">
        <f>H21</f>
        <v>100</v>
      </c>
      <c r="V21" s="973" t="s">
        <v>1531</v>
      </c>
      <c r="W21" s="974">
        <f>J21</f>
        <v>100</v>
      </c>
      <c r="X21" s="960"/>
      <c r="Y21" s="925"/>
      <c r="Z21" s="946" t="str">
        <f>Q21</f>
        <v>基础设施水平</v>
      </c>
      <c r="AA21" s="989">
        <f t="shared" ref="AA21" si="8">D21/F21</f>
        <v>1</v>
      </c>
      <c r="AB21" s="989">
        <f t="shared" ref="AB21" si="9">D21/H21</f>
        <v>1</v>
      </c>
      <c r="AC21" s="989">
        <f t="shared" ref="AC21" si="10">D21/J21</f>
        <v>1</v>
      </c>
    </row>
    <row r="22" ht="15" spans="1:29">
      <c r="A22" s="774"/>
      <c r="B22" s="1518"/>
      <c r="C22" s="1515"/>
      <c r="D22" s="795"/>
      <c r="E22" s="794"/>
      <c r="F22" s="1567"/>
      <c r="G22" s="794"/>
      <c r="H22" s="795"/>
      <c r="I22" s="794"/>
      <c r="J22" s="795"/>
      <c r="K22" s="1607"/>
      <c r="L22" s="1697"/>
      <c r="M22" s="1688"/>
      <c r="N22" s="1688"/>
      <c r="O22" s="1696"/>
      <c r="P22" s="925"/>
      <c r="Q22" s="872"/>
      <c r="R22" s="973"/>
      <c r="S22" s="974"/>
      <c r="T22" s="973"/>
      <c r="U22" s="974"/>
      <c r="V22" s="973"/>
      <c r="W22" s="974"/>
      <c r="X22" s="960"/>
      <c r="Y22" s="925"/>
      <c r="Z22" s="946"/>
      <c r="AA22" s="989">
        <v>1</v>
      </c>
      <c r="AB22" s="989">
        <v>1</v>
      </c>
      <c r="AC22" s="989">
        <v>1</v>
      </c>
    </row>
    <row r="23" ht="67.5" spans="1:29">
      <c r="A23" s="774"/>
      <c r="B23" s="1514" t="s">
        <v>1617</v>
      </c>
      <c r="C23" s="799" t="str">
        <f>估价对象房地状况!G7</f>
        <v>该园区内是否有污染型企业，绿化情况，卫生条件，整体环境状况判断</v>
      </c>
      <c r="D23" s="797">
        <v>100</v>
      </c>
      <c r="E23" s="800"/>
      <c r="F23" s="1569">
        <f>SUMIF(78:78,E24,79:79)-SUMIF(78:78,C24,79:79)+100</f>
        <v>100</v>
      </c>
      <c r="G23" s="926"/>
      <c r="H23" s="797">
        <f>SUMIF(78:78,G24,79:79)-SUMIF(78:78,C24,79:79)+100</f>
        <v>100</v>
      </c>
      <c r="I23" s="800"/>
      <c r="J23" s="797">
        <f>SUMIF(78:78,I24,79:79)-SUMIF(78:78,C24,79:79)+100</f>
        <v>100</v>
      </c>
      <c r="K23" s="1605"/>
      <c r="L23" s="1697"/>
      <c r="M23" s="1688"/>
      <c r="N23" s="1688"/>
      <c r="O23" s="1696"/>
      <c r="P23" s="925"/>
      <c r="Q23" s="872" t="str">
        <f>B23</f>
        <v>环境质量</v>
      </c>
      <c r="R23" s="973" t="s">
        <v>1531</v>
      </c>
      <c r="S23" s="974">
        <f>F23</f>
        <v>100</v>
      </c>
      <c r="T23" s="973" t="s">
        <v>1531</v>
      </c>
      <c r="U23" s="974">
        <f>H23</f>
        <v>100</v>
      </c>
      <c r="V23" s="973" t="s">
        <v>1531</v>
      </c>
      <c r="W23" s="974">
        <f>J23</f>
        <v>100</v>
      </c>
      <c r="X23" s="960"/>
      <c r="Y23" s="925"/>
      <c r="Z23" s="946" t="str">
        <f>Q23</f>
        <v>环境质量</v>
      </c>
      <c r="AA23" s="989">
        <f t="shared" si="3"/>
        <v>1</v>
      </c>
      <c r="AB23" s="989">
        <f t="shared" si="4"/>
        <v>1</v>
      </c>
      <c r="AC23" s="989">
        <f t="shared" si="5"/>
        <v>1</v>
      </c>
    </row>
    <row r="24" ht="15" spans="1:29">
      <c r="A24" s="774"/>
      <c r="B24" s="1518"/>
      <c r="C24" s="794"/>
      <c r="D24" s="795"/>
      <c r="E24" s="803"/>
      <c r="F24" s="1567"/>
      <c r="G24" s="927"/>
      <c r="H24" s="795"/>
      <c r="I24" s="803"/>
      <c r="J24" s="795"/>
      <c r="K24" s="1606"/>
      <c r="L24" s="1697"/>
      <c r="M24" s="1688"/>
      <c r="N24" s="1688"/>
      <c r="O24" s="1696"/>
      <c r="P24" s="925"/>
      <c r="Q24" s="872"/>
      <c r="R24" s="973"/>
      <c r="S24" s="974"/>
      <c r="T24" s="973"/>
      <c r="U24" s="974"/>
      <c r="V24" s="973"/>
      <c r="W24" s="974"/>
      <c r="X24" s="960"/>
      <c r="Y24" s="925"/>
      <c r="Z24" s="946"/>
      <c r="AA24" s="989">
        <v>1</v>
      </c>
      <c r="AB24" s="989">
        <v>1</v>
      </c>
      <c r="AC24" s="989">
        <v>1</v>
      </c>
    </row>
    <row r="25" ht="15" spans="1:29">
      <c r="A25" s="746"/>
      <c r="B25" s="1520">
        <v>111</v>
      </c>
      <c r="C25" s="782">
        <v>111</v>
      </c>
      <c r="D25" s="783">
        <v>100</v>
      </c>
      <c r="E25" s="782"/>
      <c r="F25" s="1570">
        <f>SUMIF(80:80,E25,81:81)-SUMIF(80:80,C25,81:81)+100</f>
        <v>100</v>
      </c>
      <c r="G25" s="782"/>
      <c r="H25" s="783">
        <f>SUMIF(80:80,G25,81:81)-SUMIF(80:80,C25,81:81)+100</f>
        <v>100</v>
      </c>
      <c r="I25" s="782"/>
      <c r="J25" s="783">
        <f>SUMIF(80:80,I25,81:81)-SUMIF(80:80,C25,81:81)+100</f>
        <v>100</v>
      </c>
      <c r="K25" s="929"/>
      <c r="L25" s="1697"/>
      <c r="M25" s="1688"/>
      <c r="N25" s="1688"/>
      <c r="O25" s="1696"/>
      <c r="P25" s="925"/>
      <c r="Q25" s="872">
        <f>B25</f>
        <v>111</v>
      </c>
      <c r="R25" s="973" t="s">
        <v>1531</v>
      </c>
      <c r="S25" s="974">
        <f>F25</f>
        <v>100</v>
      </c>
      <c r="T25" s="973" t="s">
        <v>1531</v>
      </c>
      <c r="U25" s="974">
        <f>H25</f>
        <v>100</v>
      </c>
      <c r="V25" s="973" t="s">
        <v>1531</v>
      </c>
      <c r="W25" s="974">
        <f>J25</f>
        <v>100</v>
      </c>
      <c r="X25" s="960"/>
      <c r="Y25" s="925"/>
      <c r="Z25" s="946">
        <f>Q25</f>
        <v>111</v>
      </c>
      <c r="AA25" s="989">
        <f t="shared" si="3"/>
        <v>1</v>
      </c>
      <c r="AB25" s="989">
        <f t="shared" si="4"/>
        <v>1</v>
      </c>
      <c r="AC25" s="989">
        <f t="shared" si="5"/>
        <v>1</v>
      </c>
    </row>
    <row r="26" ht="15" spans="1:29">
      <c r="A26" s="774"/>
      <c r="B26" s="1520">
        <v>111</v>
      </c>
      <c r="C26" s="782">
        <v>111</v>
      </c>
      <c r="D26" s="783">
        <v>100</v>
      </c>
      <c r="E26" s="782"/>
      <c r="F26" s="1570">
        <f>SUMIF(82:82,E26,83:83)-SUMIF(82:82,C26,83:83)+100</f>
        <v>100</v>
      </c>
      <c r="G26" s="782"/>
      <c r="H26" s="783">
        <f>SUMIF(82:82,G26,83:83)-SUMIF(82:82,C26,83:83)+100</f>
        <v>100</v>
      </c>
      <c r="I26" s="782"/>
      <c r="J26" s="783">
        <f>SUMIF(82:82,I26,83:83)-SUMIF(82:82,C26,83:83)+100</f>
        <v>100</v>
      </c>
      <c r="K26" s="929"/>
      <c r="L26" s="1697"/>
      <c r="M26" s="1688"/>
      <c r="N26" s="1688"/>
      <c r="O26" s="1696"/>
      <c r="P26" s="925"/>
      <c r="Q26" s="872">
        <f t="shared" ref="Q26:Q40" si="11">B26</f>
        <v>111</v>
      </c>
      <c r="R26" s="973" t="s">
        <v>1531</v>
      </c>
      <c r="S26" s="974">
        <f>F26</f>
        <v>100</v>
      </c>
      <c r="T26" s="973" t="s">
        <v>1531</v>
      </c>
      <c r="U26" s="974">
        <f>H26</f>
        <v>100</v>
      </c>
      <c r="V26" s="973" t="s">
        <v>1531</v>
      </c>
      <c r="W26" s="974">
        <f>J26</f>
        <v>100</v>
      </c>
      <c r="X26" s="960"/>
      <c r="Y26" s="925"/>
      <c r="Z26" s="946">
        <f>Q26</f>
        <v>111</v>
      </c>
      <c r="AA26" s="989">
        <f t="shared" si="3"/>
        <v>1</v>
      </c>
      <c r="AB26" s="989">
        <f t="shared" si="4"/>
        <v>1</v>
      </c>
      <c r="AC26" s="989">
        <f t="shared" si="5"/>
        <v>1</v>
      </c>
    </row>
    <row r="27" s="721" customFormat="1" ht="15" spans="1:29">
      <c r="A27" s="777"/>
      <c r="B27" s="1520">
        <v>111</v>
      </c>
      <c r="C27" s="782">
        <v>111</v>
      </c>
      <c r="D27" s="1683">
        <v>100</v>
      </c>
      <c r="E27" s="782"/>
      <c r="F27" s="1684">
        <f>SUMIF(84:84,E27,85:85)-SUMIF(84:84,C27,85:85)+100</f>
        <v>100</v>
      </c>
      <c r="G27" s="782"/>
      <c r="H27" s="1683">
        <f>SUMIF(84:84,G27,85:85)-SUMIF(84:84,C27,85:85)+100</f>
        <v>100</v>
      </c>
      <c r="I27" s="782"/>
      <c r="J27" s="1683">
        <f>SUMIF(84:84,I27,85:85)-SUMIF(84:84,C27,85:85)+100</f>
        <v>100</v>
      </c>
      <c r="K27" s="929"/>
      <c r="L27" s="1689"/>
      <c r="M27" s="1690"/>
      <c r="N27" s="1690"/>
      <c r="O27" s="1691"/>
      <c r="P27" s="925"/>
      <c r="Q27" s="972">
        <f t="shared" si="11"/>
        <v>111</v>
      </c>
      <c r="R27" s="968" t="s">
        <v>1531</v>
      </c>
      <c r="S27" s="969">
        <f>F27</f>
        <v>100</v>
      </c>
      <c r="T27" s="968" t="s">
        <v>1531</v>
      </c>
      <c r="U27" s="969">
        <f>H27</f>
        <v>100</v>
      </c>
      <c r="V27" s="968" t="s">
        <v>1531</v>
      </c>
      <c r="W27" s="969">
        <f>J27</f>
        <v>100</v>
      </c>
      <c r="X27" s="970"/>
      <c r="Y27" s="925"/>
      <c r="Z27" s="988">
        <f>Q27</f>
        <v>111</v>
      </c>
      <c r="AA27" s="989">
        <f t="shared" si="3"/>
        <v>1</v>
      </c>
      <c r="AB27" s="989">
        <f t="shared" si="4"/>
        <v>1</v>
      </c>
      <c r="AC27" s="989">
        <f t="shared" si="5"/>
        <v>1</v>
      </c>
    </row>
    <row r="28" ht="15.75" spans="1:29">
      <c r="A28" s="784"/>
      <c r="B28" s="1520">
        <v>111</v>
      </c>
      <c r="C28" s="786">
        <v>111</v>
      </c>
      <c r="D28" s="787">
        <v>100</v>
      </c>
      <c r="E28" s="782"/>
      <c r="F28" s="1583">
        <f>SUMIF(86:86,E28,87:87)-SUMIF(86:86,C28,87:87)+100</f>
        <v>100</v>
      </c>
      <c r="G28" s="1564"/>
      <c r="H28" s="787">
        <f>SUMIF(86:86,G28,87:87)-SUMIF(86:86,C28,87:87)+100</f>
        <v>100</v>
      </c>
      <c r="I28" s="1564"/>
      <c r="J28" s="787">
        <f>SUMIF(86:86,I28,87:87)-SUMIF(86:86,C28,87:87)+100</f>
        <v>100</v>
      </c>
      <c r="K28" s="929"/>
      <c r="L28" s="1697"/>
      <c r="M28" s="1688"/>
      <c r="N28" s="1688"/>
      <c r="O28" s="1696"/>
      <c r="P28" s="925"/>
      <c r="Q28" s="872">
        <f t="shared" si="11"/>
        <v>111</v>
      </c>
      <c r="R28" s="973" t="s">
        <v>1531</v>
      </c>
      <c r="S28" s="974">
        <f t="shared" ref="S28:S40" si="12">F28</f>
        <v>100</v>
      </c>
      <c r="T28" s="973" t="s">
        <v>1531</v>
      </c>
      <c r="U28" s="974">
        <f t="shared" ref="U28:U40" si="13">H28</f>
        <v>100</v>
      </c>
      <c r="V28" s="973" t="s">
        <v>1531</v>
      </c>
      <c r="W28" s="974">
        <f t="shared" ref="W28:W40" si="14">J28</f>
        <v>100</v>
      </c>
      <c r="X28" s="960"/>
      <c r="Y28" s="925"/>
      <c r="Z28" s="946">
        <f t="shared" ref="Z28:Z40" si="15">Q28</f>
        <v>111</v>
      </c>
      <c r="AA28" s="989">
        <f t="shared" si="3"/>
        <v>1</v>
      </c>
      <c r="AB28" s="989">
        <f t="shared" si="4"/>
        <v>1</v>
      </c>
      <c r="AC28" s="989">
        <f t="shared" si="5"/>
        <v>1</v>
      </c>
    </row>
    <row r="29" ht="28.5" spans="1:29">
      <c r="A29" s="1574" t="s">
        <v>1549</v>
      </c>
      <c r="B29" s="767" t="s">
        <v>1550</v>
      </c>
      <c r="C29" s="1575"/>
      <c r="D29" s="823">
        <v>100</v>
      </c>
      <c r="E29" s="1575"/>
      <c r="F29" s="1570">
        <f>SUMIF(88:88,E29,89:89)-SUMIF(88:88,C29,89:89)+100</f>
        <v>100</v>
      </c>
      <c r="G29" s="1575"/>
      <c r="H29" s="783">
        <f>SUMIF(88:88,G29,89:89)-SUMIF(88:88,C29,89:89)+100</f>
        <v>100</v>
      </c>
      <c r="I29" s="1575"/>
      <c r="J29" s="823">
        <f>SUMIF(88:88,I29,89:89)-SUMIF(88:88,C29,89:89)+100</f>
        <v>100</v>
      </c>
      <c r="K29" s="930"/>
      <c r="L29" s="1697"/>
      <c r="M29" s="1688"/>
      <c r="N29" s="1688"/>
      <c r="O29" s="1696"/>
      <c r="P29" s="931" t="s">
        <v>1551</v>
      </c>
      <c r="Q29" s="872" t="str">
        <f t="shared" si="11"/>
        <v>建筑类型</v>
      </c>
      <c r="R29" s="973" t="s">
        <v>1531</v>
      </c>
      <c r="S29" s="974">
        <f t="shared" si="12"/>
        <v>100</v>
      </c>
      <c r="T29" s="973" t="s">
        <v>1531</v>
      </c>
      <c r="U29" s="974">
        <f t="shared" si="13"/>
        <v>100</v>
      </c>
      <c r="V29" s="973" t="s">
        <v>1531</v>
      </c>
      <c r="W29" s="974">
        <f t="shared" si="14"/>
        <v>100</v>
      </c>
      <c r="X29" s="960"/>
      <c r="Y29" s="934" t="s">
        <v>1551</v>
      </c>
      <c r="Z29" s="946" t="str">
        <f t="shared" si="15"/>
        <v>建筑类型</v>
      </c>
      <c r="AA29" s="989">
        <f t="shared" si="3"/>
        <v>1</v>
      </c>
      <c r="AB29" s="989">
        <f t="shared" si="4"/>
        <v>1</v>
      </c>
      <c r="AC29" s="989">
        <f t="shared" si="5"/>
        <v>1</v>
      </c>
    </row>
    <row r="30" s="723" customFormat="1" ht="15" spans="1:29">
      <c r="A30" s="829"/>
      <c r="B30" s="771" t="s">
        <v>1552</v>
      </c>
      <c r="C30" s="1564"/>
      <c r="D30" s="773">
        <v>100</v>
      </c>
      <c r="E30" s="776"/>
      <c r="F30" s="1563" t="e">
        <f>LOOKUP(E30,91:91,92:92)-LOOKUP(C30,91:91,92:92)+100</f>
        <v>#N/A</v>
      </c>
      <c r="G30" s="775"/>
      <c r="H30" s="773" t="e">
        <f>LOOKUP(G30,91:91,92:92)-LOOKUP(C30,91:91,92:92)+100</f>
        <v>#N/A</v>
      </c>
      <c r="I30" s="775"/>
      <c r="J30" s="773" t="e">
        <f>LOOKUP(I30,91:91,92:92)-LOOKUP(C30,91:91,92:92)+100</f>
        <v>#N/A</v>
      </c>
      <c r="K30" s="929"/>
      <c r="L30" s="1695"/>
      <c r="M30" s="1698"/>
      <c r="N30" s="1698"/>
      <c r="O30" s="1699"/>
      <c r="P30" s="934"/>
      <c r="Q30" s="1609" t="str">
        <f t="shared" si="11"/>
        <v>项目建筑规模</v>
      </c>
      <c r="R30" s="975" t="s">
        <v>1531</v>
      </c>
      <c r="S30" s="976" t="e">
        <f t="shared" si="12"/>
        <v>#N/A</v>
      </c>
      <c r="T30" s="975" t="s">
        <v>1531</v>
      </c>
      <c r="U30" s="976" t="e">
        <f t="shared" si="13"/>
        <v>#N/A</v>
      </c>
      <c r="V30" s="975" t="s">
        <v>1531</v>
      </c>
      <c r="W30" s="976" t="e">
        <f t="shared" si="14"/>
        <v>#N/A</v>
      </c>
      <c r="X30" s="977"/>
      <c r="Y30" s="934"/>
      <c r="Z30" s="990" t="str">
        <f t="shared" si="15"/>
        <v>项目建筑规模</v>
      </c>
      <c r="AA30" s="989" t="e">
        <f t="shared" si="3"/>
        <v>#N/A</v>
      </c>
      <c r="AB30" s="989" t="e">
        <f t="shared" si="4"/>
        <v>#N/A</v>
      </c>
      <c r="AC30" s="989" t="e">
        <f t="shared" si="5"/>
        <v>#N/A</v>
      </c>
    </row>
    <row r="31" ht="15" spans="1:29">
      <c r="A31" s="824"/>
      <c r="B31" s="771" t="s">
        <v>1553</v>
      </c>
      <c r="C31" s="1580"/>
      <c r="D31" s="783">
        <v>100</v>
      </c>
      <c r="E31" s="1580"/>
      <c r="F31" s="1570">
        <f>SUMIF(93:93,E31,94:94)-SUMIF(93:93,C31,94:94)+100</f>
        <v>100</v>
      </c>
      <c r="G31" s="1580"/>
      <c r="H31" s="783">
        <f>SUMIF(93:93,G31,94:94)-SUMIF(93:93,C31,94:94)+100</f>
        <v>100</v>
      </c>
      <c r="I31" s="1580"/>
      <c r="J31" s="783">
        <f>SUMIF(93:93,I31,94:94)-SUMIF(93:93,C31,94:94)+100</f>
        <v>100</v>
      </c>
      <c r="K31" s="930"/>
      <c r="L31" s="1697"/>
      <c r="M31" s="1688"/>
      <c r="N31" s="1688"/>
      <c r="O31" s="1696"/>
      <c r="P31" s="934"/>
      <c r="Q31" s="872" t="str">
        <f t="shared" si="11"/>
        <v>建筑结构</v>
      </c>
      <c r="R31" s="973" t="s">
        <v>1531</v>
      </c>
      <c r="S31" s="974">
        <f t="shared" si="12"/>
        <v>100</v>
      </c>
      <c r="T31" s="973" t="s">
        <v>1531</v>
      </c>
      <c r="U31" s="974">
        <f t="shared" si="13"/>
        <v>100</v>
      </c>
      <c r="V31" s="973" t="s">
        <v>1531</v>
      </c>
      <c r="W31" s="974">
        <f t="shared" si="14"/>
        <v>100</v>
      </c>
      <c r="X31" s="960"/>
      <c r="Y31" s="934"/>
      <c r="Z31" s="946" t="str">
        <f t="shared" si="15"/>
        <v>建筑结构</v>
      </c>
      <c r="AA31" s="989">
        <f t="shared" si="3"/>
        <v>1</v>
      </c>
      <c r="AB31" s="989">
        <f t="shared" si="4"/>
        <v>1</v>
      </c>
      <c r="AC31" s="989">
        <f t="shared" si="5"/>
        <v>1</v>
      </c>
    </row>
    <row r="32" ht="15" spans="1:29">
      <c r="A32" s="824"/>
      <c r="B32" s="771" t="s">
        <v>1555</v>
      </c>
      <c r="C32" s="1580"/>
      <c r="D32" s="783">
        <v>100</v>
      </c>
      <c r="E32" s="1580"/>
      <c r="F32" s="1570">
        <f>SUMIF(95:95,E32,96:96)-SUMIF(95:95,C32,96:96)+100</f>
        <v>100</v>
      </c>
      <c r="G32" s="1580"/>
      <c r="H32" s="783">
        <f>SUMIF(95:95,G32,96:96)-SUMIF(95:95,C32,96:96)+100</f>
        <v>100</v>
      </c>
      <c r="I32" s="1580"/>
      <c r="J32" s="783">
        <f>SUMIF(95:95,I32,96:96)-SUMIF(95:95,C32,96:96)+100</f>
        <v>100</v>
      </c>
      <c r="K32" s="930"/>
      <c r="L32" s="1697"/>
      <c r="M32" s="1688"/>
      <c r="N32" s="1688"/>
      <c r="O32" s="1696"/>
      <c r="P32" s="934"/>
      <c r="Q32" s="872" t="str">
        <f t="shared" si="11"/>
        <v>公共部分装修</v>
      </c>
      <c r="R32" s="973" t="s">
        <v>1531</v>
      </c>
      <c r="S32" s="974">
        <f t="shared" si="12"/>
        <v>100</v>
      </c>
      <c r="T32" s="973" t="s">
        <v>1531</v>
      </c>
      <c r="U32" s="974">
        <f t="shared" si="13"/>
        <v>100</v>
      </c>
      <c r="V32" s="973" t="s">
        <v>1531</v>
      </c>
      <c r="W32" s="974">
        <f t="shared" si="14"/>
        <v>100</v>
      </c>
      <c r="X32" s="960"/>
      <c r="Y32" s="934"/>
      <c r="Z32" s="946" t="str">
        <f t="shared" si="15"/>
        <v>公共部分装修</v>
      </c>
      <c r="AA32" s="989">
        <f t="shared" si="3"/>
        <v>1</v>
      </c>
      <c r="AB32" s="989">
        <f t="shared" si="4"/>
        <v>1</v>
      </c>
      <c r="AC32" s="989">
        <f t="shared" si="5"/>
        <v>1</v>
      </c>
    </row>
    <row r="33" ht="15" spans="1:29">
      <c r="A33" s="824"/>
      <c r="B33" s="771" t="s">
        <v>634</v>
      </c>
      <c r="C33" s="1564"/>
      <c r="D33" s="783">
        <v>100</v>
      </c>
      <c r="E33" s="1577"/>
      <c r="F33" s="1570" t="e">
        <f>LOOKUP(E33,98:98,99:99)-LOOKUP(C33,98:98,99:99)+100</f>
        <v>#N/A</v>
      </c>
      <c r="G33" s="1577"/>
      <c r="H33" s="1570" t="e">
        <f>LOOKUP(G33,98:98,99:99)-LOOKUP(C33,98:98,99:99)+100</f>
        <v>#N/A</v>
      </c>
      <c r="I33" s="1577"/>
      <c r="J33" s="783" t="e">
        <f>LOOKUP(I33,98:98,99:99)-LOOKUP(C33,98:98,99:99)+100</f>
        <v>#N/A</v>
      </c>
      <c r="K33" s="930"/>
      <c r="L33" s="1697"/>
      <c r="M33" s="1688"/>
      <c r="N33" s="1688"/>
      <c r="O33" s="1696"/>
      <c r="P33" s="934"/>
      <c r="Q33" s="872" t="str">
        <f t="shared" si="11"/>
        <v>成新度</v>
      </c>
      <c r="R33" s="973" t="s">
        <v>1531</v>
      </c>
      <c r="S33" s="974" t="e">
        <f t="shared" si="12"/>
        <v>#N/A</v>
      </c>
      <c r="T33" s="973" t="s">
        <v>1531</v>
      </c>
      <c r="U33" s="974" t="e">
        <f t="shared" si="13"/>
        <v>#N/A</v>
      </c>
      <c r="V33" s="973" t="s">
        <v>1531</v>
      </c>
      <c r="W33" s="974" t="e">
        <f t="shared" si="14"/>
        <v>#N/A</v>
      </c>
      <c r="X33" s="960"/>
      <c r="Y33" s="934"/>
      <c r="Z33" s="946" t="str">
        <f t="shared" si="15"/>
        <v>成新度</v>
      </c>
      <c r="AA33" s="989" t="e">
        <f t="shared" si="3"/>
        <v>#N/A</v>
      </c>
      <c r="AB33" s="989" t="e">
        <f t="shared" si="4"/>
        <v>#N/A</v>
      </c>
      <c r="AC33" s="989" t="e">
        <f t="shared" si="5"/>
        <v>#N/A</v>
      </c>
    </row>
    <row r="34" s="721" customFormat="1" ht="15" spans="1:29">
      <c r="A34" s="826"/>
      <c r="B34" s="771" t="s">
        <v>1556</v>
      </c>
      <c r="C34" s="1580"/>
      <c r="D34" s="773">
        <v>100</v>
      </c>
      <c r="E34" s="1580"/>
      <c r="F34" s="1570">
        <f>SUMIF(100:100,E34,101:101)-SUMIF(100:100,C34,101:101)+100</f>
        <v>100</v>
      </c>
      <c r="G34" s="1580"/>
      <c r="H34" s="783">
        <f>SUMIF(100:100,G34,101:101)-SUMIF(100:100,C34,101:101)+100</f>
        <v>100</v>
      </c>
      <c r="I34" s="1580"/>
      <c r="J34" s="783">
        <f>SUMIF(100:100,I34,101:101)-SUMIF(100:100,C34,101:101)+100</f>
        <v>100</v>
      </c>
      <c r="K34" s="930"/>
      <c r="L34" s="1689"/>
      <c r="M34" s="1690"/>
      <c r="N34" s="1690"/>
      <c r="O34" s="1691"/>
      <c r="P34" s="934"/>
      <c r="Q34" s="972" t="str">
        <f t="shared" si="11"/>
        <v>物业管理</v>
      </c>
      <c r="R34" s="968" t="s">
        <v>1531</v>
      </c>
      <c r="S34" s="969">
        <f t="shared" si="12"/>
        <v>100</v>
      </c>
      <c r="T34" s="968" t="s">
        <v>1531</v>
      </c>
      <c r="U34" s="969">
        <f t="shared" si="13"/>
        <v>100</v>
      </c>
      <c r="V34" s="968" t="s">
        <v>1531</v>
      </c>
      <c r="W34" s="969">
        <f t="shared" si="14"/>
        <v>100</v>
      </c>
      <c r="X34" s="970"/>
      <c r="Y34" s="934"/>
      <c r="Z34" s="988" t="str">
        <f t="shared" si="15"/>
        <v>物业管理</v>
      </c>
      <c r="AA34" s="987">
        <f t="shared" si="3"/>
        <v>1</v>
      </c>
      <c r="AB34" s="987">
        <f t="shared" si="4"/>
        <v>1</v>
      </c>
      <c r="AC34" s="987">
        <f t="shared" si="5"/>
        <v>1</v>
      </c>
    </row>
    <row r="35" ht="15" spans="1:29">
      <c r="A35" s="824"/>
      <c r="B35" s="771" t="s">
        <v>1557</v>
      </c>
      <c r="C35" s="1580"/>
      <c r="D35" s="783">
        <v>100</v>
      </c>
      <c r="E35" s="1580"/>
      <c r="F35" s="1570">
        <f>SUMIF(102:102,E35,103:103)-SUMIF(102:102,C35,103:103)+100</f>
        <v>100</v>
      </c>
      <c r="G35" s="1580"/>
      <c r="H35" s="783">
        <f>SUMIF(102:102,G35,103:103)-SUMIF(102:102,C35,103:103)+100</f>
        <v>100</v>
      </c>
      <c r="I35" s="1580"/>
      <c r="J35" s="783">
        <f>SUMIF(102:102,I35,103:103)-SUMIF(102:102,C35,103:103)+100</f>
        <v>100</v>
      </c>
      <c r="K35" s="930"/>
      <c r="L35" s="1697"/>
      <c r="M35" s="1688"/>
      <c r="N35" s="1688"/>
      <c r="O35" s="1696"/>
      <c r="P35" s="934" t="s">
        <v>1551</v>
      </c>
      <c r="Q35" s="872" t="str">
        <f t="shared" si="11"/>
        <v>市政基础设施</v>
      </c>
      <c r="R35" s="973" t="s">
        <v>1531</v>
      </c>
      <c r="S35" s="974">
        <f t="shared" si="12"/>
        <v>100</v>
      </c>
      <c r="T35" s="973" t="s">
        <v>1531</v>
      </c>
      <c r="U35" s="974">
        <f t="shared" si="13"/>
        <v>100</v>
      </c>
      <c r="V35" s="973" t="s">
        <v>1531</v>
      </c>
      <c r="W35" s="974">
        <f t="shared" si="14"/>
        <v>100</v>
      </c>
      <c r="X35" s="960"/>
      <c r="Y35" s="934" t="s">
        <v>1551</v>
      </c>
      <c r="Z35" s="946" t="str">
        <f t="shared" si="15"/>
        <v>市政基础设施</v>
      </c>
      <c r="AA35" s="989">
        <f t="shared" si="3"/>
        <v>1</v>
      </c>
      <c r="AB35" s="989">
        <f t="shared" si="4"/>
        <v>1</v>
      </c>
      <c r="AC35" s="989">
        <f t="shared" si="5"/>
        <v>1</v>
      </c>
    </row>
    <row r="36" ht="15" spans="1:29">
      <c r="A36" s="824"/>
      <c r="B36" s="771" t="s">
        <v>1560</v>
      </c>
      <c r="C36" s="1580"/>
      <c r="D36" s="783">
        <v>100</v>
      </c>
      <c r="E36" s="1580"/>
      <c r="F36" s="1570">
        <f>SUMIF(104:104,E36,105:105)-SUMIF(104:104,C36,105:105)+100</f>
        <v>100</v>
      </c>
      <c r="G36" s="1580"/>
      <c r="H36" s="783">
        <f>SUMIF(104:104,G36,105:105)-SUMIF(104:104,C36,105:105)+100</f>
        <v>100</v>
      </c>
      <c r="I36" s="1580"/>
      <c r="J36" s="783">
        <f>SUMIF(104:104,I36,105:105)-SUMIF(104:104,C36,105:105)+100</f>
        <v>100</v>
      </c>
      <c r="K36" s="930"/>
      <c r="L36" s="1697"/>
      <c r="M36" s="1688"/>
      <c r="N36" s="1688"/>
      <c r="O36" s="1696"/>
      <c r="P36" s="934"/>
      <c r="Q36" s="872" t="str">
        <f t="shared" si="11"/>
        <v>内部装修</v>
      </c>
      <c r="R36" s="973" t="s">
        <v>1531</v>
      </c>
      <c r="S36" s="974">
        <f t="shared" si="12"/>
        <v>100</v>
      </c>
      <c r="T36" s="973" t="s">
        <v>1531</v>
      </c>
      <c r="U36" s="974">
        <f t="shared" si="13"/>
        <v>100</v>
      </c>
      <c r="V36" s="973" t="s">
        <v>1531</v>
      </c>
      <c r="W36" s="974">
        <f t="shared" si="14"/>
        <v>100</v>
      </c>
      <c r="X36" s="960"/>
      <c r="Y36" s="934"/>
      <c r="Z36" s="946" t="str">
        <f t="shared" si="15"/>
        <v>内部装修</v>
      </c>
      <c r="AA36" s="989">
        <f t="shared" si="3"/>
        <v>1</v>
      </c>
      <c r="AB36" s="989">
        <f t="shared" si="4"/>
        <v>1</v>
      </c>
      <c r="AC36" s="989">
        <f t="shared" si="5"/>
        <v>1</v>
      </c>
    </row>
    <row r="37" ht="15" spans="1:29">
      <c r="A37" s="824"/>
      <c r="B37" s="771" t="s">
        <v>1624</v>
      </c>
      <c r="C37" s="807"/>
      <c r="D37" s="783">
        <v>100</v>
      </c>
      <c r="E37" s="807"/>
      <c r="F37" s="1570">
        <f>SUMIF(106:106,E37,107:107)-SUMIF(106:106,C37,107:107)+100</f>
        <v>100</v>
      </c>
      <c r="G37" s="807"/>
      <c r="H37" s="783">
        <f>SUMIF(106:106,G37,107:107)-SUMIF(106:106,C37,107:107)+100</f>
        <v>100</v>
      </c>
      <c r="I37" s="807"/>
      <c r="J37" s="783">
        <f>SUMIF(106:106,I37,107:107)-SUMIF(106:106,C37,107:107)+100</f>
        <v>100</v>
      </c>
      <c r="K37" s="930"/>
      <c r="L37" s="1697"/>
      <c r="M37" s="1688"/>
      <c r="N37" s="1688"/>
      <c r="O37" s="1696"/>
      <c r="P37" s="934"/>
      <c r="Q37" s="872" t="str">
        <f t="shared" si="11"/>
        <v>内部装修状况</v>
      </c>
      <c r="R37" s="973" t="s">
        <v>1531</v>
      </c>
      <c r="S37" s="974">
        <f t="shared" si="12"/>
        <v>100</v>
      </c>
      <c r="T37" s="973" t="s">
        <v>1531</v>
      </c>
      <c r="U37" s="974">
        <f t="shared" si="13"/>
        <v>100</v>
      </c>
      <c r="V37" s="973" t="s">
        <v>1531</v>
      </c>
      <c r="W37" s="974">
        <f t="shared" si="14"/>
        <v>100</v>
      </c>
      <c r="X37" s="960"/>
      <c r="Y37" s="934"/>
      <c r="Z37" s="946" t="str">
        <f t="shared" si="15"/>
        <v>内部装修状况</v>
      </c>
      <c r="AA37" s="989">
        <f t="shared" si="3"/>
        <v>1</v>
      </c>
      <c r="AB37" s="989">
        <f t="shared" si="4"/>
        <v>1</v>
      </c>
      <c r="AC37" s="989">
        <f t="shared" si="5"/>
        <v>1</v>
      </c>
    </row>
    <row r="38" s="723" customFormat="1" ht="15" spans="1:29">
      <c r="A38" s="829"/>
      <c r="B38" s="1520">
        <v>111</v>
      </c>
      <c r="C38" s="1564"/>
      <c r="D38" s="783">
        <v>100</v>
      </c>
      <c r="E38" s="782"/>
      <c r="F38" s="1570">
        <f>SUMIF(108:108,E38,109:109)-SUMIF(108:108,C38,109:109)+100</f>
        <v>100</v>
      </c>
      <c r="G38" s="1564"/>
      <c r="H38" s="783">
        <f>SUMIF(108:108,G38,109:109)-SUMIF(108:108,C38,109:109)+100</f>
        <v>100</v>
      </c>
      <c r="I38" s="1564"/>
      <c r="J38" s="783">
        <f>SUMIF(108:108,I38,109:1038)-SUMIF(108:108,C38,109:109)+100</f>
        <v>100</v>
      </c>
      <c r="K38" s="929"/>
      <c r="L38" s="1695"/>
      <c r="M38" s="1698"/>
      <c r="N38" s="1698"/>
      <c r="O38" s="1699"/>
      <c r="P38" s="934"/>
      <c r="Q38" s="1609">
        <f t="shared" si="11"/>
        <v>111</v>
      </c>
      <c r="R38" s="975" t="s">
        <v>1531</v>
      </c>
      <c r="S38" s="976">
        <f t="shared" si="12"/>
        <v>100</v>
      </c>
      <c r="T38" s="975" t="s">
        <v>1531</v>
      </c>
      <c r="U38" s="976">
        <f t="shared" si="13"/>
        <v>100</v>
      </c>
      <c r="V38" s="975" t="s">
        <v>1531</v>
      </c>
      <c r="W38" s="976">
        <f t="shared" si="14"/>
        <v>100</v>
      </c>
      <c r="X38" s="977"/>
      <c r="Y38" s="934"/>
      <c r="Z38" s="990">
        <f t="shared" si="15"/>
        <v>111</v>
      </c>
      <c r="AA38" s="989">
        <f t="shared" si="3"/>
        <v>1</v>
      </c>
      <c r="AB38" s="989">
        <f t="shared" si="4"/>
        <v>1</v>
      </c>
      <c r="AC38" s="989">
        <f t="shared" si="5"/>
        <v>1</v>
      </c>
    </row>
    <row r="39" ht="15" spans="1:29">
      <c r="A39" s="824"/>
      <c r="B39" s="1520">
        <v>111</v>
      </c>
      <c r="C39" s="1564"/>
      <c r="D39" s="783">
        <v>100</v>
      </c>
      <c r="E39" s="782"/>
      <c r="F39" s="1570">
        <f>SUMIF(110:110,E39,111:111)-SUMIF(110:110,C39,111:111)+100</f>
        <v>100</v>
      </c>
      <c r="G39" s="1564"/>
      <c r="H39" s="783">
        <f>SUMIF(110:110,G39,111:111)-SUMIF(110:110,C39,111:111)+100</f>
        <v>100</v>
      </c>
      <c r="I39" s="1564"/>
      <c r="J39" s="783">
        <f>SUMIF(110:110,I39,111:111)-SUMIF(110:110,C39,111:111)+100</f>
        <v>100</v>
      </c>
      <c r="K39" s="929"/>
      <c r="L39" s="1697"/>
      <c r="M39" s="1688"/>
      <c r="N39" s="1688"/>
      <c r="O39" s="1696"/>
      <c r="P39" s="934"/>
      <c r="Q39" s="872">
        <f t="shared" si="11"/>
        <v>111</v>
      </c>
      <c r="R39" s="973" t="s">
        <v>1531</v>
      </c>
      <c r="S39" s="974">
        <f t="shared" si="12"/>
        <v>100</v>
      </c>
      <c r="T39" s="973" t="s">
        <v>1531</v>
      </c>
      <c r="U39" s="974">
        <f t="shared" si="13"/>
        <v>100</v>
      </c>
      <c r="V39" s="973" t="s">
        <v>1531</v>
      </c>
      <c r="W39" s="974">
        <f t="shared" si="14"/>
        <v>100</v>
      </c>
      <c r="X39" s="960"/>
      <c r="Y39" s="934"/>
      <c r="Z39" s="946">
        <f t="shared" si="15"/>
        <v>111</v>
      </c>
      <c r="AA39" s="989">
        <f t="shared" si="3"/>
        <v>1</v>
      </c>
      <c r="AB39" s="989">
        <f t="shared" si="4"/>
        <v>1</v>
      </c>
      <c r="AC39" s="989">
        <f t="shared" si="5"/>
        <v>1</v>
      </c>
    </row>
    <row r="40" ht="15.75" spans="1:29">
      <c r="A40" s="1582"/>
      <c r="B40" s="785">
        <v>111</v>
      </c>
      <c r="C40" s="786"/>
      <c r="D40" s="787">
        <v>100</v>
      </c>
      <c r="E40" s="782"/>
      <c r="F40" s="1583">
        <f>SUMIF(112:112,E40,113:113)-SUMIF(112:112,C40,113:113)+100</f>
        <v>100</v>
      </c>
      <c r="G40" s="1564"/>
      <c r="H40" s="787">
        <f>SUMIF(112:112,G40,113:113)-SUMIF(112:112,C40,113:113)+100</f>
        <v>100</v>
      </c>
      <c r="I40" s="1564"/>
      <c r="J40" s="787">
        <f>SUMIF(112:112,I40,113:113)-SUMIF(112:112,C40,113:113)+100</f>
        <v>100</v>
      </c>
      <c r="K40" s="929"/>
      <c r="L40" s="1697"/>
      <c r="M40" s="1688"/>
      <c r="N40" s="1688"/>
      <c r="O40" s="1696"/>
      <c r="P40" s="1700"/>
      <c r="Q40" s="872">
        <f t="shared" si="11"/>
        <v>111</v>
      </c>
      <c r="R40" s="973" t="s">
        <v>1531</v>
      </c>
      <c r="S40" s="974">
        <f t="shared" si="12"/>
        <v>100</v>
      </c>
      <c r="T40" s="973" t="s">
        <v>1531</v>
      </c>
      <c r="U40" s="974">
        <f t="shared" si="13"/>
        <v>100</v>
      </c>
      <c r="V40" s="973" t="s">
        <v>1531</v>
      </c>
      <c r="W40" s="974">
        <f t="shared" si="14"/>
        <v>100</v>
      </c>
      <c r="X40" s="960"/>
      <c r="Y40" s="1700"/>
      <c r="Z40" s="946">
        <f t="shared" si="15"/>
        <v>111</v>
      </c>
      <c r="AA40" s="989">
        <f t="shared" si="3"/>
        <v>1</v>
      </c>
      <c r="AB40" s="989">
        <f t="shared" si="4"/>
        <v>1</v>
      </c>
      <c r="AC40" s="989">
        <f t="shared" si="5"/>
        <v>1</v>
      </c>
    </row>
    <row r="41" ht="15" spans="1:29">
      <c r="A41" s="831" t="s">
        <v>1562</v>
      </c>
      <c r="B41" s="1584"/>
      <c r="C41" s="1585" t="s">
        <v>124</v>
      </c>
      <c r="D41" s="1586"/>
      <c r="E41" s="1587"/>
      <c r="F41" s="1588"/>
      <c r="G41" s="1589"/>
      <c r="H41" s="1590"/>
      <c r="I41" s="1587"/>
      <c r="J41" s="1590"/>
      <c r="K41" s="937"/>
      <c r="L41" s="1701"/>
      <c r="M41" s="889"/>
      <c r="N41" s="1688"/>
      <c r="O41" s="889"/>
      <c r="P41" s="872" t="str">
        <f>A41</f>
        <v>成交单价（元/平方米）</v>
      </c>
      <c r="Q41" s="872"/>
      <c r="R41" s="989">
        <f>E41</f>
        <v>0</v>
      </c>
      <c r="S41" s="989"/>
      <c r="T41" s="989">
        <f>G41</f>
        <v>0</v>
      </c>
      <c r="U41" s="989"/>
      <c r="V41" s="989">
        <f>I41</f>
        <v>0</v>
      </c>
      <c r="W41" s="989"/>
      <c r="X41" s="894"/>
      <c r="Y41" s="991"/>
      <c r="Z41" s="894"/>
      <c r="AA41" s="894"/>
      <c r="AB41" s="894"/>
      <c r="AC41" s="894"/>
    </row>
    <row r="42" ht="15.75" spans="1:29">
      <c r="A42" s="839" t="s">
        <v>1563</v>
      </c>
      <c r="B42" s="1591"/>
      <c r="C42" s="1592" t="e">
        <f>R43</f>
        <v>#DIV/0!</v>
      </c>
      <c r="D42" s="842" t="s">
        <v>1564</v>
      </c>
      <c r="E42" s="1593" t="e">
        <f>R42</f>
        <v>#DIV/0!</v>
      </c>
      <c r="F42" s="843"/>
      <c r="G42" s="1592" t="e">
        <f>T42</f>
        <v>#DIV/0!</v>
      </c>
      <c r="H42" s="843"/>
      <c r="I42" s="1593" t="e">
        <f>V42</f>
        <v>#DIV/0!</v>
      </c>
      <c r="J42" s="843"/>
      <c r="K42" s="939">
        <f>F42+H42+J42</f>
        <v>0</v>
      </c>
      <c r="L42" s="1701"/>
      <c r="M42" s="889"/>
      <c r="N42" s="1688"/>
      <c r="O42" s="889"/>
      <c r="P42" s="872" t="str">
        <f>A42</f>
        <v>比较价值（元/平方米）</v>
      </c>
      <c r="Q42" s="872"/>
      <c r="R42" s="989" t="e">
        <f>IF(F1="售价",ROUND(PRODUCT(R41,AA7:AA40),0),ROUND(PRODUCT(R41,AA7:AA40),1))</f>
        <v>#DIV/0!</v>
      </c>
      <c r="S42" s="989"/>
      <c r="T42" s="989" t="e">
        <f>IF(F1="售价",ROUND(PRODUCT(T41,AB7:AB40),0),ROUND(PRODUCT(T41,AB7:AB40),1))</f>
        <v>#DIV/0!</v>
      </c>
      <c r="U42" s="989"/>
      <c r="V42" s="989" t="e">
        <f>IF(F1="售价",ROUND(PRODUCT(V41,AC7:AC40),0),ROUND(PRODUCT(V41,AC7:AC40),1))</f>
        <v>#DIV/0!</v>
      </c>
      <c r="W42" s="989"/>
      <c r="X42" s="894"/>
      <c r="Y42" s="894"/>
      <c r="Z42" s="894"/>
      <c r="AA42" s="894"/>
      <c r="AB42" s="894"/>
      <c r="AC42" s="894"/>
    </row>
    <row r="43" ht="15.75" spans="1:29">
      <c r="A43" s="845" t="s">
        <v>1565</v>
      </c>
      <c r="B43" s="846"/>
      <c r="C43" s="1594" t="e">
        <f>R43</f>
        <v>#DIV/0!</v>
      </c>
      <c r="D43" s="1594"/>
      <c r="E43" s="1594"/>
      <c r="F43" s="1594"/>
      <c r="G43" s="1594"/>
      <c r="H43" s="1594"/>
      <c r="I43" s="1594"/>
      <c r="J43" s="1594"/>
      <c r="K43" s="940"/>
      <c r="L43" s="1701"/>
      <c r="M43" s="889"/>
      <c r="N43" s="889"/>
      <c r="O43" s="889"/>
      <c r="P43" s="941" t="str">
        <f>A43</f>
        <v>估价对象XX用房的比较价值（楼面单价，元/平方米）</v>
      </c>
      <c r="Q43" s="979"/>
      <c r="R43" s="1716" t="e">
        <f>IF(F1="售价",ROUND(IF(D42="简单平均",AVERAGE(R42:V42),R42*F42+T42*H42+V42*J42),0),ROUND(IF(D42="简单平均",AVERAGE(R42:V42),R42*F42+T42*H42+V42*J42),1))</f>
        <v>#DIV/0!</v>
      </c>
      <c r="S43" s="1716"/>
      <c r="T43" s="1716"/>
      <c r="U43" s="1716"/>
      <c r="V43" s="1716"/>
      <c r="W43" s="1716"/>
      <c r="X43" s="894"/>
      <c r="Y43" s="894"/>
      <c r="Z43" s="894"/>
      <c r="AA43" s="894"/>
      <c r="AB43" s="894"/>
      <c r="AC43" s="894"/>
    </row>
    <row r="44" spans="1:15">
      <c r="A44" s="848"/>
      <c r="B44" s="848"/>
      <c r="C44" s="848"/>
      <c r="D44" s="848"/>
      <c r="E44" s="848"/>
      <c r="F44" s="848"/>
      <c r="G44" s="849"/>
      <c r="H44" s="848"/>
      <c r="I44" s="848"/>
      <c r="J44" s="848"/>
      <c r="K44" s="942"/>
      <c r="L44" s="952"/>
      <c r="M44" s="889"/>
      <c r="N44" s="889"/>
      <c r="O44" s="889"/>
    </row>
    <row r="45" spans="1:15">
      <c r="A45" s="848"/>
      <c r="B45" s="848"/>
      <c r="C45" s="848"/>
      <c r="D45" s="848"/>
      <c r="E45" s="848"/>
      <c r="F45" s="848"/>
      <c r="G45" s="848"/>
      <c r="H45" s="848"/>
      <c r="I45" s="848"/>
      <c r="J45" s="848"/>
      <c r="K45" s="942"/>
      <c r="L45" s="952"/>
      <c r="M45" s="889"/>
      <c r="N45" s="889"/>
      <c r="O45" s="889"/>
    </row>
    <row r="46" ht="13.5" customHeight="1" spans="1:15">
      <c r="A46" s="848"/>
      <c r="B46" s="848"/>
      <c r="C46" s="850" t="s">
        <v>1566</v>
      </c>
      <c r="D46" s="851"/>
      <c r="E46" s="852" t="e">
        <f>IF(E41&lt;E42,E42/E41-1,E41/E42-1)</f>
        <v>#DIV/0!</v>
      </c>
      <c r="F46" s="853" t="e">
        <f>IF(OR(E46&gt;=0.3,E46&lt;=-0.3),"超过30%","")</f>
        <v>#DIV/0!</v>
      </c>
      <c r="G46" s="852" t="e">
        <f>IF(G41&lt;G42,G42/G41-1,G41/G42-1)</f>
        <v>#DIV/0!</v>
      </c>
      <c r="H46" s="853" t="e">
        <f>IF(OR(G46&gt;=0.3,G46&lt;=-0.3),"超过30%","")</f>
        <v>#DIV/0!</v>
      </c>
      <c r="I46" s="852" t="e">
        <f>IF(I41&lt;I42,I42/I41-1,I41/I42-1)</f>
        <v>#DIV/0!</v>
      </c>
      <c r="J46" s="853" t="e">
        <f>IF(OR(I46&gt;=0.3,I46&lt;=-0.3),"超过30%","")</f>
        <v>#DIV/0!</v>
      </c>
      <c r="K46" s="942"/>
      <c r="L46" s="952"/>
      <c r="M46" s="889"/>
      <c r="N46" s="889"/>
      <c r="O46" s="889"/>
    </row>
    <row r="47" ht="13.5" customHeight="1" spans="1:15">
      <c r="A47" s="848"/>
      <c r="B47" s="848"/>
      <c r="C47" s="850" t="s">
        <v>1567</v>
      </c>
      <c r="D47" s="854"/>
      <c r="E47" s="852" t="e">
        <f>IF(E42&lt;G42,G42/E42-1,E42/G42-1)</f>
        <v>#DIV/0!</v>
      </c>
      <c r="F47" s="853" t="e">
        <f>IF(OR(E47&gt;=0.2,E47&lt;=-0.2),"超过20%","")</f>
        <v>#DIV/0!</v>
      </c>
      <c r="G47" s="852" t="e">
        <f>IF(G42&lt;I42,I42/G42-1,G42/I42-1)</f>
        <v>#DIV/0!</v>
      </c>
      <c r="H47" s="853" t="e">
        <f>IF(OR(G47&gt;=0.2,G47&lt;=-0.2),"超过20%","")</f>
        <v>#DIV/0!</v>
      </c>
      <c r="I47" s="852" t="e">
        <f>IF(I42&lt;E42,E42/I42-1,I42/E42-1)</f>
        <v>#DIV/0!</v>
      </c>
      <c r="J47" s="853" t="e">
        <f>IF(OR(I47&gt;=0.2,I47&lt;=-0.2),"超过20%","")</f>
        <v>#DIV/0!</v>
      </c>
      <c r="K47" s="942"/>
      <c r="L47" s="952"/>
      <c r="M47" s="889"/>
      <c r="N47" s="889"/>
      <c r="O47" s="889"/>
    </row>
    <row r="48" s="724" customFormat="1" ht="13.5" customHeight="1" spans="1:15">
      <c r="A48" s="855"/>
      <c r="B48" s="855"/>
      <c r="C48" s="850" t="s">
        <v>1568</v>
      </c>
      <c r="D48" s="854"/>
      <c r="E48" s="852" t="e">
        <f>IF(E41&lt;G41,G41/E41-1,E41/G41-1)</f>
        <v>#DIV/0!</v>
      </c>
      <c r="F48" s="853" t="e">
        <f>IF(OR(E48&gt;=0.3,E48&lt;=-0.3),"超过30%","")</f>
        <v>#DIV/0!</v>
      </c>
      <c r="G48" s="852" t="e">
        <f>IF(G41&lt;I41,I41/G41-1,G41/I41-1)</f>
        <v>#DIV/0!</v>
      </c>
      <c r="H48" s="853" t="e">
        <f>IF(OR(G48&gt;=0.3,G48&lt;=-0.3),"超过30%","")</f>
        <v>#DIV/0!</v>
      </c>
      <c r="I48" s="852" t="e">
        <f>IF(I41&lt;E41,E41/I41-1,I41/E41-1)</f>
        <v>#DIV/0!</v>
      </c>
      <c r="J48" s="853" t="e">
        <f>IF(OR(I48&gt;=0.3,I48&lt;=-0.3),"超过30%","")</f>
        <v>#DIV/0!</v>
      </c>
      <c r="K48" s="944"/>
      <c r="L48" s="1702"/>
      <c r="M48" s="1703"/>
      <c r="N48" s="1703"/>
      <c r="O48" s="1703"/>
    </row>
    <row r="49" s="724" customFormat="1" spans="1:15">
      <c r="A49" s="855"/>
      <c r="B49" s="856"/>
      <c r="C49" s="1595"/>
      <c r="D49" s="855"/>
      <c r="E49" s="855"/>
      <c r="F49" s="855"/>
      <c r="G49" s="855"/>
      <c r="H49" s="855"/>
      <c r="I49" s="855"/>
      <c r="J49" s="855"/>
      <c r="K49" s="944"/>
      <c r="L49" s="1702"/>
      <c r="M49" s="1703"/>
      <c r="N49" s="1703"/>
      <c r="O49" s="1703"/>
    </row>
    <row r="50" spans="1:15">
      <c r="A50" s="848"/>
      <c r="B50" s="856"/>
      <c r="C50" s="1595"/>
      <c r="D50" s="848"/>
      <c r="E50" s="848"/>
      <c r="F50" s="848"/>
      <c r="G50" s="848"/>
      <c r="H50" s="848"/>
      <c r="I50" s="848"/>
      <c r="J50" s="848"/>
      <c r="K50" s="942"/>
      <c r="L50" s="952"/>
      <c r="M50" s="889"/>
      <c r="N50" s="889"/>
      <c r="O50" s="889"/>
    </row>
    <row r="51" ht="21" spans="1:17">
      <c r="A51" s="893" t="s">
        <v>1569</v>
      </c>
      <c r="B51" s="894"/>
      <c r="C51" s="895"/>
      <c r="D51" s="895"/>
      <c r="E51" s="895"/>
      <c r="F51" s="896"/>
      <c r="G51" s="896"/>
      <c r="H51" s="895"/>
      <c r="I51" s="895"/>
      <c r="J51" s="895"/>
      <c r="K51" s="1538"/>
      <c r="L51" s="1539"/>
      <c r="M51" s="955"/>
      <c r="N51" s="955"/>
      <c r="O51" s="955"/>
      <c r="P51" s="1704"/>
      <c r="Q51" s="1706"/>
    </row>
    <row r="52" s="726" customFormat="1" ht="15" spans="1:16">
      <c r="A52" s="1596" t="s">
        <v>1529</v>
      </c>
      <c r="B52" s="1597"/>
      <c r="C52" s="1598" t="str">
        <f>YEAR(C7)&amp;"-"&amp;MONTH(C7)</f>
        <v>2024-8</v>
      </c>
      <c r="D52" s="1599">
        <f>EDATE(C52,-1)</f>
        <v>45474</v>
      </c>
      <c r="E52" s="1599">
        <f t="shared" ref="E52:O52" si="16">EDATE(D52,-1)</f>
        <v>45444</v>
      </c>
      <c r="F52" s="1599">
        <f t="shared" si="16"/>
        <v>45413</v>
      </c>
      <c r="G52" s="1599">
        <f t="shared" si="16"/>
        <v>45383</v>
      </c>
      <c r="H52" s="1599">
        <f t="shared" si="16"/>
        <v>45352</v>
      </c>
      <c r="I52" s="1599">
        <f t="shared" si="16"/>
        <v>45323</v>
      </c>
      <c r="J52" s="1599">
        <f t="shared" si="16"/>
        <v>45292</v>
      </c>
      <c r="K52" s="1599">
        <f t="shared" si="16"/>
        <v>45261</v>
      </c>
      <c r="L52" s="1599">
        <f t="shared" si="16"/>
        <v>45231</v>
      </c>
      <c r="M52" s="1599">
        <f t="shared" si="16"/>
        <v>45200</v>
      </c>
      <c r="N52" s="1599">
        <f t="shared" si="16"/>
        <v>45170</v>
      </c>
      <c r="O52" s="1599">
        <f t="shared" si="16"/>
        <v>45139</v>
      </c>
      <c r="P52" s="1705"/>
    </row>
    <row r="53" s="721" customFormat="1" ht="15" spans="1:16">
      <c r="A53" s="1600"/>
      <c r="B53" s="1004"/>
      <c r="C53" s="1601">
        <v>100</v>
      </c>
      <c r="D53" s="1008"/>
      <c r="E53" s="1008"/>
      <c r="F53" s="1008"/>
      <c r="G53" s="1008"/>
      <c r="H53" s="1008"/>
      <c r="I53" s="1008"/>
      <c r="J53" s="1008"/>
      <c r="K53" s="1008"/>
      <c r="L53" s="1008"/>
      <c r="M53" s="1608"/>
      <c r="N53" s="1008"/>
      <c r="O53" s="1056"/>
      <c r="P53" s="1706"/>
    </row>
    <row r="54" s="721" customFormat="1" ht="15.75" spans="1:17">
      <c r="A54" s="999" t="s">
        <v>1570</v>
      </c>
      <c r="B54" s="1000"/>
      <c r="C54" s="1001"/>
      <c r="D54" s="1002"/>
      <c r="E54" s="1002"/>
      <c r="F54" s="1002"/>
      <c r="G54" s="1002"/>
      <c r="H54" s="1002"/>
      <c r="I54" s="1002"/>
      <c r="J54" s="1002"/>
      <c r="K54" s="1002"/>
      <c r="L54" s="1002"/>
      <c r="M54" s="1050"/>
      <c r="N54" s="1707"/>
      <c r="O54" s="1708"/>
      <c r="P54" s="1706"/>
      <c r="Q54" s="1706"/>
    </row>
    <row r="55" s="721" customFormat="1" ht="15" spans="1:17">
      <c r="A55" s="1003" t="s">
        <v>1532</v>
      </c>
      <c r="B55" s="1004"/>
      <c r="C55" s="1005" t="s">
        <v>1571</v>
      </c>
      <c r="D55" s="1006"/>
      <c r="E55" s="1006"/>
      <c r="F55" s="1006"/>
      <c r="G55" s="1006"/>
      <c r="H55" s="1006"/>
      <c r="I55" s="1006"/>
      <c r="J55" s="1006"/>
      <c r="K55" s="1006"/>
      <c r="L55" s="1052"/>
      <c r="M55" s="1053"/>
      <c r="N55" s="1709"/>
      <c r="O55" s="1709"/>
      <c r="P55" s="1710"/>
      <c r="Q55" s="1706"/>
    </row>
    <row r="56" s="721" customFormat="1" ht="15.75" spans="1:17">
      <c r="A56" s="1003"/>
      <c r="B56" s="1004"/>
      <c r="C56" s="1007">
        <v>100</v>
      </c>
      <c r="D56" s="1008"/>
      <c r="E56" s="1008"/>
      <c r="F56" s="1008"/>
      <c r="G56" s="1008"/>
      <c r="H56" s="1008"/>
      <c r="I56" s="1008"/>
      <c r="J56" s="1008"/>
      <c r="K56" s="1008"/>
      <c r="L56" s="1008"/>
      <c r="M56" s="1056"/>
      <c r="N56" s="1709"/>
      <c r="O56" s="1709"/>
      <c r="P56" s="1706"/>
      <c r="Q56" s="1706"/>
    </row>
    <row r="57" spans="1:17">
      <c r="A57" s="1009" t="s">
        <v>1572</v>
      </c>
      <c r="B57" s="1010" t="s">
        <v>1535</v>
      </c>
      <c r="C57" s="1032">
        <f>C9</f>
        <v>0</v>
      </c>
      <c r="D57" s="935"/>
      <c r="E57" s="935"/>
      <c r="F57" s="935"/>
      <c r="G57" s="935"/>
      <c r="H57" s="935"/>
      <c r="I57" s="935"/>
      <c r="J57" s="935"/>
      <c r="K57" s="1057"/>
      <c r="L57" s="1058"/>
      <c r="M57" s="1059"/>
      <c r="N57" s="1711"/>
      <c r="O57" s="1711"/>
      <c r="P57" s="1712"/>
      <c r="Q57" s="1706"/>
    </row>
    <row r="58" ht="15.75" spans="1:17">
      <c r="A58" s="1011"/>
      <c r="B58" s="1012"/>
      <c r="C58" s="1013">
        <v>100</v>
      </c>
      <c r="D58" s="1013"/>
      <c r="E58" s="1013"/>
      <c r="F58" s="1013"/>
      <c r="G58" s="1013"/>
      <c r="H58" s="1013"/>
      <c r="I58" s="1013"/>
      <c r="J58" s="1013"/>
      <c r="K58" s="1013"/>
      <c r="L58" s="1013"/>
      <c r="M58" s="1062"/>
      <c r="N58" s="1713"/>
      <c r="O58" s="1713"/>
      <c r="P58" s="1712"/>
      <c r="Q58" s="1706"/>
    </row>
    <row r="59" ht="27.75" spans="1:17">
      <c r="A59" s="1011"/>
      <c r="B59" s="1014" t="s">
        <v>1538</v>
      </c>
      <c r="C59" s="1039"/>
      <c r="D59" s="1039"/>
      <c r="E59" s="1039"/>
      <c r="F59" s="1039"/>
      <c r="G59" s="1039"/>
      <c r="H59" s="1039"/>
      <c r="I59" s="1039"/>
      <c r="J59" s="1039"/>
      <c r="K59" s="1090"/>
      <c r="L59" s="1091"/>
      <c r="M59" s="1092"/>
      <c r="N59" s="1711"/>
      <c r="O59" s="1711"/>
      <c r="P59" s="1712"/>
      <c r="Q59" s="1706"/>
    </row>
    <row r="60" ht="15.75" spans="1:17">
      <c r="A60" s="1011"/>
      <c r="B60" s="1016"/>
      <c r="C60" s="1013"/>
      <c r="D60" s="1013"/>
      <c r="E60" s="1013"/>
      <c r="F60" s="1013"/>
      <c r="G60" s="1013"/>
      <c r="H60" s="1013"/>
      <c r="I60" s="1013"/>
      <c r="J60" s="1013"/>
      <c r="K60" s="1013"/>
      <c r="L60" s="1013"/>
      <c r="M60" s="1062"/>
      <c r="N60" s="1713"/>
      <c r="O60" s="1713"/>
      <c r="P60" s="1712"/>
      <c r="Q60" s="1706"/>
    </row>
    <row r="61" ht="15.75" spans="1:17">
      <c r="A61" s="1011"/>
      <c r="B61" s="1018" t="s">
        <v>1539</v>
      </c>
      <c r="C61" s="1019" t="str">
        <f>C62&amp;"（含）"&amp;"-"&amp;D62</f>
        <v>0（含）-2</v>
      </c>
      <c r="D61" s="1019" t="str">
        <f t="shared" ref="D61:L61" si="17">D62&amp;"（含）"&amp;"-"&amp;E62</f>
        <v>2（含）-</v>
      </c>
      <c r="E61" s="1019" t="str">
        <f t="shared" si="17"/>
        <v>（含）-</v>
      </c>
      <c r="F61" s="1019" t="str">
        <f t="shared" si="17"/>
        <v>（含）-</v>
      </c>
      <c r="G61" s="1019" t="str">
        <f t="shared" si="17"/>
        <v>（含）-</v>
      </c>
      <c r="H61" s="1019" t="str">
        <f t="shared" si="17"/>
        <v>（含）-</v>
      </c>
      <c r="I61" s="1019" t="str">
        <f t="shared" si="17"/>
        <v>（含）-</v>
      </c>
      <c r="J61" s="1019" t="str">
        <f t="shared" si="17"/>
        <v>（含）-</v>
      </c>
      <c r="K61" s="1019" t="str">
        <f t="shared" si="17"/>
        <v>（含）-</v>
      </c>
      <c r="L61" s="1019" t="str">
        <f t="shared" si="17"/>
        <v>（含）-</v>
      </c>
      <c r="M61" s="795" t="str">
        <f>M62&amp;"（含）"&amp;"-"&amp;P62</f>
        <v>（含）-</v>
      </c>
      <c r="N61" s="1713"/>
      <c r="O61" s="1713"/>
      <c r="P61" s="1712"/>
      <c r="Q61" s="1706"/>
    </row>
    <row r="62" ht="15" spans="1:17">
      <c r="A62" s="1011"/>
      <c r="B62" s="1020"/>
      <c r="C62" s="780">
        <v>0</v>
      </c>
      <c r="D62" s="780">
        <v>2</v>
      </c>
      <c r="E62" s="780"/>
      <c r="F62" s="780"/>
      <c r="G62" s="780"/>
      <c r="H62" s="780"/>
      <c r="I62" s="780"/>
      <c r="J62" s="780"/>
      <c r="K62" s="1068"/>
      <c r="L62" s="1069"/>
      <c r="M62" s="1070"/>
      <c r="N62" s="1711"/>
      <c r="O62" s="1711"/>
      <c r="P62" s="1712"/>
      <c r="Q62" s="1706"/>
    </row>
    <row r="63" ht="15.75" spans="1:17">
      <c r="A63" s="1011"/>
      <c r="B63" s="1012"/>
      <c r="C63" s="1017">
        <v>100</v>
      </c>
      <c r="D63" s="1017">
        <f t="shared" ref="D63:M63" si="18">C63-$K11</f>
        <v>100</v>
      </c>
      <c r="E63" s="1017">
        <f t="shared" si="18"/>
        <v>100</v>
      </c>
      <c r="F63" s="1017">
        <f t="shared" si="18"/>
        <v>100</v>
      </c>
      <c r="G63" s="1017">
        <f t="shared" si="18"/>
        <v>100</v>
      </c>
      <c r="H63" s="1017">
        <f t="shared" si="18"/>
        <v>100</v>
      </c>
      <c r="I63" s="1017">
        <f t="shared" si="18"/>
        <v>100</v>
      </c>
      <c r="J63" s="1017">
        <f t="shared" si="18"/>
        <v>100</v>
      </c>
      <c r="K63" s="1017">
        <f t="shared" si="18"/>
        <v>100</v>
      </c>
      <c r="L63" s="1017">
        <f t="shared" si="18"/>
        <v>100</v>
      </c>
      <c r="M63" s="1067">
        <f t="shared" si="18"/>
        <v>100</v>
      </c>
      <c r="N63" s="1713"/>
      <c r="O63" s="1713"/>
      <c r="P63" s="1712"/>
      <c r="Q63" s="1706"/>
    </row>
    <row r="64" s="723" customFormat="1" ht="15.75" spans="1:17">
      <c r="A64" s="1021"/>
      <c r="B64" s="1014">
        <f>B12</f>
        <v>111</v>
      </c>
      <c r="C64" s="1022"/>
      <c r="D64" s="1022"/>
      <c r="E64" s="1022"/>
      <c r="F64" s="1022"/>
      <c r="G64" s="1022"/>
      <c r="H64" s="1023"/>
      <c r="I64" s="1023"/>
      <c r="J64" s="1023"/>
      <c r="K64" s="1023"/>
      <c r="L64" s="1071"/>
      <c r="M64" s="1072"/>
      <c r="N64" s="1714"/>
      <c r="O64" s="1714"/>
      <c r="P64" s="1715"/>
      <c r="Q64" s="1717"/>
    </row>
    <row r="65" s="723" customFormat="1" ht="15.75" spans="1:17">
      <c r="A65" s="1021"/>
      <c r="B65" s="1016"/>
      <c r="C65" s="1024"/>
      <c r="D65" s="1013"/>
      <c r="E65" s="1013"/>
      <c r="F65" s="1013"/>
      <c r="G65" s="1013"/>
      <c r="H65" s="1013"/>
      <c r="I65" s="1013"/>
      <c r="J65" s="1013"/>
      <c r="K65" s="1013"/>
      <c r="L65" s="1013"/>
      <c r="M65" s="1062"/>
      <c r="N65" s="1713"/>
      <c r="O65" s="1713"/>
      <c r="P65" s="1715"/>
      <c r="Q65" s="1717"/>
    </row>
    <row r="66" s="723" customFormat="1" ht="15.75" spans="1:17">
      <c r="A66" s="1021"/>
      <c r="B66" s="1014">
        <f>B13</f>
        <v>111</v>
      </c>
      <c r="C66" s="1022"/>
      <c r="D66" s="1022"/>
      <c r="E66" s="1022"/>
      <c r="F66" s="1022"/>
      <c r="G66" s="1022"/>
      <c r="H66" s="1023"/>
      <c r="I66" s="1023"/>
      <c r="J66" s="1023"/>
      <c r="K66" s="1023"/>
      <c r="L66" s="1071"/>
      <c r="M66" s="1072"/>
      <c r="N66" s="1714"/>
      <c r="O66" s="1714"/>
      <c r="P66" s="1719"/>
      <c r="Q66" s="1723"/>
    </row>
    <row r="67" s="723" customFormat="1" ht="15.75" spans="1:17">
      <c r="A67" s="1021"/>
      <c r="B67" s="1016"/>
      <c r="C67" s="1024"/>
      <c r="D67" s="1013"/>
      <c r="E67" s="1013"/>
      <c r="F67" s="1013"/>
      <c r="G67" s="1024"/>
      <c r="H67" s="1025"/>
      <c r="I67" s="1025"/>
      <c r="J67" s="1025"/>
      <c r="K67" s="1025"/>
      <c r="L67" s="1025"/>
      <c r="M67" s="1075"/>
      <c r="N67" s="1714"/>
      <c r="O67" s="1714"/>
      <c r="P67" s="1715"/>
      <c r="Q67" s="1717"/>
    </row>
    <row r="68" s="723" customFormat="1" ht="15.75" spans="1:17">
      <c r="A68" s="1021"/>
      <c r="B68" s="1018">
        <f>B14</f>
        <v>111</v>
      </c>
      <c r="C68" s="1006"/>
      <c r="D68" s="1006"/>
      <c r="E68" s="1006"/>
      <c r="F68" s="1006"/>
      <c r="G68" s="1006"/>
      <c r="H68" s="1026"/>
      <c r="I68" s="1026"/>
      <c r="J68" s="1026"/>
      <c r="K68" s="1026"/>
      <c r="L68" s="1076"/>
      <c r="M68" s="1077"/>
      <c r="N68" s="1714"/>
      <c r="O68" s="1714"/>
      <c r="P68" s="1720"/>
      <c r="Q68" s="1717"/>
    </row>
    <row r="69" s="723" customFormat="1" ht="15.75" spans="1:17">
      <c r="A69" s="1027"/>
      <c r="B69" s="1028"/>
      <c r="C69" s="1029"/>
      <c r="D69" s="1029"/>
      <c r="E69" s="1029"/>
      <c r="F69" s="1029"/>
      <c r="G69" s="1029"/>
      <c r="H69" s="1030"/>
      <c r="I69" s="1030"/>
      <c r="J69" s="1030"/>
      <c r="K69" s="1030"/>
      <c r="L69" s="1030"/>
      <c r="M69" s="1079"/>
      <c r="N69" s="1714"/>
      <c r="O69" s="1714"/>
      <c r="P69" s="1715"/>
      <c r="Q69" s="1717"/>
    </row>
    <row r="70" spans="1:17">
      <c r="A70" s="1009" t="s">
        <v>1540</v>
      </c>
      <c r="B70" s="1010" t="s">
        <v>1623</v>
      </c>
      <c r="C70" s="1031" t="s">
        <v>1573</v>
      </c>
      <c r="D70" s="1031" t="s">
        <v>1574</v>
      </c>
      <c r="E70" s="1031" t="s">
        <v>1575</v>
      </c>
      <c r="F70" s="1031" t="s">
        <v>1576</v>
      </c>
      <c r="G70" s="1031" t="s">
        <v>1577</v>
      </c>
      <c r="H70" s="1032"/>
      <c r="I70" s="1032"/>
      <c r="J70" s="1032"/>
      <c r="K70" s="1080"/>
      <c r="L70" s="1081"/>
      <c r="M70" s="1082"/>
      <c r="N70" s="1711"/>
      <c r="O70" s="1711"/>
      <c r="P70" s="1721"/>
      <c r="Q70" s="1706"/>
    </row>
    <row r="71" ht="15.75" spans="1:17">
      <c r="A71" s="1011"/>
      <c r="B71" s="1016"/>
      <c r="C71" s="1017">
        <v>100</v>
      </c>
      <c r="D71" s="1017">
        <f>C71-$K15</f>
        <v>100</v>
      </c>
      <c r="E71" s="1017">
        <f>D71-$K15</f>
        <v>100</v>
      </c>
      <c r="F71" s="1017">
        <f>E71-$K15</f>
        <v>100</v>
      </c>
      <c r="G71" s="1017">
        <f>F71-$K15</f>
        <v>100</v>
      </c>
      <c r="H71" s="1017"/>
      <c r="I71" s="1017"/>
      <c r="J71" s="1017"/>
      <c r="K71" s="1017"/>
      <c r="L71" s="1017"/>
      <c r="M71" s="1067"/>
      <c r="N71" s="1713"/>
      <c r="O71" s="1713"/>
      <c r="P71" s="1712"/>
      <c r="Q71" s="1706"/>
    </row>
    <row r="72" ht="15.75" spans="1:17">
      <c r="A72" s="1011"/>
      <c r="B72" s="1014" t="s">
        <v>1543</v>
      </c>
      <c r="C72" s="1033" t="s">
        <v>1573</v>
      </c>
      <c r="D72" s="1033" t="s">
        <v>1574</v>
      </c>
      <c r="E72" s="1033" t="s">
        <v>1575</v>
      </c>
      <c r="F72" s="1033" t="s">
        <v>1576</v>
      </c>
      <c r="G72" s="1033" t="s">
        <v>1577</v>
      </c>
      <c r="H72" s="1015"/>
      <c r="I72" s="1015"/>
      <c r="J72" s="1015"/>
      <c r="K72" s="1064"/>
      <c r="L72" s="1065"/>
      <c r="M72" s="1066"/>
      <c r="N72" s="1711"/>
      <c r="O72" s="1711"/>
      <c r="P72" s="1712"/>
      <c r="Q72" s="1706"/>
    </row>
    <row r="73" ht="15.75" spans="1:17">
      <c r="A73" s="1011"/>
      <c r="B73" s="1016"/>
      <c r="C73" s="1017">
        <v>100</v>
      </c>
      <c r="D73" s="1017">
        <f>C73-$K17</f>
        <v>100</v>
      </c>
      <c r="E73" s="1017">
        <f>D73-$K17</f>
        <v>100</v>
      </c>
      <c r="F73" s="1017">
        <f>E73-$K17</f>
        <v>100</v>
      </c>
      <c r="G73" s="1017">
        <f>F73-$K17</f>
        <v>100</v>
      </c>
      <c r="H73" s="1017"/>
      <c r="I73" s="1017"/>
      <c r="J73" s="1017"/>
      <c r="K73" s="1017"/>
      <c r="L73" s="1017"/>
      <c r="M73" s="1067"/>
      <c r="N73" s="1713"/>
      <c r="O73" s="1713"/>
      <c r="P73" s="1712"/>
      <c r="Q73" s="1706"/>
    </row>
    <row r="74" ht="15.75" spans="1:17">
      <c r="A74" s="1011"/>
      <c r="B74" s="1014" t="s">
        <v>1544</v>
      </c>
      <c r="C74" s="1033" t="s">
        <v>1573</v>
      </c>
      <c r="D74" s="1033" t="s">
        <v>1574</v>
      </c>
      <c r="E74" s="1033" t="s">
        <v>1575</v>
      </c>
      <c r="F74" s="1033" t="s">
        <v>1576</v>
      </c>
      <c r="G74" s="1033" t="s">
        <v>1577</v>
      </c>
      <c r="H74" s="1015"/>
      <c r="I74" s="1015"/>
      <c r="J74" s="1015"/>
      <c r="K74" s="1064"/>
      <c r="L74" s="1065"/>
      <c r="M74" s="1066"/>
      <c r="N74" s="1711"/>
      <c r="O74" s="1711"/>
      <c r="P74" s="1712"/>
      <c r="Q74" s="1706"/>
    </row>
    <row r="75" ht="15.75" spans="1:17">
      <c r="A75" s="1011"/>
      <c r="B75" s="1016"/>
      <c r="C75" s="1017">
        <v>100</v>
      </c>
      <c r="D75" s="1017">
        <f>C75-$K19</f>
        <v>100</v>
      </c>
      <c r="E75" s="1017">
        <f>D75-$K19</f>
        <v>100</v>
      </c>
      <c r="F75" s="1017">
        <f>E75-$K19</f>
        <v>100</v>
      </c>
      <c r="G75" s="1017">
        <f>F75-$K19</f>
        <v>100</v>
      </c>
      <c r="H75" s="1017"/>
      <c r="I75" s="1017"/>
      <c r="J75" s="1017"/>
      <c r="K75" s="1017"/>
      <c r="L75" s="1017"/>
      <c r="M75" s="1067"/>
      <c r="N75" s="1713"/>
      <c r="O75" s="1713"/>
      <c r="P75" s="1712"/>
      <c r="Q75" s="1706"/>
    </row>
    <row r="76" ht="15.75" spans="1:17">
      <c r="A76" s="1011"/>
      <c r="B76" s="1018" t="s">
        <v>1545</v>
      </c>
      <c r="C76" s="1038" t="s">
        <v>1578</v>
      </c>
      <c r="D76" s="1038" t="s">
        <v>1579</v>
      </c>
      <c r="E76" s="1038" t="s">
        <v>1580</v>
      </c>
      <c r="F76" s="1038" t="s">
        <v>1581</v>
      </c>
      <c r="G76" s="1038" t="s">
        <v>1582</v>
      </c>
      <c r="H76" s="1015"/>
      <c r="I76" s="1015"/>
      <c r="J76" s="1015"/>
      <c r="K76" s="1015"/>
      <c r="L76" s="1015"/>
      <c r="M76" s="1614"/>
      <c r="N76" s="1713"/>
      <c r="O76" s="1713"/>
      <c r="P76" s="1712"/>
      <c r="Q76" s="1706"/>
    </row>
    <row r="77" ht="15.75" spans="1:17">
      <c r="A77" s="1011"/>
      <c r="B77" s="1018"/>
      <c r="C77" s="1017">
        <v>100</v>
      </c>
      <c r="D77" s="1017">
        <f>C77-$K21</f>
        <v>100</v>
      </c>
      <c r="E77" s="1017">
        <f>D77-$K21</f>
        <v>100</v>
      </c>
      <c r="F77" s="1017">
        <f>E77-$K21</f>
        <v>100</v>
      </c>
      <c r="G77" s="1017">
        <f>F77-$K21</f>
        <v>100</v>
      </c>
      <c r="H77" s="1038"/>
      <c r="I77" s="1038"/>
      <c r="J77" s="1038"/>
      <c r="K77" s="1038"/>
      <c r="L77" s="1038"/>
      <c r="M77" s="797"/>
      <c r="N77" s="1713"/>
      <c r="O77" s="1713"/>
      <c r="P77" s="1712"/>
      <c r="Q77" s="1706"/>
    </row>
    <row r="78" ht="15.75" spans="1:17">
      <c r="A78" s="1011"/>
      <c r="B78" s="1014" t="s">
        <v>1617</v>
      </c>
      <c r="C78" s="1033" t="s">
        <v>1573</v>
      </c>
      <c r="D78" s="1033" t="s">
        <v>1574</v>
      </c>
      <c r="E78" s="1033" t="s">
        <v>1575</v>
      </c>
      <c r="F78" s="1033" t="s">
        <v>1576</v>
      </c>
      <c r="G78" s="1033" t="s">
        <v>1577</v>
      </c>
      <c r="H78" s="1015"/>
      <c r="I78" s="1015"/>
      <c r="J78" s="1015"/>
      <c r="K78" s="1064"/>
      <c r="L78" s="1065"/>
      <c r="M78" s="1066"/>
      <c r="N78" s="1711"/>
      <c r="O78" s="1711"/>
      <c r="P78" s="1712"/>
      <c r="Q78" s="1706"/>
    </row>
    <row r="79" ht="15.75" spans="1:17">
      <c r="A79" s="1011"/>
      <c r="B79" s="1016"/>
      <c r="C79" s="1017">
        <v>100</v>
      </c>
      <c r="D79" s="1017">
        <f>C79-$K23</f>
        <v>100</v>
      </c>
      <c r="E79" s="1017">
        <f>D79-$K23</f>
        <v>100</v>
      </c>
      <c r="F79" s="1017">
        <f>E79-$K23</f>
        <v>100</v>
      </c>
      <c r="G79" s="1017">
        <f>F79-$K23</f>
        <v>100</v>
      </c>
      <c r="H79" s="1017"/>
      <c r="I79" s="1017"/>
      <c r="J79" s="1017"/>
      <c r="K79" s="1017"/>
      <c r="L79" s="1017"/>
      <c r="M79" s="1067"/>
      <c r="N79" s="1713"/>
      <c r="O79" s="1713"/>
      <c r="P79" s="1712"/>
      <c r="Q79" s="1706"/>
    </row>
    <row r="80" s="721" customFormat="1" ht="15.75" spans="1:17">
      <c r="A80" s="1034"/>
      <c r="B80" s="1014">
        <f>B25</f>
        <v>111</v>
      </c>
      <c r="C80" s="1022"/>
      <c r="D80" s="1022"/>
      <c r="E80" s="1022"/>
      <c r="F80" s="1022"/>
      <c r="G80" s="1022"/>
      <c r="H80" s="1022"/>
      <c r="I80" s="1022"/>
      <c r="J80" s="1022"/>
      <c r="K80" s="1022"/>
      <c r="L80" s="1615"/>
      <c r="M80" s="1616"/>
      <c r="N80" s="1709"/>
      <c r="O80" s="1709"/>
      <c r="P80" s="1712"/>
      <c r="Q80" s="1706"/>
    </row>
    <row r="81" s="721" customFormat="1" ht="15.75" spans="1:17">
      <c r="A81" s="1034"/>
      <c r="B81" s="1016"/>
      <c r="C81" s="1024"/>
      <c r="D81" s="1013"/>
      <c r="E81" s="1013"/>
      <c r="F81" s="1013"/>
      <c r="G81" s="1013"/>
      <c r="H81" s="1013"/>
      <c r="I81" s="1013"/>
      <c r="J81" s="1013"/>
      <c r="K81" s="1013"/>
      <c r="L81" s="1013"/>
      <c r="M81" s="1062"/>
      <c r="N81" s="1713"/>
      <c r="O81" s="1713"/>
      <c r="P81" s="1712"/>
      <c r="Q81" s="1706"/>
    </row>
    <row r="82" s="721" customFormat="1" ht="15.75" spans="1:17">
      <c r="A82" s="1034"/>
      <c r="B82" s="1014">
        <f>B26</f>
        <v>111</v>
      </c>
      <c r="C82" s="1022"/>
      <c r="D82" s="1022"/>
      <c r="E82" s="1022"/>
      <c r="F82" s="1022"/>
      <c r="G82" s="1022"/>
      <c r="H82" s="1022"/>
      <c r="I82" s="1022"/>
      <c r="J82" s="1022"/>
      <c r="K82" s="1022"/>
      <c r="L82" s="1615"/>
      <c r="M82" s="1616"/>
      <c r="N82" s="1709"/>
      <c r="O82" s="1709"/>
      <c r="P82" s="1712"/>
      <c r="Q82" s="1706"/>
    </row>
    <row r="83" s="721" customFormat="1" ht="15.75" spans="1:17">
      <c r="A83" s="1034"/>
      <c r="B83" s="1016"/>
      <c r="C83" s="1024"/>
      <c r="D83" s="1013"/>
      <c r="E83" s="1013"/>
      <c r="F83" s="1013"/>
      <c r="G83" s="1013"/>
      <c r="H83" s="1013"/>
      <c r="I83" s="1013"/>
      <c r="J83" s="1013"/>
      <c r="K83" s="1013"/>
      <c r="L83" s="1013"/>
      <c r="M83" s="1062"/>
      <c r="N83" s="1713"/>
      <c r="O83" s="1713"/>
      <c r="P83" s="1712"/>
      <c r="Q83" s="1706"/>
    </row>
    <row r="84" s="723" customFormat="1" ht="15.75" spans="1:17">
      <c r="A84" s="1021"/>
      <c r="B84" s="1014">
        <f>B27</f>
        <v>111</v>
      </c>
      <c r="C84" s="1022"/>
      <c r="D84" s="1022"/>
      <c r="E84" s="1022"/>
      <c r="F84" s="1022"/>
      <c r="G84" s="1022"/>
      <c r="H84" s="1022"/>
      <c r="I84" s="1022"/>
      <c r="J84" s="1022"/>
      <c r="K84" s="1022"/>
      <c r="L84" s="1615"/>
      <c r="M84" s="1616"/>
      <c r="N84" s="1714"/>
      <c r="O84" s="1714"/>
      <c r="P84" s="1715"/>
      <c r="Q84" s="1717"/>
    </row>
    <row r="85" s="723" customFormat="1" ht="15.75" spans="1:17">
      <c r="A85" s="1021"/>
      <c r="B85" s="1016"/>
      <c r="C85" s="1024"/>
      <c r="D85" s="1013"/>
      <c r="E85" s="1013"/>
      <c r="F85" s="1013"/>
      <c r="G85" s="1013"/>
      <c r="H85" s="1013"/>
      <c r="I85" s="1013"/>
      <c r="J85" s="1013"/>
      <c r="K85" s="1013"/>
      <c r="L85" s="1013"/>
      <c r="M85" s="1062"/>
      <c r="N85" s="1714"/>
      <c r="O85" s="1714"/>
      <c r="P85" s="1715"/>
      <c r="Q85" s="1717"/>
    </row>
    <row r="86" ht="15.75" spans="1:17">
      <c r="A86" s="1011"/>
      <c r="B86" s="1018">
        <f>B28</f>
        <v>111</v>
      </c>
      <c r="C86" s="1006"/>
      <c r="D86" s="1006"/>
      <c r="E86" s="1006"/>
      <c r="F86" s="1006"/>
      <c r="G86" s="1040"/>
      <c r="H86" s="1040"/>
      <c r="I86" s="1040"/>
      <c r="J86" s="1040"/>
      <c r="K86" s="1093"/>
      <c r="L86" s="1094"/>
      <c r="M86" s="1095"/>
      <c r="N86" s="1711"/>
      <c r="O86" s="1711"/>
      <c r="P86" s="1712"/>
      <c r="Q86" s="1706"/>
    </row>
    <row r="87" ht="15.75" spans="1:17">
      <c r="A87" s="1718"/>
      <c r="B87" s="1028"/>
      <c r="C87" s="1029"/>
      <c r="D87" s="1029"/>
      <c r="E87" s="1029"/>
      <c r="F87" s="1029"/>
      <c r="G87" s="1041"/>
      <c r="H87" s="1041"/>
      <c r="I87" s="1041"/>
      <c r="J87" s="1041"/>
      <c r="K87" s="1041"/>
      <c r="L87" s="1041"/>
      <c r="M87" s="1096"/>
      <c r="N87" s="1713"/>
      <c r="O87" s="1713"/>
      <c r="P87" s="1712"/>
      <c r="Q87" s="1706"/>
    </row>
    <row r="88" spans="1:17">
      <c r="A88" s="1009" t="s">
        <v>1549</v>
      </c>
      <c r="B88" s="1010" t="s">
        <v>1550</v>
      </c>
      <c r="C88" s="935"/>
      <c r="D88" s="935"/>
      <c r="E88" s="935"/>
      <c r="F88" s="935"/>
      <c r="G88" s="935"/>
      <c r="H88" s="935"/>
      <c r="I88" s="935"/>
      <c r="J88" s="935"/>
      <c r="K88" s="1057"/>
      <c r="L88" s="1058"/>
      <c r="M88" s="1059"/>
      <c r="N88" s="1711"/>
      <c r="O88" s="1711"/>
      <c r="P88" s="1712"/>
      <c r="Q88" s="1706"/>
    </row>
    <row r="89" ht="15.75" spans="1:17">
      <c r="A89" s="1011"/>
      <c r="B89" s="1016"/>
      <c r="C89" s="1017">
        <v>100</v>
      </c>
      <c r="D89" s="1017">
        <f t="shared" ref="D89:M89" si="19">C89-$K29</f>
        <v>100</v>
      </c>
      <c r="E89" s="1017">
        <f t="shared" si="19"/>
        <v>100</v>
      </c>
      <c r="F89" s="1017">
        <f t="shared" si="19"/>
        <v>100</v>
      </c>
      <c r="G89" s="1017">
        <f t="shared" si="19"/>
        <v>100</v>
      </c>
      <c r="H89" s="1017">
        <f t="shared" si="19"/>
        <v>100</v>
      </c>
      <c r="I89" s="1017">
        <f t="shared" si="19"/>
        <v>100</v>
      </c>
      <c r="J89" s="1017">
        <f t="shared" si="19"/>
        <v>100</v>
      </c>
      <c r="K89" s="1017">
        <f t="shared" si="19"/>
        <v>100</v>
      </c>
      <c r="L89" s="1017">
        <f t="shared" si="19"/>
        <v>100</v>
      </c>
      <c r="M89" s="1067">
        <f t="shared" si="19"/>
        <v>100</v>
      </c>
      <c r="N89" s="1713"/>
      <c r="O89" s="1713"/>
      <c r="P89" s="1712"/>
      <c r="Q89" s="1706"/>
    </row>
    <row r="90" ht="15.75" spans="1:17">
      <c r="A90" s="1011"/>
      <c r="B90" s="1014" t="s">
        <v>1552</v>
      </c>
      <c r="C90" s="1033" t="str">
        <f>C91&amp;"(含)"&amp;"-"&amp;D91</f>
        <v>(含)-</v>
      </c>
      <c r="D90" s="1033" t="str">
        <f t="shared" ref="D90:L90" si="20">D91&amp;"(含)"&amp;"-"&amp;E91</f>
        <v>(含)-</v>
      </c>
      <c r="E90" s="1033" t="str">
        <f t="shared" si="20"/>
        <v>(含)-</v>
      </c>
      <c r="F90" s="1033" t="str">
        <f t="shared" si="20"/>
        <v>(含)-</v>
      </c>
      <c r="G90" s="1033" t="str">
        <f t="shared" si="20"/>
        <v>(含)-</v>
      </c>
      <c r="H90" s="1033" t="str">
        <f t="shared" si="20"/>
        <v>(含)-</v>
      </c>
      <c r="I90" s="1033" t="str">
        <f t="shared" si="20"/>
        <v>(含)-</v>
      </c>
      <c r="J90" s="1033" t="str">
        <f t="shared" si="20"/>
        <v>(含)-</v>
      </c>
      <c r="K90" s="1033" t="str">
        <f t="shared" si="20"/>
        <v>(含)-</v>
      </c>
      <c r="L90" s="1033" t="str">
        <f t="shared" si="20"/>
        <v>(含)-</v>
      </c>
      <c r="M90" s="1085" t="str">
        <f>M91&amp;"(含)"&amp;"-"&amp;P91</f>
        <v>(含)-</v>
      </c>
      <c r="N90" s="1709"/>
      <c r="O90" s="1709"/>
      <c r="P90" s="1712"/>
      <c r="Q90" s="1706"/>
    </row>
    <row r="91" s="723" customFormat="1" ht="15" spans="1:17">
      <c r="A91" s="1042"/>
      <c r="B91" s="1043"/>
      <c r="C91" s="998"/>
      <c r="D91" s="998"/>
      <c r="E91" s="998"/>
      <c r="F91" s="998"/>
      <c r="G91" s="998"/>
      <c r="H91" s="998"/>
      <c r="I91" s="998"/>
      <c r="J91" s="1097"/>
      <c r="K91" s="1097"/>
      <c r="L91" s="1098"/>
      <c r="M91" s="1099"/>
      <c r="N91" s="1714"/>
      <c r="O91" s="1714"/>
      <c r="P91" s="1715"/>
      <c r="Q91" s="1717"/>
    </row>
    <row r="92" s="723" customFormat="1" ht="15.75" spans="1:17">
      <c r="A92" s="1021"/>
      <c r="B92" s="1016"/>
      <c r="C92" s="1024"/>
      <c r="D92" s="1013"/>
      <c r="E92" s="1013"/>
      <c r="F92" s="1013"/>
      <c r="G92" s="1013"/>
      <c r="H92" s="1013"/>
      <c r="I92" s="1013"/>
      <c r="J92" s="1013"/>
      <c r="K92" s="1013"/>
      <c r="L92" s="1013"/>
      <c r="M92" s="1062"/>
      <c r="N92" s="1713"/>
      <c r="O92" s="1713"/>
      <c r="P92" s="1715"/>
      <c r="Q92" s="1717"/>
    </row>
    <row r="93" ht="15.75" spans="1:17">
      <c r="A93" s="1045"/>
      <c r="B93" s="1014" t="s">
        <v>1553</v>
      </c>
      <c r="C93" s="1022"/>
      <c r="D93" s="1022"/>
      <c r="E93" s="1039"/>
      <c r="F93" s="1039"/>
      <c r="G93" s="1039"/>
      <c r="H93" s="1039"/>
      <c r="I93" s="1039"/>
      <c r="J93" s="1039"/>
      <c r="K93" s="1090"/>
      <c r="L93" s="1091"/>
      <c r="M93" s="1092"/>
      <c r="N93" s="1711"/>
      <c r="O93" s="1711"/>
      <c r="P93" s="1712"/>
      <c r="Q93" s="1706"/>
    </row>
    <row r="94" ht="15.75" spans="1:17">
      <c r="A94" s="1011"/>
      <c r="B94" s="1016"/>
      <c r="C94" s="1017">
        <v>100</v>
      </c>
      <c r="D94" s="1017">
        <f t="shared" ref="D94:M94" si="21">C94-$K31</f>
        <v>100</v>
      </c>
      <c r="E94" s="1017">
        <f t="shared" si="21"/>
        <v>100</v>
      </c>
      <c r="F94" s="1017">
        <f t="shared" si="21"/>
        <v>100</v>
      </c>
      <c r="G94" s="1017">
        <f t="shared" si="21"/>
        <v>100</v>
      </c>
      <c r="H94" s="1017">
        <f t="shared" si="21"/>
        <v>100</v>
      </c>
      <c r="I94" s="1017">
        <f t="shared" si="21"/>
        <v>100</v>
      </c>
      <c r="J94" s="1017">
        <f t="shared" si="21"/>
        <v>100</v>
      </c>
      <c r="K94" s="1017">
        <f t="shared" si="21"/>
        <v>100</v>
      </c>
      <c r="L94" s="1017">
        <f t="shared" si="21"/>
        <v>100</v>
      </c>
      <c r="M94" s="1067">
        <f t="shared" si="21"/>
        <v>100</v>
      </c>
      <c r="N94" s="1713"/>
      <c r="O94" s="1713"/>
      <c r="P94" s="1712"/>
      <c r="Q94" s="1706"/>
    </row>
    <row r="95" ht="15.75" spans="1:17">
      <c r="A95" s="1045"/>
      <c r="B95" s="1014" t="s">
        <v>1555</v>
      </c>
      <c r="C95" s="1022"/>
      <c r="D95" s="1022"/>
      <c r="E95" s="1022"/>
      <c r="F95" s="1039"/>
      <c r="G95" s="1039"/>
      <c r="H95" s="1039"/>
      <c r="I95" s="1039"/>
      <c r="J95" s="1039"/>
      <c r="K95" s="1090"/>
      <c r="L95" s="1091"/>
      <c r="M95" s="1092"/>
      <c r="N95" s="1711"/>
      <c r="O95" s="1711"/>
      <c r="P95" s="1712"/>
      <c r="Q95" s="1706"/>
    </row>
    <row r="96" ht="15.75" spans="1:17">
      <c r="A96" s="1011"/>
      <c r="B96" s="1016"/>
      <c r="C96" s="1017">
        <v>100</v>
      </c>
      <c r="D96" s="1017">
        <f t="shared" ref="D96:M96" si="22">C96-$K32</f>
        <v>100</v>
      </c>
      <c r="E96" s="1017">
        <f t="shared" si="22"/>
        <v>100</v>
      </c>
      <c r="F96" s="1017">
        <f t="shared" si="22"/>
        <v>100</v>
      </c>
      <c r="G96" s="1017">
        <f t="shared" si="22"/>
        <v>100</v>
      </c>
      <c r="H96" s="1017">
        <f t="shared" si="22"/>
        <v>100</v>
      </c>
      <c r="I96" s="1017">
        <f t="shared" si="22"/>
        <v>100</v>
      </c>
      <c r="J96" s="1017">
        <f t="shared" si="22"/>
        <v>100</v>
      </c>
      <c r="K96" s="1017">
        <f t="shared" si="22"/>
        <v>100</v>
      </c>
      <c r="L96" s="1017">
        <f t="shared" si="22"/>
        <v>100</v>
      </c>
      <c r="M96" s="1067">
        <f t="shared" si="22"/>
        <v>100</v>
      </c>
      <c r="N96" s="1713"/>
      <c r="O96" s="1713"/>
      <c r="P96" s="1712"/>
      <c r="Q96" s="1706"/>
    </row>
    <row r="97" ht="15.75" spans="1:17">
      <c r="A97" s="1045"/>
      <c r="B97" s="1014" t="s">
        <v>634</v>
      </c>
      <c r="C97" s="1033" t="str">
        <f>C98&amp;"(含)"&amp;"-"&amp;D98</f>
        <v>0.5(含)-0.6</v>
      </c>
      <c r="D97" s="1033" t="str">
        <f>D98&amp;"(含)"&amp;"-"&amp;E98</f>
        <v>0.6(含)-0.7</v>
      </c>
      <c r="E97" s="1033" t="str">
        <f>E98&amp;"(含)"&amp;"-"&amp;F98</f>
        <v>0.7(含)-0.8</v>
      </c>
      <c r="F97" s="1033" t="str">
        <f>F98&amp;"(含)"&amp;"-"&amp;G98</f>
        <v>0.8(含)-0.9</v>
      </c>
      <c r="G97" s="1033" t="str">
        <f>G98&amp;"(含)"&amp;"-"&amp;ROUND(H98,0)&amp;"(含)"</f>
        <v>0.9(含)-1(含)</v>
      </c>
      <c r="H97" s="1033"/>
      <c r="I97" s="1039"/>
      <c r="J97" s="1039"/>
      <c r="K97" s="1090"/>
      <c r="L97" s="1091"/>
      <c r="M97" s="1092"/>
      <c r="N97" s="1711"/>
      <c r="O97" s="1711"/>
      <c r="P97" s="1712"/>
      <c r="Q97" s="1706"/>
    </row>
    <row r="98" ht="15" spans="1:17">
      <c r="A98" s="1045"/>
      <c r="B98" s="1018"/>
      <c r="C98" s="997">
        <v>0.5</v>
      </c>
      <c r="D98" s="997">
        <v>0.6</v>
      </c>
      <c r="E98" s="997">
        <v>0.7</v>
      </c>
      <c r="F98" s="997">
        <v>0.8</v>
      </c>
      <c r="G98" s="997">
        <v>0.9</v>
      </c>
      <c r="H98" s="997">
        <v>1.0001</v>
      </c>
      <c r="I98" s="1676"/>
      <c r="J98" s="1676"/>
      <c r="K98" s="1677"/>
      <c r="L98" s="1678"/>
      <c r="M98" s="1679"/>
      <c r="N98" s="1711"/>
      <c r="O98" s="1711"/>
      <c r="P98" s="1712"/>
      <c r="Q98" s="1706"/>
    </row>
    <row r="99" ht="15.75" spans="1:17">
      <c r="A99" s="1011"/>
      <c r="B99" s="1016"/>
      <c r="C99" s="1035">
        <v>100</v>
      </c>
      <c r="D99" s="1017">
        <f>C99+$K33</f>
        <v>100</v>
      </c>
      <c r="E99" s="1017">
        <f t="shared" ref="E99:M99" si="23">D99+$K33</f>
        <v>100</v>
      </c>
      <c r="F99" s="1017">
        <f t="shared" si="23"/>
        <v>100</v>
      </c>
      <c r="G99" s="1017">
        <f t="shared" si="23"/>
        <v>100</v>
      </c>
      <c r="H99" s="1017">
        <f t="shared" si="23"/>
        <v>100</v>
      </c>
      <c r="I99" s="1017">
        <f t="shared" si="23"/>
        <v>100</v>
      </c>
      <c r="J99" s="1017">
        <f t="shared" si="23"/>
        <v>100</v>
      </c>
      <c r="K99" s="1017">
        <f t="shared" si="23"/>
        <v>100</v>
      </c>
      <c r="L99" s="1017">
        <f t="shared" si="23"/>
        <v>100</v>
      </c>
      <c r="M99" s="1017">
        <f t="shared" si="23"/>
        <v>100</v>
      </c>
      <c r="N99" s="1713"/>
      <c r="O99" s="1713"/>
      <c r="P99" s="1712"/>
      <c r="Q99" s="1706"/>
    </row>
    <row r="100" s="723" customFormat="1" ht="15.75" spans="1:17">
      <c r="A100" s="1042"/>
      <c r="B100" s="1014" t="s">
        <v>1556</v>
      </c>
      <c r="C100" s="1022"/>
      <c r="D100" s="1022"/>
      <c r="E100" s="1022"/>
      <c r="F100" s="1022"/>
      <c r="G100" s="1022"/>
      <c r="H100" s="1039"/>
      <c r="I100" s="1039"/>
      <c r="J100" s="1039"/>
      <c r="K100" s="1090"/>
      <c r="L100" s="1091"/>
      <c r="M100" s="1092"/>
      <c r="N100" s="1714"/>
      <c r="O100" s="1714"/>
      <c r="P100" s="1715"/>
      <c r="Q100" s="1717"/>
    </row>
    <row r="101" s="723" customFormat="1" ht="15.75" spans="1:17">
      <c r="A101" s="1021"/>
      <c r="B101" s="1016"/>
      <c r="C101" s="1017">
        <v>100</v>
      </c>
      <c r="D101" s="1017">
        <f>C101-$K34</f>
        <v>100</v>
      </c>
      <c r="E101" s="1017">
        <f t="shared" ref="E101:M101" si="24">D101-$K34</f>
        <v>100</v>
      </c>
      <c r="F101" s="1017">
        <f t="shared" si="24"/>
        <v>100</v>
      </c>
      <c r="G101" s="1017">
        <f t="shared" si="24"/>
        <v>100</v>
      </c>
      <c r="H101" s="1017">
        <f t="shared" si="24"/>
        <v>100</v>
      </c>
      <c r="I101" s="1017">
        <f t="shared" si="24"/>
        <v>100</v>
      </c>
      <c r="J101" s="1017">
        <f t="shared" si="24"/>
        <v>100</v>
      </c>
      <c r="K101" s="1017">
        <f t="shared" si="24"/>
        <v>100</v>
      </c>
      <c r="L101" s="1017">
        <f t="shared" si="24"/>
        <v>100</v>
      </c>
      <c r="M101" s="1017">
        <f t="shared" si="24"/>
        <v>100</v>
      </c>
      <c r="N101" s="1714"/>
      <c r="O101" s="1714"/>
      <c r="P101" s="1715"/>
      <c r="Q101" s="1717"/>
    </row>
    <row r="102" ht="15.75" spans="1:17">
      <c r="A102" s="1045"/>
      <c r="B102" s="1014" t="s">
        <v>1557</v>
      </c>
      <c r="C102" s="1022"/>
      <c r="D102" s="1022"/>
      <c r="E102" s="1022"/>
      <c r="F102" s="1022"/>
      <c r="G102" s="1022"/>
      <c r="H102" s="1039"/>
      <c r="I102" s="1039"/>
      <c r="J102" s="1039"/>
      <c r="K102" s="1090"/>
      <c r="L102" s="1091"/>
      <c r="M102" s="1092"/>
      <c r="N102" s="1711"/>
      <c r="O102" s="1711"/>
      <c r="P102" s="1712"/>
      <c r="Q102" s="1706"/>
    </row>
    <row r="103" ht="15.75" spans="1:17">
      <c r="A103" s="1011"/>
      <c r="B103" s="1016"/>
      <c r="C103" s="1017">
        <v>100</v>
      </c>
      <c r="D103" s="1017">
        <f t="shared" ref="D103:M103" si="25">C103-$K35</f>
        <v>100</v>
      </c>
      <c r="E103" s="1017">
        <f t="shared" si="25"/>
        <v>100</v>
      </c>
      <c r="F103" s="1017">
        <f t="shared" si="25"/>
        <v>100</v>
      </c>
      <c r="G103" s="1017">
        <f t="shared" si="25"/>
        <v>100</v>
      </c>
      <c r="H103" s="1017">
        <f t="shared" si="25"/>
        <v>100</v>
      </c>
      <c r="I103" s="1017">
        <f t="shared" si="25"/>
        <v>100</v>
      </c>
      <c r="J103" s="1017">
        <f t="shared" si="25"/>
        <v>100</v>
      </c>
      <c r="K103" s="1017">
        <f t="shared" si="25"/>
        <v>100</v>
      </c>
      <c r="L103" s="1017">
        <f t="shared" si="25"/>
        <v>100</v>
      </c>
      <c r="M103" s="1067">
        <f t="shared" si="25"/>
        <v>100</v>
      </c>
      <c r="N103" s="1713"/>
      <c r="O103" s="1713"/>
      <c r="P103" s="1712"/>
      <c r="Q103" s="1706"/>
    </row>
    <row r="104" ht="15.75" spans="1:17">
      <c r="A104" s="1045"/>
      <c r="B104" s="1014" t="s">
        <v>1560</v>
      </c>
      <c r="C104" s="1022"/>
      <c r="D104" s="1022"/>
      <c r="E104" s="1022"/>
      <c r="F104" s="1022"/>
      <c r="G104" s="1022"/>
      <c r="H104" s="1039"/>
      <c r="I104" s="1039"/>
      <c r="J104" s="1039"/>
      <c r="K104" s="1090"/>
      <c r="L104" s="1091"/>
      <c r="M104" s="1092"/>
      <c r="N104" s="1711"/>
      <c r="O104" s="1711"/>
      <c r="P104" s="1712"/>
      <c r="Q104" s="1706"/>
    </row>
    <row r="105" ht="15.75" spans="1:17">
      <c r="A105" s="1011"/>
      <c r="B105" s="1016"/>
      <c r="C105" s="1017">
        <v>100</v>
      </c>
      <c r="D105" s="1017">
        <f>C105-$K36</f>
        <v>100</v>
      </c>
      <c r="E105" s="1017">
        <f>D105-$K36</f>
        <v>100</v>
      </c>
      <c r="F105" s="1017">
        <f>E105-$K36</f>
        <v>100</v>
      </c>
      <c r="G105" s="1017">
        <f>F105-$K36</f>
        <v>100</v>
      </c>
      <c r="H105" s="1017"/>
      <c r="I105" s="1017"/>
      <c r="J105" s="1017"/>
      <c r="K105" s="1017"/>
      <c r="L105" s="1017"/>
      <c r="M105" s="1067"/>
      <c r="N105" s="1713"/>
      <c r="O105" s="1713"/>
      <c r="P105" s="1712"/>
      <c r="Q105" s="1706"/>
    </row>
    <row r="106" ht="15.75" spans="1:17">
      <c r="A106" s="1045"/>
      <c r="B106" s="1612" t="s">
        <v>1625</v>
      </c>
      <c r="C106" s="1033" t="s">
        <v>1573</v>
      </c>
      <c r="D106" s="1033" t="s">
        <v>1574</v>
      </c>
      <c r="E106" s="1033" t="s">
        <v>1575</v>
      </c>
      <c r="F106" s="1033" t="s">
        <v>1576</v>
      </c>
      <c r="G106" s="1033" t="s">
        <v>1577</v>
      </c>
      <c r="H106" s="1015"/>
      <c r="I106" s="1015"/>
      <c r="J106" s="1015"/>
      <c r="K106" s="1064"/>
      <c r="L106" s="1065"/>
      <c r="M106" s="1066"/>
      <c r="N106" s="1713"/>
      <c r="O106" s="1713"/>
      <c r="P106" s="1722"/>
      <c r="Q106" s="1724"/>
    </row>
    <row r="107" ht="15.75" spans="1:17">
      <c r="A107" s="1011"/>
      <c r="B107" s="1016"/>
      <c r="C107" s="1035">
        <v>100</v>
      </c>
      <c r="D107" s="1017">
        <f t="shared" ref="D107:M107" si="26">C107-$K37</f>
        <v>100</v>
      </c>
      <c r="E107" s="1017">
        <f t="shared" si="26"/>
        <v>100</v>
      </c>
      <c r="F107" s="1017">
        <f t="shared" si="26"/>
        <v>100</v>
      </c>
      <c r="G107" s="1017">
        <f t="shared" si="26"/>
        <v>100</v>
      </c>
      <c r="H107" s="1017">
        <f t="shared" si="26"/>
        <v>100</v>
      </c>
      <c r="I107" s="1017">
        <f t="shared" si="26"/>
        <v>100</v>
      </c>
      <c r="J107" s="1017">
        <f t="shared" si="26"/>
        <v>100</v>
      </c>
      <c r="K107" s="1017">
        <f t="shared" si="26"/>
        <v>100</v>
      </c>
      <c r="L107" s="1017">
        <f t="shared" si="26"/>
        <v>100</v>
      </c>
      <c r="M107" s="1017">
        <f t="shared" si="26"/>
        <v>100</v>
      </c>
      <c r="N107" s="1713"/>
      <c r="O107" s="1713"/>
      <c r="P107" s="1712"/>
      <c r="Q107" s="1706"/>
    </row>
    <row r="108" s="723" customFormat="1" ht="15.75" spans="1:17">
      <c r="A108" s="1042"/>
      <c r="B108" s="1014">
        <f>B38</f>
        <v>111</v>
      </c>
      <c r="C108" s="1022"/>
      <c r="D108" s="1022"/>
      <c r="E108" s="1022"/>
      <c r="F108" s="1022"/>
      <c r="G108" s="1022"/>
      <c r="H108" s="1023"/>
      <c r="I108" s="1023"/>
      <c r="J108" s="1023"/>
      <c r="K108" s="1023"/>
      <c r="L108" s="1071"/>
      <c r="M108" s="1072"/>
      <c r="N108" s="1714"/>
      <c r="O108" s="1714"/>
      <c r="P108" s="1715"/>
      <c r="Q108" s="1717"/>
    </row>
    <row r="109" s="723" customFormat="1" ht="15.75" spans="1:17">
      <c r="A109" s="1021"/>
      <c r="B109" s="1012"/>
      <c r="C109" s="1024"/>
      <c r="D109" s="1013"/>
      <c r="E109" s="1013"/>
      <c r="F109" s="1013"/>
      <c r="G109" s="1024"/>
      <c r="H109" s="1025"/>
      <c r="I109" s="1025"/>
      <c r="J109" s="1025"/>
      <c r="K109" s="1025"/>
      <c r="L109" s="1025"/>
      <c r="M109" s="1075"/>
      <c r="N109" s="1714"/>
      <c r="O109" s="1714"/>
      <c r="P109" s="1715"/>
      <c r="Q109" s="1717"/>
    </row>
    <row r="110" ht="15.75" spans="1:17">
      <c r="A110" s="1045"/>
      <c r="B110" s="1014">
        <f>B39</f>
        <v>111</v>
      </c>
      <c r="C110" s="1022"/>
      <c r="D110" s="1022"/>
      <c r="E110" s="1022"/>
      <c r="F110" s="1022"/>
      <c r="G110" s="1022"/>
      <c r="H110" s="1023"/>
      <c r="I110" s="1023"/>
      <c r="J110" s="1023"/>
      <c r="K110" s="1023"/>
      <c r="L110" s="1071"/>
      <c r="M110" s="1072"/>
      <c r="N110" s="1711"/>
      <c r="O110" s="1711"/>
      <c r="P110" s="1712"/>
      <c r="Q110" s="1706"/>
    </row>
    <row r="111" ht="15.75" spans="1:17">
      <c r="A111" s="1011"/>
      <c r="B111" s="1016"/>
      <c r="C111" s="1024"/>
      <c r="D111" s="1013"/>
      <c r="E111" s="1013"/>
      <c r="F111" s="1013"/>
      <c r="G111" s="1024"/>
      <c r="H111" s="1025"/>
      <c r="I111" s="1025"/>
      <c r="J111" s="1025"/>
      <c r="K111" s="1025"/>
      <c r="L111" s="1025"/>
      <c r="M111" s="1075"/>
      <c r="N111" s="1713"/>
      <c r="O111" s="1713"/>
      <c r="P111" s="1712"/>
      <c r="Q111" s="1706"/>
    </row>
    <row r="112" ht="15.75" spans="1:17">
      <c r="A112" s="1045"/>
      <c r="B112" s="1018">
        <f>B40</f>
        <v>111</v>
      </c>
      <c r="C112" s="1006"/>
      <c r="D112" s="1006"/>
      <c r="E112" s="1006"/>
      <c r="F112" s="1006"/>
      <c r="G112" s="1040"/>
      <c r="H112" s="1040"/>
      <c r="I112" s="1040"/>
      <c r="J112" s="1040"/>
      <c r="K112" s="1006"/>
      <c r="L112" s="1052"/>
      <c r="M112" s="1095"/>
      <c r="N112" s="1711"/>
      <c r="O112" s="1711"/>
      <c r="P112" s="1712"/>
      <c r="Q112" s="1706"/>
    </row>
    <row r="113" ht="15.75" spans="1:17">
      <c r="A113" s="1718"/>
      <c r="B113" s="1028"/>
      <c r="C113" s="1029"/>
      <c r="D113" s="1029"/>
      <c r="E113" s="1029"/>
      <c r="F113" s="1029"/>
      <c r="G113" s="1041"/>
      <c r="H113" s="1041"/>
      <c r="I113" s="1041"/>
      <c r="J113" s="1041"/>
      <c r="K113" s="1041"/>
      <c r="L113" s="1041"/>
      <c r="M113" s="1096"/>
      <c r="N113" s="1713"/>
      <c r="O113" s="1713"/>
      <c r="P113" s="1712"/>
      <c r="Q113" s="17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S33" sqref="S33"/>
    </sheetView>
  </sheetViews>
  <sheetFormatPr defaultColWidth="9" defaultRowHeight="14.25"/>
  <cols>
    <col min="1" max="1" width="10.5" style="727" customWidth="1"/>
    <col min="2" max="2" width="15.75" style="727" customWidth="1"/>
    <col min="3" max="3" width="14.375" style="727" customWidth="1"/>
    <col min="4" max="4" width="12.25" style="727" customWidth="1"/>
    <col min="5" max="5" width="14.375" style="727" customWidth="1"/>
    <col min="6" max="6" width="12.25" style="727" customWidth="1"/>
    <col min="7" max="7" width="14.5" style="727" customWidth="1"/>
    <col min="8" max="8" width="12.25" style="727" customWidth="1"/>
    <col min="9" max="9" width="15.5" style="727" customWidth="1"/>
    <col min="10" max="10" width="12.25" style="727" customWidth="1"/>
    <col min="11" max="11" width="12.25" style="728" customWidth="1"/>
    <col min="12" max="12" width="12.25" style="729" customWidth="1"/>
    <col min="13" max="15" width="12.25" style="727" customWidth="1"/>
    <col min="16" max="16" width="4.75" style="1624" customWidth="1"/>
    <col min="17" max="17" width="19.5" style="727" customWidth="1"/>
    <col min="18" max="22" width="6.125" style="727" customWidth="1"/>
    <col min="23" max="23" width="5.75" style="727" customWidth="1"/>
    <col min="24" max="24" width="4.25" style="727" customWidth="1"/>
    <col min="25" max="25" width="3.5" style="727" customWidth="1"/>
    <col min="26" max="26" width="19.75" style="727" customWidth="1"/>
    <col min="27" max="28" width="9.375" style="727" customWidth="1"/>
    <col min="29" max="16384" width="9" style="727"/>
  </cols>
  <sheetData>
    <row r="1" s="1543" customFormat="1" ht="28.5" customHeight="1" spans="1:29">
      <c r="A1" s="1544" t="s">
        <v>1626</v>
      </c>
      <c r="B1" s="1545" t="s">
        <v>1627</v>
      </c>
      <c r="C1" s="1546" t="s">
        <v>1513</v>
      </c>
      <c r="D1" s="1547"/>
      <c r="E1" s="1548"/>
      <c r="F1" s="1549"/>
      <c r="G1" s="1625" t="s">
        <v>1514</v>
      </c>
      <c r="H1" s="1626"/>
      <c r="I1" s="1626"/>
      <c r="J1" s="1626"/>
      <c r="K1" s="1655"/>
      <c r="L1" s="1656"/>
      <c r="M1" s="1657"/>
      <c r="N1" s="1657"/>
      <c r="O1" s="1657"/>
      <c r="P1" s="1658"/>
      <c r="Q1" s="1546"/>
      <c r="R1" s="1546"/>
      <c r="S1" s="1546"/>
      <c r="T1" s="1546"/>
      <c r="U1" s="1546"/>
      <c r="V1" s="1546"/>
      <c r="W1" s="1546"/>
      <c r="X1" s="1546"/>
      <c r="Y1" s="1546"/>
      <c r="Z1" s="1546"/>
      <c r="AA1" s="1546"/>
      <c r="AB1" s="1546"/>
      <c r="AC1" s="1611"/>
    </row>
    <row r="2" s="720" customFormat="1" ht="28.5" customHeight="1" spans="1:29">
      <c r="A2" s="1552" t="s">
        <v>1230</v>
      </c>
      <c r="B2" s="1553" t="b">
        <f ca="1">IF(E1="项目模式",IF(C2="——",IF(B37="元/平方米",ROUND(C39*D3/10000,0),ROUND(F3*C39/10000,0)),IF(B37="元/平方米",ROUND(C39*D3/10000,0),ROUND(F3*C39/10000,0))-D2),IF(E1="单套模式",IF(C2="——",IF(B37="元/平方米",ROUND(C39*D3/10000,0),ROUND(F3*C39/10000,0)),IF(B37="元/平方米",ROUND(C39*D3/10000,0),ROUND(F3*C39/10000,0))-D2)))</f>
        <v>0</v>
      </c>
      <c r="C2" s="1554"/>
      <c r="D2" s="1504" t="e">
        <f ca="1">IF(E1="项目模式",SUMIF(INDIRECT("'"&amp;F2&amp;"'"&amp;"!A:A"),"承租人权益价值",INDIRECT("'"&amp;F2&amp;"'"&amp;"!c:c")),SUMIF(INDIRECT("'"&amp;F2&amp;"'"&amp;"!A:A"),"承租人权益价值（单套）",INDIRECT("'"&amp;F2&amp;"'"&amp;"!c:c")))</f>
        <v>#REF!</v>
      </c>
      <c r="E2" s="1555" t="s">
        <v>1231</v>
      </c>
      <c r="F2" s="1556"/>
      <c r="G2" s="736"/>
      <c r="H2" s="736"/>
      <c r="I2" s="736"/>
      <c r="J2" s="736"/>
      <c r="K2" s="901"/>
      <c r="L2" s="902"/>
      <c r="M2" s="903"/>
      <c r="N2" s="903"/>
      <c r="O2" s="903"/>
      <c r="P2" s="1659"/>
      <c r="Q2" s="900"/>
      <c r="R2" s="900"/>
      <c r="S2" s="900"/>
      <c r="T2" s="900"/>
      <c r="U2" s="900"/>
      <c r="V2" s="900"/>
      <c r="W2" s="900"/>
      <c r="X2" s="900"/>
      <c r="Y2" s="900"/>
      <c r="Z2" s="900"/>
      <c r="AA2" s="900"/>
      <c r="AB2" s="900"/>
      <c r="AC2" s="982"/>
    </row>
    <row r="3" s="720" customFormat="1" ht="28.5" customHeight="1" spans="1:29">
      <c r="A3" s="396" t="s">
        <v>1232</v>
      </c>
      <c r="B3" s="738" t="e">
        <f ca="1">IF(AND(C2="——",B37="元/平方米"),C39,ROUND(B2*10000/D3,0))</f>
        <v>#DIV/0!</v>
      </c>
      <c r="C3" s="1557" t="s">
        <v>1515</v>
      </c>
      <c r="D3" s="1558">
        <f>SUMIF('数据-汇总表'!$C19:$C33,D1,'数据-汇总表'!$E19:$E33)</f>
        <v>0</v>
      </c>
      <c r="E3" s="1557" t="s">
        <v>1628</v>
      </c>
      <c r="F3" s="1558">
        <f>SUMIF('数据-取费表'!A5:A15,D1,'数据-取费表'!AH5:AH15)</f>
        <v>0</v>
      </c>
      <c r="G3" s="736"/>
      <c r="H3" s="736"/>
      <c r="I3" s="736"/>
      <c r="J3" s="736"/>
      <c r="K3" s="901"/>
      <c r="L3" s="902"/>
      <c r="M3" s="903" t="e">
        <f ca="1">IF(C2="——",IF(B37="元/平方米",ROUND(C39*D3/10000,0),ROUND(F3*C39/10000,0)),IF(B37="元/平方米",ROUND(C39*D3/10000,0),ROUND(F3*C39/10000,0))-D2)</f>
        <v>#DIV/0!</v>
      </c>
      <c r="N3" s="903"/>
      <c r="O3" s="903"/>
      <c r="P3" s="1659"/>
      <c r="Q3" s="900"/>
      <c r="R3" s="900"/>
      <c r="S3" s="900"/>
      <c r="T3" s="900"/>
      <c r="U3" s="900"/>
      <c r="V3" s="900"/>
      <c r="W3" s="900"/>
      <c r="X3" s="900"/>
      <c r="Y3" s="900"/>
      <c r="Z3" s="900"/>
      <c r="AA3" s="900"/>
      <c r="AB3" s="983"/>
      <c r="AC3" s="984"/>
    </row>
    <row r="4" ht="15" spans="1:29">
      <c r="A4" s="740" t="s">
        <v>1516</v>
      </c>
      <c r="B4" s="741"/>
      <c r="C4" s="742" t="s">
        <v>1517</v>
      </c>
      <c r="D4" s="743"/>
      <c r="E4" s="744" t="s">
        <v>1518</v>
      </c>
      <c r="F4" s="745"/>
      <c r="G4" s="742" t="s">
        <v>1519</v>
      </c>
      <c r="H4" s="743"/>
      <c r="I4" s="742" t="s">
        <v>1520</v>
      </c>
      <c r="J4" s="743"/>
      <c r="K4" s="904" t="s">
        <v>1521</v>
      </c>
      <c r="L4" s="905"/>
      <c r="M4" s="906"/>
      <c r="N4" s="906"/>
      <c r="O4" s="906"/>
      <c r="P4" s="907" t="s">
        <v>1522</v>
      </c>
      <c r="Q4" s="957"/>
      <c r="R4" s="958" t="s">
        <v>1518</v>
      </c>
      <c r="S4" s="959"/>
      <c r="T4" s="958" t="s">
        <v>1519</v>
      </c>
      <c r="U4" s="959"/>
      <c r="V4" s="946" t="s">
        <v>1520</v>
      </c>
      <c r="W4" s="946"/>
      <c r="X4" s="960"/>
      <c r="Y4" s="958" t="s">
        <v>1522</v>
      </c>
      <c r="Z4" s="959"/>
      <c r="AA4" s="985" t="s">
        <v>1518</v>
      </c>
      <c r="AB4" s="960" t="s">
        <v>1519</v>
      </c>
      <c r="AC4" s="985" t="s">
        <v>1520</v>
      </c>
    </row>
    <row r="5" ht="15" spans="1:29">
      <c r="A5" s="746"/>
      <c r="B5" s="747"/>
      <c r="C5" s="748" t="s">
        <v>1523</v>
      </c>
      <c r="D5" s="749"/>
      <c r="E5" s="750" t="s">
        <v>1524</v>
      </c>
      <c r="F5" s="751"/>
      <c r="G5" s="748" t="s">
        <v>1525</v>
      </c>
      <c r="H5" s="749"/>
      <c r="I5" s="748" t="s">
        <v>1526</v>
      </c>
      <c r="J5" s="749"/>
      <c r="K5" s="904"/>
      <c r="L5" s="905"/>
      <c r="M5" s="906"/>
      <c r="N5" s="906"/>
      <c r="O5" s="906"/>
      <c r="P5" s="908"/>
      <c r="Q5" s="961"/>
      <c r="R5" s="962"/>
      <c r="S5" s="963"/>
      <c r="T5" s="962"/>
      <c r="U5" s="963"/>
      <c r="V5" s="946"/>
      <c r="W5" s="946"/>
      <c r="X5" s="960"/>
      <c r="Y5" s="962"/>
      <c r="Z5" s="963"/>
      <c r="AA5" s="960"/>
      <c r="AB5" s="960"/>
      <c r="AC5" s="960"/>
    </row>
    <row r="6" ht="15.75" spans="1:29">
      <c r="A6" s="752"/>
      <c r="B6" s="753"/>
      <c r="C6" s="1505" t="s">
        <v>1527</v>
      </c>
      <c r="D6" s="1506"/>
      <c r="E6" s="1507" t="s">
        <v>1527</v>
      </c>
      <c r="F6" s="1508"/>
      <c r="G6" s="1505" t="s">
        <v>1527</v>
      </c>
      <c r="H6" s="1506"/>
      <c r="I6" s="1505" t="s">
        <v>1527</v>
      </c>
      <c r="J6" s="1506"/>
      <c r="K6" s="904" t="s">
        <v>1528</v>
      </c>
      <c r="L6" s="905"/>
      <c r="M6" s="906"/>
      <c r="N6" s="906"/>
      <c r="O6" s="906"/>
      <c r="P6" s="909"/>
      <c r="Q6" s="964"/>
      <c r="R6" s="962"/>
      <c r="S6" s="963"/>
      <c r="T6" s="965"/>
      <c r="U6" s="966"/>
      <c r="V6" s="946"/>
      <c r="W6" s="946"/>
      <c r="X6" s="960"/>
      <c r="Y6" s="965"/>
      <c r="Z6" s="966"/>
      <c r="AA6" s="986"/>
      <c r="AB6" s="986"/>
      <c r="AC6" s="986"/>
    </row>
    <row r="7" s="721" customFormat="1" ht="15.75" spans="1:29">
      <c r="A7" s="758" t="s">
        <v>1529</v>
      </c>
      <c r="B7" s="759"/>
      <c r="C7" s="760">
        <f>'数据-取费表'!B2</f>
        <v>45510</v>
      </c>
      <c r="D7" s="761">
        <v>100</v>
      </c>
      <c r="E7" s="762"/>
      <c r="F7" s="763">
        <f>SUMIF(48:48,YEAR(E7)&amp;"-"&amp;MONTH(E7),49:49)</f>
        <v>0</v>
      </c>
      <c r="G7" s="762"/>
      <c r="H7" s="761">
        <f>SUMIF(48:48,YEAR(G7)&amp;"-"&amp;MONTH(G7),49:49)</f>
        <v>0</v>
      </c>
      <c r="I7" s="762"/>
      <c r="J7" s="761">
        <f>SUMIF(48:48,YEAR(I7)&amp;"-"&amp;MONTH(I7),49:49)</f>
        <v>0</v>
      </c>
      <c r="K7" s="910"/>
      <c r="L7" s="911"/>
      <c r="M7" s="912"/>
      <c r="N7" s="912"/>
      <c r="O7" s="912"/>
      <c r="P7" s="913" t="s">
        <v>1530</v>
      </c>
      <c r="Q7" s="967"/>
      <c r="R7" s="968" t="s">
        <v>1531</v>
      </c>
      <c r="S7" s="969">
        <f t="shared" ref="S7:S14" si="0">F7</f>
        <v>0</v>
      </c>
      <c r="T7" s="968" t="s">
        <v>1531</v>
      </c>
      <c r="U7" s="969">
        <f t="shared" ref="U7:U14" si="1">H7</f>
        <v>0</v>
      </c>
      <c r="V7" s="968" t="s">
        <v>1531</v>
      </c>
      <c r="W7" s="969">
        <f t="shared" ref="W7:W14" si="2">J7</f>
        <v>0</v>
      </c>
      <c r="X7" s="970"/>
      <c r="Y7" s="913" t="s">
        <v>1530</v>
      </c>
      <c r="Z7" s="971"/>
      <c r="AA7" s="987" t="e">
        <f>D7/F7</f>
        <v>#DIV/0!</v>
      </c>
      <c r="AB7" s="987" t="e">
        <f>D7/H7</f>
        <v>#DIV/0!</v>
      </c>
      <c r="AC7" s="987" t="e">
        <f>D7/J7</f>
        <v>#DIV/0!</v>
      </c>
    </row>
    <row r="8" s="721" customFormat="1" ht="15.75" spans="1:29">
      <c r="A8" s="758" t="s">
        <v>1532</v>
      </c>
      <c r="B8" s="759"/>
      <c r="C8" s="765"/>
      <c r="D8" s="761">
        <v>100</v>
      </c>
      <c r="E8" s="765"/>
      <c r="F8" s="763">
        <f>SUMIF(51:51,E8,52:52)-SUMIF(51:51,C8,52:52)+100</f>
        <v>100</v>
      </c>
      <c r="G8" s="765"/>
      <c r="H8" s="761">
        <f>SUMIF(51:51,G8,52:52)-SUMIF(51:51,C8,52:52)+100</f>
        <v>100</v>
      </c>
      <c r="I8" s="765"/>
      <c r="J8" s="761">
        <f>SUMIF(51:51,I8,52:52)-SUMIF(51:51,C8,52:52)+100</f>
        <v>100</v>
      </c>
      <c r="K8" s="910"/>
      <c r="L8" s="911"/>
      <c r="M8" s="912"/>
      <c r="N8" s="912"/>
      <c r="O8" s="912"/>
      <c r="P8" s="913" t="s">
        <v>1533</v>
      </c>
      <c r="Q8" s="971"/>
      <c r="R8" s="968" t="s">
        <v>1531</v>
      </c>
      <c r="S8" s="969">
        <f t="shared" si="0"/>
        <v>100</v>
      </c>
      <c r="T8" s="968" t="s">
        <v>1531</v>
      </c>
      <c r="U8" s="969">
        <f t="shared" si="1"/>
        <v>100</v>
      </c>
      <c r="V8" s="968" t="s">
        <v>1531</v>
      </c>
      <c r="W8" s="969">
        <f t="shared" si="2"/>
        <v>100</v>
      </c>
      <c r="X8" s="970"/>
      <c r="Y8" s="913" t="s">
        <v>1533</v>
      </c>
      <c r="Z8" s="971"/>
      <c r="AA8" s="987">
        <f t="shared" ref="AA8:AA36" si="3">D8/F8</f>
        <v>1</v>
      </c>
      <c r="AB8" s="987">
        <f t="shared" ref="AB8:AB36" si="4">D8/H8</f>
        <v>1</v>
      </c>
      <c r="AC8" s="987">
        <f t="shared" ref="AC8:AC36" si="5">D8/J8</f>
        <v>1</v>
      </c>
    </row>
    <row r="9" s="721" customFormat="1" spans="1:29">
      <c r="A9" s="1627" t="s">
        <v>1534</v>
      </c>
      <c r="B9" s="1628" t="s">
        <v>1535</v>
      </c>
      <c r="C9" s="1559"/>
      <c r="D9" s="769">
        <v>100</v>
      </c>
      <c r="E9" s="1560"/>
      <c r="F9" s="769">
        <f>SUMIF(53:53,E9,54:54)-SUMIF(53:53,C9,54:54)+100</f>
        <v>100</v>
      </c>
      <c r="G9" s="1629"/>
      <c r="H9" s="769">
        <f>SUMIF(53:53,G9,54:54)-SUMIF(53:53,C9,54:54)+100</f>
        <v>100</v>
      </c>
      <c r="I9" s="1629"/>
      <c r="J9" s="769">
        <f>SUMIF(53:53,I9,54:54)-SUMIF(53:53,C9,54:54)+100</f>
        <v>100</v>
      </c>
      <c r="K9" s="910"/>
      <c r="L9" s="911"/>
      <c r="M9" s="912"/>
      <c r="N9" s="912"/>
      <c r="O9" s="912"/>
      <c r="P9" s="872" t="s">
        <v>1536</v>
      </c>
      <c r="Q9" s="972" t="str">
        <f t="shared" ref="Q9:Q14" si="6">B9</f>
        <v>用途</v>
      </c>
      <c r="R9" s="968" t="s">
        <v>1531</v>
      </c>
      <c r="S9" s="969">
        <f t="shared" si="0"/>
        <v>100</v>
      </c>
      <c r="T9" s="968" t="s">
        <v>1531</v>
      </c>
      <c r="U9" s="969">
        <f t="shared" si="1"/>
        <v>100</v>
      </c>
      <c r="V9" s="968" t="s">
        <v>1531</v>
      </c>
      <c r="W9" s="969">
        <f t="shared" si="2"/>
        <v>100</v>
      </c>
      <c r="X9" s="970"/>
      <c r="Y9" s="972" t="s">
        <v>1537</v>
      </c>
      <c r="Z9" s="988" t="str">
        <f t="shared" ref="Z9:Z14" si="7">Q9</f>
        <v>用途</v>
      </c>
      <c r="AA9" s="987">
        <f t="shared" si="3"/>
        <v>1</v>
      </c>
      <c r="AB9" s="987">
        <f t="shared" si="4"/>
        <v>1</v>
      </c>
      <c r="AC9" s="987">
        <f t="shared" si="5"/>
        <v>1</v>
      </c>
    </row>
    <row r="10" s="722" customFormat="1" ht="27" spans="1:29">
      <c r="A10" s="1630"/>
      <c r="B10" s="1631" t="s">
        <v>1538</v>
      </c>
      <c r="C10" s="1562"/>
      <c r="D10" s="773">
        <v>100</v>
      </c>
      <c r="E10" s="1562"/>
      <c r="F10" s="773">
        <f>SUMIF(55:55,E10,56:56)-SUMIF(55:55,C10,56:56)+100</f>
        <v>100</v>
      </c>
      <c r="G10" s="1632"/>
      <c r="H10" s="773">
        <f>SUMIF(55:55,G10,56:56)-SUMIF(55:55,C10,56:56)+100</f>
        <v>100</v>
      </c>
      <c r="I10" s="1562"/>
      <c r="J10" s="773">
        <f>SUMIF(55:55,I10,56:56)-SUMIF(55:55,C10,56:56)+100</f>
        <v>100</v>
      </c>
      <c r="K10" s="910"/>
      <c r="L10" s="916"/>
      <c r="M10" s="917"/>
      <c r="N10" s="917"/>
      <c r="O10" s="917"/>
      <c r="P10" s="872"/>
      <c r="Q10" s="972" t="str">
        <f t="shared" si="6"/>
        <v>土地使用年限（年）</v>
      </c>
      <c r="R10" s="968" t="s">
        <v>1531</v>
      </c>
      <c r="S10" s="969">
        <f t="shared" si="0"/>
        <v>100</v>
      </c>
      <c r="T10" s="968" t="s">
        <v>1531</v>
      </c>
      <c r="U10" s="969">
        <f t="shared" si="1"/>
        <v>100</v>
      </c>
      <c r="V10" s="968" t="s">
        <v>1531</v>
      </c>
      <c r="W10" s="969">
        <f t="shared" si="2"/>
        <v>100</v>
      </c>
      <c r="X10" s="970"/>
      <c r="Y10" s="972"/>
      <c r="Z10" s="988" t="str">
        <f t="shared" si="7"/>
        <v>土地使用年限（年）</v>
      </c>
      <c r="AA10" s="987">
        <f t="shared" si="3"/>
        <v>1</v>
      </c>
      <c r="AB10" s="987">
        <f t="shared" si="4"/>
        <v>1</v>
      </c>
      <c r="AC10" s="987">
        <f t="shared" si="5"/>
        <v>1</v>
      </c>
    </row>
    <row r="11" ht="15" spans="1:29">
      <c r="A11" s="1633"/>
      <c r="B11" s="1634">
        <v>111</v>
      </c>
      <c r="C11" s="772"/>
      <c r="D11" s="773">
        <v>100</v>
      </c>
      <c r="E11" s="772"/>
      <c r="F11" s="773">
        <f>SUMIF(57:57,E11,58:58)-SUMIF(57:57,C11,58:58)+100</f>
        <v>100</v>
      </c>
      <c r="G11" s="772"/>
      <c r="H11" s="773">
        <f>SUMIF(57:57,G11,58:58)-SUMIF(57:57,C11,58:58)+100</f>
        <v>100</v>
      </c>
      <c r="I11" s="772"/>
      <c r="J11" s="773">
        <f>SUMIF(57:57,I11,58:58)-SUMIF(57:57,C11,58:58)+100</f>
        <v>100</v>
      </c>
      <c r="K11" s="929"/>
      <c r="L11" s="920"/>
      <c r="M11" s="906"/>
      <c r="N11" s="906"/>
      <c r="O11" s="906"/>
      <c r="P11" s="872"/>
      <c r="Q11" s="972">
        <f t="shared" si="6"/>
        <v>111</v>
      </c>
      <c r="R11" s="968" t="s">
        <v>1531</v>
      </c>
      <c r="S11" s="969">
        <f t="shared" si="0"/>
        <v>100</v>
      </c>
      <c r="T11" s="968" t="s">
        <v>1531</v>
      </c>
      <c r="U11" s="969">
        <f t="shared" si="1"/>
        <v>100</v>
      </c>
      <c r="V11" s="968" t="s">
        <v>1531</v>
      </c>
      <c r="W11" s="969">
        <f t="shared" si="2"/>
        <v>100</v>
      </c>
      <c r="X11" s="970"/>
      <c r="Y11" s="972"/>
      <c r="Z11" s="988">
        <f t="shared" si="7"/>
        <v>111</v>
      </c>
      <c r="AA11" s="987">
        <f t="shared" si="3"/>
        <v>1</v>
      </c>
      <c r="AB11" s="987">
        <f t="shared" si="4"/>
        <v>1</v>
      </c>
      <c r="AC11" s="987">
        <f t="shared" si="5"/>
        <v>1</v>
      </c>
    </row>
    <row r="12" s="721" customFormat="1" ht="15" spans="1:29">
      <c r="A12" s="1635"/>
      <c r="B12" s="1634">
        <v>111</v>
      </c>
      <c r="C12" s="772"/>
      <c r="D12" s="779">
        <v>100</v>
      </c>
      <c r="E12" s="772"/>
      <c r="F12" s="773">
        <f>SUMIF(59:59,E12,60:60)-SUMIF(59:59,C12,60:60)+100</f>
        <v>100</v>
      </c>
      <c r="G12" s="772"/>
      <c r="H12" s="773">
        <f>SUMIF(59:59,G12,60:60)-SUMIF(59:59,C12,60:60)+100</f>
        <v>100</v>
      </c>
      <c r="I12" s="772"/>
      <c r="J12" s="773">
        <f>SUMIF(59:59,I12,60:60)-SUMIF(59:59,C12,60:60)+100</f>
        <v>100</v>
      </c>
      <c r="K12" s="929"/>
      <c r="L12" s="911"/>
      <c r="M12" s="912"/>
      <c r="N12" s="912"/>
      <c r="O12" s="912"/>
      <c r="P12" s="872"/>
      <c r="Q12" s="972">
        <f t="shared" si="6"/>
        <v>111</v>
      </c>
      <c r="R12" s="968" t="s">
        <v>1531</v>
      </c>
      <c r="S12" s="969">
        <f t="shared" si="0"/>
        <v>100</v>
      </c>
      <c r="T12" s="968" t="s">
        <v>1531</v>
      </c>
      <c r="U12" s="969">
        <f t="shared" si="1"/>
        <v>100</v>
      </c>
      <c r="V12" s="968" t="s">
        <v>1531</v>
      </c>
      <c r="W12" s="969">
        <f t="shared" si="2"/>
        <v>100</v>
      </c>
      <c r="X12" s="970"/>
      <c r="Y12" s="972"/>
      <c r="Z12" s="988">
        <f t="shared" si="7"/>
        <v>111</v>
      </c>
      <c r="AA12" s="987">
        <f t="shared" si="3"/>
        <v>1</v>
      </c>
      <c r="AB12" s="987">
        <f t="shared" si="4"/>
        <v>1</v>
      </c>
      <c r="AC12" s="987">
        <f t="shared" si="5"/>
        <v>1</v>
      </c>
    </row>
    <row r="13" ht="15.75" spans="1:29">
      <c r="A13" s="1636"/>
      <c r="B13" s="1634">
        <v>111</v>
      </c>
      <c r="C13" s="782"/>
      <c r="D13" s="783">
        <v>100</v>
      </c>
      <c r="E13" s="772"/>
      <c r="F13" s="773">
        <f>SUMIF(61:61,E13,62:62)-SUMIF(61:61,C13,62:62)+100</f>
        <v>100</v>
      </c>
      <c r="G13" s="772"/>
      <c r="H13" s="783">
        <f>SUMIF(61:61,G13,62:62)-SUMIF(61:61,C13,62:62)+100</f>
        <v>100</v>
      </c>
      <c r="I13" s="772"/>
      <c r="J13" s="783">
        <f>SUMIF(61:61,I13,62:62)-SUMIF(61:61,C13,62:62)+100</f>
        <v>100</v>
      </c>
      <c r="K13" s="929"/>
      <c r="L13" s="922"/>
      <c r="M13" s="906"/>
      <c r="N13" s="906"/>
      <c r="O13" s="906"/>
      <c r="P13" s="872"/>
      <c r="Q13" s="972">
        <f t="shared" si="6"/>
        <v>111</v>
      </c>
      <c r="R13" s="968" t="s">
        <v>1531</v>
      </c>
      <c r="S13" s="969">
        <f t="shared" si="0"/>
        <v>100</v>
      </c>
      <c r="T13" s="968" t="s">
        <v>1531</v>
      </c>
      <c r="U13" s="969">
        <f t="shared" si="1"/>
        <v>100</v>
      </c>
      <c r="V13" s="968" t="s">
        <v>1531</v>
      </c>
      <c r="W13" s="969">
        <f t="shared" si="2"/>
        <v>100</v>
      </c>
      <c r="X13" s="970"/>
      <c r="Y13" s="972"/>
      <c r="Z13" s="988">
        <f t="shared" si="7"/>
        <v>111</v>
      </c>
      <c r="AA13" s="987">
        <f t="shared" si="3"/>
        <v>1</v>
      </c>
      <c r="AB13" s="987">
        <f t="shared" si="4"/>
        <v>1</v>
      </c>
      <c r="AC13" s="987">
        <f t="shared" si="5"/>
        <v>1</v>
      </c>
    </row>
    <row r="14" ht="81" spans="1:29">
      <c r="A14" s="740" t="s">
        <v>1540</v>
      </c>
      <c r="B14" s="789" t="s">
        <v>1543</v>
      </c>
      <c r="C14" s="790" t="str">
        <f>IF(B1="工业",估价对象房地状况!G4,估价对象房地状况!C6)</f>
        <v>估价对象周边道路状况、公共交通通达情况、停车便捷程度，综合评价交通便捷度较好</v>
      </c>
      <c r="D14" s="791">
        <v>100</v>
      </c>
      <c r="E14" s="792"/>
      <c r="F14" s="1566">
        <f>SUMIF(63:63,E15,64:64)-SUMIF(63:63,C15,64:64)+100</f>
        <v>100</v>
      </c>
      <c r="G14" s="923"/>
      <c r="H14" s="791">
        <f>SUMIF(63:63,G15,64:64)-SUMIF(63:63,C15,64:64)+100</f>
        <v>100</v>
      </c>
      <c r="I14" s="792"/>
      <c r="J14" s="791">
        <f>SUMIF(63:63,I15,64:64)-SUMIF(63:63,C15,64:64)+100</f>
        <v>100</v>
      </c>
      <c r="K14" s="1605"/>
      <c r="L14" s="922"/>
      <c r="M14" s="906"/>
      <c r="N14" s="906"/>
      <c r="O14" s="906"/>
      <c r="P14" s="924" t="s">
        <v>1542</v>
      </c>
      <c r="Q14" s="872" t="str">
        <f t="shared" si="6"/>
        <v>交通便捷度</v>
      </c>
      <c r="R14" s="973" t="s">
        <v>1531</v>
      </c>
      <c r="S14" s="974">
        <f t="shared" si="0"/>
        <v>100</v>
      </c>
      <c r="T14" s="973" t="s">
        <v>1531</v>
      </c>
      <c r="U14" s="974">
        <f t="shared" si="1"/>
        <v>100</v>
      </c>
      <c r="V14" s="973" t="s">
        <v>1531</v>
      </c>
      <c r="W14" s="974">
        <f t="shared" si="2"/>
        <v>100</v>
      </c>
      <c r="X14" s="960"/>
      <c r="Y14" s="924" t="s">
        <v>1542</v>
      </c>
      <c r="Z14" s="946" t="str">
        <f t="shared" si="7"/>
        <v>交通便捷度</v>
      </c>
      <c r="AA14" s="989">
        <f t="shared" si="3"/>
        <v>1</v>
      </c>
      <c r="AB14" s="989">
        <f t="shared" si="4"/>
        <v>1</v>
      </c>
      <c r="AC14" s="989">
        <f t="shared" si="5"/>
        <v>1</v>
      </c>
    </row>
    <row r="15" ht="15" spans="1:29">
      <c r="A15" s="746"/>
      <c r="B15" s="1637"/>
      <c r="C15" s="794"/>
      <c r="D15" s="795"/>
      <c r="E15" s="794"/>
      <c r="F15" s="1567"/>
      <c r="G15" s="794"/>
      <c r="H15" s="797"/>
      <c r="I15" s="794"/>
      <c r="J15" s="795"/>
      <c r="K15" s="1606"/>
      <c r="L15" s="922"/>
      <c r="M15" s="906"/>
      <c r="N15" s="906"/>
      <c r="O15" s="906"/>
      <c r="P15" s="925"/>
      <c r="Q15" s="872"/>
      <c r="R15" s="973"/>
      <c r="S15" s="974"/>
      <c r="T15" s="973"/>
      <c r="U15" s="974"/>
      <c r="V15" s="973"/>
      <c r="W15" s="974"/>
      <c r="X15" s="960"/>
      <c r="Y15" s="925"/>
      <c r="Z15" s="946"/>
      <c r="AA15" s="989">
        <v>1</v>
      </c>
      <c r="AB15" s="989">
        <v>1</v>
      </c>
      <c r="AC15" s="989">
        <v>1</v>
      </c>
    </row>
    <row r="16" ht="40.5" spans="1:29">
      <c r="A16" s="746"/>
      <c r="B16" s="798" t="s">
        <v>1544</v>
      </c>
      <c r="C16" s="799" t="str">
        <f>IF(B1="工业",估价对象房地状况!G5,估价对象房地状况!C7)</f>
        <v>估价对象所在区域公共配套设施齐备情况</v>
      </c>
      <c r="D16" s="801">
        <v>100</v>
      </c>
      <c r="E16" s="1517"/>
      <c r="F16" s="1568">
        <f>SUMIF(65:65,E17,66:66)-SUMIF(65:65,C17,66:66)+100</f>
        <v>100</v>
      </c>
      <c r="G16" s="1526"/>
      <c r="H16" s="801">
        <f>SUMIF(65:65,G17,66:66)-SUMIF(65:65,C17,66:66)+100</f>
        <v>100</v>
      </c>
      <c r="I16" s="1517"/>
      <c r="J16" s="801">
        <f>SUMIF(65:65,I17,66:66)-SUMIF(65:65,C17,66:66)+100</f>
        <v>100</v>
      </c>
      <c r="K16" s="1605"/>
      <c r="L16" s="922"/>
      <c r="M16" s="906"/>
      <c r="N16" s="906"/>
      <c r="O16" s="906"/>
      <c r="P16" s="925"/>
      <c r="Q16" s="872" t="str">
        <f>B16</f>
        <v>公共配套设施</v>
      </c>
      <c r="R16" s="973" t="s">
        <v>1531</v>
      </c>
      <c r="S16" s="974">
        <f>F16</f>
        <v>100</v>
      </c>
      <c r="T16" s="973" t="s">
        <v>1531</v>
      </c>
      <c r="U16" s="974">
        <f>H16</f>
        <v>100</v>
      </c>
      <c r="V16" s="973" t="s">
        <v>1531</v>
      </c>
      <c r="W16" s="974">
        <f>J16</f>
        <v>100</v>
      </c>
      <c r="X16" s="960"/>
      <c r="Y16" s="925"/>
      <c r="Z16" s="946" t="str">
        <f>Q16</f>
        <v>公共配套设施</v>
      </c>
      <c r="AA16" s="989">
        <f t="shared" si="3"/>
        <v>1</v>
      </c>
      <c r="AB16" s="989">
        <f t="shared" si="4"/>
        <v>1</v>
      </c>
      <c r="AC16" s="989">
        <f t="shared" si="5"/>
        <v>1</v>
      </c>
    </row>
    <row r="17" ht="15" spans="1:29">
      <c r="A17" s="746"/>
      <c r="B17" s="802"/>
      <c r="C17" s="1515"/>
      <c r="D17" s="795"/>
      <c r="E17" s="794"/>
      <c r="F17" s="1567"/>
      <c r="G17" s="794"/>
      <c r="H17" s="795"/>
      <c r="I17" s="794"/>
      <c r="J17" s="795"/>
      <c r="K17" s="1606"/>
      <c r="L17" s="922"/>
      <c r="M17" s="906"/>
      <c r="N17" s="906"/>
      <c r="O17" s="906"/>
      <c r="P17" s="925"/>
      <c r="Q17" s="872"/>
      <c r="R17" s="973"/>
      <c r="S17" s="974"/>
      <c r="T17" s="973"/>
      <c r="U17" s="974"/>
      <c r="V17" s="973"/>
      <c r="W17" s="974"/>
      <c r="X17" s="960"/>
      <c r="Y17" s="925"/>
      <c r="Z17" s="946"/>
      <c r="AA17" s="989">
        <v>1</v>
      </c>
      <c r="AB17" s="989">
        <v>1</v>
      </c>
      <c r="AC17" s="989">
        <v>1</v>
      </c>
    </row>
    <row r="18" ht="27" spans="1:29">
      <c r="A18" s="746"/>
      <c r="B18" s="805" t="s">
        <v>1545</v>
      </c>
      <c r="C18" s="799" t="str">
        <f>IF(B1="工业",估价对象房地状况!G6,估价对象房地状况!C8)</f>
        <v>估价对象所在区域基础设施水平</v>
      </c>
      <c r="D18" s="797">
        <v>100</v>
      </c>
      <c r="E18" s="800"/>
      <c r="F18" s="1568">
        <f>SUMIF(67:67,E19,68:68)-SUMIF(67:67,C19,68:68)+100</f>
        <v>100</v>
      </c>
      <c r="G18" s="926"/>
      <c r="H18" s="801">
        <f>SUMIF(67:67,G19,68:68)-SUMIF(67:67,C19,68:68)+100</f>
        <v>100</v>
      </c>
      <c r="I18" s="800"/>
      <c r="J18" s="801">
        <f>SUMIF(67:67,I19,68:68)-SUMIF(67:67,C19,68:68)+100</f>
        <v>100</v>
      </c>
      <c r="K18" s="1605"/>
      <c r="L18" s="922"/>
      <c r="M18" s="906"/>
      <c r="N18" s="906"/>
      <c r="O18" s="906"/>
      <c r="P18" s="925"/>
      <c r="Q18" s="872" t="str">
        <f>B18</f>
        <v>基础设施水平</v>
      </c>
      <c r="R18" s="973" t="s">
        <v>1531</v>
      </c>
      <c r="S18" s="974">
        <f>F18</f>
        <v>100</v>
      </c>
      <c r="T18" s="973" t="s">
        <v>1531</v>
      </c>
      <c r="U18" s="974">
        <f>H18</f>
        <v>100</v>
      </c>
      <c r="V18" s="973" t="s">
        <v>1531</v>
      </c>
      <c r="W18" s="974">
        <f>J18</f>
        <v>100</v>
      </c>
      <c r="X18" s="960"/>
      <c r="Y18" s="925"/>
      <c r="Z18" s="946" t="str">
        <f>Q18</f>
        <v>基础设施水平</v>
      </c>
      <c r="AA18" s="989">
        <f t="shared" ref="AA18" si="8">D18/F18</f>
        <v>1</v>
      </c>
      <c r="AB18" s="989">
        <f t="shared" ref="AB18" si="9">D18/H18</f>
        <v>1</v>
      </c>
      <c r="AC18" s="989">
        <f t="shared" ref="AC18" si="10">D18/J18</f>
        <v>1</v>
      </c>
    </row>
    <row r="19" ht="15" spans="1:29">
      <c r="A19" s="746"/>
      <c r="B19" s="805"/>
      <c r="C19" s="1515"/>
      <c r="D19" s="797"/>
      <c r="E19" s="1515"/>
      <c r="F19" s="1569"/>
      <c r="G19" s="1515"/>
      <c r="H19" s="795"/>
      <c r="I19" s="794"/>
      <c r="J19" s="795"/>
      <c r="K19" s="1607"/>
      <c r="L19" s="922"/>
      <c r="M19" s="906"/>
      <c r="N19" s="906"/>
      <c r="O19" s="906"/>
      <c r="P19" s="925"/>
      <c r="Q19" s="872"/>
      <c r="R19" s="973"/>
      <c r="S19" s="974"/>
      <c r="T19" s="973"/>
      <c r="U19" s="974"/>
      <c r="V19" s="973"/>
      <c r="W19" s="974"/>
      <c r="X19" s="960"/>
      <c r="Y19" s="925"/>
      <c r="Z19" s="946"/>
      <c r="AA19" s="989">
        <v>1</v>
      </c>
      <c r="AB19" s="989">
        <v>1</v>
      </c>
      <c r="AC19" s="989">
        <v>1</v>
      </c>
    </row>
    <row r="20" ht="54" spans="1:29">
      <c r="A20" s="746"/>
      <c r="B20" s="798" t="s">
        <v>1546</v>
      </c>
      <c r="C20" s="799" t="str">
        <f>IF(B1="工业",估价对象房地状况!G7,估价对象房地状况!C9)</f>
        <v>区域自然环境：；人文环境；综合评价环境状况一般</v>
      </c>
      <c r="D20" s="801">
        <v>100</v>
      </c>
      <c r="E20" s="1517"/>
      <c r="F20" s="1568">
        <f>SUMIF(69:69,E21,70:70)-SUMIF(69:69,C21,70:70)+100</f>
        <v>100</v>
      </c>
      <c r="G20" s="1526"/>
      <c r="H20" s="797">
        <f>SUMIF(69:69,G21,70:70)-SUMIF(69:69,C21,70:70)+100</f>
        <v>100</v>
      </c>
      <c r="I20" s="800"/>
      <c r="J20" s="797">
        <f>SUMIF(69:69,I21,70:70)-SUMIF(69:69,C21,70:70)+100</f>
        <v>100</v>
      </c>
      <c r="K20" s="1605"/>
      <c r="L20" s="922"/>
      <c r="M20" s="906"/>
      <c r="N20" s="906"/>
      <c r="O20" s="906"/>
      <c r="P20" s="925"/>
      <c r="Q20" s="872" t="str">
        <f>B20</f>
        <v>自然及人文环境</v>
      </c>
      <c r="R20" s="973" t="s">
        <v>1531</v>
      </c>
      <c r="S20" s="974">
        <f>F20</f>
        <v>100</v>
      </c>
      <c r="T20" s="973" t="s">
        <v>1531</v>
      </c>
      <c r="U20" s="974">
        <f>H20</f>
        <v>100</v>
      </c>
      <c r="V20" s="973" t="s">
        <v>1531</v>
      </c>
      <c r="W20" s="974">
        <f>J20</f>
        <v>100</v>
      </c>
      <c r="X20" s="960"/>
      <c r="Y20" s="925"/>
      <c r="Z20" s="946" t="str">
        <f>Q20</f>
        <v>自然及人文环境</v>
      </c>
      <c r="AA20" s="989">
        <f t="shared" si="3"/>
        <v>1</v>
      </c>
      <c r="AB20" s="989">
        <f t="shared" si="4"/>
        <v>1</v>
      </c>
      <c r="AC20" s="989">
        <f t="shared" si="5"/>
        <v>1</v>
      </c>
    </row>
    <row r="21" ht="15" spans="1:29">
      <c r="A21" s="746"/>
      <c r="B21" s="802"/>
      <c r="C21" s="794"/>
      <c r="D21" s="795"/>
      <c r="E21" s="794"/>
      <c r="F21" s="1567"/>
      <c r="G21" s="794"/>
      <c r="H21" s="795"/>
      <c r="I21" s="794"/>
      <c r="J21" s="795"/>
      <c r="K21" s="1606"/>
      <c r="L21" s="922"/>
      <c r="M21" s="906"/>
      <c r="N21" s="906"/>
      <c r="O21" s="906"/>
      <c r="P21" s="925"/>
      <c r="Q21" s="872"/>
      <c r="R21" s="973"/>
      <c r="S21" s="974"/>
      <c r="T21" s="973"/>
      <c r="U21" s="974"/>
      <c r="V21" s="973"/>
      <c r="W21" s="974"/>
      <c r="X21" s="960"/>
      <c r="Y21" s="925"/>
      <c r="Z21" s="946"/>
      <c r="AA21" s="989">
        <v>1</v>
      </c>
      <c r="AB21" s="989">
        <v>1</v>
      </c>
      <c r="AC21" s="989">
        <v>1</v>
      </c>
    </row>
    <row r="22" ht="15" spans="1:29">
      <c r="A22" s="746"/>
      <c r="B22" s="798" t="s">
        <v>1608</v>
      </c>
      <c r="C22" s="807"/>
      <c r="D22" s="797">
        <v>100</v>
      </c>
      <c r="E22" s="807"/>
      <c r="F22" s="1570">
        <f>SUMIF(71:71,E22,72:72)-SUMIF(71:71,C22,72:72)+100</f>
        <v>100</v>
      </c>
      <c r="G22" s="807"/>
      <c r="H22" s="783">
        <f>SUMIF(71:71,G22,72:72)-SUMIF(71:71,C22,72:72)+100</f>
        <v>100</v>
      </c>
      <c r="I22" s="807"/>
      <c r="J22" s="783">
        <f>SUMIF(71:71,I22,72:72)-SUMIF(71:71,C22,72:72)+100</f>
        <v>100</v>
      </c>
      <c r="K22" s="930"/>
      <c r="L22" s="922"/>
      <c r="M22" s="906"/>
      <c r="N22" s="906"/>
      <c r="O22" s="906"/>
      <c r="P22" s="925"/>
      <c r="Q22" s="872" t="str">
        <f>B22</f>
        <v>楼层</v>
      </c>
      <c r="R22" s="973" t="s">
        <v>1531</v>
      </c>
      <c r="S22" s="974">
        <f>F22</f>
        <v>100</v>
      </c>
      <c r="T22" s="973" t="s">
        <v>1531</v>
      </c>
      <c r="U22" s="974">
        <f>H22</f>
        <v>100</v>
      </c>
      <c r="V22" s="973" t="s">
        <v>1531</v>
      </c>
      <c r="W22" s="974">
        <f>J22</f>
        <v>100</v>
      </c>
      <c r="X22" s="960"/>
      <c r="Y22" s="925"/>
      <c r="Z22" s="946" t="str">
        <f>Q22</f>
        <v>楼层</v>
      </c>
      <c r="AA22" s="989">
        <f t="shared" si="3"/>
        <v>1</v>
      </c>
      <c r="AB22" s="989">
        <f t="shared" si="4"/>
        <v>1</v>
      </c>
      <c r="AC22" s="989">
        <f t="shared" si="5"/>
        <v>1</v>
      </c>
    </row>
    <row r="23" ht="15" spans="1:29">
      <c r="A23" s="746"/>
      <c r="B23" s="1638">
        <v>111</v>
      </c>
      <c r="C23" s="772"/>
      <c r="D23" s="783">
        <v>100</v>
      </c>
      <c r="E23" s="772"/>
      <c r="F23" s="1570">
        <f>SUMIF(73:73,E23,74:74)-SUMIF(73:73,C23,74:74)+100</f>
        <v>100</v>
      </c>
      <c r="G23" s="772"/>
      <c r="H23" s="783">
        <f>SUMIF(73:73,G23,74:74)-SUMIF(73:73,C23,74:74)+100</f>
        <v>100</v>
      </c>
      <c r="I23" s="772"/>
      <c r="J23" s="783">
        <f>SUMIF(73:73,I23,74:74)-SUMIF(73:73,C23,74:74)+100</f>
        <v>100</v>
      </c>
      <c r="K23" s="929"/>
      <c r="L23" s="922"/>
      <c r="M23" s="906"/>
      <c r="N23" s="906"/>
      <c r="O23" s="906"/>
      <c r="P23" s="925"/>
      <c r="Q23" s="872">
        <f>B23</f>
        <v>111</v>
      </c>
      <c r="R23" s="973" t="s">
        <v>1531</v>
      </c>
      <c r="S23" s="974">
        <f>F23</f>
        <v>100</v>
      </c>
      <c r="T23" s="973" t="s">
        <v>1531</v>
      </c>
      <c r="U23" s="974">
        <f>H23</f>
        <v>100</v>
      </c>
      <c r="V23" s="973" t="s">
        <v>1531</v>
      </c>
      <c r="W23" s="974">
        <f>J23</f>
        <v>100</v>
      </c>
      <c r="X23" s="960"/>
      <c r="Y23" s="925"/>
      <c r="Z23" s="946">
        <f>Q23</f>
        <v>111</v>
      </c>
      <c r="AA23" s="989">
        <f t="shared" si="3"/>
        <v>1</v>
      </c>
      <c r="AB23" s="989">
        <f t="shared" si="4"/>
        <v>1</v>
      </c>
      <c r="AC23" s="989">
        <f t="shared" si="5"/>
        <v>1</v>
      </c>
    </row>
    <row r="24" ht="15" spans="1:29">
      <c r="A24" s="746"/>
      <c r="B24" s="1638">
        <v>111</v>
      </c>
      <c r="C24" s="772"/>
      <c r="D24" s="783">
        <v>100</v>
      </c>
      <c r="E24" s="772"/>
      <c r="F24" s="1570">
        <f>SUMIF(75:75,E24,76:76)-SUMIF(75:75,C24,76:76)+100</f>
        <v>100</v>
      </c>
      <c r="G24" s="772"/>
      <c r="H24" s="783">
        <f>SUMIF(75:75,G24,76:76)-SUMIF(75:75,C24,76:76)+100</f>
        <v>100</v>
      </c>
      <c r="I24" s="772"/>
      <c r="J24" s="783">
        <f>SUMIF(75:75,I24,76:76)-SUMIF(75:75,C24,76:76)+100</f>
        <v>100</v>
      </c>
      <c r="K24" s="929"/>
      <c r="L24" s="922"/>
      <c r="M24" s="906"/>
      <c r="N24" s="906"/>
      <c r="O24" s="906"/>
      <c r="P24" s="925"/>
      <c r="Q24" s="872">
        <f t="shared" ref="Q24:Q36" si="11">B24</f>
        <v>111</v>
      </c>
      <c r="R24" s="973" t="s">
        <v>1531</v>
      </c>
      <c r="S24" s="974">
        <f>F24</f>
        <v>100</v>
      </c>
      <c r="T24" s="973" t="s">
        <v>1531</v>
      </c>
      <c r="U24" s="974">
        <f>H24</f>
        <v>100</v>
      </c>
      <c r="V24" s="973" t="s">
        <v>1531</v>
      </c>
      <c r="W24" s="974">
        <f>J24</f>
        <v>100</v>
      </c>
      <c r="X24" s="960"/>
      <c r="Y24" s="925"/>
      <c r="Z24" s="946">
        <f>Q24</f>
        <v>111</v>
      </c>
      <c r="AA24" s="989">
        <f t="shared" si="3"/>
        <v>1</v>
      </c>
      <c r="AB24" s="989">
        <f t="shared" si="4"/>
        <v>1</v>
      </c>
      <c r="AC24" s="989">
        <f t="shared" si="5"/>
        <v>1</v>
      </c>
    </row>
    <row r="25" s="721" customFormat="1" ht="15.75" spans="1:29">
      <c r="A25" s="804"/>
      <c r="B25" s="1639">
        <v>111</v>
      </c>
      <c r="C25" s="786"/>
      <c r="D25" s="1640">
        <v>100</v>
      </c>
      <c r="E25" s="1641"/>
      <c r="F25" s="1642">
        <f>SUMIF(77:77,E25,78:78)-SUMIF(77:77,C25,78:78)+100</f>
        <v>100</v>
      </c>
      <c r="G25" s="1641"/>
      <c r="H25" s="1640">
        <f>SUMIF(77:77,G25,78:78)-SUMIF(77:77,C25,78:78)+100</f>
        <v>100</v>
      </c>
      <c r="I25" s="1641"/>
      <c r="J25" s="1640">
        <f>SUMIF(77:77,I25,78:78)-SUMIF(77:77,C25,78:78)+100</f>
        <v>100</v>
      </c>
      <c r="K25" s="929"/>
      <c r="L25" s="911"/>
      <c r="M25" s="912"/>
      <c r="N25" s="912"/>
      <c r="O25" s="912"/>
      <c r="P25" s="925"/>
      <c r="Q25" s="972">
        <f t="shared" si="11"/>
        <v>111</v>
      </c>
      <c r="R25" s="968" t="s">
        <v>1531</v>
      </c>
      <c r="S25" s="969">
        <f>F25</f>
        <v>100</v>
      </c>
      <c r="T25" s="968" t="s">
        <v>1531</v>
      </c>
      <c r="U25" s="969">
        <f>H25</f>
        <v>100</v>
      </c>
      <c r="V25" s="968" t="s">
        <v>1531</v>
      </c>
      <c r="W25" s="969">
        <f>J25</f>
        <v>100</v>
      </c>
      <c r="X25" s="970"/>
      <c r="Y25" s="925"/>
      <c r="Z25" s="988">
        <f>Q25</f>
        <v>111</v>
      </c>
      <c r="AA25" s="989">
        <f t="shared" si="3"/>
        <v>1</v>
      </c>
      <c r="AB25" s="989">
        <f t="shared" si="4"/>
        <v>1</v>
      </c>
      <c r="AC25" s="989">
        <f t="shared" si="5"/>
        <v>1</v>
      </c>
    </row>
    <row r="26" ht="28.5" spans="1:29">
      <c r="A26" s="1643" t="s">
        <v>1549</v>
      </c>
      <c r="B26" s="1644" t="s">
        <v>1629</v>
      </c>
      <c r="C26" s="1645" t="str">
        <f>B1</f>
        <v>车库</v>
      </c>
      <c r="D26" s="795">
        <v>100</v>
      </c>
      <c r="E26" s="794"/>
      <c r="F26" s="1567">
        <f>SUMIF(79:79,E26,80:80)-SUMIF(79:79,C26,80:80)+100</f>
        <v>0</v>
      </c>
      <c r="G26" s="794"/>
      <c r="H26" s="795">
        <f>SUMIF(79:79,G26,80:80)-SUMIF(79:79,C26,80:80)+100</f>
        <v>0</v>
      </c>
      <c r="I26" s="794"/>
      <c r="J26" s="795">
        <f>SUMIF(79:79,I26,80:80)-SUMIF(79:79,C26,80:80)+100</f>
        <v>0</v>
      </c>
      <c r="K26" s="930"/>
      <c r="L26" s="922"/>
      <c r="M26" s="906"/>
      <c r="N26" s="906"/>
      <c r="O26" s="906"/>
      <c r="P26" s="931" t="s">
        <v>1551</v>
      </c>
      <c r="Q26" s="872" t="str">
        <f t="shared" si="11"/>
        <v>配套类型</v>
      </c>
      <c r="R26" s="973" t="s">
        <v>1531</v>
      </c>
      <c r="S26" s="974">
        <f t="shared" ref="S26:S36" si="12">F26</f>
        <v>0</v>
      </c>
      <c r="T26" s="973" t="s">
        <v>1531</v>
      </c>
      <c r="U26" s="974">
        <f t="shared" ref="U26:U36" si="13">H26</f>
        <v>0</v>
      </c>
      <c r="V26" s="973" t="s">
        <v>1531</v>
      </c>
      <c r="W26" s="974">
        <f t="shared" ref="W26:W36" si="14">J26</f>
        <v>0</v>
      </c>
      <c r="X26" s="960"/>
      <c r="Y26" s="934" t="s">
        <v>1551</v>
      </c>
      <c r="Z26" s="946" t="str">
        <f t="shared" ref="Z26:Z36" si="15">Q26</f>
        <v>配套类型</v>
      </c>
      <c r="AA26" s="989" t="e">
        <f t="shared" si="3"/>
        <v>#DIV/0!</v>
      </c>
      <c r="AB26" s="989" t="e">
        <f t="shared" si="4"/>
        <v>#DIV/0!</v>
      </c>
      <c r="AC26" s="989" t="e">
        <f t="shared" si="5"/>
        <v>#DIV/0!</v>
      </c>
    </row>
    <row r="27" s="723" customFormat="1" ht="15" spans="1:29">
      <c r="A27" s="1646"/>
      <c r="B27" s="810" t="s">
        <v>1630</v>
      </c>
      <c r="C27" s="1647"/>
      <c r="D27" s="773">
        <v>100</v>
      </c>
      <c r="E27" s="1647"/>
      <c r="F27" s="1570">
        <f>SUMIF(81:81,E27,82:82)-SUMIF(81:81,C27,82:82)+100</f>
        <v>100</v>
      </c>
      <c r="G27" s="1647"/>
      <c r="H27" s="783">
        <f>SUMIF(81:81,G27,82:82)-SUMIF(81:81,C27,82:82)+100</f>
        <v>100</v>
      </c>
      <c r="I27" s="1647"/>
      <c r="J27" s="783">
        <f>SUMIF(81:81,I27,82:82)-SUMIF(81:81,C27,82:82)+100</f>
        <v>100</v>
      </c>
      <c r="K27" s="929"/>
      <c r="L27" s="920"/>
      <c r="M27" s="932"/>
      <c r="N27" s="932"/>
      <c r="O27" s="932"/>
      <c r="P27" s="934"/>
      <c r="Q27" s="1609" t="str">
        <f t="shared" si="11"/>
        <v>项目停车位配比</v>
      </c>
      <c r="R27" s="975" t="s">
        <v>1531</v>
      </c>
      <c r="S27" s="976">
        <f t="shared" si="12"/>
        <v>100</v>
      </c>
      <c r="T27" s="975" t="s">
        <v>1531</v>
      </c>
      <c r="U27" s="976">
        <f t="shared" si="13"/>
        <v>100</v>
      </c>
      <c r="V27" s="975" t="s">
        <v>1531</v>
      </c>
      <c r="W27" s="976">
        <f t="shared" si="14"/>
        <v>100</v>
      </c>
      <c r="X27" s="977"/>
      <c r="Y27" s="934"/>
      <c r="Z27" s="990" t="str">
        <f t="shared" si="15"/>
        <v>项目停车位配比</v>
      </c>
      <c r="AA27" s="989">
        <f t="shared" si="3"/>
        <v>1</v>
      </c>
      <c r="AB27" s="989">
        <f t="shared" si="4"/>
        <v>1</v>
      </c>
      <c r="AC27" s="989">
        <f t="shared" si="5"/>
        <v>1</v>
      </c>
    </row>
    <row r="28" ht="15" spans="1:29">
      <c r="A28" s="1648"/>
      <c r="B28" s="810" t="s">
        <v>1555</v>
      </c>
      <c r="C28" s="1580"/>
      <c r="D28" s="783">
        <v>100</v>
      </c>
      <c r="E28" s="1580"/>
      <c r="F28" s="1570">
        <f>SUMIF(83:83,E28,84:84)-SUMIF(83:83,C28,84:84)+100</f>
        <v>100</v>
      </c>
      <c r="G28" s="1580"/>
      <c r="H28" s="783">
        <f>SUMIF(83:83,G28,84:84)-SUMIF(83:83,C28,84:84)+100</f>
        <v>100</v>
      </c>
      <c r="I28" s="1580"/>
      <c r="J28" s="783">
        <f>SUMIF(83:83,I28,84:84)-SUMIF(83:83,C28,84:84)+100</f>
        <v>100</v>
      </c>
      <c r="K28" s="930"/>
      <c r="L28" s="922"/>
      <c r="M28" s="906"/>
      <c r="N28" s="906"/>
      <c r="O28" s="906"/>
      <c r="P28" s="934"/>
      <c r="Q28" s="872" t="str">
        <f t="shared" si="11"/>
        <v>公共部分装修</v>
      </c>
      <c r="R28" s="973" t="s">
        <v>1531</v>
      </c>
      <c r="S28" s="974">
        <f t="shared" si="12"/>
        <v>100</v>
      </c>
      <c r="T28" s="973" t="s">
        <v>1531</v>
      </c>
      <c r="U28" s="974">
        <f t="shared" si="13"/>
        <v>100</v>
      </c>
      <c r="V28" s="973" t="s">
        <v>1531</v>
      </c>
      <c r="W28" s="974">
        <f t="shared" si="14"/>
        <v>100</v>
      </c>
      <c r="X28" s="960"/>
      <c r="Y28" s="934"/>
      <c r="Z28" s="946" t="str">
        <f t="shared" si="15"/>
        <v>公共部分装修</v>
      </c>
      <c r="AA28" s="989">
        <f t="shared" si="3"/>
        <v>1</v>
      </c>
      <c r="AB28" s="989">
        <f t="shared" si="4"/>
        <v>1</v>
      </c>
      <c r="AC28" s="989">
        <f t="shared" si="5"/>
        <v>1</v>
      </c>
    </row>
    <row r="29" ht="15" spans="1:29">
      <c r="A29" s="1648"/>
      <c r="B29" s="810" t="s">
        <v>1631</v>
      </c>
      <c r="C29" s="1577"/>
      <c r="D29" s="783">
        <v>100</v>
      </c>
      <c r="E29" s="1577"/>
      <c r="F29" s="1570" t="e">
        <f>LOOKUP(E29,86:86,87:87)-LOOKUP(C29,86:86,87:87)+100</f>
        <v>#N/A</v>
      </c>
      <c r="G29" s="1577"/>
      <c r="H29" s="1570" t="e">
        <f>LOOKUP(G29,86:86,87:87)-LOOKUP(C29,86:86,87:87)+100</f>
        <v>#N/A</v>
      </c>
      <c r="I29" s="1577"/>
      <c r="J29" s="783" t="e">
        <f>LOOKUP(I29,86:86,87:87)-LOOKUP(C29,86:86,87:87)+100</f>
        <v>#N/A</v>
      </c>
      <c r="K29" s="930"/>
      <c r="L29" s="922"/>
      <c r="M29" s="906"/>
      <c r="N29" s="906"/>
      <c r="O29" s="906"/>
      <c r="P29" s="934"/>
      <c r="Q29" s="872" t="str">
        <f t="shared" si="11"/>
        <v>成新率</v>
      </c>
      <c r="R29" s="973" t="s">
        <v>1531</v>
      </c>
      <c r="S29" s="974" t="e">
        <f t="shared" si="12"/>
        <v>#N/A</v>
      </c>
      <c r="T29" s="973" t="s">
        <v>1531</v>
      </c>
      <c r="U29" s="974" t="e">
        <f t="shared" si="13"/>
        <v>#N/A</v>
      </c>
      <c r="V29" s="973" t="s">
        <v>1531</v>
      </c>
      <c r="W29" s="974" t="e">
        <f t="shared" si="14"/>
        <v>#N/A</v>
      </c>
      <c r="X29" s="960"/>
      <c r="Y29" s="934"/>
      <c r="Z29" s="946" t="str">
        <f t="shared" si="15"/>
        <v>成新率</v>
      </c>
      <c r="AA29" s="989" t="e">
        <f t="shared" si="3"/>
        <v>#N/A</v>
      </c>
      <c r="AB29" s="989" t="e">
        <f t="shared" si="4"/>
        <v>#N/A</v>
      </c>
      <c r="AC29" s="989" t="e">
        <f t="shared" si="5"/>
        <v>#N/A</v>
      </c>
    </row>
    <row r="30" ht="15" spans="1:29">
      <c r="A30" s="1648"/>
      <c r="B30" s="810" t="s">
        <v>1632</v>
      </c>
      <c r="C30" s="1581"/>
      <c r="D30" s="783">
        <v>100</v>
      </c>
      <c r="E30" s="1581"/>
      <c r="F30" s="1570">
        <f>SUMIF(88:88,E30,89:89)-SUMIF(88:88,C30,89:89)+100</f>
        <v>100</v>
      </c>
      <c r="G30" s="1581"/>
      <c r="H30" s="783">
        <f>SUMIF(88:88,E30,89:89)-SUMIF(88:88,C30,89:89)+100</f>
        <v>100</v>
      </c>
      <c r="I30" s="1581"/>
      <c r="J30" s="783">
        <f>SUMIF(88:88,E30,89:89)-SUMIF(88:88,C30,89:89)+100</f>
        <v>100</v>
      </c>
      <c r="K30" s="930"/>
      <c r="L30" s="922"/>
      <c r="M30" s="906"/>
      <c r="N30" s="906"/>
      <c r="O30" s="906"/>
      <c r="P30" s="934"/>
      <c r="Q30" s="872" t="str">
        <f t="shared" si="11"/>
        <v>物业等级</v>
      </c>
      <c r="R30" s="973" t="s">
        <v>1531</v>
      </c>
      <c r="S30" s="974">
        <f t="shared" si="12"/>
        <v>100</v>
      </c>
      <c r="T30" s="973" t="s">
        <v>1531</v>
      </c>
      <c r="U30" s="974">
        <f t="shared" si="13"/>
        <v>100</v>
      </c>
      <c r="V30" s="973" t="s">
        <v>1531</v>
      </c>
      <c r="W30" s="974">
        <f t="shared" si="14"/>
        <v>100</v>
      </c>
      <c r="X30" s="960"/>
      <c r="Y30" s="934"/>
      <c r="Z30" s="946" t="str">
        <f t="shared" si="15"/>
        <v>物业等级</v>
      </c>
      <c r="AA30" s="989">
        <f t="shared" si="3"/>
        <v>1</v>
      </c>
      <c r="AB30" s="989">
        <f t="shared" si="4"/>
        <v>1</v>
      </c>
      <c r="AC30" s="989">
        <f t="shared" si="5"/>
        <v>1</v>
      </c>
    </row>
    <row r="31" s="721" customFormat="1" ht="15" spans="1:29">
      <c r="A31" s="1649"/>
      <c r="B31" s="810" t="s">
        <v>1633</v>
      </c>
      <c r="C31" s="1564"/>
      <c r="D31" s="773">
        <v>100</v>
      </c>
      <c r="E31" s="1564"/>
      <c r="F31" s="1570" t="e">
        <f>LOOKUP(E31,91:91,92:92)-LOOKUP(C31,91:91,92:92)+100</f>
        <v>#N/A</v>
      </c>
      <c r="G31" s="1564"/>
      <c r="H31" s="783" t="e">
        <f>LOOKUP(G31,91:91,92:92)-LOOKUP(C31,91:91,92:92)+100</f>
        <v>#N/A</v>
      </c>
      <c r="I31" s="1564"/>
      <c r="J31" s="783" t="e">
        <f>LOOKUP(I31,91:91,92:92)-LOOKUP(C31,91:91,92:92)+100</f>
        <v>#N/A</v>
      </c>
      <c r="K31" s="930"/>
      <c r="L31" s="911"/>
      <c r="M31" s="912"/>
      <c r="N31" s="912"/>
      <c r="O31" s="912"/>
      <c r="P31" s="934"/>
      <c r="Q31" s="972" t="str">
        <f t="shared" si="11"/>
        <v>停车位面积</v>
      </c>
      <c r="R31" s="968" t="s">
        <v>1531</v>
      </c>
      <c r="S31" s="969" t="e">
        <f t="shared" si="12"/>
        <v>#N/A</v>
      </c>
      <c r="T31" s="968" t="s">
        <v>1531</v>
      </c>
      <c r="U31" s="969" t="e">
        <f t="shared" si="13"/>
        <v>#N/A</v>
      </c>
      <c r="V31" s="968" t="s">
        <v>1531</v>
      </c>
      <c r="W31" s="969" t="e">
        <f t="shared" si="14"/>
        <v>#N/A</v>
      </c>
      <c r="X31" s="970"/>
      <c r="Y31" s="934"/>
      <c r="Z31" s="988" t="str">
        <f t="shared" si="15"/>
        <v>停车位面积</v>
      </c>
      <c r="AA31" s="987" t="e">
        <f t="shared" si="3"/>
        <v>#N/A</v>
      </c>
      <c r="AB31" s="987" t="e">
        <f t="shared" si="4"/>
        <v>#N/A</v>
      </c>
      <c r="AC31" s="987" t="e">
        <f t="shared" si="5"/>
        <v>#N/A</v>
      </c>
    </row>
    <row r="32" ht="15" spans="1:29">
      <c r="A32" s="1648"/>
      <c r="B32" s="810" t="s">
        <v>1634</v>
      </c>
      <c r="C32" s="1580"/>
      <c r="D32" s="783">
        <v>100</v>
      </c>
      <c r="E32" s="1580"/>
      <c r="F32" s="1570">
        <f>SUMIF(93:93,E32,94:94)-SUMIF(93:93,C32,94:94)+100</f>
        <v>100</v>
      </c>
      <c r="G32" s="1580"/>
      <c r="H32" s="783">
        <f>SUMIF(93:93,G32,94:94)-SUMIF(93:93,C32,94:94)+100</f>
        <v>100</v>
      </c>
      <c r="I32" s="1580"/>
      <c r="J32" s="783">
        <f>SUMIF(93:93,I32,94:94)-SUMIF(93:93,C32,94:94)+100</f>
        <v>100</v>
      </c>
      <c r="K32" s="930"/>
      <c r="L32" s="922"/>
      <c r="M32" s="906"/>
      <c r="N32" s="906"/>
      <c r="O32" s="906"/>
      <c r="P32" s="934" t="s">
        <v>1551</v>
      </c>
      <c r="Q32" s="872" t="str">
        <f t="shared" si="11"/>
        <v>车位类型</v>
      </c>
      <c r="R32" s="973" t="s">
        <v>1531</v>
      </c>
      <c r="S32" s="974">
        <f t="shared" si="12"/>
        <v>100</v>
      </c>
      <c r="T32" s="973" t="s">
        <v>1531</v>
      </c>
      <c r="U32" s="974">
        <f t="shared" si="13"/>
        <v>100</v>
      </c>
      <c r="V32" s="973" t="s">
        <v>1531</v>
      </c>
      <c r="W32" s="974">
        <f t="shared" si="14"/>
        <v>100</v>
      </c>
      <c r="X32" s="960"/>
      <c r="Y32" s="934" t="s">
        <v>1551</v>
      </c>
      <c r="Z32" s="946" t="str">
        <f t="shared" si="15"/>
        <v>车位类型</v>
      </c>
      <c r="AA32" s="989">
        <f t="shared" si="3"/>
        <v>1</v>
      </c>
      <c r="AB32" s="989">
        <f t="shared" si="4"/>
        <v>1</v>
      </c>
      <c r="AC32" s="989">
        <f t="shared" si="5"/>
        <v>1</v>
      </c>
    </row>
    <row r="33" ht="15" spans="1:29">
      <c r="A33" s="1648"/>
      <c r="B33" s="810" t="s">
        <v>1635</v>
      </c>
      <c r="C33" s="1580"/>
      <c r="D33" s="783">
        <v>100</v>
      </c>
      <c r="E33" s="1580"/>
      <c r="F33" s="1570">
        <f>SUMIF(95:95,E33,96:96)-SUMIF(95:95,C33,96:96)+100</f>
        <v>100</v>
      </c>
      <c r="G33" s="1580"/>
      <c r="H33" s="783">
        <f>SUMIF(95:95,G33,96:96)-SUMIF(95:95,C33,96:96)+100</f>
        <v>100</v>
      </c>
      <c r="I33" s="1580"/>
      <c r="J33" s="783">
        <f>SUMIF(95:95,I33,96:96)-SUMIF(95:95,C33,96:96)+100</f>
        <v>100</v>
      </c>
      <c r="K33" s="930"/>
      <c r="L33" s="922"/>
      <c r="M33" s="906"/>
      <c r="N33" s="906"/>
      <c r="O33" s="906"/>
      <c r="P33" s="934"/>
      <c r="Q33" s="872" t="str">
        <f t="shared" si="11"/>
        <v>是否直接入户</v>
      </c>
      <c r="R33" s="973" t="s">
        <v>1531</v>
      </c>
      <c r="S33" s="974">
        <f t="shared" si="12"/>
        <v>100</v>
      </c>
      <c r="T33" s="973" t="s">
        <v>1531</v>
      </c>
      <c r="U33" s="974">
        <f t="shared" si="13"/>
        <v>100</v>
      </c>
      <c r="V33" s="973" t="s">
        <v>1531</v>
      </c>
      <c r="W33" s="974">
        <f t="shared" si="14"/>
        <v>100</v>
      </c>
      <c r="X33" s="960"/>
      <c r="Y33" s="934"/>
      <c r="Z33" s="946" t="str">
        <f t="shared" si="15"/>
        <v>是否直接入户</v>
      </c>
      <c r="AA33" s="989">
        <f t="shared" si="3"/>
        <v>1</v>
      </c>
      <c r="AB33" s="989">
        <f t="shared" si="4"/>
        <v>1</v>
      </c>
      <c r="AC33" s="989">
        <f t="shared" si="5"/>
        <v>1</v>
      </c>
    </row>
    <row r="34" ht="15" spans="1:29">
      <c r="A34" s="1648"/>
      <c r="B34" s="1638">
        <v>111</v>
      </c>
      <c r="C34" s="772"/>
      <c r="D34" s="783">
        <v>100</v>
      </c>
      <c r="E34" s="772"/>
      <c r="F34" s="1570">
        <f>SUMIF(97:97,E34,98:98)-SUMIF(97:97,C34,98:98)+100</f>
        <v>100</v>
      </c>
      <c r="G34" s="772"/>
      <c r="H34" s="783">
        <f>SUMIF(97:97,G34,98:98)-SUMIF(97:97,C34,98:98)+100</f>
        <v>100</v>
      </c>
      <c r="I34" s="772"/>
      <c r="J34" s="783">
        <f>SUMIF(97:97,I34,98:98)-SUMIF(97:97,C34,98:98)+100</f>
        <v>100</v>
      </c>
      <c r="K34" s="929"/>
      <c r="L34" s="922"/>
      <c r="M34" s="906"/>
      <c r="N34" s="906"/>
      <c r="O34" s="906"/>
      <c r="P34" s="934"/>
      <c r="Q34" s="872">
        <f t="shared" si="11"/>
        <v>111</v>
      </c>
      <c r="R34" s="973" t="s">
        <v>1531</v>
      </c>
      <c r="S34" s="974">
        <f t="shared" si="12"/>
        <v>100</v>
      </c>
      <c r="T34" s="973" t="s">
        <v>1531</v>
      </c>
      <c r="U34" s="974">
        <f t="shared" si="13"/>
        <v>100</v>
      </c>
      <c r="V34" s="973" t="s">
        <v>1531</v>
      </c>
      <c r="W34" s="974">
        <f t="shared" si="14"/>
        <v>100</v>
      </c>
      <c r="X34" s="960"/>
      <c r="Y34" s="934"/>
      <c r="Z34" s="946">
        <f t="shared" si="15"/>
        <v>111</v>
      </c>
      <c r="AA34" s="989">
        <f t="shared" si="3"/>
        <v>1</v>
      </c>
      <c r="AB34" s="989">
        <f t="shared" si="4"/>
        <v>1</v>
      </c>
      <c r="AC34" s="989">
        <f t="shared" si="5"/>
        <v>1</v>
      </c>
    </row>
    <row r="35" s="723" customFormat="1" ht="15" spans="1:29">
      <c r="A35" s="1646"/>
      <c r="B35" s="1638">
        <v>111</v>
      </c>
      <c r="C35" s="772"/>
      <c r="D35" s="783">
        <v>100</v>
      </c>
      <c r="E35" s="772"/>
      <c r="F35" s="1570">
        <f>SUMIF(99:99,E35,100:100)-SUMIF(99:99,C35,100:100)+100</f>
        <v>100</v>
      </c>
      <c r="G35" s="772"/>
      <c r="H35" s="783">
        <f>SUMIF(99:99,G35,100:100)-SUMIF(99:99,C35,100:100)+100</f>
        <v>100</v>
      </c>
      <c r="I35" s="772"/>
      <c r="J35" s="783">
        <f>SUMIF(99:99,I35,100:100)-SUMIF(99:99,C35,100:100)+100</f>
        <v>100</v>
      </c>
      <c r="K35" s="929"/>
      <c r="L35" s="920"/>
      <c r="M35" s="932"/>
      <c r="N35" s="932"/>
      <c r="O35" s="932"/>
      <c r="P35" s="934"/>
      <c r="Q35" s="1609">
        <f t="shared" si="11"/>
        <v>111</v>
      </c>
      <c r="R35" s="975" t="s">
        <v>1531</v>
      </c>
      <c r="S35" s="976">
        <f t="shared" si="12"/>
        <v>100</v>
      </c>
      <c r="T35" s="975" t="s">
        <v>1531</v>
      </c>
      <c r="U35" s="976">
        <f t="shared" si="13"/>
        <v>100</v>
      </c>
      <c r="V35" s="975" t="s">
        <v>1531</v>
      </c>
      <c r="W35" s="976">
        <f t="shared" si="14"/>
        <v>100</v>
      </c>
      <c r="X35" s="977"/>
      <c r="Y35" s="934"/>
      <c r="Z35" s="990">
        <f t="shared" si="15"/>
        <v>111</v>
      </c>
      <c r="AA35" s="989">
        <f t="shared" si="3"/>
        <v>1</v>
      </c>
      <c r="AB35" s="989">
        <f t="shared" si="4"/>
        <v>1</v>
      </c>
      <c r="AC35" s="989">
        <f t="shared" si="5"/>
        <v>1</v>
      </c>
    </row>
    <row r="36" ht="15.75" spans="1:29">
      <c r="A36" s="1650"/>
      <c r="B36" s="1639">
        <v>111</v>
      </c>
      <c r="C36" s="782"/>
      <c r="D36" s="783">
        <v>100</v>
      </c>
      <c r="E36" s="772"/>
      <c r="F36" s="1570">
        <f>SUMIF(101:101,E36,102:102)-SUMIF(101:101,C36,102:102)+100</f>
        <v>100</v>
      </c>
      <c r="G36" s="772"/>
      <c r="H36" s="783">
        <f>SUMIF(101:101,G36,102:102)-SUMIF(101:101,C36,102:102)+100</f>
        <v>100</v>
      </c>
      <c r="I36" s="772"/>
      <c r="J36" s="783">
        <f>SUMIF(101:101,I36,102:102)-SUMIF(101:101,C36,102:102)+100</f>
        <v>100</v>
      </c>
      <c r="K36" s="929"/>
      <c r="L36" s="922"/>
      <c r="M36" s="906"/>
      <c r="N36" s="906"/>
      <c r="O36" s="906"/>
      <c r="P36" s="934"/>
      <c r="Q36" s="872">
        <f t="shared" si="11"/>
        <v>111</v>
      </c>
      <c r="R36" s="973" t="s">
        <v>1531</v>
      </c>
      <c r="S36" s="974">
        <f t="shared" si="12"/>
        <v>100</v>
      </c>
      <c r="T36" s="973" t="s">
        <v>1531</v>
      </c>
      <c r="U36" s="974">
        <f t="shared" si="13"/>
        <v>100</v>
      </c>
      <c r="V36" s="973" t="s">
        <v>1531</v>
      </c>
      <c r="W36" s="974">
        <f t="shared" si="14"/>
        <v>100</v>
      </c>
      <c r="X36" s="960"/>
      <c r="Y36" s="934"/>
      <c r="Z36" s="946">
        <f t="shared" si="15"/>
        <v>111</v>
      </c>
      <c r="AA36" s="989">
        <f t="shared" si="3"/>
        <v>1</v>
      </c>
      <c r="AB36" s="989">
        <f t="shared" si="4"/>
        <v>1</v>
      </c>
      <c r="AC36" s="989">
        <f t="shared" si="5"/>
        <v>1</v>
      </c>
    </row>
    <row r="37" ht="15" spans="1:29">
      <c r="A37" s="831" t="s">
        <v>1636</v>
      </c>
      <c r="B37" s="1651" t="s">
        <v>1637</v>
      </c>
      <c r="C37" s="1585" t="s">
        <v>124</v>
      </c>
      <c r="D37" s="1586"/>
      <c r="E37" s="1587"/>
      <c r="F37" s="1588"/>
      <c r="G37" s="1589"/>
      <c r="H37" s="1590"/>
      <c r="I37" s="1587"/>
      <c r="J37" s="1590"/>
      <c r="K37" s="1660"/>
      <c r="L37" s="938"/>
      <c r="M37" s="848"/>
      <c r="N37" s="906"/>
      <c r="O37" s="848"/>
      <c r="P37" s="872" t="str">
        <f>A37</f>
        <v>成交单价</v>
      </c>
      <c r="Q37" s="872"/>
      <c r="R37" s="989">
        <f>E37</f>
        <v>0</v>
      </c>
      <c r="S37" s="989"/>
      <c r="T37" s="989">
        <f>G37</f>
        <v>0</v>
      </c>
      <c r="U37" s="989"/>
      <c r="V37" s="989">
        <f>I37</f>
        <v>0</v>
      </c>
      <c r="W37" s="989"/>
      <c r="X37" s="894"/>
      <c r="Y37" s="991"/>
      <c r="Z37" s="894"/>
      <c r="AA37" s="894"/>
      <c r="AB37" s="894"/>
      <c r="AC37" s="894"/>
    </row>
    <row r="38" ht="15.75" spans="1:29">
      <c r="A38" s="839" t="s">
        <v>1563</v>
      </c>
      <c r="B38" s="1591" t="str">
        <f>B37</f>
        <v>元/平方米</v>
      </c>
      <c r="C38" s="1592" t="e">
        <f>R39</f>
        <v>#DIV/0!</v>
      </c>
      <c r="D38" s="842" t="s">
        <v>1564</v>
      </c>
      <c r="E38" s="1593" t="e">
        <f>R38</f>
        <v>#DIV/0!</v>
      </c>
      <c r="F38" s="843"/>
      <c r="G38" s="1592" t="e">
        <f>T38</f>
        <v>#DIV/0!</v>
      </c>
      <c r="H38" s="843"/>
      <c r="I38" s="1593" t="e">
        <f>V38</f>
        <v>#DIV/0!</v>
      </c>
      <c r="J38" s="843"/>
      <c r="K38" s="939">
        <f>F38+H38+J38</f>
        <v>0</v>
      </c>
      <c r="L38" s="938"/>
      <c r="M38" s="848"/>
      <c r="N38" s="848"/>
      <c r="O38" s="848"/>
      <c r="P38" s="872" t="str">
        <f>A38</f>
        <v>比较价值（元/平方米）</v>
      </c>
      <c r="Q38" s="872"/>
      <c r="R38" s="989" t="e">
        <f>IF(F1="售价",ROUND(PRODUCT(R37,AA7:AA36),0),ROUND(PRODUCT(R37,AA7:AA36),1))</f>
        <v>#DIV/0!</v>
      </c>
      <c r="S38" s="989"/>
      <c r="T38" s="989" t="e">
        <f>IF(F1="售价",ROUND(PRODUCT(T37,AB7:AB36),0),ROUND(PRODUCT(T37,AB7:AB36),1))</f>
        <v>#DIV/0!</v>
      </c>
      <c r="U38" s="989"/>
      <c r="V38" s="989" t="e">
        <f>IF(F1="售价",ROUND(PRODUCT(V37,AC7:AC36),0),ROUND(PRODUCT(V37,AC7:AC36),1))</f>
        <v>#DIV/0!</v>
      </c>
      <c r="W38" s="989"/>
      <c r="X38" s="894"/>
      <c r="Y38" s="894"/>
      <c r="Z38" s="894"/>
      <c r="AA38" s="894"/>
      <c r="AB38" s="894"/>
      <c r="AC38" s="894"/>
    </row>
    <row r="39" ht="15.75" spans="1:29">
      <c r="A39" s="845" t="s">
        <v>1638</v>
      </c>
      <c r="B39" s="846"/>
      <c r="C39" s="1594" t="e">
        <f>R39</f>
        <v>#DIV/0!</v>
      </c>
      <c r="D39" s="1594"/>
      <c r="E39" s="1594"/>
      <c r="F39" s="1594"/>
      <c r="G39" s="1594"/>
      <c r="H39" s="1594"/>
      <c r="I39" s="1594"/>
      <c r="J39" s="1594"/>
      <c r="K39" s="1661"/>
      <c r="L39" s="938"/>
      <c r="M39" s="848"/>
      <c r="N39" s="848"/>
      <c r="O39" s="848"/>
      <c r="P39" s="941" t="str">
        <f>A39</f>
        <v>估价对象XX用房的比较价值（楼面单价，元/平方米）</v>
      </c>
      <c r="Q39" s="979"/>
      <c r="R39" s="1610" t="e">
        <f>IF(F1="售价",ROUND(IF(D38="简单平均",AVERAGE(R38:W38),R38*F38+T38*H38+V38*J38),0),ROUND(IF(D38="简单平均",AVERAGE(R38:V38),R38*F38+T38*H38+V38*J38),1))</f>
        <v>#DIV/0!</v>
      </c>
      <c r="S39" s="1610"/>
      <c r="T39" s="1610"/>
      <c r="U39" s="1610"/>
      <c r="V39" s="1610"/>
      <c r="W39" s="1610"/>
      <c r="X39" s="894"/>
      <c r="Y39" s="894"/>
      <c r="Z39" s="894"/>
      <c r="AA39" s="894"/>
      <c r="AB39" s="894"/>
      <c r="AC39" s="894"/>
    </row>
    <row r="40" spans="1:29">
      <c r="A40" s="848"/>
      <c r="B40" s="848"/>
      <c r="C40" s="848"/>
      <c r="D40" s="848"/>
      <c r="E40" s="848"/>
      <c r="F40" s="848"/>
      <c r="G40" s="849"/>
      <c r="H40" s="848"/>
      <c r="I40" s="848"/>
      <c r="J40" s="848"/>
      <c r="K40" s="942"/>
      <c r="L40" s="943"/>
      <c r="M40" s="848"/>
      <c r="N40" s="848"/>
      <c r="O40" s="848"/>
      <c r="P40" s="1662"/>
      <c r="Q40" s="848"/>
      <c r="R40" s="848"/>
      <c r="S40" s="848"/>
      <c r="T40" s="848"/>
      <c r="U40" s="848"/>
      <c r="V40" s="848"/>
      <c r="W40" s="848"/>
      <c r="X40" s="848"/>
      <c r="Y40" s="848"/>
      <c r="Z40" s="848"/>
      <c r="AA40" s="848"/>
      <c r="AB40" s="848"/>
      <c r="AC40" s="848"/>
    </row>
    <row r="41" spans="1:29">
      <c r="A41" s="848"/>
      <c r="B41" s="848"/>
      <c r="C41" s="848"/>
      <c r="D41" s="848"/>
      <c r="E41" s="848"/>
      <c r="F41" s="848"/>
      <c r="G41" s="848"/>
      <c r="H41" s="848"/>
      <c r="I41" s="848"/>
      <c r="J41" s="848"/>
      <c r="K41" s="942"/>
      <c r="L41" s="943"/>
      <c r="M41" s="848"/>
      <c r="N41" s="848"/>
      <c r="O41" s="848"/>
      <c r="P41" s="1662"/>
      <c r="Q41" s="848"/>
      <c r="R41" s="848"/>
      <c r="S41" s="848"/>
      <c r="T41" s="848"/>
      <c r="U41" s="848"/>
      <c r="V41" s="848"/>
      <c r="W41" s="848"/>
      <c r="X41" s="848"/>
      <c r="Y41" s="848"/>
      <c r="Z41" s="848"/>
      <c r="AA41" s="848"/>
      <c r="AB41" s="848"/>
      <c r="AC41" s="848"/>
    </row>
    <row r="42" ht="13.5" customHeight="1" spans="1:29">
      <c r="A42" s="848"/>
      <c r="B42" s="848"/>
      <c r="C42" s="850" t="s">
        <v>1566</v>
      </c>
      <c r="D42" s="851"/>
      <c r="E42" s="852" t="e">
        <f>IF(E37&lt;E38,E38/E37-1,E37/E38-1)</f>
        <v>#DIV/0!</v>
      </c>
      <c r="F42" s="853" t="e">
        <f>IF(OR(E42&gt;=0.3,E42&lt;=-0.3),"超过30%","")</f>
        <v>#DIV/0!</v>
      </c>
      <c r="G42" s="852" t="e">
        <f>IF(G37&lt;G38,G38/G37-1,G37/G38-1)</f>
        <v>#DIV/0!</v>
      </c>
      <c r="H42" s="853" t="e">
        <f>IF(OR(G42&gt;=0.3,G42&lt;=-0.3),"超过30%","")</f>
        <v>#DIV/0!</v>
      </c>
      <c r="I42" s="852" t="e">
        <f>IF(I37&lt;I38,I38/I37-1,I37/I38-1)</f>
        <v>#DIV/0!</v>
      </c>
      <c r="J42" s="853" t="e">
        <f>IF(OR(I42&gt;=0.3,I42&lt;=-0.3),"超过30%","")</f>
        <v>#DIV/0!</v>
      </c>
      <c r="K42" s="942"/>
      <c r="L42" s="943"/>
      <c r="M42" s="848"/>
      <c r="N42" s="848"/>
      <c r="O42" s="848"/>
      <c r="P42" s="1662"/>
      <c r="Q42" s="848"/>
      <c r="R42" s="848"/>
      <c r="S42" s="848"/>
      <c r="T42" s="848"/>
      <c r="U42" s="848"/>
      <c r="V42" s="848"/>
      <c r="W42" s="848"/>
      <c r="X42" s="848"/>
      <c r="Y42" s="848"/>
      <c r="Z42" s="848"/>
      <c r="AA42" s="848"/>
      <c r="AB42" s="848"/>
      <c r="AC42" s="848"/>
    </row>
    <row r="43" ht="13.5" customHeight="1" spans="1:29">
      <c r="A43" s="848"/>
      <c r="B43" s="848"/>
      <c r="C43" s="850" t="s">
        <v>1567</v>
      </c>
      <c r="D43" s="854"/>
      <c r="E43" s="852" t="e">
        <f>IF(E38&lt;G38,G38/E38-1,E38/G38-1)</f>
        <v>#DIV/0!</v>
      </c>
      <c r="F43" s="853" t="e">
        <f>IF(OR(E43&gt;=0.2,E43&lt;=-0.2),"超过20%","")</f>
        <v>#DIV/0!</v>
      </c>
      <c r="G43" s="852" t="e">
        <f>IF(G38&lt;I38,I38/G38-1,G38/I38-1)</f>
        <v>#DIV/0!</v>
      </c>
      <c r="H43" s="853" t="e">
        <f>IF(OR(G43&gt;=0.2,G43&lt;=-0.2),"超过20%","")</f>
        <v>#DIV/0!</v>
      </c>
      <c r="I43" s="852" t="e">
        <f>IF(I38&lt;E38,E38/I38-1,I38/E38-1)</f>
        <v>#DIV/0!</v>
      </c>
      <c r="J43" s="853" t="e">
        <f>IF(OR(I43&gt;=0.2,I43&lt;=-0.2),"超过20%","")</f>
        <v>#DIV/0!</v>
      </c>
      <c r="K43" s="942"/>
      <c r="L43" s="943"/>
      <c r="M43" s="848"/>
      <c r="N43" s="848"/>
      <c r="O43" s="848"/>
      <c r="P43" s="1662"/>
      <c r="Q43" s="848"/>
      <c r="R43" s="848"/>
      <c r="S43" s="848"/>
      <c r="T43" s="848"/>
      <c r="U43" s="848"/>
      <c r="V43" s="848"/>
      <c r="W43" s="848"/>
      <c r="X43" s="848"/>
      <c r="Y43" s="848"/>
      <c r="Z43" s="848"/>
      <c r="AA43" s="848"/>
      <c r="AB43" s="848"/>
      <c r="AC43" s="848"/>
    </row>
    <row r="44" s="724" customFormat="1" ht="13.5" customHeight="1" spans="1:29">
      <c r="A44" s="855"/>
      <c r="B44" s="855"/>
      <c r="C44" s="850" t="s">
        <v>1568</v>
      </c>
      <c r="D44" s="854"/>
      <c r="E44" s="852" t="e">
        <f>IF(E37&lt;G37,G37/E37-1,E37/G37-1)</f>
        <v>#DIV/0!</v>
      </c>
      <c r="F44" s="853" t="e">
        <f>IF(OR(E44&gt;=0.3,E44&lt;=-0.3),"超过30%","")</f>
        <v>#DIV/0!</v>
      </c>
      <c r="G44" s="852" t="e">
        <f>IF(G37&lt;I37,I37/G37-1,G37/I37-1)</f>
        <v>#DIV/0!</v>
      </c>
      <c r="H44" s="853" t="e">
        <f>IF(OR(G44&gt;=0.3,G44&lt;=-0.3),"超过30%","")</f>
        <v>#DIV/0!</v>
      </c>
      <c r="I44" s="852" t="e">
        <f>IF(I37&lt;E37,E37/I37-1,I37/E37-1)</f>
        <v>#DIV/0!</v>
      </c>
      <c r="J44" s="853" t="e">
        <f>IF(OR(I44&gt;=0.3,I44&lt;=-0.3),"超过30%","")</f>
        <v>#DIV/0!</v>
      </c>
      <c r="K44" s="944"/>
      <c r="L44" s="945"/>
      <c r="M44" s="855"/>
      <c r="N44" s="855"/>
      <c r="O44" s="855"/>
      <c r="P44" s="1663"/>
      <c r="Q44" s="855"/>
      <c r="R44" s="855"/>
      <c r="S44" s="855"/>
      <c r="T44" s="855"/>
      <c r="U44" s="855"/>
      <c r="V44" s="855"/>
      <c r="W44" s="855"/>
      <c r="X44" s="855"/>
      <c r="Y44" s="855"/>
      <c r="Z44" s="855"/>
      <c r="AA44" s="855"/>
      <c r="AB44" s="855"/>
      <c r="AC44" s="855"/>
    </row>
    <row r="45" s="724" customFormat="1" spans="1:29">
      <c r="A45" s="855"/>
      <c r="B45" s="856"/>
      <c r="C45" s="1595"/>
      <c r="D45" s="855"/>
      <c r="E45" s="855"/>
      <c r="F45" s="855"/>
      <c r="G45" s="855"/>
      <c r="H45" s="855"/>
      <c r="I45" s="855"/>
      <c r="J45" s="855"/>
      <c r="K45" s="944"/>
      <c r="L45" s="945"/>
      <c r="M45" s="855"/>
      <c r="N45" s="855"/>
      <c r="O45" s="855"/>
      <c r="P45" s="1663"/>
      <c r="Q45" s="855"/>
      <c r="R45" s="855"/>
      <c r="S45" s="855"/>
      <c r="T45" s="855"/>
      <c r="U45" s="855"/>
      <c r="V45" s="855"/>
      <c r="W45" s="855"/>
      <c r="X45" s="855"/>
      <c r="Y45" s="855"/>
      <c r="Z45" s="855"/>
      <c r="AA45" s="855"/>
      <c r="AB45" s="855"/>
      <c r="AC45" s="855"/>
    </row>
    <row r="46" spans="1:29">
      <c r="A46" s="848"/>
      <c r="B46" s="856"/>
      <c r="C46" s="1595"/>
      <c r="D46" s="848"/>
      <c r="E46" s="848"/>
      <c r="F46" s="848"/>
      <c r="G46" s="848"/>
      <c r="H46" s="848"/>
      <c r="I46" s="848"/>
      <c r="J46" s="848"/>
      <c r="K46" s="942"/>
      <c r="L46" s="943"/>
      <c r="M46" s="848"/>
      <c r="N46" s="848"/>
      <c r="O46" s="848"/>
      <c r="P46" s="1662"/>
      <c r="Q46" s="848"/>
      <c r="R46" s="848"/>
      <c r="S46" s="848"/>
      <c r="T46" s="848"/>
      <c r="U46" s="848"/>
      <c r="V46" s="848"/>
      <c r="W46" s="848"/>
      <c r="X46" s="848"/>
      <c r="Y46" s="848"/>
      <c r="Z46" s="848"/>
      <c r="AA46" s="848"/>
      <c r="AB46" s="848"/>
      <c r="AC46" s="848"/>
    </row>
    <row r="47" ht="21" spans="1:29">
      <c r="A47" s="1652" t="s">
        <v>1569</v>
      </c>
      <c r="B47" s="889"/>
      <c r="C47" s="955"/>
      <c r="D47" s="955"/>
      <c r="E47" s="955"/>
      <c r="F47" s="1653"/>
      <c r="G47" s="1653"/>
      <c r="H47" s="955"/>
      <c r="I47" s="955"/>
      <c r="J47" s="955"/>
      <c r="K47" s="1538"/>
      <c r="L47" s="1539"/>
      <c r="M47" s="955"/>
      <c r="N47" s="956"/>
      <c r="O47" s="956"/>
      <c r="P47" s="1664"/>
      <c r="Q47" s="981"/>
      <c r="R47" s="848"/>
      <c r="S47" s="848"/>
      <c r="T47" s="848"/>
      <c r="U47" s="848"/>
      <c r="V47" s="848"/>
      <c r="W47" s="848"/>
      <c r="X47" s="848"/>
      <c r="Y47" s="848"/>
      <c r="Z47" s="848"/>
      <c r="AA47" s="848"/>
      <c r="AB47" s="848"/>
      <c r="AC47" s="848"/>
    </row>
    <row r="48" s="726" customFormat="1" ht="15" spans="1:29">
      <c r="A48" s="1596" t="s">
        <v>1529</v>
      </c>
      <c r="B48" s="1597"/>
      <c r="C48" s="1598" t="str">
        <f>YEAR(C7)&amp;"-"&amp;MONTH(C7)</f>
        <v>2024-8</v>
      </c>
      <c r="D48" s="1599">
        <f>EDATE(C48,-1)</f>
        <v>45474</v>
      </c>
      <c r="E48" s="1599">
        <f t="shared" ref="E48:O48" si="16">EDATE(D48,-1)</f>
        <v>45444</v>
      </c>
      <c r="F48" s="1599">
        <f t="shared" si="16"/>
        <v>45413</v>
      </c>
      <c r="G48" s="1599">
        <f t="shared" si="16"/>
        <v>45383</v>
      </c>
      <c r="H48" s="1599">
        <f t="shared" si="16"/>
        <v>45352</v>
      </c>
      <c r="I48" s="1599">
        <f t="shared" si="16"/>
        <v>45323</v>
      </c>
      <c r="J48" s="1599">
        <f t="shared" si="16"/>
        <v>45292</v>
      </c>
      <c r="K48" s="1599">
        <f t="shared" si="16"/>
        <v>45261</v>
      </c>
      <c r="L48" s="1599">
        <f t="shared" si="16"/>
        <v>45231</v>
      </c>
      <c r="M48" s="1599">
        <f t="shared" si="16"/>
        <v>45200</v>
      </c>
      <c r="N48" s="1599">
        <f t="shared" si="16"/>
        <v>45170</v>
      </c>
      <c r="O48" s="1599">
        <f t="shared" si="16"/>
        <v>45139</v>
      </c>
      <c r="P48" s="1665"/>
      <c r="Q48" s="1103"/>
      <c r="R48" s="1103"/>
      <c r="S48" s="1103"/>
      <c r="T48" s="1103"/>
      <c r="U48" s="1103"/>
      <c r="V48" s="1103"/>
      <c r="W48" s="1103"/>
      <c r="X48" s="1103"/>
      <c r="Y48" s="1103"/>
      <c r="Z48" s="1103"/>
      <c r="AA48" s="1103"/>
      <c r="AB48" s="1103"/>
      <c r="AC48" s="1103"/>
    </row>
    <row r="49" s="721" customFormat="1" ht="15" spans="1:29">
      <c r="A49" s="1600"/>
      <c r="B49" s="1004"/>
      <c r="C49" s="1654">
        <v>100</v>
      </c>
      <c r="D49" s="1008"/>
      <c r="E49" s="1008"/>
      <c r="F49" s="1008"/>
      <c r="G49" s="1008"/>
      <c r="H49" s="1008"/>
      <c r="I49" s="1008"/>
      <c r="J49" s="1008"/>
      <c r="K49" s="1008"/>
      <c r="L49" s="1008"/>
      <c r="M49" s="1608"/>
      <c r="N49" s="1008"/>
      <c r="O49" s="1608"/>
      <c r="P49" s="1666"/>
      <c r="Q49" s="1104"/>
      <c r="R49" s="1104"/>
      <c r="S49" s="1104"/>
      <c r="T49" s="1104"/>
      <c r="U49" s="1104"/>
      <c r="V49" s="1104"/>
      <c r="W49" s="1104"/>
      <c r="X49" s="1104"/>
      <c r="Y49" s="1104"/>
      <c r="Z49" s="1104"/>
      <c r="AA49" s="1104"/>
      <c r="AB49" s="1104"/>
      <c r="AC49" s="1104"/>
    </row>
    <row r="50" s="721" customFormat="1" ht="15.75" spans="1:29">
      <c r="A50" s="999" t="s">
        <v>1570</v>
      </c>
      <c r="B50" s="1000"/>
      <c r="C50" s="1001"/>
      <c r="D50" s="1002"/>
      <c r="E50" s="1002"/>
      <c r="F50" s="1002"/>
      <c r="G50" s="1002"/>
      <c r="H50" s="1002"/>
      <c r="I50" s="1002"/>
      <c r="J50" s="1002"/>
      <c r="K50" s="1002"/>
      <c r="L50" s="1002"/>
      <c r="M50" s="1050"/>
      <c r="N50" s="1002"/>
      <c r="O50" s="1050"/>
      <c r="P50" s="1666"/>
      <c r="Q50" s="981"/>
      <c r="R50" s="1104"/>
      <c r="S50" s="1104"/>
      <c r="T50" s="1104"/>
      <c r="U50" s="1104"/>
      <c r="V50" s="1104"/>
      <c r="W50" s="1104"/>
      <c r="X50" s="1104"/>
      <c r="Y50" s="1104"/>
      <c r="Z50" s="1104"/>
      <c r="AA50" s="1104"/>
      <c r="AB50" s="1104"/>
      <c r="AC50" s="1104"/>
    </row>
    <row r="51" s="721" customFormat="1" ht="15" spans="1:29">
      <c r="A51" s="1003" t="s">
        <v>1532</v>
      </c>
      <c r="B51" s="1004"/>
      <c r="C51" s="1005" t="s">
        <v>1571</v>
      </c>
      <c r="D51" s="1006"/>
      <c r="E51" s="1006"/>
      <c r="F51" s="1006"/>
      <c r="G51" s="1006"/>
      <c r="H51" s="1006"/>
      <c r="I51" s="1006"/>
      <c r="J51" s="1006"/>
      <c r="K51" s="1006"/>
      <c r="L51" s="1052"/>
      <c r="M51" s="1053"/>
      <c r="N51" s="1054"/>
      <c r="O51" s="1054"/>
      <c r="P51" s="1667"/>
      <c r="Q51" s="981"/>
      <c r="R51" s="1104"/>
      <c r="S51" s="1104"/>
      <c r="T51" s="1104"/>
      <c r="U51" s="1104"/>
      <c r="V51" s="1104"/>
      <c r="W51" s="1104"/>
      <c r="X51" s="1104"/>
      <c r="Y51" s="1104"/>
      <c r="Z51" s="1104"/>
      <c r="AA51" s="1104"/>
      <c r="AB51" s="1104"/>
      <c r="AC51" s="1104"/>
    </row>
    <row r="52" s="721" customFormat="1" ht="15.75" spans="1:29">
      <c r="A52" s="1003"/>
      <c r="B52" s="1004"/>
      <c r="C52" s="1007">
        <v>100</v>
      </c>
      <c r="D52" s="1008"/>
      <c r="E52" s="1008"/>
      <c r="F52" s="1008"/>
      <c r="G52" s="1008"/>
      <c r="H52" s="1008"/>
      <c r="I52" s="1008"/>
      <c r="J52" s="1008"/>
      <c r="K52" s="1008"/>
      <c r="L52" s="1008"/>
      <c r="M52" s="1056"/>
      <c r="N52" s="1054"/>
      <c r="O52" s="1054"/>
      <c r="P52" s="1666"/>
      <c r="Q52" s="981"/>
      <c r="R52" s="1104"/>
      <c r="S52" s="1104"/>
      <c r="T52" s="1104"/>
      <c r="U52" s="1104"/>
      <c r="V52" s="1104"/>
      <c r="W52" s="1104"/>
      <c r="X52" s="1104"/>
      <c r="Y52" s="1104"/>
      <c r="Z52" s="1104"/>
      <c r="AA52" s="1104"/>
      <c r="AB52" s="1104"/>
      <c r="AC52" s="1104"/>
    </row>
    <row r="53" spans="1:29">
      <c r="A53" s="1009" t="s">
        <v>1572</v>
      </c>
      <c r="B53" s="1010" t="s">
        <v>1535</v>
      </c>
      <c r="C53" s="1032">
        <f>C9</f>
        <v>0</v>
      </c>
      <c r="D53" s="935"/>
      <c r="E53" s="935"/>
      <c r="F53" s="935"/>
      <c r="G53" s="935"/>
      <c r="H53" s="935"/>
      <c r="I53" s="935"/>
      <c r="J53" s="935"/>
      <c r="K53" s="1057"/>
      <c r="L53" s="1058"/>
      <c r="M53" s="1059"/>
      <c r="N53" s="1060"/>
      <c r="O53" s="1060"/>
      <c r="P53" s="1668"/>
      <c r="Q53" s="981"/>
      <c r="R53" s="848"/>
      <c r="S53" s="848"/>
      <c r="T53" s="848"/>
      <c r="U53" s="848"/>
      <c r="V53" s="848"/>
      <c r="W53" s="848"/>
      <c r="X53" s="848"/>
      <c r="Y53" s="848"/>
      <c r="Z53" s="848"/>
      <c r="AA53" s="848"/>
      <c r="AB53" s="848"/>
      <c r="AC53" s="848"/>
    </row>
    <row r="54" ht="15.75" spans="1:29">
      <c r="A54" s="1011"/>
      <c r="B54" s="1012"/>
      <c r="C54" s="1013">
        <v>100</v>
      </c>
      <c r="D54" s="1013"/>
      <c r="E54" s="1013"/>
      <c r="F54" s="1013"/>
      <c r="G54" s="1013"/>
      <c r="H54" s="1013"/>
      <c r="I54" s="1013"/>
      <c r="J54" s="1013"/>
      <c r="K54" s="1013"/>
      <c r="L54" s="1013"/>
      <c r="M54" s="1062"/>
      <c r="N54" s="1063"/>
      <c r="O54" s="1063"/>
      <c r="P54" s="1668"/>
      <c r="Q54" s="981"/>
      <c r="R54" s="848"/>
      <c r="S54" s="848"/>
      <c r="T54" s="848"/>
      <c r="U54" s="848"/>
      <c r="V54" s="848"/>
      <c r="W54" s="848"/>
      <c r="X54" s="848"/>
      <c r="Y54" s="848"/>
      <c r="Z54" s="848"/>
      <c r="AA54" s="848"/>
      <c r="AB54" s="848"/>
      <c r="AC54" s="848"/>
    </row>
    <row r="55" ht="27.75" spans="1:29">
      <c r="A55" s="1011"/>
      <c r="B55" s="1014" t="s">
        <v>1538</v>
      </c>
      <c r="C55" s="1039"/>
      <c r="D55" s="1039"/>
      <c r="E55" s="1039"/>
      <c r="F55" s="1039"/>
      <c r="G55" s="1039"/>
      <c r="H55" s="1039"/>
      <c r="I55" s="1039"/>
      <c r="J55" s="1039"/>
      <c r="K55" s="1090"/>
      <c r="L55" s="1091"/>
      <c r="M55" s="1092"/>
      <c r="N55" s="1060"/>
      <c r="O55" s="1060"/>
      <c r="P55" s="1668"/>
      <c r="Q55" s="981"/>
      <c r="R55" s="848"/>
      <c r="S55" s="848"/>
      <c r="T55" s="848"/>
      <c r="U55" s="848"/>
      <c r="V55" s="848"/>
      <c r="W55" s="848"/>
      <c r="X55" s="848"/>
      <c r="Y55" s="848"/>
      <c r="Z55" s="848"/>
      <c r="AA55" s="848"/>
      <c r="AB55" s="848"/>
      <c r="AC55" s="848"/>
    </row>
    <row r="56" ht="15.75" spans="1:29">
      <c r="A56" s="1011"/>
      <c r="B56" s="1016"/>
      <c r="C56" s="1013"/>
      <c r="D56" s="1013"/>
      <c r="E56" s="1013"/>
      <c r="F56" s="1013"/>
      <c r="G56" s="1013"/>
      <c r="H56" s="1013"/>
      <c r="I56" s="1013"/>
      <c r="J56" s="1013"/>
      <c r="K56" s="1013"/>
      <c r="L56" s="1013"/>
      <c r="M56" s="1062"/>
      <c r="N56" s="1063"/>
      <c r="O56" s="1063"/>
      <c r="P56" s="1668"/>
      <c r="Q56" s="981"/>
      <c r="R56" s="848"/>
      <c r="S56" s="848"/>
      <c r="T56" s="848"/>
      <c r="U56" s="848"/>
      <c r="V56" s="848"/>
      <c r="W56" s="848"/>
      <c r="X56" s="848"/>
      <c r="Y56" s="848"/>
      <c r="Z56" s="848"/>
      <c r="AA56" s="848"/>
      <c r="AB56" s="848"/>
      <c r="AC56" s="848"/>
    </row>
    <row r="57" ht="15.75" spans="1:29">
      <c r="A57" s="1011"/>
      <c r="B57" s="1038">
        <f>B11</f>
        <v>111</v>
      </c>
      <c r="C57" s="780"/>
      <c r="D57" s="780"/>
      <c r="E57" s="780"/>
      <c r="F57" s="780"/>
      <c r="G57" s="780"/>
      <c r="H57" s="780"/>
      <c r="I57" s="780"/>
      <c r="J57" s="780"/>
      <c r="K57" s="1068"/>
      <c r="L57" s="1069"/>
      <c r="M57" s="1070"/>
      <c r="N57" s="1060"/>
      <c r="O57" s="1060"/>
      <c r="P57" s="1668"/>
      <c r="Q57" s="981"/>
      <c r="R57" s="848"/>
      <c r="S57" s="848"/>
      <c r="T57" s="848"/>
      <c r="U57" s="848"/>
      <c r="V57" s="848"/>
      <c r="W57" s="848"/>
      <c r="X57" s="848"/>
      <c r="Y57" s="848"/>
      <c r="Z57" s="848"/>
      <c r="AA57" s="848"/>
      <c r="AB57" s="848"/>
      <c r="AC57" s="848"/>
    </row>
    <row r="58" ht="15.75" spans="1:29">
      <c r="A58" s="1011"/>
      <c r="B58" s="1012"/>
      <c r="C58" s="1024"/>
      <c r="D58" s="1013"/>
      <c r="E58" s="1013"/>
      <c r="F58" s="1013"/>
      <c r="G58" s="1013"/>
      <c r="H58" s="1013"/>
      <c r="I58" s="1013"/>
      <c r="J58" s="1013"/>
      <c r="K58" s="1013"/>
      <c r="L58" s="1013"/>
      <c r="M58" s="1062"/>
      <c r="N58" s="1063"/>
      <c r="O58" s="1063"/>
      <c r="P58" s="1668"/>
      <c r="Q58" s="981"/>
      <c r="R58" s="848"/>
      <c r="S58" s="848"/>
      <c r="T58" s="848"/>
      <c r="U58" s="848"/>
      <c r="V58" s="848"/>
      <c r="W58" s="848"/>
      <c r="X58" s="848"/>
      <c r="Y58" s="848"/>
      <c r="Z58" s="848"/>
      <c r="AA58" s="848"/>
      <c r="AB58" s="848"/>
      <c r="AC58" s="848"/>
    </row>
    <row r="59" s="723" customFormat="1" ht="15.75" spans="1:29">
      <c r="A59" s="1021"/>
      <c r="B59" s="1014">
        <f>B12</f>
        <v>111</v>
      </c>
      <c r="C59" s="780"/>
      <c r="D59" s="780"/>
      <c r="E59" s="780"/>
      <c r="F59" s="780"/>
      <c r="G59" s="1022"/>
      <c r="H59" s="1023"/>
      <c r="I59" s="1023"/>
      <c r="J59" s="1023"/>
      <c r="K59" s="1023"/>
      <c r="L59" s="1071"/>
      <c r="M59" s="1072"/>
      <c r="N59" s="1073"/>
      <c r="O59" s="1073"/>
      <c r="P59" s="1669"/>
      <c r="Q59" s="1105"/>
      <c r="R59" s="1106"/>
      <c r="S59" s="1106"/>
      <c r="T59" s="1106"/>
      <c r="U59" s="1106"/>
      <c r="V59" s="1106"/>
      <c r="W59" s="1106"/>
      <c r="X59" s="1106"/>
      <c r="Y59" s="1106"/>
      <c r="Z59" s="1106"/>
      <c r="AA59" s="1106"/>
      <c r="AB59" s="1106"/>
      <c r="AC59" s="1106"/>
    </row>
    <row r="60" s="723" customFormat="1" ht="15.75" spans="1:29">
      <c r="A60" s="1021"/>
      <c r="B60" s="1016"/>
      <c r="C60" s="1024"/>
      <c r="D60" s="1013"/>
      <c r="E60" s="1013"/>
      <c r="F60" s="1013"/>
      <c r="G60" s="1013"/>
      <c r="H60" s="1013"/>
      <c r="I60" s="1013"/>
      <c r="J60" s="1013"/>
      <c r="K60" s="1013"/>
      <c r="L60" s="1013"/>
      <c r="M60" s="1062"/>
      <c r="N60" s="1063"/>
      <c r="O60" s="1063"/>
      <c r="P60" s="1669"/>
      <c r="Q60" s="1105"/>
      <c r="R60" s="1106"/>
      <c r="S60" s="1106"/>
      <c r="T60" s="1106"/>
      <c r="U60" s="1106"/>
      <c r="V60" s="1106"/>
      <c r="W60" s="1106"/>
      <c r="X60" s="1106"/>
      <c r="Y60" s="1106"/>
      <c r="Z60" s="1106"/>
      <c r="AA60" s="1106"/>
      <c r="AB60" s="1106"/>
      <c r="AC60" s="1106"/>
    </row>
    <row r="61" s="723" customFormat="1" ht="15.75" spans="1:29">
      <c r="A61" s="1021"/>
      <c r="B61" s="1014">
        <f>B13</f>
        <v>111</v>
      </c>
      <c r="C61" s="1022"/>
      <c r="D61" s="1022"/>
      <c r="E61" s="1022"/>
      <c r="F61" s="1022"/>
      <c r="G61" s="1022"/>
      <c r="H61" s="1023"/>
      <c r="I61" s="1023"/>
      <c r="J61" s="1023"/>
      <c r="K61" s="1023"/>
      <c r="L61" s="1071"/>
      <c r="M61" s="1072"/>
      <c r="N61" s="1073"/>
      <c r="O61" s="1073"/>
      <c r="P61" s="1670"/>
      <c r="Q61" s="1107"/>
      <c r="R61" s="1106"/>
      <c r="S61" s="1106"/>
      <c r="T61" s="1106"/>
      <c r="U61" s="1106"/>
      <c r="V61" s="1106"/>
      <c r="W61" s="1106"/>
      <c r="X61" s="1106"/>
      <c r="Y61" s="1106"/>
      <c r="Z61" s="1106"/>
      <c r="AA61" s="1106"/>
      <c r="AB61" s="1106"/>
      <c r="AC61" s="1106"/>
    </row>
    <row r="62" s="723" customFormat="1" ht="15.75" spans="1:29">
      <c r="A62" s="1021"/>
      <c r="B62" s="1016"/>
      <c r="C62" s="1024"/>
      <c r="D62" s="1024"/>
      <c r="E62" s="1024"/>
      <c r="F62" s="1024"/>
      <c r="G62" s="1024"/>
      <c r="H62" s="1025"/>
      <c r="I62" s="1025"/>
      <c r="J62" s="1025"/>
      <c r="K62" s="1025"/>
      <c r="L62" s="1025"/>
      <c r="M62" s="1075"/>
      <c r="N62" s="1073"/>
      <c r="O62" s="1073"/>
      <c r="P62" s="1669"/>
      <c r="Q62" s="1105"/>
      <c r="R62" s="1106"/>
      <c r="S62" s="1106"/>
      <c r="T62" s="1106"/>
      <c r="U62" s="1106"/>
      <c r="V62" s="1106"/>
      <c r="W62" s="1106"/>
      <c r="X62" s="1106"/>
      <c r="Y62" s="1106"/>
      <c r="Z62" s="1106"/>
      <c r="AA62" s="1106"/>
      <c r="AB62" s="1106"/>
      <c r="AC62" s="1106"/>
    </row>
    <row r="63" ht="15" spans="1:29">
      <c r="A63" s="1009" t="s">
        <v>1540</v>
      </c>
      <c r="B63" s="1010" t="s">
        <v>1543</v>
      </c>
      <c r="C63" s="1031" t="s">
        <v>1573</v>
      </c>
      <c r="D63" s="1031" t="s">
        <v>1574</v>
      </c>
      <c r="E63" s="1031" t="s">
        <v>1575</v>
      </c>
      <c r="F63" s="1031" t="s">
        <v>1576</v>
      </c>
      <c r="G63" s="1031" t="s">
        <v>1577</v>
      </c>
      <c r="H63" s="1032"/>
      <c r="I63" s="1032"/>
      <c r="J63" s="1032"/>
      <c r="K63" s="1080"/>
      <c r="L63" s="1081"/>
      <c r="M63" s="1082"/>
      <c r="N63" s="1060"/>
      <c r="O63" s="1060"/>
      <c r="P63" s="1671"/>
      <c r="Q63" s="981"/>
      <c r="R63" s="848"/>
      <c r="S63" s="848"/>
      <c r="T63" s="848"/>
      <c r="U63" s="848"/>
      <c r="V63" s="848"/>
      <c r="W63" s="848"/>
      <c r="X63" s="848"/>
      <c r="Y63" s="848"/>
      <c r="Z63" s="848"/>
      <c r="AA63" s="848"/>
      <c r="AB63" s="848"/>
      <c r="AC63" s="848"/>
    </row>
    <row r="64" ht="15.75" spans="1:29">
      <c r="A64" s="1011"/>
      <c r="B64" s="1016"/>
      <c r="C64" s="1017">
        <v>100</v>
      </c>
      <c r="D64" s="1017">
        <f>C64-$K14</f>
        <v>100</v>
      </c>
      <c r="E64" s="1017">
        <f>D64-$K14</f>
        <v>100</v>
      </c>
      <c r="F64" s="1017">
        <f>E64-$K14</f>
        <v>100</v>
      </c>
      <c r="G64" s="1017">
        <f>F64-$K14</f>
        <v>100</v>
      </c>
      <c r="H64" s="1017"/>
      <c r="I64" s="1017"/>
      <c r="J64" s="1017"/>
      <c r="K64" s="1017"/>
      <c r="L64" s="1017"/>
      <c r="M64" s="1067"/>
      <c r="N64" s="1063"/>
      <c r="O64" s="1063"/>
      <c r="P64" s="1668"/>
      <c r="Q64" s="981"/>
      <c r="R64" s="848"/>
      <c r="S64" s="848"/>
      <c r="T64" s="848"/>
      <c r="U64" s="848"/>
      <c r="V64" s="848"/>
      <c r="W64" s="848"/>
      <c r="X64" s="848"/>
      <c r="Y64" s="848"/>
      <c r="Z64" s="848"/>
      <c r="AA64" s="848"/>
      <c r="AB64" s="848"/>
      <c r="AC64" s="848"/>
    </row>
    <row r="65" ht="15.75" spans="1:29">
      <c r="A65" s="1011"/>
      <c r="B65" s="1014" t="s">
        <v>1544</v>
      </c>
      <c r="C65" s="1033" t="s">
        <v>1573</v>
      </c>
      <c r="D65" s="1033" t="s">
        <v>1574</v>
      </c>
      <c r="E65" s="1033" t="s">
        <v>1575</v>
      </c>
      <c r="F65" s="1033" t="s">
        <v>1576</v>
      </c>
      <c r="G65" s="1033" t="s">
        <v>1577</v>
      </c>
      <c r="H65" s="1015"/>
      <c r="I65" s="1015"/>
      <c r="J65" s="1015"/>
      <c r="K65" s="1064"/>
      <c r="L65" s="1065"/>
      <c r="M65" s="1066"/>
      <c r="N65" s="1060"/>
      <c r="O65" s="1060"/>
      <c r="P65" s="1668"/>
      <c r="Q65" s="981"/>
      <c r="R65" s="848"/>
      <c r="S65" s="848"/>
      <c r="T65" s="848"/>
      <c r="U65" s="848"/>
      <c r="V65" s="848"/>
      <c r="W65" s="848"/>
      <c r="X65" s="848"/>
      <c r="Y65" s="848"/>
      <c r="Z65" s="848"/>
      <c r="AA65" s="848"/>
      <c r="AB65" s="848"/>
      <c r="AC65" s="848"/>
    </row>
    <row r="66" ht="15.75" spans="1:29">
      <c r="A66" s="1011"/>
      <c r="B66" s="1016"/>
      <c r="C66" s="1017">
        <v>100</v>
      </c>
      <c r="D66" s="1017">
        <f>C66-$K16</f>
        <v>100</v>
      </c>
      <c r="E66" s="1017">
        <f>D66-$K16</f>
        <v>100</v>
      </c>
      <c r="F66" s="1017">
        <f>E66-$K16</f>
        <v>100</v>
      </c>
      <c r="G66" s="1017">
        <f>F66-$K16</f>
        <v>100</v>
      </c>
      <c r="H66" s="1017"/>
      <c r="I66" s="1017"/>
      <c r="J66" s="1017"/>
      <c r="K66" s="1017"/>
      <c r="L66" s="1017"/>
      <c r="M66" s="1067"/>
      <c r="N66" s="1063"/>
      <c r="O66" s="1063"/>
      <c r="P66" s="1668"/>
      <c r="Q66" s="981"/>
      <c r="R66" s="848"/>
      <c r="S66" s="848"/>
      <c r="T66" s="848"/>
      <c r="U66" s="848"/>
      <c r="V66" s="848"/>
      <c r="W66" s="848"/>
      <c r="X66" s="848"/>
      <c r="Y66" s="848"/>
      <c r="Z66" s="848"/>
      <c r="AA66" s="848"/>
      <c r="AB66" s="848"/>
      <c r="AC66" s="848"/>
    </row>
    <row r="67" ht="15.75" spans="1:29">
      <c r="A67" s="1011"/>
      <c r="B67" s="1018" t="s">
        <v>1545</v>
      </c>
      <c r="C67" s="1038" t="s">
        <v>1578</v>
      </c>
      <c r="D67" s="1038" t="s">
        <v>1579</v>
      </c>
      <c r="E67" s="1038" t="s">
        <v>1580</v>
      </c>
      <c r="F67" s="1038" t="s">
        <v>1581</v>
      </c>
      <c r="G67" s="1038" t="s">
        <v>1582</v>
      </c>
      <c r="H67" s="1015"/>
      <c r="I67" s="1015"/>
      <c r="J67" s="1015"/>
      <c r="K67" s="1015"/>
      <c r="L67" s="1015"/>
      <c r="M67" s="1614"/>
      <c r="N67" s="1063"/>
      <c r="O67" s="1063"/>
      <c r="P67" s="1668"/>
      <c r="Q67" s="981"/>
      <c r="R67" s="848"/>
      <c r="S67" s="848"/>
      <c r="T67" s="848"/>
      <c r="U67" s="848"/>
      <c r="V67" s="848"/>
      <c r="W67" s="848"/>
      <c r="X67" s="848"/>
      <c r="Y67" s="848"/>
      <c r="Z67" s="848"/>
      <c r="AA67" s="848"/>
      <c r="AB67" s="848"/>
      <c r="AC67" s="848"/>
    </row>
    <row r="68" ht="15.75" spans="1:29">
      <c r="A68" s="1011"/>
      <c r="B68" s="1018"/>
      <c r="C68" s="1017">
        <v>100</v>
      </c>
      <c r="D68" s="1017">
        <f>C68-$K18</f>
        <v>100</v>
      </c>
      <c r="E68" s="1017">
        <f>D68-$K18</f>
        <v>100</v>
      </c>
      <c r="F68" s="1017">
        <f>E68-$K18</f>
        <v>100</v>
      </c>
      <c r="G68" s="1017">
        <f>F68-$K18</f>
        <v>100</v>
      </c>
      <c r="H68" s="1038"/>
      <c r="I68" s="1038"/>
      <c r="J68" s="1038"/>
      <c r="K68" s="1038"/>
      <c r="L68" s="1038"/>
      <c r="M68" s="797"/>
      <c r="N68" s="1063"/>
      <c r="O68" s="1063"/>
      <c r="P68" s="1668"/>
      <c r="Q68" s="981"/>
      <c r="R68" s="848"/>
      <c r="S68" s="848"/>
      <c r="T68" s="848"/>
      <c r="U68" s="848"/>
      <c r="V68" s="848"/>
      <c r="W68" s="848"/>
      <c r="X68" s="848"/>
      <c r="Y68" s="848"/>
      <c r="Z68" s="848"/>
      <c r="AA68" s="848"/>
      <c r="AB68" s="848"/>
      <c r="AC68" s="848"/>
    </row>
    <row r="69" ht="15.75" spans="1:29">
      <c r="A69" s="1011"/>
      <c r="B69" s="1014" t="s">
        <v>1546</v>
      </c>
      <c r="C69" s="1033" t="s">
        <v>1573</v>
      </c>
      <c r="D69" s="1033" t="s">
        <v>1574</v>
      </c>
      <c r="E69" s="1033" t="s">
        <v>1575</v>
      </c>
      <c r="F69" s="1033" t="s">
        <v>1576</v>
      </c>
      <c r="G69" s="1033" t="s">
        <v>1577</v>
      </c>
      <c r="H69" s="1015"/>
      <c r="I69" s="1015"/>
      <c r="J69" s="1015"/>
      <c r="K69" s="1064"/>
      <c r="L69" s="1065"/>
      <c r="M69" s="1066"/>
      <c r="N69" s="1060"/>
      <c r="O69" s="1060"/>
      <c r="P69" s="1668"/>
      <c r="Q69" s="981"/>
      <c r="R69" s="848"/>
      <c r="S69" s="848"/>
      <c r="T69" s="848"/>
      <c r="U69" s="848"/>
      <c r="V69" s="848"/>
      <c r="W69" s="848"/>
      <c r="X69" s="848"/>
      <c r="Y69" s="848"/>
      <c r="Z69" s="848"/>
      <c r="AA69" s="848"/>
      <c r="AB69" s="848"/>
      <c r="AC69" s="848"/>
    </row>
    <row r="70" ht="15.75" spans="1:29">
      <c r="A70" s="1011"/>
      <c r="B70" s="1016"/>
      <c r="C70" s="1017">
        <v>100</v>
      </c>
      <c r="D70" s="1017">
        <f>C70-$K20</f>
        <v>100</v>
      </c>
      <c r="E70" s="1017">
        <f>D70-$K20</f>
        <v>100</v>
      </c>
      <c r="F70" s="1017">
        <f>E70-$K20</f>
        <v>100</v>
      </c>
      <c r="G70" s="1017">
        <f>F70-$K20</f>
        <v>100</v>
      </c>
      <c r="H70" s="1017"/>
      <c r="I70" s="1017"/>
      <c r="J70" s="1017"/>
      <c r="K70" s="1017"/>
      <c r="L70" s="1017"/>
      <c r="M70" s="1067"/>
      <c r="N70" s="1063"/>
      <c r="O70" s="1063"/>
      <c r="P70" s="1668"/>
      <c r="Q70" s="981"/>
      <c r="R70" s="848"/>
      <c r="S70" s="848"/>
      <c r="T70" s="848"/>
      <c r="U70" s="848"/>
      <c r="V70" s="848"/>
      <c r="W70" s="848"/>
      <c r="X70" s="848"/>
      <c r="Y70" s="848"/>
      <c r="Z70" s="848"/>
      <c r="AA70" s="848"/>
      <c r="AB70" s="848"/>
      <c r="AC70" s="848"/>
    </row>
    <row r="71" ht="15.75" spans="1:29">
      <c r="A71" s="1011"/>
      <c r="B71" s="1014" t="s">
        <v>1608</v>
      </c>
      <c r="C71" s="1022"/>
      <c r="D71" s="1022"/>
      <c r="E71" s="1022"/>
      <c r="F71" s="1022"/>
      <c r="G71" s="1022"/>
      <c r="H71" s="1039"/>
      <c r="I71" s="1039"/>
      <c r="J71" s="1039"/>
      <c r="K71" s="1090"/>
      <c r="L71" s="1091"/>
      <c r="M71" s="1092"/>
      <c r="N71" s="1060"/>
      <c r="O71" s="1060"/>
      <c r="P71" s="1668"/>
      <c r="Q71" s="981"/>
      <c r="R71" s="848"/>
      <c r="S71" s="848"/>
      <c r="T71" s="848"/>
      <c r="U71" s="848"/>
      <c r="V71" s="848"/>
      <c r="W71" s="848"/>
      <c r="X71" s="848"/>
      <c r="Y71" s="848"/>
      <c r="Z71" s="848"/>
      <c r="AA71" s="848"/>
      <c r="AB71" s="848"/>
      <c r="AC71" s="848"/>
    </row>
    <row r="72" ht="15.75" spans="1:29">
      <c r="A72" s="1011"/>
      <c r="B72" s="1016"/>
      <c r="C72" s="1017">
        <v>100</v>
      </c>
      <c r="D72" s="1017">
        <f>C72-$K22</f>
        <v>100</v>
      </c>
      <c r="E72" s="1017">
        <f>D72-$K22</f>
        <v>100</v>
      </c>
      <c r="F72" s="1017">
        <f>E72-$K22</f>
        <v>100</v>
      </c>
      <c r="G72" s="1017">
        <f>F72-$K22</f>
        <v>100</v>
      </c>
      <c r="H72" s="1017"/>
      <c r="I72" s="1017"/>
      <c r="J72" s="1017"/>
      <c r="K72" s="1017"/>
      <c r="L72" s="1017"/>
      <c r="M72" s="1067"/>
      <c r="N72" s="1063"/>
      <c r="O72" s="1063"/>
      <c r="P72" s="1668"/>
      <c r="Q72" s="981"/>
      <c r="R72" s="848"/>
      <c r="S72" s="848"/>
      <c r="T72" s="848"/>
      <c r="U72" s="848"/>
      <c r="V72" s="848"/>
      <c r="W72" s="848"/>
      <c r="X72" s="848"/>
      <c r="Y72" s="848"/>
      <c r="Z72" s="848"/>
      <c r="AA72" s="848"/>
      <c r="AB72" s="848"/>
      <c r="AC72" s="848"/>
    </row>
    <row r="73" s="721" customFormat="1" ht="15.75" spans="1:29">
      <c r="A73" s="1034"/>
      <c r="B73" s="1014">
        <f>B23</f>
        <v>111</v>
      </c>
      <c r="C73" s="780"/>
      <c r="D73" s="780"/>
      <c r="E73" s="780"/>
      <c r="F73" s="780"/>
      <c r="G73" s="1022"/>
      <c r="H73" s="1022"/>
      <c r="I73" s="1022"/>
      <c r="J73" s="1022"/>
      <c r="K73" s="1022"/>
      <c r="L73" s="1615"/>
      <c r="M73" s="1616"/>
      <c r="N73" s="1054"/>
      <c r="O73" s="1054"/>
      <c r="P73" s="1668"/>
      <c r="Q73" s="981"/>
      <c r="R73" s="1104"/>
      <c r="S73" s="1104"/>
      <c r="T73" s="1104"/>
      <c r="U73" s="1104"/>
      <c r="V73" s="1104"/>
      <c r="W73" s="1104"/>
      <c r="X73" s="1104"/>
      <c r="Y73" s="1104"/>
      <c r="Z73" s="1104"/>
      <c r="AA73" s="1104"/>
      <c r="AB73" s="1104"/>
      <c r="AC73" s="1104"/>
    </row>
    <row r="74" s="721" customFormat="1" ht="15.75" spans="1:29">
      <c r="A74" s="1034"/>
      <c r="B74" s="1016"/>
      <c r="C74" s="1024"/>
      <c r="D74" s="1013"/>
      <c r="E74" s="1013"/>
      <c r="F74" s="1013"/>
      <c r="G74" s="1013"/>
      <c r="H74" s="1013"/>
      <c r="I74" s="1013"/>
      <c r="J74" s="1013"/>
      <c r="K74" s="1013"/>
      <c r="L74" s="1013"/>
      <c r="M74" s="1062"/>
      <c r="N74" s="1063"/>
      <c r="O74" s="1063"/>
      <c r="P74" s="1668"/>
      <c r="Q74" s="981"/>
      <c r="R74" s="1104"/>
      <c r="S74" s="1104"/>
      <c r="T74" s="1104"/>
      <c r="U74" s="1104"/>
      <c r="V74" s="1104"/>
      <c r="W74" s="1104"/>
      <c r="X74" s="1104"/>
      <c r="Y74" s="1104"/>
      <c r="Z74" s="1104"/>
      <c r="AA74" s="1104"/>
      <c r="AB74" s="1104"/>
      <c r="AC74" s="1104"/>
    </row>
    <row r="75" s="721" customFormat="1" ht="15.75" spans="1:29">
      <c r="A75" s="1034"/>
      <c r="B75" s="1014">
        <f>B24</f>
        <v>111</v>
      </c>
      <c r="C75" s="780"/>
      <c r="D75" s="780"/>
      <c r="E75" s="780"/>
      <c r="F75" s="780"/>
      <c r="G75" s="1022"/>
      <c r="H75" s="1022"/>
      <c r="I75" s="1022"/>
      <c r="J75" s="1022"/>
      <c r="K75" s="1022"/>
      <c r="L75" s="1022"/>
      <c r="M75" s="1616"/>
      <c r="N75" s="1054"/>
      <c r="O75" s="1054"/>
      <c r="P75" s="1668"/>
      <c r="Q75" s="981"/>
      <c r="R75" s="1104"/>
      <c r="S75" s="1104"/>
      <c r="T75" s="1104"/>
      <c r="U75" s="1104"/>
      <c r="V75" s="1104"/>
      <c r="W75" s="1104"/>
      <c r="X75" s="1104"/>
      <c r="Y75" s="1104"/>
      <c r="Z75" s="1104"/>
      <c r="AA75" s="1104"/>
      <c r="AB75" s="1104"/>
      <c r="AC75" s="1104"/>
    </row>
    <row r="76" s="721" customFormat="1" ht="15.75" spans="1:29">
      <c r="A76" s="1034"/>
      <c r="B76" s="1016"/>
      <c r="C76" s="1024"/>
      <c r="D76" s="1013"/>
      <c r="E76" s="1013"/>
      <c r="F76" s="1013"/>
      <c r="G76" s="1013"/>
      <c r="H76" s="1013"/>
      <c r="I76" s="1013"/>
      <c r="J76" s="1013"/>
      <c r="K76" s="1013"/>
      <c r="L76" s="1013"/>
      <c r="M76" s="1062"/>
      <c r="N76" s="1063"/>
      <c r="O76" s="1063"/>
      <c r="P76" s="1668"/>
      <c r="Q76" s="981"/>
      <c r="R76" s="1104"/>
      <c r="S76" s="1104"/>
      <c r="T76" s="1104"/>
      <c r="U76" s="1104"/>
      <c r="V76" s="1104"/>
      <c r="W76" s="1104"/>
      <c r="X76" s="1104"/>
      <c r="Y76" s="1104"/>
      <c r="Z76" s="1104"/>
      <c r="AA76" s="1104"/>
      <c r="AB76" s="1104"/>
      <c r="AC76" s="1104"/>
    </row>
    <row r="77" s="723" customFormat="1" ht="15.75" spans="1:29">
      <c r="A77" s="1021"/>
      <c r="B77" s="1014">
        <f>B25</f>
        <v>111</v>
      </c>
      <c r="C77" s="1022"/>
      <c r="D77" s="1022"/>
      <c r="E77" s="1022"/>
      <c r="F77" s="1022"/>
      <c r="G77" s="1022"/>
      <c r="H77" s="1023"/>
      <c r="I77" s="1023"/>
      <c r="J77" s="1023"/>
      <c r="K77" s="1023"/>
      <c r="L77" s="1071"/>
      <c r="M77" s="1072"/>
      <c r="N77" s="1073"/>
      <c r="O77" s="1073"/>
      <c r="P77" s="1669"/>
      <c r="Q77" s="1105"/>
      <c r="R77" s="1106"/>
      <c r="S77" s="1106"/>
      <c r="T77" s="1106"/>
      <c r="U77" s="1106"/>
      <c r="V77" s="1106"/>
      <c r="W77" s="1106"/>
      <c r="X77" s="1106"/>
      <c r="Y77" s="1106"/>
      <c r="Z77" s="1106"/>
      <c r="AA77" s="1106"/>
      <c r="AB77" s="1106"/>
      <c r="AC77" s="1106"/>
    </row>
    <row r="78" s="723" customFormat="1" ht="15.75" spans="1:29">
      <c r="A78" s="1021"/>
      <c r="B78" s="1016"/>
      <c r="C78" s="1024"/>
      <c r="D78" s="1024"/>
      <c r="E78" s="1024"/>
      <c r="F78" s="1024"/>
      <c r="G78" s="1013"/>
      <c r="H78" s="1013"/>
      <c r="I78" s="1013"/>
      <c r="J78" s="1013"/>
      <c r="K78" s="1013"/>
      <c r="L78" s="1013"/>
      <c r="M78" s="1062"/>
      <c r="N78" s="1073"/>
      <c r="O78" s="1073"/>
      <c r="P78" s="1669"/>
      <c r="Q78" s="1105"/>
      <c r="R78" s="1106"/>
      <c r="S78" s="1106"/>
      <c r="T78" s="1106"/>
      <c r="U78" s="1106"/>
      <c r="V78" s="1106"/>
      <c r="W78" s="1106"/>
      <c r="X78" s="1106"/>
      <c r="Y78" s="1106"/>
      <c r="Z78" s="1106"/>
      <c r="AA78" s="1106"/>
      <c r="AB78" s="1106"/>
      <c r="AC78" s="1106"/>
    </row>
    <row r="79" ht="27.75" spans="1:29">
      <c r="A79" s="1009" t="s">
        <v>1549</v>
      </c>
      <c r="B79" s="1010" t="s">
        <v>1639</v>
      </c>
      <c r="C79" s="1032" t="str">
        <f>C26</f>
        <v>车库</v>
      </c>
      <c r="D79" s="935"/>
      <c r="E79" s="935"/>
      <c r="F79" s="935"/>
      <c r="G79" s="935"/>
      <c r="H79" s="935"/>
      <c r="I79" s="935"/>
      <c r="J79" s="935"/>
      <c r="K79" s="1057"/>
      <c r="L79" s="1058"/>
      <c r="M79" s="1059"/>
      <c r="N79" s="1060"/>
      <c r="O79" s="1060"/>
      <c r="P79" s="1668"/>
      <c r="Q79" s="981"/>
      <c r="R79" s="848"/>
      <c r="S79" s="848"/>
      <c r="T79" s="848"/>
      <c r="U79" s="848"/>
      <c r="V79" s="848"/>
      <c r="W79" s="848"/>
      <c r="X79" s="848"/>
      <c r="Y79" s="848"/>
      <c r="Z79" s="848"/>
      <c r="AA79" s="848"/>
      <c r="AB79" s="848"/>
      <c r="AC79" s="848"/>
    </row>
    <row r="80" ht="15.75" spans="1:29">
      <c r="A80" s="1011"/>
      <c r="B80" s="1016"/>
      <c r="C80" s="1017">
        <v>100</v>
      </c>
      <c r="D80" s="1017">
        <f t="shared" ref="D80:M80" si="17">C80-$K26</f>
        <v>100</v>
      </c>
      <c r="E80" s="1017">
        <f t="shared" si="17"/>
        <v>100</v>
      </c>
      <c r="F80" s="1017">
        <f t="shared" si="17"/>
        <v>100</v>
      </c>
      <c r="G80" s="1017">
        <f t="shared" si="17"/>
        <v>100</v>
      </c>
      <c r="H80" s="1017">
        <f t="shared" si="17"/>
        <v>100</v>
      </c>
      <c r="I80" s="1017">
        <f t="shared" si="17"/>
        <v>100</v>
      </c>
      <c r="J80" s="1017">
        <f t="shared" si="17"/>
        <v>100</v>
      </c>
      <c r="K80" s="1017">
        <f t="shared" si="17"/>
        <v>100</v>
      </c>
      <c r="L80" s="1017">
        <f t="shared" si="17"/>
        <v>100</v>
      </c>
      <c r="M80" s="1067">
        <f t="shared" si="17"/>
        <v>100</v>
      </c>
      <c r="N80" s="1063"/>
      <c r="O80" s="1063"/>
      <c r="P80" s="1668"/>
      <c r="Q80" s="981"/>
      <c r="R80" s="848"/>
      <c r="S80" s="848"/>
      <c r="T80" s="848"/>
      <c r="U80" s="848"/>
      <c r="V80" s="848"/>
      <c r="W80" s="848"/>
      <c r="X80" s="848"/>
      <c r="Y80" s="848"/>
      <c r="Z80" s="848"/>
      <c r="AA80" s="848"/>
      <c r="AB80" s="848"/>
      <c r="AC80" s="848"/>
    </row>
    <row r="81" ht="15.75" spans="1:29">
      <c r="A81" s="1011"/>
      <c r="B81" s="1014" t="s">
        <v>1630</v>
      </c>
      <c r="C81" s="1672"/>
      <c r="D81" s="1672"/>
      <c r="E81" s="1672"/>
      <c r="F81" s="1672"/>
      <c r="G81" s="1672"/>
      <c r="H81" s="1672"/>
      <c r="I81" s="1672"/>
      <c r="J81" s="1672"/>
      <c r="K81" s="1673"/>
      <c r="L81" s="1674"/>
      <c r="M81" s="1675"/>
      <c r="N81" s="1054"/>
      <c r="O81" s="1054"/>
      <c r="P81" s="1668"/>
      <c r="Q81" s="981"/>
      <c r="R81" s="848"/>
      <c r="S81" s="848"/>
      <c r="T81" s="848"/>
      <c r="U81" s="848"/>
      <c r="V81" s="848"/>
      <c r="W81" s="848"/>
      <c r="X81" s="848"/>
      <c r="Y81" s="848"/>
      <c r="Z81" s="848"/>
      <c r="AA81" s="848"/>
      <c r="AB81" s="848"/>
      <c r="AC81" s="848"/>
    </row>
    <row r="82" s="723" customFormat="1" ht="15.75" spans="1:29">
      <c r="A82" s="1021"/>
      <c r="B82" s="1016"/>
      <c r="C82" s="1024"/>
      <c r="D82" s="1013"/>
      <c r="E82" s="1013"/>
      <c r="F82" s="1013"/>
      <c r="G82" s="1013"/>
      <c r="H82" s="1013"/>
      <c r="I82" s="1013"/>
      <c r="J82" s="1013"/>
      <c r="K82" s="1013"/>
      <c r="L82" s="1013"/>
      <c r="M82" s="1062"/>
      <c r="N82" s="1063"/>
      <c r="O82" s="1063"/>
      <c r="P82" s="1669"/>
      <c r="Q82" s="1105"/>
      <c r="R82" s="1106"/>
      <c r="S82" s="1106"/>
      <c r="T82" s="1106"/>
      <c r="U82" s="1106"/>
      <c r="V82" s="1106"/>
      <c r="W82" s="1106"/>
      <c r="X82" s="1106"/>
      <c r="Y82" s="1106"/>
      <c r="Z82" s="1106"/>
      <c r="AA82" s="1106"/>
      <c r="AB82" s="1106"/>
      <c r="AC82" s="1106"/>
    </row>
    <row r="83" ht="15.75" spans="1:29">
      <c r="A83" s="1045"/>
      <c r="B83" s="1014" t="s">
        <v>1555</v>
      </c>
      <c r="C83" s="1022"/>
      <c r="D83" s="1022"/>
      <c r="E83" s="1039"/>
      <c r="F83" s="1039"/>
      <c r="G83" s="1039"/>
      <c r="H83" s="1039"/>
      <c r="I83" s="1039"/>
      <c r="J83" s="1039"/>
      <c r="K83" s="1090"/>
      <c r="L83" s="1091"/>
      <c r="M83" s="1092"/>
      <c r="N83" s="1060"/>
      <c r="O83" s="1060"/>
      <c r="P83" s="1668"/>
      <c r="Q83" s="981"/>
      <c r="R83" s="848"/>
      <c r="S83" s="848"/>
      <c r="T83" s="848"/>
      <c r="U83" s="848"/>
      <c r="V83" s="848"/>
      <c r="W83" s="848"/>
      <c r="X83" s="848"/>
      <c r="Y83" s="848"/>
      <c r="Z83" s="848"/>
      <c r="AA83" s="848"/>
      <c r="AB83" s="848"/>
      <c r="AC83" s="848"/>
    </row>
    <row r="84" ht="15.75" spans="1:29">
      <c r="A84" s="1011"/>
      <c r="B84" s="1016"/>
      <c r="C84" s="1017">
        <v>100</v>
      </c>
      <c r="D84" s="1017">
        <f t="shared" ref="D84:M84" si="18">C84-$K28</f>
        <v>100</v>
      </c>
      <c r="E84" s="1017">
        <f t="shared" si="18"/>
        <v>100</v>
      </c>
      <c r="F84" s="1017">
        <f t="shared" si="18"/>
        <v>100</v>
      </c>
      <c r="G84" s="1017">
        <f t="shared" si="18"/>
        <v>100</v>
      </c>
      <c r="H84" s="1017">
        <f t="shared" si="18"/>
        <v>100</v>
      </c>
      <c r="I84" s="1017">
        <f t="shared" si="18"/>
        <v>100</v>
      </c>
      <c r="J84" s="1017">
        <f t="shared" si="18"/>
        <v>100</v>
      </c>
      <c r="K84" s="1017">
        <f t="shared" si="18"/>
        <v>100</v>
      </c>
      <c r="L84" s="1017">
        <f t="shared" si="18"/>
        <v>100</v>
      </c>
      <c r="M84" s="1067">
        <f t="shared" si="18"/>
        <v>100</v>
      </c>
      <c r="N84" s="1063"/>
      <c r="O84" s="1063"/>
      <c r="P84" s="1668"/>
      <c r="Q84" s="981"/>
      <c r="R84" s="848"/>
      <c r="S84" s="848"/>
      <c r="T84" s="848"/>
      <c r="U84" s="848"/>
      <c r="V84" s="848"/>
      <c r="W84" s="848"/>
      <c r="X84" s="848"/>
      <c r="Y84" s="848"/>
      <c r="Z84" s="848"/>
      <c r="AA84" s="848"/>
      <c r="AB84" s="848"/>
      <c r="AC84" s="848"/>
    </row>
    <row r="85" ht="15.75" spans="1:29">
      <c r="A85" s="1045"/>
      <c r="B85" s="1014" t="s">
        <v>1631</v>
      </c>
      <c r="C85" s="1033" t="str">
        <f>C86&amp;"(含)"&amp;"-"&amp;D86</f>
        <v>0.5(含)-0.6</v>
      </c>
      <c r="D85" s="1033" t="str">
        <f>D86&amp;"(含)"&amp;"-"&amp;E86</f>
        <v>0.6(含)-0.7</v>
      </c>
      <c r="E85" s="1033" t="str">
        <f>E86&amp;"(含)"&amp;"-"&amp;F86</f>
        <v>0.7(含)-0.8</v>
      </c>
      <c r="F85" s="1033" t="str">
        <f>F86&amp;"(含)"&amp;"-"&amp;G86</f>
        <v>0.8(含)-0.9</v>
      </c>
      <c r="G85" s="1033" t="str">
        <f>G86&amp;"(含)"&amp;"-"&amp;ROUND(H86,0)&amp;"(含)"</f>
        <v>0.9(含)-1(含)</v>
      </c>
      <c r="H85" s="1033"/>
      <c r="I85" s="1039"/>
      <c r="J85" s="1039"/>
      <c r="K85" s="1090"/>
      <c r="L85" s="1091"/>
      <c r="M85" s="1092"/>
      <c r="N85" s="1060"/>
      <c r="O85" s="1060"/>
      <c r="P85" s="1668"/>
      <c r="Q85" s="981"/>
      <c r="R85" s="848"/>
      <c r="S85" s="848"/>
      <c r="T85" s="848"/>
      <c r="U85" s="848"/>
      <c r="V85" s="848"/>
      <c r="W85" s="848"/>
      <c r="X85" s="848"/>
      <c r="Y85" s="848"/>
      <c r="Z85" s="848"/>
      <c r="AA85" s="848"/>
      <c r="AB85" s="848"/>
      <c r="AC85" s="848"/>
    </row>
    <row r="86" ht="15" spans="1:29">
      <c r="A86" s="1045"/>
      <c r="B86" s="1018"/>
      <c r="C86" s="997">
        <v>0.5</v>
      </c>
      <c r="D86" s="997">
        <v>0.6</v>
      </c>
      <c r="E86" s="997">
        <v>0.7</v>
      </c>
      <c r="F86" s="997">
        <v>0.8</v>
      </c>
      <c r="G86" s="997">
        <v>0.9</v>
      </c>
      <c r="H86" s="997">
        <v>1.0001</v>
      </c>
      <c r="I86" s="1676"/>
      <c r="J86" s="1676"/>
      <c r="K86" s="1677"/>
      <c r="L86" s="1678"/>
      <c r="M86" s="1679"/>
      <c r="N86" s="1060"/>
      <c r="O86" s="1060"/>
      <c r="P86" s="1668"/>
      <c r="Q86" s="981"/>
      <c r="R86" s="848"/>
      <c r="S86" s="848"/>
      <c r="T86" s="848"/>
      <c r="U86" s="848"/>
      <c r="V86" s="848"/>
      <c r="W86" s="848"/>
      <c r="X86" s="848"/>
      <c r="Y86" s="848"/>
      <c r="Z86" s="848"/>
      <c r="AA86" s="848"/>
      <c r="AB86" s="848"/>
      <c r="AC86" s="848"/>
    </row>
    <row r="87" ht="15.75" spans="1:29">
      <c r="A87" s="1011"/>
      <c r="B87" s="1016"/>
      <c r="C87" s="1035">
        <v>100</v>
      </c>
      <c r="D87" s="1017">
        <f>C87+$K$29</f>
        <v>100</v>
      </c>
      <c r="E87" s="1017">
        <f t="shared" ref="E87:M87" si="19">D87+$K$29</f>
        <v>100</v>
      </c>
      <c r="F87" s="1017">
        <f t="shared" si="19"/>
        <v>100</v>
      </c>
      <c r="G87" s="1017">
        <f t="shared" si="19"/>
        <v>100</v>
      </c>
      <c r="H87" s="1017">
        <f t="shared" si="19"/>
        <v>100</v>
      </c>
      <c r="I87" s="1017">
        <f t="shared" si="19"/>
        <v>100</v>
      </c>
      <c r="J87" s="1017">
        <f t="shared" si="19"/>
        <v>100</v>
      </c>
      <c r="K87" s="1017">
        <f t="shared" si="19"/>
        <v>100</v>
      </c>
      <c r="L87" s="1017">
        <f t="shared" si="19"/>
        <v>100</v>
      </c>
      <c r="M87" s="1017">
        <f t="shared" si="19"/>
        <v>100</v>
      </c>
      <c r="N87" s="1063"/>
      <c r="O87" s="1063"/>
      <c r="P87" s="1668"/>
      <c r="Q87" s="981"/>
      <c r="R87" s="848"/>
      <c r="S87" s="848"/>
      <c r="T87" s="848"/>
      <c r="U87" s="848"/>
      <c r="V87" s="848"/>
      <c r="W87" s="848"/>
      <c r="X87" s="848"/>
      <c r="Y87" s="848"/>
      <c r="Z87" s="848"/>
      <c r="AA87" s="848"/>
      <c r="AB87" s="848"/>
      <c r="AC87" s="848"/>
    </row>
    <row r="88" ht="15.75" spans="1:29">
      <c r="A88" s="1045"/>
      <c r="B88" s="1018" t="s">
        <v>1632</v>
      </c>
      <c r="C88" s="935"/>
      <c r="D88" s="935"/>
      <c r="E88" s="935"/>
      <c r="F88" s="935"/>
      <c r="G88" s="935"/>
      <c r="H88" s="935"/>
      <c r="I88" s="935"/>
      <c r="J88" s="935"/>
      <c r="K88" s="1057"/>
      <c r="L88" s="1058"/>
      <c r="M88" s="1059"/>
      <c r="N88" s="1060"/>
      <c r="O88" s="1060"/>
      <c r="P88" s="1668"/>
      <c r="Q88" s="981"/>
      <c r="R88" s="848"/>
      <c r="S88" s="848"/>
      <c r="T88" s="848"/>
      <c r="U88" s="848"/>
      <c r="V88" s="848"/>
      <c r="W88" s="848"/>
      <c r="X88" s="848"/>
      <c r="Y88" s="848"/>
      <c r="Z88" s="848"/>
      <c r="AA88" s="848"/>
      <c r="AB88" s="848"/>
      <c r="AC88" s="848"/>
    </row>
    <row r="89" ht="15.75" spans="1:29">
      <c r="A89" s="1011"/>
      <c r="B89" s="1016"/>
      <c r="C89" s="1035">
        <v>100</v>
      </c>
      <c r="D89" s="1017">
        <f t="shared" ref="D89:M89" si="20">C89+$K30</f>
        <v>100</v>
      </c>
      <c r="E89" s="1017">
        <f t="shared" si="20"/>
        <v>100</v>
      </c>
      <c r="F89" s="1017">
        <f t="shared" si="20"/>
        <v>100</v>
      </c>
      <c r="G89" s="1017">
        <f t="shared" si="20"/>
        <v>100</v>
      </c>
      <c r="H89" s="1017">
        <f t="shared" si="20"/>
        <v>100</v>
      </c>
      <c r="I89" s="1017">
        <f t="shared" si="20"/>
        <v>100</v>
      </c>
      <c r="J89" s="1017">
        <f t="shared" si="20"/>
        <v>100</v>
      </c>
      <c r="K89" s="1017">
        <f t="shared" si="20"/>
        <v>100</v>
      </c>
      <c r="L89" s="1017">
        <f t="shared" si="20"/>
        <v>100</v>
      </c>
      <c r="M89" s="1017">
        <f t="shared" si="20"/>
        <v>100</v>
      </c>
      <c r="N89" s="1063"/>
      <c r="O89" s="1063"/>
      <c r="P89" s="1668"/>
      <c r="Q89" s="981"/>
      <c r="R89" s="848"/>
      <c r="S89" s="848"/>
      <c r="T89" s="848"/>
      <c r="U89" s="848"/>
      <c r="V89" s="848"/>
      <c r="W89" s="848"/>
      <c r="X89" s="848"/>
      <c r="Y89" s="848"/>
      <c r="Z89" s="848"/>
      <c r="AA89" s="848"/>
      <c r="AB89" s="848"/>
      <c r="AC89" s="848"/>
    </row>
    <row r="90" s="723" customFormat="1" ht="15.75" spans="1:29">
      <c r="A90" s="1042"/>
      <c r="B90" s="1014" t="s">
        <v>1633</v>
      </c>
      <c r="C90" s="1033" t="str">
        <f>C91&amp;"(含)"&amp;"-"&amp;D91</f>
        <v>(含)-</v>
      </c>
      <c r="D90" s="1033" t="str">
        <f t="shared" ref="D90:L90" si="21">D91&amp;"(含)"&amp;"-"&amp;E91</f>
        <v>(含)-</v>
      </c>
      <c r="E90" s="1033" t="str">
        <f t="shared" si="21"/>
        <v>(含)-</v>
      </c>
      <c r="F90" s="1033" t="str">
        <f t="shared" si="21"/>
        <v>(含)-</v>
      </c>
      <c r="G90" s="1033" t="str">
        <f t="shared" si="21"/>
        <v>(含)-</v>
      </c>
      <c r="H90" s="1033" t="str">
        <f t="shared" si="21"/>
        <v>(含)-</v>
      </c>
      <c r="I90" s="1033" t="str">
        <f t="shared" si="21"/>
        <v>(含)-</v>
      </c>
      <c r="J90" s="1033" t="str">
        <f t="shared" si="21"/>
        <v>(含)-</v>
      </c>
      <c r="K90" s="1033" t="str">
        <f t="shared" si="21"/>
        <v>(含)-</v>
      </c>
      <c r="L90" s="1033" t="str">
        <f t="shared" si="21"/>
        <v>(含)-</v>
      </c>
      <c r="M90" s="1085" t="str">
        <f>M91&amp;"(含)"&amp;"-"&amp;P91</f>
        <v>(含)-</v>
      </c>
      <c r="N90" s="1073"/>
      <c r="O90" s="1073"/>
      <c r="P90" s="1669"/>
      <c r="Q90" s="1105"/>
      <c r="R90" s="1106"/>
      <c r="S90" s="1106"/>
      <c r="T90" s="1106"/>
      <c r="U90" s="1106"/>
      <c r="V90" s="1106"/>
      <c r="W90" s="1106"/>
      <c r="X90" s="1106"/>
      <c r="Y90" s="1106"/>
      <c r="Z90" s="1106"/>
      <c r="AA90" s="1106"/>
      <c r="AB90" s="1106"/>
      <c r="AC90" s="1106"/>
    </row>
    <row r="91" s="723" customFormat="1" ht="15" spans="1:29">
      <c r="A91" s="1042"/>
      <c r="B91" s="1018"/>
      <c r="C91" s="998"/>
      <c r="D91" s="998"/>
      <c r="E91" s="998"/>
      <c r="F91" s="998"/>
      <c r="G91" s="998"/>
      <c r="H91" s="998"/>
      <c r="I91" s="998"/>
      <c r="J91" s="1097"/>
      <c r="K91" s="1097"/>
      <c r="L91" s="1098"/>
      <c r="M91" s="1099"/>
      <c r="N91" s="1073"/>
      <c r="O91" s="1073"/>
      <c r="P91" s="1669"/>
      <c r="Q91" s="1105"/>
      <c r="R91" s="1106"/>
      <c r="S91" s="1106"/>
      <c r="T91" s="1106"/>
      <c r="U91" s="1106"/>
      <c r="V91" s="1106"/>
      <c r="W91" s="1106"/>
      <c r="X91" s="1106"/>
      <c r="Y91" s="1106"/>
      <c r="Z91" s="1106"/>
      <c r="AA91" s="1106"/>
      <c r="AB91" s="1106"/>
      <c r="AC91" s="1106"/>
    </row>
    <row r="92" s="723" customFormat="1" ht="15.75" spans="1:29">
      <c r="A92" s="1021"/>
      <c r="B92" s="1016"/>
      <c r="C92" s="1024"/>
      <c r="D92" s="1013"/>
      <c r="E92" s="1013"/>
      <c r="F92" s="1013"/>
      <c r="G92" s="1013"/>
      <c r="H92" s="1013"/>
      <c r="I92" s="1013"/>
      <c r="J92" s="1013"/>
      <c r="K92" s="1013"/>
      <c r="L92" s="1013"/>
      <c r="M92" s="1062"/>
      <c r="N92" s="1073"/>
      <c r="O92" s="1073"/>
      <c r="P92" s="1669"/>
      <c r="Q92" s="1105"/>
      <c r="R92" s="1106"/>
      <c r="S92" s="1106"/>
      <c r="T92" s="1106"/>
      <c r="U92" s="1106"/>
      <c r="V92" s="1106"/>
      <c r="W92" s="1106"/>
      <c r="X92" s="1106"/>
      <c r="Y92" s="1106"/>
      <c r="Z92" s="1106"/>
      <c r="AA92" s="1106"/>
      <c r="AB92" s="1106"/>
      <c r="AC92" s="1106"/>
    </row>
    <row r="93" ht="15.75" spans="1:29">
      <c r="A93" s="1045"/>
      <c r="B93" s="1014" t="s">
        <v>1634</v>
      </c>
      <c r="C93" s="1022"/>
      <c r="D93" s="1022"/>
      <c r="E93" s="1039"/>
      <c r="F93" s="1039"/>
      <c r="G93" s="1039"/>
      <c r="H93" s="1039"/>
      <c r="I93" s="1039"/>
      <c r="J93" s="1039"/>
      <c r="K93" s="1090"/>
      <c r="L93" s="1091"/>
      <c r="M93" s="1092"/>
      <c r="N93" s="1060"/>
      <c r="O93" s="1060"/>
      <c r="P93" s="1668"/>
      <c r="Q93" s="981"/>
      <c r="R93" s="848"/>
      <c r="S93" s="848"/>
      <c r="T93" s="848"/>
      <c r="U93" s="848"/>
      <c r="V93" s="848"/>
      <c r="W93" s="848"/>
      <c r="X93" s="848"/>
      <c r="Y93" s="848"/>
      <c r="Z93" s="848"/>
      <c r="AA93" s="848"/>
      <c r="AB93" s="848"/>
      <c r="AC93" s="848"/>
    </row>
    <row r="94" ht="15.75" spans="1:29">
      <c r="A94" s="1011"/>
      <c r="B94" s="1016"/>
      <c r="C94" s="1017">
        <v>100</v>
      </c>
      <c r="D94" s="1017">
        <f t="shared" ref="D94:M94" si="22">C94-$K32</f>
        <v>100</v>
      </c>
      <c r="E94" s="1017">
        <f t="shared" si="22"/>
        <v>100</v>
      </c>
      <c r="F94" s="1017">
        <f t="shared" si="22"/>
        <v>100</v>
      </c>
      <c r="G94" s="1017">
        <f t="shared" si="22"/>
        <v>100</v>
      </c>
      <c r="H94" s="1017">
        <f t="shared" si="22"/>
        <v>100</v>
      </c>
      <c r="I94" s="1017">
        <f t="shared" si="22"/>
        <v>100</v>
      </c>
      <c r="J94" s="1017">
        <f t="shared" si="22"/>
        <v>100</v>
      </c>
      <c r="K94" s="1017">
        <f t="shared" si="22"/>
        <v>100</v>
      </c>
      <c r="L94" s="1017">
        <f t="shared" si="22"/>
        <v>100</v>
      </c>
      <c r="M94" s="1067">
        <f t="shared" si="22"/>
        <v>100</v>
      </c>
      <c r="N94" s="1063"/>
      <c r="O94" s="1063"/>
      <c r="P94" s="1668"/>
      <c r="Q94" s="981"/>
      <c r="R94" s="848"/>
      <c r="S94" s="848"/>
      <c r="T94" s="848"/>
      <c r="U94" s="848"/>
      <c r="V94" s="848"/>
      <c r="W94" s="848"/>
      <c r="X94" s="848"/>
      <c r="Y94" s="848"/>
      <c r="Z94" s="848"/>
      <c r="AA94" s="848"/>
      <c r="AB94" s="848"/>
      <c r="AC94" s="848"/>
    </row>
    <row r="95" ht="15.75" spans="1:29">
      <c r="A95" s="1045"/>
      <c r="B95" s="1014" t="s">
        <v>1635</v>
      </c>
      <c r="C95" s="935"/>
      <c r="D95" s="935"/>
      <c r="E95" s="935"/>
      <c r="F95" s="935"/>
      <c r="G95" s="935"/>
      <c r="H95" s="935"/>
      <c r="I95" s="935"/>
      <c r="J95" s="935"/>
      <c r="K95" s="1057"/>
      <c r="L95" s="1058"/>
      <c r="M95" s="1059"/>
      <c r="N95" s="1060"/>
      <c r="O95" s="1060"/>
      <c r="P95" s="1668"/>
      <c r="Q95" s="981"/>
      <c r="R95" s="848"/>
      <c r="S95" s="848"/>
      <c r="T95" s="848"/>
      <c r="U95" s="848"/>
      <c r="V95" s="848"/>
      <c r="W95" s="848"/>
      <c r="X95" s="848"/>
      <c r="Y95" s="848"/>
      <c r="Z95" s="848"/>
      <c r="AA95" s="848"/>
      <c r="AB95" s="848"/>
      <c r="AC95" s="848"/>
    </row>
    <row r="96" ht="15.75" spans="1:29">
      <c r="A96" s="1011"/>
      <c r="B96" s="1016"/>
      <c r="C96" s="1017">
        <v>100</v>
      </c>
      <c r="D96" s="1017">
        <f>C96-$K33</f>
        <v>100</v>
      </c>
      <c r="E96" s="1017">
        <f>D96-$K33</f>
        <v>100</v>
      </c>
      <c r="F96" s="1017">
        <f>E96-$K33</f>
        <v>100</v>
      </c>
      <c r="G96" s="1017">
        <f>F96-$K33</f>
        <v>100</v>
      </c>
      <c r="H96" s="1017"/>
      <c r="I96" s="1017"/>
      <c r="J96" s="1017"/>
      <c r="K96" s="1017"/>
      <c r="L96" s="1017"/>
      <c r="M96" s="1067"/>
      <c r="N96" s="1063"/>
      <c r="O96" s="1063"/>
      <c r="P96" s="1668"/>
      <c r="Q96" s="981"/>
      <c r="R96" s="848"/>
      <c r="S96" s="848"/>
      <c r="T96" s="848"/>
      <c r="U96" s="848"/>
      <c r="V96" s="848"/>
      <c r="W96" s="848"/>
      <c r="X96" s="848"/>
      <c r="Y96" s="848"/>
      <c r="Z96" s="848"/>
      <c r="AA96" s="848"/>
      <c r="AB96" s="848"/>
      <c r="AC96" s="848"/>
    </row>
    <row r="97" ht="15.75" spans="1:29">
      <c r="A97" s="1045"/>
      <c r="B97" s="1612">
        <f>B34</f>
        <v>111</v>
      </c>
      <c r="C97" s="780"/>
      <c r="D97" s="780"/>
      <c r="E97" s="780"/>
      <c r="F97" s="780"/>
      <c r="G97" s="1022"/>
      <c r="H97" s="1023"/>
      <c r="I97" s="1023"/>
      <c r="J97" s="1023"/>
      <c r="K97" s="1023"/>
      <c r="L97" s="1071"/>
      <c r="M97" s="1072"/>
      <c r="N97" s="1063"/>
      <c r="O97" s="1063"/>
      <c r="P97" s="1680"/>
      <c r="Q97" s="1623"/>
      <c r="R97" s="848"/>
      <c r="S97" s="848"/>
      <c r="T97" s="848"/>
      <c r="U97" s="848"/>
      <c r="V97" s="848"/>
      <c r="W97" s="848"/>
      <c r="X97" s="848"/>
      <c r="Y97" s="848"/>
      <c r="Z97" s="848"/>
      <c r="AA97" s="848"/>
      <c r="AB97" s="848"/>
      <c r="AC97" s="848"/>
    </row>
    <row r="98" ht="15.75" spans="1:29">
      <c r="A98" s="1011"/>
      <c r="B98" s="1016"/>
      <c r="C98" s="1024"/>
      <c r="D98" s="1013"/>
      <c r="E98" s="1013"/>
      <c r="F98" s="1013"/>
      <c r="G98" s="1024"/>
      <c r="H98" s="1025"/>
      <c r="I98" s="1025"/>
      <c r="J98" s="1025"/>
      <c r="K98" s="1025"/>
      <c r="L98" s="1025"/>
      <c r="M98" s="1075"/>
      <c r="N98" s="1063"/>
      <c r="O98" s="1063"/>
      <c r="P98" s="1668"/>
      <c r="Q98" s="981"/>
      <c r="R98" s="848"/>
      <c r="S98" s="848"/>
      <c r="T98" s="848"/>
      <c r="U98" s="848"/>
      <c r="V98" s="848"/>
      <c r="W98" s="848"/>
      <c r="X98" s="848"/>
      <c r="Y98" s="848"/>
      <c r="Z98" s="848"/>
      <c r="AA98" s="848"/>
      <c r="AB98" s="848"/>
      <c r="AC98" s="848"/>
    </row>
    <row r="99" s="723" customFormat="1" ht="15.75" spans="1:29">
      <c r="A99" s="1042"/>
      <c r="B99" s="1014">
        <f>B35</f>
        <v>111</v>
      </c>
      <c r="C99" s="780"/>
      <c r="D99" s="780"/>
      <c r="E99" s="780"/>
      <c r="F99" s="780"/>
      <c r="G99" s="1022"/>
      <c r="H99" s="1023"/>
      <c r="I99" s="1023"/>
      <c r="J99" s="1023"/>
      <c r="K99" s="1023"/>
      <c r="L99" s="1071"/>
      <c r="M99" s="1072"/>
      <c r="N99" s="1073"/>
      <c r="O99" s="1073"/>
      <c r="P99" s="1669"/>
      <c r="Q99" s="1105"/>
      <c r="R99" s="1106"/>
      <c r="S99" s="1106"/>
      <c r="T99" s="1106"/>
      <c r="U99" s="1106"/>
      <c r="V99" s="1106"/>
      <c r="W99" s="1106"/>
      <c r="X99" s="1106"/>
      <c r="Y99" s="1106"/>
      <c r="Z99" s="1106"/>
      <c r="AA99" s="1106"/>
      <c r="AB99" s="1106"/>
      <c r="AC99" s="1106"/>
    </row>
    <row r="100" s="723" customFormat="1" ht="15.75" spans="1:29">
      <c r="A100" s="1021"/>
      <c r="B100" s="1012"/>
      <c r="C100" s="1024"/>
      <c r="D100" s="1013"/>
      <c r="E100" s="1013"/>
      <c r="F100" s="1013"/>
      <c r="G100" s="1024"/>
      <c r="H100" s="1025"/>
      <c r="I100" s="1025"/>
      <c r="J100" s="1025"/>
      <c r="K100" s="1025"/>
      <c r="L100" s="1025"/>
      <c r="M100" s="1075"/>
      <c r="N100" s="1073"/>
      <c r="O100" s="1073"/>
      <c r="P100" s="1669"/>
      <c r="Q100" s="1105"/>
      <c r="R100" s="1106"/>
      <c r="S100" s="1106"/>
      <c r="T100" s="1106"/>
      <c r="U100" s="1106"/>
      <c r="V100" s="1106"/>
      <c r="W100" s="1106"/>
      <c r="X100" s="1106"/>
      <c r="Y100" s="1106"/>
      <c r="Z100" s="1106"/>
      <c r="AA100" s="1106"/>
      <c r="AB100" s="1106"/>
      <c r="AC100" s="1106"/>
    </row>
    <row r="101" ht="15.75" spans="1:29">
      <c r="A101" s="1045"/>
      <c r="B101" s="1014">
        <f>B36</f>
        <v>111</v>
      </c>
      <c r="C101" s="1022"/>
      <c r="D101" s="1022"/>
      <c r="E101" s="1022"/>
      <c r="F101" s="1022"/>
      <c r="G101" s="1022"/>
      <c r="H101" s="1023"/>
      <c r="I101" s="1023"/>
      <c r="J101" s="1023"/>
      <c r="K101" s="1023"/>
      <c r="L101" s="1071"/>
      <c r="M101" s="1072"/>
      <c r="N101" s="1060"/>
      <c r="O101" s="1060"/>
      <c r="P101" s="1668"/>
      <c r="Q101" s="981"/>
      <c r="R101" s="848"/>
      <c r="S101" s="848"/>
      <c r="T101" s="848"/>
      <c r="U101" s="848"/>
      <c r="V101" s="848"/>
      <c r="W101" s="848"/>
      <c r="X101" s="848"/>
      <c r="Y101" s="848"/>
      <c r="Z101" s="848"/>
      <c r="AA101" s="848"/>
      <c r="AB101" s="848"/>
      <c r="AC101" s="848"/>
    </row>
    <row r="102" ht="15.75" spans="1:29">
      <c r="A102" s="1011"/>
      <c r="B102" s="1016"/>
      <c r="C102" s="1024"/>
      <c r="D102" s="1024"/>
      <c r="E102" s="1024"/>
      <c r="F102" s="1024"/>
      <c r="G102" s="1024"/>
      <c r="H102" s="1025"/>
      <c r="I102" s="1025"/>
      <c r="J102" s="1025"/>
      <c r="K102" s="1025"/>
      <c r="L102" s="1025"/>
      <c r="M102" s="1075"/>
      <c r="N102" s="1063"/>
      <c r="O102" s="1063"/>
      <c r="P102" s="1668"/>
      <c r="Q102" s="981"/>
      <c r="R102" s="848"/>
      <c r="S102" s="848"/>
      <c r="T102" s="848"/>
      <c r="U102" s="848"/>
      <c r="V102" s="848"/>
      <c r="W102" s="848"/>
      <c r="X102" s="848"/>
      <c r="Y102" s="848"/>
      <c r="Z102" s="848"/>
      <c r="AA102" s="848"/>
      <c r="AB102" s="848"/>
      <c r="AC102" s="848"/>
    </row>
    <row r="103" ht="15" spans="14:29">
      <c r="N103" s="848"/>
      <c r="O103" s="848"/>
      <c r="P103" s="1662"/>
      <c r="Q103" s="848"/>
      <c r="R103" s="848"/>
      <c r="S103" s="848"/>
      <c r="T103" s="848"/>
      <c r="U103" s="848"/>
      <c r="V103" s="848"/>
      <c r="W103" s="848"/>
      <c r="X103" s="848"/>
      <c r="Y103" s="848"/>
      <c r="Z103" s="848"/>
      <c r="AA103" s="848"/>
      <c r="AB103" s="848"/>
      <c r="AC103" s="8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S33" sqref="S33"/>
    </sheetView>
  </sheetViews>
  <sheetFormatPr defaultColWidth="9" defaultRowHeight="14.25"/>
  <cols>
    <col min="1" max="1" width="10.5" style="727" customWidth="1"/>
    <col min="2" max="2" width="15.75" style="727" customWidth="1"/>
    <col min="3" max="3" width="14.375" style="727" customWidth="1"/>
    <col min="4" max="4" width="12.25" style="727" customWidth="1"/>
    <col min="5" max="5" width="14.375" style="727" customWidth="1"/>
    <col min="6" max="6" width="12.25" style="727" customWidth="1"/>
    <col min="7" max="7" width="14.5" style="727" customWidth="1"/>
    <col min="8" max="8" width="12.25" style="727" customWidth="1"/>
    <col min="9" max="9" width="14.5" style="727" customWidth="1"/>
    <col min="10" max="10" width="12.25" style="727" customWidth="1"/>
    <col min="11" max="11" width="12.25" style="728" customWidth="1"/>
    <col min="12" max="12" width="12.25" style="729" customWidth="1"/>
    <col min="13" max="15" width="12.25" style="727" customWidth="1"/>
    <col min="16" max="16" width="4.75" style="727" customWidth="1"/>
    <col min="17" max="17" width="19.5" style="727" customWidth="1"/>
    <col min="18" max="22" width="6.125" style="727" customWidth="1"/>
    <col min="23" max="23" width="5.75" style="727" customWidth="1"/>
    <col min="24" max="24" width="4.25" style="727" customWidth="1"/>
    <col min="25" max="25" width="3.5" style="727" customWidth="1"/>
    <col min="26" max="26" width="19.75" style="727" customWidth="1"/>
    <col min="27" max="28" width="9.375" style="727" customWidth="1"/>
    <col min="29" max="16384" width="9" style="727"/>
  </cols>
  <sheetData>
    <row r="1" s="1543" customFormat="1" ht="28.5" customHeight="1" spans="1:29">
      <c r="A1" s="1544" t="s">
        <v>1626</v>
      </c>
      <c r="B1" s="1545" t="s">
        <v>1640</v>
      </c>
      <c r="C1" s="1546" t="s">
        <v>1513</v>
      </c>
      <c r="D1" s="1547"/>
      <c r="E1" s="1548"/>
      <c r="F1" s="1549"/>
      <c r="G1" s="1550" t="s">
        <v>1514</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720" customFormat="1" ht="28.5" customHeight="1" spans="1:29">
      <c r="A2" s="1552" t="s">
        <v>1230</v>
      </c>
      <c r="B2" s="1553" t="b">
        <f ca="1">IF(E1="项目模式",IF(C2="——",ROUND(C37*D3/10000,0),ROUND(C37*D3/10000,0)-D2),IF(E1="单套模式",IF(C2="——",ROUND(C37*D3/10000,4),ROUND(C37*D3/10000,4)-D2)))</f>
        <v>0</v>
      </c>
      <c r="C2" s="1554"/>
      <c r="D2" s="1504" t="e">
        <f ca="1">IF(E1="项目模式",SUMIF(INDIRECT("'"&amp;F2&amp;"'"&amp;"!A:A"),"承租人权益价值",INDIRECT("'"&amp;F2&amp;"'"&amp;"!c:c")),SUMIF(INDIRECT("'"&amp;F2&amp;"'"&amp;"!A:A"),"承租人权益价值（单套）",INDIRECT("'"&amp;F2&amp;"'"&amp;"!c:c")))</f>
        <v>#REF!</v>
      </c>
      <c r="E2" s="1555" t="s">
        <v>1231</v>
      </c>
      <c r="F2" s="1556"/>
      <c r="G2" s="736"/>
      <c r="H2" s="736"/>
      <c r="I2" s="736"/>
      <c r="J2" s="736"/>
      <c r="K2" s="901"/>
      <c r="L2" s="902"/>
      <c r="M2" s="903"/>
      <c r="N2" s="903"/>
      <c r="O2" s="903"/>
      <c r="P2" s="900"/>
      <c r="Q2" s="900"/>
      <c r="R2" s="900"/>
      <c r="S2" s="900"/>
      <c r="T2" s="900"/>
      <c r="U2" s="900"/>
      <c r="V2" s="900"/>
      <c r="W2" s="900"/>
      <c r="X2" s="900"/>
      <c r="Y2" s="900"/>
      <c r="Z2" s="900"/>
      <c r="AA2" s="900"/>
      <c r="AB2" s="900"/>
      <c r="AC2" s="982"/>
    </row>
    <row r="3" s="720" customFormat="1" ht="28.5" customHeight="1" spans="1:29">
      <c r="A3" s="396" t="s">
        <v>1232</v>
      </c>
      <c r="B3" s="738" t="e">
        <f ca="1">IF(C2="——",C37,ROUND(B2*10000/D3,0))</f>
        <v>#DIV/0!</v>
      </c>
      <c r="C3" s="1557" t="s">
        <v>1515</v>
      </c>
      <c r="D3" s="1558">
        <f>SUMIF('数据-汇总表'!$C19:$C33,D1,'数据-汇总表'!$E19:$E33)</f>
        <v>0</v>
      </c>
      <c r="E3" s="736"/>
      <c r="F3" s="737"/>
      <c r="G3" s="736"/>
      <c r="H3" s="736"/>
      <c r="I3" s="736"/>
      <c r="J3" s="736"/>
      <c r="K3" s="901"/>
      <c r="L3" s="902"/>
      <c r="M3" s="903"/>
      <c r="N3" s="903"/>
      <c r="O3" s="903"/>
      <c r="P3" s="900"/>
      <c r="Q3" s="900"/>
      <c r="R3" s="900"/>
      <c r="S3" s="900"/>
      <c r="T3" s="900"/>
      <c r="U3" s="900"/>
      <c r="V3" s="900"/>
      <c r="W3" s="900"/>
      <c r="X3" s="900"/>
      <c r="Y3" s="900"/>
      <c r="Z3" s="900"/>
      <c r="AA3" s="900"/>
      <c r="AB3" s="983"/>
      <c r="AC3" s="984"/>
    </row>
    <row r="4" ht="15" spans="1:29">
      <c r="A4" s="740" t="s">
        <v>1516</v>
      </c>
      <c r="B4" s="741"/>
      <c r="C4" s="742" t="s">
        <v>1517</v>
      </c>
      <c r="D4" s="743"/>
      <c r="E4" s="744" t="s">
        <v>1518</v>
      </c>
      <c r="F4" s="745"/>
      <c r="G4" s="742" t="s">
        <v>1519</v>
      </c>
      <c r="H4" s="743"/>
      <c r="I4" s="742" t="s">
        <v>1520</v>
      </c>
      <c r="J4" s="743"/>
      <c r="K4" s="904" t="s">
        <v>1521</v>
      </c>
      <c r="L4" s="905"/>
      <c r="M4" s="906"/>
      <c r="N4" s="906"/>
      <c r="O4" s="906"/>
      <c r="P4" s="907" t="s">
        <v>1522</v>
      </c>
      <c r="Q4" s="957"/>
      <c r="R4" s="958" t="s">
        <v>1518</v>
      </c>
      <c r="S4" s="959"/>
      <c r="T4" s="958" t="s">
        <v>1519</v>
      </c>
      <c r="U4" s="959"/>
      <c r="V4" s="946" t="s">
        <v>1520</v>
      </c>
      <c r="W4" s="946"/>
      <c r="X4" s="960"/>
      <c r="Y4" s="958" t="s">
        <v>1522</v>
      </c>
      <c r="Z4" s="959"/>
      <c r="AA4" s="985" t="s">
        <v>1518</v>
      </c>
      <c r="AB4" s="960" t="s">
        <v>1519</v>
      </c>
      <c r="AC4" s="985" t="s">
        <v>1520</v>
      </c>
    </row>
    <row r="5" ht="15" spans="1:29">
      <c r="A5" s="746"/>
      <c r="B5" s="747"/>
      <c r="C5" s="748" t="s">
        <v>1523</v>
      </c>
      <c r="D5" s="749"/>
      <c r="E5" s="750" t="s">
        <v>1524</v>
      </c>
      <c r="F5" s="751"/>
      <c r="G5" s="748" t="s">
        <v>1525</v>
      </c>
      <c r="H5" s="749"/>
      <c r="I5" s="748" t="s">
        <v>1526</v>
      </c>
      <c r="J5" s="749"/>
      <c r="K5" s="904"/>
      <c r="L5" s="905"/>
      <c r="M5" s="906"/>
      <c r="N5" s="906"/>
      <c r="O5" s="906"/>
      <c r="P5" s="908"/>
      <c r="Q5" s="961"/>
      <c r="R5" s="962"/>
      <c r="S5" s="963"/>
      <c r="T5" s="962"/>
      <c r="U5" s="963"/>
      <c r="V5" s="946"/>
      <c r="W5" s="946"/>
      <c r="X5" s="960"/>
      <c r="Y5" s="962"/>
      <c r="Z5" s="963"/>
      <c r="AA5" s="960"/>
      <c r="AB5" s="960"/>
      <c r="AC5" s="960"/>
    </row>
    <row r="6" ht="15.75" spans="1:29">
      <c r="A6" s="752"/>
      <c r="B6" s="753"/>
      <c r="C6" s="1505" t="s">
        <v>1527</v>
      </c>
      <c r="D6" s="1506"/>
      <c r="E6" s="1507" t="s">
        <v>1527</v>
      </c>
      <c r="F6" s="1508"/>
      <c r="G6" s="1505" t="s">
        <v>1527</v>
      </c>
      <c r="H6" s="1506"/>
      <c r="I6" s="1505" t="s">
        <v>1527</v>
      </c>
      <c r="J6" s="1506"/>
      <c r="K6" s="904" t="s">
        <v>1528</v>
      </c>
      <c r="L6" s="905"/>
      <c r="M6" s="906"/>
      <c r="N6" s="906"/>
      <c r="O6" s="906"/>
      <c r="P6" s="909"/>
      <c r="Q6" s="964"/>
      <c r="R6" s="962"/>
      <c r="S6" s="963"/>
      <c r="T6" s="965"/>
      <c r="U6" s="966"/>
      <c r="V6" s="946"/>
      <c r="W6" s="946"/>
      <c r="X6" s="960"/>
      <c r="Y6" s="965"/>
      <c r="Z6" s="966"/>
      <c r="AA6" s="986"/>
      <c r="AB6" s="986"/>
      <c r="AC6" s="986"/>
    </row>
    <row r="7" s="721" customFormat="1" ht="15.75" spans="1:29">
      <c r="A7" s="758" t="s">
        <v>1529</v>
      </c>
      <c r="B7" s="759"/>
      <c r="C7" s="760">
        <f>'数据-取费表'!B2</f>
        <v>45510</v>
      </c>
      <c r="D7" s="761">
        <v>100</v>
      </c>
      <c r="E7" s="762"/>
      <c r="F7" s="763">
        <f>SUMIF(46:46,YEAR(E7)&amp;"-"&amp;MONTH(E7),47:47)</f>
        <v>0</v>
      </c>
      <c r="G7" s="764"/>
      <c r="H7" s="761">
        <f>SUMIF(46:46,YEAR(G7)&amp;"-"&amp;MONTH(G7),47:47)</f>
        <v>0</v>
      </c>
      <c r="I7" s="762"/>
      <c r="J7" s="761">
        <f>SUMIF(46:46,YEAR(I7)&amp;"-"&amp;MONTH(I7),47:47)</f>
        <v>0</v>
      </c>
      <c r="K7" s="910"/>
      <c r="L7" s="911"/>
      <c r="M7" s="912"/>
      <c r="N7" s="912"/>
      <c r="O7" s="912"/>
      <c r="P7" s="913" t="s">
        <v>1530</v>
      </c>
      <c r="Q7" s="967"/>
      <c r="R7" s="968" t="s">
        <v>1531</v>
      </c>
      <c r="S7" s="969">
        <f t="shared" ref="S7:S14" si="0">F7</f>
        <v>0</v>
      </c>
      <c r="T7" s="968" t="s">
        <v>1531</v>
      </c>
      <c r="U7" s="969">
        <f t="shared" ref="U7:U14" si="1">H7</f>
        <v>0</v>
      </c>
      <c r="V7" s="968" t="s">
        <v>1531</v>
      </c>
      <c r="W7" s="969">
        <f t="shared" ref="W7:W14" si="2">J7</f>
        <v>0</v>
      </c>
      <c r="X7" s="970"/>
      <c r="Y7" s="913" t="s">
        <v>1530</v>
      </c>
      <c r="Z7" s="971"/>
      <c r="AA7" s="987" t="e">
        <f>D7/F7</f>
        <v>#DIV/0!</v>
      </c>
      <c r="AB7" s="987" t="e">
        <f>D7/H7</f>
        <v>#DIV/0!</v>
      </c>
      <c r="AC7" s="987" t="e">
        <f>D7/J7</f>
        <v>#DIV/0!</v>
      </c>
    </row>
    <row r="8" s="721" customFormat="1" ht="15.75" spans="1:29">
      <c r="A8" s="758" t="s">
        <v>1532</v>
      </c>
      <c r="B8" s="759"/>
      <c r="C8" s="765"/>
      <c r="D8" s="761">
        <v>100</v>
      </c>
      <c r="E8" s="765"/>
      <c r="F8" s="763">
        <f>SUMIF(49:49,E8,50:50)-SUMIF(49:49,C8,50:50)+100</f>
        <v>100</v>
      </c>
      <c r="G8" s="765"/>
      <c r="H8" s="761">
        <f>SUMIF(49:49,G8,50:50)-SUMIF(49:49,C8,50:50)+100</f>
        <v>100</v>
      </c>
      <c r="I8" s="765"/>
      <c r="J8" s="761">
        <f>SUMIF(49:49,I8,50:50)-SUMIF(49:49,C8,50:50)+100</f>
        <v>100</v>
      </c>
      <c r="K8" s="910"/>
      <c r="L8" s="911"/>
      <c r="M8" s="912"/>
      <c r="N8" s="912"/>
      <c r="O8" s="912"/>
      <c r="P8" s="913" t="s">
        <v>1533</v>
      </c>
      <c r="Q8" s="971"/>
      <c r="R8" s="968" t="s">
        <v>1531</v>
      </c>
      <c r="S8" s="969">
        <f t="shared" si="0"/>
        <v>100</v>
      </c>
      <c r="T8" s="968" t="s">
        <v>1531</v>
      </c>
      <c r="U8" s="969">
        <f t="shared" si="1"/>
        <v>100</v>
      </c>
      <c r="V8" s="968" t="s">
        <v>1531</v>
      </c>
      <c r="W8" s="969">
        <f t="shared" si="2"/>
        <v>100</v>
      </c>
      <c r="X8" s="970"/>
      <c r="Y8" s="913" t="s">
        <v>1533</v>
      </c>
      <c r="Z8" s="971"/>
      <c r="AA8" s="987">
        <f t="shared" ref="AA8:AA34" si="3">D8/F8</f>
        <v>1</v>
      </c>
      <c r="AB8" s="987">
        <f t="shared" ref="AB8:AB34" si="4">D8/H8</f>
        <v>1</v>
      </c>
      <c r="AC8" s="987">
        <f t="shared" ref="AC8:AC34" si="5">D8/J8</f>
        <v>1</v>
      </c>
    </row>
    <row r="9" s="721" customFormat="1" spans="1:29">
      <c r="A9" s="766" t="s">
        <v>1534</v>
      </c>
      <c r="B9" s="767" t="s">
        <v>1535</v>
      </c>
      <c r="C9" s="1559"/>
      <c r="D9" s="769">
        <v>100</v>
      </c>
      <c r="E9" s="1560"/>
      <c r="F9" s="1561">
        <f>SUMIF(51:51,E9,52:52)-SUMIF(51:51,C9,52:52)+100</f>
        <v>100</v>
      </c>
      <c r="G9" s="1560"/>
      <c r="H9" s="769">
        <f>SUMIF(51:51,G9,52:52)-SUMIF(51:51,C9,52:52)+100</f>
        <v>100</v>
      </c>
      <c r="I9" s="1560"/>
      <c r="J9" s="769">
        <f>SUMIF(51:51,I9,52:52)-SUMIF(51:51,C9,52:52)+100</f>
        <v>100</v>
      </c>
      <c r="K9" s="910"/>
      <c r="L9" s="911"/>
      <c r="M9" s="912"/>
      <c r="N9" s="912"/>
      <c r="O9" s="914"/>
      <c r="P9" s="872" t="s">
        <v>1536</v>
      </c>
      <c r="Q9" s="972" t="str">
        <f t="shared" ref="Q9:Q14" si="6">B9</f>
        <v>用途</v>
      </c>
      <c r="R9" s="968" t="s">
        <v>1531</v>
      </c>
      <c r="S9" s="969">
        <f t="shared" si="0"/>
        <v>100</v>
      </c>
      <c r="T9" s="968" t="s">
        <v>1531</v>
      </c>
      <c r="U9" s="969">
        <f t="shared" si="1"/>
        <v>100</v>
      </c>
      <c r="V9" s="968" t="s">
        <v>1531</v>
      </c>
      <c r="W9" s="969">
        <f t="shared" si="2"/>
        <v>100</v>
      </c>
      <c r="X9" s="970"/>
      <c r="Y9" s="972" t="s">
        <v>1537</v>
      </c>
      <c r="Z9" s="988" t="str">
        <f t="shared" ref="Z9:Z14" si="7">Q9</f>
        <v>用途</v>
      </c>
      <c r="AA9" s="987">
        <f t="shared" si="3"/>
        <v>1</v>
      </c>
      <c r="AB9" s="987">
        <f t="shared" si="4"/>
        <v>1</v>
      </c>
      <c r="AC9" s="987">
        <f t="shared" si="5"/>
        <v>1</v>
      </c>
    </row>
    <row r="10" s="722" customFormat="1" ht="27" spans="1:29">
      <c r="A10" s="770"/>
      <c r="B10" s="771" t="s">
        <v>1538</v>
      </c>
      <c r="C10" s="1562"/>
      <c r="D10" s="773">
        <v>100</v>
      </c>
      <c r="E10" s="1562"/>
      <c r="F10" s="1563">
        <f>SUMIF(53:53,E10,54:54)-SUMIF(53:53,C10,54:54)+100</f>
        <v>100</v>
      </c>
      <c r="G10" s="1562"/>
      <c r="H10" s="773">
        <f>SUMIF(53:53,G10,54:54)-SUMIF(53:53,C10,54:54)+100</f>
        <v>100</v>
      </c>
      <c r="I10" s="1562"/>
      <c r="J10" s="773">
        <f>SUMIF(53:53,I10,54:54)-SUMIF(53:53,C10,54:54)+100</f>
        <v>100</v>
      </c>
      <c r="K10" s="910"/>
      <c r="L10" s="916"/>
      <c r="M10" s="917"/>
      <c r="N10" s="917"/>
      <c r="O10" s="918"/>
      <c r="P10" s="872"/>
      <c r="Q10" s="972" t="str">
        <f t="shared" si="6"/>
        <v>土地使用年限（年）</v>
      </c>
      <c r="R10" s="968" t="s">
        <v>1531</v>
      </c>
      <c r="S10" s="969">
        <f t="shared" si="0"/>
        <v>100</v>
      </c>
      <c r="T10" s="968" t="s">
        <v>1531</v>
      </c>
      <c r="U10" s="969">
        <f t="shared" si="1"/>
        <v>100</v>
      </c>
      <c r="V10" s="968" t="s">
        <v>1531</v>
      </c>
      <c r="W10" s="969">
        <f t="shared" si="2"/>
        <v>100</v>
      </c>
      <c r="X10" s="970"/>
      <c r="Y10" s="972"/>
      <c r="Z10" s="988" t="str">
        <f t="shared" si="7"/>
        <v>土地使用年限（年）</v>
      </c>
      <c r="AA10" s="987">
        <f t="shared" si="3"/>
        <v>1</v>
      </c>
      <c r="AB10" s="987">
        <f t="shared" si="4"/>
        <v>1</v>
      </c>
      <c r="AC10" s="987">
        <f t="shared" si="5"/>
        <v>1</v>
      </c>
    </row>
    <row r="11" ht="15" spans="1:29">
      <c r="A11" s="774"/>
      <c r="B11" s="778">
        <v>111</v>
      </c>
      <c r="C11" s="772"/>
      <c r="D11" s="773">
        <v>100</v>
      </c>
      <c r="E11" s="1564"/>
      <c r="F11" s="1563">
        <f>SUMIF(55:55,E11,56:56)-SUMIF(55:55,C11,56:56)+100</f>
        <v>100</v>
      </c>
      <c r="G11" s="1564"/>
      <c r="H11" s="773">
        <f>SUMIF(55:55,G11,56:56)-SUMIF(55:55,C11,56:56)+100</f>
        <v>100</v>
      </c>
      <c r="I11" s="1564"/>
      <c r="J11" s="773">
        <f>SUMIF(55:55,I11,56:56)-SUMIF(55:55,C11,56:56)+100</f>
        <v>100</v>
      </c>
      <c r="K11" s="929"/>
      <c r="L11" s="920"/>
      <c r="M11" s="906"/>
      <c r="N11" s="906"/>
      <c r="O11" s="921"/>
      <c r="P11" s="872"/>
      <c r="Q11" s="972">
        <f t="shared" si="6"/>
        <v>111</v>
      </c>
      <c r="R11" s="968" t="s">
        <v>1531</v>
      </c>
      <c r="S11" s="969">
        <f t="shared" si="0"/>
        <v>100</v>
      </c>
      <c r="T11" s="968" t="s">
        <v>1531</v>
      </c>
      <c r="U11" s="969">
        <f t="shared" si="1"/>
        <v>100</v>
      </c>
      <c r="V11" s="968" t="s">
        <v>1531</v>
      </c>
      <c r="W11" s="969">
        <f t="shared" si="2"/>
        <v>100</v>
      </c>
      <c r="X11" s="970"/>
      <c r="Y11" s="972"/>
      <c r="Z11" s="988">
        <f t="shared" si="7"/>
        <v>111</v>
      </c>
      <c r="AA11" s="987">
        <f t="shared" si="3"/>
        <v>1</v>
      </c>
      <c r="AB11" s="987">
        <f t="shared" si="4"/>
        <v>1</v>
      </c>
      <c r="AC11" s="987">
        <f t="shared" si="5"/>
        <v>1</v>
      </c>
    </row>
    <row r="12" s="721" customFormat="1" ht="15" spans="1:29">
      <c r="A12" s="777"/>
      <c r="B12" s="778">
        <v>111</v>
      </c>
      <c r="C12" s="772"/>
      <c r="D12" s="779">
        <v>100</v>
      </c>
      <c r="E12" s="1564"/>
      <c r="F12" s="1563">
        <f>SUMIF(57:57,E12,58:58)-SUMIF(57:57,C12,58:58)+100</f>
        <v>100</v>
      </c>
      <c r="G12" s="1564"/>
      <c r="H12" s="773">
        <f>SUMIF(57:57,G12,58:58)-SUMIF(57:57,C12,58:58)+100</f>
        <v>100</v>
      </c>
      <c r="I12" s="1564"/>
      <c r="J12" s="773">
        <f>SUMIF(57:57,I12,58:58)-SUMIF(57:57,C12,58:58)+100</f>
        <v>100</v>
      </c>
      <c r="K12" s="929"/>
      <c r="L12" s="911"/>
      <c r="M12" s="912"/>
      <c r="N12" s="912"/>
      <c r="O12" s="914"/>
      <c r="P12" s="872"/>
      <c r="Q12" s="972">
        <f t="shared" si="6"/>
        <v>111</v>
      </c>
      <c r="R12" s="968" t="s">
        <v>1531</v>
      </c>
      <c r="S12" s="969">
        <f t="shared" si="0"/>
        <v>100</v>
      </c>
      <c r="T12" s="968" t="s">
        <v>1531</v>
      </c>
      <c r="U12" s="969">
        <f t="shared" si="1"/>
        <v>100</v>
      </c>
      <c r="V12" s="968" t="s">
        <v>1531</v>
      </c>
      <c r="W12" s="969">
        <f t="shared" si="2"/>
        <v>100</v>
      </c>
      <c r="X12" s="970"/>
      <c r="Y12" s="972"/>
      <c r="Z12" s="988">
        <f t="shared" si="7"/>
        <v>111</v>
      </c>
      <c r="AA12" s="987">
        <f t="shared" si="3"/>
        <v>1</v>
      </c>
      <c r="AB12" s="987">
        <f t="shared" si="4"/>
        <v>1</v>
      </c>
      <c r="AC12" s="987">
        <f t="shared" si="5"/>
        <v>1</v>
      </c>
    </row>
    <row r="13" ht="15.75" spans="1:29">
      <c r="A13" s="774"/>
      <c r="B13" s="778">
        <v>111</v>
      </c>
      <c r="C13" s="782"/>
      <c r="D13" s="783">
        <v>100</v>
      </c>
      <c r="E13" s="1564"/>
      <c r="F13" s="1563">
        <f>SUMIF(59:59,E13,60:60)-SUMIF(59:59,C13,60:60)+100</f>
        <v>100</v>
      </c>
      <c r="G13" s="1565"/>
      <c r="H13" s="787">
        <f>SUMIF(59:59,G13,60:60)-SUMIF(59:59,C13,60:60)+100</f>
        <v>100</v>
      </c>
      <c r="I13" s="1564"/>
      <c r="J13" s="783">
        <f>SUMIF(59:59,I13,60:60)-SUMIF(59:59,C13,60:60)+100</f>
        <v>100</v>
      </c>
      <c r="K13" s="929"/>
      <c r="L13" s="922"/>
      <c r="M13" s="906"/>
      <c r="N13" s="906"/>
      <c r="O13" s="921"/>
      <c r="P13" s="872"/>
      <c r="Q13" s="972">
        <f t="shared" si="6"/>
        <v>111</v>
      </c>
      <c r="R13" s="968" t="s">
        <v>1531</v>
      </c>
      <c r="S13" s="969">
        <f t="shared" si="0"/>
        <v>100</v>
      </c>
      <c r="T13" s="968" t="s">
        <v>1531</v>
      </c>
      <c r="U13" s="969">
        <f t="shared" si="1"/>
        <v>100</v>
      </c>
      <c r="V13" s="968" t="s">
        <v>1531</v>
      </c>
      <c r="W13" s="969">
        <f t="shared" si="2"/>
        <v>100</v>
      </c>
      <c r="X13" s="970"/>
      <c r="Y13" s="972"/>
      <c r="Z13" s="988">
        <f t="shared" si="7"/>
        <v>111</v>
      </c>
      <c r="AA13" s="987">
        <f t="shared" si="3"/>
        <v>1</v>
      </c>
      <c r="AB13" s="987">
        <f t="shared" si="4"/>
        <v>1</v>
      </c>
      <c r="AC13" s="987">
        <f t="shared" si="5"/>
        <v>1</v>
      </c>
    </row>
    <row r="14" ht="81" spans="1:29">
      <c r="A14" s="788" t="s">
        <v>1540</v>
      </c>
      <c r="B14" s="1511" t="s">
        <v>1543</v>
      </c>
      <c r="C14" s="790" t="str">
        <f>IF(B1="工业",估价对象房地状况!G4,估价对象房地状况!C6)</f>
        <v>估价对象周边道路状况、公共交通通达情况、停车便捷程度，综合评价交通便捷度较好</v>
      </c>
      <c r="D14" s="791">
        <v>100</v>
      </c>
      <c r="E14" s="792"/>
      <c r="F14" s="1566">
        <f>SUMIF(61:61,E15,62:62)-SUMIF(61:61,C15,62:62)+100</f>
        <v>100</v>
      </c>
      <c r="G14" s="923"/>
      <c r="H14" s="791">
        <f>SUMIF(61:61,G15,62:62)-SUMIF(61:61,C15,62:62)+100</f>
        <v>100</v>
      </c>
      <c r="I14" s="792"/>
      <c r="J14" s="791">
        <f>SUMIF(61:61,I15,62:62)-SUMIF(61:61,C15,62:62)+100</f>
        <v>100</v>
      </c>
      <c r="K14" s="1605"/>
      <c r="L14" s="922"/>
      <c r="M14" s="906"/>
      <c r="N14" s="906"/>
      <c r="O14" s="921"/>
      <c r="P14" s="924" t="s">
        <v>1542</v>
      </c>
      <c r="Q14" s="872" t="str">
        <f t="shared" si="6"/>
        <v>交通便捷度</v>
      </c>
      <c r="R14" s="973" t="s">
        <v>1531</v>
      </c>
      <c r="S14" s="974">
        <f t="shared" si="0"/>
        <v>100</v>
      </c>
      <c r="T14" s="973" t="s">
        <v>1531</v>
      </c>
      <c r="U14" s="974">
        <f t="shared" si="1"/>
        <v>100</v>
      </c>
      <c r="V14" s="973" t="s">
        <v>1531</v>
      </c>
      <c r="W14" s="974">
        <f t="shared" si="2"/>
        <v>100</v>
      </c>
      <c r="X14" s="960"/>
      <c r="Y14" s="924" t="s">
        <v>1542</v>
      </c>
      <c r="Z14" s="946" t="str">
        <f t="shared" si="7"/>
        <v>交通便捷度</v>
      </c>
      <c r="AA14" s="989">
        <f t="shared" si="3"/>
        <v>1</v>
      </c>
      <c r="AB14" s="989">
        <f t="shared" si="4"/>
        <v>1</v>
      </c>
      <c r="AC14" s="989">
        <f t="shared" si="5"/>
        <v>1</v>
      </c>
    </row>
    <row r="15" ht="15" spans="1:29">
      <c r="A15" s="774"/>
      <c r="B15" s="1513"/>
      <c r="C15" s="794"/>
      <c r="D15" s="795"/>
      <c r="E15" s="794"/>
      <c r="F15" s="1567"/>
      <c r="G15" s="794"/>
      <c r="H15" s="797"/>
      <c r="I15" s="794"/>
      <c r="J15" s="795"/>
      <c r="K15" s="1606"/>
      <c r="L15" s="922"/>
      <c r="M15" s="906"/>
      <c r="N15" s="906"/>
      <c r="O15" s="921"/>
      <c r="P15" s="925"/>
      <c r="Q15" s="872"/>
      <c r="R15" s="973"/>
      <c r="S15" s="974"/>
      <c r="T15" s="973"/>
      <c r="U15" s="974"/>
      <c r="V15" s="973"/>
      <c r="W15" s="974"/>
      <c r="X15" s="960"/>
      <c r="Y15" s="925"/>
      <c r="Z15" s="946"/>
      <c r="AA15" s="989">
        <v>1</v>
      </c>
      <c r="AB15" s="989">
        <v>1</v>
      </c>
      <c r="AC15" s="989">
        <v>1</v>
      </c>
    </row>
    <row r="16" ht="40.5" spans="1:29">
      <c r="A16" s="774"/>
      <c r="B16" s="1514" t="s">
        <v>1544</v>
      </c>
      <c r="C16" s="799" t="str">
        <f>IF(B1="工业",估价对象房地状况!G5,估价对象房地状况!C7)</f>
        <v>估价对象所在区域公共配套设施齐备情况</v>
      </c>
      <c r="D16" s="801">
        <v>100</v>
      </c>
      <c r="E16" s="1517"/>
      <c r="F16" s="1568">
        <f>SUMIF(63:63,E17,64:64)-SUMIF(63:63,C17,64:64)+100</f>
        <v>100</v>
      </c>
      <c r="G16" s="1526"/>
      <c r="H16" s="801">
        <f>SUMIF(63:63,G17,64:64)-SUMIF(63:63,C17,64:64)+100</f>
        <v>100</v>
      </c>
      <c r="I16" s="1517"/>
      <c r="J16" s="801">
        <f>SUMIF(63:63,I17,64:64)-SUMIF(63:63,C17,64:64)+100</f>
        <v>100</v>
      </c>
      <c r="K16" s="1605"/>
      <c r="L16" s="922"/>
      <c r="M16" s="906"/>
      <c r="N16" s="906"/>
      <c r="O16" s="921"/>
      <c r="P16" s="925"/>
      <c r="Q16" s="872" t="str">
        <f>B16</f>
        <v>公共配套设施</v>
      </c>
      <c r="R16" s="973" t="s">
        <v>1531</v>
      </c>
      <c r="S16" s="974">
        <f>F16</f>
        <v>100</v>
      </c>
      <c r="T16" s="973" t="s">
        <v>1531</v>
      </c>
      <c r="U16" s="974">
        <f>H16</f>
        <v>100</v>
      </c>
      <c r="V16" s="973" t="s">
        <v>1531</v>
      </c>
      <c r="W16" s="974">
        <f>J16</f>
        <v>100</v>
      </c>
      <c r="X16" s="960"/>
      <c r="Y16" s="925"/>
      <c r="Z16" s="946" t="str">
        <f>Q16</f>
        <v>公共配套设施</v>
      </c>
      <c r="AA16" s="989">
        <f t="shared" si="3"/>
        <v>1</v>
      </c>
      <c r="AB16" s="989">
        <f t="shared" si="4"/>
        <v>1</v>
      </c>
      <c r="AC16" s="989">
        <f t="shared" si="5"/>
        <v>1</v>
      </c>
    </row>
    <row r="17" ht="15" spans="1:29">
      <c r="A17" s="774"/>
      <c r="B17" s="821"/>
      <c r="C17" s="1515"/>
      <c r="D17" s="795"/>
      <c r="E17" s="794"/>
      <c r="F17" s="1567"/>
      <c r="G17" s="794"/>
      <c r="H17" s="795"/>
      <c r="I17" s="794"/>
      <c r="J17" s="795"/>
      <c r="K17" s="1606"/>
      <c r="L17" s="922"/>
      <c r="M17" s="906"/>
      <c r="N17" s="906"/>
      <c r="O17" s="921"/>
      <c r="P17" s="925"/>
      <c r="Q17" s="872"/>
      <c r="R17" s="973"/>
      <c r="S17" s="974"/>
      <c r="T17" s="973"/>
      <c r="U17" s="974"/>
      <c r="V17" s="973"/>
      <c r="W17" s="974"/>
      <c r="X17" s="960"/>
      <c r="Y17" s="925"/>
      <c r="Z17" s="946"/>
      <c r="AA17" s="989">
        <v>1</v>
      </c>
      <c r="AB17" s="989">
        <v>1</v>
      </c>
      <c r="AC17" s="989">
        <v>1</v>
      </c>
    </row>
    <row r="18" ht="27" spans="1:29">
      <c r="A18" s="774"/>
      <c r="B18" s="1518" t="s">
        <v>1545</v>
      </c>
      <c r="C18" s="799" t="str">
        <f>IF(B1="工业",估价对象房地状况!G6,估价对象房地状况!C8)</f>
        <v>估价对象所在区域基础设施水平</v>
      </c>
      <c r="D18" s="801">
        <v>100</v>
      </c>
      <c r="E18" s="800"/>
      <c r="F18" s="1568">
        <f>SUMIF(65:65,E19,66:66)-SUMIF(65:65,C19,66:66)+100</f>
        <v>100</v>
      </c>
      <c r="G18" s="926"/>
      <c r="H18" s="801">
        <f>SUMIF(65:65,G19,66:66)-SUMIF(65:65,C19,66:66)+100</f>
        <v>100</v>
      </c>
      <c r="I18" s="1517"/>
      <c r="J18" s="801">
        <f>SUMIF(65:65,I19,66:66)-SUMIF(65:65,C19,66:66)+100</f>
        <v>100</v>
      </c>
      <c r="K18" s="1605"/>
      <c r="L18" s="922"/>
      <c r="M18" s="906"/>
      <c r="N18" s="906"/>
      <c r="O18" s="921"/>
      <c r="P18" s="925"/>
      <c r="Q18" s="872" t="str">
        <f>B18</f>
        <v>基础设施水平</v>
      </c>
      <c r="R18" s="973" t="s">
        <v>1531</v>
      </c>
      <c r="S18" s="974">
        <f>F18</f>
        <v>100</v>
      </c>
      <c r="T18" s="973" t="s">
        <v>1531</v>
      </c>
      <c r="U18" s="974">
        <f>H18</f>
        <v>100</v>
      </c>
      <c r="V18" s="973" t="s">
        <v>1531</v>
      </c>
      <c r="W18" s="974">
        <f>J18</f>
        <v>100</v>
      </c>
      <c r="X18" s="960"/>
      <c r="Y18" s="925"/>
      <c r="Z18" s="946" t="str">
        <f>Q18</f>
        <v>基础设施水平</v>
      </c>
      <c r="AA18" s="989">
        <f t="shared" ref="AA18" si="8">D18/F18</f>
        <v>1</v>
      </c>
      <c r="AB18" s="989">
        <f t="shared" ref="AB18" si="9">D18/H18</f>
        <v>1</v>
      </c>
      <c r="AC18" s="989">
        <f t="shared" ref="AC18" si="10">D18/J18</f>
        <v>1</v>
      </c>
    </row>
    <row r="19" ht="15" spans="1:29">
      <c r="A19" s="774"/>
      <c r="B19" s="1518"/>
      <c r="C19" s="1515"/>
      <c r="D19" s="797"/>
      <c r="E19" s="1515"/>
      <c r="F19" s="1569"/>
      <c r="G19" s="1515"/>
      <c r="H19" s="795"/>
      <c r="I19" s="794"/>
      <c r="J19" s="795"/>
      <c r="K19" s="1607"/>
      <c r="L19" s="922"/>
      <c r="M19" s="906"/>
      <c r="N19" s="906"/>
      <c r="O19" s="921"/>
      <c r="P19" s="925"/>
      <c r="Q19" s="872"/>
      <c r="R19" s="973"/>
      <c r="S19" s="974"/>
      <c r="T19" s="973"/>
      <c r="U19" s="974"/>
      <c r="V19" s="973"/>
      <c r="W19" s="974"/>
      <c r="X19" s="960"/>
      <c r="Y19" s="925"/>
      <c r="Z19" s="946"/>
      <c r="AA19" s="989">
        <v>1</v>
      </c>
      <c r="AB19" s="989">
        <v>1</v>
      </c>
      <c r="AC19" s="989">
        <v>1</v>
      </c>
    </row>
    <row r="20" ht="54" spans="1:29">
      <c r="A20" s="774"/>
      <c r="B20" s="1514" t="s">
        <v>1546</v>
      </c>
      <c r="C20" s="799" t="str">
        <f>IF(B1="工业",估价对象房地状况!G7,估价对象房地状况!C9)</f>
        <v>区域自然环境：；人文环境；综合评价环境状况一般</v>
      </c>
      <c r="D20" s="801">
        <v>100</v>
      </c>
      <c r="E20" s="1517"/>
      <c r="F20" s="1568">
        <f>SUMIF(67:67,E21,68:68)-SUMIF(67:67,C21,68:68)+100</f>
        <v>100</v>
      </c>
      <c r="G20" s="1526"/>
      <c r="H20" s="797">
        <f>SUMIF(67:67,G21,68:68)-SUMIF(67:67,C21,68:68)+100</f>
        <v>100</v>
      </c>
      <c r="I20" s="800"/>
      <c r="J20" s="797">
        <f>SUMIF(67:67,I21,68:68)-SUMIF(67:67,C21,68:68)+100</f>
        <v>100</v>
      </c>
      <c r="K20" s="1605"/>
      <c r="L20" s="922"/>
      <c r="M20" s="906"/>
      <c r="N20" s="906"/>
      <c r="O20" s="921"/>
      <c r="P20" s="925"/>
      <c r="Q20" s="872" t="str">
        <f>B20</f>
        <v>自然及人文环境</v>
      </c>
      <c r="R20" s="973" t="s">
        <v>1531</v>
      </c>
      <c r="S20" s="974">
        <f>F20</f>
        <v>100</v>
      </c>
      <c r="T20" s="973" t="s">
        <v>1531</v>
      </c>
      <c r="U20" s="974">
        <f>H20</f>
        <v>100</v>
      </c>
      <c r="V20" s="973" t="s">
        <v>1531</v>
      </c>
      <c r="W20" s="974">
        <f>J20</f>
        <v>100</v>
      </c>
      <c r="X20" s="960"/>
      <c r="Y20" s="925"/>
      <c r="Z20" s="946" t="str">
        <f>Q20</f>
        <v>自然及人文环境</v>
      </c>
      <c r="AA20" s="989">
        <f t="shared" si="3"/>
        <v>1</v>
      </c>
      <c r="AB20" s="989">
        <f t="shared" si="4"/>
        <v>1</v>
      </c>
      <c r="AC20" s="989">
        <f t="shared" si="5"/>
        <v>1</v>
      </c>
    </row>
    <row r="21" ht="15" spans="1:29">
      <c r="A21" s="774"/>
      <c r="B21" s="821"/>
      <c r="C21" s="794"/>
      <c r="D21" s="795"/>
      <c r="E21" s="794"/>
      <c r="F21" s="1567"/>
      <c r="G21" s="794"/>
      <c r="H21" s="795"/>
      <c r="I21" s="794"/>
      <c r="J21" s="795"/>
      <c r="K21" s="1606"/>
      <c r="L21" s="922"/>
      <c r="M21" s="906"/>
      <c r="N21" s="906"/>
      <c r="O21" s="921"/>
      <c r="P21" s="925"/>
      <c r="Q21" s="872"/>
      <c r="R21" s="973"/>
      <c r="S21" s="974"/>
      <c r="T21" s="973"/>
      <c r="U21" s="974"/>
      <c r="V21" s="973"/>
      <c r="W21" s="974"/>
      <c r="X21" s="960"/>
      <c r="Y21" s="925"/>
      <c r="Z21" s="946"/>
      <c r="AA21" s="989">
        <v>1</v>
      </c>
      <c r="AB21" s="989">
        <v>1</v>
      </c>
      <c r="AC21" s="989">
        <v>1</v>
      </c>
    </row>
    <row r="22" ht="15" spans="1:29">
      <c r="A22" s="774"/>
      <c r="B22" s="1514" t="s">
        <v>1608</v>
      </c>
      <c r="C22" s="807"/>
      <c r="D22" s="797">
        <v>100</v>
      </c>
      <c r="E22" s="807"/>
      <c r="F22" s="1570">
        <f>SUMIF(69:69,E22,70:70)-SUMIF(69:69,C22,70:70)+100</f>
        <v>100</v>
      </c>
      <c r="G22" s="807"/>
      <c r="H22" s="783">
        <f>SUMIF(69:69,G22,70:70)-SUMIF(69:69,C22,70:70)+100</f>
        <v>100</v>
      </c>
      <c r="I22" s="807"/>
      <c r="J22" s="783">
        <f>SUMIF(69:69,I22,70:70)-SUMIF(69:69,C22,70:70)+100</f>
        <v>100</v>
      </c>
      <c r="K22" s="930"/>
      <c r="L22" s="922"/>
      <c r="M22" s="906"/>
      <c r="N22" s="906"/>
      <c r="O22" s="921"/>
      <c r="P22" s="925"/>
      <c r="Q22" s="872" t="str">
        <f>B22</f>
        <v>楼层</v>
      </c>
      <c r="R22" s="973" t="s">
        <v>1531</v>
      </c>
      <c r="S22" s="974">
        <f>F22</f>
        <v>100</v>
      </c>
      <c r="T22" s="973" t="s">
        <v>1531</v>
      </c>
      <c r="U22" s="974">
        <f>H22</f>
        <v>100</v>
      </c>
      <c r="V22" s="973" t="s">
        <v>1531</v>
      </c>
      <c r="W22" s="974">
        <f>J22</f>
        <v>100</v>
      </c>
      <c r="X22" s="960"/>
      <c r="Y22" s="925"/>
      <c r="Z22" s="946" t="str">
        <f>Q22</f>
        <v>楼层</v>
      </c>
      <c r="AA22" s="989">
        <f t="shared" si="3"/>
        <v>1</v>
      </c>
      <c r="AB22" s="989">
        <f t="shared" si="4"/>
        <v>1</v>
      </c>
      <c r="AC22" s="989">
        <f t="shared" si="5"/>
        <v>1</v>
      </c>
    </row>
    <row r="23" ht="15" spans="1:29">
      <c r="A23" s="746"/>
      <c r="B23" s="778">
        <v>111</v>
      </c>
      <c r="C23" s="772"/>
      <c r="D23" s="783">
        <v>100</v>
      </c>
      <c r="E23" s="782"/>
      <c r="F23" s="1570">
        <f>SUMIF(71:71,E23,72:72)-SUMIF(71:71,C23,72:72)+100</f>
        <v>100</v>
      </c>
      <c r="G23" s="782"/>
      <c r="H23" s="783">
        <f>SUMIF(71:71,G23,72:72)-SUMIF(71:71,C23,72:72)+100</f>
        <v>100</v>
      </c>
      <c r="I23" s="782"/>
      <c r="J23" s="783">
        <f>SUMIF(71:71,I23,72:72)-SUMIF(71:71,C23,72:72)+100</f>
        <v>100</v>
      </c>
      <c r="K23" s="929"/>
      <c r="L23" s="922"/>
      <c r="M23" s="906"/>
      <c r="N23" s="906"/>
      <c r="O23" s="921"/>
      <c r="P23" s="925"/>
      <c r="Q23" s="872">
        <f>B23</f>
        <v>111</v>
      </c>
      <c r="R23" s="973" t="s">
        <v>1531</v>
      </c>
      <c r="S23" s="974">
        <f>F23</f>
        <v>100</v>
      </c>
      <c r="T23" s="973" t="s">
        <v>1531</v>
      </c>
      <c r="U23" s="974">
        <f>H23</f>
        <v>100</v>
      </c>
      <c r="V23" s="973" t="s">
        <v>1531</v>
      </c>
      <c r="W23" s="974">
        <f>J23</f>
        <v>100</v>
      </c>
      <c r="X23" s="960"/>
      <c r="Y23" s="925"/>
      <c r="Z23" s="946">
        <f>Q23</f>
        <v>111</v>
      </c>
      <c r="AA23" s="989">
        <f t="shared" si="3"/>
        <v>1</v>
      </c>
      <c r="AB23" s="989">
        <f t="shared" si="4"/>
        <v>1</v>
      </c>
      <c r="AC23" s="989">
        <f t="shared" si="5"/>
        <v>1</v>
      </c>
    </row>
    <row r="24" ht="15" spans="1:29">
      <c r="A24" s="774"/>
      <c r="B24" s="778">
        <v>111</v>
      </c>
      <c r="C24" s="772"/>
      <c r="D24" s="783">
        <v>100</v>
      </c>
      <c r="E24" s="782"/>
      <c r="F24" s="1570">
        <f>SUMIF(73:73,E24,74:74)-SUMIF(73:73,C24,74:74)+100</f>
        <v>100</v>
      </c>
      <c r="G24" s="782"/>
      <c r="H24" s="783">
        <f>SUMIF(73:73,G24,74:74)-SUMIF(73:73,C24,74:74)+100</f>
        <v>100</v>
      </c>
      <c r="I24" s="782"/>
      <c r="J24" s="783">
        <f>SUMIF(73:73,I24,74:74)-SUMIF(73:73,C24,74:74)+100</f>
        <v>100</v>
      </c>
      <c r="K24" s="929"/>
      <c r="L24" s="922"/>
      <c r="M24" s="906"/>
      <c r="N24" s="906"/>
      <c r="O24" s="921"/>
      <c r="P24" s="925"/>
      <c r="Q24" s="872">
        <f t="shared" ref="Q24:Q34" si="11">B24</f>
        <v>111</v>
      </c>
      <c r="R24" s="973" t="s">
        <v>1531</v>
      </c>
      <c r="S24" s="974">
        <f>F24</f>
        <v>100</v>
      </c>
      <c r="T24" s="973" t="s">
        <v>1531</v>
      </c>
      <c r="U24" s="974">
        <f>H24</f>
        <v>100</v>
      </c>
      <c r="V24" s="973" t="s">
        <v>1531</v>
      </c>
      <c r="W24" s="974">
        <f>J24</f>
        <v>100</v>
      </c>
      <c r="X24" s="960"/>
      <c r="Y24" s="925"/>
      <c r="Z24" s="946">
        <f>Q24</f>
        <v>111</v>
      </c>
      <c r="AA24" s="989">
        <f t="shared" si="3"/>
        <v>1</v>
      </c>
      <c r="AB24" s="989">
        <f t="shared" si="4"/>
        <v>1</v>
      </c>
      <c r="AC24" s="989">
        <f t="shared" si="5"/>
        <v>1</v>
      </c>
    </row>
    <row r="25" s="721" customFormat="1" ht="15.75" spans="1:29">
      <c r="A25" s="777"/>
      <c r="B25" s="778">
        <v>111</v>
      </c>
      <c r="C25" s="1571"/>
      <c r="D25" s="1572">
        <v>100</v>
      </c>
      <c r="E25" s="1571"/>
      <c r="F25" s="1573">
        <f>SUMIF(75:75,E25,76:76)-SUMIF(75:75,C25,76:76)+100</f>
        <v>100</v>
      </c>
      <c r="G25" s="1571"/>
      <c r="H25" s="1572">
        <f>SUMIF(75:75,G25,76:76)-SUMIF(75:75,C25,76:76)+100</f>
        <v>100</v>
      </c>
      <c r="I25" s="1571"/>
      <c r="J25" s="1572">
        <f>SUMIF(75:75,I25,76:76)-SUMIF(75:75,C25,76:76)+100</f>
        <v>100</v>
      </c>
      <c r="K25" s="929"/>
      <c r="L25" s="911"/>
      <c r="M25" s="912"/>
      <c r="N25" s="912"/>
      <c r="O25" s="914"/>
      <c r="P25" s="925"/>
      <c r="Q25" s="972">
        <f t="shared" si="11"/>
        <v>111</v>
      </c>
      <c r="R25" s="968" t="s">
        <v>1531</v>
      </c>
      <c r="S25" s="969">
        <f>F25</f>
        <v>100</v>
      </c>
      <c r="T25" s="968" t="s">
        <v>1531</v>
      </c>
      <c r="U25" s="969">
        <f>H25</f>
        <v>100</v>
      </c>
      <c r="V25" s="968" t="s">
        <v>1531</v>
      </c>
      <c r="W25" s="969">
        <f>J25</f>
        <v>100</v>
      </c>
      <c r="X25" s="970"/>
      <c r="Y25" s="925"/>
      <c r="Z25" s="988">
        <f>Q25</f>
        <v>111</v>
      </c>
      <c r="AA25" s="989">
        <f t="shared" si="3"/>
        <v>1</v>
      </c>
      <c r="AB25" s="989">
        <f t="shared" si="4"/>
        <v>1</v>
      </c>
      <c r="AC25" s="989">
        <f t="shared" si="5"/>
        <v>1</v>
      </c>
    </row>
    <row r="26" ht="28.5" spans="1:29">
      <c r="A26" s="1574" t="s">
        <v>1549</v>
      </c>
      <c r="B26" s="767" t="s">
        <v>1555</v>
      </c>
      <c r="C26" s="1575"/>
      <c r="D26" s="823">
        <v>100</v>
      </c>
      <c r="E26" s="1575"/>
      <c r="F26" s="1576">
        <f>SUMIF(77:77,E26,78:78)-SUMIF(77:77,C26,78:78)+100</f>
        <v>100</v>
      </c>
      <c r="G26" s="1575"/>
      <c r="H26" s="823">
        <f>SUMIF(77:77,G26,78:78)-SUMIF(77:77,C26,78:78)+100</f>
        <v>100</v>
      </c>
      <c r="I26" s="1575"/>
      <c r="J26" s="823">
        <f>SUMIF(77:77,I26,78:78)-SUMIF(77:77,C26,78:78)+100</f>
        <v>100</v>
      </c>
      <c r="K26" s="930"/>
      <c r="L26" s="922"/>
      <c r="M26" s="906"/>
      <c r="N26" s="906"/>
      <c r="O26" s="921"/>
      <c r="P26" s="931" t="s">
        <v>1551</v>
      </c>
      <c r="Q26" s="872" t="str">
        <f t="shared" si="11"/>
        <v>公共部分装修</v>
      </c>
      <c r="R26" s="973" t="s">
        <v>1531</v>
      </c>
      <c r="S26" s="974">
        <f t="shared" ref="S26:S34" si="12">F26</f>
        <v>100</v>
      </c>
      <c r="T26" s="973" t="s">
        <v>1531</v>
      </c>
      <c r="U26" s="974">
        <f t="shared" ref="U26:U34" si="13">H26</f>
        <v>100</v>
      </c>
      <c r="V26" s="973" t="s">
        <v>1531</v>
      </c>
      <c r="W26" s="974">
        <f t="shared" ref="W26:W34" si="14">J26</f>
        <v>100</v>
      </c>
      <c r="X26" s="960"/>
      <c r="Y26" s="934" t="s">
        <v>1551</v>
      </c>
      <c r="Z26" s="946" t="str">
        <f t="shared" ref="Z26:Z34" si="15">Q26</f>
        <v>公共部分装修</v>
      </c>
      <c r="AA26" s="989">
        <f t="shared" si="3"/>
        <v>1</v>
      </c>
      <c r="AB26" s="989">
        <f t="shared" si="4"/>
        <v>1</v>
      </c>
      <c r="AC26" s="989">
        <f t="shared" si="5"/>
        <v>1</v>
      </c>
    </row>
    <row r="27" s="723" customFormat="1" ht="15" spans="1:29">
      <c r="A27" s="829"/>
      <c r="B27" s="771" t="s">
        <v>1631</v>
      </c>
      <c r="C27" s="1577"/>
      <c r="D27" s="773">
        <v>100</v>
      </c>
      <c r="E27" s="1578"/>
      <c r="F27" s="1570" t="e">
        <f>LOOKUP(E27,80:80,81:81)-LOOKUP(C27,80:80,81:81)+100</f>
        <v>#N/A</v>
      </c>
      <c r="G27" s="1579"/>
      <c r="H27" s="783" t="e">
        <f>LOOKUP(G27,80:80,81:81)-LOOKUP(C27,80:80,81:81)+100</f>
        <v>#N/A</v>
      </c>
      <c r="I27" s="1579"/>
      <c r="J27" s="783" t="e">
        <f>LOOKUP(I27,80:80,81:81)-LOOKUP(C27,80:80,81:81)+100</f>
        <v>#N/A</v>
      </c>
      <c r="K27" s="930"/>
      <c r="L27" s="920"/>
      <c r="M27" s="932"/>
      <c r="N27" s="932"/>
      <c r="O27" s="933"/>
      <c r="P27" s="934"/>
      <c r="Q27" s="1609" t="str">
        <f t="shared" si="11"/>
        <v>成新率</v>
      </c>
      <c r="R27" s="975" t="s">
        <v>1531</v>
      </c>
      <c r="S27" s="976" t="e">
        <f t="shared" si="12"/>
        <v>#N/A</v>
      </c>
      <c r="T27" s="975" t="s">
        <v>1531</v>
      </c>
      <c r="U27" s="976" t="e">
        <f t="shared" si="13"/>
        <v>#N/A</v>
      </c>
      <c r="V27" s="975" t="s">
        <v>1531</v>
      </c>
      <c r="W27" s="976" t="e">
        <f t="shared" si="14"/>
        <v>#N/A</v>
      </c>
      <c r="X27" s="977"/>
      <c r="Y27" s="934"/>
      <c r="Z27" s="990" t="str">
        <f t="shared" si="15"/>
        <v>成新率</v>
      </c>
      <c r="AA27" s="989" t="e">
        <f t="shared" si="3"/>
        <v>#N/A</v>
      </c>
      <c r="AB27" s="989" t="e">
        <f t="shared" si="4"/>
        <v>#N/A</v>
      </c>
      <c r="AC27" s="989" t="e">
        <f t="shared" si="5"/>
        <v>#N/A</v>
      </c>
    </row>
    <row r="28" ht="15" spans="1:29">
      <c r="A28" s="824"/>
      <c r="B28" s="771" t="s">
        <v>1632</v>
      </c>
      <c r="C28" s="1580"/>
      <c r="D28" s="783">
        <v>100</v>
      </c>
      <c r="E28" s="1580"/>
      <c r="F28" s="1570">
        <f>SUMIF(82:82,E28,83:83)-SUMIF(82:82,C28,83:83)+100</f>
        <v>100</v>
      </c>
      <c r="G28" s="1580"/>
      <c r="H28" s="783">
        <f>SUMIF(82:82,G28,83:83)-SUMIF(82:82,C28,83:83)+100</f>
        <v>100</v>
      </c>
      <c r="I28" s="1580"/>
      <c r="J28" s="783">
        <f>SUMIF(82:82,I28,83:83)-SUMIF(82:82,C28,83:83)+100</f>
        <v>100</v>
      </c>
      <c r="K28" s="930"/>
      <c r="L28" s="922"/>
      <c r="M28" s="906"/>
      <c r="N28" s="906"/>
      <c r="O28" s="921"/>
      <c r="P28" s="934"/>
      <c r="Q28" s="872" t="str">
        <f t="shared" si="11"/>
        <v>物业等级</v>
      </c>
      <c r="R28" s="973" t="s">
        <v>1531</v>
      </c>
      <c r="S28" s="974">
        <f t="shared" si="12"/>
        <v>100</v>
      </c>
      <c r="T28" s="973" t="s">
        <v>1531</v>
      </c>
      <c r="U28" s="974">
        <f t="shared" si="13"/>
        <v>100</v>
      </c>
      <c r="V28" s="973" t="s">
        <v>1531</v>
      </c>
      <c r="W28" s="974">
        <f t="shared" si="14"/>
        <v>100</v>
      </c>
      <c r="X28" s="960"/>
      <c r="Y28" s="934"/>
      <c r="Z28" s="946" t="str">
        <f t="shared" si="15"/>
        <v>物业等级</v>
      </c>
      <c r="AA28" s="989">
        <f t="shared" si="3"/>
        <v>1</v>
      </c>
      <c r="AB28" s="989">
        <f t="shared" si="4"/>
        <v>1</v>
      </c>
      <c r="AC28" s="989">
        <f t="shared" si="5"/>
        <v>1</v>
      </c>
    </row>
    <row r="29" ht="15" spans="1:29">
      <c r="A29" s="824"/>
      <c r="B29" s="771" t="s">
        <v>1641</v>
      </c>
      <c r="C29" s="1581"/>
      <c r="D29" s="783">
        <v>100</v>
      </c>
      <c r="E29" s="1581"/>
      <c r="F29" s="1570">
        <f>SUMIF(84:84,E29,85:85)-SUMIF(84:84,C29,85:85)+100</f>
        <v>100</v>
      </c>
      <c r="G29" s="1581"/>
      <c r="H29" s="783">
        <f>SUMIF(84:84,G29,85:85)-SUMIF(84:84,C29,85:85)+100</f>
        <v>100</v>
      </c>
      <c r="I29" s="1581"/>
      <c r="J29" s="783">
        <f>SUMIF(84:84,I29,85:85)-SUMIF(84:84,C29,85:85)+100</f>
        <v>100</v>
      </c>
      <c r="K29" s="930"/>
      <c r="L29" s="922"/>
      <c r="M29" s="906"/>
      <c r="N29" s="906"/>
      <c r="O29" s="921"/>
      <c r="P29" s="934"/>
      <c r="Q29" s="872" t="str">
        <f t="shared" si="11"/>
        <v>有无电梯</v>
      </c>
      <c r="R29" s="973" t="s">
        <v>1531</v>
      </c>
      <c r="S29" s="974">
        <f t="shared" si="12"/>
        <v>100</v>
      </c>
      <c r="T29" s="973" t="s">
        <v>1531</v>
      </c>
      <c r="U29" s="974">
        <f t="shared" si="13"/>
        <v>100</v>
      </c>
      <c r="V29" s="973" t="s">
        <v>1531</v>
      </c>
      <c r="W29" s="974">
        <f t="shared" si="14"/>
        <v>100</v>
      </c>
      <c r="X29" s="960"/>
      <c r="Y29" s="934"/>
      <c r="Z29" s="946" t="str">
        <f t="shared" si="15"/>
        <v>有无电梯</v>
      </c>
      <c r="AA29" s="989">
        <f t="shared" si="3"/>
        <v>1</v>
      </c>
      <c r="AB29" s="989">
        <f t="shared" si="4"/>
        <v>1</v>
      </c>
      <c r="AC29" s="989">
        <f t="shared" si="5"/>
        <v>1</v>
      </c>
    </row>
    <row r="30" ht="15" spans="1:29">
      <c r="A30" s="824"/>
      <c r="B30" s="771" t="s">
        <v>594</v>
      </c>
      <c r="C30" s="1564"/>
      <c r="D30" s="783">
        <v>100</v>
      </c>
      <c r="E30" s="1564"/>
      <c r="F30" s="1570" t="e">
        <f>LOOKUP(E30,87:87,88:88)-LOOKUP(C30,87:87,88:88)+100</f>
        <v>#N/A</v>
      </c>
      <c r="G30" s="1564"/>
      <c r="H30" s="783" t="e">
        <f>LOOKUP(G30,87:87,88:88)-LOOKUP(C30,87:87,88:88)+100</f>
        <v>#N/A</v>
      </c>
      <c r="I30" s="1564"/>
      <c r="J30" s="783" t="e">
        <f>LOOKUP(I30,87:87,88:88)-LOOKUP(C30,87:87,88:88)+100</f>
        <v>#N/A</v>
      </c>
      <c r="K30" s="929"/>
      <c r="L30" s="922"/>
      <c r="M30" s="906"/>
      <c r="N30" s="906"/>
      <c r="O30" s="921"/>
      <c r="P30" s="934"/>
      <c r="Q30" s="872" t="str">
        <f t="shared" si="11"/>
        <v>建筑面积</v>
      </c>
      <c r="R30" s="973" t="s">
        <v>1531</v>
      </c>
      <c r="S30" s="974" t="e">
        <f t="shared" si="12"/>
        <v>#N/A</v>
      </c>
      <c r="T30" s="973" t="s">
        <v>1531</v>
      </c>
      <c r="U30" s="974" t="e">
        <f t="shared" si="13"/>
        <v>#N/A</v>
      </c>
      <c r="V30" s="973" t="s">
        <v>1531</v>
      </c>
      <c r="W30" s="974" t="e">
        <f t="shared" si="14"/>
        <v>#N/A</v>
      </c>
      <c r="X30" s="960"/>
      <c r="Y30" s="934"/>
      <c r="Z30" s="946" t="str">
        <f t="shared" si="15"/>
        <v>建筑面积</v>
      </c>
      <c r="AA30" s="989" t="e">
        <f t="shared" si="3"/>
        <v>#N/A</v>
      </c>
      <c r="AB30" s="989" t="e">
        <f t="shared" si="4"/>
        <v>#N/A</v>
      </c>
      <c r="AC30" s="989" t="e">
        <f t="shared" si="5"/>
        <v>#N/A</v>
      </c>
    </row>
    <row r="31" s="721" customFormat="1" ht="15" spans="1:29">
      <c r="A31" s="826"/>
      <c r="B31" s="771" t="s">
        <v>1642</v>
      </c>
      <c r="C31" s="1581"/>
      <c r="D31" s="773">
        <v>100</v>
      </c>
      <c r="E31" s="1581"/>
      <c r="F31" s="1570">
        <f>SUMIF(89:89,E31,90:90)-SUMIF(89:89,C31,90:90)+100</f>
        <v>100</v>
      </c>
      <c r="G31" s="1581"/>
      <c r="H31" s="783">
        <f>SUMIF(89:89,G31,90:90)-SUMIF(89:89,C31,90:90)+100</f>
        <v>100</v>
      </c>
      <c r="I31" s="1581"/>
      <c r="J31" s="783">
        <f>SUMIF(89:89,I31,90:90)-SUMIF(89:89,C31,90:90)+100</f>
        <v>100</v>
      </c>
      <c r="K31" s="930"/>
      <c r="L31" s="911"/>
      <c r="M31" s="912"/>
      <c r="N31" s="912"/>
      <c r="O31" s="914"/>
      <c r="P31" s="934"/>
      <c r="Q31" s="972" t="str">
        <f t="shared" si="11"/>
        <v>是否封闭</v>
      </c>
      <c r="R31" s="968" t="s">
        <v>1531</v>
      </c>
      <c r="S31" s="969">
        <f t="shared" si="12"/>
        <v>100</v>
      </c>
      <c r="T31" s="968" t="s">
        <v>1531</v>
      </c>
      <c r="U31" s="969">
        <f t="shared" si="13"/>
        <v>100</v>
      </c>
      <c r="V31" s="968" t="s">
        <v>1531</v>
      </c>
      <c r="W31" s="969">
        <f t="shared" si="14"/>
        <v>100</v>
      </c>
      <c r="X31" s="970"/>
      <c r="Y31" s="934"/>
      <c r="Z31" s="988" t="str">
        <f t="shared" si="15"/>
        <v>是否封闭</v>
      </c>
      <c r="AA31" s="987">
        <f t="shared" si="3"/>
        <v>1</v>
      </c>
      <c r="AB31" s="987">
        <f t="shared" si="4"/>
        <v>1</v>
      </c>
      <c r="AC31" s="987">
        <f t="shared" si="5"/>
        <v>1</v>
      </c>
    </row>
    <row r="32" ht="15" spans="1:29">
      <c r="A32" s="824"/>
      <c r="B32" s="778">
        <v>111</v>
      </c>
      <c r="C32" s="772"/>
      <c r="D32" s="783">
        <v>100</v>
      </c>
      <c r="E32" s="1564"/>
      <c r="F32" s="1570">
        <f>SUMIF(91:91,E32,92:92)-SUMIF(91:91,C32,92:92)+100</f>
        <v>100</v>
      </c>
      <c r="G32" s="1564"/>
      <c r="H32" s="783">
        <f>SUMIF(91:91,G32,92:92)-SUMIF(91:91,C32,92:92)+100</f>
        <v>100</v>
      </c>
      <c r="I32" s="1564"/>
      <c r="J32" s="783">
        <f>SUMIF(91:91,I32,92:92)-SUMIF(91:91,C32,92:92)+100</f>
        <v>100</v>
      </c>
      <c r="K32" s="929"/>
      <c r="L32" s="922"/>
      <c r="M32" s="906"/>
      <c r="N32" s="906"/>
      <c r="O32" s="921"/>
      <c r="P32" s="934" t="s">
        <v>1551</v>
      </c>
      <c r="Q32" s="872">
        <f t="shared" si="11"/>
        <v>111</v>
      </c>
      <c r="R32" s="973" t="s">
        <v>1531</v>
      </c>
      <c r="S32" s="974">
        <f t="shared" si="12"/>
        <v>100</v>
      </c>
      <c r="T32" s="973" t="s">
        <v>1531</v>
      </c>
      <c r="U32" s="974">
        <f t="shared" si="13"/>
        <v>100</v>
      </c>
      <c r="V32" s="973" t="s">
        <v>1531</v>
      </c>
      <c r="W32" s="974">
        <f t="shared" si="14"/>
        <v>100</v>
      </c>
      <c r="X32" s="960"/>
      <c r="Y32" s="934" t="s">
        <v>1551</v>
      </c>
      <c r="Z32" s="946">
        <f t="shared" si="15"/>
        <v>111</v>
      </c>
      <c r="AA32" s="989">
        <f t="shared" si="3"/>
        <v>1</v>
      </c>
      <c r="AB32" s="989">
        <f t="shared" si="4"/>
        <v>1</v>
      </c>
      <c r="AC32" s="989">
        <f t="shared" si="5"/>
        <v>1</v>
      </c>
    </row>
    <row r="33" ht="15" spans="1:29">
      <c r="A33" s="824"/>
      <c r="B33" s="778">
        <v>111</v>
      </c>
      <c r="C33" s="772"/>
      <c r="D33" s="783">
        <v>100</v>
      </c>
      <c r="E33" s="1564"/>
      <c r="F33" s="1570">
        <f>SUMIF(93:93,E33,94:94)-SUMIF(93:93,C33,94:94)+100</f>
        <v>100</v>
      </c>
      <c r="G33" s="1564"/>
      <c r="H33" s="783">
        <f>SUMIF(93:93,G33,94:94)-SUMIF(93:93,C33,94:94)+100</f>
        <v>100</v>
      </c>
      <c r="I33" s="1564"/>
      <c r="J33" s="783">
        <f>SUMIF(93:93,I33,94:94)-SUMIF(93:93,C33,94:94)+100</f>
        <v>100</v>
      </c>
      <c r="K33" s="929"/>
      <c r="L33" s="922"/>
      <c r="M33" s="906"/>
      <c r="N33" s="906"/>
      <c r="O33" s="921"/>
      <c r="P33" s="934"/>
      <c r="Q33" s="872">
        <f t="shared" si="11"/>
        <v>111</v>
      </c>
      <c r="R33" s="973" t="s">
        <v>1531</v>
      </c>
      <c r="S33" s="974">
        <f t="shared" si="12"/>
        <v>100</v>
      </c>
      <c r="T33" s="973" t="s">
        <v>1531</v>
      </c>
      <c r="U33" s="974">
        <f t="shared" si="13"/>
        <v>100</v>
      </c>
      <c r="V33" s="973" t="s">
        <v>1531</v>
      </c>
      <c r="W33" s="974">
        <f t="shared" si="14"/>
        <v>100</v>
      </c>
      <c r="X33" s="960"/>
      <c r="Y33" s="934"/>
      <c r="Z33" s="946">
        <f t="shared" si="15"/>
        <v>111</v>
      </c>
      <c r="AA33" s="989">
        <f t="shared" si="3"/>
        <v>1</v>
      </c>
      <c r="AB33" s="989">
        <f t="shared" si="4"/>
        <v>1</v>
      </c>
      <c r="AC33" s="989">
        <f t="shared" si="5"/>
        <v>1</v>
      </c>
    </row>
    <row r="34" ht="15.75" spans="1:29">
      <c r="A34" s="1582"/>
      <c r="B34" s="785">
        <v>111</v>
      </c>
      <c r="C34" s="786"/>
      <c r="D34" s="787">
        <v>100</v>
      </c>
      <c r="E34" s="1565"/>
      <c r="F34" s="1583">
        <f>SUMIF(95:95,E34,96:96)-SUMIF(95:95,C34,96:96)+100</f>
        <v>100</v>
      </c>
      <c r="G34" s="1565"/>
      <c r="H34" s="787">
        <f>SUMIF(95:95,G34,96:96)-SUMIF(95:95,C34,96:96)+100</f>
        <v>100</v>
      </c>
      <c r="I34" s="1565"/>
      <c r="J34" s="787">
        <f>SUMIF(95:95,I34,96:96)-SUMIF(95:95,C34,96:96)+100</f>
        <v>100</v>
      </c>
      <c r="K34" s="929"/>
      <c r="L34" s="922"/>
      <c r="M34" s="906"/>
      <c r="N34" s="906"/>
      <c r="O34" s="921"/>
      <c r="P34" s="934"/>
      <c r="Q34" s="872">
        <f t="shared" si="11"/>
        <v>111</v>
      </c>
      <c r="R34" s="973" t="s">
        <v>1531</v>
      </c>
      <c r="S34" s="974">
        <f t="shared" si="12"/>
        <v>100</v>
      </c>
      <c r="T34" s="973" t="s">
        <v>1531</v>
      </c>
      <c r="U34" s="974">
        <f t="shared" si="13"/>
        <v>100</v>
      </c>
      <c r="V34" s="973" t="s">
        <v>1531</v>
      </c>
      <c r="W34" s="974">
        <f t="shared" si="14"/>
        <v>100</v>
      </c>
      <c r="X34" s="960"/>
      <c r="Y34" s="934"/>
      <c r="Z34" s="946">
        <f t="shared" si="15"/>
        <v>111</v>
      </c>
      <c r="AA34" s="989">
        <f t="shared" si="3"/>
        <v>1</v>
      </c>
      <c r="AB34" s="989">
        <f t="shared" si="4"/>
        <v>1</v>
      </c>
      <c r="AC34" s="989">
        <f t="shared" si="5"/>
        <v>1</v>
      </c>
    </row>
    <row r="35" ht="15" spans="1:29">
      <c r="A35" s="831" t="s">
        <v>1562</v>
      </c>
      <c r="B35" s="1584"/>
      <c r="C35" s="1585" t="s">
        <v>124</v>
      </c>
      <c r="D35" s="1586"/>
      <c r="E35" s="1587"/>
      <c r="F35" s="1588"/>
      <c r="G35" s="1589"/>
      <c r="H35" s="1590"/>
      <c r="I35" s="1587"/>
      <c r="J35" s="1590"/>
      <c r="K35" s="937"/>
      <c r="L35" s="938"/>
      <c r="M35" s="848"/>
      <c r="N35" s="906"/>
      <c r="O35" s="848"/>
      <c r="P35" s="872" t="str">
        <f>A35</f>
        <v>成交单价（元/平方米）</v>
      </c>
      <c r="Q35" s="872"/>
      <c r="R35" s="989">
        <f>E35</f>
        <v>0</v>
      </c>
      <c r="S35" s="989"/>
      <c r="T35" s="989">
        <f>G35</f>
        <v>0</v>
      </c>
      <c r="U35" s="989"/>
      <c r="V35" s="989">
        <f>I35</f>
        <v>0</v>
      </c>
      <c r="W35" s="989"/>
      <c r="X35" s="894"/>
      <c r="Y35" s="991"/>
      <c r="Z35" s="894"/>
      <c r="AA35" s="894"/>
      <c r="AB35" s="894"/>
      <c r="AC35" s="894"/>
    </row>
    <row r="36" ht="15.75" spans="1:29">
      <c r="A36" s="839" t="s">
        <v>1563</v>
      </c>
      <c r="B36" s="1591"/>
      <c r="C36" s="1592" t="e">
        <f>R37</f>
        <v>#DIV/0!</v>
      </c>
      <c r="D36" s="842" t="s">
        <v>1564</v>
      </c>
      <c r="E36" s="1593" t="e">
        <f>R36</f>
        <v>#DIV/0!</v>
      </c>
      <c r="F36" s="843"/>
      <c r="G36" s="1592" t="e">
        <f>T36</f>
        <v>#DIV/0!</v>
      </c>
      <c r="H36" s="843"/>
      <c r="I36" s="1593" t="e">
        <f>V36</f>
        <v>#DIV/0!</v>
      </c>
      <c r="J36" s="843"/>
      <c r="K36" s="939">
        <f>F36+H36+J36</f>
        <v>0</v>
      </c>
      <c r="L36" s="938"/>
      <c r="M36" s="848"/>
      <c r="N36" s="906"/>
      <c r="O36" s="848"/>
      <c r="P36" s="872" t="str">
        <f>A36</f>
        <v>比较价值（元/平方米）</v>
      </c>
      <c r="Q36" s="872"/>
      <c r="R36" s="989" t="e">
        <f>IF(F1="售价",ROUND(PRODUCT(R35,AA7:AA34),0),ROUND(PRODUCT(R35,AA7:AA34),1))</f>
        <v>#DIV/0!</v>
      </c>
      <c r="S36" s="989"/>
      <c r="T36" s="989" t="e">
        <f>IF(F1="售价",ROUND(PRODUCT(T35,AB7:AB34),0),ROUND(PRODUCT(T35,AB7:AB34),1))</f>
        <v>#DIV/0!</v>
      </c>
      <c r="U36" s="989"/>
      <c r="V36" s="989" t="e">
        <f>IF(F1="售价",ROUND(PRODUCT(V35,AC7:AC34),0),ROUND(PRODUCT(V35,AC7:AC34),1))</f>
        <v>#DIV/0!</v>
      </c>
      <c r="W36" s="989"/>
      <c r="X36" s="894"/>
      <c r="Y36" s="894"/>
      <c r="Z36" s="894"/>
      <c r="AA36" s="894"/>
      <c r="AB36" s="894"/>
      <c r="AC36" s="894"/>
    </row>
    <row r="37" ht="15.75" spans="1:29">
      <c r="A37" s="845" t="s">
        <v>1565</v>
      </c>
      <c r="B37" s="846"/>
      <c r="C37" s="1594" t="e">
        <f>R37</f>
        <v>#DIV/0!</v>
      </c>
      <c r="D37" s="1594"/>
      <c r="E37" s="1594"/>
      <c r="F37" s="1594"/>
      <c r="G37" s="1594"/>
      <c r="H37" s="1594"/>
      <c r="I37" s="1594"/>
      <c r="J37" s="1594"/>
      <c r="K37" s="940"/>
      <c r="L37" s="938"/>
      <c r="M37" s="848"/>
      <c r="N37" s="848"/>
      <c r="O37" s="848"/>
      <c r="P37" s="941" t="str">
        <f>A37</f>
        <v>估价对象XX用房的比较价值（楼面单价，元/平方米）</v>
      </c>
      <c r="Q37" s="979"/>
      <c r="R37" s="1610" t="e">
        <f>IF(F1="售价",ROUND(IF(D36="简单平均",AVERAGE(R36:W36),R36*F36+T36*H36+V36*J36),0),ROUND(IF(D36="简单平均",AVERAGE(R36:V36),R36*F36+T36*H36+V36*J36),1))</f>
        <v>#DIV/0!</v>
      </c>
      <c r="S37" s="1610"/>
      <c r="T37" s="1610"/>
      <c r="U37" s="1610"/>
      <c r="V37" s="1610"/>
      <c r="W37" s="1610"/>
      <c r="X37" s="894"/>
      <c r="Y37" s="894"/>
      <c r="Z37" s="894"/>
      <c r="AA37" s="894"/>
      <c r="AB37" s="894"/>
      <c r="AC37" s="894"/>
    </row>
    <row r="38" spans="1:30">
      <c r="A38" s="848"/>
      <c r="B38" s="848"/>
      <c r="C38" s="848"/>
      <c r="D38" s="848"/>
      <c r="E38" s="848"/>
      <c r="F38" s="848"/>
      <c r="G38" s="849"/>
      <c r="H38" s="848"/>
      <c r="I38" s="848"/>
      <c r="J38" s="848"/>
      <c r="K38" s="942"/>
      <c r="L38" s="943"/>
      <c r="M38" s="848"/>
      <c r="N38" s="848"/>
      <c r="O38" s="848"/>
      <c r="P38" s="848"/>
      <c r="Q38" s="848"/>
      <c r="R38" s="848"/>
      <c r="S38" s="848"/>
      <c r="T38" s="848"/>
      <c r="U38" s="848"/>
      <c r="V38" s="848"/>
      <c r="W38" s="848"/>
      <c r="X38" s="848"/>
      <c r="Y38" s="848"/>
      <c r="Z38" s="848"/>
      <c r="AA38" s="848"/>
      <c r="AB38" s="848"/>
      <c r="AC38" s="848"/>
      <c r="AD38" s="848"/>
    </row>
    <row r="39" spans="1:30">
      <c r="A39" s="848"/>
      <c r="B39" s="848"/>
      <c r="C39" s="848"/>
      <c r="D39" s="848"/>
      <c r="E39" s="848"/>
      <c r="F39" s="848"/>
      <c r="G39" s="848"/>
      <c r="H39" s="848"/>
      <c r="I39" s="848"/>
      <c r="J39" s="848"/>
      <c r="K39" s="942"/>
      <c r="L39" s="943"/>
      <c r="M39" s="848"/>
      <c r="N39" s="848"/>
      <c r="O39" s="848"/>
      <c r="P39" s="848"/>
      <c r="Q39" s="848"/>
      <c r="R39" s="848"/>
      <c r="S39" s="848"/>
      <c r="T39" s="848"/>
      <c r="U39" s="848"/>
      <c r="V39" s="848"/>
      <c r="W39" s="848"/>
      <c r="X39" s="848"/>
      <c r="Y39" s="848"/>
      <c r="Z39" s="848"/>
      <c r="AA39" s="848"/>
      <c r="AB39" s="848"/>
      <c r="AC39" s="848"/>
      <c r="AD39" s="848"/>
    </row>
    <row r="40" ht="13.5" customHeight="1" spans="1:30">
      <c r="A40" s="848"/>
      <c r="B40" s="848"/>
      <c r="C40" s="850" t="s">
        <v>1566</v>
      </c>
      <c r="D40" s="851"/>
      <c r="E40" s="852" t="e">
        <f>IF(E35&lt;E36,E36/E35-1,E35/E36-1)</f>
        <v>#DIV/0!</v>
      </c>
      <c r="F40" s="853" t="e">
        <f>IF(OR(E40&gt;=0.3,E40&lt;=-0.3),"超过30%","")</f>
        <v>#DIV/0!</v>
      </c>
      <c r="G40" s="852" t="e">
        <f>IF(G35&lt;G36,G36/G35-1,G35/G36-1)</f>
        <v>#DIV/0!</v>
      </c>
      <c r="H40" s="853" t="e">
        <f>IF(OR(G40&gt;=0.3,G40&lt;=-0.3),"超过30%","")</f>
        <v>#DIV/0!</v>
      </c>
      <c r="I40" s="852" t="e">
        <f>IF(I35&lt;I36,I36/I35-1,I35/I36-1)</f>
        <v>#DIV/0!</v>
      </c>
      <c r="J40" s="853" t="e">
        <f>IF(OR(I40&gt;=0.3,I40&lt;=-0.3),"超过30%","")</f>
        <v>#DIV/0!</v>
      </c>
      <c r="K40" s="942"/>
      <c r="L40" s="943"/>
      <c r="M40" s="848"/>
      <c r="N40" s="848"/>
      <c r="O40" s="848"/>
      <c r="P40" s="848"/>
      <c r="Q40" s="848"/>
      <c r="R40" s="848"/>
      <c r="S40" s="848"/>
      <c r="T40" s="848"/>
      <c r="U40" s="848"/>
      <c r="V40" s="848"/>
      <c r="W40" s="848"/>
      <c r="X40" s="848"/>
      <c r="Y40" s="848"/>
      <c r="Z40" s="848"/>
      <c r="AA40" s="848"/>
      <c r="AB40" s="848"/>
      <c r="AC40" s="848"/>
      <c r="AD40" s="848"/>
    </row>
    <row r="41" ht="13.5" customHeight="1" spans="1:30">
      <c r="A41" s="848"/>
      <c r="B41" s="848"/>
      <c r="C41" s="850" t="s">
        <v>1567</v>
      </c>
      <c r="D41" s="854"/>
      <c r="E41" s="852" t="e">
        <f>IF(E36&lt;G36,G36/E36-1,E36/G36-1)</f>
        <v>#DIV/0!</v>
      </c>
      <c r="F41" s="853" t="e">
        <f>IF(OR(E41&gt;=0.2,E41&lt;=-0.2),"超过20%","")</f>
        <v>#DIV/0!</v>
      </c>
      <c r="G41" s="852" t="e">
        <f>IF(G36&lt;I36,I36/G36-1,G36/I36-1)</f>
        <v>#DIV/0!</v>
      </c>
      <c r="H41" s="853" t="e">
        <f>IF(OR(G41&gt;=0.2,G41&lt;=-0.2),"超过20%","")</f>
        <v>#DIV/0!</v>
      </c>
      <c r="I41" s="852" t="e">
        <f>IF(I36&lt;E36,E36/I36-1,I36/E36-1)</f>
        <v>#DIV/0!</v>
      </c>
      <c r="J41" s="853" t="e">
        <f>IF(OR(I41&gt;=0.2,I41&lt;=-0.2),"超过20%","")</f>
        <v>#DIV/0!</v>
      </c>
      <c r="K41" s="942"/>
      <c r="L41" s="943"/>
      <c r="M41" s="848"/>
      <c r="N41" s="848"/>
      <c r="O41" s="848"/>
      <c r="P41" s="848"/>
      <c r="Q41" s="848"/>
      <c r="R41" s="848"/>
      <c r="S41" s="848"/>
      <c r="T41" s="848"/>
      <c r="U41" s="848"/>
      <c r="V41" s="848"/>
      <c r="W41" s="848"/>
      <c r="X41" s="848"/>
      <c r="Y41" s="848"/>
      <c r="Z41" s="848"/>
      <c r="AA41" s="848"/>
      <c r="AB41" s="848"/>
      <c r="AC41" s="848"/>
      <c r="AD41" s="848"/>
    </row>
    <row r="42" s="724" customFormat="1" ht="13.5" customHeight="1" spans="1:30">
      <c r="A42" s="855"/>
      <c r="B42" s="855"/>
      <c r="C42" s="850" t="s">
        <v>1568</v>
      </c>
      <c r="D42" s="854"/>
      <c r="E42" s="852" t="e">
        <f>IF(E35&lt;G35,G35/E35-1,E35/G35-1)</f>
        <v>#DIV/0!</v>
      </c>
      <c r="F42" s="853" t="e">
        <f>IF(OR(E42&gt;=0.3,E42&lt;=-0.3),"超过30%","")</f>
        <v>#DIV/0!</v>
      </c>
      <c r="G42" s="852" t="e">
        <f>IF(G35&lt;I35,I35/G35-1,G35/I35-1)</f>
        <v>#DIV/0!</v>
      </c>
      <c r="H42" s="853" t="e">
        <f>IF(OR(G42&gt;=0.3,G42&lt;=-0.3),"超过30%","")</f>
        <v>#DIV/0!</v>
      </c>
      <c r="I42" s="852" t="e">
        <f>IF(I35&lt;E35,E35/I35-1,I35/E35-1)</f>
        <v>#DIV/0!</v>
      </c>
      <c r="J42" s="853" t="e">
        <f>IF(OR(I42&gt;=0.3,I42&lt;=-0.3),"超过30%","")</f>
        <v>#DIV/0!</v>
      </c>
      <c r="K42" s="944"/>
      <c r="L42" s="945"/>
      <c r="M42" s="855"/>
      <c r="N42" s="855"/>
      <c r="O42" s="855"/>
      <c r="P42" s="855"/>
      <c r="Q42" s="855"/>
      <c r="R42" s="855"/>
      <c r="S42" s="855"/>
      <c r="T42" s="855"/>
      <c r="U42" s="855"/>
      <c r="V42" s="855"/>
      <c r="W42" s="855"/>
      <c r="X42" s="855"/>
      <c r="Y42" s="855"/>
      <c r="Z42" s="855"/>
      <c r="AA42" s="855"/>
      <c r="AB42" s="855"/>
      <c r="AC42" s="855"/>
      <c r="AD42" s="855"/>
    </row>
    <row r="43" s="724" customFormat="1" spans="1:30">
      <c r="A43" s="855"/>
      <c r="B43" s="856"/>
      <c r="C43" s="1595"/>
      <c r="D43" s="855"/>
      <c r="E43" s="855"/>
      <c r="F43" s="855"/>
      <c r="G43" s="855"/>
      <c r="H43" s="855"/>
      <c r="I43" s="855"/>
      <c r="J43" s="855"/>
      <c r="K43" s="944"/>
      <c r="L43" s="945"/>
      <c r="M43" s="855"/>
      <c r="N43" s="855"/>
      <c r="O43" s="855"/>
      <c r="P43" s="855"/>
      <c r="Q43" s="855"/>
      <c r="R43" s="855"/>
      <c r="S43" s="855"/>
      <c r="T43" s="855"/>
      <c r="U43" s="855"/>
      <c r="V43" s="855"/>
      <c r="W43" s="855"/>
      <c r="X43" s="855"/>
      <c r="Y43" s="855"/>
      <c r="Z43" s="855"/>
      <c r="AA43" s="855"/>
      <c r="AB43" s="855"/>
      <c r="AC43" s="855"/>
      <c r="AD43" s="855"/>
    </row>
    <row r="44" spans="1:30">
      <c r="A44" s="848"/>
      <c r="B44" s="856"/>
      <c r="C44" s="1595"/>
      <c r="D44" s="848"/>
      <c r="E44" s="848"/>
      <c r="F44" s="848"/>
      <c r="G44" s="848"/>
      <c r="H44" s="848"/>
      <c r="I44" s="848"/>
      <c r="J44" s="848"/>
      <c r="K44" s="942"/>
      <c r="L44" s="943"/>
      <c r="M44" s="848"/>
      <c r="N44" s="848"/>
      <c r="O44" s="848"/>
      <c r="P44" s="848"/>
      <c r="Q44" s="848"/>
      <c r="R44" s="848"/>
      <c r="S44" s="848"/>
      <c r="T44" s="848"/>
      <c r="U44" s="848"/>
      <c r="V44" s="848"/>
      <c r="W44" s="848"/>
      <c r="X44" s="848"/>
      <c r="Y44" s="848"/>
      <c r="Z44" s="848"/>
      <c r="AA44" s="848"/>
      <c r="AB44" s="848"/>
      <c r="AC44" s="848"/>
      <c r="AD44" s="848"/>
    </row>
    <row r="45" ht="21" spans="1:30">
      <c r="A45" s="893" t="s">
        <v>1569</v>
      </c>
      <c r="B45" s="894"/>
      <c r="C45" s="895"/>
      <c r="D45" s="895"/>
      <c r="E45" s="895"/>
      <c r="F45" s="896"/>
      <c r="G45" s="896"/>
      <c r="H45" s="895"/>
      <c r="I45" s="895"/>
      <c r="J45" s="895"/>
      <c r="K45" s="953"/>
      <c r="L45" s="954"/>
      <c r="M45" s="895"/>
      <c r="N45" s="956"/>
      <c r="O45" s="956"/>
      <c r="P45" s="956"/>
      <c r="Q45" s="981"/>
      <c r="R45" s="848"/>
      <c r="S45" s="848"/>
      <c r="T45" s="848"/>
      <c r="U45" s="848"/>
      <c r="V45" s="848"/>
      <c r="W45" s="848"/>
      <c r="X45" s="848"/>
      <c r="Y45" s="848"/>
      <c r="Z45" s="848"/>
      <c r="AA45" s="848"/>
      <c r="AB45" s="848"/>
      <c r="AC45" s="848"/>
      <c r="AD45" s="848"/>
    </row>
    <row r="46" s="726" customFormat="1" ht="15" spans="1:30">
      <c r="A46" s="1596" t="s">
        <v>1529</v>
      </c>
      <c r="B46" s="1597"/>
      <c r="C46" s="1598" t="str">
        <f>YEAR(C7)&amp;"-"&amp;MONTH(C7)</f>
        <v>2024-8</v>
      </c>
      <c r="D46" s="1599">
        <f>EDATE(C46,-1)</f>
        <v>45474</v>
      </c>
      <c r="E46" s="1599">
        <f t="shared" ref="E46:O46" si="16">EDATE(D46,-1)</f>
        <v>45444</v>
      </c>
      <c r="F46" s="1599">
        <f t="shared" si="16"/>
        <v>45413</v>
      </c>
      <c r="G46" s="1599">
        <f t="shared" si="16"/>
        <v>45383</v>
      </c>
      <c r="H46" s="1599">
        <f t="shared" si="16"/>
        <v>45352</v>
      </c>
      <c r="I46" s="1599">
        <f t="shared" si="16"/>
        <v>45323</v>
      </c>
      <c r="J46" s="1599">
        <f t="shared" si="16"/>
        <v>45292</v>
      </c>
      <c r="K46" s="1599">
        <f t="shared" si="16"/>
        <v>45261</v>
      </c>
      <c r="L46" s="1599">
        <f t="shared" si="16"/>
        <v>45231</v>
      </c>
      <c r="M46" s="1599">
        <f t="shared" si="16"/>
        <v>45200</v>
      </c>
      <c r="N46" s="1599">
        <f t="shared" si="16"/>
        <v>45170</v>
      </c>
      <c r="O46" s="1599">
        <f t="shared" si="16"/>
        <v>45139</v>
      </c>
      <c r="P46" s="1049"/>
      <c r="Q46" s="1103"/>
      <c r="R46" s="1103"/>
      <c r="S46" s="1103"/>
      <c r="T46" s="1103"/>
      <c r="U46" s="1103"/>
      <c r="V46" s="1103"/>
      <c r="W46" s="1103"/>
      <c r="X46" s="1103"/>
      <c r="Y46" s="1103"/>
      <c r="Z46" s="1103"/>
      <c r="AA46" s="1103"/>
      <c r="AB46" s="1103"/>
      <c r="AC46" s="1103"/>
      <c r="AD46" s="1103"/>
    </row>
    <row r="47" s="721" customFormat="1" ht="15" spans="1:30">
      <c r="A47" s="1600"/>
      <c r="B47" s="1004"/>
      <c r="C47" s="1601">
        <v>100</v>
      </c>
      <c r="D47" s="1008"/>
      <c r="E47" s="1008"/>
      <c r="F47" s="1008"/>
      <c r="G47" s="1008"/>
      <c r="H47" s="1008"/>
      <c r="I47" s="1008"/>
      <c r="J47" s="1008"/>
      <c r="K47" s="1008"/>
      <c r="L47" s="1008"/>
      <c r="M47" s="1608"/>
      <c r="N47" s="1008"/>
      <c r="O47" s="1056"/>
      <c r="P47" s="981"/>
      <c r="Q47" s="1104"/>
      <c r="R47" s="1104"/>
      <c r="S47" s="1104"/>
      <c r="T47" s="1104"/>
      <c r="U47" s="1104"/>
      <c r="V47" s="1104"/>
      <c r="W47" s="1104"/>
      <c r="X47" s="1104"/>
      <c r="Y47" s="1104"/>
      <c r="Z47" s="1104"/>
      <c r="AA47" s="1104"/>
      <c r="AB47" s="1104"/>
      <c r="AC47" s="1104"/>
      <c r="AD47" s="1104"/>
    </row>
    <row r="48" s="721" customFormat="1" ht="15.75" spans="1:30">
      <c r="A48" s="999" t="s">
        <v>1570</v>
      </c>
      <c r="B48" s="1000"/>
      <c r="C48" s="1001"/>
      <c r="D48" s="1002"/>
      <c r="E48" s="1002"/>
      <c r="F48" s="1002"/>
      <c r="G48" s="1002"/>
      <c r="H48" s="1002"/>
      <c r="I48" s="1002"/>
      <c r="J48" s="1002"/>
      <c r="K48" s="1002"/>
      <c r="L48" s="1002"/>
      <c r="M48" s="1050"/>
      <c r="N48" s="1002"/>
      <c r="O48" s="1051"/>
      <c r="P48" s="981"/>
      <c r="Q48" s="981"/>
      <c r="R48" s="1104"/>
      <c r="S48" s="1104"/>
      <c r="T48" s="1104"/>
      <c r="U48" s="1104"/>
      <c r="V48" s="1104"/>
      <c r="W48" s="1104"/>
      <c r="X48" s="1104"/>
      <c r="Y48" s="1104"/>
      <c r="Z48" s="1104"/>
      <c r="AA48" s="1104"/>
      <c r="AB48" s="1104"/>
      <c r="AC48" s="1104"/>
      <c r="AD48" s="1104"/>
    </row>
    <row r="49" s="721" customFormat="1" ht="15" spans="1:30">
      <c r="A49" s="1003" t="s">
        <v>1532</v>
      </c>
      <c r="B49" s="1004"/>
      <c r="C49" s="1005" t="s">
        <v>1571</v>
      </c>
      <c r="D49" s="1006"/>
      <c r="E49" s="1006"/>
      <c r="F49" s="1006"/>
      <c r="G49" s="1006"/>
      <c r="H49" s="1006"/>
      <c r="I49" s="1006"/>
      <c r="J49" s="1006"/>
      <c r="K49" s="1006"/>
      <c r="L49" s="1052"/>
      <c r="M49" s="1053"/>
      <c r="N49" s="1054"/>
      <c r="O49" s="1054"/>
      <c r="P49" s="1055"/>
      <c r="Q49" s="981"/>
      <c r="R49" s="1104"/>
      <c r="S49" s="1104"/>
      <c r="T49" s="1104"/>
      <c r="U49" s="1104"/>
      <c r="V49" s="1104"/>
      <c r="W49" s="1104"/>
      <c r="X49" s="1104"/>
      <c r="Y49" s="1104"/>
      <c r="Z49" s="1104"/>
      <c r="AA49" s="1104"/>
      <c r="AB49" s="1104"/>
      <c r="AC49" s="1104"/>
      <c r="AD49" s="1104"/>
    </row>
    <row r="50" s="721" customFormat="1" ht="15.75" spans="1:30">
      <c r="A50" s="1003"/>
      <c r="B50" s="1004"/>
      <c r="C50" s="1007">
        <v>100</v>
      </c>
      <c r="D50" s="1008"/>
      <c r="E50" s="1008"/>
      <c r="F50" s="1008"/>
      <c r="G50" s="1008"/>
      <c r="H50" s="1008"/>
      <c r="I50" s="1008"/>
      <c r="J50" s="1008"/>
      <c r="K50" s="1008"/>
      <c r="L50" s="1008"/>
      <c r="M50" s="1056"/>
      <c r="N50" s="1054"/>
      <c r="O50" s="1054"/>
      <c r="P50" s="981"/>
      <c r="Q50" s="981"/>
      <c r="R50" s="1104"/>
      <c r="S50" s="1104"/>
      <c r="T50" s="1104"/>
      <c r="U50" s="1104"/>
      <c r="V50" s="1104"/>
      <c r="W50" s="1104"/>
      <c r="X50" s="1104"/>
      <c r="Y50" s="1104"/>
      <c r="Z50" s="1104"/>
      <c r="AA50" s="1104"/>
      <c r="AB50" s="1104"/>
      <c r="AC50" s="1104"/>
      <c r="AD50" s="1104"/>
    </row>
    <row r="51" spans="1:30">
      <c r="A51" s="1009" t="s">
        <v>1572</v>
      </c>
      <c r="B51" s="1010" t="s">
        <v>1535</v>
      </c>
      <c r="C51" s="1032">
        <f>C9</f>
        <v>0</v>
      </c>
      <c r="D51" s="935"/>
      <c r="E51" s="935"/>
      <c r="F51" s="935"/>
      <c r="G51" s="935"/>
      <c r="H51" s="935"/>
      <c r="I51" s="935"/>
      <c r="J51" s="935"/>
      <c r="K51" s="1057"/>
      <c r="L51" s="1058"/>
      <c r="M51" s="1059"/>
      <c r="N51" s="1060"/>
      <c r="O51" s="1060"/>
      <c r="P51" s="1061"/>
      <c r="Q51" s="981"/>
      <c r="R51" s="848"/>
      <c r="S51" s="848"/>
      <c r="T51" s="848"/>
      <c r="U51" s="848"/>
      <c r="V51" s="848"/>
      <c r="W51" s="848"/>
      <c r="X51" s="848"/>
      <c r="Y51" s="848"/>
      <c r="Z51" s="848"/>
      <c r="AA51" s="848"/>
      <c r="AB51" s="848"/>
      <c r="AC51" s="848"/>
      <c r="AD51" s="848"/>
    </row>
    <row r="52" ht="15.75" spans="1:30">
      <c r="A52" s="1011"/>
      <c r="B52" s="1012"/>
      <c r="C52" s="1013">
        <v>100</v>
      </c>
      <c r="D52" s="1013"/>
      <c r="E52" s="1013"/>
      <c r="F52" s="1013"/>
      <c r="G52" s="1013"/>
      <c r="H52" s="1013"/>
      <c r="I52" s="1013"/>
      <c r="J52" s="1013"/>
      <c r="K52" s="1013"/>
      <c r="L52" s="1013"/>
      <c r="M52" s="1062"/>
      <c r="N52" s="1063"/>
      <c r="O52" s="1063"/>
      <c r="P52" s="1061"/>
      <c r="Q52" s="981"/>
      <c r="R52" s="848"/>
      <c r="S52" s="848"/>
      <c r="T52" s="848"/>
      <c r="U52" s="848"/>
      <c r="V52" s="848"/>
      <c r="W52" s="848"/>
      <c r="X52" s="848"/>
      <c r="Y52" s="848"/>
      <c r="Z52" s="848"/>
      <c r="AA52" s="848"/>
      <c r="AB52" s="848"/>
      <c r="AC52" s="848"/>
      <c r="AD52" s="848"/>
    </row>
    <row r="53" ht="27.75" spans="1:30">
      <c r="A53" s="1011"/>
      <c r="B53" s="1014" t="s">
        <v>1538</v>
      </c>
      <c r="C53" s="1039"/>
      <c r="D53" s="1039"/>
      <c r="E53" s="1039"/>
      <c r="F53" s="1039"/>
      <c r="G53" s="1039"/>
      <c r="H53" s="1039"/>
      <c r="I53" s="1039"/>
      <c r="J53" s="1039"/>
      <c r="K53" s="1090"/>
      <c r="L53" s="1091"/>
      <c r="M53" s="1092"/>
      <c r="N53" s="1060"/>
      <c r="O53" s="1060"/>
      <c r="P53" s="1061"/>
      <c r="Q53" s="981"/>
      <c r="R53" s="848"/>
      <c r="S53" s="848"/>
      <c r="T53" s="848"/>
      <c r="U53" s="848"/>
      <c r="V53" s="848"/>
      <c r="W53" s="848"/>
      <c r="X53" s="848"/>
      <c r="Y53" s="848"/>
      <c r="Z53" s="848"/>
      <c r="AA53" s="848"/>
      <c r="AB53" s="848"/>
      <c r="AC53" s="848"/>
      <c r="AD53" s="848"/>
    </row>
    <row r="54" ht="15.75" spans="1:30">
      <c r="A54" s="1011"/>
      <c r="B54" s="1016"/>
      <c r="C54" s="1013"/>
      <c r="D54" s="1013"/>
      <c r="E54" s="1013"/>
      <c r="F54" s="1013"/>
      <c r="G54" s="1013"/>
      <c r="H54" s="1013"/>
      <c r="I54" s="1013"/>
      <c r="J54" s="1013"/>
      <c r="K54" s="1013"/>
      <c r="L54" s="1013"/>
      <c r="M54" s="1062"/>
      <c r="N54" s="1063"/>
      <c r="O54" s="1063"/>
      <c r="P54" s="1061"/>
      <c r="Q54" s="981"/>
      <c r="R54" s="848"/>
      <c r="S54" s="848"/>
      <c r="T54" s="848"/>
      <c r="U54" s="848"/>
      <c r="V54" s="848"/>
      <c r="W54" s="848"/>
      <c r="X54" s="848"/>
      <c r="Y54" s="848"/>
      <c r="Z54" s="848"/>
      <c r="AA54" s="848"/>
      <c r="AB54" s="848"/>
      <c r="AC54" s="848"/>
      <c r="AD54" s="848"/>
    </row>
    <row r="55" ht="15.75" spans="1:30">
      <c r="A55" s="1011"/>
      <c r="B55" s="1038">
        <f>B11</f>
        <v>111</v>
      </c>
      <c r="C55" s="780"/>
      <c r="D55" s="780"/>
      <c r="E55" s="780"/>
      <c r="F55" s="780"/>
      <c r="G55" s="780"/>
      <c r="H55" s="780"/>
      <c r="I55" s="780"/>
      <c r="J55" s="780"/>
      <c r="K55" s="1068"/>
      <c r="L55" s="1069"/>
      <c r="M55" s="1070"/>
      <c r="N55" s="1060"/>
      <c r="O55" s="1060"/>
      <c r="P55" s="1061"/>
      <c r="Q55" s="981"/>
      <c r="R55" s="848"/>
      <c r="S55" s="848"/>
      <c r="T55" s="848"/>
      <c r="U55" s="848"/>
      <c r="V55" s="848"/>
      <c r="W55" s="848"/>
      <c r="X55" s="848"/>
      <c r="Y55" s="848"/>
      <c r="Z55" s="848"/>
      <c r="AA55" s="848"/>
      <c r="AB55" s="848"/>
      <c r="AC55" s="848"/>
      <c r="AD55" s="848"/>
    </row>
    <row r="56" ht="15.75" spans="1:30">
      <c r="A56" s="1011"/>
      <c r="B56" s="1012"/>
      <c r="C56" s="1024"/>
      <c r="D56" s="1013"/>
      <c r="E56" s="1013"/>
      <c r="F56" s="1013"/>
      <c r="G56" s="1013"/>
      <c r="H56" s="1013"/>
      <c r="I56" s="1013"/>
      <c r="J56" s="1013"/>
      <c r="K56" s="1013"/>
      <c r="L56" s="1013"/>
      <c r="M56" s="1062"/>
      <c r="N56" s="1063"/>
      <c r="O56" s="1063"/>
      <c r="P56" s="1061"/>
      <c r="Q56" s="981"/>
      <c r="R56" s="848"/>
      <c r="S56" s="848"/>
      <c r="T56" s="848"/>
      <c r="U56" s="848"/>
      <c r="V56" s="848"/>
      <c r="W56" s="848"/>
      <c r="X56" s="848"/>
      <c r="Y56" s="848"/>
      <c r="Z56" s="848"/>
      <c r="AA56" s="848"/>
      <c r="AB56" s="848"/>
      <c r="AC56" s="848"/>
      <c r="AD56" s="848"/>
    </row>
    <row r="57" s="723" customFormat="1" ht="15.75" spans="1:30">
      <c r="A57" s="1021"/>
      <c r="B57" s="1014">
        <f>B12</f>
        <v>111</v>
      </c>
      <c r="C57" s="780"/>
      <c r="D57" s="780"/>
      <c r="E57" s="780"/>
      <c r="F57" s="780"/>
      <c r="G57" s="1022"/>
      <c r="H57" s="1023"/>
      <c r="I57" s="1023"/>
      <c r="J57" s="1023"/>
      <c r="K57" s="1023"/>
      <c r="L57" s="1071"/>
      <c r="M57" s="1072"/>
      <c r="N57" s="1073"/>
      <c r="O57" s="1073"/>
      <c r="P57" s="1074"/>
      <c r="Q57" s="1105"/>
      <c r="R57" s="1106"/>
      <c r="S57" s="1106"/>
      <c r="T57" s="1106"/>
      <c r="U57" s="1106"/>
      <c r="V57" s="1106"/>
      <c r="W57" s="1106"/>
      <c r="X57" s="1106"/>
      <c r="Y57" s="1106"/>
      <c r="Z57" s="1106"/>
      <c r="AA57" s="1106"/>
      <c r="AB57" s="1106"/>
      <c r="AC57" s="1106"/>
      <c r="AD57" s="1106"/>
    </row>
    <row r="58" s="723" customFormat="1" ht="15.75" spans="1:30">
      <c r="A58" s="1021"/>
      <c r="B58" s="1016"/>
      <c r="C58" s="1024"/>
      <c r="D58" s="1013"/>
      <c r="E58" s="1013"/>
      <c r="F58" s="1013"/>
      <c r="G58" s="1013"/>
      <c r="H58" s="1013"/>
      <c r="I58" s="1013"/>
      <c r="J58" s="1013"/>
      <c r="K58" s="1013"/>
      <c r="L58" s="1013"/>
      <c r="M58" s="1062"/>
      <c r="N58" s="1063"/>
      <c r="O58" s="1063"/>
      <c r="P58" s="1074"/>
      <c r="Q58" s="1105"/>
      <c r="R58" s="1106"/>
      <c r="S58" s="1106"/>
      <c r="T58" s="1106"/>
      <c r="U58" s="1106"/>
      <c r="V58" s="1106"/>
      <c r="W58" s="1106"/>
      <c r="X58" s="1106"/>
      <c r="Y58" s="1106"/>
      <c r="Z58" s="1106"/>
      <c r="AA58" s="1106"/>
      <c r="AB58" s="1106"/>
      <c r="AC58" s="1106"/>
      <c r="AD58" s="1106"/>
    </row>
    <row r="59" s="723" customFormat="1" ht="15.75" spans="1:30">
      <c r="A59" s="1021"/>
      <c r="B59" s="1014">
        <f>B13</f>
        <v>111</v>
      </c>
      <c r="C59" s="780"/>
      <c r="D59" s="780"/>
      <c r="E59" s="780"/>
      <c r="F59" s="780"/>
      <c r="G59" s="1022"/>
      <c r="H59" s="1023"/>
      <c r="I59" s="1023"/>
      <c r="J59" s="1023"/>
      <c r="K59" s="1023"/>
      <c r="L59" s="1071"/>
      <c r="M59" s="1072"/>
      <c r="N59" s="1073"/>
      <c r="O59" s="1073"/>
      <c r="P59" s="932"/>
      <c r="Q59" s="1107"/>
      <c r="R59" s="1106"/>
      <c r="S59" s="1106"/>
      <c r="T59" s="1106"/>
      <c r="U59" s="1106"/>
      <c r="V59" s="1106"/>
      <c r="W59" s="1106"/>
      <c r="X59" s="1106"/>
      <c r="Y59" s="1106"/>
      <c r="Z59" s="1106"/>
      <c r="AA59" s="1106"/>
      <c r="AB59" s="1106"/>
      <c r="AC59" s="1106"/>
      <c r="AD59" s="1106"/>
    </row>
    <row r="60" s="723" customFormat="1" ht="15.75" spans="1:30">
      <c r="A60" s="1021"/>
      <c r="B60" s="1016"/>
      <c r="C60" s="1024"/>
      <c r="D60" s="1024"/>
      <c r="E60" s="1024"/>
      <c r="F60" s="1024"/>
      <c r="G60" s="1024"/>
      <c r="H60" s="1025"/>
      <c r="I60" s="1025"/>
      <c r="J60" s="1025"/>
      <c r="K60" s="1025"/>
      <c r="L60" s="1025"/>
      <c r="M60" s="1075"/>
      <c r="N60" s="1073"/>
      <c r="O60" s="1073"/>
      <c r="P60" s="1074"/>
      <c r="Q60" s="1105"/>
      <c r="R60" s="1106"/>
      <c r="S60" s="1106"/>
      <c r="T60" s="1106"/>
      <c r="U60" s="1106"/>
      <c r="V60" s="1106"/>
      <c r="W60" s="1106"/>
      <c r="X60" s="1106"/>
      <c r="Y60" s="1106"/>
      <c r="Z60" s="1106"/>
      <c r="AA60" s="1106"/>
      <c r="AB60" s="1106"/>
      <c r="AC60" s="1106"/>
      <c r="AD60" s="1106"/>
    </row>
    <row r="61" ht="15" spans="1:30">
      <c r="A61" s="1009" t="s">
        <v>1540</v>
      </c>
      <c r="B61" s="1010" t="s">
        <v>1543</v>
      </c>
      <c r="C61" s="1031" t="s">
        <v>1573</v>
      </c>
      <c r="D61" s="1031" t="s">
        <v>1574</v>
      </c>
      <c r="E61" s="1031" t="s">
        <v>1575</v>
      </c>
      <c r="F61" s="1031" t="s">
        <v>1576</v>
      </c>
      <c r="G61" s="1031" t="s">
        <v>1577</v>
      </c>
      <c r="H61" s="1032"/>
      <c r="I61" s="1032"/>
      <c r="J61" s="1032"/>
      <c r="K61" s="1080"/>
      <c r="L61" s="1081"/>
      <c r="M61" s="1082"/>
      <c r="N61" s="1060"/>
      <c r="O61" s="1060"/>
      <c r="P61" s="1083"/>
      <c r="Q61" s="981"/>
      <c r="R61" s="848"/>
      <c r="S61" s="848"/>
      <c r="T61" s="848"/>
      <c r="U61" s="848"/>
      <c r="V61" s="848"/>
      <c r="W61" s="848"/>
      <c r="X61" s="848"/>
      <c r="Y61" s="848"/>
      <c r="Z61" s="848"/>
      <c r="AA61" s="848"/>
      <c r="AB61" s="848"/>
      <c r="AC61" s="848"/>
      <c r="AD61" s="848"/>
    </row>
    <row r="62" ht="15.75" spans="1:30">
      <c r="A62" s="1011"/>
      <c r="B62" s="1016"/>
      <c r="C62" s="1017">
        <v>100</v>
      </c>
      <c r="D62" s="1017">
        <f>C62-$K14</f>
        <v>100</v>
      </c>
      <c r="E62" s="1017">
        <f>D62-$K14</f>
        <v>100</v>
      </c>
      <c r="F62" s="1017">
        <f>E62-$K14</f>
        <v>100</v>
      </c>
      <c r="G62" s="1017">
        <f>F62-$K14</f>
        <v>100</v>
      </c>
      <c r="H62" s="1017"/>
      <c r="I62" s="1017"/>
      <c r="J62" s="1017"/>
      <c r="K62" s="1017"/>
      <c r="L62" s="1017"/>
      <c r="M62" s="1067"/>
      <c r="N62" s="1063"/>
      <c r="O62" s="1063"/>
      <c r="P62" s="1061"/>
      <c r="Q62" s="981"/>
      <c r="R62" s="848"/>
      <c r="S62" s="848"/>
      <c r="T62" s="848"/>
      <c r="U62" s="848"/>
      <c r="V62" s="848"/>
      <c r="W62" s="848"/>
      <c r="X62" s="848"/>
      <c r="Y62" s="848"/>
      <c r="Z62" s="848"/>
      <c r="AA62" s="848"/>
      <c r="AB62" s="848"/>
      <c r="AC62" s="848"/>
      <c r="AD62" s="848"/>
    </row>
    <row r="63" ht="27.75" spans="1:30">
      <c r="A63" s="1011"/>
      <c r="B63" s="1014" t="s">
        <v>1643</v>
      </c>
      <c r="C63" s="1033" t="s">
        <v>1573</v>
      </c>
      <c r="D63" s="1033" t="s">
        <v>1574</v>
      </c>
      <c r="E63" s="1033" t="s">
        <v>1575</v>
      </c>
      <c r="F63" s="1033" t="s">
        <v>1576</v>
      </c>
      <c r="G63" s="1033" t="s">
        <v>1577</v>
      </c>
      <c r="H63" s="1015"/>
      <c r="I63" s="1015"/>
      <c r="J63" s="1015"/>
      <c r="K63" s="1064"/>
      <c r="L63" s="1065"/>
      <c r="M63" s="1066"/>
      <c r="N63" s="1060"/>
      <c r="O63" s="1060"/>
      <c r="P63" s="1061"/>
      <c r="Q63" s="981"/>
      <c r="R63" s="848"/>
      <c r="S63" s="848"/>
      <c r="T63" s="848"/>
      <c r="U63" s="848"/>
      <c r="V63" s="848"/>
      <c r="W63" s="848"/>
      <c r="X63" s="848"/>
      <c r="Y63" s="848"/>
      <c r="Z63" s="848"/>
      <c r="AA63" s="848"/>
      <c r="AB63" s="848"/>
      <c r="AC63" s="848"/>
      <c r="AD63" s="848"/>
    </row>
    <row r="64" ht="15.75" spans="1:30">
      <c r="A64" s="1011"/>
      <c r="B64" s="1016"/>
      <c r="C64" s="1017">
        <v>100</v>
      </c>
      <c r="D64" s="1017">
        <f>C64-$K16</f>
        <v>100</v>
      </c>
      <c r="E64" s="1017">
        <f>D64-$K16</f>
        <v>100</v>
      </c>
      <c r="F64" s="1017">
        <f>E64-$K16</f>
        <v>100</v>
      </c>
      <c r="G64" s="1017">
        <f>F64-$K16</f>
        <v>100</v>
      </c>
      <c r="H64" s="1017"/>
      <c r="I64" s="1017"/>
      <c r="J64" s="1017"/>
      <c r="K64" s="1017"/>
      <c r="L64" s="1017"/>
      <c r="M64" s="1067"/>
      <c r="N64" s="1063"/>
      <c r="O64" s="1063"/>
      <c r="P64" s="1061"/>
      <c r="Q64" s="981"/>
      <c r="R64" s="848"/>
      <c r="S64" s="848"/>
      <c r="T64" s="848"/>
      <c r="U64" s="848"/>
      <c r="V64" s="848"/>
      <c r="W64" s="848"/>
      <c r="X64" s="848"/>
      <c r="Y64" s="848"/>
      <c r="Z64" s="848"/>
      <c r="AA64" s="848"/>
      <c r="AB64" s="848"/>
      <c r="AC64" s="848"/>
      <c r="AD64" s="848"/>
    </row>
    <row r="65" ht="15.75" spans="1:30">
      <c r="A65" s="1011"/>
      <c r="B65" s="1018" t="s">
        <v>1545</v>
      </c>
      <c r="C65" s="1038" t="s">
        <v>1578</v>
      </c>
      <c r="D65" s="1038" t="s">
        <v>1579</v>
      </c>
      <c r="E65" s="1038" t="s">
        <v>1580</v>
      </c>
      <c r="F65" s="1038" t="s">
        <v>1581</v>
      </c>
      <c r="G65" s="1038" t="s">
        <v>1582</v>
      </c>
      <c r="H65" s="1015"/>
      <c r="I65" s="1015"/>
      <c r="J65" s="1015"/>
      <c r="K65" s="1015"/>
      <c r="L65" s="1015"/>
      <c r="M65" s="1614"/>
      <c r="N65" s="1063"/>
      <c r="O65" s="1063"/>
      <c r="P65" s="1061"/>
      <c r="Q65" s="981"/>
      <c r="R65" s="848"/>
      <c r="S65" s="848"/>
      <c r="T65" s="848"/>
      <c r="U65" s="848"/>
      <c r="V65" s="848"/>
      <c r="W65" s="848"/>
      <c r="X65" s="848"/>
      <c r="Y65" s="848"/>
      <c r="Z65" s="848"/>
      <c r="AA65" s="848"/>
      <c r="AB65" s="848"/>
      <c r="AC65" s="848"/>
      <c r="AD65" s="848"/>
    </row>
    <row r="66" ht="15.75" spans="1:30">
      <c r="A66" s="1011"/>
      <c r="B66" s="1018"/>
      <c r="C66" s="1017">
        <v>100</v>
      </c>
      <c r="D66" s="1017">
        <f>C66-$K18</f>
        <v>100</v>
      </c>
      <c r="E66" s="1017">
        <f>D66-$K18</f>
        <v>100</v>
      </c>
      <c r="F66" s="1017">
        <f>E66-$K18</f>
        <v>100</v>
      </c>
      <c r="G66" s="1017">
        <f>F66-$K18</f>
        <v>100</v>
      </c>
      <c r="H66" s="1038"/>
      <c r="I66" s="1038"/>
      <c r="J66" s="1038"/>
      <c r="K66" s="1038"/>
      <c r="L66" s="1038"/>
      <c r="M66" s="797"/>
      <c r="N66" s="1063"/>
      <c r="O66" s="1063"/>
      <c r="P66" s="1061"/>
      <c r="Q66" s="981"/>
      <c r="R66" s="848"/>
      <c r="S66" s="848"/>
      <c r="T66" s="848"/>
      <c r="U66" s="848"/>
      <c r="V66" s="848"/>
      <c r="W66" s="848"/>
      <c r="X66" s="848"/>
      <c r="Y66" s="848"/>
      <c r="Z66" s="848"/>
      <c r="AA66" s="848"/>
      <c r="AB66" s="848"/>
      <c r="AC66" s="848"/>
      <c r="AD66" s="848"/>
    </row>
    <row r="67" ht="15.75" spans="1:30">
      <c r="A67" s="1011"/>
      <c r="B67" s="1014" t="s">
        <v>1546</v>
      </c>
      <c r="C67" s="1033" t="s">
        <v>1573</v>
      </c>
      <c r="D67" s="1033" t="s">
        <v>1574</v>
      </c>
      <c r="E67" s="1033" t="s">
        <v>1575</v>
      </c>
      <c r="F67" s="1033" t="s">
        <v>1576</v>
      </c>
      <c r="G67" s="1033" t="s">
        <v>1577</v>
      </c>
      <c r="H67" s="1015"/>
      <c r="I67" s="1015"/>
      <c r="J67" s="1015"/>
      <c r="K67" s="1064"/>
      <c r="L67" s="1065"/>
      <c r="M67" s="1066"/>
      <c r="N67" s="1060"/>
      <c r="O67" s="1060"/>
      <c r="P67" s="1061"/>
      <c r="Q67" s="981"/>
      <c r="R67" s="848"/>
      <c r="S67" s="848"/>
      <c r="T67" s="848"/>
      <c r="U67" s="848"/>
      <c r="V67" s="848"/>
      <c r="W67" s="848"/>
      <c r="X67" s="848"/>
      <c r="Y67" s="848"/>
      <c r="Z67" s="848"/>
      <c r="AA67" s="848"/>
      <c r="AB67" s="848"/>
      <c r="AC67" s="848"/>
      <c r="AD67" s="848"/>
    </row>
    <row r="68" ht="15.75" spans="1:30">
      <c r="A68" s="1011"/>
      <c r="B68" s="1016"/>
      <c r="C68" s="1017">
        <v>100</v>
      </c>
      <c r="D68" s="1017">
        <f>C68-$K20</f>
        <v>100</v>
      </c>
      <c r="E68" s="1017">
        <f>D68-$K20</f>
        <v>100</v>
      </c>
      <c r="F68" s="1017">
        <f>E68-$K20</f>
        <v>100</v>
      </c>
      <c r="G68" s="1017">
        <f>F68-$K20</f>
        <v>100</v>
      </c>
      <c r="H68" s="1017"/>
      <c r="I68" s="1017"/>
      <c r="J68" s="1017"/>
      <c r="K68" s="1017"/>
      <c r="L68" s="1017"/>
      <c r="M68" s="1067"/>
      <c r="N68" s="1063"/>
      <c r="O68" s="1063"/>
      <c r="P68" s="1061"/>
      <c r="Q68" s="981"/>
      <c r="R68" s="848"/>
      <c r="S68" s="848"/>
      <c r="T68" s="848"/>
      <c r="U68" s="848"/>
      <c r="V68" s="848"/>
      <c r="W68" s="848"/>
      <c r="X68" s="848"/>
      <c r="Y68" s="848"/>
      <c r="Z68" s="848"/>
      <c r="AA68" s="848"/>
      <c r="AB68" s="848"/>
      <c r="AC68" s="848"/>
      <c r="AD68" s="848"/>
    </row>
    <row r="69" ht="15.75" spans="1:30">
      <c r="A69" s="1011"/>
      <c r="B69" s="1014" t="s">
        <v>1608</v>
      </c>
      <c r="C69" s="1022"/>
      <c r="D69" s="1022"/>
      <c r="E69" s="1022"/>
      <c r="F69" s="1022"/>
      <c r="G69" s="1022"/>
      <c r="H69" s="1039"/>
      <c r="I69" s="1039"/>
      <c r="J69" s="1039"/>
      <c r="K69" s="1090"/>
      <c r="L69" s="1091"/>
      <c r="M69" s="1092"/>
      <c r="N69" s="1060"/>
      <c r="O69" s="1060"/>
      <c r="P69" s="1061"/>
      <c r="Q69" s="981"/>
      <c r="R69" s="848"/>
      <c r="S69" s="848"/>
      <c r="T69" s="848"/>
      <c r="U69" s="848"/>
      <c r="V69" s="848"/>
      <c r="W69" s="848"/>
      <c r="X69" s="848"/>
      <c r="Y69" s="848"/>
      <c r="Z69" s="848"/>
      <c r="AA69" s="848"/>
      <c r="AB69" s="848"/>
      <c r="AC69" s="848"/>
      <c r="AD69" s="848"/>
    </row>
    <row r="70" ht="15.75" spans="1:30">
      <c r="A70" s="1011"/>
      <c r="B70" s="1016"/>
      <c r="C70" s="1017">
        <v>100</v>
      </c>
      <c r="D70" s="1017">
        <f>C70-$K22</f>
        <v>100</v>
      </c>
      <c r="E70" s="1017"/>
      <c r="F70" s="1017"/>
      <c r="G70" s="1017"/>
      <c r="H70" s="1017"/>
      <c r="I70" s="1017"/>
      <c r="J70" s="1017"/>
      <c r="K70" s="1017"/>
      <c r="L70" s="1017"/>
      <c r="M70" s="1067"/>
      <c r="N70" s="1063"/>
      <c r="O70" s="1063"/>
      <c r="P70" s="1061"/>
      <c r="Q70" s="981"/>
      <c r="R70" s="848"/>
      <c r="S70" s="848"/>
      <c r="T70" s="848"/>
      <c r="U70" s="848"/>
      <c r="V70" s="848"/>
      <c r="W70" s="848"/>
      <c r="X70" s="848"/>
      <c r="Y70" s="848"/>
      <c r="Z70" s="848"/>
      <c r="AA70" s="848"/>
      <c r="AB70" s="848"/>
      <c r="AC70" s="848"/>
      <c r="AD70" s="848"/>
    </row>
    <row r="71" s="721" customFormat="1" ht="15.75" spans="1:30">
      <c r="A71" s="1034"/>
      <c r="B71" s="1014">
        <f>B23</f>
        <v>111</v>
      </c>
      <c r="C71" s="780"/>
      <c r="D71" s="780"/>
      <c r="E71" s="780"/>
      <c r="F71" s="780"/>
      <c r="G71" s="1022"/>
      <c r="H71" s="1022"/>
      <c r="I71" s="1022"/>
      <c r="J71" s="1022"/>
      <c r="K71" s="1022"/>
      <c r="L71" s="1615"/>
      <c r="M71" s="1616"/>
      <c r="N71" s="1054"/>
      <c r="O71" s="1054"/>
      <c r="P71" s="1061"/>
      <c r="Q71" s="981"/>
      <c r="R71" s="1104"/>
      <c r="S71" s="1104"/>
      <c r="T71" s="1104"/>
      <c r="U71" s="1104"/>
      <c r="V71" s="1104"/>
      <c r="W71" s="1104"/>
      <c r="X71" s="1104"/>
      <c r="Y71" s="1104"/>
      <c r="Z71" s="1104"/>
      <c r="AA71" s="1104"/>
      <c r="AB71" s="1104"/>
      <c r="AC71" s="1104"/>
      <c r="AD71" s="1104"/>
    </row>
    <row r="72" s="721" customFormat="1" ht="15.75" spans="1:30">
      <c r="A72" s="1034"/>
      <c r="B72" s="1016"/>
      <c r="C72" s="1024"/>
      <c r="D72" s="1013"/>
      <c r="E72" s="1013"/>
      <c r="F72" s="1013"/>
      <c r="G72" s="1013"/>
      <c r="H72" s="1013"/>
      <c r="I72" s="1013"/>
      <c r="J72" s="1013"/>
      <c r="K72" s="1013"/>
      <c r="L72" s="1013"/>
      <c r="M72" s="1062"/>
      <c r="N72" s="1063"/>
      <c r="O72" s="1063"/>
      <c r="P72" s="1061"/>
      <c r="Q72" s="981"/>
      <c r="R72" s="1104"/>
      <c r="S72" s="1104"/>
      <c r="T72" s="1104"/>
      <c r="U72" s="1104"/>
      <c r="V72" s="1104"/>
      <c r="W72" s="1104"/>
      <c r="X72" s="1104"/>
      <c r="Y72" s="1104"/>
      <c r="Z72" s="1104"/>
      <c r="AA72" s="1104"/>
      <c r="AB72" s="1104"/>
      <c r="AC72" s="1104"/>
      <c r="AD72" s="1104"/>
    </row>
    <row r="73" s="721" customFormat="1" ht="15.75" spans="1:30">
      <c r="A73" s="1034"/>
      <c r="B73" s="1014">
        <f>B24</f>
        <v>111</v>
      </c>
      <c r="C73" s="780"/>
      <c r="D73" s="780"/>
      <c r="E73" s="780"/>
      <c r="F73" s="780"/>
      <c r="G73" s="1022"/>
      <c r="H73" s="1022"/>
      <c r="I73" s="1022"/>
      <c r="J73" s="1022"/>
      <c r="K73" s="1022"/>
      <c r="L73" s="1022"/>
      <c r="M73" s="1616"/>
      <c r="N73" s="1054"/>
      <c r="O73" s="1054"/>
      <c r="P73" s="1061"/>
      <c r="Q73" s="981"/>
      <c r="R73" s="1104"/>
      <c r="S73" s="1104"/>
      <c r="T73" s="1104"/>
      <c r="U73" s="1104"/>
      <c r="V73" s="1104"/>
      <c r="W73" s="1104"/>
      <c r="X73" s="1104"/>
      <c r="Y73" s="1104"/>
      <c r="Z73" s="1104"/>
      <c r="AA73" s="1104"/>
      <c r="AB73" s="1104"/>
      <c r="AC73" s="1104"/>
      <c r="AD73" s="1104"/>
    </row>
    <row r="74" s="721" customFormat="1" ht="15.75" spans="1:30">
      <c r="A74" s="1034"/>
      <c r="B74" s="1016"/>
      <c r="C74" s="1024"/>
      <c r="D74" s="1013"/>
      <c r="E74" s="1013"/>
      <c r="F74" s="1013"/>
      <c r="G74" s="1013"/>
      <c r="H74" s="1013"/>
      <c r="I74" s="1013"/>
      <c r="J74" s="1013"/>
      <c r="K74" s="1013"/>
      <c r="L74" s="1013"/>
      <c r="M74" s="1062"/>
      <c r="N74" s="1063"/>
      <c r="O74" s="1063"/>
      <c r="P74" s="1061"/>
      <c r="Q74" s="981"/>
      <c r="R74" s="1104"/>
      <c r="S74" s="1104"/>
      <c r="T74" s="1104"/>
      <c r="U74" s="1104"/>
      <c r="V74" s="1104"/>
      <c r="W74" s="1104"/>
      <c r="X74" s="1104"/>
      <c r="Y74" s="1104"/>
      <c r="Z74" s="1104"/>
      <c r="AA74" s="1104"/>
      <c r="AB74" s="1104"/>
      <c r="AC74" s="1104"/>
      <c r="AD74" s="1104"/>
    </row>
    <row r="75" s="723" customFormat="1" ht="15.75" spans="1:30">
      <c r="A75" s="1021"/>
      <c r="B75" s="1014">
        <f>B25</f>
        <v>111</v>
      </c>
      <c r="C75" s="780"/>
      <c r="D75" s="780"/>
      <c r="E75" s="780"/>
      <c r="F75" s="780"/>
      <c r="G75" s="1022"/>
      <c r="H75" s="1023"/>
      <c r="I75" s="1023"/>
      <c r="J75" s="1023"/>
      <c r="K75" s="1023"/>
      <c r="L75" s="1071"/>
      <c r="M75" s="1072"/>
      <c r="N75" s="1073"/>
      <c r="O75" s="1073"/>
      <c r="P75" s="1074"/>
      <c r="Q75" s="1105"/>
      <c r="R75" s="1106"/>
      <c r="S75" s="1106"/>
      <c r="T75" s="1106"/>
      <c r="U75" s="1106"/>
      <c r="V75" s="1106"/>
      <c r="W75" s="1106"/>
      <c r="X75" s="1106"/>
      <c r="Y75" s="1106"/>
      <c r="Z75" s="1106"/>
      <c r="AA75" s="1106"/>
      <c r="AB75" s="1106"/>
      <c r="AC75" s="1106"/>
      <c r="AD75" s="1106"/>
    </row>
    <row r="76" s="723" customFormat="1" ht="15.75" spans="1:30">
      <c r="A76" s="1021"/>
      <c r="B76" s="1016"/>
      <c r="C76" s="1024"/>
      <c r="D76" s="1024"/>
      <c r="E76" s="1024"/>
      <c r="F76" s="1024"/>
      <c r="G76" s="1013"/>
      <c r="H76" s="1013"/>
      <c r="I76" s="1013"/>
      <c r="J76" s="1013"/>
      <c r="K76" s="1013"/>
      <c r="L76" s="1013"/>
      <c r="M76" s="1062"/>
      <c r="N76" s="1073"/>
      <c r="O76" s="1073"/>
      <c r="P76" s="1074"/>
      <c r="Q76" s="1105"/>
      <c r="R76" s="1106"/>
      <c r="S76" s="1106"/>
      <c r="T76" s="1106"/>
      <c r="U76" s="1106"/>
      <c r="V76" s="1106"/>
      <c r="W76" s="1106"/>
      <c r="X76" s="1106"/>
      <c r="Y76" s="1106"/>
      <c r="Z76" s="1106"/>
      <c r="AA76" s="1106"/>
      <c r="AB76" s="1106"/>
      <c r="AC76" s="1106"/>
      <c r="AD76" s="1106"/>
    </row>
    <row r="77" ht="15" spans="1:30">
      <c r="A77" s="1009" t="s">
        <v>1549</v>
      </c>
      <c r="B77" s="1010" t="s">
        <v>1555</v>
      </c>
      <c r="C77" s="1022"/>
      <c r="D77" s="1022"/>
      <c r="E77" s="935"/>
      <c r="F77" s="935"/>
      <c r="G77" s="935"/>
      <c r="H77" s="935"/>
      <c r="I77" s="935"/>
      <c r="J77" s="935"/>
      <c r="K77" s="1057"/>
      <c r="L77" s="1058"/>
      <c r="M77" s="1059"/>
      <c r="N77" s="1060"/>
      <c r="O77" s="1060"/>
      <c r="P77" s="1061"/>
      <c r="Q77" s="981"/>
      <c r="R77" s="848"/>
      <c r="S77" s="848"/>
      <c r="T77" s="848"/>
      <c r="U77" s="848"/>
      <c r="V77" s="848"/>
      <c r="W77" s="848"/>
      <c r="X77" s="848"/>
      <c r="Y77" s="848"/>
      <c r="Z77" s="848"/>
      <c r="AA77" s="848"/>
      <c r="AB77" s="848"/>
      <c r="AC77" s="848"/>
      <c r="AD77" s="848"/>
    </row>
    <row r="78" ht="15.75" spans="1:30">
      <c r="A78" s="1011"/>
      <c r="B78" s="1016"/>
      <c r="C78" s="1017">
        <v>100</v>
      </c>
      <c r="D78" s="1017">
        <f t="shared" ref="D78:M78" si="17">C78-$K26</f>
        <v>100</v>
      </c>
      <c r="E78" s="1017">
        <f t="shared" si="17"/>
        <v>100</v>
      </c>
      <c r="F78" s="1017">
        <f t="shared" si="17"/>
        <v>100</v>
      </c>
      <c r="G78" s="1017">
        <f t="shared" si="17"/>
        <v>100</v>
      </c>
      <c r="H78" s="1017">
        <f t="shared" si="17"/>
        <v>100</v>
      </c>
      <c r="I78" s="1017">
        <f t="shared" si="17"/>
        <v>100</v>
      </c>
      <c r="J78" s="1017">
        <f t="shared" si="17"/>
        <v>100</v>
      </c>
      <c r="K78" s="1017">
        <f t="shared" si="17"/>
        <v>100</v>
      </c>
      <c r="L78" s="1017">
        <f t="shared" si="17"/>
        <v>100</v>
      </c>
      <c r="M78" s="1067">
        <f t="shared" si="17"/>
        <v>100</v>
      </c>
      <c r="N78" s="1063"/>
      <c r="O78" s="1063"/>
      <c r="P78" s="1061"/>
      <c r="Q78" s="981"/>
      <c r="R78" s="848"/>
      <c r="S78" s="848"/>
      <c r="T78" s="848"/>
      <c r="U78" s="848"/>
      <c r="V78" s="848"/>
      <c r="W78" s="848"/>
      <c r="X78" s="848"/>
      <c r="Y78" s="848"/>
      <c r="Z78" s="848"/>
      <c r="AA78" s="848"/>
      <c r="AB78" s="848"/>
      <c r="AC78" s="848"/>
      <c r="AD78" s="848"/>
    </row>
    <row r="79" ht="15.75" spans="1:30">
      <c r="A79" s="1011"/>
      <c r="B79" s="1014" t="s">
        <v>1631</v>
      </c>
      <c r="C79" s="1033" t="str">
        <f>C80&amp;"(含)"&amp;"-"&amp;D80</f>
        <v>0.5(含)-0.6</v>
      </c>
      <c r="D79" s="1033" t="str">
        <f>D80&amp;"(含)"&amp;"-"&amp;E80</f>
        <v>0.6(含)-0.7</v>
      </c>
      <c r="E79" s="1033" t="str">
        <f>E80&amp;"(含)"&amp;"-"&amp;F80</f>
        <v>0.7(含)-0.8</v>
      </c>
      <c r="F79" s="1033" t="str">
        <f>F80&amp;"(含)"&amp;"-"&amp;G80</f>
        <v>0.8(含)-0.9</v>
      </c>
      <c r="G79" s="1033" t="str">
        <f>G80&amp;"(含)"&amp;"-"&amp;ROUND(H80,0)&amp;"(含)"</f>
        <v>0.9(含)-1(含)</v>
      </c>
      <c r="H79" s="1033"/>
      <c r="I79" s="1015"/>
      <c r="J79" s="1015"/>
      <c r="K79" s="1064"/>
      <c r="L79" s="1065"/>
      <c r="M79" s="1066"/>
      <c r="N79" s="1054"/>
      <c r="O79" s="1054"/>
      <c r="P79" s="1061"/>
      <c r="Q79" s="981"/>
      <c r="R79" s="848"/>
      <c r="S79" s="848"/>
      <c r="T79" s="848"/>
      <c r="U79" s="848"/>
      <c r="V79" s="848"/>
      <c r="W79" s="848"/>
      <c r="X79" s="848"/>
      <c r="Y79" s="848"/>
      <c r="Z79" s="848"/>
      <c r="AA79" s="848"/>
      <c r="AB79" s="848"/>
      <c r="AC79" s="848"/>
      <c r="AD79" s="848"/>
    </row>
    <row r="80" ht="15" spans="1:30">
      <c r="A80" s="1011"/>
      <c r="B80" s="1018"/>
      <c r="C80" s="997">
        <v>0.5</v>
      </c>
      <c r="D80" s="997">
        <v>0.6</v>
      </c>
      <c r="E80" s="997">
        <v>0.7</v>
      </c>
      <c r="F80" s="997">
        <v>0.8</v>
      </c>
      <c r="G80" s="997">
        <v>0.9</v>
      </c>
      <c r="H80" s="997">
        <v>1.0001</v>
      </c>
      <c r="I80" s="1038"/>
      <c r="J80" s="1038"/>
      <c r="K80" s="1617"/>
      <c r="L80" s="1618"/>
      <c r="M80" s="1619"/>
      <c r="N80" s="1054"/>
      <c r="O80" s="1054"/>
      <c r="P80" s="1061"/>
      <c r="Q80" s="981"/>
      <c r="R80" s="848"/>
      <c r="S80" s="848"/>
      <c r="T80" s="848"/>
      <c r="U80" s="848"/>
      <c r="V80" s="848"/>
      <c r="W80" s="848"/>
      <c r="X80" s="848"/>
      <c r="Y80" s="848"/>
      <c r="Z80" s="848"/>
      <c r="AA80" s="848"/>
      <c r="AB80" s="848"/>
      <c r="AC80" s="848"/>
      <c r="AD80" s="848"/>
    </row>
    <row r="81" s="723" customFormat="1" ht="15.75" spans="1:30">
      <c r="A81" s="1021"/>
      <c r="B81" s="1016"/>
      <c r="C81" s="1035">
        <v>100</v>
      </c>
      <c r="D81" s="1017">
        <f t="shared" ref="D81:M81" si="18">C81+$K27</f>
        <v>100</v>
      </c>
      <c r="E81" s="1017">
        <f t="shared" si="18"/>
        <v>100</v>
      </c>
      <c r="F81" s="1017">
        <f t="shared" si="18"/>
        <v>100</v>
      </c>
      <c r="G81" s="1017">
        <f t="shared" si="18"/>
        <v>100</v>
      </c>
      <c r="H81" s="1017">
        <f t="shared" si="18"/>
        <v>100</v>
      </c>
      <c r="I81" s="1017">
        <f t="shared" si="18"/>
        <v>100</v>
      </c>
      <c r="J81" s="1017">
        <f t="shared" si="18"/>
        <v>100</v>
      </c>
      <c r="K81" s="1017">
        <f t="shared" si="18"/>
        <v>100</v>
      </c>
      <c r="L81" s="1017">
        <f t="shared" si="18"/>
        <v>100</v>
      </c>
      <c r="M81" s="1017">
        <f t="shared" si="18"/>
        <v>100</v>
      </c>
      <c r="N81" s="1063"/>
      <c r="O81" s="1063"/>
      <c r="P81" s="1074"/>
      <c r="Q81" s="1105"/>
      <c r="R81" s="1106"/>
      <c r="S81" s="1106"/>
      <c r="T81" s="1106"/>
      <c r="U81" s="1106"/>
      <c r="V81" s="1106"/>
      <c r="W81" s="1106"/>
      <c r="X81" s="1106"/>
      <c r="Y81" s="1106"/>
      <c r="Z81" s="1106"/>
      <c r="AA81" s="1106"/>
      <c r="AB81" s="1106"/>
      <c r="AC81" s="1106"/>
      <c r="AD81" s="1106"/>
    </row>
    <row r="82" ht="15.75" spans="1:30">
      <c r="A82" s="1045"/>
      <c r="B82" s="1018" t="s">
        <v>1632</v>
      </c>
      <c r="C82" s="1022"/>
      <c r="D82" s="1022"/>
      <c r="E82" s="1039"/>
      <c r="F82" s="1039"/>
      <c r="G82" s="1039"/>
      <c r="H82" s="1039"/>
      <c r="I82" s="1039"/>
      <c r="J82" s="1039"/>
      <c r="K82" s="1090"/>
      <c r="L82" s="1091"/>
      <c r="M82" s="1092"/>
      <c r="N82" s="1060"/>
      <c r="O82" s="1060"/>
      <c r="P82" s="1061"/>
      <c r="Q82" s="981"/>
      <c r="R82" s="848"/>
      <c r="S82" s="848"/>
      <c r="T82" s="848"/>
      <c r="U82" s="848"/>
      <c r="V82" s="848"/>
      <c r="W82" s="848"/>
      <c r="X82" s="848"/>
      <c r="Y82" s="848"/>
      <c r="Z82" s="848"/>
      <c r="AA82" s="848"/>
      <c r="AB82" s="848"/>
      <c r="AC82" s="848"/>
      <c r="AD82" s="848"/>
    </row>
    <row r="83" ht="15.75" spans="1:30">
      <c r="A83" s="1011"/>
      <c r="B83" s="1016"/>
      <c r="C83" s="1017">
        <v>100</v>
      </c>
      <c r="D83" s="1017">
        <f t="shared" ref="D83:M83" si="19">C83-$K28</f>
        <v>100</v>
      </c>
      <c r="E83" s="1017">
        <f t="shared" si="19"/>
        <v>100</v>
      </c>
      <c r="F83" s="1017">
        <f t="shared" si="19"/>
        <v>100</v>
      </c>
      <c r="G83" s="1017">
        <f t="shared" si="19"/>
        <v>100</v>
      </c>
      <c r="H83" s="1017">
        <f t="shared" si="19"/>
        <v>100</v>
      </c>
      <c r="I83" s="1017">
        <f t="shared" si="19"/>
        <v>100</v>
      </c>
      <c r="J83" s="1017">
        <f t="shared" si="19"/>
        <v>100</v>
      </c>
      <c r="K83" s="1017">
        <f t="shared" si="19"/>
        <v>100</v>
      </c>
      <c r="L83" s="1017">
        <f t="shared" si="19"/>
        <v>100</v>
      </c>
      <c r="M83" s="1067">
        <f t="shared" si="19"/>
        <v>100</v>
      </c>
      <c r="N83" s="1063"/>
      <c r="O83" s="1063"/>
      <c r="P83" s="1061"/>
      <c r="Q83" s="981"/>
      <c r="R83" s="848"/>
      <c r="S83" s="848"/>
      <c r="T83" s="848"/>
      <c r="U83" s="848"/>
      <c r="V83" s="848"/>
      <c r="W83" s="848"/>
      <c r="X83" s="848"/>
      <c r="Y83" s="848"/>
      <c r="Z83" s="848"/>
      <c r="AA83" s="848"/>
      <c r="AB83" s="848"/>
      <c r="AC83" s="848"/>
      <c r="AD83" s="848"/>
    </row>
    <row r="84" ht="15.75" spans="1:30">
      <c r="A84" s="1045"/>
      <c r="B84" s="1014" t="s">
        <v>1641</v>
      </c>
      <c r="C84" s="1022"/>
      <c r="D84" s="1022"/>
      <c r="E84" s="1022"/>
      <c r="F84" s="1022"/>
      <c r="G84" s="1022"/>
      <c r="H84" s="1022"/>
      <c r="I84" s="1039"/>
      <c r="J84" s="1039"/>
      <c r="K84" s="1090"/>
      <c r="L84" s="1091"/>
      <c r="M84" s="1092"/>
      <c r="N84" s="1060"/>
      <c r="O84" s="1060"/>
      <c r="P84" s="1061"/>
      <c r="Q84" s="981"/>
      <c r="R84" s="848"/>
      <c r="S84" s="848"/>
      <c r="T84" s="848"/>
      <c r="U84" s="848"/>
      <c r="V84" s="848"/>
      <c r="W84" s="848"/>
      <c r="X84" s="848"/>
      <c r="Y84" s="848"/>
      <c r="Z84" s="848"/>
      <c r="AA84" s="848"/>
      <c r="AB84" s="848"/>
      <c r="AC84" s="848"/>
      <c r="AD84" s="848"/>
    </row>
    <row r="85" ht="15.75" spans="1:30">
      <c r="A85" s="1011"/>
      <c r="B85" s="1016"/>
      <c r="C85" s="1035">
        <v>100</v>
      </c>
      <c r="D85" s="1017">
        <f t="shared" ref="D85:M85" si="20">C85+$K29</f>
        <v>100</v>
      </c>
      <c r="E85" s="1017">
        <f t="shared" si="20"/>
        <v>100</v>
      </c>
      <c r="F85" s="1017">
        <f t="shared" si="20"/>
        <v>100</v>
      </c>
      <c r="G85" s="1017">
        <f t="shared" si="20"/>
        <v>100</v>
      </c>
      <c r="H85" s="1017">
        <f t="shared" si="20"/>
        <v>100</v>
      </c>
      <c r="I85" s="1017">
        <f t="shared" si="20"/>
        <v>100</v>
      </c>
      <c r="J85" s="1017">
        <f t="shared" si="20"/>
        <v>100</v>
      </c>
      <c r="K85" s="1017">
        <f t="shared" si="20"/>
        <v>100</v>
      </c>
      <c r="L85" s="1017">
        <f t="shared" si="20"/>
        <v>100</v>
      </c>
      <c r="M85" s="1017">
        <f t="shared" si="20"/>
        <v>100</v>
      </c>
      <c r="N85" s="1063"/>
      <c r="O85" s="1063"/>
      <c r="P85" s="1061"/>
      <c r="Q85" s="981"/>
      <c r="R85" s="848"/>
      <c r="S85" s="848"/>
      <c r="T85" s="848"/>
      <c r="U85" s="848"/>
      <c r="V85" s="848"/>
      <c r="W85" s="848"/>
      <c r="X85" s="848"/>
      <c r="Y85" s="848"/>
      <c r="Z85" s="848"/>
      <c r="AA85" s="848"/>
      <c r="AB85" s="848"/>
      <c r="AC85" s="848"/>
      <c r="AD85" s="848"/>
    </row>
    <row r="86" ht="15.75" spans="1:30">
      <c r="A86" s="1045"/>
      <c r="B86" s="1018" t="s">
        <v>594</v>
      </c>
      <c r="C86" s="1033" t="str">
        <f t="shared" ref="C86:L86" si="21">C87&amp;"(含)"&amp;"-"&amp;D87</f>
        <v>(含)-</v>
      </c>
      <c r="D86" s="1033" t="str">
        <f t="shared" si="21"/>
        <v>(含)-</v>
      </c>
      <c r="E86" s="1033" t="str">
        <f t="shared" si="21"/>
        <v>(含)-</v>
      </c>
      <c r="F86" s="1033" t="str">
        <f t="shared" si="21"/>
        <v>(含)-</v>
      </c>
      <c r="G86" s="1033" t="str">
        <f t="shared" si="21"/>
        <v>(含)-</v>
      </c>
      <c r="H86" s="1033" t="str">
        <f t="shared" si="21"/>
        <v>(含)-</v>
      </c>
      <c r="I86" s="1033" t="str">
        <f t="shared" si="21"/>
        <v>(含)-</v>
      </c>
      <c r="J86" s="1033" t="str">
        <f t="shared" si="21"/>
        <v>(含)-</v>
      </c>
      <c r="K86" s="1033" t="str">
        <f t="shared" si="21"/>
        <v>(含)-</v>
      </c>
      <c r="L86" s="1033" t="str">
        <f t="shared" si="21"/>
        <v>(含)-</v>
      </c>
      <c r="M86" s="1085" t="str">
        <f>M87&amp;"(含)"&amp;"-"&amp;P87</f>
        <v>(含)-</v>
      </c>
      <c r="N86" s="1060"/>
      <c r="O86" s="1060"/>
      <c r="P86" s="1061"/>
      <c r="Q86" s="981"/>
      <c r="R86" s="848"/>
      <c r="S86" s="848"/>
      <c r="T86" s="848"/>
      <c r="U86" s="848"/>
      <c r="V86" s="848"/>
      <c r="W86" s="848"/>
      <c r="X86" s="848"/>
      <c r="Y86" s="848"/>
      <c r="Z86" s="848"/>
      <c r="AA86" s="848"/>
      <c r="AB86" s="848"/>
      <c r="AC86" s="848"/>
      <c r="AD86" s="848"/>
    </row>
    <row r="87" ht="15" spans="1:30">
      <c r="A87" s="1045"/>
      <c r="B87" s="1018"/>
      <c r="C87" s="998"/>
      <c r="D87" s="998"/>
      <c r="E87" s="998"/>
      <c r="F87" s="998"/>
      <c r="G87" s="998"/>
      <c r="H87" s="998"/>
      <c r="I87" s="998"/>
      <c r="J87" s="1097"/>
      <c r="K87" s="1097"/>
      <c r="L87" s="1098"/>
      <c r="M87" s="1099"/>
      <c r="N87" s="1060"/>
      <c r="O87" s="1060"/>
      <c r="P87" s="1061"/>
      <c r="Q87" s="981"/>
      <c r="R87" s="848"/>
      <c r="S87" s="848"/>
      <c r="T87" s="848"/>
      <c r="U87" s="848"/>
      <c r="V87" s="848"/>
      <c r="W87" s="848"/>
      <c r="X87" s="848"/>
      <c r="Y87" s="848"/>
      <c r="Z87" s="848"/>
      <c r="AA87" s="848"/>
      <c r="AB87" s="848"/>
      <c r="AC87" s="848"/>
      <c r="AD87" s="848"/>
    </row>
    <row r="88" ht="15.75" spans="1:30">
      <c r="A88" s="1011"/>
      <c r="B88" s="1016"/>
      <c r="C88" s="1024"/>
      <c r="D88" s="1013"/>
      <c r="E88" s="1013"/>
      <c r="F88" s="1013"/>
      <c r="G88" s="1013"/>
      <c r="H88" s="1013"/>
      <c r="I88" s="1013"/>
      <c r="J88" s="1013"/>
      <c r="K88" s="1013"/>
      <c r="L88" s="1013"/>
      <c r="M88" s="1013"/>
      <c r="N88" s="1063"/>
      <c r="O88" s="1063"/>
      <c r="P88" s="1061"/>
      <c r="Q88" s="981"/>
      <c r="R88" s="848"/>
      <c r="S88" s="848"/>
      <c r="T88" s="848"/>
      <c r="U88" s="848"/>
      <c r="V88" s="848"/>
      <c r="W88" s="848"/>
      <c r="X88" s="848"/>
      <c r="Y88" s="848"/>
      <c r="Z88" s="848"/>
      <c r="AA88" s="848"/>
      <c r="AB88" s="848"/>
      <c r="AC88" s="848"/>
      <c r="AD88" s="848"/>
    </row>
    <row r="89" s="723" customFormat="1" ht="15.75" spans="1:30">
      <c r="A89" s="1042"/>
      <c r="B89" s="1014" t="s">
        <v>1642</v>
      </c>
      <c r="C89" s="1022"/>
      <c r="D89" s="1022"/>
      <c r="E89" s="1022"/>
      <c r="F89" s="1022"/>
      <c r="G89" s="1022"/>
      <c r="H89" s="1022"/>
      <c r="I89" s="1022"/>
      <c r="J89" s="1022"/>
      <c r="K89" s="1022"/>
      <c r="L89" s="1022"/>
      <c r="M89" s="1616"/>
      <c r="N89" s="1073"/>
      <c r="O89" s="1073"/>
      <c r="P89" s="1074"/>
      <c r="Q89" s="1105"/>
      <c r="R89" s="1106"/>
      <c r="S89" s="1106"/>
      <c r="T89" s="1106"/>
      <c r="U89" s="1106"/>
      <c r="V89" s="1106"/>
      <c r="W89" s="1106"/>
      <c r="X89" s="1106"/>
      <c r="Y89" s="1106"/>
      <c r="Z89" s="1106"/>
      <c r="AA89" s="1106"/>
      <c r="AB89" s="1106"/>
      <c r="AC89" s="1106"/>
      <c r="AD89" s="1106"/>
    </row>
    <row r="90" s="723" customFormat="1" ht="15.75" spans="1:30">
      <c r="A90" s="1021"/>
      <c r="B90" s="1016"/>
      <c r="C90" s="1024"/>
      <c r="D90" s="1013"/>
      <c r="E90" s="1013"/>
      <c r="F90" s="1013"/>
      <c r="G90" s="1013"/>
      <c r="H90" s="1013"/>
      <c r="I90" s="1013"/>
      <c r="J90" s="1013"/>
      <c r="K90" s="1013"/>
      <c r="L90" s="1013"/>
      <c r="M90" s="1062"/>
      <c r="N90" s="1073"/>
      <c r="O90" s="1073"/>
      <c r="P90" s="1074"/>
      <c r="Q90" s="1105"/>
      <c r="R90" s="1106"/>
      <c r="S90" s="1106"/>
      <c r="T90" s="1106"/>
      <c r="U90" s="1106"/>
      <c r="V90" s="1106"/>
      <c r="W90" s="1106"/>
      <c r="X90" s="1106"/>
      <c r="Y90" s="1106"/>
      <c r="Z90" s="1106"/>
      <c r="AA90" s="1106"/>
      <c r="AB90" s="1106"/>
      <c r="AC90" s="1106"/>
      <c r="AD90" s="1106"/>
    </row>
    <row r="91" ht="15.75" spans="1:30">
      <c r="A91" s="1045"/>
      <c r="B91" s="1014">
        <f>B32</f>
        <v>111</v>
      </c>
      <c r="C91" s="780"/>
      <c r="D91" s="780"/>
      <c r="E91" s="780"/>
      <c r="F91" s="780"/>
      <c r="G91" s="1022"/>
      <c r="H91" s="1023"/>
      <c r="I91" s="1023"/>
      <c r="J91" s="1023"/>
      <c r="K91" s="1023"/>
      <c r="L91" s="1071"/>
      <c r="M91" s="1072"/>
      <c r="N91" s="1060"/>
      <c r="O91" s="1060"/>
      <c r="P91" s="1061"/>
      <c r="Q91" s="981"/>
      <c r="R91" s="848"/>
      <c r="S91" s="848"/>
      <c r="T91" s="848"/>
      <c r="U91" s="848"/>
      <c r="V91" s="848"/>
      <c r="W91" s="848"/>
      <c r="X91" s="848"/>
      <c r="Y91" s="848"/>
      <c r="Z91" s="848"/>
      <c r="AA91" s="848"/>
      <c r="AB91" s="848"/>
      <c r="AC91" s="848"/>
      <c r="AD91" s="848"/>
    </row>
    <row r="92" ht="15.75" spans="1:30">
      <c r="A92" s="1011"/>
      <c r="B92" s="1016"/>
      <c r="C92" s="1024"/>
      <c r="D92" s="1013"/>
      <c r="E92" s="1013"/>
      <c r="F92" s="1013"/>
      <c r="G92" s="1024"/>
      <c r="H92" s="1025"/>
      <c r="I92" s="1025"/>
      <c r="J92" s="1025"/>
      <c r="K92" s="1025"/>
      <c r="L92" s="1025"/>
      <c r="M92" s="1075"/>
      <c r="N92" s="1063"/>
      <c r="O92" s="1063"/>
      <c r="P92" s="1061"/>
      <c r="Q92" s="981"/>
      <c r="R92" s="848"/>
      <c r="S92" s="848"/>
      <c r="T92" s="848"/>
      <c r="U92" s="848"/>
      <c r="V92" s="848"/>
      <c r="W92" s="848"/>
      <c r="X92" s="848"/>
      <c r="Y92" s="848"/>
      <c r="Z92" s="848"/>
      <c r="AA92" s="848"/>
      <c r="AB92" s="848"/>
      <c r="AC92" s="848"/>
      <c r="AD92" s="848"/>
    </row>
    <row r="93" ht="15.75" spans="1:30">
      <c r="A93" s="1045"/>
      <c r="B93" s="1014">
        <f>B33</f>
        <v>111</v>
      </c>
      <c r="C93" s="780"/>
      <c r="D93" s="780"/>
      <c r="E93" s="780"/>
      <c r="F93" s="780"/>
      <c r="G93" s="1022"/>
      <c r="H93" s="1023"/>
      <c r="I93" s="1023"/>
      <c r="J93" s="1023"/>
      <c r="K93" s="1023"/>
      <c r="L93" s="1071"/>
      <c r="M93" s="1072"/>
      <c r="N93" s="1060"/>
      <c r="O93" s="1060"/>
      <c r="P93" s="1061"/>
      <c r="Q93" s="981"/>
      <c r="R93" s="848"/>
      <c r="S93" s="848"/>
      <c r="T93" s="848"/>
      <c r="U93" s="848"/>
      <c r="V93" s="848"/>
      <c r="W93" s="848"/>
      <c r="X93" s="848"/>
      <c r="Y93" s="848"/>
      <c r="Z93" s="848"/>
      <c r="AA93" s="848"/>
      <c r="AB93" s="848"/>
      <c r="AC93" s="848"/>
      <c r="AD93" s="848"/>
    </row>
    <row r="94" ht="15.75" spans="1:30">
      <c r="A94" s="1011"/>
      <c r="B94" s="1016"/>
      <c r="C94" s="1024"/>
      <c r="D94" s="1013"/>
      <c r="E94" s="1013"/>
      <c r="F94" s="1013"/>
      <c r="G94" s="1024"/>
      <c r="H94" s="1025"/>
      <c r="I94" s="1025"/>
      <c r="J94" s="1025"/>
      <c r="K94" s="1025"/>
      <c r="L94" s="1025"/>
      <c r="M94" s="1075"/>
      <c r="N94" s="1063"/>
      <c r="O94" s="1063"/>
      <c r="P94" s="1061"/>
      <c r="Q94" s="981"/>
      <c r="R94" s="848"/>
      <c r="S94" s="848"/>
      <c r="T94" s="848"/>
      <c r="U94" s="848"/>
      <c r="V94" s="848"/>
      <c r="W94" s="848"/>
      <c r="X94" s="848"/>
      <c r="Y94" s="848"/>
      <c r="Z94" s="848"/>
      <c r="AA94" s="848"/>
      <c r="AB94" s="848"/>
      <c r="AC94" s="848"/>
      <c r="AD94" s="848"/>
    </row>
    <row r="95" ht="15.75" spans="1:30">
      <c r="A95" s="1045"/>
      <c r="B95" s="1612">
        <f>B34</f>
        <v>111</v>
      </c>
      <c r="C95" s="780"/>
      <c r="D95" s="780"/>
      <c r="E95" s="780"/>
      <c r="F95" s="780"/>
      <c r="G95" s="1022"/>
      <c r="H95" s="1023"/>
      <c r="I95" s="1023"/>
      <c r="J95" s="1023"/>
      <c r="K95" s="1023"/>
      <c r="L95" s="1071"/>
      <c r="M95" s="1072"/>
      <c r="N95" s="1063"/>
      <c r="O95" s="1063"/>
      <c r="P95" s="1620"/>
      <c r="Q95" s="1623"/>
      <c r="R95" s="848"/>
      <c r="S95" s="848"/>
      <c r="T95" s="848"/>
      <c r="U95" s="848"/>
      <c r="V95" s="848"/>
      <c r="W95" s="848"/>
      <c r="X95" s="848"/>
      <c r="Y95" s="848"/>
      <c r="Z95" s="848"/>
      <c r="AA95" s="848"/>
      <c r="AB95" s="848"/>
      <c r="AC95" s="848"/>
      <c r="AD95" s="848"/>
    </row>
    <row r="96" ht="15.75" spans="1:30">
      <c r="A96" s="1011"/>
      <c r="B96" s="1016"/>
      <c r="C96" s="1024"/>
      <c r="D96" s="1024"/>
      <c r="E96" s="1024"/>
      <c r="F96" s="1024"/>
      <c r="G96" s="1024"/>
      <c r="H96" s="1025"/>
      <c r="I96" s="1025"/>
      <c r="J96" s="1025"/>
      <c r="K96" s="1025"/>
      <c r="L96" s="1025"/>
      <c r="M96" s="1075"/>
      <c r="N96" s="1063"/>
      <c r="O96" s="1063"/>
      <c r="P96" s="1061"/>
      <c r="Q96" s="981"/>
      <c r="R96" s="848"/>
      <c r="S96" s="848"/>
      <c r="T96" s="848"/>
      <c r="U96" s="848"/>
      <c r="V96" s="848"/>
      <c r="W96" s="848"/>
      <c r="X96" s="848"/>
      <c r="Y96" s="848"/>
      <c r="Z96" s="848"/>
      <c r="AA96" s="848"/>
      <c r="AB96" s="848"/>
      <c r="AC96" s="848"/>
      <c r="AD96" s="848"/>
    </row>
    <row r="97" ht="15" spans="14:30">
      <c r="N97" s="848"/>
      <c r="O97" s="848"/>
      <c r="P97" s="848"/>
      <c r="Q97" s="848"/>
      <c r="R97" s="848"/>
      <c r="S97" s="848"/>
      <c r="T97" s="848"/>
      <c r="U97" s="848"/>
      <c r="V97" s="848"/>
      <c r="W97" s="848"/>
      <c r="X97" s="848"/>
      <c r="Y97" s="848"/>
      <c r="Z97" s="848"/>
      <c r="AA97" s="848"/>
      <c r="AB97" s="848"/>
      <c r="AC97" s="848"/>
      <c r="AD97" s="848"/>
    </row>
    <row r="98" spans="1:30">
      <c r="A98" s="1613"/>
      <c r="B98" s="1613"/>
      <c r="C98" s="1613"/>
      <c r="D98" s="1613"/>
      <c r="E98" s="1613"/>
      <c r="F98" s="1613"/>
      <c r="G98" s="1613"/>
      <c r="H98" s="1613"/>
      <c r="I98" s="1613"/>
      <c r="J98" s="1613"/>
      <c r="K98" s="1621"/>
      <c r="L98" s="1622"/>
      <c r="M98" s="1613"/>
      <c r="N98" s="848"/>
      <c r="O98" s="848"/>
      <c r="P98" s="848"/>
      <c r="Q98" s="848"/>
      <c r="R98" s="848"/>
      <c r="S98" s="848"/>
      <c r="T98" s="848"/>
      <c r="U98" s="848"/>
      <c r="V98" s="848"/>
      <c r="W98" s="848"/>
      <c r="X98" s="848"/>
      <c r="Y98" s="848"/>
      <c r="Z98" s="848"/>
      <c r="AA98" s="848"/>
      <c r="AB98" s="848"/>
      <c r="AC98" s="848"/>
      <c r="AD98" s="848"/>
    </row>
    <row r="99" spans="1:30">
      <c r="A99" s="1613"/>
      <c r="B99" s="1613"/>
      <c r="C99" s="1613"/>
      <c r="D99" s="1613"/>
      <c r="E99" s="1613"/>
      <c r="F99" s="1613"/>
      <c r="G99" s="1613"/>
      <c r="H99" s="1613"/>
      <c r="I99" s="1613"/>
      <c r="J99" s="1613"/>
      <c r="K99" s="1621"/>
      <c r="L99" s="1622"/>
      <c r="M99" s="1613"/>
      <c r="N99" s="848"/>
      <c r="O99" s="848"/>
      <c r="P99" s="848"/>
      <c r="Q99" s="848"/>
      <c r="R99" s="848"/>
      <c r="S99" s="848"/>
      <c r="T99" s="848"/>
      <c r="U99" s="848"/>
      <c r="V99" s="848"/>
      <c r="W99" s="848"/>
      <c r="X99" s="848"/>
      <c r="Y99" s="848"/>
      <c r="Z99" s="848"/>
      <c r="AA99" s="848"/>
      <c r="AB99" s="848"/>
      <c r="AC99" s="848"/>
      <c r="AD99" s="848"/>
    </row>
    <row r="100" spans="1:30">
      <c r="A100" s="1613"/>
      <c r="B100" s="1613"/>
      <c r="C100" s="1613"/>
      <c r="D100" s="1613"/>
      <c r="E100" s="1613"/>
      <c r="F100" s="1613"/>
      <c r="G100" s="1613"/>
      <c r="H100" s="1613"/>
      <c r="I100" s="1613"/>
      <c r="J100" s="1613"/>
      <c r="K100" s="1621"/>
      <c r="L100" s="1622"/>
      <c r="M100" s="1613"/>
      <c r="N100" s="848"/>
      <c r="O100" s="848"/>
      <c r="P100" s="848"/>
      <c r="Q100" s="848"/>
      <c r="R100" s="848"/>
      <c r="S100" s="848"/>
      <c r="T100" s="848"/>
      <c r="U100" s="848"/>
      <c r="V100" s="848"/>
      <c r="W100" s="848"/>
      <c r="X100" s="848"/>
      <c r="Y100" s="848"/>
      <c r="Z100" s="848"/>
      <c r="AA100" s="848"/>
      <c r="AB100" s="848"/>
      <c r="AC100" s="848"/>
      <c r="AD100" s="848"/>
    </row>
    <row r="101" spans="1:30">
      <c r="A101" s="1613"/>
      <c r="B101" s="1613"/>
      <c r="C101" s="1613"/>
      <c r="D101" s="1613"/>
      <c r="E101" s="1613"/>
      <c r="F101" s="1613"/>
      <c r="G101" s="1613"/>
      <c r="H101" s="1613"/>
      <c r="I101" s="1613"/>
      <c r="J101" s="1613"/>
      <c r="K101" s="1621"/>
      <c r="L101" s="1622"/>
      <c r="M101" s="1613"/>
      <c r="N101" s="848"/>
      <c r="O101" s="848"/>
      <c r="P101" s="848"/>
      <c r="Q101" s="848"/>
      <c r="R101" s="848"/>
      <c r="S101" s="848"/>
      <c r="T101" s="848"/>
      <c r="U101" s="848"/>
      <c r="V101" s="848"/>
      <c r="W101" s="848"/>
      <c r="X101" s="848"/>
      <c r="Y101" s="848"/>
      <c r="Z101" s="848"/>
      <c r="AA101" s="848"/>
      <c r="AB101" s="848"/>
      <c r="AC101" s="848"/>
      <c r="AD101" s="848"/>
    </row>
    <row r="102" spans="1:30">
      <c r="A102" s="1613"/>
      <c r="B102" s="1613"/>
      <c r="C102" s="1613"/>
      <c r="D102" s="1613"/>
      <c r="E102" s="1613"/>
      <c r="F102" s="1613"/>
      <c r="G102" s="1613"/>
      <c r="H102" s="1613"/>
      <c r="I102" s="1613"/>
      <c r="J102" s="1613"/>
      <c r="K102" s="1621"/>
      <c r="L102" s="1622"/>
      <c r="M102" s="1613"/>
      <c r="N102" s="848"/>
      <c r="O102" s="848"/>
      <c r="P102" s="848"/>
      <c r="Q102" s="848"/>
      <c r="R102" s="848"/>
      <c r="S102" s="848"/>
      <c r="T102" s="848"/>
      <c r="U102" s="848"/>
      <c r="V102" s="848"/>
      <c r="W102" s="848"/>
      <c r="X102" s="848"/>
      <c r="Y102" s="848"/>
      <c r="Z102" s="848"/>
      <c r="AA102" s="848"/>
      <c r="AB102" s="848"/>
      <c r="AC102" s="848"/>
      <c r="AD102" s="848"/>
    </row>
    <row r="103" spans="1:30">
      <c r="A103" s="1613"/>
      <c r="B103" s="1613"/>
      <c r="C103" s="1613"/>
      <c r="D103" s="1613"/>
      <c r="E103" s="1613"/>
      <c r="F103" s="1613"/>
      <c r="G103" s="1613"/>
      <c r="H103" s="1613"/>
      <c r="I103" s="1613"/>
      <c r="J103" s="1613"/>
      <c r="K103" s="1621"/>
      <c r="L103" s="1622"/>
      <c r="M103" s="1613"/>
      <c r="N103" s="1613"/>
      <c r="O103" s="1613"/>
      <c r="P103" s="848"/>
      <c r="Q103" s="848"/>
      <c r="R103" s="848"/>
      <c r="S103" s="848"/>
      <c r="T103" s="848"/>
      <c r="U103" s="848"/>
      <c r="V103" s="848"/>
      <c r="W103" s="848"/>
      <c r="X103" s="848"/>
      <c r="Y103" s="848"/>
      <c r="Z103" s="848"/>
      <c r="AA103" s="848"/>
      <c r="AB103" s="848"/>
      <c r="AC103" s="848"/>
      <c r="AD103" s="848"/>
    </row>
    <row r="104" spans="1:20">
      <c r="A104" s="1613"/>
      <c r="B104" s="1613"/>
      <c r="C104" s="1613"/>
      <c r="D104" s="1613"/>
      <c r="E104" s="1613"/>
      <c r="F104" s="1613"/>
      <c r="G104" s="1613"/>
      <c r="H104" s="1613"/>
      <c r="I104" s="1613"/>
      <c r="J104" s="1613"/>
      <c r="K104" s="1621"/>
      <c r="L104" s="1622"/>
      <c r="M104" s="1613"/>
      <c r="N104" s="1613"/>
      <c r="O104" s="1613"/>
      <c r="P104" s="1613"/>
      <c r="Q104" s="1613"/>
      <c r="R104" s="1613"/>
      <c r="S104" s="1613"/>
      <c r="T104" s="1613"/>
    </row>
    <row r="105" spans="1:20">
      <c r="A105" s="1613"/>
      <c r="B105" s="1613"/>
      <c r="C105" s="1613"/>
      <c r="D105" s="1613"/>
      <c r="E105" s="1613"/>
      <c r="F105" s="1613"/>
      <c r="G105" s="1613"/>
      <c r="H105" s="1613"/>
      <c r="I105" s="1613"/>
      <c r="J105" s="1613"/>
      <c r="K105" s="1621"/>
      <c r="L105" s="1622"/>
      <c r="M105" s="1613"/>
      <c r="N105" s="1613"/>
      <c r="O105" s="1613"/>
      <c r="P105" s="1613"/>
      <c r="Q105" s="1613"/>
      <c r="R105" s="1613"/>
      <c r="S105" s="1613"/>
      <c r="T105" s="1613"/>
    </row>
    <row r="106" spans="1:20">
      <c r="A106" s="1613"/>
      <c r="B106" s="1613"/>
      <c r="C106" s="1613"/>
      <c r="D106" s="1613"/>
      <c r="E106" s="1613"/>
      <c r="F106" s="1613"/>
      <c r="G106" s="1613"/>
      <c r="H106" s="1613"/>
      <c r="I106" s="1613"/>
      <c r="J106" s="1613"/>
      <c r="K106" s="1621"/>
      <c r="L106" s="1622"/>
      <c r="M106" s="1613"/>
      <c r="N106" s="1613"/>
      <c r="O106" s="1613"/>
      <c r="P106" s="1613"/>
      <c r="Q106" s="1613"/>
      <c r="R106" s="1613"/>
      <c r="S106" s="1613"/>
      <c r="T106" s="1613"/>
    </row>
    <row r="107" spans="1:20">
      <c r="A107" s="1613"/>
      <c r="B107" s="1613"/>
      <c r="C107" s="1613"/>
      <c r="D107" s="1613"/>
      <c r="E107" s="1613"/>
      <c r="F107" s="1613"/>
      <c r="G107" s="1613"/>
      <c r="H107" s="1613"/>
      <c r="I107" s="1613"/>
      <c r="J107" s="1613"/>
      <c r="K107" s="1621"/>
      <c r="L107" s="1622"/>
      <c r="M107" s="1613"/>
      <c r="N107" s="1613"/>
      <c r="O107" s="1613"/>
      <c r="P107" s="1613"/>
      <c r="Q107" s="1613"/>
      <c r="R107" s="1613"/>
      <c r="S107" s="1613"/>
      <c r="T107" s="1613"/>
    </row>
    <row r="108" spans="1:20">
      <c r="A108" s="1613"/>
      <c r="B108" s="1613"/>
      <c r="C108" s="1613"/>
      <c r="D108" s="1613"/>
      <c r="E108" s="1613"/>
      <c r="F108" s="1613"/>
      <c r="G108" s="1613"/>
      <c r="H108" s="1613"/>
      <c r="I108" s="1613"/>
      <c r="J108" s="1613"/>
      <c r="K108" s="1621"/>
      <c r="L108" s="1622"/>
      <c r="M108" s="1613"/>
      <c r="N108" s="1613"/>
      <c r="O108" s="1613"/>
      <c r="P108" s="1613"/>
      <c r="Q108" s="1613"/>
      <c r="R108" s="1613"/>
      <c r="S108" s="1613"/>
      <c r="T108" s="1613"/>
    </row>
    <row r="109" spans="1:20">
      <c r="A109" s="1613"/>
      <c r="B109" s="1613"/>
      <c r="C109" s="1613"/>
      <c r="D109" s="1613"/>
      <c r="E109" s="1613"/>
      <c r="F109" s="1613"/>
      <c r="G109" s="1613"/>
      <c r="H109" s="1613"/>
      <c r="I109" s="1613"/>
      <c r="J109" s="1613"/>
      <c r="K109" s="1621"/>
      <c r="L109" s="1622"/>
      <c r="M109" s="1613"/>
      <c r="N109" s="1613"/>
      <c r="O109" s="1613"/>
      <c r="P109" s="1613"/>
      <c r="Q109" s="1613"/>
      <c r="R109" s="1613"/>
      <c r="S109" s="1613"/>
      <c r="T109" s="1613"/>
    </row>
    <row r="110" spans="1:20">
      <c r="A110" s="1613"/>
      <c r="B110" s="1613"/>
      <c r="C110" s="1613"/>
      <c r="D110" s="1613"/>
      <c r="E110" s="1613"/>
      <c r="F110" s="1613"/>
      <c r="G110" s="1613"/>
      <c r="H110" s="1613"/>
      <c r="I110" s="1613"/>
      <c r="J110" s="1613"/>
      <c r="K110" s="1621"/>
      <c r="L110" s="1622"/>
      <c r="M110" s="1613"/>
      <c r="N110" s="1613"/>
      <c r="O110" s="1613"/>
      <c r="P110" s="1613"/>
      <c r="Q110" s="1613"/>
      <c r="R110" s="1613"/>
      <c r="S110" s="1613"/>
      <c r="T110" s="1613"/>
    </row>
    <row r="111" spans="1:20">
      <c r="A111" s="1613"/>
      <c r="B111" s="1613"/>
      <c r="C111" s="1613"/>
      <c r="D111" s="1613"/>
      <c r="E111" s="1613"/>
      <c r="F111" s="1613"/>
      <c r="G111" s="1613"/>
      <c r="H111" s="1613"/>
      <c r="I111" s="1613"/>
      <c r="J111" s="1613"/>
      <c r="K111" s="1621"/>
      <c r="L111" s="1622"/>
      <c r="M111" s="1613"/>
      <c r="N111" s="1613"/>
      <c r="O111" s="1613"/>
      <c r="P111" s="1613"/>
      <c r="Q111" s="1613"/>
      <c r="R111" s="1613"/>
      <c r="S111" s="1613"/>
      <c r="T111" s="1613"/>
    </row>
    <row r="112" spans="1:20">
      <c r="A112" s="1613"/>
      <c r="B112" s="1613"/>
      <c r="C112" s="1613"/>
      <c r="D112" s="1613"/>
      <c r="E112" s="1613"/>
      <c r="F112" s="1613"/>
      <c r="G112" s="1613"/>
      <c r="H112" s="1613"/>
      <c r="I112" s="1613"/>
      <c r="J112" s="1613"/>
      <c r="K112" s="1621"/>
      <c r="L112" s="1622"/>
      <c r="M112" s="1613"/>
      <c r="N112" s="1613"/>
      <c r="O112" s="1613"/>
      <c r="P112" s="1613"/>
      <c r="Q112" s="1613"/>
      <c r="R112" s="1613"/>
      <c r="S112" s="1613"/>
      <c r="T112" s="1613"/>
    </row>
    <row r="113" spans="1:20">
      <c r="A113" s="1613"/>
      <c r="B113" s="1613"/>
      <c r="C113" s="1613"/>
      <c r="D113" s="1613"/>
      <c r="E113" s="1613"/>
      <c r="F113" s="1613"/>
      <c r="G113" s="1613"/>
      <c r="H113" s="1613"/>
      <c r="I113" s="1613"/>
      <c r="J113" s="1613"/>
      <c r="K113" s="1621"/>
      <c r="L113" s="1622"/>
      <c r="M113" s="1613"/>
      <c r="N113" s="1613"/>
      <c r="O113" s="1613"/>
      <c r="P113" s="1613"/>
      <c r="Q113" s="1613"/>
      <c r="R113" s="1613"/>
      <c r="S113" s="1613"/>
      <c r="T113" s="1613"/>
    </row>
    <row r="114" spans="1:20">
      <c r="A114" s="1613"/>
      <c r="B114" s="1613"/>
      <c r="C114" s="1613"/>
      <c r="D114" s="1613"/>
      <c r="E114" s="1613"/>
      <c r="F114" s="1613"/>
      <c r="G114" s="1613"/>
      <c r="H114" s="1613"/>
      <c r="I114" s="1613"/>
      <c r="J114" s="1613"/>
      <c r="K114" s="1621"/>
      <c r="L114" s="1622"/>
      <c r="M114" s="1613"/>
      <c r="N114" s="1613"/>
      <c r="O114" s="1613"/>
      <c r="P114" s="1613"/>
      <c r="Q114" s="1613"/>
      <c r="R114" s="1613"/>
      <c r="S114" s="1613"/>
      <c r="T114" s="1613"/>
    </row>
    <row r="115" spans="1:20">
      <c r="A115" s="1613"/>
      <c r="B115" s="1613"/>
      <c r="C115" s="1613"/>
      <c r="D115" s="1613"/>
      <c r="E115" s="1613"/>
      <c r="F115" s="1613"/>
      <c r="G115" s="1613"/>
      <c r="H115" s="1613"/>
      <c r="I115" s="1613"/>
      <c r="J115" s="1613"/>
      <c r="K115" s="1621"/>
      <c r="L115" s="1622"/>
      <c r="M115" s="1613"/>
      <c r="N115" s="1613"/>
      <c r="O115" s="1613"/>
      <c r="P115" s="1613"/>
      <c r="Q115" s="1613"/>
      <c r="R115" s="1613"/>
      <c r="S115" s="1613"/>
      <c r="T115" s="1613"/>
    </row>
    <row r="116" spans="1:20">
      <c r="A116" s="1613"/>
      <c r="B116" s="1613"/>
      <c r="C116" s="1613"/>
      <c r="D116" s="1613"/>
      <c r="E116" s="1613"/>
      <c r="F116" s="1613"/>
      <c r="G116" s="1613"/>
      <c r="H116" s="1613"/>
      <c r="I116" s="1613"/>
      <c r="J116" s="1613"/>
      <c r="K116" s="1621"/>
      <c r="L116" s="1622"/>
      <c r="M116" s="1613"/>
      <c r="N116" s="1613"/>
      <c r="O116" s="1613"/>
      <c r="P116" s="1613"/>
      <c r="Q116" s="1613"/>
      <c r="R116" s="1613"/>
      <c r="S116" s="1613"/>
      <c r="T116" s="1613"/>
    </row>
    <row r="117" spans="1:20">
      <c r="A117" s="1613"/>
      <c r="B117" s="1613"/>
      <c r="C117" s="1613"/>
      <c r="D117" s="1613"/>
      <c r="E117" s="1613"/>
      <c r="F117" s="1613"/>
      <c r="G117" s="1613"/>
      <c r="H117" s="1613"/>
      <c r="I117" s="1613"/>
      <c r="J117" s="1613"/>
      <c r="K117" s="1621"/>
      <c r="L117" s="1622"/>
      <c r="M117" s="1613"/>
      <c r="N117" s="1613"/>
      <c r="O117" s="1613"/>
      <c r="P117" s="1613"/>
      <c r="Q117" s="1613"/>
      <c r="R117" s="1613"/>
      <c r="S117" s="1613"/>
      <c r="T117" s="1613"/>
    </row>
    <row r="118" spans="1:20">
      <c r="A118" s="1613"/>
      <c r="B118" s="1613"/>
      <c r="C118" s="1613"/>
      <c r="D118" s="1613"/>
      <c r="E118" s="1613"/>
      <c r="F118" s="1613"/>
      <c r="G118" s="1613"/>
      <c r="H118" s="1613"/>
      <c r="I118" s="1613"/>
      <c r="J118" s="1613"/>
      <c r="K118" s="1621"/>
      <c r="L118" s="1622"/>
      <c r="M118" s="1613"/>
      <c r="N118" s="1613"/>
      <c r="O118" s="1613"/>
      <c r="P118" s="1613"/>
      <c r="Q118" s="1613"/>
      <c r="R118" s="1613"/>
      <c r="S118" s="1613"/>
      <c r="T118" s="1613"/>
    </row>
    <row r="119" spans="1:20">
      <c r="A119" s="1613"/>
      <c r="B119" s="1613"/>
      <c r="C119" s="1613"/>
      <c r="D119" s="1613"/>
      <c r="E119" s="1613"/>
      <c r="F119" s="1613"/>
      <c r="G119" s="1613"/>
      <c r="H119" s="1613"/>
      <c r="I119" s="1613"/>
      <c r="J119" s="1613"/>
      <c r="K119" s="1621"/>
      <c r="L119" s="1622"/>
      <c r="M119" s="1613"/>
      <c r="N119" s="1613"/>
      <c r="O119" s="1613"/>
      <c r="P119" s="1613"/>
      <c r="Q119" s="1613"/>
      <c r="R119" s="1613"/>
      <c r="S119" s="1613"/>
      <c r="T119" s="1613"/>
    </row>
    <row r="120" spans="1:20">
      <c r="A120" s="1613"/>
      <c r="B120" s="1613"/>
      <c r="C120" s="1613"/>
      <c r="D120" s="1613"/>
      <c r="E120" s="1613"/>
      <c r="F120" s="1613"/>
      <c r="G120" s="1613"/>
      <c r="H120" s="1613"/>
      <c r="I120" s="1613"/>
      <c r="J120" s="1613"/>
      <c r="K120" s="1621"/>
      <c r="L120" s="1622"/>
      <c r="M120" s="1613"/>
      <c r="N120" s="1613"/>
      <c r="O120" s="1613"/>
      <c r="P120" s="1613"/>
      <c r="Q120" s="1613"/>
      <c r="R120" s="1613"/>
      <c r="S120" s="1613"/>
      <c r="T120" s="1613"/>
    </row>
    <row r="121" spans="1:20">
      <c r="A121" s="1613"/>
      <c r="B121" s="1613"/>
      <c r="C121" s="1613"/>
      <c r="D121" s="1613"/>
      <c r="E121" s="1613"/>
      <c r="F121" s="1613"/>
      <c r="G121" s="1613"/>
      <c r="H121" s="1613"/>
      <c r="I121" s="1613"/>
      <c r="J121" s="1613"/>
      <c r="K121" s="1621"/>
      <c r="L121" s="1622"/>
      <c r="M121" s="1613"/>
      <c r="N121" s="1613"/>
      <c r="O121" s="1613"/>
      <c r="P121" s="1613"/>
      <c r="Q121" s="1613"/>
      <c r="R121" s="1613"/>
      <c r="S121" s="1613"/>
      <c r="T121" s="1613"/>
    </row>
    <row r="122" spans="1:20">
      <c r="A122" s="1613"/>
      <c r="B122" s="1613"/>
      <c r="C122" s="1613"/>
      <c r="D122" s="1613"/>
      <c r="E122" s="1613"/>
      <c r="F122" s="1613"/>
      <c r="G122" s="1613"/>
      <c r="H122" s="1613"/>
      <c r="I122" s="1613"/>
      <c r="J122" s="1613"/>
      <c r="K122" s="1621"/>
      <c r="L122" s="1622"/>
      <c r="M122" s="1613"/>
      <c r="N122" s="1613"/>
      <c r="O122" s="1613"/>
      <c r="P122" s="1613"/>
      <c r="Q122" s="1613"/>
      <c r="R122" s="1613"/>
      <c r="S122" s="1613"/>
      <c r="T122" s="1613"/>
    </row>
    <row r="123" spans="1:20">
      <c r="A123" s="1613"/>
      <c r="B123" s="1613"/>
      <c r="C123" s="1613"/>
      <c r="D123" s="1613"/>
      <c r="E123" s="1613"/>
      <c r="F123" s="1613"/>
      <c r="G123" s="1613"/>
      <c r="H123" s="1613"/>
      <c r="I123" s="1613"/>
      <c r="J123" s="1613"/>
      <c r="K123" s="1621"/>
      <c r="L123" s="1622"/>
      <c r="M123" s="1613"/>
      <c r="N123" s="1613"/>
      <c r="O123" s="1613"/>
      <c r="P123" s="1613"/>
      <c r="Q123" s="1613"/>
      <c r="R123" s="1613"/>
      <c r="S123" s="1613"/>
      <c r="T123" s="1613"/>
    </row>
    <row r="124" spans="1:20">
      <c r="A124" s="1613"/>
      <c r="B124" s="1613"/>
      <c r="C124" s="1613"/>
      <c r="D124" s="1613"/>
      <c r="E124" s="1613"/>
      <c r="F124" s="1613"/>
      <c r="G124" s="1613"/>
      <c r="H124" s="1613"/>
      <c r="I124" s="1613"/>
      <c r="J124" s="1613"/>
      <c r="K124" s="1621"/>
      <c r="L124" s="1622"/>
      <c r="M124" s="1613"/>
      <c r="N124" s="1613"/>
      <c r="O124" s="1613"/>
      <c r="P124" s="1613"/>
      <c r="Q124" s="1613"/>
      <c r="R124" s="1613"/>
      <c r="S124" s="1613"/>
      <c r="T124" s="1613"/>
    </row>
    <row r="125" spans="1:20">
      <c r="A125" s="1613"/>
      <c r="B125" s="1613"/>
      <c r="C125" s="1613"/>
      <c r="D125" s="1613"/>
      <c r="E125" s="1613"/>
      <c r="F125" s="1613"/>
      <c r="G125" s="1613"/>
      <c r="H125" s="1613"/>
      <c r="I125" s="1613"/>
      <c r="J125" s="1613"/>
      <c r="K125" s="1621"/>
      <c r="L125" s="1622"/>
      <c r="M125" s="1613"/>
      <c r="N125" s="1613"/>
      <c r="O125" s="1613"/>
      <c r="P125" s="1613"/>
      <c r="Q125" s="1613"/>
      <c r="R125" s="1613"/>
      <c r="S125" s="1613"/>
      <c r="T125" s="1613"/>
    </row>
    <row r="126" spans="1:20">
      <c r="A126" s="1613"/>
      <c r="B126" s="1613"/>
      <c r="C126" s="1613"/>
      <c r="D126" s="1613"/>
      <c r="E126" s="1613"/>
      <c r="F126" s="1613"/>
      <c r="G126" s="1613"/>
      <c r="H126" s="1613"/>
      <c r="I126" s="1613"/>
      <c r="J126" s="1613"/>
      <c r="K126" s="1621"/>
      <c r="L126" s="1622"/>
      <c r="M126" s="1613"/>
      <c r="N126" s="1613"/>
      <c r="O126" s="1613"/>
      <c r="P126" s="1613"/>
      <c r="Q126" s="1613"/>
      <c r="R126" s="1613"/>
      <c r="S126" s="1613"/>
      <c r="T126" s="1613"/>
    </row>
    <row r="127" spans="1:20">
      <c r="A127" s="1613"/>
      <c r="B127" s="1613"/>
      <c r="C127" s="1613"/>
      <c r="D127" s="1613"/>
      <c r="E127" s="1613"/>
      <c r="F127" s="1613"/>
      <c r="G127" s="1613"/>
      <c r="H127" s="1613"/>
      <c r="I127" s="1613"/>
      <c r="J127" s="1613"/>
      <c r="K127" s="1621"/>
      <c r="L127" s="1622"/>
      <c r="M127" s="1613"/>
      <c r="N127" s="1613"/>
      <c r="O127" s="1613"/>
      <c r="P127" s="1613"/>
      <c r="Q127" s="1613"/>
      <c r="R127" s="1613"/>
      <c r="S127" s="1613"/>
      <c r="T127" s="1613"/>
    </row>
    <row r="128" spans="1:20">
      <c r="A128" s="1613"/>
      <c r="B128" s="1613"/>
      <c r="C128" s="1613"/>
      <c r="D128" s="1613"/>
      <c r="E128" s="1613"/>
      <c r="F128" s="1613"/>
      <c r="G128" s="1613"/>
      <c r="H128" s="1613"/>
      <c r="I128" s="1613"/>
      <c r="J128" s="1613"/>
      <c r="K128" s="1621"/>
      <c r="L128" s="1622"/>
      <c r="M128" s="1613"/>
      <c r="N128" s="1613"/>
      <c r="O128" s="1613"/>
      <c r="P128" s="1613"/>
      <c r="Q128" s="1613"/>
      <c r="R128" s="1613"/>
      <c r="S128" s="1613"/>
      <c r="T128" s="1613"/>
    </row>
    <row r="129" spans="1:20">
      <c r="A129" s="1613"/>
      <c r="B129" s="1613"/>
      <c r="C129" s="1613"/>
      <c r="D129" s="1613"/>
      <c r="E129" s="1613"/>
      <c r="F129" s="1613"/>
      <c r="G129" s="1613"/>
      <c r="H129" s="1613"/>
      <c r="I129" s="1613"/>
      <c r="J129" s="1613"/>
      <c r="K129" s="1621"/>
      <c r="L129" s="1622"/>
      <c r="M129" s="1613"/>
      <c r="N129" s="1613"/>
      <c r="O129" s="1613"/>
      <c r="P129" s="1613"/>
      <c r="Q129" s="1613"/>
      <c r="R129" s="1613"/>
      <c r="S129" s="1613"/>
      <c r="T129" s="1613"/>
    </row>
    <row r="130" spans="1:20">
      <c r="A130" s="1613"/>
      <c r="B130" s="1613"/>
      <c r="C130" s="1613"/>
      <c r="D130" s="1613"/>
      <c r="E130" s="1613"/>
      <c r="F130" s="1613"/>
      <c r="G130" s="1613"/>
      <c r="H130" s="1613"/>
      <c r="I130" s="1613"/>
      <c r="J130" s="1613"/>
      <c r="K130" s="1621"/>
      <c r="L130" s="1622"/>
      <c r="M130" s="1613"/>
      <c r="N130" s="1613"/>
      <c r="O130" s="1613"/>
      <c r="P130" s="1613"/>
      <c r="Q130" s="1613"/>
      <c r="R130" s="1613"/>
      <c r="S130" s="1613"/>
      <c r="T130" s="1613"/>
    </row>
    <row r="131" spans="1:20">
      <c r="A131" s="1613"/>
      <c r="B131" s="1613"/>
      <c r="C131" s="1613"/>
      <c r="D131" s="1613"/>
      <c r="E131" s="1613"/>
      <c r="F131" s="1613"/>
      <c r="G131" s="1613"/>
      <c r="H131" s="1613"/>
      <c r="I131" s="1613"/>
      <c r="J131" s="1613"/>
      <c r="K131" s="1621"/>
      <c r="L131" s="1622"/>
      <c r="M131" s="1613"/>
      <c r="N131" s="1613"/>
      <c r="O131" s="1613"/>
      <c r="P131" s="1613"/>
      <c r="Q131" s="1613"/>
      <c r="R131" s="1613"/>
      <c r="S131" s="1613"/>
      <c r="T131" s="1613"/>
    </row>
    <row r="132" spans="1:20">
      <c r="A132" s="1613"/>
      <c r="B132" s="1613"/>
      <c r="C132" s="1613"/>
      <c r="D132" s="1613"/>
      <c r="E132" s="1613"/>
      <c r="F132" s="1613"/>
      <c r="G132" s="1613"/>
      <c r="H132" s="1613"/>
      <c r="I132" s="1613"/>
      <c r="J132" s="1613"/>
      <c r="K132" s="1621"/>
      <c r="L132" s="1622"/>
      <c r="M132" s="1613"/>
      <c r="N132" s="1613"/>
      <c r="O132" s="1613"/>
      <c r="P132" s="1613"/>
      <c r="Q132" s="1613"/>
      <c r="R132" s="1613"/>
      <c r="S132" s="1613"/>
      <c r="T132" s="1613"/>
    </row>
    <row r="133" spans="1:20">
      <c r="A133" s="1613"/>
      <c r="B133" s="1613"/>
      <c r="C133" s="1613"/>
      <c r="D133" s="1613"/>
      <c r="E133" s="1613"/>
      <c r="F133" s="1613"/>
      <c r="G133" s="1613"/>
      <c r="H133" s="1613"/>
      <c r="I133" s="1613"/>
      <c r="J133" s="1613"/>
      <c r="K133" s="1621"/>
      <c r="L133" s="1622"/>
      <c r="M133" s="1613"/>
      <c r="N133" s="1613"/>
      <c r="O133" s="1613"/>
      <c r="P133" s="1613"/>
      <c r="Q133" s="1613"/>
      <c r="R133" s="1613"/>
      <c r="S133" s="1613"/>
      <c r="T133" s="1613"/>
    </row>
    <row r="134" spans="1:20">
      <c r="A134" s="1613"/>
      <c r="B134" s="1613"/>
      <c r="C134" s="1613"/>
      <c r="D134" s="1613"/>
      <c r="E134" s="1613"/>
      <c r="F134" s="1613"/>
      <c r="G134" s="1613"/>
      <c r="H134" s="1613"/>
      <c r="I134" s="1613"/>
      <c r="J134" s="1613"/>
      <c r="K134" s="1621"/>
      <c r="L134" s="1622"/>
      <c r="M134" s="1613"/>
      <c r="N134" s="1613"/>
      <c r="O134" s="1613"/>
      <c r="P134" s="1613"/>
      <c r="Q134" s="1613"/>
      <c r="R134" s="1613"/>
      <c r="S134" s="1613"/>
      <c r="T134" s="1613"/>
    </row>
    <row r="135" spans="1:20">
      <c r="A135" s="1613"/>
      <c r="B135" s="1613"/>
      <c r="C135" s="1613"/>
      <c r="D135" s="1613"/>
      <c r="E135" s="1613"/>
      <c r="F135" s="1613"/>
      <c r="G135" s="1613"/>
      <c r="H135" s="1613"/>
      <c r="I135" s="1613"/>
      <c r="J135" s="1613"/>
      <c r="K135" s="1621"/>
      <c r="L135" s="1622"/>
      <c r="M135" s="1613"/>
      <c r="N135" s="1613"/>
      <c r="O135" s="1613"/>
      <c r="P135" s="1613"/>
      <c r="Q135" s="1613"/>
      <c r="R135" s="1613"/>
      <c r="S135" s="1613"/>
      <c r="T135" s="1613"/>
    </row>
    <row r="136" spans="1:20">
      <c r="A136" s="1613"/>
      <c r="B136" s="1613"/>
      <c r="C136" s="1613"/>
      <c r="D136" s="1613"/>
      <c r="E136" s="1613"/>
      <c r="F136" s="1613"/>
      <c r="G136" s="1613"/>
      <c r="H136" s="1613"/>
      <c r="I136" s="1613"/>
      <c r="J136" s="1613"/>
      <c r="K136" s="1621"/>
      <c r="L136" s="1622"/>
      <c r="M136" s="1613"/>
      <c r="N136" s="1613"/>
      <c r="O136" s="1613"/>
      <c r="P136" s="1613"/>
      <c r="Q136" s="1613"/>
      <c r="R136" s="1613"/>
      <c r="S136" s="1613"/>
      <c r="T136" s="1613"/>
    </row>
    <row r="137" spans="1:20">
      <c r="A137" s="1613"/>
      <c r="B137" s="1613"/>
      <c r="C137" s="1613"/>
      <c r="D137" s="1613"/>
      <c r="E137" s="1613"/>
      <c r="F137" s="1613"/>
      <c r="G137" s="1613"/>
      <c r="H137" s="1613"/>
      <c r="I137" s="1613"/>
      <c r="J137" s="1613"/>
      <c r="K137" s="1621"/>
      <c r="L137" s="1622"/>
      <c r="M137" s="1613"/>
      <c r="N137" s="1613"/>
      <c r="O137" s="1613"/>
      <c r="P137" s="1613"/>
      <c r="Q137" s="1613"/>
      <c r="R137" s="1613"/>
      <c r="S137" s="1613"/>
      <c r="T137" s="1613"/>
    </row>
    <row r="138" spans="1:20">
      <c r="A138" s="1613"/>
      <c r="B138" s="1613"/>
      <c r="C138" s="1613"/>
      <c r="D138" s="1613"/>
      <c r="E138" s="1613"/>
      <c r="F138" s="1613"/>
      <c r="G138" s="1613"/>
      <c r="H138" s="1613"/>
      <c r="I138" s="1613"/>
      <c r="J138" s="1613"/>
      <c r="K138" s="1621"/>
      <c r="L138" s="1622"/>
      <c r="M138" s="1613"/>
      <c r="N138" s="1613"/>
      <c r="O138" s="1613"/>
      <c r="P138" s="1613"/>
      <c r="Q138" s="1613"/>
      <c r="R138" s="1613"/>
      <c r="S138" s="1613"/>
      <c r="T138" s="1613"/>
    </row>
    <row r="139" spans="1:20">
      <c r="A139" s="1613"/>
      <c r="B139" s="1613"/>
      <c r="C139" s="1613"/>
      <c r="D139" s="1613"/>
      <c r="E139" s="1613"/>
      <c r="F139" s="1613"/>
      <c r="G139" s="1613"/>
      <c r="H139" s="1613"/>
      <c r="I139" s="1613"/>
      <c r="J139" s="1613"/>
      <c r="K139" s="1621"/>
      <c r="L139" s="1622"/>
      <c r="M139" s="1613"/>
      <c r="N139" s="1613"/>
      <c r="O139" s="1613"/>
      <c r="P139" s="1613"/>
      <c r="Q139" s="1613"/>
      <c r="R139" s="1613"/>
      <c r="S139" s="1613"/>
      <c r="T139" s="1613"/>
    </row>
    <row r="140" spans="1:20">
      <c r="A140" s="1613"/>
      <c r="B140" s="1613"/>
      <c r="C140" s="1613"/>
      <c r="D140" s="1613"/>
      <c r="E140" s="1613"/>
      <c r="F140" s="1613"/>
      <c r="G140" s="1613"/>
      <c r="H140" s="1613"/>
      <c r="I140" s="1613"/>
      <c r="J140" s="1613"/>
      <c r="K140" s="1621"/>
      <c r="L140" s="1622"/>
      <c r="M140" s="1613"/>
      <c r="N140" s="1613"/>
      <c r="O140" s="1613"/>
      <c r="P140" s="1613"/>
      <c r="Q140" s="1613"/>
      <c r="R140" s="1613"/>
      <c r="S140" s="1613"/>
      <c r="T140" s="1613"/>
    </row>
    <row r="141" spans="1:20">
      <c r="A141" s="1613"/>
      <c r="B141" s="1613"/>
      <c r="C141" s="1613"/>
      <c r="D141" s="1613"/>
      <c r="E141" s="1613"/>
      <c r="F141" s="1613"/>
      <c r="G141" s="1613"/>
      <c r="H141" s="1613"/>
      <c r="I141" s="1613"/>
      <c r="J141" s="1613"/>
      <c r="K141" s="1621"/>
      <c r="L141" s="1622"/>
      <c r="M141" s="1613"/>
      <c r="N141" s="1613"/>
      <c r="O141" s="1613"/>
      <c r="P141" s="1613"/>
      <c r="Q141" s="1613"/>
      <c r="R141" s="1613"/>
      <c r="S141" s="1613"/>
      <c r="T141" s="1613"/>
    </row>
    <row r="142" spans="1:20">
      <c r="A142" s="1613"/>
      <c r="B142" s="1613"/>
      <c r="C142" s="1613"/>
      <c r="D142" s="1613"/>
      <c r="E142" s="1613"/>
      <c r="F142" s="1613"/>
      <c r="G142" s="1613"/>
      <c r="H142" s="1613"/>
      <c r="I142" s="1613"/>
      <c r="J142" s="1613"/>
      <c r="K142" s="1621"/>
      <c r="L142" s="1622"/>
      <c r="M142" s="1613"/>
      <c r="N142" s="1613"/>
      <c r="O142" s="1613"/>
      <c r="P142" s="1613"/>
      <c r="Q142" s="1613"/>
      <c r="R142" s="1613"/>
      <c r="S142" s="1613"/>
      <c r="T142" s="1613"/>
    </row>
    <row r="143" spans="1:20">
      <c r="A143" s="1613"/>
      <c r="B143" s="1613"/>
      <c r="C143" s="1613"/>
      <c r="D143" s="1613"/>
      <c r="E143" s="1613"/>
      <c r="F143" s="1613"/>
      <c r="G143" s="1613"/>
      <c r="H143" s="1613"/>
      <c r="I143" s="1613"/>
      <c r="J143" s="1613"/>
      <c r="K143" s="1621"/>
      <c r="L143" s="1622"/>
      <c r="M143" s="1613"/>
      <c r="N143" s="1613"/>
      <c r="O143" s="1613"/>
      <c r="P143" s="1613"/>
      <c r="Q143" s="1613"/>
      <c r="R143" s="1613"/>
      <c r="S143" s="1613"/>
      <c r="T143" s="1613"/>
    </row>
    <row r="144" spans="1:20">
      <c r="A144" s="1613"/>
      <c r="B144" s="1613"/>
      <c r="C144" s="1613"/>
      <c r="D144" s="1613"/>
      <c r="E144" s="1613"/>
      <c r="F144" s="1613"/>
      <c r="G144" s="1613"/>
      <c r="H144" s="1613"/>
      <c r="I144" s="1613"/>
      <c r="J144" s="1613"/>
      <c r="K144" s="1621"/>
      <c r="L144" s="1622"/>
      <c r="M144" s="1613"/>
      <c r="N144" s="1613"/>
      <c r="O144" s="1613"/>
      <c r="P144" s="1613"/>
      <c r="Q144" s="1613"/>
      <c r="R144" s="1613"/>
      <c r="S144" s="1613"/>
      <c r="T144" s="1613"/>
    </row>
    <row r="145" spans="1:20">
      <c r="A145" s="1613"/>
      <c r="B145" s="1613"/>
      <c r="C145" s="1613"/>
      <c r="D145" s="1613"/>
      <c r="E145" s="1613"/>
      <c r="F145" s="1613"/>
      <c r="G145" s="1613"/>
      <c r="H145" s="1613"/>
      <c r="I145" s="1613"/>
      <c r="J145" s="1613"/>
      <c r="K145" s="1621"/>
      <c r="L145" s="1622"/>
      <c r="M145" s="1613"/>
      <c r="N145" s="1613"/>
      <c r="O145" s="1613"/>
      <c r="P145" s="1613"/>
      <c r="Q145" s="1613"/>
      <c r="R145" s="1613"/>
      <c r="S145" s="1613"/>
      <c r="T145" s="1613"/>
    </row>
    <row r="146" spans="1:20">
      <c r="A146" s="1613"/>
      <c r="B146" s="1613"/>
      <c r="C146" s="1613"/>
      <c r="D146" s="1613"/>
      <c r="E146" s="1613"/>
      <c r="F146" s="1613"/>
      <c r="G146" s="1613"/>
      <c r="H146" s="1613"/>
      <c r="I146" s="1613"/>
      <c r="J146" s="1613"/>
      <c r="K146" s="1621"/>
      <c r="L146" s="1622"/>
      <c r="M146" s="1613"/>
      <c r="N146" s="1613"/>
      <c r="O146" s="1613"/>
      <c r="P146" s="1613"/>
      <c r="Q146" s="1613"/>
      <c r="R146" s="1613"/>
      <c r="S146" s="1613"/>
      <c r="T146" s="1613"/>
    </row>
    <row r="147" spans="1:20">
      <c r="A147" s="1613"/>
      <c r="B147" s="1613"/>
      <c r="C147" s="1613"/>
      <c r="D147" s="1613"/>
      <c r="E147" s="1613"/>
      <c r="F147" s="1613"/>
      <c r="G147" s="1613"/>
      <c r="H147" s="1613"/>
      <c r="I147" s="1613"/>
      <c r="J147" s="1613"/>
      <c r="K147" s="1621"/>
      <c r="L147" s="1622"/>
      <c r="M147" s="1613"/>
      <c r="N147" s="1613"/>
      <c r="O147" s="1613"/>
      <c r="P147" s="1613"/>
      <c r="Q147" s="1613"/>
      <c r="R147" s="1613"/>
      <c r="S147" s="1613"/>
      <c r="T147" s="1613"/>
    </row>
    <row r="148" spans="1:20">
      <c r="A148" s="1613"/>
      <c r="B148" s="1613"/>
      <c r="C148" s="1613"/>
      <c r="D148" s="1613"/>
      <c r="E148" s="1613"/>
      <c r="F148" s="1613"/>
      <c r="G148" s="1613"/>
      <c r="H148" s="1613"/>
      <c r="I148" s="1613"/>
      <c r="J148" s="1613"/>
      <c r="K148" s="1621"/>
      <c r="L148" s="1622"/>
      <c r="M148" s="1613"/>
      <c r="N148" s="1613"/>
      <c r="O148" s="1613"/>
      <c r="P148" s="1613"/>
      <c r="Q148" s="1613"/>
      <c r="R148" s="1613"/>
      <c r="S148" s="1613"/>
      <c r="T148" s="1613"/>
    </row>
    <row r="149" spans="1:20">
      <c r="A149" s="1613"/>
      <c r="B149" s="1613"/>
      <c r="C149" s="1613"/>
      <c r="D149" s="1613"/>
      <c r="E149" s="1613"/>
      <c r="F149" s="1613"/>
      <c r="G149" s="1613"/>
      <c r="H149" s="1613"/>
      <c r="I149" s="1613"/>
      <c r="J149" s="1613"/>
      <c r="K149" s="1621"/>
      <c r="L149" s="1622"/>
      <c r="M149" s="1613"/>
      <c r="N149" s="1613"/>
      <c r="O149" s="1613"/>
      <c r="P149" s="1613"/>
      <c r="Q149" s="1613"/>
      <c r="R149" s="1613"/>
      <c r="S149" s="1613"/>
      <c r="T149" s="1613"/>
    </row>
    <row r="150" spans="1:20">
      <c r="A150" s="1613"/>
      <c r="B150" s="1613"/>
      <c r="C150" s="1613"/>
      <c r="D150" s="1613"/>
      <c r="E150" s="1613"/>
      <c r="F150" s="1613"/>
      <c r="G150" s="1613"/>
      <c r="H150" s="1613"/>
      <c r="I150" s="1613"/>
      <c r="J150" s="1613"/>
      <c r="K150" s="1621"/>
      <c r="L150" s="1622"/>
      <c r="M150" s="1613"/>
      <c r="N150" s="1613"/>
      <c r="O150" s="1613"/>
      <c r="P150" s="1613"/>
      <c r="Q150" s="1613"/>
      <c r="R150" s="1613"/>
      <c r="S150" s="1613"/>
      <c r="T150" s="1613"/>
    </row>
    <row r="151" spans="1:20">
      <c r="A151" s="1613"/>
      <c r="B151" s="1613"/>
      <c r="C151" s="1613"/>
      <c r="D151" s="1613"/>
      <c r="E151" s="1613"/>
      <c r="F151" s="1613"/>
      <c r="G151" s="1613"/>
      <c r="H151" s="1613"/>
      <c r="I151" s="1613"/>
      <c r="J151" s="1613"/>
      <c r="K151" s="1621"/>
      <c r="L151" s="1622"/>
      <c r="M151" s="1613"/>
      <c r="N151" s="1613"/>
      <c r="O151" s="1613"/>
      <c r="P151" s="1613"/>
      <c r="Q151" s="1613"/>
      <c r="R151" s="1613"/>
      <c r="S151" s="1613"/>
      <c r="T151" s="1613"/>
    </row>
    <row r="152" spans="1:20">
      <c r="A152" s="1613"/>
      <c r="B152" s="1613"/>
      <c r="C152" s="1613"/>
      <c r="D152" s="1613"/>
      <c r="E152" s="1613"/>
      <c r="F152" s="1613"/>
      <c r="G152" s="1613"/>
      <c r="H152" s="1613"/>
      <c r="I152" s="1613"/>
      <c r="J152" s="1613"/>
      <c r="K152" s="1621"/>
      <c r="L152" s="1622"/>
      <c r="M152" s="1613"/>
      <c r="N152" s="1613"/>
      <c r="O152" s="1613"/>
      <c r="P152" s="1613"/>
      <c r="Q152" s="1613"/>
      <c r="R152" s="1613"/>
      <c r="S152" s="1613"/>
      <c r="T152" s="1613"/>
    </row>
    <row r="153" spans="1:20">
      <c r="A153" s="1613"/>
      <c r="B153" s="1613"/>
      <c r="C153" s="1613"/>
      <c r="D153" s="1613"/>
      <c r="E153" s="1613"/>
      <c r="F153" s="1613"/>
      <c r="G153" s="1613"/>
      <c r="H153" s="1613"/>
      <c r="I153" s="1613"/>
      <c r="J153" s="1613"/>
      <c r="K153" s="1621"/>
      <c r="L153" s="1622"/>
      <c r="M153" s="1613"/>
      <c r="N153" s="1613"/>
      <c r="O153" s="1613"/>
      <c r="P153" s="1613"/>
      <c r="Q153" s="1613"/>
      <c r="R153" s="1613"/>
      <c r="S153" s="1613"/>
      <c r="T153" s="1613"/>
    </row>
    <row r="154" spans="1:20">
      <c r="A154" s="1613"/>
      <c r="B154" s="1613"/>
      <c r="C154" s="1613"/>
      <c r="D154" s="1613"/>
      <c r="E154" s="1613"/>
      <c r="F154" s="1613"/>
      <c r="G154" s="1613"/>
      <c r="H154" s="1613"/>
      <c r="I154" s="1613"/>
      <c r="J154" s="1613"/>
      <c r="K154" s="1621"/>
      <c r="L154" s="1622"/>
      <c r="M154" s="1613"/>
      <c r="N154" s="1613"/>
      <c r="O154" s="1613"/>
      <c r="P154" s="1613"/>
      <c r="Q154" s="1613"/>
      <c r="R154" s="1613"/>
      <c r="S154" s="1613"/>
      <c r="T154" s="1613"/>
    </row>
    <row r="155" spans="1:20">
      <c r="A155" s="1613"/>
      <c r="B155" s="1613"/>
      <c r="C155" s="1613"/>
      <c r="D155" s="1613"/>
      <c r="E155" s="1613"/>
      <c r="F155" s="1613"/>
      <c r="G155" s="1613"/>
      <c r="H155" s="1613"/>
      <c r="I155" s="1613"/>
      <c r="J155" s="1613"/>
      <c r="K155" s="1621"/>
      <c r="L155" s="1622"/>
      <c r="M155" s="1613"/>
      <c r="N155" s="1613"/>
      <c r="O155" s="1613"/>
      <c r="P155" s="1613"/>
      <c r="Q155" s="1613"/>
      <c r="R155" s="1613"/>
      <c r="S155" s="1613"/>
      <c r="T155" s="1613"/>
    </row>
    <row r="156" spans="1:20">
      <c r="A156" s="1613"/>
      <c r="B156" s="1613"/>
      <c r="C156" s="1613"/>
      <c r="D156" s="1613"/>
      <c r="E156" s="1613"/>
      <c r="F156" s="1613"/>
      <c r="G156" s="1613"/>
      <c r="H156" s="1613"/>
      <c r="I156" s="1613"/>
      <c r="J156" s="1613"/>
      <c r="K156" s="1621"/>
      <c r="L156" s="1622"/>
      <c r="M156" s="1613"/>
      <c r="N156" s="1613"/>
      <c r="O156" s="1613"/>
      <c r="P156" s="1613"/>
      <c r="Q156" s="1613"/>
      <c r="R156" s="1613"/>
      <c r="S156" s="1613"/>
      <c r="T156" s="1613"/>
    </row>
    <row r="157" spans="1:20">
      <c r="A157" s="1613"/>
      <c r="B157" s="1613"/>
      <c r="C157" s="1613"/>
      <c r="D157" s="1613"/>
      <c r="E157" s="1613"/>
      <c r="F157" s="1613"/>
      <c r="G157" s="1613"/>
      <c r="H157" s="1613"/>
      <c r="I157" s="1613"/>
      <c r="J157" s="1613"/>
      <c r="K157" s="1621"/>
      <c r="L157" s="1622"/>
      <c r="M157" s="1613"/>
      <c r="N157" s="1613"/>
      <c r="O157" s="1613"/>
      <c r="P157" s="1613"/>
      <c r="Q157" s="1613"/>
      <c r="R157" s="1613"/>
      <c r="S157" s="1613"/>
      <c r="T157" s="1613"/>
    </row>
    <row r="158" spans="1:20">
      <c r="A158" s="1613"/>
      <c r="B158" s="1613"/>
      <c r="C158" s="1613"/>
      <c r="D158" s="1613"/>
      <c r="E158" s="1613"/>
      <c r="F158" s="1613"/>
      <c r="G158" s="1613"/>
      <c r="H158" s="1613"/>
      <c r="I158" s="1613"/>
      <c r="J158" s="1613"/>
      <c r="K158" s="1621"/>
      <c r="L158" s="1622"/>
      <c r="M158" s="1613"/>
      <c r="N158" s="1613"/>
      <c r="O158" s="1613"/>
      <c r="P158" s="1613"/>
      <c r="Q158" s="1613"/>
      <c r="R158" s="1613"/>
      <c r="S158" s="1613"/>
      <c r="T158" s="1613"/>
    </row>
    <row r="159" spans="1:20">
      <c r="A159" s="1613"/>
      <c r="B159" s="1613"/>
      <c r="C159" s="1613"/>
      <c r="D159" s="1613"/>
      <c r="E159" s="1613"/>
      <c r="F159" s="1613"/>
      <c r="G159" s="1613"/>
      <c r="H159" s="1613"/>
      <c r="I159" s="1613"/>
      <c r="J159" s="1613"/>
      <c r="K159" s="1621"/>
      <c r="L159" s="1622"/>
      <c r="M159" s="1613"/>
      <c r="N159" s="1613"/>
      <c r="O159" s="1613"/>
      <c r="P159" s="1613"/>
      <c r="Q159" s="1613"/>
      <c r="R159" s="1613"/>
      <c r="S159" s="1613"/>
      <c r="T159" s="1613"/>
    </row>
    <row r="160" spans="1:20">
      <c r="A160" s="1613"/>
      <c r="B160" s="1613"/>
      <c r="C160" s="1613"/>
      <c r="D160" s="1613"/>
      <c r="E160" s="1613"/>
      <c r="F160" s="1613"/>
      <c r="G160" s="1613"/>
      <c r="H160" s="1613"/>
      <c r="I160" s="1613"/>
      <c r="J160" s="1613"/>
      <c r="K160" s="1621"/>
      <c r="L160" s="1622"/>
      <c r="M160" s="1613"/>
      <c r="N160" s="1613"/>
      <c r="O160" s="1613"/>
      <c r="P160" s="1613"/>
      <c r="Q160" s="1613"/>
      <c r="R160" s="1613"/>
      <c r="S160" s="1613"/>
      <c r="T160" s="1613"/>
    </row>
    <row r="161" spans="1:20">
      <c r="A161" s="1613"/>
      <c r="B161" s="1613"/>
      <c r="C161" s="1613"/>
      <c r="D161" s="1613"/>
      <c r="E161" s="1613"/>
      <c r="F161" s="1613"/>
      <c r="G161" s="1613"/>
      <c r="H161" s="1613"/>
      <c r="I161" s="1613"/>
      <c r="J161" s="1613"/>
      <c r="K161" s="1621"/>
      <c r="L161" s="1622"/>
      <c r="M161" s="1613"/>
      <c r="N161" s="1613"/>
      <c r="O161" s="1613"/>
      <c r="P161" s="1613"/>
      <c r="Q161" s="1613"/>
      <c r="R161" s="1613"/>
      <c r="S161" s="1613"/>
      <c r="T161" s="1613"/>
    </row>
    <row r="162" spans="1:20">
      <c r="A162" s="1613"/>
      <c r="B162" s="1613"/>
      <c r="C162" s="1613"/>
      <c r="D162" s="1613"/>
      <c r="E162" s="1613"/>
      <c r="F162" s="1613"/>
      <c r="G162" s="1613"/>
      <c r="H162" s="1613"/>
      <c r="I162" s="1613"/>
      <c r="J162" s="1613"/>
      <c r="K162" s="1621"/>
      <c r="L162" s="1622"/>
      <c r="M162" s="1613"/>
      <c r="N162" s="1613"/>
      <c r="O162" s="1613"/>
      <c r="P162" s="1613"/>
      <c r="Q162" s="1613"/>
      <c r="R162" s="1613"/>
      <c r="S162" s="1613"/>
      <c r="T162" s="1613"/>
    </row>
    <row r="163" spans="1:20">
      <c r="A163" s="1613"/>
      <c r="B163" s="1613"/>
      <c r="C163" s="1613"/>
      <c r="D163" s="1613"/>
      <c r="E163" s="1613"/>
      <c r="F163" s="1613"/>
      <c r="G163" s="1613"/>
      <c r="H163" s="1613"/>
      <c r="I163" s="1613"/>
      <c r="J163" s="1613"/>
      <c r="K163" s="1621"/>
      <c r="L163" s="1622"/>
      <c r="M163" s="1613"/>
      <c r="N163" s="1613"/>
      <c r="O163" s="1613"/>
      <c r="P163" s="1613"/>
      <c r="Q163" s="1613"/>
      <c r="R163" s="1613"/>
      <c r="S163" s="1613"/>
      <c r="T163" s="1613"/>
    </row>
    <row r="164" spans="1:20">
      <c r="A164" s="1613"/>
      <c r="B164" s="1613"/>
      <c r="C164" s="1613"/>
      <c r="D164" s="1613"/>
      <c r="E164" s="1613"/>
      <c r="F164" s="1613"/>
      <c r="G164" s="1613"/>
      <c r="H164" s="1613"/>
      <c r="I164" s="1613"/>
      <c r="J164" s="1613"/>
      <c r="K164" s="1621"/>
      <c r="L164" s="1622"/>
      <c r="M164" s="1613"/>
      <c r="N164" s="1613"/>
      <c r="O164" s="1613"/>
      <c r="P164" s="1613"/>
      <c r="Q164" s="1613"/>
      <c r="R164" s="1613"/>
      <c r="S164" s="1613"/>
      <c r="T164" s="1613"/>
    </row>
    <row r="165" spans="1:20">
      <c r="A165" s="1613"/>
      <c r="B165" s="1613"/>
      <c r="C165" s="1613"/>
      <c r="D165" s="1613"/>
      <c r="E165" s="1613"/>
      <c r="F165" s="1613"/>
      <c r="G165" s="1613"/>
      <c r="H165" s="1613"/>
      <c r="I165" s="1613"/>
      <c r="J165" s="1613"/>
      <c r="K165" s="1621"/>
      <c r="L165" s="1622"/>
      <c r="M165" s="1613"/>
      <c r="N165" s="1613"/>
      <c r="O165" s="1613"/>
      <c r="P165" s="1613"/>
      <c r="Q165" s="1613"/>
      <c r="R165" s="1613"/>
      <c r="S165" s="1613"/>
      <c r="T165" s="1613"/>
    </row>
    <row r="166" spans="1:20">
      <c r="A166" s="1613"/>
      <c r="B166" s="1613"/>
      <c r="C166" s="1613"/>
      <c r="D166" s="1613"/>
      <c r="E166" s="1613"/>
      <c r="F166" s="1613"/>
      <c r="G166" s="1613"/>
      <c r="H166" s="1613"/>
      <c r="I166" s="1613"/>
      <c r="J166" s="1613"/>
      <c r="K166" s="1621"/>
      <c r="L166" s="1622"/>
      <c r="M166" s="1613"/>
      <c r="N166" s="1613"/>
      <c r="O166" s="1613"/>
      <c r="P166" s="1613"/>
      <c r="Q166" s="1613"/>
      <c r="R166" s="1613"/>
      <c r="S166" s="1613"/>
      <c r="T166" s="1613"/>
    </row>
    <row r="167" spans="1:20">
      <c r="A167" s="1613"/>
      <c r="B167" s="1613"/>
      <c r="C167" s="1613"/>
      <c r="D167" s="1613"/>
      <c r="E167" s="1613"/>
      <c r="F167" s="1613"/>
      <c r="G167" s="1613"/>
      <c r="H167" s="1613"/>
      <c r="I167" s="1613"/>
      <c r="J167" s="1613"/>
      <c r="K167" s="1621"/>
      <c r="L167" s="1622"/>
      <c r="M167" s="1613"/>
      <c r="N167" s="1613"/>
      <c r="O167" s="1613"/>
      <c r="P167" s="1613"/>
      <c r="Q167" s="1613"/>
      <c r="R167" s="1613"/>
      <c r="S167" s="1613"/>
      <c r="T167" s="1613"/>
    </row>
    <row r="168" spans="1:20">
      <c r="A168" s="1613"/>
      <c r="B168" s="1613"/>
      <c r="C168" s="1613"/>
      <c r="D168" s="1613"/>
      <c r="E168" s="1613"/>
      <c r="F168" s="1613"/>
      <c r="G168" s="1613"/>
      <c r="H168" s="1613"/>
      <c r="I168" s="1613"/>
      <c r="J168" s="1613"/>
      <c r="K168" s="1621"/>
      <c r="L168" s="1622"/>
      <c r="M168" s="1613"/>
      <c r="N168" s="1613"/>
      <c r="O168" s="1613"/>
      <c r="P168" s="1613"/>
      <c r="Q168" s="1613"/>
      <c r="R168" s="1613"/>
      <c r="S168" s="1613"/>
      <c r="T168" s="1613"/>
    </row>
    <row r="169" spans="1:20">
      <c r="A169" s="1613"/>
      <c r="B169" s="1613"/>
      <c r="C169" s="1613"/>
      <c r="D169" s="1613"/>
      <c r="E169" s="1613"/>
      <c r="F169" s="1613"/>
      <c r="G169" s="1613"/>
      <c r="H169" s="1613"/>
      <c r="I169" s="1613"/>
      <c r="J169" s="1613"/>
      <c r="K169" s="1621"/>
      <c r="L169" s="1622"/>
      <c r="M169" s="1613"/>
      <c r="N169" s="1613"/>
      <c r="O169" s="1613"/>
      <c r="P169" s="1613"/>
      <c r="Q169" s="1613"/>
      <c r="R169" s="1613"/>
      <c r="S169" s="1613"/>
      <c r="T169" s="1613"/>
    </row>
    <row r="170" spans="1:20">
      <c r="A170" s="1613"/>
      <c r="B170" s="1613"/>
      <c r="C170" s="1613"/>
      <c r="D170" s="1613"/>
      <c r="E170" s="1613"/>
      <c r="F170" s="1613"/>
      <c r="G170" s="1613"/>
      <c r="H170" s="1613"/>
      <c r="I170" s="1613"/>
      <c r="J170" s="1613"/>
      <c r="K170" s="1621"/>
      <c r="L170" s="1622"/>
      <c r="M170" s="1613"/>
      <c r="N170" s="1613"/>
      <c r="O170" s="1613"/>
      <c r="P170" s="1613"/>
      <c r="Q170" s="1613"/>
      <c r="R170" s="1613"/>
      <c r="S170" s="1613"/>
      <c r="T170" s="1613"/>
    </row>
    <row r="171" spans="1:20">
      <c r="A171" s="1613"/>
      <c r="B171" s="1613"/>
      <c r="C171" s="1613"/>
      <c r="D171" s="1613"/>
      <c r="E171" s="1613"/>
      <c r="F171" s="1613"/>
      <c r="G171" s="1613"/>
      <c r="H171" s="1613"/>
      <c r="I171" s="1613"/>
      <c r="J171" s="1613"/>
      <c r="K171" s="1621"/>
      <c r="L171" s="1622"/>
      <c r="M171" s="1613"/>
      <c r="N171" s="1613"/>
      <c r="O171" s="1613"/>
      <c r="P171" s="1613"/>
      <c r="Q171" s="1613"/>
      <c r="R171" s="1613"/>
      <c r="S171" s="1613"/>
      <c r="T171" s="1613"/>
    </row>
    <row r="172" spans="1:20">
      <c r="A172" s="1613"/>
      <c r="B172" s="1613"/>
      <c r="C172" s="1613"/>
      <c r="D172" s="1613"/>
      <c r="E172" s="1613"/>
      <c r="F172" s="1613"/>
      <c r="G172" s="1613"/>
      <c r="H172" s="1613"/>
      <c r="I172" s="1613"/>
      <c r="J172" s="1613"/>
      <c r="K172" s="1621"/>
      <c r="L172" s="1622"/>
      <c r="M172" s="1613"/>
      <c r="N172" s="1613"/>
      <c r="O172" s="1613"/>
      <c r="P172" s="1613"/>
      <c r="Q172" s="1613"/>
      <c r="R172" s="1613"/>
      <c r="S172" s="1613"/>
      <c r="T172" s="1613"/>
    </row>
    <row r="173" spans="1:20">
      <c r="A173" s="1613"/>
      <c r="B173" s="1613"/>
      <c r="C173" s="1613"/>
      <c r="D173" s="1613"/>
      <c r="E173" s="1613"/>
      <c r="F173" s="1613"/>
      <c r="G173" s="1613"/>
      <c r="H173" s="1613"/>
      <c r="I173" s="1613"/>
      <c r="J173" s="1613"/>
      <c r="K173" s="1621"/>
      <c r="L173" s="1622"/>
      <c r="M173" s="1613"/>
      <c r="N173" s="1613"/>
      <c r="O173" s="1613"/>
      <c r="P173" s="1613"/>
      <c r="Q173" s="1613"/>
      <c r="R173" s="1613"/>
      <c r="S173" s="1613"/>
      <c r="T173" s="1613"/>
    </row>
    <row r="174" spans="1:20">
      <c r="A174" s="1613"/>
      <c r="B174" s="1613"/>
      <c r="C174" s="1613"/>
      <c r="D174" s="1613"/>
      <c r="E174" s="1613"/>
      <c r="F174" s="1613"/>
      <c r="G174" s="1613"/>
      <c r="H174" s="1613"/>
      <c r="I174" s="1613"/>
      <c r="J174" s="1613"/>
      <c r="K174" s="1621"/>
      <c r="L174" s="1622"/>
      <c r="M174" s="1613"/>
      <c r="N174" s="1613"/>
      <c r="O174" s="1613"/>
      <c r="P174" s="1613"/>
      <c r="Q174" s="1613"/>
      <c r="R174" s="1613"/>
      <c r="S174" s="1613"/>
      <c r="T174" s="1613"/>
    </row>
    <row r="175" spans="1:20">
      <c r="A175" s="1613"/>
      <c r="B175" s="1613"/>
      <c r="C175" s="1613"/>
      <c r="D175" s="1613"/>
      <c r="E175" s="1613"/>
      <c r="F175" s="1613"/>
      <c r="G175" s="1613"/>
      <c r="H175" s="1613"/>
      <c r="I175" s="1613"/>
      <c r="J175" s="1613"/>
      <c r="K175" s="1621"/>
      <c r="L175" s="1622"/>
      <c r="M175" s="1613"/>
      <c r="N175" s="1613"/>
      <c r="O175" s="1613"/>
      <c r="P175" s="1613"/>
      <c r="Q175" s="1613"/>
      <c r="R175" s="1613"/>
      <c r="S175" s="1613"/>
      <c r="T175" s="1613"/>
    </row>
    <row r="176" spans="1:20">
      <c r="A176" s="1613"/>
      <c r="B176" s="1613"/>
      <c r="C176" s="1613"/>
      <c r="D176" s="1613"/>
      <c r="E176" s="1613"/>
      <c r="F176" s="1613"/>
      <c r="G176" s="1613"/>
      <c r="H176" s="1613"/>
      <c r="I176" s="1613"/>
      <c r="J176" s="1613"/>
      <c r="K176" s="1621"/>
      <c r="L176" s="1622"/>
      <c r="M176" s="1613"/>
      <c r="N176" s="1613"/>
      <c r="O176" s="1613"/>
      <c r="P176" s="1613"/>
      <c r="Q176" s="1613"/>
      <c r="R176" s="1613"/>
      <c r="S176" s="1613"/>
      <c r="T176" s="1613"/>
    </row>
    <row r="177" spans="1:20">
      <c r="A177" s="1613"/>
      <c r="B177" s="1613"/>
      <c r="C177" s="1613"/>
      <c r="D177" s="1613"/>
      <c r="E177" s="1613"/>
      <c r="F177" s="1613"/>
      <c r="G177" s="1613"/>
      <c r="H177" s="1613"/>
      <c r="I177" s="1613"/>
      <c r="J177" s="1613"/>
      <c r="K177" s="1621"/>
      <c r="L177" s="1622"/>
      <c r="M177" s="1613"/>
      <c r="N177" s="1613"/>
      <c r="O177" s="1613"/>
      <c r="P177" s="1613"/>
      <c r="Q177" s="1613"/>
      <c r="R177" s="1613"/>
      <c r="S177" s="1613"/>
      <c r="T177" s="1613"/>
    </row>
    <row r="178" spans="1:20">
      <c r="A178" s="1613"/>
      <c r="B178" s="1613"/>
      <c r="C178" s="1613"/>
      <c r="D178" s="1613"/>
      <c r="E178" s="1613"/>
      <c r="F178" s="1613"/>
      <c r="G178" s="1613"/>
      <c r="H178" s="1613"/>
      <c r="I178" s="1613"/>
      <c r="J178" s="1613"/>
      <c r="K178" s="1621"/>
      <c r="L178" s="1622"/>
      <c r="M178" s="1613"/>
      <c r="N178" s="1613"/>
      <c r="O178" s="1613"/>
      <c r="P178" s="1613"/>
      <c r="Q178" s="1613"/>
      <c r="R178" s="1613"/>
      <c r="S178" s="1613"/>
      <c r="T178" s="1613"/>
    </row>
    <row r="179" spans="1:20">
      <c r="A179" s="1613"/>
      <c r="B179" s="1613"/>
      <c r="C179" s="1613"/>
      <c r="D179" s="1613"/>
      <c r="E179" s="1613"/>
      <c r="F179" s="1613"/>
      <c r="G179" s="1613"/>
      <c r="H179" s="1613"/>
      <c r="I179" s="1613"/>
      <c r="J179" s="1613"/>
      <c r="K179" s="1621"/>
      <c r="L179" s="1622"/>
      <c r="M179" s="1613"/>
      <c r="N179" s="1613"/>
      <c r="O179" s="1613"/>
      <c r="P179" s="1613"/>
      <c r="Q179" s="1613"/>
      <c r="R179" s="1613"/>
      <c r="S179" s="1613"/>
      <c r="T179" s="1613"/>
    </row>
    <row r="180" spans="1:20">
      <c r="A180" s="1613"/>
      <c r="B180" s="1613"/>
      <c r="C180" s="1613"/>
      <c r="D180" s="1613"/>
      <c r="E180" s="1613"/>
      <c r="F180" s="1613"/>
      <c r="G180" s="1613"/>
      <c r="H180" s="1613"/>
      <c r="I180" s="1613"/>
      <c r="J180" s="1613"/>
      <c r="K180" s="1621"/>
      <c r="L180" s="1622"/>
      <c r="M180" s="1613"/>
      <c r="N180" s="1613"/>
      <c r="O180" s="1613"/>
      <c r="P180" s="1613"/>
      <c r="Q180" s="1613"/>
      <c r="R180" s="1613"/>
      <c r="S180" s="1613"/>
      <c r="T180" s="1613"/>
    </row>
    <row r="181" spans="1:20">
      <c r="A181" s="1613"/>
      <c r="B181" s="1613"/>
      <c r="C181" s="1613"/>
      <c r="D181" s="1613"/>
      <c r="E181" s="1613"/>
      <c r="F181" s="1613"/>
      <c r="G181" s="1613"/>
      <c r="H181" s="1613"/>
      <c r="I181" s="1613"/>
      <c r="J181" s="1613"/>
      <c r="K181" s="1621"/>
      <c r="L181" s="1622"/>
      <c r="M181" s="1613"/>
      <c r="N181" s="1613"/>
      <c r="O181" s="1613"/>
      <c r="P181" s="1613"/>
      <c r="Q181" s="1613"/>
      <c r="R181" s="1613"/>
      <c r="S181" s="1613"/>
      <c r="T181" s="1613"/>
    </row>
    <row r="182" spans="1:20">
      <c r="A182" s="1613"/>
      <c r="B182" s="1613"/>
      <c r="C182" s="1613"/>
      <c r="D182" s="1613"/>
      <c r="E182" s="1613"/>
      <c r="F182" s="1613"/>
      <c r="G182" s="1613"/>
      <c r="H182" s="1613"/>
      <c r="I182" s="1613"/>
      <c r="J182" s="1613"/>
      <c r="K182" s="1621"/>
      <c r="L182" s="1622"/>
      <c r="M182" s="1613"/>
      <c r="N182" s="1613"/>
      <c r="O182" s="1613"/>
      <c r="P182" s="1613"/>
      <c r="Q182" s="1613"/>
      <c r="R182" s="1613"/>
      <c r="S182" s="1613"/>
      <c r="T182" s="1613"/>
    </row>
    <row r="183" spans="1:20">
      <c r="A183" s="1613"/>
      <c r="B183" s="1613"/>
      <c r="C183" s="1613"/>
      <c r="D183" s="1613"/>
      <c r="E183" s="1613"/>
      <c r="F183" s="1613"/>
      <c r="G183" s="1613"/>
      <c r="H183" s="1613"/>
      <c r="I183" s="1613"/>
      <c r="J183" s="1613"/>
      <c r="K183" s="1621"/>
      <c r="L183" s="1622"/>
      <c r="M183" s="1613"/>
      <c r="N183" s="1613"/>
      <c r="O183" s="1613"/>
      <c r="P183" s="1613"/>
      <c r="Q183" s="1613"/>
      <c r="R183" s="1613"/>
      <c r="S183" s="1613"/>
      <c r="T183" s="1613"/>
    </row>
    <row r="184" spans="1:20">
      <c r="A184" s="1613"/>
      <c r="B184" s="1613"/>
      <c r="C184" s="1613"/>
      <c r="D184" s="1613"/>
      <c r="E184" s="1613"/>
      <c r="F184" s="1613"/>
      <c r="G184" s="1613"/>
      <c r="H184" s="1613"/>
      <c r="I184" s="1613"/>
      <c r="J184" s="1613"/>
      <c r="K184" s="1621"/>
      <c r="L184" s="1622"/>
      <c r="M184" s="1613"/>
      <c r="N184" s="1613"/>
      <c r="O184" s="1613"/>
      <c r="P184" s="1613"/>
      <c r="Q184" s="1613"/>
      <c r="R184" s="1613"/>
      <c r="S184" s="1613"/>
      <c r="T184" s="1613"/>
    </row>
    <row r="185" spans="1:20">
      <c r="A185" s="1613"/>
      <c r="B185" s="1613"/>
      <c r="C185" s="1613"/>
      <c r="D185" s="1613"/>
      <c r="E185" s="1613"/>
      <c r="F185" s="1613"/>
      <c r="G185" s="1613"/>
      <c r="H185" s="1613"/>
      <c r="I185" s="1613"/>
      <c r="J185" s="1613"/>
      <c r="K185" s="1621"/>
      <c r="L185" s="1622"/>
      <c r="M185" s="1613"/>
      <c r="N185" s="1613"/>
      <c r="O185" s="1613"/>
      <c r="P185" s="1613"/>
      <c r="Q185" s="1613"/>
      <c r="R185" s="1613"/>
      <c r="S185" s="1613"/>
      <c r="T185" s="1613"/>
    </row>
    <row r="186" spans="1:20">
      <c r="A186" s="1613"/>
      <c r="B186" s="1613"/>
      <c r="C186" s="1613"/>
      <c r="D186" s="1613"/>
      <c r="E186" s="1613"/>
      <c r="F186" s="1613"/>
      <c r="G186" s="1613"/>
      <c r="H186" s="1613"/>
      <c r="I186" s="1613"/>
      <c r="J186" s="1613"/>
      <c r="K186" s="1621"/>
      <c r="L186" s="1622"/>
      <c r="M186" s="1613"/>
      <c r="N186" s="1613"/>
      <c r="O186" s="1613"/>
      <c r="P186" s="1613"/>
      <c r="Q186" s="1613"/>
      <c r="R186" s="1613"/>
      <c r="S186" s="1613"/>
      <c r="T186" s="1613"/>
    </row>
    <row r="187" spans="1:20">
      <c r="A187" s="1613"/>
      <c r="B187" s="1613"/>
      <c r="C187" s="1613"/>
      <c r="D187" s="1613"/>
      <c r="E187" s="1613"/>
      <c r="F187" s="1613"/>
      <c r="G187" s="1613"/>
      <c r="H187" s="1613"/>
      <c r="I187" s="1613"/>
      <c r="J187" s="1613"/>
      <c r="K187" s="1621"/>
      <c r="L187" s="1622"/>
      <c r="M187" s="1613"/>
      <c r="N187" s="1613"/>
      <c r="O187" s="1613"/>
      <c r="P187" s="1613"/>
      <c r="Q187" s="1613"/>
      <c r="R187" s="1613"/>
      <c r="S187" s="1613"/>
      <c r="T187" s="1613"/>
    </row>
    <row r="188" spans="1:20">
      <c r="A188" s="1613"/>
      <c r="B188" s="1613"/>
      <c r="C188" s="1613"/>
      <c r="D188" s="1613"/>
      <c r="E188" s="1613"/>
      <c r="F188" s="1613"/>
      <c r="G188" s="1613"/>
      <c r="H188" s="1613"/>
      <c r="I188" s="1613"/>
      <c r="J188" s="1613"/>
      <c r="K188" s="1621"/>
      <c r="L188" s="1622"/>
      <c r="M188" s="1613"/>
      <c r="N188" s="1613"/>
      <c r="O188" s="1613"/>
      <c r="P188" s="1613"/>
      <c r="Q188" s="1613"/>
      <c r="R188" s="1613"/>
      <c r="S188" s="1613"/>
      <c r="T188" s="1613"/>
    </row>
    <row r="189" spans="1:20">
      <c r="A189" s="1613"/>
      <c r="B189" s="1613"/>
      <c r="C189" s="1613"/>
      <c r="D189" s="1613"/>
      <c r="E189" s="1613"/>
      <c r="F189" s="1613"/>
      <c r="G189" s="1613"/>
      <c r="H189" s="1613"/>
      <c r="I189" s="1613"/>
      <c r="J189" s="1613"/>
      <c r="K189" s="1621"/>
      <c r="L189" s="1622"/>
      <c r="M189" s="1613"/>
      <c r="N189" s="1613"/>
      <c r="O189" s="1613"/>
      <c r="P189" s="1613"/>
      <c r="Q189" s="1613"/>
      <c r="R189" s="1613"/>
      <c r="S189" s="1613"/>
      <c r="T189" s="1613"/>
    </row>
    <row r="190" spans="1:20">
      <c r="A190" s="1613"/>
      <c r="B190" s="1613"/>
      <c r="C190" s="1613"/>
      <c r="D190" s="1613"/>
      <c r="E190" s="1613"/>
      <c r="F190" s="1613"/>
      <c r="G190" s="1613"/>
      <c r="H190" s="1613"/>
      <c r="I190" s="1613"/>
      <c r="J190" s="1613"/>
      <c r="K190" s="1621"/>
      <c r="L190" s="1622"/>
      <c r="M190" s="1613"/>
      <c r="N190" s="1613"/>
      <c r="O190" s="1613"/>
      <c r="P190" s="1613"/>
      <c r="Q190" s="1613"/>
      <c r="R190" s="1613"/>
      <c r="S190" s="1613"/>
      <c r="T190" s="1613"/>
    </row>
    <row r="191" spans="1:20">
      <c r="A191" s="1613"/>
      <c r="B191" s="1613"/>
      <c r="C191" s="1613"/>
      <c r="D191" s="1613"/>
      <c r="E191" s="1613"/>
      <c r="F191" s="1613"/>
      <c r="G191" s="1613"/>
      <c r="H191" s="1613"/>
      <c r="I191" s="1613"/>
      <c r="J191" s="1613"/>
      <c r="K191" s="1621"/>
      <c r="L191" s="1622"/>
      <c r="M191" s="1613"/>
      <c r="N191" s="1613"/>
      <c r="O191" s="1613"/>
      <c r="P191" s="1613"/>
      <c r="Q191" s="1613"/>
      <c r="R191" s="1613"/>
      <c r="S191" s="1613"/>
      <c r="T191" s="1613"/>
    </row>
    <row r="192" spans="1:20">
      <c r="A192" s="1613"/>
      <c r="B192" s="1613"/>
      <c r="C192" s="1613"/>
      <c r="D192" s="1613"/>
      <c r="E192" s="1613"/>
      <c r="F192" s="1613"/>
      <c r="G192" s="1613"/>
      <c r="H192" s="1613"/>
      <c r="I192" s="1613"/>
      <c r="J192" s="1613"/>
      <c r="K192" s="1621"/>
      <c r="L192" s="1622"/>
      <c r="M192" s="1613"/>
      <c r="N192" s="1613"/>
      <c r="O192" s="1613"/>
      <c r="P192" s="1613"/>
      <c r="Q192" s="1613"/>
      <c r="R192" s="1613"/>
      <c r="S192" s="1613"/>
      <c r="T192" s="1613"/>
    </row>
    <row r="193" spans="1:20">
      <c r="A193" s="1613"/>
      <c r="B193" s="1613"/>
      <c r="C193" s="1613"/>
      <c r="D193" s="1613"/>
      <c r="E193" s="1613"/>
      <c r="F193" s="1613"/>
      <c r="G193" s="1613"/>
      <c r="H193" s="1613"/>
      <c r="I193" s="1613"/>
      <c r="J193" s="1613"/>
      <c r="K193" s="1621"/>
      <c r="L193" s="1622"/>
      <c r="M193" s="1613"/>
      <c r="N193" s="1613"/>
      <c r="O193" s="1613"/>
      <c r="P193" s="1613"/>
      <c r="Q193" s="1613"/>
      <c r="R193" s="1613"/>
      <c r="S193" s="1613"/>
      <c r="T193" s="1613"/>
    </row>
    <row r="194" spans="1:20">
      <c r="A194" s="1613"/>
      <c r="B194" s="1613"/>
      <c r="C194" s="1613"/>
      <c r="D194" s="1613"/>
      <c r="E194" s="1613"/>
      <c r="F194" s="1613"/>
      <c r="G194" s="1613"/>
      <c r="H194" s="1613"/>
      <c r="I194" s="1613"/>
      <c r="J194" s="1613"/>
      <c r="K194" s="1621"/>
      <c r="L194" s="1622"/>
      <c r="M194" s="1613"/>
      <c r="N194" s="1613"/>
      <c r="O194" s="1613"/>
      <c r="P194" s="1613"/>
      <c r="Q194" s="1613"/>
      <c r="R194" s="1613"/>
      <c r="S194" s="1613"/>
      <c r="T194" s="1613"/>
    </row>
    <row r="195" spans="1:20">
      <c r="A195" s="1613"/>
      <c r="B195" s="1613"/>
      <c r="C195" s="1613"/>
      <c r="D195" s="1613"/>
      <c r="E195" s="1613"/>
      <c r="F195" s="1613"/>
      <c r="G195" s="1613"/>
      <c r="H195" s="1613"/>
      <c r="I195" s="1613"/>
      <c r="J195" s="1613"/>
      <c r="K195" s="1621"/>
      <c r="L195" s="1622"/>
      <c r="M195" s="1613"/>
      <c r="N195" s="1613"/>
      <c r="O195" s="1613"/>
      <c r="P195" s="1613"/>
      <c r="Q195" s="1613"/>
      <c r="R195" s="1613"/>
      <c r="S195" s="1613"/>
      <c r="T195" s="1613"/>
    </row>
    <row r="196" spans="1:20">
      <c r="A196" s="1613"/>
      <c r="B196" s="1613"/>
      <c r="C196" s="1613"/>
      <c r="D196" s="1613"/>
      <c r="E196" s="1613"/>
      <c r="F196" s="1613"/>
      <c r="G196" s="1613"/>
      <c r="H196" s="1613"/>
      <c r="I196" s="1613"/>
      <c r="J196" s="1613"/>
      <c r="K196" s="1621"/>
      <c r="L196" s="1622"/>
      <c r="M196" s="1613"/>
      <c r="N196" s="1613"/>
      <c r="O196" s="1613"/>
      <c r="P196" s="1613"/>
      <c r="Q196" s="1613"/>
      <c r="R196" s="1613"/>
      <c r="S196" s="1613"/>
      <c r="T196" s="1613"/>
    </row>
    <row r="197" spans="1:20">
      <c r="A197" s="1613"/>
      <c r="B197" s="1613"/>
      <c r="C197" s="1613"/>
      <c r="D197" s="1613"/>
      <c r="E197" s="1613"/>
      <c r="F197" s="1613"/>
      <c r="G197" s="1613"/>
      <c r="H197" s="1613"/>
      <c r="I197" s="1613"/>
      <c r="J197" s="1613"/>
      <c r="K197" s="1621"/>
      <c r="L197" s="1622"/>
      <c r="M197" s="1613"/>
      <c r="N197" s="1613"/>
      <c r="O197" s="1613"/>
      <c r="P197" s="1613"/>
      <c r="Q197" s="1613"/>
      <c r="R197" s="1613"/>
      <c r="S197" s="1613"/>
      <c r="T197" s="1613"/>
    </row>
    <row r="198" spans="1:20">
      <c r="A198" s="1613"/>
      <c r="B198" s="1613"/>
      <c r="C198" s="1613"/>
      <c r="D198" s="1613"/>
      <c r="E198" s="1613"/>
      <c r="F198" s="1613"/>
      <c r="G198" s="1613"/>
      <c r="H198" s="1613"/>
      <c r="I198" s="1613"/>
      <c r="J198" s="1613"/>
      <c r="K198" s="1621"/>
      <c r="L198" s="1622"/>
      <c r="M198" s="1613"/>
      <c r="N198" s="1613"/>
      <c r="O198" s="1613"/>
      <c r="P198" s="1613"/>
      <c r="Q198" s="1613"/>
      <c r="R198" s="1613"/>
      <c r="S198" s="1613"/>
      <c r="T198" s="1613"/>
    </row>
    <row r="199" spans="1:20">
      <c r="A199" s="1613"/>
      <c r="B199" s="1613"/>
      <c r="C199" s="1613"/>
      <c r="D199" s="1613"/>
      <c r="E199" s="1613"/>
      <c r="F199" s="1613"/>
      <c r="G199" s="1613"/>
      <c r="H199" s="1613"/>
      <c r="I199" s="1613"/>
      <c r="J199" s="1613"/>
      <c r="K199" s="1621"/>
      <c r="L199" s="1622"/>
      <c r="M199" s="1613"/>
      <c r="N199" s="1613"/>
      <c r="O199" s="1613"/>
      <c r="P199" s="1613"/>
      <c r="Q199" s="1613"/>
      <c r="R199" s="1613"/>
      <c r="S199" s="1613"/>
      <c r="T199" s="1613"/>
    </row>
    <row r="200" spans="1:20">
      <c r="A200" s="1613"/>
      <c r="B200" s="1613"/>
      <c r="C200" s="1613"/>
      <c r="D200" s="1613"/>
      <c r="E200" s="1613"/>
      <c r="F200" s="1613"/>
      <c r="G200" s="1613"/>
      <c r="H200" s="1613"/>
      <c r="I200" s="1613"/>
      <c r="J200" s="1613"/>
      <c r="K200" s="1621"/>
      <c r="L200" s="1622"/>
      <c r="M200" s="1613"/>
      <c r="N200" s="1613"/>
      <c r="O200" s="1613"/>
      <c r="P200" s="1613"/>
      <c r="Q200" s="1613"/>
      <c r="R200" s="1613"/>
      <c r="S200" s="1613"/>
      <c r="T200" s="1613"/>
    </row>
    <row r="201" spans="1:20">
      <c r="A201" s="1613"/>
      <c r="B201" s="1613"/>
      <c r="C201" s="1613"/>
      <c r="D201" s="1613"/>
      <c r="E201" s="1613"/>
      <c r="F201" s="1613"/>
      <c r="G201" s="1613"/>
      <c r="H201" s="1613"/>
      <c r="I201" s="1613"/>
      <c r="J201" s="1613"/>
      <c r="K201" s="1621"/>
      <c r="L201" s="1622"/>
      <c r="M201" s="1613"/>
      <c r="N201" s="1613"/>
      <c r="O201" s="1613"/>
      <c r="P201" s="1613"/>
      <c r="Q201" s="1613"/>
      <c r="R201" s="1613"/>
      <c r="S201" s="1613"/>
      <c r="T201" s="1613"/>
    </row>
    <row r="202" spans="1:20">
      <c r="A202" s="1613"/>
      <c r="B202" s="1613"/>
      <c r="C202" s="1613"/>
      <c r="D202" s="1613"/>
      <c r="E202" s="1613"/>
      <c r="F202" s="1613"/>
      <c r="G202" s="1613"/>
      <c r="H202" s="1613"/>
      <c r="I202" s="1613"/>
      <c r="J202" s="1613"/>
      <c r="K202" s="1621"/>
      <c r="L202" s="1622"/>
      <c r="M202" s="1613"/>
      <c r="N202" s="1613"/>
      <c r="O202" s="1613"/>
      <c r="P202" s="1613"/>
      <c r="Q202" s="1613"/>
      <c r="R202" s="1613"/>
      <c r="S202" s="1613"/>
      <c r="T202" s="1613"/>
    </row>
    <row r="203" spans="1:20">
      <c r="A203" s="1613"/>
      <c r="B203" s="1613"/>
      <c r="C203" s="1613"/>
      <c r="D203" s="1613"/>
      <c r="E203" s="1613"/>
      <c r="F203" s="1613"/>
      <c r="G203" s="1613"/>
      <c r="H203" s="1613"/>
      <c r="I203" s="1613"/>
      <c r="J203" s="1613"/>
      <c r="K203" s="1621"/>
      <c r="L203" s="1622"/>
      <c r="M203" s="1613"/>
      <c r="N203" s="1613"/>
      <c r="O203" s="1613"/>
      <c r="P203" s="1613"/>
      <c r="Q203" s="1613"/>
      <c r="R203" s="1613"/>
      <c r="S203" s="1613"/>
      <c r="T203" s="1613"/>
    </row>
    <row r="204" spans="1:20">
      <c r="A204" s="1613"/>
      <c r="B204" s="1613"/>
      <c r="C204" s="1613"/>
      <c r="D204" s="1613"/>
      <c r="E204" s="1613"/>
      <c r="F204" s="1613"/>
      <c r="G204" s="1613"/>
      <c r="H204" s="1613"/>
      <c r="I204" s="1613"/>
      <c r="J204" s="1613"/>
      <c r="K204" s="1621"/>
      <c r="L204" s="1622"/>
      <c r="M204" s="1613"/>
      <c r="N204" s="1613"/>
      <c r="O204" s="1613"/>
      <c r="P204" s="1613"/>
      <c r="Q204" s="1613"/>
      <c r="R204" s="1613"/>
      <c r="S204" s="1613"/>
      <c r="T204" s="1613"/>
    </row>
    <row r="205" spans="1:20">
      <c r="A205" s="1613"/>
      <c r="B205" s="1613"/>
      <c r="C205" s="1613"/>
      <c r="D205" s="1613"/>
      <c r="E205" s="1613"/>
      <c r="F205" s="1613"/>
      <c r="G205" s="1613"/>
      <c r="H205" s="1613"/>
      <c r="I205" s="1613"/>
      <c r="J205" s="1613"/>
      <c r="K205" s="1621"/>
      <c r="L205" s="1622"/>
      <c r="M205" s="1613"/>
      <c r="N205" s="1613"/>
      <c r="O205" s="1613"/>
      <c r="P205" s="1613"/>
      <c r="Q205" s="1613"/>
      <c r="R205" s="1613"/>
      <c r="S205" s="1613"/>
      <c r="T205" s="1613"/>
    </row>
    <row r="206" spans="1:20">
      <c r="A206" s="1613"/>
      <c r="B206" s="1613"/>
      <c r="C206" s="1613"/>
      <c r="D206" s="1613"/>
      <c r="E206" s="1613"/>
      <c r="F206" s="1613"/>
      <c r="G206" s="1613"/>
      <c r="H206" s="1613"/>
      <c r="I206" s="1613"/>
      <c r="J206" s="1613"/>
      <c r="K206" s="1621"/>
      <c r="L206" s="1622"/>
      <c r="M206" s="1613"/>
      <c r="N206" s="1613"/>
      <c r="O206" s="1613"/>
      <c r="P206" s="1613"/>
      <c r="Q206" s="1613"/>
      <c r="R206" s="1613"/>
      <c r="S206" s="1613"/>
      <c r="T206" s="1613"/>
    </row>
    <row r="207" spans="1:20">
      <c r="A207" s="1613"/>
      <c r="B207" s="1613"/>
      <c r="C207" s="1613"/>
      <c r="D207" s="1613"/>
      <c r="E207" s="1613"/>
      <c r="F207" s="1613"/>
      <c r="G207" s="1613"/>
      <c r="H207" s="1613"/>
      <c r="I207" s="1613"/>
      <c r="J207" s="1613"/>
      <c r="K207" s="1621"/>
      <c r="L207" s="1622"/>
      <c r="M207" s="1613"/>
      <c r="N207" s="1613"/>
      <c r="O207" s="1613"/>
      <c r="P207" s="1613"/>
      <c r="Q207" s="1613"/>
      <c r="R207" s="1613"/>
      <c r="S207" s="1613"/>
      <c r="T207" s="1613"/>
    </row>
    <row r="208" spans="1:20">
      <c r="A208" s="1613"/>
      <c r="B208" s="1613"/>
      <c r="C208" s="1613"/>
      <c r="D208" s="1613"/>
      <c r="E208" s="1613"/>
      <c r="F208" s="1613"/>
      <c r="G208" s="1613"/>
      <c r="H208" s="1613"/>
      <c r="I208" s="1613"/>
      <c r="J208" s="1613"/>
      <c r="K208" s="1621"/>
      <c r="L208" s="1622"/>
      <c r="M208" s="1613"/>
      <c r="N208" s="1613"/>
      <c r="O208" s="1613"/>
      <c r="P208" s="1613"/>
      <c r="Q208" s="1613"/>
      <c r="R208" s="1613"/>
      <c r="S208" s="1613"/>
      <c r="T208" s="1613"/>
    </row>
    <row r="209" spans="1:20">
      <c r="A209" s="1613"/>
      <c r="B209" s="1613"/>
      <c r="C209" s="1613"/>
      <c r="D209" s="1613"/>
      <c r="E209" s="1613"/>
      <c r="F209" s="1613"/>
      <c r="G209" s="1613"/>
      <c r="H209" s="1613"/>
      <c r="I209" s="1613"/>
      <c r="J209" s="1613"/>
      <c r="K209" s="1621"/>
      <c r="L209" s="1622"/>
      <c r="M209" s="1613"/>
      <c r="N209" s="1613"/>
      <c r="O209" s="1613"/>
      <c r="P209" s="1613"/>
      <c r="Q209" s="1613"/>
      <c r="R209" s="1613"/>
      <c r="S209" s="1613"/>
      <c r="T209" s="1613"/>
    </row>
    <row r="210" spans="1:20">
      <c r="A210" s="1613"/>
      <c r="B210" s="1613"/>
      <c r="C210" s="1613"/>
      <c r="D210" s="1613"/>
      <c r="E210" s="1613"/>
      <c r="F210" s="1613"/>
      <c r="G210" s="1613"/>
      <c r="H210" s="1613"/>
      <c r="I210" s="1613"/>
      <c r="J210" s="1613"/>
      <c r="K210" s="1621"/>
      <c r="L210" s="1622"/>
      <c r="M210" s="1613"/>
      <c r="N210" s="1613"/>
      <c r="O210" s="1613"/>
      <c r="P210" s="1613"/>
      <c r="Q210" s="1613"/>
      <c r="R210" s="1613"/>
      <c r="S210" s="1613"/>
      <c r="T210" s="1613"/>
    </row>
    <row r="211" spans="1:20">
      <c r="A211" s="1613"/>
      <c r="B211" s="1613"/>
      <c r="C211" s="1613"/>
      <c r="D211" s="1613"/>
      <c r="E211" s="1613"/>
      <c r="F211" s="1613"/>
      <c r="G211" s="1613"/>
      <c r="H211" s="1613"/>
      <c r="I211" s="1613"/>
      <c r="J211" s="1613"/>
      <c r="K211" s="1621"/>
      <c r="L211" s="1622"/>
      <c r="M211" s="1613"/>
      <c r="N211" s="1613"/>
      <c r="O211" s="1613"/>
      <c r="P211" s="1613"/>
      <c r="Q211" s="1613"/>
      <c r="R211" s="1613"/>
      <c r="S211" s="1613"/>
      <c r="T211" s="1613"/>
    </row>
    <row r="212" spans="1:20">
      <c r="A212" s="1613"/>
      <c r="B212" s="1613"/>
      <c r="C212" s="1613"/>
      <c r="D212" s="1613"/>
      <c r="E212" s="1613"/>
      <c r="F212" s="1613"/>
      <c r="G212" s="1613"/>
      <c r="H212" s="1613"/>
      <c r="I212" s="1613"/>
      <c r="J212" s="1613"/>
      <c r="K212" s="1621"/>
      <c r="L212" s="1622"/>
      <c r="M212" s="1613"/>
      <c r="N212" s="1613"/>
      <c r="O212" s="1613"/>
      <c r="P212" s="1613"/>
      <c r="Q212" s="1613"/>
      <c r="R212" s="1613"/>
      <c r="S212" s="1613"/>
      <c r="T212" s="1613"/>
    </row>
    <row r="213" spans="1:20">
      <c r="A213" s="1613"/>
      <c r="B213" s="1613"/>
      <c r="C213" s="1613"/>
      <c r="D213" s="1613"/>
      <c r="E213" s="1613"/>
      <c r="F213" s="1613"/>
      <c r="G213" s="1613"/>
      <c r="H213" s="1613"/>
      <c r="I213" s="1613"/>
      <c r="J213" s="1613"/>
      <c r="K213" s="1621"/>
      <c r="L213" s="1622"/>
      <c r="M213" s="1613"/>
      <c r="N213" s="1613"/>
      <c r="O213" s="1613"/>
      <c r="P213" s="1613"/>
      <c r="Q213" s="1613"/>
      <c r="R213" s="1613"/>
      <c r="S213" s="1613"/>
      <c r="T213" s="1613"/>
    </row>
    <row r="214" spans="1:20">
      <c r="A214" s="1613"/>
      <c r="B214" s="1613"/>
      <c r="C214" s="1613"/>
      <c r="D214" s="1613"/>
      <c r="E214" s="1613"/>
      <c r="F214" s="1613"/>
      <c r="G214" s="1613"/>
      <c r="H214" s="1613"/>
      <c r="I214" s="1613"/>
      <c r="J214" s="1613"/>
      <c r="K214" s="1621"/>
      <c r="L214" s="1622"/>
      <c r="M214" s="1613"/>
      <c r="N214" s="1613"/>
      <c r="O214" s="1613"/>
      <c r="P214" s="1613"/>
      <c r="Q214" s="1613"/>
      <c r="R214" s="1613"/>
      <c r="S214" s="1613"/>
      <c r="T214" s="1613"/>
    </row>
    <row r="215" spans="1:20">
      <c r="A215" s="1613"/>
      <c r="B215" s="1613"/>
      <c r="C215" s="1613"/>
      <c r="D215" s="1613"/>
      <c r="E215" s="1613"/>
      <c r="F215" s="1613"/>
      <c r="G215" s="1613"/>
      <c r="H215" s="1613"/>
      <c r="I215" s="1613"/>
      <c r="J215" s="1613"/>
      <c r="K215" s="1621"/>
      <c r="L215" s="1622"/>
      <c r="M215" s="1613"/>
      <c r="N215" s="1613"/>
      <c r="O215" s="1613"/>
      <c r="P215" s="1613"/>
      <c r="Q215" s="1613"/>
      <c r="R215" s="1613"/>
      <c r="S215" s="1613"/>
      <c r="T215" s="1613"/>
    </row>
    <row r="216" spans="1:20">
      <c r="A216" s="1613"/>
      <c r="B216" s="1613"/>
      <c r="C216" s="1613"/>
      <c r="D216" s="1613"/>
      <c r="E216" s="1613"/>
      <c r="F216" s="1613"/>
      <c r="G216" s="1613"/>
      <c r="H216" s="1613"/>
      <c r="I216" s="1613"/>
      <c r="J216" s="1613"/>
      <c r="K216" s="1621"/>
      <c r="L216" s="1622"/>
      <c r="M216" s="1613"/>
      <c r="N216" s="1613"/>
      <c r="O216" s="1613"/>
      <c r="P216" s="1613"/>
      <c r="Q216" s="1613"/>
      <c r="R216" s="1613"/>
      <c r="S216" s="1613"/>
      <c r="T216" s="1613"/>
    </row>
    <row r="217" spans="1:20">
      <c r="A217" s="1613"/>
      <c r="B217" s="1613"/>
      <c r="C217" s="1613"/>
      <c r="D217" s="1613"/>
      <c r="E217" s="1613"/>
      <c r="F217" s="1613"/>
      <c r="G217" s="1613"/>
      <c r="H217" s="1613"/>
      <c r="I217" s="1613"/>
      <c r="J217" s="1613"/>
      <c r="K217" s="1621"/>
      <c r="L217" s="1622"/>
      <c r="M217" s="1613"/>
      <c r="N217" s="1613"/>
      <c r="O217" s="1613"/>
      <c r="P217" s="1613"/>
      <c r="Q217" s="1613"/>
      <c r="R217" s="1613"/>
      <c r="S217" s="1613"/>
      <c r="T217" s="1613"/>
    </row>
    <row r="218" spans="1:20">
      <c r="A218" s="1613"/>
      <c r="B218" s="1613"/>
      <c r="C218" s="1613"/>
      <c r="D218" s="1613"/>
      <c r="E218" s="1613"/>
      <c r="F218" s="1613"/>
      <c r="G218" s="1613"/>
      <c r="H218" s="1613"/>
      <c r="I218" s="1613"/>
      <c r="J218" s="1613"/>
      <c r="K218" s="1621"/>
      <c r="L218" s="1622"/>
      <c r="M218" s="1613"/>
      <c r="N218" s="1613"/>
      <c r="O218" s="1613"/>
      <c r="P218" s="1613"/>
      <c r="Q218" s="1613"/>
      <c r="R218" s="1613"/>
      <c r="S218" s="1613"/>
      <c r="T218" s="1613"/>
    </row>
    <row r="219" spans="1:20">
      <c r="A219" s="1613"/>
      <c r="B219" s="1613"/>
      <c r="C219" s="1613"/>
      <c r="D219" s="1613"/>
      <c r="E219" s="1613"/>
      <c r="F219" s="1613"/>
      <c r="G219" s="1613"/>
      <c r="H219" s="1613"/>
      <c r="I219" s="1613"/>
      <c r="J219" s="1613"/>
      <c r="K219" s="1621"/>
      <c r="L219" s="1622"/>
      <c r="M219" s="1613"/>
      <c r="N219" s="1613"/>
      <c r="O219" s="1613"/>
      <c r="P219" s="1613"/>
      <c r="Q219" s="1613"/>
      <c r="R219" s="1613"/>
      <c r="S219" s="1613"/>
      <c r="T219" s="1613"/>
    </row>
    <row r="220" spans="1:20">
      <c r="A220" s="1613"/>
      <c r="B220" s="1613"/>
      <c r="C220" s="1613"/>
      <c r="D220" s="1613"/>
      <c r="E220" s="1613"/>
      <c r="F220" s="1613"/>
      <c r="G220" s="1613"/>
      <c r="H220" s="1613"/>
      <c r="I220" s="1613"/>
      <c r="J220" s="1613"/>
      <c r="K220" s="1621"/>
      <c r="L220" s="1622"/>
      <c r="M220" s="1613"/>
      <c r="N220" s="1613"/>
      <c r="O220" s="1613"/>
      <c r="P220" s="1613"/>
      <c r="Q220" s="1613"/>
      <c r="R220" s="1613"/>
      <c r="S220" s="1613"/>
      <c r="T220" s="1613"/>
    </row>
    <row r="221" spans="1:20">
      <c r="A221" s="1613"/>
      <c r="B221" s="1613"/>
      <c r="C221" s="1613"/>
      <c r="D221" s="1613"/>
      <c r="E221" s="1613"/>
      <c r="F221" s="1613"/>
      <c r="G221" s="1613"/>
      <c r="H221" s="1613"/>
      <c r="I221" s="1613"/>
      <c r="J221" s="1613"/>
      <c r="K221" s="1621"/>
      <c r="L221" s="1622"/>
      <c r="M221" s="1613"/>
      <c r="N221" s="1613"/>
      <c r="O221" s="1613"/>
      <c r="P221" s="1613"/>
      <c r="Q221" s="1613"/>
      <c r="R221" s="1613"/>
      <c r="S221" s="1613"/>
      <c r="T221" s="1613"/>
    </row>
    <row r="222" spans="1:20">
      <c r="A222" s="1613"/>
      <c r="B222" s="1613"/>
      <c r="C222" s="1613"/>
      <c r="D222" s="1613"/>
      <c r="E222" s="1613"/>
      <c r="F222" s="1613"/>
      <c r="G222" s="1613"/>
      <c r="H222" s="1613"/>
      <c r="I222" s="1613"/>
      <c r="J222" s="1613"/>
      <c r="K222" s="1621"/>
      <c r="L222" s="1622"/>
      <c r="M222" s="1613"/>
      <c r="N222" s="1613"/>
      <c r="O222" s="1613"/>
      <c r="P222" s="1613"/>
      <c r="Q222" s="1613"/>
      <c r="R222" s="1613"/>
      <c r="S222" s="1613"/>
      <c r="T222" s="1613"/>
    </row>
    <row r="223" spans="1:20">
      <c r="A223" s="1613"/>
      <c r="B223" s="1613"/>
      <c r="C223" s="1613"/>
      <c r="D223" s="1613"/>
      <c r="E223" s="1613"/>
      <c r="F223" s="1613"/>
      <c r="G223" s="1613"/>
      <c r="H223" s="1613"/>
      <c r="I223" s="1613"/>
      <c r="J223" s="1613"/>
      <c r="K223" s="1621"/>
      <c r="L223" s="1622"/>
      <c r="M223" s="1613"/>
      <c r="N223" s="1613"/>
      <c r="O223" s="1613"/>
      <c r="P223" s="1613"/>
      <c r="Q223" s="1613"/>
      <c r="R223" s="1613"/>
      <c r="S223" s="1613"/>
      <c r="T223" s="1613"/>
    </row>
    <row r="224" spans="1:20">
      <c r="A224" s="1613"/>
      <c r="B224" s="1613"/>
      <c r="C224" s="1613"/>
      <c r="D224" s="1613"/>
      <c r="E224" s="1613"/>
      <c r="F224" s="1613"/>
      <c r="G224" s="1613"/>
      <c r="H224" s="1613"/>
      <c r="I224" s="1613"/>
      <c r="J224" s="1613"/>
      <c r="K224" s="1621"/>
      <c r="L224" s="1622"/>
      <c r="M224" s="1613"/>
      <c r="N224" s="1613"/>
      <c r="O224" s="1613"/>
      <c r="P224" s="1613"/>
      <c r="Q224" s="1613"/>
      <c r="R224" s="1613"/>
      <c r="S224" s="1613"/>
      <c r="T224" s="1613"/>
    </row>
    <row r="225" spans="1:20">
      <c r="A225" s="1613"/>
      <c r="B225" s="1613"/>
      <c r="C225" s="1613"/>
      <c r="D225" s="1613"/>
      <c r="E225" s="1613"/>
      <c r="F225" s="1613"/>
      <c r="G225" s="1613"/>
      <c r="H225" s="1613"/>
      <c r="I225" s="1613"/>
      <c r="J225" s="1613"/>
      <c r="K225" s="1621"/>
      <c r="L225" s="1622"/>
      <c r="M225" s="1613"/>
      <c r="N225" s="1613"/>
      <c r="O225" s="1613"/>
      <c r="P225" s="1613"/>
      <c r="Q225" s="1613"/>
      <c r="R225" s="1613"/>
      <c r="S225" s="1613"/>
      <c r="T225" s="1613"/>
    </row>
    <row r="226" spans="1:20">
      <c r="A226" s="1613"/>
      <c r="B226" s="1613"/>
      <c r="C226" s="1613"/>
      <c r="D226" s="1613"/>
      <c r="E226" s="1613"/>
      <c r="F226" s="1613"/>
      <c r="G226" s="1613"/>
      <c r="H226" s="1613"/>
      <c r="I226" s="1613"/>
      <c r="J226" s="1613"/>
      <c r="K226" s="1621"/>
      <c r="L226" s="1622"/>
      <c r="M226" s="1613"/>
      <c r="N226" s="1613"/>
      <c r="O226" s="1613"/>
      <c r="P226" s="1613"/>
      <c r="Q226" s="1613"/>
      <c r="R226" s="1613"/>
      <c r="S226" s="1613"/>
      <c r="T226" s="1613"/>
    </row>
    <row r="227" spans="1:20">
      <c r="A227" s="1613"/>
      <c r="B227" s="1613"/>
      <c r="C227" s="1613"/>
      <c r="D227" s="1613"/>
      <c r="E227" s="1613"/>
      <c r="F227" s="1613"/>
      <c r="G227" s="1613"/>
      <c r="H227" s="1613"/>
      <c r="I227" s="1613"/>
      <c r="J227" s="1613"/>
      <c r="K227" s="1621"/>
      <c r="L227" s="1622"/>
      <c r="M227" s="1613"/>
      <c r="N227" s="1613"/>
      <c r="O227" s="1613"/>
      <c r="P227" s="1613"/>
      <c r="Q227" s="1613"/>
      <c r="R227" s="1613"/>
      <c r="S227" s="1613"/>
      <c r="T227" s="1613"/>
    </row>
    <row r="228" spans="1:20">
      <c r="A228" s="1613"/>
      <c r="B228" s="1613"/>
      <c r="C228" s="1613"/>
      <c r="D228" s="1613"/>
      <c r="E228" s="1613"/>
      <c r="F228" s="1613"/>
      <c r="G228" s="1613"/>
      <c r="H228" s="1613"/>
      <c r="I228" s="1613"/>
      <c r="J228" s="1613"/>
      <c r="K228" s="1621"/>
      <c r="L228" s="1622"/>
      <c r="M228" s="1613"/>
      <c r="N228" s="1613"/>
      <c r="O228" s="1613"/>
      <c r="P228" s="1613"/>
      <c r="Q228" s="1613"/>
      <c r="R228" s="1613"/>
      <c r="S228" s="1613"/>
      <c r="T228" s="1613"/>
    </row>
    <row r="229" spans="1:20">
      <c r="A229" s="1613"/>
      <c r="B229" s="1613"/>
      <c r="C229" s="1613"/>
      <c r="D229" s="1613"/>
      <c r="E229" s="1613"/>
      <c r="F229" s="1613"/>
      <c r="G229" s="1613"/>
      <c r="H229" s="1613"/>
      <c r="I229" s="1613"/>
      <c r="J229" s="1613"/>
      <c r="K229" s="1621"/>
      <c r="L229" s="1622"/>
      <c r="M229" s="1613"/>
      <c r="N229" s="1613"/>
      <c r="O229" s="1613"/>
      <c r="P229" s="1613"/>
      <c r="Q229" s="1613"/>
      <c r="R229" s="1613"/>
      <c r="S229" s="1613"/>
      <c r="T229" s="1613"/>
    </row>
    <row r="230" spans="1:20">
      <c r="A230" s="1613"/>
      <c r="B230" s="1613"/>
      <c r="C230" s="1613"/>
      <c r="D230" s="1613"/>
      <c r="E230" s="1613"/>
      <c r="F230" s="1613"/>
      <c r="G230" s="1613"/>
      <c r="H230" s="1613"/>
      <c r="I230" s="1613"/>
      <c r="J230" s="1613"/>
      <c r="K230" s="1621"/>
      <c r="L230" s="1622"/>
      <c r="M230" s="1613"/>
      <c r="N230" s="1613"/>
      <c r="O230" s="1613"/>
      <c r="P230" s="1613"/>
      <c r="Q230" s="1613"/>
      <c r="R230" s="1613"/>
      <c r="S230" s="1613"/>
      <c r="T230" s="1613"/>
    </row>
    <row r="231" spans="1:20">
      <c r="A231" s="1613"/>
      <c r="B231" s="1613"/>
      <c r="C231" s="1613"/>
      <c r="D231" s="1613"/>
      <c r="E231" s="1613"/>
      <c r="F231" s="1613"/>
      <c r="G231" s="1613"/>
      <c r="H231" s="1613"/>
      <c r="I231" s="1613"/>
      <c r="J231" s="1613"/>
      <c r="K231" s="1621"/>
      <c r="L231" s="1622"/>
      <c r="M231" s="1613"/>
      <c r="N231" s="1613"/>
      <c r="O231" s="1613"/>
      <c r="P231" s="1613"/>
      <c r="Q231" s="1613"/>
      <c r="R231" s="1613"/>
      <c r="S231" s="1613"/>
      <c r="T231" s="1613"/>
    </row>
    <row r="232" spans="1:20">
      <c r="A232" s="1613"/>
      <c r="B232" s="1613"/>
      <c r="C232" s="1613"/>
      <c r="D232" s="1613"/>
      <c r="E232" s="1613"/>
      <c r="F232" s="1613"/>
      <c r="G232" s="1613"/>
      <c r="H232" s="1613"/>
      <c r="I232" s="1613"/>
      <c r="J232" s="1613"/>
      <c r="K232" s="1621"/>
      <c r="L232" s="1622"/>
      <c r="M232" s="1613"/>
      <c r="N232" s="1613"/>
      <c r="O232" s="1613"/>
      <c r="P232" s="1613"/>
      <c r="Q232" s="1613"/>
      <c r="R232" s="1613"/>
      <c r="S232" s="1613"/>
      <c r="T232" s="1613"/>
    </row>
    <row r="233" spans="1:20">
      <c r="A233" s="1613"/>
      <c r="B233" s="1613"/>
      <c r="C233" s="1613"/>
      <c r="D233" s="1613"/>
      <c r="E233" s="1613"/>
      <c r="F233" s="1613"/>
      <c r="G233" s="1613"/>
      <c r="H233" s="1613"/>
      <c r="I233" s="1613"/>
      <c r="J233" s="1613"/>
      <c r="K233" s="1621"/>
      <c r="L233" s="1622"/>
      <c r="M233" s="1613"/>
      <c r="N233" s="1613"/>
      <c r="O233" s="1613"/>
      <c r="P233" s="1613"/>
      <c r="Q233" s="1613"/>
      <c r="R233" s="1613"/>
      <c r="S233" s="1613"/>
      <c r="T233" s="1613"/>
    </row>
    <row r="234" spans="1:20">
      <c r="A234" s="1613"/>
      <c r="B234" s="1613"/>
      <c r="C234" s="1613"/>
      <c r="D234" s="1613"/>
      <c r="E234" s="1613"/>
      <c r="F234" s="1613"/>
      <c r="G234" s="1613"/>
      <c r="H234" s="1613"/>
      <c r="I234" s="1613"/>
      <c r="J234" s="1613"/>
      <c r="K234" s="1621"/>
      <c r="L234" s="1622"/>
      <c r="M234" s="1613"/>
      <c r="N234" s="1613"/>
      <c r="O234" s="1613"/>
      <c r="P234" s="1613"/>
      <c r="Q234" s="1613"/>
      <c r="R234" s="1613"/>
      <c r="S234" s="1613"/>
      <c r="T234" s="1613"/>
    </row>
    <row r="235" spans="1:20">
      <c r="A235" s="1613"/>
      <c r="B235" s="1613"/>
      <c r="C235" s="1613"/>
      <c r="D235" s="1613"/>
      <c r="E235" s="1613"/>
      <c r="F235" s="1613"/>
      <c r="G235" s="1613"/>
      <c r="H235" s="1613"/>
      <c r="I235" s="1613"/>
      <c r="J235" s="1613"/>
      <c r="K235" s="1621"/>
      <c r="L235" s="1622"/>
      <c r="M235" s="1613"/>
      <c r="N235" s="1613"/>
      <c r="O235" s="1613"/>
      <c r="P235" s="1613"/>
      <c r="Q235" s="1613"/>
      <c r="R235" s="1613"/>
      <c r="S235" s="1613"/>
      <c r="T235" s="1613"/>
    </row>
    <row r="236" spans="1:20">
      <c r="A236" s="1613"/>
      <c r="B236" s="1613"/>
      <c r="C236" s="1613"/>
      <c r="D236" s="1613"/>
      <c r="E236" s="1613"/>
      <c r="F236" s="1613"/>
      <c r="G236" s="1613"/>
      <c r="H236" s="1613"/>
      <c r="I236" s="1613"/>
      <c r="J236" s="1613"/>
      <c r="K236" s="1621"/>
      <c r="L236" s="1622"/>
      <c r="M236" s="1613"/>
      <c r="N236" s="1613"/>
      <c r="O236" s="1613"/>
      <c r="P236" s="1613"/>
      <c r="Q236" s="1613"/>
      <c r="R236" s="1613"/>
      <c r="S236" s="1613"/>
      <c r="T236" s="1613"/>
    </row>
    <row r="237" spans="1:20">
      <c r="A237" s="1613"/>
      <c r="B237" s="1613"/>
      <c r="C237" s="1613"/>
      <c r="D237" s="1613"/>
      <c r="E237" s="1613"/>
      <c r="F237" s="1613"/>
      <c r="G237" s="1613"/>
      <c r="H237" s="1613"/>
      <c r="I237" s="1613"/>
      <c r="J237" s="1613"/>
      <c r="K237" s="1621"/>
      <c r="L237" s="1622"/>
      <c r="M237" s="1613"/>
      <c r="N237" s="1613"/>
      <c r="O237" s="1613"/>
      <c r="P237" s="1613"/>
      <c r="Q237" s="1613"/>
      <c r="R237" s="1613"/>
      <c r="S237" s="1613"/>
      <c r="T237" s="1613"/>
    </row>
    <row r="238" spans="1:20">
      <c r="A238" s="1613"/>
      <c r="B238" s="1613"/>
      <c r="C238" s="1613"/>
      <c r="D238" s="1613"/>
      <c r="E238" s="1613"/>
      <c r="F238" s="1613"/>
      <c r="G238" s="1613"/>
      <c r="H238" s="1613"/>
      <c r="I238" s="1613"/>
      <c r="J238" s="1613"/>
      <c r="K238" s="1621"/>
      <c r="L238" s="1622"/>
      <c r="M238" s="1613"/>
      <c r="N238" s="1613"/>
      <c r="O238" s="1613"/>
      <c r="P238" s="1613"/>
      <c r="Q238" s="1613"/>
      <c r="R238" s="1613"/>
      <c r="S238" s="1613"/>
      <c r="T238" s="1613"/>
    </row>
    <row r="239" spans="1:20">
      <c r="A239" s="1613"/>
      <c r="B239" s="1613"/>
      <c r="C239" s="1613"/>
      <c r="D239" s="1613"/>
      <c r="E239" s="1613"/>
      <c r="F239" s="1613"/>
      <c r="G239" s="1613"/>
      <c r="H239" s="1613"/>
      <c r="I239" s="1613"/>
      <c r="J239" s="1613"/>
      <c r="K239" s="1621"/>
      <c r="L239" s="1622"/>
      <c r="M239" s="1613"/>
      <c r="N239" s="1613"/>
      <c r="O239" s="1613"/>
      <c r="P239" s="1613"/>
      <c r="Q239" s="1613"/>
      <c r="R239" s="1613"/>
      <c r="S239" s="1613"/>
      <c r="T239" s="1613"/>
    </row>
    <row r="240" spans="1:20">
      <c r="A240" s="1613"/>
      <c r="B240" s="1613"/>
      <c r="C240" s="1613"/>
      <c r="D240" s="1613"/>
      <c r="E240" s="1613"/>
      <c r="F240" s="1613"/>
      <c r="G240" s="1613"/>
      <c r="H240" s="1613"/>
      <c r="I240" s="1613"/>
      <c r="J240" s="1613"/>
      <c r="K240" s="1621"/>
      <c r="L240" s="1622"/>
      <c r="M240" s="1613"/>
      <c r="N240" s="1613"/>
      <c r="O240" s="1613"/>
      <c r="P240" s="1613"/>
      <c r="Q240" s="1613"/>
      <c r="R240" s="1613"/>
      <c r="S240" s="1613"/>
      <c r="T240" s="1613"/>
    </row>
    <row r="241" spans="1:20">
      <c r="A241" s="1613"/>
      <c r="B241" s="1613"/>
      <c r="C241" s="1613"/>
      <c r="D241" s="1613"/>
      <c r="E241" s="1613"/>
      <c r="F241" s="1613"/>
      <c r="G241" s="1613"/>
      <c r="H241" s="1613"/>
      <c r="I241" s="1613"/>
      <c r="J241" s="1613"/>
      <c r="K241" s="1621"/>
      <c r="L241" s="1622"/>
      <c r="M241" s="1613"/>
      <c r="N241" s="1613"/>
      <c r="O241" s="1613"/>
      <c r="P241" s="1613"/>
      <c r="Q241" s="1613"/>
      <c r="R241" s="1613"/>
      <c r="S241" s="1613"/>
      <c r="T241" s="16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S33" sqref="S33"/>
    </sheetView>
  </sheetViews>
  <sheetFormatPr defaultColWidth="9" defaultRowHeight="14.25"/>
  <cols>
    <col min="1" max="1" width="14.375" style="727" customWidth="1"/>
    <col min="2" max="2" width="15.75" style="727" customWidth="1"/>
    <col min="3" max="3" width="14.375" style="727" customWidth="1"/>
    <col min="4" max="4" width="14.125" style="727" customWidth="1"/>
    <col min="5" max="5" width="14.375" style="727" customWidth="1"/>
    <col min="6" max="6" width="12.25" style="727" customWidth="1"/>
    <col min="7" max="7" width="14.5" style="727" customWidth="1"/>
    <col min="8" max="8" width="12.25" style="727" customWidth="1"/>
    <col min="9" max="9" width="14.5" style="727" customWidth="1"/>
    <col min="10" max="10" width="12.25" style="727" customWidth="1"/>
    <col min="11" max="11" width="12.25" style="728" customWidth="1"/>
    <col min="12" max="12" width="12.25" style="729" customWidth="1"/>
    <col min="13" max="15" width="12.25" style="727" customWidth="1"/>
    <col min="16" max="16" width="4.75" style="727" customWidth="1"/>
    <col min="17" max="17" width="19.5" style="727" customWidth="1"/>
    <col min="18" max="22" width="6.125" style="727" customWidth="1"/>
    <col min="23" max="23" width="5.75" style="727" customWidth="1"/>
    <col min="24" max="24" width="4.25" style="727" customWidth="1"/>
    <col min="25" max="25" width="3.5" style="727" customWidth="1"/>
    <col min="26" max="26" width="19.75" style="727" customWidth="1"/>
    <col min="27" max="28" width="9.375" style="727" customWidth="1"/>
    <col min="29" max="16384" width="9" style="727"/>
  </cols>
  <sheetData>
    <row r="1" s="720" customFormat="1" ht="28.5" customHeight="1" spans="1:30">
      <c r="A1" s="730" t="s">
        <v>1644</v>
      </c>
      <c r="B1" s="731"/>
      <c r="C1" s="732" t="s">
        <v>1645</v>
      </c>
      <c r="D1" s="733"/>
      <c r="E1" s="733"/>
      <c r="F1" s="734" t="s">
        <v>1514</v>
      </c>
      <c r="G1" s="733"/>
      <c r="H1" s="733"/>
      <c r="I1" s="733"/>
      <c r="J1" s="733"/>
      <c r="K1" s="897"/>
      <c r="L1" s="898"/>
      <c r="M1" s="899"/>
      <c r="N1" s="899"/>
      <c r="O1" s="899"/>
      <c r="P1" s="900"/>
      <c r="Q1" s="900"/>
      <c r="R1" s="900"/>
      <c r="S1" s="900"/>
      <c r="T1" s="900"/>
      <c r="U1" s="900"/>
      <c r="V1" s="900"/>
      <c r="W1" s="900"/>
      <c r="X1" s="900"/>
      <c r="Y1" s="900"/>
      <c r="Z1" s="900"/>
      <c r="AA1" s="900"/>
      <c r="AB1" s="900"/>
      <c r="AC1" s="982"/>
      <c r="AD1" s="1534"/>
    </row>
    <row r="2" s="720" customFormat="1" ht="28.5" customHeight="1" spans="1:30">
      <c r="A2" s="393" t="s">
        <v>1230</v>
      </c>
      <c r="B2" s="735" t="e">
        <f>F65</f>
        <v>#DIV/0!</v>
      </c>
      <c r="C2" s="1504"/>
      <c r="D2" s="1504"/>
      <c r="E2" s="736"/>
      <c r="F2" s="737"/>
      <c r="G2" s="736"/>
      <c r="H2" s="736"/>
      <c r="I2" s="736"/>
      <c r="J2" s="736"/>
      <c r="K2" s="901"/>
      <c r="L2" s="902"/>
      <c r="M2" s="903"/>
      <c r="N2" s="903"/>
      <c r="O2" s="903"/>
      <c r="P2" s="900"/>
      <c r="Q2" s="900"/>
      <c r="R2" s="900"/>
      <c r="S2" s="900"/>
      <c r="T2" s="900"/>
      <c r="U2" s="900"/>
      <c r="V2" s="900"/>
      <c r="W2" s="900"/>
      <c r="X2" s="900"/>
      <c r="Y2" s="900"/>
      <c r="Z2" s="900"/>
      <c r="AA2" s="900"/>
      <c r="AB2" s="900"/>
      <c r="AC2" s="982"/>
      <c r="AD2" s="1534"/>
    </row>
    <row r="3" s="720" customFormat="1" ht="28.5" customHeight="1" spans="1:29">
      <c r="A3" s="396" t="s">
        <v>1232</v>
      </c>
      <c r="B3" s="738" t="e">
        <f>ROUND(IF(D3="",B2*10000/'数据-汇总表'!E3,B2*10000/D3),0)</f>
        <v>#DIV/0!</v>
      </c>
      <c r="C3" s="396" t="s">
        <v>1515</v>
      </c>
      <c r="D3" s="739"/>
      <c r="E3" s="736"/>
      <c r="F3" s="737"/>
      <c r="G3" s="736"/>
      <c r="H3" s="736"/>
      <c r="I3" s="736"/>
      <c r="J3" s="736"/>
      <c r="K3" s="901"/>
      <c r="L3" s="902"/>
      <c r="M3" s="903"/>
      <c r="N3" s="903"/>
      <c r="O3" s="903"/>
      <c r="P3" s="900"/>
      <c r="Q3" s="900"/>
      <c r="R3" s="900"/>
      <c r="S3" s="900"/>
      <c r="T3" s="900"/>
      <c r="U3" s="900"/>
      <c r="V3" s="900"/>
      <c r="W3" s="900"/>
      <c r="X3" s="900"/>
      <c r="Y3" s="900"/>
      <c r="Z3" s="900"/>
      <c r="AA3" s="900"/>
      <c r="AB3" s="983"/>
      <c r="AC3" s="984"/>
    </row>
    <row r="4" ht="15" spans="1:29">
      <c r="A4" s="740" t="s">
        <v>1516</v>
      </c>
      <c r="B4" s="741"/>
      <c r="C4" s="742" t="s">
        <v>1517</v>
      </c>
      <c r="D4" s="743"/>
      <c r="E4" s="744" t="s">
        <v>1518</v>
      </c>
      <c r="F4" s="745"/>
      <c r="G4" s="742" t="s">
        <v>1519</v>
      </c>
      <c r="H4" s="743"/>
      <c r="I4" s="742" t="s">
        <v>1520</v>
      </c>
      <c r="J4" s="743"/>
      <c r="K4" s="904" t="s">
        <v>1521</v>
      </c>
      <c r="L4" s="905"/>
      <c r="M4" s="906"/>
      <c r="N4" s="906"/>
      <c r="O4" s="906"/>
      <c r="P4" s="907" t="s">
        <v>1522</v>
      </c>
      <c r="Q4" s="957"/>
      <c r="R4" s="958" t="s">
        <v>1518</v>
      </c>
      <c r="S4" s="959"/>
      <c r="T4" s="958" t="s">
        <v>1519</v>
      </c>
      <c r="U4" s="959"/>
      <c r="V4" s="946" t="s">
        <v>1520</v>
      </c>
      <c r="W4" s="946"/>
      <c r="X4" s="960"/>
      <c r="Y4" s="958" t="s">
        <v>1522</v>
      </c>
      <c r="Z4" s="959"/>
      <c r="AA4" s="985" t="s">
        <v>1518</v>
      </c>
      <c r="AB4" s="960" t="s">
        <v>1519</v>
      </c>
      <c r="AC4" s="985" t="s">
        <v>1520</v>
      </c>
    </row>
    <row r="5" ht="15" spans="1:29">
      <c r="A5" s="746"/>
      <c r="B5" s="747"/>
      <c r="C5" s="748" t="s">
        <v>1523</v>
      </c>
      <c r="D5" s="749"/>
      <c r="E5" s="750" t="s">
        <v>1524</v>
      </c>
      <c r="F5" s="751"/>
      <c r="G5" s="748" t="s">
        <v>1525</v>
      </c>
      <c r="H5" s="749"/>
      <c r="I5" s="748" t="s">
        <v>1526</v>
      </c>
      <c r="J5" s="749"/>
      <c r="K5" s="904"/>
      <c r="L5" s="905"/>
      <c r="M5" s="906"/>
      <c r="N5" s="906"/>
      <c r="O5" s="906"/>
      <c r="P5" s="908"/>
      <c r="Q5" s="961"/>
      <c r="R5" s="962"/>
      <c r="S5" s="963"/>
      <c r="T5" s="962"/>
      <c r="U5" s="963"/>
      <c r="V5" s="946"/>
      <c r="W5" s="946"/>
      <c r="X5" s="960"/>
      <c r="Y5" s="962"/>
      <c r="Z5" s="963"/>
      <c r="AA5" s="960"/>
      <c r="AB5" s="960"/>
      <c r="AC5" s="960"/>
    </row>
    <row r="6" ht="15.75" spans="1:29">
      <c r="A6" s="752"/>
      <c r="B6" s="753"/>
      <c r="C6" s="1505" t="s">
        <v>1527</v>
      </c>
      <c r="D6" s="1506"/>
      <c r="E6" s="1507" t="s">
        <v>1527</v>
      </c>
      <c r="F6" s="1508"/>
      <c r="G6" s="1505" t="s">
        <v>1527</v>
      </c>
      <c r="H6" s="1506"/>
      <c r="I6" s="1505" t="s">
        <v>1527</v>
      </c>
      <c r="J6" s="1506"/>
      <c r="K6" s="904" t="s">
        <v>1528</v>
      </c>
      <c r="L6" s="905"/>
      <c r="M6" s="906"/>
      <c r="N6" s="906"/>
      <c r="O6" s="906"/>
      <c r="P6" s="909"/>
      <c r="Q6" s="964"/>
      <c r="R6" s="962"/>
      <c r="S6" s="963"/>
      <c r="T6" s="965"/>
      <c r="U6" s="966"/>
      <c r="V6" s="946"/>
      <c r="W6" s="946"/>
      <c r="X6" s="960"/>
      <c r="Y6" s="965"/>
      <c r="Z6" s="966"/>
      <c r="AA6" s="986"/>
      <c r="AB6" s="986"/>
      <c r="AC6" s="986"/>
    </row>
    <row r="7" s="721" customFormat="1" ht="15.75" spans="1:29">
      <c r="A7" s="758" t="s">
        <v>1529</v>
      </c>
      <c r="B7" s="759"/>
      <c r="C7" s="760">
        <f>'数据-取费表'!B2</f>
        <v>45510</v>
      </c>
      <c r="D7" s="761">
        <v>100</v>
      </c>
      <c r="E7" s="762"/>
      <c r="F7" s="763">
        <f>SUMIF(69:69,YEAR(E7)&amp;"-"&amp;INT((MONTH(E7)+2)/3),70:70)</f>
        <v>0</v>
      </c>
      <c r="G7" s="764"/>
      <c r="H7" s="761">
        <f>SUMIF(69:69,YEAR(G7)&amp;"-"&amp;INT((MONTH(G7)+2)/3),70:70)</f>
        <v>0</v>
      </c>
      <c r="I7" s="764"/>
      <c r="J7" s="761">
        <f>SUMIF(69:69,YEAR(I7)&amp;"-"&amp;INT((MONTH(I7)+2)/3),70:70)</f>
        <v>0</v>
      </c>
      <c r="K7" s="910"/>
      <c r="L7" s="911"/>
      <c r="M7" s="912"/>
      <c r="N7" s="912"/>
      <c r="O7" s="912"/>
      <c r="P7" s="913" t="s">
        <v>1530</v>
      </c>
      <c r="Q7" s="967"/>
      <c r="R7" s="968" t="s">
        <v>1531</v>
      </c>
      <c r="S7" s="969">
        <f t="shared" ref="S7:S15" si="0">F7</f>
        <v>0</v>
      </c>
      <c r="T7" s="968" t="s">
        <v>1531</v>
      </c>
      <c r="U7" s="969">
        <f t="shared" ref="U7:U15" si="1">H7</f>
        <v>0</v>
      </c>
      <c r="V7" s="968" t="s">
        <v>1531</v>
      </c>
      <c r="W7" s="969">
        <f t="shared" ref="W7:W15" si="2">J7</f>
        <v>0</v>
      </c>
      <c r="X7" s="970"/>
      <c r="Y7" s="913" t="s">
        <v>1530</v>
      </c>
      <c r="Z7" s="971"/>
      <c r="AA7" s="987" t="e">
        <f>D7/F7</f>
        <v>#DIV/0!</v>
      </c>
      <c r="AB7" s="987" t="e">
        <f>D7/H7</f>
        <v>#DIV/0!</v>
      </c>
      <c r="AC7" s="987" t="e">
        <f>D7/J7</f>
        <v>#DIV/0!</v>
      </c>
    </row>
    <row r="8" s="721" customFormat="1" ht="15.75" spans="1:29">
      <c r="A8" s="758" t="s">
        <v>1532</v>
      </c>
      <c r="B8" s="759"/>
      <c r="C8" s="765" t="s">
        <v>1571</v>
      </c>
      <c r="D8" s="761">
        <v>100</v>
      </c>
      <c r="E8" s="765"/>
      <c r="F8" s="763">
        <f>SUMIF(72:72,E8,73:73)-SUMIF(72:72,C8,73:73)+100</f>
        <v>0</v>
      </c>
      <c r="G8" s="765"/>
      <c r="H8" s="761">
        <f>SUMIF(72:72,G8,73:73)-SUMIF(72:72,C8,73:73)+100</f>
        <v>0</v>
      </c>
      <c r="I8" s="765"/>
      <c r="J8" s="761">
        <f>SUMIF(72:72,I8,73:73)-SUMIF(72:72,C8,73:73)+100</f>
        <v>0</v>
      </c>
      <c r="K8" s="910"/>
      <c r="L8" s="911"/>
      <c r="M8" s="912"/>
      <c r="N8" s="912"/>
      <c r="O8" s="912"/>
      <c r="P8" s="913" t="s">
        <v>1533</v>
      </c>
      <c r="Q8" s="971"/>
      <c r="R8" s="968" t="s">
        <v>1531</v>
      </c>
      <c r="S8" s="969">
        <f t="shared" si="0"/>
        <v>0</v>
      </c>
      <c r="T8" s="968" t="s">
        <v>1531</v>
      </c>
      <c r="U8" s="969">
        <f t="shared" si="1"/>
        <v>0</v>
      </c>
      <c r="V8" s="968" t="s">
        <v>1531</v>
      </c>
      <c r="W8" s="969">
        <f t="shared" si="2"/>
        <v>0</v>
      </c>
      <c r="X8" s="970"/>
      <c r="Y8" s="913" t="s">
        <v>1533</v>
      </c>
      <c r="Z8" s="971"/>
      <c r="AA8" s="987" t="e">
        <f t="shared" ref="AA8:AA45" si="3">D8/F8</f>
        <v>#DIV/0!</v>
      </c>
      <c r="AB8" s="987" t="e">
        <f t="shared" ref="AB8:AB45" si="4">D8/H8</f>
        <v>#DIV/0!</v>
      </c>
      <c r="AC8" s="987" t="e">
        <f t="shared" ref="AC8:AC45" si="5">D8/J8</f>
        <v>#DIV/0!</v>
      </c>
    </row>
    <row r="9" s="721" customFormat="1" spans="1:29">
      <c r="A9" s="766" t="s">
        <v>1534</v>
      </c>
      <c r="B9" s="767" t="s">
        <v>1535</v>
      </c>
      <c r="C9" s="768"/>
      <c r="D9" s="769">
        <v>100</v>
      </c>
      <c r="E9" s="768"/>
      <c r="F9" s="769">
        <f>SUMIF(74:74,E9,75:75)-SUMIF(74:74,C9,75:75)+100</f>
        <v>100</v>
      </c>
      <c r="G9" s="768"/>
      <c r="H9" s="769">
        <f>SUMIF(74:74,G9,75:75)-SUMIF(74:74,C9,75:75)+100</f>
        <v>100</v>
      </c>
      <c r="I9" s="768"/>
      <c r="J9" s="769">
        <f>SUMIF(74:74,I9,75:75)-SUMIF(74:74,C9,75:75)+100</f>
        <v>100</v>
      </c>
      <c r="K9" s="910"/>
      <c r="L9" s="911"/>
      <c r="M9" s="912"/>
      <c r="N9" s="912"/>
      <c r="O9" s="914"/>
      <c r="P9" s="872" t="s">
        <v>1536</v>
      </c>
      <c r="Q9" s="972" t="str">
        <f t="shared" ref="Q9:Q15" si="6">B9</f>
        <v>用途</v>
      </c>
      <c r="R9" s="968" t="s">
        <v>1531</v>
      </c>
      <c r="S9" s="969">
        <f t="shared" si="0"/>
        <v>100</v>
      </c>
      <c r="T9" s="968" t="s">
        <v>1531</v>
      </c>
      <c r="U9" s="969">
        <f t="shared" si="1"/>
        <v>100</v>
      </c>
      <c r="V9" s="968" t="s">
        <v>1531</v>
      </c>
      <c r="W9" s="969">
        <f t="shared" si="2"/>
        <v>100</v>
      </c>
      <c r="X9" s="970"/>
      <c r="Y9" s="972" t="s">
        <v>1537</v>
      </c>
      <c r="Z9" s="988" t="str">
        <f t="shared" ref="Z9:Z15" si="7">Q9</f>
        <v>用途</v>
      </c>
      <c r="AA9" s="987">
        <f t="shared" si="3"/>
        <v>1</v>
      </c>
      <c r="AB9" s="987">
        <f t="shared" si="4"/>
        <v>1</v>
      </c>
      <c r="AC9" s="987">
        <f t="shared" si="5"/>
        <v>1</v>
      </c>
    </row>
    <row r="10" s="722" customFormat="1" ht="27" spans="1:29">
      <c r="A10" s="770"/>
      <c r="B10" s="771" t="s">
        <v>1538</v>
      </c>
      <c r="C10" s="772"/>
      <c r="D10" s="773">
        <v>100</v>
      </c>
      <c r="E10" s="1509"/>
      <c r="F10" s="773">
        <f>ROUND(100/'数据-取费表'!G16,0)</f>
        <v>110</v>
      </c>
      <c r="G10" s="1510"/>
      <c r="H10" s="773">
        <f>ROUND(100/'数据-取费表'!G16,0)</f>
        <v>110</v>
      </c>
      <c r="I10" s="1510"/>
      <c r="J10" s="773">
        <f>ROUND(100/'数据-取费表'!G16,0)</f>
        <v>110</v>
      </c>
      <c r="K10" s="915"/>
      <c r="L10" s="916"/>
      <c r="M10" s="917"/>
      <c r="N10" s="917"/>
      <c r="O10" s="918"/>
      <c r="P10" s="872"/>
      <c r="Q10" s="972" t="str">
        <f t="shared" si="6"/>
        <v>土地使用年限（年）</v>
      </c>
      <c r="R10" s="968" t="s">
        <v>1531</v>
      </c>
      <c r="S10" s="969">
        <f t="shared" si="0"/>
        <v>110</v>
      </c>
      <c r="T10" s="968" t="s">
        <v>1531</v>
      </c>
      <c r="U10" s="969">
        <f t="shared" si="1"/>
        <v>110</v>
      </c>
      <c r="V10" s="968" t="s">
        <v>1531</v>
      </c>
      <c r="W10" s="969">
        <f t="shared" si="2"/>
        <v>110</v>
      </c>
      <c r="X10" s="970"/>
      <c r="Y10" s="972"/>
      <c r="Z10" s="988" t="str">
        <f t="shared" si="7"/>
        <v>土地使用年限（年）</v>
      </c>
      <c r="AA10" s="987">
        <f t="shared" si="3"/>
        <v>0.909090909090909</v>
      </c>
      <c r="AB10" s="987">
        <f t="shared" si="4"/>
        <v>0.909090909090909</v>
      </c>
      <c r="AC10" s="987">
        <f t="shared" si="5"/>
        <v>0.909090909090909</v>
      </c>
    </row>
    <row r="11" ht="15" spans="1:29">
      <c r="A11" s="774"/>
      <c r="B11" s="771" t="s">
        <v>1539</v>
      </c>
      <c r="C11" s="775"/>
      <c r="D11" s="773">
        <v>100</v>
      </c>
      <c r="E11" s="775"/>
      <c r="F11" s="773" t="e">
        <f>LOOKUP(E11,79:79,80:80)-LOOKUP(C11,79:79,80:80)+100</f>
        <v>#N/A</v>
      </c>
      <c r="G11" s="776"/>
      <c r="H11" s="773" t="e">
        <f>LOOKUP(G11,79:79,80:80)-LOOKUP(C11,79:79,80:80)+100</f>
        <v>#N/A</v>
      </c>
      <c r="I11" s="775"/>
      <c r="J11" s="773" t="e">
        <f>LOOKUP(I11,79:79,80:80)-LOOKUP(C11,79:79,80:80)+100</f>
        <v>#N/A</v>
      </c>
      <c r="K11" s="919"/>
      <c r="L11" s="920"/>
      <c r="M11" s="906"/>
      <c r="N11" s="906"/>
      <c r="O11" s="921"/>
      <c r="P11" s="872"/>
      <c r="Q11" s="972" t="str">
        <f t="shared" si="6"/>
        <v>容积率</v>
      </c>
      <c r="R11" s="968" t="s">
        <v>1531</v>
      </c>
      <c r="S11" s="969" t="e">
        <f t="shared" si="0"/>
        <v>#N/A</v>
      </c>
      <c r="T11" s="968" t="s">
        <v>1531</v>
      </c>
      <c r="U11" s="969" t="e">
        <f t="shared" si="1"/>
        <v>#N/A</v>
      </c>
      <c r="V11" s="968" t="s">
        <v>1531</v>
      </c>
      <c r="W11" s="969" t="e">
        <f t="shared" si="2"/>
        <v>#N/A</v>
      </c>
      <c r="X11" s="970"/>
      <c r="Y11" s="972"/>
      <c r="Z11" s="988" t="str">
        <f t="shared" si="7"/>
        <v>容积率</v>
      </c>
      <c r="AA11" s="987" t="e">
        <f t="shared" si="3"/>
        <v>#N/A</v>
      </c>
      <c r="AB11" s="987" t="e">
        <f t="shared" si="4"/>
        <v>#N/A</v>
      </c>
      <c r="AC11" s="987" t="e">
        <f t="shared" si="5"/>
        <v>#N/A</v>
      </c>
    </row>
    <row r="12" s="721" customFormat="1" ht="15" spans="1:29">
      <c r="A12" s="777"/>
      <c r="B12" s="778" t="s">
        <v>1646</v>
      </c>
      <c r="C12" s="772"/>
      <c r="D12" s="779">
        <v>100</v>
      </c>
      <c r="E12" s="1509"/>
      <c r="F12" s="773">
        <f>SUMIF(81:81,E12,82:82)-SUMIF(81:81,C12,82:82)+100</f>
        <v>100</v>
      </c>
      <c r="G12" s="1510"/>
      <c r="H12" s="773">
        <f>SUMIF(81:81,G12,82:82)-SUMIF(81:81,C12,82:82)+100</f>
        <v>100</v>
      </c>
      <c r="I12" s="1509"/>
      <c r="J12" s="773">
        <f>SUMIF(81:81,I12,82:82)-SUMIF(81:81,C12,82:82)+100</f>
        <v>100</v>
      </c>
      <c r="K12" s="915"/>
      <c r="L12" s="911"/>
      <c r="M12" s="912"/>
      <c r="N12" s="912"/>
      <c r="O12" s="914"/>
      <c r="P12" s="872"/>
      <c r="Q12" s="972" t="str">
        <f t="shared" si="6"/>
        <v>配建</v>
      </c>
      <c r="R12" s="968" t="s">
        <v>1531</v>
      </c>
      <c r="S12" s="969">
        <f t="shared" si="0"/>
        <v>100</v>
      </c>
      <c r="T12" s="968" t="s">
        <v>1531</v>
      </c>
      <c r="U12" s="969">
        <f t="shared" si="1"/>
        <v>100</v>
      </c>
      <c r="V12" s="968" t="s">
        <v>1531</v>
      </c>
      <c r="W12" s="969">
        <f t="shared" si="2"/>
        <v>100</v>
      </c>
      <c r="X12" s="970"/>
      <c r="Y12" s="972"/>
      <c r="Z12" s="988" t="str">
        <f t="shared" si="7"/>
        <v>配建</v>
      </c>
      <c r="AA12" s="987">
        <f t="shared" si="3"/>
        <v>1</v>
      </c>
      <c r="AB12" s="987">
        <f t="shared" si="4"/>
        <v>1</v>
      </c>
      <c r="AC12" s="987">
        <f t="shared" si="5"/>
        <v>1</v>
      </c>
    </row>
    <row r="13" ht="15" spans="1:29">
      <c r="A13" s="774"/>
      <c r="B13" s="778">
        <v>111</v>
      </c>
      <c r="C13" s="782"/>
      <c r="D13" s="783">
        <v>100</v>
      </c>
      <c r="E13" s="780"/>
      <c r="F13" s="773">
        <f>SUMIF(83:83,E13,84:84)-SUMIF(83:83,C13,84:84)+100</f>
        <v>100</v>
      </c>
      <c r="G13" s="781"/>
      <c r="H13" s="783">
        <f>SUMIF(83:83,G13,84:84)-SUMIF(83:83,C13,84:84)+100</f>
        <v>100</v>
      </c>
      <c r="I13" s="781"/>
      <c r="J13" s="783">
        <f>SUMIF(83:83,I13,84:84)-SUMIF(83:83,C13,84:84)+100</f>
        <v>100</v>
      </c>
      <c r="K13" s="915"/>
      <c r="L13" s="922"/>
      <c r="M13" s="906"/>
      <c r="N13" s="906"/>
      <c r="O13" s="921"/>
      <c r="P13" s="872"/>
      <c r="Q13" s="972">
        <f t="shared" si="6"/>
        <v>111</v>
      </c>
      <c r="R13" s="968" t="s">
        <v>1531</v>
      </c>
      <c r="S13" s="969">
        <f t="shared" si="0"/>
        <v>100</v>
      </c>
      <c r="T13" s="968" t="s">
        <v>1531</v>
      </c>
      <c r="U13" s="969">
        <f t="shared" si="1"/>
        <v>100</v>
      </c>
      <c r="V13" s="968" t="s">
        <v>1531</v>
      </c>
      <c r="W13" s="969">
        <f t="shared" si="2"/>
        <v>100</v>
      </c>
      <c r="X13" s="970"/>
      <c r="Y13" s="972"/>
      <c r="Z13" s="988">
        <f t="shared" si="7"/>
        <v>111</v>
      </c>
      <c r="AA13" s="987">
        <f t="shared" si="3"/>
        <v>1</v>
      </c>
      <c r="AB13" s="987">
        <f t="shared" si="4"/>
        <v>1</v>
      </c>
      <c r="AC13" s="987">
        <f t="shared" si="5"/>
        <v>1</v>
      </c>
    </row>
    <row r="14" ht="15.75" spans="1:29">
      <c r="A14" s="784"/>
      <c r="B14" s="785">
        <v>111</v>
      </c>
      <c r="C14" s="786"/>
      <c r="D14" s="787">
        <v>100</v>
      </c>
      <c r="E14" s="780"/>
      <c r="F14" s="787">
        <f>SUMIF(85:85,E14,86:86)-SUMIF(85:85,C14,86:86)+100</f>
        <v>100</v>
      </c>
      <c r="G14" s="781"/>
      <c r="H14" s="787">
        <f>SUMIF(85:85,G14,86:86)-SUMIF(85:85,C14,86:86)+100</f>
        <v>100</v>
      </c>
      <c r="I14" s="781"/>
      <c r="J14" s="787">
        <f>SUMIF(85:85,I14,86:86)-SUMIF(85:85,C14,86:86)+100</f>
        <v>100</v>
      </c>
      <c r="K14" s="915"/>
      <c r="L14" s="922"/>
      <c r="M14" s="906"/>
      <c r="N14" s="906"/>
      <c r="O14" s="921"/>
      <c r="P14" s="872"/>
      <c r="Q14" s="972">
        <f t="shared" si="6"/>
        <v>111</v>
      </c>
      <c r="R14" s="968" t="s">
        <v>1531</v>
      </c>
      <c r="S14" s="969">
        <f t="shared" si="0"/>
        <v>100</v>
      </c>
      <c r="T14" s="968" t="s">
        <v>1531</v>
      </c>
      <c r="U14" s="969">
        <f t="shared" si="1"/>
        <v>100</v>
      </c>
      <c r="V14" s="968" t="s">
        <v>1531</v>
      </c>
      <c r="W14" s="969">
        <f t="shared" si="2"/>
        <v>100</v>
      </c>
      <c r="X14" s="970"/>
      <c r="Y14" s="972"/>
      <c r="Z14" s="988">
        <f t="shared" si="7"/>
        <v>111</v>
      </c>
      <c r="AA14" s="987">
        <f t="shared" si="3"/>
        <v>1</v>
      </c>
      <c r="AB14" s="987">
        <f t="shared" si="4"/>
        <v>1</v>
      </c>
      <c r="AC14" s="987">
        <f t="shared" si="5"/>
        <v>1</v>
      </c>
    </row>
    <row r="15" ht="94.5" spans="1:29">
      <c r="A15" s="788" t="s">
        <v>1540</v>
      </c>
      <c r="B15" s="1511" t="s">
        <v>1541</v>
      </c>
      <c r="C15" s="1512" t="str">
        <f>估价对象房地状况!C15</f>
        <v>估价对象周边居住用地比例、居住小区规模和社区发展完善程度，综合评价居住社区成熟度一般</v>
      </c>
      <c r="D15" s="791">
        <v>100</v>
      </c>
      <c r="E15" s="792"/>
      <c r="F15" s="791">
        <f>SUMIF(87:87,E16,88:88)-SUMIF(87:87,C16,88:88)+100</f>
        <v>100</v>
      </c>
      <c r="G15" s="792"/>
      <c r="H15" s="791">
        <f>SUMIF(87:87,G16,88:88)-SUMIF(87:87,C16,88:88)+100</f>
        <v>100</v>
      </c>
      <c r="I15" s="923"/>
      <c r="J15" s="791">
        <f>SUMIF(87:87,I16,88:88)-SUMIF(87:87,C16,88:88)+100</f>
        <v>100</v>
      </c>
      <c r="K15" s="919"/>
      <c r="L15" s="922"/>
      <c r="M15" s="906"/>
      <c r="N15" s="906"/>
      <c r="O15" s="921"/>
      <c r="P15" s="924" t="s">
        <v>1542</v>
      </c>
      <c r="Q15" s="872" t="str">
        <f t="shared" si="6"/>
        <v>居住社区成熟度</v>
      </c>
      <c r="R15" s="973" t="s">
        <v>1531</v>
      </c>
      <c r="S15" s="974">
        <f t="shared" si="0"/>
        <v>100</v>
      </c>
      <c r="T15" s="973" t="s">
        <v>1531</v>
      </c>
      <c r="U15" s="974">
        <f t="shared" si="1"/>
        <v>100</v>
      </c>
      <c r="V15" s="973" t="s">
        <v>1531</v>
      </c>
      <c r="W15" s="974">
        <f t="shared" si="2"/>
        <v>100</v>
      </c>
      <c r="X15" s="960"/>
      <c r="Y15" s="924" t="s">
        <v>1542</v>
      </c>
      <c r="Z15" s="946" t="str">
        <f t="shared" si="7"/>
        <v>居住社区成熟度</v>
      </c>
      <c r="AA15" s="989">
        <f t="shared" si="3"/>
        <v>1</v>
      </c>
      <c r="AB15" s="989">
        <f t="shared" si="4"/>
        <v>1</v>
      </c>
      <c r="AC15" s="989">
        <f t="shared" si="5"/>
        <v>1</v>
      </c>
    </row>
    <row r="16" ht="15" spans="1:29">
      <c r="A16" s="774"/>
      <c r="B16" s="1513"/>
      <c r="C16" s="794"/>
      <c r="D16" s="795"/>
      <c r="E16" s="803"/>
      <c r="F16" s="795"/>
      <c r="G16" s="803"/>
      <c r="H16" s="797"/>
      <c r="I16" s="927"/>
      <c r="J16" s="795"/>
      <c r="K16" s="915"/>
      <c r="L16" s="922"/>
      <c r="M16" s="906"/>
      <c r="N16" s="906"/>
      <c r="O16" s="921"/>
      <c r="P16" s="925"/>
      <c r="Q16" s="872"/>
      <c r="R16" s="973"/>
      <c r="S16" s="974"/>
      <c r="T16" s="973"/>
      <c r="U16" s="974"/>
      <c r="V16" s="973"/>
      <c r="W16" s="974"/>
      <c r="X16" s="960"/>
      <c r="Y16" s="925"/>
      <c r="Z16" s="946"/>
      <c r="AA16" s="989">
        <v>1</v>
      </c>
      <c r="AB16" s="989">
        <v>1</v>
      </c>
      <c r="AC16" s="989">
        <v>1</v>
      </c>
    </row>
    <row r="17" ht="68.25" spans="1:29">
      <c r="A17" s="774"/>
      <c r="B17" s="1514" t="s">
        <v>1604</v>
      </c>
      <c r="C17" s="1236" t="str">
        <f>估价对象房地状况!C16</f>
        <v>估价对象位于XX商圈，周边商业氛围成熟，人流量大，商业繁华度好</v>
      </c>
      <c r="D17" s="797">
        <v>100</v>
      </c>
      <c r="E17" s="800"/>
      <c r="F17" s="797">
        <f>SUMIF(89:89,E18,90:90)-SUMIF(89:89,C18,90:90)+100</f>
        <v>100</v>
      </c>
      <c r="G17" s="800"/>
      <c r="H17" s="801">
        <f>SUMIF(89:89,G18,90:90)-SUMIF(89:89,C18,90:90)+100</f>
        <v>100</v>
      </c>
      <c r="I17" s="926"/>
      <c r="J17" s="801">
        <f>SUMIF(89:89,I18,90:90)-SUMIF(89:89,C18,90:90)+100</f>
        <v>100</v>
      </c>
      <c r="K17" s="919"/>
      <c r="L17" s="922"/>
      <c r="M17" s="906"/>
      <c r="N17" s="906"/>
      <c r="O17" s="921"/>
      <c r="P17" s="925"/>
      <c r="Q17" s="872" t="str">
        <f>B17</f>
        <v>商业繁华度</v>
      </c>
      <c r="R17" s="973" t="s">
        <v>1531</v>
      </c>
      <c r="S17" s="974">
        <f>F17</f>
        <v>100</v>
      </c>
      <c r="T17" s="973" t="s">
        <v>1531</v>
      </c>
      <c r="U17" s="974">
        <f>H17</f>
        <v>100</v>
      </c>
      <c r="V17" s="973" t="s">
        <v>1531</v>
      </c>
      <c r="W17" s="974">
        <f>J17</f>
        <v>100</v>
      </c>
      <c r="X17" s="960"/>
      <c r="Y17" s="925"/>
      <c r="Z17" s="946" t="str">
        <f>Q17</f>
        <v>商业繁华度</v>
      </c>
      <c r="AA17" s="989">
        <f t="shared" si="3"/>
        <v>1</v>
      </c>
      <c r="AB17" s="989">
        <f t="shared" si="4"/>
        <v>1</v>
      </c>
      <c r="AC17" s="989">
        <f t="shared" si="5"/>
        <v>1</v>
      </c>
    </row>
    <row r="18" ht="15" spans="1:29">
      <c r="A18" s="774"/>
      <c r="B18" s="821"/>
      <c r="C18" s="1515"/>
      <c r="D18" s="797"/>
      <c r="E18" s="1516"/>
      <c r="F18" s="797"/>
      <c r="G18" s="1516"/>
      <c r="H18" s="795"/>
      <c r="I18" s="1525"/>
      <c r="J18" s="795"/>
      <c r="K18" s="915"/>
      <c r="L18" s="922"/>
      <c r="M18" s="906"/>
      <c r="N18" s="906"/>
      <c r="O18" s="921"/>
      <c r="P18" s="925"/>
      <c r="Q18" s="872"/>
      <c r="R18" s="973"/>
      <c r="S18" s="974"/>
      <c r="T18" s="973"/>
      <c r="U18" s="974"/>
      <c r="V18" s="973"/>
      <c r="W18" s="974"/>
      <c r="X18" s="960"/>
      <c r="Y18" s="925"/>
      <c r="Z18" s="946"/>
      <c r="AA18" s="989">
        <v>1</v>
      </c>
      <c r="AB18" s="989">
        <v>1</v>
      </c>
      <c r="AC18" s="989">
        <v>1</v>
      </c>
    </row>
    <row r="19" ht="68.25" spans="1:29">
      <c r="A19" s="774"/>
      <c r="B19" s="1514" t="s">
        <v>1616</v>
      </c>
      <c r="C19" s="1236" t="str">
        <f>估价对象房地状况!C17</f>
        <v>估价对象位于XX商圈，周边办公楼项目较多，入驻率高，办公集聚程度较好</v>
      </c>
      <c r="D19" s="801">
        <v>100</v>
      </c>
      <c r="E19" s="1517"/>
      <c r="F19" s="801">
        <f>SUMIF(91:91,E20,92:92)-SUMIF(91:91,C20,92:92)+100</f>
        <v>100</v>
      </c>
      <c r="G19" s="1517"/>
      <c r="H19" s="797">
        <f>SUMIF(91:91,G20,92:92)-SUMIF(91:91,C20,92:92)+100</f>
        <v>100</v>
      </c>
      <c r="I19" s="1526"/>
      <c r="J19" s="797">
        <f>SUMIF(91:91,I20,92:92)-SUMIF(91:91,C20,92:92)+100</f>
        <v>100</v>
      </c>
      <c r="K19" s="919"/>
      <c r="L19" s="922"/>
      <c r="M19" s="906"/>
      <c r="N19" s="906"/>
      <c r="O19" s="921"/>
      <c r="P19" s="925"/>
      <c r="Q19" s="872" t="str">
        <f>B19</f>
        <v>办公集聚程度</v>
      </c>
      <c r="R19" s="973" t="s">
        <v>1531</v>
      </c>
      <c r="S19" s="974">
        <f>F19</f>
        <v>100</v>
      </c>
      <c r="T19" s="973" t="s">
        <v>1531</v>
      </c>
      <c r="U19" s="974">
        <f>H19</f>
        <v>100</v>
      </c>
      <c r="V19" s="973" t="s">
        <v>1531</v>
      </c>
      <c r="W19" s="974">
        <f>J19</f>
        <v>100</v>
      </c>
      <c r="X19" s="960"/>
      <c r="Y19" s="925"/>
      <c r="Z19" s="946" t="str">
        <f>Q19</f>
        <v>办公集聚程度</v>
      </c>
      <c r="AA19" s="989">
        <f t="shared" si="3"/>
        <v>1</v>
      </c>
      <c r="AB19" s="989">
        <f t="shared" si="4"/>
        <v>1</v>
      </c>
      <c r="AC19" s="989">
        <f t="shared" si="5"/>
        <v>1</v>
      </c>
    </row>
    <row r="20" ht="15" spans="1:29">
      <c r="A20" s="774"/>
      <c r="B20" s="821"/>
      <c r="C20" s="794"/>
      <c r="D20" s="795"/>
      <c r="E20" s="803"/>
      <c r="F20" s="795"/>
      <c r="G20" s="803"/>
      <c r="H20" s="795"/>
      <c r="I20" s="927"/>
      <c r="J20" s="795"/>
      <c r="K20" s="915"/>
      <c r="L20" s="922"/>
      <c r="M20" s="906"/>
      <c r="N20" s="906"/>
      <c r="O20" s="921"/>
      <c r="P20" s="925"/>
      <c r="Q20" s="872"/>
      <c r="R20" s="973"/>
      <c r="S20" s="974"/>
      <c r="T20" s="973"/>
      <c r="U20" s="974"/>
      <c r="V20" s="973"/>
      <c r="W20" s="974"/>
      <c r="X20" s="960"/>
      <c r="Y20" s="925"/>
      <c r="Z20" s="946"/>
      <c r="AA20" s="989">
        <v>1</v>
      </c>
      <c r="AB20" s="989">
        <v>1</v>
      </c>
      <c r="AC20" s="989">
        <v>1</v>
      </c>
    </row>
    <row r="21" ht="81" spans="1:29">
      <c r="A21" s="774"/>
      <c r="B21" s="1514" t="s">
        <v>1543</v>
      </c>
      <c r="C21" s="799" t="str">
        <f>估价对象房地状况!C18</f>
        <v>估价对象周边道路状况、公共交通通达情况、停车便捷程度，综合评价交通便捷度较好</v>
      </c>
      <c r="D21" s="797">
        <v>100</v>
      </c>
      <c r="E21" s="800"/>
      <c r="F21" s="801">
        <f>SUMIF(93:93,E22,94:94)-SUMIF(93:93,C22,94:94)+100</f>
        <v>100</v>
      </c>
      <c r="G21" s="800"/>
      <c r="H21" s="797">
        <f>SUMIF(93:93,G22,94:94)-SUMIF(93:93,C22,94:94)+100</f>
        <v>100</v>
      </c>
      <c r="I21" s="926"/>
      <c r="J21" s="797">
        <f>SUMIF(93:93,I22,94:94)-SUMIF(93:93,C22,94:94)+100</f>
        <v>100</v>
      </c>
      <c r="K21" s="919"/>
      <c r="L21" s="922"/>
      <c r="M21" s="906"/>
      <c r="N21" s="906"/>
      <c r="O21" s="921"/>
      <c r="P21" s="925"/>
      <c r="Q21" s="872" t="str">
        <f>B21</f>
        <v>交通便捷度</v>
      </c>
      <c r="R21" s="973" t="s">
        <v>1531</v>
      </c>
      <c r="S21" s="974">
        <f>F21</f>
        <v>100</v>
      </c>
      <c r="T21" s="973" t="s">
        <v>1531</v>
      </c>
      <c r="U21" s="974">
        <f>H21</f>
        <v>100</v>
      </c>
      <c r="V21" s="973" t="s">
        <v>1531</v>
      </c>
      <c r="W21" s="974">
        <f>J21</f>
        <v>100</v>
      </c>
      <c r="X21" s="960"/>
      <c r="Y21" s="925"/>
      <c r="Z21" s="946" t="str">
        <f>Q21</f>
        <v>交通便捷度</v>
      </c>
      <c r="AA21" s="989">
        <f t="shared" si="3"/>
        <v>1</v>
      </c>
      <c r="AB21" s="989">
        <f t="shared" si="4"/>
        <v>1</v>
      </c>
      <c r="AC21" s="989">
        <f t="shared" si="5"/>
        <v>1</v>
      </c>
    </row>
    <row r="22" ht="15" spans="1:29">
      <c r="A22" s="774"/>
      <c r="B22" s="1518"/>
      <c r="C22" s="794"/>
      <c r="D22" s="797"/>
      <c r="E22" s="803"/>
      <c r="F22" s="795"/>
      <c r="G22" s="803"/>
      <c r="H22" s="795"/>
      <c r="I22" s="927"/>
      <c r="J22" s="795"/>
      <c r="K22" s="915"/>
      <c r="L22" s="922"/>
      <c r="M22" s="906"/>
      <c r="N22" s="906"/>
      <c r="O22" s="921"/>
      <c r="P22" s="925"/>
      <c r="Q22" s="872"/>
      <c r="R22" s="973"/>
      <c r="S22" s="974"/>
      <c r="T22" s="973"/>
      <c r="U22" s="974"/>
      <c r="V22" s="973"/>
      <c r="W22" s="974"/>
      <c r="X22" s="960"/>
      <c r="Y22" s="925"/>
      <c r="Z22" s="946"/>
      <c r="AA22" s="989">
        <v>1</v>
      </c>
      <c r="AB22" s="989">
        <v>1</v>
      </c>
      <c r="AC22" s="989">
        <v>1</v>
      </c>
    </row>
    <row r="23" ht="15" spans="1:29">
      <c r="A23" s="746"/>
      <c r="B23" s="1514" t="s">
        <v>1647</v>
      </c>
      <c r="C23" s="811">
        <f>估价对象房地状况!C19</f>
        <v>0</v>
      </c>
      <c r="D23" s="801">
        <v>100</v>
      </c>
      <c r="E23" s="800"/>
      <c r="F23" s="801">
        <f>SUMIF(95:95,E24,96:96)-SUMIF(95:95,C24,96:96)+100</f>
        <v>100</v>
      </c>
      <c r="G23" s="926"/>
      <c r="H23" s="801">
        <f>SUMIF(95:95,G24,96:96)-SUMIF(95:95,C24,96:96)+100</f>
        <v>100</v>
      </c>
      <c r="I23" s="926"/>
      <c r="J23" s="801">
        <f>SUMIF(95:95,I24,96:96)-SUMIF(95:95,C24,96:96)+100</f>
        <v>100</v>
      </c>
      <c r="K23" s="919"/>
      <c r="L23" s="922"/>
      <c r="M23" s="906"/>
      <c r="N23" s="906"/>
      <c r="O23" s="921"/>
      <c r="P23" s="925"/>
      <c r="Q23" s="872" t="str">
        <f t="shared" ref="Q23:Q38" si="8">B23</f>
        <v>区域土地利用方向</v>
      </c>
      <c r="R23" s="973" t="s">
        <v>1531</v>
      </c>
      <c r="S23" s="974">
        <f>F23</f>
        <v>100</v>
      </c>
      <c r="T23" s="973" t="s">
        <v>1531</v>
      </c>
      <c r="U23" s="974">
        <f>H23</f>
        <v>100</v>
      </c>
      <c r="V23" s="973" t="s">
        <v>1531</v>
      </c>
      <c r="W23" s="974">
        <f>J23</f>
        <v>100</v>
      </c>
      <c r="X23" s="960"/>
      <c r="Y23" s="925"/>
      <c r="Z23" s="946" t="str">
        <f>Q23</f>
        <v>区域土地利用方向</v>
      </c>
      <c r="AA23" s="989">
        <f t="shared" si="3"/>
        <v>1</v>
      </c>
      <c r="AB23" s="989">
        <f t="shared" si="4"/>
        <v>1</v>
      </c>
      <c r="AC23" s="989">
        <f t="shared" si="5"/>
        <v>1</v>
      </c>
    </row>
    <row r="24" ht="15" spans="1:29">
      <c r="A24" s="746"/>
      <c r="B24" s="821"/>
      <c r="C24" s="807"/>
      <c r="D24" s="795"/>
      <c r="E24" s="803"/>
      <c r="F24" s="795"/>
      <c r="G24" s="927"/>
      <c r="H24" s="795"/>
      <c r="I24" s="927"/>
      <c r="J24" s="795"/>
      <c r="K24" s="928"/>
      <c r="L24" s="922"/>
      <c r="M24" s="906"/>
      <c r="N24" s="906"/>
      <c r="O24" s="921"/>
      <c r="P24" s="925"/>
      <c r="Q24" s="872"/>
      <c r="R24" s="973"/>
      <c r="S24" s="974"/>
      <c r="T24" s="973"/>
      <c r="U24" s="974"/>
      <c r="V24" s="973"/>
      <c r="W24" s="974"/>
      <c r="X24" s="960"/>
      <c r="Y24" s="925"/>
      <c r="Z24" s="946"/>
      <c r="AA24" s="989"/>
      <c r="AB24" s="989"/>
      <c r="AC24" s="989"/>
    </row>
    <row r="25" ht="54" spans="1:29">
      <c r="A25" s="746"/>
      <c r="B25" s="1518" t="s">
        <v>1648</v>
      </c>
      <c r="C25" s="1236" t="str">
        <f>估价对象房地状况!C20</f>
        <v>区域自然环境：；人文环境；综合评价环境状况一般</v>
      </c>
      <c r="D25" s="797">
        <v>100</v>
      </c>
      <c r="E25" s="800"/>
      <c r="F25" s="797">
        <f>SUMIF(97:97,E26,98:98)-SUMIF(97:97,C26,98:98)+100</f>
        <v>100</v>
      </c>
      <c r="G25" s="800"/>
      <c r="H25" s="797">
        <f>SUMIF(97:97,G26,98:98)-SUMIF(97:97,C26,98:98)+100</f>
        <v>100</v>
      </c>
      <c r="I25" s="926"/>
      <c r="J25" s="797">
        <f>SUMIF(97:97,I26,98:98)-SUMIF(97:97,C26,98:98)+100</f>
        <v>100</v>
      </c>
      <c r="K25" s="919"/>
      <c r="L25" s="922"/>
      <c r="M25" s="906"/>
      <c r="N25" s="906"/>
      <c r="O25" s="921"/>
      <c r="P25" s="925"/>
      <c r="Q25" s="872" t="str">
        <f t="shared" si="8"/>
        <v>自然及人文环境状况</v>
      </c>
      <c r="R25" s="973" t="s">
        <v>1531</v>
      </c>
      <c r="S25" s="974">
        <f>F25</f>
        <v>100</v>
      </c>
      <c r="T25" s="973" t="s">
        <v>1531</v>
      </c>
      <c r="U25" s="974">
        <f>H25</f>
        <v>100</v>
      </c>
      <c r="V25" s="973" t="s">
        <v>1531</v>
      </c>
      <c r="W25" s="974">
        <f>J25</f>
        <v>100</v>
      </c>
      <c r="X25" s="960"/>
      <c r="Y25" s="925"/>
      <c r="Z25" s="946" t="str">
        <f>Q25</f>
        <v>自然及人文环境状况</v>
      </c>
      <c r="AA25" s="989">
        <f t="shared" si="3"/>
        <v>1</v>
      </c>
      <c r="AB25" s="989">
        <f t="shared" si="4"/>
        <v>1</v>
      </c>
      <c r="AC25" s="989">
        <f t="shared" si="5"/>
        <v>1</v>
      </c>
    </row>
    <row r="26" ht="15" spans="1:29">
      <c r="A26" s="746"/>
      <c r="B26" s="821"/>
      <c r="C26" s="794"/>
      <c r="D26" s="795"/>
      <c r="E26" s="796"/>
      <c r="F26" s="795"/>
      <c r="G26" s="796"/>
      <c r="H26" s="795"/>
      <c r="I26" s="794"/>
      <c r="J26" s="795"/>
      <c r="K26" s="915"/>
      <c r="L26" s="922"/>
      <c r="M26" s="906"/>
      <c r="N26" s="906"/>
      <c r="O26" s="921"/>
      <c r="P26" s="925"/>
      <c r="Q26" s="872"/>
      <c r="R26" s="973"/>
      <c r="S26" s="974"/>
      <c r="T26" s="973"/>
      <c r="U26" s="974"/>
      <c r="V26" s="973"/>
      <c r="W26" s="974"/>
      <c r="X26" s="960"/>
      <c r="Y26" s="925"/>
      <c r="Z26" s="946"/>
      <c r="AA26" s="989">
        <v>1</v>
      </c>
      <c r="AB26" s="989">
        <v>1</v>
      </c>
      <c r="AC26" s="989">
        <v>1</v>
      </c>
    </row>
    <row r="27" s="721" customFormat="1" ht="40.5" spans="1:29">
      <c r="A27" s="804"/>
      <c r="B27" s="1518" t="s">
        <v>1544</v>
      </c>
      <c r="C27" s="799" t="str">
        <f>估价对象房地状况!C21</f>
        <v>估价对象所在区域公共配套设施齐备情况</v>
      </c>
      <c r="D27" s="797">
        <v>100</v>
      </c>
      <c r="E27" s="800"/>
      <c r="F27" s="797">
        <f>SUMIF(99:99,E28,100:100)-SUMIF(99:99,C28,100:100)+100</f>
        <v>100</v>
      </c>
      <c r="G27" s="800"/>
      <c r="H27" s="797">
        <f>SUMIF(99:99,G28,100:100)-SUMIF(99:99,C28,100:100)+100</f>
        <v>100</v>
      </c>
      <c r="I27" s="926"/>
      <c r="J27" s="797">
        <f>SUMIF(99:99,I28,100:100)-SUMIF(99:99,C28,100:100)+100</f>
        <v>100</v>
      </c>
      <c r="K27" s="919"/>
      <c r="L27" s="911"/>
      <c r="M27" s="912"/>
      <c r="N27" s="912"/>
      <c r="O27" s="914"/>
      <c r="P27" s="925"/>
      <c r="Q27" s="972" t="str">
        <f t="shared" si="8"/>
        <v>公共配套设施</v>
      </c>
      <c r="R27" s="968" t="s">
        <v>1531</v>
      </c>
      <c r="S27" s="969">
        <f>F27</f>
        <v>100</v>
      </c>
      <c r="T27" s="968" t="s">
        <v>1531</v>
      </c>
      <c r="U27" s="969">
        <f>H27</f>
        <v>100</v>
      </c>
      <c r="V27" s="968" t="s">
        <v>1531</v>
      </c>
      <c r="W27" s="969">
        <f>J27</f>
        <v>100</v>
      </c>
      <c r="X27" s="970"/>
      <c r="Y27" s="925"/>
      <c r="Z27" s="988" t="str">
        <f>Q27</f>
        <v>公共配套设施</v>
      </c>
      <c r="AA27" s="989">
        <f>D27/F27</f>
        <v>1</v>
      </c>
      <c r="AB27" s="989">
        <f>D27/H27</f>
        <v>1</v>
      </c>
      <c r="AC27" s="989">
        <f>D27/J27</f>
        <v>1</v>
      </c>
    </row>
    <row r="28" s="721" customFormat="1" ht="15" spans="1:29">
      <c r="A28" s="804"/>
      <c r="B28" s="821"/>
      <c r="C28" s="806"/>
      <c r="D28" s="795"/>
      <c r="E28" s="796"/>
      <c r="F28" s="795"/>
      <c r="G28" s="796"/>
      <c r="H28" s="795"/>
      <c r="I28" s="794"/>
      <c r="J28" s="795"/>
      <c r="K28" s="915"/>
      <c r="L28" s="911"/>
      <c r="M28" s="912"/>
      <c r="N28" s="912"/>
      <c r="O28" s="914"/>
      <c r="P28" s="925"/>
      <c r="Q28" s="972"/>
      <c r="R28" s="968"/>
      <c r="S28" s="969"/>
      <c r="T28" s="968"/>
      <c r="U28" s="969"/>
      <c r="V28" s="968"/>
      <c r="W28" s="969"/>
      <c r="X28" s="970"/>
      <c r="Y28" s="925"/>
      <c r="Z28" s="988"/>
      <c r="AA28" s="989">
        <v>1</v>
      </c>
      <c r="AB28" s="989">
        <v>1</v>
      </c>
      <c r="AC28" s="989">
        <v>1</v>
      </c>
    </row>
    <row r="29" s="721" customFormat="1" ht="27" spans="1:29">
      <c r="A29" s="804"/>
      <c r="B29" s="1518" t="s">
        <v>1545</v>
      </c>
      <c r="C29" s="799" t="str">
        <f>估价对象房地状况!C22</f>
        <v>估价对象所在区域基础设施水平</v>
      </c>
      <c r="D29" s="797">
        <v>100</v>
      </c>
      <c r="E29" s="800"/>
      <c r="F29" s="797">
        <f>SUMIF(101:101,E30,102:102)-SUMIF(101:101,C30,102:102)+100</f>
        <v>100</v>
      </c>
      <c r="G29" s="800"/>
      <c r="H29" s="797">
        <f>SUMIF(101:101,G30,102:102)-SUMIF(101:101,C30,102:102)+100</f>
        <v>100</v>
      </c>
      <c r="I29" s="926"/>
      <c r="J29" s="797">
        <f>SUMIF(101:101,I30,102:102)-SUMIF(101:101,C30,102:102)+100</f>
        <v>100</v>
      </c>
      <c r="K29" s="919"/>
      <c r="L29" s="911"/>
      <c r="M29" s="912"/>
      <c r="N29" s="912"/>
      <c r="O29" s="914"/>
      <c r="P29" s="925"/>
      <c r="Q29" s="972" t="str">
        <f t="shared" ref="Q29" si="9">B29</f>
        <v>基础设施水平</v>
      </c>
      <c r="R29" s="968" t="s">
        <v>1531</v>
      </c>
      <c r="S29" s="969">
        <f>F29</f>
        <v>100</v>
      </c>
      <c r="T29" s="968" t="s">
        <v>1531</v>
      </c>
      <c r="U29" s="969">
        <f>H29</f>
        <v>100</v>
      </c>
      <c r="V29" s="968" t="s">
        <v>1531</v>
      </c>
      <c r="W29" s="969">
        <f>J29</f>
        <v>100</v>
      </c>
      <c r="X29" s="970"/>
      <c r="Y29" s="925"/>
      <c r="Z29" s="988" t="str">
        <f>Q29</f>
        <v>基础设施水平</v>
      </c>
      <c r="AA29" s="989">
        <f>D29/F29</f>
        <v>1</v>
      </c>
      <c r="AB29" s="989">
        <f>D29/H29</f>
        <v>1</v>
      </c>
      <c r="AC29" s="989">
        <f>D29/J29</f>
        <v>1</v>
      </c>
    </row>
    <row r="30" s="721" customFormat="1" ht="15" spans="1:29">
      <c r="A30" s="804"/>
      <c r="B30" s="821"/>
      <c r="C30" s="806"/>
      <c r="D30" s="795"/>
      <c r="E30" s="1519"/>
      <c r="F30" s="795"/>
      <c r="G30" s="1519"/>
      <c r="H30" s="795"/>
      <c r="I30" s="1519"/>
      <c r="J30" s="795"/>
      <c r="K30" s="915"/>
      <c r="L30" s="911"/>
      <c r="M30" s="912"/>
      <c r="N30" s="912"/>
      <c r="O30" s="914"/>
      <c r="P30" s="925"/>
      <c r="Q30" s="972"/>
      <c r="R30" s="968"/>
      <c r="S30" s="969"/>
      <c r="T30" s="968"/>
      <c r="U30" s="969"/>
      <c r="V30" s="968"/>
      <c r="W30" s="969"/>
      <c r="X30" s="970"/>
      <c r="Y30" s="925"/>
      <c r="Z30" s="988"/>
      <c r="AA30" s="989">
        <v>1</v>
      </c>
      <c r="AB30" s="989">
        <v>1</v>
      </c>
      <c r="AC30" s="989">
        <v>1</v>
      </c>
    </row>
    <row r="31" ht="15" spans="1:29">
      <c r="A31" s="774"/>
      <c r="B31" s="821" t="s">
        <v>1605</v>
      </c>
      <c r="C31" s="807"/>
      <c r="D31" s="783">
        <v>100</v>
      </c>
      <c r="E31" s="808"/>
      <c r="F31" s="783">
        <f>SUMIF(103:103,E31,104:104)-SUMIF(103:103,C31,104:104)+100</f>
        <v>100</v>
      </c>
      <c r="G31" s="808"/>
      <c r="H31" s="783">
        <f>SUMIF(103:103,G31,104:104)-SUMIF(103:103,C31,104:104)+100</f>
        <v>100</v>
      </c>
      <c r="I31" s="808"/>
      <c r="J31" s="783">
        <f>SUMIF(103:103,I31,104:104)-SUMIF(103:103,C31,104:104)+100</f>
        <v>100</v>
      </c>
      <c r="K31" s="919"/>
      <c r="L31" s="922"/>
      <c r="M31" s="906"/>
      <c r="N31" s="906"/>
      <c r="O31" s="921"/>
      <c r="P31" s="925"/>
      <c r="Q31" s="872" t="str">
        <f t="shared" si="8"/>
        <v>临街状况</v>
      </c>
      <c r="R31" s="973" t="s">
        <v>1531</v>
      </c>
      <c r="S31" s="974">
        <f t="shared" ref="S31:S45" si="10">F31</f>
        <v>100</v>
      </c>
      <c r="T31" s="973" t="s">
        <v>1531</v>
      </c>
      <c r="U31" s="974">
        <f t="shared" ref="U31:U45" si="11">H31</f>
        <v>100</v>
      </c>
      <c r="V31" s="973" t="s">
        <v>1531</v>
      </c>
      <c r="W31" s="974">
        <f t="shared" ref="W31:W45" si="12">J31</f>
        <v>100</v>
      </c>
      <c r="X31" s="960"/>
      <c r="Y31" s="925"/>
      <c r="Z31" s="946" t="str">
        <f t="shared" ref="Z31:Z45" si="13">Q31</f>
        <v>临街状况</v>
      </c>
      <c r="AA31" s="989">
        <f t="shared" si="3"/>
        <v>1</v>
      </c>
      <c r="AB31" s="989">
        <f t="shared" si="4"/>
        <v>1</v>
      </c>
      <c r="AC31" s="989">
        <f t="shared" si="5"/>
        <v>1</v>
      </c>
    </row>
    <row r="32" ht="27" spans="1:29">
      <c r="A32" s="774"/>
      <c r="B32" s="1518" t="s">
        <v>1618</v>
      </c>
      <c r="C32" s="926"/>
      <c r="D32" s="797">
        <v>100</v>
      </c>
      <c r="E32" s="800"/>
      <c r="F32" s="797">
        <f>SUMIF(105:105,E33,106:106)-SUMIF(105:105,C33,106:106)+100</f>
        <v>100</v>
      </c>
      <c r="G32" s="800"/>
      <c r="H32" s="797">
        <f>SUMIF(105:105,G33,106:106)-SUMIF(105:105,C33,106:106)+100</f>
        <v>100</v>
      </c>
      <c r="I32" s="926"/>
      <c r="J32" s="797">
        <f>SUMIF(105:105,I33,106:106)-SUMIF(105:105,C33,106:106)+100</f>
        <v>100</v>
      </c>
      <c r="K32" s="919"/>
      <c r="L32" s="922"/>
      <c r="M32" s="906"/>
      <c r="N32" s="906"/>
      <c r="O32" s="921"/>
      <c r="P32" s="925"/>
      <c r="Q32" s="872" t="str">
        <f t="shared" si="8"/>
        <v>毗邻道路的类型与等级</v>
      </c>
      <c r="R32" s="973" t="s">
        <v>1531</v>
      </c>
      <c r="S32" s="974">
        <f t="shared" si="10"/>
        <v>100</v>
      </c>
      <c r="T32" s="973" t="s">
        <v>1531</v>
      </c>
      <c r="U32" s="974">
        <f t="shared" si="11"/>
        <v>100</v>
      </c>
      <c r="V32" s="973" t="s">
        <v>1531</v>
      </c>
      <c r="W32" s="974">
        <f t="shared" si="12"/>
        <v>100</v>
      </c>
      <c r="X32" s="960"/>
      <c r="Y32" s="925"/>
      <c r="Z32" s="946" t="str">
        <f t="shared" si="13"/>
        <v>毗邻道路的类型与等级</v>
      </c>
      <c r="AA32" s="989">
        <f t="shared" si="3"/>
        <v>1</v>
      </c>
      <c r="AB32" s="989">
        <f t="shared" si="4"/>
        <v>1</v>
      </c>
      <c r="AC32" s="989">
        <f t="shared" si="5"/>
        <v>1</v>
      </c>
    </row>
    <row r="33" ht="15" spans="1:29">
      <c r="A33" s="774"/>
      <c r="B33" s="821"/>
      <c r="C33" s="794"/>
      <c r="D33" s="795"/>
      <c r="E33" s="796"/>
      <c r="F33" s="795"/>
      <c r="G33" s="796"/>
      <c r="H33" s="795"/>
      <c r="I33" s="794"/>
      <c r="J33" s="795"/>
      <c r="K33" s="929"/>
      <c r="L33" s="922"/>
      <c r="M33" s="906"/>
      <c r="N33" s="906"/>
      <c r="O33" s="921"/>
      <c r="P33" s="925"/>
      <c r="Q33" s="872"/>
      <c r="R33" s="973"/>
      <c r="S33" s="974"/>
      <c r="T33" s="973"/>
      <c r="U33" s="974"/>
      <c r="V33" s="973"/>
      <c r="W33" s="974"/>
      <c r="X33" s="960"/>
      <c r="Y33" s="925"/>
      <c r="Z33" s="946"/>
      <c r="AA33" s="989">
        <v>1</v>
      </c>
      <c r="AB33" s="989">
        <v>1</v>
      </c>
      <c r="AC33" s="989">
        <v>1</v>
      </c>
    </row>
    <row r="34" ht="15" spans="1:29">
      <c r="A34" s="774"/>
      <c r="B34" s="771" t="s">
        <v>1649</v>
      </c>
      <c r="C34" s="807"/>
      <c r="D34" s="783">
        <v>100</v>
      </c>
      <c r="E34" s="808"/>
      <c r="F34" s="783">
        <f>SUMIF(107:107,E34,108:108)-SUMIF(107:107,C34,108:108)+100</f>
        <v>100</v>
      </c>
      <c r="G34" s="808"/>
      <c r="H34" s="783">
        <f>SUMIF(107:107,G34,108:108)-SUMIF(107:107,C34,108:108)+100</f>
        <v>100</v>
      </c>
      <c r="I34" s="807"/>
      <c r="J34" s="783">
        <f>SUMIF(107:107,I34,108:108)-SUMIF(107:107,C34,108:108)+100</f>
        <v>100</v>
      </c>
      <c r="K34" s="930"/>
      <c r="L34" s="922"/>
      <c r="M34" s="906"/>
      <c r="N34" s="906"/>
      <c r="O34" s="921"/>
      <c r="P34" s="925"/>
      <c r="Q34" s="872" t="str">
        <f t="shared" si="8"/>
        <v>土地级别</v>
      </c>
      <c r="R34" s="973" t="s">
        <v>1531</v>
      </c>
      <c r="S34" s="974">
        <f t="shared" si="10"/>
        <v>100</v>
      </c>
      <c r="T34" s="973" t="s">
        <v>1531</v>
      </c>
      <c r="U34" s="974">
        <f t="shared" si="11"/>
        <v>100</v>
      </c>
      <c r="V34" s="973" t="s">
        <v>1531</v>
      </c>
      <c r="W34" s="974">
        <f t="shared" si="12"/>
        <v>100</v>
      </c>
      <c r="X34" s="960"/>
      <c r="Y34" s="925"/>
      <c r="Z34" s="946" t="str">
        <f t="shared" si="13"/>
        <v>土地级别</v>
      </c>
      <c r="AA34" s="989">
        <f t="shared" si="3"/>
        <v>1</v>
      </c>
      <c r="AB34" s="989">
        <f t="shared" si="4"/>
        <v>1</v>
      </c>
      <c r="AC34" s="989">
        <f t="shared" si="5"/>
        <v>1</v>
      </c>
    </row>
    <row r="35" ht="15" spans="1:29">
      <c r="A35" s="746"/>
      <c r="B35" s="1520">
        <v>111</v>
      </c>
      <c r="C35" s="781"/>
      <c r="D35" s="783">
        <v>100</v>
      </c>
      <c r="E35" s="813"/>
      <c r="F35" s="783">
        <f>SUMIF(109:109,E35,110:110)-SUMIF(109:109,C35,110:110)+100</f>
        <v>100</v>
      </c>
      <c r="G35" s="813"/>
      <c r="H35" s="783">
        <f>SUMIF(109:109,G35,110:110)-SUMIF(109:109,C35,110:110)+100</f>
        <v>100</v>
      </c>
      <c r="I35" s="781"/>
      <c r="J35" s="783">
        <f>SUMIF(109:109,I35,110:110)-SUMIF(109:109,C35,110:110)+100</f>
        <v>100</v>
      </c>
      <c r="K35" s="929"/>
      <c r="L35" s="922"/>
      <c r="M35" s="906"/>
      <c r="N35" s="906"/>
      <c r="O35" s="921"/>
      <c r="P35" s="925"/>
      <c r="Q35" s="872">
        <f t="shared" si="8"/>
        <v>111</v>
      </c>
      <c r="R35" s="973" t="s">
        <v>1531</v>
      </c>
      <c r="S35" s="974">
        <f t="shared" si="10"/>
        <v>100</v>
      </c>
      <c r="T35" s="973" t="s">
        <v>1531</v>
      </c>
      <c r="U35" s="974">
        <f t="shared" si="11"/>
        <v>100</v>
      </c>
      <c r="V35" s="973" t="s">
        <v>1531</v>
      </c>
      <c r="W35" s="974">
        <f t="shared" si="12"/>
        <v>100</v>
      </c>
      <c r="X35" s="960"/>
      <c r="Y35" s="925"/>
      <c r="Z35" s="946">
        <f t="shared" si="13"/>
        <v>111</v>
      </c>
      <c r="AA35" s="989">
        <f t="shared" si="3"/>
        <v>1</v>
      </c>
      <c r="AB35" s="989">
        <f t="shared" si="4"/>
        <v>1</v>
      </c>
      <c r="AC35" s="989">
        <f t="shared" si="5"/>
        <v>1</v>
      </c>
    </row>
    <row r="36" ht="15" spans="1:29">
      <c r="A36" s="814"/>
      <c r="B36" s="828">
        <v>111</v>
      </c>
      <c r="C36" s="781"/>
      <c r="D36" s="783">
        <v>100</v>
      </c>
      <c r="E36" s="813"/>
      <c r="F36" s="783">
        <f>SUMIF(111:111,E37,112:112)-SUMIF(111:111,C37,112:112)+100</f>
        <v>100</v>
      </c>
      <c r="G36" s="813"/>
      <c r="H36" s="783">
        <f>SUMIF(111:111,G36,112:112)-SUMIF(111:111,C36,112:112)+100</f>
        <v>100</v>
      </c>
      <c r="I36" s="781"/>
      <c r="J36" s="783">
        <f>SUMIF(111:111,I36,112:112)-SUMIF(111:111,C36,112:112)+100</f>
        <v>100</v>
      </c>
      <c r="K36" s="929"/>
      <c r="L36" s="922"/>
      <c r="M36" s="906"/>
      <c r="N36" s="906"/>
      <c r="O36" s="921"/>
      <c r="P36" s="931" t="s">
        <v>1551</v>
      </c>
      <c r="Q36" s="872">
        <f t="shared" si="8"/>
        <v>111</v>
      </c>
      <c r="R36" s="973" t="s">
        <v>1531</v>
      </c>
      <c r="S36" s="974">
        <f t="shared" si="10"/>
        <v>100</v>
      </c>
      <c r="T36" s="973" t="s">
        <v>1531</v>
      </c>
      <c r="U36" s="974">
        <f t="shared" si="11"/>
        <v>100</v>
      </c>
      <c r="V36" s="973" t="s">
        <v>1531</v>
      </c>
      <c r="W36" s="974">
        <f t="shared" si="12"/>
        <v>100</v>
      </c>
      <c r="X36" s="960"/>
      <c r="Y36" s="934" t="s">
        <v>1551</v>
      </c>
      <c r="Z36" s="946">
        <f t="shared" si="13"/>
        <v>111</v>
      </c>
      <c r="AA36" s="989">
        <f t="shared" si="3"/>
        <v>1</v>
      </c>
      <c r="AB36" s="989">
        <f t="shared" si="4"/>
        <v>1</v>
      </c>
      <c r="AC36" s="989">
        <f t="shared" si="5"/>
        <v>1</v>
      </c>
    </row>
    <row r="37" s="723" customFormat="1" ht="15.75" spans="1:29">
      <c r="A37" s="816"/>
      <c r="B37" s="1521">
        <v>111</v>
      </c>
      <c r="C37" s="818"/>
      <c r="D37" s="819">
        <v>100</v>
      </c>
      <c r="E37" s="820"/>
      <c r="F37" s="787">
        <f>SUMIF(113:113,E37,114:114)-SUMIF(113:113,C37,114:114)+100</f>
        <v>100</v>
      </c>
      <c r="G37" s="820"/>
      <c r="H37" s="787">
        <f>SUMIF(113:113,G37,114:114)-SUMIF(113:113,C37,114:114)+100</f>
        <v>100</v>
      </c>
      <c r="I37" s="818"/>
      <c r="J37" s="787">
        <f>SUMIF(113:113,I37,114:114)-SUMIF(113:113,C37,114:114)+100</f>
        <v>100</v>
      </c>
      <c r="K37" s="929"/>
      <c r="L37" s="920"/>
      <c r="M37" s="932"/>
      <c r="N37" s="932"/>
      <c r="O37" s="933"/>
      <c r="P37" s="934"/>
      <c r="Q37" s="872">
        <f t="shared" si="8"/>
        <v>111</v>
      </c>
      <c r="R37" s="975" t="s">
        <v>1531</v>
      </c>
      <c r="S37" s="976">
        <f t="shared" si="10"/>
        <v>100</v>
      </c>
      <c r="T37" s="975" t="s">
        <v>1531</v>
      </c>
      <c r="U37" s="976">
        <f t="shared" si="11"/>
        <v>100</v>
      </c>
      <c r="V37" s="975" t="s">
        <v>1531</v>
      </c>
      <c r="W37" s="976">
        <f t="shared" si="12"/>
        <v>100</v>
      </c>
      <c r="X37" s="977"/>
      <c r="Y37" s="934"/>
      <c r="Z37" s="990">
        <f t="shared" si="13"/>
        <v>111</v>
      </c>
      <c r="AA37" s="989">
        <f t="shared" si="3"/>
        <v>1</v>
      </c>
      <c r="AB37" s="989">
        <f t="shared" si="4"/>
        <v>1</v>
      </c>
      <c r="AC37" s="989">
        <f t="shared" si="5"/>
        <v>1</v>
      </c>
    </row>
    <row r="38" ht="15" spans="1:29">
      <c r="A38" s="824" t="s">
        <v>1549</v>
      </c>
      <c r="B38" s="821" t="s">
        <v>1650</v>
      </c>
      <c r="C38" s="822"/>
      <c r="D38" s="823">
        <v>100</v>
      </c>
      <c r="E38" s="822"/>
      <c r="F38" s="823" t="e">
        <f>LOOKUP(E38,116:116,117:117)-LOOKUP(C38,116:116,117:117)+100</f>
        <v>#N/A</v>
      </c>
      <c r="G38" s="822"/>
      <c r="H38" s="823" t="e">
        <f>LOOKUP(G38,116:116,117:117)-LOOKUP(C38,116:116,117:117)+100</f>
        <v>#N/A</v>
      </c>
      <c r="I38" s="935"/>
      <c r="J38" s="823" t="e">
        <f>LOOKUP(I38,116:116,117:117)-LOOKUP(C38,116:116,117:117)+100</f>
        <v>#N/A</v>
      </c>
      <c r="K38" s="929"/>
      <c r="L38" s="922"/>
      <c r="M38" s="906"/>
      <c r="N38" s="906"/>
      <c r="O38" s="921"/>
      <c r="P38" s="934"/>
      <c r="Q38" s="872" t="str">
        <f t="shared" si="8"/>
        <v>宗地面积</v>
      </c>
      <c r="R38" s="973" t="s">
        <v>1531</v>
      </c>
      <c r="S38" s="974" t="e">
        <f t="shared" si="10"/>
        <v>#N/A</v>
      </c>
      <c r="T38" s="973" t="s">
        <v>1531</v>
      </c>
      <c r="U38" s="974" t="e">
        <f t="shared" si="11"/>
        <v>#N/A</v>
      </c>
      <c r="V38" s="973" t="s">
        <v>1531</v>
      </c>
      <c r="W38" s="974" t="e">
        <f t="shared" si="12"/>
        <v>#N/A</v>
      </c>
      <c r="X38" s="960"/>
      <c r="Y38" s="934"/>
      <c r="Z38" s="946" t="str">
        <f t="shared" si="13"/>
        <v>宗地面积</v>
      </c>
      <c r="AA38" s="989" t="e">
        <f t="shared" si="3"/>
        <v>#N/A</v>
      </c>
      <c r="AB38" s="989" t="e">
        <f t="shared" si="4"/>
        <v>#N/A</v>
      </c>
      <c r="AC38" s="989" t="e">
        <f t="shared" si="5"/>
        <v>#N/A</v>
      </c>
    </row>
    <row r="39" ht="15" spans="1:29">
      <c r="A39" s="824"/>
      <c r="B39" s="771" t="s">
        <v>1651</v>
      </c>
      <c r="C39" s="825"/>
      <c r="D39" s="783">
        <v>100</v>
      </c>
      <c r="E39" s="825"/>
      <c r="F39" s="783">
        <f>SUMIF(118:118,E39,119:119)-SUMIF(118:118,C39,119:119)+100</f>
        <v>100</v>
      </c>
      <c r="G39" s="825"/>
      <c r="H39" s="783">
        <f>SUMIF(118:118,G39,119:119)-SUMIF(118:118,C39,119:119)+100</f>
        <v>100</v>
      </c>
      <c r="I39" s="825"/>
      <c r="J39" s="783">
        <f>SUMIF(118:118,I39,119:119)-SUMIF(118:118,C39,119:119)+100</f>
        <v>100</v>
      </c>
      <c r="K39" s="930"/>
      <c r="L39" s="922"/>
      <c r="M39" s="906"/>
      <c r="N39" s="906"/>
      <c r="O39" s="921"/>
      <c r="P39" s="934"/>
      <c r="Q39" s="872" t="str">
        <f t="shared" ref="Q39:Q45" si="14">B39</f>
        <v>宗地形状</v>
      </c>
      <c r="R39" s="973" t="s">
        <v>1531</v>
      </c>
      <c r="S39" s="974">
        <f t="shared" si="10"/>
        <v>100</v>
      </c>
      <c r="T39" s="973" t="s">
        <v>1531</v>
      </c>
      <c r="U39" s="974">
        <f t="shared" si="11"/>
        <v>100</v>
      </c>
      <c r="V39" s="973" t="s">
        <v>1531</v>
      </c>
      <c r="W39" s="974">
        <f t="shared" si="12"/>
        <v>100</v>
      </c>
      <c r="X39" s="960"/>
      <c r="Y39" s="934"/>
      <c r="Z39" s="946" t="str">
        <f t="shared" si="13"/>
        <v>宗地形状</v>
      </c>
      <c r="AA39" s="989">
        <f t="shared" si="3"/>
        <v>1</v>
      </c>
      <c r="AB39" s="989">
        <f t="shared" si="4"/>
        <v>1</v>
      </c>
      <c r="AC39" s="989">
        <f t="shared" si="5"/>
        <v>1</v>
      </c>
    </row>
    <row r="40" ht="15" spans="1:29">
      <c r="A40" s="824"/>
      <c r="B40" s="771" t="s">
        <v>1652</v>
      </c>
      <c r="C40" s="825"/>
      <c r="D40" s="783">
        <v>100</v>
      </c>
      <c r="E40" s="825"/>
      <c r="F40" s="783">
        <f>SUMIF(120:120,E40,121:121)-SUMIF(120:120,C40,121:121)+100</f>
        <v>100</v>
      </c>
      <c r="G40" s="825"/>
      <c r="H40" s="783">
        <f>SUMIF(120:120,G40,121:121)-SUMIF(120:120,C40,121:121)+100</f>
        <v>100</v>
      </c>
      <c r="I40" s="825"/>
      <c r="J40" s="783">
        <f>SUMIF(120:120,I40,121:121)-SUMIF(120:120,C40,121:121)+100</f>
        <v>100</v>
      </c>
      <c r="K40" s="930"/>
      <c r="L40" s="922"/>
      <c r="M40" s="906"/>
      <c r="N40" s="906"/>
      <c r="O40" s="921"/>
      <c r="P40" s="934"/>
      <c r="Q40" s="872" t="str">
        <f t="shared" si="14"/>
        <v>临街宽度及深度</v>
      </c>
      <c r="R40" s="973" t="s">
        <v>1531</v>
      </c>
      <c r="S40" s="974">
        <f t="shared" si="10"/>
        <v>100</v>
      </c>
      <c r="T40" s="973" t="s">
        <v>1531</v>
      </c>
      <c r="U40" s="974">
        <f t="shared" si="11"/>
        <v>100</v>
      </c>
      <c r="V40" s="973" t="s">
        <v>1531</v>
      </c>
      <c r="W40" s="974">
        <f t="shared" si="12"/>
        <v>100</v>
      </c>
      <c r="X40" s="960"/>
      <c r="Y40" s="934"/>
      <c r="Z40" s="946" t="str">
        <f t="shared" si="13"/>
        <v>临街宽度及深度</v>
      </c>
      <c r="AA40" s="989">
        <f t="shared" si="3"/>
        <v>1</v>
      </c>
      <c r="AB40" s="989">
        <f t="shared" si="4"/>
        <v>1</v>
      </c>
      <c r="AC40" s="989">
        <f t="shared" si="5"/>
        <v>1</v>
      </c>
    </row>
    <row r="41" s="721" customFormat="1" ht="15" spans="1:29">
      <c r="A41" s="826"/>
      <c r="B41" s="771" t="s">
        <v>1653</v>
      </c>
      <c r="C41" s="827"/>
      <c r="D41" s="773">
        <v>100</v>
      </c>
      <c r="E41" s="827"/>
      <c r="F41" s="783">
        <f>SUMIF(122:122,E41,123:123)-SUMIF(122:122,C41,123:123)+100</f>
        <v>100</v>
      </c>
      <c r="G41" s="827"/>
      <c r="H41" s="783">
        <f>SUMIF(122:122,G41,123:123)-SUMIF(122:122,C41,123:123)+100</f>
        <v>100</v>
      </c>
      <c r="I41" s="827"/>
      <c r="J41" s="783">
        <f>SUMIF(122:122,I41,123:123)-SUMIF(122:122,C41,123:123)+100</f>
        <v>100</v>
      </c>
      <c r="K41" s="930"/>
      <c r="L41" s="911"/>
      <c r="M41" s="912"/>
      <c r="N41" s="912"/>
      <c r="O41" s="914"/>
      <c r="P41" s="934"/>
      <c r="Q41" s="872" t="str">
        <f t="shared" si="14"/>
        <v>宗地开发程度</v>
      </c>
      <c r="R41" s="968" t="s">
        <v>1531</v>
      </c>
      <c r="S41" s="969">
        <f t="shared" si="10"/>
        <v>100</v>
      </c>
      <c r="T41" s="968" t="s">
        <v>1531</v>
      </c>
      <c r="U41" s="969">
        <f t="shared" si="11"/>
        <v>100</v>
      </c>
      <c r="V41" s="968" t="s">
        <v>1531</v>
      </c>
      <c r="W41" s="969">
        <f t="shared" si="12"/>
        <v>100</v>
      </c>
      <c r="X41" s="970"/>
      <c r="Y41" s="934"/>
      <c r="Z41" s="988" t="str">
        <f t="shared" si="13"/>
        <v>宗地开发程度</v>
      </c>
      <c r="AA41" s="987">
        <f t="shared" si="3"/>
        <v>1</v>
      </c>
      <c r="AB41" s="987">
        <f t="shared" si="4"/>
        <v>1</v>
      </c>
      <c r="AC41" s="987">
        <f t="shared" si="5"/>
        <v>1</v>
      </c>
    </row>
    <row r="42" ht="15" spans="1:29">
      <c r="A42" s="824"/>
      <c r="B42" s="771" t="s">
        <v>1654</v>
      </c>
      <c r="C42" s="825"/>
      <c r="D42" s="783">
        <v>100</v>
      </c>
      <c r="E42" s="825"/>
      <c r="F42" s="783">
        <f>SUMIF(124:124,E42,125:125)-SUMIF(124:124,C42,125:125)+100</f>
        <v>100</v>
      </c>
      <c r="G42" s="825"/>
      <c r="H42" s="783">
        <f>SUMIF(124:124,G42,125:125)-SUMIF(124:124,C42,125:125)+100</f>
        <v>100</v>
      </c>
      <c r="I42" s="825"/>
      <c r="J42" s="783">
        <f>SUMIF(124:124,I42,125:125)-SUMIF(124:124,C42,125:125)+100</f>
        <v>100</v>
      </c>
      <c r="K42" s="930"/>
      <c r="L42" s="922"/>
      <c r="M42" s="906"/>
      <c r="N42" s="906"/>
      <c r="O42" s="921"/>
      <c r="P42" s="934" t="s">
        <v>1551</v>
      </c>
      <c r="Q42" s="872" t="str">
        <f t="shared" si="14"/>
        <v>工程地质条件</v>
      </c>
      <c r="R42" s="973" t="s">
        <v>1531</v>
      </c>
      <c r="S42" s="974">
        <f t="shared" si="10"/>
        <v>100</v>
      </c>
      <c r="T42" s="973" t="s">
        <v>1531</v>
      </c>
      <c r="U42" s="974">
        <f t="shared" si="11"/>
        <v>100</v>
      </c>
      <c r="V42" s="973" t="s">
        <v>1531</v>
      </c>
      <c r="W42" s="974">
        <f t="shared" si="12"/>
        <v>100</v>
      </c>
      <c r="X42" s="960"/>
      <c r="Y42" s="934" t="s">
        <v>1551</v>
      </c>
      <c r="Z42" s="946" t="str">
        <f t="shared" si="13"/>
        <v>工程地质条件</v>
      </c>
      <c r="AA42" s="989">
        <f t="shared" si="3"/>
        <v>1</v>
      </c>
      <c r="AB42" s="989">
        <f t="shared" si="4"/>
        <v>1</v>
      </c>
      <c r="AC42" s="989">
        <f t="shared" si="5"/>
        <v>1</v>
      </c>
    </row>
    <row r="43" ht="15" spans="1:29">
      <c r="A43" s="824"/>
      <c r="B43" s="828">
        <v>111</v>
      </c>
      <c r="C43" s="781"/>
      <c r="D43" s="783">
        <v>100</v>
      </c>
      <c r="E43" s="781"/>
      <c r="F43" s="783">
        <f>SUMIF(126:126,E43,127:127)-SUMIF(126:126,C43,127:127)+100</f>
        <v>100</v>
      </c>
      <c r="G43" s="781"/>
      <c r="H43" s="783">
        <f>SUMIF(126:126,G43,127:127)-SUMIF(126:126,C43,127:127)+100</f>
        <v>100</v>
      </c>
      <c r="I43" s="780"/>
      <c r="J43" s="783">
        <f>SUMIF(126:126,I43,127:127)-SUMIF(126:126,C43,127:127)+100</f>
        <v>100</v>
      </c>
      <c r="K43" s="929"/>
      <c r="L43" s="922"/>
      <c r="M43" s="906"/>
      <c r="N43" s="906"/>
      <c r="O43" s="921"/>
      <c r="P43" s="934"/>
      <c r="Q43" s="872">
        <f t="shared" si="14"/>
        <v>111</v>
      </c>
      <c r="R43" s="973" t="s">
        <v>1531</v>
      </c>
      <c r="S43" s="974">
        <f t="shared" si="10"/>
        <v>100</v>
      </c>
      <c r="T43" s="973" t="s">
        <v>1531</v>
      </c>
      <c r="U43" s="974">
        <f t="shared" si="11"/>
        <v>100</v>
      </c>
      <c r="V43" s="973" t="s">
        <v>1531</v>
      </c>
      <c r="W43" s="974">
        <f t="shared" si="12"/>
        <v>100</v>
      </c>
      <c r="X43" s="960"/>
      <c r="Y43" s="934"/>
      <c r="Z43" s="946">
        <f t="shared" si="13"/>
        <v>111</v>
      </c>
      <c r="AA43" s="989">
        <f t="shared" si="3"/>
        <v>1</v>
      </c>
      <c r="AB43" s="989">
        <f t="shared" si="4"/>
        <v>1</v>
      </c>
      <c r="AC43" s="989">
        <f t="shared" si="5"/>
        <v>1</v>
      </c>
    </row>
    <row r="44" ht="15" spans="1:29">
      <c r="A44" s="824"/>
      <c r="B44" s="828">
        <v>111</v>
      </c>
      <c r="C44" s="781"/>
      <c r="D44" s="783">
        <v>100</v>
      </c>
      <c r="E44" s="781"/>
      <c r="F44" s="783">
        <f>SUMIF(128:128,E44,129:129)-SUMIF(128:128,C44,129:129)+100</f>
        <v>100</v>
      </c>
      <c r="G44" s="781"/>
      <c r="H44" s="783">
        <f>SUMIF(128:128,G44,129:129)-SUMIF(128:128,C44,129:129)+100</f>
        <v>100</v>
      </c>
      <c r="I44" s="780"/>
      <c r="J44" s="783">
        <f>SUMIF(128:128,I44,129:129)-SUMIF(128:128,C44,129:129)+100</f>
        <v>100</v>
      </c>
      <c r="K44" s="929"/>
      <c r="L44" s="922"/>
      <c r="M44" s="906"/>
      <c r="N44" s="906"/>
      <c r="O44" s="921"/>
      <c r="P44" s="934"/>
      <c r="Q44" s="872">
        <f t="shared" si="14"/>
        <v>111</v>
      </c>
      <c r="R44" s="973" t="s">
        <v>1531</v>
      </c>
      <c r="S44" s="974">
        <f t="shared" si="10"/>
        <v>100</v>
      </c>
      <c r="T44" s="973" t="s">
        <v>1531</v>
      </c>
      <c r="U44" s="974">
        <f t="shared" si="11"/>
        <v>100</v>
      </c>
      <c r="V44" s="973" t="s">
        <v>1531</v>
      </c>
      <c r="W44" s="974">
        <f t="shared" si="12"/>
        <v>100</v>
      </c>
      <c r="X44" s="960"/>
      <c r="Y44" s="934"/>
      <c r="Z44" s="946">
        <f t="shared" si="13"/>
        <v>111</v>
      </c>
      <c r="AA44" s="989">
        <f t="shared" si="3"/>
        <v>1</v>
      </c>
      <c r="AB44" s="989">
        <f t="shared" si="4"/>
        <v>1</v>
      </c>
      <c r="AC44" s="989">
        <f t="shared" si="5"/>
        <v>1</v>
      </c>
    </row>
    <row r="45" s="723" customFormat="1" ht="15.75" spans="1:29">
      <c r="A45" s="829"/>
      <c r="B45" s="828">
        <v>111</v>
      </c>
      <c r="C45" s="830"/>
      <c r="D45" s="1522">
        <v>100</v>
      </c>
      <c r="E45" s="781"/>
      <c r="F45" s="787">
        <f>SUMIF(130:130,E45,131:131)-SUMIF(130:130,C45,131:131)+100</f>
        <v>100</v>
      </c>
      <c r="G45" s="781"/>
      <c r="H45" s="787">
        <f>SUMIF(130:130,G45,131:131)-SUMIF(130:130,C45,131:131)+100</f>
        <v>100</v>
      </c>
      <c r="I45" s="781"/>
      <c r="J45" s="787">
        <f>SUMIF(130:130,I45,131:131)-SUMIF(130:130,C45,131:131)+100</f>
        <v>100</v>
      </c>
      <c r="K45" s="936"/>
      <c r="L45" s="920"/>
      <c r="M45" s="932"/>
      <c r="N45" s="932"/>
      <c r="O45" s="933"/>
      <c r="P45" s="934"/>
      <c r="Q45" s="872">
        <f t="shared" si="14"/>
        <v>111</v>
      </c>
      <c r="R45" s="975" t="s">
        <v>1531</v>
      </c>
      <c r="S45" s="976">
        <f t="shared" si="10"/>
        <v>100</v>
      </c>
      <c r="T45" s="975" t="s">
        <v>1531</v>
      </c>
      <c r="U45" s="976">
        <f t="shared" si="11"/>
        <v>100</v>
      </c>
      <c r="V45" s="975" t="s">
        <v>1531</v>
      </c>
      <c r="W45" s="976">
        <f t="shared" si="12"/>
        <v>100</v>
      </c>
      <c r="X45" s="977"/>
      <c r="Y45" s="934"/>
      <c r="Z45" s="990">
        <f t="shared" si="13"/>
        <v>111</v>
      </c>
      <c r="AA45" s="989">
        <f t="shared" si="3"/>
        <v>1</v>
      </c>
      <c r="AB45" s="989">
        <f t="shared" si="4"/>
        <v>1</v>
      </c>
      <c r="AC45" s="989">
        <f t="shared" si="5"/>
        <v>1</v>
      </c>
    </row>
    <row r="46" ht="15" spans="1:29">
      <c r="A46" s="831" t="s">
        <v>1636</v>
      </c>
      <c r="B46" s="832" t="s">
        <v>1655</v>
      </c>
      <c r="C46" s="833" t="s">
        <v>124</v>
      </c>
      <c r="D46" s="834"/>
      <c r="E46" s="835"/>
      <c r="F46" s="836"/>
      <c r="G46" s="837"/>
      <c r="H46" s="838"/>
      <c r="I46" s="835"/>
      <c r="J46" s="838"/>
      <c r="K46" s="937"/>
      <c r="L46" s="938"/>
      <c r="M46" s="848"/>
      <c r="N46" s="906"/>
      <c r="O46" s="848"/>
      <c r="P46" s="872" t="str">
        <f>A46</f>
        <v>成交单价</v>
      </c>
      <c r="Q46" s="872"/>
      <c r="R46" s="946">
        <f>E46</f>
        <v>0</v>
      </c>
      <c r="S46" s="946"/>
      <c r="T46" s="946">
        <f>G46</f>
        <v>0</v>
      </c>
      <c r="U46" s="946"/>
      <c r="V46" s="946">
        <f>I46</f>
        <v>0</v>
      </c>
      <c r="W46" s="946"/>
      <c r="X46" s="894"/>
      <c r="Y46" s="991"/>
      <c r="Z46" s="894"/>
      <c r="AA46" s="894"/>
      <c r="AB46" s="894"/>
      <c r="AC46" s="894"/>
    </row>
    <row r="47" ht="15.75" spans="1:29">
      <c r="A47" s="839" t="s">
        <v>1563</v>
      </c>
      <c r="B47" s="840"/>
      <c r="C47" s="841" t="e">
        <f>R48</f>
        <v>#DIV/0!</v>
      </c>
      <c r="D47" s="842" t="s">
        <v>1564</v>
      </c>
      <c r="E47" s="841" t="e">
        <f>R47</f>
        <v>#DIV/0!</v>
      </c>
      <c r="F47" s="843"/>
      <c r="G47" s="844" t="e">
        <f>T47</f>
        <v>#DIV/0!</v>
      </c>
      <c r="H47" s="843"/>
      <c r="I47" s="841" t="e">
        <f>V47</f>
        <v>#DIV/0!</v>
      </c>
      <c r="J47" s="843"/>
      <c r="K47" s="939">
        <f>F47+H47+J47</f>
        <v>0</v>
      </c>
      <c r="L47" s="938"/>
      <c r="M47" s="848"/>
      <c r="N47" s="848"/>
      <c r="O47" s="848"/>
      <c r="P47" s="872" t="str">
        <f>A47</f>
        <v>比较价值（元/平方米）</v>
      </c>
      <c r="Q47" s="872"/>
      <c r="R47" s="978" t="e">
        <f>ROUND(PRODUCT(R46,AA7:AA45),0)</f>
        <v>#DIV/0!</v>
      </c>
      <c r="S47" s="978"/>
      <c r="T47" s="978" t="e">
        <f>ROUND(PRODUCT(T46,AB7:AB45),0)</f>
        <v>#DIV/0!</v>
      </c>
      <c r="U47" s="978"/>
      <c r="V47" s="978" t="e">
        <f>ROUND(PRODUCT(V46,AC7:AC45),0)</f>
        <v>#DIV/0!</v>
      </c>
      <c r="W47" s="978"/>
      <c r="X47" s="894"/>
      <c r="Y47" s="894"/>
      <c r="Z47" s="894"/>
      <c r="AA47" s="894"/>
      <c r="AB47" s="894"/>
      <c r="AC47" s="894"/>
    </row>
    <row r="48" ht="15.75" spans="1:29">
      <c r="A48" s="845" t="s">
        <v>1656</v>
      </c>
      <c r="B48" s="846"/>
      <c r="C48" s="847" t="e">
        <f>R48</f>
        <v>#DIV/0!</v>
      </c>
      <c r="D48" s="847"/>
      <c r="E48" s="847"/>
      <c r="F48" s="847"/>
      <c r="G48" s="847"/>
      <c r="H48" s="847"/>
      <c r="I48" s="847"/>
      <c r="J48" s="847"/>
      <c r="K48" s="940"/>
      <c r="L48" s="938"/>
      <c r="M48" s="848"/>
      <c r="N48" s="848"/>
      <c r="O48" s="848"/>
      <c r="P48" s="941" t="str">
        <f>A48</f>
        <v>估价对象XX用房的比较价值（楼面单价，元/平方米）</v>
      </c>
      <c r="Q48" s="979"/>
      <c r="R48" s="980" t="e">
        <f>ROUND(IF(D47="简单平均",AVERAGE(R47:W47),R47*F47+T47*H47+V47*J47),0)</f>
        <v>#DIV/0!</v>
      </c>
      <c r="S48" s="980"/>
      <c r="T48" s="980"/>
      <c r="U48" s="980"/>
      <c r="V48" s="980"/>
      <c r="W48" s="980"/>
      <c r="X48" s="894"/>
      <c r="Y48" s="894"/>
      <c r="Z48" s="894"/>
      <c r="AA48" s="894"/>
      <c r="AB48" s="894"/>
      <c r="AC48" s="894"/>
    </row>
    <row r="49" spans="1:29">
      <c r="A49" s="848"/>
      <c r="B49" s="848"/>
      <c r="C49" s="848"/>
      <c r="D49" s="848"/>
      <c r="E49" s="848"/>
      <c r="F49" s="848"/>
      <c r="G49" s="849"/>
      <c r="H49" s="848"/>
      <c r="I49" s="848"/>
      <c r="J49" s="848"/>
      <c r="K49" s="942"/>
      <c r="L49" s="943"/>
      <c r="M49" s="848"/>
      <c r="N49" s="848"/>
      <c r="O49" s="848"/>
      <c r="P49" s="848"/>
      <c r="Q49" s="848"/>
      <c r="R49" s="848"/>
      <c r="S49" s="848"/>
      <c r="T49" s="848"/>
      <c r="U49" s="848"/>
      <c r="V49" s="848"/>
      <c r="W49" s="848"/>
      <c r="X49" s="848"/>
      <c r="Y49" s="848"/>
      <c r="Z49" s="848"/>
      <c r="AA49" s="848"/>
      <c r="AB49" s="848"/>
      <c r="AC49" s="848"/>
    </row>
    <row r="50" spans="1:29">
      <c r="A50" s="848"/>
      <c r="B50" s="848"/>
      <c r="C50" s="848"/>
      <c r="D50" s="848"/>
      <c r="E50" s="848"/>
      <c r="F50" s="848"/>
      <c r="G50" s="848"/>
      <c r="H50" s="848"/>
      <c r="I50" s="848"/>
      <c r="J50" s="848"/>
      <c r="K50" s="942"/>
      <c r="L50" s="943"/>
      <c r="M50" s="848"/>
      <c r="N50" s="848"/>
      <c r="O50" s="848"/>
      <c r="P50" s="848"/>
      <c r="Q50" s="848"/>
      <c r="R50" s="848"/>
      <c r="S50" s="848"/>
      <c r="T50" s="848"/>
      <c r="U50" s="848"/>
      <c r="V50" s="848"/>
      <c r="W50" s="848"/>
      <c r="X50" s="848"/>
      <c r="Y50" s="848"/>
      <c r="Z50" s="848"/>
      <c r="AA50" s="848"/>
      <c r="AB50" s="848"/>
      <c r="AC50" s="848"/>
    </row>
    <row r="51" ht="13.5" customHeight="1" spans="1:29">
      <c r="A51" s="848"/>
      <c r="B51" s="848"/>
      <c r="C51" s="850" t="s">
        <v>1566</v>
      </c>
      <c r="D51" s="851"/>
      <c r="E51" s="852" t="e">
        <f>IF(E46&lt;E47,E47/E46-1,E46/E47-1)</f>
        <v>#DIV/0!</v>
      </c>
      <c r="F51" s="853" t="e">
        <f>IF(OR(E51&gt;=0.3,E51&lt;=-0.3),"超过30%","")</f>
        <v>#DIV/0!</v>
      </c>
      <c r="G51" s="852" t="e">
        <f>IF(G46&lt;G47,G47/G46-1,G46/G47-1)</f>
        <v>#DIV/0!</v>
      </c>
      <c r="H51" s="853" t="e">
        <f>IF(OR(G51&gt;=0.3,G51&lt;=-0.3),"超过30%","")</f>
        <v>#DIV/0!</v>
      </c>
      <c r="I51" s="852" t="e">
        <f>IF(I46&lt;I47,I47/I46-1,I46/I47-1)</f>
        <v>#DIV/0!</v>
      </c>
      <c r="J51" s="853" t="e">
        <f>IF(OR(I51&gt;=0.3,I51&lt;=-0.3),"超过30%","")</f>
        <v>#DIV/0!</v>
      </c>
      <c r="K51" s="942"/>
      <c r="L51" s="943"/>
      <c r="M51" s="848"/>
      <c r="N51" s="848"/>
      <c r="O51" s="848"/>
      <c r="P51" s="848"/>
      <c r="Q51" s="848"/>
      <c r="R51" s="848"/>
      <c r="S51" s="848"/>
      <c r="T51" s="848"/>
      <c r="U51" s="848"/>
      <c r="V51" s="848"/>
      <c r="W51" s="848"/>
      <c r="X51" s="848"/>
      <c r="Y51" s="848"/>
      <c r="Z51" s="848"/>
      <c r="AA51" s="848"/>
      <c r="AB51" s="848"/>
      <c r="AC51" s="848"/>
    </row>
    <row r="52" ht="13.5" customHeight="1" spans="1:29">
      <c r="A52" s="848"/>
      <c r="B52" s="848"/>
      <c r="C52" s="850" t="s">
        <v>1567</v>
      </c>
      <c r="D52" s="854"/>
      <c r="E52" s="852" t="e">
        <f>IF(E47&lt;G47,G47/E47-1,E47/G47-1)</f>
        <v>#DIV/0!</v>
      </c>
      <c r="F52" s="853" t="e">
        <f>IF(OR(E52&gt;=0.2,E52&lt;=-0.2),"超过20%","")</f>
        <v>#DIV/0!</v>
      </c>
      <c r="G52" s="852" t="e">
        <f>IF(G47&lt;I47,I47/G47-1,G47/I47-1)</f>
        <v>#DIV/0!</v>
      </c>
      <c r="H52" s="853" t="e">
        <f>IF(OR(G52&gt;=0.2,G52&lt;=-0.2),"超过20%","")</f>
        <v>#DIV/0!</v>
      </c>
      <c r="I52" s="852" t="e">
        <f>IF(I47&lt;E47,E47/I47-1,I47/E47-1)</f>
        <v>#DIV/0!</v>
      </c>
      <c r="J52" s="853" t="e">
        <f>IF(OR(I52&gt;=0.2,I52&lt;=-0.2),"超过20%","")</f>
        <v>#DIV/0!</v>
      </c>
      <c r="K52" s="942"/>
      <c r="L52" s="943"/>
      <c r="M52" s="848"/>
      <c r="N52" s="848"/>
      <c r="O52" s="848"/>
      <c r="P52" s="848"/>
      <c r="Q52" s="848"/>
      <c r="R52" s="848"/>
      <c r="S52" s="848"/>
      <c r="T52" s="848"/>
      <c r="U52" s="848"/>
      <c r="V52" s="848"/>
      <c r="W52" s="848"/>
      <c r="X52" s="848"/>
      <c r="Y52" s="848"/>
      <c r="Z52" s="848"/>
      <c r="AA52" s="848"/>
      <c r="AB52" s="848"/>
      <c r="AC52" s="848"/>
    </row>
    <row r="53" s="724" customFormat="1" ht="13.5" customHeight="1" spans="1:29">
      <c r="A53" s="855"/>
      <c r="B53" s="855"/>
      <c r="C53" s="850" t="s">
        <v>1568</v>
      </c>
      <c r="D53" s="854"/>
      <c r="E53" s="852" t="e">
        <f>IF(E46&lt;G46,G46/E46-1,E46/G46-1)</f>
        <v>#DIV/0!</v>
      </c>
      <c r="F53" s="853" t="e">
        <f>IF(OR(E53&gt;=0.3,E53&lt;=-0.3),"超过30%","")</f>
        <v>#DIV/0!</v>
      </c>
      <c r="G53" s="852" t="e">
        <f>IF(G46&lt;I46,I46/G46-1,G46/I46-1)</f>
        <v>#DIV/0!</v>
      </c>
      <c r="H53" s="853" t="e">
        <f>IF(OR(G53&gt;=0.3,G53&lt;=-0.3),"超过30%","")</f>
        <v>#DIV/0!</v>
      </c>
      <c r="I53" s="852" t="e">
        <f>IF(I46&lt;E46,E46/I46-1,I46/E46-1)</f>
        <v>#DIV/0!</v>
      </c>
      <c r="J53" s="853" t="e">
        <f>IF(OR(I53&gt;=0.3,I53&lt;=-0.3),"超过30%","")</f>
        <v>#DIV/0!</v>
      </c>
      <c r="K53" s="944"/>
      <c r="L53" s="945"/>
      <c r="M53" s="855"/>
      <c r="N53" s="855"/>
      <c r="O53" s="855"/>
      <c r="P53" s="855"/>
      <c r="Q53" s="855"/>
      <c r="R53" s="855"/>
      <c r="S53" s="855"/>
      <c r="T53" s="855"/>
      <c r="U53" s="855"/>
      <c r="V53" s="855"/>
      <c r="W53" s="855"/>
      <c r="X53" s="855"/>
      <c r="Y53" s="855"/>
      <c r="Z53" s="855"/>
      <c r="AA53" s="855"/>
      <c r="AB53" s="855"/>
      <c r="AC53" s="855"/>
    </row>
    <row r="54" s="724" customFormat="1" ht="15" spans="1:29">
      <c r="A54" s="855"/>
      <c r="B54" s="856"/>
      <c r="C54" s="857"/>
      <c r="D54" s="858"/>
      <c r="E54" s="858"/>
      <c r="F54" s="858"/>
      <c r="G54" s="858"/>
      <c r="H54" s="858"/>
      <c r="I54" s="858"/>
      <c r="J54" s="858"/>
      <c r="K54" s="944"/>
      <c r="L54" s="945"/>
      <c r="M54" s="855"/>
      <c r="N54" s="855"/>
      <c r="O54" s="855"/>
      <c r="P54" s="855"/>
      <c r="Q54" s="855"/>
      <c r="R54" s="855"/>
      <c r="S54" s="855"/>
      <c r="T54" s="855"/>
      <c r="U54" s="855"/>
      <c r="V54" s="855"/>
      <c r="W54" s="855"/>
      <c r="X54" s="855"/>
      <c r="Y54" s="855"/>
      <c r="Z54" s="855"/>
      <c r="AA54" s="855"/>
      <c r="AB54" s="855"/>
      <c r="AC54" s="855"/>
    </row>
    <row r="55" ht="27" customHeight="1" spans="1:29">
      <c r="A55" s="859" t="s">
        <v>1657</v>
      </c>
      <c r="B55" s="860" t="s">
        <v>1658</v>
      </c>
      <c r="C55" s="861" t="s">
        <v>1659</v>
      </c>
      <c r="D55" s="862" t="s">
        <v>1660</v>
      </c>
      <c r="E55" s="863" t="s">
        <v>1661</v>
      </c>
      <c r="F55" s="1523" t="s">
        <v>1662</v>
      </c>
      <c r="G55" s="742" t="s">
        <v>1663</v>
      </c>
      <c r="H55" s="865"/>
      <c r="I55" s="1527" t="s">
        <v>1664</v>
      </c>
      <c r="J55" s="1528">
        <f>项目基本情况!F35</f>
        <v>0</v>
      </c>
      <c r="K55" s="947" t="s">
        <v>1665</v>
      </c>
      <c r="L55" s="943"/>
      <c r="M55" s="848"/>
      <c r="N55" s="848"/>
      <c r="O55" s="848"/>
      <c r="P55" s="848"/>
      <c r="Q55" s="848"/>
      <c r="R55" s="848"/>
      <c r="S55" s="848"/>
      <c r="T55" s="848"/>
      <c r="U55" s="848"/>
      <c r="V55" s="848"/>
      <c r="W55" s="848"/>
      <c r="X55" s="848"/>
      <c r="Y55" s="848"/>
      <c r="Z55" s="848"/>
      <c r="AA55" s="848"/>
      <c r="AB55" s="848"/>
      <c r="AC55" s="848"/>
    </row>
    <row r="56" s="725" customFormat="1" spans="1:29">
      <c r="A56" s="866" t="s">
        <v>1666</v>
      </c>
      <c r="B56" s="867" t="e">
        <f>C48</f>
        <v>#DIV/0!</v>
      </c>
      <c r="C56" s="868">
        <v>1</v>
      </c>
      <c r="D56" s="869">
        <v>1</v>
      </c>
      <c r="E56" s="868">
        <f>'数据-汇总表'!E8+'数据-汇总表'!E9</f>
        <v>70118.8</v>
      </c>
      <c r="F56" s="1524" t="e">
        <f t="shared" ref="F56:F64" si="15">ROUND(B56*E56/10000,0)</f>
        <v>#DIV/0!</v>
      </c>
      <c r="G56" s="871"/>
      <c r="H56" s="872"/>
      <c r="I56" s="1529">
        <v>1</v>
      </c>
      <c r="J56" s="1530">
        <v>1</v>
      </c>
      <c r="K56" s="855"/>
      <c r="L56" s="949"/>
      <c r="M56" s="949"/>
      <c r="N56" s="949"/>
      <c r="O56" s="949"/>
      <c r="P56" s="949"/>
      <c r="Q56" s="949"/>
      <c r="R56" s="949"/>
      <c r="S56" s="949"/>
      <c r="T56" s="949"/>
      <c r="U56" s="949"/>
      <c r="V56" s="949"/>
      <c r="W56" s="949"/>
      <c r="X56" s="949"/>
      <c r="Y56" s="949"/>
      <c r="Z56" s="949"/>
      <c r="AA56" s="949"/>
      <c r="AB56" s="949"/>
      <c r="AC56" s="949"/>
    </row>
    <row r="57" s="725" customFormat="1" spans="1:29">
      <c r="A57" s="873" t="s">
        <v>1667</v>
      </c>
      <c r="B57" s="410" t="e">
        <f>ROUND($C$48*C57*D57,0)</f>
        <v>#DIV/0!</v>
      </c>
      <c r="C57" s="874">
        <f t="shared" ref="C57:C64" si="16">IF($C$55="北京市系数",I57,J57)</f>
        <v>0</v>
      </c>
      <c r="D57" s="875">
        <v>0.25</v>
      </c>
      <c r="E57" s="876"/>
      <c r="F57" s="1524" t="e">
        <f t="shared" si="15"/>
        <v>#DIV/0!</v>
      </c>
      <c r="G57" s="877" t="s">
        <v>1668</v>
      </c>
      <c r="H57" s="878">
        <f>项目基本情况!B37</f>
        <v>0</v>
      </c>
      <c r="I57" s="1529">
        <f>SUMIF(修正!A57:A68,H57,修正!B57:B68)</f>
        <v>0</v>
      </c>
      <c r="J57" s="1531"/>
      <c r="K57" s="848"/>
      <c r="L57" s="949"/>
      <c r="M57" s="949"/>
      <c r="N57" s="949"/>
      <c r="O57" s="949"/>
      <c r="P57" s="949"/>
      <c r="Q57" s="949"/>
      <c r="R57" s="949"/>
      <c r="S57" s="949"/>
      <c r="T57" s="949"/>
      <c r="U57" s="949"/>
      <c r="V57" s="949"/>
      <c r="W57" s="949"/>
      <c r="X57" s="949"/>
      <c r="Y57" s="949"/>
      <c r="Z57" s="949"/>
      <c r="AA57" s="949"/>
      <c r="AB57" s="949"/>
      <c r="AC57" s="949"/>
    </row>
    <row r="58" s="725" customFormat="1" spans="1:29">
      <c r="A58" s="873" t="s">
        <v>1669</v>
      </c>
      <c r="B58" s="410" t="e">
        <f t="shared" ref="B58:B64" si="17">ROUND($C$48*C58*D58,0)</f>
        <v>#DIV/0!</v>
      </c>
      <c r="C58" s="874">
        <f t="shared" si="16"/>
        <v>0</v>
      </c>
      <c r="D58" s="875">
        <v>0.25</v>
      </c>
      <c r="E58" s="876"/>
      <c r="F58" s="1524" t="e">
        <f t="shared" si="15"/>
        <v>#DIV/0!</v>
      </c>
      <c r="G58" s="879"/>
      <c r="H58" s="878">
        <f>项目基本情况!B37</f>
        <v>0</v>
      </c>
      <c r="I58" s="1529">
        <f>SUMIF(修正!A57:A68,H58,修正!C57:C68)</f>
        <v>0</v>
      </c>
      <c r="J58" s="1531"/>
      <c r="K58" s="855"/>
      <c r="L58" s="949"/>
      <c r="M58" s="949"/>
      <c r="N58" s="949"/>
      <c r="O58" s="949"/>
      <c r="P58" s="949"/>
      <c r="Q58" s="949"/>
      <c r="R58" s="949"/>
      <c r="S58" s="949"/>
      <c r="T58" s="949"/>
      <c r="U58" s="949"/>
      <c r="V58" s="949"/>
      <c r="W58" s="949"/>
      <c r="X58" s="949"/>
      <c r="Y58" s="949"/>
      <c r="Z58" s="949"/>
      <c r="AA58" s="949"/>
      <c r="AB58" s="949"/>
      <c r="AC58" s="949"/>
    </row>
    <row r="59" s="725" customFormat="1" spans="1:29">
      <c r="A59" s="873" t="s">
        <v>1670</v>
      </c>
      <c r="B59" s="410" t="e">
        <f t="shared" si="17"/>
        <v>#DIV/0!</v>
      </c>
      <c r="C59" s="874">
        <f t="shared" si="16"/>
        <v>0</v>
      </c>
      <c r="D59" s="875">
        <v>0.25</v>
      </c>
      <c r="E59" s="876"/>
      <c r="F59" s="1524" t="e">
        <f t="shared" si="15"/>
        <v>#DIV/0!</v>
      </c>
      <c r="G59" s="879"/>
      <c r="H59" s="878">
        <f>项目基本情况!B37</f>
        <v>0</v>
      </c>
      <c r="I59" s="1529">
        <f>SUMIF(修正!A57:A68,H59,修正!D57:D68)</f>
        <v>0</v>
      </c>
      <c r="J59" s="1531"/>
      <c r="K59" s="848"/>
      <c r="L59" s="949"/>
      <c r="M59" s="949"/>
      <c r="N59" s="949"/>
      <c r="O59" s="949"/>
      <c r="P59" s="949"/>
      <c r="Q59" s="949"/>
      <c r="R59" s="949"/>
      <c r="S59" s="949"/>
      <c r="T59" s="949"/>
      <c r="U59" s="949"/>
      <c r="V59" s="949"/>
      <c r="W59" s="949"/>
      <c r="X59" s="949"/>
      <c r="Y59" s="949"/>
      <c r="Z59" s="949"/>
      <c r="AA59" s="949"/>
      <c r="AB59" s="949"/>
      <c r="AC59" s="949"/>
    </row>
    <row r="60" s="725" customFormat="1" spans="1:29">
      <c r="A60" s="873" t="s">
        <v>1671</v>
      </c>
      <c r="B60" s="410" t="e">
        <f t="shared" si="17"/>
        <v>#DIV/0!</v>
      </c>
      <c r="C60" s="874">
        <f t="shared" si="16"/>
        <v>0</v>
      </c>
      <c r="D60" s="875">
        <v>0.25</v>
      </c>
      <c r="E60" s="409">
        <f>'数据-汇总表'!E11</f>
        <v>0</v>
      </c>
      <c r="F60" s="1524" t="e">
        <f t="shared" si="15"/>
        <v>#DIV/0!</v>
      </c>
      <c r="G60" s="881" t="s">
        <v>1672</v>
      </c>
      <c r="H60" s="878">
        <f>项目基本情况!C37</f>
        <v>0</v>
      </c>
      <c r="I60" s="1529">
        <f>SUMIF(修正!A57:A68,H60,修正!E57:E68)</f>
        <v>0</v>
      </c>
      <c r="J60" s="1531"/>
      <c r="K60" s="848"/>
      <c r="L60" s="949"/>
      <c r="M60" s="949"/>
      <c r="N60" s="949"/>
      <c r="O60" s="949"/>
      <c r="P60" s="949"/>
      <c r="Q60" s="949"/>
      <c r="R60" s="949"/>
      <c r="S60" s="949"/>
      <c r="T60" s="949"/>
      <c r="U60" s="949"/>
      <c r="V60" s="949"/>
      <c r="W60" s="949"/>
      <c r="X60" s="949"/>
      <c r="Y60" s="949"/>
      <c r="Z60" s="949"/>
      <c r="AA60" s="949"/>
      <c r="AB60" s="949"/>
      <c r="AC60" s="949"/>
    </row>
    <row r="61" s="725" customFormat="1" spans="1:29">
      <c r="A61" s="873" t="s">
        <v>1673</v>
      </c>
      <c r="B61" s="410" t="e">
        <f t="shared" si="17"/>
        <v>#DIV/0!</v>
      </c>
      <c r="C61" s="874">
        <f t="shared" si="16"/>
        <v>0</v>
      </c>
      <c r="D61" s="875">
        <v>0.25</v>
      </c>
      <c r="E61" s="409">
        <f>'数据-汇总表'!E12</f>
        <v>0</v>
      </c>
      <c r="F61" s="1524" t="e">
        <f t="shared" si="15"/>
        <v>#DIV/0!</v>
      </c>
      <c r="G61" s="882" t="s">
        <v>1674</v>
      </c>
      <c r="H61" s="878">
        <f>IF(G61="商业",项目基本情况!B37,IF(G61="办公",项目基本情况!C37,IF(G61="住宅",项目基本情况!D37,项目基本情况!E37)))</f>
        <v>0</v>
      </c>
      <c r="I61" s="1529">
        <f>SUMIF(修正!A57:A68,H61,修正!F57:F68)</f>
        <v>0</v>
      </c>
      <c r="J61" s="1531"/>
      <c r="K61" s="855"/>
      <c r="L61" s="949"/>
      <c r="M61" s="949"/>
      <c r="N61" s="949"/>
      <c r="O61" s="949"/>
      <c r="P61" s="949"/>
      <c r="Q61" s="949"/>
      <c r="R61" s="949"/>
      <c r="S61" s="949"/>
      <c r="T61" s="949"/>
      <c r="U61" s="949"/>
      <c r="V61" s="949"/>
      <c r="W61" s="949"/>
      <c r="X61" s="949"/>
      <c r="Y61" s="949"/>
      <c r="Z61" s="949"/>
      <c r="AA61" s="949"/>
      <c r="AB61" s="949"/>
      <c r="AC61" s="949"/>
    </row>
    <row r="62" s="725" customFormat="1" spans="1:29">
      <c r="A62" s="873" t="s">
        <v>1675</v>
      </c>
      <c r="B62" s="410" t="e">
        <f t="shared" si="17"/>
        <v>#DIV/0!</v>
      </c>
      <c r="C62" s="874">
        <f t="shared" si="16"/>
        <v>0</v>
      </c>
      <c r="D62" s="875">
        <v>0.25</v>
      </c>
      <c r="E62" s="409">
        <f>'数据-汇总表'!E13</f>
        <v>0</v>
      </c>
      <c r="F62" s="1524" t="e">
        <f t="shared" si="15"/>
        <v>#DIV/0!</v>
      </c>
      <c r="G62" s="882" t="s">
        <v>1676</v>
      </c>
      <c r="H62" s="878">
        <f>IF(G62="商业",项目基本情况!B37,IF(G62="办公",项目基本情况!C37,IF(G62="住宅",项目基本情况!D37,项目基本情况!E37)))</f>
        <v>0</v>
      </c>
      <c r="I62" s="1529">
        <f>SUMIF(修正!A57:A68,H62,修正!G57:G68)</f>
        <v>0</v>
      </c>
      <c r="J62" s="1531"/>
      <c r="K62" s="848"/>
      <c r="L62" s="949"/>
      <c r="M62" s="949"/>
      <c r="N62" s="949"/>
      <c r="O62" s="949"/>
      <c r="P62" s="949"/>
      <c r="Q62" s="949"/>
      <c r="R62" s="949"/>
      <c r="S62" s="949"/>
      <c r="T62" s="949"/>
      <c r="U62" s="949"/>
      <c r="V62" s="949"/>
      <c r="W62" s="949"/>
      <c r="X62" s="949"/>
      <c r="Y62" s="949"/>
      <c r="Z62" s="949"/>
      <c r="AA62" s="949"/>
      <c r="AB62" s="949"/>
      <c r="AC62" s="949"/>
    </row>
    <row r="63" s="725" customFormat="1" spans="1:29">
      <c r="A63" s="873" t="s">
        <v>1677</v>
      </c>
      <c r="B63" s="410" t="e">
        <f t="shared" si="17"/>
        <v>#DIV/0!</v>
      </c>
      <c r="C63" s="874">
        <f t="shared" si="16"/>
        <v>0</v>
      </c>
      <c r="D63" s="875">
        <v>0.25</v>
      </c>
      <c r="E63" s="409">
        <f>'数据-汇总表'!E14</f>
        <v>0</v>
      </c>
      <c r="F63" s="1524" t="e">
        <f t="shared" si="15"/>
        <v>#DIV/0!</v>
      </c>
      <c r="G63" s="881" t="s">
        <v>1668</v>
      </c>
      <c r="H63" s="878">
        <f>项目基本情况!B37</f>
        <v>0</v>
      </c>
      <c r="I63" s="1529">
        <f>SUMIF(修正!A57:A68,H63,修正!G57:G68)</f>
        <v>0</v>
      </c>
      <c r="J63" s="1531"/>
      <c r="K63" s="855"/>
      <c r="L63" s="949"/>
      <c r="M63" s="949"/>
      <c r="N63" s="949"/>
      <c r="O63" s="949"/>
      <c r="P63" s="949"/>
      <c r="Q63" s="949"/>
      <c r="R63" s="949"/>
      <c r="S63" s="949"/>
      <c r="T63" s="949"/>
      <c r="U63" s="949"/>
      <c r="V63" s="949"/>
      <c r="W63" s="949"/>
      <c r="X63" s="949"/>
      <c r="Y63" s="949"/>
      <c r="Z63" s="949"/>
      <c r="AA63" s="949"/>
      <c r="AB63" s="949"/>
      <c r="AC63" s="949"/>
    </row>
    <row r="64" s="725" customFormat="1" ht="15" spans="1:29">
      <c r="A64" s="873" t="s">
        <v>1678</v>
      </c>
      <c r="B64" s="410" t="e">
        <f t="shared" si="17"/>
        <v>#DIV/0!</v>
      </c>
      <c r="C64" s="874">
        <f t="shared" si="16"/>
        <v>0</v>
      </c>
      <c r="D64" s="875">
        <v>0.25</v>
      </c>
      <c r="E64" s="409">
        <f>'数据-汇总表'!E15</f>
        <v>0</v>
      </c>
      <c r="F64" s="1524" t="e">
        <f t="shared" si="15"/>
        <v>#DIV/0!</v>
      </c>
      <c r="G64" s="883" t="s">
        <v>1672</v>
      </c>
      <c r="H64" s="884">
        <f>项目基本情况!C37</f>
        <v>0</v>
      </c>
      <c r="I64" s="1532">
        <f>SUMIF(修正!A57:A68,H64,修正!G57:G68)</f>
        <v>0</v>
      </c>
      <c r="J64" s="1533"/>
      <c r="K64" s="848"/>
      <c r="L64" s="949"/>
      <c r="M64" s="949"/>
      <c r="N64" s="949"/>
      <c r="O64" s="949"/>
      <c r="P64" s="949"/>
      <c r="Q64" s="949"/>
      <c r="R64" s="949"/>
      <c r="S64" s="949"/>
      <c r="T64" s="949"/>
      <c r="U64" s="949"/>
      <c r="V64" s="949"/>
      <c r="W64" s="949"/>
      <c r="X64" s="949"/>
      <c r="Y64" s="949"/>
      <c r="Z64" s="949"/>
      <c r="AA64" s="949"/>
      <c r="AB64" s="949"/>
      <c r="AC64" s="949"/>
    </row>
    <row r="65" s="725" customFormat="1" ht="13.5" spans="1:29">
      <c r="A65" s="885" t="s">
        <v>1679</v>
      </c>
      <c r="B65" s="886" t="s">
        <v>1680</v>
      </c>
      <c r="C65" s="886" t="s">
        <v>1680</v>
      </c>
      <c r="D65" s="886" t="s">
        <v>1680</v>
      </c>
      <c r="E65" s="886">
        <f>IF(B46="楼面地价",SUM(E56:E64),'数据-汇总表'!D3)</f>
        <v>70118.8</v>
      </c>
      <c r="F65" s="887" t="e">
        <f>IF(B46="楼面地价",SUM(F56:F64),ROUND(C48*E65/10000,0))</f>
        <v>#DIV/0!</v>
      </c>
      <c r="G65" s="1535"/>
      <c r="H65" s="1535"/>
      <c r="I65" s="1535"/>
      <c r="J65" s="1535"/>
      <c r="K65" s="1537"/>
      <c r="L65" s="949"/>
      <c r="M65" s="949"/>
      <c r="N65" s="949"/>
      <c r="O65" s="949"/>
      <c r="P65" s="949"/>
      <c r="Q65" s="949"/>
      <c r="R65" s="949"/>
      <c r="S65" s="949"/>
      <c r="T65" s="949"/>
      <c r="U65" s="949"/>
      <c r="V65" s="949"/>
      <c r="W65" s="949"/>
      <c r="X65" s="949"/>
      <c r="Y65" s="949"/>
      <c r="Z65" s="949"/>
      <c r="AA65" s="949"/>
      <c r="AB65" s="949"/>
      <c r="AC65" s="949"/>
    </row>
    <row r="66" spans="1:29">
      <c r="A66" s="894"/>
      <c r="B66" s="892"/>
      <c r="C66" s="857"/>
      <c r="D66" s="894"/>
      <c r="E66" s="894"/>
      <c r="F66" s="894"/>
      <c r="G66" s="894"/>
      <c r="H66" s="894"/>
      <c r="I66" s="894"/>
      <c r="J66" s="889"/>
      <c r="K66" s="951"/>
      <c r="L66" s="952"/>
      <c r="M66" s="889"/>
      <c r="N66" s="889"/>
      <c r="O66" s="889"/>
      <c r="P66" s="848"/>
      <c r="Q66" s="848"/>
      <c r="R66" s="848"/>
      <c r="S66" s="848"/>
      <c r="T66" s="848"/>
      <c r="U66" s="848"/>
      <c r="V66" s="848"/>
      <c r="W66" s="848"/>
      <c r="X66" s="848"/>
      <c r="Y66" s="848"/>
      <c r="Z66" s="848"/>
      <c r="AA66" s="848"/>
      <c r="AB66" s="848"/>
      <c r="AC66" s="848"/>
    </row>
    <row r="67" spans="1:29">
      <c r="A67" s="894"/>
      <c r="B67" s="892"/>
      <c r="C67" s="892" t="str">
        <f>YEAR(C7)&amp;"-"&amp;MONTH(C7)&amp;"-1"</f>
        <v>2024-8-1</v>
      </c>
      <c r="D67" s="892">
        <f>EDATE(C67,-3)</f>
        <v>45413</v>
      </c>
      <c r="E67" s="892">
        <f>EDATE(D67,-3)</f>
        <v>45323</v>
      </c>
      <c r="F67" s="892">
        <f t="shared" ref="F67:O67" si="18">EDATE(E67,-3)</f>
        <v>45231</v>
      </c>
      <c r="G67" s="892">
        <f t="shared" si="18"/>
        <v>45139</v>
      </c>
      <c r="H67" s="892">
        <f t="shared" si="18"/>
        <v>45047</v>
      </c>
      <c r="I67" s="892">
        <f t="shared" si="18"/>
        <v>44958</v>
      </c>
      <c r="J67" s="892">
        <f t="shared" si="18"/>
        <v>44866</v>
      </c>
      <c r="K67" s="892">
        <f t="shared" si="18"/>
        <v>44774</v>
      </c>
      <c r="L67" s="892">
        <f t="shared" si="18"/>
        <v>44682</v>
      </c>
      <c r="M67" s="892">
        <f t="shared" si="18"/>
        <v>44593</v>
      </c>
      <c r="N67" s="892">
        <f t="shared" si="18"/>
        <v>44501</v>
      </c>
      <c r="O67" s="892">
        <f t="shared" si="18"/>
        <v>44409</v>
      </c>
      <c r="P67" s="848"/>
      <c r="Q67" s="848"/>
      <c r="R67" s="848"/>
      <c r="S67" s="848"/>
      <c r="T67" s="848"/>
      <c r="U67" s="848"/>
      <c r="V67" s="848"/>
      <c r="W67" s="848"/>
      <c r="X67" s="848"/>
      <c r="Y67" s="848"/>
      <c r="Z67" s="848"/>
      <c r="AA67" s="848"/>
      <c r="AB67" s="848"/>
      <c r="AC67" s="848"/>
    </row>
    <row r="68" ht="21" spans="1:29">
      <c r="A68" s="893" t="s">
        <v>1569</v>
      </c>
      <c r="B68" s="894"/>
      <c r="C68" s="895"/>
      <c r="D68" s="895"/>
      <c r="E68" s="895"/>
      <c r="F68" s="896"/>
      <c r="G68" s="896"/>
      <c r="H68" s="895"/>
      <c r="I68" s="895"/>
      <c r="J68" s="955"/>
      <c r="K68" s="1538"/>
      <c r="L68" s="1539"/>
      <c r="M68" s="955"/>
      <c r="N68" s="956"/>
      <c r="O68" s="956"/>
      <c r="P68" s="956"/>
      <c r="Q68" s="981"/>
      <c r="R68" s="848"/>
      <c r="S68" s="848"/>
      <c r="T68" s="848"/>
      <c r="U68" s="848"/>
      <c r="V68" s="848"/>
      <c r="W68" s="848"/>
      <c r="X68" s="848"/>
      <c r="Y68" s="848"/>
      <c r="Z68" s="848"/>
      <c r="AA68" s="848"/>
      <c r="AB68" s="848"/>
      <c r="AC68" s="848"/>
    </row>
    <row r="69" s="726" customFormat="1" ht="15" spans="1:29">
      <c r="A69" s="992" t="s">
        <v>1681</v>
      </c>
      <c r="B69" s="993"/>
      <c r="C69" s="994" t="str">
        <f>YEAR(C67)&amp;"-"&amp;ROUNDUP(MONTH(C67)/3,0)</f>
        <v>2024-3</v>
      </c>
      <c r="D69" s="994" t="str">
        <f>YEAR(D67)&amp;"-"&amp;ROUNDUP(MONTH(D67)/3,0)</f>
        <v>2024-2</v>
      </c>
      <c r="E69" s="994" t="str">
        <f t="shared" ref="E69:O69" si="19">YEAR(E67)&amp;"-"&amp;ROUNDUP(MONTH(E67)/3,0)</f>
        <v>2024-1</v>
      </c>
      <c r="F69" s="994" t="str">
        <f t="shared" si="19"/>
        <v>2023-4</v>
      </c>
      <c r="G69" s="994" t="str">
        <f t="shared" si="19"/>
        <v>2023-3</v>
      </c>
      <c r="H69" s="994" t="str">
        <f t="shared" si="19"/>
        <v>2023-2</v>
      </c>
      <c r="I69" s="994" t="str">
        <f t="shared" si="19"/>
        <v>2023-1</v>
      </c>
      <c r="J69" s="994" t="str">
        <f t="shared" si="19"/>
        <v>2022-4</v>
      </c>
      <c r="K69" s="994" t="str">
        <f t="shared" si="19"/>
        <v>2022-3</v>
      </c>
      <c r="L69" s="994" t="str">
        <f t="shared" si="19"/>
        <v>2022-2</v>
      </c>
      <c r="M69" s="994" t="str">
        <f t="shared" si="19"/>
        <v>2022-1</v>
      </c>
      <c r="N69" s="994" t="str">
        <f t="shared" si="19"/>
        <v>2021-4</v>
      </c>
      <c r="O69" s="994" t="str">
        <f t="shared" si="19"/>
        <v>2021-3</v>
      </c>
      <c r="P69" s="1049"/>
      <c r="Q69" s="1103"/>
      <c r="R69" s="1103"/>
      <c r="S69" s="1103"/>
      <c r="T69" s="1103"/>
      <c r="U69" s="1103"/>
      <c r="V69" s="1103"/>
      <c r="W69" s="1103"/>
      <c r="X69" s="1103"/>
      <c r="Y69" s="1103"/>
      <c r="Z69" s="1103"/>
      <c r="AA69" s="1103"/>
      <c r="AB69" s="1103"/>
      <c r="AC69" s="1103"/>
    </row>
    <row r="70" s="721" customFormat="1" ht="30" customHeight="1" spans="1:29">
      <c r="A70" s="1536" t="s">
        <v>1682</v>
      </c>
      <c r="B70" s="996" t="str">
        <f>"北京市平均增长率"&amp;TEXT(SUMIF(基准地价修正!N25:N29,A70,基准地价修正!P25:P29),"0.00%")</f>
        <v>北京市平均增长率0.00%</v>
      </c>
      <c r="C70" s="997">
        <v>100</v>
      </c>
      <c r="D70" s="998"/>
      <c r="E70" s="998"/>
      <c r="F70" s="998"/>
      <c r="G70" s="998"/>
      <c r="H70" s="998"/>
      <c r="I70" s="998"/>
      <c r="J70" s="998"/>
      <c r="K70" s="998"/>
      <c r="L70" s="998"/>
      <c r="M70" s="1540"/>
      <c r="N70" s="998"/>
      <c r="O70" s="1541"/>
      <c r="P70" s="981"/>
      <c r="Q70" s="1104"/>
      <c r="R70" s="1104"/>
      <c r="S70" s="1104"/>
      <c r="T70" s="1104"/>
      <c r="U70" s="1104"/>
      <c r="V70" s="1104"/>
      <c r="W70" s="1104"/>
      <c r="X70" s="1104"/>
      <c r="Y70" s="1104"/>
      <c r="Z70" s="1104"/>
      <c r="AA70" s="1104"/>
      <c r="AB70" s="1104"/>
      <c r="AC70" s="1104"/>
    </row>
    <row r="71" s="721" customFormat="1" ht="15.75" spans="1:29">
      <c r="A71" s="999" t="s">
        <v>1570</v>
      </c>
      <c r="B71" s="1000"/>
      <c r="C71" s="1001"/>
      <c r="D71" s="1002"/>
      <c r="E71" s="1002"/>
      <c r="F71" s="1002"/>
      <c r="G71" s="1002"/>
      <c r="H71" s="1002"/>
      <c r="I71" s="1002"/>
      <c r="J71" s="1002"/>
      <c r="K71" s="1002"/>
      <c r="L71" s="1002"/>
      <c r="M71" s="1050"/>
      <c r="N71" s="1002"/>
      <c r="O71" s="1542"/>
      <c r="P71" s="981"/>
      <c r="Q71" s="981"/>
      <c r="R71" s="1104"/>
      <c r="S71" s="1104"/>
      <c r="T71" s="1104"/>
      <c r="U71" s="1104"/>
      <c r="V71" s="1104"/>
      <c r="W71" s="1104"/>
      <c r="X71" s="1104"/>
      <c r="Y71" s="1104"/>
      <c r="Z71" s="1104"/>
      <c r="AA71" s="1104"/>
      <c r="AB71" s="1104"/>
      <c r="AC71" s="1104"/>
    </row>
    <row r="72" s="721" customFormat="1" ht="15" spans="1:29">
      <c r="A72" s="1003" t="s">
        <v>1532</v>
      </c>
      <c r="B72" s="1004"/>
      <c r="C72" s="1005" t="s">
        <v>1571</v>
      </c>
      <c r="D72" s="1006"/>
      <c r="E72" s="1006"/>
      <c r="F72" s="1006"/>
      <c r="G72" s="1006"/>
      <c r="H72" s="1006"/>
      <c r="I72" s="1006"/>
      <c r="J72" s="1006"/>
      <c r="K72" s="1006"/>
      <c r="L72" s="1052"/>
      <c r="M72" s="1053"/>
      <c r="N72" s="1054"/>
      <c r="O72" s="1054"/>
      <c r="P72" s="1055"/>
      <c r="Q72" s="981"/>
      <c r="R72" s="1104"/>
      <c r="S72" s="1104"/>
      <c r="T72" s="1104"/>
      <c r="U72" s="1104"/>
      <c r="V72" s="1104"/>
      <c r="W72" s="1104"/>
      <c r="X72" s="1104"/>
      <c r="Y72" s="1104"/>
      <c r="Z72" s="1104"/>
      <c r="AA72" s="1104"/>
      <c r="AB72" s="1104"/>
      <c r="AC72" s="1104"/>
    </row>
    <row r="73" s="721" customFormat="1" ht="15.75" spans="1:29">
      <c r="A73" s="1003"/>
      <c r="B73" s="1004"/>
      <c r="C73" s="1007">
        <v>100</v>
      </c>
      <c r="D73" s="1008"/>
      <c r="E73" s="1008"/>
      <c r="F73" s="1008"/>
      <c r="G73" s="1008"/>
      <c r="H73" s="1008"/>
      <c r="I73" s="1008"/>
      <c r="J73" s="1008"/>
      <c r="K73" s="1008"/>
      <c r="L73" s="1008"/>
      <c r="M73" s="1056"/>
      <c r="N73" s="1054"/>
      <c r="O73" s="1054"/>
      <c r="P73" s="981"/>
      <c r="Q73" s="981"/>
      <c r="R73" s="1104"/>
      <c r="S73" s="1104"/>
      <c r="T73" s="1104"/>
      <c r="U73" s="1104"/>
      <c r="V73" s="1104"/>
      <c r="W73" s="1104"/>
      <c r="X73" s="1104"/>
      <c r="Y73" s="1104"/>
      <c r="Z73" s="1104"/>
      <c r="AA73" s="1104"/>
      <c r="AB73" s="1104"/>
      <c r="AC73" s="1104"/>
    </row>
    <row r="74" spans="1:29">
      <c r="A74" s="1009" t="s">
        <v>1572</v>
      </c>
      <c r="B74" s="1010" t="s">
        <v>1535</v>
      </c>
      <c r="C74" s="935"/>
      <c r="D74" s="935"/>
      <c r="E74" s="935"/>
      <c r="F74" s="935"/>
      <c r="G74" s="935"/>
      <c r="H74" s="935"/>
      <c r="I74" s="935"/>
      <c r="J74" s="935"/>
      <c r="K74" s="1057"/>
      <c r="L74" s="1058"/>
      <c r="M74" s="1059"/>
      <c r="N74" s="1060"/>
      <c r="O74" s="1060"/>
      <c r="P74" s="1061"/>
      <c r="Q74" s="981"/>
      <c r="R74" s="848"/>
      <c r="S74" s="848"/>
      <c r="T74" s="848"/>
      <c r="U74" s="848"/>
      <c r="V74" s="848"/>
      <c r="W74" s="848"/>
      <c r="X74" s="848"/>
      <c r="Y74" s="848"/>
      <c r="Z74" s="848"/>
      <c r="AA74" s="848"/>
      <c r="AB74" s="848"/>
      <c r="AC74" s="848"/>
    </row>
    <row r="75" ht="15.75" spans="1:29">
      <c r="A75" s="1011"/>
      <c r="B75" s="1012"/>
      <c r="C75" s="1013"/>
      <c r="D75" s="1013"/>
      <c r="E75" s="1013"/>
      <c r="F75" s="1013"/>
      <c r="G75" s="1013"/>
      <c r="H75" s="1013"/>
      <c r="I75" s="1013"/>
      <c r="J75" s="1013"/>
      <c r="K75" s="1013"/>
      <c r="L75" s="1013"/>
      <c r="M75" s="1062"/>
      <c r="N75" s="1063"/>
      <c r="O75" s="1063"/>
      <c r="P75" s="1061"/>
      <c r="Q75" s="981"/>
      <c r="R75" s="848"/>
      <c r="S75" s="848"/>
      <c r="T75" s="848"/>
      <c r="U75" s="848"/>
      <c r="V75" s="848"/>
      <c r="W75" s="848"/>
      <c r="X75" s="848"/>
      <c r="Y75" s="848"/>
      <c r="Z75" s="848"/>
      <c r="AA75" s="848"/>
      <c r="AB75" s="848"/>
      <c r="AC75" s="848"/>
    </row>
    <row r="76" ht="27.75" spans="1:29">
      <c r="A76" s="1011"/>
      <c r="B76" s="1014" t="s">
        <v>1538</v>
      </c>
      <c r="C76" s="1015"/>
      <c r="D76" s="1015"/>
      <c r="E76" s="1015"/>
      <c r="F76" s="1015"/>
      <c r="G76" s="1015"/>
      <c r="H76" s="1015"/>
      <c r="I76" s="1015"/>
      <c r="J76" s="1015"/>
      <c r="K76" s="1064"/>
      <c r="L76" s="1065"/>
      <c r="M76" s="1066"/>
      <c r="N76" s="1060"/>
      <c r="O76" s="1060"/>
      <c r="P76" s="1061"/>
      <c r="Q76" s="981"/>
      <c r="R76" s="848"/>
      <c r="S76" s="848"/>
      <c r="T76" s="848"/>
      <c r="U76" s="848"/>
      <c r="V76" s="848"/>
      <c r="W76" s="848"/>
      <c r="X76" s="848"/>
      <c r="Y76" s="848"/>
      <c r="Z76" s="848"/>
      <c r="AA76" s="848"/>
      <c r="AB76" s="848"/>
      <c r="AC76" s="848"/>
    </row>
    <row r="77" ht="15.75" spans="1:29">
      <c r="A77" s="1011"/>
      <c r="B77" s="1016"/>
      <c r="C77" s="1017"/>
      <c r="D77" s="1017"/>
      <c r="E77" s="1017"/>
      <c r="F77" s="1017"/>
      <c r="G77" s="1017"/>
      <c r="H77" s="1017"/>
      <c r="I77" s="1017"/>
      <c r="J77" s="1017"/>
      <c r="K77" s="1017"/>
      <c r="L77" s="1017"/>
      <c r="M77" s="1067"/>
      <c r="N77" s="1063"/>
      <c r="O77" s="1063"/>
      <c r="P77" s="1061"/>
      <c r="Q77" s="981"/>
      <c r="R77" s="848"/>
      <c r="S77" s="848"/>
      <c r="T77" s="848"/>
      <c r="U77" s="848"/>
      <c r="V77" s="848"/>
      <c r="W77" s="848"/>
      <c r="X77" s="848"/>
      <c r="Y77" s="848"/>
      <c r="Z77" s="848"/>
      <c r="AA77" s="848"/>
      <c r="AB77" s="848"/>
      <c r="AC77" s="848"/>
    </row>
    <row r="78" ht="15.75" spans="1:29">
      <c r="A78" s="1011"/>
      <c r="B78" s="1018" t="s">
        <v>1539</v>
      </c>
      <c r="C78" s="1019" t="str">
        <f>C79&amp;"（含）"&amp;"-"&amp;D79</f>
        <v>（含）-</v>
      </c>
      <c r="D78" s="1019" t="str">
        <f t="shared" ref="D78:L78" si="20">D79&amp;"（含）"&amp;"-"&amp;E79</f>
        <v>（含）-</v>
      </c>
      <c r="E78" s="1019" t="str">
        <f t="shared" si="20"/>
        <v>（含）-</v>
      </c>
      <c r="F78" s="1019" t="str">
        <f t="shared" si="20"/>
        <v>（含）-</v>
      </c>
      <c r="G78" s="1019" t="str">
        <f t="shared" si="20"/>
        <v>（含）-</v>
      </c>
      <c r="H78" s="1019" t="str">
        <f t="shared" si="20"/>
        <v>（含）-</v>
      </c>
      <c r="I78" s="1019" t="str">
        <f t="shared" si="20"/>
        <v>（含）-</v>
      </c>
      <c r="J78" s="1019" t="str">
        <f t="shared" si="20"/>
        <v>（含）-</v>
      </c>
      <c r="K78" s="1019" t="str">
        <f t="shared" si="20"/>
        <v>（含）-</v>
      </c>
      <c r="L78" s="1019" t="str">
        <f t="shared" si="20"/>
        <v>（含）-</v>
      </c>
      <c r="M78" s="795" t="str">
        <f>M79&amp;"（含）"&amp;"-"&amp;P79</f>
        <v>（含）-</v>
      </c>
      <c r="N78" s="1063"/>
      <c r="O78" s="1063"/>
      <c r="P78" s="1061"/>
      <c r="Q78" s="981"/>
      <c r="R78" s="848"/>
      <c r="S78" s="848"/>
      <c r="T78" s="848"/>
      <c r="U78" s="848"/>
      <c r="V78" s="848"/>
      <c r="W78" s="848"/>
      <c r="X78" s="848"/>
      <c r="Y78" s="848"/>
      <c r="Z78" s="848"/>
      <c r="AA78" s="848"/>
      <c r="AB78" s="848"/>
      <c r="AC78" s="848"/>
    </row>
    <row r="79" ht="15" spans="1:29">
      <c r="A79" s="1011"/>
      <c r="B79" s="1020"/>
      <c r="C79" s="780"/>
      <c r="D79" s="780"/>
      <c r="E79" s="780"/>
      <c r="F79" s="780"/>
      <c r="G79" s="780"/>
      <c r="H79" s="780"/>
      <c r="I79" s="780"/>
      <c r="J79" s="780"/>
      <c r="K79" s="1068"/>
      <c r="L79" s="1069"/>
      <c r="M79" s="1070"/>
      <c r="N79" s="1060"/>
      <c r="O79" s="1060"/>
      <c r="P79" s="1061"/>
      <c r="Q79" s="981"/>
      <c r="R79" s="848"/>
      <c r="S79" s="848"/>
      <c r="T79" s="848"/>
      <c r="U79" s="848"/>
      <c r="V79" s="848"/>
      <c r="W79" s="848"/>
      <c r="X79" s="848"/>
      <c r="Y79" s="848"/>
      <c r="Z79" s="848"/>
      <c r="AA79" s="848"/>
      <c r="AB79" s="848"/>
      <c r="AC79" s="848"/>
    </row>
    <row r="80" ht="15.75" spans="1:29">
      <c r="A80" s="1011"/>
      <c r="B80" s="1012"/>
      <c r="C80" s="1017">
        <v>100</v>
      </c>
      <c r="D80" s="1017">
        <f t="shared" ref="D80:M80" si="21">IF($B$46="单位面积地价",C80+$K11,C80-$K11)</f>
        <v>100</v>
      </c>
      <c r="E80" s="1017">
        <f t="shared" si="21"/>
        <v>100</v>
      </c>
      <c r="F80" s="1017">
        <f t="shared" si="21"/>
        <v>100</v>
      </c>
      <c r="G80" s="1017">
        <f t="shared" si="21"/>
        <v>100</v>
      </c>
      <c r="H80" s="1017">
        <f t="shared" si="21"/>
        <v>100</v>
      </c>
      <c r="I80" s="1017">
        <f t="shared" si="21"/>
        <v>100</v>
      </c>
      <c r="J80" s="1017">
        <f t="shared" si="21"/>
        <v>100</v>
      </c>
      <c r="K80" s="1017">
        <f t="shared" si="21"/>
        <v>100</v>
      </c>
      <c r="L80" s="1017">
        <f t="shared" si="21"/>
        <v>100</v>
      </c>
      <c r="M80" s="1017">
        <f t="shared" si="21"/>
        <v>100</v>
      </c>
      <c r="N80" s="1063"/>
      <c r="O80" s="1063"/>
      <c r="P80" s="1061"/>
      <c r="Q80" s="981"/>
      <c r="R80" s="848"/>
      <c r="S80" s="848"/>
      <c r="T80" s="848"/>
      <c r="U80" s="848"/>
      <c r="V80" s="848"/>
      <c r="W80" s="848"/>
      <c r="X80" s="848"/>
      <c r="Y80" s="848"/>
      <c r="Z80" s="848"/>
      <c r="AA80" s="848"/>
      <c r="AB80" s="848"/>
      <c r="AC80" s="848"/>
    </row>
    <row r="81" s="723" customFormat="1" ht="15.75" spans="1:29">
      <c r="A81" s="1021"/>
      <c r="B81" s="1014" t="str">
        <f>B12</f>
        <v>配建</v>
      </c>
      <c r="C81" s="1022"/>
      <c r="D81" s="1022"/>
      <c r="E81" s="1022"/>
      <c r="F81" s="1022"/>
      <c r="G81" s="1022"/>
      <c r="H81" s="1023"/>
      <c r="I81" s="1023"/>
      <c r="J81" s="1023"/>
      <c r="K81" s="1023"/>
      <c r="L81" s="1071"/>
      <c r="M81" s="1072"/>
      <c r="N81" s="1073"/>
      <c r="O81" s="1073"/>
      <c r="P81" s="1074"/>
      <c r="Q81" s="1105"/>
      <c r="R81" s="1106"/>
      <c r="S81" s="1106"/>
      <c r="T81" s="1106"/>
      <c r="U81" s="1106"/>
      <c r="V81" s="1106"/>
      <c r="W81" s="1106"/>
      <c r="X81" s="1106"/>
      <c r="Y81" s="1106"/>
      <c r="Z81" s="1106"/>
      <c r="AA81" s="1106"/>
      <c r="AB81" s="1106"/>
      <c r="AC81" s="1106"/>
    </row>
    <row r="82" s="723" customFormat="1" ht="15.75" spans="1:29">
      <c r="A82" s="1021"/>
      <c r="B82" s="1016"/>
      <c r="C82" s="1024"/>
      <c r="D82" s="1013"/>
      <c r="E82" s="1013"/>
      <c r="F82" s="1013"/>
      <c r="G82" s="1013"/>
      <c r="H82" s="1013"/>
      <c r="I82" s="1013"/>
      <c r="J82" s="1013"/>
      <c r="K82" s="1013"/>
      <c r="L82" s="1013"/>
      <c r="M82" s="1062"/>
      <c r="N82" s="1063"/>
      <c r="O82" s="1063"/>
      <c r="P82" s="1074"/>
      <c r="Q82" s="1105"/>
      <c r="R82" s="1106"/>
      <c r="S82" s="1106"/>
      <c r="T82" s="1106"/>
      <c r="U82" s="1106"/>
      <c r="V82" s="1106"/>
      <c r="W82" s="1106"/>
      <c r="X82" s="1106"/>
      <c r="Y82" s="1106"/>
      <c r="Z82" s="1106"/>
      <c r="AA82" s="1106"/>
      <c r="AB82" s="1106"/>
      <c r="AC82" s="1106"/>
    </row>
    <row r="83" s="723" customFormat="1" ht="15.75" spans="1:29">
      <c r="A83" s="1021"/>
      <c r="B83" s="1014">
        <f>B13</f>
        <v>111</v>
      </c>
      <c r="C83" s="1022"/>
      <c r="D83" s="1022"/>
      <c r="E83" s="1022"/>
      <c r="F83" s="1022"/>
      <c r="G83" s="1022"/>
      <c r="H83" s="1023"/>
      <c r="I83" s="1023"/>
      <c r="J83" s="1023"/>
      <c r="K83" s="1023"/>
      <c r="L83" s="1071"/>
      <c r="M83" s="1072"/>
      <c r="N83" s="1073"/>
      <c r="O83" s="1073"/>
      <c r="P83" s="932"/>
      <c r="Q83" s="1107"/>
      <c r="R83" s="1106"/>
      <c r="S83" s="1106"/>
      <c r="T83" s="1106"/>
      <c r="U83" s="1106"/>
      <c r="V83" s="1106"/>
      <c r="W83" s="1106"/>
      <c r="X83" s="1106"/>
      <c r="Y83" s="1106"/>
      <c r="Z83" s="1106"/>
      <c r="AA83" s="1106"/>
      <c r="AB83" s="1106"/>
      <c r="AC83" s="1106"/>
    </row>
    <row r="84" s="723" customFormat="1" ht="15.75" spans="1:29">
      <c r="A84" s="1021"/>
      <c r="B84" s="1016"/>
      <c r="C84" s="1024"/>
      <c r="D84" s="1024"/>
      <c r="E84" s="1024"/>
      <c r="F84" s="1024"/>
      <c r="G84" s="1024"/>
      <c r="H84" s="1025"/>
      <c r="I84" s="1025"/>
      <c r="J84" s="1025"/>
      <c r="K84" s="1025"/>
      <c r="L84" s="1025"/>
      <c r="M84" s="1075"/>
      <c r="N84" s="1073"/>
      <c r="O84" s="1073"/>
      <c r="P84" s="1074"/>
      <c r="Q84" s="1105"/>
      <c r="R84" s="1106"/>
      <c r="S84" s="1106"/>
      <c r="T84" s="1106"/>
      <c r="U84" s="1106"/>
      <c r="V84" s="1106"/>
      <c r="W84" s="1106"/>
      <c r="X84" s="1106"/>
      <c r="Y84" s="1106"/>
      <c r="Z84" s="1106"/>
      <c r="AA84" s="1106"/>
      <c r="AB84" s="1106"/>
      <c r="AC84" s="1106"/>
    </row>
    <row r="85" s="723" customFormat="1" ht="15.75" spans="1:29">
      <c r="A85" s="1021"/>
      <c r="B85" s="1018">
        <f>B14</f>
        <v>111</v>
      </c>
      <c r="C85" s="1006"/>
      <c r="D85" s="1006"/>
      <c r="E85" s="1006"/>
      <c r="F85" s="1006"/>
      <c r="G85" s="1006"/>
      <c r="H85" s="1026"/>
      <c r="I85" s="1026"/>
      <c r="J85" s="1026"/>
      <c r="K85" s="1026"/>
      <c r="L85" s="1076"/>
      <c r="M85" s="1077"/>
      <c r="N85" s="1073"/>
      <c r="O85" s="1073"/>
      <c r="P85" s="1078"/>
      <c r="Q85" s="1105"/>
      <c r="R85" s="1106"/>
      <c r="S85" s="1106"/>
      <c r="T85" s="1106"/>
      <c r="U85" s="1106"/>
      <c r="V85" s="1106"/>
      <c r="W85" s="1106"/>
      <c r="X85" s="1106"/>
      <c r="Y85" s="1106"/>
      <c r="Z85" s="1106"/>
      <c r="AA85" s="1106"/>
      <c r="AB85" s="1106"/>
      <c r="AC85" s="1106"/>
    </row>
    <row r="86" s="723" customFormat="1" ht="15.75" spans="1:29">
      <c r="A86" s="1027"/>
      <c r="B86" s="1028"/>
      <c r="C86" s="1029"/>
      <c r="D86" s="1029"/>
      <c r="E86" s="1029"/>
      <c r="F86" s="1029"/>
      <c r="G86" s="1029"/>
      <c r="H86" s="1030"/>
      <c r="I86" s="1030"/>
      <c r="J86" s="1030"/>
      <c r="K86" s="1030"/>
      <c r="L86" s="1030"/>
      <c r="M86" s="1079"/>
      <c r="N86" s="1073"/>
      <c r="O86" s="1073"/>
      <c r="P86" s="1074"/>
      <c r="Q86" s="1105"/>
      <c r="R86" s="1106"/>
      <c r="S86" s="1106"/>
      <c r="T86" s="1106"/>
      <c r="U86" s="1106"/>
      <c r="V86" s="1106"/>
      <c r="W86" s="1106"/>
      <c r="X86" s="1106"/>
      <c r="Y86" s="1106"/>
      <c r="Z86" s="1106"/>
      <c r="AA86" s="1106"/>
      <c r="AB86" s="1106"/>
      <c r="AC86" s="1106"/>
    </row>
    <row r="87" spans="1:29">
      <c r="A87" s="1009" t="s">
        <v>1540</v>
      </c>
      <c r="B87" s="1010" t="s">
        <v>1541</v>
      </c>
      <c r="C87" s="1031" t="s">
        <v>1573</v>
      </c>
      <c r="D87" s="1031" t="s">
        <v>1574</v>
      </c>
      <c r="E87" s="1031" t="s">
        <v>1575</v>
      </c>
      <c r="F87" s="1031" t="s">
        <v>1576</v>
      </c>
      <c r="G87" s="1031" t="s">
        <v>1577</v>
      </c>
      <c r="H87" s="1032"/>
      <c r="I87" s="1032"/>
      <c r="J87" s="1032"/>
      <c r="K87" s="1080"/>
      <c r="L87" s="1081"/>
      <c r="M87" s="1082"/>
      <c r="N87" s="1060"/>
      <c r="O87" s="1060"/>
      <c r="P87" s="1083"/>
      <c r="Q87" s="981"/>
      <c r="R87" s="848"/>
      <c r="S87" s="848"/>
      <c r="T87" s="848"/>
      <c r="U87" s="848"/>
      <c r="V87" s="848"/>
      <c r="W87" s="848"/>
      <c r="X87" s="848"/>
      <c r="Y87" s="848"/>
      <c r="Z87" s="848"/>
      <c r="AA87" s="848"/>
      <c r="AB87" s="848"/>
      <c r="AC87" s="848"/>
    </row>
    <row r="88" ht="15.75" spans="1:29">
      <c r="A88" s="1011"/>
      <c r="B88" s="1016"/>
      <c r="C88" s="1017">
        <v>100</v>
      </c>
      <c r="D88" s="1017">
        <f>C88-$K15</f>
        <v>100</v>
      </c>
      <c r="E88" s="1017">
        <f>D88-$K15</f>
        <v>100</v>
      </c>
      <c r="F88" s="1017">
        <f>E88-$K15</f>
        <v>100</v>
      </c>
      <c r="G88" s="1017">
        <f>F88-$K15</f>
        <v>100</v>
      </c>
      <c r="H88" s="1017"/>
      <c r="I88" s="1017"/>
      <c r="J88" s="1017"/>
      <c r="K88" s="1017"/>
      <c r="L88" s="1017"/>
      <c r="M88" s="1067"/>
      <c r="N88" s="1063"/>
      <c r="O88" s="1063"/>
      <c r="P88" s="1061"/>
      <c r="Q88" s="981"/>
      <c r="R88" s="848"/>
      <c r="S88" s="848"/>
      <c r="T88" s="848"/>
      <c r="U88" s="848"/>
      <c r="V88" s="848"/>
      <c r="W88" s="848"/>
      <c r="X88" s="848"/>
      <c r="Y88" s="848"/>
      <c r="Z88" s="848"/>
      <c r="AA88" s="848"/>
      <c r="AB88" s="848"/>
      <c r="AC88" s="848"/>
    </row>
    <row r="89" ht="15.75" spans="1:29">
      <c r="A89" s="1011"/>
      <c r="B89" s="1014" t="s">
        <v>1604</v>
      </c>
      <c r="C89" s="1033" t="s">
        <v>1573</v>
      </c>
      <c r="D89" s="1033" t="s">
        <v>1574</v>
      </c>
      <c r="E89" s="1033" t="s">
        <v>1575</v>
      </c>
      <c r="F89" s="1033" t="s">
        <v>1576</v>
      </c>
      <c r="G89" s="1033" t="s">
        <v>1577</v>
      </c>
      <c r="H89" s="1015"/>
      <c r="I89" s="1015"/>
      <c r="J89" s="1015"/>
      <c r="K89" s="1064"/>
      <c r="L89" s="1065"/>
      <c r="M89" s="1066"/>
      <c r="N89" s="1060"/>
      <c r="O89" s="1060"/>
      <c r="P89" s="1061"/>
      <c r="Q89" s="981"/>
      <c r="R89" s="848"/>
      <c r="S89" s="848"/>
      <c r="T89" s="848"/>
      <c r="U89" s="848"/>
      <c r="V89" s="848"/>
      <c r="W89" s="848"/>
      <c r="X89" s="848"/>
      <c r="Y89" s="848"/>
      <c r="Z89" s="848"/>
      <c r="AA89" s="848"/>
      <c r="AB89" s="848"/>
      <c r="AC89" s="848"/>
    </row>
    <row r="90" ht="15.75" spans="1:29">
      <c r="A90" s="1011"/>
      <c r="B90" s="1016"/>
      <c r="C90" s="1017">
        <v>100</v>
      </c>
      <c r="D90" s="1017">
        <f>C90-$K17</f>
        <v>100</v>
      </c>
      <c r="E90" s="1017">
        <f>D90-$K17</f>
        <v>100</v>
      </c>
      <c r="F90" s="1017">
        <f>E90-$K17</f>
        <v>100</v>
      </c>
      <c r="G90" s="1017">
        <f>F90-$K17</f>
        <v>100</v>
      </c>
      <c r="H90" s="1017"/>
      <c r="I90" s="1017"/>
      <c r="J90" s="1017"/>
      <c r="K90" s="1017"/>
      <c r="L90" s="1017"/>
      <c r="M90" s="1067"/>
      <c r="N90" s="1063"/>
      <c r="O90" s="1063"/>
      <c r="P90" s="1061"/>
      <c r="Q90" s="981"/>
      <c r="R90" s="848"/>
      <c r="S90" s="848"/>
      <c r="T90" s="848"/>
      <c r="U90" s="848"/>
      <c r="V90" s="848"/>
      <c r="W90" s="848"/>
      <c r="X90" s="848"/>
      <c r="Y90" s="848"/>
      <c r="Z90" s="848"/>
      <c r="AA90" s="848"/>
      <c r="AB90" s="848"/>
      <c r="AC90" s="848"/>
    </row>
    <row r="91" ht="15.75" spans="1:29">
      <c r="A91" s="1011"/>
      <c r="B91" s="1014" t="s">
        <v>1616</v>
      </c>
      <c r="C91" s="1033" t="s">
        <v>1573</v>
      </c>
      <c r="D91" s="1033" t="s">
        <v>1574</v>
      </c>
      <c r="E91" s="1033" t="s">
        <v>1575</v>
      </c>
      <c r="F91" s="1033" t="s">
        <v>1576</v>
      </c>
      <c r="G91" s="1033" t="s">
        <v>1577</v>
      </c>
      <c r="H91" s="1015"/>
      <c r="I91" s="1015"/>
      <c r="J91" s="1015"/>
      <c r="K91" s="1064"/>
      <c r="L91" s="1065"/>
      <c r="M91" s="1066"/>
      <c r="N91" s="1060"/>
      <c r="O91" s="1060"/>
      <c r="P91" s="1061"/>
      <c r="Q91" s="981"/>
      <c r="R91" s="848"/>
      <c r="S91" s="848"/>
      <c r="T91" s="848"/>
      <c r="U91" s="848"/>
      <c r="V91" s="848"/>
      <c r="W91" s="848"/>
      <c r="X91" s="848"/>
      <c r="Y91" s="848"/>
      <c r="Z91" s="848"/>
      <c r="AA91" s="848"/>
      <c r="AB91" s="848"/>
      <c r="AC91" s="848"/>
    </row>
    <row r="92" ht="15.75" spans="1:29">
      <c r="A92" s="1011"/>
      <c r="B92" s="1016"/>
      <c r="C92" s="1017">
        <v>100</v>
      </c>
      <c r="D92" s="1017">
        <f>C92-$K19</f>
        <v>100</v>
      </c>
      <c r="E92" s="1017">
        <f>D92-$K19</f>
        <v>100</v>
      </c>
      <c r="F92" s="1017">
        <f>E92-$K19</f>
        <v>100</v>
      </c>
      <c r="G92" s="1017">
        <f>F92-$K19</f>
        <v>100</v>
      </c>
      <c r="H92" s="1017"/>
      <c r="I92" s="1017"/>
      <c r="J92" s="1017"/>
      <c r="K92" s="1017"/>
      <c r="L92" s="1017"/>
      <c r="M92" s="1067"/>
      <c r="N92" s="1063"/>
      <c r="O92" s="1063"/>
      <c r="P92" s="1061"/>
      <c r="Q92" s="981"/>
      <c r="R92" s="848"/>
      <c r="S92" s="848"/>
      <c r="T92" s="848"/>
      <c r="U92" s="848"/>
      <c r="V92" s="848"/>
      <c r="W92" s="848"/>
      <c r="X92" s="848"/>
      <c r="Y92" s="848"/>
      <c r="Z92" s="848"/>
      <c r="AA92" s="848"/>
      <c r="AB92" s="848"/>
      <c r="AC92" s="848"/>
    </row>
    <row r="93" ht="15.75" spans="1:29">
      <c r="A93" s="1011"/>
      <c r="B93" s="1014" t="s">
        <v>1543</v>
      </c>
      <c r="C93" s="1033" t="s">
        <v>1573</v>
      </c>
      <c r="D93" s="1033" t="s">
        <v>1574</v>
      </c>
      <c r="E93" s="1033" t="s">
        <v>1575</v>
      </c>
      <c r="F93" s="1033" t="s">
        <v>1576</v>
      </c>
      <c r="G93" s="1033" t="s">
        <v>1577</v>
      </c>
      <c r="H93" s="1015"/>
      <c r="I93" s="1015"/>
      <c r="J93" s="1015"/>
      <c r="K93" s="1064"/>
      <c r="L93" s="1065"/>
      <c r="M93" s="1066"/>
      <c r="N93" s="1060"/>
      <c r="O93" s="1060"/>
      <c r="P93" s="1061"/>
      <c r="Q93" s="981"/>
      <c r="R93" s="848"/>
      <c r="S93" s="848"/>
      <c r="T93" s="848"/>
      <c r="U93" s="848"/>
      <c r="V93" s="848"/>
      <c r="W93" s="848"/>
      <c r="X93" s="848"/>
      <c r="Y93" s="848"/>
      <c r="Z93" s="848"/>
      <c r="AA93" s="848"/>
      <c r="AB93" s="848"/>
      <c r="AC93" s="848"/>
    </row>
    <row r="94" ht="15.75" spans="1:29">
      <c r="A94" s="1011"/>
      <c r="B94" s="1016"/>
      <c r="C94" s="1017">
        <v>100</v>
      </c>
      <c r="D94" s="1017">
        <f>C94-$K21</f>
        <v>100</v>
      </c>
      <c r="E94" s="1017">
        <f>D94-$K21</f>
        <v>100</v>
      </c>
      <c r="F94" s="1017">
        <f>E94-$K21</f>
        <v>100</v>
      </c>
      <c r="G94" s="1017">
        <f>F94-$K21</f>
        <v>100</v>
      </c>
      <c r="H94" s="1017"/>
      <c r="I94" s="1017"/>
      <c r="J94" s="1017"/>
      <c r="K94" s="1017"/>
      <c r="L94" s="1017"/>
      <c r="M94" s="1067"/>
      <c r="N94" s="1063"/>
      <c r="O94" s="1063"/>
      <c r="P94" s="1061"/>
      <c r="Q94" s="981"/>
      <c r="R94" s="848"/>
      <c r="S94" s="848"/>
      <c r="T94" s="848"/>
      <c r="U94" s="848"/>
      <c r="V94" s="848"/>
      <c r="W94" s="848"/>
      <c r="X94" s="848"/>
      <c r="Y94" s="848"/>
      <c r="Z94" s="848"/>
      <c r="AA94" s="848"/>
      <c r="AB94" s="848"/>
      <c r="AC94" s="848"/>
    </row>
    <row r="95" s="721" customFormat="1" ht="15.75" spans="1:29">
      <c r="A95" s="1034"/>
      <c r="B95" s="1014" t="s">
        <v>1647</v>
      </c>
      <c r="C95" s="1033" t="s">
        <v>1573</v>
      </c>
      <c r="D95" s="1033" t="s">
        <v>1574</v>
      </c>
      <c r="E95" s="1033" t="s">
        <v>1575</v>
      </c>
      <c r="F95" s="1033" t="s">
        <v>1576</v>
      </c>
      <c r="G95" s="1033" t="s">
        <v>1577</v>
      </c>
      <c r="H95" s="1033"/>
      <c r="I95" s="1033"/>
      <c r="J95" s="1033"/>
      <c r="K95" s="1033"/>
      <c r="L95" s="1084"/>
      <c r="M95" s="1085"/>
      <c r="N95" s="1054"/>
      <c r="O95" s="1054"/>
      <c r="P95" s="1061"/>
      <c r="Q95" s="981"/>
      <c r="R95" s="1104"/>
      <c r="S95" s="1104"/>
      <c r="T95" s="1104"/>
      <c r="U95" s="1104"/>
      <c r="V95" s="1104"/>
      <c r="W95" s="1104"/>
      <c r="X95" s="1104"/>
      <c r="Y95" s="1104"/>
      <c r="Z95" s="1104"/>
      <c r="AA95" s="1104"/>
      <c r="AB95" s="1104"/>
      <c r="AC95" s="1104"/>
    </row>
    <row r="96" s="721" customFormat="1" ht="15.75" spans="1:29">
      <c r="A96" s="1034"/>
      <c r="B96" s="1016"/>
      <c r="C96" s="1035">
        <v>100</v>
      </c>
      <c r="D96" s="1017">
        <f>C96-$K23</f>
        <v>100</v>
      </c>
      <c r="E96" s="1017">
        <f>D96-$K23</f>
        <v>100</v>
      </c>
      <c r="F96" s="1017">
        <f>E96-$K23</f>
        <v>100</v>
      </c>
      <c r="G96" s="1017">
        <f>F96-$K23</f>
        <v>100</v>
      </c>
      <c r="H96" s="1017"/>
      <c r="I96" s="1017"/>
      <c r="J96" s="1017"/>
      <c r="K96" s="1017"/>
      <c r="L96" s="1017"/>
      <c r="M96" s="1067"/>
      <c r="N96" s="1063"/>
      <c r="O96" s="1063"/>
      <c r="P96" s="1061"/>
      <c r="Q96" s="981"/>
      <c r="R96" s="1104"/>
      <c r="S96" s="1104"/>
      <c r="T96" s="1104"/>
      <c r="U96" s="1104"/>
      <c r="V96" s="1104"/>
      <c r="W96" s="1104"/>
      <c r="X96" s="1104"/>
      <c r="Y96" s="1104"/>
      <c r="Z96" s="1104"/>
      <c r="AA96" s="1104"/>
      <c r="AB96" s="1104"/>
      <c r="AC96" s="1104"/>
    </row>
    <row r="97" s="721" customFormat="1" ht="27.75" spans="1:29">
      <c r="A97" s="1034"/>
      <c r="B97" s="1014" t="s">
        <v>1648</v>
      </c>
      <c r="C97" s="1031" t="s">
        <v>1573</v>
      </c>
      <c r="D97" s="1031" t="s">
        <v>1574</v>
      </c>
      <c r="E97" s="1031" t="s">
        <v>1575</v>
      </c>
      <c r="F97" s="1031" t="s">
        <v>1576</v>
      </c>
      <c r="G97" s="1031" t="s">
        <v>1577</v>
      </c>
      <c r="H97" s="1033"/>
      <c r="I97" s="1033"/>
      <c r="J97" s="1033"/>
      <c r="K97" s="1033"/>
      <c r="L97" s="1033"/>
      <c r="M97" s="1085"/>
      <c r="N97" s="1054"/>
      <c r="O97" s="1054"/>
      <c r="P97" s="1061"/>
      <c r="Q97" s="981"/>
      <c r="R97" s="1104"/>
      <c r="S97" s="1104"/>
      <c r="T97" s="1104"/>
      <c r="U97" s="1104"/>
      <c r="V97" s="1104"/>
      <c r="W97" s="1104"/>
      <c r="X97" s="1104"/>
      <c r="Y97" s="1104"/>
      <c r="Z97" s="1104"/>
      <c r="AA97" s="1104"/>
      <c r="AB97" s="1104"/>
      <c r="AC97" s="1104"/>
    </row>
    <row r="98" s="721" customFormat="1" ht="15.75" spans="1:29">
      <c r="A98" s="1034"/>
      <c r="B98" s="1016"/>
      <c r="C98" s="1017">
        <v>100</v>
      </c>
      <c r="D98" s="1017">
        <f>C98-$K25</f>
        <v>100</v>
      </c>
      <c r="E98" s="1017">
        <f>D98-$K25</f>
        <v>100</v>
      </c>
      <c r="F98" s="1017">
        <f>E98-$K25</f>
        <v>100</v>
      </c>
      <c r="G98" s="1017">
        <f>F98-$K25</f>
        <v>100</v>
      </c>
      <c r="H98" s="1017"/>
      <c r="I98" s="1017"/>
      <c r="J98" s="1017"/>
      <c r="K98" s="1017"/>
      <c r="L98" s="1017"/>
      <c r="M98" s="1067"/>
      <c r="N98" s="1063"/>
      <c r="O98" s="1063"/>
      <c r="P98" s="1061"/>
      <c r="Q98" s="981"/>
      <c r="R98" s="1104"/>
      <c r="S98" s="1104"/>
      <c r="T98" s="1104"/>
      <c r="U98" s="1104"/>
      <c r="V98" s="1104"/>
      <c r="W98" s="1104"/>
      <c r="X98" s="1104"/>
      <c r="Y98" s="1104"/>
      <c r="Z98" s="1104"/>
      <c r="AA98" s="1104"/>
      <c r="AB98" s="1104"/>
      <c r="AC98" s="1104"/>
    </row>
    <row r="99" s="723" customFormat="1" ht="15.75" spans="1:29">
      <c r="A99" s="1021"/>
      <c r="B99" s="1014" t="s">
        <v>1544</v>
      </c>
      <c r="C99" s="1031" t="s">
        <v>1573</v>
      </c>
      <c r="D99" s="1031" t="s">
        <v>1574</v>
      </c>
      <c r="E99" s="1031" t="s">
        <v>1575</v>
      </c>
      <c r="F99" s="1031" t="s">
        <v>1576</v>
      </c>
      <c r="G99" s="1031" t="s">
        <v>1577</v>
      </c>
      <c r="H99" s="1036"/>
      <c r="I99" s="1036"/>
      <c r="J99" s="1036"/>
      <c r="K99" s="1036"/>
      <c r="L99" s="1086"/>
      <c r="M99" s="1087"/>
      <c r="N99" s="1073"/>
      <c r="O99" s="1073"/>
      <c r="P99" s="1074"/>
      <c r="Q99" s="1105"/>
      <c r="R99" s="1106"/>
      <c r="S99" s="1106"/>
      <c r="T99" s="1106"/>
      <c r="U99" s="1106"/>
      <c r="V99" s="1106"/>
      <c r="W99" s="1106"/>
      <c r="X99" s="1106"/>
      <c r="Y99" s="1106"/>
      <c r="Z99" s="1106"/>
      <c r="AA99" s="1106"/>
      <c r="AB99" s="1106"/>
      <c r="AC99" s="1106"/>
    </row>
    <row r="100" s="723" customFormat="1" ht="15.75" spans="1:29">
      <c r="A100" s="1021"/>
      <c r="B100" s="1016"/>
      <c r="C100" s="1017">
        <v>100</v>
      </c>
      <c r="D100" s="1017">
        <f>C100-$K27</f>
        <v>100</v>
      </c>
      <c r="E100" s="1017">
        <f>D100-$K27</f>
        <v>100</v>
      </c>
      <c r="F100" s="1017">
        <f>E100-$K27</f>
        <v>100</v>
      </c>
      <c r="G100" s="1017">
        <f>F100-$K27</f>
        <v>100</v>
      </c>
      <c r="H100" s="1037"/>
      <c r="I100" s="1037"/>
      <c r="J100" s="1037"/>
      <c r="K100" s="1037"/>
      <c r="L100" s="1037"/>
      <c r="M100" s="1088"/>
      <c r="N100" s="1073"/>
      <c r="O100" s="1073"/>
      <c r="P100" s="1074"/>
      <c r="Q100" s="1105"/>
      <c r="R100" s="1106"/>
      <c r="S100" s="1106"/>
      <c r="T100" s="1106"/>
      <c r="U100" s="1106"/>
      <c r="V100" s="1106"/>
      <c r="W100" s="1106"/>
      <c r="X100" s="1106"/>
      <c r="Y100" s="1106"/>
      <c r="Z100" s="1106"/>
      <c r="AA100" s="1106"/>
      <c r="AB100" s="1106"/>
      <c r="AC100" s="1106"/>
    </row>
    <row r="101" s="723" customFormat="1" ht="15.75" spans="1:29">
      <c r="A101" s="1021"/>
      <c r="B101" s="1018" t="s">
        <v>1545</v>
      </c>
      <c r="C101" s="1038" t="s">
        <v>1578</v>
      </c>
      <c r="D101" s="1038" t="s">
        <v>1579</v>
      </c>
      <c r="E101" s="1038" t="s">
        <v>1580</v>
      </c>
      <c r="F101" s="1038" t="s">
        <v>1581</v>
      </c>
      <c r="G101" s="1038" t="s">
        <v>1582</v>
      </c>
      <c r="H101" s="1036"/>
      <c r="I101" s="1036"/>
      <c r="J101" s="1036"/>
      <c r="K101" s="1036"/>
      <c r="L101" s="1036"/>
      <c r="M101" s="1089"/>
      <c r="N101" s="1073"/>
      <c r="O101" s="1073"/>
      <c r="P101" s="1074"/>
      <c r="Q101" s="1105"/>
      <c r="R101" s="1106"/>
      <c r="S101" s="1106"/>
      <c r="T101" s="1106"/>
      <c r="U101" s="1106"/>
      <c r="V101" s="1106"/>
      <c r="W101" s="1106"/>
      <c r="X101" s="1106"/>
      <c r="Y101" s="1106"/>
      <c r="Z101" s="1106"/>
      <c r="AA101" s="1106"/>
      <c r="AB101" s="1106"/>
      <c r="AC101" s="1106"/>
    </row>
    <row r="102" s="723" customFormat="1" ht="15.75" spans="1:29">
      <c r="A102" s="1021"/>
      <c r="B102" s="1018"/>
      <c r="C102" s="1017">
        <v>100</v>
      </c>
      <c r="D102" s="1017">
        <f>C102-$K29</f>
        <v>100</v>
      </c>
      <c r="E102" s="1017">
        <f>D102-$K29</f>
        <v>100</v>
      </c>
      <c r="F102" s="1017">
        <f>E102-$K29</f>
        <v>100</v>
      </c>
      <c r="G102" s="1017">
        <f>F102-$K29</f>
        <v>100</v>
      </c>
      <c r="H102" s="1020"/>
      <c r="I102" s="1020"/>
      <c r="J102" s="1020"/>
      <c r="K102" s="1020"/>
      <c r="L102" s="1020"/>
      <c r="M102" s="1089"/>
      <c r="N102" s="1073"/>
      <c r="O102" s="1073"/>
      <c r="P102" s="1074"/>
      <c r="Q102" s="1105"/>
      <c r="R102" s="1106"/>
      <c r="S102" s="1106"/>
      <c r="T102" s="1106"/>
      <c r="U102" s="1106"/>
      <c r="V102" s="1106"/>
      <c r="W102" s="1106"/>
      <c r="X102" s="1106"/>
      <c r="Y102" s="1106"/>
      <c r="Z102" s="1106"/>
      <c r="AA102" s="1106"/>
      <c r="AB102" s="1106"/>
      <c r="AC102" s="1106"/>
    </row>
    <row r="103" ht="15.75" spans="1:29">
      <c r="A103" s="1011"/>
      <c r="B103" s="1014" t="str">
        <f>B31</f>
        <v>临街状况</v>
      </c>
      <c r="C103" s="1015" t="s">
        <v>1683</v>
      </c>
      <c r="D103" s="1015" t="s">
        <v>1684</v>
      </c>
      <c r="E103" s="1015" t="s">
        <v>1685</v>
      </c>
      <c r="F103" s="1015" t="s">
        <v>1686</v>
      </c>
      <c r="G103" s="1015"/>
      <c r="H103" s="1015"/>
      <c r="I103" s="1015"/>
      <c r="J103" s="1015"/>
      <c r="K103" s="1064"/>
      <c r="L103" s="1065"/>
      <c r="M103" s="1066"/>
      <c r="N103" s="1060"/>
      <c r="O103" s="1060"/>
      <c r="P103" s="1061"/>
      <c r="Q103" s="981"/>
      <c r="R103" s="848"/>
      <c r="S103" s="848"/>
      <c r="T103" s="848"/>
      <c r="U103" s="848"/>
      <c r="V103" s="848"/>
      <c r="W103" s="848"/>
      <c r="X103" s="848"/>
      <c r="Y103" s="848"/>
      <c r="Z103" s="848"/>
      <c r="AA103" s="848"/>
      <c r="AB103" s="848"/>
      <c r="AC103" s="848"/>
    </row>
    <row r="104" ht="15.75" spans="1:29">
      <c r="A104" s="1011"/>
      <c r="B104" s="1016"/>
      <c r="C104" s="1017">
        <v>100</v>
      </c>
      <c r="D104" s="1017">
        <f t="shared" ref="D104:M104" si="22">C104-$K31</f>
        <v>100</v>
      </c>
      <c r="E104" s="1017">
        <f t="shared" si="22"/>
        <v>100</v>
      </c>
      <c r="F104" s="1017">
        <f t="shared" si="22"/>
        <v>100</v>
      </c>
      <c r="G104" s="1017">
        <f t="shared" si="22"/>
        <v>100</v>
      </c>
      <c r="H104" s="1017">
        <f t="shared" si="22"/>
        <v>100</v>
      </c>
      <c r="I104" s="1017">
        <f t="shared" si="22"/>
        <v>100</v>
      </c>
      <c r="J104" s="1017">
        <f t="shared" si="22"/>
        <v>100</v>
      </c>
      <c r="K104" s="1017">
        <f t="shared" si="22"/>
        <v>100</v>
      </c>
      <c r="L104" s="1017">
        <f t="shared" si="22"/>
        <v>100</v>
      </c>
      <c r="M104" s="1017">
        <f t="shared" si="22"/>
        <v>100</v>
      </c>
      <c r="N104" s="1063"/>
      <c r="O104" s="1063"/>
      <c r="P104" s="1061"/>
      <c r="Q104" s="981"/>
      <c r="R104" s="848"/>
      <c r="S104" s="848"/>
      <c r="T104" s="848"/>
      <c r="U104" s="848"/>
      <c r="V104" s="848"/>
      <c r="W104" s="848"/>
      <c r="X104" s="848"/>
      <c r="Y104" s="848"/>
      <c r="Z104" s="848"/>
      <c r="AA104" s="848"/>
      <c r="AB104" s="848"/>
      <c r="AC104" s="848"/>
    </row>
    <row r="105" ht="27.75" spans="1:29">
      <c r="A105" s="1011"/>
      <c r="B105" s="1014" t="s">
        <v>1618</v>
      </c>
      <c r="C105" s="1022"/>
      <c r="D105" s="1022"/>
      <c r="E105" s="1022"/>
      <c r="F105" s="1022"/>
      <c r="G105" s="1022"/>
      <c r="H105" s="1039"/>
      <c r="I105" s="1039"/>
      <c r="J105" s="1039"/>
      <c r="K105" s="1090"/>
      <c r="L105" s="1091"/>
      <c r="M105" s="1092"/>
      <c r="N105" s="1060"/>
      <c r="O105" s="1060"/>
      <c r="P105" s="1061"/>
      <c r="Q105" s="981"/>
      <c r="R105" s="848"/>
      <c r="S105" s="848"/>
      <c r="T105" s="848"/>
      <c r="U105" s="848"/>
      <c r="V105" s="848"/>
      <c r="W105" s="848"/>
      <c r="X105" s="848"/>
      <c r="Y105" s="848"/>
      <c r="Z105" s="848"/>
      <c r="AA105" s="848"/>
      <c r="AB105" s="848"/>
      <c r="AC105" s="848"/>
    </row>
    <row r="106" ht="15.75" spans="1:29">
      <c r="A106" s="1011"/>
      <c r="B106" s="1016"/>
      <c r="C106" s="1017">
        <v>100</v>
      </c>
      <c r="D106" s="1017">
        <f t="shared" ref="D106:M106" si="23">C106-$K32</f>
        <v>100</v>
      </c>
      <c r="E106" s="1017">
        <f t="shared" si="23"/>
        <v>100</v>
      </c>
      <c r="F106" s="1017">
        <f t="shared" si="23"/>
        <v>100</v>
      </c>
      <c r="G106" s="1017">
        <f t="shared" si="23"/>
        <v>100</v>
      </c>
      <c r="H106" s="1017">
        <f t="shared" si="23"/>
        <v>100</v>
      </c>
      <c r="I106" s="1017">
        <f t="shared" si="23"/>
        <v>100</v>
      </c>
      <c r="J106" s="1017">
        <f t="shared" si="23"/>
        <v>100</v>
      </c>
      <c r="K106" s="1017">
        <f t="shared" si="23"/>
        <v>100</v>
      </c>
      <c r="L106" s="1017">
        <f t="shared" si="23"/>
        <v>100</v>
      </c>
      <c r="M106" s="1017">
        <f t="shared" si="23"/>
        <v>100</v>
      </c>
      <c r="N106" s="1063"/>
      <c r="O106" s="1063"/>
      <c r="P106" s="1061"/>
      <c r="Q106" s="981"/>
      <c r="R106" s="848"/>
      <c r="S106" s="848"/>
      <c r="T106" s="848"/>
      <c r="U106" s="848"/>
      <c r="V106" s="848"/>
      <c r="W106" s="848"/>
      <c r="X106" s="848"/>
      <c r="Y106" s="848"/>
      <c r="Z106" s="848"/>
      <c r="AA106" s="848"/>
      <c r="AB106" s="848"/>
      <c r="AC106" s="848"/>
    </row>
    <row r="107" ht="15.75" spans="1:29">
      <c r="A107" s="1011"/>
      <c r="B107" s="1014" t="s">
        <v>1649</v>
      </c>
      <c r="C107" s="1039"/>
      <c r="D107" s="1039"/>
      <c r="E107" s="1039"/>
      <c r="F107" s="1039"/>
      <c r="G107" s="1039"/>
      <c r="H107" s="1039"/>
      <c r="I107" s="1039"/>
      <c r="J107" s="1039"/>
      <c r="K107" s="1090"/>
      <c r="L107" s="1091"/>
      <c r="M107" s="1092"/>
      <c r="N107" s="1060"/>
      <c r="O107" s="1060"/>
      <c r="P107" s="1061"/>
      <c r="Q107" s="981"/>
      <c r="R107" s="848"/>
      <c r="S107" s="848"/>
      <c r="T107" s="848"/>
      <c r="U107" s="848"/>
      <c r="V107" s="848"/>
      <c r="W107" s="848"/>
      <c r="X107" s="848"/>
      <c r="Y107" s="848"/>
      <c r="Z107" s="848"/>
      <c r="AA107" s="848"/>
      <c r="AB107" s="848"/>
      <c r="AC107" s="848"/>
    </row>
    <row r="108" ht="15.75" spans="1:29">
      <c r="A108" s="1011"/>
      <c r="B108" s="1016"/>
      <c r="C108" s="1017">
        <v>100</v>
      </c>
      <c r="D108" s="1017">
        <f t="shared" ref="D108:M108" si="24">C108-$K34</f>
        <v>100</v>
      </c>
      <c r="E108" s="1017">
        <f t="shared" si="24"/>
        <v>100</v>
      </c>
      <c r="F108" s="1017">
        <f t="shared" si="24"/>
        <v>100</v>
      </c>
      <c r="G108" s="1017">
        <f t="shared" si="24"/>
        <v>100</v>
      </c>
      <c r="H108" s="1017">
        <f t="shared" si="24"/>
        <v>100</v>
      </c>
      <c r="I108" s="1017">
        <f t="shared" si="24"/>
        <v>100</v>
      </c>
      <c r="J108" s="1017">
        <f t="shared" si="24"/>
        <v>100</v>
      </c>
      <c r="K108" s="1017">
        <f t="shared" si="24"/>
        <v>100</v>
      </c>
      <c r="L108" s="1017">
        <f t="shared" si="24"/>
        <v>100</v>
      </c>
      <c r="M108" s="1017">
        <f t="shared" si="24"/>
        <v>100</v>
      </c>
      <c r="N108" s="1063"/>
      <c r="O108" s="1063"/>
      <c r="P108" s="1061"/>
      <c r="Q108" s="981"/>
      <c r="R108" s="848"/>
      <c r="S108" s="848"/>
      <c r="T108" s="848"/>
      <c r="U108" s="848"/>
      <c r="V108" s="848"/>
      <c r="W108" s="848"/>
      <c r="X108" s="848"/>
      <c r="Y108" s="848"/>
      <c r="Z108" s="848"/>
      <c r="AA108" s="848"/>
      <c r="AB108" s="848"/>
      <c r="AC108" s="848"/>
    </row>
    <row r="109" ht="15.75" spans="1:29">
      <c r="A109" s="1011"/>
      <c r="B109" s="1018">
        <f>B35</f>
        <v>111</v>
      </c>
      <c r="C109" s="1022"/>
      <c r="D109" s="1022"/>
      <c r="E109" s="1022"/>
      <c r="F109" s="1022"/>
      <c r="G109" s="1040"/>
      <c r="H109" s="1040"/>
      <c r="I109" s="1040"/>
      <c r="J109" s="1040"/>
      <c r="K109" s="1093"/>
      <c r="L109" s="1094"/>
      <c r="M109" s="1095"/>
      <c r="N109" s="1060"/>
      <c r="O109" s="1060"/>
      <c r="P109" s="1061"/>
      <c r="Q109" s="981"/>
      <c r="R109" s="848"/>
      <c r="S109" s="848"/>
      <c r="T109" s="848"/>
      <c r="U109" s="848"/>
      <c r="V109" s="848"/>
      <c r="W109" s="848"/>
      <c r="X109" s="848"/>
      <c r="Y109" s="848"/>
      <c r="Z109" s="848"/>
      <c r="AA109" s="848"/>
      <c r="AB109" s="848"/>
      <c r="AC109" s="848"/>
    </row>
    <row r="110" ht="15.75" spans="1:29">
      <c r="A110" s="1011"/>
      <c r="B110" s="1028"/>
      <c r="C110" s="1024"/>
      <c r="D110" s="1024"/>
      <c r="E110" s="1024"/>
      <c r="F110" s="1024"/>
      <c r="G110" s="1041"/>
      <c r="H110" s="1041"/>
      <c r="I110" s="1041"/>
      <c r="J110" s="1041"/>
      <c r="K110" s="1041"/>
      <c r="L110" s="1041"/>
      <c r="M110" s="1096"/>
      <c r="N110" s="1063"/>
      <c r="O110" s="1063"/>
      <c r="P110" s="1061"/>
      <c r="Q110" s="981"/>
      <c r="R110" s="848"/>
      <c r="S110" s="848"/>
      <c r="T110" s="848"/>
      <c r="U110" s="848"/>
      <c r="V110" s="848"/>
      <c r="W110" s="848"/>
      <c r="X110" s="848"/>
      <c r="Y110" s="848"/>
      <c r="Z110" s="848"/>
      <c r="AA110" s="848"/>
      <c r="AB110" s="848"/>
      <c r="AC110" s="848"/>
    </row>
    <row r="111" ht="15" spans="1:29">
      <c r="A111" s="814"/>
      <c r="B111" s="1014">
        <f>B36</f>
        <v>111</v>
      </c>
      <c r="C111" s="1006"/>
      <c r="D111" s="1006"/>
      <c r="E111" s="1006"/>
      <c r="F111" s="1006"/>
      <c r="G111" s="1039"/>
      <c r="H111" s="1039"/>
      <c r="I111" s="1039"/>
      <c r="J111" s="1039"/>
      <c r="K111" s="1090"/>
      <c r="L111" s="1091"/>
      <c r="M111" s="1092"/>
      <c r="N111" s="1060"/>
      <c r="O111" s="1060"/>
      <c r="P111" s="1061"/>
      <c r="Q111" s="981"/>
      <c r="R111" s="848"/>
      <c r="S111" s="848"/>
      <c r="T111" s="848"/>
      <c r="U111" s="848"/>
      <c r="V111" s="848"/>
      <c r="W111" s="848"/>
      <c r="X111" s="848"/>
      <c r="Y111" s="848"/>
      <c r="Z111" s="848"/>
      <c r="AA111" s="848"/>
      <c r="AB111" s="848"/>
      <c r="AC111" s="848"/>
    </row>
    <row r="112" ht="15.75" spans="1:29">
      <c r="A112" s="1011"/>
      <c r="B112" s="1016"/>
      <c r="C112" s="1029"/>
      <c r="D112" s="1029"/>
      <c r="E112" s="1029"/>
      <c r="F112" s="1029"/>
      <c r="G112" s="1013"/>
      <c r="H112" s="1013"/>
      <c r="I112" s="1013"/>
      <c r="J112" s="1013"/>
      <c r="K112" s="1013"/>
      <c r="L112" s="1013"/>
      <c r="M112" s="1062"/>
      <c r="N112" s="1063"/>
      <c r="O112" s="1063"/>
      <c r="P112" s="1061"/>
      <c r="Q112" s="981"/>
      <c r="R112" s="848"/>
      <c r="S112" s="848"/>
      <c r="T112" s="848"/>
      <c r="U112" s="848"/>
      <c r="V112" s="848"/>
      <c r="W112" s="848"/>
      <c r="X112" s="848"/>
      <c r="Y112" s="848"/>
      <c r="Z112" s="848"/>
      <c r="AA112" s="848"/>
      <c r="AB112" s="848"/>
      <c r="AC112" s="848"/>
    </row>
    <row r="113" s="723" customFormat="1" ht="15.75" spans="1:29">
      <c r="A113" s="1042"/>
      <c r="B113" s="1043">
        <f>B37</f>
        <v>111</v>
      </c>
      <c r="C113" s="998"/>
      <c r="D113" s="998"/>
      <c r="E113" s="998"/>
      <c r="F113" s="998"/>
      <c r="G113" s="998"/>
      <c r="H113" s="998"/>
      <c r="I113" s="998"/>
      <c r="J113" s="1097"/>
      <c r="K113" s="1097"/>
      <c r="L113" s="1098"/>
      <c r="M113" s="1099"/>
      <c r="N113" s="1073"/>
      <c r="O113" s="1073"/>
      <c r="P113" s="1074"/>
      <c r="Q113" s="1105"/>
      <c r="R113" s="1106"/>
      <c r="S113" s="1106"/>
      <c r="T113" s="1106"/>
      <c r="U113" s="1106"/>
      <c r="V113" s="1106"/>
      <c r="W113" s="1106"/>
      <c r="X113" s="1106"/>
      <c r="Y113" s="1106"/>
      <c r="Z113" s="1106"/>
      <c r="AA113" s="1106"/>
      <c r="AB113" s="1106"/>
      <c r="AC113" s="1106"/>
    </row>
    <row r="114" s="723" customFormat="1" ht="15.75" spans="1:29">
      <c r="A114" s="1021"/>
      <c r="B114" s="1018"/>
      <c r="C114" s="1008"/>
      <c r="D114" s="1044"/>
      <c r="E114" s="1044"/>
      <c r="F114" s="1044"/>
      <c r="G114" s="1044"/>
      <c r="H114" s="1044"/>
      <c r="I114" s="1044"/>
      <c r="J114" s="1044"/>
      <c r="K114" s="1044"/>
      <c r="L114" s="1044"/>
      <c r="M114" s="1100"/>
      <c r="N114" s="1063"/>
      <c r="O114" s="1063"/>
      <c r="P114" s="1074"/>
      <c r="Q114" s="1105"/>
      <c r="R114" s="1106"/>
      <c r="S114" s="1106"/>
      <c r="T114" s="1106"/>
      <c r="U114" s="1106"/>
      <c r="V114" s="1106"/>
      <c r="W114" s="1106"/>
      <c r="X114" s="1106"/>
      <c r="Y114" s="1106"/>
      <c r="Z114" s="1106"/>
      <c r="AA114" s="1106"/>
      <c r="AB114" s="1106"/>
      <c r="AC114" s="1106"/>
    </row>
    <row r="115" spans="1:29">
      <c r="A115" s="1009" t="s">
        <v>1549</v>
      </c>
      <c r="B115" s="1010" t="s">
        <v>1650</v>
      </c>
      <c r="C115" s="1032" t="str">
        <f>C116&amp;"(含)"&amp;"-"&amp;D116</f>
        <v>(含)-</v>
      </c>
      <c r="D115" s="1032" t="str">
        <f t="shared" ref="D115:M115" si="25">D116&amp;"(含)"&amp;"-"&amp;E116</f>
        <v>(含)-</v>
      </c>
      <c r="E115" s="1032" t="str">
        <f t="shared" si="25"/>
        <v>(含)-</v>
      </c>
      <c r="F115" s="1032" t="str">
        <f t="shared" si="25"/>
        <v>(含)-</v>
      </c>
      <c r="G115" s="1032" t="str">
        <f t="shared" si="25"/>
        <v>(含)-</v>
      </c>
      <c r="H115" s="1032" t="str">
        <f t="shared" si="25"/>
        <v>(含)-</v>
      </c>
      <c r="I115" s="1032" t="str">
        <f t="shared" si="25"/>
        <v>(含)-</v>
      </c>
      <c r="J115" s="1032" t="str">
        <f t="shared" si="25"/>
        <v>(含)-</v>
      </c>
      <c r="K115" s="1032" t="str">
        <f t="shared" si="25"/>
        <v>(含)-</v>
      </c>
      <c r="L115" s="1032" t="str">
        <f t="shared" si="25"/>
        <v>(含)-</v>
      </c>
      <c r="M115" s="1032" t="str">
        <f t="shared" si="25"/>
        <v>(含)-</v>
      </c>
      <c r="N115" s="1060"/>
      <c r="O115" s="1060"/>
      <c r="P115" s="1061"/>
      <c r="Q115" s="981"/>
      <c r="R115" s="848"/>
      <c r="S115" s="848"/>
      <c r="T115" s="848"/>
      <c r="U115" s="848"/>
      <c r="V115" s="848"/>
      <c r="W115" s="848"/>
      <c r="X115" s="848"/>
      <c r="Y115" s="848"/>
      <c r="Z115" s="848"/>
      <c r="AA115" s="848"/>
      <c r="AB115" s="848"/>
      <c r="AC115" s="848"/>
    </row>
    <row r="116" ht="15" spans="1:29">
      <c r="A116" s="1011"/>
      <c r="B116" s="1018"/>
      <c r="C116" s="998"/>
      <c r="D116" s="998"/>
      <c r="E116" s="998"/>
      <c r="F116" s="998"/>
      <c r="G116" s="998"/>
      <c r="H116" s="998"/>
      <c r="I116" s="998"/>
      <c r="J116" s="1097"/>
      <c r="K116" s="1097"/>
      <c r="L116" s="1098"/>
      <c r="M116" s="1099"/>
      <c r="N116" s="1060"/>
      <c r="O116" s="1060"/>
      <c r="P116" s="1061"/>
      <c r="Q116" s="981"/>
      <c r="R116" s="848"/>
      <c r="S116" s="848"/>
      <c r="T116" s="848"/>
      <c r="U116" s="848"/>
      <c r="V116" s="848"/>
      <c r="W116" s="848"/>
      <c r="X116" s="848"/>
      <c r="Y116" s="848"/>
      <c r="Z116" s="848"/>
      <c r="AA116" s="848"/>
      <c r="AB116" s="848"/>
      <c r="AC116" s="848"/>
    </row>
    <row r="117" ht="15.75" spans="1:29">
      <c r="A117" s="1011"/>
      <c r="B117" s="1016"/>
      <c r="C117" s="1029"/>
      <c r="D117" s="1041"/>
      <c r="E117" s="1041"/>
      <c r="F117" s="1041"/>
      <c r="G117" s="1041"/>
      <c r="H117" s="1041"/>
      <c r="I117" s="1041"/>
      <c r="J117" s="1041"/>
      <c r="K117" s="1041"/>
      <c r="L117" s="1041"/>
      <c r="M117" s="1096"/>
      <c r="N117" s="1063"/>
      <c r="O117" s="1063"/>
      <c r="P117" s="1061"/>
      <c r="Q117" s="981"/>
      <c r="R117" s="848"/>
      <c r="S117" s="848"/>
      <c r="T117" s="848"/>
      <c r="U117" s="848"/>
      <c r="V117" s="848"/>
      <c r="W117" s="848"/>
      <c r="X117" s="848"/>
      <c r="Y117" s="848"/>
      <c r="Z117" s="848"/>
      <c r="AA117" s="848"/>
      <c r="AB117" s="848"/>
      <c r="AC117" s="848"/>
    </row>
    <row r="118" ht="15.75" spans="1:29">
      <c r="A118" s="1045"/>
      <c r="B118" s="1014" t="s">
        <v>1651</v>
      </c>
      <c r="C118" s="1039"/>
      <c r="D118" s="1039"/>
      <c r="E118" s="1039"/>
      <c r="F118" s="1039"/>
      <c r="G118" s="1039"/>
      <c r="H118" s="1039"/>
      <c r="I118" s="1039"/>
      <c r="J118" s="1039"/>
      <c r="K118" s="1090"/>
      <c r="L118" s="1091"/>
      <c r="M118" s="1092"/>
      <c r="N118" s="1060"/>
      <c r="O118" s="1060"/>
      <c r="P118" s="1061"/>
      <c r="Q118" s="981"/>
      <c r="R118" s="848"/>
      <c r="S118" s="848"/>
      <c r="T118" s="848"/>
      <c r="U118" s="848"/>
      <c r="V118" s="848"/>
      <c r="W118" s="848"/>
      <c r="X118" s="848"/>
      <c r="Y118" s="848"/>
      <c r="Z118" s="848"/>
      <c r="AA118" s="848"/>
      <c r="AB118" s="848"/>
      <c r="AC118" s="848"/>
    </row>
    <row r="119" ht="15.75" spans="1:29">
      <c r="A119" s="1011"/>
      <c r="B119" s="1016"/>
      <c r="C119" s="1017">
        <v>100</v>
      </c>
      <c r="D119" s="1017">
        <f t="shared" ref="D119:M119" si="26">C119-$K39</f>
        <v>100</v>
      </c>
      <c r="E119" s="1017">
        <f t="shared" si="26"/>
        <v>100</v>
      </c>
      <c r="F119" s="1017">
        <f t="shared" si="26"/>
        <v>100</v>
      </c>
      <c r="G119" s="1017">
        <f t="shared" si="26"/>
        <v>100</v>
      </c>
      <c r="H119" s="1017">
        <f t="shared" si="26"/>
        <v>100</v>
      </c>
      <c r="I119" s="1017">
        <f t="shared" si="26"/>
        <v>100</v>
      </c>
      <c r="J119" s="1017">
        <f t="shared" si="26"/>
        <v>100</v>
      </c>
      <c r="K119" s="1017">
        <f t="shared" si="26"/>
        <v>100</v>
      </c>
      <c r="L119" s="1017">
        <f t="shared" si="26"/>
        <v>100</v>
      </c>
      <c r="M119" s="1067">
        <f t="shared" si="26"/>
        <v>100</v>
      </c>
      <c r="N119" s="1063"/>
      <c r="O119" s="1063"/>
      <c r="P119" s="1061"/>
      <c r="Q119" s="981"/>
      <c r="R119" s="848"/>
      <c r="S119" s="848"/>
      <c r="T119" s="848"/>
      <c r="U119" s="848"/>
      <c r="V119" s="848"/>
      <c r="W119" s="848"/>
      <c r="X119" s="848"/>
      <c r="Y119" s="848"/>
      <c r="Z119" s="848"/>
      <c r="AA119" s="848"/>
      <c r="AB119" s="848"/>
      <c r="AC119" s="848"/>
    </row>
    <row r="120" ht="15.75" spans="1:29">
      <c r="A120" s="1045"/>
      <c r="B120" s="1014" t="s">
        <v>1652</v>
      </c>
      <c r="C120" s="1022"/>
      <c r="D120" s="1022"/>
      <c r="E120" s="1022"/>
      <c r="F120" s="1039"/>
      <c r="G120" s="1039"/>
      <c r="H120" s="1039"/>
      <c r="I120" s="1039"/>
      <c r="J120" s="1039"/>
      <c r="K120" s="1090"/>
      <c r="L120" s="1091"/>
      <c r="M120" s="1092"/>
      <c r="N120" s="1060"/>
      <c r="O120" s="1060"/>
      <c r="P120" s="1061"/>
      <c r="Q120" s="981"/>
      <c r="R120" s="848"/>
      <c r="S120" s="848"/>
      <c r="T120" s="848"/>
      <c r="U120" s="848"/>
      <c r="V120" s="848"/>
      <c r="W120" s="848"/>
      <c r="X120" s="848"/>
      <c r="Y120" s="848"/>
      <c r="Z120" s="848"/>
      <c r="AA120" s="848"/>
      <c r="AB120" s="848"/>
      <c r="AC120" s="848"/>
    </row>
    <row r="121" ht="15.75" spans="1:29">
      <c r="A121" s="1011"/>
      <c r="B121" s="1016"/>
      <c r="C121" s="1017">
        <v>100</v>
      </c>
      <c r="D121" s="1017">
        <f t="shared" ref="D121:M121" si="27">C121-$K40</f>
        <v>100</v>
      </c>
      <c r="E121" s="1017">
        <f t="shared" si="27"/>
        <v>100</v>
      </c>
      <c r="F121" s="1017">
        <f t="shared" si="27"/>
        <v>100</v>
      </c>
      <c r="G121" s="1017">
        <f t="shared" si="27"/>
        <v>100</v>
      </c>
      <c r="H121" s="1017">
        <f t="shared" si="27"/>
        <v>100</v>
      </c>
      <c r="I121" s="1017">
        <f t="shared" si="27"/>
        <v>100</v>
      </c>
      <c r="J121" s="1017">
        <f t="shared" si="27"/>
        <v>100</v>
      </c>
      <c r="K121" s="1017">
        <f t="shared" si="27"/>
        <v>100</v>
      </c>
      <c r="L121" s="1017">
        <f t="shared" si="27"/>
        <v>100</v>
      </c>
      <c r="M121" s="1067">
        <f t="shared" si="27"/>
        <v>100</v>
      </c>
      <c r="N121" s="1063"/>
      <c r="O121" s="1063"/>
      <c r="P121" s="1061"/>
      <c r="Q121" s="981"/>
      <c r="R121" s="848"/>
      <c r="S121" s="848"/>
      <c r="T121" s="848"/>
      <c r="U121" s="848"/>
      <c r="V121" s="848"/>
      <c r="W121" s="848"/>
      <c r="X121" s="848"/>
      <c r="Y121" s="848"/>
      <c r="Z121" s="848"/>
      <c r="AA121" s="848"/>
      <c r="AB121" s="848"/>
      <c r="AC121" s="848"/>
    </row>
    <row r="122" s="723" customFormat="1" ht="15.75" spans="1:29">
      <c r="A122" s="1042"/>
      <c r="B122" s="1014" t="s">
        <v>1653</v>
      </c>
      <c r="C122" s="1022"/>
      <c r="D122" s="1022"/>
      <c r="E122" s="1022"/>
      <c r="F122" s="1022"/>
      <c r="G122" s="1022"/>
      <c r="H122" s="1039"/>
      <c r="I122" s="1039"/>
      <c r="J122" s="1039"/>
      <c r="K122" s="1090"/>
      <c r="L122" s="1091"/>
      <c r="M122" s="1092"/>
      <c r="N122" s="1073"/>
      <c r="O122" s="1073"/>
      <c r="P122" s="1074"/>
      <c r="Q122" s="1105"/>
      <c r="R122" s="1106"/>
      <c r="S122" s="1106"/>
      <c r="T122" s="1106"/>
      <c r="U122" s="1106"/>
      <c r="V122" s="1106"/>
      <c r="W122" s="1106"/>
      <c r="X122" s="1106"/>
      <c r="Y122" s="1106"/>
      <c r="Z122" s="1106"/>
      <c r="AA122" s="1106"/>
      <c r="AB122" s="1106"/>
      <c r="AC122" s="1106"/>
    </row>
    <row r="123" s="723" customFormat="1" ht="15.75" spans="1:29">
      <c r="A123" s="1021"/>
      <c r="B123" s="1016"/>
      <c r="C123" s="1017">
        <v>100</v>
      </c>
      <c r="D123" s="1017">
        <f t="shared" ref="D123:M123" si="28">C123-$K41</f>
        <v>100</v>
      </c>
      <c r="E123" s="1017">
        <f t="shared" si="28"/>
        <v>100</v>
      </c>
      <c r="F123" s="1017">
        <f t="shared" si="28"/>
        <v>100</v>
      </c>
      <c r="G123" s="1017">
        <f t="shared" si="28"/>
        <v>100</v>
      </c>
      <c r="H123" s="1017">
        <f t="shared" si="28"/>
        <v>100</v>
      </c>
      <c r="I123" s="1017">
        <f t="shared" si="28"/>
        <v>100</v>
      </c>
      <c r="J123" s="1017">
        <f t="shared" si="28"/>
        <v>100</v>
      </c>
      <c r="K123" s="1017">
        <f t="shared" si="28"/>
        <v>100</v>
      </c>
      <c r="L123" s="1017">
        <f t="shared" si="28"/>
        <v>100</v>
      </c>
      <c r="M123" s="1067">
        <f t="shared" si="28"/>
        <v>100</v>
      </c>
      <c r="N123" s="1073"/>
      <c r="O123" s="1073"/>
      <c r="P123" s="1074"/>
      <c r="Q123" s="1105"/>
      <c r="R123" s="1106"/>
      <c r="S123" s="1106"/>
      <c r="T123" s="1106"/>
      <c r="U123" s="1106"/>
      <c r="V123" s="1106"/>
      <c r="W123" s="1106"/>
      <c r="X123" s="1106"/>
      <c r="Y123" s="1106"/>
      <c r="Z123" s="1106"/>
      <c r="AA123" s="1106"/>
      <c r="AB123" s="1106"/>
      <c r="AC123" s="1106"/>
    </row>
    <row r="124" ht="15.75" spans="1:29">
      <c r="A124" s="1045"/>
      <c r="B124" s="1014" t="s">
        <v>1654</v>
      </c>
      <c r="C124" s="1022"/>
      <c r="D124" s="1022"/>
      <c r="E124" s="1039"/>
      <c r="F124" s="1039"/>
      <c r="G124" s="1039"/>
      <c r="H124" s="1039"/>
      <c r="I124" s="1039"/>
      <c r="J124" s="1039"/>
      <c r="K124" s="1090"/>
      <c r="L124" s="1091"/>
      <c r="M124" s="1092"/>
      <c r="N124" s="1060"/>
      <c r="O124" s="1060"/>
      <c r="P124" s="1061"/>
      <c r="Q124" s="981"/>
      <c r="R124" s="848"/>
      <c r="S124" s="848"/>
      <c r="T124" s="848"/>
      <c r="U124" s="848"/>
      <c r="V124" s="848"/>
      <c r="W124" s="848"/>
      <c r="X124" s="848"/>
      <c r="Y124" s="848"/>
      <c r="Z124" s="848"/>
      <c r="AA124" s="848"/>
      <c r="AB124" s="848"/>
      <c r="AC124" s="848"/>
    </row>
    <row r="125" ht="15.75" spans="1:29">
      <c r="A125" s="1011"/>
      <c r="B125" s="1016"/>
      <c r="C125" s="1017">
        <v>100</v>
      </c>
      <c r="D125" s="1017">
        <f t="shared" ref="D125:M125" si="29">C125-$K42</f>
        <v>100</v>
      </c>
      <c r="E125" s="1017">
        <f t="shared" si="29"/>
        <v>100</v>
      </c>
      <c r="F125" s="1017">
        <f t="shared" si="29"/>
        <v>100</v>
      </c>
      <c r="G125" s="1017">
        <f t="shared" si="29"/>
        <v>100</v>
      </c>
      <c r="H125" s="1017">
        <f t="shared" si="29"/>
        <v>100</v>
      </c>
      <c r="I125" s="1017">
        <f t="shared" si="29"/>
        <v>100</v>
      </c>
      <c r="J125" s="1017">
        <f t="shared" si="29"/>
        <v>100</v>
      </c>
      <c r="K125" s="1017">
        <f t="shared" si="29"/>
        <v>100</v>
      </c>
      <c r="L125" s="1017">
        <f t="shared" si="29"/>
        <v>100</v>
      </c>
      <c r="M125" s="1067">
        <f t="shared" si="29"/>
        <v>100</v>
      </c>
      <c r="N125" s="1063"/>
      <c r="O125" s="1063"/>
      <c r="P125" s="1061"/>
      <c r="Q125" s="981"/>
      <c r="R125" s="848"/>
      <c r="S125" s="848"/>
      <c r="T125" s="848"/>
      <c r="U125" s="848"/>
      <c r="V125" s="848"/>
      <c r="W125" s="848"/>
      <c r="X125" s="848"/>
      <c r="Y125" s="848"/>
      <c r="Z125" s="848"/>
      <c r="AA125" s="848"/>
      <c r="AB125" s="848"/>
      <c r="AC125" s="848"/>
    </row>
    <row r="126" ht="15.75" spans="1:29">
      <c r="A126" s="1045"/>
      <c r="B126" s="1014">
        <f>B43</f>
        <v>111</v>
      </c>
      <c r="C126" s="1022"/>
      <c r="D126" s="1022"/>
      <c r="E126" s="1022"/>
      <c r="F126" s="1022"/>
      <c r="G126" s="1022"/>
      <c r="H126" s="1039"/>
      <c r="I126" s="1039"/>
      <c r="J126" s="1039"/>
      <c r="K126" s="1090"/>
      <c r="L126" s="1091"/>
      <c r="M126" s="1092"/>
      <c r="N126" s="1060"/>
      <c r="O126" s="1060"/>
      <c r="P126" s="1061"/>
      <c r="Q126" s="981"/>
      <c r="R126" s="848"/>
      <c r="S126" s="848"/>
      <c r="T126" s="848"/>
      <c r="U126" s="848"/>
      <c r="V126" s="848"/>
      <c r="W126" s="848"/>
      <c r="X126" s="848"/>
      <c r="Y126" s="848"/>
      <c r="Z126" s="848"/>
      <c r="AA126" s="848"/>
      <c r="AB126" s="848"/>
      <c r="AC126" s="848"/>
    </row>
    <row r="127" ht="15.75" spans="1:29">
      <c r="A127" s="1011"/>
      <c r="B127" s="1016"/>
      <c r="C127" s="1024"/>
      <c r="D127" s="1024"/>
      <c r="E127" s="1024"/>
      <c r="F127" s="1024"/>
      <c r="G127" s="1013"/>
      <c r="H127" s="1013"/>
      <c r="I127" s="1013"/>
      <c r="J127" s="1013"/>
      <c r="K127" s="1013"/>
      <c r="L127" s="1013"/>
      <c r="M127" s="1062"/>
      <c r="N127" s="1063"/>
      <c r="O127" s="1063"/>
      <c r="P127" s="1061"/>
      <c r="Q127" s="981"/>
      <c r="R127" s="848"/>
      <c r="S127" s="848"/>
      <c r="T127" s="848"/>
      <c r="U127" s="848"/>
      <c r="V127" s="848"/>
      <c r="W127" s="848"/>
      <c r="X127" s="848"/>
      <c r="Y127" s="848"/>
      <c r="Z127" s="848"/>
      <c r="AA127" s="848"/>
      <c r="AB127" s="848"/>
      <c r="AC127" s="848"/>
    </row>
    <row r="128" ht="15.75" spans="1:29">
      <c r="A128" s="1045"/>
      <c r="B128" s="1014">
        <f>B44</f>
        <v>111</v>
      </c>
      <c r="C128" s="1006"/>
      <c r="D128" s="1006"/>
      <c r="E128" s="1006"/>
      <c r="F128" s="1006"/>
      <c r="G128" s="1039"/>
      <c r="H128" s="1039"/>
      <c r="I128" s="1039"/>
      <c r="J128" s="1039"/>
      <c r="K128" s="1090"/>
      <c r="L128" s="1091"/>
      <c r="M128" s="1092"/>
      <c r="N128" s="1060"/>
      <c r="O128" s="1060"/>
      <c r="P128" s="1061"/>
      <c r="Q128" s="981"/>
      <c r="R128" s="848"/>
      <c r="S128" s="848"/>
      <c r="T128" s="848"/>
      <c r="U128" s="848"/>
      <c r="V128" s="848"/>
      <c r="W128" s="848"/>
      <c r="X128" s="848"/>
      <c r="Y128" s="848"/>
      <c r="Z128" s="848"/>
      <c r="AA128" s="848"/>
      <c r="AB128" s="848"/>
      <c r="AC128" s="848"/>
    </row>
    <row r="129" ht="15.75" spans="1:29">
      <c r="A129" s="1011"/>
      <c r="B129" s="1016"/>
      <c r="C129" s="1029"/>
      <c r="D129" s="1029"/>
      <c r="E129" s="1029"/>
      <c r="F129" s="1029"/>
      <c r="G129" s="1013"/>
      <c r="H129" s="1013"/>
      <c r="I129" s="1013"/>
      <c r="J129" s="1013"/>
      <c r="K129" s="1013"/>
      <c r="L129" s="1013"/>
      <c r="M129" s="1062"/>
      <c r="N129" s="1063"/>
      <c r="O129" s="1063"/>
      <c r="P129" s="1061"/>
      <c r="Q129" s="981"/>
      <c r="R129" s="848"/>
      <c r="S129" s="848"/>
      <c r="T129" s="848"/>
      <c r="U129" s="848"/>
      <c r="V129" s="848"/>
      <c r="W129" s="848"/>
      <c r="X129" s="848"/>
      <c r="Y129" s="848"/>
      <c r="Z129" s="848"/>
      <c r="AA129" s="848"/>
      <c r="AB129" s="848"/>
      <c r="AC129" s="848"/>
    </row>
    <row r="130" s="723" customFormat="1" ht="15.75" spans="1:29">
      <c r="A130" s="1042"/>
      <c r="B130" s="1014">
        <f>B45</f>
        <v>111</v>
      </c>
      <c r="C130" s="1006"/>
      <c r="D130" s="1006"/>
      <c r="E130" s="1006"/>
      <c r="F130" s="1006"/>
      <c r="G130" s="1023"/>
      <c r="H130" s="1023"/>
      <c r="I130" s="1023"/>
      <c r="J130" s="1023"/>
      <c r="K130" s="1023"/>
      <c r="L130" s="1071"/>
      <c r="M130" s="1072"/>
      <c r="N130" s="1073"/>
      <c r="O130" s="1073"/>
      <c r="P130" s="1074"/>
      <c r="Q130" s="1105"/>
      <c r="R130" s="1106"/>
      <c r="S130" s="1106"/>
      <c r="T130" s="1106"/>
      <c r="U130" s="1106"/>
      <c r="V130" s="1106"/>
      <c r="W130" s="1106"/>
      <c r="X130" s="1106"/>
      <c r="Y130" s="1106"/>
      <c r="Z130" s="1106"/>
      <c r="AA130" s="1106"/>
      <c r="AB130" s="1106"/>
      <c r="AC130" s="1106"/>
    </row>
    <row r="131" s="723" customFormat="1" ht="15.75" spans="1:29">
      <c r="A131" s="1027"/>
      <c r="B131" s="1048"/>
      <c r="C131" s="1029"/>
      <c r="D131" s="1029"/>
      <c r="E131" s="1029"/>
      <c r="F131" s="1029"/>
      <c r="G131" s="1041"/>
      <c r="H131" s="1041"/>
      <c r="I131" s="1041"/>
      <c r="J131" s="1041"/>
      <c r="K131" s="1041"/>
      <c r="L131" s="1041"/>
      <c r="M131" s="1096"/>
      <c r="N131" s="1073"/>
      <c r="O131" s="1073"/>
      <c r="P131" s="1074"/>
      <c r="Q131" s="1105"/>
      <c r="R131" s="1106"/>
      <c r="S131" s="1106"/>
      <c r="T131" s="1106"/>
      <c r="U131" s="1106"/>
      <c r="V131" s="1106"/>
      <c r="W131" s="1106"/>
      <c r="X131" s="1106"/>
      <c r="Y131" s="1106"/>
      <c r="Z131" s="1106"/>
      <c r="AA131" s="1106"/>
      <c r="AB131" s="1106"/>
      <c r="AC131" s="110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F21" sqref="F21"/>
    </sheetView>
  </sheetViews>
  <sheetFormatPr defaultColWidth="12" defaultRowHeight="12.75"/>
  <cols>
    <col min="1" max="1" width="9.75" style="1111" customWidth="1"/>
    <col min="2" max="2" width="22.5" style="1112" customWidth="1"/>
    <col min="3" max="3" width="12" style="1113"/>
    <col min="4" max="4" width="14.875" style="1113" customWidth="1"/>
    <col min="5" max="5" width="14.625" style="1113" customWidth="1"/>
    <col min="6" max="8" width="12" style="1113"/>
    <col min="9" max="9" width="12.25" style="1113" customWidth="1"/>
    <col min="10" max="10" width="12" style="1113"/>
    <col min="11" max="11" width="8.125" style="1114" customWidth="1"/>
    <col min="12" max="12" width="19.5" style="1113" customWidth="1"/>
    <col min="13" max="13" width="8.5" style="1113" customWidth="1"/>
    <col min="14" max="14" width="9.75" style="1113" customWidth="1"/>
    <col min="15" max="25" width="12" style="1113"/>
    <col min="26" max="26" width="9.375" style="1111" customWidth="1"/>
    <col min="27" max="32" width="9.375" style="1115" customWidth="1"/>
    <col min="33" max="36" width="9.375" style="1111" customWidth="1"/>
    <col min="37" max="38" width="9.375" style="1113" customWidth="1"/>
    <col min="39" max="16384" width="12" style="1113"/>
  </cols>
  <sheetData>
    <row r="1" ht="28.5" spans="1:36">
      <c r="A1" s="389" t="s">
        <v>1687</v>
      </c>
      <c r="B1" s="390"/>
      <c r="C1" s="393" t="s">
        <v>1515</v>
      </c>
      <c r="D1" s="1116">
        <f>SUM(D33:D34,D37:D42)</f>
        <v>70118.8</v>
      </c>
      <c r="E1" s="1117"/>
      <c r="F1" s="1117"/>
      <c r="G1" s="1117"/>
      <c r="H1" s="1117"/>
      <c r="I1" s="1117"/>
      <c r="J1" s="1117"/>
      <c r="K1" s="1109"/>
      <c r="L1" s="1322" t="s">
        <v>1688</v>
      </c>
      <c r="M1" s="1323">
        <f>SUMPRODUCT((区片价!B5:B9=I2)*(区片价!C3:G3=E2)*(区片价!C5:G9))</f>
        <v>0</v>
      </c>
      <c r="N1" s="1324">
        <f>SUMPRODUCT((因素修正幅度!B5:B9=I2)*(因素修正幅度!C3:G3=E2)*(因素修正幅度!C5:G9))</f>
        <v>0</v>
      </c>
      <c r="O1" s="1110"/>
      <c r="P1" s="1110"/>
      <c r="Q1" s="1109"/>
      <c r="R1" s="1416" t="s">
        <v>1689</v>
      </c>
      <c r="S1" s="1416" t="s">
        <v>1690</v>
      </c>
      <c r="T1" s="1416" t="s">
        <v>1691</v>
      </c>
      <c r="U1" s="1416" t="s">
        <v>1692</v>
      </c>
      <c r="V1" s="1416" t="s">
        <v>1693</v>
      </c>
      <c r="W1" s="1417"/>
      <c r="X1" s="1417"/>
      <c r="Y1" s="1417"/>
      <c r="Z1" s="1417"/>
      <c r="AA1" s="1417"/>
      <c r="AB1" s="1417"/>
      <c r="AC1" s="1430"/>
      <c r="AD1" s="1431"/>
      <c r="AE1" s="1431"/>
      <c r="AF1" s="1431"/>
      <c r="AG1" s="1431"/>
      <c r="AH1" s="1431"/>
      <c r="AI1" s="1431"/>
      <c r="AJ1" s="1440"/>
    </row>
    <row r="2" ht="15.75" spans="1:36">
      <c r="A2" s="393" t="s">
        <v>1230</v>
      </c>
      <c r="B2" s="397">
        <f>C30</f>
        <v>8484</v>
      </c>
      <c r="C2" s="1118" t="s">
        <v>1231</v>
      </c>
      <c r="D2" s="1119" t="s">
        <v>1694</v>
      </c>
      <c r="E2" s="1120" t="s">
        <v>408</v>
      </c>
      <c r="F2" s="1119" t="s">
        <v>1695</v>
      </c>
      <c r="G2" s="1121" t="str">
        <f>IF(E2="商业",项目基本情况!B37,IF(E2="办公",项目基本情况!C37,IF(E2="住宅",项目基本情况!D37,IF(E2="工业",项目基本情况!E37,项目基本情况!F37))))</f>
        <v>八级</v>
      </c>
      <c r="H2" s="1119" t="s">
        <v>1696</v>
      </c>
      <c r="I2" s="1121" t="str">
        <f>IF(E2="商业",项目基本情况!B38,IF(E2="办公",项目基本情况!C38,IF(E2="住宅",项目基本情况!D38,IF(E2="工业",项目基本情况!E38,项目基本情况!F38))))</f>
        <v>Ⅷ-兴3</v>
      </c>
      <c r="J2" s="1325"/>
      <c r="K2" s="1109"/>
      <c r="L2" s="1326" t="s">
        <v>1697</v>
      </c>
      <c r="M2" s="1327">
        <f>SUMPRODUCT((区片价!B10:B29=I2)*(区片价!C3:G3=E2)*(区片价!C10:G29))</f>
        <v>0</v>
      </c>
      <c r="N2" s="1324">
        <f>SUMPRODUCT((因素修正幅度!B10:B29=I2)*(因素修正幅度!C3:G3=E2)*(因素修正幅度!C10:G29))</f>
        <v>0</v>
      </c>
      <c r="O2" s="1109"/>
      <c r="P2" s="1109"/>
      <c r="Q2" s="1109"/>
      <c r="R2" s="1416">
        <v>1</v>
      </c>
      <c r="S2" s="1418">
        <f>ROUND(SUMPRODUCT((B106:B110=R2)*(C105:N105=G2)*(C106:N110)),4)</f>
        <v>1.5418</v>
      </c>
      <c r="T2" s="1418">
        <f t="shared" ref="T2:T16" si="0">ROUND($C$5*$C$22*$C$23*$C$24*S2*$C$28,0)</f>
        <v>1895</v>
      </c>
      <c r="U2" s="1419"/>
      <c r="V2" s="1418">
        <f>ROUND(T2*U2/10000,0)</f>
        <v>0</v>
      </c>
      <c r="W2" s="1417"/>
      <c r="X2" s="1417"/>
      <c r="Y2" s="1417"/>
      <c r="Z2" s="1417"/>
      <c r="AA2" s="1417"/>
      <c r="AB2" s="1417"/>
      <c r="AC2" s="1430"/>
      <c r="AD2" s="1431"/>
      <c r="AE2" s="1431"/>
      <c r="AF2" s="1431"/>
      <c r="AG2" s="1431"/>
      <c r="AH2" s="1431"/>
      <c r="AI2" s="1431"/>
      <c r="AJ2" s="1440"/>
    </row>
    <row r="3" ht="15.75" spans="1:36">
      <c r="A3" s="396" t="s">
        <v>1232</v>
      </c>
      <c r="B3" s="397">
        <f>ROUND(B2*10000/D1,0)</f>
        <v>1210</v>
      </c>
      <c r="C3" s="1118" t="s">
        <v>1233</v>
      </c>
      <c r="D3" s="1119" t="s">
        <v>1698</v>
      </c>
      <c r="E3" s="1122" t="s">
        <v>1699</v>
      </c>
      <c r="F3" s="1123" t="s">
        <v>1700</v>
      </c>
      <c r="G3" s="1124">
        <f>IF(F3="宗地容积率",'数据-汇总表'!I4,IF(F3="估价对象容积率",'数据-汇总表'!I6,'数据-汇总表'!I7))</f>
        <v>1.05</v>
      </c>
      <c r="H3" s="1125" t="s">
        <v>1701</v>
      </c>
      <c r="I3" s="1328"/>
      <c r="J3" s="1325" t="s">
        <v>1702</v>
      </c>
      <c r="K3" s="1109"/>
      <c r="L3" s="1326" t="s">
        <v>1703</v>
      </c>
      <c r="M3" s="1327">
        <f>SUMPRODUCT((区片价!B30:B54=I2)*(区片价!C3:G3=E2)*(区片价!C30:G54))</f>
        <v>0</v>
      </c>
      <c r="N3" s="1324">
        <f>SUMPRODUCT((因素修正幅度!B30:B54=I2)*(因素修正幅度!C3:G3=E2)*(因素修正幅度!C30:G54))</f>
        <v>0</v>
      </c>
      <c r="O3" s="1109"/>
      <c r="P3" s="1109"/>
      <c r="Q3" s="1109"/>
      <c r="R3" s="1416">
        <v>2</v>
      </c>
      <c r="S3" s="1418">
        <f>ROUND(SUMPRODUCT((B106:B110=R3)*(C105:N105=G2)*(C106:N110)),4)</f>
        <v>1.1884</v>
      </c>
      <c r="T3" s="1418">
        <f t="shared" si="0"/>
        <v>1460</v>
      </c>
      <c r="U3" s="1419"/>
      <c r="V3" s="1418">
        <f t="shared" ref="V3:V16" si="1">ROUND(T3*U3/10000,0)</f>
        <v>0</v>
      </c>
      <c r="W3" s="1417"/>
      <c r="X3" s="1417"/>
      <c r="Y3" s="1417"/>
      <c r="Z3" s="1417"/>
      <c r="AA3" s="1417"/>
      <c r="AB3" s="1417"/>
      <c r="AC3" s="1430"/>
      <c r="AD3" s="1431"/>
      <c r="AE3" s="1431"/>
      <c r="AF3" s="1431"/>
      <c r="AG3" s="1431"/>
      <c r="AH3" s="1431"/>
      <c r="AI3" s="1431"/>
      <c r="AJ3" s="1440"/>
    </row>
    <row r="4" ht="15.75" spans="1:36">
      <c r="A4" s="1126"/>
      <c r="B4" s="1127"/>
      <c r="C4" s="1127"/>
      <c r="D4" s="1128"/>
      <c r="E4" s="1128"/>
      <c r="F4" s="1128"/>
      <c r="G4" s="1128"/>
      <c r="H4" s="1128"/>
      <c r="I4" s="1128"/>
      <c r="J4" s="1329"/>
      <c r="K4" s="1109"/>
      <c r="L4" s="1326" t="s">
        <v>1704</v>
      </c>
      <c r="M4" s="1327">
        <f>SUMPRODUCT((区片价!B55:B86=I2)*(区片价!C3:G3=E2)*(区片价!C55:G86))</f>
        <v>0</v>
      </c>
      <c r="N4" s="1324">
        <f>SUMPRODUCT((因素修正幅度!B55:B86=I2)*(因素修正幅度!C3:G3=E2)*(因素修正幅度!C55:G86))</f>
        <v>0</v>
      </c>
      <c r="O4" s="1109"/>
      <c r="P4" s="1109"/>
      <c r="Q4" s="1109"/>
      <c r="R4" s="1416">
        <v>3</v>
      </c>
      <c r="S4" s="1418">
        <f>ROUND(SUMPRODUCT((B106:B110=R4)*(C105:N105=G2)*(C106:N110)),4)</f>
        <v>0.9694</v>
      </c>
      <c r="T4" s="1418">
        <f t="shared" si="0"/>
        <v>1191</v>
      </c>
      <c r="U4" s="1419"/>
      <c r="V4" s="1418">
        <f t="shared" si="1"/>
        <v>0</v>
      </c>
      <c r="W4" s="1417"/>
      <c r="X4" s="1417"/>
      <c r="Y4" s="1417"/>
      <c r="Z4" s="1417"/>
      <c r="AA4" s="1417"/>
      <c r="AB4" s="1417"/>
      <c r="AC4" s="1430"/>
      <c r="AD4" s="1431"/>
      <c r="AE4" s="1431"/>
      <c r="AF4" s="1431"/>
      <c r="AG4" s="1431"/>
      <c r="AH4" s="1431"/>
      <c r="AI4" s="1431"/>
      <c r="AJ4" s="1440"/>
    </row>
    <row r="5" s="1108" customFormat="1" ht="15.75" spans="1:36">
      <c r="A5" s="1129" t="s">
        <v>935</v>
      </c>
      <c r="B5" s="1130" t="s">
        <v>1705</v>
      </c>
      <c r="C5" s="1131">
        <f>ROUND(IF(E2="商业",C6*C7*C17+C20,(IF(E2="住宅",C6*C13*C17+C20,IF(E2="办公",C6*C12*C17+C20,C6+C20)))),0)</f>
        <v>1210</v>
      </c>
      <c r="D5" s="1132">
        <f>ROUND(C6*C17+C20,0)</f>
        <v>1210</v>
      </c>
      <c r="E5" s="1132"/>
      <c r="F5" s="1133"/>
      <c r="G5" s="1134"/>
      <c r="H5" s="1134"/>
      <c r="I5" s="1134"/>
      <c r="J5" s="1330"/>
      <c r="K5" s="1331"/>
      <c r="L5" s="1326" t="s">
        <v>1706</v>
      </c>
      <c r="M5" s="1327">
        <f>SUMPRODUCT((区片价!B87:B126=I2)*(区片价!C3:G3=E2)*(区片价!C87:G126))</f>
        <v>0</v>
      </c>
      <c r="N5" s="1324">
        <f>SUMPRODUCT((因素修正幅度!B87:B126=I2)*(因素修正幅度!C3:G3=E2)*(因素修正幅度!C87:G126))</f>
        <v>0</v>
      </c>
      <c r="O5" s="1109"/>
      <c r="P5" s="1109"/>
      <c r="Q5" s="1109"/>
      <c r="R5" s="1416">
        <v>4</v>
      </c>
      <c r="S5" s="1418">
        <f>ROUND(SUMPRODUCT((B106:B110=R5)*(C105:N105=G2)*(C106:N110)),4)</f>
        <v>0.823</v>
      </c>
      <c r="T5" s="1418">
        <f t="shared" si="0"/>
        <v>1011</v>
      </c>
      <c r="U5" s="1419"/>
      <c r="V5" s="1418">
        <f t="shared" si="1"/>
        <v>0</v>
      </c>
      <c r="W5" s="1417"/>
      <c r="X5" s="1417"/>
      <c r="Y5" s="1417"/>
      <c r="Z5" s="1417"/>
      <c r="AA5" s="1417"/>
      <c r="AB5" s="1417"/>
      <c r="AC5" s="1432"/>
      <c r="AD5" s="1433"/>
      <c r="AE5" s="1433"/>
      <c r="AF5" s="1433"/>
      <c r="AG5" s="1433"/>
      <c r="AH5" s="1433"/>
      <c r="AI5" s="1433"/>
      <c r="AJ5" s="1441"/>
    </row>
    <row r="6" ht="15.75" spans="1:36">
      <c r="A6" s="1135" t="s">
        <v>1235</v>
      </c>
      <c r="B6" s="1136" t="s">
        <v>1707</v>
      </c>
      <c r="C6" s="1137">
        <f>SUMIF(L1:L12,G2,M1:M12)</f>
        <v>1170</v>
      </c>
      <c r="D6" s="1138"/>
      <c r="E6" s="1139"/>
      <c r="F6" s="1139"/>
      <c r="G6" s="1140"/>
      <c r="H6" s="1140"/>
      <c r="I6" s="1140"/>
      <c r="J6" s="1332"/>
      <c r="K6" s="1333"/>
      <c r="L6" s="1326" t="s">
        <v>1708</v>
      </c>
      <c r="M6" s="1327">
        <f>SUMPRODUCT((区片价!B127:B189=I2)*(区片价!C3:G3=E2)*(区片价!C127:G189))</f>
        <v>0</v>
      </c>
      <c r="N6" s="1324">
        <f>SUMPRODUCT((因素修正幅度!B127:B189=I2)*(因素修正幅度!C3:G3=E2)*(因素修正幅度!C127:G189))</f>
        <v>0</v>
      </c>
      <c r="O6" s="1109"/>
      <c r="P6" s="1109"/>
      <c r="Q6" s="1109"/>
      <c r="R6" s="1416">
        <v>5</v>
      </c>
      <c r="S6" s="1418">
        <f>ROUND(SUMPRODUCT((B106:B110=R6)*(C105:N105=G2)*(C106:N110)),4)</f>
        <v>0.7498</v>
      </c>
      <c r="T6" s="1418">
        <f t="shared" si="0"/>
        <v>921</v>
      </c>
      <c r="U6" s="1419"/>
      <c r="V6" s="1418">
        <f t="shared" si="1"/>
        <v>0</v>
      </c>
      <c r="W6" s="1417"/>
      <c r="X6" s="1417"/>
      <c r="Y6" s="1417"/>
      <c r="Z6" s="1417"/>
      <c r="AA6" s="1417"/>
      <c r="AB6" s="1417"/>
      <c r="AC6" s="1432"/>
      <c r="AD6" s="1433"/>
      <c r="AE6" s="1433"/>
      <c r="AF6" s="1433"/>
      <c r="AG6" s="1433"/>
      <c r="AH6" s="1433"/>
      <c r="AI6" s="1433"/>
      <c r="AJ6" s="1441"/>
    </row>
    <row r="7" ht="24.75" spans="1:36">
      <c r="A7" s="1141" t="s">
        <v>1709</v>
      </c>
      <c r="B7" s="1142" t="s">
        <v>1710</v>
      </c>
      <c r="C7" s="1143" t="e">
        <f>IF(C8="不临65条商业街",1,ROUND(1+(1.6*E8+1.2*E9+0.8*E10+0.4*E11)*C9,4))</f>
        <v>#DIV/0!</v>
      </c>
      <c r="D7" s="1144" t="s">
        <v>1711</v>
      </c>
      <c r="E7" s="1145"/>
      <c r="F7" s="1146"/>
      <c r="G7" s="1147"/>
      <c r="H7" s="1147"/>
      <c r="I7" s="1147"/>
      <c r="J7" s="1334"/>
      <c r="K7" s="1333"/>
      <c r="L7" s="1326" t="s">
        <v>1712</v>
      </c>
      <c r="M7" s="1327">
        <f>SUMPRODUCT((区片价!B190:B233=I2)*(区片价!C3:G3=E2)*(区片价!C190:G233))</f>
        <v>0</v>
      </c>
      <c r="N7" s="1324">
        <f>SUMPRODUCT((因素修正幅度!B190:B233=I2)*(因素修正幅度!C3:G3=E2)*(因素修正幅度!C190:G233))</f>
        <v>0</v>
      </c>
      <c r="O7" s="1109"/>
      <c r="P7" s="1109"/>
      <c r="Q7" s="1109"/>
      <c r="R7" s="1416">
        <v>6</v>
      </c>
      <c r="S7" s="1420"/>
      <c r="T7" s="1418">
        <f t="shared" si="0"/>
        <v>0</v>
      </c>
      <c r="U7" s="1419"/>
      <c r="V7" s="1418">
        <f t="shared" si="1"/>
        <v>0</v>
      </c>
      <c r="W7" s="1421" t="s">
        <v>1713</v>
      </c>
      <c r="X7" s="1422" t="str">
        <f>G2</f>
        <v>八级</v>
      </c>
      <c r="Y7" s="1422" t="s">
        <v>1714</v>
      </c>
      <c r="Z7" s="1434">
        <f>G3</f>
        <v>1.05</v>
      </c>
      <c r="AA7" s="1417"/>
      <c r="AB7" s="1417"/>
      <c r="AC7" s="1430"/>
      <c r="AD7" s="1431"/>
      <c r="AE7" s="1431"/>
      <c r="AF7" s="1431"/>
      <c r="AG7" s="1431"/>
      <c r="AH7" s="1431"/>
      <c r="AI7" s="1431"/>
      <c r="AJ7" s="1440"/>
    </row>
    <row r="8" ht="15" spans="1:36">
      <c r="A8" s="1148"/>
      <c r="B8" s="1125" t="s">
        <v>1715</v>
      </c>
      <c r="C8" s="1149"/>
      <c r="D8" s="1150" t="s">
        <v>1716</v>
      </c>
      <c r="E8" s="1151" t="e">
        <f>ROUND(C11/E7,4)</f>
        <v>#DIV/0!</v>
      </c>
      <c r="F8" s="1152" t="s">
        <v>1717</v>
      </c>
      <c r="G8" s="1153"/>
      <c r="H8" s="1153"/>
      <c r="I8" s="1153"/>
      <c r="J8" s="1335"/>
      <c r="K8" s="1109"/>
      <c r="L8" s="1326" t="s">
        <v>1718</v>
      </c>
      <c r="M8" s="1327">
        <f>SUMPRODUCT((区片价!B234:B276=I2)*(区片价!C3:G3=E2)*(区片价!C234:G276))</f>
        <v>1170</v>
      </c>
      <c r="N8" s="1324">
        <f>SUMPRODUCT((因素修正幅度!B234:B276=I2)*(因素修正幅度!C3:G3=E2)*(因素修正幅度!C234:G276))</f>
        <v>0.148</v>
      </c>
      <c r="O8" s="1109"/>
      <c r="P8" s="1109"/>
      <c r="Q8" s="1109"/>
      <c r="R8" s="1416">
        <v>7</v>
      </c>
      <c r="S8" s="1419"/>
      <c r="T8" s="1418">
        <f t="shared" si="0"/>
        <v>0</v>
      </c>
      <c r="U8" s="1419"/>
      <c r="V8" s="1418">
        <f t="shared" si="1"/>
        <v>0</v>
      </c>
      <c r="W8" s="1423" t="s">
        <v>1719</v>
      </c>
      <c r="X8" s="1424"/>
      <c r="Y8" s="1435" t="s">
        <v>1720</v>
      </c>
      <c r="Z8" s="1435" t="s">
        <v>1721</v>
      </c>
      <c r="AA8" s="1435" t="s">
        <v>1722</v>
      </c>
      <c r="AB8" s="1435" t="s">
        <v>1723</v>
      </c>
      <c r="AC8" s="1435" t="s">
        <v>1724</v>
      </c>
      <c r="AD8" s="1435" t="s">
        <v>1725</v>
      </c>
      <c r="AE8" s="1435" t="s">
        <v>1726</v>
      </c>
      <c r="AF8" s="1435" t="s">
        <v>1727</v>
      </c>
      <c r="AG8" s="1435" t="s">
        <v>1728</v>
      </c>
      <c r="AH8" s="1435" t="s">
        <v>1729</v>
      </c>
      <c r="AI8" s="1435" t="s">
        <v>1730</v>
      </c>
      <c r="AJ8" s="1435" t="s">
        <v>1731</v>
      </c>
    </row>
    <row r="9" ht="15" spans="1:36">
      <c r="A9" s="1148"/>
      <c r="B9" s="1125" t="s">
        <v>1732</v>
      </c>
      <c r="C9" s="1154">
        <f>SUMIF(修正!C71:C138,C8,修正!E71:E138)</f>
        <v>0</v>
      </c>
      <c r="D9" s="874" t="s">
        <v>1733</v>
      </c>
      <c r="E9" s="874" t="e">
        <f>ROUND(C11/E7,4)</f>
        <v>#DIV/0!</v>
      </c>
      <c r="F9" s="1152" t="s">
        <v>1734</v>
      </c>
      <c r="G9" s="1153"/>
      <c r="H9" s="1153"/>
      <c r="I9" s="1153"/>
      <c r="J9" s="1335"/>
      <c r="K9" s="1109"/>
      <c r="L9" s="1326" t="s">
        <v>1735</v>
      </c>
      <c r="M9" s="1327">
        <f>SUMPRODUCT((区片价!B277:B326=I2)*(区片价!C3:G3=E2)*(区片价!C277:G326))</f>
        <v>0</v>
      </c>
      <c r="N9" s="1324">
        <f>SUMPRODUCT((因素修正幅度!B277:B326=I2)*(因素修正幅度!C3:G3=E2)*(因素修正幅度!C277:G326))</f>
        <v>0</v>
      </c>
      <c r="O9" s="1109"/>
      <c r="P9" s="1109"/>
      <c r="Q9" s="1109"/>
      <c r="R9" s="1416">
        <v>8</v>
      </c>
      <c r="S9" s="1419"/>
      <c r="T9" s="1418">
        <f t="shared" si="0"/>
        <v>0</v>
      </c>
      <c r="U9" s="1419"/>
      <c r="V9" s="1418">
        <f t="shared" si="1"/>
        <v>0</v>
      </c>
      <c r="W9" s="1421"/>
      <c r="X9" s="1425" t="s">
        <v>1736</v>
      </c>
      <c r="Y9" s="1436">
        <v>6</v>
      </c>
      <c r="Z9" s="1437">
        <f>$Y$9</f>
        <v>6</v>
      </c>
      <c r="AA9" s="1437">
        <f t="shared" ref="AA9:AJ9" si="2">$Y$9</f>
        <v>6</v>
      </c>
      <c r="AB9" s="1437">
        <f t="shared" si="2"/>
        <v>6</v>
      </c>
      <c r="AC9" s="1437">
        <f t="shared" si="2"/>
        <v>6</v>
      </c>
      <c r="AD9" s="1437">
        <f t="shared" si="2"/>
        <v>6</v>
      </c>
      <c r="AE9" s="1437">
        <f t="shared" si="2"/>
        <v>6</v>
      </c>
      <c r="AF9" s="1437">
        <f t="shared" si="2"/>
        <v>6</v>
      </c>
      <c r="AG9" s="1437">
        <f t="shared" si="2"/>
        <v>6</v>
      </c>
      <c r="AH9" s="1437">
        <f t="shared" si="2"/>
        <v>6</v>
      </c>
      <c r="AI9" s="1437">
        <f t="shared" si="2"/>
        <v>6</v>
      </c>
      <c r="AJ9" s="1437">
        <f t="shared" si="2"/>
        <v>6</v>
      </c>
    </row>
    <row r="10" ht="15" spans="1:36">
      <c r="A10" s="1148"/>
      <c r="B10" s="1125" t="s">
        <v>1737</v>
      </c>
      <c r="C10" s="874">
        <f>SUMIF(修正!C71:C138,C8,修正!F71:F138)</f>
        <v>0</v>
      </c>
      <c r="D10" s="874" t="s">
        <v>1738</v>
      </c>
      <c r="E10" s="874" t="e">
        <f>ROUND(C11/E7,4)</f>
        <v>#DIV/0!</v>
      </c>
      <c r="F10" s="1152" t="s">
        <v>1739</v>
      </c>
      <c r="G10" s="1153"/>
      <c r="H10" s="1153"/>
      <c r="I10" s="1153"/>
      <c r="J10" s="1335"/>
      <c r="K10" s="1109"/>
      <c r="L10" s="1326" t="s">
        <v>1740</v>
      </c>
      <c r="M10" s="1327">
        <f>SUMPRODUCT((区片价!B327:B357=I2)*(区片价!C3:G3=E2)*(区片价!C327:G357))</f>
        <v>0</v>
      </c>
      <c r="N10" s="1324">
        <f>SUMPRODUCT((因素修正幅度!B327:B357=I2)*(因素修正幅度!C3:G3=E2)*(因素修正幅度!C327:G357))</f>
        <v>0</v>
      </c>
      <c r="O10" s="1109"/>
      <c r="P10" s="1109"/>
      <c r="Q10" s="1109"/>
      <c r="R10" s="1416">
        <v>9</v>
      </c>
      <c r="S10" s="1419"/>
      <c r="T10" s="1418">
        <f t="shared" si="0"/>
        <v>0</v>
      </c>
      <c r="U10" s="1419"/>
      <c r="V10" s="1418">
        <f t="shared" si="1"/>
        <v>0</v>
      </c>
      <c r="W10" s="1421"/>
      <c r="X10" s="1425">
        <v>6</v>
      </c>
      <c r="Y10" s="1438">
        <f>ROUND((-0.5556*(Y9^2)-0.2719*Y9+8944)*(10^(-4)),4)</f>
        <v>0.8922</v>
      </c>
      <c r="Z10" s="1438">
        <f>ROUND((-0.5556*(Z9^2)-0.2719*Z9+8944)*(10^(-4)),4)</f>
        <v>0.8922</v>
      </c>
      <c r="AA10" s="1438">
        <f>ROUND((-0.7912*(AA9^2)-11.3794*AA9+8482)*(10^(-4)),4)</f>
        <v>0.8385</v>
      </c>
      <c r="AB10" s="1438">
        <f>ROUND((-0.7912*(AB9^2)-11.3794*AB9+8482)*(10^(-4)),4)</f>
        <v>0.8385</v>
      </c>
      <c r="AC10" s="1438">
        <f>ROUND((-0.7912*(AC9^2)-11.3794*AC9+8482)*(10^(-4)),4)</f>
        <v>0.8385</v>
      </c>
      <c r="AD10" s="1438">
        <f>ROUND((-0.7912*(AD9^2)-11.3794*AD9+8482)*(10^(-4)),4)</f>
        <v>0.8385</v>
      </c>
      <c r="AE10" s="1438">
        <f>ROUND((-0.7912*(AE9^2)-11.3794*AE9+8482)*(10^(-4)),4)</f>
        <v>0.8385</v>
      </c>
      <c r="AF10" s="1438">
        <f>ROUND((-0.989*(AF9^2)-63.78*AF9+7771)*(10^(-4)),4)</f>
        <v>0.7353</v>
      </c>
      <c r="AG10" s="1438">
        <f>ROUND((-0.989*(AG9^2)-63.78*AG9+7771)*(10^(-4)),4)</f>
        <v>0.7353</v>
      </c>
      <c r="AH10" s="1438">
        <f>ROUND((-0.989*(AH9^2)-63.78*AH9+7771)*(10^(-4)),4)</f>
        <v>0.7353</v>
      </c>
      <c r="AI10" s="1438">
        <f>ROUND((-0.989*(AI9^2)-63.78*AI9+7771)*(10^(-4)),4)</f>
        <v>0.7353</v>
      </c>
      <c r="AJ10" s="1438">
        <f>ROUND((-0.989*(AJ9^2)-63.78*AJ9+7771)*(10^(-4)),4)</f>
        <v>0.7353</v>
      </c>
    </row>
    <row r="11" ht="15.75" spans="1:36">
      <c r="A11" s="1155"/>
      <c r="B11" s="1156" t="s">
        <v>1741</v>
      </c>
      <c r="C11" s="1157">
        <f>C10/4</f>
        <v>0</v>
      </c>
      <c r="D11" s="1157" t="s">
        <v>1742</v>
      </c>
      <c r="E11" s="1157" t="e">
        <f>ROUND(C11/E7,4)</f>
        <v>#DIV/0!</v>
      </c>
      <c r="F11" s="1158" t="s">
        <v>1743</v>
      </c>
      <c r="G11" s="1159"/>
      <c r="H11" s="1159"/>
      <c r="I11" s="1159"/>
      <c r="J11" s="1336"/>
      <c r="K11" s="1109"/>
      <c r="L11" s="1326" t="s">
        <v>1744</v>
      </c>
      <c r="M11" s="1327">
        <f>SUMPRODUCT((区片价!B358:B377=I2)*(区片价!C3:G3=E2)*(区片价!C358:G377))</f>
        <v>0</v>
      </c>
      <c r="N11" s="1324">
        <f>SUMPRODUCT((因素修正幅度!B358:B377=I2)*(因素修正幅度!C3:G3=E2)*(因素修正幅度!C358:G377))</f>
        <v>0</v>
      </c>
      <c r="O11" s="1109"/>
      <c r="P11" s="1109"/>
      <c r="Q11" s="1109"/>
      <c r="R11" s="1416">
        <v>10</v>
      </c>
      <c r="S11" s="1419"/>
      <c r="T11" s="1418">
        <f t="shared" si="0"/>
        <v>0</v>
      </c>
      <c r="U11" s="1419"/>
      <c r="V11" s="1418">
        <f t="shared" si="1"/>
        <v>0</v>
      </c>
      <c r="W11" s="1417"/>
      <c r="X11" s="1417"/>
      <c r="Y11" s="1417"/>
      <c r="Z11" s="1417"/>
      <c r="AA11" s="1417"/>
      <c r="AB11" s="1417"/>
      <c r="AC11" s="1430"/>
      <c r="AD11" s="1439"/>
      <c r="AE11" s="1439"/>
      <c r="AF11" s="1439"/>
      <c r="AG11" s="1439"/>
      <c r="AH11" s="1439"/>
      <c r="AI11" s="1439"/>
      <c r="AJ11" s="1442"/>
    </row>
    <row r="12" ht="25.5" spans="1:36">
      <c r="A12" s="1141" t="s">
        <v>1745</v>
      </c>
      <c r="B12" s="1160" t="s">
        <v>1746</v>
      </c>
      <c r="C12" s="1161"/>
      <c r="D12" s="1162" t="s">
        <v>1747</v>
      </c>
      <c r="E12" s="1163" t="s">
        <v>1748</v>
      </c>
      <c r="F12" s="1164"/>
      <c r="G12" s="1165"/>
      <c r="H12" s="1165"/>
      <c r="I12" s="1165"/>
      <c r="J12" s="1337"/>
      <c r="K12" s="1109"/>
      <c r="L12" s="1338" t="s">
        <v>1749</v>
      </c>
      <c r="M12" s="1339">
        <f>SUMPRODUCT((区片价!B378:B384=I2)*(区片价!C3:G3=E2)*(区片价!C378:G384))</f>
        <v>0</v>
      </c>
      <c r="N12" s="1324">
        <f>SUMPRODUCT((因素修正幅度!B378:B384=I2)*(因素修正幅度!C3:G3=E2)*(因素修正幅度!C378:G384))</f>
        <v>0</v>
      </c>
      <c r="O12" s="1109"/>
      <c r="P12" s="1109"/>
      <c r="Q12" s="1109"/>
      <c r="R12" s="1416">
        <v>11</v>
      </c>
      <c r="S12" s="1419"/>
      <c r="T12" s="1418">
        <f t="shared" si="0"/>
        <v>0</v>
      </c>
      <c r="U12" s="1419"/>
      <c r="V12" s="1418">
        <f t="shared" si="1"/>
        <v>0</v>
      </c>
      <c r="W12" s="1417"/>
      <c r="X12" s="1417"/>
      <c r="Y12" s="1417"/>
      <c r="Z12" s="1417"/>
      <c r="AA12" s="1417"/>
      <c r="AB12" s="1417"/>
      <c r="AC12" s="1430"/>
      <c r="AD12" s="1439"/>
      <c r="AE12" s="1439"/>
      <c r="AF12" s="1439"/>
      <c r="AG12" s="1439"/>
      <c r="AH12" s="1439"/>
      <c r="AI12" s="1439"/>
      <c r="AJ12" s="1442"/>
    </row>
    <row r="13" ht="15.75" spans="1:36">
      <c r="A13" s="1141" t="s">
        <v>1750</v>
      </c>
      <c r="B13" s="1166" t="s">
        <v>1751</v>
      </c>
      <c r="C13" s="1143">
        <f>ROUND(C16*D16*E16*F16*G16*H16*I16*J16,4)</f>
        <v>0</v>
      </c>
      <c r="D13" s="1167" t="s">
        <v>1752</v>
      </c>
      <c r="E13" s="1168"/>
      <c r="F13" s="1168"/>
      <c r="G13" s="1169"/>
      <c r="H13" s="1169"/>
      <c r="I13" s="1169"/>
      <c r="J13" s="1340"/>
      <c r="K13" s="1109"/>
      <c r="L13" s="1341"/>
      <c r="M13" s="1342"/>
      <c r="N13" s="1343"/>
      <c r="O13" s="1109"/>
      <c r="P13" s="1109"/>
      <c r="Q13" s="1109"/>
      <c r="R13" s="1416">
        <v>12</v>
      </c>
      <c r="S13" s="1419"/>
      <c r="T13" s="1418">
        <f t="shared" si="0"/>
        <v>0</v>
      </c>
      <c r="U13" s="1419"/>
      <c r="V13" s="1418">
        <f t="shared" si="1"/>
        <v>0</v>
      </c>
      <c r="W13" s="1417"/>
      <c r="X13" s="1417"/>
      <c r="Y13" s="1417"/>
      <c r="Z13" s="1417"/>
      <c r="AA13" s="1417"/>
      <c r="AB13" s="1417"/>
      <c r="AC13" s="1430"/>
      <c r="AD13" s="1439"/>
      <c r="AE13" s="1439"/>
      <c r="AF13" s="1439"/>
      <c r="AG13" s="1439"/>
      <c r="AH13" s="1439"/>
      <c r="AI13" s="1439"/>
      <c r="AJ13" s="1442"/>
    </row>
    <row r="14" ht="15" spans="1:36">
      <c r="A14" s="1170"/>
      <c r="B14" s="1171" t="s">
        <v>1753</v>
      </c>
      <c r="C14" s="1172" t="s">
        <v>1754</v>
      </c>
      <c r="D14" s="1173" t="s">
        <v>1755</v>
      </c>
      <c r="E14" s="1174" t="s">
        <v>1756</v>
      </c>
      <c r="F14" s="1175" t="s">
        <v>1757</v>
      </c>
      <c r="G14" s="1175" t="s">
        <v>1757</v>
      </c>
      <c r="H14" s="1175" t="s">
        <v>1757</v>
      </c>
      <c r="I14" s="1175" t="s">
        <v>1757</v>
      </c>
      <c r="J14" s="1175" t="s">
        <v>1757</v>
      </c>
      <c r="K14" s="1109"/>
      <c r="L14" s="1109"/>
      <c r="M14" s="1109"/>
      <c r="N14" s="1109"/>
      <c r="O14" s="1109"/>
      <c r="P14" s="1109"/>
      <c r="Q14" s="1109"/>
      <c r="R14" s="1416">
        <v>13</v>
      </c>
      <c r="S14" s="1419"/>
      <c r="T14" s="1418">
        <f t="shared" si="0"/>
        <v>0</v>
      </c>
      <c r="U14" s="1419"/>
      <c r="V14" s="1418">
        <f t="shared" si="1"/>
        <v>0</v>
      </c>
      <c r="W14" s="1417"/>
      <c r="X14" s="1417"/>
      <c r="Y14" s="1417"/>
      <c r="Z14" s="1417"/>
      <c r="AA14" s="1417"/>
      <c r="AB14" s="1417"/>
      <c r="AC14" s="1430"/>
      <c r="AD14" s="1439"/>
      <c r="AE14" s="1439"/>
      <c r="AF14" s="1439"/>
      <c r="AG14" s="1439"/>
      <c r="AH14" s="1439"/>
      <c r="AI14" s="1439"/>
      <c r="AJ14" s="1442"/>
    </row>
    <row r="15" ht="15" spans="1:36">
      <c r="A15" s="1170"/>
      <c r="B15" s="1176"/>
      <c r="C15" s="1177"/>
      <c r="D15" s="1178"/>
      <c r="E15" s="1179"/>
      <c r="F15" s="1180" t="s">
        <v>1758</v>
      </c>
      <c r="G15" s="1181"/>
      <c r="H15" s="1182"/>
      <c r="I15" s="1344"/>
      <c r="J15" s="1345"/>
      <c r="K15" s="1109"/>
      <c r="L15" s="1109"/>
      <c r="M15" s="1109"/>
      <c r="N15" s="1109"/>
      <c r="O15" s="1109"/>
      <c r="P15" s="1109"/>
      <c r="Q15" s="1109"/>
      <c r="R15" s="1416">
        <v>14</v>
      </c>
      <c r="S15" s="1419"/>
      <c r="T15" s="1418">
        <f t="shared" si="0"/>
        <v>0</v>
      </c>
      <c r="U15" s="1419"/>
      <c r="V15" s="1418">
        <f t="shared" si="1"/>
        <v>0</v>
      </c>
      <c r="W15" s="1417"/>
      <c r="X15" s="1417"/>
      <c r="Y15" s="1417"/>
      <c r="Z15" s="1417"/>
      <c r="AA15" s="1417"/>
      <c r="AB15" s="1417"/>
      <c r="AC15" s="1430"/>
      <c r="AD15" s="1439"/>
      <c r="AE15" s="1439"/>
      <c r="AF15" s="1439"/>
      <c r="AG15" s="1439"/>
      <c r="AH15" s="1439"/>
      <c r="AI15" s="1439"/>
      <c r="AJ15" s="1442"/>
    </row>
    <row r="16" ht="15.75" spans="1:36">
      <c r="A16" s="1170"/>
      <c r="B16" s="1183" t="s">
        <v>1759</v>
      </c>
      <c r="C16" s="1184"/>
      <c r="D16" s="1184"/>
      <c r="E16" s="1184"/>
      <c r="F16" s="1184">
        <v>1</v>
      </c>
      <c r="G16" s="1184">
        <v>1</v>
      </c>
      <c r="H16" s="1184">
        <v>1</v>
      </c>
      <c r="I16" s="1184">
        <v>1</v>
      </c>
      <c r="J16" s="1346">
        <v>1</v>
      </c>
      <c r="K16" s="1109"/>
      <c r="L16" s="1110"/>
      <c r="M16" s="1110"/>
      <c r="N16" s="1110"/>
      <c r="O16" s="1110"/>
      <c r="P16" s="1110"/>
      <c r="Q16" s="1109"/>
      <c r="R16" s="1416">
        <v>15</v>
      </c>
      <c r="S16" s="1419"/>
      <c r="T16" s="1418">
        <f t="shared" si="0"/>
        <v>0</v>
      </c>
      <c r="U16" s="1419"/>
      <c r="V16" s="1418">
        <f t="shared" si="1"/>
        <v>0</v>
      </c>
      <c r="W16" s="1417"/>
      <c r="X16" s="1417"/>
      <c r="Y16" s="1417"/>
      <c r="Z16" s="1417"/>
      <c r="AA16" s="1417"/>
      <c r="AB16" s="1417"/>
      <c r="AC16" s="1430"/>
      <c r="AD16" s="1439"/>
      <c r="AE16" s="1439"/>
      <c r="AF16" s="1439"/>
      <c r="AG16" s="1439"/>
      <c r="AH16" s="1439"/>
      <c r="AI16" s="1439"/>
      <c r="AJ16" s="1442"/>
    </row>
    <row r="17" spans="1:36">
      <c r="A17" s="1185" t="s">
        <v>1760</v>
      </c>
      <c r="B17" s="1186" t="s">
        <v>1761</v>
      </c>
      <c r="C17" s="1187">
        <f>ROUND(IF(OR(E2="工业",E2="公共服务"),1,IF(AND(E18=0,E19=0),1,IF(AND(E18=J24,E19=G19),0.8,IF(E19=0,1+E17*(-0.2),1+E17*G17*(-0.2))))),4)</f>
        <v>1</v>
      </c>
      <c r="D17" s="1188" t="s">
        <v>1762</v>
      </c>
      <c r="E17" s="1187">
        <f>ROUND(G18/I18,2)</f>
        <v>0</v>
      </c>
      <c r="F17" s="1188" t="s">
        <v>1763</v>
      </c>
      <c r="G17" s="1187" t="e">
        <f>ROUND(E19/G19,2)</f>
        <v>#DIV/0!</v>
      </c>
      <c r="H17" s="1187"/>
      <c r="I17" s="1187"/>
      <c r="J17" s="1347"/>
      <c r="K17" s="1109"/>
      <c r="L17" s="1110"/>
      <c r="M17" s="1110"/>
      <c r="N17" s="1110"/>
      <c r="O17" s="1110"/>
      <c r="P17" s="1110"/>
      <c r="Q17" s="1109"/>
      <c r="R17" s="1109"/>
      <c r="S17" s="1109"/>
      <c r="T17" s="1109"/>
      <c r="U17" s="1109"/>
      <c r="V17" s="1109"/>
      <c r="W17" s="1109"/>
      <c r="X17" s="1109"/>
      <c r="Y17" s="1109"/>
      <c r="Z17" s="1287"/>
      <c r="AA17" s="1287"/>
      <c r="AB17" s="1287"/>
      <c r="AC17" s="1287"/>
      <c r="AD17" s="1287"/>
      <c r="AE17" s="1109"/>
      <c r="AF17" s="1109"/>
      <c r="AG17" s="1110"/>
      <c r="AH17" s="1110"/>
      <c r="AI17" s="1110"/>
      <c r="AJ17" s="1110"/>
    </row>
    <row r="18" s="1108" customFormat="1" ht="14.25" spans="1:36">
      <c r="A18" s="1189"/>
      <c r="B18" s="1190"/>
      <c r="C18" s="1191"/>
      <c r="D18" s="1192" t="s">
        <v>1764</v>
      </c>
      <c r="E18" s="1193"/>
      <c r="F18" s="1194" t="s">
        <v>1765</v>
      </c>
      <c r="G18" s="1191">
        <f>ROUND(1-(1/(POWER(1+G24,E18))),4)</f>
        <v>0</v>
      </c>
      <c r="H18" s="1194" t="s">
        <v>1766</v>
      </c>
      <c r="I18" s="1191">
        <f>ROUND(1-(1/(POWER(1+G24,J24))),4)</f>
        <v>0.9128</v>
      </c>
      <c r="J18" s="1348"/>
      <c r="K18" s="1109"/>
      <c r="L18" s="1110"/>
      <c r="M18" s="1110"/>
      <c r="N18" s="1110"/>
      <c r="O18" s="1110"/>
      <c r="P18" s="1110"/>
      <c r="Q18" s="1109"/>
      <c r="R18" s="1426"/>
      <c r="S18" s="1426"/>
      <c r="T18" s="1287"/>
      <c r="U18" s="1287"/>
      <c r="V18" s="1287"/>
      <c r="W18" s="1109"/>
      <c r="X18" s="1109"/>
      <c r="Y18" s="1109"/>
      <c r="Z18" s="1356"/>
      <c r="AA18" s="1356"/>
      <c r="AB18" s="1356"/>
      <c r="AC18" s="1356"/>
      <c r="AD18" s="1356"/>
      <c r="AE18" s="1287"/>
      <c r="AF18" s="1287"/>
      <c r="AG18" s="1443"/>
      <c r="AH18" s="1443"/>
      <c r="AI18" s="1443"/>
      <c r="AJ18" s="1357"/>
    </row>
    <row r="19" s="1108" customFormat="1" ht="15" spans="1:37">
      <c r="A19" s="1195"/>
      <c r="B19" s="1196"/>
      <c r="C19" s="1197"/>
      <c r="D19" s="1197" t="s">
        <v>1767</v>
      </c>
      <c r="E19" s="1198"/>
      <c r="F19" s="1199" t="s">
        <v>1768</v>
      </c>
      <c r="G19" s="1198"/>
      <c r="H19" s="1197"/>
      <c r="I19" s="1197"/>
      <c r="J19" s="1349"/>
      <c r="K19" s="1109"/>
      <c r="L19" s="1110"/>
      <c r="M19" s="1110"/>
      <c r="N19" s="1110"/>
      <c r="O19" s="1110"/>
      <c r="P19" s="1110"/>
      <c r="Q19" s="1426"/>
      <c r="R19" s="1426"/>
      <c r="S19" s="1426"/>
      <c r="T19" s="1287"/>
      <c r="U19" s="1287"/>
      <c r="V19" s="1287"/>
      <c r="W19" s="1109"/>
      <c r="X19" s="1109"/>
      <c r="Y19" s="1109"/>
      <c r="Z19" s="1356"/>
      <c r="AA19" s="1356"/>
      <c r="AB19" s="1356"/>
      <c r="AC19" s="1356"/>
      <c r="AD19" s="1356"/>
      <c r="AE19" s="1356"/>
      <c r="AF19" s="1426"/>
      <c r="AG19" s="1444"/>
      <c r="AH19" s="1443"/>
      <c r="AI19" s="1445"/>
      <c r="AJ19" s="1445"/>
      <c r="AK19" s="1446"/>
    </row>
    <row r="20" s="1108" customFormat="1" ht="14.25" spans="1:36">
      <c r="A20" s="1200" t="s">
        <v>1769</v>
      </c>
      <c r="B20" s="1201" t="s">
        <v>1770</v>
      </c>
      <c r="C20" s="1202">
        <f>ROUND(IF(F21="与级别开发程度一致",0,(G21-E21)/C21),0)</f>
        <v>40</v>
      </c>
      <c r="D20" s="1203" t="s">
        <v>1771</v>
      </c>
      <c r="E20" s="1204"/>
      <c r="F20" s="1205" t="s">
        <v>1772</v>
      </c>
      <c r="G20" s="1206"/>
      <c r="H20" s="1207" t="s">
        <v>342</v>
      </c>
      <c r="I20" s="1207" t="s">
        <v>343</v>
      </c>
      <c r="J20" s="1350" t="s">
        <v>344</v>
      </c>
      <c r="K20" s="1351" t="s">
        <v>345</v>
      </c>
      <c r="L20" s="1351" t="s">
        <v>346</v>
      </c>
      <c r="M20" s="1351" t="s">
        <v>347</v>
      </c>
      <c r="N20" s="1351"/>
      <c r="O20" s="1352" t="s">
        <v>349</v>
      </c>
      <c r="P20" s="1110"/>
      <c r="Q20" s="1426"/>
      <c r="R20" s="1426"/>
      <c r="S20" s="1426"/>
      <c r="T20" s="1287"/>
      <c r="U20" s="1287"/>
      <c r="V20" s="1287"/>
      <c r="W20" s="1109"/>
      <c r="X20" s="1109"/>
      <c r="Y20" s="1109"/>
      <c r="Z20" s="1356"/>
      <c r="AA20" s="1356"/>
      <c r="AB20" s="1356"/>
      <c r="AC20" s="1356"/>
      <c r="AD20" s="1356"/>
      <c r="AE20" s="1356"/>
      <c r="AF20" s="1356"/>
      <c r="AG20" s="1357"/>
      <c r="AH20" s="1357"/>
      <c r="AI20" s="1357"/>
      <c r="AJ20" s="1357"/>
    </row>
    <row r="21" s="1108" customFormat="1" ht="24.75" spans="1:36">
      <c r="A21" s="1208"/>
      <c r="B21" s="1209" t="s">
        <v>1773</v>
      </c>
      <c r="C21" s="1210">
        <f>IF(E3="M4科研用地",SUMPRODUCT((修正!A2:A7=E3)*(修正!B1:M1=G2)*(修正!B2:M7)),SUMPRODUCT((修正!A2:A7=E2)*(修正!B1:M1=G2)*(修正!B2:M7)))</f>
        <v>1</v>
      </c>
      <c r="D21" s="1211" t="str">
        <f>IF(OR(G2="八级",G2="九级",G2="十级",G2="十一级",G2="十二级"),"五通一平","七通一平")</f>
        <v>五通一平</v>
      </c>
      <c r="E21" s="1212">
        <f>SUMPRODUCT((修正!B1:M1=G2)*(修正!B17:M17))</f>
        <v>185</v>
      </c>
      <c r="F21" s="1213" t="s">
        <v>1774</v>
      </c>
      <c r="G21" s="1214">
        <f>SUM(H21:O21)</f>
        <v>225</v>
      </c>
      <c r="H21" s="1210">
        <f>SUMPRODUCT((七通一平=H20)*(修正!B1:M1=G2)*(修正!B8:M16))</f>
        <v>60</v>
      </c>
      <c r="I21" s="1210">
        <f>SUMPRODUCT((七通一平=I20)*(修正!B1:M1=G2)*(修正!B8:M16))</f>
        <v>50</v>
      </c>
      <c r="J21" s="1353">
        <f>SUMPRODUCT((七通一平=J20)*(修正!B1:M1=G2)*(修正!B8:M16))</f>
        <v>10</v>
      </c>
      <c r="K21" s="1210">
        <f>SUMPRODUCT((七通一平=K20)*(修正!B1:M1=G2)*(修正!B8:M16))</f>
        <v>20</v>
      </c>
      <c r="L21" s="1210">
        <f>SUMPRODUCT((七通一平=L20)*(修正!B1:M1=G2)*(修正!B8:M16))</f>
        <v>35</v>
      </c>
      <c r="M21" s="1210">
        <f>SUMPRODUCT((七通一平=M20)*(修正!B1:M1=G2)*(修正!B8:M16))</f>
        <v>40</v>
      </c>
      <c r="N21" s="1210">
        <f>SUMPRODUCT((七通一平=N20)*(修正!B1:M1=G2)*(修正!B8:M16))</f>
        <v>0</v>
      </c>
      <c r="O21" s="1354">
        <f>SUMPRODUCT((七通一平=O20)*(修正!B1:M1=G2)*(修正!B8:M16))</f>
        <v>10</v>
      </c>
      <c r="P21" s="1110"/>
      <c r="Q21" s="1357"/>
      <c r="R21" s="1426"/>
      <c r="S21" s="1426"/>
      <c r="T21" s="1287"/>
      <c r="U21" s="1287"/>
      <c r="V21" s="1287"/>
      <c r="W21" s="1109"/>
      <c r="X21" s="1109"/>
      <c r="Y21" s="1109"/>
      <c r="Z21" s="1356"/>
      <c r="AA21" s="1356"/>
      <c r="AB21" s="1356"/>
      <c r="AC21" s="1356"/>
      <c r="AD21" s="1356"/>
      <c r="AE21" s="1356"/>
      <c r="AF21" s="1356"/>
      <c r="AG21" s="1357"/>
      <c r="AH21" s="1357"/>
      <c r="AI21" s="1357"/>
      <c r="AJ21" s="1357"/>
    </row>
    <row r="22" s="1108" customFormat="1" ht="15.75" spans="1:36">
      <c r="A22" s="1215" t="s">
        <v>946</v>
      </c>
      <c r="B22" s="1216" t="s">
        <v>1775</v>
      </c>
      <c r="C22" s="1217">
        <f>SUMIF(修正!C20:C51,E3,修正!E20:E51)</f>
        <v>1</v>
      </c>
      <c r="D22" s="1218"/>
      <c r="E22" s="1219"/>
      <c r="F22" s="1219"/>
      <c r="G22" s="1219"/>
      <c r="H22" s="1219"/>
      <c r="I22" s="1219"/>
      <c r="J22" s="1355"/>
      <c r="K22" s="1356"/>
      <c r="L22" s="1357"/>
      <c r="M22" s="1357"/>
      <c r="N22" s="1357"/>
      <c r="O22" s="1358"/>
      <c r="P22" s="1358"/>
      <c r="Q22" s="1357"/>
      <c r="R22" s="1426"/>
      <c r="S22" s="1426"/>
      <c r="T22" s="1287"/>
      <c r="U22" s="1287"/>
      <c r="V22" s="1287"/>
      <c r="W22" s="1109"/>
      <c r="X22" s="1109"/>
      <c r="Y22" s="1109"/>
      <c r="Z22" s="1356"/>
      <c r="AA22" s="1356"/>
      <c r="AB22" s="1356"/>
      <c r="AC22" s="1356"/>
      <c r="AD22" s="1356"/>
      <c r="AE22" s="1356"/>
      <c r="AF22" s="1356"/>
      <c r="AG22" s="1357"/>
      <c r="AH22" s="1357"/>
      <c r="AI22" s="1357"/>
      <c r="AJ22" s="1357"/>
    </row>
    <row r="23" ht="24.75" spans="1:37">
      <c r="A23" s="1220" t="s">
        <v>951</v>
      </c>
      <c r="B23" s="1221" t="s">
        <v>1776</v>
      </c>
      <c r="C23" s="1222">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v>
      </c>
      <c r="D23" s="1223" t="s">
        <v>1777</v>
      </c>
      <c r="E23" s="1224">
        <v>44197</v>
      </c>
      <c r="F23" s="1223" t="s">
        <v>1778</v>
      </c>
      <c r="G23" s="1225">
        <f>'数据-取费表'!B2</f>
        <v>45510</v>
      </c>
      <c r="H23" s="1226" t="s">
        <v>1779</v>
      </c>
      <c r="I23" s="1359" t="str">
        <f>IF(H23="季度增幅（自定义）",SUMIF(N25:N28,E2,O25:O28),"")</f>
        <v/>
      </c>
      <c r="J23" s="1360" t="s">
        <v>1780</v>
      </c>
      <c r="K23" s="1356"/>
      <c r="L23" s="1361" t="s">
        <v>1781</v>
      </c>
      <c r="M23" s="1362">
        <f>ROUND(SUMIF(地价!B2:G2,E2,地价!B16:G16),0)</f>
        <v>318</v>
      </c>
      <c r="N23" s="1363" t="s">
        <v>1782</v>
      </c>
      <c r="O23" s="1364">
        <f>ROUNDDOWN(DATEDIF(E23,G23,"M")/3,0)</f>
        <v>14</v>
      </c>
      <c r="P23" s="1365"/>
      <c r="Q23" s="1357"/>
      <c r="R23" s="1426"/>
      <c r="S23" s="1426"/>
      <c r="T23" s="1287"/>
      <c r="U23" s="1287"/>
      <c r="V23" s="1287"/>
      <c r="W23" s="1109"/>
      <c r="X23" s="1109"/>
      <c r="Y23" s="1109"/>
      <c r="Z23" s="1356"/>
      <c r="AA23" s="1356"/>
      <c r="AB23" s="1356"/>
      <c r="AC23" s="1356"/>
      <c r="AD23" s="1356"/>
      <c r="AE23" s="1287"/>
      <c r="AF23" s="1287"/>
      <c r="AG23" s="1443"/>
      <c r="AH23" s="1443"/>
      <c r="AI23" s="1443"/>
      <c r="AJ23" s="1443"/>
      <c r="AK23" s="1111"/>
    </row>
    <row r="24" s="1108" customFormat="1" ht="24.75" spans="1:36">
      <c r="A24" s="1227" t="s">
        <v>954</v>
      </c>
      <c r="B24" s="1228" t="s">
        <v>1783</v>
      </c>
      <c r="C24" s="1229">
        <f>ROUND(POWER(1+G24,J24-I24)*(POWER(1+G24,I24)-1)/(POWER(1+G24,J24)-1),4)</f>
        <v>0.9125</v>
      </c>
      <c r="D24" s="1230" t="s">
        <v>1784</v>
      </c>
      <c r="E24" s="1231">
        <f>存贷款利率!E24/100</f>
        <v>0.0425</v>
      </c>
      <c r="F24" s="1230" t="s">
        <v>1785</v>
      </c>
      <c r="G24" s="1232">
        <f>SUMIF(M30:Q30,E2,M33:Q33)</f>
        <v>0.05</v>
      </c>
      <c r="H24" s="1230" t="s">
        <v>1786</v>
      </c>
      <c r="I24" s="1366">
        <f>SUMIF('数据-取费表'!C6:C15,E2,'数据-取费表'!F6:F15)/COUNTIF('数据-取费表'!C6:C15,E2)</f>
        <v>36.67</v>
      </c>
      <c r="J24" s="1367">
        <f>IF(E2="住宅",70,IF(E2="商业",40,50))</f>
        <v>50</v>
      </c>
      <c r="K24" s="1356"/>
      <c r="L24" s="1368" t="s">
        <v>1787</v>
      </c>
      <c r="M24" s="1369">
        <f>ROUND(SUMPRODUCT((地价!A4:A16=YEAR(G23)&amp;"-"&amp;ROUNDUP(MONTH(G23)/3,0))*(地价!B2:G2=E2)*(地价!B4:G16)),0)</f>
        <v>0</v>
      </c>
      <c r="N24" s="1370" t="s">
        <v>1788</v>
      </c>
      <c r="O24" s="1371" t="s">
        <v>1789</v>
      </c>
      <c r="P24" s="1372" t="s">
        <v>1790</v>
      </c>
      <c r="Q24" s="1110"/>
      <c r="R24" s="1426"/>
      <c r="S24" s="1426"/>
      <c r="T24" s="1287"/>
      <c r="U24" s="1287"/>
      <c r="V24" s="1287"/>
      <c r="W24" s="1109"/>
      <c r="X24" s="1109"/>
      <c r="Y24" s="1109"/>
      <c r="Z24" s="1356"/>
      <c r="AA24" s="1356"/>
      <c r="AB24" s="1356"/>
      <c r="AC24" s="1356"/>
      <c r="AD24" s="1356"/>
      <c r="AE24" s="1356"/>
      <c r="AF24" s="1356"/>
      <c r="AG24" s="1357"/>
      <c r="AH24" s="1357"/>
      <c r="AI24" s="1357"/>
      <c r="AJ24" s="1357"/>
    </row>
    <row r="25" ht="15" spans="1:36">
      <c r="A25" s="1233" t="s">
        <v>976</v>
      </c>
      <c r="B25" s="1234" t="s">
        <v>1791</v>
      </c>
      <c r="C25" s="865">
        <f>IF(B25="容积率修正",IF(G3&lt;10,D26,J26),C27)</f>
        <v>0.9843</v>
      </c>
      <c r="D25" s="1235"/>
      <c r="E25" s="1235"/>
      <c r="F25" s="1235"/>
      <c r="G25" s="1235"/>
      <c r="H25" s="1235"/>
      <c r="I25" s="1235"/>
      <c r="J25" s="1373"/>
      <c r="K25" s="1356"/>
      <c r="L25" s="1357"/>
      <c r="M25" s="1357"/>
      <c r="N25" s="1374" t="s">
        <v>1792</v>
      </c>
      <c r="O25" s="1375"/>
      <c r="P25" s="1376">
        <f>SUMPRODUCT((地价!A3:A40=YEAR(G23)&amp;"-"&amp;ROUNDUP(MONTH(G23)/3,0))*(地价!AD2:AH2=N25)*(地价!AD3:AH40))</f>
        <v>0</v>
      </c>
      <c r="Q25" s="1357"/>
      <c r="R25" s="1426"/>
      <c r="S25" s="1426"/>
      <c r="T25" s="1287"/>
      <c r="U25" s="1287"/>
      <c r="V25" s="1287"/>
      <c r="W25" s="1109"/>
      <c r="X25" s="1109"/>
      <c r="Y25" s="1109"/>
      <c r="Z25" s="1356"/>
      <c r="AA25" s="1356"/>
      <c r="AB25" s="1356"/>
      <c r="AC25" s="1356"/>
      <c r="AD25" s="1356"/>
      <c r="AE25" s="1287"/>
      <c r="AF25" s="1287"/>
      <c r="AG25" s="1443"/>
      <c r="AH25" s="1443"/>
      <c r="AI25" s="1443"/>
      <c r="AJ25" s="1443"/>
    </row>
    <row r="26" ht="14.25" spans="1:36">
      <c r="A26" s="1236" t="s">
        <v>1793</v>
      </c>
      <c r="B26" s="1237" t="s">
        <v>1794</v>
      </c>
      <c r="C26" s="1238" t="s">
        <v>1795</v>
      </c>
      <c r="D26" s="872">
        <f>IF(E26=G26,F26,IF(G3&lt;10,ROUND(F26+(H26-F26)*(G3-E26)/(G26-E26),4),"——"))</f>
        <v>0.9843</v>
      </c>
      <c r="E26" s="1124">
        <f>ROUNDDOWN(G3,1)</f>
        <v>1</v>
      </c>
      <c r="F26" s="8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124">
        <f>ROUNDUP(G3,1)</f>
        <v>1.1</v>
      </c>
      <c r="H26" s="8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0.9686</v>
      </c>
      <c r="I26" s="1238" t="s">
        <v>1796</v>
      </c>
      <c r="J26" s="1377" t="str">
        <f>IF(G3&gt;=10,D115,"——")</f>
        <v>——</v>
      </c>
      <c r="K26" s="1356"/>
      <c r="L26" s="1357"/>
      <c r="M26" s="1357"/>
      <c r="N26" s="1374" t="s">
        <v>1797</v>
      </c>
      <c r="O26" s="1375"/>
      <c r="P26" s="1376">
        <f>SUMPRODUCT((地价!A3:A40=YEAR(G23)&amp;"-"&amp;ROUNDUP(MONTH(G23)/3,0))*(地价!AD2:AH2=N26)*(地价!AD3:AH40))</f>
        <v>0</v>
      </c>
      <c r="Q26" s="1110"/>
      <c r="R26" s="1426"/>
      <c r="S26" s="1426"/>
      <c r="T26" s="1287"/>
      <c r="U26" s="1287"/>
      <c r="V26" s="1287"/>
      <c r="W26" s="1109"/>
      <c r="X26" s="1109"/>
      <c r="Y26" s="1109"/>
      <c r="Z26" s="1356"/>
      <c r="AA26" s="1356"/>
      <c r="AB26" s="1356"/>
      <c r="AC26" s="1356"/>
      <c r="AD26" s="1356"/>
      <c r="AE26" s="1287"/>
      <c r="AF26" s="1287"/>
      <c r="AG26" s="1443"/>
      <c r="AH26" s="1443"/>
      <c r="AI26" s="1443"/>
      <c r="AJ26" s="1443"/>
    </row>
    <row r="27" ht="15.75" spans="1:36">
      <c r="A27" s="1236" t="s">
        <v>1798</v>
      </c>
      <c r="B27" s="1239" t="s">
        <v>1799</v>
      </c>
      <c r="C27" s="1240">
        <f>ROUND(IF(I3&lt;6,SUMPRODUCT((B106:B110=I3)*(C105:N105=G2)*(C106:N110)),SUMIF(C105:N105,G2,C112:N112)),4)</f>
        <v>0</v>
      </c>
      <c r="D27" s="1241"/>
      <c r="E27" s="1241"/>
      <c r="F27" s="1242"/>
      <c r="G27" s="1243"/>
      <c r="H27" s="1244"/>
      <c r="I27" s="1378"/>
      <c r="J27" s="1379"/>
      <c r="K27" s="1109"/>
      <c r="L27" s="1110"/>
      <c r="M27" s="1110"/>
      <c r="N27" s="1374" t="s">
        <v>1800</v>
      </c>
      <c r="O27" s="1375"/>
      <c r="P27" s="1376">
        <f>SUMPRODUCT((地价!A3:A40=YEAR(G23)&amp;"-"&amp;ROUNDUP(MONTH(G23)/3,0))*(地价!AD2:AH2=N27)*(地价!AD3:AH40))</f>
        <v>0</v>
      </c>
      <c r="Q27" s="1110"/>
      <c r="R27" s="1426"/>
      <c r="S27" s="1426"/>
      <c r="T27" s="1287"/>
      <c r="U27" s="1287"/>
      <c r="V27" s="1287"/>
      <c r="W27" s="1109"/>
      <c r="X27" s="1109"/>
      <c r="Y27" s="1109"/>
      <c r="Z27" s="1356"/>
      <c r="AA27" s="1356"/>
      <c r="AB27" s="1356"/>
      <c r="AC27" s="1356"/>
      <c r="AD27" s="1356"/>
      <c r="AE27" s="1287"/>
      <c r="AF27" s="1287"/>
      <c r="AG27" s="1443"/>
      <c r="AH27" s="1443"/>
      <c r="AI27" s="1443"/>
      <c r="AJ27" s="1443"/>
    </row>
    <row r="28" ht="15.75" spans="1:36">
      <c r="A28" s="1227" t="s">
        <v>1801</v>
      </c>
      <c r="B28" s="1221" t="s">
        <v>1802</v>
      </c>
      <c r="C28" s="1222">
        <f>SUMIF(A47:A101,E2,B47:B101)</f>
        <v>1.0266</v>
      </c>
      <c r="D28" s="1245"/>
      <c r="E28" s="1246"/>
      <c r="F28" s="1246"/>
      <c r="G28" s="1246"/>
      <c r="H28" s="1246"/>
      <c r="I28" s="1246"/>
      <c r="J28" s="1380"/>
      <c r="K28" s="1356"/>
      <c r="L28" s="1357"/>
      <c r="M28" s="1357"/>
      <c r="N28" s="1381" t="s">
        <v>1803</v>
      </c>
      <c r="O28" s="1382"/>
      <c r="P28" s="1383">
        <f>SUMPRODUCT((地价!A3:A40=YEAR(G23)&amp;"-"&amp;ROUNDUP(MONTH(G23)/3,0))*(地价!AD2:AH2=N28)*(地价!AD3:AH40))</f>
        <v>0</v>
      </c>
      <c r="Q28" s="1426"/>
      <c r="R28" s="1426"/>
      <c r="S28" s="1426"/>
      <c r="T28" s="1287"/>
      <c r="U28" s="1287"/>
      <c r="V28" s="1287"/>
      <c r="W28" s="1109"/>
      <c r="X28" s="1109"/>
      <c r="Y28" s="1109"/>
      <c r="Z28" s="1356"/>
      <c r="AA28" s="1356"/>
      <c r="AB28" s="1356"/>
      <c r="AC28" s="1356"/>
      <c r="AD28" s="1356"/>
      <c r="AE28" s="1287"/>
      <c r="AF28" s="1287"/>
      <c r="AG28" s="1443"/>
      <c r="AH28" s="1443"/>
      <c r="AI28" s="1443"/>
      <c r="AJ28" s="1443"/>
    </row>
    <row r="29" ht="15.75" spans="1:36">
      <c r="A29" s="1227" t="s">
        <v>1804</v>
      </c>
      <c r="B29" s="1247" t="s">
        <v>1805</v>
      </c>
      <c r="C29" s="1248"/>
      <c r="D29" s="1147"/>
      <c r="E29" s="1147"/>
      <c r="F29" s="1249"/>
      <c r="G29" s="1147"/>
      <c r="H29" s="1147"/>
      <c r="I29" s="1147"/>
      <c r="J29" s="1334"/>
      <c r="K29" s="1109"/>
      <c r="L29" s="1110"/>
      <c r="M29" s="1110"/>
      <c r="N29" s="1384" t="s">
        <v>1806</v>
      </c>
      <c r="O29" s="1385"/>
      <c r="P29" s="1386">
        <f>SUMPRODUCT((地价!A3:A40=YEAR(G23)&amp;"-"&amp;ROUNDUP(MONTH(G23)/3,0))*(地价!AD2:AH2=N29)*(地价!AD3:AH40))</f>
        <v>0</v>
      </c>
      <c r="Q29" s="1426"/>
      <c r="R29" s="1426"/>
      <c r="S29" s="1426"/>
      <c r="T29" s="1287"/>
      <c r="U29" s="1287"/>
      <c r="V29" s="1287"/>
      <c r="W29" s="1109"/>
      <c r="X29" s="1109"/>
      <c r="Y29" s="1109"/>
      <c r="Z29" s="1356"/>
      <c r="AA29" s="1356"/>
      <c r="AB29" s="1356"/>
      <c r="AC29" s="1356"/>
      <c r="AD29" s="1356"/>
      <c r="AE29" s="1109"/>
      <c r="AF29" s="1109"/>
      <c r="AG29" s="1110"/>
      <c r="AH29" s="1110"/>
      <c r="AI29" s="1110"/>
      <c r="AJ29" s="1110"/>
    </row>
    <row r="30" ht="15" spans="1:36">
      <c r="A30" s="1250"/>
      <c r="B30" s="1237" t="s">
        <v>1807</v>
      </c>
      <c r="C30" s="1251">
        <f>IF(B25="容积率修正",E33+SUM(E37:E42),SUM(V2:V16)+SUM(E37:E42))</f>
        <v>8484</v>
      </c>
      <c r="D30" s="1252"/>
      <c r="E30" s="1241"/>
      <c r="F30" s="1253"/>
      <c r="G30" s="1241"/>
      <c r="H30" s="1241"/>
      <c r="I30" s="1241"/>
      <c r="J30" s="1387"/>
      <c r="K30" s="1109"/>
      <c r="L30" s="1388" t="s">
        <v>1694</v>
      </c>
      <c r="M30" s="1389" t="s">
        <v>1808</v>
      </c>
      <c r="N30" s="1389" t="s">
        <v>1809</v>
      </c>
      <c r="O30" s="1389" t="s">
        <v>1810</v>
      </c>
      <c r="P30" s="1389" t="s">
        <v>1811</v>
      </c>
      <c r="Q30" s="1427" t="s">
        <v>280</v>
      </c>
      <c r="R30" s="1426"/>
      <c r="S30" s="1426"/>
      <c r="T30" s="1287"/>
      <c r="U30" s="1287"/>
      <c r="V30" s="1287"/>
      <c r="W30" s="1109"/>
      <c r="X30" s="1109"/>
      <c r="Y30" s="1109"/>
      <c r="Z30" s="1356"/>
      <c r="AA30" s="1356"/>
      <c r="AB30" s="1356"/>
      <c r="AC30" s="1356"/>
      <c r="AD30" s="1356"/>
      <c r="AE30" s="1109"/>
      <c r="AF30" s="1109"/>
      <c r="AG30" s="1110"/>
      <c r="AH30" s="1110"/>
      <c r="AI30" s="1110"/>
      <c r="AJ30" s="1110"/>
    </row>
    <row r="31" ht="15.75" spans="1:36">
      <c r="A31" s="1250"/>
      <c r="B31" s="1254" t="s">
        <v>1812</v>
      </c>
      <c r="C31" s="1255">
        <f>E34+SUM(I37:I42)</f>
        <v>0</v>
      </c>
      <c r="D31" s="1256"/>
      <c r="E31" s="1257"/>
      <c r="F31" s="1258"/>
      <c r="G31" s="1257"/>
      <c r="H31" s="1257"/>
      <c r="I31" s="1257"/>
      <c r="J31" s="1390"/>
      <c r="K31" s="1109"/>
      <c r="L31" s="1391" t="s">
        <v>1813</v>
      </c>
      <c r="M31" s="1119">
        <v>0.25</v>
      </c>
      <c r="N31" s="1119">
        <v>0.2</v>
      </c>
      <c r="O31" s="1119">
        <v>0.15</v>
      </c>
      <c r="P31" s="1119">
        <v>0.1</v>
      </c>
      <c r="Q31" s="1428">
        <v>0.15</v>
      </c>
      <c r="R31" s="1426"/>
      <c r="S31" s="1426"/>
      <c r="T31" s="1287"/>
      <c r="U31" s="1287"/>
      <c r="V31" s="1287"/>
      <c r="W31" s="1109"/>
      <c r="X31" s="1109"/>
      <c r="Y31" s="1109"/>
      <c r="Z31" s="1356"/>
      <c r="AA31" s="1356"/>
      <c r="AB31" s="1356"/>
      <c r="AC31" s="1356"/>
      <c r="AD31" s="1356"/>
      <c r="AE31" s="1109"/>
      <c r="AF31" s="1109"/>
      <c r="AG31" s="1110"/>
      <c r="AH31" s="1110"/>
      <c r="AI31" s="1110"/>
      <c r="AJ31" s="1110"/>
    </row>
    <row r="32" ht="15.75" spans="1:36">
      <c r="A32" s="1259"/>
      <c r="B32" s="1260" t="s">
        <v>1814</v>
      </c>
      <c r="C32" s="1261" t="s">
        <v>1815</v>
      </c>
      <c r="D32" s="1261" t="s">
        <v>559</v>
      </c>
      <c r="E32" s="1262" t="s">
        <v>1816</v>
      </c>
      <c r="F32" s="1263"/>
      <c r="G32" s="1169"/>
      <c r="H32" s="1169"/>
      <c r="I32" s="1169"/>
      <c r="J32" s="1340"/>
      <c r="K32" s="1109"/>
      <c r="L32" s="1392" t="s">
        <v>1785</v>
      </c>
      <c r="M32" s="1393">
        <f>ROUND($E$24*(1+M31),3)</f>
        <v>0.053</v>
      </c>
      <c r="N32" s="1393">
        <f>ROUND($E$24*(1+N31),3)</f>
        <v>0.051</v>
      </c>
      <c r="O32" s="1393">
        <f>ROUND($E$24*(1+O31),3)</f>
        <v>0.049</v>
      </c>
      <c r="P32" s="1393">
        <f>ROUND($E$24*(1+P31),3)</f>
        <v>0.047</v>
      </c>
      <c r="Q32" s="1429">
        <f>ROUND($E$24*(1+Q31),3)</f>
        <v>0.049</v>
      </c>
      <c r="R32" s="1426"/>
      <c r="S32" s="1426"/>
      <c r="T32" s="1287"/>
      <c r="U32" s="1287"/>
      <c r="V32" s="1287"/>
      <c r="W32" s="1109"/>
      <c r="X32" s="1109"/>
      <c r="Y32" s="1109"/>
      <c r="Z32" s="1356"/>
      <c r="AA32" s="1356"/>
      <c r="AB32" s="1356"/>
      <c r="AC32" s="1356"/>
      <c r="AD32" s="1356"/>
      <c r="AE32" s="1109"/>
      <c r="AF32" s="1109"/>
      <c r="AG32" s="1110"/>
      <c r="AH32" s="1110"/>
      <c r="AI32" s="1110"/>
      <c r="AJ32" s="1110"/>
    </row>
    <row r="33" ht="14.25" spans="1:36">
      <c r="A33" s="1264"/>
      <c r="B33" s="1265" t="s">
        <v>1817</v>
      </c>
      <c r="C33" s="1266">
        <f>ROUND(C5*C22*C23*C24*C25*C28,0)</f>
        <v>1210</v>
      </c>
      <c r="D33" s="1267">
        <f>'数据-基础表'!I13</f>
        <v>70118.8</v>
      </c>
      <c r="E33" s="948">
        <f>ROUND(C33*D33/10000,0)</f>
        <v>8484</v>
      </c>
      <c r="F33" s="1268" t="s">
        <v>1818</v>
      </c>
      <c r="G33" s="1269"/>
      <c r="H33" s="1269"/>
      <c r="I33" s="1269"/>
      <c r="J33" s="1394"/>
      <c r="K33" s="1109"/>
      <c r="L33" s="1395" t="s">
        <v>1819</v>
      </c>
      <c r="M33" s="1396">
        <v>0.055</v>
      </c>
      <c r="N33" s="1396">
        <v>0.055</v>
      </c>
      <c r="O33" s="1396">
        <v>0.05</v>
      </c>
      <c r="P33" s="1396">
        <v>0.05</v>
      </c>
      <c r="Q33" s="1396">
        <v>0.05</v>
      </c>
      <c r="R33" s="1426"/>
      <c r="S33" s="1426"/>
      <c r="T33" s="1287"/>
      <c r="U33" s="1287"/>
      <c r="V33" s="1287"/>
      <c r="W33" s="1109"/>
      <c r="X33" s="1109"/>
      <c r="Y33" s="1109"/>
      <c r="Z33" s="1356"/>
      <c r="AA33" s="1356"/>
      <c r="AB33" s="1356"/>
      <c r="AC33" s="1356"/>
      <c r="AD33" s="1356"/>
      <c r="AE33" s="1287"/>
      <c r="AF33" s="1287"/>
      <c r="AG33" s="1443"/>
      <c r="AH33" s="1443"/>
      <c r="AI33" s="1443"/>
      <c r="AJ33" s="1443"/>
    </row>
    <row r="34" ht="25.5" spans="1:36">
      <c r="A34" s="1270"/>
      <c r="B34" s="1271" t="s">
        <v>1820</v>
      </c>
      <c r="C34" s="1211">
        <f>ROUND(IF(E2="工业",C33*M42,IF(B25="楼层修正",SUM(V2:V16)*M41*10000/D34,C33*M41)),0)</f>
        <v>182</v>
      </c>
      <c r="D34" s="1272"/>
      <c r="E34" s="948">
        <f>ROUND(IF(B25="楼层修正",SUM(V2:V16)*M40,C34*D34/10000),0)</f>
        <v>0</v>
      </c>
      <c r="F34" s="1273" t="s">
        <v>1821</v>
      </c>
      <c r="G34" s="1274"/>
      <c r="H34" s="1274"/>
      <c r="I34" s="1274"/>
      <c r="J34" s="1397"/>
      <c r="K34" s="1109"/>
      <c r="L34" s="1395" t="s">
        <v>1822</v>
      </c>
      <c r="M34" s="1396">
        <v>0.065</v>
      </c>
      <c r="N34" s="1396">
        <v>0.065</v>
      </c>
      <c r="O34" s="1396">
        <v>0.06</v>
      </c>
      <c r="P34" s="1396">
        <v>0.06</v>
      </c>
      <c r="Q34" s="1396">
        <v>0.06</v>
      </c>
      <c r="R34" s="1426"/>
      <c r="S34" s="1426"/>
      <c r="T34" s="1287"/>
      <c r="U34" s="1287"/>
      <c r="V34" s="1287"/>
      <c r="W34" s="1109"/>
      <c r="X34" s="1109"/>
      <c r="Y34" s="1109"/>
      <c r="Z34" s="1356"/>
      <c r="AA34" s="1356"/>
      <c r="AB34" s="1356"/>
      <c r="AC34" s="1356"/>
      <c r="AD34" s="1356"/>
      <c r="AE34" s="1287"/>
      <c r="AF34" s="1287"/>
      <c r="AG34" s="1443"/>
      <c r="AH34" s="1443"/>
      <c r="AI34" s="1443"/>
      <c r="AJ34" s="1443"/>
    </row>
    <row r="35" spans="1:36">
      <c r="A35" s="1275"/>
      <c r="B35" s="1276" t="s">
        <v>1823</v>
      </c>
      <c r="C35" s="1277" t="s">
        <v>1824</v>
      </c>
      <c r="D35" s="1169"/>
      <c r="E35" s="1278"/>
      <c r="F35" s="1278"/>
      <c r="G35" s="1167" t="s">
        <v>1821</v>
      </c>
      <c r="H35" s="1169"/>
      <c r="I35" s="1398"/>
      <c r="J35" s="1340"/>
      <c r="K35" s="1109"/>
      <c r="L35" s="1109"/>
      <c r="M35" s="1109"/>
      <c r="N35" s="1109"/>
      <c r="O35" s="1358"/>
      <c r="P35" s="1358"/>
      <c r="Q35" s="1426"/>
      <c r="R35" s="1109"/>
      <c r="S35" s="1109"/>
      <c r="T35" s="1109"/>
      <c r="U35" s="1109"/>
      <c r="V35" s="1109"/>
      <c r="W35" s="1109"/>
      <c r="X35" s="1109"/>
      <c r="Y35" s="1109"/>
      <c r="Z35" s="1287"/>
      <c r="AA35" s="1287"/>
      <c r="AB35" s="1287"/>
      <c r="AC35" s="1287"/>
      <c r="AD35" s="1287"/>
      <c r="AE35" s="1287"/>
      <c r="AF35" s="1287"/>
      <c r="AG35" s="1443"/>
      <c r="AH35" s="1443"/>
      <c r="AI35" s="1443"/>
      <c r="AJ35" s="1443"/>
    </row>
    <row r="36" ht="24.75" spans="1:36">
      <c r="A36" s="1264"/>
      <c r="B36" s="1279"/>
      <c r="C36" s="854" t="s">
        <v>1815</v>
      </c>
      <c r="D36" s="851" t="s">
        <v>559</v>
      </c>
      <c r="E36" s="851" t="s">
        <v>1816</v>
      </c>
      <c r="F36" s="1116" t="s">
        <v>1825</v>
      </c>
      <c r="G36" s="1280" t="s">
        <v>1815</v>
      </c>
      <c r="H36" s="1280" t="s">
        <v>559</v>
      </c>
      <c r="I36" s="1280" t="s">
        <v>1816</v>
      </c>
      <c r="J36" s="444"/>
      <c r="K36" s="1399" t="s">
        <v>1826</v>
      </c>
      <c r="L36" s="1400">
        <f ca="1">'数据-取费表'!B40</f>
        <v>0.0335</v>
      </c>
      <c r="M36" s="1401">
        <f ca="1">ROUND($L$36*(1+M31),3)</f>
        <v>0.042</v>
      </c>
      <c r="N36" s="1401">
        <f ca="1">ROUND($L$36*(1+N31),3)</f>
        <v>0.04</v>
      </c>
      <c r="O36" s="1401">
        <f ca="1">ROUND($L$36*(1+O31),3)</f>
        <v>0.039</v>
      </c>
      <c r="P36" s="1401">
        <f ca="1">ROUND($L$36*(1+P31),3)</f>
        <v>0.037</v>
      </c>
      <c r="Q36" s="1401">
        <f ca="1">ROUND($L$36*(1+Q31),3)</f>
        <v>0.039</v>
      </c>
      <c r="R36" s="1109"/>
      <c r="S36" s="1109"/>
      <c r="T36" s="1109"/>
      <c r="U36" s="1109"/>
      <c r="V36" s="1109"/>
      <c r="W36" s="1109"/>
      <c r="X36" s="1109"/>
      <c r="Y36" s="1109"/>
      <c r="Z36" s="1287"/>
      <c r="AA36" s="1287"/>
      <c r="AB36" s="1287"/>
      <c r="AC36" s="1287"/>
      <c r="AD36" s="1287"/>
      <c r="AE36" s="1287"/>
      <c r="AF36" s="1287"/>
      <c r="AG36" s="1443"/>
      <c r="AH36" s="1443"/>
      <c r="AI36" s="1443"/>
      <c r="AJ36" s="1443"/>
    </row>
    <row r="37" ht="24.75" spans="1:36">
      <c r="A37" s="1281"/>
      <c r="B37" s="1282" t="s">
        <v>1827</v>
      </c>
      <c r="C37" s="1266">
        <f>ROUND(D5*C22*C23*C24*C28*F37,0)</f>
        <v>614</v>
      </c>
      <c r="D37" s="1267"/>
      <c r="E37" s="874">
        <f>ROUND(C37*D37/10000,0)</f>
        <v>0</v>
      </c>
      <c r="F37" s="874">
        <f>SUMIF(修正!A57:A68,G2,修正!B57:B68)</f>
        <v>0.5</v>
      </c>
      <c r="G37" s="874">
        <f>ROUND(IF(E2="工业",C37*$M$42,C37*$M$41),0)</f>
        <v>92</v>
      </c>
      <c r="H37" s="874">
        <f>D37</f>
        <v>0</v>
      </c>
      <c r="I37" s="874">
        <f>ROUND(G37*H37/10000,0)</f>
        <v>0</v>
      </c>
      <c r="J37" s="1402"/>
      <c r="K37" s="1403" t="s">
        <v>1828</v>
      </c>
      <c r="L37" s="1399">
        <f ca="1">L36+K38</f>
        <v>0.0385</v>
      </c>
      <c r="M37" s="1401">
        <f ca="1">ROUND($L$37*(1+M31),3)</f>
        <v>0.048</v>
      </c>
      <c r="N37" s="1401">
        <f ca="1" t="shared" ref="N37:Q37" si="3">ROUND($L$37*(1+N31),3)</f>
        <v>0.046</v>
      </c>
      <c r="O37" s="1401">
        <f ca="1" t="shared" si="3"/>
        <v>0.044</v>
      </c>
      <c r="P37" s="1401">
        <f ca="1" t="shared" si="3"/>
        <v>0.042</v>
      </c>
      <c r="Q37" s="1401">
        <f ca="1" t="shared" si="3"/>
        <v>0.044</v>
      </c>
      <c r="R37" s="1109"/>
      <c r="S37" s="1109"/>
      <c r="T37" s="1109"/>
      <c r="U37" s="1109"/>
      <c r="V37" s="1109"/>
      <c r="W37" s="1109"/>
      <c r="X37" s="1109"/>
      <c r="Y37" s="1109"/>
      <c r="Z37" s="1287"/>
      <c r="AA37" s="1287"/>
      <c r="AB37" s="1287"/>
      <c r="AC37" s="1287"/>
      <c r="AD37" s="1287"/>
      <c r="AE37" s="1287"/>
      <c r="AF37" s="1287"/>
      <c r="AG37" s="1443"/>
      <c r="AH37" s="1443"/>
      <c r="AI37" s="1443"/>
      <c r="AJ37" s="1443"/>
    </row>
    <row r="38" spans="1:30">
      <c r="A38" s="1283"/>
      <c r="B38" s="1172" t="s">
        <v>1829</v>
      </c>
      <c r="C38" s="1266">
        <f>ROUND(D5*C22*C23*C24*C28*F38,0)</f>
        <v>246</v>
      </c>
      <c r="D38" s="1267"/>
      <c r="E38" s="874">
        <f t="shared" ref="E38:E42" si="4">ROUND(C38*D38/10000,0)</f>
        <v>0</v>
      </c>
      <c r="F38" s="874">
        <f>SUMIF(修正!A57:A68,G2,修正!C57:C68)</f>
        <v>0.2</v>
      </c>
      <c r="G38" s="874">
        <f>ROUND(IF(E2="工业",C38*$M$42,C38*$M$41),0)</f>
        <v>37</v>
      </c>
      <c r="H38" s="874">
        <f t="shared" ref="H38:H42" si="5">D38</f>
        <v>0</v>
      </c>
      <c r="I38" s="874">
        <f t="shared" ref="I38:I42" si="6">ROUND(G38*H38/10000,0)</f>
        <v>0</v>
      </c>
      <c r="J38" s="1283"/>
      <c r="K38" s="1399">
        <v>0.005</v>
      </c>
      <c r="L38" s="1399"/>
      <c r="M38" s="1399"/>
      <c r="N38" s="1399"/>
      <c r="O38" s="1399"/>
      <c r="P38" s="1399"/>
      <c r="Q38" s="1399"/>
      <c r="R38" s="1109"/>
      <c r="S38" s="1109"/>
      <c r="T38" s="1109"/>
      <c r="U38" s="1109"/>
      <c r="V38" s="1109"/>
      <c r="W38" s="1109"/>
      <c r="X38" s="1109"/>
      <c r="Y38" s="1109"/>
      <c r="Z38" s="1287"/>
      <c r="AA38" s="1287"/>
      <c r="AB38" s="1287"/>
      <c r="AC38" s="1287"/>
      <c r="AD38" s="1287"/>
    </row>
    <row r="39" ht="13.5" spans="1:30">
      <c r="A39" s="1283"/>
      <c r="B39" s="1172" t="s">
        <v>1830</v>
      </c>
      <c r="C39" s="1266">
        <f>ROUND(D5*C22*C23*C24*C28*F39,0)</f>
        <v>246</v>
      </c>
      <c r="D39" s="1267"/>
      <c r="E39" s="874">
        <f t="shared" si="4"/>
        <v>0</v>
      </c>
      <c r="F39" s="874">
        <f>SUMIF(修正!A57:A68,G2,修正!D57:D68)</f>
        <v>0.2</v>
      </c>
      <c r="G39" s="874">
        <f>ROUND(IF(E2="工业",C39*$M$42,C39*$M$41),0)</f>
        <v>37</v>
      </c>
      <c r="H39" s="874">
        <f t="shared" si="5"/>
        <v>0</v>
      </c>
      <c r="I39" s="874">
        <f t="shared" si="6"/>
        <v>0</v>
      </c>
      <c r="J39" s="1283"/>
      <c r="K39" s="1109"/>
      <c r="L39" s="1109"/>
      <c r="M39" s="1109"/>
      <c r="N39" s="1109"/>
      <c r="O39" s="1109"/>
      <c r="P39" s="1109"/>
      <c r="Q39" s="1109"/>
      <c r="R39" s="1109"/>
      <c r="S39" s="1109"/>
      <c r="T39" s="1109"/>
      <c r="U39" s="1109"/>
      <c r="V39" s="1109"/>
      <c r="W39" s="1109"/>
      <c r="X39" s="1109"/>
      <c r="Y39" s="1109"/>
      <c r="Z39" s="1287"/>
      <c r="AA39" s="1287"/>
      <c r="AB39" s="1287"/>
      <c r="AC39" s="1287"/>
      <c r="AD39" s="1287"/>
    </row>
    <row r="40" s="1109" customFormat="1" spans="1:36">
      <c r="A40" s="1284"/>
      <c r="B40" s="1172" t="s">
        <v>1831</v>
      </c>
      <c r="C40" s="874">
        <f>ROUND(D5*C22*C23*C24*C28*F40,0)</f>
        <v>246</v>
      </c>
      <c r="D40" s="1267"/>
      <c r="E40" s="874">
        <f t="shared" si="4"/>
        <v>0</v>
      </c>
      <c r="F40" s="1266">
        <f>SUMIF(修正!A57:A68,G2,修正!E57:E68)</f>
        <v>0.2</v>
      </c>
      <c r="G40" s="874">
        <f>ROUND(IF(E2="工业",C40*$M$42,C40*$M$41),0)</f>
        <v>37</v>
      </c>
      <c r="H40" s="874">
        <f t="shared" si="5"/>
        <v>0</v>
      </c>
      <c r="I40" s="874">
        <f t="shared" si="6"/>
        <v>0</v>
      </c>
      <c r="J40" s="1404"/>
      <c r="L40" s="1405" t="s">
        <v>1832</v>
      </c>
      <c r="M40" s="1406"/>
      <c r="Z40" s="1287"/>
      <c r="AA40" s="1287"/>
      <c r="AB40" s="1287"/>
      <c r="AC40" s="1287"/>
      <c r="AD40" s="1287"/>
      <c r="AE40" s="1287"/>
      <c r="AF40" s="1287"/>
      <c r="AG40" s="1287"/>
      <c r="AH40" s="1287"/>
      <c r="AI40" s="1287"/>
      <c r="AJ40" s="1287"/>
    </row>
    <row r="41" s="1109" customFormat="1" spans="1:36">
      <c r="A41" s="1284"/>
      <c r="B41" s="1172" t="s">
        <v>1833</v>
      </c>
      <c r="C41" s="874">
        <f>ROUND(D5*C22*C23*C44*C28*F41,0)</f>
        <v>0</v>
      </c>
      <c r="D41" s="1267"/>
      <c r="E41" s="874">
        <f t="shared" si="4"/>
        <v>0</v>
      </c>
      <c r="F41" s="1266">
        <f>SUMIF(修正!A57:A68,G2,修正!F57:F68)</f>
        <v>0.2</v>
      </c>
      <c r="G41" s="874">
        <f>ROUND(IF(E2="工业",C41*$M$42,C41*$M$41),0)</f>
        <v>0</v>
      </c>
      <c r="H41" s="874">
        <f t="shared" si="5"/>
        <v>0</v>
      </c>
      <c r="I41" s="874">
        <f t="shared" si="6"/>
        <v>0</v>
      </c>
      <c r="J41" s="1404"/>
      <c r="L41" s="1407" t="s">
        <v>1834</v>
      </c>
      <c r="M41" s="1408">
        <v>0.25</v>
      </c>
      <c r="Z41" s="1287"/>
      <c r="AA41" s="1287"/>
      <c r="AB41" s="1287"/>
      <c r="AC41" s="1287"/>
      <c r="AD41" s="1287"/>
      <c r="AE41" s="1287"/>
      <c r="AF41" s="1287"/>
      <c r="AG41" s="1287"/>
      <c r="AH41" s="1287"/>
      <c r="AI41" s="1287"/>
      <c r="AJ41" s="1287"/>
    </row>
    <row r="42" s="1109" customFormat="1" ht="13.5" spans="1:36">
      <c r="A42" s="1270"/>
      <c r="B42" s="1285" t="s">
        <v>1835</v>
      </c>
      <c r="C42" s="1211">
        <f>ROUND(D5*C22*C23*C44*C28*F42,0)</f>
        <v>0</v>
      </c>
      <c r="D42" s="1272"/>
      <c r="E42" s="1211">
        <f t="shared" si="4"/>
        <v>0</v>
      </c>
      <c r="F42" s="1286">
        <f>SUMIF(修正!A57:A68,G2,修正!G57:G68)</f>
        <v>0.1</v>
      </c>
      <c r="G42" s="1211">
        <f>ROUND(IF(E2="工业",C42*$M$42,C42*$M$41),0)</f>
        <v>0</v>
      </c>
      <c r="H42" s="1211">
        <f t="shared" si="5"/>
        <v>0</v>
      </c>
      <c r="I42" s="1211">
        <f t="shared" si="6"/>
        <v>0</v>
      </c>
      <c r="J42" s="1409"/>
      <c r="L42" s="1410" t="s">
        <v>1811</v>
      </c>
      <c r="M42" s="1411">
        <v>0.15</v>
      </c>
      <c r="Z42" s="1287"/>
      <c r="AA42" s="1287"/>
      <c r="AB42" s="1287"/>
      <c r="AC42" s="1287"/>
      <c r="AD42" s="1287"/>
      <c r="AE42" s="1287"/>
      <c r="AF42" s="1287"/>
      <c r="AG42" s="1287"/>
      <c r="AH42" s="1287"/>
      <c r="AI42" s="1287"/>
      <c r="AJ42" s="1287"/>
    </row>
    <row r="43" s="1109" customFormat="1" spans="26:36">
      <c r="Z43" s="1287"/>
      <c r="AA43" s="1287"/>
      <c r="AB43" s="1287"/>
      <c r="AC43" s="1287"/>
      <c r="AD43" s="1287"/>
      <c r="AE43" s="1287"/>
      <c r="AF43" s="1287"/>
      <c r="AG43" s="1287"/>
      <c r="AH43" s="1287"/>
      <c r="AI43" s="1287"/>
      <c r="AJ43" s="1287"/>
    </row>
    <row r="44" s="1109" customFormat="1" spans="1:36">
      <c r="A44" s="1287"/>
      <c r="B44" s="1288" t="s">
        <v>1836</v>
      </c>
      <c r="C44" s="1116">
        <f>ROUND(POWER(1+E44,H44-G44)*(POWER(1+E44,G44)-1)/(POWER(1+E44,H44)-1),4)</f>
        <v>0</v>
      </c>
      <c r="D44" s="874" t="s">
        <v>1785</v>
      </c>
      <c r="E44" s="1289">
        <f>G24</f>
        <v>0.05</v>
      </c>
      <c r="F44" s="874" t="s">
        <v>1786</v>
      </c>
      <c r="G44" s="1290"/>
      <c r="H44" s="874">
        <v>50</v>
      </c>
      <c r="Z44" s="1287"/>
      <c r="AA44" s="1287"/>
      <c r="AB44" s="1287"/>
      <c r="AC44" s="1287"/>
      <c r="AD44" s="1287"/>
      <c r="AE44" s="1287"/>
      <c r="AF44" s="1287"/>
      <c r="AG44" s="1287"/>
      <c r="AH44" s="1287"/>
      <c r="AI44" s="1287"/>
      <c r="AJ44" s="1287"/>
    </row>
    <row r="45" s="1109" customFormat="1" spans="1:36">
      <c r="A45" s="1287"/>
      <c r="B45" s="1291"/>
      <c r="Z45" s="1287"/>
      <c r="AA45" s="1287"/>
      <c r="AB45" s="1287"/>
      <c r="AC45" s="1287"/>
      <c r="AD45" s="1287"/>
      <c r="AE45" s="1287"/>
      <c r="AF45" s="1287"/>
      <c r="AG45" s="1287"/>
      <c r="AH45" s="1287"/>
      <c r="AI45" s="1287"/>
      <c r="AJ45" s="1287"/>
    </row>
    <row r="46" s="1109" customFormat="1" spans="1:37">
      <c r="A46" s="1287"/>
      <c r="B46" s="1291"/>
      <c r="AA46" s="1287"/>
      <c r="AB46" s="1287"/>
      <c r="AC46" s="1287"/>
      <c r="AD46" s="1287"/>
      <c r="AE46" s="1287"/>
      <c r="AF46" s="1287"/>
      <c r="AG46" s="1287"/>
      <c r="AH46" s="1287"/>
      <c r="AI46" s="1287"/>
      <c r="AJ46" s="1287"/>
      <c r="AK46" s="1287"/>
    </row>
    <row r="47" s="1109" customFormat="1" ht="15" spans="1:37">
      <c r="A47" s="1292" t="s">
        <v>1837</v>
      </c>
      <c r="B47" s="1293"/>
      <c r="C47" s="1294"/>
      <c r="D47" s="1294"/>
      <c r="E47" s="1294"/>
      <c r="F47" s="1295"/>
      <c r="G47" s="1295"/>
      <c r="H47" s="1295"/>
      <c r="I47" s="1412"/>
      <c r="J47" s="1412"/>
      <c r="K47" s="1412"/>
      <c r="L47" s="1412"/>
      <c r="M47" s="1412"/>
      <c r="AA47" s="1287"/>
      <c r="AB47" s="1287"/>
      <c r="AC47" s="1287"/>
      <c r="AD47" s="1287"/>
      <c r="AE47" s="1287"/>
      <c r="AF47" s="1287"/>
      <c r="AG47" s="1287"/>
      <c r="AH47" s="1287"/>
      <c r="AI47" s="1287"/>
      <c r="AJ47" s="1287"/>
      <c r="AK47" s="1287"/>
    </row>
    <row r="48" s="1109" customFormat="1" ht="15" spans="1:37">
      <c r="A48" s="1296" t="s">
        <v>1838</v>
      </c>
      <c r="B48" s="1297">
        <f>1+E50</f>
        <v>1</v>
      </c>
      <c r="C48" s="1298"/>
      <c r="D48" s="1299"/>
      <c r="E48" s="1300"/>
      <c r="F48" s="1301"/>
      <c r="G48" s="1295"/>
      <c r="H48" s="1294"/>
      <c r="I48" s="1412"/>
      <c r="J48" s="1412"/>
      <c r="K48" s="1412"/>
      <c r="L48" s="1412"/>
      <c r="M48" s="1412"/>
      <c r="AA48" s="1287"/>
      <c r="AB48" s="1287"/>
      <c r="AC48" s="1287"/>
      <c r="AD48" s="1287"/>
      <c r="AE48" s="1287"/>
      <c r="AF48" s="1287"/>
      <c r="AG48" s="1287"/>
      <c r="AH48" s="1287"/>
      <c r="AI48" s="1287"/>
      <c r="AJ48" s="1287"/>
      <c r="AK48" s="1287"/>
    </row>
    <row r="49" s="1109" customFormat="1" ht="24.75" spans="1:37">
      <c r="A49" s="1302" t="s">
        <v>1839</v>
      </c>
      <c r="B49" s="1303" t="s">
        <v>1840</v>
      </c>
      <c r="C49" s="1303" t="s">
        <v>1841</v>
      </c>
      <c r="D49" s="1303" t="s">
        <v>1842</v>
      </c>
      <c r="E49" s="1304" t="s">
        <v>1843</v>
      </c>
      <c r="F49" s="1305" t="s">
        <v>1844</v>
      </c>
      <c r="G49" s="1303" t="s">
        <v>1759</v>
      </c>
      <c r="H49" s="1306" t="s">
        <v>1845</v>
      </c>
      <c r="I49" s="1303" t="s">
        <v>1846</v>
      </c>
      <c r="J49" s="997" t="s">
        <v>1573</v>
      </c>
      <c r="K49" s="997" t="s">
        <v>1574</v>
      </c>
      <c r="L49" s="997" t="s">
        <v>1575</v>
      </c>
      <c r="M49" s="997" t="s">
        <v>1576</v>
      </c>
      <c r="N49" s="997" t="s">
        <v>1577</v>
      </c>
      <c r="AA49" s="1287"/>
      <c r="AB49" s="1287"/>
      <c r="AC49" s="1287"/>
      <c r="AD49" s="1287"/>
      <c r="AE49" s="1287"/>
      <c r="AF49" s="1287"/>
      <c r="AG49" s="1287"/>
      <c r="AH49" s="1287"/>
      <c r="AI49" s="1287"/>
      <c r="AJ49" s="1287"/>
      <c r="AK49" s="1287"/>
    </row>
    <row r="50" s="1109" customFormat="1" ht="36.75" spans="1:37">
      <c r="A50" s="1302" t="s">
        <v>1847</v>
      </c>
      <c r="B50" s="1307" t="str">
        <f>估价对象房地状况!C4</f>
        <v>估价对象位于XX商圈，周边商业氛围成熟，人流量大，商业繁华度好</v>
      </c>
      <c r="C50" s="1178"/>
      <c r="D50" s="1308">
        <f t="shared" ref="D50:D58" si="7">SUMIF($J$49:$N$49,C50,J50:N50)</f>
        <v>0</v>
      </c>
      <c r="E50" s="1309">
        <f>ROUND(SUM(D50:D58),4)</f>
        <v>0</v>
      </c>
      <c r="F50" s="1310" t="str">
        <f>IF(E2="商业",SUMIF(L1:L12,G2,N1:N12),"——")</f>
        <v>——</v>
      </c>
      <c r="G50" s="1311"/>
      <c r="H50" s="1312" t="str">
        <f t="shared" ref="H50:H58" si="8">IFERROR(ROUNDDOWN($F$50*I50/2,4),"——")</f>
        <v>——</v>
      </c>
      <c r="I50" s="1413">
        <v>0.3</v>
      </c>
      <c r="J50" s="1414">
        <f t="shared" ref="J50:J58" si="9">K50+$G50</f>
        <v>0</v>
      </c>
      <c r="K50" s="1414">
        <f t="shared" ref="K50:K58" si="10">$L50+$G50</f>
        <v>0</v>
      </c>
      <c r="L50" s="1414">
        <v>0</v>
      </c>
      <c r="M50" s="1414">
        <f t="shared" ref="M50:N58" si="11">L50-$G50</f>
        <v>0</v>
      </c>
      <c r="N50" s="1414">
        <f t="shared" si="11"/>
        <v>0</v>
      </c>
      <c r="AA50" s="1287"/>
      <c r="AB50" s="1287"/>
      <c r="AC50" s="1287"/>
      <c r="AD50" s="1287"/>
      <c r="AE50" s="1287"/>
      <c r="AF50" s="1287"/>
      <c r="AG50" s="1287"/>
      <c r="AH50" s="1287"/>
      <c r="AI50" s="1287"/>
      <c r="AJ50" s="1287"/>
      <c r="AK50" s="1287"/>
    </row>
    <row r="51" s="1109" customFormat="1" ht="36" spans="1:37">
      <c r="A51" s="1302" t="s">
        <v>1848</v>
      </c>
      <c r="B51" s="1313" t="str">
        <f>估价对象房地状况!C18</f>
        <v>估价对象周边道路状况、公共交通通达情况、停车便捷程度，综合评价交通便捷度较好</v>
      </c>
      <c r="C51" s="1178"/>
      <c r="D51" s="1308">
        <f t="shared" si="7"/>
        <v>0</v>
      </c>
      <c r="E51" s="1314"/>
      <c r="F51" s="1310"/>
      <c r="G51" s="1311"/>
      <c r="H51" s="1312" t="str">
        <f t="shared" si="8"/>
        <v>——</v>
      </c>
      <c r="I51" s="1413">
        <v>0.22</v>
      </c>
      <c r="J51" s="1414">
        <f t="shared" si="9"/>
        <v>0</v>
      </c>
      <c r="K51" s="1414">
        <f t="shared" si="10"/>
        <v>0</v>
      </c>
      <c r="L51" s="1414">
        <v>0</v>
      </c>
      <c r="M51" s="1414">
        <f t="shared" si="11"/>
        <v>0</v>
      </c>
      <c r="N51" s="1414">
        <f t="shared" si="11"/>
        <v>0</v>
      </c>
      <c r="AA51" s="1287"/>
      <c r="AB51" s="1287"/>
      <c r="AC51" s="1287"/>
      <c r="AD51" s="1287"/>
      <c r="AE51" s="1287"/>
      <c r="AF51" s="1287"/>
      <c r="AG51" s="1287"/>
      <c r="AH51" s="1287"/>
      <c r="AI51" s="1287"/>
      <c r="AJ51" s="1287"/>
      <c r="AK51" s="1287"/>
    </row>
    <row r="52" s="1109" customFormat="1" ht="36" spans="1:37">
      <c r="A52" s="1315" t="s">
        <v>1849</v>
      </c>
      <c r="B52" s="1313">
        <f>估价对象房地状况!C19</f>
        <v>0</v>
      </c>
      <c r="C52" s="1178"/>
      <c r="D52" s="1308">
        <f t="shared" si="7"/>
        <v>0</v>
      </c>
      <c r="E52" s="1314"/>
      <c r="F52" s="1310"/>
      <c r="G52" s="1311"/>
      <c r="H52" s="1312" t="str">
        <f t="shared" si="8"/>
        <v>——</v>
      </c>
      <c r="I52" s="1413">
        <v>0.12</v>
      </c>
      <c r="J52" s="1414">
        <f t="shared" si="9"/>
        <v>0</v>
      </c>
      <c r="K52" s="1414">
        <f t="shared" si="10"/>
        <v>0</v>
      </c>
      <c r="L52" s="1414">
        <v>0</v>
      </c>
      <c r="M52" s="1414">
        <f t="shared" si="11"/>
        <v>0</v>
      </c>
      <c r="N52" s="1414">
        <f t="shared" si="11"/>
        <v>0</v>
      </c>
      <c r="AA52" s="1287"/>
      <c r="AB52" s="1287"/>
      <c r="AC52" s="1287"/>
      <c r="AD52" s="1287"/>
      <c r="AE52" s="1287"/>
      <c r="AF52" s="1287"/>
      <c r="AG52" s="1287"/>
      <c r="AH52" s="1287"/>
      <c r="AI52" s="1287"/>
      <c r="AJ52" s="1287"/>
      <c r="AK52" s="1287"/>
    </row>
    <row r="53" s="1109" customFormat="1" ht="36.75" spans="1:37">
      <c r="A53" s="1302" t="s">
        <v>1850</v>
      </c>
      <c r="B53" s="1316" t="s">
        <v>1851</v>
      </c>
      <c r="C53" s="1178"/>
      <c r="D53" s="1308">
        <f t="shared" si="7"/>
        <v>0</v>
      </c>
      <c r="E53" s="1314"/>
      <c r="F53" s="1310"/>
      <c r="G53" s="1311"/>
      <c r="H53" s="1312" t="str">
        <f t="shared" si="8"/>
        <v>——</v>
      </c>
      <c r="I53" s="1413">
        <v>0.05</v>
      </c>
      <c r="J53" s="1414">
        <f t="shared" si="9"/>
        <v>0</v>
      </c>
      <c r="K53" s="1414">
        <f t="shared" si="10"/>
        <v>0</v>
      </c>
      <c r="L53" s="1414">
        <v>0</v>
      </c>
      <c r="M53" s="1414">
        <f t="shared" si="11"/>
        <v>0</v>
      </c>
      <c r="N53" s="1414">
        <f t="shared" si="11"/>
        <v>0</v>
      </c>
      <c r="AA53" s="1287"/>
      <c r="AB53" s="1287"/>
      <c r="AC53" s="1287"/>
      <c r="AD53" s="1287"/>
      <c r="AE53" s="1287"/>
      <c r="AF53" s="1287"/>
      <c r="AG53" s="1287"/>
      <c r="AH53" s="1287"/>
      <c r="AI53" s="1287"/>
      <c r="AJ53" s="1287"/>
      <c r="AK53" s="1287"/>
    </row>
    <row r="54" s="1109" customFormat="1" ht="24" spans="1:37">
      <c r="A54" s="1302" t="s">
        <v>1852</v>
      </c>
      <c r="B54" s="1313">
        <f>估价对象房地状况!C24</f>
        <v>0</v>
      </c>
      <c r="C54" s="1178"/>
      <c r="D54" s="1308">
        <f t="shared" si="7"/>
        <v>0</v>
      </c>
      <c r="E54" s="1314"/>
      <c r="F54" s="1310"/>
      <c r="G54" s="1311"/>
      <c r="H54" s="1312" t="str">
        <f t="shared" si="8"/>
        <v>——</v>
      </c>
      <c r="I54" s="1413">
        <v>0.08</v>
      </c>
      <c r="J54" s="1414">
        <f t="shared" si="9"/>
        <v>0</v>
      </c>
      <c r="K54" s="1414">
        <f t="shared" si="10"/>
        <v>0</v>
      </c>
      <c r="L54" s="1414">
        <v>0</v>
      </c>
      <c r="M54" s="1414">
        <f t="shared" si="11"/>
        <v>0</v>
      </c>
      <c r="N54" s="1414">
        <f t="shared" si="11"/>
        <v>0</v>
      </c>
      <c r="AA54" s="1287"/>
      <c r="AB54" s="1287"/>
      <c r="AC54" s="1287"/>
      <c r="AD54" s="1287"/>
      <c r="AE54" s="1287"/>
      <c r="AF54" s="1287"/>
      <c r="AG54" s="1287"/>
      <c r="AH54" s="1287"/>
      <c r="AI54" s="1287"/>
      <c r="AJ54" s="1287"/>
      <c r="AK54" s="1287"/>
    </row>
    <row r="55" s="1109" customFormat="1" ht="24" spans="1:37">
      <c r="A55" s="1302" t="s">
        <v>1853</v>
      </c>
      <c r="B55" s="1317" t="s">
        <v>1854</v>
      </c>
      <c r="C55" s="1178"/>
      <c r="D55" s="1308">
        <f t="shared" si="7"/>
        <v>0</v>
      </c>
      <c r="E55" s="1314"/>
      <c r="F55" s="1310"/>
      <c r="G55" s="1311"/>
      <c r="H55" s="1312" t="str">
        <f t="shared" si="8"/>
        <v>——</v>
      </c>
      <c r="I55" s="1413">
        <v>0.05</v>
      </c>
      <c r="J55" s="1414">
        <f t="shared" si="9"/>
        <v>0</v>
      </c>
      <c r="K55" s="1414">
        <f t="shared" si="10"/>
        <v>0</v>
      </c>
      <c r="L55" s="1414">
        <v>0</v>
      </c>
      <c r="M55" s="1414">
        <f t="shared" si="11"/>
        <v>0</v>
      </c>
      <c r="N55" s="1414">
        <f t="shared" si="11"/>
        <v>0</v>
      </c>
      <c r="AA55" s="1287"/>
      <c r="AB55" s="1287"/>
      <c r="AC55" s="1287"/>
      <c r="AD55" s="1287"/>
      <c r="AE55" s="1287"/>
      <c r="AF55" s="1287"/>
      <c r="AG55" s="1287"/>
      <c r="AH55" s="1287"/>
      <c r="AI55" s="1287"/>
      <c r="AJ55" s="1287"/>
      <c r="AK55" s="1287"/>
    </row>
    <row r="56" s="1109" customFormat="1" ht="24" spans="1:37">
      <c r="A56" s="1318" t="s">
        <v>1855</v>
      </c>
      <c r="B56" s="631" t="str">
        <f>估价对象房地状况!C21</f>
        <v>估价对象所在区域公共配套设施齐备情况</v>
      </c>
      <c r="C56" s="1178"/>
      <c r="D56" s="1308">
        <f t="shared" si="7"/>
        <v>0</v>
      </c>
      <c r="E56" s="1314"/>
      <c r="F56" s="1310"/>
      <c r="G56" s="1311"/>
      <c r="H56" s="1312" t="str">
        <f t="shared" si="8"/>
        <v>——</v>
      </c>
      <c r="I56" s="1413">
        <v>0.05</v>
      </c>
      <c r="J56" s="1414">
        <f t="shared" si="9"/>
        <v>0</v>
      </c>
      <c r="K56" s="1414">
        <f t="shared" si="10"/>
        <v>0</v>
      </c>
      <c r="L56" s="1414">
        <v>0</v>
      </c>
      <c r="M56" s="1414">
        <f t="shared" si="11"/>
        <v>0</v>
      </c>
      <c r="N56" s="1414">
        <f t="shared" si="11"/>
        <v>0</v>
      </c>
      <c r="AA56" s="1287"/>
      <c r="AB56" s="1287"/>
      <c r="AC56" s="1287"/>
      <c r="AD56" s="1287"/>
      <c r="AE56" s="1287"/>
      <c r="AF56" s="1287"/>
      <c r="AG56" s="1287"/>
      <c r="AH56" s="1287"/>
      <c r="AI56" s="1287"/>
      <c r="AJ56" s="1287"/>
      <c r="AK56" s="1287"/>
    </row>
    <row r="57" s="1109" customFormat="1" ht="24" spans="1:37">
      <c r="A57" s="1318" t="s">
        <v>1856</v>
      </c>
      <c r="B57" s="1313" t="str">
        <f>估价对象房地状况!C22</f>
        <v>估价对象所在区域基础设施水平</v>
      </c>
      <c r="C57" s="1178"/>
      <c r="D57" s="1308">
        <f t="shared" si="7"/>
        <v>0</v>
      </c>
      <c r="E57" s="1314"/>
      <c r="F57" s="1310"/>
      <c r="G57" s="1311"/>
      <c r="H57" s="1312" t="str">
        <f t="shared" si="8"/>
        <v>——</v>
      </c>
      <c r="I57" s="1413">
        <v>0.08</v>
      </c>
      <c r="J57" s="1414">
        <f t="shared" si="9"/>
        <v>0</v>
      </c>
      <c r="K57" s="1414">
        <f t="shared" si="10"/>
        <v>0</v>
      </c>
      <c r="L57" s="1414">
        <v>0</v>
      </c>
      <c r="M57" s="1414">
        <f t="shared" si="11"/>
        <v>0</v>
      </c>
      <c r="N57" s="1414">
        <f t="shared" si="11"/>
        <v>0</v>
      </c>
      <c r="AA57" s="1287"/>
      <c r="AB57" s="1287"/>
      <c r="AC57" s="1287"/>
      <c r="AD57" s="1287"/>
      <c r="AE57" s="1287"/>
      <c r="AF57" s="1287"/>
      <c r="AG57" s="1287"/>
      <c r="AH57" s="1287"/>
      <c r="AI57" s="1287"/>
      <c r="AJ57" s="1287"/>
      <c r="AK57" s="1287"/>
    </row>
    <row r="58" s="1109" customFormat="1" ht="24.75" spans="1:37">
      <c r="A58" s="1319" t="s">
        <v>1857</v>
      </c>
      <c r="B58" s="1320" t="str">
        <f>估价对象房地状况!C20</f>
        <v>区域自然环境：；人文环境；综合评价环境状况一般</v>
      </c>
      <c r="C58" s="1178"/>
      <c r="D58" s="1308">
        <f t="shared" si="7"/>
        <v>0</v>
      </c>
      <c r="E58" s="1321"/>
      <c r="F58" s="1310"/>
      <c r="G58" s="1311"/>
      <c r="H58" s="1312" t="str">
        <f t="shared" si="8"/>
        <v>——</v>
      </c>
      <c r="I58" s="1415">
        <v>0.05</v>
      </c>
      <c r="J58" s="1414">
        <f t="shared" si="9"/>
        <v>0</v>
      </c>
      <c r="K58" s="1414">
        <f t="shared" si="10"/>
        <v>0</v>
      </c>
      <c r="L58" s="1414">
        <v>0</v>
      </c>
      <c r="M58" s="1414">
        <f t="shared" si="11"/>
        <v>0</v>
      </c>
      <c r="N58" s="1414">
        <f t="shared" si="11"/>
        <v>0</v>
      </c>
      <c r="AA58" s="1287"/>
      <c r="AB58" s="1287"/>
      <c r="AC58" s="1287"/>
      <c r="AD58" s="1287"/>
      <c r="AE58" s="1287"/>
      <c r="AF58" s="1287"/>
      <c r="AG58" s="1287"/>
      <c r="AH58" s="1287"/>
      <c r="AI58" s="1287"/>
      <c r="AJ58" s="1287"/>
      <c r="AK58" s="1287"/>
    </row>
    <row r="59" s="1109" customFormat="1" ht="15" spans="1:37">
      <c r="A59" s="1296" t="s">
        <v>1858</v>
      </c>
      <c r="B59" s="1297">
        <f>1+E61</f>
        <v>1</v>
      </c>
      <c r="C59" s="1299"/>
      <c r="D59" s="1299"/>
      <c r="E59" s="1300"/>
      <c r="F59" s="1301"/>
      <c r="G59" s="1295"/>
      <c r="H59" s="1295"/>
      <c r="I59" s="1295"/>
      <c r="J59" s="1294"/>
      <c r="K59" s="1294"/>
      <c r="L59" s="1294"/>
      <c r="M59" s="1294"/>
      <c r="N59" s="1294"/>
      <c r="AA59" s="1287"/>
      <c r="AB59" s="1287"/>
      <c r="AC59" s="1287"/>
      <c r="AD59" s="1287"/>
      <c r="AE59" s="1287"/>
      <c r="AF59" s="1287"/>
      <c r="AG59" s="1287"/>
      <c r="AH59" s="1287"/>
      <c r="AI59" s="1287"/>
      <c r="AJ59" s="1287"/>
      <c r="AK59" s="1287"/>
    </row>
    <row r="60" s="1109" customFormat="1" ht="24.75" spans="1:37">
      <c r="A60" s="1302" t="s">
        <v>1839</v>
      </c>
      <c r="B60" s="1303"/>
      <c r="C60" s="1303" t="s">
        <v>1841</v>
      </c>
      <c r="D60" s="1303" t="s">
        <v>1842</v>
      </c>
      <c r="E60" s="1304" t="s">
        <v>1843</v>
      </c>
      <c r="F60" s="1305" t="s">
        <v>1859</v>
      </c>
      <c r="G60" s="1303" t="s">
        <v>1759</v>
      </c>
      <c r="H60" s="1306" t="s">
        <v>1845</v>
      </c>
      <c r="I60" s="1303" t="s">
        <v>1846</v>
      </c>
      <c r="J60" s="997" t="s">
        <v>1573</v>
      </c>
      <c r="K60" s="997" t="s">
        <v>1574</v>
      </c>
      <c r="L60" s="997" t="s">
        <v>1575</v>
      </c>
      <c r="M60" s="997" t="s">
        <v>1576</v>
      </c>
      <c r="N60" s="997" t="s">
        <v>1577</v>
      </c>
      <c r="AA60" s="1287"/>
      <c r="AB60" s="1287"/>
      <c r="AC60" s="1287"/>
      <c r="AD60" s="1287"/>
      <c r="AE60" s="1287"/>
      <c r="AF60" s="1287"/>
      <c r="AG60" s="1287"/>
      <c r="AH60" s="1287"/>
      <c r="AI60" s="1287"/>
      <c r="AJ60" s="1287"/>
      <c r="AK60" s="1287"/>
    </row>
    <row r="61" s="1109" customFormat="1" ht="36.75" spans="1:37">
      <c r="A61" s="1302" t="s">
        <v>1860</v>
      </c>
      <c r="B61" s="1307" t="str">
        <f>估价对象房地状况!C17</f>
        <v>估价对象位于XX商圈，周边办公楼项目较多，入驻率高，办公集聚程度较好</v>
      </c>
      <c r="C61" s="1178"/>
      <c r="D61" s="1308">
        <f t="shared" ref="D61:D69" si="12">SUMIF($J$60:$N$60,C61,J61:N61)</f>
        <v>0</v>
      </c>
      <c r="E61" s="1309">
        <f>ROUND(SUM(D61:D69),4)</f>
        <v>0</v>
      </c>
      <c r="F61" s="1310" t="str">
        <f>IF(E2="办公",SUMIF(L1:L12,G2,N1:N12),"——")</f>
        <v>——</v>
      </c>
      <c r="G61" s="1311"/>
      <c r="H61" s="1312" t="str">
        <f t="shared" ref="H61:H69" si="13">IFERROR(ROUNDDOWN($F$61*I61/2,4),"——")</f>
        <v>——</v>
      </c>
      <c r="I61" s="1413">
        <v>0.25</v>
      </c>
      <c r="J61" s="1414">
        <f t="shared" ref="J61:J69" si="14">K61+$G61</f>
        <v>0</v>
      </c>
      <c r="K61" s="1414">
        <f t="shared" ref="K61:K69" si="15">$L61+$G61</f>
        <v>0</v>
      </c>
      <c r="L61" s="1414">
        <v>0</v>
      </c>
      <c r="M61" s="1414">
        <f t="shared" ref="M61:N69" si="16">L61-$G61</f>
        <v>0</v>
      </c>
      <c r="N61" s="1414">
        <f t="shared" si="16"/>
        <v>0</v>
      </c>
      <c r="AA61" s="1287"/>
      <c r="AB61" s="1287"/>
      <c r="AC61" s="1287"/>
      <c r="AD61" s="1287"/>
      <c r="AE61" s="1287"/>
      <c r="AF61" s="1287"/>
      <c r="AG61" s="1287"/>
      <c r="AH61" s="1287"/>
      <c r="AI61" s="1287"/>
      <c r="AJ61" s="1287"/>
      <c r="AK61" s="1287"/>
    </row>
    <row r="62" s="1109" customFormat="1" ht="36" spans="1:37">
      <c r="A62" s="1302" t="s">
        <v>1848</v>
      </c>
      <c r="B62" s="1313" t="str">
        <f>估价对象房地状况!C18</f>
        <v>估价对象周边道路状况、公共交通通达情况、停车便捷程度，综合评价交通便捷度较好</v>
      </c>
      <c r="C62" s="1178"/>
      <c r="D62" s="1308">
        <f t="shared" si="12"/>
        <v>0</v>
      </c>
      <c r="E62" s="1314"/>
      <c r="F62" s="1310"/>
      <c r="G62" s="1311"/>
      <c r="H62" s="1312" t="str">
        <f t="shared" si="13"/>
        <v>——</v>
      </c>
      <c r="I62" s="1413">
        <v>0.26</v>
      </c>
      <c r="J62" s="1414">
        <f t="shared" si="14"/>
        <v>0</v>
      </c>
      <c r="K62" s="1414">
        <f t="shared" si="15"/>
        <v>0</v>
      </c>
      <c r="L62" s="1414">
        <v>0</v>
      </c>
      <c r="M62" s="1414">
        <f t="shared" si="16"/>
        <v>0</v>
      </c>
      <c r="N62" s="1414">
        <f t="shared" si="16"/>
        <v>0</v>
      </c>
      <c r="AA62" s="1287"/>
      <c r="AB62" s="1287"/>
      <c r="AC62" s="1287"/>
      <c r="AD62" s="1287"/>
      <c r="AE62" s="1287"/>
      <c r="AF62" s="1287"/>
      <c r="AG62" s="1287"/>
      <c r="AH62" s="1287"/>
      <c r="AI62" s="1287"/>
      <c r="AJ62" s="1287"/>
      <c r="AK62" s="1287"/>
    </row>
    <row r="63" s="1109" customFormat="1" ht="36" spans="1:37">
      <c r="A63" s="1315" t="s">
        <v>1849</v>
      </c>
      <c r="B63" s="1313">
        <f>估价对象房地状况!C19</f>
        <v>0</v>
      </c>
      <c r="C63" s="1178"/>
      <c r="D63" s="1308">
        <f t="shared" si="12"/>
        <v>0</v>
      </c>
      <c r="E63" s="1314"/>
      <c r="F63" s="1310"/>
      <c r="G63" s="1311"/>
      <c r="H63" s="1312" t="str">
        <f t="shared" si="13"/>
        <v>——</v>
      </c>
      <c r="I63" s="1413">
        <v>0.11</v>
      </c>
      <c r="J63" s="1414">
        <f t="shared" si="14"/>
        <v>0</v>
      </c>
      <c r="K63" s="1414">
        <f t="shared" si="15"/>
        <v>0</v>
      </c>
      <c r="L63" s="1414">
        <v>0</v>
      </c>
      <c r="M63" s="1414">
        <f t="shared" si="16"/>
        <v>0</v>
      </c>
      <c r="N63" s="1414">
        <f t="shared" si="16"/>
        <v>0</v>
      </c>
      <c r="AA63" s="1287"/>
      <c r="AB63" s="1287"/>
      <c r="AC63" s="1287"/>
      <c r="AD63" s="1287"/>
      <c r="AE63" s="1287"/>
      <c r="AF63" s="1287"/>
      <c r="AG63" s="1287"/>
      <c r="AH63" s="1287"/>
      <c r="AI63" s="1287"/>
      <c r="AJ63" s="1287"/>
      <c r="AK63" s="1287"/>
    </row>
    <row r="64" s="1109" customFormat="1" ht="36.75" spans="1:37">
      <c r="A64" s="1302" t="s">
        <v>1850</v>
      </c>
      <c r="B64" s="1316" t="s">
        <v>1851</v>
      </c>
      <c r="C64" s="1178"/>
      <c r="D64" s="1308">
        <f t="shared" si="12"/>
        <v>0</v>
      </c>
      <c r="E64" s="1314"/>
      <c r="F64" s="1310"/>
      <c r="G64" s="1311"/>
      <c r="H64" s="1312" t="str">
        <f t="shared" si="13"/>
        <v>——</v>
      </c>
      <c r="I64" s="1413">
        <v>0.05</v>
      </c>
      <c r="J64" s="1414">
        <f t="shared" si="14"/>
        <v>0</v>
      </c>
      <c r="K64" s="1414">
        <f t="shared" si="15"/>
        <v>0</v>
      </c>
      <c r="L64" s="1414">
        <v>0</v>
      </c>
      <c r="M64" s="1414">
        <f t="shared" si="16"/>
        <v>0</v>
      </c>
      <c r="N64" s="1414">
        <f t="shared" si="16"/>
        <v>0</v>
      </c>
      <c r="AA64" s="1287"/>
      <c r="AB64" s="1287"/>
      <c r="AC64" s="1287"/>
      <c r="AD64" s="1287"/>
      <c r="AE64" s="1287"/>
      <c r="AF64" s="1287"/>
      <c r="AG64" s="1287"/>
      <c r="AH64" s="1287"/>
      <c r="AI64" s="1287"/>
      <c r="AJ64" s="1287"/>
      <c r="AK64" s="1287"/>
    </row>
    <row r="65" s="1109" customFormat="1" ht="24" spans="1:37">
      <c r="A65" s="1302" t="s">
        <v>1852</v>
      </c>
      <c r="B65" s="1313">
        <f>估价对象房地状况!C24</f>
        <v>0</v>
      </c>
      <c r="C65" s="1178"/>
      <c r="D65" s="1308">
        <f t="shared" si="12"/>
        <v>0</v>
      </c>
      <c r="E65" s="1314"/>
      <c r="F65" s="1310"/>
      <c r="G65" s="1311"/>
      <c r="H65" s="1312" t="str">
        <f t="shared" si="13"/>
        <v>——</v>
      </c>
      <c r="I65" s="1413">
        <v>0.05</v>
      </c>
      <c r="J65" s="1414">
        <f t="shared" si="14"/>
        <v>0</v>
      </c>
      <c r="K65" s="1414">
        <f t="shared" si="15"/>
        <v>0</v>
      </c>
      <c r="L65" s="1414">
        <v>0</v>
      </c>
      <c r="M65" s="1414">
        <f t="shared" si="16"/>
        <v>0</v>
      </c>
      <c r="N65" s="1414">
        <f t="shared" si="16"/>
        <v>0</v>
      </c>
      <c r="AA65" s="1287"/>
      <c r="AB65" s="1287"/>
      <c r="AC65" s="1287"/>
      <c r="AD65" s="1287"/>
      <c r="AE65" s="1287"/>
      <c r="AF65" s="1287"/>
      <c r="AG65" s="1287"/>
      <c r="AH65" s="1287"/>
      <c r="AI65" s="1287"/>
      <c r="AJ65" s="1287"/>
      <c r="AK65" s="1287"/>
    </row>
    <row r="66" s="1109" customFormat="1" ht="24" spans="1:37">
      <c r="A66" s="1302" t="s">
        <v>1853</v>
      </c>
      <c r="B66" s="1317" t="s">
        <v>1854</v>
      </c>
      <c r="C66" s="1178"/>
      <c r="D66" s="1308">
        <f t="shared" si="12"/>
        <v>0</v>
      </c>
      <c r="E66" s="1314"/>
      <c r="F66" s="1310"/>
      <c r="G66" s="1311"/>
      <c r="H66" s="1312" t="str">
        <f t="shared" si="13"/>
        <v>——</v>
      </c>
      <c r="I66" s="1413">
        <v>0.06</v>
      </c>
      <c r="J66" s="1414">
        <f t="shared" si="14"/>
        <v>0</v>
      </c>
      <c r="K66" s="1414">
        <f t="shared" si="15"/>
        <v>0</v>
      </c>
      <c r="L66" s="1414">
        <v>0</v>
      </c>
      <c r="M66" s="1414">
        <f t="shared" si="16"/>
        <v>0</v>
      </c>
      <c r="N66" s="1414">
        <f t="shared" si="16"/>
        <v>0</v>
      </c>
      <c r="AA66" s="1287"/>
      <c r="AB66" s="1287"/>
      <c r="AC66" s="1287"/>
      <c r="AD66" s="1287"/>
      <c r="AE66" s="1287"/>
      <c r="AF66" s="1287"/>
      <c r="AG66" s="1287"/>
      <c r="AH66" s="1287"/>
      <c r="AI66" s="1287"/>
      <c r="AJ66" s="1287"/>
      <c r="AK66" s="1287"/>
    </row>
    <row r="67" s="1109" customFormat="1" ht="24" spans="1:37">
      <c r="A67" s="1302" t="s">
        <v>1855</v>
      </c>
      <c r="B67" s="631" t="str">
        <f>估价对象房地状况!C21</f>
        <v>估价对象所在区域公共配套设施齐备情况</v>
      </c>
      <c r="C67" s="1178"/>
      <c r="D67" s="1308">
        <f t="shared" si="12"/>
        <v>0</v>
      </c>
      <c r="E67" s="1314"/>
      <c r="F67" s="1310"/>
      <c r="G67" s="1311"/>
      <c r="H67" s="1312" t="str">
        <f t="shared" si="13"/>
        <v>——</v>
      </c>
      <c r="I67" s="1413">
        <v>0.06</v>
      </c>
      <c r="J67" s="1414">
        <f t="shared" si="14"/>
        <v>0</v>
      </c>
      <c r="K67" s="1414">
        <f t="shared" si="15"/>
        <v>0</v>
      </c>
      <c r="L67" s="1414">
        <v>0</v>
      </c>
      <c r="M67" s="1414">
        <f t="shared" si="16"/>
        <v>0</v>
      </c>
      <c r="N67" s="1414">
        <f t="shared" si="16"/>
        <v>0</v>
      </c>
      <c r="AA67" s="1287"/>
      <c r="AB67" s="1287"/>
      <c r="AC67" s="1287"/>
      <c r="AD67" s="1287"/>
      <c r="AE67" s="1287"/>
      <c r="AF67" s="1287"/>
      <c r="AG67" s="1287"/>
      <c r="AH67" s="1287"/>
      <c r="AI67" s="1287"/>
      <c r="AJ67" s="1287"/>
      <c r="AK67" s="1287"/>
    </row>
    <row r="68" s="1109" customFormat="1" ht="24" spans="1:37">
      <c r="A68" s="1302" t="s">
        <v>1856</v>
      </c>
      <c r="B68" s="631" t="str">
        <f>估价对象房地状况!C22</f>
        <v>估价对象所在区域基础设施水平</v>
      </c>
      <c r="C68" s="1178"/>
      <c r="D68" s="1308">
        <f t="shared" si="12"/>
        <v>0</v>
      </c>
      <c r="E68" s="1314"/>
      <c r="F68" s="1310"/>
      <c r="G68" s="1311"/>
      <c r="H68" s="1312" t="str">
        <f t="shared" si="13"/>
        <v>——</v>
      </c>
      <c r="I68" s="1413">
        <v>0.09</v>
      </c>
      <c r="J68" s="1414">
        <f t="shared" si="14"/>
        <v>0</v>
      </c>
      <c r="K68" s="1414">
        <f t="shared" si="15"/>
        <v>0</v>
      </c>
      <c r="L68" s="1414">
        <v>0</v>
      </c>
      <c r="M68" s="1414">
        <f t="shared" si="16"/>
        <v>0</v>
      </c>
      <c r="N68" s="1414">
        <f t="shared" si="16"/>
        <v>0</v>
      </c>
      <c r="AA68" s="1287"/>
      <c r="AB68" s="1287"/>
      <c r="AC68" s="1287"/>
      <c r="AD68" s="1287"/>
      <c r="AE68" s="1287"/>
      <c r="AF68" s="1287"/>
      <c r="AG68" s="1287"/>
      <c r="AH68" s="1287"/>
      <c r="AI68" s="1287"/>
      <c r="AJ68" s="1287"/>
      <c r="AK68" s="1287"/>
    </row>
    <row r="69" s="1109" customFormat="1" ht="24.75" spans="1:37">
      <c r="A69" s="1319" t="s">
        <v>1857</v>
      </c>
      <c r="B69" s="1447" t="str">
        <f>估价对象房地状况!C20</f>
        <v>区域自然环境：；人文环境；综合评价环境状况一般</v>
      </c>
      <c r="C69" s="1178"/>
      <c r="D69" s="1308">
        <f t="shared" si="12"/>
        <v>0</v>
      </c>
      <c r="E69" s="1321"/>
      <c r="F69" s="1310"/>
      <c r="G69" s="1311"/>
      <c r="H69" s="1312" t="str">
        <f t="shared" si="13"/>
        <v>——</v>
      </c>
      <c r="I69" s="1415">
        <v>0.07</v>
      </c>
      <c r="J69" s="1414">
        <f t="shared" si="14"/>
        <v>0</v>
      </c>
      <c r="K69" s="1414">
        <f t="shared" si="15"/>
        <v>0</v>
      </c>
      <c r="L69" s="1414">
        <v>0</v>
      </c>
      <c r="M69" s="1414">
        <f t="shared" si="16"/>
        <v>0</v>
      </c>
      <c r="N69" s="1414">
        <f t="shared" si="16"/>
        <v>0</v>
      </c>
      <c r="AA69" s="1287"/>
      <c r="AB69" s="1287"/>
      <c r="AC69" s="1287"/>
      <c r="AD69" s="1287"/>
      <c r="AE69" s="1287"/>
      <c r="AF69" s="1287"/>
      <c r="AG69" s="1287"/>
      <c r="AH69" s="1287"/>
      <c r="AI69" s="1287"/>
      <c r="AJ69" s="1287"/>
      <c r="AK69" s="1287"/>
    </row>
    <row r="70" s="1109" customFormat="1" ht="15" spans="1:37">
      <c r="A70" s="1296" t="s">
        <v>1861</v>
      </c>
      <c r="B70" s="1297">
        <f>1+E72</f>
        <v>1</v>
      </c>
      <c r="C70" s="1299"/>
      <c r="D70" s="1299"/>
      <c r="E70" s="1300"/>
      <c r="F70" s="1301"/>
      <c r="G70" s="1295"/>
      <c r="H70" s="1295"/>
      <c r="I70" s="1295"/>
      <c r="J70" s="1294"/>
      <c r="K70" s="1294"/>
      <c r="L70" s="1294"/>
      <c r="M70" s="1294"/>
      <c r="N70" s="1294"/>
      <c r="AA70" s="1287"/>
      <c r="AB70" s="1287"/>
      <c r="AC70" s="1287"/>
      <c r="AD70" s="1287"/>
      <c r="AE70" s="1287"/>
      <c r="AF70" s="1287"/>
      <c r="AG70" s="1287"/>
      <c r="AH70" s="1287"/>
      <c r="AI70" s="1287"/>
      <c r="AJ70" s="1287"/>
      <c r="AK70" s="1287"/>
    </row>
    <row r="71" s="1109" customFormat="1" ht="24.75" spans="1:37">
      <c r="A71" s="1302" t="s">
        <v>1839</v>
      </c>
      <c r="B71" s="1303"/>
      <c r="C71" s="1303" t="s">
        <v>1841</v>
      </c>
      <c r="D71" s="1303" t="s">
        <v>1842</v>
      </c>
      <c r="E71" s="1304" t="s">
        <v>1843</v>
      </c>
      <c r="F71" s="1305" t="s">
        <v>1859</v>
      </c>
      <c r="G71" s="1303" t="s">
        <v>1759</v>
      </c>
      <c r="H71" s="1306" t="s">
        <v>1845</v>
      </c>
      <c r="I71" s="1303" t="s">
        <v>1846</v>
      </c>
      <c r="J71" s="997" t="s">
        <v>1573</v>
      </c>
      <c r="K71" s="997" t="s">
        <v>1574</v>
      </c>
      <c r="L71" s="997" t="s">
        <v>1575</v>
      </c>
      <c r="M71" s="997" t="s">
        <v>1576</v>
      </c>
      <c r="N71" s="997" t="s">
        <v>1577</v>
      </c>
      <c r="AA71" s="1287"/>
      <c r="AB71" s="1287"/>
      <c r="AC71" s="1287"/>
      <c r="AD71" s="1287"/>
      <c r="AE71" s="1287"/>
      <c r="AF71" s="1287"/>
      <c r="AG71" s="1287"/>
      <c r="AH71" s="1287"/>
      <c r="AI71" s="1287"/>
      <c r="AJ71" s="1287"/>
      <c r="AK71" s="1287"/>
    </row>
    <row r="72" s="1109" customFormat="1" ht="48" spans="1:37">
      <c r="A72" s="1302" t="s">
        <v>1862</v>
      </c>
      <c r="B72" s="1307" t="str">
        <f>估价对象房地状况!C15</f>
        <v>估价对象周边居住用地比例、居住小区规模和社区发展完善程度，综合评价居住社区成熟度一般</v>
      </c>
      <c r="C72" s="1178"/>
      <c r="D72" s="1308">
        <f t="shared" ref="D72:D80" si="17">SUMIF($J$71:$N$71,C72,J72:N72)</f>
        <v>0</v>
      </c>
      <c r="E72" s="1309">
        <f>ROUND(SUM(D72:D80),4)</f>
        <v>0</v>
      </c>
      <c r="F72" s="1310" t="str">
        <f>IF(E2="住宅",SUMIF(L1:L12,G2,N1:N12),"——")</f>
        <v>——</v>
      </c>
      <c r="G72" s="1311"/>
      <c r="H72" s="1312" t="str">
        <f t="shared" ref="H72:H80" si="18">IFERROR(ROUNDDOWN($F$72*I72/2,4),"——")</f>
        <v>——</v>
      </c>
      <c r="I72" s="1413">
        <v>0.2</v>
      </c>
      <c r="J72" s="1414">
        <f t="shared" ref="J72:J80" si="19">K72+$G72</f>
        <v>0</v>
      </c>
      <c r="K72" s="1414">
        <f t="shared" ref="K72:K80" si="20">$L72+$G72</f>
        <v>0</v>
      </c>
      <c r="L72" s="1414">
        <v>0</v>
      </c>
      <c r="M72" s="1414">
        <f t="shared" ref="M72:N80" si="21">L72-$G72</f>
        <v>0</v>
      </c>
      <c r="N72" s="1414">
        <f t="shared" si="21"/>
        <v>0</v>
      </c>
      <c r="AA72" s="1287"/>
      <c r="AB72" s="1287"/>
      <c r="AC72" s="1287"/>
      <c r="AD72" s="1287"/>
      <c r="AE72" s="1287"/>
      <c r="AF72" s="1287"/>
      <c r="AG72" s="1287"/>
      <c r="AH72" s="1287"/>
      <c r="AI72" s="1287"/>
      <c r="AJ72" s="1287"/>
      <c r="AK72" s="1287"/>
    </row>
    <row r="73" s="1109" customFormat="1" ht="36" spans="1:37">
      <c r="A73" s="1302" t="s">
        <v>1848</v>
      </c>
      <c r="B73" s="1313" t="str">
        <f>估价对象房地状况!C18</f>
        <v>估价对象周边道路状况、公共交通通达情况、停车便捷程度，综合评价交通便捷度较好</v>
      </c>
      <c r="C73" s="1178"/>
      <c r="D73" s="1308">
        <f t="shared" si="17"/>
        <v>0</v>
      </c>
      <c r="E73" s="1448"/>
      <c r="F73" s="1310"/>
      <c r="G73" s="1311"/>
      <c r="H73" s="1312" t="str">
        <f t="shared" si="18"/>
        <v>——</v>
      </c>
      <c r="I73" s="1413">
        <v>0.26</v>
      </c>
      <c r="J73" s="1414">
        <f t="shared" si="19"/>
        <v>0</v>
      </c>
      <c r="K73" s="1414">
        <f t="shared" si="20"/>
        <v>0</v>
      </c>
      <c r="L73" s="1414">
        <v>0</v>
      </c>
      <c r="M73" s="1414">
        <f t="shared" si="21"/>
        <v>0</v>
      </c>
      <c r="N73" s="1414">
        <f t="shared" si="21"/>
        <v>0</v>
      </c>
      <c r="AA73" s="1287"/>
      <c r="AB73" s="1287"/>
      <c r="AC73" s="1287"/>
      <c r="AD73" s="1287"/>
      <c r="AE73" s="1287"/>
      <c r="AF73" s="1287"/>
      <c r="AG73" s="1287"/>
      <c r="AH73" s="1287"/>
      <c r="AI73" s="1287"/>
      <c r="AJ73" s="1287"/>
      <c r="AK73" s="1287"/>
    </row>
    <row r="74" s="1110" customFormat="1" ht="36" spans="1:37">
      <c r="A74" s="1315" t="s">
        <v>1849</v>
      </c>
      <c r="B74" s="1313">
        <f>估价对象房地状况!C19</f>
        <v>0</v>
      </c>
      <c r="C74" s="1178"/>
      <c r="D74" s="1308">
        <f t="shared" si="17"/>
        <v>0</v>
      </c>
      <c r="E74" s="1448"/>
      <c r="F74" s="1310"/>
      <c r="G74" s="1311"/>
      <c r="H74" s="1312" t="str">
        <f t="shared" si="18"/>
        <v>——</v>
      </c>
      <c r="I74" s="1413">
        <v>0.1</v>
      </c>
      <c r="J74" s="1414">
        <f t="shared" si="19"/>
        <v>0</v>
      </c>
      <c r="K74" s="1414">
        <f t="shared" si="20"/>
        <v>0</v>
      </c>
      <c r="L74" s="1414">
        <v>0</v>
      </c>
      <c r="M74" s="1414">
        <f t="shared" si="21"/>
        <v>0</v>
      </c>
      <c r="N74" s="1414">
        <f t="shared" si="21"/>
        <v>0</v>
      </c>
      <c r="O74" s="1109"/>
      <c r="P74" s="1109"/>
      <c r="Q74" s="1109"/>
      <c r="AA74" s="1443"/>
      <c r="AB74" s="1287"/>
      <c r="AC74" s="1287"/>
      <c r="AD74" s="1287"/>
      <c r="AE74" s="1287"/>
      <c r="AF74" s="1287"/>
      <c r="AG74" s="1287"/>
      <c r="AH74" s="1443"/>
      <c r="AI74" s="1443"/>
      <c r="AJ74" s="1443"/>
      <c r="AK74" s="1443"/>
    </row>
    <row r="75" ht="14.25" spans="1:37">
      <c r="A75" s="1302" t="s">
        <v>1863</v>
      </c>
      <c r="B75" s="1313">
        <f>估价对象房地状况!C24</f>
        <v>0</v>
      </c>
      <c r="C75" s="1178"/>
      <c r="D75" s="1308">
        <f t="shared" si="17"/>
        <v>0</v>
      </c>
      <c r="E75" s="1448"/>
      <c r="F75" s="1310"/>
      <c r="G75" s="1311"/>
      <c r="H75" s="1312" t="str">
        <f t="shared" si="18"/>
        <v>——</v>
      </c>
      <c r="I75" s="1413">
        <v>0.05</v>
      </c>
      <c r="J75" s="1414">
        <f t="shared" si="19"/>
        <v>0</v>
      </c>
      <c r="K75" s="1414">
        <f t="shared" si="20"/>
        <v>0</v>
      </c>
      <c r="L75" s="1414">
        <v>0</v>
      </c>
      <c r="M75" s="1414">
        <f t="shared" si="21"/>
        <v>0</v>
      </c>
      <c r="N75" s="1414">
        <f t="shared" si="21"/>
        <v>0</v>
      </c>
      <c r="O75" s="1109"/>
      <c r="P75" s="1109"/>
      <c r="Q75" s="1110"/>
      <c r="Z75" s="1113"/>
      <c r="AA75" s="1111"/>
      <c r="AG75" s="1115"/>
      <c r="AK75" s="1111"/>
    </row>
    <row r="76" ht="24" spans="1:37">
      <c r="A76" s="1302" t="s">
        <v>1855</v>
      </c>
      <c r="B76" s="631" t="str">
        <f>估价对象房地状况!C21</f>
        <v>估价对象所在区域公共配套设施齐备情况</v>
      </c>
      <c r="C76" s="1178"/>
      <c r="D76" s="1308">
        <f t="shared" si="17"/>
        <v>0</v>
      </c>
      <c r="E76" s="1448"/>
      <c r="F76" s="1310"/>
      <c r="G76" s="1311"/>
      <c r="H76" s="1312" t="str">
        <f t="shared" si="18"/>
        <v>——</v>
      </c>
      <c r="I76" s="1413">
        <v>0.08</v>
      </c>
      <c r="J76" s="1414">
        <f t="shared" si="19"/>
        <v>0</v>
      </c>
      <c r="K76" s="1414">
        <f t="shared" si="20"/>
        <v>0</v>
      </c>
      <c r="L76" s="1414">
        <v>0</v>
      </c>
      <c r="M76" s="1414">
        <f t="shared" si="21"/>
        <v>0</v>
      </c>
      <c r="N76" s="1414">
        <f t="shared" si="21"/>
        <v>0</v>
      </c>
      <c r="O76" s="1109"/>
      <c r="P76" s="1109"/>
      <c r="Z76" s="1113"/>
      <c r="AA76" s="1111"/>
      <c r="AG76" s="1115"/>
      <c r="AK76" s="1111"/>
    </row>
    <row r="77" ht="24" spans="1:37">
      <c r="A77" s="1302" t="s">
        <v>1856</v>
      </c>
      <c r="B77" s="631" t="str">
        <f>估价对象房地状况!C22</f>
        <v>估价对象所在区域基础设施水平</v>
      </c>
      <c r="C77" s="1178"/>
      <c r="D77" s="1308">
        <f t="shared" si="17"/>
        <v>0</v>
      </c>
      <c r="E77" s="1448"/>
      <c r="F77" s="1310"/>
      <c r="G77" s="1311"/>
      <c r="H77" s="1312" t="str">
        <f t="shared" si="18"/>
        <v>——</v>
      </c>
      <c r="I77" s="1413">
        <v>0.09</v>
      </c>
      <c r="J77" s="1414">
        <f t="shared" si="19"/>
        <v>0</v>
      </c>
      <c r="K77" s="1414">
        <f t="shared" si="20"/>
        <v>0</v>
      </c>
      <c r="L77" s="1414">
        <v>0</v>
      </c>
      <c r="M77" s="1414">
        <f t="shared" si="21"/>
        <v>0</v>
      </c>
      <c r="N77" s="1414">
        <f t="shared" si="21"/>
        <v>0</v>
      </c>
      <c r="O77" s="1109"/>
      <c r="P77" s="1109"/>
      <c r="Z77" s="1113"/>
      <c r="AA77" s="1111"/>
      <c r="AG77" s="1115"/>
      <c r="AK77" s="1111"/>
    </row>
    <row r="78" ht="24" spans="1:37">
      <c r="A78" s="1302" t="s">
        <v>1853</v>
      </c>
      <c r="B78" s="1317" t="s">
        <v>1854</v>
      </c>
      <c r="C78" s="1178"/>
      <c r="D78" s="1308">
        <f t="shared" si="17"/>
        <v>0</v>
      </c>
      <c r="E78" s="1448"/>
      <c r="F78" s="1310"/>
      <c r="G78" s="1311"/>
      <c r="H78" s="1312" t="str">
        <f t="shared" si="18"/>
        <v>——</v>
      </c>
      <c r="I78" s="1413">
        <v>0.05</v>
      </c>
      <c r="J78" s="1414">
        <f t="shared" si="19"/>
        <v>0</v>
      </c>
      <c r="K78" s="1414">
        <f t="shared" si="20"/>
        <v>0</v>
      </c>
      <c r="L78" s="1414">
        <v>0</v>
      </c>
      <c r="M78" s="1414">
        <f t="shared" si="21"/>
        <v>0</v>
      </c>
      <c r="N78" s="1414">
        <f t="shared" si="21"/>
        <v>0</v>
      </c>
      <c r="O78" s="1110"/>
      <c r="P78" s="1110"/>
      <c r="Z78" s="1113"/>
      <c r="AA78" s="1111"/>
      <c r="AG78" s="1115"/>
      <c r="AK78" s="1111"/>
    </row>
    <row r="79" ht="24" spans="1:37">
      <c r="A79" s="1302" t="s">
        <v>1857</v>
      </c>
      <c r="B79" s="1307" t="str">
        <f>估价对象房地状况!C20</f>
        <v>区域自然环境：；人文环境；综合评价环境状况一般</v>
      </c>
      <c r="C79" s="1178"/>
      <c r="D79" s="1308">
        <f t="shared" si="17"/>
        <v>0</v>
      </c>
      <c r="E79" s="1448"/>
      <c r="F79" s="1310"/>
      <c r="G79" s="1311"/>
      <c r="H79" s="1312" t="str">
        <f t="shared" si="18"/>
        <v>——</v>
      </c>
      <c r="I79" s="1413">
        <v>0.12</v>
      </c>
      <c r="J79" s="1414">
        <f t="shared" si="19"/>
        <v>0</v>
      </c>
      <c r="K79" s="1414">
        <f t="shared" si="20"/>
        <v>0</v>
      </c>
      <c r="L79" s="1414">
        <v>0</v>
      </c>
      <c r="M79" s="1414">
        <f t="shared" si="21"/>
        <v>0</v>
      </c>
      <c r="N79" s="1414">
        <f t="shared" si="21"/>
        <v>0</v>
      </c>
      <c r="Z79" s="1113"/>
      <c r="AA79" s="1111"/>
      <c r="AG79" s="1115"/>
      <c r="AK79" s="1111"/>
    </row>
    <row r="80" ht="24.75" spans="1:37">
      <c r="A80" s="1319" t="s">
        <v>1864</v>
      </c>
      <c r="B80" s="1449"/>
      <c r="C80" s="1178"/>
      <c r="D80" s="1308">
        <f t="shared" si="17"/>
        <v>0</v>
      </c>
      <c r="E80" s="1450"/>
      <c r="F80" s="1310"/>
      <c r="G80" s="1311"/>
      <c r="H80" s="1312" t="str">
        <f t="shared" si="18"/>
        <v>——</v>
      </c>
      <c r="I80" s="1415">
        <v>0.05</v>
      </c>
      <c r="J80" s="1414">
        <f t="shared" si="19"/>
        <v>0</v>
      </c>
      <c r="K80" s="1414">
        <f t="shared" si="20"/>
        <v>0</v>
      </c>
      <c r="L80" s="1414">
        <v>0</v>
      </c>
      <c r="M80" s="1414">
        <f t="shared" si="21"/>
        <v>0</v>
      </c>
      <c r="N80" s="1414">
        <f t="shared" si="21"/>
        <v>0</v>
      </c>
      <c r="Z80" s="1113"/>
      <c r="AA80" s="1111"/>
      <c r="AG80" s="1115"/>
      <c r="AK80" s="1111"/>
    </row>
    <row r="81" ht="15" spans="1:37">
      <c r="A81" s="1296" t="s">
        <v>1865</v>
      </c>
      <c r="B81" s="1297">
        <f>1+E83</f>
        <v>1.0266</v>
      </c>
      <c r="C81" s="1299"/>
      <c r="D81" s="1299"/>
      <c r="E81" s="1300"/>
      <c r="F81" s="1301"/>
      <c r="G81" s="1295"/>
      <c r="H81" s="1295"/>
      <c r="I81" s="1295"/>
      <c r="J81" s="1294"/>
      <c r="K81" s="1294"/>
      <c r="L81" s="1294"/>
      <c r="M81" s="1294"/>
      <c r="N81" s="1294"/>
      <c r="Z81" s="1113"/>
      <c r="AA81" s="1111"/>
      <c r="AG81" s="1115"/>
      <c r="AK81" s="1111"/>
    </row>
    <row r="82" ht="24.75" spans="1:37">
      <c r="A82" s="1302" t="s">
        <v>1839</v>
      </c>
      <c r="B82" s="1303"/>
      <c r="C82" s="1303" t="s">
        <v>1841</v>
      </c>
      <c r="D82" s="1303" t="s">
        <v>1842</v>
      </c>
      <c r="E82" s="1304" t="s">
        <v>1843</v>
      </c>
      <c r="F82" s="1305" t="s">
        <v>1859</v>
      </c>
      <c r="G82" s="1303" t="s">
        <v>1759</v>
      </c>
      <c r="H82" s="1306" t="s">
        <v>1845</v>
      </c>
      <c r="I82" s="1303" t="s">
        <v>1846</v>
      </c>
      <c r="J82" s="997" t="s">
        <v>1573</v>
      </c>
      <c r="K82" s="997" t="s">
        <v>1574</v>
      </c>
      <c r="L82" s="997" t="s">
        <v>1575</v>
      </c>
      <c r="M82" s="997" t="s">
        <v>1576</v>
      </c>
      <c r="N82" s="997" t="s">
        <v>1577</v>
      </c>
      <c r="Z82" s="1113"/>
      <c r="AA82" s="1111"/>
      <c r="AG82" s="1115"/>
      <c r="AK82" s="1111"/>
    </row>
    <row r="83" ht="38.25" spans="1:37">
      <c r="A83" s="1302" t="s">
        <v>1866</v>
      </c>
      <c r="B83" s="1313" t="str">
        <f>估价对象房地状况!G15</f>
        <v>估价对象位于XX开发区，园区建设成熟度XX，产业集聚程度XX</v>
      </c>
      <c r="C83" s="1178" t="s">
        <v>1867</v>
      </c>
      <c r="D83" s="1308">
        <f t="shared" ref="D83:D90" si="22">SUMIF($J$82:$N$82,C83,J83:N83)</f>
        <v>0.0192</v>
      </c>
      <c r="E83" s="1309">
        <f>ROUND(SUM(D83:D90),4)</f>
        <v>0.0266</v>
      </c>
      <c r="F83" s="1310">
        <f>IF(E2="工业",SUMIF(L1:L12,G2,N1:N12),"——")</f>
        <v>0.148</v>
      </c>
      <c r="G83" s="1311">
        <f>H83</f>
        <v>0.0192</v>
      </c>
      <c r="H83" s="1312">
        <f t="shared" ref="H83:H90" si="23">IFERROR(ROUNDDOWN($F$83*I83/2,4),"——")</f>
        <v>0.0192</v>
      </c>
      <c r="I83" s="1413">
        <v>0.26</v>
      </c>
      <c r="J83" s="1414">
        <f t="shared" ref="J83:J90" si="24">K83+$G83</f>
        <v>0.0384</v>
      </c>
      <c r="K83" s="1414">
        <f t="shared" ref="K83:K90" si="25">$L83+$G83</f>
        <v>0.0192</v>
      </c>
      <c r="L83" s="1414">
        <v>0</v>
      </c>
      <c r="M83" s="1414">
        <f t="shared" ref="M83:N90" si="26">L83-$G83</f>
        <v>-0.0192</v>
      </c>
      <c r="N83" s="1414">
        <f t="shared" si="26"/>
        <v>-0.0384</v>
      </c>
      <c r="Z83" s="1113"/>
      <c r="AA83" s="1111"/>
      <c r="AG83" s="1115"/>
      <c r="AK83" s="1111"/>
    </row>
    <row r="84" ht="36" spans="1:37">
      <c r="A84" s="1302" t="s">
        <v>1848</v>
      </c>
      <c r="B84" s="1313" t="str">
        <f>估价对象房地状况!G16</f>
        <v>估价对象周边道路状况、公共交通通达情况、停车便捷程度，综合评价交通便捷度较好</v>
      </c>
      <c r="C84" s="1178" t="s">
        <v>1868</v>
      </c>
      <c r="D84" s="1308">
        <f t="shared" si="22"/>
        <v>0</v>
      </c>
      <c r="E84" s="1448"/>
      <c r="F84" s="1310"/>
      <c r="G84" s="1311">
        <f t="shared" ref="G84:G90" si="27">H84</f>
        <v>0.0222</v>
      </c>
      <c r="H84" s="1312">
        <f t="shared" si="23"/>
        <v>0.0222</v>
      </c>
      <c r="I84" s="1413">
        <v>0.3</v>
      </c>
      <c r="J84" s="1414">
        <f t="shared" si="24"/>
        <v>0.0444</v>
      </c>
      <c r="K84" s="1414">
        <f t="shared" si="25"/>
        <v>0.0222</v>
      </c>
      <c r="L84" s="1414">
        <v>0</v>
      </c>
      <c r="M84" s="1414">
        <f t="shared" si="26"/>
        <v>-0.0222</v>
      </c>
      <c r="N84" s="1414">
        <f t="shared" si="26"/>
        <v>-0.0444</v>
      </c>
      <c r="Z84" s="1113"/>
      <c r="AA84" s="1111"/>
      <c r="AG84" s="1115"/>
      <c r="AK84" s="1111"/>
    </row>
    <row r="85" ht="36" spans="1:37">
      <c r="A85" s="1315" t="s">
        <v>1849</v>
      </c>
      <c r="B85" s="1313">
        <f>估价对象房地状况!G17</f>
        <v>0</v>
      </c>
      <c r="C85" s="1178" t="s">
        <v>1867</v>
      </c>
      <c r="D85" s="1308">
        <f t="shared" si="22"/>
        <v>0.0074</v>
      </c>
      <c r="E85" s="1448"/>
      <c r="F85" s="1310"/>
      <c r="G85" s="1311">
        <f t="shared" si="27"/>
        <v>0.0074</v>
      </c>
      <c r="H85" s="1312">
        <f t="shared" si="23"/>
        <v>0.0074</v>
      </c>
      <c r="I85" s="1413">
        <v>0.1</v>
      </c>
      <c r="J85" s="1414">
        <f t="shared" si="24"/>
        <v>0.0148</v>
      </c>
      <c r="K85" s="1414">
        <f t="shared" si="25"/>
        <v>0.0074</v>
      </c>
      <c r="L85" s="1414">
        <v>0</v>
      </c>
      <c r="M85" s="1414">
        <f t="shared" si="26"/>
        <v>-0.0074</v>
      </c>
      <c r="N85" s="1414">
        <f t="shared" si="26"/>
        <v>-0.0148</v>
      </c>
      <c r="Z85" s="1113"/>
      <c r="AA85" s="1111"/>
      <c r="AG85" s="1115"/>
      <c r="AK85" s="1111"/>
    </row>
    <row r="86" ht="14.25" spans="1:37">
      <c r="A86" s="1302" t="s">
        <v>1863</v>
      </c>
      <c r="B86" s="1313">
        <f>估价对象房地状况!G22</f>
        <v>0</v>
      </c>
      <c r="C86" s="1178" t="s">
        <v>1868</v>
      </c>
      <c r="D86" s="1308">
        <f t="shared" si="22"/>
        <v>0</v>
      </c>
      <c r="E86" s="1448"/>
      <c r="F86" s="1310"/>
      <c r="G86" s="1311">
        <f t="shared" si="27"/>
        <v>0.0037</v>
      </c>
      <c r="H86" s="1312">
        <f t="shared" si="23"/>
        <v>0.0037</v>
      </c>
      <c r="I86" s="1413">
        <v>0.05</v>
      </c>
      <c r="J86" s="1414">
        <f t="shared" si="24"/>
        <v>0.0074</v>
      </c>
      <c r="K86" s="1414">
        <f t="shared" si="25"/>
        <v>0.0037</v>
      </c>
      <c r="L86" s="1414">
        <v>0</v>
      </c>
      <c r="M86" s="1414">
        <f t="shared" si="26"/>
        <v>-0.0037</v>
      </c>
      <c r="N86" s="1414">
        <f t="shared" si="26"/>
        <v>-0.0074</v>
      </c>
      <c r="Z86" s="1113"/>
      <c r="AA86" s="1111"/>
      <c r="AG86" s="1115"/>
      <c r="AK86" s="1111"/>
    </row>
    <row r="87" ht="24" spans="1:14">
      <c r="A87" s="1302" t="s">
        <v>1855</v>
      </c>
      <c r="B87" s="631" t="str">
        <f>估价对象房地状况!G19</f>
        <v>估价对象所在区域公共配套设施齐备情况</v>
      </c>
      <c r="C87" s="1178" t="s">
        <v>1869</v>
      </c>
      <c r="D87" s="1308">
        <f t="shared" si="22"/>
        <v>-0.0044</v>
      </c>
      <c r="E87" s="1448"/>
      <c r="F87" s="1310"/>
      <c r="G87" s="1311">
        <f t="shared" si="27"/>
        <v>0.0044</v>
      </c>
      <c r="H87" s="1312">
        <f t="shared" si="23"/>
        <v>0.0044</v>
      </c>
      <c r="I87" s="1413">
        <v>0.06</v>
      </c>
      <c r="J87" s="1414">
        <f t="shared" si="24"/>
        <v>0.0088</v>
      </c>
      <c r="K87" s="1414">
        <f t="shared" si="25"/>
        <v>0.0044</v>
      </c>
      <c r="L87" s="1414">
        <v>0</v>
      </c>
      <c r="M87" s="1414">
        <f t="shared" si="26"/>
        <v>-0.0044</v>
      </c>
      <c r="N87" s="1414">
        <f t="shared" si="26"/>
        <v>-0.0088</v>
      </c>
    </row>
    <row r="88" ht="24" spans="1:14">
      <c r="A88" s="1302" t="s">
        <v>1856</v>
      </c>
      <c r="B88" s="631" t="str">
        <f>估价对象房地状况!G20</f>
        <v>估价对象所在区域基础设施水平</v>
      </c>
      <c r="C88" s="1178" t="s">
        <v>1868</v>
      </c>
      <c r="D88" s="1308">
        <f t="shared" si="22"/>
        <v>0</v>
      </c>
      <c r="E88" s="1448"/>
      <c r="F88" s="1310"/>
      <c r="G88" s="1311">
        <f t="shared" si="27"/>
        <v>0.0088</v>
      </c>
      <c r="H88" s="1312">
        <f t="shared" si="23"/>
        <v>0.0088</v>
      </c>
      <c r="I88" s="1413">
        <v>0.12</v>
      </c>
      <c r="J88" s="1414">
        <f t="shared" si="24"/>
        <v>0.0176</v>
      </c>
      <c r="K88" s="1414">
        <f t="shared" si="25"/>
        <v>0.0088</v>
      </c>
      <c r="L88" s="1414">
        <v>0</v>
      </c>
      <c r="M88" s="1414">
        <f t="shared" si="26"/>
        <v>-0.0088</v>
      </c>
      <c r="N88" s="1414">
        <f t="shared" si="26"/>
        <v>-0.0176</v>
      </c>
    </row>
    <row r="89" ht="24" spans="1:14">
      <c r="A89" s="1302" t="s">
        <v>1853</v>
      </c>
      <c r="B89" s="1317" t="s">
        <v>1870</v>
      </c>
      <c r="C89" s="1178" t="s">
        <v>1867</v>
      </c>
      <c r="D89" s="1308">
        <f t="shared" si="22"/>
        <v>0.0044</v>
      </c>
      <c r="E89" s="1448"/>
      <c r="F89" s="1310"/>
      <c r="G89" s="1311">
        <f t="shared" si="27"/>
        <v>0.0044</v>
      </c>
      <c r="H89" s="1312">
        <f t="shared" si="23"/>
        <v>0.0044</v>
      </c>
      <c r="I89" s="1413">
        <v>0.06</v>
      </c>
      <c r="J89" s="1414">
        <f t="shared" si="24"/>
        <v>0.0088</v>
      </c>
      <c r="K89" s="1414">
        <f t="shared" si="25"/>
        <v>0.0044</v>
      </c>
      <c r="L89" s="1414">
        <v>0</v>
      </c>
      <c r="M89" s="1414">
        <f t="shared" si="26"/>
        <v>-0.0044</v>
      </c>
      <c r="N89" s="1414">
        <f t="shared" si="26"/>
        <v>-0.0088</v>
      </c>
    </row>
    <row r="90" ht="36.75" spans="1:14">
      <c r="A90" s="1319" t="s">
        <v>1871</v>
      </c>
      <c r="B90" s="1451" t="str">
        <f>估价对象房地状况!G18</f>
        <v>该园区内是否有污染型企业，绿化情况，卫生条件，整体环境状况判断</v>
      </c>
      <c r="C90" s="1178" t="s">
        <v>1868</v>
      </c>
      <c r="D90" s="1308">
        <f t="shared" si="22"/>
        <v>0</v>
      </c>
      <c r="E90" s="1450"/>
      <c r="F90" s="1310"/>
      <c r="G90" s="1311">
        <f t="shared" si="27"/>
        <v>0.0037</v>
      </c>
      <c r="H90" s="1312">
        <f t="shared" si="23"/>
        <v>0.0037</v>
      </c>
      <c r="I90" s="1415">
        <v>0.05</v>
      </c>
      <c r="J90" s="1414">
        <f t="shared" si="24"/>
        <v>0.0074</v>
      </c>
      <c r="K90" s="1414">
        <f t="shared" si="25"/>
        <v>0.0037</v>
      </c>
      <c r="L90" s="1414">
        <v>0</v>
      </c>
      <c r="M90" s="1414">
        <f t="shared" si="26"/>
        <v>-0.0037</v>
      </c>
      <c r="N90" s="1414">
        <f t="shared" si="26"/>
        <v>-0.0074</v>
      </c>
    </row>
    <row r="91" ht="15" spans="1:14">
      <c r="A91" s="1452" t="s">
        <v>280</v>
      </c>
      <c r="B91" s="1453">
        <f>1+E93</f>
        <v>1</v>
      </c>
      <c r="C91" s="1454"/>
      <c r="D91" s="1455"/>
      <c r="E91" s="1310"/>
      <c r="F91" s="1310"/>
      <c r="G91" s="1456"/>
      <c r="H91" s="1457"/>
      <c r="I91" s="1494"/>
      <c r="J91" s="1495"/>
      <c r="K91" s="1495"/>
      <c r="L91" s="1495"/>
      <c r="M91" s="1495"/>
      <c r="N91" s="1495"/>
    </row>
    <row r="92" ht="24.75" spans="1:14">
      <c r="A92" s="1458" t="s">
        <v>1839</v>
      </c>
      <c r="B92" s="1459"/>
      <c r="C92" s="1459" t="s">
        <v>1841</v>
      </c>
      <c r="D92" s="1459" t="s">
        <v>1842</v>
      </c>
      <c r="E92" s="1428" t="s">
        <v>1843</v>
      </c>
      <c r="F92" s="1460" t="s">
        <v>1859</v>
      </c>
      <c r="G92" s="1459" t="s">
        <v>1759</v>
      </c>
      <c r="H92" s="1461" t="s">
        <v>1845</v>
      </c>
      <c r="I92" s="1459" t="s">
        <v>1846</v>
      </c>
      <c r="J92" s="1496" t="s">
        <v>1573</v>
      </c>
      <c r="K92" s="1496" t="s">
        <v>1574</v>
      </c>
      <c r="L92" s="1496" t="s">
        <v>1575</v>
      </c>
      <c r="M92" s="1496" t="s">
        <v>1576</v>
      </c>
      <c r="N92" s="1496" t="s">
        <v>1577</v>
      </c>
    </row>
    <row r="93" ht="24" spans="1:14">
      <c r="A93" s="1315" t="s">
        <v>1872</v>
      </c>
      <c r="B93" s="663"/>
      <c r="C93" s="1178"/>
      <c r="D93" s="1459">
        <f>SUMIF($J$92:$N$92,C93,J93:N93)</f>
        <v>0</v>
      </c>
      <c r="E93" s="1462">
        <f>ROUND(SUM(D93:D101),4)</f>
        <v>0</v>
      </c>
      <c r="F93" s="1310" t="str">
        <f>IF(E2="公共服务",SUMIF(L1:L12,G2,N1:N12),"——")</f>
        <v>——</v>
      </c>
      <c r="G93" s="1456"/>
      <c r="H93" s="1463" t="str">
        <f>IFERROR(ROUNDDOWN($F$93*I93/2,4),"——")</f>
        <v>——</v>
      </c>
      <c r="I93" s="1413">
        <v>0.25</v>
      </c>
      <c r="J93" s="1238">
        <f t="shared" ref="J93:J101" si="28">K93+$G93</f>
        <v>0</v>
      </c>
      <c r="K93" s="1238">
        <f t="shared" ref="K93:K101" si="29">$L93+$G93</f>
        <v>0</v>
      </c>
      <c r="L93" s="1238">
        <v>0</v>
      </c>
      <c r="M93" s="1238">
        <f t="shared" ref="M93:N101" si="30">L93-$G93</f>
        <v>0</v>
      </c>
      <c r="N93" s="1238">
        <f t="shared" si="30"/>
        <v>0</v>
      </c>
    </row>
    <row r="94" ht="36" spans="1:14">
      <c r="A94" s="1458" t="s">
        <v>1848</v>
      </c>
      <c r="B94" s="1464" t="str">
        <f>估价对象房地状况!C18</f>
        <v>估价对象周边道路状况、公共交通通达情况、停车便捷程度，综合评价交通便捷度较好</v>
      </c>
      <c r="C94" s="1178"/>
      <c r="D94" s="1459">
        <f t="shared" ref="D94:D101" si="31">SUMIF($J$60:$N$60,C94,J94:N94)</f>
        <v>0</v>
      </c>
      <c r="E94" s="1465"/>
      <c r="F94" s="1310"/>
      <c r="G94" s="1456"/>
      <c r="H94" s="1463" t="str">
        <f>IFERROR(ROUNDDOWN($F$93*I94/2,4),"——")</f>
        <v>——</v>
      </c>
      <c r="I94" s="1413">
        <v>0.26</v>
      </c>
      <c r="J94" s="1238">
        <f t="shared" si="28"/>
        <v>0</v>
      </c>
      <c r="K94" s="1238">
        <f t="shared" si="29"/>
        <v>0</v>
      </c>
      <c r="L94" s="1238">
        <v>0</v>
      </c>
      <c r="M94" s="1238">
        <f t="shared" si="30"/>
        <v>0</v>
      </c>
      <c r="N94" s="1238">
        <f t="shared" si="30"/>
        <v>0</v>
      </c>
    </row>
    <row r="95" ht="36" spans="1:14">
      <c r="A95" s="1315" t="s">
        <v>1849</v>
      </c>
      <c r="B95" s="1464">
        <f>估价对象房地状况!C19</f>
        <v>0</v>
      </c>
      <c r="C95" s="1178"/>
      <c r="D95" s="1459">
        <f t="shared" si="31"/>
        <v>0</v>
      </c>
      <c r="E95" s="1465"/>
      <c r="F95" s="1310"/>
      <c r="G95" s="1456"/>
      <c r="H95" s="1463" t="str">
        <f t="shared" ref="H95:H101" si="32">IFERROR(ROUNDDOWN($F$93*I95/2,4),"——")</f>
        <v>——</v>
      </c>
      <c r="I95" s="1413">
        <v>0.11</v>
      </c>
      <c r="J95" s="1238">
        <f t="shared" si="28"/>
        <v>0</v>
      </c>
      <c r="K95" s="1238">
        <f t="shared" si="29"/>
        <v>0</v>
      </c>
      <c r="L95" s="1238">
        <v>0</v>
      </c>
      <c r="M95" s="1238">
        <f t="shared" si="30"/>
        <v>0</v>
      </c>
      <c r="N95" s="1238">
        <f t="shared" si="30"/>
        <v>0</v>
      </c>
    </row>
    <row r="96" ht="36.75" spans="1:14">
      <c r="A96" s="1458" t="s">
        <v>1850</v>
      </c>
      <c r="B96" s="1466" t="s">
        <v>1851</v>
      </c>
      <c r="C96" s="1178"/>
      <c r="D96" s="1459">
        <f t="shared" si="31"/>
        <v>0</v>
      </c>
      <c r="E96" s="1465"/>
      <c r="F96" s="1310"/>
      <c r="G96" s="1456"/>
      <c r="H96" s="1463" t="str">
        <f t="shared" si="32"/>
        <v>——</v>
      </c>
      <c r="I96" s="1413">
        <v>0.05</v>
      </c>
      <c r="J96" s="1238">
        <f t="shared" si="28"/>
        <v>0</v>
      </c>
      <c r="K96" s="1238">
        <f t="shared" si="29"/>
        <v>0</v>
      </c>
      <c r="L96" s="1238">
        <v>0</v>
      </c>
      <c r="M96" s="1238">
        <f t="shared" si="30"/>
        <v>0</v>
      </c>
      <c r="N96" s="1238">
        <f t="shared" si="30"/>
        <v>0</v>
      </c>
    </row>
    <row r="97" ht="24" spans="1:14">
      <c r="A97" s="1458" t="s">
        <v>1852</v>
      </c>
      <c r="B97" s="1464">
        <f>估价对象房地状况!C24</f>
        <v>0</v>
      </c>
      <c r="C97" s="1178"/>
      <c r="D97" s="1459">
        <f t="shared" si="31"/>
        <v>0</v>
      </c>
      <c r="E97" s="1465"/>
      <c r="F97" s="1310"/>
      <c r="G97" s="1456"/>
      <c r="H97" s="1463" t="str">
        <f t="shared" si="32"/>
        <v>——</v>
      </c>
      <c r="I97" s="1413">
        <v>0.05</v>
      </c>
      <c r="J97" s="1238">
        <f t="shared" si="28"/>
        <v>0</v>
      </c>
      <c r="K97" s="1238">
        <f t="shared" si="29"/>
        <v>0</v>
      </c>
      <c r="L97" s="1238">
        <v>0</v>
      </c>
      <c r="M97" s="1238">
        <f t="shared" si="30"/>
        <v>0</v>
      </c>
      <c r="N97" s="1238">
        <f t="shared" si="30"/>
        <v>0</v>
      </c>
    </row>
    <row r="98" ht="24" spans="1:14">
      <c r="A98" s="1458" t="s">
        <v>1853</v>
      </c>
      <c r="B98" s="1467" t="s">
        <v>1854</v>
      </c>
      <c r="C98" s="1178"/>
      <c r="D98" s="1459">
        <f t="shared" si="31"/>
        <v>0</v>
      </c>
      <c r="E98" s="1465"/>
      <c r="F98" s="1310"/>
      <c r="G98" s="1456"/>
      <c r="H98" s="1463" t="str">
        <f t="shared" si="32"/>
        <v>——</v>
      </c>
      <c r="I98" s="1413">
        <v>0.06</v>
      </c>
      <c r="J98" s="1238">
        <f t="shared" si="28"/>
        <v>0</v>
      </c>
      <c r="K98" s="1238">
        <f t="shared" si="29"/>
        <v>0</v>
      </c>
      <c r="L98" s="1238">
        <v>0</v>
      </c>
      <c r="M98" s="1238">
        <f t="shared" si="30"/>
        <v>0</v>
      </c>
      <c r="N98" s="1238">
        <f t="shared" si="30"/>
        <v>0</v>
      </c>
    </row>
    <row r="99" ht="24" spans="1:14">
      <c r="A99" s="1458" t="s">
        <v>1855</v>
      </c>
      <c r="B99" s="1464" t="str">
        <f>估价对象房地状况!C21</f>
        <v>估价对象所在区域公共配套设施齐备情况</v>
      </c>
      <c r="C99" s="1178"/>
      <c r="D99" s="1459">
        <f t="shared" si="31"/>
        <v>0</v>
      </c>
      <c r="E99" s="1465"/>
      <c r="F99" s="1310"/>
      <c r="G99" s="1456"/>
      <c r="H99" s="1463" t="str">
        <f t="shared" si="32"/>
        <v>——</v>
      </c>
      <c r="I99" s="1413">
        <v>0.06</v>
      </c>
      <c r="J99" s="1238">
        <f t="shared" si="28"/>
        <v>0</v>
      </c>
      <c r="K99" s="1238">
        <f t="shared" si="29"/>
        <v>0</v>
      </c>
      <c r="L99" s="1238">
        <v>0</v>
      </c>
      <c r="M99" s="1238">
        <f t="shared" si="30"/>
        <v>0</v>
      </c>
      <c r="N99" s="1238">
        <f t="shared" si="30"/>
        <v>0</v>
      </c>
    </row>
    <row r="100" ht="24" spans="1:14">
      <c r="A100" s="1458" t="s">
        <v>1856</v>
      </c>
      <c r="B100" s="1464" t="str">
        <f>估价对象房地状况!C22</f>
        <v>估价对象所在区域基础设施水平</v>
      </c>
      <c r="C100" s="1178"/>
      <c r="D100" s="1459">
        <f t="shared" si="31"/>
        <v>0</v>
      </c>
      <c r="E100" s="1465"/>
      <c r="F100" s="1310"/>
      <c r="G100" s="1456"/>
      <c r="H100" s="1463" t="str">
        <f t="shared" si="32"/>
        <v>——</v>
      </c>
      <c r="I100" s="1413">
        <v>0.09</v>
      </c>
      <c r="J100" s="1238">
        <f t="shared" si="28"/>
        <v>0</v>
      </c>
      <c r="K100" s="1238">
        <f t="shared" si="29"/>
        <v>0</v>
      </c>
      <c r="L100" s="1238">
        <v>0</v>
      </c>
      <c r="M100" s="1238">
        <f t="shared" si="30"/>
        <v>0</v>
      </c>
      <c r="N100" s="1238">
        <f t="shared" si="30"/>
        <v>0</v>
      </c>
    </row>
    <row r="101" ht="24.75" spans="1:14">
      <c r="A101" s="1468" t="s">
        <v>1857</v>
      </c>
      <c r="B101" s="1469" t="str">
        <f>估价对象房地状况!C20</f>
        <v>区域自然环境：；人文环境；综合评价环境状况一般</v>
      </c>
      <c r="C101" s="1178"/>
      <c r="D101" s="1459">
        <f t="shared" si="31"/>
        <v>0</v>
      </c>
      <c r="E101" s="1470"/>
      <c r="F101" s="1310"/>
      <c r="G101" s="1456"/>
      <c r="H101" s="1463" t="str">
        <f t="shared" si="32"/>
        <v>——</v>
      </c>
      <c r="I101" s="1415">
        <v>0.07</v>
      </c>
      <c r="J101" s="1238">
        <f t="shared" si="28"/>
        <v>0</v>
      </c>
      <c r="K101" s="1238">
        <f t="shared" si="29"/>
        <v>0</v>
      </c>
      <c r="L101" s="1238">
        <v>0</v>
      </c>
      <c r="M101" s="1238">
        <f t="shared" si="30"/>
        <v>0</v>
      </c>
      <c r="N101" s="1238">
        <f t="shared" si="30"/>
        <v>0</v>
      </c>
    </row>
    <row r="103" spans="1:14">
      <c r="A103" s="1471" t="s">
        <v>1873</v>
      </c>
      <c r="B103" s="1471"/>
      <c r="C103" s="1471"/>
      <c r="D103" s="1471"/>
      <c r="E103" s="1471"/>
      <c r="F103" s="1471"/>
      <c r="G103" s="1471"/>
      <c r="H103" s="1471"/>
      <c r="I103" s="1471"/>
      <c r="J103" s="1471"/>
      <c r="K103" s="1471"/>
      <c r="L103" s="1471"/>
      <c r="M103" s="1471"/>
      <c r="N103" s="1471"/>
    </row>
    <row r="104" spans="1:14">
      <c r="A104" s="1472" t="s">
        <v>1874</v>
      </c>
      <c r="B104" s="1472" t="s">
        <v>1875</v>
      </c>
      <c r="C104" s="1473" t="s">
        <v>1876</v>
      </c>
      <c r="D104" s="1474"/>
      <c r="E104" s="1474"/>
      <c r="F104" s="1474"/>
      <c r="G104" s="1474"/>
      <c r="H104" s="1474"/>
      <c r="I104" s="1474"/>
      <c r="J104" s="1497"/>
      <c r="K104" s="1498"/>
      <c r="L104" s="1498"/>
      <c r="M104" s="1498"/>
      <c r="N104" s="1498"/>
    </row>
    <row r="105" spans="1:14">
      <c r="A105" s="1472"/>
      <c r="B105" s="1472"/>
      <c r="C105" s="1472" t="s">
        <v>1720</v>
      </c>
      <c r="D105" s="1472" t="s">
        <v>1721</v>
      </c>
      <c r="E105" s="1472" t="s">
        <v>1722</v>
      </c>
      <c r="F105" s="1472" t="s">
        <v>1723</v>
      </c>
      <c r="G105" s="1472" t="s">
        <v>1724</v>
      </c>
      <c r="H105" s="1472" t="s">
        <v>1725</v>
      </c>
      <c r="I105" s="1472" t="s">
        <v>1726</v>
      </c>
      <c r="J105" s="1472" t="s">
        <v>1727</v>
      </c>
      <c r="K105" s="1472" t="s">
        <v>1728</v>
      </c>
      <c r="L105" s="1472" t="s">
        <v>1729</v>
      </c>
      <c r="M105" s="1472" t="s">
        <v>1730</v>
      </c>
      <c r="N105" s="1472" t="s">
        <v>1731</v>
      </c>
    </row>
    <row r="106" spans="1:14">
      <c r="A106" s="1475" t="s">
        <v>1877</v>
      </c>
      <c r="B106" s="1472">
        <v>1</v>
      </c>
      <c r="C106" s="1472">
        <v>1.5206</v>
      </c>
      <c r="D106" s="1472">
        <v>1.5206</v>
      </c>
      <c r="E106" s="1472">
        <v>1.5019</v>
      </c>
      <c r="F106" s="1472">
        <v>1.5019</v>
      </c>
      <c r="G106" s="1472">
        <v>1.5019</v>
      </c>
      <c r="H106" s="1472">
        <v>1.5019</v>
      </c>
      <c r="I106" s="1472">
        <v>1.5019</v>
      </c>
      <c r="J106" s="1472">
        <v>1.5418</v>
      </c>
      <c r="K106" s="1472">
        <v>1.5418</v>
      </c>
      <c r="L106" s="1472">
        <v>1.5418</v>
      </c>
      <c r="M106" s="1472">
        <v>1.5418</v>
      </c>
      <c r="N106" s="1472">
        <v>1.5418</v>
      </c>
    </row>
    <row r="107" spans="1:14">
      <c r="A107" s="1476"/>
      <c r="B107" s="1472">
        <v>2</v>
      </c>
      <c r="C107" s="1472">
        <v>1.2072</v>
      </c>
      <c r="D107" s="1472">
        <v>1.2072</v>
      </c>
      <c r="E107" s="1472">
        <v>1.1838</v>
      </c>
      <c r="F107" s="1472">
        <v>1.1838</v>
      </c>
      <c r="G107" s="1472">
        <v>1.1838</v>
      </c>
      <c r="H107" s="1472">
        <v>1.1838</v>
      </c>
      <c r="I107" s="1472">
        <v>1.1838</v>
      </c>
      <c r="J107" s="1472">
        <v>1.1884</v>
      </c>
      <c r="K107" s="1472">
        <v>1.1884</v>
      </c>
      <c r="L107" s="1472">
        <v>1.1884</v>
      </c>
      <c r="M107" s="1472">
        <v>1.1884</v>
      </c>
      <c r="N107" s="1472">
        <v>1.1884</v>
      </c>
    </row>
    <row r="108" spans="1:14">
      <c r="A108" s="1476"/>
      <c r="B108" s="1472">
        <v>3</v>
      </c>
      <c r="C108" s="1472">
        <v>1.0431</v>
      </c>
      <c r="D108" s="1472">
        <v>1.0431</v>
      </c>
      <c r="E108" s="1472">
        <v>1.0005</v>
      </c>
      <c r="F108" s="1472">
        <v>1.0005</v>
      </c>
      <c r="G108" s="1472">
        <v>1.0005</v>
      </c>
      <c r="H108" s="1472">
        <v>1.0005</v>
      </c>
      <c r="I108" s="1472">
        <v>1.0005</v>
      </c>
      <c r="J108" s="1472">
        <v>0.9694</v>
      </c>
      <c r="K108" s="1472">
        <v>0.9694</v>
      </c>
      <c r="L108" s="1472">
        <v>0.9694</v>
      </c>
      <c r="M108" s="1472">
        <v>0.9694</v>
      </c>
      <c r="N108" s="1472">
        <v>0.9694</v>
      </c>
    </row>
    <row r="109" spans="1:14">
      <c r="A109" s="1476"/>
      <c r="B109" s="1472">
        <v>4</v>
      </c>
      <c r="C109" s="1472">
        <v>0.9439</v>
      </c>
      <c r="D109" s="1472">
        <v>0.9439</v>
      </c>
      <c r="E109" s="1472">
        <v>0.8824</v>
      </c>
      <c r="F109" s="1472">
        <v>0.8824</v>
      </c>
      <c r="G109" s="1472">
        <v>0.8824</v>
      </c>
      <c r="H109" s="1472">
        <v>0.8824</v>
      </c>
      <c r="I109" s="1472">
        <v>0.8824</v>
      </c>
      <c r="J109" s="1472">
        <v>0.823</v>
      </c>
      <c r="K109" s="1472">
        <v>0.823</v>
      </c>
      <c r="L109" s="1472">
        <v>0.823</v>
      </c>
      <c r="M109" s="1472">
        <v>0.823</v>
      </c>
      <c r="N109" s="1472">
        <v>0.823</v>
      </c>
    </row>
    <row r="110" spans="1:14">
      <c r="A110" s="1476"/>
      <c r="B110" s="1472">
        <v>5</v>
      </c>
      <c r="C110" s="1472">
        <v>0.8996</v>
      </c>
      <c r="D110" s="1472">
        <v>0.8996</v>
      </c>
      <c r="E110" s="1472">
        <v>0.848</v>
      </c>
      <c r="F110" s="1472">
        <v>0.848</v>
      </c>
      <c r="G110" s="1472">
        <v>0.848</v>
      </c>
      <c r="H110" s="1472">
        <v>0.848</v>
      </c>
      <c r="I110" s="1472">
        <v>0.848</v>
      </c>
      <c r="J110" s="1472">
        <v>0.7498</v>
      </c>
      <c r="K110" s="1472">
        <v>0.7498</v>
      </c>
      <c r="L110" s="1472">
        <v>0.7498</v>
      </c>
      <c r="M110" s="1472">
        <v>0.7498</v>
      </c>
      <c r="N110" s="1472">
        <v>0.7498</v>
      </c>
    </row>
    <row r="111" spans="1:14">
      <c r="A111" s="1476"/>
      <c r="B111" s="1472" t="s">
        <v>1736</v>
      </c>
      <c r="C111" s="1477">
        <f>$I$3</f>
        <v>0</v>
      </c>
      <c r="D111" s="1477">
        <f t="shared" ref="D111:N111" si="33">$I$3</f>
        <v>0</v>
      </c>
      <c r="E111" s="1477">
        <f t="shared" si="33"/>
        <v>0</v>
      </c>
      <c r="F111" s="1477">
        <f t="shared" si="33"/>
        <v>0</v>
      </c>
      <c r="G111" s="1477">
        <f t="shared" si="33"/>
        <v>0</v>
      </c>
      <c r="H111" s="1477">
        <f t="shared" si="33"/>
        <v>0</v>
      </c>
      <c r="I111" s="1477">
        <f t="shared" si="33"/>
        <v>0</v>
      </c>
      <c r="J111" s="1477">
        <f t="shared" si="33"/>
        <v>0</v>
      </c>
      <c r="K111" s="1477">
        <f t="shared" si="33"/>
        <v>0</v>
      </c>
      <c r="L111" s="1477">
        <f t="shared" si="33"/>
        <v>0</v>
      </c>
      <c r="M111" s="1477">
        <f t="shared" si="33"/>
        <v>0</v>
      </c>
      <c r="N111" s="1477">
        <f t="shared" si="33"/>
        <v>0</v>
      </c>
    </row>
    <row r="112" spans="1:14">
      <c r="A112" s="1478"/>
      <c r="B112" s="1472">
        <v>6</v>
      </c>
      <c r="C112" s="1461">
        <f>(-0.5556*(C111^2)-0.2719*C111+8944)*(10^(-4))</f>
        <v>0.8944</v>
      </c>
      <c r="D112" s="1461">
        <f>(-0.5556*(D111^2)-0.2719*D111+8944)*(10^(-4))</f>
        <v>0.8944</v>
      </c>
      <c r="E112" s="1461">
        <f>(-0.7912*(E111^2)-11.3794*E111+8482)*(10^(-4))</f>
        <v>0.8482</v>
      </c>
      <c r="F112" s="1461">
        <f t="shared" ref="F112:I112" si="34">(-0.7912*(F111^2)-11.3794*F111+8482)*(10^(-4))</f>
        <v>0.8482</v>
      </c>
      <c r="G112" s="1461">
        <f t="shared" si="34"/>
        <v>0.8482</v>
      </c>
      <c r="H112" s="1461">
        <f t="shared" si="34"/>
        <v>0.8482</v>
      </c>
      <c r="I112" s="1461">
        <f t="shared" si="34"/>
        <v>0.8482</v>
      </c>
      <c r="J112" s="1461">
        <f>(-0.989*(J111^2)-63.78*J111+7771)*(10^(-4))</f>
        <v>0.7771</v>
      </c>
      <c r="K112" s="1461">
        <f t="shared" ref="K112:N112" si="35">(-0.989*(K111^2)-63.78*K111+7771)*(10^(-4))</f>
        <v>0.7771</v>
      </c>
      <c r="L112" s="1461">
        <f t="shared" si="35"/>
        <v>0.7771</v>
      </c>
      <c r="M112" s="1461">
        <f t="shared" si="35"/>
        <v>0.7771</v>
      </c>
      <c r="N112" s="1461">
        <f t="shared" si="35"/>
        <v>0.7771</v>
      </c>
    </row>
    <row r="113" spans="1:14">
      <c r="A113" s="1479" t="s">
        <v>1878</v>
      </c>
      <c r="B113" s="1479"/>
      <c r="C113" s="1479"/>
      <c r="D113" s="1479"/>
      <c r="E113" s="1479"/>
      <c r="F113" s="1479"/>
      <c r="G113" s="1479"/>
      <c r="H113" s="1479"/>
      <c r="I113" s="1479"/>
      <c r="J113" s="1479"/>
      <c r="K113" s="1479"/>
      <c r="L113" s="1479"/>
      <c r="M113" s="1479"/>
      <c r="N113" s="1479"/>
    </row>
    <row r="114" spans="1:14">
      <c r="A114" s="1480"/>
      <c r="B114" s="1480"/>
      <c r="C114" s="1480"/>
      <c r="D114" s="1480"/>
      <c r="E114" s="1480"/>
      <c r="F114" s="1480"/>
      <c r="G114" s="1480"/>
      <c r="H114" s="1480"/>
      <c r="I114" s="1480"/>
      <c r="J114" s="1480"/>
      <c r="K114" s="1399"/>
      <c r="L114" s="1480"/>
      <c r="M114" s="1480"/>
      <c r="N114" s="1480"/>
    </row>
    <row r="115" ht="13.5" spans="1:14">
      <c r="A115" s="1480"/>
      <c r="B115" s="1480"/>
      <c r="C115" s="1480"/>
      <c r="D115" s="1480"/>
      <c r="E115" s="1480"/>
      <c r="F115" s="1480"/>
      <c r="G115" s="1480"/>
      <c r="H115" s="1480"/>
      <c r="I115" s="1480"/>
      <c r="J115" s="1480"/>
      <c r="K115" s="1399"/>
      <c r="L115" s="1480"/>
      <c r="M115" s="1480"/>
      <c r="N115" s="1480"/>
    </row>
    <row r="116" ht="25.5" spans="1:14">
      <c r="A116" s="1481" t="s">
        <v>1879</v>
      </c>
      <c r="B116" s="1482">
        <f>G3</f>
        <v>1.05</v>
      </c>
      <c r="C116" s="1483" t="s">
        <v>1880</v>
      </c>
      <c r="D116" s="1484">
        <f>SUMPRODUCT((A118:A122=F116)*(B117:M117=H116)*B118:M122)</f>
        <v>0.5706</v>
      </c>
      <c r="E116" s="1119" t="s">
        <v>1694</v>
      </c>
      <c r="F116" s="1485" t="str">
        <f>E2</f>
        <v>工业</v>
      </c>
      <c r="G116" s="1119" t="s">
        <v>1695</v>
      </c>
      <c r="H116" s="1485" t="str">
        <f>G2</f>
        <v>八级</v>
      </c>
      <c r="I116" s="1119"/>
      <c r="J116" s="1499"/>
      <c r="K116" s="1499"/>
      <c r="L116" s="1499"/>
      <c r="M116" s="1499"/>
      <c r="N116" s="1480"/>
    </row>
    <row r="117" spans="1:14">
      <c r="A117" s="1486"/>
      <c r="B117" s="1487" t="s">
        <v>1881</v>
      </c>
      <c r="C117" s="1487" t="s">
        <v>1882</v>
      </c>
      <c r="D117" s="1487" t="s">
        <v>1883</v>
      </c>
      <c r="E117" s="1488" t="s">
        <v>1884</v>
      </c>
      <c r="F117" s="1488" t="s">
        <v>1885</v>
      </c>
      <c r="G117" s="1488" t="s">
        <v>1886</v>
      </c>
      <c r="H117" s="1489" t="s">
        <v>1887</v>
      </c>
      <c r="I117" s="1489" t="s">
        <v>1888</v>
      </c>
      <c r="J117" s="1500" t="s">
        <v>1889</v>
      </c>
      <c r="K117" s="1500" t="s">
        <v>1890</v>
      </c>
      <c r="L117" s="1500" t="s">
        <v>1891</v>
      </c>
      <c r="M117" s="1501" t="s">
        <v>1892</v>
      </c>
      <c r="N117" s="1480"/>
    </row>
    <row r="118" spans="1:14">
      <c r="A118" s="1490" t="s">
        <v>1808</v>
      </c>
      <c r="B118" s="1461">
        <f>ROUND(0.9968-0.011*B116,4)</f>
        <v>0.9853</v>
      </c>
      <c r="C118" s="1461">
        <f>B118</f>
        <v>0.9853</v>
      </c>
      <c r="D118" s="1461">
        <f>ROUND(0.949-0.014*B116,4)</f>
        <v>0.9343</v>
      </c>
      <c r="E118" s="1461">
        <f>D118</f>
        <v>0.9343</v>
      </c>
      <c r="F118" s="1461">
        <f>E118</f>
        <v>0.9343</v>
      </c>
      <c r="G118" s="1461">
        <f>F118</f>
        <v>0.9343</v>
      </c>
      <c r="H118" s="1461">
        <f>G118</f>
        <v>0.9343</v>
      </c>
      <c r="I118" s="1461">
        <f>ROUND(0.8486-0.018*B116,4)</f>
        <v>0.8297</v>
      </c>
      <c r="J118" s="1461">
        <f t="shared" ref="J118:M122" si="36">I118</f>
        <v>0.8297</v>
      </c>
      <c r="K118" s="1461">
        <f t="shared" si="36"/>
        <v>0.8297</v>
      </c>
      <c r="L118" s="1461">
        <f t="shared" si="36"/>
        <v>0.8297</v>
      </c>
      <c r="M118" s="1502">
        <f t="shared" si="36"/>
        <v>0.8297</v>
      </c>
      <c r="N118" s="1480"/>
    </row>
    <row r="119" spans="1:14">
      <c r="A119" s="1490" t="s">
        <v>1809</v>
      </c>
      <c r="B119" s="1461">
        <f>ROUND(0.993-0.0112*B116,4)</f>
        <v>0.9812</v>
      </c>
      <c r="C119" s="1461">
        <f>B119</f>
        <v>0.9812</v>
      </c>
      <c r="D119" s="1461">
        <f>ROUND(0.9415-0.0142*B116,4)</f>
        <v>0.9266</v>
      </c>
      <c r="E119" s="1461">
        <f t="shared" ref="E119:H120" si="37">D119</f>
        <v>0.9266</v>
      </c>
      <c r="F119" s="1461">
        <f t="shared" si="37"/>
        <v>0.9266</v>
      </c>
      <c r="G119" s="1461">
        <f t="shared" si="37"/>
        <v>0.9266</v>
      </c>
      <c r="H119" s="1461">
        <f t="shared" si="37"/>
        <v>0.9266</v>
      </c>
      <c r="I119" s="1461">
        <f>ROUND(0.838-0.0182*B116,4)</f>
        <v>0.8189</v>
      </c>
      <c r="J119" s="1461">
        <f t="shared" si="36"/>
        <v>0.8189</v>
      </c>
      <c r="K119" s="1461">
        <f t="shared" si="36"/>
        <v>0.8189</v>
      </c>
      <c r="L119" s="1461">
        <f t="shared" si="36"/>
        <v>0.8189</v>
      </c>
      <c r="M119" s="1502">
        <f t="shared" si="36"/>
        <v>0.8189</v>
      </c>
      <c r="N119" s="1480"/>
    </row>
    <row r="120" spans="1:14">
      <c r="A120" s="1490" t="s">
        <v>1810</v>
      </c>
      <c r="B120" s="1461">
        <f>ROUND(0.9448-0.0115*B116,4)</f>
        <v>0.9327</v>
      </c>
      <c r="C120" s="1461">
        <f>B120</f>
        <v>0.9327</v>
      </c>
      <c r="D120" s="1461">
        <f>ROUND(0.937-0.0145*B116,4)</f>
        <v>0.9218</v>
      </c>
      <c r="E120" s="1461">
        <f t="shared" si="37"/>
        <v>0.9218</v>
      </c>
      <c r="F120" s="1461">
        <f t="shared" si="37"/>
        <v>0.9218</v>
      </c>
      <c r="G120" s="1461">
        <f t="shared" si="37"/>
        <v>0.9218</v>
      </c>
      <c r="H120" s="1461">
        <f t="shared" si="37"/>
        <v>0.9218</v>
      </c>
      <c r="I120" s="1461">
        <f>ROUND(0.7965-0.0185*B116,4)</f>
        <v>0.7771</v>
      </c>
      <c r="J120" s="1461">
        <f t="shared" si="36"/>
        <v>0.7771</v>
      </c>
      <c r="K120" s="1461">
        <f t="shared" si="36"/>
        <v>0.7771</v>
      </c>
      <c r="L120" s="1461">
        <f t="shared" si="36"/>
        <v>0.7771</v>
      </c>
      <c r="M120" s="1502">
        <f t="shared" si="36"/>
        <v>0.7771</v>
      </c>
      <c r="N120" s="1480"/>
    </row>
    <row r="121" ht="13.5" spans="1:14">
      <c r="A121" s="1491" t="s">
        <v>1811</v>
      </c>
      <c r="B121" s="1492">
        <f>ROUND(0.7836-0.012*B116,4)</f>
        <v>0.771</v>
      </c>
      <c r="C121" s="1492">
        <f>B121</f>
        <v>0.771</v>
      </c>
      <c r="D121" s="1492">
        <f>ROUND(0.753-0.015*B116,4)</f>
        <v>0.7373</v>
      </c>
      <c r="E121" s="1492">
        <f>D121</f>
        <v>0.7373</v>
      </c>
      <c r="F121" s="1492">
        <f>E121</f>
        <v>0.7373</v>
      </c>
      <c r="G121" s="1492">
        <f>ROUND(0.6612-0.018*B116,4)</f>
        <v>0.6423</v>
      </c>
      <c r="H121" s="1492">
        <f>G121</f>
        <v>0.6423</v>
      </c>
      <c r="I121" s="1492">
        <f>ROUND(0.5905-0.019*B116,4)</f>
        <v>0.5706</v>
      </c>
      <c r="J121" s="1492">
        <f t="shared" si="36"/>
        <v>0.5706</v>
      </c>
      <c r="K121" s="1492">
        <f t="shared" si="36"/>
        <v>0.5706</v>
      </c>
      <c r="L121" s="1492">
        <f t="shared" si="36"/>
        <v>0.5706</v>
      </c>
      <c r="M121" s="1503">
        <f t="shared" si="36"/>
        <v>0.5706</v>
      </c>
      <c r="N121" s="1480"/>
    </row>
    <row r="122" spans="1:14">
      <c r="A122" s="1493" t="s">
        <v>280</v>
      </c>
      <c r="B122" s="1461">
        <f>ROUND(0.9404-0.0106*B116,4)</f>
        <v>0.9293</v>
      </c>
      <c r="C122" s="1461">
        <f>B122</f>
        <v>0.9293</v>
      </c>
      <c r="D122" s="1461">
        <f>ROUND(0.8955-0.0135*B116,4)</f>
        <v>0.8813</v>
      </c>
      <c r="E122" s="1461">
        <f t="shared" ref="E122:H122" si="38">D122</f>
        <v>0.8813</v>
      </c>
      <c r="F122" s="1461">
        <f t="shared" si="38"/>
        <v>0.8813</v>
      </c>
      <c r="G122" s="1461">
        <f t="shared" si="38"/>
        <v>0.8813</v>
      </c>
      <c r="H122" s="1461">
        <f t="shared" si="38"/>
        <v>0.8813</v>
      </c>
      <c r="I122" s="1461">
        <f>ROUND(0.7632-0.0166*B116,4)</f>
        <v>0.7458</v>
      </c>
      <c r="J122" s="1461">
        <f t="shared" si="36"/>
        <v>0.7458</v>
      </c>
      <c r="K122" s="1461">
        <f t="shared" si="36"/>
        <v>0.7458</v>
      </c>
      <c r="L122" s="1461">
        <f t="shared" si="36"/>
        <v>0.7458</v>
      </c>
      <c r="M122" s="1502">
        <f t="shared" si="36"/>
        <v>0.7458</v>
      </c>
      <c r="N122" s="148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90" zoomScaleNormal="60" workbookViewId="0">
      <selection activeCell="M14" sqref="M14"/>
    </sheetView>
  </sheetViews>
  <sheetFormatPr defaultColWidth="9" defaultRowHeight="14.25"/>
  <cols>
    <col min="1" max="1" width="14.375" style="727" customWidth="1"/>
    <col min="2" max="2" width="15.75" style="727" customWidth="1"/>
    <col min="3" max="3" width="14.375" style="727" customWidth="1"/>
    <col min="4" max="4" width="12.25" style="727" customWidth="1"/>
    <col min="5" max="5" width="14.375" style="727" customWidth="1"/>
    <col min="6" max="6" width="12.25" style="727" customWidth="1"/>
    <col min="7" max="7" width="14.5" style="727" customWidth="1"/>
    <col min="8" max="8" width="12.25" style="727" customWidth="1"/>
    <col min="9" max="9" width="14.5" style="727" customWidth="1"/>
    <col min="10" max="10" width="12.25" style="727" customWidth="1"/>
    <col min="11" max="11" width="12.25" style="728" customWidth="1"/>
    <col min="12" max="12" width="12.25" style="729" customWidth="1"/>
    <col min="13" max="15" width="12.25" style="727" customWidth="1"/>
    <col min="16" max="16" width="4.75" style="727" customWidth="1"/>
    <col min="17" max="17" width="19.5" style="727" customWidth="1"/>
    <col min="18" max="22" width="6.125" style="727" customWidth="1"/>
    <col min="23" max="23" width="5.75" style="727" customWidth="1"/>
    <col min="24" max="24" width="4.25" style="727" customWidth="1"/>
    <col min="25" max="25" width="3.5" style="727" customWidth="1"/>
    <col min="26" max="26" width="19.75" style="727" customWidth="1"/>
    <col min="27" max="28" width="9.375" style="727" customWidth="1"/>
    <col min="29" max="16384" width="9" style="727"/>
  </cols>
  <sheetData>
    <row r="1" s="720" customFormat="1" ht="28.5" customHeight="1" spans="1:29">
      <c r="A1" s="730" t="s">
        <v>1644</v>
      </c>
      <c r="B1" s="731"/>
      <c r="C1" s="732" t="s">
        <v>1622</v>
      </c>
      <c r="D1" s="733"/>
      <c r="E1" s="733"/>
      <c r="F1" s="734" t="s">
        <v>1514</v>
      </c>
      <c r="G1" s="733"/>
      <c r="H1" s="733"/>
      <c r="I1" s="733"/>
      <c r="J1" s="733"/>
      <c r="K1" s="897"/>
      <c r="L1" s="898"/>
      <c r="M1" s="899"/>
      <c r="N1" s="899"/>
      <c r="O1" s="899"/>
      <c r="P1" s="900"/>
      <c r="Q1" s="900"/>
      <c r="R1" s="900"/>
      <c r="S1" s="900"/>
      <c r="T1" s="900"/>
      <c r="U1" s="900"/>
      <c r="V1" s="900"/>
      <c r="W1" s="900"/>
      <c r="X1" s="900"/>
      <c r="Y1" s="900"/>
      <c r="Z1" s="900"/>
      <c r="AA1" s="900"/>
      <c r="AB1" s="900"/>
      <c r="AC1" s="982"/>
    </row>
    <row r="2" s="720" customFormat="1" ht="28.5" customHeight="1" spans="1:29">
      <c r="A2" s="393" t="s">
        <v>1230</v>
      </c>
      <c r="B2" s="735">
        <f>F61</f>
        <v>10623</v>
      </c>
      <c r="C2" s="736"/>
      <c r="D2" s="736"/>
      <c r="E2" s="736"/>
      <c r="F2" s="737"/>
      <c r="G2" s="736"/>
      <c r="H2" s="736"/>
      <c r="I2" s="736"/>
      <c r="J2" s="736"/>
      <c r="K2" s="901"/>
      <c r="L2" s="902"/>
      <c r="M2" s="903"/>
      <c r="N2" s="903"/>
      <c r="O2" s="903"/>
      <c r="P2" s="900"/>
      <c r="Q2" s="900"/>
      <c r="R2" s="900"/>
      <c r="S2" s="900"/>
      <c r="T2" s="900"/>
      <c r="U2" s="900"/>
      <c r="V2" s="900"/>
      <c r="W2" s="900"/>
      <c r="X2" s="900"/>
      <c r="Y2" s="900"/>
      <c r="Z2" s="900"/>
      <c r="AA2" s="900"/>
      <c r="AB2" s="900"/>
      <c r="AC2" s="982"/>
    </row>
    <row r="3" s="720" customFormat="1" ht="28.5" customHeight="1" spans="1:29">
      <c r="A3" s="396" t="s">
        <v>1232</v>
      </c>
      <c r="B3" s="738">
        <f>ROUND(IF(D3="",B2*10000/'数据-汇总表'!E3,B2*10000/D3),0)</f>
        <v>1515</v>
      </c>
      <c r="C3" s="396" t="s">
        <v>1515</v>
      </c>
      <c r="D3" s="739"/>
      <c r="E3" s="736"/>
      <c r="F3" s="737"/>
      <c r="G3" s="736"/>
      <c r="H3" s="736"/>
      <c r="I3" s="736"/>
      <c r="J3" s="736"/>
      <c r="K3" s="901"/>
      <c r="L3" s="902"/>
      <c r="M3" s="903"/>
      <c r="N3" s="903"/>
      <c r="O3" s="903"/>
      <c r="P3" s="900"/>
      <c r="Q3" s="900"/>
      <c r="R3" s="900"/>
      <c r="S3" s="900"/>
      <c r="T3" s="900"/>
      <c r="U3" s="900"/>
      <c r="V3" s="900"/>
      <c r="W3" s="900"/>
      <c r="X3" s="900"/>
      <c r="Y3" s="900"/>
      <c r="Z3" s="900"/>
      <c r="AA3" s="900"/>
      <c r="AB3" s="983"/>
      <c r="AC3" s="984"/>
    </row>
    <row r="4" ht="15" spans="1:29">
      <c r="A4" s="740" t="s">
        <v>1516</v>
      </c>
      <c r="B4" s="741"/>
      <c r="C4" s="742" t="s">
        <v>1517</v>
      </c>
      <c r="D4" s="743"/>
      <c r="E4" s="744" t="s">
        <v>1518</v>
      </c>
      <c r="F4" s="745"/>
      <c r="G4" s="742" t="s">
        <v>1519</v>
      </c>
      <c r="H4" s="743"/>
      <c r="I4" s="742" t="s">
        <v>1520</v>
      </c>
      <c r="J4" s="743"/>
      <c r="K4" s="904" t="s">
        <v>1521</v>
      </c>
      <c r="L4" s="905"/>
      <c r="M4" s="906"/>
      <c r="N4" s="906"/>
      <c r="O4" s="906"/>
      <c r="P4" s="907" t="s">
        <v>1522</v>
      </c>
      <c r="Q4" s="957"/>
      <c r="R4" s="958" t="s">
        <v>1518</v>
      </c>
      <c r="S4" s="959"/>
      <c r="T4" s="958" t="s">
        <v>1519</v>
      </c>
      <c r="U4" s="959"/>
      <c r="V4" s="946" t="s">
        <v>1520</v>
      </c>
      <c r="W4" s="946"/>
      <c r="X4" s="960"/>
      <c r="Y4" s="958" t="s">
        <v>1522</v>
      </c>
      <c r="Z4" s="959"/>
      <c r="AA4" s="985" t="s">
        <v>1518</v>
      </c>
      <c r="AB4" s="960" t="s">
        <v>1519</v>
      </c>
      <c r="AC4" s="985" t="s">
        <v>1520</v>
      </c>
    </row>
    <row r="5" ht="15" spans="1:29">
      <c r="A5" s="746"/>
      <c r="B5" s="747"/>
      <c r="C5" s="748" t="s">
        <v>1523</v>
      </c>
      <c r="D5" s="749"/>
      <c r="E5" s="750" t="str">
        <f>土地案例!A41</f>
        <v>大兴新城东南片区0605-015E地块</v>
      </c>
      <c r="F5" s="751"/>
      <c r="G5" s="748" t="str">
        <f>土地案例!A7</f>
        <v>亦庄新城YZ00-0803街区1502地块工业项目</v>
      </c>
      <c r="H5" s="749"/>
      <c r="I5" s="748" t="str">
        <f>土地案例!A33</f>
        <v>大兴生物医药产业基地DX00-0501-0051-2地块M1工业用地国有建设用地使用权出让公告</v>
      </c>
      <c r="J5" s="749"/>
      <c r="K5" s="904"/>
      <c r="L5" s="905"/>
      <c r="M5" s="906"/>
      <c r="N5" s="906"/>
      <c r="O5" s="906"/>
      <c r="P5" s="908"/>
      <c r="Q5" s="961"/>
      <c r="R5" s="962"/>
      <c r="S5" s="963"/>
      <c r="T5" s="962"/>
      <c r="U5" s="963"/>
      <c r="V5" s="946"/>
      <c r="W5" s="946"/>
      <c r="X5" s="960"/>
      <c r="Y5" s="962"/>
      <c r="Z5" s="963"/>
      <c r="AA5" s="960"/>
      <c r="AB5" s="960"/>
      <c r="AC5" s="960"/>
    </row>
    <row r="6" ht="15.75" spans="1:29">
      <c r="A6" s="752"/>
      <c r="B6" s="753"/>
      <c r="C6" s="754" t="s">
        <v>1893</v>
      </c>
      <c r="D6" s="755"/>
      <c r="E6" s="756" t="s">
        <v>1893</v>
      </c>
      <c r="F6" s="757"/>
      <c r="G6" s="754" t="s">
        <v>1893</v>
      </c>
      <c r="H6" s="755"/>
      <c r="I6" s="754" t="s">
        <v>1893</v>
      </c>
      <c r="J6" s="755"/>
      <c r="K6" s="904" t="s">
        <v>1528</v>
      </c>
      <c r="L6" s="905"/>
      <c r="M6" s="906"/>
      <c r="N6" s="906"/>
      <c r="O6" s="906"/>
      <c r="P6" s="909"/>
      <c r="Q6" s="964"/>
      <c r="R6" s="962"/>
      <c r="S6" s="963"/>
      <c r="T6" s="965"/>
      <c r="U6" s="966"/>
      <c r="V6" s="946"/>
      <c r="W6" s="946"/>
      <c r="X6" s="960"/>
      <c r="Y6" s="965"/>
      <c r="Z6" s="966"/>
      <c r="AA6" s="986"/>
      <c r="AB6" s="986"/>
      <c r="AC6" s="986"/>
    </row>
    <row r="7" s="721" customFormat="1" ht="15.75" spans="1:29">
      <c r="A7" s="758" t="s">
        <v>1529</v>
      </c>
      <c r="B7" s="759"/>
      <c r="C7" s="760">
        <f>'数据-取费表'!B2</f>
        <v>45510</v>
      </c>
      <c r="D7" s="761">
        <v>100</v>
      </c>
      <c r="E7" s="762">
        <f>土地案例!K41</f>
        <v>44561.0004976852</v>
      </c>
      <c r="F7" s="763">
        <f>SUMIF(65:65,YEAR(E7)&amp;"-"&amp;INT((MONTH(E7)+2)/3),66:66)</f>
        <v>94.5</v>
      </c>
      <c r="G7" s="764">
        <f>土地案例!K7</f>
        <v>45322.0004976852</v>
      </c>
      <c r="H7" s="761">
        <f>SUMIF(65:65,YEAR(G7)&amp;"-"&amp;INT((MONTH(G7)+2)/3),66:66)</f>
        <v>99</v>
      </c>
      <c r="I7" s="764">
        <f>土地案例!K33</f>
        <v>44742.0004976852</v>
      </c>
      <c r="J7" s="761">
        <f>SUMIF(65:65,YEAR(I7)&amp;"-"&amp;INT((MONTH(I7)+2)/3),66:66)</f>
        <v>95.5</v>
      </c>
      <c r="K7" s="910"/>
      <c r="L7" s="911"/>
      <c r="M7" s="912"/>
      <c r="N7" s="912"/>
      <c r="O7" s="912"/>
      <c r="P7" s="913" t="s">
        <v>1530</v>
      </c>
      <c r="Q7" s="967"/>
      <c r="R7" s="968" t="s">
        <v>1531</v>
      </c>
      <c r="S7" s="969">
        <f t="shared" ref="S7:S15" si="0">F7</f>
        <v>94.5</v>
      </c>
      <c r="T7" s="968" t="s">
        <v>1531</v>
      </c>
      <c r="U7" s="969">
        <f t="shared" ref="U7:U15" si="1">H7</f>
        <v>99</v>
      </c>
      <c r="V7" s="968" t="s">
        <v>1531</v>
      </c>
      <c r="W7" s="969">
        <f t="shared" ref="W7:W15" si="2">J7</f>
        <v>95.5</v>
      </c>
      <c r="X7" s="970"/>
      <c r="Y7" s="913" t="s">
        <v>1530</v>
      </c>
      <c r="Z7" s="971"/>
      <c r="AA7" s="987">
        <f>D7/F7</f>
        <v>1.05820105820106</v>
      </c>
      <c r="AB7" s="987">
        <f>D7/H7</f>
        <v>1.01010101010101</v>
      </c>
      <c r="AC7" s="987">
        <f>D7/J7</f>
        <v>1.04712041884817</v>
      </c>
    </row>
    <row r="8" s="721" customFormat="1" ht="15.75" spans="1:29">
      <c r="A8" s="758" t="s">
        <v>1532</v>
      </c>
      <c r="B8" s="759"/>
      <c r="C8" s="765" t="s">
        <v>1571</v>
      </c>
      <c r="D8" s="761">
        <v>100</v>
      </c>
      <c r="E8" s="765" t="s">
        <v>917</v>
      </c>
      <c r="F8" s="763">
        <f>SUMIF(68:68,E8,69:69)-SUMIF(68:68,C8,69:69)+100</f>
        <v>100</v>
      </c>
      <c r="G8" s="765" t="s">
        <v>917</v>
      </c>
      <c r="H8" s="761">
        <f>SUMIF(68:68,G8,69:69)-SUMIF(68:68,C8,69:69)+100</f>
        <v>100</v>
      </c>
      <c r="I8" s="765" t="s">
        <v>917</v>
      </c>
      <c r="J8" s="761">
        <f>SUMIF(68:68,I8,69:69)-SUMIF(68:68,C8,69:69)+100</f>
        <v>100</v>
      </c>
      <c r="K8" s="910"/>
      <c r="L8" s="911"/>
      <c r="M8" s="912"/>
      <c r="N8" s="912"/>
      <c r="O8" s="912"/>
      <c r="P8" s="913" t="s">
        <v>1533</v>
      </c>
      <c r="Q8" s="971"/>
      <c r="R8" s="968" t="s">
        <v>1531</v>
      </c>
      <c r="S8" s="969">
        <f t="shared" si="0"/>
        <v>100</v>
      </c>
      <c r="T8" s="968" t="s">
        <v>1531</v>
      </c>
      <c r="U8" s="969">
        <f t="shared" si="1"/>
        <v>100</v>
      </c>
      <c r="V8" s="968" t="s">
        <v>1531</v>
      </c>
      <c r="W8" s="969">
        <f t="shared" si="2"/>
        <v>100</v>
      </c>
      <c r="X8" s="970"/>
      <c r="Y8" s="913" t="s">
        <v>1533</v>
      </c>
      <c r="Z8" s="971"/>
      <c r="AA8" s="987">
        <f t="shared" ref="AA8:AA40" si="3">D8/F8</f>
        <v>1</v>
      </c>
      <c r="AB8" s="987">
        <f t="shared" ref="AB8:AB40" si="4">D8/H8</f>
        <v>1</v>
      </c>
      <c r="AC8" s="987">
        <f t="shared" ref="AC8:AC40" si="5">D8/J8</f>
        <v>1</v>
      </c>
    </row>
    <row r="9" s="721" customFormat="1" spans="1:29">
      <c r="A9" s="766" t="s">
        <v>1534</v>
      </c>
      <c r="B9" s="767" t="s">
        <v>1535</v>
      </c>
      <c r="C9" s="768" t="s">
        <v>1894</v>
      </c>
      <c r="D9" s="769">
        <v>100</v>
      </c>
      <c r="E9" s="768" t="s">
        <v>1895</v>
      </c>
      <c r="F9" s="769">
        <f>SUMIF(70:70,E9,71:71)-SUMIF(70:70,C9,71:71)+100</f>
        <v>98</v>
      </c>
      <c r="G9" s="768" t="s">
        <v>1894</v>
      </c>
      <c r="H9" s="769">
        <f>SUMIF(70:70,G9,71:71)-SUMIF(70:70,C9,71:71)+100</f>
        <v>100</v>
      </c>
      <c r="I9" s="768" t="s">
        <v>1894</v>
      </c>
      <c r="J9" s="769">
        <f>SUMIF(70:70,I9,71:71)-SUMIF(70:70,C9,71:71)+100</f>
        <v>100</v>
      </c>
      <c r="K9" s="910"/>
      <c r="L9" s="911"/>
      <c r="M9" s="912"/>
      <c r="N9" s="912"/>
      <c r="O9" s="914"/>
      <c r="P9" s="872" t="s">
        <v>1536</v>
      </c>
      <c r="Q9" s="972" t="str">
        <f t="shared" ref="Q9:Q15" si="6">B9</f>
        <v>用途</v>
      </c>
      <c r="R9" s="968" t="s">
        <v>1531</v>
      </c>
      <c r="S9" s="969">
        <f t="shared" si="0"/>
        <v>98</v>
      </c>
      <c r="T9" s="968" t="s">
        <v>1531</v>
      </c>
      <c r="U9" s="969">
        <f t="shared" si="1"/>
        <v>100</v>
      </c>
      <c r="V9" s="968" t="s">
        <v>1531</v>
      </c>
      <c r="W9" s="969">
        <f t="shared" si="2"/>
        <v>100</v>
      </c>
      <c r="X9" s="970"/>
      <c r="Y9" s="972" t="s">
        <v>1537</v>
      </c>
      <c r="Z9" s="988" t="str">
        <f t="shared" ref="Z9:Z15" si="7">Q9</f>
        <v>用途</v>
      </c>
      <c r="AA9" s="987">
        <f t="shared" si="3"/>
        <v>1.02040816326531</v>
      </c>
      <c r="AB9" s="987">
        <f t="shared" si="4"/>
        <v>1</v>
      </c>
      <c r="AC9" s="987">
        <f t="shared" si="5"/>
        <v>1</v>
      </c>
    </row>
    <row r="10" s="722" customFormat="1" ht="27" spans="1:29">
      <c r="A10" s="770"/>
      <c r="B10" s="771" t="s">
        <v>1538</v>
      </c>
      <c r="C10" s="772"/>
      <c r="D10" s="773">
        <v>100</v>
      </c>
      <c r="E10" s="772"/>
      <c r="F10" s="773">
        <f>ROUND(100/'数据-取费表'!G16,0)</f>
        <v>110</v>
      </c>
      <c r="G10" s="772"/>
      <c r="H10" s="773">
        <f>ROUND(100/'数据-取费表'!G16,0)</f>
        <v>110</v>
      </c>
      <c r="I10" s="772"/>
      <c r="J10" s="773">
        <f>ROUND(100/'数据-取费表'!G16,0)</f>
        <v>110</v>
      </c>
      <c r="K10" s="915"/>
      <c r="L10" s="916"/>
      <c r="M10" s="917"/>
      <c r="N10" s="917"/>
      <c r="O10" s="918"/>
      <c r="P10" s="872"/>
      <c r="Q10" s="972" t="str">
        <f t="shared" si="6"/>
        <v>土地使用年限（年）</v>
      </c>
      <c r="R10" s="968" t="s">
        <v>1531</v>
      </c>
      <c r="S10" s="969">
        <f t="shared" si="0"/>
        <v>110</v>
      </c>
      <c r="T10" s="968" t="s">
        <v>1531</v>
      </c>
      <c r="U10" s="969">
        <f t="shared" si="1"/>
        <v>110</v>
      </c>
      <c r="V10" s="968" t="s">
        <v>1531</v>
      </c>
      <c r="W10" s="969">
        <f t="shared" si="2"/>
        <v>110</v>
      </c>
      <c r="X10" s="970"/>
      <c r="Y10" s="972"/>
      <c r="Z10" s="988" t="str">
        <f t="shared" si="7"/>
        <v>土地使用年限（年）</v>
      </c>
      <c r="AA10" s="987">
        <f t="shared" si="3"/>
        <v>0.909090909090909</v>
      </c>
      <c r="AB10" s="987">
        <f t="shared" si="4"/>
        <v>0.909090909090909</v>
      </c>
      <c r="AC10" s="987">
        <f t="shared" si="5"/>
        <v>0.909090909090909</v>
      </c>
    </row>
    <row r="11" ht="15" spans="1:29">
      <c r="A11" s="774"/>
      <c r="B11" s="771" t="s">
        <v>1539</v>
      </c>
      <c r="C11" s="775">
        <v>1.05</v>
      </c>
      <c r="D11" s="773">
        <v>100</v>
      </c>
      <c r="E11" s="775">
        <v>2</v>
      </c>
      <c r="F11" s="773">
        <f>LOOKUP(E11,75:75,76:76)-LOOKUP(C11,75:75,76:76)+100</f>
        <v>96</v>
      </c>
      <c r="G11" s="776">
        <v>1</v>
      </c>
      <c r="H11" s="773">
        <f>LOOKUP(G11,75:75,76:76)-LOOKUP(C11,75:75,76:76)+100</f>
        <v>100</v>
      </c>
      <c r="I11" s="775">
        <v>1</v>
      </c>
      <c r="J11" s="773">
        <f>LOOKUP(I11,75:75,76:76)-LOOKUP(C11,75:75,76:76)+100</f>
        <v>100</v>
      </c>
      <c r="K11" s="919">
        <v>2</v>
      </c>
      <c r="L11" s="920"/>
      <c r="M11" s="906"/>
      <c r="N11" s="906"/>
      <c r="O11" s="921"/>
      <c r="P11" s="872"/>
      <c r="Q11" s="972" t="str">
        <f t="shared" si="6"/>
        <v>容积率</v>
      </c>
      <c r="R11" s="968" t="s">
        <v>1531</v>
      </c>
      <c r="S11" s="969">
        <f t="shared" si="0"/>
        <v>96</v>
      </c>
      <c r="T11" s="968" t="s">
        <v>1531</v>
      </c>
      <c r="U11" s="969">
        <f t="shared" si="1"/>
        <v>100</v>
      </c>
      <c r="V11" s="968" t="s">
        <v>1531</v>
      </c>
      <c r="W11" s="969">
        <f t="shared" si="2"/>
        <v>100</v>
      </c>
      <c r="X11" s="970"/>
      <c r="Y11" s="972"/>
      <c r="Z11" s="988" t="str">
        <f t="shared" si="7"/>
        <v>容积率</v>
      </c>
      <c r="AA11" s="987">
        <f t="shared" si="3"/>
        <v>1.04166666666667</v>
      </c>
      <c r="AB11" s="987">
        <f t="shared" si="4"/>
        <v>1</v>
      </c>
      <c r="AC11" s="987">
        <f t="shared" si="5"/>
        <v>1</v>
      </c>
    </row>
    <row r="12" s="721" customFormat="1" ht="15" spans="1:29">
      <c r="A12" s="777"/>
      <c r="B12" s="778">
        <v>111</v>
      </c>
      <c r="C12" s="772"/>
      <c r="D12" s="779">
        <v>100</v>
      </c>
      <c r="E12" s="780"/>
      <c r="F12" s="773">
        <f>SUMIF(77:77,E12,78:78)-SUMIF(77:77,C12,78:78)+100</f>
        <v>100</v>
      </c>
      <c r="G12" s="781"/>
      <c r="H12" s="773">
        <f>SUMIF(77:77,G12,78:78)-SUMIF(77:77,C12,78:78)+100</f>
        <v>100</v>
      </c>
      <c r="I12" s="780"/>
      <c r="J12" s="773">
        <f>SUMIF(77:77,I12,78:78)-SUMIF(77:77,C12,78:78)+100</f>
        <v>100</v>
      </c>
      <c r="K12" s="915"/>
      <c r="L12" s="911"/>
      <c r="M12" s="912"/>
      <c r="N12" s="912"/>
      <c r="O12" s="914"/>
      <c r="P12" s="872"/>
      <c r="Q12" s="972">
        <f t="shared" si="6"/>
        <v>111</v>
      </c>
      <c r="R12" s="968" t="s">
        <v>1531</v>
      </c>
      <c r="S12" s="969">
        <f t="shared" si="0"/>
        <v>100</v>
      </c>
      <c r="T12" s="968" t="s">
        <v>1531</v>
      </c>
      <c r="U12" s="969">
        <f t="shared" si="1"/>
        <v>100</v>
      </c>
      <c r="V12" s="968" t="s">
        <v>1531</v>
      </c>
      <c r="W12" s="969">
        <f t="shared" si="2"/>
        <v>100</v>
      </c>
      <c r="X12" s="970"/>
      <c r="Y12" s="972"/>
      <c r="Z12" s="988">
        <f t="shared" si="7"/>
        <v>111</v>
      </c>
      <c r="AA12" s="987">
        <f t="shared" si="3"/>
        <v>1</v>
      </c>
      <c r="AB12" s="987">
        <f t="shared" si="4"/>
        <v>1</v>
      </c>
      <c r="AC12" s="987">
        <f t="shared" si="5"/>
        <v>1</v>
      </c>
    </row>
    <row r="13" ht="15" spans="1:29">
      <c r="A13" s="774"/>
      <c r="B13" s="778">
        <v>111</v>
      </c>
      <c r="C13" s="782"/>
      <c r="D13" s="783">
        <v>100</v>
      </c>
      <c r="E13" s="780"/>
      <c r="F13" s="773">
        <f>SUMIF(79:79,E13,80:80)-SUMIF(79:79,C13,80:80)+100</f>
        <v>100</v>
      </c>
      <c r="G13" s="781"/>
      <c r="H13" s="783">
        <f>SUMIF(79:79,G13,80:80)-SUMIF(79:79,C13,80:80)+100</f>
        <v>100</v>
      </c>
      <c r="I13" s="780"/>
      <c r="J13" s="783">
        <f>SUMIF(79:79,I13,80:80)-SUMIF(79:79,C13,80:80)+100</f>
        <v>100</v>
      </c>
      <c r="K13" s="915"/>
      <c r="L13" s="922"/>
      <c r="M13" s="906"/>
      <c r="N13" s="906"/>
      <c r="O13" s="921"/>
      <c r="P13" s="872"/>
      <c r="Q13" s="972">
        <f t="shared" si="6"/>
        <v>111</v>
      </c>
      <c r="R13" s="968" t="s">
        <v>1531</v>
      </c>
      <c r="S13" s="969">
        <f t="shared" si="0"/>
        <v>100</v>
      </c>
      <c r="T13" s="968" t="s">
        <v>1531</v>
      </c>
      <c r="U13" s="969">
        <f t="shared" si="1"/>
        <v>100</v>
      </c>
      <c r="V13" s="968" t="s">
        <v>1531</v>
      </c>
      <c r="W13" s="969">
        <f t="shared" si="2"/>
        <v>100</v>
      </c>
      <c r="X13" s="970"/>
      <c r="Y13" s="972"/>
      <c r="Z13" s="988">
        <f t="shared" si="7"/>
        <v>111</v>
      </c>
      <c r="AA13" s="987">
        <f t="shared" si="3"/>
        <v>1</v>
      </c>
      <c r="AB13" s="987">
        <f t="shared" si="4"/>
        <v>1</v>
      </c>
      <c r="AC13" s="987">
        <f t="shared" si="5"/>
        <v>1</v>
      </c>
    </row>
    <row r="14" ht="15.75" spans="1:29">
      <c r="A14" s="784"/>
      <c r="B14" s="785">
        <v>111</v>
      </c>
      <c r="C14" s="786"/>
      <c r="D14" s="787">
        <v>100</v>
      </c>
      <c r="E14" s="780"/>
      <c r="F14" s="787">
        <f>SUMIF(81:81,E14,82:82)-SUMIF(81:81,C14,82:82)+100</f>
        <v>100</v>
      </c>
      <c r="G14" s="781"/>
      <c r="H14" s="787">
        <f>SUMIF(81:81,G14,82:82)-SUMIF(81:81,C14,82:82)+100</f>
        <v>100</v>
      </c>
      <c r="I14" s="780"/>
      <c r="J14" s="787">
        <f>SUMIF(81:81,I14,82:82)-SUMIF(81:81,C14,82:82)+100</f>
        <v>100</v>
      </c>
      <c r="K14" s="915"/>
      <c r="L14" s="922"/>
      <c r="M14" s="906"/>
      <c r="N14" s="906"/>
      <c r="O14" s="921"/>
      <c r="P14" s="872"/>
      <c r="Q14" s="972">
        <f t="shared" si="6"/>
        <v>111</v>
      </c>
      <c r="R14" s="968" t="s">
        <v>1531</v>
      </c>
      <c r="S14" s="969">
        <f t="shared" si="0"/>
        <v>100</v>
      </c>
      <c r="T14" s="968" t="s">
        <v>1531</v>
      </c>
      <c r="U14" s="969">
        <f t="shared" si="1"/>
        <v>100</v>
      </c>
      <c r="V14" s="968" t="s">
        <v>1531</v>
      </c>
      <c r="W14" s="969">
        <f t="shared" si="2"/>
        <v>100</v>
      </c>
      <c r="X14" s="970"/>
      <c r="Y14" s="972"/>
      <c r="Z14" s="988">
        <f t="shared" si="7"/>
        <v>111</v>
      </c>
      <c r="AA14" s="987">
        <f t="shared" si="3"/>
        <v>1</v>
      </c>
      <c r="AB14" s="987">
        <f t="shared" si="4"/>
        <v>1</v>
      </c>
      <c r="AC14" s="987">
        <f t="shared" si="5"/>
        <v>1</v>
      </c>
    </row>
    <row r="15" ht="56.25" spans="1:29">
      <c r="A15" s="788" t="s">
        <v>1540</v>
      </c>
      <c r="B15" s="789" t="s">
        <v>1623</v>
      </c>
      <c r="C15" s="790" t="str">
        <f>估价对象房地状况!G15</f>
        <v>估价对象位于XX开发区，园区建设成熟度XX，产业集聚程度XX</v>
      </c>
      <c r="D15" s="791">
        <v>100</v>
      </c>
      <c r="E15" s="792"/>
      <c r="F15" s="791">
        <f>SUMIF(83:83,E16,84:84)-SUMIF(83:83,C16,84:84)+100</f>
        <v>100</v>
      </c>
      <c r="G15" s="792"/>
      <c r="H15" s="791">
        <f>SUMIF(83:83,G16,84:84)-SUMIF(83:83,C16,84:84)+100</f>
        <v>105</v>
      </c>
      <c r="I15" s="923"/>
      <c r="J15" s="791">
        <f>SUMIF(83:83,I16,84:84)-SUMIF(83:83,C16,84:84)+100</f>
        <v>105</v>
      </c>
      <c r="K15" s="919">
        <v>5</v>
      </c>
      <c r="L15" s="922"/>
      <c r="M15" s="906"/>
      <c r="N15" s="906"/>
      <c r="O15" s="921"/>
      <c r="P15" s="924" t="s">
        <v>1542</v>
      </c>
      <c r="Q15" s="872" t="str">
        <f t="shared" si="6"/>
        <v>产业集聚程度</v>
      </c>
      <c r="R15" s="973" t="s">
        <v>1531</v>
      </c>
      <c r="S15" s="974">
        <f t="shared" si="0"/>
        <v>100</v>
      </c>
      <c r="T15" s="973" t="s">
        <v>1531</v>
      </c>
      <c r="U15" s="974">
        <f t="shared" si="1"/>
        <v>105</v>
      </c>
      <c r="V15" s="973" t="s">
        <v>1531</v>
      </c>
      <c r="W15" s="974">
        <f t="shared" si="2"/>
        <v>105</v>
      </c>
      <c r="X15" s="960"/>
      <c r="Y15" s="924" t="s">
        <v>1542</v>
      </c>
      <c r="Z15" s="946" t="str">
        <f t="shared" si="7"/>
        <v>产业集聚程度</v>
      </c>
      <c r="AA15" s="989">
        <f t="shared" si="3"/>
        <v>1</v>
      </c>
      <c r="AB15" s="989">
        <f t="shared" si="4"/>
        <v>0.952380952380952</v>
      </c>
      <c r="AC15" s="989">
        <f t="shared" si="5"/>
        <v>0.952380952380952</v>
      </c>
    </row>
    <row r="16" ht="15" spans="1:29">
      <c r="A16" s="774"/>
      <c r="B16" s="793"/>
      <c r="C16" s="794" t="s">
        <v>1867</v>
      </c>
      <c r="D16" s="795"/>
      <c r="E16" s="796" t="s">
        <v>1867</v>
      </c>
      <c r="F16" s="795"/>
      <c r="G16" s="796" t="s">
        <v>1896</v>
      </c>
      <c r="H16" s="797"/>
      <c r="I16" s="796" t="s">
        <v>1896</v>
      </c>
      <c r="J16" s="795"/>
      <c r="K16" s="915"/>
      <c r="L16" s="922"/>
      <c r="M16" s="906"/>
      <c r="N16" s="906"/>
      <c r="O16" s="921"/>
      <c r="P16" s="925"/>
      <c r="Q16" s="872"/>
      <c r="R16" s="973"/>
      <c r="S16" s="974"/>
      <c r="T16" s="973"/>
      <c r="U16" s="974"/>
      <c r="V16" s="973"/>
      <c r="W16" s="974"/>
      <c r="X16" s="960"/>
      <c r="Y16" s="925"/>
      <c r="Z16" s="946"/>
      <c r="AA16" s="989">
        <v>1</v>
      </c>
      <c r="AB16" s="989">
        <v>1</v>
      </c>
      <c r="AC16" s="989">
        <v>1</v>
      </c>
    </row>
    <row r="17" ht="81" spans="1:29">
      <c r="A17" s="774"/>
      <c r="B17" s="798" t="s">
        <v>1543</v>
      </c>
      <c r="C17" s="799" t="str">
        <f>估价对象房地状况!G16</f>
        <v>估价对象周边道路状况、公共交通通达情况、停车便捷程度，综合评价交通便捷度较好</v>
      </c>
      <c r="D17" s="797">
        <v>100</v>
      </c>
      <c r="E17" s="800"/>
      <c r="F17" s="801">
        <f>SUMIF(85:85,E18,86:86)-SUMIF(85:85,C18,86:86)+100</f>
        <v>100</v>
      </c>
      <c r="G17" s="800"/>
      <c r="H17" s="801">
        <f>SUMIF(85:85,G18,86:86)-SUMIF(85:85,C18,86:86)+100</f>
        <v>100</v>
      </c>
      <c r="I17" s="926"/>
      <c r="J17" s="797">
        <f>SUMIF(85:85,I18,86:86)-SUMIF(85:85,C18,86:86)+100</f>
        <v>100</v>
      </c>
      <c r="K17" s="919">
        <v>2</v>
      </c>
      <c r="L17" s="922"/>
      <c r="M17" s="906"/>
      <c r="N17" s="906"/>
      <c r="O17" s="921"/>
      <c r="P17" s="925"/>
      <c r="Q17" s="872" t="str">
        <f>B17</f>
        <v>交通便捷度</v>
      </c>
      <c r="R17" s="973" t="s">
        <v>1531</v>
      </c>
      <c r="S17" s="974">
        <f>F17</f>
        <v>100</v>
      </c>
      <c r="T17" s="973" t="s">
        <v>1531</v>
      </c>
      <c r="U17" s="974">
        <f>H17</f>
        <v>100</v>
      </c>
      <c r="V17" s="973" t="s">
        <v>1531</v>
      </c>
      <c r="W17" s="974">
        <f>J17</f>
        <v>100</v>
      </c>
      <c r="X17" s="960"/>
      <c r="Y17" s="925"/>
      <c r="Z17" s="946" t="str">
        <f>Q17</f>
        <v>交通便捷度</v>
      </c>
      <c r="AA17" s="989">
        <f t="shared" si="3"/>
        <v>1</v>
      </c>
      <c r="AB17" s="989">
        <f t="shared" si="4"/>
        <v>1</v>
      </c>
      <c r="AC17" s="989">
        <f t="shared" si="5"/>
        <v>1</v>
      </c>
    </row>
    <row r="18" ht="15" spans="1:29">
      <c r="A18" s="774"/>
      <c r="B18" s="802"/>
      <c r="C18" s="794" t="s">
        <v>1868</v>
      </c>
      <c r="D18" s="795"/>
      <c r="E18" s="803" t="s">
        <v>1868</v>
      </c>
      <c r="F18" s="795"/>
      <c r="G18" s="803" t="s">
        <v>1868</v>
      </c>
      <c r="H18" s="795"/>
      <c r="I18" s="927" t="s">
        <v>1868</v>
      </c>
      <c r="J18" s="795"/>
      <c r="K18" s="915"/>
      <c r="L18" s="922"/>
      <c r="M18" s="906"/>
      <c r="N18" s="906"/>
      <c r="O18" s="921"/>
      <c r="P18" s="925"/>
      <c r="Q18" s="872"/>
      <c r="R18" s="973"/>
      <c r="S18" s="974"/>
      <c r="T18" s="973"/>
      <c r="U18" s="974"/>
      <c r="V18" s="973"/>
      <c r="W18" s="974"/>
      <c r="X18" s="960"/>
      <c r="Y18" s="925"/>
      <c r="Z18" s="946"/>
      <c r="AA18" s="989">
        <v>1</v>
      </c>
      <c r="AB18" s="989">
        <v>1</v>
      </c>
      <c r="AC18" s="989">
        <v>1</v>
      </c>
    </row>
    <row r="19" ht="15" spans="1:29">
      <c r="A19" s="774"/>
      <c r="B19" s="798" t="s">
        <v>1647</v>
      </c>
      <c r="C19" s="799">
        <f>估价对象房地状况!G17</f>
        <v>0</v>
      </c>
      <c r="D19" s="797">
        <v>100</v>
      </c>
      <c r="E19" s="800"/>
      <c r="F19" s="801">
        <f>SUMIF(87:87,E20,88:88)-SUMIF(87:87,C20,88:88)+100</f>
        <v>100</v>
      </c>
      <c r="G19" s="800"/>
      <c r="H19" s="801">
        <f>SUMIF(87:87,G20,88:88)-SUMIF(87:87,C20,88:88)+100</f>
        <v>100</v>
      </c>
      <c r="I19" s="800"/>
      <c r="J19" s="801">
        <f>SUMIF(87:87,I20,88:88)-SUMIF(87:87,C20,88:88)+100</f>
        <v>100</v>
      </c>
      <c r="K19" s="919">
        <v>2</v>
      </c>
      <c r="L19" s="922"/>
      <c r="M19" s="906"/>
      <c r="N19" s="906"/>
      <c r="O19" s="921"/>
      <c r="P19" s="925"/>
      <c r="Q19" s="872" t="str">
        <f t="shared" ref="Q19:Q34" si="8">B19</f>
        <v>区域土地利用方向</v>
      </c>
      <c r="R19" s="973" t="s">
        <v>1531</v>
      </c>
      <c r="S19" s="974">
        <f>F19</f>
        <v>100</v>
      </c>
      <c r="T19" s="973" t="s">
        <v>1531</v>
      </c>
      <c r="U19" s="974">
        <f>H19</f>
        <v>100</v>
      </c>
      <c r="V19" s="973" t="s">
        <v>1531</v>
      </c>
      <c r="W19" s="974">
        <f>J19</f>
        <v>100</v>
      </c>
      <c r="X19" s="960"/>
      <c r="Y19" s="925"/>
      <c r="Z19" s="946" t="str">
        <f>Q19</f>
        <v>区域土地利用方向</v>
      </c>
      <c r="AA19" s="989">
        <f t="shared" si="3"/>
        <v>1</v>
      </c>
      <c r="AB19" s="989">
        <f t="shared" si="4"/>
        <v>1</v>
      </c>
      <c r="AC19" s="989">
        <f t="shared" si="5"/>
        <v>1</v>
      </c>
    </row>
    <row r="20" ht="15" spans="1:29">
      <c r="A20" s="746"/>
      <c r="B20" s="802"/>
      <c r="C20" s="794" t="s">
        <v>1867</v>
      </c>
      <c r="D20" s="795"/>
      <c r="E20" s="794" t="s">
        <v>1867</v>
      </c>
      <c r="F20" s="795"/>
      <c r="G20" s="794" t="s">
        <v>1867</v>
      </c>
      <c r="H20" s="795"/>
      <c r="I20" s="794" t="s">
        <v>1867</v>
      </c>
      <c r="J20" s="795"/>
      <c r="K20" s="928"/>
      <c r="L20" s="922"/>
      <c r="M20" s="906"/>
      <c r="N20" s="906"/>
      <c r="O20" s="921"/>
      <c r="P20" s="925"/>
      <c r="Q20" s="872"/>
      <c r="R20" s="973"/>
      <c r="S20" s="974"/>
      <c r="T20" s="973"/>
      <c r="U20" s="974"/>
      <c r="V20" s="973"/>
      <c r="W20" s="974"/>
      <c r="X20" s="960"/>
      <c r="Y20" s="925"/>
      <c r="Z20" s="946"/>
      <c r="AA20" s="989"/>
      <c r="AB20" s="989"/>
      <c r="AC20" s="989"/>
    </row>
    <row r="21" ht="67.5" spans="1:29">
      <c r="A21" s="746"/>
      <c r="B21" s="798" t="s">
        <v>1897</v>
      </c>
      <c r="C21" s="799" t="str">
        <f>估价对象房地状况!G18</f>
        <v>该园区内是否有污染型企业，绿化情况，卫生条件，整体环境状况判断</v>
      </c>
      <c r="D21" s="797">
        <v>100</v>
      </c>
      <c r="E21" s="800"/>
      <c r="F21" s="797">
        <f>SUMIF(89:89,E22,90:90)-SUMIF(89:89,C22,90:90)+100</f>
        <v>100</v>
      </c>
      <c r="G21" s="800"/>
      <c r="H21" s="797">
        <f>SUMIF(89:89,G22,90:90)-SUMIF(89:89,C22,90:90)+100</f>
        <v>100</v>
      </c>
      <c r="I21" s="926"/>
      <c r="J21" s="797">
        <f>SUMIF(89:89,I22,90:90)-SUMIF(89:89,C22,90:90)+100</f>
        <v>100</v>
      </c>
      <c r="K21" s="919">
        <v>2</v>
      </c>
      <c r="L21" s="922"/>
      <c r="M21" s="906"/>
      <c r="N21" s="906"/>
      <c r="O21" s="921"/>
      <c r="P21" s="925"/>
      <c r="Q21" s="872" t="str">
        <f t="shared" si="8"/>
        <v>环境状况</v>
      </c>
      <c r="R21" s="973" t="s">
        <v>1531</v>
      </c>
      <c r="S21" s="974">
        <f>F21</f>
        <v>100</v>
      </c>
      <c r="T21" s="973" t="s">
        <v>1531</v>
      </c>
      <c r="U21" s="974">
        <f>H21</f>
        <v>100</v>
      </c>
      <c r="V21" s="973" t="s">
        <v>1531</v>
      </c>
      <c r="W21" s="974">
        <f>J21</f>
        <v>100</v>
      </c>
      <c r="X21" s="960"/>
      <c r="Y21" s="925"/>
      <c r="Z21" s="946" t="str">
        <f>Q21</f>
        <v>环境状况</v>
      </c>
      <c r="AA21" s="989">
        <f t="shared" si="3"/>
        <v>1</v>
      </c>
      <c r="AB21" s="989">
        <f t="shared" si="4"/>
        <v>1</v>
      </c>
      <c r="AC21" s="989">
        <f t="shared" si="5"/>
        <v>1</v>
      </c>
    </row>
    <row r="22" ht="15" spans="1:29">
      <c r="A22" s="746"/>
      <c r="B22" s="802"/>
      <c r="C22" s="794" t="s">
        <v>1868</v>
      </c>
      <c r="D22" s="795"/>
      <c r="E22" s="794" t="s">
        <v>1868</v>
      </c>
      <c r="F22" s="795"/>
      <c r="G22" s="794" t="s">
        <v>1868</v>
      </c>
      <c r="H22" s="795"/>
      <c r="I22" s="794" t="s">
        <v>1868</v>
      </c>
      <c r="J22" s="795"/>
      <c r="K22" s="915"/>
      <c r="L22" s="922"/>
      <c r="M22" s="906"/>
      <c r="N22" s="906"/>
      <c r="O22" s="921"/>
      <c r="P22" s="925"/>
      <c r="Q22" s="872"/>
      <c r="R22" s="973"/>
      <c r="S22" s="974"/>
      <c r="T22" s="973"/>
      <c r="U22" s="974"/>
      <c r="V22" s="973"/>
      <c r="W22" s="974"/>
      <c r="X22" s="960"/>
      <c r="Y22" s="925"/>
      <c r="Z22" s="946"/>
      <c r="AA22" s="989">
        <v>1</v>
      </c>
      <c r="AB22" s="989">
        <v>1</v>
      </c>
      <c r="AC22" s="989">
        <v>1</v>
      </c>
    </row>
    <row r="23" s="721" customFormat="1" ht="40.5" spans="1:29">
      <c r="A23" s="804"/>
      <c r="B23" s="805" t="s">
        <v>1544</v>
      </c>
      <c r="C23" s="799" t="str">
        <f>估价对象房地状况!G19</f>
        <v>估价对象所在区域公共配套设施齐备情况</v>
      </c>
      <c r="D23" s="797">
        <v>100</v>
      </c>
      <c r="E23" s="800"/>
      <c r="F23" s="797">
        <f>SUMIF(91:91,E24,92:92)-SUMIF(91:91,C24,92:92)+100</f>
        <v>100</v>
      </c>
      <c r="G23" s="800"/>
      <c r="H23" s="797">
        <f>SUMIF(91:91,G24,92:92)-SUMIF(91:91,C24,92:92)+100</f>
        <v>100</v>
      </c>
      <c r="I23" s="926"/>
      <c r="J23" s="797">
        <f>SUMIF(91:91,I24,92:92)-SUMIF(91:91,C24,92:92)+100</f>
        <v>100</v>
      </c>
      <c r="K23" s="919">
        <v>2</v>
      </c>
      <c r="L23" s="911"/>
      <c r="M23" s="912"/>
      <c r="N23" s="912"/>
      <c r="O23" s="914"/>
      <c r="P23" s="925"/>
      <c r="Q23" s="972" t="str">
        <f t="shared" si="8"/>
        <v>公共配套设施</v>
      </c>
      <c r="R23" s="968" t="s">
        <v>1531</v>
      </c>
      <c r="S23" s="969">
        <f>F23</f>
        <v>100</v>
      </c>
      <c r="T23" s="968" t="s">
        <v>1531</v>
      </c>
      <c r="U23" s="969">
        <f>H23</f>
        <v>100</v>
      </c>
      <c r="V23" s="968" t="s">
        <v>1531</v>
      </c>
      <c r="W23" s="969">
        <f>J23</f>
        <v>100</v>
      </c>
      <c r="X23" s="970"/>
      <c r="Y23" s="925"/>
      <c r="Z23" s="988" t="str">
        <f>Q23</f>
        <v>公共配套设施</v>
      </c>
      <c r="AA23" s="989">
        <f>D23/F23</f>
        <v>1</v>
      </c>
      <c r="AB23" s="989">
        <f>D23/H23</f>
        <v>1</v>
      </c>
      <c r="AC23" s="989">
        <f>D23/J23</f>
        <v>1</v>
      </c>
    </row>
    <row r="24" s="721" customFormat="1" ht="15" spans="1:29">
      <c r="A24" s="804"/>
      <c r="B24" s="802"/>
      <c r="C24" s="806" t="s">
        <v>1868</v>
      </c>
      <c r="D24" s="795"/>
      <c r="E24" s="796" t="s">
        <v>1868</v>
      </c>
      <c r="F24" s="795"/>
      <c r="G24" s="806" t="s">
        <v>1868</v>
      </c>
      <c r="H24" s="795"/>
      <c r="I24" s="806" t="s">
        <v>1868</v>
      </c>
      <c r="J24" s="795"/>
      <c r="K24" s="915"/>
      <c r="L24" s="911"/>
      <c r="M24" s="912"/>
      <c r="N24" s="912"/>
      <c r="O24" s="914"/>
      <c r="P24" s="925"/>
      <c r="Q24" s="972"/>
      <c r="R24" s="968"/>
      <c r="S24" s="969"/>
      <c r="T24" s="968"/>
      <c r="U24" s="969"/>
      <c r="V24" s="968"/>
      <c r="W24" s="969"/>
      <c r="X24" s="970"/>
      <c r="Y24" s="925"/>
      <c r="Z24" s="988"/>
      <c r="AA24" s="987">
        <v>1</v>
      </c>
      <c r="AB24" s="987">
        <v>1</v>
      </c>
      <c r="AC24" s="987">
        <v>1</v>
      </c>
    </row>
    <row r="25" s="721" customFormat="1" ht="27" spans="1:29">
      <c r="A25" s="804"/>
      <c r="B25" s="805" t="s">
        <v>1545</v>
      </c>
      <c r="C25" s="799" t="str">
        <f>估价对象房地状况!G20</f>
        <v>估价对象所在区域基础设施水平</v>
      </c>
      <c r="D25" s="797">
        <v>100</v>
      </c>
      <c r="E25" s="800"/>
      <c r="F25" s="797">
        <f>SUMIF(93:93,E26,94:94)-SUMIF(93:93,C26,94:94)+100</f>
        <v>100</v>
      </c>
      <c r="G25" s="800"/>
      <c r="H25" s="797">
        <f>SUMIF(93:93,G26,94:94)-SUMIF(93:93,C26,94:94)+100</f>
        <v>100</v>
      </c>
      <c r="I25" s="926"/>
      <c r="J25" s="797">
        <f>SUMIF(93:93,I26,94:94)-SUMIF(93:93,C26,94:94)+100</f>
        <v>100</v>
      </c>
      <c r="K25" s="919">
        <v>1</v>
      </c>
      <c r="L25" s="911"/>
      <c r="M25" s="912"/>
      <c r="N25" s="912"/>
      <c r="O25" s="914"/>
      <c r="P25" s="925"/>
      <c r="Q25" s="972" t="str">
        <f t="shared" ref="Q25" si="9">B25</f>
        <v>基础设施水平</v>
      </c>
      <c r="R25" s="968" t="s">
        <v>1531</v>
      </c>
      <c r="S25" s="969">
        <f>F25</f>
        <v>100</v>
      </c>
      <c r="T25" s="968" t="s">
        <v>1531</v>
      </c>
      <c r="U25" s="969">
        <f>H25</f>
        <v>100</v>
      </c>
      <c r="V25" s="968" t="s">
        <v>1531</v>
      </c>
      <c r="W25" s="969">
        <f>J25</f>
        <v>100</v>
      </c>
      <c r="X25" s="970"/>
      <c r="Y25" s="925"/>
      <c r="Z25" s="988" t="str">
        <f>Q25</f>
        <v>基础设施水平</v>
      </c>
      <c r="AA25" s="989">
        <f>D25/F25</f>
        <v>1</v>
      </c>
      <c r="AB25" s="989">
        <f>D25/H25</f>
        <v>1</v>
      </c>
      <c r="AC25" s="989">
        <f>D25/J25</f>
        <v>1</v>
      </c>
    </row>
    <row r="26" s="721" customFormat="1" ht="15" spans="1:29">
      <c r="A26" s="804"/>
      <c r="B26" s="802"/>
      <c r="C26" s="806" t="s">
        <v>236</v>
      </c>
      <c r="D26" s="795"/>
      <c r="E26" s="806" t="s">
        <v>236</v>
      </c>
      <c r="F26" s="795"/>
      <c r="G26" s="806" t="s">
        <v>236</v>
      </c>
      <c r="H26" s="795"/>
      <c r="I26" s="806" t="s">
        <v>236</v>
      </c>
      <c r="J26" s="795"/>
      <c r="K26" s="915"/>
      <c r="L26" s="911"/>
      <c r="M26" s="912"/>
      <c r="N26" s="912"/>
      <c r="O26" s="914"/>
      <c r="P26" s="925"/>
      <c r="Q26" s="972"/>
      <c r="R26" s="968"/>
      <c r="S26" s="969"/>
      <c r="T26" s="968"/>
      <c r="U26" s="969"/>
      <c r="V26" s="968"/>
      <c r="W26" s="969"/>
      <c r="X26" s="970"/>
      <c r="Y26" s="925"/>
      <c r="Z26" s="988"/>
      <c r="AA26" s="987">
        <v>1</v>
      </c>
      <c r="AB26" s="987">
        <v>1</v>
      </c>
      <c r="AC26" s="987">
        <v>1</v>
      </c>
    </row>
    <row r="27" ht="15" spans="1:29">
      <c r="A27" s="774"/>
      <c r="B27" s="802" t="s">
        <v>1605</v>
      </c>
      <c r="C27" s="807"/>
      <c r="D27" s="783">
        <v>100</v>
      </c>
      <c r="E27" s="808"/>
      <c r="F27" s="783">
        <f>SUMIF(95:95,E27,96:96)-SUMIF(95:95,C27,96:96)+100</f>
        <v>100</v>
      </c>
      <c r="G27" s="808"/>
      <c r="H27" s="783">
        <f>SUMIF(95:95,G27,96:96)-SUMIF(95:95,C27,96:96)+100</f>
        <v>100</v>
      </c>
      <c r="I27" s="808"/>
      <c r="J27" s="783">
        <f>SUMIF(95:95,I27,96:96)-SUMIF(95:95,C27,96:96)+100</f>
        <v>100</v>
      </c>
      <c r="K27" s="919"/>
      <c r="L27" s="922"/>
      <c r="M27" s="906"/>
      <c r="N27" s="906"/>
      <c r="O27" s="921"/>
      <c r="P27" s="925"/>
      <c r="Q27" s="872" t="str">
        <f t="shared" si="8"/>
        <v>临街状况</v>
      </c>
      <c r="R27" s="973" t="s">
        <v>1531</v>
      </c>
      <c r="S27" s="974">
        <f t="shared" ref="S27:S40" si="10">F27</f>
        <v>100</v>
      </c>
      <c r="T27" s="973" t="s">
        <v>1531</v>
      </c>
      <c r="U27" s="974">
        <f t="shared" ref="U27:U40" si="11">H27</f>
        <v>100</v>
      </c>
      <c r="V27" s="973" t="s">
        <v>1531</v>
      </c>
      <c r="W27" s="974">
        <f t="shared" ref="W27:W40" si="12">J27</f>
        <v>100</v>
      </c>
      <c r="X27" s="960"/>
      <c r="Y27" s="925"/>
      <c r="Z27" s="946" t="str">
        <f t="shared" ref="Z27:Z40" si="13">Q27</f>
        <v>临街状况</v>
      </c>
      <c r="AA27" s="989">
        <f t="shared" si="3"/>
        <v>1</v>
      </c>
      <c r="AB27" s="989">
        <f t="shared" si="4"/>
        <v>1</v>
      </c>
      <c r="AC27" s="989">
        <f t="shared" si="5"/>
        <v>1</v>
      </c>
    </row>
    <row r="28" ht="27" spans="1:29">
      <c r="A28" s="774"/>
      <c r="B28" s="805" t="s">
        <v>1618</v>
      </c>
      <c r="C28" s="809">
        <f>估价对象房地状况!G22</f>
        <v>0</v>
      </c>
      <c r="D28" s="797">
        <v>100</v>
      </c>
      <c r="E28" s="800"/>
      <c r="F28" s="797">
        <f>SUMIF(97:97,E29,98:98)-SUMIF(97:97,C29,98:98)+100</f>
        <v>100</v>
      </c>
      <c r="G28" s="800"/>
      <c r="H28" s="797">
        <f>SUMIF(97:97,G29,98:98)-SUMIF(97:97,C29,98:98)+100</f>
        <v>100</v>
      </c>
      <c r="I28" s="926"/>
      <c r="J28" s="797">
        <f>SUMIF(97:97,I29,98:98)-SUMIF(97:97,C29,98:98)+100</f>
        <v>100</v>
      </c>
      <c r="K28" s="919"/>
      <c r="L28" s="922"/>
      <c r="M28" s="906"/>
      <c r="N28" s="906"/>
      <c r="O28" s="921"/>
      <c r="P28" s="925"/>
      <c r="Q28" s="872" t="str">
        <f t="shared" si="8"/>
        <v>毗邻道路的类型与等级</v>
      </c>
      <c r="R28" s="973" t="s">
        <v>1531</v>
      </c>
      <c r="S28" s="974">
        <f t="shared" si="10"/>
        <v>100</v>
      </c>
      <c r="T28" s="973" t="s">
        <v>1531</v>
      </c>
      <c r="U28" s="974">
        <f t="shared" si="11"/>
        <v>100</v>
      </c>
      <c r="V28" s="973" t="s">
        <v>1531</v>
      </c>
      <c r="W28" s="974">
        <f t="shared" si="12"/>
        <v>100</v>
      </c>
      <c r="X28" s="960"/>
      <c r="Y28" s="925"/>
      <c r="Z28" s="946" t="str">
        <f t="shared" si="13"/>
        <v>毗邻道路的类型与等级</v>
      </c>
      <c r="AA28" s="989">
        <f t="shared" si="3"/>
        <v>1</v>
      </c>
      <c r="AB28" s="989">
        <f t="shared" si="4"/>
        <v>1</v>
      </c>
      <c r="AC28" s="989">
        <f t="shared" si="5"/>
        <v>1</v>
      </c>
    </row>
    <row r="29" ht="15" spans="1:29">
      <c r="A29" s="774"/>
      <c r="B29" s="802"/>
      <c r="C29" s="794"/>
      <c r="D29" s="795"/>
      <c r="E29" s="796"/>
      <c r="F29" s="795"/>
      <c r="G29" s="796"/>
      <c r="H29" s="795"/>
      <c r="I29" s="796"/>
      <c r="J29" s="795"/>
      <c r="K29" s="929"/>
      <c r="L29" s="922"/>
      <c r="M29" s="906"/>
      <c r="N29" s="906"/>
      <c r="O29" s="921"/>
      <c r="P29" s="925"/>
      <c r="Q29" s="872"/>
      <c r="R29" s="973"/>
      <c r="S29" s="974"/>
      <c r="T29" s="973"/>
      <c r="U29" s="974"/>
      <c r="V29" s="973"/>
      <c r="W29" s="974"/>
      <c r="X29" s="960"/>
      <c r="Y29" s="925"/>
      <c r="Z29" s="946"/>
      <c r="AA29" s="989">
        <v>1</v>
      </c>
      <c r="AB29" s="989">
        <v>1</v>
      </c>
      <c r="AC29" s="989">
        <v>1</v>
      </c>
    </row>
    <row r="30" ht="15" spans="1:29">
      <c r="A30" s="774"/>
      <c r="B30" s="810" t="s">
        <v>1649</v>
      </c>
      <c r="C30" s="811">
        <f>估价对象房地状况!G23</f>
        <v>0</v>
      </c>
      <c r="D30" s="783">
        <v>100</v>
      </c>
      <c r="E30" s="808"/>
      <c r="F30" s="783">
        <f>SUMIF(99:99,E30,100:100)-SUMIF(99:99,C30,100:100)+100</f>
        <v>100</v>
      </c>
      <c r="G30" s="808"/>
      <c r="H30" s="783">
        <f>SUMIF(99:99,G30,100:100)-SUMIF(99:99,C30,100:100)+100</f>
        <v>100</v>
      </c>
      <c r="I30" s="808"/>
      <c r="J30" s="783">
        <f>SUMIF(99:99,I30,100:100)-SUMIF(99:99,C30,100:100)+100</f>
        <v>100</v>
      </c>
      <c r="K30" s="930"/>
      <c r="L30" s="922"/>
      <c r="M30" s="906"/>
      <c r="N30" s="906"/>
      <c r="O30" s="921"/>
      <c r="P30" s="925"/>
      <c r="Q30" s="872" t="str">
        <f t="shared" si="8"/>
        <v>土地级别</v>
      </c>
      <c r="R30" s="973" t="s">
        <v>1531</v>
      </c>
      <c r="S30" s="974">
        <f t="shared" si="10"/>
        <v>100</v>
      </c>
      <c r="T30" s="973" t="s">
        <v>1531</v>
      </c>
      <c r="U30" s="974">
        <f t="shared" si="11"/>
        <v>100</v>
      </c>
      <c r="V30" s="973" t="s">
        <v>1531</v>
      </c>
      <c r="W30" s="974">
        <f t="shared" si="12"/>
        <v>100</v>
      </c>
      <c r="X30" s="960"/>
      <c r="Y30" s="925"/>
      <c r="Z30" s="946" t="str">
        <f t="shared" si="13"/>
        <v>土地级别</v>
      </c>
      <c r="AA30" s="989">
        <f t="shared" si="3"/>
        <v>1</v>
      </c>
      <c r="AB30" s="989">
        <f t="shared" si="4"/>
        <v>1</v>
      </c>
      <c r="AC30" s="989">
        <f t="shared" si="5"/>
        <v>1</v>
      </c>
    </row>
    <row r="31" ht="15" spans="1:29">
      <c r="A31" s="746"/>
      <c r="B31" s="812">
        <v>111</v>
      </c>
      <c r="C31" s="781"/>
      <c r="D31" s="783">
        <v>100</v>
      </c>
      <c r="E31" s="813"/>
      <c r="F31" s="783">
        <f>SUMIF(101:101,E31,102:102)-SUMIF(101:101,C31,102:102)+100</f>
        <v>100</v>
      </c>
      <c r="G31" s="813"/>
      <c r="H31" s="783">
        <f>SUMIF(101:101,G31,102:102)-SUMIF(101:101,C31,102:102)+100</f>
        <v>100</v>
      </c>
      <c r="I31" s="780"/>
      <c r="J31" s="783">
        <f>SUMIF(101:101,I31,102:102)-SUMIF(101:101,C31,102:102)+100</f>
        <v>100</v>
      </c>
      <c r="K31" s="929"/>
      <c r="L31" s="922"/>
      <c r="M31" s="906"/>
      <c r="N31" s="906"/>
      <c r="O31" s="921"/>
      <c r="P31" s="925"/>
      <c r="Q31" s="872">
        <f t="shared" si="8"/>
        <v>111</v>
      </c>
      <c r="R31" s="973" t="s">
        <v>1531</v>
      </c>
      <c r="S31" s="974">
        <f t="shared" si="10"/>
        <v>100</v>
      </c>
      <c r="T31" s="973" t="s">
        <v>1531</v>
      </c>
      <c r="U31" s="974">
        <f t="shared" si="11"/>
        <v>100</v>
      </c>
      <c r="V31" s="973" t="s">
        <v>1531</v>
      </c>
      <c r="W31" s="974">
        <f t="shared" si="12"/>
        <v>100</v>
      </c>
      <c r="X31" s="960"/>
      <c r="Y31" s="925"/>
      <c r="Z31" s="946">
        <f t="shared" si="13"/>
        <v>111</v>
      </c>
      <c r="AA31" s="989">
        <f t="shared" si="3"/>
        <v>1</v>
      </c>
      <c r="AB31" s="989">
        <f t="shared" si="4"/>
        <v>1</v>
      </c>
      <c r="AC31" s="989">
        <f t="shared" si="5"/>
        <v>1</v>
      </c>
    </row>
    <row r="32" ht="15" spans="1:29">
      <c r="A32" s="814"/>
      <c r="B32" s="815">
        <v>111</v>
      </c>
      <c r="C32" s="781"/>
      <c r="D32" s="783">
        <v>100</v>
      </c>
      <c r="E32" s="813"/>
      <c r="F32" s="783">
        <f>SUMIF(103:103,E33,104:104)-SUMIF(103:103,C33,104:104)+100</f>
        <v>100</v>
      </c>
      <c r="G32" s="813"/>
      <c r="H32" s="783">
        <f>SUMIF(103:103,G32,104:104)-SUMIF(103:103,C32,104:104)+100</f>
        <v>100</v>
      </c>
      <c r="I32" s="781"/>
      <c r="J32" s="783">
        <f>SUMIF(103:103,I32,104:104)-SUMIF(103:103,C32,104:104)+100</f>
        <v>100</v>
      </c>
      <c r="K32" s="929"/>
      <c r="L32" s="922"/>
      <c r="M32" s="906"/>
      <c r="N32" s="906"/>
      <c r="O32" s="921"/>
      <c r="P32" s="931" t="s">
        <v>1551</v>
      </c>
      <c r="Q32" s="872">
        <f t="shared" si="8"/>
        <v>111</v>
      </c>
      <c r="R32" s="973" t="s">
        <v>1531</v>
      </c>
      <c r="S32" s="974">
        <f t="shared" si="10"/>
        <v>100</v>
      </c>
      <c r="T32" s="973" t="s">
        <v>1531</v>
      </c>
      <c r="U32" s="974">
        <f t="shared" si="11"/>
        <v>100</v>
      </c>
      <c r="V32" s="973" t="s">
        <v>1531</v>
      </c>
      <c r="W32" s="974">
        <f t="shared" si="12"/>
        <v>100</v>
      </c>
      <c r="X32" s="960"/>
      <c r="Y32" s="934" t="s">
        <v>1551</v>
      </c>
      <c r="Z32" s="946">
        <f t="shared" si="13"/>
        <v>111</v>
      </c>
      <c r="AA32" s="989">
        <f t="shared" si="3"/>
        <v>1</v>
      </c>
      <c r="AB32" s="989">
        <f t="shared" si="4"/>
        <v>1</v>
      </c>
      <c r="AC32" s="989">
        <f t="shared" si="5"/>
        <v>1</v>
      </c>
    </row>
    <row r="33" s="723" customFormat="1" ht="15.75" spans="1:29">
      <c r="A33" s="816"/>
      <c r="B33" s="817">
        <v>111</v>
      </c>
      <c r="C33" s="818"/>
      <c r="D33" s="819">
        <v>100</v>
      </c>
      <c r="E33" s="820"/>
      <c r="F33" s="787">
        <f>SUMIF(105:105,E33,106:106)-SUMIF(105:105,C33,106:106)+100</f>
        <v>100</v>
      </c>
      <c r="G33" s="820"/>
      <c r="H33" s="787">
        <f>SUMIF(105:105,G33,106:106)-SUMIF(105:105,C33,106:106)+100</f>
        <v>100</v>
      </c>
      <c r="I33" s="818"/>
      <c r="J33" s="787">
        <f>SUMIF(105:105,I33,106:106)-SUMIF(105:105,C33,106:106)+100</f>
        <v>100</v>
      </c>
      <c r="K33" s="929"/>
      <c r="L33" s="920"/>
      <c r="M33" s="932"/>
      <c r="N33" s="932"/>
      <c r="O33" s="933"/>
      <c r="P33" s="934"/>
      <c r="Q33" s="872">
        <f t="shared" si="8"/>
        <v>111</v>
      </c>
      <c r="R33" s="975" t="s">
        <v>1531</v>
      </c>
      <c r="S33" s="976">
        <f t="shared" si="10"/>
        <v>100</v>
      </c>
      <c r="T33" s="975" t="s">
        <v>1531</v>
      </c>
      <c r="U33" s="976">
        <f t="shared" si="11"/>
        <v>100</v>
      </c>
      <c r="V33" s="975" t="s">
        <v>1531</v>
      </c>
      <c r="W33" s="976">
        <f t="shared" si="12"/>
        <v>100</v>
      </c>
      <c r="X33" s="977"/>
      <c r="Y33" s="934"/>
      <c r="Z33" s="990">
        <f t="shared" si="13"/>
        <v>111</v>
      </c>
      <c r="AA33" s="989">
        <f t="shared" si="3"/>
        <v>1</v>
      </c>
      <c r="AB33" s="989">
        <f t="shared" si="4"/>
        <v>1</v>
      </c>
      <c r="AC33" s="989">
        <f t="shared" si="5"/>
        <v>1</v>
      </c>
    </row>
    <row r="34" ht="15" spans="1:29">
      <c r="A34" s="788" t="s">
        <v>1549</v>
      </c>
      <c r="B34" s="821" t="s">
        <v>1650</v>
      </c>
      <c r="C34" s="822">
        <f>'数据-基础表'!A3</f>
        <v>66843.16</v>
      </c>
      <c r="D34" s="823">
        <v>100</v>
      </c>
      <c r="E34" s="822">
        <f>土地案例!D41</f>
        <v>19333.34</v>
      </c>
      <c r="F34" s="823">
        <f>LOOKUP(E34,108:108,109:109)-LOOKUP(C34,108:108,109:109)+100</f>
        <v>99</v>
      </c>
      <c r="G34" s="822">
        <f>土地案例!D7</f>
        <v>17549.9</v>
      </c>
      <c r="H34" s="823">
        <f>LOOKUP(G34,108:108,109:109)-LOOKUP(C34,108:108,109:109)+100</f>
        <v>99</v>
      </c>
      <c r="I34" s="935">
        <f>土地案例!D33</f>
        <v>20000</v>
      </c>
      <c r="J34" s="823">
        <f>LOOKUP(I34,108:108,109:109)-LOOKUP(C34,108:108,109:109)+100</f>
        <v>99</v>
      </c>
      <c r="K34" s="929"/>
      <c r="L34" s="922"/>
      <c r="M34" s="906"/>
      <c r="N34" s="906"/>
      <c r="O34" s="921"/>
      <c r="P34" s="934"/>
      <c r="Q34" s="872" t="str">
        <f t="shared" si="8"/>
        <v>宗地面积</v>
      </c>
      <c r="R34" s="973" t="s">
        <v>1531</v>
      </c>
      <c r="S34" s="974">
        <f t="shared" si="10"/>
        <v>99</v>
      </c>
      <c r="T34" s="973" t="s">
        <v>1531</v>
      </c>
      <c r="U34" s="974">
        <f t="shared" si="11"/>
        <v>99</v>
      </c>
      <c r="V34" s="973" t="s">
        <v>1531</v>
      </c>
      <c r="W34" s="974">
        <f t="shared" si="12"/>
        <v>99</v>
      </c>
      <c r="X34" s="960"/>
      <c r="Y34" s="934"/>
      <c r="Z34" s="946" t="str">
        <f t="shared" si="13"/>
        <v>宗地面积</v>
      </c>
      <c r="AA34" s="989">
        <f t="shared" si="3"/>
        <v>1.01010101010101</v>
      </c>
      <c r="AB34" s="989">
        <f t="shared" si="4"/>
        <v>1.01010101010101</v>
      </c>
      <c r="AC34" s="989">
        <f t="shared" si="5"/>
        <v>1.01010101010101</v>
      </c>
    </row>
    <row r="35" ht="15" spans="1:29">
      <c r="A35" s="824"/>
      <c r="B35" s="771" t="s">
        <v>1651</v>
      </c>
      <c r="C35" s="825" t="s">
        <v>1898</v>
      </c>
      <c r="D35" s="783">
        <v>100</v>
      </c>
      <c r="E35" s="825" t="s">
        <v>1898</v>
      </c>
      <c r="F35" s="783">
        <f>SUMIF(110:110,E35,111:111)-SUMIF(110:110,C35,111:111)+100</f>
        <v>100</v>
      </c>
      <c r="G35" s="825" t="s">
        <v>1898</v>
      </c>
      <c r="H35" s="783">
        <f>SUMIF(110:110,G35,111:111)-SUMIF(110:110,C35,111:111)+100</f>
        <v>100</v>
      </c>
      <c r="I35" s="825" t="s">
        <v>1898</v>
      </c>
      <c r="J35" s="783">
        <f>SUMIF(110:110,I35,111:111)-SUMIF(110:110,C35,111:111)+100</f>
        <v>100</v>
      </c>
      <c r="K35" s="930">
        <v>2</v>
      </c>
      <c r="L35" s="922"/>
      <c r="M35" s="906"/>
      <c r="N35" s="906"/>
      <c r="O35" s="921"/>
      <c r="P35" s="934"/>
      <c r="Q35" s="872" t="str">
        <f t="shared" ref="Q35:Q40" si="14">B35</f>
        <v>宗地形状</v>
      </c>
      <c r="R35" s="973" t="s">
        <v>1531</v>
      </c>
      <c r="S35" s="974">
        <f t="shared" si="10"/>
        <v>100</v>
      </c>
      <c r="T35" s="973" t="s">
        <v>1531</v>
      </c>
      <c r="U35" s="974">
        <f t="shared" si="11"/>
        <v>100</v>
      </c>
      <c r="V35" s="973" t="s">
        <v>1531</v>
      </c>
      <c r="W35" s="974">
        <f t="shared" si="12"/>
        <v>100</v>
      </c>
      <c r="X35" s="960"/>
      <c r="Y35" s="934"/>
      <c r="Z35" s="946" t="str">
        <f t="shared" si="13"/>
        <v>宗地形状</v>
      </c>
      <c r="AA35" s="989">
        <f t="shared" si="3"/>
        <v>1</v>
      </c>
      <c r="AB35" s="989">
        <f t="shared" si="4"/>
        <v>1</v>
      </c>
      <c r="AC35" s="989">
        <f t="shared" si="5"/>
        <v>1</v>
      </c>
    </row>
    <row r="36" s="721" customFormat="1" ht="15" spans="1:29">
      <c r="A36" s="826"/>
      <c r="B36" s="771" t="s">
        <v>1653</v>
      </c>
      <c r="C36" s="827" t="s">
        <v>236</v>
      </c>
      <c r="D36" s="773">
        <v>100</v>
      </c>
      <c r="E36" s="827" t="s">
        <v>263</v>
      </c>
      <c r="F36" s="783">
        <f>SUMIF(112:112,E36,113:113)-SUMIF(112:112,C36,113:113)+100</f>
        <v>97</v>
      </c>
      <c r="G36" s="827" t="s">
        <v>246</v>
      </c>
      <c r="H36" s="783">
        <f>SUMIF(112:112,G36,113:113)-SUMIF(112:112,C36,113:113)+100</f>
        <v>99</v>
      </c>
      <c r="I36" s="827" t="s">
        <v>263</v>
      </c>
      <c r="J36" s="783">
        <f>SUMIF(112:112,I36,113:113)-SUMIF(112:112,C36,113:113)+100</f>
        <v>97</v>
      </c>
      <c r="K36" s="930">
        <v>1</v>
      </c>
      <c r="L36" s="911"/>
      <c r="M36" s="912"/>
      <c r="N36" s="912"/>
      <c r="O36" s="914"/>
      <c r="P36" s="934"/>
      <c r="Q36" s="872" t="str">
        <f t="shared" si="14"/>
        <v>宗地开发程度</v>
      </c>
      <c r="R36" s="968" t="s">
        <v>1531</v>
      </c>
      <c r="S36" s="969">
        <f t="shared" si="10"/>
        <v>97</v>
      </c>
      <c r="T36" s="968" t="s">
        <v>1531</v>
      </c>
      <c r="U36" s="969">
        <f t="shared" si="11"/>
        <v>99</v>
      </c>
      <c r="V36" s="968" t="s">
        <v>1531</v>
      </c>
      <c r="W36" s="969">
        <f t="shared" si="12"/>
        <v>97</v>
      </c>
      <c r="X36" s="970"/>
      <c r="Y36" s="934"/>
      <c r="Z36" s="988" t="str">
        <f t="shared" si="13"/>
        <v>宗地开发程度</v>
      </c>
      <c r="AA36" s="987">
        <f t="shared" si="3"/>
        <v>1.03092783505155</v>
      </c>
      <c r="AB36" s="987">
        <f t="shared" si="4"/>
        <v>1.01010101010101</v>
      </c>
      <c r="AC36" s="987">
        <f t="shared" si="5"/>
        <v>1.03092783505155</v>
      </c>
    </row>
    <row r="37" ht="15" spans="1:29">
      <c r="A37" s="824"/>
      <c r="B37" s="771" t="s">
        <v>1654</v>
      </c>
      <c r="C37" s="825" t="s">
        <v>1867</v>
      </c>
      <c r="D37" s="783">
        <v>100</v>
      </c>
      <c r="E37" s="825" t="s">
        <v>1867</v>
      </c>
      <c r="F37" s="783">
        <f>SUMIF(114:114,E37,115:115)-SUMIF(114:114,C37,115:115)+100</f>
        <v>100</v>
      </c>
      <c r="G37" s="825" t="s">
        <v>1867</v>
      </c>
      <c r="H37" s="783">
        <f>SUMIF(114:114,G37,115:115)-SUMIF(114:114,C37,115:115)+100</f>
        <v>100</v>
      </c>
      <c r="I37" s="825" t="s">
        <v>1867</v>
      </c>
      <c r="J37" s="783">
        <f>SUMIF(114:114,I37,115:115)-SUMIF(114:114,C37,115:115)+100</f>
        <v>100</v>
      </c>
      <c r="K37" s="930">
        <v>2</v>
      </c>
      <c r="L37" s="922"/>
      <c r="M37" s="906"/>
      <c r="N37" s="906"/>
      <c r="O37" s="921"/>
      <c r="P37" s="934" t="s">
        <v>1551</v>
      </c>
      <c r="Q37" s="872" t="str">
        <f t="shared" si="14"/>
        <v>工程地质条件</v>
      </c>
      <c r="R37" s="973" t="s">
        <v>1531</v>
      </c>
      <c r="S37" s="974">
        <f t="shared" si="10"/>
        <v>100</v>
      </c>
      <c r="T37" s="973" t="s">
        <v>1531</v>
      </c>
      <c r="U37" s="974">
        <f t="shared" si="11"/>
        <v>100</v>
      </c>
      <c r="V37" s="973" t="s">
        <v>1531</v>
      </c>
      <c r="W37" s="974">
        <f t="shared" si="12"/>
        <v>100</v>
      </c>
      <c r="X37" s="960"/>
      <c r="Y37" s="934" t="s">
        <v>1551</v>
      </c>
      <c r="Z37" s="946" t="str">
        <f t="shared" si="13"/>
        <v>工程地质条件</v>
      </c>
      <c r="AA37" s="989">
        <f t="shared" si="3"/>
        <v>1</v>
      </c>
      <c r="AB37" s="989">
        <f t="shared" si="4"/>
        <v>1</v>
      </c>
      <c r="AC37" s="989">
        <f t="shared" si="5"/>
        <v>1</v>
      </c>
    </row>
    <row r="38" ht="15" spans="1:29">
      <c r="A38" s="824"/>
      <c r="B38" s="828">
        <v>111</v>
      </c>
      <c r="C38" s="781"/>
      <c r="D38" s="783">
        <v>100</v>
      </c>
      <c r="E38" s="781"/>
      <c r="F38" s="783">
        <f>SUMIF(116:116,E38,117:117)-SUMIF(116:116,C38,117:117)+100</f>
        <v>100</v>
      </c>
      <c r="G38" s="781"/>
      <c r="H38" s="783">
        <f>SUMIF(116:116,G38,117:117)-SUMIF(116:116,C38,117:117)+100</f>
        <v>100</v>
      </c>
      <c r="I38" s="780"/>
      <c r="J38" s="783">
        <f>SUMIF(116:116,I38,117:117)-SUMIF(116:116,C38,117:117)+100</f>
        <v>100</v>
      </c>
      <c r="K38" s="929"/>
      <c r="L38" s="922"/>
      <c r="M38" s="906"/>
      <c r="N38" s="906"/>
      <c r="O38" s="921"/>
      <c r="P38" s="934"/>
      <c r="Q38" s="872">
        <f t="shared" si="14"/>
        <v>111</v>
      </c>
      <c r="R38" s="973" t="s">
        <v>1531</v>
      </c>
      <c r="S38" s="974">
        <f t="shared" si="10"/>
        <v>100</v>
      </c>
      <c r="T38" s="973" t="s">
        <v>1531</v>
      </c>
      <c r="U38" s="974">
        <f t="shared" si="11"/>
        <v>100</v>
      </c>
      <c r="V38" s="973" t="s">
        <v>1531</v>
      </c>
      <c r="W38" s="974">
        <f t="shared" si="12"/>
        <v>100</v>
      </c>
      <c r="X38" s="960"/>
      <c r="Y38" s="934"/>
      <c r="Z38" s="946">
        <f t="shared" si="13"/>
        <v>111</v>
      </c>
      <c r="AA38" s="989">
        <f t="shared" si="3"/>
        <v>1</v>
      </c>
      <c r="AB38" s="989">
        <f t="shared" si="4"/>
        <v>1</v>
      </c>
      <c r="AC38" s="989">
        <f t="shared" si="5"/>
        <v>1</v>
      </c>
    </row>
    <row r="39" ht="15" spans="1:29">
      <c r="A39" s="824"/>
      <c r="B39" s="828">
        <v>111</v>
      </c>
      <c r="C39" s="781"/>
      <c r="D39" s="783">
        <v>100</v>
      </c>
      <c r="E39" s="781"/>
      <c r="F39" s="783">
        <f>SUMIF(118:118,E39,119:119)-SUMIF(118:118,C39,119:119)+100</f>
        <v>100</v>
      </c>
      <c r="G39" s="781"/>
      <c r="H39" s="783">
        <f>SUMIF(118:118,G39,119:119)-SUMIF(118:118,C39,119:119)+100</f>
        <v>100</v>
      </c>
      <c r="I39" s="780"/>
      <c r="J39" s="783">
        <f>SUMIF(118:118,I39,119:119)-SUMIF(118:118,C39,119:119)+100</f>
        <v>100</v>
      </c>
      <c r="K39" s="929"/>
      <c r="L39" s="922"/>
      <c r="M39" s="906"/>
      <c r="N39" s="906"/>
      <c r="O39" s="921"/>
      <c r="P39" s="934"/>
      <c r="Q39" s="872">
        <f t="shared" si="14"/>
        <v>111</v>
      </c>
      <c r="R39" s="973" t="s">
        <v>1531</v>
      </c>
      <c r="S39" s="974">
        <f t="shared" si="10"/>
        <v>100</v>
      </c>
      <c r="T39" s="973" t="s">
        <v>1531</v>
      </c>
      <c r="U39" s="974">
        <f t="shared" si="11"/>
        <v>100</v>
      </c>
      <c r="V39" s="973" t="s">
        <v>1531</v>
      </c>
      <c r="W39" s="974">
        <f t="shared" si="12"/>
        <v>100</v>
      </c>
      <c r="X39" s="960"/>
      <c r="Y39" s="934"/>
      <c r="Z39" s="946">
        <f t="shared" si="13"/>
        <v>111</v>
      </c>
      <c r="AA39" s="989">
        <f t="shared" si="3"/>
        <v>1</v>
      </c>
      <c r="AB39" s="989">
        <f t="shared" si="4"/>
        <v>1</v>
      </c>
      <c r="AC39" s="989">
        <f t="shared" si="5"/>
        <v>1</v>
      </c>
    </row>
    <row r="40" s="723" customFormat="1" ht="15.75" spans="1:29">
      <c r="A40" s="829"/>
      <c r="B40" s="828">
        <v>111</v>
      </c>
      <c r="C40" s="830"/>
      <c r="D40" s="819">
        <v>100</v>
      </c>
      <c r="E40" s="781"/>
      <c r="F40" s="787">
        <f>SUMIF(120:120,E40,121:121)-SUMIF(120:120,C40,121:121)+100</f>
        <v>100</v>
      </c>
      <c r="G40" s="781"/>
      <c r="H40" s="787">
        <f>SUMIF(120:120,G40,121:121)-SUMIF(120:120,C40,121:121)+100</f>
        <v>100</v>
      </c>
      <c r="I40" s="780"/>
      <c r="J40" s="787">
        <f>SUMIF(120:120,I40,121:121)-SUMIF(120:120,C40,121:121)+100</f>
        <v>100</v>
      </c>
      <c r="K40" s="936"/>
      <c r="L40" s="920"/>
      <c r="M40" s="932"/>
      <c r="N40" s="932"/>
      <c r="O40" s="933"/>
      <c r="P40" s="934"/>
      <c r="Q40" s="872">
        <f t="shared" si="14"/>
        <v>111</v>
      </c>
      <c r="R40" s="975" t="s">
        <v>1531</v>
      </c>
      <c r="S40" s="976">
        <f t="shared" si="10"/>
        <v>100</v>
      </c>
      <c r="T40" s="975" t="s">
        <v>1531</v>
      </c>
      <c r="U40" s="976">
        <f t="shared" si="11"/>
        <v>100</v>
      </c>
      <c r="V40" s="975" t="s">
        <v>1531</v>
      </c>
      <c r="W40" s="976">
        <f t="shared" si="12"/>
        <v>100</v>
      </c>
      <c r="X40" s="977"/>
      <c r="Y40" s="934"/>
      <c r="Z40" s="990">
        <f t="shared" si="13"/>
        <v>111</v>
      </c>
      <c r="AA40" s="989">
        <f t="shared" si="3"/>
        <v>1</v>
      </c>
      <c r="AB40" s="989">
        <f t="shared" si="4"/>
        <v>1</v>
      </c>
      <c r="AC40" s="989">
        <f t="shared" si="5"/>
        <v>1</v>
      </c>
    </row>
    <row r="41" ht="15" spans="1:29">
      <c r="A41" s="831" t="s">
        <v>1636</v>
      </c>
      <c r="B41" s="832" t="s">
        <v>1899</v>
      </c>
      <c r="C41" s="833" t="s">
        <v>124</v>
      </c>
      <c r="D41" s="834"/>
      <c r="E41" s="835">
        <f>土地案例!R41</f>
        <v>1317</v>
      </c>
      <c r="F41" s="836"/>
      <c r="G41" s="837">
        <f>土地案例!R7</f>
        <v>1753</v>
      </c>
      <c r="H41" s="838"/>
      <c r="I41" s="835">
        <f>土地案例!R33</f>
        <v>1673</v>
      </c>
      <c r="J41" s="838"/>
      <c r="K41" s="937"/>
      <c r="L41" s="938"/>
      <c r="M41" s="906"/>
      <c r="N41" s="906"/>
      <c r="O41" s="848"/>
      <c r="P41" s="872" t="str">
        <f>A41</f>
        <v>成交单价</v>
      </c>
      <c r="Q41" s="872"/>
      <c r="R41" s="946">
        <f>E41</f>
        <v>1317</v>
      </c>
      <c r="S41" s="946"/>
      <c r="T41" s="946">
        <f>G41</f>
        <v>1753</v>
      </c>
      <c r="U41" s="946"/>
      <c r="V41" s="946">
        <f>I41</f>
        <v>1673</v>
      </c>
      <c r="W41" s="946"/>
      <c r="X41" s="894"/>
      <c r="Y41" s="991"/>
      <c r="Z41" s="894"/>
      <c r="AA41" s="894"/>
      <c r="AB41" s="894"/>
      <c r="AC41" s="894"/>
    </row>
    <row r="42" ht="15.75" spans="1:29">
      <c r="A42" s="839" t="s">
        <v>1563</v>
      </c>
      <c r="B42" s="840"/>
      <c r="C42" s="841">
        <f>R43</f>
        <v>1515</v>
      </c>
      <c r="D42" s="842" t="s">
        <v>1564</v>
      </c>
      <c r="E42" s="841">
        <f>R42</f>
        <v>1402</v>
      </c>
      <c r="F42" s="843"/>
      <c r="G42" s="844">
        <f>T42</f>
        <v>1564</v>
      </c>
      <c r="H42" s="843"/>
      <c r="I42" s="841">
        <f>V42</f>
        <v>1579</v>
      </c>
      <c r="J42" s="843"/>
      <c r="K42" s="939">
        <f>F42+H42+J42</f>
        <v>0</v>
      </c>
      <c r="L42" s="938"/>
      <c r="M42" s="906"/>
      <c r="N42" s="906"/>
      <c r="O42" s="848"/>
      <c r="P42" s="872" t="str">
        <f>A42</f>
        <v>比较价值（元/平方米）</v>
      </c>
      <c r="Q42" s="872"/>
      <c r="R42" s="978">
        <f>ROUND(PRODUCT(R41,AA7:AA40),0)</f>
        <v>1402</v>
      </c>
      <c r="S42" s="978"/>
      <c r="T42" s="978">
        <f>ROUND(PRODUCT(T41,AB7:AB40),0)</f>
        <v>1564</v>
      </c>
      <c r="U42" s="978"/>
      <c r="V42" s="978">
        <f>ROUND(PRODUCT(V41,AC7:AC40),0)</f>
        <v>1579</v>
      </c>
      <c r="W42" s="978"/>
      <c r="X42" s="894"/>
      <c r="Y42" s="894"/>
      <c r="Z42" s="894"/>
      <c r="AA42" s="894"/>
      <c r="AB42" s="894"/>
      <c r="AC42" s="894"/>
    </row>
    <row r="43" ht="15.75" spans="1:29">
      <c r="A43" s="845" t="s">
        <v>1565</v>
      </c>
      <c r="B43" s="846"/>
      <c r="C43" s="847">
        <f>R43</f>
        <v>1515</v>
      </c>
      <c r="D43" s="847"/>
      <c r="E43" s="847"/>
      <c r="F43" s="847"/>
      <c r="G43" s="847"/>
      <c r="H43" s="847"/>
      <c r="I43" s="847"/>
      <c r="J43" s="847"/>
      <c r="K43" s="940"/>
      <c r="L43" s="938"/>
      <c r="M43" s="906"/>
      <c r="N43" s="906"/>
      <c r="O43" s="848"/>
      <c r="P43" s="941" t="str">
        <f>A43</f>
        <v>估价对象XX用房的比较价值（楼面单价，元/平方米）</v>
      </c>
      <c r="Q43" s="979"/>
      <c r="R43" s="980">
        <f>ROUND(IF(D42="简单平均",AVERAGE(R42:W42),R42*F42+T42*H42+V42*J42),0)</f>
        <v>1515</v>
      </c>
      <c r="S43" s="980"/>
      <c r="T43" s="980"/>
      <c r="U43" s="980"/>
      <c r="V43" s="980"/>
      <c r="W43" s="980"/>
      <c r="X43" s="894"/>
      <c r="Y43" s="894"/>
      <c r="Z43" s="894"/>
      <c r="AA43" s="894"/>
      <c r="AB43" s="894"/>
      <c r="AC43" s="894"/>
    </row>
    <row r="44" spans="1:31">
      <c r="A44" s="848"/>
      <c r="B44" s="848"/>
      <c r="C44" s="848"/>
      <c r="D44" s="848"/>
      <c r="E44" s="848"/>
      <c r="F44" s="848"/>
      <c r="G44" s="849"/>
      <c r="H44" s="848"/>
      <c r="I44" s="848"/>
      <c r="J44" s="848"/>
      <c r="K44" s="942"/>
      <c r="L44" s="943"/>
      <c r="M44" s="906"/>
      <c r="N44" s="906"/>
      <c r="O44" s="848"/>
      <c r="P44" s="848"/>
      <c r="Q44" s="848"/>
      <c r="R44" s="848"/>
      <c r="S44" s="848"/>
      <c r="T44" s="848"/>
      <c r="U44" s="848"/>
      <c r="V44" s="848"/>
      <c r="W44" s="848"/>
      <c r="X44" s="848"/>
      <c r="Y44" s="848"/>
      <c r="Z44" s="848"/>
      <c r="AA44" s="848"/>
      <c r="AB44" s="848"/>
      <c r="AC44" s="848"/>
      <c r="AD44" s="848"/>
      <c r="AE44" s="848"/>
    </row>
    <row r="45" spans="1:31">
      <c r="A45" s="848"/>
      <c r="B45" s="848"/>
      <c r="C45" s="848"/>
      <c r="D45" s="848"/>
      <c r="E45" s="848"/>
      <c r="F45" s="848"/>
      <c r="G45" s="848"/>
      <c r="H45" s="848"/>
      <c r="I45" s="848"/>
      <c r="J45" s="848"/>
      <c r="K45" s="942"/>
      <c r="L45" s="943"/>
      <c r="M45" s="906"/>
      <c r="N45" s="906"/>
      <c r="O45" s="848"/>
      <c r="P45" s="848"/>
      <c r="Q45" s="848"/>
      <c r="R45" s="848"/>
      <c r="S45" s="848"/>
      <c r="T45" s="848"/>
      <c r="U45" s="848"/>
      <c r="V45" s="848"/>
      <c r="W45" s="848"/>
      <c r="X45" s="848"/>
      <c r="Y45" s="848"/>
      <c r="Z45" s="848"/>
      <c r="AA45" s="848"/>
      <c r="AB45" s="848"/>
      <c r="AC45" s="848"/>
      <c r="AD45" s="848"/>
      <c r="AE45" s="848"/>
    </row>
    <row r="46" ht="13.5" customHeight="1" spans="1:31">
      <c r="A46" s="848"/>
      <c r="B46" s="848"/>
      <c r="C46" s="850" t="s">
        <v>1566</v>
      </c>
      <c r="D46" s="851"/>
      <c r="E46" s="852">
        <f>IF(E41&lt;E42,E42/E41-1,E41/E42-1)</f>
        <v>0.064540622627183</v>
      </c>
      <c r="F46" s="853" t="str">
        <f>IF(OR(E46&gt;=0.3,E46&lt;=-0.3),"超过30%","")</f>
        <v/>
      </c>
      <c r="G46" s="852">
        <f>IF(G41&lt;G42,G42/G41-1,G41/G42-1)</f>
        <v>0.120843989769821</v>
      </c>
      <c r="H46" s="853" t="str">
        <f>IF(OR(G46&gt;=0.3,G46&lt;=-0.3),"超过30%","")</f>
        <v/>
      </c>
      <c r="I46" s="852">
        <f>IF(I41&lt;I42,I42/I41-1,I41/I42-1)</f>
        <v>0.0595313489550349</v>
      </c>
      <c r="J46" s="853" t="str">
        <f>IF(OR(I46&gt;=0.3,I46&lt;=-0.3),"超过30%","")</f>
        <v/>
      </c>
      <c r="K46" s="942"/>
      <c r="L46" s="943"/>
      <c r="M46" s="906"/>
      <c r="N46" s="906"/>
      <c r="O46" s="848"/>
      <c r="P46" s="848"/>
      <c r="Q46" s="848"/>
      <c r="R46" s="848"/>
      <c r="S46" s="848"/>
      <c r="T46" s="848"/>
      <c r="U46" s="848"/>
      <c r="V46" s="848"/>
      <c r="W46" s="848"/>
      <c r="X46" s="848"/>
      <c r="Y46" s="848"/>
      <c r="Z46" s="848"/>
      <c r="AA46" s="848"/>
      <c r="AB46" s="848"/>
      <c r="AC46" s="848"/>
      <c r="AD46" s="848"/>
      <c r="AE46" s="848"/>
    </row>
    <row r="47" ht="13.5" customHeight="1" spans="1:31">
      <c r="A47" s="848"/>
      <c r="B47" s="848"/>
      <c r="C47" s="850" t="s">
        <v>1567</v>
      </c>
      <c r="D47" s="854"/>
      <c r="E47" s="852">
        <f>IF(E42&lt;G42,G42/E42-1,E42/G42-1)</f>
        <v>0.115549215406562</v>
      </c>
      <c r="F47" s="853" t="str">
        <f>IF(OR(E47&gt;=0.2,E47&lt;=-0.2),"超过20%","")</f>
        <v/>
      </c>
      <c r="G47" s="852">
        <f>IF(G42&lt;I42,I42/G42-1,G42/I42-1)</f>
        <v>0.00959079283887476</v>
      </c>
      <c r="H47" s="853" t="str">
        <f>IF(OR(G47&gt;=0.2,G47&lt;=-0.2),"超过20%","")</f>
        <v/>
      </c>
      <c r="I47" s="852">
        <f>IF(I42&lt;E42,E42/I42-1,I42/E42-1)</f>
        <v>0.126248216833096</v>
      </c>
      <c r="J47" s="853" t="str">
        <f>IF(OR(I47&gt;=0.2,I47&lt;=-0.2),"超过20%","")</f>
        <v/>
      </c>
      <c r="K47" s="942"/>
      <c r="L47" s="943"/>
      <c r="M47" s="848"/>
      <c r="N47" s="848"/>
      <c r="O47" s="848"/>
      <c r="P47" s="848"/>
      <c r="Q47" s="848"/>
      <c r="R47" s="848"/>
      <c r="S47" s="848"/>
      <c r="T47" s="848"/>
      <c r="U47" s="848"/>
      <c r="V47" s="848"/>
      <c r="W47" s="848"/>
      <c r="X47" s="848"/>
      <c r="Y47" s="848"/>
      <c r="Z47" s="848"/>
      <c r="AA47" s="848"/>
      <c r="AB47" s="848"/>
      <c r="AC47" s="848"/>
      <c r="AD47" s="848"/>
      <c r="AE47" s="848"/>
    </row>
    <row r="48" s="724" customFormat="1" ht="13.5" customHeight="1" spans="1:31">
      <c r="A48" s="855"/>
      <c r="B48" s="855"/>
      <c r="C48" s="850" t="s">
        <v>1568</v>
      </c>
      <c r="D48" s="854"/>
      <c r="E48" s="852">
        <f>IF(E41&lt;G41,G41/E41-1,E41/G41-1)</f>
        <v>0.331055429005315</v>
      </c>
      <c r="F48" s="853" t="str">
        <f>IF(OR(E48&gt;=0.3,E48&lt;=-0.3),"超过30%","")</f>
        <v>超过30%</v>
      </c>
      <c r="G48" s="852">
        <f>IF(G41&lt;I41,I41/G41-1,G41/I41-1)</f>
        <v>0.0478182904961149</v>
      </c>
      <c r="H48" s="853" t="str">
        <f>IF(OR(G48&gt;=0.3,G48&lt;=-0.3),"超过30%","")</f>
        <v/>
      </c>
      <c r="I48" s="852">
        <f>IF(I41&lt;E41,E41/I41-1,I41/E41-1)</f>
        <v>0.270311313591496</v>
      </c>
      <c r="J48" s="853" t="str">
        <f>IF(OR(I48&gt;=0.3,I48&lt;=-0.3),"超过30%","")</f>
        <v/>
      </c>
      <c r="K48" s="944"/>
      <c r="L48" s="945"/>
      <c r="M48" s="855"/>
      <c r="N48" s="855"/>
      <c r="O48" s="855"/>
      <c r="P48" s="855"/>
      <c r="Q48" s="855"/>
      <c r="R48" s="855"/>
      <c r="S48" s="855"/>
      <c r="T48" s="855"/>
      <c r="U48" s="855"/>
      <c r="V48" s="855"/>
      <c r="W48" s="855"/>
      <c r="X48" s="855"/>
      <c r="Y48" s="855"/>
      <c r="Z48" s="855"/>
      <c r="AA48" s="855"/>
      <c r="AB48" s="855"/>
      <c r="AC48" s="855"/>
      <c r="AD48" s="855"/>
      <c r="AE48" s="855"/>
    </row>
    <row r="49" s="724" customFormat="1" ht="15" spans="1:31">
      <c r="A49" s="855"/>
      <c r="B49" s="856"/>
      <c r="C49" s="857"/>
      <c r="D49" s="858"/>
      <c r="E49" s="858"/>
      <c r="F49" s="858"/>
      <c r="G49" s="858"/>
      <c r="H49" s="858"/>
      <c r="I49" s="858"/>
      <c r="J49" s="858"/>
      <c r="K49" s="944"/>
      <c r="L49" s="945"/>
      <c r="M49" s="855"/>
      <c r="N49" s="855"/>
      <c r="O49" s="855"/>
      <c r="P49" s="855"/>
      <c r="Q49" s="855"/>
      <c r="R49" s="855"/>
      <c r="S49" s="855"/>
      <c r="T49" s="855"/>
      <c r="U49" s="855"/>
      <c r="V49" s="855"/>
      <c r="W49" s="855"/>
      <c r="X49" s="855"/>
      <c r="Y49" s="855"/>
      <c r="Z49" s="855"/>
      <c r="AA49" s="855"/>
      <c r="AB49" s="855"/>
      <c r="AC49" s="855"/>
      <c r="AD49" s="855"/>
      <c r="AE49" s="855"/>
    </row>
    <row r="50" ht="27" spans="1:31">
      <c r="A50" s="859" t="s">
        <v>1657</v>
      </c>
      <c r="B50" s="860" t="s">
        <v>1658</v>
      </c>
      <c r="C50" s="861" t="s">
        <v>1659</v>
      </c>
      <c r="D50" s="862" t="s">
        <v>1660</v>
      </c>
      <c r="E50" s="863" t="s">
        <v>1661</v>
      </c>
      <c r="F50" s="864" t="s">
        <v>1662</v>
      </c>
      <c r="G50" s="742" t="s">
        <v>1663</v>
      </c>
      <c r="H50" s="865"/>
      <c r="I50" s="946" t="s">
        <v>1900</v>
      </c>
      <c r="J50" s="946">
        <f>项目基本情况!F35</f>
        <v>0</v>
      </c>
      <c r="K50" s="947" t="s">
        <v>1665</v>
      </c>
      <c r="L50" s="943"/>
      <c r="M50" s="848"/>
      <c r="N50" s="848"/>
      <c r="O50" s="848"/>
      <c r="P50" s="848"/>
      <c r="Q50" s="848"/>
      <c r="R50" s="848"/>
      <c r="S50" s="848"/>
      <c r="T50" s="848"/>
      <c r="U50" s="848"/>
      <c r="V50" s="848"/>
      <c r="W50" s="848"/>
      <c r="X50" s="848"/>
      <c r="Y50" s="848"/>
      <c r="Z50" s="848"/>
      <c r="AA50" s="848"/>
      <c r="AB50" s="848"/>
      <c r="AC50" s="848"/>
      <c r="AD50" s="848"/>
      <c r="AE50" s="848"/>
    </row>
    <row r="51" s="725" customFormat="1" spans="1:31">
      <c r="A51" s="866" t="s">
        <v>1666</v>
      </c>
      <c r="B51" s="867">
        <f>C43</f>
        <v>1515</v>
      </c>
      <c r="C51" s="868">
        <v>1</v>
      </c>
      <c r="D51" s="869">
        <v>1</v>
      </c>
      <c r="E51" s="868">
        <f>'数据-汇总表'!E8+'数据-汇总表'!E9</f>
        <v>70118.8</v>
      </c>
      <c r="F51" s="870">
        <f t="shared" ref="F51:F60" si="15">ROUND(B51*E51/10000,0)</f>
        <v>10623</v>
      </c>
      <c r="G51" s="871"/>
      <c r="H51" s="872"/>
      <c r="I51" s="948">
        <v>1</v>
      </c>
      <c r="J51" s="948">
        <v>1</v>
      </c>
      <c r="K51" s="855"/>
      <c r="L51" s="949"/>
      <c r="M51" s="949"/>
      <c r="N51" s="949"/>
      <c r="O51" s="949"/>
      <c r="P51" s="949"/>
      <c r="Q51" s="949"/>
      <c r="R51" s="949"/>
      <c r="S51" s="949"/>
      <c r="T51" s="949"/>
      <c r="U51" s="949"/>
      <c r="V51" s="949"/>
      <c r="W51" s="949"/>
      <c r="X51" s="949"/>
      <c r="Y51" s="949"/>
      <c r="Z51" s="949"/>
      <c r="AA51" s="949"/>
      <c r="AB51" s="949"/>
      <c r="AC51" s="949"/>
      <c r="AD51" s="949"/>
      <c r="AE51" s="949"/>
    </row>
    <row r="52" s="725" customFormat="1" spans="1:31">
      <c r="A52" s="873" t="s">
        <v>1667</v>
      </c>
      <c r="B52" s="410">
        <f>ROUND($C$43*C52*D52,0)</f>
        <v>0</v>
      </c>
      <c r="C52" s="874">
        <f t="shared" ref="C52:C60" si="16">IF($C$50="北京市系数",I52,J52)</f>
        <v>0</v>
      </c>
      <c r="D52" s="875">
        <v>0.25</v>
      </c>
      <c r="E52" s="876"/>
      <c r="F52" s="870">
        <f t="shared" si="15"/>
        <v>0</v>
      </c>
      <c r="G52" s="877" t="s">
        <v>1668</v>
      </c>
      <c r="H52" s="878">
        <f>项目基本情况!B37</f>
        <v>0</v>
      </c>
      <c r="I52" s="948">
        <f>SUMIF(修正!A57:A68,H52,修正!B57:B68)</f>
        <v>0</v>
      </c>
      <c r="J52" s="950"/>
      <c r="K52" s="848"/>
      <c r="L52" s="949"/>
      <c r="M52" s="949"/>
      <c r="N52" s="949"/>
      <c r="O52" s="949"/>
      <c r="P52" s="949"/>
      <c r="Q52" s="949"/>
      <c r="R52" s="949"/>
      <c r="S52" s="949"/>
      <c r="T52" s="949"/>
      <c r="U52" s="949"/>
      <c r="V52" s="949"/>
      <c r="W52" s="949"/>
      <c r="X52" s="949"/>
      <c r="Y52" s="949"/>
      <c r="Z52" s="949"/>
      <c r="AA52" s="949"/>
      <c r="AB52" s="949"/>
      <c r="AC52" s="949"/>
      <c r="AD52" s="949"/>
      <c r="AE52" s="949"/>
    </row>
    <row r="53" s="725" customFormat="1" spans="1:31">
      <c r="A53" s="873" t="s">
        <v>1669</v>
      </c>
      <c r="B53" s="410">
        <f t="shared" ref="B53:B60" si="17">ROUND($C$43*C53*D53,0)</f>
        <v>0</v>
      </c>
      <c r="C53" s="874">
        <f t="shared" si="16"/>
        <v>0</v>
      </c>
      <c r="D53" s="875">
        <v>0.25</v>
      </c>
      <c r="E53" s="876"/>
      <c r="F53" s="870">
        <f t="shared" si="15"/>
        <v>0</v>
      </c>
      <c r="G53" s="879"/>
      <c r="H53" s="878">
        <f>项目基本情况!B37</f>
        <v>0</v>
      </c>
      <c r="I53" s="948">
        <f>SUMIF(修正!A57:A68,H53,修正!C57:C68)</f>
        <v>0</v>
      </c>
      <c r="J53" s="950"/>
      <c r="K53" s="855"/>
      <c r="L53" s="949"/>
      <c r="M53" s="949"/>
      <c r="N53" s="949"/>
      <c r="O53" s="949"/>
      <c r="P53" s="949"/>
      <c r="Q53" s="949"/>
      <c r="R53" s="949"/>
      <c r="S53" s="949"/>
      <c r="T53" s="949"/>
      <c r="U53" s="949"/>
      <c r="V53" s="949"/>
      <c r="W53" s="949"/>
      <c r="X53" s="949"/>
      <c r="Y53" s="949"/>
      <c r="Z53" s="949"/>
      <c r="AA53" s="949"/>
      <c r="AB53" s="949"/>
      <c r="AC53" s="949"/>
      <c r="AD53" s="949"/>
      <c r="AE53" s="949"/>
    </row>
    <row r="54" s="725" customFormat="1" spans="1:31">
      <c r="A54" s="873" t="s">
        <v>1670</v>
      </c>
      <c r="B54" s="410">
        <f t="shared" si="17"/>
        <v>0</v>
      </c>
      <c r="C54" s="874">
        <f t="shared" si="16"/>
        <v>0</v>
      </c>
      <c r="D54" s="875">
        <v>0.25</v>
      </c>
      <c r="E54" s="876"/>
      <c r="F54" s="870">
        <f t="shared" si="15"/>
        <v>0</v>
      </c>
      <c r="G54" s="879"/>
      <c r="H54" s="878">
        <f>项目基本情况!B37</f>
        <v>0</v>
      </c>
      <c r="I54" s="948">
        <f>SUMIF(修正!A57:A68,H54,修正!D57:D68)</f>
        <v>0</v>
      </c>
      <c r="J54" s="950"/>
      <c r="K54" s="848"/>
      <c r="L54" s="949"/>
      <c r="M54" s="949"/>
      <c r="N54" s="949"/>
      <c r="O54" s="949"/>
      <c r="P54" s="949"/>
      <c r="Q54" s="949"/>
      <c r="R54" s="949"/>
      <c r="S54" s="949"/>
      <c r="T54" s="949"/>
      <c r="U54" s="949"/>
      <c r="V54" s="949"/>
      <c r="W54" s="949"/>
      <c r="X54" s="949"/>
      <c r="Y54" s="949"/>
      <c r="Z54" s="949"/>
      <c r="AA54" s="949"/>
      <c r="AB54" s="949"/>
      <c r="AC54" s="949"/>
      <c r="AD54" s="949"/>
      <c r="AE54" s="949"/>
    </row>
    <row r="55" s="725" customFormat="1" hidden="1" spans="1:31">
      <c r="A55" s="873"/>
      <c r="B55" s="410"/>
      <c r="C55" s="874"/>
      <c r="D55" s="875"/>
      <c r="E55" s="876"/>
      <c r="F55" s="870"/>
      <c r="G55" s="880"/>
      <c r="H55" s="878"/>
      <c r="I55" s="948"/>
      <c r="J55" s="950"/>
      <c r="K55" s="855"/>
      <c r="L55" s="949"/>
      <c r="M55" s="949"/>
      <c r="N55" s="949"/>
      <c r="O55" s="949"/>
      <c r="P55" s="949"/>
      <c r="Q55" s="949"/>
      <c r="R55" s="949"/>
      <c r="S55" s="949"/>
      <c r="T55" s="949"/>
      <c r="U55" s="949"/>
      <c r="V55" s="949"/>
      <c r="W55" s="949"/>
      <c r="X55" s="949"/>
      <c r="Y55" s="949"/>
      <c r="Z55" s="949"/>
      <c r="AA55" s="949"/>
      <c r="AB55" s="949"/>
      <c r="AC55" s="949"/>
      <c r="AD55" s="949"/>
      <c r="AE55" s="949"/>
    </row>
    <row r="56" s="725" customFormat="1" spans="1:31">
      <c r="A56" s="873" t="s">
        <v>1671</v>
      </c>
      <c r="B56" s="410">
        <f t="shared" si="17"/>
        <v>0</v>
      </c>
      <c r="C56" s="874">
        <f t="shared" si="16"/>
        <v>0</v>
      </c>
      <c r="D56" s="875">
        <v>0.25</v>
      </c>
      <c r="E56" s="409">
        <f>'数据-汇总表'!E11</f>
        <v>0</v>
      </c>
      <c r="F56" s="870">
        <f t="shared" si="15"/>
        <v>0</v>
      </c>
      <c r="G56" s="881" t="s">
        <v>1672</v>
      </c>
      <c r="H56" s="878">
        <f>项目基本情况!C37</f>
        <v>0</v>
      </c>
      <c r="I56" s="948">
        <f>SUMIF(修正!A57:A68,H56,修正!E57:E68)</f>
        <v>0</v>
      </c>
      <c r="J56" s="950"/>
      <c r="K56" s="848"/>
      <c r="L56" s="949"/>
      <c r="M56" s="949"/>
      <c r="N56" s="949"/>
      <c r="O56" s="949"/>
      <c r="P56" s="949"/>
      <c r="Q56" s="949"/>
      <c r="R56" s="949"/>
      <c r="S56" s="949"/>
      <c r="T56" s="949"/>
      <c r="U56" s="949"/>
      <c r="V56" s="949"/>
      <c r="W56" s="949"/>
      <c r="X56" s="949"/>
      <c r="Y56" s="949"/>
      <c r="Z56" s="949"/>
      <c r="AA56" s="949"/>
      <c r="AB56" s="949"/>
      <c r="AC56" s="949"/>
      <c r="AD56" s="949"/>
      <c r="AE56" s="949"/>
    </row>
    <row r="57" s="725" customFormat="1" spans="1:31">
      <c r="A57" s="873" t="s">
        <v>1673</v>
      </c>
      <c r="B57" s="410">
        <f t="shared" si="17"/>
        <v>0</v>
      </c>
      <c r="C57" s="874">
        <f t="shared" si="16"/>
        <v>0</v>
      </c>
      <c r="D57" s="875">
        <v>0.25</v>
      </c>
      <c r="E57" s="409">
        <f>'数据-汇总表'!E12</f>
        <v>0</v>
      </c>
      <c r="F57" s="870">
        <f t="shared" si="15"/>
        <v>0</v>
      </c>
      <c r="G57" s="882" t="s">
        <v>1674</v>
      </c>
      <c r="H57" s="878">
        <f>IF(G57="商业",项目基本情况!B37,IF(G57="办公",项目基本情况!C37,IF(G57="住宅",项目基本情况!D37,项目基本情况!E37)))</f>
        <v>0</v>
      </c>
      <c r="I57" s="948">
        <f>SUMIF(修正!A57:A68,H57,修正!F57:F68)</f>
        <v>0</v>
      </c>
      <c r="J57" s="950"/>
      <c r="K57" s="855"/>
      <c r="L57" s="949"/>
      <c r="M57" s="949"/>
      <c r="N57" s="949"/>
      <c r="O57" s="949"/>
      <c r="P57" s="949"/>
      <c r="Q57" s="949"/>
      <c r="R57" s="949"/>
      <c r="S57" s="949"/>
      <c r="T57" s="949"/>
      <c r="U57" s="949"/>
      <c r="V57" s="949"/>
      <c r="W57" s="949"/>
      <c r="X57" s="949"/>
      <c r="Y57" s="949"/>
      <c r="Z57" s="949"/>
      <c r="AA57" s="949"/>
      <c r="AB57" s="949"/>
      <c r="AC57" s="949"/>
      <c r="AD57" s="949"/>
      <c r="AE57" s="949"/>
    </row>
    <row r="58" s="725" customFormat="1" spans="1:31">
      <c r="A58" s="873" t="s">
        <v>1675</v>
      </c>
      <c r="B58" s="410">
        <f t="shared" si="17"/>
        <v>0</v>
      </c>
      <c r="C58" s="874">
        <f t="shared" si="16"/>
        <v>0</v>
      </c>
      <c r="D58" s="875">
        <v>0.25</v>
      </c>
      <c r="E58" s="409">
        <f>'数据-汇总表'!E13</f>
        <v>0</v>
      </c>
      <c r="F58" s="870">
        <f t="shared" si="15"/>
        <v>0</v>
      </c>
      <c r="G58" s="882" t="s">
        <v>1676</v>
      </c>
      <c r="H58" s="878">
        <f>IF(G58="商业",项目基本情况!B37,IF(G58="办公",项目基本情况!C37,IF(G58="住宅",项目基本情况!D37,项目基本情况!E37)))</f>
        <v>0</v>
      </c>
      <c r="I58" s="948">
        <f>SUMIF(修正!A57:A68,H58,修正!G57:G68)</f>
        <v>0</v>
      </c>
      <c r="J58" s="950"/>
      <c r="K58" s="848"/>
      <c r="L58" s="949"/>
      <c r="M58" s="949"/>
      <c r="N58" s="949"/>
      <c r="O58" s="949"/>
      <c r="P58" s="949"/>
      <c r="Q58" s="949"/>
      <c r="R58" s="949"/>
      <c r="S58" s="949"/>
      <c r="T58" s="949"/>
      <c r="U58" s="949"/>
      <c r="V58" s="949"/>
      <c r="W58" s="949"/>
      <c r="X58" s="949"/>
      <c r="Y58" s="949"/>
      <c r="Z58" s="949"/>
      <c r="AA58" s="949"/>
      <c r="AB58" s="949"/>
      <c r="AC58" s="949"/>
      <c r="AD58" s="949"/>
      <c r="AE58" s="949"/>
    </row>
    <row r="59" s="725" customFormat="1" spans="1:31">
      <c r="A59" s="873" t="s">
        <v>1677</v>
      </c>
      <c r="B59" s="410">
        <f t="shared" si="17"/>
        <v>0</v>
      </c>
      <c r="C59" s="874">
        <f t="shared" si="16"/>
        <v>0</v>
      </c>
      <c r="D59" s="875">
        <v>0.25</v>
      </c>
      <c r="E59" s="409">
        <f>'数据-汇总表'!E14</f>
        <v>0</v>
      </c>
      <c r="F59" s="870">
        <f t="shared" si="15"/>
        <v>0</v>
      </c>
      <c r="G59" s="881" t="s">
        <v>1668</v>
      </c>
      <c r="H59" s="878">
        <f>项目基本情况!B37</f>
        <v>0</v>
      </c>
      <c r="I59" s="948">
        <f>SUMIF(修正!A57:A68,H59,修正!G57:G68)</f>
        <v>0</v>
      </c>
      <c r="J59" s="950"/>
      <c r="K59" s="855"/>
      <c r="L59" s="949"/>
      <c r="M59" s="949"/>
      <c r="N59" s="949"/>
      <c r="O59" s="949"/>
      <c r="P59" s="949"/>
      <c r="Q59" s="949"/>
      <c r="R59" s="949"/>
      <c r="S59" s="949"/>
      <c r="T59" s="949"/>
      <c r="U59" s="949"/>
      <c r="V59" s="949"/>
      <c r="W59" s="949"/>
      <c r="X59" s="949"/>
      <c r="Y59" s="949"/>
      <c r="Z59" s="949"/>
      <c r="AA59" s="949"/>
      <c r="AB59" s="949"/>
      <c r="AC59" s="949"/>
      <c r="AD59" s="949"/>
      <c r="AE59" s="949"/>
    </row>
    <row r="60" s="725" customFormat="1" ht="15" spans="1:31">
      <c r="A60" s="873" t="s">
        <v>1678</v>
      </c>
      <c r="B60" s="410">
        <f t="shared" si="17"/>
        <v>0</v>
      </c>
      <c r="C60" s="874">
        <f t="shared" si="16"/>
        <v>0</v>
      </c>
      <c r="D60" s="875">
        <v>0.25</v>
      </c>
      <c r="E60" s="409">
        <f>'数据-汇总表'!E15</f>
        <v>0</v>
      </c>
      <c r="F60" s="870">
        <f t="shared" si="15"/>
        <v>0</v>
      </c>
      <c r="G60" s="883" t="s">
        <v>1672</v>
      </c>
      <c r="H60" s="884">
        <f>项目基本情况!C37</f>
        <v>0</v>
      </c>
      <c r="I60" s="948">
        <f>SUMIF(修正!A57:A68,H60,修正!G57:G68)</f>
        <v>0</v>
      </c>
      <c r="J60" s="950"/>
      <c r="K60" s="848"/>
      <c r="L60" s="949"/>
      <c r="M60" s="949"/>
      <c r="N60" s="949"/>
      <c r="O60" s="949"/>
      <c r="P60" s="949"/>
      <c r="Q60" s="949"/>
      <c r="R60" s="949"/>
      <c r="S60" s="949"/>
      <c r="T60" s="949"/>
      <c r="U60" s="949"/>
      <c r="V60" s="949"/>
      <c r="W60" s="949"/>
      <c r="X60" s="949"/>
      <c r="Y60" s="949"/>
      <c r="Z60" s="949"/>
      <c r="AA60" s="949"/>
      <c r="AB60" s="949"/>
      <c r="AC60" s="949"/>
      <c r="AD60" s="949"/>
      <c r="AE60" s="949"/>
    </row>
    <row r="61" s="725" customFormat="1" ht="15" spans="1:31">
      <c r="A61" s="885" t="s">
        <v>1679</v>
      </c>
      <c r="B61" s="886" t="s">
        <v>1680</v>
      </c>
      <c r="C61" s="886" t="s">
        <v>1680</v>
      </c>
      <c r="D61" s="886" t="s">
        <v>1680</v>
      </c>
      <c r="E61" s="886">
        <f>IF(B41="楼面地价",SUM(E51:E60),'数据-汇总表'!D3)</f>
        <v>70118.8</v>
      </c>
      <c r="F61" s="887">
        <f>IF(B41="楼面地价",SUM(F51:F60),ROUND(C43*E61/10000,0))</f>
        <v>10623</v>
      </c>
      <c r="G61" s="888"/>
      <c r="H61" s="888"/>
      <c r="I61" s="888"/>
      <c r="J61" s="888"/>
      <c r="K61" s="942"/>
      <c r="L61" s="949"/>
      <c r="M61" s="949"/>
      <c r="N61" s="949"/>
      <c r="O61" s="949"/>
      <c r="P61" s="949"/>
      <c r="Q61" s="949"/>
      <c r="R61" s="949"/>
      <c r="S61" s="949"/>
      <c r="T61" s="949"/>
      <c r="U61" s="949"/>
      <c r="V61" s="949"/>
      <c r="W61" s="949"/>
      <c r="X61" s="949"/>
      <c r="Y61" s="949"/>
      <c r="Z61" s="949"/>
      <c r="AA61" s="949"/>
      <c r="AB61" s="949"/>
      <c r="AC61" s="949"/>
      <c r="AD61" s="949"/>
      <c r="AE61" s="949"/>
    </row>
    <row r="62" spans="1:31">
      <c r="A62" s="889"/>
      <c r="B62" s="890"/>
      <c r="C62" s="891"/>
      <c r="D62" s="889"/>
      <c r="E62" s="889"/>
      <c r="F62" s="889"/>
      <c r="G62" s="889"/>
      <c r="H62" s="889"/>
      <c r="I62" s="889"/>
      <c r="J62" s="889"/>
      <c r="K62" s="951"/>
      <c r="L62" s="952"/>
      <c r="M62" s="889"/>
      <c r="N62" s="889"/>
      <c r="O62" s="889"/>
      <c r="P62" s="848"/>
      <c r="Q62" s="848"/>
      <c r="R62" s="848"/>
      <c r="S62" s="848"/>
      <c r="T62" s="848"/>
      <c r="U62" s="848"/>
      <c r="V62" s="848"/>
      <c r="W62" s="848"/>
      <c r="X62" s="848"/>
      <c r="Y62" s="848"/>
      <c r="Z62" s="848"/>
      <c r="AA62" s="848"/>
      <c r="AB62" s="848"/>
      <c r="AC62" s="848"/>
      <c r="AD62" s="848"/>
      <c r="AE62" s="848"/>
    </row>
    <row r="63" spans="1:31">
      <c r="A63" s="889"/>
      <c r="B63" s="890"/>
      <c r="C63" s="892" t="str">
        <f>YEAR(C7)&amp;"-"&amp;MONTH(C7)&amp;"-1"</f>
        <v>2024-8-1</v>
      </c>
      <c r="D63" s="892">
        <f>EDATE(C63,-3)</f>
        <v>45413</v>
      </c>
      <c r="E63" s="892">
        <f>EDATE(D63,-3)</f>
        <v>45323</v>
      </c>
      <c r="F63" s="892">
        <f t="shared" ref="F63:O63" si="18">EDATE(E63,-3)</f>
        <v>45231</v>
      </c>
      <c r="G63" s="892">
        <f t="shared" si="18"/>
        <v>45139</v>
      </c>
      <c r="H63" s="892">
        <f t="shared" si="18"/>
        <v>45047</v>
      </c>
      <c r="I63" s="892">
        <f t="shared" si="18"/>
        <v>44958</v>
      </c>
      <c r="J63" s="892">
        <f t="shared" si="18"/>
        <v>44866</v>
      </c>
      <c r="K63" s="892">
        <f t="shared" si="18"/>
        <v>44774</v>
      </c>
      <c r="L63" s="892">
        <f t="shared" si="18"/>
        <v>44682</v>
      </c>
      <c r="M63" s="892">
        <f t="shared" si="18"/>
        <v>44593</v>
      </c>
      <c r="N63" s="892">
        <f t="shared" si="18"/>
        <v>44501</v>
      </c>
      <c r="O63" s="892">
        <f t="shared" si="18"/>
        <v>44409</v>
      </c>
      <c r="P63" s="848"/>
      <c r="Q63" s="848"/>
      <c r="R63" s="848"/>
      <c r="S63" s="848"/>
      <c r="T63" s="848"/>
      <c r="U63" s="848"/>
      <c r="V63" s="848"/>
      <c r="W63" s="848"/>
      <c r="X63" s="848"/>
      <c r="Y63" s="848"/>
      <c r="Z63" s="848"/>
      <c r="AA63" s="848"/>
      <c r="AB63" s="848"/>
      <c r="AC63" s="848"/>
      <c r="AD63" s="848"/>
      <c r="AE63" s="848"/>
    </row>
    <row r="64" ht="21" spans="1:31">
      <c r="A64" s="893" t="s">
        <v>1569</v>
      </c>
      <c r="B64" s="894"/>
      <c r="C64" s="895"/>
      <c r="D64" s="895"/>
      <c r="E64" s="895"/>
      <c r="F64" s="896"/>
      <c r="G64" s="896"/>
      <c r="H64" s="895"/>
      <c r="I64" s="895"/>
      <c r="J64" s="895"/>
      <c r="K64" s="953"/>
      <c r="L64" s="954"/>
      <c r="M64" s="895"/>
      <c r="N64" s="895"/>
      <c r="O64" s="955"/>
      <c r="P64" s="956"/>
      <c r="Q64" s="981"/>
      <c r="R64" s="848"/>
      <c r="S64" s="848"/>
      <c r="T64" s="848"/>
      <c r="U64" s="848"/>
      <c r="V64" s="848"/>
      <c r="W64" s="848"/>
      <c r="X64" s="848"/>
      <c r="Y64" s="848"/>
      <c r="Z64" s="848"/>
      <c r="AA64" s="848"/>
      <c r="AB64" s="848"/>
      <c r="AC64" s="848"/>
      <c r="AD64" s="848"/>
      <c r="AE64" s="848"/>
    </row>
    <row r="65" s="726" customFormat="1" ht="15" spans="1:31">
      <c r="A65" s="992" t="s">
        <v>1681</v>
      </c>
      <c r="B65" s="993"/>
      <c r="C65" s="994" t="str">
        <f>YEAR(C63)&amp;"-"&amp;ROUNDUP(MONTH(C63)/3,0)</f>
        <v>2024-3</v>
      </c>
      <c r="D65" s="994" t="str">
        <f t="shared" ref="D65:O65" si="19">YEAR(D63)&amp;"-"&amp;ROUNDUP(MONTH(D63)/3,0)</f>
        <v>2024-2</v>
      </c>
      <c r="E65" s="994" t="str">
        <f t="shared" si="19"/>
        <v>2024-1</v>
      </c>
      <c r="F65" s="994" t="str">
        <f t="shared" si="19"/>
        <v>2023-4</v>
      </c>
      <c r="G65" s="994" t="str">
        <f t="shared" si="19"/>
        <v>2023-3</v>
      </c>
      <c r="H65" s="994" t="str">
        <f t="shared" si="19"/>
        <v>2023-2</v>
      </c>
      <c r="I65" s="994" t="str">
        <f t="shared" si="19"/>
        <v>2023-1</v>
      </c>
      <c r="J65" s="994" t="str">
        <f t="shared" si="19"/>
        <v>2022-4</v>
      </c>
      <c r="K65" s="994" t="str">
        <f t="shared" si="19"/>
        <v>2022-3</v>
      </c>
      <c r="L65" s="994" t="str">
        <f t="shared" si="19"/>
        <v>2022-2</v>
      </c>
      <c r="M65" s="994" t="str">
        <f t="shared" si="19"/>
        <v>2022-1</v>
      </c>
      <c r="N65" s="994" t="str">
        <f t="shared" si="19"/>
        <v>2021-4</v>
      </c>
      <c r="O65" s="994" t="str">
        <f t="shared" si="19"/>
        <v>2021-3</v>
      </c>
      <c r="P65" s="1049"/>
      <c r="Q65" s="1103"/>
      <c r="R65" s="1103"/>
      <c r="S65" s="1103"/>
      <c r="T65" s="1103"/>
      <c r="U65" s="1103"/>
      <c r="V65" s="1103"/>
      <c r="W65" s="1103"/>
      <c r="X65" s="1103"/>
      <c r="Y65" s="1103"/>
      <c r="Z65" s="1103"/>
      <c r="AA65" s="1103"/>
      <c r="AB65" s="1103"/>
      <c r="AC65" s="1103"/>
      <c r="AD65" s="1103"/>
      <c r="AE65" s="1103"/>
    </row>
    <row r="66" s="721" customFormat="1" ht="30.75" customHeight="1" spans="1:31">
      <c r="A66" s="995" t="s">
        <v>1901</v>
      </c>
      <c r="B66" s="996" t="str">
        <f>"北京市平均增长率"&amp;TEXT(基准地价修正!P28,"0.00%")</f>
        <v>北京市平均增长率0.00%</v>
      </c>
      <c r="C66" s="997">
        <v>100</v>
      </c>
      <c r="D66" s="998">
        <f>C66-$C$67</f>
        <v>99.5</v>
      </c>
      <c r="E66" s="998">
        <f t="shared" ref="E66:O66" si="20">D66-$C$67</f>
        <v>99</v>
      </c>
      <c r="F66" s="998">
        <f t="shared" si="20"/>
        <v>98.5</v>
      </c>
      <c r="G66" s="998">
        <f t="shared" si="20"/>
        <v>98</v>
      </c>
      <c r="H66" s="998">
        <f t="shared" si="20"/>
        <v>97.5</v>
      </c>
      <c r="I66" s="998">
        <f t="shared" si="20"/>
        <v>97</v>
      </c>
      <c r="J66" s="998">
        <f t="shared" si="20"/>
        <v>96.5</v>
      </c>
      <c r="K66" s="998">
        <f t="shared" si="20"/>
        <v>96</v>
      </c>
      <c r="L66" s="998">
        <f t="shared" si="20"/>
        <v>95.5</v>
      </c>
      <c r="M66" s="998">
        <f t="shared" si="20"/>
        <v>95</v>
      </c>
      <c r="N66" s="998">
        <f t="shared" si="20"/>
        <v>94.5</v>
      </c>
      <c r="O66" s="998">
        <f t="shared" si="20"/>
        <v>94</v>
      </c>
      <c r="P66" s="981"/>
      <c r="Q66" s="1104"/>
      <c r="R66" s="1104"/>
      <c r="S66" s="1104"/>
      <c r="T66" s="1104"/>
      <c r="U66" s="1104"/>
      <c r="V66" s="1104"/>
      <c r="W66" s="1104"/>
      <c r="X66" s="1104"/>
      <c r="Y66" s="1104"/>
      <c r="Z66" s="1104"/>
      <c r="AA66" s="1104"/>
      <c r="AB66" s="1104"/>
      <c r="AC66" s="1104"/>
      <c r="AD66" s="1104"/>
      <c r="AE66" s="1104"/>
    </row>
    <row r="67" s="721" customFormat="1" ht="15.75" spans="1:31">
      <c r="A67" s="999" t="s">
        <v>1570</v>
      </c>
      <c r="B67" s="1000"/>
      <c r="C67" s="1001">
        <v>0.5</v>
      </c>
      <c r="D67" s="1002"/>
      <c r="E67" s="1002"/>
      <c r="F67" s="1002"/>
      <c r="G67" s="1002"/>
      <c r="H67" s="1002"/>
      <c r="I67" s="1002"/>
      <c r="J67" s="1002"/>
      <c r="K67" s="1002"/>
      <c r="L67" s="1002"/>
      <c r="M67" s="1050"/>
      <c r="N67" s="1050"/>
      <c r="O67" s="1051"/>
      <c r="P67" s="981"/>
      <c r="Q67" s="981"/>
      <c r="R67" s="1104"/>
      <c r="S67" s="1104"/>
      <c r="T67" s="1104"/>
      <c r="U67" s="1104"/>
      <c r="V67" s="1104"/>
      <c r="W67" s="1104"/>
      <c r="X67" s="1104"/>
      <c r="Y67" s="1104"/>
      <c r="Z67" s="1104"/>
      <c r="AA67" s="1104"/>
      <c r="AB67" s="1104"/>
      <c r="AC67" s="1104"/>
      <c r="AD67" s="1104"/>
      <c r="AE67" s="1104"/>
    </row>
    <row r="68" s="721" customFormat="1" ht="15" spans="1:31">
      <c r="A68" s="1003" t="s">
        <v>1532</v>
      </c>
      <c r="B68" s="1004"/>
      <c r="C68" s="1005" t="s">
        <v>1571</v>
      </c>
      <c r="D68" s="1006"/>
      <c r="E68" s="1006"/>
      <c r="F68" s="1006"/>
      <c r="G68" s="1006"/>
      <c r="H68" s="1006"/>
      <c r="I68" s="1006"/>
      <c r="J68" s="1006"/>
      <c r="K68" s="1006"/>
      <c r="L68" s="1052"/>
      <c r="M68" s="1053"/>
      <c r="N68" s="1054"/>
      <c r="O68" s="1054"/>
      <c r="P68" s="1055"/>
      <c r="Q68" s="981"/>
      <c r="R68" s="1104"/>
      <c r="S68" s="1104"/>
      <c r="T68" s="1104"/>
      <c r="U68" s="1104"/>
      <c r="V68" s="1104"/>
      <c r="W68" s="1104"/>
      <c r="X68" s="1104"/>
      <c r="Y68" s="1104"/>
      <c r="Z68" s="1104"/>
      <c r="AA68" s="1104"/>
      <c r="AB68" s="1104"/>
      <c r="AC68" s="1104"/>
      <c r="AD68" s="1104"/>
      <c r="AE68" s="1104"/>
    </row>
    <row r="69" s="721" customFormat="1" ht="15.75" spans="1:31">
      <c r="A69" s="1003"/>
      <c r="B69" s="1004"/>
      <c r="C69" s="1007">
        <v>100</v>
      </c>
      <c r="D69" s="1008"/>
      <c r="E69" s="1008"/>
      <c r="F69" s="1008"/>
      <c r="G69" s="1008"/>
      <c r="H69" s="1008"/>
      <c r="I69" s="1008"/>
      <c r="J69" s="1008"/>
      <c r="K69" s="1008"/>
      <c r="L69" s="1008"/>
      <c r="M69" s="1056"/>
      <c r="N69" s="1054"/>
      <c r="O69" s="1054"/>
      <c r="P69" s="981"/>
      <c r="Q69" s="981"/>
      <c r="R69" s="1104"/>
      <c r="S69" s="1104"/>
      <c r="T69" s="1104"/>
      <c r="U69" s="1104"/>
      <c r="V69" s="1104"/>
      <c r="W69" s="1104"/>
      <c r="X69" s="1104"/>
      <c r="Y69" s="1104"/>
      <c r="Z69" s="1104"/>
      <c r="AA69" s="1104"/>
      <c r="AB69" s="1104"/>
      <c r="AC69" s="1104"/>
      <c r="AD69" s="1104"/>
      <c r="AE69" s="1104"/>
    </row>
    <row r="70" spans="1:31">
      <c r="A70" s="1009" t="s">
        <v>1572</v>
      </c>
      <c r="B70" s="1010" t="s">
        <v>1535</v>
      </c>
      <c r="C70" s="935" t="s">
        <v>1894</v>
      </c>
      <c r="D70" s="935" t="s">
        <v>1895</v>
      </c>
      <c r="E70" s="935"/>
      <c r="F70" s="935"/>
      <c r="G70" s="935"/>
      <c r="H70" s="935"/>
      <c r="I70" s="935"/>
      <c r="J70" s="935"/>
      <c r="K70" s="1057"/>
      <c r="L70" s="1058"/>
      <c r="M70" s="1059"/>
      <c r="N70" s="1060"/>
      <c r="O70" s="1060"/>
      <c r="P70" s="1061"/>
      <c r="Q70" s="981"/>
      <c r="R70" s="848"/>
      <c r="S70" s="848"/>
      <c r="T70" s="848"/>
      <c r="U70" s="848"/>
      <c r="V70" s="848"/>
      <c r="W70" s="848"/>
      <c r="X70" s="848"/>
      <c r="Y70" s="848"/>
      <c r="Z70" s="848"/>
      <c r="AA70" s="848"/>
      <c r="AB70" s="848"/>
      <c r="AC70" s="848"/>
      <c r="AD70" s="848"/>
      <c r="AE70" s="848"/>
    </row>
    <row r="71" ht="15.75" spans="1:31">
      <c r="A71" s="1011"/>
      <c r="B71" s="1012"/>
      <c r="C71" s="1013">
        <v>100</v>
      </c>
      <c r="D71" s="1013">
        <v>98</v>
      </c>
      <c r="E71" s="1013"/>
      <c r="F71" s="1013"/>
      <c r="G71" s="1013"/>
      <c r="H71" s="1013"/>
      <c r="I71" s="1013"/>
      <c r="J71" s="1013"/>
      <c r="K71" s="1013"/>
      <c r="L71" s="1013"/>
      <c r="M71" s="1062"/>
      <c r="N71" s="1063"/>
      <c r="O71" s="1063"/>
      <c r="P71" s="1061"/>
      <c r="Q71" s="981"/>
      <c r="R71" s="848"/>
      <c r="S71" s="848"/>
      <c r="T71" s="848"/>
      <c r="U71" s="848"/>
      <c r="V71" s="848"/>
      <c r="W71" s="848"/>
      <c r="X71" s="848"/>
      <c r="Y71" s="848"/>
      <c r="Z71" s="848"/>
      <c r="AA71" s="848"/>
      <c r="AB71" s="848"/>
      <c r="AC71" s="848"/>
      <c r="AD71" s="848"/>
      <c r="AE71" s="848"/>
    </row>
    <row r="72" ht="27.75" spans="1:31">
      <c r="A72" s="1011"/>
      <c r="B72" s="1014" t="s">
        <v>1538</v>
      </c>
      <c r="C72" s="1015"/>
      <c r="D72" s="1015"/>
      <c r="E72" s="1015"/>
      <c r="F72" s="1015"/>
      <c r="G72" s="1015"/>
      <c r="H72" s="1015"/>
      <c r="I72" s="1015"/>
      <c r="J72" s="1015"/>
      <c r="K72" s="1064"/>
      <c r="L72" s="1065"/>
      <c r="M72" s="1066"/>
      <c r="N72" s="1060"/>
      <c r="O72" s="1060"/>
      <c r="P72" s="1061"/>
      <c r="Q72" s="981"/>
      <c r="R72" s="848"/>
      <c r="S72" s="848"/>
      <c r="T72" s="848"/>
      <c r="U72" s="848"/>
      <c r="V72" s="848"/>
      <c r="W72" s="848"/>
      <c r="X72" s="848"/>
      <c r="Y72" s="848"/>
      <c r="Z72" s="848"/>
      <c r="AA72" s="848"/>
      <c r="AB72" s="848"/>
      <c r="AC72" s="848"/>
      <c r="AD72" s="848"/>
      <c r="AE72" s="848"/>
    </row>
    <row r="73" ht="15.75" spans="1:31">
      <c r="A73" s="1011"/>
      <c r="B73" s="1016"/>
      <c r="C73" s="1017"/>
      <c r="D73" s="1017"/>
      <c r="E73" s="1017"/>
      <c r="F73" s="1017"/>
      <c r="G73" s="1017"/>
      <c r="H73" s="1017"/>
      <c r="I73" s="1017"/>
      <c r="J73" s="1017"/>
      <c r="K73" s="1017"/>
      <c r="L73" s="1017"/>
      <c r="M73" s="1067"/>
      <c r="N73" s="1063"/>
      <c r="O73" s="1063"/>
      <c r="P73" s="1061"/>
      <c r="Q73" s="981"/>
      <c r="R73" s="848"/>
      <c r="S73" s="848"/>
      <c r="T73" s="848"/>
      <c r="U73" s="848"/>
      <c r="V73" s="848"/>
      <c r="W73" s="848"/>
      <c r="X73" s="848"/>
      <c r="Y73" s="848"/>
      <c r="Z73" s="848"/>
      <c r="AA73" s="848"/>
      <c r="AB73" s="848"/>
      <c r="AC73" s="848"/>
      <c r="AD73" s="848"/>
      <c r="AE73" s="848"/>
    </row>
    <row r="74" ht="15.75" spans="1:31">
      <c r="A74" s="1011"/>
      <c r="B74" s="1018" t="s">
        <v>1539</v>
      </c>
      <c r="C74" s="1019" t="str">
        <f>C75&amp;"（含）"&amp;"-"&amp;D75</f>
        <v>1（含）-1.5</v>
      </c>
      <c r="D74" s="1019" t="str">
        <f t="shared" ref="D74:L74" si="21">D75&amp;"（含）"&amp;"-"&amp;E75</f>
        <v>1.5（含）-2</v>
      </c>
      <c r="E74" s="1019" t="str">
        <f t="shared" si="21"/>
        <v>2（含）-</v>
      </c>
      <c r="F74" s="1019" t="str">
        <f t="shared" si="21"/>
        <v>（含）-</v>
      </c>
      <c r="G74" s="1019" t="str">
        <f t="shared" si="21"/>
        <v>（含）-</v>
      </c>
      <c r="H74" s="1019" t="str">
        <f t="shared" si="21"/>
        <v>（含）-</v>
      </c>
      <c r="I74" s="1019" t="str">
        <f t="shared" si="21"/>
        <v>（含）-</v>
      </c>
      <c r="J74" s="1019" t="str">
        <f t="shared" si="21"/>
        <v>（含）-</v>
      </c>
      <c r="K74" s="1019" t="str">
        <f t="shared" si="21"/>
        <v>（含）-</v>
      </c>
      <c r="L74" s="1019" t="str">
        <f t="shared" si="21"/>
        <v>（含）-</v>
      </c>
      <c r="M74" s="795" t="str">
        <f>M75&amp;"（含）"&amp;"-"&amp;P75</f>
        <v>（含）-</v>
      </c>
      <c r="N74" s="1063"/>
      <c r="O74" s="1063"/>
      <c r="P74" s="1061"/>
      <c r="Q74" s="981"/>
      <c r="R74" s="848"/>
      <c r="S74" s="848"/>
      <c r="T74" s="848"/>
      <c r="U74" s="848"/>
      <c r="V74" s="848"/>
      <c r="W74" s="848"/>
      <c r="X74" s="848"/>
      <c r="Y74" s="848"/>
      <c r="Z74" s="848"/>
      <c r="AA74" s="848"/>
      <c r="AB74" s="848"/>
      <c r="AC74" s="848"/>
      <c r="AD74" s="848"/>
      <c r="AE74" s="848"/>
    </row>
    <row r="75" ht="15" spans="1:31">
      <c r="A75" s="1011"/>
      <c r="B75" s="1020"/>
      <c r="C75" s="780">
        <v>1</v>
      </c>
      <c r="D75" s="780">
        <v>1.5</v>
      </c>
      <c r="E75" s="780">
        <v>2</v>
      </c>
      <c r="F75" s="780"/>
      <c r="G75" s="780"/>
      <c r="H75" s="780"/>
      <c r="I75" s="780"/>
      <c r="J75" s="780"/>
      <c r="K75" s="1068"/>
      <c r="L75" s="1069"/>
      <c r="M75" s="1070"/>
      <c r="N75" s="1060"/>
      <c r="O75" s="1060"/>
      <c r="P75" s="1061"/>
      <c r="Q75" s="981"/>
      <c r="R75" s="848"/>
      <c r="S75" s="848"/>
      <c r="T75" s="848"/>
      <c r="U75" s="848"/>
      <c r="V75" s="848"/>
      <c r="W75" s="848"/>
      <c r="X75" s="848"/>
      <c r="Y75" s="848"/>
      <c r="Z75" s="848"/>
      <c r="AA75" s="848"/>
      <c r="AB75" s="848"/>
      <c r="AC75" s="848"/>
      <c r="AD75" s="848"/>
      <c r="AE75" s="848"/>
    </row>
    <row r="76" ht="15.75" spans="1:31">
      <c r="A76" s="1011"/>
      <c r="B76" s="1012"/>
      <c r="C76" s="1017">
        <v>100</v>
      </c>
      <c r="D76" s="1017">
        <f>IF($B$41="单位面积地价",C76+$K11,C76-$K11)</f>
        <v>98</v>
      </c>
      <c r="E76" s="1017">
        <f t="shared" ref="E76:M76" si="22">IF($B$41="单位面积地价",D76+$K11,D76-$K11)</f>
        <v>96</v>
      </c>
      <c r="F76" s="1017">
        <f t="shared" si="22"/>
        <v>94</v>
      </c>
      <c r="G76" s="1017">
        <f t="shared" si="22"/>
        <v>92</v>
      </c>
      <c r="H76" s="1017">
        <f t="shared" si="22"/>
        <v>90</v>
      </c>
      <c r="I76" s="1017">
        <f t="shared" si="22"/>
        <v>88</v>
      </c>
      <c r="J76" s="1017">
        <f t="shared" si="22"/>
        <v>86</v>
      </c>
      <c r="K76" s="1017">
        <f t="shared" si="22"/>
        <v>84</v>
      </c>
      <c r="L76" s="1017">
        <f t="shared" si="22"/>
        <v>82</v>
      </c>
      <c r="M76" s="1017">
        <f t="shared" si="22"/>
        <v>80</v>
      </c>
      <c r="N76" s="1063"/>
      <c r="O76" s="1063"/>
      <c r="P76" s="1061"/>
      <c r="Q76" s="981"/>
      <c r="R76" s="848"/>
      <c r="S76" s="848"/>
      <c r="T76" s="848"/>
      <c r="U76" s="848"/>
      <c r="V76" s="848"/>
      <c r="W76" s="848"/>
      <c r="X76" s="848"/>
      <c r="Y76" s="848"/>
      <c r="Z76" s="848"/>
      <c r="AA76" s="848"/>
      <c r="AB76" s="848"/>
      <c r="AC76" s="848"/>
      <c r="AD76" s="848"/>
      <c r="AE76" s="848"/>
    </row>
    <row r="77" s="723" customFormat="1" ht="15.75" spans="1:31">
      <c r="A77" s="1021"/>
      <c r="B77" s="1014">
        <f>B12</f>
        <v>111</v>
      </c>
      <c r="C77" s="1022"/>
      <c r="D77" s="1022"/>
      <c r="E77" s="1022"/>
      <c r="F77" s="1022"/>
      <c r="G77" s="1022"/>
      <c r="H77" s="1023"/>
      <c r="I77" s="1023"/>
      <c r="J77" s="1023"/>
      <c r="K77" s="1023"/>
      <c r="L77" s="1071"/>
      <c r="M77" s="1072"/>
      <c r="N77" s="1073"/>
      <c r="O77" s="1073"/>
      <c r="P77" s="1074"/>
      <c r="Q77" s="1105"/>
      <c r="R77" s="1106"/>
      <c r="S77" s="1106"/>
      <c r="T77" s="1106"/>
      <c r="U77" s="1106"/>
      <c r="V77" s="1106"/>
      <c r="W77" s="1106"/>
      <c r="X77" s="1106"/>
      <c r="Y77" s="1106"/>
      <c r="Z77" s="1106"/>
      <c r="AA77" s="1106"/>
      <c r="AB77" s="1106"/>
      <c r="AC77" s="1106"/>
      <c r="AD77" s="1106"/>
      <c r="AE77" s="1106"/>
    </row>
    <row r="78" s="723" customFormat="1" ht="15.75" spans="1:31">
      <c r="A78" s="1021"/>
      <c r="B78" s="1016"/>
      <c r="C78" s="1024"/>
      <c r="D78" s="1013"/>
      <c r="E78" s="1013"/>
      <c r="F78" s="1013"/>
      <c r="G78" s="1013"/>
      <c r="H78" s="1013"/>
      <c r="I78" s="1013"/>
      <c r="J78" s="1013"/>
      <c r="K78" s="1013"/>
      <c r="L78" s="1013"/>
      <c r="M78" s="1062"/>
      <c r="N78" s="1063"/>
      <c r="O78" s="1063"/>
      <c r="P78" s="1074"/>
      <c r="Q78" s="1105"/>
      <c r="R78" s="1106"/>
      <c r="S78" s="1106"/>
      <c r="T78" s="1106"/>
      <c r="U78" s="1106"/>
      <c r="V78" s="1106"/>
      <c r="W78" s="1106"/>
      <c r="X78" s="1106"/>
      <c r="Y78" s="1106"/>
      <c r="Z78" s="1106"/>
      <c r="AA78" s="1106"/>
      <c r="AB78" s="1106"/>
      <c r="AC78" s="1106"/>
      <c r="AD78" s="1106"/>
      <c r="AE78" s="1106"/>
    </row>
    <row r="79" s="723" customFormat="1" ht="15.75" spans="1:31">
      <c r="A79" s="1021"/>
      <c r="B79" s="1014">
        <f>B13</f>
        <v>111</v>
      </c>
      <c r="C79" s="1022"/>
      <c r="D79" s="1022"/>
      <c r="E79" s="1022"/>
      <c r="F79" s="1022"/>
      <c r="G79" s="1022"/>
      <c r="H79" s="1023"/>
      <c r="I79" s="1023"/>
      <c r="J79" s="1023"/>
      <c r="K79" s="1023"/>
      <c r="L79" s="1071"/>
      <c r="M79" s="1072"/>
      <c r="N79" s="1073"/>
      <c r="O79" s="1073"/>
      <c r="P79" s="932"/>
      <c r="Q79" s="1107"/>
      <c r="R79" s="1106"/>
      <c r="S79" s="1106"/>
      <c r="T79" s="1106"/>
      <c r="U79" s="1106"/>
      <c r="V79" s="1106"/>
      <c r="W79" s="1106"/>
      <c r="X79" s="1106"/>
      <c r="Y79" s="1106"/>
      <c r="Z79" s="1106"/>
      <c r="AA79" s="1106"/>
      <c r="AB79" s="1106"/>
      <c r="AC79" s="1106"/>
      <c r="AD79" s="1106"/>
      <c r="AE79" s="1106"/>
    </row>
    <row r="80" s="723" customFormat="1" ht="15.75" spans="1:31">
      <c r="A80" s="1021"/>
      <c r="B80" s="1016"/>
      <c r="C80" s="1024"/>
      <c r="D80" s="1024"/>
      <c r="E80" s="1024"/>
      <c r="F80" s="1024"/>
      <c r="G80" s="1024"/>
      <c r="H80" s="1025"/>
      <c r="I80" s="1025"/>
      <c r="J80" s="1025"/>
      <c r="K80" s="1025"/>
      <c r="L80" s="1025"/>
      <c r="M80" s="1075"/>
      <c r="N80" s="1073"/>
      <c r="O80" s="1073"/>
      <c r="P80" s="1074"/>
      <c r="Q80" s="1105"/>
      <c r="R80" s="1106"/>
      <c r="S80" s="1106"/>
      <c r="T80" s="1106"/>
      <c r="U80" s="1106"/>
      <c r="V80" s="1106"/>
      <c r="W80" s="1106"/>
      <c r="X80" s="1106"/>
      <c r="Y80" s="1106"/>
      <c r="Z80" s="1106"/>
      <c r="AA80" s="1106"/>
      <c r="AB80" s="1106"/>
      <c r="AC80" s="1106"/>
      <c r="AD80" s="1106"/>
      <c r="AE80" s="1106"/>
    </row>
    <row r="81" s="723" customFormat="1" ht="15.75" spans="1:31">
      <c r="A81" s="1021"/>
      <c r="B81" s="1018">
        <f>B14</f>
        <v>111</v>
      </c>
      <c r="C81" s="1006"/>
      <c r="D81" s="1006"/>
      <c r="E81" s="1006"/>
      <c r="F81" s="1006"/>
      <c r="G81" s="1006"/>
      <c r="H81" s="1026"/>
      <c r="I81" s="1026"/>
      <c r="J81" s="1026"/>
      <c r="K81" s="1026"/>
      <c r="L81" s="1076"/>
      <c r="M81" s="1077"/>
      <c r="N81" s="1073"/>
      <c r="O81" s="1073"/>
      <c r="P81" s="1078"/>
      <c r="Q81" s="1105"/>
      <c r="R81" s="1106"/>
      <c r="S81" s="1106"/>
      <c r="T81" s="1106"/>
      <c r="U81" s="1106"/>
      <c r="V81" s="1106"/>
      <c r="W81" s="1106"/>
      <c r="X81" s="1106"/>
      <c r="Y81" s="1106"/>
      <c r="Z81" s="1106"/>
      <c r="AA81" s="1106"/>
      <c r="AB81" s="1106"/>
      <c r="AC81" s="1106"/>
      <c r="AD81" s="1106"/>
      <c r="AE81" s="1106"/>
    </row>
    <row r="82" s="723" customFormat="1" ht="15.75" spans="1:31">
      <c r="A82" s="1027"/>
      <c r="B82" s="1028"/>
      <c r="C82" s="1029"/>
      <c r="D82" s="1029"/>
      <c r="E82" s="1029"/>
      <c r="F82" s="1029"/>
      <c r="G82" s="1029"/>
      <c r="H82" s="1030"/>
      <c r="I82" s="1030"/>
      <c r="J82" s="1030"/>
      <c r="K82" s="1030"/>
      <c r="L82" s="1030"/>
      <c r="M82" s="1079"/>
      <c r="N82" s="1073"/>
      <c r="O82" s="1073"/>
      <c r="P82" s="1074"/>
      <c r="Q82" s="1105"/>
      <c r="R82" s="1106"/>
      <c r="S82" s="1106"/>
      <c r="T82" s="1106"/>
      <c r="U82" s="1106"/>
      <c r="V82" s="1106"/>
      <c r="W82" s="1106"/>
      <c r="X82" s="1106"/>
      <c r="Y82" s="1106"/>
      <c r="Z82" s="1106"/>
      <c r="AA82" s="1106"/>
      <c r="AB82" s="1106"/>
      <c r="AC82" s="1106"/>
      <c r="AD82" s="1106"/>
      <c r="AE82" s="1106"/>
    </row>
    <row r="83" spans="1:31">
      <c r="A83" s="1009" t="s">
        <v>1540</v>
      </c>
      <c r="B83" s="1010" t="s">
        <v>1623</v>
      </c>
      <c r="C83" s="1031" t="s">
        <v>1573</v>
      </c>
      <c r="D83" s="1031" t="s">
        <v>1574</v>
      </c>
      <c r="E83" s="1031" t="s">
        <v>1575</v>
      </c>
      <c r="F83" s="1031" t="s">
        <v>1576</v>
      </c>
      <c r="G83" s="1031" t="s">
        <v>1577</v>
      </c>
      <c r="H83" s="1032"/>
      <c r="I83" s="1032"/>
      <c r="J83" s="1032"/>
      <c r="K83" s="1080"/>
      <c r="L83" s="1081"/>
      <c r="M83" s="1082"/>
      <c r="N83" s="1060"/>
      <c r="O83" s="1060"/>
      <c r="P83" s="1083"/>
      <c r="Q83" s="981"/>
      <c r="R83" s="848"/>
      <c r="S83" s="848"/>
      <c r="T83" s="848"/>
      <c r="U83" s="848"/>
      <c r="V83" s="848"/>
      <c r="W83" s="848"/>
      <c r="X83" s="848"/>
      <c r="Y83" s="848"/>
      <c r="Z83" s="848"/>
      <c r="AA83" s="848"/>
      <c r="AB83" s="848"/>
      <c r="AC83" s="848"/>
      <c r="AD83" s="848"/>
      <c r="AE83" s="848"/>
    </row>
    <row r="84" ht="15.75" spans="1:31">
      <c r="A84" s="1011"/>
      <c r="B84" s="1016"/>
      <c r="C84" s="1017">
        <v>100</v>
      </c>
      <c r="D84" s="1017">
        <f>C84-$K15</f>
        <v>95</v>
      </c>
      <c r="E84" s="1017">
        <f>D84-$K15</f>
        <v>90</v>
      </c>
      <c r="F84" s="1017">
        <f>E84-$K15</f>
        <v>85</v>
      </c>
      <c r="G84" s="1017">
        <f>F84-$K15</f>
        <v>80</v>
      </c>
      <c r="H84" s="1017"/>
      <c r="I84" s="1017"/>
      <c r="J84" s="1017"/>
      <c r="K84" s="1017"/>
      <c r="L84" s="1017"/>
      <c r="M84" s="1067"/>
      <c r="N84" s="1063"/>
      <c r="O84" s="1063"/>
      <c r="P84" s="1061"/>
      <c r="Q84" s="981"/>
      <c r="R84" s="848"/>
      <c r="S84" s="848"/>
      <c r="T84" s="848"/>
      <c r="U84" s="848"/>
      <c r="V84" s="848"/>
      <c r="W84" s="848"/>
      <c r="X84" s="848"/>
      <c r="Y84" s="848"/>
      <c r="Z84" s="848"/>
      <c r="AA84" s="848"/>
      <c r="AB84" s="848"/>
      <c r="AC84" s="848"/>
      <c r="AD84" s="848"/>
      <c r="AE84" s="848"/>
    </row>
    <row r="85" ht="15.75" spans="1:31">
      <c r="A85" s="1011"/>
      <c r="B85" s="1014" t="s">
        <v>1543</v>
      </c>
      <c r="C85" s="1033" t="s">
        <v>1573</v>
      </c>
      <c r="D85" s="1033" t="s">
        <v>1574</v>
      </c>
      <c r="E85" s="1033" t="s">
        <v>1575</v>
      </c>
      <c r="F85" s="1033" t="s">
        <v>1576</v>
      </c>
      <c r="G85" s="1033" t="s">
        <v>1577</v>
      </c>
      <c r="H85" s="1015"/>
      <c r="I85" s="1015"/>
      <c r="J85" s="1015"/>
      <c r="K85" s="1064"/>
      <c r="L85" s="1065"/>
      <c r="M85" s="1066"/>
      <c r="N85" s="1060"/>
      <c r="O85" s="1060"/>
      <c r="P85" s="1061"/>
      <c r="Q85" s="981"/>
      <c r="R85" s="848"/>
      <c r="S85" s="848"/>
      <c r="T85" s="848"/>
      <c r="U85" s="848"/>
      <c r="V85" s="848"/>
      <c r="W85" s="848"/>
      <c r="X85" s="848"/>
      <c r="Y85" s="848"/>
      <c r="Z85" s="848"/>
      <c r="AA85" s="848"/>
      <c r="AB85" s="848"/>
      <c r="AC85" s="848"/>
      <c r="AD85" s="848"/>
      <c r="AE85" s="848"/>
    </row>
    <row r="86" ht="15.75" spans="1:31">
      <c r="A86" s="1011"/>
      <c r="B86" s="1016"/>
      <c r="C86" s="1017">
        <v>100</v>
      </c>
      <c r="D86" s="1017">
        <f>C86-$K17</f>
        <v>98</v>
      </c>
      <c r="E86" s="1017">
        <f>D86-$K17</f>
        <v>96</v>
      </c>
      <c r="F86" s="1017">
        <f>E86-$K17</f>
        <v>94</v>
      </c>
      <c r="G86" s="1017">
        <f>F86-$K17</f>
        <v>92</v>
      </c>
      <c r="H86" s="1017"/>
      <c r="I86" s="1017"/>
      <c r="J86" s="1017"/>
      <c r="K86" s="1017"/>
      <c r="L86" s="1017"/>
      <c r="M86" s="1067"/>
      <c r="N86" s="1063"/>
      <c r="O86" s="1063"/>
      <c r="P86" s="1061"/>
      <c r="Q86" s="981"/>
      <c r="R86" s="848"/>
      <c r="S86" s="848"/>
      <c r="T86" s="848"/>
      <c r="U86" s="848"/>
      <c r="V86" s="848"/>
      <c r="W86" s="848"/>
      <c r="X86" s="848"/>
      <c r="Y86" s="848"/>
      <c r="Z86" s="848"/>
      <c r="AA86" s="848"/>
      <c r="AB86" s="848"/>
      <c r="AC86" s="848"/>
      <c r="AD86" s="848"/>
      <c r="AE86" s="848"/>
    </row>
    <row r="87" s="721" customFormat="1" ht="15.75" spans="1:31">
      <c r="A87" s="1034"/>
      <c r="B87" s="1014" t="s">
        <v>1647</v>
      </c>
      <c r="C87" s="1031" t="s">
        <v>1573</v>
      </c>
      <c r="D87" s="1031" t="s">
        <v>1574</v>
      </c>
      <c r="E87" s="1031" t="s">
        <v>1575</v>
      </c>
      <c r="F87" s="1031" t="s">
        <v>1576</v>
      </c>
      <c r="G87" s="1031" t="s">
        <v>1577</v>
      </c>
      <c r="H87" s="1033"/>
      <c r="I87" s="1033"/>
      <c r="J87" s="1033"/>
      <c r="K87" s="1033"/>
      <c r="L87" s="1084"/>
      <c r="M87" s="1085"/>
      <c r="N87" s="1054"/>
      <c r="O87" s="1054"/>
      <c r="P87" s="1061"/>
      <c r="Q87" s="981"/>
      <c r="R87" s="1104"/>
      <c r="S87" s="1104"/>
      <c r="T87" s="1104"/>
      <c r="U87" s="1104"/>
      <c r="V87" s="1104"/>
      <c r="W87" s="1104"/>
      <c r="X87" s="1104"/>
      <c r="Y87" s="1104"/>
      <c r="Z87" s="1104"/>
      <c r="AA87" s="1104"/>
      <c r="AB87" s="1104"/>
      <c r="AC87" s="1104"/>
      <c r="AD87" s="1104"/>
      <c r="AE87" s="1104"/>
    </row>
    <row r="88" s="721" customFormat="1" ht="15.75" spans="1:31">
      <c r="A88" s="1034"/>
      <c r="B88" s="1016"/>
      <c r="C88" s="1035">
        <v>100</v>
      </c>
      <c r="D88" s="1017">
        <f>C88-$K19</f>
        <v>98</v>
      </c>
      <c r="E88" s="1017">
        <f>D88-$K19</f>
        <v>96</v>
      </c>
      <c r="F88" s="1017">
        <f>E88-$K19</f>
        <v>94</v>
      </c>
      <c r="G88" s="1017">
        <f>F88-$K19</f>
        <v>92</v>
      </c>
      <c r="H88" s="1017"/>
      <c r="I88" s="1017"/>
      <c r="J88" s="1017"/>
      <c r="K88" s="1017"/>
      <c r="L88" s="1017"/>
      <c r="M88" s="1067"/>
      <c r="N88" s="1063"/>
      <c r="O88" s="1063"/>
      <c r="P88" s="1061"/>
      <c r="Q88" s="981"/>
      <c r="R88" s="1104"/>
      <c r="S88" s="1104"/>
      <c r="T88" s="1104"/>
      <c r="U88" s="1104"/>
      <c r="V88" s="1104"/>
      <c r="W88" s="1104"/>
      <c r="X88" s="1104"/>
      <c r="Y88" s="1104"/>
      <c r="Z88" s="1104"/>
      <c r="AA88" s="1104"/>
      <c r="AB88" s="1104"/>
      <c r="AC88" s="1104"/>
      <c r="AD88" s="1104"/>
      <c r="AE88" s="1104"/>
    </row>
    <row r="89" s="721" customFormat="1" ht="27.75" spans="1:31">
      <c r="A89" s="1034"/>
      <c r="B89" s="1014" t="s">
        <v>1648</v>
      </c>
      <c r="C89" s="1031" t="s">
        <v>1573</v>
      </c>
      <c r="D89" s="1031" t="s">
        <v>1574</v>
      </c>
      <c r="E89" s="1031" t="s">
        <v>1575</v>
      </c>
      <c r="F89" s="1031" t="s">
        <v>1576</v>
      </c>
      <c r="G89" s="1031" t="s">
        <v>1577</v>
      </c>
      <c r="H89" s="1033"/>
      <c r="I89" s="1033"/>
      <c r="J89" s="1033"/>
      <c r="K89" s="1033"/>
      <c r="L89" s="1033"/>
      <c r="M89" s="1085"/>
      <c r="N89" s="1054"/>
      <c r="O89" s="1054"/>
      <c r="P89" s="1061"/>
      <c r="Q89" s="981"/>
      <c r="R89" s="1104"/>
      <c r="S89" s="1104"/>
      <c r="T89" s="1104"/>
      <c r="U89" s="1104"/>
      <c r="V89" s="1104"/>
      <c r="W89" s="1104"/>
      <c r="X89" s="1104"/>
      <c r="Y89" s="1104"/>
      <c r="Z89" s="1104"/>
      <c r="AA89" s="1104"/>
      <c r="AB89" s="1104"/>
      <c r="AC89" s="1104"/>
      <c r="AD89" s="1104"/>
      <c r="AE89" s="1104"/>
    </row>
    <row r="90" s="721" customFormat="1" ht="15.75" spans="1:31">
      <c r="A90" s="1034"/>
      <c r="B90" s="1016"/>
      <c r="C90" s="1017">
        <v>100</v>
      </c>
      <c r="D90" s="1017">
        <f>C90-$K21</f>
        <v>98</v>
      </c>
      <c r="E90" s="1017">
        <f>D90-$K21</f>
        <v>96</v>
      </c>
      <c r="F90" s="1017">
        <f>E90-$K21</f>
        <v>94</v>
      </c>
      <c r="G90" s="1017">
        <f>F90-$K21</f>
        <v>92</v>
      </c>
      <c r="H90" s="1017"/>
      <c r="I90" s="1017"/>
      <c r="J90" s="1017"/>
      <c r="K90" s="1017"/>
      <c r="L90" s="1017"/>
      <c r="M90" s="1067"/>
      <c r="N90" s="1063"/>
      <c r="O90" s="1063"/>
      <c r="P90" s="1061"/>
      <c r="Q90" s="981"/>
      <c r="R90" s="1104"/>
      <c r="S90" s="1104"/>
      <c r="T90" s="1104"/>
      <c r="U90" s="1104"/>
      <c r="V90" s="1104"/>
      <c r="W90" s="1104"/>
      <c r="X90" s="1104"/>
      <c r="Y90" s="1104"/>
      <c r="Z90" s="1104"/>
      <c r="AA90" s="1104"/>
      <c r="AB90" s="1104"/>
      <c r="AC90" s="1104"/>
      <c r="AD90" s="1104"/>
      <c r="AE90" s="1104"/>
    </row>
    <row r="91" s="723" customFormat="1" ht="15.75" spans="1:31">
      <c r="A91" s="1021"/>
      <c r="B91" s="1014" t="s">
        <v>1544</v>
      </c>
      <c r="C91" s="1031" t="s">
        <v>1573</v>
      </c>
      <c r="D91" s="1031" t="s">
        <v>1574</v>
      </c>
      <c r="E91" s="1031" t="s">
        <v>1575</v>
      </c>
      <c r="F91" s="1031" t="s">
        <v>1576</v>
      </c>
      <c r="G91" s="1031" t="s">
        <v>1577</v>
      </c>
      <c r="H91" s="1036"/>
      <c r="I91" s="1036"/>
      <c r="J91" s="1036"/>
      <c r="K91" s="1036"/>
      <c r="L91" s="1086"/>
      <c r="M91" s="1087"/>
      <c r="N91" s="1073"/>
      <c r="O91" s="1073"/>
      <c r="P91" s="1074"/>
      <c r="Q91" s="1105"/>
      <c r="R91" s="1106"/>
      <c r="S91" s="1106"/>
      <c r="T91" s="1106"/>
      <c r="U91" s="1106"/>
      <c r="V91" s="1106"/>
      <c r="W91" s="1106"/>
      <c r="X91" s="1106"/>
      <c r="Y91" s="1106"/>
      <c r="Z91" s="1106"/>
      <c r="AA91" s="1106"/>
      <c r="AB91" s="1106"/>
      <c r="AC91" s="1106"/>
      <c r="AD91" s="1106"/>
      <c r="AE91" s="1106"/>
    </row>
    <row r="92" s="723" customFormat="1" ht="15.75" spans="1:31">
      <c r="A92" s="1021"/>
      <c r="B92" s="1016"/>
      <c r="C92" s="1017">
        <v>100</v>
      </c>
      <c r="D92" s="1017">
        <f>C92-$K23</f>
        <v>98</v>
      </c>
      <c r="E92" s="1017">
        <f>D92-$K23</f>
        <v>96</v>
      </c>
      <c r="F92" s="1017">
        <f>E92-$K23</f>
        <v>94</v>
      </c>
      <c r="G92" s="1017">
        <f>F92-$K23</f>
        <v>92</v>
      </c>
      <c r="H92" s="1037"/>
      <c r="I92" s="1037"/>
      <c r="J92" s="1037"/>
      <c r="K92" s="1037"/>
      <c r="L92" s="1037"/>
      <c r="M92" s="1088"/>
      <c r="N92" s="1073"/>
      <c r="O92" s="1073"/>
      <c r="P92" s="1074"/>
      <c r="Q92" s="1105"/>
      <c r="R92" s="1106"/>
      <c r="S92" s="1106"/>
      <c r="T92" s="1106"/>
      <c r="U92" s="1106"/>
      <c r="V92" s="1106"/>
      <c r="W92" s="1106"/>
      <c r="X92" s="1106"/>
      <c r="Y92" s="1106"/>
      <c r="Z92" s="1106"/>
      <c r="AA92" s="1106"/>
      <c r="AB92" s="1106"/>
      <c r="AC92" s="1106"/>
      <c r="AD92" s="1106"/>
      <c r="AE92" s="1106"/>
    </row>
    <row r="93" s="723" customFormat="1" ht="15.75" spans="1:31">
      <c r="A93" s="1021"/>
      <c r="B93" s="1018" t="s">
        <v>1545</v>
      </c>
      <c r="C93" s="1038" t="s">
        <v>1578</v>
      </c>
      <c r="D93" s="1038" t="s">
        <v>1579</v>
      </c>
      <c r="E93" s="1038" t="s">
        <v>1580</v>
      </c>
      <c r="F93" s="1038" t="s">
        <v>1581</v>
      </c>
      <c r="G93" s="1038" t="s">
        <v>1582</v>
      </c>
      <c r="H93" s="1036"/>
      <c r="I93" s="1036"/>
      <c r="J93" s="1036"/>
      <c r="K93" s="1036"/>
      <c r="L93" s="1036"/>
      <c r="M93" s="1087"/>
      <c r="N93" s="1073"/>
      <c r="O93" s="1073"/>
      <c r="P93" s="1074"/>
      <c r="Q93" s="1105"/>
      <c r="R93" s="1106"/>
      <c r="S93" s="1106"/>
      <c r="T93" s="1106"/>
      <c r="U93" s="1106"/>
      <c r="V93" s="1106"/>
      <c r="W93" s="1106"/>
      <c r="X93" s="1106"/>
      <c r="Y93" s="1106"/>
      <c r="Z93" s="1106"/>
      <c r="AA93" s="1106"/>
      <c r="AB93" s="1106"/>
      <c r="AC93" s="1106"/>
      <c r="AD93" s="1106"/>
      <c r="AE93" s="1106"/>
    </row>
    <row r="94" s="723" customFormat="1" ht="15.75" spans="1:31">
      <c r="A94" s="1021"/>
      <c r="B94" s="1018"/>
      <c r="C94" s="1017">
        <v>100</v>
      </c>
      <c r="D94" s="1017">
        <f>C94-$K25</f>
        <v>99</v>
      </c>
      <c r="E94" s="1017">
        <f>D94-$K25</f>
        <v>98</v>
      </c>
      <c r="F94" s="1017">
        <f>E94-$K25</f>
        <v>97</v>
      </c>
      <c r="G94" s="1017">
        <f>F94-$K25</f>
        <v>96</v>
      </c>
      <c r="H94" s="1020"/>
      <c r="I94" s="1020"/>
      <c r="J94" s="1020"/>
      <c r="K94" s="1020"/>
      <c r="L94" s="1020"/>
      <c r="M94" s="1089"/>
      <c r="N94" s="1073"/>
      <c r="O94" s="1073"/>
      <c r="P94" s="1074"/>
      <c r="Q94" s="1105"/>
      <c r="R94" s="1106"/>
      <c r="S94" s="1106"/>
      <c r="T94" s="1106"/>
      <c r="U94" s="1106"/>
      <c r="V94" s="1106"/>
      <c r="W94" s="1106"/>
      <c r="X94" s="1106"/>
      <c r="Y94" s="1106"/>
      <c r="Z94" s="1106"/>
      <c r="AA94" s="1106"/>
      <c r="AB94" s="1106"/>
      <c r="AC94" s="1106"/>
      <c r="AD94" s="1106"/>
      <c r="AE94" s="1106"/>
    </row>
    <row r="95" ht="15.75" spans="1:31">
      <c r="A95" s="1011"/>
      <c r="B95" s="1014" t="str">
        <f>B27</f>
        <v>临街状况</v>
      </c>
      <c r="C95" s="1015" t="s">
        <v>1683</v>
      </c>
      <c r="D95" s="1015" t="s">
        <v>1684</v>
      </c>
      <c r="E95" s="1015" t="s">
        <v>1685</v>
      </c>
      <c r="F95" s="1015" t="s">
        <v>1686</v>
      </c>
      <c r="G95" s="1015"/>
      <c r="H95" s="1015"/>
      <c r="I95" s="1015"/>
      <c r="J95" s="1015"/>
      <c r="K95" s="1064"/>
      <c r="L95" s="1065"/>
      <c r="M95" s="1066"/>
      <c r="N95" s="1060"/>
      <c r="O95" s="1060"/>
      <c r="P95" s="1061"/>
      <c r="Q95" s="981"/>
      <c r="R95" s="848"/>
      <c r="S95" s="848"/>
      <c r="T95" s="848"/>
      <c r="U95" s="848"/>
      <c r="V95" s="848"/>
      <c r="W95" s="848"/>
      <c r="X95" s="848"/>
      <c r="Y95" s="848"/>
      <c r="Z95" s="848"/>
      <c r="AA95" s="848"/>
      <c r="AB95" s="848"/>
      <c r="AC95" s="848"/>
      <c r="AD95" s="848"/>
      <c r="AE95" s="848"/>
    </row>
    <row r="96" ht="15.75" spans="1:31">
      <c r="A96" s="1011"/>
      <c r="B96" s="1016"/>
      <c r="C96" s="1017">
        <v>100</v>
      </c>
      <c r="D96" s="1017">
        <f t="shared" ref="D96:M96" si="23">C96-$K27</f>
        <v>100</v>
      </c>
      <c r="E96" s="1017">
        <f t="shared" si="23"/>
        <v>100</v>
      </c>
      <c r="F96" s="1017">
        <f t="shared" si="23"/>
        <v>100</v>
      </c>
      <c r="G96" s="1017">
        <f t="shared" si="23"/>
        <v>100</v>
      </c>
      <c r="H96" s="1017">
        <f t="shared" si="23"/>
        <v>100</v>
      </c>
      <c r="I96" s="1017">
        <f t="shared" si="23"/>
        <v>100</v>
      </c>
      <c r="J96" s="1017">
        <f t="shared" si="23"/>
        <v>100</v>
      </c>
      <c r="K96" s="1017">
        <f t="shared" si="23"/>
        <v>100</v>
      </c>
      <c r="L96" s="1017">
        <f t="shared" si="23"/>
        <v>100</v>
      </c>
      <c r="M96" s="1017">
        <f t="shared" si="23"/>
        <v>100</v>
      </c>
      <c r="N96" s="1063"/>
      <c r="O96" s="1063"/>
      <c r="P96" s="1061"/>
      <c r="Q96" s="981"/>
      <c r="R96" s="848"/>
      <c r="S96" s="848"/>
      <c r="T96" s="848"/>
      <c r="U96" s="848"/>
      <c r="V96" s="848"/>
      <c r="W96" s="848"/>
      <c r="X96" s="848"/>
      <c r="Y96" s="848"/>
      <c r="Z96" s="848"/>
      <c r="AA96" s="848"/>
      <c r="AB96" s="848"/>
      <c r="AC96" s="848"/>
      <c r="AD96" s="848"/>
      <c r="AE96" s="848"/>
    </row>
    <row r="97" ht="27.75" spans="1:31">
      <c r="A97" s="1011"/>
      <c r="B97" s="1014" t="s">
        <v>1618</v>
      </c>
      <c r="C97" s="1022"/>
      <c r="D97" s="1022"/>
      <c r="E97" s="1022"/>
      <c r="F97" s="1022"/>
      <c r="G97" s="1022"/>
      <c r="H97" s="1039"/>
      <c r="I97" s="1039"/>
      <c r="J97" s="1039"/>
      <c r="K97" s="1090"/>
      <c r="L97" s="1091"/>
      <c r="M97" s="1092"/>
      <c r="N97" s="1060"/>
      <c r="O97" s="1060"/>
      <c r="P97" s="1061"/>
      <c r="Q97" s="981"/>
      <c r="R97" s="848"/>
      <c r="S97" s="848"/>
      <c r="T97" s="848"/>
      <c r="U97" s="848"/>
      <c r="V97" s="848"/>
      <c r="W97" s="848"/>
      <c r="X97" s="848"/>
      <c r="Y97" s="848"/>
      <c r="Z97" s="848"/>
      <c r="AA97" s="848"/>
      <c r="AB97" s="848"/>
      <c r="AC97" s="848"/>
      <c r="AD97" s="848"/>
      <c r="AE97" s="848"/>
    </row>
    <row r="98" ht="15.75" spans="1:31">
      <c r="A98" s="1011"/>
      <c r="B98" s="1016"/>
      <c r="C98" s="1017">
        <v>100</v>
      </c>
      <c r="D98" s="1017">
        <f t="shared" ref="D98:M98" si="24">C98-$K28</f>
        <v>100</v>
      </c>
      <c r="E98" s="1017">
        <f t="shared" si="24"/>
        <v>100</v>
      </c>
      <c r="F98" s="1017">
        <f t="shared" si="24"/>
        <v>100</v>
      </c>
      <c r="G98" s="1017">
        <f t="shared" si="24"/>
        <v>100</v>
      </c>
      <c r="H98" s="1017">
        <f t="shared" si="24"/>
        <v>100</v>
      </c>
      <c r="I98" s="1017">
        <f t="shared" si="24"/>
        <v>100</v>
      </c>
      <c r="J98" s="1017">
        <f t="shared" si="24"/>
        <v>100</v>
      </c>
      <c r="K98" s="1017">
        <f t="shared" si="24"/>
        <v>100</v>
      </c>
      <c r="L98" s="1017">
        <f t="shared" si="24"/>
        <v>100</v>
      </c>
      <c r="M98" s="1017">
        <f t="shared" si="24"/>
        <v>100</v>
      </c>
      <c r="N98" s="1063"/>
      <c r="O98" s="1063"/>
      <c r="P98" s="1061"/>
      <c r="Q98" s="981"/>
      <c r="R98" s="848"/>
      <c r="S98" s="848"/>
      <c r="T98" s="848"/>
      <c r="U98" s="848"/>
      <c r="V98" s="848"/>
      <c r="W98" s="848"/>
      <c r="X98" s="848"/>
      <c r="Y98" s="848"/>
      <c r="Z98" s="848"/>
      <c r="AA98" s="848"/>
      <c r="AB98" s="848"/>
      <c r="AC98" s="848"/>
      <c r="AD98" s="848"/>
      <c r="AE98" s="848"/>
    </row>
    <row r="99" ht="15.75" spans="1:31">
      <c r="A99" s="1011"/>
      <c r="B99" s="1014" t="s">
        <v>1649</v>
      </c>
      <c r="C99" s="1039"/>
      <c r="D99" s="1039"/>
      <c r="E99" s="1039"/>
      <c r="F99" s="1039"/>
      <c r="G99" s="1039"/>
      <c r="H99" s="1039"/>
      <c r="I99" s="1039"/>
      <c r="J99" s="1039"/>
      <c r="K99" s="1090"/>
      <c r="L99" s="1091"/>
      <c r="M99" s="1092"/>
      <c r="N99" s="1060"/>
      <c r="O99" s="1060"/>
      <c r="P99" s="1061"/>
      <c r="Q99" s="981"/>
      <c r="R99" s="848"/>
      <c r="S99" s="848"/>
      <c r="T99" s="848"/>
      <c r="U99" s="848"/>
      <c r="V99" s="848"/>
      <c r="W99" s="848"/>
      <c r="X99" s="848"/>
      <c r="Y99" s="848"/>
      <c r="Z99" s="848"/>
      <c r="AA99" s="848"/>
      <c r="AB99" s="848"/>
      <c r="AC99" s="848"/>
      <c r="AD99" s="848"/>
      <c r="AE99" s="848"/>
    </row>
    <row r="100" ht="15.75" spans="1:31">
      <c r="A100" s="1011"/>
      <c r="B100" s="1016"/>
      <c r="C100" s="1017">
        <v>100</v>
      </c>
      <c r="D100" s="1017">
        <f t="shared" ref="D100:M100" si="25">C100-$K30</f>
        <v>100</v>
      </c>
      <c r="E100" s="1017">
        <f t="shared" si="25"/>
        <v>100</v>
      </c>
      <c r="F100" s="1017">
        <f t="shared" si="25"/>
        <v>100</v>
      </c>
      <c r="G100" s="1017">
        <f t="shared" si="25"/>
        <v>100</v>
      </c>
      <c r="H100" s="1017">
        <f t="shared" si="25"/>
        <v>100</v>
      </c>
      <c r="I100" s="1017">
        <f t="shared" si="25"/>
        <v>100</v>
      </c>
      <c r="J100" s="1017">
        <f t="shared" si="25"/>
        <v>100</v>
      </c>
      <c r="K100" s="1017">
        <f t="shared" si="25"/>
        <v>100</v>
      </c>
      <c r="L100" s="1017">
        <f t="shared" si="25"/>
        <v>100</v>
      </c>
      <c r="M100" s="1017">
        <f t="shared" si="25"/>
        <v>100</v>
      </c>
      <c r="N100" s="1063"/>
      <c r="O100" s="1063"/>
      <c r="P100" s="1061"/>
      <c r="Q100" s="981"/>
      <c r="R100" s="848"/>
      <c r="S100" s="848"/>
      <c r="T100" s="848"/>
      <c r="U100" s="848"/>
      <c r="V100" s="848"/>
      <c r="W100" s="848"/>
      <c r="X100" s="848"/>
      <c r="Y100" s="848"/>
      <c r="Z100" s="848"/>
      <c r="AA100" s="848"/>
      <c r="AB100" s="848"/>
      <c r="AC100" s="848"/>
      <c r="AD100" s="848"/>
      <c r="AE100" s="848"/>
    </row>
    <row r="101" ht="15.75" spans="1:31">
      <c r="A101" s="1011"/>
      <c r="B101" s="1018">
        <f>B31</f>
        <v>111</v>
      </c>
      <c r="C101" s="1022"/>
      <c r="D101" s="1022"/>
      <c r="E101" s="1022"/>
      <c r="F101" s="1022"/>
      <c r="G101" s="1040"/>
      <c r="H101" s="1040"/>
      <c r="I101" s="1040"/>
      <c r="J101" s="1040"/>
      <c r="K101" s="1093"/>
      <c r="L101" s="1094"/>
      <c r="M101" s="1095"/>
      <c r="N101" s="1060"/>
      <c r="O101" s="1060"/>
      <c r="P101" s="1061"/>
      <c r="Q101" s="981"/>
      <c r="R101" s="848"/>
      <c r="S101" s="848"/>
      <c r="T101" s="848"/>
      <c r="U101" s="848"/>
      <c r="V101" s="848"/>
      <c r="W101" s="848"/>
      <c r="X101" s="848"/>
      <c r="Y101" s="848"/>
      <c r="Z101" s="848"/>
      <c r="AA101" s="848"/>
      <c r="AB101" s="848"/>
      <c r="AC101" s="848"/>
      <c r="AD101" s="848"/>
      <c r="AE101" s="848"/>
    </row>
    <row r="102" ht="15.75" spans="1:31">
      <c r="A102" s="1011"/>
      <c r="B102" s="1028"/>
      <c r="C102" s="1024"/>
      <c r="D102" s="1013"/>
      <c r="E102" s="1013"/>
      <c r="F102" s="1013"/>
      <c r="G102" s="1041"/>
      <c r="H102" s="1041"/>
      <c r="I102" s="1041"/>
      <c r="J102" s="1041"/>
      <c r="K102" s="1041"/>
      <c r="L102" s="1041"/>
      <c r="M102" s="1096"/>
      <c r="N102" s="1063"/>
      <c r="O102" s="1063"/>
      <c r="P102" s="1061"/>
      <c r="Q102" s="981"/>
      <c r="R102" s="848"/>
      <c r="S102" s="848"/>
      <c r="T102" s="848"/>
      <c r="U102" s="848"/>
      <c r="V102" s="848"/>
      <c r="W102" s="848"/>
      <c r="X102" s="848"/>
      <c r="Y102" s="848"/>
      <c r="Z102" s="848"/>
      <c r="AA102" s="848"/>
      <c r="AB102" s="848"/>
      <c r="AC102" s="848"/>
      <c r="AD102" s="848"/>
      <c r="AE102" s="848"/>
    </row>
    <row r="103" ht="15" spans="1:31">
      <c r="A103" s="814"/>
      <c r="B103" s="1014">
        <f>B32</f>
        <v>111</v>
      </c>
      <c r="C103" s="1022"/>
      <c r="D103" s="1022"/>
      <c r="E103" s="1022"/>
      <c r="F103" s="1022"/>
      <c r="G103" s="1039"/>
      <c r="H103" s="1039"/>
      <c r="I103" s="1039"/>
      <c r="J103" s="1039"/>
      <c r="K103" s="1090"/>
      <c r="L103" s="1091"/>
      <c r="M103" s="1092"/>
      <c r="N103" s="1060"/>
      <c r="O103" s="1060"/>
      <c r="P103" s="1061"/>
      <c r="Q103" s="981"/>
      <c r="R103" s="848"/>
      <c r="S103" s="848"/>
      <c r="T103" s="848"/>
      <c r="U103" s="848"/>
      <c r="V103" s="848"/>
      <c r="W103" s="848"/>
      <c r="X103" s="848"/>
      <c r="Y103" s="848"/>
      <c r="Z103" s="848"/>
      <c r="AA103" s="848"/>
      <c r="AB103" s="848"/>
      <c r="AC103" s="848"/>
      <c r="AD103" s="848"/>
      <c r="AE103" s="848"/>
    </row>
    <row r="104" ht="15.75" spans="1:31">
      <c r="A104" s="1011"/>
      <c r="B104" s="1016"/>
      <c r="C104" s="1024"/>
      <c r="D104" s="1024"/>
      <c r="E104" s="1024"/>
      <c r="F104" s="1024"/>
      <c r="G104" s="1013"/>
      <c r="H104" s="1013"/>
      <c r="I104" s="1013"/>
      <c r="J104" s="1013"/>
      <c r="K104" s="1013"/>
      <c r="L104" s="1013"/>
      <c r="M104" s="1062"/>
      <c r="N104" s="1063"/>
      <c r="O104" s="1063"/>
      <c r="P104" s="1061"/>
      <c r="Q104" s="981"/>
      <c r="R104" s="848"/>
      <c r="S104" s="848"/>
      <c r="T104" s="848"/>
      <c r="U104" s="848"/>
      <c r="V104" s="848"/>
      <c r="W104" s="848"/>
      <c r="X104" s="848"/>
      <c r="Y104" s="848"/>
      <c r="Z104" s="848"/>
      <c r="AA104" s="848"/>
      <c r="AB104" s="848"/>
      <c r="AC104" s="848"/>
      <c r="AD104" s="848"/>
      <c r="AE104" s="848"/>
    </row>
    <row r="105" s="723" customFormat="1" ht="15.75" spans="1:31">
      <c r="A105" s="1042"/>
      <c r="B105" s="1043">
        <f>B33</f>
        <v>111</v>
      </c>
      <c r="C105" s="1006"/>
      <c r="D105" s="1006"/>
      <c r="E105" s="1006"/>
      <c r="F105" s="1006"/>
      <c r="G105" s="998"/>
      <c r="H105" s="998"/>
      <c r="I105" s="998"/>
      <c r="J105" s="1097"/>
      <c r="K105" s="1097"/>
      <c r="L105" s="1098"/>
      <c r="M105" s="1099"/>
      <c r="N105" s="1073"/>
      <c r="O105" s="1073"/>
      <c r="P105" s="1074"/>
      <c r="Q105" s="1105"/>
      <c r="R105" s="1106"/>
      <c r="S105" s="1106"/>
      <c r="T105" s="1106"/>
      <c r="U105" s="1106"/>
      <c r="V105" s="1106"/>
      <c r="W105" s="1106"/>
      <c r="X105" s="1106"/>
      <c r="Y105" s="1106"/>
      <c r="Z105" s="1106"/>
      <c r="AA105" s="1106"/>
      <c r="AB105" s="1106"/>
      <c r="AC105" s="1106"/>
      <c r="AD105" s="1106"/>
      <c r="AE105" s="1106"/>
    </row>
    <row r="106" s="723" customFormat="1" ht="15.75" spans="1:31">
      <c r="A106" s="1021"/>
      <c r="B106" s="1018"/>
      <c r="C106" s="1029"/>
      <c r="D106" s="1029"/>
      <c r="E106" s="1029"/>
      <c r="F106" s="1029"/>
      <c r="G106" s="1044"/>
      <c r="H106" s="1044"/>
      <c r="I106" s="1044"/>
      <c r="J106" s="1044"/>
      <c r="K106" s="1044"/>
      <c r="L106" s="1044"/>
      <c r="M106" s="1100"/>
      <c r="N106" s="1063"/>
      <c r="O106" s="1063"/>
      <c r="P106" s="1074"/>
      <c r="Q106" s="1105"/>
      <c r="R106" s="1106"/>
      <c r="S106" s="1106"/>
      <c r="T106" s="1106"/>
      <c r="U106" s="1106"/>
      <c r="V106" s="1106"/>
      <c r="W106" s="1106"/>
      <c r="X106" s="1106"/>
      <c r="Y106" s="1106"/>
      <c r="Z106" s="1106"/>
      <c r="AA106" s="1106"/>
      <c r="AB106" s="1106"/>
      <c r="AC106" s="1106"/>
      <c r="AD106" s="1106"/>
      <c r="AE106" s="1106"/>
    </row>
    <row r="107" ht="28.5" spans="1:31">
      <c r="A107" s="1009" t="s">
        <v>1549</v>
      </c>
      <c r="B107" s="1010" t="s">
        <v>1650</v>
      </c>
      <c r="C107" s="1032" t="str">
        <f t="shared" ref="C107:L107" si="26">C108&amp;"(含)"&amp;"-"&amp;D108</f>
        <v>0(含)-30000</v>
      </c>
      <c r="D107" s="1032" t="str">
        <f t="shared" si="26"/>
        <v>30000(含)-60000</v>
      </c>
      <c r="E107" s="1032" t="str">
        <f t="shared" si="26"/>
        <v>60000(含)-90000</v>
      </c>
      <c r="F107" s="1032" t="str">
        <f t="shared" si="26"/>
        <v>90000(含)-</v>
      </c>
      <c r="G107" s="1032" t="str">
        <f t="shared" si="26"/>
        <v>(含)-</v>
      </c>
      <c r="H107" s="1032" t="str">
        <f t="shared" si="26"/>
        <v>(含)-</v>
      </c>
      <c r="I107" s="1032" t="str">
        <f t="shared" si="26"/>
        <v>(含)-</v>
      </c>
      <c r="J107" s="1032" t="str">
        <f t="shared" si="26"/>
        <v>(含)-</v>
      </c>
      <c r="K107" s="1101" t="str">
        <f t="shared" si="26"/>
        <v>(含)-</v>
      </c>
      <c r="L107" s="1101" t="str">
        <f t="shared" si="26"/>
        <v>(含)-</v>
      </c>
      <c r="M107" s="1102" t="str">
        <f>M108&amp;"(含)"&amp;"-"&amp;P108</f>
        <v>(含)-</v>
      </c>
      <c r="N107" s="1060"/>
      <c r="O107" s="1060"/>
      <c r="P107" s="1061"/>
      <c r="Q107" s="981"/>
      <c r="R107" s="848"/>
      <c r="S107" s="848"/>
      <c r="T107" s="848"/>
      <c r="U107" s="848"/>
      <c r="V107" s="848"/>
      <c r="W107" s="848"/>
      <c r="X107" s="848"/>
      <c r="Y107" s="848"/>
      <c r="Z107" s="848"/>
      <c r="AA107" s="848"/>
      <c r="AB107" s="848"/>
      <c r="AC107" s="848"/>
      <c r="AD107" s="848"/>
      <c r="AE107" s="848"/>
    </row>
    <row r="108" ht="15" spans="1:31">
      <c r="A108" s="1011"/>
      <c r="B108" s="1018"/>
      <c r="C108" s="998">
        <v>0</v>
      </c>
      <c r="D108" s="998">
        <v>30000</v>
      </c>
      <c r="E108" s="998">
        <v>60000</v>
      </c>
      <c r="F108" s="998">
        <v>90000</v>
      </c>
      <c r="G108" s="998"/>
      <c r="H108" s="998"/>
      <c r="I108" s="998"/>
      <c r="J108" s="1097"/>
      <c r="K108" s="1097"/>
      <c r="L108" s="1098"/>
      <c r="M108" s="1099"/>
      <c r="N108" s="1060"/>
      <c r="O108" s="1060"/>
      <c r="P108" s="1061"/>
      <c r="Q108" s="981"/>
      <c r="R108" s="848"/>
      <c r="S108" s="848"/>
      <c r="T108" s="848"/>
      <c r="U108" s="848"/>
      <c r="V108" s="848"/>
      <c r="W108" s="848"/>
      <c r="X108" s="848"/>
      <c r="Y108" s="848"/>
      <c r="Z108" s="848"/>
      <c r="AA108" s="848"/>
      <c r="AB108" s="848"/>
      <c r="AC108" s="848"/>
      <c r="AD108" s="848"/>
      <c r="AE108" s="848"/>
    </row>
    <row r="109" ht="15.75" spans="1:31">
      <c r="A109" s="1011"/>
      <c r="B109" s="1016"/>
      <c r="C109" s="1029">
        <v>100</v>
      </c>
      <c r="D109" s="1041">
        <v>100.5</v>
      </c>
      <c r="E109" s="1041">
        <v>101</v>
      </c>
      <c r="F109" s="1041">
        <v>101.5</v>
      </c>
      <c r="G109" s="1041"/>
      <c r="H109" s="1041"/>
      <c r="I109" s="1041"/>
      <c r="J109" s="1041"/>
      <c r="K109" s="1041"/>
      <c r="L109" s="1041"/>
      <c r="M109" s="1096"/>
      <c r="N109" s="1063"/>
      <c r="O109" s="1063"/>
      <c r="P109" s="1061"/>
      <c r="Q109" s="981"/>
      <c r="R109" s="848"/>
      <c r="S109" s="848"/>
      <c r="T109" s="848"/>
      <c r="U109" s="848"/>
      <c r="V109" s="848"/>
      <c r="W109" s="848"/>
      <c r="X109" s="848"/>
      <c r="Y109" s="848"/>
      <c r="Z109" s="848"/>
      <c r="AA109" s="848"/>
      <c r="AB109" s="848"/>
      <c r="AC109" s="848"/>
      <c r="AD109" s="848"/>
      <c r="AE109" s="848"/>
    </row>
    <row r="110" ht="15.75" spans="1:31">
      <c r="A110" s="1045"/>
      <c r="B110" s="1014" t="s">
        <v>1651</v>
      </c>
      <c r="C110" s="1046" t="s">
        <v>1902</v>
      </c>
      <c r="D110" s="1046" t="s">
        <v>1898</v>
      </c>
      <c r="E110" s="1046" t="s">
        <v>1903</v>
      </c>
      <c r="F110" s="1046" t="s">
        <v>1904</v>
      </c>
      <c r="G110" s="1039"/>
      <c r="H110" s="1039"/>
      <c r="I110" s="1039"/>
      <c r="J110" s="1039"/>
      <c r="K110" s="1090"/>
      <c r="L110" s="1091"/>
      <c r="M110" s="1092"/>
      <c r="N110" s="1060"/>
      <c r="O110" s="1060"/>
      <c r="P110" s="1061"/>
      <c r="Q110" s="981"/>
      <c r="R110" s="848"/>
      <c r="S110" s="848"/>
      <c r="T110" s="848"/>
      <c r="U110" s="848"/>
      <c r="V110" s="848"/>
      <c r="W110" s="848"/>
      <c r="X110" s="848"/>
      <c r="Y110" s="848"/>
      <c r="Z110" s="848"/>
      <c r="AA110" s="848"/>
      <c r="AB110" s="848"/>
      <c r="AC110" s="848"/>
      <c r="AD110" s="848"/>
      <c r="AE110" s="848"/>
    </row>
    <row r="111" ht="15.75" spans="1:31">
      <c r="A111" s="1011"/>
      <c r="B111" s="1016"/>
      <c r="C111" s="1017">
        <v>100</v>
      </c>
      <c r="D111" s="1017">
        <f t="shared" ref="D111:M111" si="27">C111-$K35</f>
        <v>98</v>
      </c>
      <c r="E111" s="1017">
        <f t="shared" si="27"/>
        <v>96</v>
      </c>
      <c r="F111" s="1017">
        <f t="shared" si="27"/>
        <v>94</v>
      </c>
      <c r="G111" s="1017">
        <f t="shared" si="27"/>
        <v>92</v>
      </c>
      <c r="H111" s="1017">
        <f t="shared" si="27"/>
        <v>90</v>
      </c>
      <c r="I111" s="1017">
        <f t="shared" si="27"/>
        <v>88</v>
      </c>
      <c r="J111" s="1017">
        <f t="shared" si="27"/>
        <v>86</v>
      </c>
      <c r="K111" s="1017">
        <f t="shared" si="27"/>
        <v>84</v>
      </c>
      <c r="L111" s="1017">
        <f t="shared" si="27"/>
        <v>82</v>
      </c>
      <c r="M111" s="1067">
        <f t="shared" si="27"/>
        <v>80</v>
      </c>
      <c r="N111" s="1063"/>
      <c r="O111" s="1063"/>
      <c r="P111" s="1061"/>
      <c r="Q111" s="981"/>
      <c r="R111" s="848"/>
      <c r="S111" s="848"/>
      <c r="T111" s="848"/>
      <c r="U111" s="848"/>
      <c r="V111" s="848"/>
      <c r="W111" s="848"/>
      <c r="X111" s="848"/>
      <c r="Y111" s="848"/>
      <c r="Z111" s="848"/>
      <c r="AA111" s="848"/>
      <c r="AB111" s="848"/>
      <c r="AC111" s="848"/>
      <c r="AD111" s="848"/>
      <c r="AE111" s="848"/>
    </row>
    <row r="112" s="723" customFormat="1" ht="15.75" spans="1:31">
      <c r="A112" s="1042"/>
      <c r="B112" s="1014" t="s">
        <v>1653</v>
      </c>
      <c r="C112" s="1047" t="s">
        <v>236</v>
      </c>
      <c r="D112" s="1047" t="s">
        <v>246</v>
      </c>
      <c r="E112" s="1047" t="s">
        <v>255</v>
      </c>
      <c r="F112" s="1047" t="s">
        <v>263</v>
      </c>
      <c r="G112" s="1047" t="s">
        <v>270</v>
      </c>
      <c r="H112" s="1039"/>
      <c r="I112" s="1039"/>
      <c r="J112" s="1039"/>
      <c r="K112" s="1090"/>
      <c r="L112" s="1091"/>
      <c r="M112" s="1092"/>
      <c r="N112" s="1073"/>
      <c r="O112" s="1073"/>
      <c r="P112" s="1074"/>
      <c r="Q112" s="1105"/>
      <c r="R112" s="1106"/>
      <c r="S112" s="1106"/>
      <c r="T112" s="1106"/>
      <c r="U112" s="1106"/>
      <c r="V112" s="1106"/>
      <c r="W112" s="1106"/>
      <c r="X112" s="1106"/>
      <c r="Y112" s="1106"/>
      <c r="Z112" s="1106"/>
      <c r="AA112" s="1106"/>
      <c r="AB112" s="1106"/>
      <c r="AC112" s="1106"/>
      <c r="AD112" s="1106"/>
      <c r="AE112" s="1106"/>
    </row>
    <row r="113" s="723" customFormat="1" ht="15.75" spans="1:31">
      <c r="A113" s="1021"/>
      <c r="B113" s="1016"/>
      <c r="C113" s="1017">
        <v>100</v>
      </c>
      <c r="D113" s="1017">
        <f t="shared" ref="D113:M113" si="28">C113-$K36</f>
        <v>99</v>
      </c>
      <c r="E113" s="1017">
        <f t="shared" si="28"/>
        <v>98</v>
      </c>
      <c r="F113" s="1017">
        <f t="shared" si="28"/>
        <v>97</v>
      </c>
      <c r="G113" s="1017">
        <f t="shared" si="28"/>
        <v>96</v>
      </c>
      <c r="H113" s="1017">
        <f t="shared" si="28"/>
        <v>95</v>
      </c>
      <c r="I113" s="1017">
        <f t="shared" si="28"/>
        <v>94</v>
      </c>
      <c r="J113" s="1017">
        <f t="shared" si="28"/>
        <v>93</v>
      </c>
      <c r="K113" s="1017">
        <f t="shared" si="28"/>
        <v>92</v>
      </c>
      <c r="L113" s="1017">
        <f t="shared" si="28"/>
        <v>91</v>
      </c>
      <c r="M113" s="1067">
        <f t="shared" si="28"/>
        <v>90</v>
      </c>
      <c r="N113" s="1073"/>
      <c r="O113" s="1073"/>
      <c r="P113" s="1074"/>
      <c r="Q113" s="1105"/>
      <c r="R113" s="1106"/>
      <c r="S113" s="1106"/>
      <c r="T113" s="1106"/>
      <c r="U113" s="1106"/>
      <c r="V113" s="1106"/>
      <c r="W113" s="1106"/>
      <c r="X113" s="1106"/>
      <c r="Y113" s="1106"/>
      <c r="Z113" s="1106"/>
      <c r="AA113" s="1106"/>
      <c r="AB113" s="1106"/>
      <c r="AC113" s="1106"/>
      <c r="AD113" s="1106"/>
      <c r="AE113" s="1106"/>
    </row>
    <row r="114" ht="15.75" spans="1:31">
      <c r="A114" s="1045"/>
      <c r="B114" s="1014" t="s">
        <v>1654</v>
      </c>
      <c r="C114" s="1047" t="s">
        <v>1867</v>
      </c>
      <c r="D114" s="1022"/>
      <c r="E114" s="1039"/>
      <c r="F114" s="1039"/>
      <c r="G114" s="1039"/>
      <c r="H114" s="1039"/>
      <c r="I114" s="1039"/>
      <c r="J114" s="1039"/>
      <c r="K114" s="1090"/>
      <c r="L114" s="1091"/>
      <c r="M114" s="1092"/>
      <c r="N114" s="1060"/>
      <c r="O114" s="1060"/>
      <c r="P114" s="1061"/>
      <c r="Q114" s="981"/>
      <c r="R114" s="848"/>
      <c r="S114" s="848"/>
      <c r="T114" s="848"/>
      <c r="U114" s="848"/>
      <c r="V114" s="848"/>
      <c r="W114" s="848"/>
      <c r="X114" s="848"/>
      <c r="Y114" s="848"/>
      <c r="Z114" s="848"/>
      <c r="AA114" s="848"/>
      <c r="AB114" s="848"/>
      <c r="AC114" s="848"/>
      <c r="AD114" s="848"/>
      <c r="AE114" s="848"/>
    </row>
    <row r="115" ht="15.75" spans="1:31">
      <c r="A115" s="1011"/>
      <c r="B115" s="1016"/>
      <c r="C115" s="1017">
        <v>100</v>
      </c>
      <c r="D115" s="1017">
        <f t="shared" ref="D115:M115" si="29">C115-$K37</f>
        <v>98</v>
      </c>
      <c r="E115" s="1017">
        <f t="shared" si="29"/>
        <v>96</v>
      </c>
      <c r="F115" s="1017">
        <f t="shared" si="29"/>
        <v>94</v>
      </c>
      <c r="G115" s="1017">
        <f t="shared" si="29"/>
        <v>92</v>
      </c>
      <c r="H115" s="1017">
        <f t="shared" si="29"/>
        <v>90</v>
      </c>
      <c r="I115" s="1017">
        <f t="shared" si="29"/>
        <v>88</v>
      </c>
      <c r="J115" s="1017">
        <f t="shared" si="29"/>
        <v>86</v>
      </c>
      <c r="K115" s="1017">
        <f t="shared" si="29"/>
        <v>84</v>
      </c>
      <c r="L115" s="1017">
        <f t="shared" si="29"/>
        <v>82</v>
      </c>
      <c r="M115" s="1067">
        <f t="shared" si="29"/>
        <v>80</v>
      </c>
      <c r="N115" s="1063"/>
      <c r="O115" s="1063"/>
      <c r="P115" s="1061"/>
      <c r="Q115" s="981"/>
      <c r="R115" s="848"/>
      <c r="S115" s="848"/>
      <c r="T115" s="848"/>
      <c r="U115" s="848"/>
      <c r="V115" s="848"/>
      <c r="W115" s="848"/>
      <c r="X115" s="848"/>
      <c r="Y115" s="848"/>
      <c r="Z115" s="848"/>
      <c r="AA115" s="848"/>
      <c r="AB115" s="848"/>
      <c r="AC115" s="848"/>
      <c r="AD115" s="848"/>
      <c r="AE115" s="848"/>
    </row>
    <row r="116" ht="15.75" spans="1:31">
      <c r="A116" s="1045"/>
      <c r="B116" s="1014">
        <f>B38</f>
        <v>111</v>
      </c>
      <c r="C116" s="1022"/>
      <c r="D116" s="1022"/>
      <c r="E116" s="1022"/>
      <c r="F116" s="1022"/>
      <c r="G116" s="1022"/>
      <c r="H116" s="1039"/>
      <c r="I116" s="1039"/>
      <c r="J116" s="1039"/>
      <c r="K116" s="1090"/>
      <c r="L116" s="1091"/>
      <c r="M116" s="1092"/>
      <c r="N116" s="1060"/>
      <c r="O116" s="1060"/>
      <c r="P116" s="1061"/>
      <c r="Q116" s="981"/>
      <c r="R116" s="848"/>
      <c r="S116" s="848"/>
      <c r="T116" s="848"/>
      <c r="U116" s="848"/>
      <c r="V116" s="848"/>
      <c r="W116" s="848"/>
      <c r="X116" s="848"/>
      <c r="Y116" s="848"/>
      <c r="Z116" s="848"/>
      <c r="AA116" s="848"/>
      <c r="AB116" s="848"/>
      <c r="AC116" s="848"/>
      <c r="AD116" s="848"/>
      <c r="AE116" s="848"/>
    </row>
    <row r="117" ht="15.75" spans="1:31">
      <c r="A117" s="1011"/>
      <c r="B117" s="1016"/>
      <c r="C117" s="1024"/>
      <c r="D117" s="1013"/>
      <c r="E117" s="1013"/>
      <c r="F117" s="1013"/>
      <c r="G117" s="1013"/>
      <c r="H117" s="1013"/>
      <c r="I117" s="1013"/>
      <c r="J117" s="1013"/>
      <c r="K117" s="1013"/>
      <c r="L117" s="1013"/>
      <c r="M117" s="1062"/>
      <c r="N117" s="1063"/>
      <c r="O117" s="1063"/>
      <c r="P117" s="1061"/>
      <c r="Q117" s="981"/>
      <c r="R117" s="848"/>
      <c r="S117" s="848"/>
      <c r="T117" s="848"/>
      <c r="U117" s="848"/>
      <c r="V117" s="848"/>
      <c r="W117" s="848"/>
      <c r="X117" s="848"/>
      <c r="Y117" s="848"/>
      <c r="Z117" s="848"/>
      <c r="AA117" s="848"/>
      <c r="AB117" s="848"/>
      <c r="AC117" s="848"/>
      <c r="AD117" s="848"/>
      <c r="AE117" s="848"/>
    </row>
    <row r="118" ht="15.75" spans="1:31">
      <c r="A118" s="1045"/>
      <c r="B118" s="1014">
        <f>B39</f>
        <v>111</v>
      </c>
      <c r="C118" s="1022"/>
      <c r="D118" s="1022"/>
      <c r="E118" s="1022"/>
      <c r="F118" s="1022"/>
      <c r="G118" s="1039"/>
      <c r="H118" s="1039"/>
      <c r="I118" s="1039"/>
      <c r="J118" s="1039"/>
      <c r="K118" s="1090"/>
      <c r="L118" s="1091"/>
      <c r="M118" s="1092"/>
      <c r="N118" s="1060"/>
      <c r="O118" s="1060"/>
      <c r="P118" s="1061"/>
      <c r="Q118" s="981"/>
      <c r="R118" s="848"/>
      <c r="S118" s="848"/>
      <c r="T118" s="848"/>
      <c r="U118" s="848"/>
      <c r="V118" s="848"/>
      <c r="W118" s="848"/>
      <c r="X118" s="848"/>
      <c r="Y118" s="848"/>
      <c r="Z118" s="848"/>
      <c r="AA118" s="848"/>
      <c r="AB118" s="848"/>
      <c r="AC118" s="848"/>
      <c r="AD118" s="848"/>
      <c r="AE118" s="848"/>
    </row>
    <row r="119" ht="15.75" spans="1:31">
      <c r="A119" s="1011"/>
      <c r="B119" s="1016"/>
      <c r="C119" s="1024"/>
      <c r="D119" s="1024"/>
      <c r="E119" s="1024"/>
      <c r="F119" s="1024"/>
      <c r="G119" s="1013"/>
      <c r="H119" s="1013"/>
      <c r="I119" s="1013"/>
      <c r="J119" s="1013"/>
      <c r="K119" s="1013"/>
      <c r="L119" s="1013"/>
      <c r="M119" s="1062"/>
      <c r="N119" s="1063"/>
      <c r="O119" s="1063"/>
      <c r="P119" s="1061"/>
      <c r="Q119" s="981"/>
      <c r="R119" s="848"/>
      <c r="S119" s="848"/>
      <c r="T119" s="848"/>
      <c r="U119" s="848"/>
      <c r="V119" s="848"/>
      <c r="W119" s="848"/>
      <c r="X119" s="848"/>
      <c r="Y119" s="848"/>
      <c r="Z119" s="848"/>
      <c r="AA119" s="848"/>
      <c r="AB119" s="848"/>
      <c r="AC119" s="848"/>
      <c r="AD119" s="848"/>
      <c r="AE119" s="848"/>
    </row>
    <row r="120" s="723" customFormat="1" ht="15.75" spans="1:31">
      <c r="A120" s="1042"/>
      <c r="B120" s="1014">
        <f>B40</f>
        <v>111</v>
      </c>
      <c r="C120" s="1006"/>
      <c r="D120" s="1006"/>
      <c r="E120" s="1006"/>
      <c r="F120" s="1006"/>
      <c r="G120" s="1023"/>
      <c r="H120" s="1023"/>
      <c r="I120" s="1023"/>
      <c r="J120" s="1023"/>
      <c r="K120" s="1023"/>
      <c r="L120" s="1071"/>
      <c r="M120" s="1072"/>
      <c r="N120" s="1073"/>
      <c r="O120" s="1073"/>
      <c r="P120" s="1074"/>
      <c r="Q120" s="1105"/>
      <c r="R120" s="1106"/>
      <c r="S120" s="1106"/>
      <c r="T120" s="1106"/>
      <c r="U120" s="1106"/>
      <c r="V120" s="1106"/>
      <c r="W120" s="1106"/>
      <c r="X120" s="1106"/>
      <c r="Y120" s="1106"/>
      <c r="Z120" s="1106"/>
      <c r="AA120" s="1106"/>
      <c r="AB120" s="1106"/>
      <c r="AC120" s="1106"/>
      <c r="AD120" s="1106"/>
      <c r="AE120" s="1106"/>
    </row>
    <row r="121" s="723" customFormat="1" ht="15.75" spans="1:31">
      <c r="A121" s="1027"/>
      <c r="B121" s="1048"/>
      <c r="C121" s="1029"/>
      <c r="D121" s="1029"/>
      <c r="E121" s="1029"/>
      <c r="F121" s="1029"/>
      <c r="G121" s="1041"/>
      <c r="H121" s="1041"/>
      <c r="I121" s="1041"/>
      <c r="J121" s="1041"/>
      <c r="K121" s="1041"/>
      <c r="L121" s="1041"/>
      <c r="M121" s="1096"/>
      <c r="N121" s="1073"/>
      <c r="O121" s="1073"/>
      <c r="P121" s="1074"/>
      <c r="Q121" s="1105"/>
      <c r="R121" s="1106"/>
      <c r="S121" s="1106"/>
      <c r="T121" s="1106"/>
      <c r="U121" s="1106"/>
      <c r="V121" s="1106"/>
      <c r="W121" s="1106"/>
      <c r="X121" s="1106"/>
      <c r="Y121" s="1106"/>
      <c r="Z121" s="1106"/>
      <c r="AA121" s="1106"/>
      <c r="AB121" s="1106"/>
      <c r="AC121" s="1106"/>
      <c r="AD121" s="1106"/>
      <c r="AE121" s="1106"/>
    </row>
    <row r="122" spans="14:31">
      <c r="N122" s="848"/>
      <c r="O122" s="848"/>
      <c r="P122" s="848"/>
      <c r="Q122" s="848"/>
      <c r="R122" s="848"/>
      <c r="S122" s="848"/>
      <c r="T122" s="848"/>
      <c r="U122" s="848"/>
      <c r="V122" s="848"/>
      <c r="W122" s="848"/>
      <c r="X122" s="848"/>
      <c r="Y122" s="848"/>
      <c r="Z122" s="848"/>
      <c r="AA122" s="848"/>
      <c r="AB122" s="848"/>
      <c r="AC122" s="848"/>
      <c r="AD122" s="848"/>
      <c r="AE122" s="848"/>
    </row>
    <row r="123" spans="16:31">
      <c r="P123" s="848"/>
      <c r="Q123" s="848"/>
      <c r="R123" s="848"/>
      <c r="S123" s="848"/>
      <c r="T123" s="848"/>
      <c r="U123" s="848"/>
      <c r="V123" s="848"/>
      <c r="W123" s="848"/>
      <c r="X123" s="848"/>
      <c r="Y123" s="848"/>
      <c r="Z123" s="848"/>
      <c r="AA123" s="848"/>
      <c r="AB123" s="848"/>
      <c r="AC123" s="848"/>
      <c r="AD123" s="848"/>
      <c r="AE123" s="8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S33" sqref="S33"/>
    </sheetView>
  </sheetViews>
  <sheetFormatPr defaultColWidth="9" defaultRowHeight="12.75"/>
  <cols>
    <col min="1" max="1" width="11.5" style="594" customWidth="1"/>
    <col min="2" max="2" width="9.25" style="595" customWidth="1"/>
    <col min="3" max="3" width="5" style="595" customWidth="1"/>
    <col min="4" max="4" width="9" style="595"/>
    <col min="5" max="5" width="5" style="595" customWidth="1"/>
    <col min="6" max="6" width="9" style="595"/>
    <col min="7" max="7" width="5" style="595" customWidth="1"/>
    <col min="8" max="8" width="9" style="595"/>
    <col min="9" max="9" width="5" style="595" customWidth="1"/>
    <col min="10" max="10" width="9" style="595"/>
    <col min="11" max="11" width="5" style="595" customWidth="1"/>
    <col min="12" max="12" width="9" style="595"/>
    <col min="13" max="13" width="5" style="595" customWidth="1"/>
    <col min="14" max="14" width="9" style="595"/>
    <col min="15" max="15" width="5" style="595" customWidth="1"/>
    <col min="16" max="16" width="9" style="595"/>
    <col min="17" max="17" width="5" style="595" customWidth="1"/>
    <col min="18" max="18" width="9" style="596"/>
    <col min="19" max="19" width="9" style="594"/>
    <col min="20" max="45" width="9" style="597"/>
    <col min="46" max="16384" width="9" style="594"/>
  </cols>
  <sheetData>
    <row r="1" ht="14.25" customHeight="1" spans="1:20">
      <c r="A1" s="598"/>
      <c r="B1" s="599" t="s">
        <v>1905</v>
      </c>
      <c r="C1" s="600" t="s">
        <v>1906</v>
      </c>
      <c r="D1" s="601"/>
      <c r="E1" s="601"/>
      <c r="F1" s="601"/>
      <c r="G1" s="601"/>
      <c r="H1" s="601"/>
      <c r="I1" s="601"/>
      <c r="J1" s="601"/>
      <c r="K1" s="601"/>
      <c r="L1" s="601"/>
      <c r="M1" s="601"/>
      <c r="N1" s="601"/>
      <c r="O1" s="601"/>
      <c r="P1" s="601"/>
      <c r="Q1" s="601"/>
      <c r="R1" s="601"/>
      <c r="S1" s="685"/>
      <c r="T1" s="599" t="s">
        <v>1759</v>
      </c>
    </row>
    <row r="2" s="589" customFormat="1" spans="1:45">
      <c r="A2" s="602"/>
      <c r="B2" s="603" t="s">
        <v>456</v>
      </c>
      <c r="C2" s="604" t="str">
        <f t="shared" ref="C2:L2" si="0">C3&amp;"(含)"&amp;"-"&amp;D3</f>
        <v>(含)-</v>
      </c>
      <c r="D2" s="605" t="str">
        <f t="shared" si="0"/>
        <v>(含)-</v>
      </c>
      <c r="E2" s="605" t="str">
        <f t="shared" si="0"/>
        <v>(含)-</v>
      </c>
      <c r="F2" s="605" t="str">
        <f t="shared" si="0"/>
        <v>(含)-</v>
      </c>
      <c r="G2" s="605" t="str">
        <f t="shared" si="0"/>
        <v>(含)-</v>
      </c>
      <c r="H2" s="605" t="str">
        <f t="shared" si="0"/>
        <v>(含)-</v>
      </c>
      <c r="I2" s="605" t="str">
        <f t="shared" si="0"/>
        <v>(含)-</v>
      </c>
      <c r="J2" s="605" t="str">
        <f t="shared" si="0"/>
        <v>(含)-</v>
      </c>
      <c r="K2" s="605" t="str">
        <f t="shared" si="0"/>
        <v>(含)-</v>
      </c>
      <c r="L2" s="605" t="str">
        <f t="shared" si="0"/>
        <v>(含)-</v>
      </c>
      <c r="M2" s="605" t="str">
        <f t="shared" ref="M2" si="1">M3&amp;"(含)"&amp;"-"&amp;N3</f>
        <v>(含)-</v>
      </c>
      <c r="N2" s="605" t="str">
        <f t="shared" ref="N2" si="2">N3&amp;"(含)"&amp;"-"&amp;O3</f>
        <v>(含)-</v>
      </c>
      <c r="O2" s="605" t="str">
        <f t="shared" ref="O2" si="3">O3&amp;"(含)"&amp;"-"&amp;P3</f>
        <v>(含)-</v>
      </c>
      <c r="P2" s="605" t="str">
        <f t="shared" ref="P2" si="4">P3&amp;"(含)"&amp;"-"&amp;Q3</f>
        <v>(含)-</v>
      </c>
      <c r="Q2" s="605" t="str">
        <f t="shared" ref="Q2" si="5">Q3&amp;"(含)"&amp;"-"&amp;R3</f>
        <v>(含)-</v>
      </c>
      <c r="R2" s="605" t="str">
        <f t="shared" ref="R2" si="6">R3&amp;"(含)"&amp;"-"&amp;S3</f>
        <v>(含)-</v>
      </c>
      <c r="S2" s="686" t="str">
        <f>S3&amp;"(含)"&amp;"-"</f>
        <v>(含)-</v>
      </c>
      <c r="T2" s="687"/>
      <c r="U2" s="688"/>
      <c r="V2" s="688"/>
      <c r="W2" s="688"/>
      <c r="X2" s="688"/>
      <c r="Y2" s="688"/>
      <c r="Z2" s="688"/>
      <c r="AA2" s="688"/>
      <c r="AB2" s="688"/>
      <c r="AC2" s="688"/>
      <c r="AD2" s="688"/>
      <c r="AE2" s="688"/>
      <c r="AF2" s="688"/>
      <c r="AG2" s="688"/>
      <c r="AH2" s="688"/>
      <c r="AI2" s="688"/>
      <c r="AJ2" s="688"/>
      <c r="AK2" s="688"/>
      <c r="AL2" s="688"/>
      <c r="AM2" s="688"/>
      <c r="AN2" s="688"/>
      <c r="AO2" s="688"/>
      <c r="AP2" s="688"/>
      <c r="AQ2" s="688"/>
      <c r="AR2" s="688"/>
      <c r="AS2" s="688"/>
    </row>
    <row r="3" s="590" customFormat="1" spans="1:45">
      <c r="A3" s="606"/>
      <c r="B3" s="607"/>
      <c r="C3" s="608"/>
      <c r="D3" s="609"/>
      <c r="E3" s="609"/>
      <c r="F3" s="610"/>
      <c r="G3" s="610"/>
      <c r="H3" s="610"/>
      <c r="I3" s="610"/>
      <c r="J3" s="610"/>
      <c r="K3" s="610"/>
      <c r="L3" s="663"/>
      <c r="M3" s="664"/>
      <c r="N3" s="664"/>
      <c r="O3" s="610"/>
      <c r="P3" s="610"/>
      <c r="Q3" s="610"/>
      <c r="R3" s="610"/>
      <c r="S3" s="689"/>
      <c r="T3" s="690"/>
      <c r="U3" s="691"/>
      <c r="V3" s="691"/>
      <c r="W3" s="691"/>
      <c r="X3" s="691"/>
      <c r="Y3" s="691"/>
      <c r="Z3" s="691"/>
      <c r="AA3" s="691"/>
      <c r="AB3" s="691"/>
      <c r="AC3" s="691"/>
      <c r="AD3" s="691"/>
      <c r="AE3" s="691"/>
      <c r="AF3" s="691"/>
      <c r="AG3" s="691"/>
      <c r="AH3" s="691"/>
      <c r="AI3" s="691"/>
      <c r="AJ3" s="691"/>
      <c r="AK3" s="691"/>
      <c r="AL3" s="691"/>
      <c r="AM3" s="691"/>
      <c r="AN3" s="691"/>
      <c r="AO3" s="691"/>
      <c r="AP3" s="691"/>
      <c r="AQ3" s="691"/>
      <c r="AR3" s="691"/>
      <c r="AS3" s="691"/>
    </row>
    <row r="4" s="590" customFormat="1" ht="13.5" spans="1:45">
      <c r="A4" s="611"/>
      <c r="B4" s="612"/>
      <c r="C4" s="613"/>
      <c r="D4" s="614"/>
      <c r="E4" s="614"/>
      <c r="F4" s="615"/>
      <c r="G4" s="615"/>
      <c r="H4" s="615"/>
      <c r="I4" s="615"/>
      <c r="J4" s="615"/>
      <c r="K4" s="615"/>
      <c r="L4" s="615"/>
      <c r="M4" s="665"/>
      <c r="N4" s="665"/>
      <c r="O4" s="615"/>
      <c r="P4" s="615"/>
      <c r="Q4" s="615"/>
      <c r="R4" s="615"/>
      <c r="S4" s="692"/>
      <c r="T4" s="693"/>
      <c r="U4" s="691"/>
      <c r="V4" s="691"/>
      <c r="W4" s="691"/>
      <c r="X4" s="691"/>
      <c r="Y4" s="691"/>
      <c r="Z4" s="691"/>
      <c r="AA4" s="691"/>
      <c r="AB4" s="691"/>
      <c r="AC4" s="691"/>
      <c r="AD4" s="691"/>
      <c r="AE4" s="691"/>
      <c r="AF4" s="691"/>
      <c r="AG4" s="691"/>
      <c r="AH4" s="691"/>
      <c r="AI4" s="691"/>
      <c r="AJ4" s="691"/>
      <c r="AK4" s="691"/>
      <c r="AL4" s="691"/>
      <c r="AM4" s="691"/>
      <c r="AN4" s="691"/>
      <c r="AO4" s="691"/>
      <c r="AP4" s="691"/>
      <c r="AQ4" s="691"/>
      <c r="AR4" s="691"/>
      <c r="AS4" s="691"/>
    </row>
    <row r="5" s="591" customFormat="1" spans="1:45">
      <c r="A5" s="616"/>
      <c r="B5" s="617" t="s">
        <v>1907</v>
      </c>
      <c r="C5" s="618"/>
      <c r="D5" s="619"/>
      <c r="E5" s="619"/>
      <c r="F5" s="620"/>
      <c r="G5" s="620"/>
      <c r="H5" s="620"/>
      <c r="I5" s="620"/>
      <c r="J5" s="620"/>
      <c r="K5" s="620"/>
      <c r="L5" s="666"/>
      <c r="M5" s="667"/>
      <c r="N5" s="667"/>
      <c r="O5" s="620"/>
      <c r="P5" s="620"/>
      <c r="Q5" s="620"/>
      <c r="R5" s="620"/>
      <c r="S5" s="694"/>
      <c r="T5" s="695"/>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591" customFormat="1" ht="13.5" spans="1:45">
      <c r="A6" s="616"/>
      <c r="B6" s="621"/>
      <c r="C6" s="622">
        <v>100</v>
      </c>
      <c r="D6" s="623">
        <f>C6-$T5</f>
        <v>100</v>
      </c>
      <c r="E6" s="623">
        <f t="shared" ref="E6:S6" si="7">D6-$T5</f>
        <v>100</v>
      </c>
      <c r="F6" s="624">
        <f t="shared" si="7"/>
        <v>100</v>
      </c>
      <c r="G6" s="624">
        <f t="shared" si="7"/>
        <v>100</v>
      </c>
      <c r="H6" s="624">
        <f t="shared" si="7"/>
        <v>100</v>
      </c>
      <c r="I6" s="624">
        <f t="shared" si="7"/>
        <v>100</v>
      </c>
      <c r="J6" s="624">
        <f t="shared" si="7"/>
        <v>100</v>
      </c>
      <c r="K6" s="624">
        <f t="shared" si="7"/>
        <v>100</v>
      </c>
      <c r="L6" s="624">
        <f t="shared" si="7"/>
        <v>100</v>
      </c>
      <c r="M6" s="624">
        <f t="shared" si="7"/>
        <v>100</v>
      </c>
      <c r="N6" s="624">
        <f t="shared" si="7"/>
        <v>100</v>
      </c>
      <c r="O6" s="624">
        <f t="shared" si="7"/>
        <v>100</v>
      </c>
      <c r="P6" s="624">
        <f t="shared" si="7"/>
        <v>100</v>
      </c>
      <c r="Q6" s="624">
        <f t="shared" si="7"/>
        <v>100</v>
      </c>
      <c r="R6" s="624">
        <f t="shared" si="7"/>
        <v>100</v>
      </c>
      <c r="S6" s="624">
        <f t="shared" si="7"/>
        <v>100</v>
      </c>
      <c r="T6" s="697"/>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591" customFormat="1" spans="1:45">
      <c r="A7" s="616"/>
      <c r="B7" s="625" t="s">
        <v>1908</v>
      </c>
      <c r="C7" s="626"/>
      <c r="D7" s="627"/>
      <c r="E7" s="627"/>
      <c r="F7" s="628"/>
      <c r="G7" s="628"/>
      <c r="H7" s="628"/>
      <c r="I7" s="628"/>
      <c r="J7" s="628"/>
      <c r="K7" s="628"/>
      <c r="L7" s="628"/>
      <c r="M7" s="668"/>
      <c r="N7" s="669"/>
      <c r="O7" s="670"/>
      <c r="P7" s="671"/>
      <c r="Q7" s="698"/>
      <c r="R7" s="699"/>
      <c r="S7" s="700"/>
      <c r="T7" s="701"/>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591" customFormat="1" ht="13.5" spans="1:45">
      <c r="A8" s="616"/>
      <c r="B8" s="621"/>
      <c r="C8" s="622">
        <v>100</v>
      </c>
      <c r="D8" s="623">
        <f>C8-$T7</f>
        <v>100</v>
      </c>
      <c r="E8" s="623">
        <f t="shared" ref="E8:S8" si="8">D8-$T7</f>
        <v>100</v>
      </c>
      <c r="F8" s="624">
        <f t="shared" si="8"/>
        <v>100</v>
      </c>
      <c r="G8" s="624">
        <f t="shared" si="8"/>
        <v>100</v>
      </c>
      <c r="H8" s="624">
        <f t="shared" si="8"/>
        <v>100</v>
      </c>
      <c r="I8" s="624">
        <f t="shared" si="8"/>
        <v>100</v>
      </c>
      <c r="J8" s="624">
        <f t="shared" si="8"/>
        <v>100</v>
      </c>
      <c r="K8" s="624">
        <f t="shared" si="8"/>
        <v>100</v>
      </c>
      <c r="L8" s="624">
        <f t="shared" si="8"/>
        <v>100</v>
      </c>
      <c r="M8" s="624">
        <f t="shared" si="8"/>
        <v>100</v>
      </c>
      <c r="N8" s="624">
        <f t="shared" si="8"/>
        <v>100</v>
      </c>
      <c r="O8" s="624">
        <f t="shared" si="8"/>
        <v>100</v>
      </c>
      <c r="P8" s="624">
        <f t="shared" si="8"/>
        <v>100</v>
      </c>
      <c r="Q8" s="624">
        <f t="shared" si="8"/>
        <v>100</v>
      </c>
      <c r="R8" s="624">
        <f t="shared" si="8"/>
        <v>100</v>
      </c>
      <c r="S8" s="624">
        <f t="shared" si="8"/>
        <v>100</v>
      </c>
      <c r="T8" s="697"/>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591" customFormat="1" spans="1:45">
      <c r="A9" s="616"/>
      <c r="B9" s="625" t="s">
        <v>1909</v>
      </c>
      <c r="C9" s="626"/>
      <c r="D9" s="627"/>
      <c r="E9" s="627"/>
      <c r="F9" s="628"/>
      <c r="G9" s="628"/>
      <c r="H9" s="628"/>
      <c r="I9" s="628"/>
      <c r="J9" s="628"/>
      <c r="K9" s="628"/>
      <c r="L9" s="672"/>
      <c r="M9" s="668"/>
      <c r="N9" s="669"/>
      <c r="O9" s="670"/>
      <c r="P9" s="671"/>
      <c r="Q9" s="698"/>
      <c r="R9" s="699"/>
      <c r="S9" s="700"/>
      <c r="T9" s="701"/>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591" customFormat="1" ht="13.5" spans="1:45">
      <c r="A10" s="616"/>
      <c r="B10" s="612"/>
      <c r="C10" s="629">
        <v>100</v>
      </c>
      <c r="D10" s="630">
        <f>C10-$T9</f>
        <v>100</v>
      </c>
      <c r="E10" s="630">
        <f t="shared" ref="E10:S10" si="9">D10-$T9</f>
        <v>100</v>
      </c>
      <c r="F10" s="631">
        <f t="shared" si="9"/>
        <v>100</v>
      </c>
      <c r="G10" s="631">
        <f t="shared" si="9"/>
        <v>100</v>
      </c>
      <c r="H10" s="631">
        <f t="shared" si="9"/>
        <v>100</v>
      </c>
      <c r="I10" s="631">
        <f t="shared" si="9"/>
        <v>100</v>
      </c>
      <c r="J10" s="631">
        <f t="shared" si="9"/>
        <v>100</v>
      </c>
      <c r="K10" s="631">
        <f t="shared" si="9"/>
        <v>100</v>
      </c>
      <c r="L10" s="631">
        <f t="shared" si="9"/>
        <v>100</v>
      </c>
      <c r="M10" s="631">
        <f t="shared" si="9"/>
        <v>100</v>
      </c>
      <c r="N10" s="631">
        <f t="shared" si="9"/>
        <v>100</v>
      </c>
      <c r="O10" s="631">
        <f t="shared" si="9"/>
        <v>100</v>
      </c>
      <c r="P10" s="631">
        <f t="shared" si="9"/>
        <v>100</v>
      </c>
      <c r="Q10" s="631">
        <f t="shared" si="9"/>
        <v>100</v>
      </c>
      <c r="R10" s="631">
        <f t="shared" si="9"/>
        <v>100</v>
      </c>
      <c r="S10" s="631">
        <f t="shared" si="9"/>
        <v>100</v>
      </c>
      <c r="T10" s="693"/>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591" customFormat="1" spans="1:45">
      <c r="A11" s="616"/>
      <c r="B11" s="617" t="s">
        <v>1910</v>
      </c>
      <c r="C11" s="618"/>
      <c r="D11" s="619"/>
      <c r="E11" s="619"/>
      <c r="F11" s="619"/>
      <c r="G11" s="619"/>
      <c r="H11" s="619"/>
      <c r="I11" s="619"/>
      <c r="J11" s="619"/>
      <c r="K11" s="619"/>
      <c r="L11" s="619"/>
      <c r="M11" s="673"/>
      <c r="N11" s="674"/>
      <c r="O11" s="675"/>
      <c r="P11" s="676"/>
      <c r="Q11" s="702"/>
      <c r="R11" s="703"/>
      <c r="S11" s="704"/>
      <c r="T11" s="695"/>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591" customFormat="1" ht="13.5" spans="1:45">
      <c r="A12" s="616"/>
      <c r="B12" s="621"/>
      <c r="C12" s="622">
        <v>100</v>
      </c>
      <c r="D12" s="623">
        <f>C12-$T11</f>
        <v>100</v>
      </c>
      <c r="E12" s="623">
        <f t="shared" ref="E12:S12" si="10">D12-$T11</f>
        <v>100</v>
      </c>
      <c r="F12" s="623">
        <f t="shared" si="10"/>
        <v>100</v>
      </c>
      <c r="G12" s="623">
        <f t="shared" si="10"/>
        <v>100</v>
      </c>
      <c r="H12" s="623">
        <f t="shared" si="10"/>
        <v>100</v>
      </c>
      <c r="I12" s="623">
        <f t="shared" si="10"/>
        <v>100</v>
      </c>
      <c r="J12" s="623">
        <f t="shared" si="10"/>
        <v>100</v>
      </c>
      <c r="K12" s="623">
        <f t="shared" si="10"/>
        <v>100</v>
      </c>
      <c r="L12" s="623">
        <f t="shared" si="10"/>
        <v>100</v>
      </c>
      <c r="M12" s="623">
        <f t="shared" si="10"/>
        <v>100</v>
      </c>
      <c r="N12" s="623">
        <f t="shared" si="10"/>
        <v>100</v>
      </c>
      <c r="O12" s="623">
        <f t="shared" si="10"/>
        <v>100</v>
      </c>
      <c r="P12" s="623">
        <f t="shared" si="10"/>
        <v>100</v>
      </c>
      <c r="Q12" s="623">
        <f t="shared" si="10"/>
        <v>100</v>
      </c>
      <c r="R12" s="623">
        <f t="shared" si="10"/>
        <v>100</v>
      </c>
      <c r="S12" s="623">
        <f t="shared" si="10"/>
        <v>100</v>
      </c>
      <c r="T12" s="697"/>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591" customFormat="1" spans="1:45">
      <c r="A13" s="616"/>
      <c r="B13" s="617" t="s">
        <v>1911</v>
      </c>
      <c r="C13" s="618"/>
      <c r="D13" s="619"/>
      <c r="E13" s="619"/>
      <c r="F13" s="619"/>
      <c r="G13" s="619"/>
      <c r="H13" s="619"/>
      <c r="I13" s="619"/>
      <c r="J13" s="619"/>
      <c r="K13" s="619"/>
      <c r="L13" s="619"/>
      <c r="M13" s="673"/>
      <c r="N13" s="674"/>
      <c r="O13" s="675"/>
      <c r="P13" s="676"/>
      <c r="Q13" s="702"/>
      <c r="R13" s="703"/>
      <c r="S13" s="704"/>
      <c r="T13" s="705"/>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591" customFormat="1" ht="13.5" spans="1:45">
      <c r="A14" s="616"/>
      <c r="B14" s="621"/>
      <c r="C14" s="632"/>
      <c r="D14" s="633"/>
      <c r="E14" s="633"/>
      <c r="F14" s="633"/>
      <c r="G14" s="633"/>
      <c r="H14" s="633"/>
      <c r="I14" s="633"/>
      <c r="J14" s="633"/>
      <c r="K14" s="633"/>
      <c r="L14" s="633"/>
      <c r="M14" s="677"/>
      <c r="N14" s="677"/>
      <c r="O14" s="633"/>
      <c r="P14" s="633"/>
      <c r="Q14" s="633"/>
      <c r="R14" s="633"/>
      <c r="S14" s="706"/>
      <c r="T14" s="697"/>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591" customFormat="1" spans="1:45">
      <c r="A15" s="616"/>
      <c r="B15" s="617" t="s">
        <v>1912</v>
      </c>
      <c r="C15" s="618"/>
      <c r="D15" s="619"/>
      <c r="E15" s="619"/>
      <c r="F15" s="619"/>
      <c r="G15" s="619"/>
      <c r="H15" s="619"/>
      <c r="I15" s="619"/>
      <c r="J15" s="619"/>
      <c r="K15" s="619"/>
      <c r="L15" s="619"/>
      <c r="M15" s="673"/>
      <c r="N15" s="674"/>
      <c r="O15" s="675"/>
      <c r="P15" s="676"/>
      <c r="Q15" s="702"/>
      <c r="R15" s="703"/>
      <c r="S15" s="704"/>
      <c r="T15" s="705"/>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591" customFormat="1" ht="13.5" spans="1:45">
      <c r="A16" s="616"/>
      <c r="B16" s="612"/>
      <c r="C16" s="613"/>
      <c r="D16" s="614"/>
      <c r="E16" s="614"/>
      <c r="F16" s="614"/>
      <c r="G16" s="614"/>
      <c r="H16" s="614"/>
      <c r="I16" s="614"/>
      <c r="J16" s="614"/>
      <c r="K16" s="614"/>
      <c r="L16" s="614"/>
      <c r="M16" s="678"/>
      <c r="N16" s="678"/>
      <c r="O16" s="614"/>
      <c r="P16" s="614"/>
      <c r="Q16" s="614"/>
      <c r="R16" s="614"/>
      <c r="S16" s="707"/>
      <c r="T16" s="693"/>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589" customFormat="1" spans="1:45">
      <c r="A17" s="634" t="s">
        <v>1913</v>
      </c>
      <c r="B17" s="635" t="s">
        <v>1914</v>
      </c>
      <c r="C17" s="636"/>
      <c r="D17" s="637"/>
      <c r="E17" s="637"/>
      <c r="F17" s="637"/>
      <c r="G17" s="637"/>
      <c r="H17" s="637"/>
      <c r="I17" s="637"/>
      <c r="J17" s="637"/>
      <c r="K17" s="637"/>
      <c r="L17" s="679"/>
      <c r="M17" s="680"/>
      <c r="N17" s="681"/>
      <c r="O17" s="682"/>
      <c r="P17" s="683"/>
      <c r="Q17" s="708"/>
      <c r="R17" s="709"/>
      <c r="S17" s="710"/>
      <c r="T17" s="710"/>
      <c r="U17" s="710"/>
      <c r="V17" s="710"/>
      <c r="W17" s="710"/>
      <c r="X17" s="710"/>
      <c r="Y17" s="710"/>
      <c r="Z17" s="710"/>
      <c r="AA17" s="710"/>
      <c r="AB17" s="710"/>
      <c r="AC17" s="710"/>
      <c r="AD17" s="710"/>
      <c r="AE17" s="710"/>
      <c r="AF17" s="710"/>
      <c r="AG17" s="710"/>
      <c r="AH17" s="710"/>
      <c r="AI17" s="710"/>
      <c r="AJ17" s="710"/>
      <c r="AK17" s="710"/>
      <c r="AL17" s="710"/>
      <c r="AM17" s="710"/>
      <c r="AN17" s="710"/>
      <c r="AO17" s="710"/>
      <c r="AP17" s="710"/>
      <c r="AQ17" s="710"/>
      <c r="AR17" s="688"/>
      <c r="AS17" s="688"/>
    </row>
    <row r="18" s="589" customFormat="1" ht="13.5" spans="1:45">
      <c r="A18" s="638"/>
      <c r="B18" s="639"/>
      <c r="C18" s="640"/>
      <c r="D18" s="641"/>
      <c r="E18" s="641"/>
      <c r="F18" s="641"/>
      <c r="G18" s="641"/>
      <c r="H18" s="641"/>
      <c r="I18" s="641"/>
      <c r="J18" s="641"/>
      <c r="K18" s="641"/>
      <c r="L18" s="641"/>
      <c r="M18" s="684"/>
      <c r="N18" s="684"/>
      <c r="O18" s="641"/>
      <c r="P18" s="641"/>
      <c r="Q18" s="641"/>
      <c r="R18" s="641"/>
      <c r="S18" s="711"/>
      <c r="T18" s="711"/>
      <c r="U18" s="711"/>
      <c r="V18" s="711"/>
      <c r="W18" s="711"/>
      <c r="X18" s="711"/>
      <c r="Y18" s="711"/>
      <c r="Z18" s="711"/>
      <c r="AA18" s="711"/>
      <c r="AB18" s="711"/>
      <c r="AC18" s="711"/>
      <c r="AD18" s="711"/>
      <c r="AE18" s="711"/>
      <c r="AF18" s="711"/>
      <c r="AG18" s="711"/>
      <c r="AH18" s="711"/>
      <c r="AI18" s="711"/>
      <c r="AJ18" s="711"/>
      <c r="AK18" s="711"/>
      <c r="AL18" s="711"/>
      <c r="AM18" s="711"/>
      <c r="AN18" s="711"/>
      <c r="AO18" s="711"/>
      <c r="AP18" s="711"/>
      <c r="AQ18" s="711"/>
      <c r="AR18" s="688"/>
      <c r="AS18" s="688"/>
    </row>
    <row r="19" spans="1:19">
      <c r="A19" s="642"/>
      <c r="B19" s="643"/>
      <c r="C19" s="643"/>
      <c r="D19" s="644" t="s">
        <v>1915</v>
      </c>
      <c r="E19" s="645"/>
      <c r="F19" s="645"/>
      <c r="G19" s="645"/>
      <c r="H19" s="646"/>
      <c r="I19" s="643"/>
      <c r="J19" s="643"/>
      <c r="K19" s="643"/>
      <c r="L19" s="643"/>
      <c r="M19" s="643"/>
      <c r="N19" s="643"/>
      <c r="O19" s="643"/>
      <c r="P19" s="643"/>
      <c r="Q19" s="643"/>
      <c r="R19" s="712"/>
      <c r="S19" s="642"/>
    </row>
    <row r="20" ht="16.5" spans="1:19">
      <c r="A20" s="647" t="s">
        <v>1916</v>
      </c>
      <c r="B20" s="648" t="e">
        <f ca="1">IF(D20="——",S22,S22-F20)</f>
        <v>#REF!</v>
      </c>
      <c r="C20" s="643"/>
      <c r="D20" s="649"/>
      <c r="E20" s="650"/>
      <c r="F20" s="599" t="e">
        <f ca="1">SUMIF(INDIRECT("'"&amp;H20&amp;"'"&amp;"!A:A"),"承租人权益价值",INDIRECT("'"&amp;H20&amp;"'"&amp;"!c:c"))</f>
        <v>#REF!</v>
      </c>
      <c r="G20" s="599" t="s">
        <v>841</v>
      </c>
      <c r="H20" s="651"/>
      <c r="I20" s="643"/>
      <c r="J20" s="643"/>
      <c r="K20" s="643"/>
      <c r="L20" s="643"/>
      <c r="M20" s="643"/>
      <c r="N20" s="643"/>
      <c r="O20" s="643"/>
      <c r="P20" s="643"/>
      <c r="Q20" s="643"/>
      <c r="R20" s="712"/>
      <c r="S20" s="642"/>
    </row>
    <row r="21" ht="15.75" spans="1:19">
      <c r="A21" s="647" t="s">
        <v>1917</v>
      </c>
      <c r="B21" s="648" t="e">
        <f ca="1">ROUND(B20*10000/B22,0)</f>
        <v>#REF!</v>
      </c>
      <c r="C21" s="643"/>
      <c r="D21" s="643"/>
      <c r="E21" s="643"/>
      <c r="F21" s="643"/>
      <c r="G21" s="643"/>
      <c r="H21" s="643"/>
      <c r="I21" s="643"/>
      <c r="J21" s="643"/>
      <c r="K21" s="643"/>
      <c r="L21" s="643"/>
      <c r="M21" s="643"/>
      <c r="N21" s="643"/>
      <c r="O21" s="643"/>
      <c r="P21" s="643"/>
      <c r="Q21" s="643"/>
      <c r="R21" s="712"/>
      <c r="S21" s="642"/>
    </row>
    <row r="22" spans="1:19">
      <c r="A22" s="652" t="s">
        <v>1918</v>
      </c>
      <c r="B22" s="653">
        <f>SUM(B24:B10000)</f>
        <v>0</v>
      </c>
      <c r="C22" s="654" t="s">
        <v>124</v>
      </c>
      <c r="D22" s="655"/>
      <c r="E22" s="655"/>
      <c r="F22" s="655"/>
      <c r="G22" s="655"/>
      <c r="H22" s="655"/>
      <c r="I22" s="655"/>
      <c r="J22" s="655"/>
      <c r="K22" s="655"/>
      <c r="L22" s="655"/>
      <c r="M22" s="655"/>
      <c r="N22" s="655"/>
      <c r="O22" s="655"/>
      <c r="P22" s="655"/>
      <c r="Q22" s="713"/>
      <c r="R22" s="714" t="e">
        <f>ROUND(S22*10000/B22,0)</f>
        <v>#DIV/0!</v>
      </c>
      <c r="S22" s="653">
        <f>SUM(S24:S10000)</f>
        <v>0</v>
      </c>
    </row>
    <row r="23" s="592" customFormat="1" ht="24" spans="1:45">
      <c r="A23" s="656" t="s">
        <v>1919</v>
      </c>
      <c r="B23" s="656" t="s">
        <v>456</v>
      </c>
      <c r="C23" s="656" t="s">
        <v>1759</v>
      </c>
      <c r="D23" s="656" t="str">
        <f>B5</f>
        <v>修正项2</v>
      </c>
      <c r="E23" s="656" t="s">
        <v>1759</v>
      </c>
      <c r="F23" s="656" t="str">
        <f>B7</f>
        <v>修正项3</v>
      </c>
      <c r="G23" s="656" t="s">
        <v>1759</v>
      </c>
      <c r="H23" s="656" t="str">
        <f>B9</f>
        <v>修正项4</v>
      </c>
      <c r="I23" s="656" t="s">
        <v>1759</v>
      </c>
      <c r="J23" s="656" t="str">
        <f>B11</f>
        <v>修正项5</v>
      </c>
      <c r="K23" s="656" t="s">
        <v>1759</v>
      </c>
      <c r="L23" s="656" t="str">
        <f>B13</f>
        <v>修正项6</v>
      </c>
      <c r="M23" s="656" t="s">
        <v>1759</v>
      </c>
      <c r="N23" s="656" t="str">
        <f>B15</f>
        <v>修正项7</v>
      </c>
      <c r="O23" s="656" t="s">
        <v>1759</v>
      </c>
      <c r="P23" s="656" t="str">
        <f>B17</f>
        <v>楼层</v>
      </c>
      <c r="Q23" s="656" t="s">
        <v>1759</v>
      </c>
      <c r="R23" s="715" t="s">
        <v>1920</v>
      </c>
      <c r="S23" s="656" t="s">
        <v>1921</v>
      </c>
      <c r="T23" s="716"/>
      <c r="U23" s="716"/>
      <c r="V23" s="716"/>
      <c r="W23" s="716"/>
      <c r="X23" s="716"/>
      <c r="Y23" s="716"/>
      <c r="Z23" s="716"/>
      <c r="AA23" s="716"/>
      <c r="AB23" s="716"/>
      <c r="AC23" s="716"/>
      <c r="AD23" s="716"/>
      <c r="AE23" s="716"/>
      <c r="AF23" s="716"/>
      <c r="AG23" s="716"/>
      <c r="AH23" s="716"/>
      <c r="AI23" s="716"/>
      <c r="AJ23" s="716"/>
      <c r="AK23" s="716"/>
      <c r="AL23" s="716"/>
      <c r="AM23" s="716"/>
      <c r="AN23" s="716"/>
      <c r="AO23" s="716"/>
      <c r="AP23" s="716"/>
      <c r="AQ23" s="716"/>
      <c r="AR23" s="716"/>
      <c r="AS23" s="716"/>
    </row>
    <row r="24" s="593" customFormat="1" spans="1:45">
      <c r="A24" s="657" t="s">
        <v>1922</v>
      </c>
      <c r="B24" s="657"/>
      <c r="C24" s="658">
        <v>1</v>
      </c>
      <c r="D24" s="659"/>
      <c r="E24" s="658">
        <v>1</v>
      </c>
      <c r="F24" s="659"/>
      <c r="G24" s="658">
        <v>1</v>
      </c>
      <c r="H24" s="659"/>
      <c r="I24" s="658">
        <v>1</v>
      </c>
      <c r="J24" s="659"/>
      <c r="K24" s="658">
        <v>1</v>
      </c>
      <c r="L24" s="659"/>
      <c r="M24" s="658">
        <v>1</v>
      </c>
      <c r="N24" s="659"/>
      <c r="O24" s="658">
        <v>1</v>
      </c>
      <c r="P24" s="659"/>
      <c r="Q24" s="658">
        <v>1</v>
      </c>
      <c r="R24" s="717"/>
      <c r="S24" s="718">
        <f t="shared" ref="S24:S54" si="11">ROUND(R24*B24/10000,0)</f>
        <v>0</v>
      </c>
      <c r="T24" s="719"/>
      <c r="U24" s="719"/>
      <c r="V24" s="719"/>
      <c r="W24" s="719"/>
      <c r="X24" s="719"/>
      <c r="Y24" s="719"/>
      <c r="Z24" s="719"/>
      <c r="AA24" s="719"/>
      <c r="AB24" s="719"/>
      <c r="AC24" s="719"/>
      <c r="AD24" s="719"/>
      <c r="AE24" s="719"/>
      <c r="AF24" s="719"/>
      <c r="AG24" s="719"/>
      <c r="AH24" s="719"/>
      <c r="AI24" s="719"/>
      <c r="AJ24" s="719"/>
      <c r="AK24" s="719"/>
      <c r="AL24" s="719"/>
      <c r="AM24" s="719"/>
      <c r="AN24" s="719"/>
      <c r="AO24" s="719"/>
      <c r="AP24" s="719"/>
      <c r="AQ24" s="719"/>
      <c r="AR24" s="719"/>
      <c r="AS24" s="719"/>
    </row>
    <row r="25" spans="1:19">
      <c r="A25" s="660"/>
      <c r="B25" s="661"/>
      <c r="C25" s="653">
        <f>IF(B25="",1,(LOOKUP(B25,$3:$3,$4:$4)-LOOKUP($B$24,$3:$3,$4:$4)+100)/100)</f>
        <v>1</v>
      </c>
      <c r="D25" s="662"/>
      <c r="E25" s="653">
        <f>(SUMIF($5:$5,D25,$6:$6)-SUMIF($5:$5,$D$24,$6:$6)+100)/100</f>
        <v>1</v>
      </c>
      <c r="F25" s="662"/>
      <c r="G25" s="653">
        <f>(SUMIF($7:$7,F25,$8:$8)-SUMIF($7:$7,$F$24,$8:$8)+100)/100</f>
        <v>1</v>
      </c>
      <c r="H25" s="662"/>
      <c r="I25" s="653">
        <f>(SUMIF($9:$9,H25,$10:$10)-SUMIF($9:$9,$H$24,$10:$10)+100)/100</f>
        <v>1</v>
      </c>
      <c r="J25" s="662"/>
      <c r="K25" s="653">
        <f>(SUMIF($11:$11,J25,$12:$12)-SUMIF($11:$11,$J$24,$12:$12)+100)/100</f>
        <v>1</v>
      </c>
      <c r="L25" s="662"/>
      <c r="M25" s="653">
        <f>(SUMIF($13:$13,L25,$14:$14)-SUMIF($13:$13,$L$24,$14:$14)+100)/100</f>
        <v>1</v>
      </c>
      <c r="N25" s="662"/>
      <c r="O25" s="653">
        <f>(SUMIF($15:$15,N25,$16:$16)-SUMIF($15:$15,$N$24,$16:$16)+100)/100</f>
        <v>1</v>
      </c>
      <c r="P25" s="662"/>
      <c r="Q25" s="653">
        <f>(SUMIF($17:$17,P25,$18:$18)-SUMIF($17:$17,$P$24,$18:$18)+100)/100</f>
        <v>1</v>
      </c>
      <c r="R25" s="714">
        <f>IF(B25="",0,ROUND($R$24*C25*E25*G25*I25*K25*M25*O25*Q25,0))</f>
        <v>0</v>
      </c>
      <c r="S25" s="652">
        <f t="shared" si="11"/>
        <v>0</v>
      </c>
    </row>
    <row r="26" spans="1:19">
      <c r="A26" s="660"/>
      <c r="B26" s="661"/>
      <c r="C26" s="653">
        <f t="shared" ref="C26:C89" si="12">IF(B26="",1,(LOOKUP(B26,$3:$3,$4:$4)-LOOKUP($B$24,$3:$3,$4:$4)+100)/100)</f>
        <v>1</v>
      </c>
      <c r="D26" s="662"/>
      <c r="E26" s="653">
        <f t="shared" ref="E26:E89" si="13">(SUMIF($5:$5,D26,$6:$6)-SUMIF($5:$5,$D$24,$6:$6)+100)/100</f>
        <v>1</v>
      </c>
      <c r="F26" s="662"/>
      <c r="G26" s="653">
        <f t="shared" ref="G26:G89" si="14">(SUMIF($7:$7,F26,$8:$8)-SUMIF($7:$7,$F$24,$8:$8)+100)/100</f>
        <v>1</v>
      </c>
      <c r="H26" s="662"/>
      <c r="I26" s="653">
        <f t="shared" ref="I26:I89" si="15">(SUMIF($9:$9,H26,$10:$10)-SUMIF($9:$9,$H$24,$10:$10)+100)/100</f>
        <v>1</v>
      </c>
      <c r="J26" s="662"/>
      <c r="K26" s="653">
        <f t="shared" ref="K26:K89" si="16">(SUMIF($11:$11,J26,$12:$12)-SUMIF($11:$11,$J$24,$12:$12)+100)/100</f>
        <v>1</v>
      </c>
      <c r="L26" s="662"/>
      <c r="M26" s="653">
        <f t="shared" ref="M26:M89" si="17">(SUMIF($13:$13,L26,$14:$14)-SUMIF($13:$13,$L$24,$14:$14)+100)/100</f>
        <v>1</v>
      </c>
      <c r="N26" s="662"/>
      <c r="O26" s="653">
        <f t="shared" ref="O26:O89" si="18">(SUMIF($15:$15,N26,$16:$16)-SUMIF($15:$15,$N$24,$16:$16)+100)/100</f>
        <v>1</v>
      </c>
      <c r="P26" s="662"/>
      <c r="Q26" s="653">
        <f t="shared" ref="Q26:Q89" si="19">(SUMIF($17:$17,P26,$18:$18)-SUMIF($17:$17,$P$24,$18:$18)+100)/100</f>
        <v>1</v>
      </c>
      <c r="R26" s="714">
        <f t="shared" ref="R26:R89" si="20">IF(B26="",0,ROUND($R$24*C26*E26*G26*I26*K26*M26*O26*Q26,0))</f>
        <v>0</v>
      </c>
      <c r="S26" s="652">
        <f t="shared" si="11"/>
        <v>0</v>
      </c>
    </row>
    <row r="27" spans="1:19">
      <c r="A27" s="660"/>
      <c r="B27" s="661"/>
      <c r="C27" s="653">
        <f t="shared" si="12"/>
        <v>1</v>
      </c>
      <c r="D27" s="662"/>
      <c r="E27" s="653">
        <f t="shared" si="13"/>
        <v>1</v>
      </c>
      <c r="F27" s="662"/>
      <c r="G27" s="653">
        <f t="shared" si="14"/>
        <v>1</v>
      </c>
      <c r="H27" s="662"/>
      <c r="I27" s="653">
        <f t="shared" si="15"/>
        <v>1</v>
      </c>
      <c r="J27" s="662"/>
      <c r="K27" s="653">
        <f t="shared" si="16"/>
        <v>1</v>
      </c>
      <c r="L27" s="662"/>
      <c r="M27" s="653">
        <f t="shared" si="17"/>
        <v>1</v>
      </c>
      <c r="N27" s="662"/>
      <c r="O27" s="653">
        <f t="shared" si="18"/>
        <v>1</v>
      </c>
      <c r="P27" s="662"/>
      <c r="Q27" s="653">
        <f t="shared" si="19"/>
        <v>1</v>
      </c>
      <c r="R27" s="714">
        <f t="shared" si="20"/>
        <v>0</v>
      </c>
      <c r="S27" s="652">
        <f t="shared" si="11"/>
        <v>0</v>
      </c>
    </row>
    <row r="28" spans="1:19">
      <c r="A28" s="660"/>
      <c r="B28" s="661"/>
      <c r="C28" s="653">
        <f t="shared" si="12"/>
        <v>1</v>
      </c>
      <c r="D28" s="662"/>
      <c r="E28" s="653">
        <f t="shared" si="13"/>
        <v>1</v>
      </c>
      <c r="F28" s="662"/>
      <c r="G28" s="653">
        <f t="shared" si="14"/>
        <v>1</v>
      </c>
      <c r="H28" s="662"/>
      <c r="I28" s="653">
        <f t="shared" si="15"/>
        <v>1</v>
      </c>
      <c r="J28" s="662"/>
      <c r="K28" s="653">
        <f t="shared" si="16"/>
        <v>1</v>
      </c>
      <c r="L28" s="662"/>
      <c r="M28" s="653">
        <f t="shared" si="17"/>
        <v>1</v>
      </c>
      <c r="N28" s="662"/>
      <c r="O28" s="653">
        <f t="shared" si="18"/>
        <v>1</v>
      </c>
      <c r="P28" s="662"/>
      <c r="Q28" s="653">
        <f t="shared" si="19"/>
        <v>1</v>
      </c>
      <c r="R28" s="714">
        <f t="shared" si="20"/>
        <v>0</v>
      </c>
      <c r="S28" s="652">
        <f t="shared" si="11"/>
        <v>0</v>
      </c>
    </row>
    <row r="29" spans="1:19">
      <c r="A29" s="660"/>
      <c r="B29" s="661"/>
      <c r="C29" s="653">
        <f t="shared" si="12"/>
        <v>1</v>
      </c>
      <c r="D29" s="662"/>
      <c r="E29" s="653">
        <f t="shared" si="13"/>
        <v>1</v>
      </c>
      <c r="F29" s="662"/>
      <c r="G29" s="653">
        <f t="shared" si="14"/>
        <v>1</v>
      </c>
      <c r="H29" s="662"/>
      <c r="I29" s="653">
        <f t="shared" si="15"/>
        <v>1</v>
      </c>
      <c r="J29" s="662"/>
      <c r="K29" s="653">
        <f t="shared" si="16"/>
        <v>1</v>
      </c>
      <c r="L29" s="662"/>
      <c r="M29" s="653">
        <f t="shared" si="17"/>
        <v>1</v>
      </c>
      <c r="N29" s="662"/>
      <c r="O29" s="653">
        <f t="shared" si="18"/>
        <v>1</v>
      </c>
      <c r="P29" s="662"/>
      <c r="Q29" s="653">
        <f t="shared" si="19"/>
        <v>1</v>
      </c>
      <c r="R29" s="714">
        <f t="shared" si="20"/>
        <v>0</v>
      </c>
      <c r="S29" s="652">
        <f t="shared" si="11"/>
        <v>0</v>
      </c>
    </row>
    <row r="30" spans="1:19">
      <c r="A30" s="660"/>
      <c r="B30" s="661"/>
      <c r="C30" s="653">
        <f t="shared" si="12"/>
        <v>1</v>
      </c>
      <c r="D30" s="662"/>
      <c r="E30" s="653">
        <f t="shared" si="13"/>
        <v>1</v>
      </c>
      <c r="F30" s="662"/>
      <c r="G30" s="653">
        <f t="shared" si="14"/>
        <v>1</v>
      </c>
      <c r="H30" s="662"/>
      <c r="I30" s="653">
        <f t="shared" si="15"/>
        <v>1</v>
      </c>
      <c r="J30" s="662"/>
      <c r="K30" s="653">
        <f t="shared" si="16"/>
        <v>1</v>
      </c>
      <c r="L30" s="662"/>
      <c r="M30" s="653">
        <f t="shared" si="17"/>
        <v>1</v>
      </c>
      <c r="N30" s="662"/>
      <c r="O30" s="653">
        <f t="shared" si="18"/>
        <v>1</v>
      </c>
      <c r="P30" s="662"/>
      <c r="Q30" s="653">
        <f t="shared" si="19"/>
        <v>1</v>
      </c>
      <c r="R30" s="714">
        <f t="shared" si="20"/>
        <v>0</v>
      </c>
      <c r="S30" s="652">
        <f t="shared" si="11"/>
        <v>0</v>
      </c>
    </row>
    <row r="31" spans="1:19">
      <c r="A31" s="660"/>
      <c r="B31" s="661"/>
      <c r="C31" s="653">
        <f t="shared" si="12"/>
        <v>1</v>
      </c>
      <c r="D31" s="662"/>
      <c r="E31" s="653">
        <f t="shared" si="13"/>
        <v>1</v>
      </c>
      <c r="F31" s="662"/>
      <c r="G31" s="653">
        <f t="shared" si="14"/>
        <v>1</v>
      </c>
      <c r="H31" s="662"/>
      <c r="I31" s="653">
        <f t="shared" si="15"/>
        <v>1</v>
      </c>
      <c r="J31" s="662"/>
      <c r="K31" s="653">
        <f t="shared" si="16"/>
        <v>1</v>
      </c>
      <c r="L31" s="662"/>
      <c r="M31" s="653">
        <f t="shared" si="17"/>
        <v>1</v>
      </c>
      <c r="N31" s="662"/>
      <c r="O31" s="653">
        <f t="shared" si="18"/>
        <v>1</v>
      </c>
      <c r="P31" s="662"/>
      <c r="Q31" s="653">
        <f t="shared" si="19"/>
        <v>1</v>
      </c>
      <c r="R31" s="714">
        <f t="shared" si="20"/>
        <v>0</v>
      </c>
      <c r="S31" s="652">
        <f t="shared" si="11"/>
        <v>0</v>
      </c>
    </row>
    <row r="32" spans="1:19">
      <c r="A32" s="660"/>
      <c r="B32" s="661"/>
      <c r="C32" s="653">
        <f t="shared" si="12"/>
        <v>1</v>
      </c>
      <c r="D32" s="662"/>
      <c r="E32" s="653">
        <f t="shared" si="13"/>
        <v>1</v>
      </c>
      <c r="F32" s="662"/>
      <c r="G32" s="653">
        <f t="shared" si="14"/>
        <v>1</v>
      </c>
      <c r="H32" s="662"/>
      <c r="I32" s="653">
        <f t="shared" si="15"/>
        <v>1</v>
      </c>
      <c r="J32" s="662"/>
      <c r="K32" s="653">
        <f t="shared" si="16"/>
        <v>1</v>
      </c>
      <c r="L32" s="662"/>
      <c r="M32" s="653">
        <f t="shared" si="17"/>
        <v>1</v>
      </c>
      <c r="N32" s="662"/>
      <c r="O32" s="653">
        <f t="shared" si="18"/>
        <v>1</v>
      </c>
      <c r="P32" s="662"/>
      <c r="Q32" s="653">
        <f t="shared" si="19"/>
        <v>1</v>
      </c>
      <c r="R32" s="714">
        <f t="shared" si="20"/>
        <v>0</v>
      </c>
      <c r="S32" s="652">
        <f t="shared" si="11"/>
        <v>0</v>
      </c>
    </row>
    <row r="33" spans="1:19">
      <c r="A33" s="660"/>
      <c r="B33" s="661"/>
      <c r="C33" s="653">
        <f t="shared" si="12"/>
        <v>1</v>
      </c>
      <c r="D33" s="662"/>
      <c r="E33" s="653">
        <f t="shared" si="13"/>
        <v>1</v>
      </c>
      <c r="F33" s="662"/>
      <c r="G33" s="653">
        <f t="shared" si="14"/>
        <v>1</v>
      </c>
      <c r="H33" s="662"/>
      <c r="I33" s="653">
        <f t="shared" si="15"/>
        <v>1</v>
      </c>
      <c r="J33" s="662"/>
      <c r="K33" s="653">
        <f t="shared" si="16"/>
        <v>1</v>
      </c>
      <c r="L33" s="662"/>
      <c r="M33" s="653">
        <f t="shared" si="17"/>
        <v>1</v>
      </c>
      <c r="N33" s="662"/>
      <c r="O33" s="653">
        <f t="shared" si="18"/>
        <v>1</v>
      </c>
      <c r="P33" s="662"/>
      <c r="Q33" s="653">
        <f t="shared" si="19"/>
        <v>1</v>
      </c>
      <c r="R33" s="714">
        <f t="shared" si="20"/>
        <v>0</v>
      </c>
      <c r="S33" s="652">
        <f t="shared" si="11"/>
        <v>0</v>
      </c>
    </row>
    <row r="34" spans="1:19">
      <c r="A34" s="660"/>
      <c r="B34" s="661"/>
      <c r="C34" s="653">
        <f t="shared" si="12"/>
        <v>1</v>
      </c>
      <c r="D34" s="662"/>
      <c r="E34" s="653">
        <f t="shared" si="13"/>
        <v>1</v>
      </c>
      <c r="F34" s="662"/>
      <c r="G34" s="653">
        <f t="shared" si="14"/>
        <v>1</v>
      </c>
      <c r="H34" s="662"/>
      <c r="I34" s="653">
        <f t="shared" si="15"/>
        <v>1</v>
      </c>
      <c r="J34" s="662"/>
      <c r="K34" s="653">
        <f t="shared" si="16"/>
        <v>1</v>
      </c>
      <c r="L34" s="662"/>
      <c r="M34" s="653">
        <f t="shared" si="17"/>
        <v>1</v>
      </c>
      <c r="N34" s="662"/>
      <c r="O34" s="653">
        <f t="shared" si="18"/>
        <v>1</v>
      </c>
      <c r="P34" s="662"/>
      <c r="Q34" s="653">
        <f t="shared" si="19"/>
        <v>1</v>
      </c>
      <c r="R34" s="714">
        <f t="shared" si="20"/>
        <v>0</v>
      </c>
      <c r="S34" s="652">
        <f t="shared" si="11"/>
        <v>0</v>
      </c>
    </row>
    <row r="35" spans="1:19">
      <c r="A35" s="660"/>
      <c r="B35" s="661"/>
      <c r="C35" s="653">
        <f t="shared" si="12"/>
        <v>1</v>
      </c>
      <c r="D35" s="662"/>
      <c r="E35" s="653">
        <f t="shared" si="13"/>
        <v>1</v>
      </c>
      <c r="F35" s="662"/>
      <c r="G35" s="653">
        <f t="shared" si="14"/>
        <v>1</v>
      </c>
      <c r="H35" s="662"/>
      <c r="I35" s="653">
        <f t="shared" si="15"/>
        <v>1</v>
      </c>
      <c r="J35" s="662"/>
      <c r="K35" s="653">
        <f t="shared" si="16"/>
        <v>1</v>
      </c>
      <c r="L35" s="662"/>
      <c r="M35" s="653">
        <f t="shared" si="17"/>
        <v>1</v>
      </c>
      <c r="N35" s="662"/>
      <c r="O35" s="653">
        <f t="shared" si="18"/>
        <v>1</v>
      </c>
      <c r="P35" s="662"/>
      <c r="Q35" s="653">
        <f t="shared" si="19"/>
        <v>1</v>
      </c>
      <c r="R35" s="714">
        <f t="shared" si="20"/>
        <v>0</v>
      </c>
      <c r="S35" s="652">
        <f t="shared" si="11"/>
        <v>0</v>
      </c>
    </row>
    <row r="36" spans="1:19">
      <c r="A36" s="660"/>
      <c r="B36" s="661"/>
      <c r="C36" s="653">
        <f t="shared" si="12"/>
        <v>1</v>
      </c>
      <c r="D36" s="662"/>
      <c r="E36" s="653">
        <f t="shared" si="13"/>
        <v>1</v>
      </c>
      <c r="F36" s="662"/>
      <c r="G36" s="653">
        <f t="shared" si="14"/>
        <v>1</v>
      </c>
      <c r="H36" s="662"/>
      <c r="I36" s="653">
        <f t="shared" si="15"/>
        <v>1</v>
      </c>
      <c r="J36" s="662"/>
      <c r="K36" s="653">
        <f t="shared" si="16"/>
        <v>1</v>
      </c>
      <c r="L36" s="662"/>
      <c r="M36" s="653">
        <f t="shared" si="17"/>
        <v>1</v>
      </c>
      <c r="N36" s="662"/>
      <c r="O36" s="653">
        <f t="shared" si="18"/>
        <v>1</v>
      </c>
      <c r="P36" s="662"/>
      <c r="Q36" s="653">
        <f t="shared" si="19"/>
        <v>1</v>
      </c>
      <c r="R36" s="714">
        <f t="shared" si="20"/>
        <v>0</v>
      </c>
      <c r="S36" s="652">
        <f t="shared" si="11"/>
        <v>0</v>
      </c>
    </row>
    <row r="37" spans="1:19">
      <c r="A37" s="660"/>
      <c r="B37" s="661"/>
      <c r="C37" s="653">
        <f t="shared" si="12"/>
        <v>1</v>
      </c>
      <c r="D37" s="662"/>
      <c r="E37" s="653">
        <f t="shared" si="13"/>
        <v>1</v>
      </c>
      <c r="F37" s="662"/>
      <c r="G37" s="653">
        <f t="shared" si="14"/>
        <v>1</v>
      </c>
      <c r="H37" s="662"/>
      <c r="I37" s="653">
        <f t="shared" si="15"/>
        <v>1</v>
      </c>
      <c r="J37" s="662"/>
      <c r="K37" s="653">
        <f t="shared" si="16"/>
        <v>1</v>
      </c>
      <c r="L37" s="662"/>
      <c r="M37" s="653">
        <f t="shared" si="17"/>
        <v>1</v>
      </c>
      <c r="N37" s="662"/>
      <c r="O37" s="653">
        <f t="shared" si="18"/>
        <v>1</v>
      </c>
      <c r="P37" s="662"/>
      <c r="Q37" s="653">
        <f t="shared" si="19"/>
        <v>1</v>
      </c>
      <c r="R37" s="714">
        <f t="shared" si="20"/>
        <v>0</v>
      </c>
      <c r="S37" s="652">
        <f t="shared" si="11"/>
        <v>0</v>
      </c>
    </row>
    <row r="38" spans="1:19">
      <c r="A38" s="660"/>
      <c r="B38" s="661"/>
      <c r="C38" s="653">
        <f t="shared" si="12"/>
        <v>1</v>
      </c>
      <c r="D38" s="662"/>
      <c r="E38" s="653">
        <f t="shared" si="13"/>
        <v>1</v>
      </c>
      <c r="F38" s="662"/>
      <c r="G38" s="653">
        <f t="shared" si="14"/>
        <v>1</v>
      </c>
      <c r="H38" s="662"/>
      <c r="I38" s="653">
        <f t="shared" si="15"/>
        <v>1</v>
      </c>
      <c r="J38" s="662"/>
      <c r="K38" s="653">
        <f t="shared" si="16"/>
        <v>1</v>
      </c>
      <c r="L38" s="662"/>
      <c r="M38" s="653">
        <f t="shared" si="17"/>
        <v>1</v>
      </c>
      <c r="N38" s="662"/>
      <c r="O38" s="653">
        <f t="shared" si="18"/>
        <v>1</v>
      </c>
      <c r="P38" s="662"/>
      <c r="Q38" s="653">
        <f t="shared" si="19"/>
        <v>1</v>
      </c>
      <c r="R38" s="714">
        <f t="shared" si="20"/>
        <v>0</v>
      </c>
      <c r="S38" s="652">
        <f t="shared" si="11"/>
        <v>0</v>
      </c>
    </row>
    <row r="39" spans="1:19">
      <c r="A39" s="660"/>
      <c r="B39" s="661"/>
      <c r="C39" s="653">
        <f t="shared" si="12"/>
        <v>1</v>
      </c>
      <c r="D39" s="662"/>
      <c r="E39" s="653">
        <f t="shared" si="13"/>
        <v>1</v>
      </c>
      <c r="F39" s="662"/>
      <c r="G39" s="653">
        <f t="shared" si="14"/>
        <v>1</v>
      </c>
      <c r="H39" s="662"/>
      <c r="I39" s="653">
        <f t="shared" si="15"/>
        <v>1</v>
      </c>
      <c r="J39" s="662"/>
      <c r="K39" s="653">
        <f t="shared" si="16"/>
        <v>1</v>
      </c>
      <c r="L39" s="662"/>
      <c r="M39" s="653">
        <f t="shared" si="17"/>
        <v>1</v>
      </c>
      <c r="N39" s="662"/>
      <c r="O39" s="653">
        <f t="shared" si="18"/>
        <v>1</v>
      </c>
      <c r="P39" s="662"/>
      <c r="Q39" s="653">
        <f t="shared" si="19"/>
        <v>1</v>
      </c>
      <c r="R39" s="714">
        <f t="shared" si="20"/>
        <v>0</v>
      </c>
      <c r="S39" s="652">
        <f t="shared" si="11"/>
        <v>0</v>
      </c>
    </row>
    <row r="40" spans="1:19">
      <c r="A40" s="660"/>
      <c r="B40" s="661"/>
      <c r="C40" s="653">
        <f t="shared" si="12"/>
        <v>1</v>
      </c>
      <c r="D40" s="662"/>
      <c r="E40" s="653">
        <f t="shared" si="13"/>
        <v>1</v>
      </c>
      <c r="F40" s="662"/>
      <c r="G40" s="653">
        <f t="shared" si="14"/>
        <v>1</v>
      </c>
      <c r="H40" s="662"/>
      <c r="I40" s="653">
        <f t="shared" si="15"/>
        <v>1</v>
      </c>
      <c r="J40" s="662"/>
      <c r="K40" s="653">
        <f t="shared" si="16"/>
        <v>1</v>
      </c>
      <c r="L40" s="662"/>
      <c r="M40" s="653">
        <f t="shared" si="17"/>
        <v>1</v>
      </c>
      <c r="N40" s="662"/>
      <c r="O40" s="653">
        <f t="shared" si="18"/>
        <v>1</v>
      </c>
      <c r="P40" s="662"/>
      <c r="Q40" s="653">
        <f t="shared" si="19"/>
        <v>1</v>
      </c>
      <c r="R40" s="714">
        <f t="shared" si="20"/>
        <v>0</v>
      </c>
      <c r="S40" s="652">
        <f t="shared" si="11"/>
        <v>0</v>
      </c>
    </row>
    <row r="41" spans="1:19">
      <c r="A41" s="660"/>
      <c r="B41" s="661"/>
      <c r="C41" s="653">
        <f t="shared" si="12"/>
        <v>1</v>
      </c>
      <c r="D41" s="662"/>
      <c r="E41" s="653">
        <f t="shared" si="13"/>
        <v>1</v>
      </c>
      <c r="F41" s="662"/>
      <c r="G41" s="653">
        <f t="shared" si="14"/>
        <v>1</v>
      </c>
      <c r="H41" s="662"/>
      <c r="I41" s="653">
        <f t="shared" si="15"/>
        <v>1</v>
      </c>
      <c r="J41" s="662"/>
      <c r="K41" s="653">
        <f t="shared" si="16"/>
        <v>1</v>
      </c>
      <c r="L41" s="662"/>
      <c r="M41" s="653">
        <f t="shared" si="17"/>
        <v>1</v>
      </c>
      <c r="N41" s="662"/>
      <c r="O41" s="653">
        <f t="shared" si="18"/>
        <v>1</v>
      </c>
      <c r="P41" s="662"/>
      <c r="Q41" s="653">
        <f t="shared" si="19"/>
        <v>1</v>
      </c>
      <c r="R41" s="714">
        <f t="shared" si="20"/>
        <v>0</v>
      </c>
      <c r="S41" s="652">
        <f t="shared" si="11"/>
        <v>0</v>
      </c>
    </row>
    <row r="42" spans="1:19">
      <c r="A42" s="660"/>
      <c r="B42" s="661"/>
      <c r="C42" s="653">
        <f t="shared" si="12"/>
        <v>1</v>
      </c>
      <c r="D42" s="662"/>
      <c r="E42" s="653">
        <f t="shared" si="13"/>
        <v>1</v>
      </c>
      <c r="F42" s="662"/>
      <c r="G42" s="653">
        <f t="shared" si="14"/>
        <v>1</v>
      </c>
      <c r="H42" s="662"/>
      <c r="I42" s="653">
        <f t="shared" si="15"/>
        <v>1</v>
      </c>
      <c r="J42" s="662"/>
      <c r="K42" s="653">
        <f t="shared" si="16"/>
        <v>1</v>
      </c>
      <c r="L42" s="662"/>
      <c r="M42" s="653">
        <f t="shared" si="17"/>
        <v>1</v>
      </c>
      <c r="N42" s="662"/>
      <c r="O42" s="653">
        <f t="shared" si="18"/>
        <v>1</v>
      </c>
      <c r="P42" s="662"/>
      <c r="Q42" s="653">
        <f t="shared" si="19"/>
        <v>1</v>
      </c>
      <c r="R42" s="714">
        <f t="shared" si="20"/>
        <v>0</v>
      </c>
      <c r="S42" s="652">
        <f t="shared" si="11"/>
        <v>0</v>
      </c>
    </row>
    <row r="43" spans="1:19">
      <c r="A43" s="660"/>
      <c r="B43" s="661"/>
      <c r="C43" s="653">
        <f t="shared" si="12"/>
        <v>1</v>
      </c>
      <c r="D43" s="662"/>
      <c r="E43" s="653">
        <f t="shared" si="13"/>
        <v>1</v>
      </c>
      <c r="F43" s="662"/>
      <c r="G43" s="653">
        <f t="shared" si="14"/>
        <v>1</v>
      </c>
      <c r="H43" s="662"/>
      <c r="I43" s="653">
        <f t="shared" si="15"/>
        <v>1</v>
      </c>
      <c r="J43" s="662"/>
      <c r="K43" s="653">
        <f t="shared" si="16"/>
        <v>1</v>
      </c>
      <c r="L43" s="662"/>
      <c r="M43" s="653">
        <f t="shared" si="17"/>
        <v>1</v>
      </c>
      <c r="N43" s="662"/>
      <c r="O43" s="653">
        <f t="shared" si="18"/>
        <v>1</v>
      </c>
      <c r="P43" s="662"/>
      <c r="Q43" s="653">
        <f t="shared" si="19"/>
        <v>1</v>
      </c>
      <c r="R43" s="714">
        <f t="shared" si="20"/>
        <v>0</v>
      </c>
      <c r="S43" s="652">
        <f t="shared" si="11"/>
        <v>0</v>
      </c>
    </row>
    <row r="44" spans="1:19">
      <c r="A44" s="660"/>
      <c r="B44" s="661"/>
      <c r="C44" s="653">
        <f t="shared" si="12"/>
        <v>1</v>
      </c>
      <c r="D44" s="662"/>
      <c r="E44" s="653">
        <f t="shared" si="13"/>
        <v>1</v>
      </c>
      <c r="F44" s="662"/>
      <c r="G44" s="653">
        <f t="shared" si="14"/>
        <v>1</v>
      </c>
      <c r="H44" s="662"/>
      <c r="I44" s="653">
        <f t="shared" si="15"/>
        <v>1</v>
      </c>
      <c r="J44" s="662"/>
      <c r="K44" s="653">
        <f t="shared" si="16"/>
        <v>1</v>
      </c>
      <c r="L44" s="662"/>
      <c r="M44" s="653">
        <f t="shared" si="17"/>
        <v>1</v>
      </c>
      <c r="N44" s="662"/>
      <c r="O44" s="653">
        <f t="shared" si="18"/>
        <v>1</v>
      </c>
      <c r="P44" s="662"/>
      <c r="Q44" s="653">
        <f t="shared" si="19"/>
        <v>1</v>
      </c>
      <c r="R44" s="714">
        <f t="shared" si="20"/>
        <v>0</v>
      </c>
      <c r="S44" s="652">
        <f t="shared" si="11"/>
        <v>0</v>
      </c>
    </row>
    <row r="45" spans="1:19">
      <c r="A45" s="660"/>
      <c r="B45" s="661"/>
      <c r="C45" s="653">
        <f t="shared" si="12"/>
        <v>1</v>
      </c>
      <c r="D45" s="662"/>
      <c r="E45" s="653">
        <f t="shared" si="13"/>
        <v>1</v>
      </c>
      <c r="F45" s="662"/>
      <c r="G45" s="653">
        <f t="shared" si="14"/>
        <v>1</v>
      </c>
      <c r="H45" s="662"/>
      <c r="I45" s="653">
        <f t="shared" si="15"/>
        <v>1</v>
      </c>
      <c r="J45" s="662"/>
      <c r="K45" s="653">
        <f t="shared" si="16"/>
        <v>1</v>
      </c>
      <c r="L45" s="662"/>
      <c r="M45" s="653">
        <f t="shared" si="17"/>
        <v>1</v>
      </c>
      <c r="N45" s="662"/>
      <c r="O45" s="653">
        <f t="shared" si="18"/>
        <v>1</v>
      </c>
      <c r="P45" s="662"/>
      <c r="Q45" s="653">
        <f t="shared" si="19"/>
        <v>1</v>
      </c>
      <c r="R45" s="714">
        <f t="shared" si="20"/>
        <v>0</v>
      </c>
      <c r="S45" s="652">
        <f t="shared" si="11"/>
        <v>0</v>
      </c>
    </row>
    <row r="46" spans="1:19">
      <c r="A46" s="660"/>
      <c r="B46" s="661"/>
      <c r="C46" s="653">
        <f t="shared" si="12"/>
        <v>1</v>
      </c>
      <c r="D46" s="662"/>
      <c r="E46" s="653">
        <f t="shared" si="13"/>
        <v>1</v>
      </c>
      <c r="F46" s="662"/>
      <c r="G46" s="653">
        <f t="shared" si="14"/>
        <v>1</v>
      </c>
      <c r="H46" s="662"/>
      <c r="I46" s="653">
        <f t="shared" si="15"/>
        <v>1</v>
      </c>
      <c r="J46" s="662"/>
      <c r="K46" s="653">
        <f t="shared" si="16"/>
        <v>1</v>
      </c>
      <c r="L46" s="662"/>
      <c r="M46" s="653">
        <f t="shared" si="17"/>
        <v>1</v>
      </c>
      <c r="N46" s="662"/>
      <c r="O46" s="653">
        <f t="shared" si="18"/>
        <v>1</v>
      </c>
      <c r="P46" s="662"/>
      <c r="Q46" s="653">
        <f t="shared" si="19"/>
        <v>1</v>
      </c>
      <c r="R46" s="714">
        <f t="shared" si="20"/>
        <v>0</v>
      </c>
      <c r="S46" s="652">
        <f t="shared" si="11"/>
        <v>0</v>
      </c>
    </row>
    <row r="47" spans="1:19">
      <c r="A47" s="660"/>
      <c r="B47" s="661"/>
      <c r="C47" s="653">
        <f t="shared" si="12"/>
        <v>1</v>
      </c>
      <c r="D47" s="662"/>
      <c r="E47" s="653">
        <f t="shared" si="13"/>
        <v>1</v>
      </c>
      <c r="F47" s="662"/>
      <c r="G47" s="653">
        <f t="shared" si="14"/>
        <v>1</v>
      </c>
      <c r="H47" s="662"/>
      <c r="I47" s="653">
        <f t="shared" si="15"/>
        <v>1</v>
      </c>
      <c r="J47" s="662"/>
      <c r="K47" s="653">
        <f t="shared" si="16"/>
        <v>1</v>
      </c>
      <c r="L47" s="662"/>
      <c r="M47" s="653">
        <f t="shared" si="17"/>
        <v>1</v>
      </c>
      <c r="N47" s="662"/>
      <c r="O47" s="653">
        <f t="shared" si="18"/>
        <v>1</v>
      </c>
      <c r="P47" s="662"/>
      <c r="Q47" s="653">
        <f t="shared" si="19"/>
        <v>1</v>
      </c>
      <c r="R47" s="714">
        <f t="shared" si="20"/>
        <v>0</v>
      </c>
      <c r="S47" s="652">
        <f t="shared" si="11"/>
        <v>0</v>
      </c>
    </row>
    <row r="48" spans="1:19">
      <c r="A48" s="660"/>
      <c r="B48" s="661"/>
      <c r="C48" s="653">
        <f t="shared" si="12"/>
        <v>1</v>
      </c>
      <c r="D48" s="662"/>
      <c r="E48" s="653">
        <f t="shared" si="13"/>
        <v>1</v>
      </c>
      <c r="F48" s="662"/>
      <c r="G48" s="653">
        <f t="shared" si="14"/>
        <v>1</v>
      </c>
      <c r="H48" s="662"/>
      <c r="I48" s="653">
        <f t="shared" si="15"/>
        <v>1</v>
      </c>
      <c r="J48" s="662"/>
      <c r="K48" s="653">
        <f t="shared" si="16"/>
        <v>1</v>
      </c>
      <c r="L48" s="662"/>
      <c r="M48" s="653">
        <f t="shared" si="17"/>
        <v>1</v>
      </c>
      <c r="N48" s="662"/>
      <c r="O48" s="653">
        <f t="shared" si="18"/>
        <v>1</v>
      </c>
      <c r="P48" s="662"/>
      <c r="Q48" s="653">
        <f t="shared" si="19"/>
        <v>1</v>
      </c>
      <c r="R48" s="714">
        <f t="shared" si="20"/>
        <v>0</v>
      </c>
      <c r="S48" s="652">
        <f t="shared" si="11"/>
        <v>0</v>
      </c>
    </row>
    <row r="49" spans="1:19">
      <c r="A49" s="660"/>
      <c r="B49" s="661"/>
      <c r="C49" s="653">
        <f t="shared" si="12"/>
        <v>1</v>
      </c>
      <c r="D49" s="662"/>
      <c r="E49" s="653">
        <f t="shared" si="13"/>
        <v>1</v>
      </c>
      <c r="F49" s="662"/>
      <c r="G49" s="653">
        <f t="shared" si="14"/>
        <v>1</v>
      </c>
      <c r="H49" s="662"/>
      <c r="I49" s="653">
        <f t="shared" si="15"/>
        <v>1</v>
      </c>
      <c r="J49" s="662"/>
      <c r="K49" s="653">
        <f t="shared" si="16"/>
        <v>1</v>
      </c>
      <c r="L49" s="662"/>
      <c r="M49" s="653">
        <f t="shared" si="17"/>
        <v>1</v>
      </c>
      <c r="N49" s="662"/>
      <c r="O49" s="653">
        <f t="shared" si="18"/>
        <v>1</v>
      </c>
      <c r="P49" s="662"/>
      <c r="Q49" s="653">
        <f t="shared" si="19"/>
        <v>1</v>
      </c>
      <c r="R49" s="714">
        <f t="shared" si="20"/>
        <v>0</v>
      </c>
      <c r="S49" s="652">
        <f t="shared" si="11"/>
        <v>0</v>
      </c>
    </row>
    <row r="50" spans="1:19">
      <c r="A50" s="660"/>
      <c r="B50" s="661"/>
      <c r="C50" s="653">
        <f t="shared" si="12"/>
        <v>1</v>
      </c>
      <c r="D50" s="662"/>
      <c r="E50" s="653">
        <f t="shared" si="13"/>
        <v>1</v>
      </c>
      <c r="F50" s="662"/>
      <c r="G50" s="653">
        <f t="shared" si="14"/>
        <v>1</v>
      </c>
      <c r="H50" s="662"/>
      <c r="I50" s="653">
        <f t="shared" si="15"/>
        <v>1</v>
      </c>
      <c r="J50" s="662"/>
      <c r="K50" s="653">
        <f t="shared" si="16"/>
        <v>1</v>
      </c>
      <c r="L50" s="662"/>
      <c r="M50" s="653">
        <f t="shared" si="17"/>
        <v>1</v>
      </c>
      <c r="N50" s="662"/>
      <c r="O50" s="653">
        <f t="shared" si="18"/>
        <v>1</v>
      </c>
      <c r="P50" s="662"/>
      <c r="Q50" s="653">
        <f t="shared" si="19"/>
        <v>1</v>
      </c>
      <c r="R50" s="714">
        <f t="shared" si="20"/>
        <v>0</v>
      </c>
      <c r="S50" s="652">
        <f t="shared" si="11"/>
        <v>0</v>
      </c>
    </row>
    <row r="51" spans="1:19">
      <c r="A51" s="660"/>
      <c r="B51" s="661"/>
      <c r="C51" s="653">
        <f t="shared" si="12"/>
        <v>1</v>
      </c>
      <c r="D51" s="662"/>
      <c r="E51" s="653">
        <f t="shared" si="13"/>
        <v>1</v>
      </c>
      <c r="F51" s="662"/>
      <c r="G51" s="653">
        <f t="shared" si="14"/>
        <v>1</v>
      </c>
      <c r="H51" s="662"/>
      <c r="I51" s="653">
        <f t="shared" si="15"/>
        <v>1</v>
      </c>
      <c r="J51" s="662"/>
      <c r="K51" s="653">
        <f t="shared" si="16"/>
        <v>1</v>
      </c>
      <c r="L51" s="662"/>
      <c r="M51" s="653">
        <f t="shared" si="17"/>
        <v>1</v>
      </c>
      <c r="N51" s="662"/>
      <c r="O51" s="653">
        <f t="shared" si="18"/>
        <v>1</v>
      </c>
      <c r="P51" s="662"/>
      <c r="Q51" s="653">
        <f t="shared" si="19"/>
        <v>1</v>
      </c>
      <c r="R51" s="714">
        <f t="shared" si="20"/>
        <v>0</v>
      </c>
      <c r="S51" s="652">
        <f t="shared" si="11"/>
        <v>0</v>
      </c>
    </row>
    <row r="52" spans="1:19">
      <c r="A52" s="660"/>
      <c r="B52" s="661"/>
      <c r="C52" s="653">
        <f t="shared" si="12"/>
        <v>1</v>
      </c>
      <c r="D52" s="662"/>
      <c r="E52" s="653">
        <f t="shared" si="13"/>
        <v>1</v>
      </c>
      <c r="F52" s="662"/>
      <c r="G52" s="653">
        <f t="shared" si="14"/>
        <v>1</v>
      </c>
      <c r="H52" s="662"/>
      <c r="I52" s="653">
        <f t="shared" si="15"/>
        <v>1</v>
      </c>
      <c r="J52" s="662"/>
      <c r="K52" s="653">
        <f t="shared" si="16"/>
        <v>1</v>
      </c>
      <c r="L52" s="662"/>
      <c r="M52" s="653">
        <f t="shared" si="17"/>
        <v>1</v>
      </c>
      <c r="N52" s="662"/>
      <c r="O52" s="653">
        <f t="shared" si="18"/>
        <v>1</v>
      </c>
      <c r="P52" s="662"/>
      <c r="Q52" s="653">
        <f t="shared" si="19"/>
        <v>1</v>
      </c>
      <c r="R52" s="714">
        <f t="shared" si="20"/>
        <v>0</v>
      </c>
      <c r="S52" s="652">
        <f t="shared" si="11"/>
        <v>0</v>
      </c>
    </row>
    <row r="53" spans="1:19">
      <c r="A53" s="660"/>
      <c r="B53" s="661"/>
      <c r="C53" s="653">
        <f t="shared" si="12"/>
        <v>1</v>
      </c>
      <c r="D53" s="662"/>
      <c r="E53" s="653">
        <f t="shared" si="13"/>
        <v>1</v>
      </c>
      <c r="F53" s="662"/>
      <c r="G53" s="653">
        <f t="shared" si="14"/>
        <v>1</v>
      </c>
      <c r="H53" s="662"/>
      <c r="I53" s="653">
        <f t="shared" si="15"/>
        <v>1</v>
      </c>
      <c r="J53" s="662"/>
      <c r="K53" s="653">
        <f t="shared" si="16"/>
        <v>1</v>
      </c>
      <c r="L53" s="662"/>
      <c r="M53" s="653">
        <f t="shared" si="17"/>
        <v>1</v>
      </c>
      <c r="N53" s="662"/>
      <c r="O53" s="653">
        <f t="shared" si="18"/>
        <v>1</v>
      </c>
      <c r="P53" s="662"/>
      <c r="Q53" s="653">
        <f t="shared" si="19"/>
        <v>1</v>
      </c>
      <c r="R53" s="714">
        <f t="shared" si="20"/>
        <v>0</v>
      </c>
      <c r="S53" s="652">
        <f t="shared" si="11"/>
        <v>0</v>
      </c>
    </row>
    <row r="54" spans="1:19">
      <c r="A54" s="660"/>
      <c r="B54" s="661"/>
      <c r="C54" s="653">
        <f t="shared" si="12"/>
        <v>1</v>
      </c>
      <c r="D54" s="662"/>
      <c r="E54" s="653">
        <f t="shared" si="13"/>
        <v>1</v>
      </c>
      <c r="F54" s="662"/>
      <c r="G54" s="653">
        <f t="shared" si="14"/>
        <v>1</v>
      </c>
      <c r="H54" s="662"/>
      <c r="I54" s="653">
        <f t="shared" si="15"/>
        <v>1</v>
      </c>
      <c r="J54" s="662"/>
      <c r="K54" s="653">
        <f t="shared" si="16"/>
        <v>1</v>
      </c>
      <c r="L54" s="662"/>
      <c r="M54" s="653">
        <f t="shared" si="17"/>
        <v>1</v>
      </c>
      <c r="N54" s="662"/>
      <c r="O54" s="653">
        <f t="shared" si="18"/>
        <v>1</v>
      </c>
      <c r="P54" s="662"/>
      <c r="Q54" s="653">
        <f t="shared" si="19"/>
        <v>1</v>
      </c>
      <c r="R54" s="714">
        <f t="shared" si="20"/>
        <v>0</v>
      </c>
      <c r="S54" s="652">
        <f t="shared" si="11"/>
        <v>0</v>
      </c>
    </row>
    <row r="55" spans="1:19">
      <c r="A55" s="660"/>
      <c r="B55" s="661"/>
      <c r="C55" s="653">
        <f t="shared" si="12"/>
        <v>1</v>
      </c>
      <c r="D55" s="662"/>
      <c r="E55" s="653">
        <f t="shared" si="13"/>
        <v>1</v>
      </c>
      <c r="F55" s="662"/>
      <c r="G55" s="653">
        <f t="shared" si="14"/>
        <v>1</v>
      </c>
      <c r="H55" s="662"/>
      <c r="I55" s="653">
        <f t="shared" si="15"/>
        <v>1</v>
      </c>
      <c r="J55" s="662"/>
      <c r="K55" s="653">
        <f t="shared" si="16"/>
        <v>1</v>
      </c>
      <c r="L55" s="662"/>
      <c r="M55" s="653">
        <f t="shared" si="17"/>
        <v>1</v>
      </c>
      <c r="N55" s="662"/>
      <c r="O55" s="653">
        <f t="shared" si="18"/>
        <v>1</v>
      </c>
      <c r="P55" s="662"/>
      <c r="Q55" s="653">
        <f t="shared" si="19"/>
        <v>1</v>
      </c>
      <c r="R55" s="714">
        <f t="shared" si="20"/>
        <v>0</v>
      </c>
      <c r="S55" s="652">
        <f t="shared" ref="S55:S77" si="21">ROUND(R55*B55/10000,0)</f>
        <v>0</v>
      </c>
    </row>
    <row r="56" spans="1:19">
      <c r="A56" s="660"/>
      <c r="B56" s="661"/>
      <c r="C56" s="653">
        <f t="shared" si="12"/>
        <v>1</v>
      </c>
      <c r="D56" s="662"/>
      <c r="E56" s="653">
        <f t="shared" si="13"/>
        <v>1</v>
      </c>
      <c r="F56" s="662"/>
      <c r="G56" s="653">
        <f t="shared" si="14"/>
        <v>1</v>
      </c>
      <c r="H56" s="662"/>
      <c r="I56" s="653">
        <f t="shared" si="15"/>
        <v>1</v>
      </c>
      <c r="J56" s="662"/>
      <c r="K56" s="653">
        <f t="shared" si="16"/>
        <v>1</v>
      </c>
      <c r="L56" s="662"/>
      <c r="M56" s="653">
        <f t="shared" si="17"/>
        <v>1</v>
      </c>
      <c r="N56" s="662"/>
      <c r="O56" s="653">
        <f t="shared" si="18"/>
        <v>1</v>
      </c>
      <c r="P56" s="662"/>
      <c r="Q56" s="653">
        <f t="shared" si="19"/>
        <v>1</v>
      </c>
      <c r="R56" s="714">
        <f t="shared" si="20"/>
        <v>0</v>
      </c>
      <c r="S56" s="652">
        <f t="shared" si="21"/>
        <v>0</v>
      </c>
    </row>
    <row r="57" spans="1:19">
      <c r="A57" s="660"/>
      <c r="B57" s="661"/>
      <c r="C57" s="653">
        <f t="shared" si="12"/>
        <v>1</v>
      </c>
      <c r="D57" s="662"/>
      <c r="E57" s="653">
        <f t="shared" si="13"/>
        <v>1</v>
      </c>
      <c r="F57" s="662"/>
      <c r="G57" s="653">
        <f t="shared" si="14"/>
        <v>1</v>
      </c>
      <c r="H57" s="662"/>
      <c r="I57" s="653">
        <f t="shared" si="15"/>
        <v>1</v>
      </c>
      <c r="J57" s="662"/>
      <c r="K57" s="653">
        <f t="shared" si="16"/>
        <v>1</v>
      </c>
      <c r="L57" s="662"/>
      <c r="M57" s="653">
        <f t="shared" si="17"/>
        <v>1</v>
      </c>
      <c r="N57" s="662"/>
      <c r="O57" s="653">
        <f t="shared" si="18"/>
        <v>1</v>
      </c>
      <c r="P57" s="662"/>
      <c r="Q57" s="653">
        <f t="shared" si="19"/>
        <v>1</v>
      </c>
      <c r="R57" s="714">
        <f t="shared" si="20"/>
        <v>0</v>
      </c>
      <c r="S57" s="652">
        <f t="shared" si="21"/>
        <v>0</v>
      </c>
    </row>
    <row r="58" spans="1:19">
      <c r="A58" s="660"/>
      <c r="B58" s="661"/>
      <c r="C58" s="653">
        <f t="shared" si="12"/>
        <v>1</v>
      </c>
      <c r="D58" s="662"/>
      <c r="E58" s="653">
        <f t="shared" si="13"/>
        <v>1</v>
      </c>
      <c r="F58" s="662"/>
      <c r="G58" s="653">
        <f t="shared" si="14"/>
        <v>1</v>
      </c>
      <c r="H58" s="662"/>
      <c r="I58" s="653">
        <f t="shared" si="15"/>
        <v>1</v>
      </c>
      <c r="J58" s="662"/>
      <c r="K58" s="653">
        <f t="shared" si="16"/>
        <v>1</v>
      </c>
      <c r="L58" s="662"/>
      <c r="M58" s="653">
        <f t="shared" si="17"/>
        <v>1</v>
      </c>
      <c r="N58" s="662"/>
      <c r="O58" s="653">
        <f t="shared" si="18"/>
        <v>1</v>
      </c>
      <c r="P58" s="662"/>
      <c r="Q58" s="653">
        <f t="shared" si="19"/>
        <v>1</v>
      </c>
      <c r="R58" s="714">
        <f t="shared" si="20"/>
        <v>0</v>
      </c>
      <c r="S58" s="652">
        <f t="shared" si="21"/>
        <v>0</v>
      </c>
    </row>
    <row r="59" spans="1:19">
      <c r="A59" s="660"/>
      <c r="B59" s="661"/>
      <c r="C59" s="653">
        <f t="shared" si="12"/>
        <v>1</v>
      </c>
      <c r="D59" s="662"/>
      <c r="E59" s="653">
        <f t="shared" si="13"/>
        <v>1</v>
      </c>
      <c r="F59" s="662"/>
      <c r="G59" s="653">
        <f t="shared" si="14"/>
        <v>1</v>
      </c>
      <c r="H59" s="662"/>
      <c r="I59" s="653">
        <f t="shared" si="15"/>
        <v>1</v>
      </c>
      <c r="J59" s="662"/>
      <c r="K59" s="653">
        <f t="shared" si="16"/>
        <v>1</v>
      </c>
      <c r="L59" s="662"/>
      <c r="M59" s="653">
        <f t="shared" si="17"/>
        <v>1</v>
      </c>
      <c r="N59" s="662"/>
      <c r="O59" s="653">
        <f t="shared" si="18"/>
        <v>1</v>
      </c>
      <c r="P59" s="662"/>
      <c r="Q59" s="653">
        <f t="shared" si="19"/>
        <v>1</v>
      </c>
      <c r="R59" s="714">
        <f t="shared" si="20"/>
        <v>0</v>
      </c>
      <c r="S59" s="652">
        <f t="shared" si="21"/>
        <v>0</v>
      </c>
    </row>
    <row r="60" spans="1:19">
      <c r="A60" s="660"/>
      <c r="B60" s="661"/>
      <c r="C60" s="653">
        <f t="shared" si="12"/>
        <v>1</v>
      </c>
      <c r="D60" s="662"/>
      <c r="E60" s="653">
        <f t="shared" si="13"/>
        <v>1</v>
      </c>
      <c r="F60" s="662"/>
      <c r="G60" s="653">
        <f t="shared" si="14"/>
        <v>1</v>
      </c>
      <c r="H60" s="662"/>
      <c r="I60" s="653">
        <f t="shared" si="15"/>
        <v>1</v>
      </c>
      <c r="J60" s="662"/>
      <c r="K60" s="653">
        <f t="shared" si="16"/>
        <v>1</v>
      </c>
      <c r="L60" s="662"/>
      <c r="M60" s="653">
        <f t="shared" si="17"/>
        <v>1</v>
      </c>
      <c r="N60" s="662"/>
      <c r="O60" s="653">
        <f t="shared" si="18"/>
        <v>1</v>
      </c>
      <c r="P60" s="662"/>
      <c r="Q60" s="653">
        <f t="shared" si="19"/>
        <v>1</v>
      </c>
      <c r="R60" s="714">
        <f t="shared" si="20"/>
        <v>0</v>
      </c>
      <c r="S60" s="652">
        <f t="shared" si="21"/>
        <v>0</v>
      </c>
    </row>
    <row r="61" spans="1:19">
      <c r="A61" s="660"/>
      <c r="B61" s="661"/>
      <c r="C61" s="653">
        <f t="shared" si="12"/>
        <v>1</v>
      </c>
      <c r="D61" s="662"/>
      <c r="E61" s="653">
        <f t="shared" si="13"/>
        <v>1</v>
      </c>
      <c r="F61" s="662"/>
      <c r="G61" s="653">
        <f t="shared" si="14"/>
        <v>1</v>
      </c>
      <c r="H61" s="662"/>
      <c r="I61" s="653">
        <f t="shared" si="15"/>
        <v>1</v>
      </c>
      <c r="J61" s="662"/>
      <c r="K61" s="653">
        <f t="shared" si="16"/>
        <v>1</v>
      </c>
      <c r="L61" s="662"/>
      <c r="M61" s="653">
        <f t="shared" si="17"/>
        <v>1</v>
      </c>
      <c r="N61" s="662"/>
      <c r="O61" s="653">
        <f t="shared" si="18"/>
        <v>1</v>
      </c>
      <c r="P61" s="662"/>
      <c r="Q61" s="653">
        <f t="shared" si="19"/>
        <v>1</v>
      </c>
      <c r="R61" s="714">
        <f t="shared" si="20"/>
        <v>0</v>
      </c>
      <c r="S61" s="652">
        <f t="shared" si="21"/>
        <v>0</v>
      </c>
    </row>
    <row r="62" spans="1:19">
      <c r="A62" s="660"/>
      <c r="B62" s="661"/>
      <c r="C62" s="653">
        <f t="shared" si="12"/>
        <v>1</v>
      </c>
      <c r="D62" s="662"/>
      <c r="E62" s="653">
        <f t="shared" si="13"/>
        <v>1</v>
      </c>
      <c r="F62" s="662"/>
      <c r="G62" s="653">
        <f t="shared" si="14"/>
        <v>1</v>
      </c>
      <c r="H62" s="662"/>
      <c r="I62" s="653">
        <f t="shared" si="15"/>
        <v>1</v>
      </c>
      <c r="J62" s="662"/>
      <c r="K62" s="653">
        <f t="shared" si="16"/>
        <v>1</v>
      </c>
      <c r="L62" s="662"/>
      <c r="M62" s="653">
        <f t="shared" si="17"/>
        <v>1</v>
      </c>
      <c r="N62" s="662"/>
      <c r="O62" s="653">
        <f t="shared" si="18"/>
        <v>1</v>
      </c>
      <c r="P62" s="662"/>
      <c r="Q62" s="653">
        <f t="shared" si="19"/>
        <v>1</v>
      </c>
      <c r="R62" s="714">
        <f t="shared" si="20"/>
        <v>0</v>
      </c>
      <c r="S62" s="652">
        <f t="shared" si="21"/>
        <v>0</v>
      </c>
    </row>
    <row r="63" spans="1:19">
      <c r="A63" s="660"/>
      <c r="B63" s="661"/>
      <c r="C63" s="653">
        <f t="shared" si="12"/>
        <v>1</v>
      </c>
      <c r="D63" s="662"/>
      <c r="E63" s="653">
        <f t="shared" si="13"/>
        <v>1</v>
      </c>
      <c r="F63" s="662"/>
      <c r="G63" s="653">
        <f t="shared" si="14"/>
        <v>1</v>
      </c>
      <c r="H63" s="662"/>
      <c r="I63" s="653">
        <f t="shared" si="15"/>
        <v>1</v>
      </c>
      <c r="J63" s="662"/>
      <c r="K63" s="653">
        <f t="shared" si="16"/>
        <v>1</v>
      </c>
      <c r="L63" s="662"/>
      <c r="M63" s="653">
        <f t="shared" si="17"/>
        <v>1</v>
      </c>
      <c r="N63" s="662"/>
      <c r="O63" s="653">
        <f t="shared" si="18"/>
        <v>1</v>
      </c>
      <c r="P63" s="662"/>
      <c r="Q63" s="653">
        <f t="shared" si="19"/>
        <v>1</v>
      </c>
      <c r="R63" s="714">
        <f t="shared" si="20"/>
        <v>0</v>
      </c>
      <c r="S63" s="652">
        <f t="shared" si="21"/>
        <v>0</v>
      </c>
    </row>
    <row r="64" spans="1:19">
      <c r="A64" s="660"/>
      <c r="B64" s="661"/>
      <c r="C64" s="653">
        <f t="shared" si="12"/>
        <v>1</v>
      </c>
      <c r="D64" s="662"/>
      <c r="E64" s="653">
        <f t="shared" si="13"/>
        <v>1</v>
      </c>
      <c r="F64" s="662"/>
      <c r="G64" s="653">
        <f t="shared" si="14"/>
        <v>1</v>
      </c>
      <c r="H64" s="662"/>
      <c r="I64" s="653">
        <f t="shared" si="15"/>
        <v>1</v>
      </c>
      <c r="J64" s="662"/>
      <c r="K64" s="653">
        <f t="shared" si="16"/>
        <v>1</v>
      </c>
      <c r="L64" s="662"/>
      <c r="M64" s="653">
        <f t="shared" si="17"/>
        <v>1</v>
      </c>
      <c r="N64" s="662"/>
      <c r="O64" s="653">
        <f t="shared" si="18"/>
        <v>1</v>
      </c>
      <c r="P64" s="662"/>
      <c r="Q64" s="653">
        <f t="shared" si="19"/>
        <v>1</v>
      </c>
      <c r="R64" s="714">
        <f t="shared" si="20"/>
        <v>0</v>
      </c>
      <c r="S64" s="652">
        <f t="shared" si="21"/>
        <v>0</v>
      </c>
    </row>
    <row r="65" spans="1:19">
      <c r="A65" s="660"/>
      <c r="B65" s="661"/>
      <c r="C65" s="653">
        <f t="shared" si="12"/>
        <v>1</v>
      </c>
      <c r="D65" s="662"/>
      <c r="E65" s="653">
        <f t="shared" si="13"/>
        <v>1</v>
      </c>
      <c r="F65" s="662"/>
      <c r="G65" s="653">
        <f t="shared" si="14"/>
        <v>1</v>
      </c>
      <c r="H65" s="662"/>
      <c r="I65" s="653">
        <f t="shared" si="15"/>
        <v>1</v>
      </c>
      <c r="J65" s="662"/>
      <c r="K65" s="653">
        <f t="shared" si="16"/>
        <v>1</v>
      </c>
      <c r="L65" s="662"/>
      <c r="M65" s="653">
        <f t="shared" si="17"/>
        <v>1</v>
      </c>
      <c r="N65" s="662"/>
      <c r="O65" s="653">
        <f t="shared" si="18"/>
        <v>1</v>
      </c>
      <c r="P65" s="662"/>
      <c r="Q65" s="653">
        <f t="shared" si="19"/>
        <v>1</v>
      </c>
      <c r="R65" s="714">
        <f t="shared" si="20"/>
        <v>0</v>
      </c>
      <c r="S65" s="652">
        <f t="shared" si="21"/>
        <v>0</v>
      </c>
    </row>
    <row r="66" spans="1:19">
      <c r="A66" s="660"/>
      <c r="B66" s="661"/>
      <c r="C66" s="653">
        <f t="shared" si="12"/>
        <v>1</v>
      </c>
      <c r="D66" s="662"/>
      <c r="E66" s="653">
        <f t="shared" si="13"/>
        <v>1</v>
      </c>
      <c r="F66" s="662"/>
      <c r="G66" s="653">
        <f t="shared" si="14"/>
        <v>1</v>
      </c>
      <c r="H66" s="662"/>
      <c r="I66" s="653">
        <f t="shared" si="15"/>
        <v>1</v>
      </c>
      <c r="J66" s="662"/>
      <c r="K66" s="653">
        <f t="shared" si="16"/>
        <v>1</v>
      </c>
      <c r="L66" s="662"/>
      <c r="M66" s="653">
        <f t="shared" si="17"/>
        <v>1</v>
      </c>
      <c r="N66" s="662"/>
      <c r="O66" s="653">
        <f t="shared" si="18"/>
        <v>1</v>
      </c>
      <c r="P66" s="662"/>
      <c r="Q66" s="653">
        <f t="shared" si="19"/>
        <v>1</v>
      </c>
      <c r="R66" s="714">
        <f t="shared" si="20"/>
        <v>0</v>
      </c>
      <c r="S66" s="652">
        <f t="shared" si="21"/>
        <v>0</v>
      </c>
    </row>
    <row r="67" spans="1:19">
      <c r="A67" s="660"/>
      <c r="B67" s="661"/>
      <c r="C67" s="653">
        <f t="shared" si="12"/>
        <v>1</v>
      </c>
      <c r="D67" s="662"/>
      <c r="E67" s="653">
        <f t="shared" si="13"/>
        <v>1</v>
      </c>
      <c r="F67" s="662"/>
      <c r="G67" s="653">
        <f t="shared" si="14"/>
        <v>1</v>
      </c>
      <c r="H67" s="662"/>
      <c r="I67" s="653">
        <f t="shared" si="15"/>
        <v>1</v>
      </c>
      <c r="J67" s="662"/>
      <c r="K67" s="653">
        <f t="shared" si="16"/>
        <v>1</v>
      </c>
      <c r="L67" s="662"/>
      <c r="M67" s="653">
        <f t="shared" si="17"/>
        <v>1</v>
      </c>
      <c r="N67" s="662"/>
      <c r="O67" s="653">
        <f t="shared" si="18"/>
        <v>1</v>
      </c>
      <c r="P67" s="662"/>
      <c r="Q67" s="653">
        <f t="shared" si="19"/>
        <v>1</v>
      </c>
      <c r="R67" s="714">
        <f t="shared" si="20"/>
        <v>0</v>
      </c>
      <c r="S67" s="652">
        <f t="shared" si="21"/>
        <v>0</v>
      </c>
    </row>
    <row r="68" spans="1:19">
      <c r="A68" s="660"/>
      <c r="B68" s="661"/>
      <c r="C68" s="653">
        <f t="shared" si="12"/>
        <v>1</v>
      </c>
      <c r="D68" s="662"/>
      <c r="E68" s="653">
        <f t="shared" si="13"/>
        <v>1</v>
      </c>
      <c r="F68" s="662"/>
      <c r="G68" s="653">
        <f t="shared" si="14"/>
        <v>1</v>
      </c>
      <c r="H68" s="662"/>
      <c r="I68" s="653">
        <f t="shared" si="15"/>
        <v>1</v>
      </c>
      <c r="J68" s="662"/>
      <c r="K68" s="653">
        <f t="shared" si="16"/>
        <v>1</v>
      </c>
      <c r="L68" s="662"/>
      <c r="M68" s="653">
        <f t="shared" si="17"/>
        <v>1</v>
      </c>
      <c r="N68" s="662"/>
      <c r="O68" s="653">
        <f t="shared" si="18"/>
        <v>1</v>
      </c>
      <c r="P68" s="662"/>
      <c r="Q68" s="653">
        <f t="shared" si="19"/>
        <v>1</v>
      </c>
      <c r="R68" s="714">
        <f t="shared" si="20"/>
        <v>0</v>
      </c>
      <c r="S68" s="652">
        <f t="shared" si="21"/>
        <v>0</v>
      </c>
    </row>
    <row r="69" spans="1:19">
      <c r="A69" s="660"/>
      <c r="B69" s="661"/>
      <c r="C69" s="653">
        <f t="shared" si="12"/>
        <v>1</v>
      </c>
      <c r="D69" s="662"/>
      <c r="E69" s="653">
        <f t="shared" si="13"/>
        <v>1</v>
      </c>
      <c r="F69" s="662"/>
      <c r="G69" s="653">
        <f t="shared" si="14"/>
        <v>1</v>
      </c>
      <c r="H69" s="662"/>
      <c r="I69" s="653">
        <f t="shared" si="15"/>
        <v>1</v>
      </c>
      <c r="J69" s="662"/>
      <c r="K69" s="653">
        <f t="shared" si="16"/>
        <v>1</v>
      </c>
      <c r="L69" s="662"/>
      <c r="M69" s="653">
        <f t="shared" si="17"/>
        <v>1</v>
      </c>
      <c r="N69" s="662"/>
      <c r="O69" s="653">
        <f t="shared" si="18"/>
        <v>1</v>
      </c>
      <c r="P69" s="662"/>
      <c r="Q69" s="653">
        <f t="shared" si="19"/>
        <v>1</v>
      </c>
      <c r="R69" s="714">
        <f t="shared" si="20"/>
        <v>0</v>
      </c>
      <c r="S69" s="652">
        <f t="shared" si="21"/>
        <v>0</v>
      </c>
    </row>
    <row r="70" spans="1:19">
      <c r="A70" s="660"/>
      <c r="B70" s="661"/>
      <c r="C70" s="653">
        <f t="shared" si="12"/>
        <v>1</v>
      </c>
      <c r="D70" s="662"/>
      <c r="E70" s="653">
        <f t="shared" si="13"/>
        <v>1</v>
      </c>
      <c r="F70" s="662"/>
      <c r="G70" s="653">
        <f t="shared" si="14"/>
        <v>1</v>
      </c>
      <c r="H70" s="662"/>
      <c r="I70" s="653">
        <f t="shared" si="15"/>
        <v>1</v>
      </c>
      <c r="J70" s="662"/>
      <c r="K70" s="653">
        <f t="shared" si="16"/>
        <v>1</v>
      </c>
      <c r="L70" s="662"/>
      <c r="M70" s="653">
        <f t="shared" si="17"/>
        <v>1</v>
      </c>
      <c r="N70" s="662"/>
      <c r="O70" s="653">
        <f t="shared" si="18"/>
        <v>1</v>
      </c>
      <c r="P70" s="662"/>
      <c r="Q70" s="653">
        <f t="shared" si="19"/>
        <v>1</v>
      </c>
      <c r="R70" s="714">
        <f t="shared" si="20"/>
        <v>0</v>
      </c>
      <c r="S70" s="652">
        <f t="shared" si="21"/>
        <v>0</v>
      </c>
    </row>
    <row r="71" spans="1:19">
      <c r="A71" s="660"/>
      <c r="B71" s="661"/>
      <c r="C71" s="653">
        <f t="shared" si="12"/>
        <v>1</v>
      </c>
      <c r="D71" s="662"/>
      <c r="E71" s="653">
        <f t="shared" si="13"/>
        <v>1</v>
      </c>
      <c r="F71" s="662"/>
      <c r="G71" s="653">
        <f t="shared" si="14"/>
        <v>1</v>
      </c>
      <c r="H71" s="662"/>
      <c r="I71" s="653">
        <f t="shared" si="15"/>
        <v>1</v>
      </c>
      <c r="J71" s="662"/>
      <c r="K71" s="653">
        <f t="shared" si="16"/>
        <v>1</v>
      </c>
      <c r="L71" s="662"/>
      <c r="M71" s="653">
        <f t="shared" si="17"/>
        <v>1</v>
      </c>
      <c r="N71" s="662"/>
      <c r="O71" s="653">
        <f t="shared" si="18"/>
        <v>1</v>
      </c>
      <c r="P71" s="662"/>
      <c r="Q71" s="653">
        <f t="shared" si="19"/>
        <v>1</v>
      </c>
      <c r="R71" s="714">
        <f t="shared" si="20"/>
        <v>0</v>
      </c>
      <c r="S71" s="652">
        <f t="shared" si="21"/>
        <v>0</v>
      </c>
    </row>
    <row r="72" spans="1:19">
      <c r="A72" s="660"/>
      <c r="B72" s="661"/>
      <c r="C72" s="653">
        <f t="shared" si="12"/>
        <v>1</v>
      </c>
      <c r="D72" s="662"/>
      <c r="E72" s="653">
        <f t="shared" si="13"/>
        <v>1</v>
      </c>
      <c r="F72" s="662"/>
      <c r="G72" s="653">
        <f t="shared" si="14"/>
        <v>1</v>
      </c>
      <c r="H72" s="662"/>
      <c r="I72" s="653">
        <f t="shared" si="15"/>
        <v>1</v>
      </c>
      <c r="J72" s="662"/>
      <c r="K72" s="653">
        <f t="shared" si="16"/>
        <v>1</v>
      </c>
      <c r="L72" s="662"/>
      <c r="M72" s="653">
        <f t="shared" si="17"/>
        <v>1</v>
      </c>
      <c r="N72" s="662"/>
      <c r="O72" s="653">
        <f t="shared" si="18"/>
        <v>1</v>
      </c>
      <c r="P72" s="662"/>
      <c r="Q72" s="653">
        <f t="shared" si="19"/>
        <v>1</v>
      </c>
      <c r="R72" s="714">
        <f t="shared" si="20"/>
        <v>0</v>
      </c>
      <c r="S72" s="652">
        <f t="shared" si="21"/>
        <v>0</v>
      </c>
    </row>
    <row r="73" spans="1:19">
      <c r="A73" s="660"/>
      <c r="B73" s="661"/>
      <c r="C73" s="653">
        <f t="shared" si="12"/>
        <v>1</v>
      </c>
      <c r="D73" s="662"/>
      <c r="E73" s="653">
        <f t="shared" si="13"/>
        <v>1</v>
      </c>
      <c r="F73" s="662"/>
      <c r="G73" s="653">
        <f t="shared" si="14"/>
        <v>1</v>
      </c>
      <c r="H73" s="662"/>
      <c r="I73" s="653">
        <f t="shared" si="15"/>
        <v>1</v>
      </c>
      <c r="J73" s="662"/>
      <c r="K73" s="653">
        <f t="shared" si="16"/>
        <v>1</v>
      </c>
      <c r="L73" s="662"/>
      <c r="M73" s="653">
        <f t="shared" si="17"/>
        <v>1</v>
      </c>
      <c r="N73" s="662"/>
      <c r="O73" s="653">
        <f t="shared" si="18"/>
        <v>1</v>
      </c>
      <c r="P73" s="662"/>
      <c r="Q73" s="653">
        <f t="shared" si="19"/>
        <v>1</v>
      </c>
      <c r="R73" s="714">
        <f t="shared" si="20"/>
        <v>0</v>
      </c>
      <c r="S73" s="652">
        <f t="shared" si="21"/>
        <v>0</v>
      </c>
    </row>
    <row r="74" spans="1:19">
      <c r="A74" s="660"/>
      <c r="B74" s="661"/>
      <c r="C74" s="653">
        <f t="shared" si="12"/>
        <v>1</v>
      </c>
      <c r="D74" s="662"/>
      <c r="E74" s="653">
        <f t="shared" si="13"/>
        <v>1</v>
      </c>
      <c r="F74" s="662"/>
      <c r="G74" s="653">
        <f t="shared" si="14"/>
        <v>1</v>
      </c>
      <c r="H74" s="662"/>
      <c r="I74" s="653">
        <f t="shared" si="15"/>
        <v>1</v>
      </c>
      <c r="J74" s="662"/>
      <c r="K74" s="653">
        <f t="shared" si="16"/>
        <v>1</v>
      </c>
      <c r="L74" s="662"/>
      <c r="M74" s="653">
        <f t="shared" si="17"/>
        <v>1</v>
      </c>
      <c r="N74" s="662"/>
      <c r="O74" s="653">
        <f t="shared" si="18"/>
        <v>1</v>
      </c>
      <c r="P74" s="662"/>
      <c r="Q74" s="653">
        <f t="shared" si="19"/>
        <v>1</v>
      </c>
      <c r="R74" s="714">
        <f t="shared" si="20"/>
        <v>0</v>
      </c>
      <c r="S74" s="652">
        <f t="shared" si="21"/>
        <v>0</v>
      </c>
    </row>
    <row r="75" spans="1:19">
      <c r="A75" s="660"/>
      <c r="B75" s="661"/>
      <c r="C75" s="653">
        <f t="shared" si="12"/>
        <v>1</v>
      </c>
      <c r="D75" s="662"/>
      <c r="E75" s="653">
        <f t="shared" si="13"/>
        <v>1</v>
      </c>
      <c r="F75" s="662"/>
      <c r="G75" s="653">
        <f t="shared" si="14"/>
        <v>1</v>
      </c>
      <c r="H75" s="662"/>
      <c r="I75" s="653">
        <f t="shared" si="15"/>
        <v>1</v>
      </c>
      <c r="J75" s="662"/>
      <c r="K75" s="653">
        <f t="shared" si="16"/>
        <v>1</v>
      </c>
      <c r="L75" s="662"/>
      <c r="M75" s="653">
        <f t="shared" si="17"/>
        <v>1</v>
      </c>
      <c r="N75" s="662"/>
      <c r="O75" s="653">
        <f t="shared" si="18"/>
        <v>1</v>
      </c>
      <c r="P75" s="662"/>
      <c r="Q75" s="653">
        <f t="shared" si="19"/>
        <v>1</v>
      </c>
      <c r="R75" s="714">
        <f t="shared" si="20"/>
        <v>0</v>
      </c>
      <c r="S75" s="652">
        <f t="shared" si="21"/>
        <v>0</v>
      </c>
    </row>
    <row r="76" spans="1:19">
      <c r="A76" s="660"/>
      <c r="B76" s="661"/>
      <c r="C76" s="653">
        <f t="shared" si="12"/>
        <v>1</v>
      </c>
      <c r="D76" s="662"/>
      <c r="E76" s="653">
        <f t="shared" si="13"/>
        <v>1</v>
      </c>
      <c r="F76" s="662"/>
      <c r="G76" s="653">
        <f t="shared" si="14"/>
        <v>1</v>
      </c>
      <c r="H76" s="662"/>
      <c r="I76" s="653">
        <f t="shared" si="15"/>
        <v>1</v>
      </c>
      <c r="J76" s="662"/>
      <c r="K76" s="653">
        <f t="shared" si="16"/>
        <v>1</v>
      </c>
      <c r="L76" s="662"/>
      <c r="M76" s="653">
        <f t="shared" si="17"/>
        <v>1</v>
      </c>
      <c r="N76" s="662"/>
      <c r="O76" s="653">
        <f t="shared" si="18"/>
        <v>1</v>
      </c>
      <c r="P76" s="662"/>
      <c r="Q76" s="653">
        <f t="shared" si="19"/>
        <v>1</v>
      </c>
      <c r="R76" s="714">
        <f t="shared" si="20"/>
        <v>0</v>
      </c>
      <c r="S76" s="652">
        <f t="shared" si="21"/>
        <v>0</v>
      </c>
    </row>
    <row r="77" spans="1:19">
      <c r="A77" s="660"/>
      <c r="B77" s="661"/>
      <c r="C77" s="653">
        <f t="shared" si="12"/>
        <v>1</v>
      </c>
      <c r="D77" s="662"/>
      <c r="E77" s="653">
        <f t="shared" si="13"/>
        <v>1</v>
      </c>
      <c r="F77" s="662"/>
      <c r="G77" s="653">
        <f t="shared" si="14"/>
        <v>1</v>
      </c>
      <c r="H77" s="662"/>
      <c r="I77" s="653">
        <f t="shared" si="15"/>
        <v>1</v>
      </c>
      <c r="J77" s="662"/>
      <c r="K77" s="653">
        <f t="shared" si="16"/>
        <v>1</v>
      </c>
      <c r="L77" s="662"/>
      <c r="M77" s="653">
        <f t="shared" si="17"/>
        <v>1</v>
      </c>
      <c r="N77" s="662"/>
      <c r="O77" s="653">
        <f t="shared" si="18"/>
        <v>1</v>
      </c>
      <c r="P77" s="662"/>
      <c r="Q77" s="653">
        <f t="shared" si="19"/>
        <v>1</v>
      </c>
      <c r="R77" s="714">
        <f t="shared" si="20"/>
        <v>0</v>
      </c>
      <c r="S77" s="652">
        <f t="shared" si="21"/>
        <v>0</v>
      </c>
    </row>
    <row r="78" spans="1:19">
      <c r="A78" s="660"/>
      <c r="B78" s="661"/>
      <c r="C78" s="653">
        <f t="shared" si="12"/>
        <v>1</v>
      </c>
      <c r="D78" s="662"/>
      <c r="E78" s="653">
        <f t="shared" si="13"/>
        <v>1</v>
      </c>
      <c r="F78" s="662"/>
      <c r="G78" s="653">
        <f t="shared" si="14"/>
        <v>1</v>
      </c>
      <c r="H78" s="662"/>
      <c r="I78" s="653">
        <f t="shared" si="15"/>
        <v>1</v>
      </c>
      <c r="J78" s="662"/>
      <c r="K78" s="653">
        <f t="shared" si="16"/>
        <v>1</v>
      </c>
      <c r="L78" s="662"/>
      <c r="M78" s="653">
        <f t="shared" si="17"/>
        <v>1</v>
      </c>
      <c r="N78" s="662"/>
      <c r="O78" s="653">
        <f t="shared" si="18"/>
        <v>1</v>
      </c>
      <c r="P78" s="662"/>
      <c r="Q78" s="653">
        <f t="shared" si="19"/>
        <v>1</v>
      </c>
      <c r="R78" s="714">
        <f t="shared" si="20"/>
        <v>0</v>
      </c>
      <c r="S78" s="652">
        <f t="shared" ref="S78:S122" si="22">ROUND(R78*B78/10000,0)</f>
        <v>0</v>
      </c>
    </row>
    <row r="79" spans="1:19">
      <c r="A79" s="660"/>
      <c r="B79" s="661"/>
      <c r="C79" s="653">
        <f t="shared" si="12"/>
        <v>1</v>
      </c>
      <c r="D79" s="662"/>
      <c r="E79" s="653">
        <f t="shared" si="13"/>
        <v>1</v>
      </c>
      <c r="F79" s="662"/>
      <c r="G79" s="653">
        <f t="shared" si="14"/>
        <v>1</v>
      </c>
      <c r="H79" s="662"/>
      <c r="I79" s="653">
        <f t="shared" si="15"/>
        <v>1</v>
      </c>
      <c r="J79" s="662"/>
      <c r="K79" s="653">
        <f t="shared" si="16"/>
        <v>1</v>
      </c>
      <c r="L79" s="662"/>
      <c r="M79" s="653">
        <f t="shared" si="17"/>
        <v>1</v>
      </c>
      <c r="N79" s="662"/>
      <c r="O79" s="653">
        <f t="shared" si="18"/>
        <v>1</v>
      </c>
      <c r="P79" s="662"/>
      <c r="Q79" s="653">
        <f t="shared" si="19"/>
        <v>1</v>
      </c>
      <c r="R79" s="714">
        <f t="shared" si="20"/>
        <v>0</v>
      </c>
      <c r="S79" s="652">
        <f t="shared" si="22"/>
        <v>0</v>
      </c>
    </row>
    <row r="80" spans="1:19">
      <c r="A80" s="660"/>
      <c r="B80" s="661"/>
      <c r="C80" s="653">
        <f t="shared" si="12"/>
        <v>1</v>
      </c>
      <c r="D80" s="662"/>
      <c r="E80" s="653">
        <f t="shared" si="13"/>
        <v>1</v>
      </c>
      <c r="F80" s="662"/>
      <c r="G80" s="653">
        <f t="shared" si="14"/>
        <v>1</v>
      </c>
      <c r="H80" s="662"/>
      <c r="I80" s="653">
        <f t="shared" si="15"/>
        <v>1</v>
      </c>
      <c r="J80" s="662"/>
      <c r="K80" s="653">
        <f t="shared" si="16"/>
        <v>1</v>
      </c>
      <c r="L80" s="662"/>
      <c r="M80" s="653">
        <f t="shared" si="17"/>
        <v>1</v>
      </c>
      <c r="N80" s="662"/>
      <c r="O80" s="653">
        <f t="shared" si="18"/>
        <v>1</v>
      </c>
      <c r="P80" s="662"/>
      <c r="Q80" s="653">
        <f t="shared" si="19"/>
        <v>1</v>
      </c>
      <c r="R80" s="714">
        <f t="shared" si="20"/>
        <v>0</v>
      </c>
      <c r="S80" s="652">
        <f t="shared" si="22"/>
        <v>0</v>
      </c>
    </row>
    <row r="81" spans="1:19">
      <c r="A81" s="660"/>
      <c r="B81" s="661"/>
      <c r="C81" s="653">
        <f t="shared" si="12"/>
        <v>1</v>
      </c>
      <c r="D81" s="662"/>
      <c r="E81" s="653">
        <f t="shared" si="13"/>
        <v>1</v>
      </c>
      <c r="F81" s="662"/>
      <c r="G81" s="653">
        <f t="shared" si="14"/>
        <v>1</v>
      </c>
      <c r="H81" s="662"/>
      <c r="I81" s="653">
        <f t="shared" si="15"/>
        <v>1</v>
      </c>
      <c r="J81" s="662"/>
      <c r="K81" s="653">
        <f t="shared" si="16"/>
        <v>1</v>
      </c>
      <c r="L81" s="662"/>
      <c r="M81" s="653">
        <f t="shared" si="17"/>
        <v>1</v>
      </c>
      <c r="N81" s="662"/>
      <c r="O81" s="653">
        <f t="shared" si="18"/>
        <v>1</v>
      </c>
      <c r="P81" s="662"/>
      <c r="Q81" s="653">
        <f t="shared" si="19"/>
        <v>1</v>
      </c>
      <c r="R81" s="714">
        <f t="shared" si="20"/>
        <v>0</v>
      </c>
      <c r="S81" s="652">
        <f t="shared" si="22"/>
        <v>0</v>
      </c>
    </row>
    <row r="82" spans="1:19">
      <c r="A82" s="660"/>
      <c r="B82" s="661"/>
      <c r="C82" s="653">
        <f t="shared" si="12"/>
        <v>1</v>
      </c>
      <c r="D82" s="662"/>
      <c r="E82" s="653">
        <f t="shared" si="13"/>
        <v>1</v>
      </c>
      <c r="F82" s="662"/>
      <c r="G82" s="653">
        <f t="shared" si="14"/>
        <v>1</v>
      </c>
      <c r="H82" s="662"/>
      <c r="I82" s="653">
        <f t="shared" si="15"/>
        <v>1</v>
      </c>
      <c r="J82" s="662"/>
      <c r="K82" s="653">
        <f t="shared" si="16"/>
        <v>1</v>
      </c>
      <c r="L82" s="662"/>
      <c r="M82" s="653">
        <f t="shared" si="17"/>
        <v>1</v>
      </c>
      <c r="N82" s="662"/>
      <c r="O82" s="653">
        <f t="shared" si="18"/>
        <v>1</v>
      </c>
      <c r="P82" s="662"/>
      <c r="Q82" s="653">
        <f t="shared" si="19"/>
        <v>1</v>
      </c>
      <c r="R82" s="714">
        <f t="shared" si="20"/>
        <v>0</v>
      </c>
      <c r="S82" s="652">
        <f t="shared" si="22"/>
        <v>0</v>
      </c>
    </row>
    <row r="83" spans="1:19">
      <c r="A83" s="660"/>
      <c r="B83" s="661"/>
      <c r="C83" s="653">
        <f t="shared" si="12"/>
        <v>1</v>
      </c>
      <c r="D83" s="662"/>
      <c r="E83" s="653">
        <f t="shared" si="13"/>
        <v>1</v>
      </c>
      <c r="F83" s="662"/>
      <c r="G83" s="653">
        <f t="shared" si="14"/>
        <v>1</v>
      </c>
      <c r="H83" s="662"/>
      <c r="I83" s="653">
        <f t="shared" si="15"/>
        <v>1</v>
      </c>
      <c r="J83" s="662"/>
      <c r="K83" s="653">
        <f t="shared" si="16"/>
        <v>1</v>
      </c>
      <c r="L83" s="662"/>
      <c r="M83" s="653">
        <f t="shared" si="17"/>
        <v>1</v>
      </c>
      <c r="N83" s="662"/>
      <c r="O83" s="653">
        <f t="shared" si="18"/>
        <v>1</v>
      </c>
      <c r="P83" s="662"/>
      <c r="Q83" s="653">
        <f t="shared" si="19"/>
        <v>1</v>
      </c>
      <c r="R83" s="714">
        <f t="shared" si="20"/>
        <v>0</v>
      </c>
      <c r="S83" s="652">
        <f t="shared" si="22"/>
        <v>0</v>
      </c>
    </row>
    <row r="84" spans="1:19">
      <c r="A84" s="660"/>
      <c r="B84" s="661"/>
      <c r="C84" s="653">
        <f t="shared" si="12"/>
        <v>1</v>
      </c>
      <c r="D84" s="662"/>
      <c r="E84" s="653">
        <f t="shared" si="13"/>
        <v>1</v>
      </c>
      <c r="F84" s="662"/>
      <c r="G84" s="653">
        <f t="shared" si="14"/>
        <v>1</v>
      </c>
      <c r="H84" s="662"/>
      <c r="I84" s="653">
        <f t="shared" si="15"/>
        <v>1</v>
      </c>
      <c r="J84" s="662"/>
      <c r="K84" s="653">
        <f t="shared" si="16"/>
        <v>1</v>
      </c>
      <c r="L84" s="662"/>
      <c r="M84" s="653">
        <f t="shared" si="17"/>
        <v>1</v>
      </c>
      <c r="N84" s="662"/>
      <c r="O84" s="653">
        <f t="shared" si="18"/>
        <v>1</v>
      </c>
      <c r="P84" s="662"/>
      <c r="Q84" s="653">
        <f t="shared" si="19"/>
        <v>1</v>
      </c>
      <c r="R84" s="714">
        <f t="shared" si="20"/>
        <v>0</v>
      </c>
      <c r="S84" s="652">
        <f t="shared" si="22"/>
        <v>0</v>
      </c>
    </row>
    <row r="85" spans="1:19">
      <c r="A85" s="660"/>
      <c r="B85" s="661"/>
      <c r="C85" s="653">
        <f t="shared" si="12"/>
        <v>1</v>
      </c>
      <c r="D85" s="662"/>
      <c r="E85" s="653">
        <f t="shared" si="13"/>
        <v>1</v>
      </c>
      <c r="F85" s="662"/>
      <c r="G85" s="653">
        <f t="shared" si="14"/>
        <v>1</v>
      </c>
      <c r="H85" s="662"/>
      <c r="I85" s="653">
        <f t="shared" si="15"/>
        <v>1</v>
      </c>
      <c r="J85" s="662"/>
      <c r="K85" s="653">
        <f t="shared" si="16"/>
        <v>1</v>
      </c>
      <c r="L85" s="662"/>
      <c r="M85" s="653">
        <f t="shared" si="17"/>
        <v>1</v>
      </c>
      <c r="N85" s="662"/>
      <c r="O85" s="653">
        <f t="shared" si="18"/>
        <v>1</v>
      </c>
      <c r="P85" s="662"/>
      <c r="Q85" s="653">
        <f t="shared" si="19"/>
        <v>1</v>
      </c>
      <c r="R85" s="714">
        <f t="shared" si="20"/>
        <v>0</v>
      </c>
      <c r="S85" s="652">
        <f t="shared" si="22"/>
        <v>0</v>
      </c>
    </row>
    <row r="86" spans="1:19">
      <c r="A86" s="660"/>
      <c r="B86" s="661"/>
      <c r="C86" s="653">
        <f t="shared" si="12"/>
        <v>1</v>
      </c>
      <c r="D86" s="662"/>
      <c r="E86" s="653">
        <f t="shared" si="13"/>
        <v>1</v>
      </c>
      <c r="F86" s="662"/>
      <c r="G86" s="653">
        <f t="shared" si="14"/>
        <v>1</v>
      </c>
      <c r="H86" s="662"/>
      <c r="I86" s="653">
        <f t="shared" si="15"/>
        <v>1</v>
      </c>
      <c r="J86" s="662"/>
      <c r="K86" s="653">
        <f t="shared" si="16"/>
        <v>1</v>
      </c>
      <c r="L86" s="662"/>
      <c r="M86" s="653">
        <f t="shared" si="17"/>
        <v>1</v>
      </c>
      <c r="N86" s="662"/>
      <c r="O86" s="653">
        <f t="shared" si="18"/>
        <v>1</v>
      </c>
      <c r="P86" s="662"/>
      <c r="Q86" s="653">
        <f t="shared" si="19"/>
        <v>1</v>
      </c>
      <c r="R86" s="714">
        <f t="shared" si="20"/>
        <v>0</v>
      </c>
      <c r="S86" s="652">
        <f t="shared" si="22"/>
        <v>0</v>
      </c>
    </row>
    <row r="87" spans="1:19">
      <c r="A87" s="660"/>
      <c r="B87" s="661"/>
      <c r="C87" s="653">
        <f t="shared" si="12"/>
        <v>1</v>
      </c>
      <c r="D87" s="662"/>
      <c r="E87" s="653">
        <f t="shared" si="13"/>
        <v>1</v>
      </c>
      <c r="F87" s="662"/>
      <c r="G87" s="653">
        <f t="shared" si="14"/>
        <v>1</v>
      </c>
      <c r="H87" s="662"/>
      <c r="I87" s="653">
        <f t="shared" si="15"/>
        <v>1</v>
      </c>
      <c r="J87" s="662"/>
      <c r="K87" s="653">
        <f t="shared" si="16"/>
        <v>1</v>
      </c>
      <c r="L87" s="662"/>
      <c r="M87" s="653">
        <f t="shared" si="17"/>
        <v>1</v>
      </c>
      <c r="N87" s="662"/>
      <c r="O87" s="653">
        <f t="shared" si="18"/>
        <v>1</v>
      </c>
      <c r="P87" s="662"/>
      <c r="Q87" s="653">
        <f t="shared" si="19"/>
        <v>1</v>
      </c>
      <c r="R87" s="714">
        <f t="shared" si="20"/>
        <v>0</v>
      </c>
      <c r="S87" s="652">
        <f t="shared" si="22"/>
        <v>0</v>
      </c>
    </row>
    <row r="88" spans="1:19">
      <c r="A88" s="660"/>
      <c r="B88" s="661"/>
      <c r="C88" s="653">
        <f t="shared" si="12"/>
        <v>1</v>
      </c>
      <c r="D88" s="662"/>
      <c r="E88" s="653">
        <f t="shared" si="13"/>
        <v>1</v>
      </c>
      <c r="F88" s="662"/>
      <c r="G88" s="653">
        <f t="shared" si="14"/>
        <v>1</v>
      </c>
      <c r="H88" s="662"/>
      <c r="I88" s="653">
        <f t="shared" si="15"/>
        <v>1</v>
      </c>
      <c r="J88" s="662"/>
      <c r="K88" s="653">
        <f t="shared" si="16"/>
        <v>1</v>
      </c>
      <c r="L88" s="662"/>
      <c r="M88" s="653">
        <f t="shared" si="17"/>
        <v>1</v>
      </c>
      <c r="N88" s="662"/>
      <c r="O88" s="653">
        <f t="shared" si="18"/>
        <v>1</v>
      </c>
      <c r="P88" s="662"/>
      <c r="Q88" s="653">
        <f t="shared" si="19"/>
        <v>1</v>
      </c>
      <c r="R88" s="714">
        <f t="shared" si="20"/>
        <v>0</v>
      </c>
      <c r="S88" s="652">
        <f t="shared" si="22"/>
        <v>0</v>
      </c>
    </row>
    <row r="89" spans="1:19">
      <c r="A89" s="660"/>
      <c r="B89" s="661"/>
      <c r="C89" s="653">
        <f t="shared" si="12"/>
        <v>1</v>
      </c>
      <c r="D89" s="662"/>
      <c r="E89" s="653">
        <f t="shared" si="13"/>
        <v>1</v>
      </c>
      <c r="F89" s="662"/>
      <c r="G89" s="653">
        <f t="shared" si="14"/>
        <v>1</v>
      </c>
      <c r="H89" s="662"/>
      <c r="I89" s="653">
        <f t="shared" si="15"/>
        <v>1</v>
      </c>
      <c r="J89" s="662"/>
      <c r="K89" s="653">
        <f t="shared" si="16"/>
        <v>1</v>
      </c>
      <c r="L89" s="662"/>
      <c r="M89" s="653">
        <f t="shared" si="17"/>
        <v>1</v>
      </c>
      <c r="N89" s="662"/>
      <c r="O89" s="653">
        <f t="shared" si="18"/>
        <v>1</v>
      </c>
      <c r="P89" s="662"/>
      <c r="Q89" s="653">
        <f t="shared" si="19"/>
        <v>1</v>
      </c>
      <c r="R89" s="714">
        <f t="shared" si="20"/>
        <v>0</v>
      </c>
      <c r="S89" s="652">
        <f t="shared" si="22"/>
        <v>0</v>
      </c>
    </row>
    <row r="90" spans="1:19">
      <c r="A90" s="660"/>
      <c r="B90" s="661"/>
      <c r="C90" s="653">
        <f t="shared" ref="C90:C153" si="23">IF(B90="",1,(LOOKUP(B90,$3:$3,$4:$4)-LOOKUP($B$24,$3:$3,$4:$4)+100)/100)</f>
        <v>1</v>
      </c>
      <c r="D90" s="662"/>
      <c r="E90" s="653">
        <f t="shared" ref="E90:E153" si="24">(SUMIF($5:$5,D90,$6:$6)-SUMIF($5:$5,$D$24,$6:$6)+100)/100</f>
        <v>1</v>
      </c>
      <c r="F90" s="662"/>
      <c r="G90" s="653">
        <f t="shared" ref="G90:G153" si="25">(SUMIF($7:$7,F90,$8:$8)-SUMIF($7:$7,$F$24,$8:$8)+100)/100</f>
        <v>1</v>
      </c>
      <c r="H90" s="662"/>
      <c r="I90" s="653">
        <f t="shared" ref="I90:I153" si="26">(SUMIF($9:$9,H90,$10:$10)-SUMIF($9:$9,$H$24,$10:$10)+100)/100</f>
        <v>1</v>
      </c>
      <c r="J90" s="662"/>
      <c r="K90" s="653">
        <f t="shared" ref="K90:K153" si="27">(SUMIF($11:$11,J90,$12:$12)-SUMIF($11:$11,$J$24,$12:$12)+100)/100</f>
        <v>1</v>
      </c>
      <c r="L90" s="662"/>
      <c r="M90" s="653">
        <f t="shared" ref="M90:M153" si="28">(SUMIF($13:$13,L90,$14:$14)-SUMIF($13:$13,$L$24,$14:$14)+100)/100</f>
        <v>1</v>
      </c>
      <c r="N90" s="662"/>
      <c r="O90" s="653">
        <f t="shared" ref="O90:O153" si="29">(SUMIF($15:$15,N90,$16:$16)-SUMIF($15:$15,$N$24,$16:$16)+100)/100</f>
        <v>1</v>
      </c>
      <c r="P90" s="662"/>
      <c r="Q90" s="653">
        <f t="shared" ref="Q90:Q153" si="30">(SUMIF($17:$17,P90,$18:$18)-SUMIF($17:$17,$P$24,$18:$18)+100)/100</f>
        <v>1</v>
      </c>
      <c r="R90" s="714">
        <f t="shared" ref="R90:R153" si="31">IF(B90="",0,ROUND($R$24*C90*E90*G90*I90*K90*M90*O90*Q90,0))</f>
        <v>0</v>
      </c>
      <c r="S90" s="652">
        <f t="shared" si="22"/>
        <v>0</v>
      </c>
    </row>
    <row r="91" spans="1:19">
      <c r="A91" s="660"/>
      <c r="B91" s="661"/>
      <c r="C91" s="653">
        <f t="shared" si="23"/>
        <v>1</v>
      </c>
      <c r="D91" s="662"/>
      <c r="E91" s="653">
        <f t="shared" si="24"/>
        <v>1</v>
      </c>
      <c r="F91" s="662"/>
      <c r="G91" s="653">
        <f t="shared" si="25"/>
        <v>1</v>
      </c>
      <c r="H91" s="662"/>
      <c r="I91" s="653">
        <f t="shared" si="26"/>
        <v>1</v>
      </c>
      <c r="J91" s="662"/>
      <c r="K91" s="653">
        <f t="shared" si="27"/>
        <v>1</v>
      </c>
      <c r="L91" s="662"/>
      <c r="M91" s="653">
        <f t="shared" si="28"/>
        <v>1</v>
      </c>
      <c r="N91" s="662"/>
      <c r="O91" s="653">
        <f t="shared" si="29"/>
        <v>1</v>
      </c>
      <c r="P91" s="662"/>
      <c r="Q91" s="653">
        <f t="shared" si="30"/>
        <v>1</v>
      </c>
      <c r="R91" s="714">
        <f t="shared" si="31"/>
        <v>0</v>
      </c>
      <c r="S91" s="652">
        <f t="shared" si="22"/>
        <v>0</v>
      </c>
    </row>
    <row r="92" spans="1:19">
      <c r="A92" s="660"/>
      <c r="B92" s="661"/>
      <c r="C92" s="653">
        <f t="shared" si="23"/>
        <v>1</v>
      </c>
      <c r="D92" s="662"/>
      <c r="E92" s="653">
        <f t="shared" si="24"/>
        <v>1</v>
      </c>
      <c r="F92" s="662"/>
      <c r="G92" s="653">
        <f t="shared" si="25"/>
        <v>1</v>
      </c>
      <c r="H92" s="662"/>
      <c r="I92" s="653">
        <f t="shared" si="26"/>
        <v>1</v>
      </c>
      <c r="J92" s="662"/>
      <c r="K92" s="653">
        <f t="shared" si="27"/>
        <v>1</v>
      </c>
      <c r="L92" s="662"/>
      <c r="M92" s="653">
        <f t="shared" si="28"/>
        <v>1</v>
      </c>
      <c r="N92" s="662"/>
      <c r="O92" s="653">
        <f t="shared" si="29"/>
        <v>1</v>
      </c>
      <c r="P92" s="662"/>
      <c r="Q92" s="653">
        <f t="shared" si="30"/>
        <v>1</v>
      </c>
      <c r="R92" s="714">
        <f t="shared" si="31"/>
        <v>0</v>
      </c>
      <c r="S92" s="652">
        <f t="shared" si="22"/>
        <v>0</v>
      </c>
    </row>
    <row r="93" spans="1:19">
      <c r="A93" s="660"/>
      <c r="B93" s="661"/>
      <c r="C93" s="653">
        <f t="shared" si="23"/>
        <v>1</v>
      </c>
      <c r="D93" s="662"/>
      <c r="E93" s="653">
        <f t="shared" si="24"/>
        <v>1</v>
      </c>
      <c r="F93" s="662"/>
      <c r="G93" s="653">
        <f t="shared" si="25"/>
        <v>1</v>
      </c>
      <c r="H93" s="662"/>
      <c r="I93" s="653">
        <f t="shared" si="26"/>
        <v>1</v>
      </c>
      <c r="J93" s="662"/>
      <c r="K93" s="653">
        <f t="shared" si="27"/>
        <v>1</v>
      </c>
      <c r="L93" s="662"/>
      <c r="M93" s="653">
        <f t="shared" si="28"/>
        <v>1</v>
      </c>
      <c r="N93" s="662"/>
      <c r="O93" s="653">
        <f t="shared" si="29"/>
        <v>1</v>
      </c>
      <c r="P93" s="662"/>
      <c r="Q93" s="653">
        <f t="shared" si="30"/>
        <v>1</v>
      </c>
      <c r="R93" s="714">
        <f t="shared" si="31"/>
        <v>0</v>
      </c>
      <c r="S93" s="652">
        <f t="shared" si="22"/>
        <v>0</v>
      </c>
    </row>
    <row r="94" spans="1:19">
      <c r="A94" s="660"/>
      <c r="B94" s="661"/>
      <c r="C94" s="653">
        <f t="shared" si="23"/>
        <v>1</v>
      </c>
      <c r="D94" s="662"/>
      <c r="E94" s="653">
        <f t="shared" si="24"/>
        <v>1</v>
      </c>
      <c r="F94" s="662"/>
      <c r="G94" s="653">
        <f t="shared" si="25"/>
        <v>1</v>
      </c>
      <c r="H94" s="662"/>
      <c r="I94" s="653">
        <f t="shared" si="26"/>
        <v>1</v>
      </c>
      <c r="J94" s="662"/>
      <c r="K94" s="653">
        <f t="shared" si="27"/>
        <v>1</v>
      </c>
      <c r="L94" s="662"/>
      <c r="M94" s="653">
        <f t="shared" si="28"/>
        <v>1</v>
      </c>
      <c r="N94" s="662"/>
      <c r="O94" s="653">
        <f t="shared" si="29"/>
        <v>1</v>
      </c>
      <c r="P94" s="662"/>
      <c r="Q94" s="653">
        <f t="shared" si="30"/>
        <v>1</v>
      </c>
      <c r="R94" s="714">
        <f t="shared" si="31"/>
        <v>0</v>
      </c>
      <c r="S94" s="652">
        <f t="shared" si="22"/>
        <v>0</v>
      </c>
    </row>
    <row r="95" spans="1:19">
      <c r="A95" s="660"/>
      <c r="B95" s="661"/>
      <c r="C95" s="653">
        <f t="shared" si="23"/>
        <v>1</v>
      </c>
      <c r="D95" s="662"/>
      <c r="E95" s="653">
        <f t="shared" si="24"/>
        <v>1</v>
      </c>
      <c r="F95" s="662"/>
      <c r="G95" s="653">
        <f t="shared" si="25"/>
        <v>1</v>
      </c>
      <c r="H95" s="662"/>
      <c r="I95" s="653">
        <f t="shared" si="26"/>
        <v>1</v>
      </c>
      <c r="J95" s="662"/>
      <c r="K95" s="653">
        <f t="shared" si="27"/>
        <v>1</v>
      </c>
      <c r="L95" s="662"/>
      <c r="M95" s="653">
        <f t="shared" si="28"/>
        <v>1</v>
      </c>
      <c r="N95" s="662"/>
      <c r="O95" s="653">
        <f t="shared" si="29"/>
        <v>1</v>
      </c>
      <c r="P95" s="662"/>
      <c r="Q95" s="653">
        <f t="shared" si="30"/>
        <v>1</v>
      </c>
      <c r="R95" s="714">
        <f t="shared" si="31"/>
        <v>0</v>
      </c>
      <c r="S95" s="652">
        <f t="shared" si="22"/>
        <v>0</v>
      </c>
    </row>
    <row r="96" spans="1:19">
      <c r="A96" s="660"/>
      <c r="B96" s="661"/>
      <c r="C96" s="653">
        <f t="shared" si="23"/>
        <v>1</v>
      </c>
      <c r="D96" s="662"/>
      <c r="E96" s="653">
        <f t="shared" si="24"/>
        <v>1</v>
      </c>
      <c r="F96" s="662"/>
      <c r="G96" s="653">
        <f t="shared" si="25"/>
        <v>1</v>
      </c>
      <c r="H96" s="662"/>
      <c r="I96" s="653">
        <f t="shared" si="26"/>
        <v>1</v>
      </c>
      <c r="J96" s="662"/>
      <c r="K96" s="653">
        <f t="shared" si="27"/>
        <v>1</v>
      </c>
      <c r="L96" s="662"/>
      <c r="M96" s="653">
        <f t="shared" si="28"/>
        <v>1</v>
      </c>
      <c r="N96" s="662"/>
      <c r="O96" s="653">
        <f t="shared" si="29"/>
        <v>1</v>
      </c>
      <c r="P96" s="662"/>
      <c r="Q96" s="653">
        <f t="shared" si="30"/>
        <v>1</v>
      </c>
      <c r="R96" s="714">
        <f t="shared" si="31"/>
        <v>0</v>
      </c>
      <c r="S96" s="652">
        <f t="shared" si="22"/>
        <v>0</v>
      </c>
    </row>
    <row r="97" spans="1:19">
      <c r="A97" s="660"/>
      <c r="B97" s="661"/>
      <c r="C97" s="653">
        <f t="shared" si="23"/>
        <v>1</v>
      </c>
      <c r="D97" s="662"/>
      <c r="E97" s="653">
        <f t="shared" si="24"/>
        <v>1</v>
      </c>
      <c r="F97" s="662"/>
      <c r="G97" s="653">
        <f t="shared" si="25"/>
        <v>1</v>
      </c>
      <c r="H97" s="662"/>
      <c r="I97" s="653">
        <f t="shared" si="26"/>
        <v>1</v>
      </c>
      <c r="J97" s="662"/>
      <c r="K97" s="653">
        <f t="shared" si="27"/>
        <v>1</v>
      </c>
      <c r="L97" s="662"/>
      <c r="M97" s="653">
        <f t="shared" si="28"/>
        <v>1</v>
      </c>
      <c r="N97" s="662"/>
      <c r="O97" s="653">
        <f t="shared" si="29"/>
        <v>1</v>
      </c>
      <c r="P97" s="662"/>
      <c r="Q97" s="653">
        <f t="shared" si="30"/>
        <v>1</v>
      </c>
      <c r="R97" s="714">
        <f t="shared" si="31"/>
        <v>0</v>
      </c>
      <c r="S97" s="652">
        <f t="shared" si="22"/>
        <v>0</v>
      </c>
    </row>
    <row r="98" spans="1:19">
      <c r="A98" s="660"/>
      <c r="B98" s="661"/>
      <c r="C98" s="653">
        <f t="shared" si="23"/>
        <v>1</v>
      </c>
      <c r="D98" s="662"/>
      <c r="E98" s="653">
        <f t="shared" si="24"/>
        <v>1</v>
      </c>
      <c r="F98" s="662"/>
      <c r="G98" s="653">
        <f t="shared" si="25"/>
        <v>1</v>
      </c>
      <c r="H98" s="662"/>
      <c r="I98" s="653">
        <f t="shared" si="26"/>
        <v>1</v>
      </c>
      <c r="J98" s="662"/>
      <c r="K98" s="653">
        <f t="shared" si="27"/>
        <v>1</v>
      </c>
      <c r="L98" s="662"/>
      <c r="M98" s="653">
        <f t="shared" si="28"/>
        <v>1</v>
      </c>
      <c r="N98" s="662"/>
      <c r="O98" s="653">
        <f t="shared" si="29"/>
        <v>1</v>
      </c>
      <c r="P98" s="662"/>
      <c r="Q98" s="653">
        <f t="shared" si="30"/>
        <v>1</v>
      </c>
      <c r="R98" s="714">
        <f t="shared" si="31"/>
        <v>0</v>
      </c>
      <c r="S98" s="652">
        <f t="shared" si="22"/>
        <v>0</v>
      </c>
    </row>
    <row r="99" spans="1:19">
      <c r="A99" s="660"/>
      <c r="B99" s="661"/>
      <c r="C99" s="653">
        <f t="shared" si="23"/>
        <v>1</v>
      </c>
      <c r="D99" s="662"/>
      <c r="E99" s="653">
        <f t="shared" si="24"/>
        <v>1</v>
      </c>
      <c r="F99" s="662"/>
      <c r="G99" s="653">
        <f t="shared" si="25"/>
        <v>1</v>
      </c>
      <c r="H99" s="662"/>
      <c r="I99" s="653">
        <f t="shared" si="26"/>
        <v>1</v>
      </c>
      <c r="J99" s="662"/>
      <c r="K99" s="653">
        <f t="shared" si="27"/>
        <v>1</v>
      </c>
      <c r="L99" s="662"/>
      <c r="M99" s="653">
        <f t="shared" si="28"/>
        <v>1</v>
      </c>
      <c r="N99" s="662"/>
      <c r="O99" s="653">
        <f t="shared" si="29"/>
        <v>1</v>
      </c>
      <c r="P99" s="662"/>
      <c r="Q99" s="653">
        <f t="shared" si="30"/>
        <v>1</v>
      </c>
      <c r="R99" s="714">
        <f t="shared" si="31"/>
        <v>0</v>
      </c>
      <c r="S99" s="652">
        <f t="shared" si="22"/>
        <v>0</v>
      </c>
    </row>
    <row r="100" spans="1:19">
      <c r="A100" s="660"/>
      <c r="B100" s="661"/>
      <c r="C100" s="653">
        <f t="shared" si="23"/>
        <v>1</v>
      </c>
      <c r="D100" s="662"/>
      <c r="E100" s="653">
        <f t="shared" si="24"/>
        <v>1</v>
      </c>
      <c r="F100" s="662"/>
      <c r="G100" s="653">
        <f t="shared" si="25"/>
        <v>1</v>
      </c>
      <c r="H100" s="662"/>
      <c r="I100" s="653">
        <f t="shared" si="26"/>
        <v>1</v>
      </c>
      <c r="J100" s="662"/>
      <c r="K100" s="653">
        <f t="shared" si="27"/>
        <v>1</v>
      </c>
      <c r="L100" s="662"/>
      <c r="M100" s="653">
        <f t="shared" si="28"/>
        <v>1</v>
      </c>
      <c r="N100" s="662"/>
      <c r="O100" s="653">
        <f t="shared" si="29"/>
        <v>1</v>
      </c>
      <c r="P100" s="662"/>
      <c r="Q100" s="653">
        <f t="shared" si="30"/>
        <v>1</v>
      </c>
      <c r="R100" s="714">
        <f t="shared" si="31"/>
        <v>0</v>
      </c>
      <c r="S100" s="652">
        <f t="shared" si="22"/>
        <v>0</v>
      </c>
    </row>
    <row r="101" spans="1:19">
      <c r="A101" s="660"/>
      <c r="B101" s="661"/>
      <c r="C101" s="653">
        <f t="shared" si="23"/>
        <v>1</v>
      </c>
      <c r="D101" s="662"/>
      <c r="E101" s="653">
        <f t="shared" si="24"/>
        <v>1</v>
      </c>
      <c r="F101" s="662"/>
      <c r="G101" s="653">
        <f t="shared" si="25"/>
        <v>1</v>
      </c>
      <c r="H101" s="662"/>
      <c r="I101" s="653">
        <f t="shared" si="26"/>
        <v>1</v>
      </c>
      <c r="J101" s="662"/>
      <c r="K101" s="653">
        <f t="shared" si="27"/>
        <v>1</v>
      </c>
      <c r="L101" s="662"/>
      <c r="M101" s="653">
        <f t="shared" si="28"/>
        <v>1</v>
      </c>
      <c r="N101" s="662"/>
      <c r="O101" s="653">
        <f t="shared" si="29"/>
        <v>1</v>
      </c>
      <c r="P101" s="662"/>
      <c r="Q101" s="653">
        <f t="shared" si="30"/>
        <v>1</v>
      </c>
      <c r="R101" s="714">
        <f t="shared" si="31"/>
        <v>0</v>
      </c>
      <c r="S101" s="652">
        <f t="shared" si="22"/>
        <v>0</v>
      </c>
    </row>
    <row r="102" spans="1:19">
      <c r="A102" s="660"/>
      <c r="B102" s="661"/>
      <c r="C102" s="653">
        <f t="shared" si="23"/>
        <v>1</v>
      </c>
      <c r="D102" s="662"/>
      <c r="E102" s="653">
        <f t="shared" si="24"/>
        <v>1</v>
      </c>
      <c r="F102" s="662"/>
      <c r="G102" s="653">
        <f t="shared" si="25"/>
        <v>1</v>
      </c>
      <c r="H102" s="662"/>
      <c r="I102" s="653">
        <f t="shared" si="26"/>
        <v>1</v>
      </c>
      <c r="J102" s="662"/>
      <c r="K102" s="653">
        <f t="shared" si="27"/>
        <v>1</v>
      </c>
      <c r="L102" s="662"/>
      <c r="M102" s="653">
        <f t="shared" si="28"/>
        <v>1</v>
      </c>
      <c r="N102" s="662"/>
      <c r="O102" s="653">
        <f t="shared" si="29"/>
        <v>1</v>
      </c>
      <c r="P102" s="662"/>
      <c r="Q102" s="653">
        <f t="shared" si="30"/>
        <v>1</v>
      </c>
      <c r="R102" s="714">
        <f t="shared" si="31"/>
        <v>0</v>
      </c>
      <c r="S102" s="652">
        <f t="shared" si="22"/>
        <v>0</v>
      </c>
    </row>
    <row r="103" spans="1:19">
      <c r="A103" s="660"/>
      <c r="B103" s="661"/>
      <c r="C103" s="653">
        <f t="shared" si="23"/>
        <v>1</v>
      </c>
      <c r="D103" s="662"/>
      <c r="E103" s="653">
        <f t="shared" si="24"/>
        <v>1</v>
      </c>
      <c r="F103" s="662"/>
      <c r="G103" s="653">
        <f t="shared" si="25"/>
        <v>1</v>
      </c>
      <c r="H103" s="662"/>
      <c r="I103" s="653">
        <f t="shared" si="26"/>
        <v>1</v>
      </c>
      <c r="J103" s="662"/>
      <c r="K103" s="653">
        <f t="shared" si="27"/>
        <v>1</v>
      </c>
      <c r="L103" s="662"/>
      <c r="M103" s="653">
        <f t="shared" si="28"/>
        <v>1</v>
      </c>
      <c r="N103" s="662"/>
      <c r="O103" s="653">
        <f t="shared" si="29"/>
        <v>1</v>
      </c>
      <c r="P103" s="662"/>
      <c r="Q103" s="653">
        <f t="shared" si="30"/>
        <v>1</v>
      </c>
      <c r="R103" s="714">
        <f t="shared" si="31"/>
        <v>0</v>
      </c>
      <c r="S103" s="652">
        <f t="shared" si="22"/>
        <v>0</v>
      </c>
    </row>
    <row r="104" spans="1:19">
      <c r="A104" s="660"/>
      <c r="B104" s="661"/>
      <c r="C104" s="653">
        <f t="shared" si="23"/>
        <v>1</v>
      </c>
      <c r="D104" s="662"/>
      <c r="E104" s="653">
        <f t="shared" si="24"/>
        <v>1</v>
      </c>
      <c r="F104" s="662"/>
      <c r="G104" s="653">
        <f t="shared" si="25"/>
        <v>1</v>
      </c>
      <c r="H104" s="662"/>
      <c r="I104" s="653">
        <f t="shared" si="26"/>
        <v>1</v>
      </c>
      <c r="J104" s="662"/>
      <c r="K104" s="653">
        <f t="shared" si="27"/>
        <v>1</v>
      </c>
      <c r="L104" s="662"/>
      <c r="M104" s="653">
        <f t="shared" si="28"/>
        <v>1</v>
      </c>
      <c r="N104" s="662"/>
      <c r="O104" s="653">
        <f t="shared" si="29"/>
        <v>1</v>
      </c>
      <c r="P104" s="662"/>
      <c r="Q104" s="653">
        <f t="shared" si="30"/>
        <v>1</v>
      </c>
      <c r="R104" s="714">
        <f t="shared" si="31"/>
        <v>0</v>
      </c>
      <c r="S104" s="652">
        <f t="shared" si="22"/>
        <v>0</v>
      </c>
    </row>
    <row r="105" spans="1:19">
      <c r="A105" s="660"/>
      <c r="B105" s="661"/>
      <c r="C105" s="653">
        <f t="shared" si="23"/>
        <v>1</v>
      </c>
      <c r="D105" s="662"/>
      <c r="E105" s="653">
        <f t="shared" si="24"/>
        <v>1</v>
      </c>
      <c r="F105" s="662"/>
      <c r="G105" s="653">
        <f t="shared" si="25"/>
        <v>1</v>
      </c>
      <c r="H105" s="662"/>
      <c r="I105" s="653">
        <f t="shared" si="26"/>
        <v>1</v>
      </c>
      <c r="J105" s="662"/>
      <c r="K105" s="653">
        <f t="shared" si="27"/>
        <v>1</v>
      </c>
      <c r="L105" s="662"/>
      <c r="M105" s="653">
        <f t="shared" si="28"/>
        <v>1</v>
      </c>
      <c r="N105" s="662"/>
      <c r="O105" s="653">
        <f t="shared" si="29"/>
        <v>1</v>
      </c>
      <c r="P105" s="662"/>
      <c r="Q105" s="653">
        <f t="shared" si="30"/>
        <v>1</v>
      </c>
      <c r="R105" s="714">
        <f t="shared" si="31"/>
        <v>0</v>
      </c>
      <c r="S105" s="652">
        <f t="shared" si="22"/>
        <v>0</v>
      </c>
    </row>
    <row r="106" spans="1:19">
      <c r="A106" s="660"/>
      <c r="B106" s="661"/>
      <c r="C106" s="653">
        <f t="shared" si="23"/>
        <v>1</v>
      </c>
      <c r="D106" s="662"/>
      <c r="E106" s="653">
        <f t="shared" si="24"/>
        <v>1</v>
      </c>
      <c r="F106" s="662"/>
      <c r="G106" s="653">
        <f t="shared" si="25"/>
        <v>1</v>
      </c>
      <c r="H106" s="662"/>
      <c r="I106" s="653">
        <f t="shared" si="26"/>
        <v>1</v>
      </c>
      <c r="J106" s="662"/>
      <c r="K106" s="653">
        <f t="shared" si="27"/>
        <v>1</v>
      </c>
      <c r="L106" s="662"/>
      <c r="M106" s="653">
        <f t="shared" si="28"/>
        <v>1</v>
      </c>
      <c r="N106" s="662"/>
      <c r="O106" s="653">
        <f t="shared" si="29"/>
        <v>1</v>
      </c>
      <c r="P106" s="662"/>
      <c r="Q106" s="653">
        <f t="shared" si="30"/>
        <v>1</v>
      </c>
      <c r="R106" s="714">
        <f t="shared" si="31"/>
        <v>0</v>
      </c>
      <c r="S106" s="652">
        <f t="shared" si="22"/>
        <v>0</v>
      </c>
    </row>
    <row r="107" spans="1:19">
      <c r="A107" s="660"/>
      <c r="B107" s="661"/>
      <c r="C107" s="653">
        <f t="shared" si="23"/>
        <v>1</v>
      </c>
      <c r="D107" s="662"/>
      <c r="E107" s="653">
        <f t="shared" si="24"/>
        <v>1</v>
      </c>
      <c r="F107" s="662"/>
      <c r="G107" s="653">
        <f t="shared" si="25"/>
        <v>1</v>
      </c>
      <c r="H107" s="662"/>
      <c r="I107" s="653">
        <f t="shared" si="26"/>
        <v>1</v>
      </c>
      <c r="J107" s="662"/>
      <c r="K107" s="653">
        <f t="shared" si="27"/>
        <v>1</v>
      </c>
      <c r="L107" s="662"/>
      <c r="M107" s="653">
        <f t="shared" si="28"/>
        <v>1</v>
      </c>
      <c r="N107" s="662"/>
      <c r="O107" s="653">
        <f t="shared" si="29"/>
        <v>1</v>
      </c>
      <c r="P107" s="662"/>
      <c r="Q107" s="653">
        <f t="shared" si="30"/>
        <v>1</v>
      </c>
      <c r="R107" s="714">
        <f t="shared" si="31"/>
        <v>0</v>
      </c>
      <c r="S107" s="652">
        <f t="shared" si="22"/>
        <v>0</v>
      </c>
    </row>
    <row r="108" spans="1:19">
      <c r="A108" s="660"/>
      <c r="B108" s="661"/>
      <c r="C108" s="653">
        <f t="shared" si="23"/>
        <v>1</v>
      </c>
      <c r="D108" s="662"/>
      <c r="E108" s="653">
        <f t="shared" si="24"/>
        <v>1</v>
      </c>
      <c r="F108" s="662"/>
      <c r="G108" s="653">
        <f t="shared" si="25"/>
        <v>1</v>
      </c>
      <c r="H108" s="662"/>
      <c r="I108" s="653">
        <f t="shared" si="26"/>
        <v>1</v>
      </c>
      <c r="J108" s="662"/>
      <c r="K108" s="653">
        <f t="shared" si="27"/>
        <v>1</v>
      </c>
      <c r="L108" s="662"/>
      <c r="M108" s="653">
        <f t="shared" si="28"/>
        <v>1</v>
      </c>
      <c r="N108" s="662"/>
      <c r="O108" s="653">
        <f t="shared" si="29"/>
        <v>1</v>
      </c>
      <c r="P108" s="662"/>
      <c r="Q108" s="653">
        <f t="shared" si="30"/>
        <v>1</v>
      </c>
      <c r="R108" s="714">
        <f t="shared" si="31"/>
        <v>0</v>
      </c>
      <c r="S108" s="652">
        <f t="shared" si="22"/>
        <v>0</v>
      </c>
    </row>
    <row r="109" spans="1:19">
      <c r="A109" s="660"/>
      <c r="B109" s="661"/>
      <c r="C109" s="653">
        <f t="shared" si="23"/>
        <v>1</v>
      </c>
      <c r="D109" s="662"/>
      <c r="E109" s="653">
        <f t="shared" si="24"/>
        <v>1</v>
      </c>
      <c r="F109" s="662"/>
      <c r="G109" s="653">
        <f t="shared" si="25"/>
        <v>1</v>
      </c>
      <c r="H109" s="662"/>
      <c r="I109" s="653">
        <f t="shared" si="26"/>
        <v>1</v>
      </c>
      <c r="J109" s="662"/>
      <c r="K109" s="653">
        <f t="shared" si="27"/>
        <v>1</v>
      </c>
      <c r="L109" s="662"/>
      <c r="M109" s="653">
        <f t="shared" si="28"/>
        <v>1</v>
      </c>
      <c r="N109" s="662"/>
      <c r="O109" s="653">
        <f t="shared" si="29"/>
        <v>1</v>
      </c>
      <c r="P109" s="662"/>
      <c r="Q109" s="653">
        <f t="shared" si="30"/>
        <v>1</v>
      </c>
      <c r="R109" s="714">
        <f t="shared" si="31"/>
        <v>0</v>
      </c>
      <c r="S109" s="652">
        <f t="shared" si="22"/>
        <v>0</v>
      </c>
    </row>
    <row r="110" spans="1:19">
      <c r="A110" s="660"/>
      <c r="B110" s="661"/>
      <c r="C110" s="653">
        <f t="shared" si="23"/>
        <v>1</v>
      </c>
      <c r="D110" s="662"/>
      <c r="E110" s="653">
        <f t="shared" si="24"/>
        <v>1</v>
      </c>
      <c r="F110" s="662"/>
      <c r="G110" s="653">
        <f t="shared" si="25"/>
        <v>1</v>
      </c>
      <c r="H110" s="662"/>
      <c r="I110" s="653">
        <f t="shared" si="26"/>
        <v>1</v>
      </c>
      <c r="J110" s="662"/>
      <c r="K110" s="653">
        <f t="shared" si="27"/>
        <v>1</v>
      </c>
      <c r="L110" s="662"/>
      <c r="M110" s="653">
        <f t="shared" si="28"/>
        <v>1</v>
      </c>
      <c r="N110" s="662"/>
      <c r="O110" s="653">
        <f t="shared" si="29"/>
        <v>1</v>
      </c>
      <c r="P110" s="662"/>
      <c r="Q110" s="653">
        <f t="shared" si="30"/>
        <v>1</v>
      </c>
      <c r="R110" s="714">
        <f t="shared" si="31"/>
        <v>0</v>
      </c>
      <c r="S110" s="652">
        <f t="shared" si="22"/>
        <v>0</v>
      </c>
    </row>
    <row r="111" spans="1:19">
      <c r="A111" s="660"/>
      <c r="B111" s="661"/>
      <c r="C111" s="653">
        <f t="shared" si="23"/>
        <v>1</v>
      </c>
      <c r="D111" s="662"/>
      <c r="E111" s="653">
        <f t="shared" si="24"/>
        <v>1</v>
      </c>
      <c r="F111" s="662"/>
      <c r="G111" s="653">
        <f t="shared" si="25"/>
        <v>1</v>
      </c>
      <c r="H111" s="662"/>
      <c r="I111" s="653">
        <f t="shared" si="26"/>
        <v>1</v>
      </c>
      <c r="J111" s="662"/>
      <c r="K111" s="653">
        <f t="shared" si="27"/>
        <v>1</v>
      </c>
      <c r="L111" s="662"/>
      <c r="M111" s="653">
        <f t="shared" si="28"/>
        <v>1</v>
      </c>
      <c r="N111" s="662"/>
      <c r="O111" s="653">
        <f t="shared" si="29"/>
        <v>1</v>
      </c>
      <c r="P111" s="662"/>
      <c r="Q111" s="653">
        <f t="shared" si="30"/>
        <v>1</v>
      </c>
      <c r="R111" s="714">
        <f t="shared" si="31"/>
        <v>0</v>
      </c>
      <c r="S111" s="652">
        <f t="shared" si="22"/>
        <v>0</v>
      </c>
    </row>
    <row r="112" spans="1:19">
      <c r="A112" s="660"/>
      <c r="B112" s="661"/>
      <c r="C112" s="653">
        <f t="shared" si="23"/>
        <v>1</v>
      </c>
      <c r="D112" s="662"/>
      <c r="E112" s="653">
        <f t="shared" si="24"/>
        <v>1</v>
      </c>
      <c r="F112" s="662"/>
      <c r="G112" s="653">
        <f t="shared" si="25"/>
        <v>1</v>
      </c>
      <c r="H112" s="662"/>
      <c r="I112" s="653">
        <f t="shared" si="26"/>
        <v>1</v>
      </c>
      <c r="J112" s="662"/>
      <c r="K112" s="653">
        <f t="shared" si="27"/>
        <v>1</v>
      </c>
      <c r="L112" s="662"/>
      <c r="M112" s="653">
        <f t="shared" si="28"/>
        <v>1</v>
      </c>
      <c r="N112" s="662"/>
      <c r="O112" s="653">
        <f t="shared" si="29"/>
        <v>1</v>
      </c>
      <c r="P112" s="662"/>
      <c r="Q112" s="653">
        <f t="shared" si="30"/>
        <v>1</v>
      </c>
      <c r="R112" s="714">
        <f t="shared" si="31"/>
        <v>0</v>
      </c>
      <c r="S112" s="652">
        <f t="shared" si="22"/>
        <v>0</v>
      </c>
    </row>
    <row r="113" spans="1:19">
      <c r="A113" s="660"/>
      <c r="B113" s="661"/>
      <c r="C113" s="653">
        <f t="shared" si="23"/>
        <v>1</v>
      </c>
      <c r="D113" s="662"/>
      <c r="E113" s="653">
        <f t="shared" si="24"/>
        <v>1</v>
      </c>
      <c r="F113" s="662"/>
      <c r="G113" s="653">
        <f t="shared" si="25"/>
        <v>1</v>
      </c>
      <c r="H113" s="662"/>
      <c r="I113" s="653">
        <f t="shared" si="26"/>
        <v>1</v>
      </c>
      <c r="J113" s="662"/>
      <c r="K113" s="653">
        <f t="shared" si="27"/>
        <v>1</v>
      </c>
      <c r="L113" s="662"/>
      <c r="M113" s="653">
        <f t="shared" si="28"/>
        <v>1</v>
      </c>
      <c r="N113" s="662"/>
      <c r="O113" s="653">
        <f t="shared" si="29"/>
        <v>1</v>
      </c>
      <c r="P113" s="662"/>
      <c r="Q113" s="653">
        <f t="shared" si="30"/>
        <v>1</v>
      </c>
      <c r="R113" s="714">
        <f t="shared" si="31"/>
        <v>0</v>
      </c>
      <c r="S113" s="652">
        <f t="shared" si="22"/>
        <v>0</v>
      </c>
    </row>
    <row r="114" spans="1:19">
      <c r="A114" s="660"/>
      <c r="B114" s="661"/>
      <c r="C114" s="653">
        <f t="shared" si="23"/>
        <v>1</v>
      </c>
      <c r="D114" s="662"/>
      <c r="E114" s="653">
        <f t="shared" si="24"/>
        <v>1</v>
      </c>
      <c r="F114" s="662"/>
      <c r="G114" s="653">
        <f t="shared" si="25"/>
        <v>1</v>
      </c>
      <c r="H114" s="662"/>
      <c r="I114" s="653">
        <f t="shared" si="26"/>
        <v>1</v>
      </c>
      <c r="J114" s="662"/>
      <c r="K114" s="653">
        <f t="shared" si="27"/>
        <v>1</v>
      </c>
      <c r="L114" s="662"/>
      <c r="M114" s="653">
        <f t="shared" si="28"/>
        <v>1</v>
      </c>
      <c r="N114" s="662"/>
      <c r="O114" s="653">
        <f t="shared" si="29"/>
        <v>1</v>
      </c>
      <c r="P114" s="662"/>
      <c r="Q114" s="653">
        <f t="shared" si="30"/>
        <v>1</v>
      </c>
      <c r="R114" s="714">
        <f t="shared" si="31"/>
        <v>0</v>
      </c>
      <c r="S114" s="652">
        <f t="shared" si="22"/>
        <v>0</v>
      </c>
    </row>
    <row r="115" spans="1:19">
      <c r="A115" s="660"/>
      <c r="B115" s="661"/>
      <c r="C115" s="653">
        <f t="shared" si="23"/>
        <v>1</v>
      </c>
      <c r="D115" s="662"/>
      <c r="E115" s="653">
        <f t="shared" si="24"/>
        <v>1</v>
      </c>
      <c r="F115" s="662"/>
      <c r="G115" s="653">
        <f t="shared" si="25"/>
        <v>1</v>
      </c>
      <c r="H115" s="662"/>
      <c r="I115" s="653">
        <f t="shared" si="26"/>
        <v>1</v>
      </c>
      <c r="J115" s="662"/>
      <c r="K115" s="653">
        <f t="shared" si="27"/>
        <v>1</v>
      </c>
      <c r="L115" s="662"/>
      <c r="M115" s="653">
        <f t="shared" si="28"/>
        <v>1</v>
      </c>
      <c r="N115" s="662"/>
      <c r="O115" s="653">
        <f t="shared" si="29"/>
        <v>1</v>
      </c>
      <c r="P115" s="662"/>
      <c r="Q115" s="653">
        <f t="shared" si="30"/>
        <v>1</v>
      </c>
      <c r="R115" s="714">
        <f t="shared" si="31"/>
        <v>0</v>
      </c>
      <c r="S115" s="652">
        <f t="shared" si="22"/>
        <v>0</v>
      </c>
    </row>
    <row r="116" spans="1:19">
      <c r="A116" s="660"/>
      <c r="B116" s="661"/>
      <c r="C116" s="653">
        <f t="shared" si="23"/>
        <v>1</v>
      </c>
      <c r="D116" s="662"/>
      <c r="E116" s="653">
        <f t="shared" si="24"/>
        <v>1</v>
      </c>
      <c r="F116" s="662"/>
      <c r="G116" s="653">
        <f t="shared" si="25"/>
        <v>1</v>
      </c>
      <c r="H116" s="662"/>
      <c r="I116" s="653">
        <f t="shared" si="26"/>
        <v>1</v>
      </c>
      <c r="J116" s="662"/>
      <c r="K116" s="653">
        <f t="shared" si="27"/>
        <v>1</v>
      </c>
      <c r="L116" s="662"/>
      <c r="M116" s="653">
        <f t="shared" si="28"/>
        <v>1</v>
      </c>
      <c r="N116" s="662"/>
      <c r="O116" s="653">
        <f t="shared" si="29"/>
        <v>1</v>
      </c>
      <c r="P116" s="662"/>
      <c r="Q116" s="653">
        <f t="shared" si="30"/>
        <v>1</v>
      </c>
      <c r="R116" s="714">
        <f t="shared" si="31"/>
        <v>0</v>
      </c>
      <c r="S116" s="652">
        <f t="shared" si="22"/>
        <v>0</v>
      </c>
    </row>
    <row r="117" spans="1:19">
      <c r="A117" s="660"/>
      <c r="B117" s="661"/>
      <c r="C117" s="653">
        <f t="shared" si="23"/>
        <v>1</v>
      </c>
      <c r="D117" s="662"/>
      <c r="E117" s="653">
        <f t="shared" si="24"/>
        <v>1</v>
      </c>
      <c r="F117" s="662"/>
      <c r="G117" s="653">
        <f t="shared" si="25"/>
        <v>1</v>
      </c>
      <c r="H117" s="662"/>
      <c r="I117" s="653">
        <f t="shared" si="26"/>
        <v>1</v>
      </c>
      <c r="J117" s="662"/>
      <c r="K117" s="653">
        <f t="shared" si="27"/>
        <v>1</v>
      </c>
      <c r="L117" s="662"/>
      <c r="M117" s="653">
        <f t="shared" si="28"/>
        <v>1</v>
      </c>
      <c r="N117" s="662"/>
      <c r="O117" s="653">
        <f t="shared" si="29"/>
        <v>1</v>
      </c>
      <c r="P117" s="662"/>
      <c r="Q117" s="653">
        <f t="shared" si="30"/>
        <v>1</v>
      </c>
      <c r="R117" s="714">
        <f t="shared" si="31"/>
        <v>0</v>
      </c>
      <c r="S117" s="652">
        <f t="shared" si="22"/>
        <v>0</v>
      </c>
    </row>
    <row r="118" spans="1:19">
      <c r="A118" s="660"/>
      <c r="B118" s="661"/>
      <c r="C118" s="653">
        <f t="shared" si="23"/>
        <v>1</v>
      </c>
      <c r="D118" s="662"/>
      <c r="E118" s="653">
        <f t="shared" si="24"/>
        <v>1</v>
      </c>
      <c r="F118" s="662"/>
      <c r="G118" s="653">
        <f t="shared" si="25"/>
        <v>1</v>
      </c>
      <c r="H118" s="662"/>
      <c r="I118" s="653">
        <f t="shared" si="26"/>
        <v>1</v>
      </c>
      <c r="J118" s="662"/>
      <c r="K118" s="653">
        <f t="shared" si="27"/>
        <v>1</v>
      </c>
      <c r="L118" s="662"/>
      <c r="M118" s="653">
        <f t="shared" si="28"/>
        <v>1</v>
      </c>
      <c r="N118" s="662"/>
      <c r="O118" s="653">
        <f t="shared" si="29"/>
        <v>1</v>
      </c>
      <c r="P118" s="662"/>
      <c r="Q118" s="653">
        <f t="shared" si="30"/>
        <v>1</v>
      </c>
      <c r="R118" s="714">
        <f t="shared" si="31"/>
        <v>0</v>
      </c>
      <c r="S118" s="652">
        <f t="shared" si="22"/>
        <v>0</v>
      </c>
    </row>
    <row r="119" spans="1:19">
      <c r="A119" s="660"/>
      <c r="B119" s="661"/>
      <c r="C119" s="653">
        <f t="shared" si="23"/>
        <v>1</v>
      </c>
      <c r="D119" s="662"/>
      <c r="E119" s="653">
        <f t="shared" si="24"/>
        <v>1</v>
      </c>
      <c r="F119" s="662"/>
      <c r="G119" s="653">
        <f t="shared" si="25"/>
        <v>1</v>
      </c>
      <c r="H119" s="662"/>
      <c r="I119" s="653">
        <f t="shared" si="26"/>
        <v>1</v>
      </c>
      <c r="J119" s="662"/>
      <c r="K119" s="653">
        <f t="shared" si="27"/>
        <v>1</v>
      </c>
      <c r="L119" s="662"/>
      <c r="M119" s="653">
        <f t="shared" si="28"/>
        <v>1</v>
      </c>
      <c r="N119" s="662"/>
      <c r="O119" s="653">
        <f t="shared" si="29"/>
        <v>1</v>
      </c>
      <c r="P119" s="662"/>
      <c r="Q119" s="653">
        <f t="shared" si="30"/>
        <v>1</v>
      </c>
      <c r="R119" s="714">
        <f t="shared" si="31"/>
        <v>0</v>
      </c>
      <c r="S119" s="652">
        <f t="shared" si="22"/>
        <v>0</v>
      </c>
    </row>
    <row r="120" spans="1:19">
      <c r="A120" s="660"/>
      <c r="B120" s="661"/>
      <c r="C120" s="653">
        <f t="shared" si="23"/>
        <v>1</v>
      </c>
      <c r="D120" s="662"/>
      <c r="E120" s="653">
        <f t="shared" si="24"/>
        <v>1</v>
      </c>
      <c r="F120" s="662"/>
      <c r="G120" s="653">
        <f t="shared" si="25"/>
        <v>1</v>
      </c>
      <c r="H120" s="662"/>
      <c r="I120" s="653">
        <f t="shared" si="26"/>
        <v>1</v>
      </c>
      <c r="J120" s="662"/>
      <c r="K120" s="653">
        <f t="shared" si="27"/>
        <v>1</v>
      </c>
      <c r="L120" s="662"/>
      <c r="M120" s="653">
        <f t="shared" si="28"/>
        <v>1</v>
      </c>
      <c r="N120" s="662"/>
      <c r="O120" s="653">
        <f t="shared" si="29"/>
        <v>1</v>
      </c>
      <c r="P120" s="662"/>
      <c r="Q120" s="653">
        <f t="shared" si="30"/>
        <v>1</v>
      </c>
      <c r="R120" s="714">
        <f t="shared" si="31"/>
        <v>0</v>
      </c>
      <c r="S120" s="652">
        <f t="shared" si="22"/>
        <v>0</v>
      </c>
    </row>
    <row r="121" spans="1:19">
      <c r="A121" s="660"/>
      <c r="B121" s="661"/>
      <c r="C121" s="653">
        <f t="shared" si="23"/>
        <v>1</v>
      </c>
      <c r="D121" s="662"/>
      <c r="E121" s="653">
        <f t="shared" si="24"/>
        <v>1</v>
      </c>
      <c r="F121" s="662"/>
      <c r="G121" s="653">
        <f t="shared" si="25"/>
        <v>1</v>
      </c>
      <c r="H121" s="662"/>
      <c r="I121" s="653">
        <f t="shared" si="26"/>
        <v>1</v>
      </c>
      <c r="J121" s="662"/>
      <c r="K121" s="653">
        <f t="shared" si="27"/>
        <v>1</v>
      </c>
      <c r="L121" s="662"/>
      <c r="M121" s="653">
        <f t="shared" si="28"/>
        <v>1</v>
      </c>
      <c r="N121" s="662"/>
      <c r="O121" s="653">
        <f t="shared" si="29"/>
        <v>1</v>
      </c>
      <c r="P121" s="662"/>
      <c r="Q121" s="653">
        <f t="shared" si="30"/>
        <v>1</v>
      </c>
      <c r="R121" s="714">
        <f t="shared" si="31"/>
        <v>0</v>
      </c>
      <c r="S121" s="652">
        <f t="shared" si="22"/>
        <v>0</v>
      </c>
    </row>
    <row r="122" spans="1:19">
      <c r="A122" s="660"/>
      <c r="B122" s="661"/>
      <c r="C122" s="653">
        <f t="shared" si="23"/>
        <v>1</v>
      </c>
      <c r="D122" s="662"/>
      <c r="E122" s="653">
        <f t="shared" si="24"/>
        <v>1</v>
      </c>
      <c r="F122" s="662"/>
      <c r="G122" s="653">
        <f t="shared" si="25"/>
        <v>1</v>
      </c>
      <c r="H122" s="662"/>
      <c r="I122" s="653">
        <f t="shared" si="26"/>
        <v>1</v>
      </c>
      <c r="J122" s="662"/>
      <c r="K122" s="653">
        <f t="shared" si="27"/>
        <v>1</v>
      </c>
      <c r="L122" s="662"/>
      <c r="M122" s="653">
        <f t="shared" si="28"/>
        <v>1</v>
      </c>
      <c r="N122" s="662"/>
      <c r="O122" s="653">
        <f t="shared" si="29"/>
        <v>1</v>
      </c>
      <c r="P122" s="662"/>
      <c r="Q122" s="653">
        <f t="shared" si="30"/>
        <v>1</v>
      </c>
      <c r="R122" s="714">
        <f t="shared" si="31"/>
        <v>0</v>
      </c>
      <c r="S122" s="652">
        <f t="shared" si="22"/>
        <v>0</v>
      </c>
    </row>
    <row r="123" spans="1:19">
      <c r="A123" s="660"/>
      <c r="B123" s="661"/>
      <c r="C123" s="653">
        <f t="shared" si="23"/>
        <v>1</v>
      </c>
      <c r="D123" s="662"/>
      <c r="E123" s="653">
        <f t="shared" si="24"/>
        <v>1</v>
      </c>
      <c r="F123" s="662"/>
      <c r="G123" s="653">
        <f t="shared" si="25"/>
        <v>1</v>
      </c>
      <c r="H123" s="662"/>
      <c r="I123" s="653">
        <f t="shared" si="26"/>
        <v>1</v>
      </c>
      <c r="J123" s="662"/>
      <c r="K123" s="653">
        <f t="shared" si="27"/>
        <v>1</v>
      </c>
      <c r="L123" s="662"/>
      <c r="M123" s="653">
        <f t="shared" si="28"/>
        <v>1</v>
      </c>
      <c r="N123" s="662"/>
      <c r="O123" s="653">
        <f t="shared" si="29"/>
        <v>1</v>
      </c>
      <c r="P123" s="662"/>
      <c r="Q123" s="653">
        <f t="shared" si="30"/>
        <v>1</v>
      </c>
      <c r="R123" s="714">
        <f t="shared" si="31"/>
        <v>0</v>
      </c>
      <c r="S123" s="652">
        <f t="shared" ref="S123:S186" si="32">ROUND(R123*B123/10000,0)</f>
        <v>0</v>
      </c>
    </row>
    <row r="124" spans="1:19">
      <c r="A124" s="660"/>
      <c r="B124" s="661"/>
      <c r="C124" s="653">
        <f t="shared" si="23"/>
        <v>1</v>
      </c>
      <c r="D124" s="662"/>
      <c r="E124" s="653">
        <f t="shared" si="24"/>
        <v>1</v>
      </c>
      <c r="F124" s="662"/>
      <c r="G124" s="653">
        <f t="shared" si="25"/>
        <v>1</v>
      </c>
      <c r="H124" s="662"/>
      <c r="I124" s="653">
        <f t="shared" si="26"/>
        <v>1</v>
      </c>
      <c r="J124" s="662"/>
      <c r="K124" s="653">
        <f t="shared" si="27"/>
        <v>1</v>
      </c>
      <c r="L124" s="662"/>
      <c r="M124" s="653">
        <f t="shared" si="28"/>
        <v>1</v>
      </c>
      <c r="N124" s="662"/>
      <c r="O124" s="653">
        <f t="shared" si="29"/>
        <v>1</v>
      </c>
      <c r="P124" s="662"/>
      <c r="Q124" s="653">
        <f t="shared" si="30"/>
        <v>1</v>
      </c>
      <c r="R124" s="714">
        <f t="shared" si="31"/>
        <v>0</v>
      </c>
      <c r="S124" s="652">
        <f t="shared" si="32"/>
        <v>0</v>
      </c>
    </row>
    <row r="125" spans="1:19">
      <c r="A125" s="660"/>
      <c r="B125" s="661"/>
      <c r="C125" s="653">
        <f t="shared" si="23"/>
        <v>1</v>
      </c>
      <c r="D125" s="662"/>
      <c r="E125" s="653">
        <f t="shared" si="24"/>
        <v>1</v>
      </c>
      <c r="F125" s="662"/>
      <c r="G125" s="653">
        <f t="shared" si="25"/>
        <v>1</v>
      </c>
      <c r="H125" s="662"/>
      <c r="I125" s="653">
        <f t="shared" si="26"/>
        <v>1</v>
      </c>
      <c r="J125" s="662"/>
      <c r="K125" s="653">
        <f t="shared" si="27"/>
        <v>1</v>
      </c>
      <c r="L125" s="662"/>
      <c r="M125" s="653">
        <f t="shared" si="28"/>
        <v>1</v>
      </c>
      <c r="N125" s="662"/>
      <c r="O125" s="653">
        <f t="shared" si="29"/>
        <v>1</v>
      </c>
      <c r="P125" s="662"/>
      <c r="Q125" s="653">
        <f t="shared" si="30"/>
        <v>1</v>
      </c>
      <c r="R125" s="714">
        <f t="shared" si="31"/>
        <v>0</v>
      </c>
      <c r="S125" s="652">
        <f t="shared" si="32"/>
        <v>0</v>
      </c>
    </row>
    <row r="126" spans="1:19">
      <c r="A126" s="660"/>
      <c r="B126" s="661"/>
      <c r="C126" s="653">
        <f t="shared" si="23"/>
        <v>1</v>
      </c>
      <c r="D126" s="662"/>
      <c r="E126" s="653">
        <f t="shared" si="24"/>
        <v>1</v>
      </c>
      <c r="F126" s="662"/>
      <c r="G126" s="653">
        <f t="shared" si="25"/>
        <v>1</v>
      </c>
      <c r="H126" s="662"/>
      <c r="I126" s="653">
        <f t="shared" si="26"/>
        <v>1</v>
      </c>
      <c r="J126" s="662"/>
      <c r="K126" s="653">
        <f t="shared" si="27"/>
        <v>1</v>
      </c>
      <c r="L126" s="662"/>
      <c r="M126" s="653">
        <f t="shared" si="28"/>
        <v>1</v>
      </c>
      <c r="N126" s="662"/>
      <c r="O126" s="653">
        <f t="shared" si="29"/>
        <v>1</v>
      </c>
      <c r="P126" s="662"/>
      <c r="Q126" s="653">
        <f t="shared" si="30"/>
        <v>1</v>
      </c>
      <c r="R126" s="714">
        <f t="shared" si="31"/>
        <v>0</v>
      </c>
      <c r="S126" s="652">
        <f t="shared" si="32"/>
        <v>0</v>
      </c>
    </row>
    <row r="127" spans="1:19">
      <c r="A127" s="660"/>
      <c r="B127" s="661"/>
      <c r="C127" s="653">
        <f t="shared" si="23"/>
        <v>1</v>
      </c>
      <c r="D127" s="662"/>
      <c r="E127" s="653">
        <f t="shared" si="24"/>
        <v>1</v>
      </c>
      <c r="F127" s="662"/>
      <c r="G127" s="653">
        <f t="shared" si="25"/>
        <v>1</v>
      </c>
      <c r="H127" s="662"/>
      <c r="I127" s="653">
        <f t="shared" si="26"/>
        <v>1</v>
      </c>
      <c r="J127" s="662"/>
      <c r="K127" s="653">
        <f t="shared" si="27"/>
        <v>1</v>
      </c>
      <c r="L127" s="662"/>
      <c r="M127" s="653">
        <f t="shared" si="28"/>
        <v>1</v>
      </c>
      <c r="N127" s="662"/>
      <c r="O127" s="653">
        <f t="shared" si="29"/>
        <v>1</v>
      </c>
      <c r="P127" s="662"/>
      <c r="Q127" s="653">
        <f t="shared" si="30"/>
        <v>1</v>
      </c>
      <c r="R127" s="714">
        <f t="shared" si="31"/>
        <v>0</v>
      </c>
      <c r="S127" s="652">
        <f t="shared" si="32"/>
        <v>0</v>
      </c>
    </row>
    <row r="128" spans="1:19">
      <c r="A128" s="660"/>
      <c r="B128" s="661"/>
      <c r="C128" s="653">
        <f t="shared" si="23"/>
        <v>1</v>
      </c>
      <c r="D128" s="662"/>
      <c r="E128" s="653">
        <f t="shared" si="24"/>
        <v>1</v>
      </c>
      <c r="F128" s="662"/>
      <c r="G128" s="653">
        <f t="shared" si="25"/>
        <v>1</v>
      </c>
      <c r="H128" s="662"/>
      <c r="I128" s="653">
        <f t="shared" si="26"/>
        <v>1</v>
      </c>
      <c r="J128" s="662"/>
      <c r="K128" s="653">
        <f t="shared" si="27"/>
        <v>1</v>
      </c>
      <c r="L128" s="662"/>
      <c r="M128" s="653">
        <f t="shared" si="28"/>
        <v>1</v>
      </c>
      <c r="N128" s="662"/>
      <c r="O128" s="653">
        <f t="shared" si="29"/>
        <v>1</v>
      </c>
      <c r="P128" s="662"/>
      <c r="Q128" s="653">
        <f t="shared" si="30"/>
        <v>1</v>
      </c>
      <c r="R128" s="714">
        <f t="shared" si="31"/>
        <v>0</v>
      </c>
      <c r="S128" s="652">
        <f t="shared" si="32"/>
        <v>0</v>
      </c>
    </row>
    <row r="129" spans="1:19">
      <c r="A129" s="660"/>
      <c r="B129" s="661"/>
      <c r="C129" s="653">
        <f t="shared" si="23"/>
        <v>1</v>
      </c>
      <c r="D129" s="662"/>
      <c r="E129" s="653">
        <f t="shared" si="24"/>
        <v>1</v>
      </c>
      <c r="F129" s="662"/>
      <c r="G129" s="653">
        <f t="shared" si="25"/>
        <v>1</v>
      </c>
      <c r="H129" s="662"/>
      <c r="I129" s="653">
        <f t="shared" si="26"/>
        <v>1</v>
      </c>
      <c r="J129" s="662"/>
      <c r="K129" s="653">
        <f t="shared" si="27"/>
        <v>1</v>
      </c>
      <c r="L129" s="662"/>
      <c r="M129" s="653">
        <f t="shared" si="28"/>
        <v>1</v>
      </c>
      <c r="N129" s="662"/>
      <c r="O129" s="653">
        <f t="shared" si="29"/>
        <v>1</v>
      </c>
      <c r="P129" s="662"/>
      <c r="Q129" s="653">
        <f t="shared" si="30"/>
        <v>1</v>
      </c>
      <c r="R129" s="714">
        <f t="shared" si="31"/>
        <v>0</v>
      </c>
      <c r="S129" s="652">
        <f t="shared" si="32"/>
        <v>0</v>
      </c>
    </row>
    <row r="130" spans="1:19">
      <c r="A130" s="660"/>
      <c r="B130" s="661"/>
      <c r="C130" s="653">
        <f t="shared" si="23"/>
        <v>1</v>
      </c>
      <c r="D130" s="662"/>
      <c r="E130" s="653">
        <f t="shared" si="24"/>
        <v>1</v>
      </c>
      <c r="F130" s="662"/>
      <c r="G130" s="653">
        <f t="shared" si="25"/>
        <v>1</v>
      </c>
      <c r="H130" s="662"/>
      <c r="I130" s="653">
        <f t="shared" si="26"/>
        <v>1</v>
      </c>
      <c r="J130" s="662"/>
      <c r="K130" s="653">
        <f t="shared" si="27"/>
        <v>1</v>
      </c>
      <c r="L130" s="662"/>
      <c r="M130" s="653">
        <f t="shared" si="28"/>
        <v>1</v>
      </c>
      <c r="N130" s="662"/>
      <c r="O130" s="653">
        <f t="shared" si="29"/>
        <v>1</v>
      </c>
      <c r="P130" s="662"/>
      <c r="Q130" s="653">
        <f t="shared" si="30"/>
        <v>1</v>
      </c>
      <c r="R130" s="714">
        <f t="shared" si="31"/>
        <v>0</v>
      </c>
      <c r="S130" s="652">
        <f t="shared" si="32"/>
        <v>0</v>
      </c>
    </row>
    <row r="131" spans="1:19">
      <c r="A131" s="660"/>
      <c r="B131" s="661"/>
      <c r="C131" s="653">
        <f t="shared" si="23"/>
        <v>1</v>
      </c>
      <c r="D131" s="662"/>
      <c r="E131" s="653">
        <f t="shared" si="24"/>
        <v>1</v>
      </c>
      <c r="F131" s="662"/>
      <c r="G131" s="653">
        <f t="shared" si="25"/>
        <v>1</v>
      </c>
      <c r="H131" s="662"/>
      <c r="I131" s="653">
        <f t="shared" si="26"/>
        <v>1</v>
      </c>
      <c r="J131" s="662"/>
      <c r="K131" s="653">
        <f t="shared" si="27"/>
        <v>1</v>
      </c>
      <c r="L131" s="662"/>
      <c r="M131" s="653">
        <f t="shared" si="28"/>
        <v>1</v>
      </c>
      <c r="N131" s="662"/>
      <c r="O131" s="653">
        <f t="shared" si="29"/>
        <v>1</v>
      </c>
      <c r="P131" s="662"/>
      <c r="Q131" s="653">
        <f t="shared" si="30"/>
        <v>1</v>
      </c>
      <c r="R131" s="714">
        <f t="shared" si="31"/>
        <v>0</v>
      </c>
      <c r="S131" s="652">
        <f t="shared" si="32"/>
        <v>0</v>
      </c>
    </row>
    <row r="132" spans="1:19">
      <c r="A132" s="660"/>
      <c r="B132" s="661"/>
      <c r="C132" s="653">
        <f t="shared" si="23"/>
        <v>1</v>
      </c>
      <c r="D132" s="662"/>
      <c r="E132" s="653">
        <f t="shared" si="24"/>
        <v>1</v>
      </c>
      <c r="F132" s="662"/>
      <c r="G132" s="653">
        <f t="shared" si="25"/>
        <v>1</v>
      </c>
      <c r="H132" s="662"/>
      <c r="I132" s="653">
        <f t="shared" si="26"/>
        <v>1</v>
      </c>
      <c r="J132" s="662"/>
      <c r="K132" s="653">
        <f t="shared" si="27"/>
        <v>1</v>
      </c>
      <c r="L132" s="662"/>
      <c r="M132" s="653">
        <f t="shared" si="28"/>
        <v>1</v>
      </c>
      <c r="N132" s="662"/>
      <c r="O132" s="653">
        <f t="shared" si="29"/>
        <v>1</v>
      </c>
      <c r="P132" s="662"/>
      <c r="Q132" s="653">
        <f t="shared" si="30"/>
        <v>1</v>
      </c>
      <c r="R132" s="714">
        <f t="shared" si="31"/>
        <v>0</v>
      </c>
      <c r="S132" s="652">
        <f t="shared" si="32"/>
        <v>0</v>
      </c>
    </row>
    <row r="133" spans="1:19">
      <c r="A133" s="660"/>
      <c r="B133" s="661"/>
      <c r="C133" s="653">
        <f t="shared" si="23"/>
        <v>1</v>
      </c>
      <c r="D133" s="662"/>
      <c r="E133" s="653">
        <f t="shared" si="24"/>
        <v>1</v>
      </c>
      <c r="F133" s="662"/>
      <c r="G133" s="653">
        <f t="shared" si="25"/>
        <v>1</v>
      </c>
      <c r="H133" s="662"/>
      <c r="I133" s="653">
        <f t="shared" si="26"/>
        <v>1</v>
      </c>
      <c r="J133" s="662"/>
      <c r="K133" s="653">
        <f t="shared" si="27"/>
        <v>1</v>
      </c>
      <c r="L133" s="662"/>
      <c r="M133" s="653">
        <f t="shared" si="28"/>
        <v>1</v>
      </c>
      <c r="N133" s="662"/>
      <c r="O133" s="653">
        <f t="shared" si="29"/>
        <v>1</v>
      </c>
      <c r="P133" s="662"/>
      <c r="Q133" s="653">
        <f t="shared" si="30"/>
        <v>1</v>
      </c>
      <c r="R133" s="714">
        <f t="shared" si="31"/>
        <v>0</v>
      </c>
      <c r="S133" s="652">
        <f t="shared" si="32"/>
        <v>0</v>
      </c>
    </row>
    <row r="134" spans="1:19">
      <c r="A134" s="660"/>
      <c r="B134" s="661"/>
      <c r="C134" s="653">
        <f t="shared" si="23"/>
        <v>1</v>
      </c>
      <c r="D134" s="662"/>
      <c r="E134" s="653">
        <f t="shared" si="24"/>
        <v>1</v>
      </c>
      <c r="F134" s="662"/>
      <c r="G134" s="653">
        <f t="shared" si="25"/>
        <v>1</v>
      </c>
      <c r="H134" s="662"/>
      <c r="I134" s="653">
        <f t="shared" si="26"/>
        <v>1</v>
      </c>
      <c r="J134" s="662"/>
      <c r="K134" s="653">
        <f t="shared" si="27"/>
        <v>1</v>
      </c>
      <c r="L134" s="662"/>
      <c r="M134" s="653">
        <f t="shared" si="28"/>
        <v>1</v>
      </c>
      <c r="N134" s="662"/>
      <c r="O134" s="653">
        <f t="shared" si="29"/>
        <v>1</v>
      </c>
      <c r="P134" s="662"/>
      <c r="Q134" s="653">
        <f t="shared" si="30"/>
        <v>1</v>
      </c>
      <c r="R134" s="714">
        <f t="shared" si="31"/>
        <v>0</v>
      </c>
      <c r="S134" s="652">
        <f t="shared" si="32"/>
        <v>0</v>
      </c>
    </row>
    <row r="135" spans="1:19">
      <c r="A135" s="660"/>
      <c r="B135" s="661"/>
      <c r="C135" s="653">
        <f t="shared" si="23"/>
        <v>1</v>
      </c>
      <c r="D135" s="662"/>
      <c r="E135" s="653">
        <f t="shared" si="24"/>
        <v>1</v>
      </c>
      <c r="F135" s="662"/>
      <c r="G135" s="653">
        <f t="shared" si="25"/>
        <v>1</v>
      </c>
      <c r="H135" s="662"/>
      <c r="I135" s="653">
        <f t="shared" si="26"/>
        <v>1</v>
      </c>
      <c r="J135" s="662"/>
      <c r="K135" s="653">
        <f t="shared" si="27"/>
        <v>1</v>
      </c>
      <c r="L135" s="662"/>
      <c r="M135" s="653">
        <f t="shared" si="28"/>
        <v>1</v>
      </c>
      <c r="N135" s="662"/>
      <c r="O135" s="653">
        <f t="shared" si="29"/>
        <v>1</v>
      </c>
      <c r="P135" s="662"/>
      <c r="Q135" s="653">
        <f t="shared" si="30"/>
        <v>1</v>
      </c>
      <c r="R135" s="714">
        <f t="shared" si="31"/>
        <v>0</v>
      </c>
      <c r="S135" s="652">
        <f t="shared" si="32"/>
        <v>0</v>
      </c>
    </row>
    <row r="136" spans="1:19">
      <c r="A136" s="660"/>
      <c r="B136" s="661"/>
      <c r="C136" s="653">
        <f t="shared" si="23"/>
        <v>1</v>
      </c>
      <c r="D136" s="662"/>
      <c r="E136" s="653">
        <f t="shared" si="24"/>
        <v>1</v>
      </c>
      <c r="F136" s="662"/>
      <c r="G136" s="653">
        <f t="shared" si="25"/>
        <v>1</v>
      </c>
      <c r="H136" s="662"/>
      <c r="I136" s="653">
        <f t="shared" si="26"/>
        <v>1</v>
      </c>
      <c r="J136" s="662"/>
      <c r="K136" s="653">
        <f t="shared" si="27"/>
        <v>1</v>
      </c>
      <c r="L136" s="662"/>
      <c r="M136" s="653">
        <f t="shared" si="28"/>
        <v>1</v>
      </c>
      <c r="N136" s="662"/>
      <c r="O136" s="653">
        <f t="shared" si="29"/>
        <v>1</v>
      </c>
      <c r="P136" s="662"/>
      <c r="Q136" s="653">
        <f t="shared" si="30"/>
        <v>1</v>
      </c>
      <c r="R136" s="714">
        <f t="shared" si="31"/>
        <v>0</v>
      </c>
      <c r="S136" s="652">
        <f t="shared" si="32"/>
        <v>0</v>
      </c>
    </row>
    <row r="137" spans="1:19">
      <c r="A137" s="660"/>
      <c r="B137" s="661"/>
      <c r="C137" s="653">
        <f t="shared" si="23"/>
        <v>1</v>
      </c>
      <c r="D137" s="662"/>
      <c r="E137" s="653">
        <f t="shared" si="24"/>
        <v>1</v>
      </c>
      <c r="F137" s="662"/>
      <c r="G137" s="653">
        <f t="shared" si="25"/>
        <v>1</v>
      </c>
      <c r="H137" s="662"/>
      <c r="I137" s="653">
        <f t="shared" si="26"/>
        <v>1</v>
      </c>
      <c r="J137" s="662"/>
      <c r="K137" s="653">
        <f t="shared" si="27"/>
        <v>1</v>
      </c>
      <c r="L137" s="662"/>
      <c r="M137" s="653">
        <f t="shared" si="28"/>
        <v>1</v>
      </c>
      <c r="N137" s="662"/>
      <c r="O137" s="653">
        <f t="shared" si="29"/>
        <v>1</v>
      </c>
      <c r="P137" s="662"/>
      <c r="Q137" s="653">
        <f t="shared" si="30"/>
        <v>1</v>
      </c>
      <c r="R137" s="714">
        <f t="shared" si="31"/>
        <v>0</v>
      </c>
      <c r="S137" s="652">
        <f t="shared" si="32"/>
        <v>0</v>
      </c>
    </row>
    <row r="138" spans="1:19">
      <c r="A138" s="660"/>
      <c r="B138" s="661"/>
      <c r="C138" s="653">
        <f t="shared" si="23"/>
        <v>1</v>
      </c>
      <c r="D138" s="662"/>
      <c r="E138" s="653">
        <f t="shared" si="24"/>
        <v>1</v>
      </c>
      <c r="F138" s="662"/>
      <c r="G138" s="653">
        <f t="shared" si="25"/>
        <v>1</v>
      </c>
      <c r="H138" s="662"/>
      <c r="I138" s="653">
        <f t="shared" si="26"/>
        <v>1</v>
      </c>
      <c r="J138" s="662"/>
      <c r="K138" s="653">
        <f t="shared" si="27"/>
        <v>1</v>
      </c>
      <c r="L138" s="662"/>
      <c r="M138" s="653">
        <f t="shared" si="28"/>
        <v>1</v>
      </c>
      <c r="N138" s="662"/>
      <c r="O138" s="653">
        <f t="shared" si="29"/>
        <v>1</v>
      </c>
      <c r="P138" s="662"/>
      <c r="Q138" s="653">
        <f t="shared" si="30"/>
        <v>1</v>
      </c>
      <c r="R138" s="714">
        <f t="shared" si="31"/>
        <v>0</v>
      </c>
      <c r="S138" s="652">
        <f t="shared" si="32"/>
        <v>0</v>
      </c>
    </row>
    <row r="139" spans="1:19">
      <c r="A139" s="660"/>
      <c r="B139" s="661"/>
      <c r="C139" s="653">
        <f t="shared" si="23"/>
        <v>1</v>
      </c>
      <c r="D139" s="662"/>
      <c r="E139" s="653">
        <f t="shared" si="24"/>
        <v>1</v>
      </c>
      <c r="F139" s="662"/>
      <c r="G139" s="653">
        <f t="shared" si="25"/>
        <v>1</v>
      </c>
      <c r="H139" s="662"/>
      <c r="I139" s="653">
        <f t="shared" si="26"/>
        <v>1</v>
      </c>
      <c r="J139" s="662"/>
      <c r="K139" s="653">
        <f t="shared" si="27"/>
        <v>1</v>
      </c>
      <c r="L139" s="662"/>
      <c r="M139" s="653">
        <f t="shared" si="28"/>
        <v>1</v>
      </c>
      <c r="N139" s="662"/>
      <c r="O139" s="653">
        <f t="shared" si="29"/>
        <v>1</v>
      </c>
      <c r="P139" s="662"/>
      <c r="Q139" s="653">
        <f t="shared" si="30"/>
        <v>1</v>
      </c>
      <c r="R139" s="714">
        <f t="shared" si="31"/>
        <v>0</v>
      </c>
      <c r="S139" s="652">
        <f t="shared" si="32"/>
        <v>0</v>
      </c>
    </row>
    <row r="140" spans="1:19">
      <c r="A140" s="660"/>
      <c r="B140" s="661"/>
      <c r="C140" s="653">
        <f t="shared" si="23"/>
        <v>1</v>
      </c>
      <c r="D140" s="662"/>
      <c r="E140" s="653">
        <f t="shared" si="24"/>
        <v>1</v>
      </c>
      <c r="F140" s="662"/>
      <c r="G140" s="653">
        <f t="shared" si="25"/>
        <v>1</v>
      </c>
      <c r="H140" s="662"/>
      <c r="I140" s="653">
        <f t="shared" si="26"/>
        <v>1</v>
      </c>
      <c r="J140" s="662"/>
      <c r="K140" s="653">
        <f t="shared" si="27"/>
        <v>1</v>
      </c>
      <c r="L140" s="662"/>
      <c r="M140" s="653">
        <f t="shared" si="28"/>
        <v>1</v>
      </c>
      <c r="N140" s="662"/>
      <c r="O140" s="653">
        <f t="shared" si="29"/>
        <v>1</v>
      </c>
      <c r="P140" s="662"/>
      <c r="Q140" s="653">
        <f t="shared" si="30"/>
        <v>1</v>
      </c>
      <c r="R140" s="714">
        <f t="shared" si="31"/>
        <v>0</v>
      </c>
      <c r="S140" s="652">
        <f t="shared" si="32"/>
        <v>0</v>
      </c>
    </row>
    <row r="141" spans="1:19">
      <c r="A141" s="660"/>
      <c r="B141" s="661"/>
      <c r="C141" s="653">
        <f t="shared" si="23"/>
        <v>1</v>
      </c>
      <c r="D141" s="662"/>
      <c r="E141" s="653">
        <f t="shared" si="24"/>
        <v>1</v>
      </c>
      <c r="F141" s="662"/>
      <c r="G141" s="653">
        <f t="shared" si="25"/>
        <v>1</v>
      </c>
      <c r="H141" s="662"/>
      <c r="I141" s="653">
        <f t="shared" si="26"/>
        <v>1</v>
      </c>
      <c r="J141" s="662"/>
      <c r="K141" s="653">
        <f t="shared" si="27"/>
        <v>1</v>
      </c>
      <c r="L141" s="662"/>
      <c r="M141" s="653">
        <f t="shared" si="28"/>
        <v>1</v>
      </c>
      <c r="N141" s="662"/>
      <c r="O141" s="653">
        <f t="shared" si="29"/>
        <v>1</v>
      </c>
      <c r="P141" s="662"/>
      <c r="Q141" s="653">
        <f t="shared" si="30"/>
        <v>1</v>
      </c>
      <c r="R141" s="714">
        <f t="shared" si="31"/>
        <v>0</v>
      </c>
      <c r="S141" s="652">
        <f t="shared" si="32"/>
        <v>0</v>
      </c>
    </row>
    <row r="142" spans="1:19">
      <c r="A142" s="660"/>
      <c r="B142" s="661"/>
      <c r="C142" s="653">
        <f t="shared" si="23"/>
        <v>1</v>
      </c>
      <c r="D142" s="662"/>
      <c r="E142" s="653">
        <f t="shared" si="24"/>
        <v>1</v>
      </c>
      <c r="F142" s="662"/>
      <c r="G142" s="653">
        <f t="shared" si="25"/>
        <v>1</v>
      </c>
      <c r="H142" s="662"/>
      <c r="I142" s="653">
        <f t="shared" si="26"/>
        <v>1</v>
      </c>
      <c r="J142" s="662"/>
      <c r="K142" s="653">
        <f t="shared" si="27"/>
        <v>1</v>
      </c>
      <c r="L142" s="662"/>
      <c r="M142" s="653">
        <f t="shared" si="28"/>
        <v>1</v>
      </c>
      <c r="N142" s="662"/>
      <c r="O142" s="653">
        <f t="shared" si="29"/>
        <v>1</v>
      </c>
      <c r="P142" s="662"/>
      <c r="Q142" s="653">
        <f t="shared" si="30"/>
        <v>1</v>
      </c>
      <c r="R142" s="714">
        <f t="shared" si="31"/>
        <v>0</v>
      </c>
      <c r="S142" s="652">
        <f t="shared" si="32"/>
        <v>0</v>
      </c>
    </row>
    <row r="143" spans="1:19">
      <c r="A143" s="660"/>
      <c r="B143" s="661"/>
      <c r="C143" s="653">
        <f t="shared" si="23"/>
        <v>1</v>
      </c>
      <c r="D143" s="662"/>
      <c r="E143" s="653">
        <f t="shared" si="24"/>
        <v>1</v>
      </c>
      <c r="F143" s="662"/>
      <c r="G143" s="653">
        <f t="shared" si="25"/>
        <v>1</v>
      </c>
      <c r="H143" s="662"/>
      <c r="I143" s="653">
        <f t="shared" si="26"/>
        <v>1</v>
      </c>
      <c r="J143" s="662"/>
      <c r="K143" s="653">
        <f t="shared" si="27"/>
        <v>1</v>
      </c>
      <c r="L143" s="662"/>
      <c r="M143" s="653">
        <f t="shared" si="28"/>
        <v>1</v>
      </c>
      <c r="N143" s="662"/>
      <c r="O143" s="653">
        <f t="shared" si="29"/>
        <v>1</v>
      </c>
      <c r="P143" s="662"/>
      <c r="Q143" s="653">
        <f t="shared" si="30"/>
        <v>1</v>
      </c>
      <c r="R143" s="714">
        <f t="shared" si="31"/>
        <v>0</v>
      </c>
      <c r="S143" s="652">
        <f t="shared" si="32"/>
        <v>0</v>
      </c>
    </row>
    <row r="144" spans="1:19">
      <c r="A144" s="660"/>
      <c r="B144" s="661"/>
      <c r="C144" s="653">
        <f t="shared" si="23"/>
        <v>1</v>
      </c>
      <c r="D144" s="662"/>
      <c r="E144" s="653">
        <f t="shared" si="24"/>
        <v>1</v>
      </c>
      <c r="F144" s="662"/>
      <c r="G144" s="653">
        <f t="shared" si="25"/>
        <v>1</v>
      </c>
      <c r="H144" s="662"/>
      <c r="I144" s="653">
        <f t="shared" si="26"/>
        <v>1</v>
      </c>
      <c r="J144" s="662"/>
      <c r="K144" s="653">
        <f t="shared" si="27"/>
        <v>1</v>
      </c>
      <c r="L144" s="662"/>
      <c r="M144" s="653">
        <f t="shared" si="28"/>
        <v>1</v>
      </c>
      <c r="N144" s="662"/>
      <c r="O144" s="653">
        <f t="shared" si="29"/>
        <v>1</v>
      </c>
      <c r="P144" s="662"/>
      <c r="Q144" s="653">
        <f t="shared" si="30"/>
        <v>1</v>
      </c>
      <c r="R144" s="714">
        <f t="shared" si="31"/>
        <v>0</v>
      </c>
      <c r="S144" s="652">
        <f t="shared" si="32"/>
        <v>0</v>
      </c>
    </row>
    <row r="145" spans="1:19">
      <c r="A145" s="660"/>
      <c r="B145" s="661"/>
      <c r="C145" s="653">
        <f t="shared" si="23"/>
        <v>1</v>
      </c>
      <c r="D145" s="662"/>
      <c r="E145" s="653">
        <f t="shared" si="24"/>
        <v>1</v>
      </c>
      <c r="F145" s="662"/>
      <c r="G145" s="653">
        <f t="shared" si="25"/>
        <v>1</v>
      </c>
      <c r="H145" s="662"/>
      <c r="I145" s="653">
        <f t="shared" si="26"/>
        <v>1</v>
      </c>
      <c r="J145" s="662"/>
      <c r="K145" s="653">
        <f t="shared" si="27"/>
        <v>1</v>
      </c>
      <c r="L145" s="662"/>
      <c r="M145" s="653">
        <f t="shared" si="28"/>
        <v>1</v>
      </c>
      <c r="N145" s="662"/>
      <c r="O145" s="653">
        <f t="shared" si="29"/>
        <v>1</v>
      </c>
      <c r="P145" s="662"/>
      <c r="Q145" s="653">
        <f t="shared" si="30"/>
        <v>1</v>
      </c>
      <c r="R145" s="714">
        <f t="shared" si="31"/>
        <v>0</v>
      </c>
      <c r="S145" s="652">
        <f t="shared" si="32"/>
        <v>0</v>
      </c>
    </row>
    <row r="146" spans="1:19">
      <c r="A146" s="660"/>
      <c r="B146" s="661"/>
      <c r="C146" s="653">
        <f t="shared" si="23"/>
        <v>1</v>
      </c>
      <c r="D146" s="662"/>
      <c r="E146" s="653">
        <f t="shared" si="24"/>
        <v>1</v>
      </c>
      <c r="F146" s="662"/>
      <c r="G146" s="653">
        <f t="shared" si="25"/>
        <v>1</v>
      </c>
      <c r="H146" s="662"/>
      <c r="I146" s="653">
        <f t="shared" si="26"/>
        <v>1</v>
      </c>
      <c r="J146" s="662"/>
      <c r="K146" s="653">
        <f t="shared" si="27"/>
        <v>1</v>
      </c>
      <c r="L146" s="662"/>
      <c r="M146" s="653">
        <f t="shared" si="28"/>
        <v>1</v>
      </c>
      <c r="N146" s="662"/>
      <c r="O146" s="653">
        <f t="shared" si="29"/>
        <v>1</v>
      </c>
      <c r="P146" s="662"/>
      <c r="Q146" s="653">
        <f t="shared" si="30"/>
        <v>1</v>
      </c>
      <c r="R146" s="714">
        <f t="shared" si="31"/>
        <v>0</v>
      </c>
      <c r="S146" s="652">
        <f t="shared" si="32"/>
        <v>0</v>
      </c>
    </row>
    <row r="147" spans="1:19">
      <c r="A147" s="660"/>
      <c r="B147" s="661"/>
      <c r="C147" s="653">
        <f t="shared" si="23"/>
        <v>1</v>
      </c>
      <c r="D147" s="662"/>
      <c r="E147" s="653">
        <f t="shared" si="24"/>
        <v>1</v>
      </c>
      <c r="F147" s="662"/>
      <c r="G147" s="653">
        <f t="shared" si="25"/>
        <v>1</v>
      </c>
      <c r="H147" s="662"/>
      <c r="I147" s="653">
        <f t="shared" si="26"/>
        <v>1</v>
      </c>
      <c r="J147" s="662"/>
      <c r="K147" s="653">
        <f t="shared" si="27"/>
        <v>1</v>
      </c>
      <c r="L147" s="662"/>
      <c r="M147" s="653">
        <f t="shared" si="28"/>
        <v>1</v>
      </c>
      <c r="N147" s="662"/>
      <c r="O147" s="653">
        <f t="shared" si="29"/>
        <v>1</v>
      </c>
      <c r="P147" s="662"/>
      <c r="Q147" s="653">
        <f t="shared" si="30"/>
        <v>1</v>
      </c>
      <c r="R147" s="714">
        <f t="shared" si="31"/>
        <v>0</v>
      </c>
      <c r="S147" s="652">
        <f t="shared" si="32"/>
        <v>0</v>
      </c>
    </row>
    <row r="148" spans="1:19">
      <c r="A148" s="660"/>
      <c r="B148" s="661"/>
      <c r="C148" s="653">
        <f t="shared" si="23"/>
        <v>1</v>
      </c>
      <c r="D148" s="662"/>
      <c r="E148" s="653">
        <f t="shared" si="24"/>
        <v>1</v>
      </c>
      <c r="F148" s="662"/>
      <c r="G148" s="653">
        <f t="shared" si="25"/>
        <v>1</v>
      </c>
      <c r="H148" s="662"/>
      <c r="I148" s="653">
        <f t="shared" si="26"/>
        <v>1</v>
      </c>
      <c r="J148" s="662"/>
      <c r="K148" s="653">
        <f t="shared" si="27"/>
        <v>1</v>
      </c>
      <c r="L148" s="662"/>
      <c r="M148" s="653">
        <f t="shared" si="28"/>
        <v>1</v>
      </c>
      <c r="N148" s="662"/>
      <c r="O148" s="653">
        <f t="shared" si="29"/>
        <v>1</v>
      </c>
      <c r="P148" s="662"/>
      <c r="Q148" s="653">
        <f t="shared" si="30"/>
        <v>1</v>
      </c>
      <c r="R148" s="714">
        <f t="shared" si="31"/>
        <v>0</v>
      </c>
      <c r="S148" s="652">
        <f t="shared" si="32"/>
        <v>0</v>
      </c>
    </row>
    <row r="149" spans="1:19">
      <c r="A149" s="660"/>
      <c r="B149" s="661"/>
      <c r="C149" s="653">
        <f t="shared" si="23"/>
        <v>1</v>
      </c>
      <c r="D149" s="662"/>
      <c r="E149" s="653">
        <f t="shared" si="24"/>
        <v>1</v>
      </c>
      <c r="F149" s="662"/>
      <c r="G149" s="653">
        <f t="shared" si="25"/>
        <v>1</v>
      </c>
      <c r="H149" s="662"/>
      <c r="I149" s="653">
        <f t="shared" si="26"/>
        <v>1</v>
      </c>
      <c r="J149" s="662"/>
      <c r="K149" s="653">
        <f t="shared" si="27"/>
        <v>1</v>
      </c>
      <c r="L149" s="662"/>
      <c r="M149" s="653">
        <f t="shared" si="28"/>
        <v>1</v>
      </c>
      <c r="N149" s="662"/>
      <c r="O149" s="653">
        <f t="shared" si="29"/>
        <v>1</v>
      </c>
      <c r="P149" s="662"/>
      <c r="Q149" s="653">
        <f t="shared" si="30"/>
        <v>1</v>
      </c>
      <c r="R149" s="714">
        <f t="shared" si="31"/>
        <v>0</v>
      </c>
      <c r="S149" s="652">
        <f t="shared" si="32"/>
        <v>0</v>
      </c>
    </row>
    <row r="150" spans="1:19">
      <c r="A150" s="660"/>
      <c r="B150" s="661"/>
      <c r="C150" s="653">
        <f t="shared" si="23"/>
        <v>1</v>
      </c>
      <c r="D150" s="662"/>
      <c r="E150" s="653">
        <f t="shared" si="24"/>
        <v>1</v>
      </c>
      <c r="F150" s="662"/>
      <c r="G150" s="653">
        <f t="shared" si="25"/>
        <v>1</v>
      </c>
      <c r="H150" s="662"/>
      <c r="I150" s="653">
        <f t="shared" si="26"/>
        <v>1</v>
      </c>
      <c r="J150" s="662"/>
      <c r="K150" s="653">
        <f t="shared" si="27"/>
        <v>1</v>
      </c>
      <c r="L150" s="662"/>
      <c r="M150" s="653">
        <f t="shared" si="28"/>
        <v>1</v>
      </c>
      <c r="N150" s="662"/>
      <c r="O150" s="653">
        <f t="shared" si="29"/>
        <v>1</v>
      </c>
      <c r="P150" s="662"/>
      <c r="Q150" s="653">
        <f t="shared" si="30"/>
        <v>1</v>
      </c>
      <c r="R150" s="714">
        <f t="shared" si="31"/>
        <v>0</v>
      </c>
      <c r="S150" s="652">
        <f t="shared" si="32"/>
        <v>0</v>
      </c>
    </row>
    <row r="151" spans="1:19">
      <c r="A151" s="660"/>
      <c r="B151" s="661"/>
      <c r="C151" s="653">
        <f t="shared" si="23"/>
        <v>1</v>
      </c>
      <c r="D151" s="662"/>
      <c r="E151" s="653">
        <f t="shared" si="24"/>
        <v>1</v>
      </c>
      <c r="F151" s="662"/>
      <c r="G151" s="653">
        <f t="shared" si="25"/>
        <v>1</v>
      </c>
      <c r="H151" s="662"/>
      <c r="I151" s="653">
        <f t="shared" si="26"/>
        <v>1</v>
      </c>
      <c r="J151" s="662"/>
      <c r="K151" s="653">
        <f t="shared" si="27"/>
        <v>1</v>
      </c>
      <c r="L151" s="662"/>
      <c r="M151" s="653">
        <f t="shared" si="28"/>
        <v>1</v>
      </c>
      <c r="N151" s="662"/>
      <c r="O151" s="653">
        <f t="shared" si="29"/>
        <v>1</v>
      </c>
      <c r="P151" s="662"/>
      <c r="Q151" s="653">
        <f t="shared" si="30"/>
        <v>1</v>
      </c>
      <c r="R151" s="714">
        <f t="shared" si="31"/>
        <v>0</v>
      </c>
      <c r="S151" s="652">
        <f t="shared" si="32"/>
        <v>0</v>
      </c>
    </row>
    <row r="152" spans="1:19">
      <c r="A152" s="660"/>
      <c r="B152" s="661"/>
      <c r="C152" s="653">
        <f t="shared" si="23"/>
        <v>1</v>
      </c>
      <c r="D152" s="662"/>
      <c r="E152" s="653">
        <f t="shared" si="24"/>
        <v>1</v>
      </c>
      <c r="F152" s="662"/>
      <c r="G152" s="653">
        <f t="shared" si="25"/>
        <v>1</v>
      </c>
      <c r="H152" s="662"/>
      <c r="I152" s="653">
        <f t="shared" si="26"/>
        <v>1</v>
      </c>
      <c r="J152" s="662"/>
      <c r="K152" s="653">
        <f t="shared" si="27"/>
        <v>1</v>
      </c>
      <c r="L152" s="662"/>
      <c r="M152" s="653">
        <f t="shared" si="28"/>
        <v>1</v>
      </c>
      <c r="N152" s="662"/>
      <c r="O152" s="653">
        <f t="shared" si="29"/>
        <v>1</v>
      </c>
      <c r="P152" s="662"/>
      <c r="Q152" s="653">
        <f t="shared" si="30"/>
        <v>1</v>
      </c>
      <c r="R152" s="714">
        <f t="shared" si="31"/>
        <v>0</v>
      </c>
      <c r="S152" s="652">
        <f t="shared" si="32"/>
        <v>0</v>
      </c>
    </row>
    <row r="153" spans="1:19">
      <c r="A153" s="660"/>
      <c r="B153" s="661"/>
      <c r="C153" s="653">
        <f t="shared" si="23"/>
        <v>1</v>
      </c>
      <c r="D153" s="662"/>
      <c r="E153" s="653">
        <f t="shared" si="24"/>
        <v>1</v>
      </c>
      <c r="F153" s="662"/>
      <c r="G153" s="653">
        <f t="shared" si="25"/>
        <v>1</v>
      </c>
      <c r="H153" s="662"/>
      <c r="I153" s="653">
        <f t="shared" si="26"/>
        <v>1</v>
      </c>
      <c r="J153" s="662"/>
      <c r="K153" s="653">
        <f t="shared" si="27"/>
        <v>1</v>
      </c>
      <c r="L153" s="662"/>
      <c r="M153" s="653">
        <f t="shared" si="28"/>
        <v>1</v>
      </c>
      <c r="N153" s="662"/>
      <c r="O153" s="653">
        <f t="shared" si="29"/>
        <v>1</v>
      </c>
      <c r="P153" s="662"/>
      <c r="Q153" s="653">
        <f t="shared" si="30"/>
        <v>1</v>
      </c>
      <c r="R153" s="714">
        <f t="shared" si="31"/>
        <v>0</v>
      </c>
      <c r="S153" s="652">
        <f t="shared" si="32"/>
        <v>0</v>
      </c>
    </row>
    <row r="154" spans="1:19">
      <c r="A154" s="660"/>
      <c r="B154" s="661"/>
      <c r="C154" s="653">
        <f t="shared" ref="C154:C217" si="33">IF(B154="",1,(LOOKUP(B154,$3:$3,$4:$4)-LOOKUP($B$24,$3:$3,$4:$4)+100)/100)</f>
        <v>1</v>
      </c>
      <c r="D154" s="662"/>
      <c r="E154" s="653">
        <f t="shared" ref="E154:E217" si="34">(SUMIF($5:$5,D154,$6:$6)-SUMIF($5:$5,$D$24,$6:$6)+100)/100</f>
        <v>1</v>
      </c>
      <c r="F154" s="662"/>
      <c r="G154" s="653">
        <f t="shared" ref="G154:G217" si="35">(SUMIF($7:$7,F154,$8:$8)-SUMIF($7:$7,$F$24,$8:$8)+100)/100</f>
        <v>1</v>
      </c>
      <c r="H154" s="662"/>
      <c r="I154" s="653">
        <f t="shared" ref="I154:I217" si="36">(SUMIF($9:$9,H154,$10:$10)-SUMIF($9:$9,$H$24,$10:$10)+100)/100</f>
        <v>1</v>
      </c>
      <c r="J154" s="662"/>
      <c r="K154" s="653">
        <f t="shared" ref="K154:K217" si="37">(SUMIF($11:$11,J154,$12:$12)-SUMIF($11:$11,$J$24,$12:$12)+100)/100</f>
        <v>1</v>
      </c>
      <c r="L154" s="662"/>
      <c r="M154" s="653">
        <f t="shared" ref="M154:M217" si="38">(SUMIF($13:$13,L154,$14:$14)-SUMIF($13:$13,$L$24,$14:$14)+100)/100</f>
        <v>1</v>
      </c>
      <c r="N154" s="662"/>
      <c r="O154" s="653">
        <f t="shared" ref="O154:O217" si="39">(SUMIF($15:$15,N154,$16:$16)-SUMIF($15:$15,$N$24,$16:$16)+100)/100</f>
        <v>1</v>
      </c>
      <c r="P154" s="662"/>
      <c r="Q154" s="653">
        <f t="shared" ref="Q154:Q217" si="40">(SUMIF($17:$17,P154,$18:$18)-SUMIF($17:$17,$P$24,$18:$18)+100)/100</f>
        <v>1</v>
      </c>
      <c r="R154" s="714">
        <f t="shared" ref="R154:R217" si="41">IF(B154="",0,ROUND($R$24*C154*E154*G154*I154*K154*M154*O154*Q154,0))</f>
        <v>0</v>
      </c>
      <c r="S154" s="652">
        <f t="shared" si="32"/>
        <v>0</v>
      </c>
    </row>
    <row r="155" spans="1:19">
      <c r="A155" s="660"/>
      <c r="B155" s="661"/>
      <c r="C155" s="653">
        <f t="shared" si="33"/>
        <v>1</v>
      </c>
      <c r="D155" s="662"/>
      <c r="E155" s="653">
        <f t="shared" si="34"/>
        <v>1</v>
      </c>
      <c r="F155" s="662"/>
      <c r="G155" s="653">
        <f t="shared" si="35"/>
        <v>1</v>
      </c>
      <c r="H155" s="662"/>
      <c r="I155" s="653">
        <f t="shared" si="36"/>
        <v>1</v>
      </c>
      <c r="J155" s="662"/>
      <c r="K155" s="653">
        <f t="shared" si="37"/>
        <v>1</v>
      </c>
      <c r="L155" s="662"/>
      <c r="M155" s="653">
        <f t="shared" si="38"/>
        <v>1</v>
      </c>
      <c r="N155" s="662"/>
      <c r="O155" s="653">
        <f t="shared" si="39"/>
        <v>1</v>
      </c>
      <c r="P155" s="662"/>
      <c r="Q155" s="653">
        <f t="shared" si="40"/>
        <v>1</v>
      </c>
      <c r="R155" s="714">
        <f t="shared" si="41"/>
        <v>0</v>
      </c>
      <c r="S155" s="652">
        <f t="shared" si="32"/>
        <v>0</v>
      </c>
    </row>
    <row r="156" spans="1:19">
      <c r="A156" s="660"/>
      <c r="B156" s="661"/>
      <c r="C156" s="653">
        <f t="shared" si="33"/>
        <v>1</v>
      </c>
      <c r="D156" s="662"/>
      <c r="E156" s="653">
        <f t="shared" si="34"/>
        <v>1</v>
      </c>
      <c r="F156" s="662"/>
      <c r="G156" s="653">
        <f t="shared" si="35"/>
        <v>1</v>
      </c>
      <c r="H156" s="662"/>
      <c r="I156" s="653">
        <f t="shared" si="36"/>
        <v>1</v>
      </c>
      <c r="J156" s="662"/>
      <c r="K156" s="653">
        <f t="shared" si="37"/>
        <v>1</v>
      </c>
      <c r="L156" s="662"/>
      <c r="M156" s="653">
        <f t="shared" si="38"/>
        <v>1</v>
      </c>
      <c r="N156" s="662"/>
      <c r="O156" s="653">
        <f t="shared" si="39"/>
        <v>1</v>
      </c>
      <c r="P156" s="662"/>
      <c r="Q156" s="653">
        <f t="shared" si="40"/>
        <v>1</v>
      </c>
      <c r="R156" s="714">
        <f t="shared" si="41"/>
        <v>0</v>
      </c>
      <c r="S156" s="652">
        <f t="shared" si="32"/>
        <v>0</v>
      </c>
    </row>
    <row r="157" spans="1:19">
      <c r="A157" s="660"/>
      <c r="B157" s="661"/>
      <c r="C157" s="653">
        <f t="shared" si="33"/>
        <v>1</v>
      </c>
      <c r="D157" s="662"/>
      <c r="E157" s="653">
        <f t="shared" si="34"/>
        <v>1</v>
      </c>
      <c r="F157" s="662"/>
      <c r="G157" s="653">
        <f t="shared" si="35"/>
        <v>1</v>
      </c>
      <c r="H157" s="662"/>
      <c r="I157" s="653">
        <f t="shared" si="36"/>
        <v>1</v>
      </c>
      <c r="J157" s="662"/>
      <c r="K157" s="653">
        <f t="shared" si="37"/>
        <v>1</v>
      </c>
      <c r="L157" s="662"/>
      <c r="M157" s="653">
        <f t="shared" si="38"/>
        <v>1</v>
      </c>
      <c r="N157" s="662"/>
      <c r="O157" s="653">
        <f t="shared" si="39"/>
        <v>1</v>
      </c>
      <c r="P157" s="662"/>
      <c r="Q157" s="653">
        <f t="shared" si="40"/>
        <v>1</v>
      </c>
      <c r="R157" s="714">
        <f t="shared" si="41"/>
        <v>0</v>
      </c>
      <c r="S157" s="652">
        <f t="shared" si="32"/>
        <v>0</v>
      </c>
    </row>
    <row r="158" spans="1:19">
      <c r="A158" s="660"/>
      <c r="B158" s="661"/>
      <c r="C158" s="653">
        <f t="shared" si="33"/>
        <v>1</v>
      </c>
      <c r="D158" s="662"/>
      <c r="E158" s="653">
        <f t="shared" si="34"/>
        <v>1</v>
      </c>
      <c r="F158" s="662"/>
      <c r="G158" s="653">
        <f t="shared" si="35"/>
        <v>1</v>
      </c>
      <c r="H158" s="662"/>
      <c r="I158" s="653">
        <f t="shared" si="36"/>
        <v>1</v>
      </c>
      <c r="J158" s="662"/>
      <c r="K158" s="653">
        <f t="shared" si="37"/>
        <v>1</v>
      </c>
      <c r="L158" s="662"/>
      <c r="M158" s="653">
        <f t="shared" si="38"/>
        <v>1</v>
      </c>
      <c r="N158" s="662"/>
      <c r="O158" s="653">
        <f t="shared" si="39"/>
        <v>1</v>
      </c>
      <c r="P158" s="662"/>
      <c r="Q158" s="653">
        <f t="shared" si="40"/>
        <v>1</v>
      </c>
      <c r="R158" s="714">
        <f t="shared" si="41"/>
        <v>0</v>
      </c>
      <c r="S158" s="652">
        <f t="shared" si="32"/>
        <v>0</v>
      </c>
    </row>
    <row r="159" spans="1:19">
      <c r="A159" s="660"/>
      <c r="B159" s="661"/>
      <c r="C159" s="653">
        <f t="shared" si="33"/>
        <v>1</v>
      </c>
      <c r="D159" s="662"/>
      <c r="E159" s="653">
        <f t="shared" si="34"/>
        <v>1</v>
      </c>
      <c r="F159" s="662"/>
      <c r="G159" s="653">
        <f t="shared" si="35"/>
        <v>1</v>
      </c>
      <c r="H159" s="662"/>
      <c r="I159" s="653">
        <f t="shared" si="36"/>
        <v>1</v>
      </c>
      <c r="J159" s="662"/>
      <c r="K159" s="653">
        <f t="shared" si="37"/>
        <v>1</v>
      </c>
      <c r="L159" s="662"/>
      <c r="M159" s="653">
        <f t="shared" si="38"/>
        <v>1</v>
      </c>
      <c r="N159" s="662"/>
      <c r="O159" s="653">
        <f t="shared" si="39"/>
        <v>1</v>
      </c>
      <c r="P159" s="662"/>
      <c r="Q159" s="653">
        <f t="shared" si="40"/>
        <v>1</v>
      </c>
      <c r="R159" s="714">
        <f t="shared" si="41"/>
        <v>0</v>
      </c>
      <c r="S159" s="652">
        <f t="shared" si="32"/>
        <v>0</v>
      </c>
    </row>
    <row r="160" spans="1:19">
      <c r="A160" s="660"/>
      <c r="B160" s="661"/>
      <c r="C160" s="653">
        <f t="shared" si="33"/>
        <v>1</v>
      </c>
      <c r="D160" s="662"/>
      <c r="E160" s="653">
        <f t="shared" si="34"/>
        <v>1</v>
      </c>
      <c r="F160" s="662"/>
      <c r="G160" s="653">
        <f t="shared" si="35"/>
        <v>1</v>
      </c>
      <c r="H160" s="662"/>
      <c r="I160" s="653">
        <f t="shared" si="36"/>
        <v>1</v>
      </c>
      <c r="J160" s="662"/>
      <c r="K160" s="653">
        <f t="shared" si="37"/>
        <v>1</v>
      </c>
      <c r="L160" s="662"/>
      <c r="M160" s="653">
        <f t="shared" si="38"/>
        <v>1</v>
      </c>
      <c r="N160" s="662"/>
      <c r="O160" s="653">
        <f t="shared" si="39"/>
        <v>1</v>
      </c>
      <c r="P160" s="662"/>
      <c r="Q160" s="653">
        <f t="shared" si="40"/>
        <v>1</v>
      </c>
      <c r="R160" s="714">
        <f t="shared" si="41"/>
        <v>0</v>
      </c>
      <c r="S160" s="652">
        <f t="shared" si="32"/>
        <v>0</v>
      </c>
    </row>
    <row r="161" spans="1:19">
      <c r="A161" s="660"/>
      <c r="B161" s="661"/>
      <c r="C161" s="653">
        <f t="shared" si="33"/>
        <v>1</v>
      </c>
      <c r="D161" s="662"/>
      <c r="E161" s="653">
        <f t="shared" si="34"/>
        <v>1</v>
      </c>
      <c r="F161" s="662"/>
      <c r="G161" s="653">
        <f t="shared" si="35"/>
        <v>1</v>
      </c>
      <c r="H161" s="662"/>
      <c r="I161" s="653">
        <f t="shared" si="36"/>
        <v>1</v>
      </c>
      <c r="J161" s="662"/>
      <c r="K161" s="653">
        <f t="shared" si="37"/>
        <v>1</v>
      </c>
      <c r="L161" s="662"/>
      <c r="M161" s="653">
        <f t="shared" si="38"/>
        <v>1</v>
      </c>
      <c r="N161" s="662"/>
      <c r="O161" s="653">
        <f t="shared" si="39"/>
        <v>1</v>
      </c>
      <c r="P161" s="662"/>
      <c r="Q161" s="653">
        <f t="shared" si="40"/>
        <v>1</v>
      </c>
      <c r="R161" s="714">
        <f t="shared" si="41"/>
        <v>0</v>
      </c>
      <c r="S161" s="652">
        <f t="shared" si="32"/>
        <v>0</v>
      </c>
    </row>
    <row r="162" spans="1:19">
      <c r="A162" s="660"/>
      <c r="B162" s="661"/>
      <c r="C162" s="653">
        <f t="shared" si="33"/>
        <v>1</v>
      </c>
      <c r="D162" s="662"/>
      <c r="E162" s="653">
        <f t="shared" si="34"/>
        <v>1</v>
      </c>
      <c r="F162" s="662"/>
      <c r="G162" s="653">
        <f t="shared" si="35"/>
        <v>1</v>
      </c>
      <c r="H162" s="662"/>
      <c r="I162" s="653">
        <f t="shared" si="36"/>
        <v>1</v>
      </c>
      <c r="J162" s="662"/>
      <c r="K162" s="653">
        <f t="shared" si="37"/>
        <v>1</v>
      </c>
      <c r="L162" s="662"/>
      <c r="M162" s="653">
        <f t="shared" si="38"/>
        <v>1</v>
      </c>
      <c r="N162" s="662"/>
      <c r="O162" s="653">
        <f t="shared" si="39"/>
        <v>1</v>
      </c>
      <c r="P162" s="662"/>
      <c r="Q162" s="653">
        <f t="shared" si="40"/>
        <v>1</v>
      </c>
      <c r="R162" s="714">
        <f t="shared" si="41"/>
        <v>0</v>
      </c>
      <c r="S162" s="652">
        <f t="shared" si="32"/>
        <v>0</v>
      </c>
    </row>
    <row r="163" spans="1:19">
      <c r="A163" s="660"/>
      <c r="B163" s="661"/>
      <c r="C163" s="653">
        <f t="shared" si="33"/>
        <v>1</v>
      </c>
      <c r="D163" s="662"/>
      <c r="E163" s="653">
        <f t="shared" si="34"/>
        <v>1</v>
      </c>
      <c r="F163" s="662"/>
      <c r="G163" s="653">
        <f t="shared" si="35"/>
        <v>1</v>
      </c>
      <c r="H163" s="662"/>
      <c r="I163" s="653">
        <f t="shared" si="36"/>
        <v>1</v>
      </c>
      <c r="J163" s="662"/>
      <c r="K163" s="653">
        <f t="shared" si="37"/>
        <v>1</v>
      </c>
      <c r="L163" s="662"/>
      <c r="M163" s="653">
        <f t="shared" si="38"/>
        <v>1</v>
      </c>
      <c r="N163" s="662"/>
      <c r="O163" s="653">
        <f t="shared" si="39"/>
        <v>1</v>
      </c>
      <c r="P163" s="662"/>
      <c r="Q163" s="653">
        <f t="shared" si="40"/>
        <v>1</v>
      </c>
      <c r="R163" s="714">
        <f t="shared" si="41"/>
        <v>0</v>
      </c>
      <c r="S163" s="652">
        <f t="shared" si="32"/>
        <v>0</v>
      </c>
    </row>
    <row r="164" spans="1:19">
      <c r="A164" s="660"/>
      <c r="B164" s="661"/>
      <c r="C164" s="653">
        <f t="shared" si="33"/>
        <v>1</v>
      </c>
      <c r="D164" s="662"/>
      <c r="E164" s="653">
        <f t="shared" si="34"/>
        <v>1</v>
      </c>
      <c r="F164" s="662"/>
      <c r="G164" s="653">
        <f t="shared" si="35"/>
        <v>1</v>
      </c>
      <c r="H164" s="662"/>
      <c r="I164" s="653">
        <f t="shared" si="36"/>
        <v>1</v>
      </c>
      <c r="J164" s="662"/>
      <c r="K164" s="653">
        <f t="shared" si="37"/>
        <v>1</v>
      </c>
      <c r="L164" s="662"/>
      <c r="M164" s="653">
        <f t="shared" si="38"/>
        <v>1</v>
      </c>
      <c r="N164" s="662"/>
      <c r="O164" s="653">
        <f t="shared" si="39"/>
        <v>1</v>
      </c>
      <c r="P164" s="662"/>
      <c r="Q164" s="653">
        <f t="shared" si="40"/>
        <v>1</v>
      </c>
      <c r="R164" s="714">
        <f t="shared" si="41"/>
        <v>0</v>
      </c>
      <c r="S164" s="652">
        <f t="shared" si="32"/>
        <v>0</v>
      </c>
    </row>
    <row r="165" spans="1:19">
      <c r="A165" s="660"/>
      <c r="B165" s="661"/>
      <c r="C165" s="653">
        <f t="shared" si="33"/>
        <v>1</v>
      </c>
      <c r="D165" s="662"/>
      <c r="E165" s="653">
        <f t="shared" si="34"/>
        <v>1</v>
      </c>
      <c r="F165" s="662"/>
      <c r="G165" s="653">
        <f t="shared" si="35"/>
        <v>1</v>
      </c>
      <c r="H165" s="662"/>
      <c r="I165" s="653">
        <f t="shared" si="36"/>
        <v>1</v>
      </c>
      <c r="J165" s="662"/>
      <c r="K165" s="653">
        <f t="shared" si="37"/>
        <v>1</v>
      </c>
      <c r="L165" s="662"/>
      <c r="M165" s="653">
        <f t="shared" si="38"/>
        <v>1</v>
      </c>
      <c r="N165" s="662"/>
      <c r="O165" s="653">
        <f t="shared" si="39"/>
        <v>1</v>
      </c>
      <c r="P165" s="662"/>
      <c r="Q165" s="653">
        <f t="shared" si="40"/>
        <v>1</v>
      </c>
      <c r="R165" s="714">
        <f t="shared" si="41"/>
        <v>0</v>
      </c>
      <c r="S165" s="652">
        <f t="shared" si="32"/>
        <v>0</v>
      </c>
    </row>
    <row r="166" spans="1:19">
      <c r="A166" s="660"/>
      <c r="B166" s="661"/>
      <c r="C166" s="653">
        <f t="shared" si="33"/>
        <v>1</v>
      </c>
      <c r="D166" s="662"/>
      <c r="E166" s="653">
        <f t="shared" si="34"/>
        <v>1</v>
      </c>
      <c r="F166" s="662"/>
      <c r="G166" s="653">
        <f t="shared" si="35"/>
        <v>1</v>
      </c>
      <c r="H166" s="662"/>
      <c r="I166" s="653">
        <f t="shared" si="36"/>
        <v>1</v>
      </c>
      <c r="J166" s="662"/>
      <c r="K166" s="653">
        <f t="shared" si="37"/>
        <v>1</v>
      </c>
      <c r="L166" s="662"/>
      <c r="M166" s="653">
        <f t="shared" si="38"/>
        <v>1</v>
      </c>
      <c r="N166" s="662"/>
      <c r="O166" s="653">
        <f t="shared" si="39"/>
        <v>1</v>
      </c>
      <c r="P166" s="662"/>
      <c r="Q166" s="653">
        <f t="shared" si="40"/>
        <v>1</v>
      </c>
      <c r="R166" s="714">
        <f t="shared" si="41"/>
        <v>0</v>
      </c>
      <c r="S166" s="652">
        <f t="shared" si="32"/>
        <v>0</v>
      </c>
    </row>
    <row r="167" spans="1:19">
      <c r="A167" s="660"/>
      <c r="B167" s="661"/>
      <c r="C167" s="653">
        <f t="shared" si="33"/>
        <v>1</v>
      </c>
      <c r="D167" s="662"/>
      <c r="E167" s="653">
        <f t="shared" si="34"/>
        <v>1</v>
      </c>
      <c r="F167" s="662"/>
      <c r="G167" s="653">
        <f t="shared" si="35"/>
        <v>1</v>
      </c>
      <c r="H167" s="662"/>
      <c r="I167" s="653">
        <f t="shared" si="36"/>
        <v>1</v>
      </c>
      <c r="J167" s="662"/>
      <c r="K167" s="653">
        <f t="shared" si="37"/>
        <v>1</v>
      </c>
      <c r="L167" s="662"/>
      <c r="M167" s="653">
        <f t="shared" si="38"/>
        <v>1</v>
      </c>
      <c r="N167" s="662"/>
      <c r="O167" s="653">
        <f t="shared" si="39"/>
        <v>1</v>
      </c>
      <c r="P167" s="662"/>
      <c r="Q167" s="653">
        <f t="shared" si="40"/>
        <v>1</v>
      </c>
      <c r="R167" s="714">
        <f t="shared" si="41"/>
        <v>0</v>
      </c>
      <c r="S167" s="652">
        <f t="shared" si="32"/>
        <v>0</v>
      </c>
    </row>
    <row r="168" spans="1:19">
      <c r="A168" s="660"/>
      <c r="B168" s="661"/>
      <c r="C168" s="653">
        <f t="shared" si="33"/>
        <v>1</v>
      </c>
      <c r="D168" s="662"/>
      <c r="E168" s="653">
        <f t="shared" si="34"/>
        <v>1</v>
      </c>
      <c r="F168" s="662"/>
      <c r="G168" s="653">
        <f t="shared" si="35"/>
        <v>1</v>
      </c>
      <c r="H168" s="662"/>
      <c r="I168" s="653">
        <f t="shared" si="36"/>
        <v>1</v>
      </c>
      <c r="J168" s="662"/>
      <c r="K168" s="653">
        <f t="shared" si="37"/>
        <v>1</v>
      </c>
      <c r="L168" s="662"/>
      <c r="M168" s="653">
        <f t="shared" si="38"/>
        <v>1</v>
      </c>
      <c r="N168" s="662"/>
      <c r="O168" s="653">
        <f t="shared" si="39"/>
        <v>1</v>
      </c>
      <c r="P168" s="662"/>
      <c r="Q168" s="653">
        <f t="shared" si="40"/>
        <v>1</v>
      </c>
      <c r="R168" s="714">
        <f t="shared" si="41"/>
        <v>0</v>
      </c>
      <c r="S168" s="652">
        <f t="shared" si="32"/>
        <v>0</v>
      </c>
    </row>
    <row r="169" spans="1:19">
      <c r="A169" s="660"/>
      <c r="B169" s="661"/>
      <c r="C169" s="653">
        <f t="shared" si="33"/>
        <v>1</v>
      </c>
      <c r="D169" s="662"/>
      <c r="E169" s="653">
        <f t="shared" si="34"/>
        <v>1</v>
      </c>
      <c r="F169" s="662"/>
      <c r="G169" s="653">
        <f t="shared" si="35"/>
        <v>1</v>
      </c>
      <c r="H169" s="662"/>
      <c r="I169" s="653">
        <f t="shared" si="36"/>
        <v>1</v>
      </c>
      <c r="J169" s="662"/>
      <c r="K169" s="653">
        <f t="shared" si="37"/>
        <v>1</v>
      </c>
      <c r="L169" s="662"/>
      <c r="M169" s="653">
        <f t="shared" si="38"/>
        <v>1</v>
      </c>
      <c r="N169" s="662"/>
      <c r="O169" s="653">
        <f t="shared" si="39"/>
        <v>1</v>
      </c>
      <c r="P169" s="662"/>
      <c r="Q169" s="653">
        <f t="shared" si="40"/>
        <v>1</v>
      </c>
      <c r="R169" s="714">
        <f t="shared" si="41"/>
        <v>0</v>
      </c>
      <c r="S169" s="652">
        <f t="shared" si="32"/>
        <v>0</v>
      </c>
    </row>
    <row r="170" spans="1:19">
      <c r="A170" s="660"/>
      <c r="B170" s="661"/>
      <c r="C170" s="653">
        <f t="shared" si="33"/>
        <v>1</v>
      </c>
      <c r="D170" s="662"/>
      <c r="E170" s="653">
        <f t="shared" si="34"/>
        <v>1</v>
      </c>
      <c r="F170" s="662"/>
      <c r="G170" s="653">
        <f t="shared" si="35"/>
        <v>1</v>
      </c>
      <c r="H170" s="662"/>
      <c r="I170" s="653">
        <f t="shared" si="36"/>
        <v>1</v>
      </c>
      <c r="J170" s="662"/>
      <c r="K170" s="653">
        <f t="shared" si="37"/>
        <v>1</v>
      </c>
      <c r="L170" s="662"/>
      <c r="M170" s="653">
        <f t="shared" si="38"/>
        <v>1</v>
      </c>
      <c r="N170" s="662"/>
      <c r="O170" s="653">
        <f t="shared" si="39"/>
        <v>1</v>
      </c>
      <c r="P170" s="662"/>
      <c r="Q170" s="653">
        <f t="shared" si="40"/>
        <v>1</v>
      </c>
      <c r="R170" s="714">
        <f t="shared" si="41"/>
        <v>0</v>
      </c>
      <c r="S170" s="652">
        <f t="shared" si="32"/>
        <v>0</v>
      </c>
    </row>
    <row r="171" spans="1:19">
      <c r="A171" s="660"/>
      <c r="B171" s="661"/>
      <c r="C171" s="653">
        <f t="shared" si="33"/>
        <v>1</v>
      </c>
      <c r="D171" s="662"/>
      <c r="E171" s="653">
        <f t="shared" si="34"/>
        <v>1</v>
      </c>
      <c r="F171" s="662"/>
      <c r="G171" s="653">
        <f t="shared" si="35"/>
        <v>1</v>
      </c>
      <c r="H171" s="662"/>
      <c r="I171" s="653">
        <f t="shared" si="36"/>
        <v>1</v>
      </c>
      <c r="J171" s="662"/>
      <c r="K171" s="653">
        <f t="shared" si="37"/>
        <v>1</v>
      </c>
      <c r="L171" s="662"/>
      <c r="M171" s="653">
        <f t="shared" si="38"/>
        <v>1</v>
      </c>
      <c r="N171" s="662"/>
      <c r="O171" s="653">
        <f t="shared" si="39"/>
        <v>1</v>
      </c>
      <c r="P171" s="662"/>
      <c r="Q171" s="653">
        <f t="shared" si="40"/>
        <v>1</v>
      </c>
      <c r="R171" s="714">
        <f t="shared" si="41"/>
        <v>0</v>
      </c>
      <c r="S171" s="652">
        <f t="shared" si="32"/>
        <v>0</v>
      </c>
    </row>
    <row r="172" spans="1:19">
      <c r="A172" s="660"/>
      <c r="B172" s="661"/>
      <c r="C172" s="653">
        <f t="shared" si="33"/>
        <v>1</v>
      </c>
      <c r="D172" s="662"/>
      <c r="E172" s="653">
        <f t="shared" si="34"/>
        <v>1</v>
      </c>
      <c r="F172" s="662"/>
      <c r="G172" s="653">
        <f t="shared" si="35"/>
        <v>1</v>
      </c>
      <c r="H172" s="662"/>
      <c r="I172" s="653">
        <f t="shared" si="36"/>
        <v>1</v>
      </c>
      <c r="J172" s="662"/>
      <c r="K172" s="653">
        <f t="shared" si="37"/>
        <v>1</v>
      </c>
      <c r="L172" s="662"/>
      <c r="M172" s="653">
        <f t="shared" si="38"/>
        <v>1</v>
      </c>
      <c r="N172" s="662"/>
      <c r="O172" s="653">
        <f t="shared" si="39"/>
        <v>1</v>
      </c>
      <c r="P172" s="662"/>
      <c r="Q172" s="653">
        <f t="shared" si="40"/>
        <v>1</v>
      </c>
      <c r="R172" s="714">
        <f t="shared" si="41"/>
        <v>0</v>
      </c>
      <c r="S172" s="652">
        <f t="shared" si="32"/>
        <v>0</v>
      </c>
    </row>
    <row r="173" spans="1:19">
      <c r="A173" s="660"/>
      <c r="B173" s="661"/>
      <c r="C173" s="653">
        <f t="shared" si="33"/>
        <v>1</v>
      </c>
      <c r="D173" s="662"/>
      <c r="E173" s="653">
        <f t="shared" si="34"/>
        <v>1</v>
      </c>
      <c r="F173" s="662"/>
      <c r="G173" s="653">
        <f t="shared" si="35"/>
        <v>1</v>
      </c>
      <c r="H173" s="662"/>
      <c r="I173" s="653">
        <f t="shared" si="36"/>
        <v>1</v>
      </c>
      <c r="J173" s="662"/>
      <c r="K173" s="653">
        <f t="shared" si="37"/>
        <v>1</v>
      </c>
      <c r="L173" s="662"/>
      <c r="M173" s="653">
        <f t="shared" si="38"/>
        <v>1</v>
      </c>
      <c r="N173" s="662"/>
      <c r="O173" s="653">
        <f t="shared" si="39"/>
        <v>1</v>
      </c>
      <c r="P173" s="662"/>
      <c r="Q173" s="653">
        <f t="shared" si="40"/>
        <v>1</v>
      </c>
      <c r="R173" s="714">
        <f t="shared" si="41"/>
        <v>0</v>
      </c>
      <c r="S173" s="652">
        <f t="shared" si="32"/>
        <v>0</v>
      </c>
    </row>
    <row r="174" spans="1:19">
      <c r="A174" s="660"/>
      <c r="B174" s="661"/>
      <c r="C174" s="653">
        <f t="shared" si="33"/>
        <v>1</v>
      </c>
      <c r="D174" s="662"/>
      <c r="E174" s="653">
        <f t="shared" si="34"/>
        <v>1</v>
      </c>
      <c r="F174" s="662"/>
      <c r="G174" s="653">
        <f t="shared" si="35"/>
        <v>1</v>
      </c>
      <c r="H174" s="662"/>
      <c r="I174" s="653">
        <f t="shared" si="36"/>
        <v>1</v>
      </c>
      <c r="J174" s="662"/>
      <c r="K174" s="653">
        <f t="shared" si="37"/>
        <v>1</v>
      </c>
      <c r="L174" s="662"/>
      <c r="M174" s="653">
        <f t="shared" si="38"/>
        <v>1</v>
      </c>
      <c r="N174" s="662"/>
      <c r="O174" s="653">
        <f t="shared" si="39"/>
        <v>1</v>
      </c>
      <c r="P174" s="662"/>
      <c r="Q174" s="653">
        <f t="shared" si="40"/>
        <v>1</v>
      </c>
      <c r="R174" s="714">
        <f t="shared" si="41"/>
        <v>0</v>
      </c>
      <c r="S174" s="652">
        <f t="shared" si="32"/>
        <v>0</v>
      </c>
    </row>
    <row r="175" spans="1:19">
      <c r="A175" s="660"/>
      <c r="B175" s="661"/>
      <c r="C175" s="653">
        <f t="shared" si="33"/>
        <v>1</v>
      </c>
      <c r="D175" s="662"/>
      <c r="E175" s="653">
        <f t="shared" si="34"/>
        <v>1</v>
      </c>
      <c r="F175" s="662"/>
      <c r="G175" s="653">
        <f t="shared" si="35"/>
        <v>1</v>
      </c>
      <c r="H175" s="662"/>
      <c r="I175" s="653">
        <f t="shared" si="36"/>
        <v>1</v>
      </c>
      <c r="J175" s="662"/>
      <c r="K175" s="653">
        <f t="shared" si="37"/>
        <v>1</v>
      </c>
      <c r="L175" s="662"/>
      <c r="M175" s="653">
        <f t="shared" si="38"/>
        <v>1</v>
      </c>
      <c r="N175" s="662"/>
      <c r="O175" s="653">
        <f t="shared" si="39"/>
        <v>1</v>
      </c>
      <c r="P175" s="662"/>
      <c r="Q175" s="653">
        <f t="shared" si="40"/>
        <v>1</v>
      </c>
      <c r="R175" s="714">
        <f t="shared" si="41"/>
        <v>0</v>
      </c>
      <c r="S175" s="652">
        <f t="shared" si="32"/>
        <v>0</v>
      </c>
    </row>
    <row r="176" spans="1:19">
      <c r="A176" s="660"/>
      <c r="B176" s="661"/>
      <c r="C176" s="653">
        <f t="shared" si="33"/>
        <v>1</v>
      </c>
      <c r="D176" s="662"/>
      <c r="E176" s="653">
        <f t="shared" si="34"/>
        <v>1</v>
      </c>
      <c r="F176" s="662"/>
      <c r="G176" s="653">
        <f t="shared" si="35"/>
        <v>1</v>
      </c>
      <c r="H176" s="662"/>
      <c r="I176" s="653">
        <f t="shared" si="36"/>
        <v>1</v>
      </c>
      <c r="J176" s="662"/>
      <c r="K176" s="653">
        <f t="shared" si="37"/>
        <v>1</v>
      </c>
      <c r="L176" s="662"/>
      <c r="M176" s="653">
        <f t="shared" si="38"/>
        <v>1</v>
      </c>
      <c r="N176" s="662"/>
      <c r="O176" s="653">
        <f t="shared" si="39"/>
        <v>1</v>
      </c>
      <c r="P176" s="662"/>
      <c r="Q176" s="653">
        <f t="shared" si="40"/>
        <v>1</v>
      </c>
      <c r="R176" s="714">
        <f t="shared" si="41"/>
        <v>0</v>
      </c>
      <c r="S176" s="652">
        <f t="shared" si="32"/>
        <v>0</v>
      </c>
    </row>
    <row r="177" spans="1:19">
      <c r="A177" s="660"/>
      <c r="B177" s="661"/>
      <c r="C177" s="653">
        <f t="shared" si="33"/>
        <v>1</v>
      </c>
      <c r="D177" s="662"/>
      <c r="E177" s="653">
        <f t="shared" si="34"/>
        <v>1</v>
      </c>
      <c r="F177" s="662"/>
      <c r="G177" s="653">
        <f t="shared" si="35"/>
        <v>1</v>
      </c>
      <c r="H177" s="662"/>
      <c r="I177" s="653">
        <f t="shared" si="36"/>
        <v>1</v>
      </c>
      <c r="J177" s="662"/>
      <c r="K177" s="653">
        <f t="shared" si="37"/>
        <v>1</v>
      </c>
      <c r="L177" s="662"/>
      <c r="M177" s="653">
        <f t="shared" si="38"/>
        <v>1</v>
      </c>
      <c r="N177" s="662"/>
      <c r="O177" s="653">
        <f t="shared" si="39"/>
        <v>1</v>
      </c>
      <c r="P177" s="662"/>
      <c r="Q177" s="653">
        <f t="shared" si="40"/>
        <v>1</v>
      </c>
      <c r="R177" s="714">
        <f t="shared" si="41"/>
        <v>0</v>
      </c>
      <c r="S177" s="652">
        <f t="shared" si="32"/>
        <v>0</v>
      </c>
    </row>
    <row r="178" spans="1:19">
      <c r="A178" s="660"/>
      <c r="B178" s="661"/>
      <c r="C178" s="653">
        <f t="shared" si="33"/>
        <v>1</v>
      </c>
      <c r="D178" s="662"/>
      <c r="E178" s="653">
        <f t="shared" si="34"/>
        <v>1</v>
      </c>
      <c r="F178" s="662"/>
      <c r="G178" s="653">
        <f t="shared" si="35"/>
        <v>1</v>
      </c>
      <c r="H178" s="662"/>
      <c r="I178" s="653">
        <f t="shared" si="36"/>
        <v>1</v>
      </c>
      <c r="J178" s="662"/>
      <c r="K178" s="653">
        <f t="shared" si="37"/>
        <v>1</v>
      </c>
      <c r="L178" s="662"/>
      <c r="M178" s="653">
        <f t="shared" si="38"/>
        <v>1</v>
      </c>
      <c r="N178" s="662"/>
      <c r="O178" s="653">
        <f t="shared" si="39"/>
        <v>1</v>
      </c>
      <c r="P178" s="662"/>
      <c r="Q178" s="653">
        <f t="shared" si="40"/>
        <v>1</v>
      </c>
      <c r="R178" s="714">
        <f t="shared" si="41"/>
        <v>0</v>
      </c>
      <c r="S178" s="652">
        <f t="shared" si="32"/>
        <v>0</v>
      </c>
    </row>
    <row r="179" spans="1:19">
      <c r="A179" s="660"/>
      <c r="B179" s="661"/>
      <c r="C179" s="653">
        <f t="shared" si="33"/>
        <v>1</v>
      </c>
      <c r="D179" s="662"/>
      <c r="E179" s="653">
        <f t="shared" si="34"/>
        <v>1</v>
      </c>
      <c r="F179" s="662"/>
      <c r="G179" s="653">
        <f t="shared" si="35"/>
        <v>1</v>
      </c>
      <c r="H179" s="662"/>
      <c r="I179" s="653">
        <f t="shared" si="36"/>
        <v>1</v>
      </c>
      <c r="J179" s="662"/>
      <c r="K179" s="653">
        <f t="shared" si="37"/>
        <v>1</v>
      </c>
      <c r="L179" s="662"/>
      <c r="M179" s="653">
        <f t="shared" si="38"/>
        <v>1</v>
      </c>
      <c r="N179" s="662"/>
      <c r="O179" s="653">
        <f t="shared" si="39"/>
        <v>1</v>
      </c>
      <c r="P179" s="662"/>
      <c r="Q179" s="653">
        <f t="shared" si="40"/>
        <v>1</v>
      </c>
      <c r="R179" s="714">
        <f t="shared" si="41"/>
        <v>0</v>
      </c>
      <c r="S179" s="652">
        <f t="shared" si="32"/>
        <v>0</v>
      </c>
    </row>
    <row r="180" spans="1:19">
      <c r="A180" s="660"/>
      <c r="B180" s="661"/>
      <c r="C180" s="653">
        <f t="shared" si="33"/>
        <v>1</v>
      </c>
      <c r="D180" s="662"/>
      <c r="E180" s="653">
        <f t="shared" si="34"/>
        <v>1</v>
      </c>
      <c r="F180" s="662"/>
      <c r="G180" s="653">
        <f t="shared" si="35"/>
        <v>1</v>
      </c>
      <c r="H180" s="662"/>
      <c r="I180" s="653">
        <f t="shared" si="36"/>
        <v>1</v>
      </c>
      <c r="J180" s="662"/>
      <c r="K180" s="653">
        <f t="shared" si="37"/>
        <v>1</v>
      </c>
      <c r="L180" s="662"/>
      <c r="M180" s="653">
        <f t="shared" si="38"/>
        <v>1</v>
      </c>
      <c r="N180" s="662"/>
      <c r="O180" s="653">
        <f t="shared" si="39"/>
        <v>1</v>
      </c>
      <c r="P180" s="662"/>
      <c r="Q180" s="653">
        <f t="shared" si="40"/>
        <v>1</v>
      </c>
      <c r="R180" s="714">
        <f t="shared" si="41"/>
        <v>0</v>
      </c>
      <c r="S180" s="652">
        <f t="shared" si="32"/>
        <v>0</v>
      </c>
    </row>
    <row r="181" spans="1:19">
      <c r="A181" s="660"/>
      <c r="B181" s="661"/>
      <c r="C181" s="653">
        <f t="shared" si="33"/>
        <v>1</v>
      </c>
      <c r="D181" s="662"/>
      <c r="E181" s="653">
        <f t="shared" si="34"/>
        <v>1</v>
      </c>
      <c r="F181" s="662"/>
      <c r="G181" s="653">
        <f t="shared" si="35"/>
        <v>1</v>
      </c>
      <c r="H181" s="662"/>
      <c r="I181" s="653">
        <f t="shared" si="36"/>
        <v>1</v>
      </c>
      <c r="J181" s="662"/>
      <c r="K181" s="653">
        <f t="shared" si="37"/>
        <v>1</v>
      </c>
      <c r="L181" s="662"/>
      <c r="M181" s="653">
        <f t="shared" si="38"/>
        <v>1</v>
      </c>
      <c r="N181" s="662"/>
      <c r="O181" s="653">
        <f t="shared" si="39"/>
        <v>1</v>
      </c>
      <c r="P181" s="662"/>
      <c r="Q181" s="653">
        <f t="shared" si="40"/>
        <v>1</v>
      </c>
      <c r="R181" s="714">
        <f t="shared" si="41"/>
        <v>0</v>
      </c>
      <c r="S181" s="652">
        <f t="shared" si="32"/>
        <v>0</v>
      </c>
    </row>
    <row r="182" spans="1:19">
      <c r="A182" s="660"/>
      <c r="B182" s="661"/>
      <c r="C182" s="653">
        <f t="shared" si="33"/>
        <v>1</v>
      </c>
      <c r="D182" s="662"/>
      <c r="E182" s="653">
        <f t="shared" si="34"/>
        <v>1</v>
      </c>
      <c r="F182" s="662"/>
      <c r="G182" s="653">
        <f t="shared" si="35"/>
        <v>1</v>
      </c>
      <c r="H182" s="662"/>
      <c r="I182" s="653">
        <f t="shared" si="36"/>
        <v>1</v>
      </c>
      <c r="J182" s="662"/>
      <c r="K182" s="653">
        <f t="shared" si="37"/>
        <v>1</v>
      </c>
      <c r="L182" s="662"/>
      <c r="M182" s="653">
        <f t="shared" si="38"/>
        <v>1</v>
      </c>
      <c r="N182" s="662"/>
      <c r="O182" s="653">
        <f t="shared" si="39"/>
        <v>1</v>
      </c>
      <c r="P182" s="662"/>
      <c r="Q182" s="653">
        <f t="shared" si="40"/>
        <v>1</v>
      </c>
      <c r="R182" s="714">
        <f t="shared" si="41"/>
        <v>0</v>
      </c>
      <c r="S182" s="652">
        <f t="shared" si="32"/>
        <v>0</v>
      </c>
    </row>
    <row r="183" spans="1:19">
      <c r="A183" s="660"/>
      <c r="B183" s="661"/>
      <c r="C183" s="653">
        <f t="shared" si="33"/>
        <v>1</v>
      </c>
      <c r="D183" s="662"/>
      <c r="E183" s="653">
        <f t="shared" si="34"/>
        <v>1</v>
      </c>
      <c r="F183" s="662"/>
      <c r="G183" s="653">
        <f t="shared" si="35"/>
        <v>1</v>
      </c>
      <c r="H183" s="662"/>
      <c r="I183" s="653">
        <f t="shared" si="36"/>
        <v>1</v>
      </c>
      <c r="J183" s="662"/>
      <c r="K183" s="653">
        <f t="shared" si="37"/>
        <v>1</v>
      </c>
      <c r="L183" s="662"/>
      <c r="M183" s="653">
        <f t="shared" si="38"/>
        <v>1</v>
      </c>
      <c r="N183" s="662"/>
      <c r="O183" s="653">
        <f t="shared" si="39"/>
        <v>1</v>
      </c>
      <c r="P183" s="662"/>
      <c r="Q183" s="653">
        <f t="shared" si="40"/>
        <v>1</v>
      </c>
      <c r="R183" s="714">
        <f t="shared" si="41"/>
        <v>0</v>
      </c>
      <c r="S183" s="652">
        <f t="shared" si="32"/>
        <v>0</v>
      </c>
    </row>
    <row r="184" spans="1:19">
      <c r="A184" s="660"/>
      <c r="B184" s="661"/>
      <c r="C184" s="653">
        <f t="shared" si="33"/>
        <v>1</v>
      </c>
      <c r="D184" s="662"/>
      <c r="E184" s="653">
        <f t="shared" si="34"/>
        <v>1</v>
      </c>
      <c r="F184" s="662"/>
      <c r="G184" s="653">
        <f t="shared" si="35"/>
        <v>1</v>
      </c>
      <c r="H184" s="662"/>
      <c r="I184" s="653">
        <f t="shared" si="36"/>
        <v>1</v>
      </c>
      <c r="J184" s="662"/>
      <c r="K184" s="653">
        <f t="shared" si="37"/>
        <v>1</v>
      </c>
      <c r="L184" s="662"/>
      <c r="M184" s="653">
        <f t="shared" si="38"/>
        <v>1</v>
      </c>
      <c r="N184" s="662"/>
      <c r="O184" s="653">
        <f t="shared" si="39"/>
        <v>1</v>
      </c>
      <c r="P184" s="662"/>
      <c r="Q184" s="653">
        <f t="shared" si="40"/>
        <v>1</v>
      </c>
      <c r="R184" s="714">
        <f t="shared" si="41"/>
        <v>0</v>
      </c>
      <c r="S184" s="652">
        <f t="shared" si="32"/>
        <v>0</v>
      </c>
    </row>
    <row r="185" spans="1:19">
      <c r="A185" s="660"/>
      <c r="B185" s="661"/>
      <c r="C185" s="653">
        <f t="shared" si="33"/>
        <v>1</v>
      </c>
      <c r="D185" s="662"/>
      <c r="E185" s="653">
        <f t="shared" si="34"/>
        <v>1</v>
      </c>
      <c r="F185" s="662"/>
      <c r="G185" s="653">
        <f t="shared" si="35"/>
        <v>1</v>
      </c>
      <c r="H185" s="662"/>
      <c r="I185" s="653">
        <f t="shared" si="36"/>
        <v>1</v>
      </c>
      <c r="J185" s="662"/>
      <c r="K185" s="653">
        <f t="shared" si="37"/>
        <v>1</v>
      </c>
      <c r="L185" s="662"/>
      <c r="M185" s="653">
        <f t="shared" si="38"/>
        <v>1</v>
      </c>
      <c r="N185" s="662"/>
      <c r="O185" s="653">
        <f t="shared" si="39"/>
        <v>1</v>
      </c>
      <c r="P185" s="662"/>
      <c r="Q185" s="653">
        <f t="shared" si="40"/>
        <v>1</v>
      </c>
      <c r="R185" s="714">
        <f t="shared" si="41"/>
        <v>0</v>
      </c>
      <c r="S185" s="652">
        <f t="shared" si="32"/>
        <v>0</v>
      </c>
    </row>
    <row r="186" spans="1:19">
      <c r="A186" s="660"/>
      <c r="B186" s="661"/>
      <c r="C186" s="653">
        <f t="shared" si="33"/>
        <v>1</v>
      </c>
      <c r="D186" s="662"/>
      <c r="E186" s="653">
        <f t="shared" si="34"/>
        <v>1</v>
      </c>
      <c r="F186" s="662"/>
      <c r="G186" s="653">
        <f t="shared" si="35"/>
        <v>1</v>
      </c>
      <c r="H186" s="662"/>
      <c r="I186" s="653">
        <f t="shared" si="36"/>
        <v>1</v>
      </c>
      <c r="J186" s="662"/>
      <c r="K186" s="653">
        <f t="shared" si="37"/>
        <v>1</v>
      </c>
      <c r="L186" s="662"/>
      <c r="M186" s="653">
        <f t="shared" si="38"/>
        <v>1</v>
      </c>
      <c r="N186" s="662"/>
      <c r="O186" s="653">
        <f t="shared" si="39"/>
        <v>1</v>
      </c>
      <c r="P186" s="662"/>
      <c r="Q186" s="653">
        <f t="shared" si="40"/>
        <v>1</v>
      </c>
      <c r="R186" s="714">
        <f t="shared" si="41"/>
        <v>0</v>
      </c>
      <c r="S186" s="652">
        <f t="shared" si="32"/>
        <v>0</v>
      </c>
    </row>
    <row r="187" spans="1:19">
      <c r="A187" s="660"/>
      <c r="B187" s="661"/>
      <c r="C187" s="653">
        <f t="shared" si="33"/>
        <v>1</v>
      </c>
      <c r="D187" s="662"/>
      <c r="E187" s="653">
        <f t="shared" si="34"/>
        <v>1</v>
      </c>
      <c r="F187" s="662"/>
      <c r="G187" s="653">
        <f t="shared" si="35"/>
        <v>1</v>
      </c>
      <c r="H187" s="662"/>
      <c r="I187" s="653">
        <f t="shared" si="36"/>
        <v>1</v>
      </c>
      <c r="J187" s="662"/>
      <c r="K187" s="653">
        <f t="shared" si="37"/>
        <v>1</v>
      </c>
      <c r="L187" s="662"/>
      <c r="M187" s="653">
        <f t="shared" si="38"/>
        <v>1</v>
      </c>
      <c r="N187" s="662"/>
      <c r="O187" s="653">
        <f t="shared" si="39"/>
        <v>1</v>
      </c>
      <c r="P187" s="662"/>
      <c r="Q187" s="653">
        <f t="shared" si="40"/>
        <v>1</v>
      </c>
      <c r="R187" s="714">
        <f t="shared" si="41"/>
        <v>0</v>
      </c>
      <c r="S187" s="652">
        <f t="shared" ref="S187:S222" si="42">ROUND(R187*B187/10000,0)</f>
        <v>0</v>
      </c>
    </row>
    <row r="188" spans="1:19">
      <c r="A188" s="660"/>
      <c r="B188" s="661"/>
      <c r="C188" s="653">
        <f t="shared" si="33"/>
        <v>1</v>
      </c>
      <c r="D188" s="662"/>
      <c r="E188" s="653">
        <f t="shared" si="34"/>
        <v>1</v>
      </c>
      <c r="F188" s="662"/>
      <c r="G188" s="653">
        <f t="shared" si="35"/>
        <v>1</v>
      </c>
      <c r="H188" s="662"/>
      <c r="I188" s="653">
        <f t="shared" si="36"/>
        <v>1</v>
      </c>
      <c r="J188" s="662"/>
      <c r="K188" s="653">
        <f t="shared" si="37"/>
        <v>1</v>
      </c>
      <c r="L188" s="662"/>
      <c r="M188" s="653">
        <f t="shared" si="38"/>
        <v>1</v>
      </c>
      <c r="N188" s="662"/>
      <c r="O188" s="653">
        <f t="shared" si="39"/>
        <v>1</v>
      </c>
      <c r="P188" s="662"/>
      <c r="Q188" s="653">
        <f t="shared" si="40"/>
        <v>1</v>
      </c>
      <c r="R188" s="714">
        <f t="shared" si="41"/>
        <v>0</v>
      </c>
      <c r="S188" s="652">
        <f t="shared" si="42"/>
        <v>0</v>
      </c>
    </row>
    <row r="189" spans="1:19">
      <c r="A189" s="660"/>
      <c r="B189" s="661"/>
      <c r="C189" s="653">
        <f t="shared" si="33"/>
        <v>1</v>
      </c>
      <c r="D189" s="662"/>
      <c r="E189" s="653">
        <f t="shared" si="34"/>
        <v>1</v>
      </c>
      <c r="F189" s="662"/>
      <c r="G189" s="653">
        <f t="shared" si="35"/>
        <v>1</v>
      </c>
      <c r="H189" s="662"/>
      <c r="I189" s="653">
        <f t="shared" si="36"/>
        <v>1</v>
      </c>
      <c r="J189" s="662"/>
      <c r="K189" s="653">
        <f t="shared" si="37"/>
        <v>1</v>
      </c>
      <c r="L189" s="662"/>
      <c r="M189" s="653">
        <f t="shared" si="38"/>
        <v>1</v>
      </c>
      <c r="N189" s="662"/>
      <c r="O189" s="653">
        <f t="shared" si="39"/>
        <v>1</v>
      </c>
      <c r="P189" s="662"/>
      <c r="Q189" s="653">
        <f t="shared" si="40"/>
        <v>1</v>
      </c>
      <c r="R189" s="714">
        <f t="shared" si="41"/>
        <v>0</v>
      </c>
      <c r="S189" s="652">
        <f t="shared" si="42"/>
        <v>0</v>
      </c>
    </row>
    <row r="190" spans="1:19">
      <c r="A190" s="660"/>
      <c r="B190" s="661"/>
      <c r="C190" s="653">
        <f t="shared" si="33"/>
        <v>1</v>
      </c>
      <c r="D190" s="662"/>
      <c r="E190" s="653">
        <f t="shared" si="34"/>
        <v>1</v>
      </c>
      <c r="F190" s="662"/>
      <c r="G190" s="653">
        <f t="shared" si="35"/>
        <v>1</v>
      </c>
      <c r="H190" s="662"/>
      <c r="I190" s="653">
        <f t="shared" si="36"/>
        <v>1</v>
      </c>
      <c r="J190" s="662"/>
      <c r="K190" s="653">
        <f t="shared" si="37"/>
        <v>1</v>
      </c>
      <c r="L190" s="662"/>
      <c r="M190" s="653">
        <f t="shared" si="38"/>
        <v>1</v>
      </c>
      <c r="N190" s="662"/>
      <c r="O190" s="653">
        <f t="shared" si="39"/>
        <v>1</v>
      </c>
      <c r="P190" s="662"/>
      <c r="Q190" s="653">
        <f t="shared" si="40"/>
        <v>1</v>
      </c>
      <c r="R190" s="714">
        <f t="shared" si="41"/>
        <v>0</v>
      </c>
      <c r="S190" s="652">
        <f t="shared" si="42"/>
        <v>0</v>
      </c>
    </row>
    <row r="191" spans="1:19">
      <c r="A191" s="660"/>
      <c r="B191" s="661"/>
      <c r="C191" s="653">
        <f t="shared" si="33"/>
        <v>1</v>
      </c>
      <c r="D191" s="662"/>
      <c r="E191" s="653">
        <f t="shared" si="34"/>
        <v>1</v>
      </c>
      <c r="F191" s="662"/>
      <c r="G191" s="653">
        <f t="shared" si="35"/>
        <v>1</v>
      </c>
      <c r="H191" s="662"/>
      <c r="I191" s="653">
        <f t="shared" si="36"/>
        <v>1</v>
      </c>
      <c r="J191" s="662"/>
      <c r="K191" s="653">
        <f t="shared" si="37"/>
        <v>1</v>
      </c>
      <c r="L191" s="662"/>
      <c r="M191" s="653">
        <f t="shared" si="38"/>
        <v>1</v>
      </c>
      <c r="N191" s="662"/>
      <c r="O191" s="653">
        <f t="shared" si="39"/>
        <v>1</v>
      </c>
      <c r="P191" s="662"/>
      <c r="Q191" s="653">
        <f t="shared" si="40"/>
        <v>1</v>
      </c>
      <c r="R191" s="714">
        <f t="shared" si="41"/>
        <v>0</v>
      </c>
      <c r="S191" s="652">
        <f t="shared" si="42"/>
        <v>0</v>
      </c>
    </row>
    <row r="192" spans="1:19">
      <c r="A192" s="660"/>
      <c r="B192" s="661"/>
      <c r="C192" s="653">
        <f t="shared" si="33"/>
        <v>1</v>
      </c>
      <c r="D192" s="662"/>
      <c r="E192" s="653">
        <f t="shared" si="34"/>
        <v>1</v>
      </c>
      <c r="F192" s="662"/>
      <c r="G192" s="653">
        <f t="shared" si="35"/>
        <v>1</v>
      </c>
      <c r="H192" s="662"/>
      <c r="I192" s="653">
        <f t="shared" si="36"/>
        <v>1</v>
      </c>
      <c r="J192" s="662"/>
      <c r="K192" s="653">
        <f t="shared" si="37"/>
        <v>1</v>
      </c>
      <c r="L192" s="662"/>
      <c r="M192" s="653">
        <f t="shared" si="38"/>
        <v>1</v>
      </c>
      <c r="N192" s="662"/>
      <c r="O192" s="653">
        <f t="shared" si="39"/>
        <v>1</v>
      </c>
      <c r="P192" s="662"/>
      <c r="Q192" s="653">
        <f t="shared" si="40"/>
        <v>1</v>
      </c>
      <c r="R192" s="714">
        <f t="shared" si="41"/>
        <v>0</v>
      </c>
      <c r="S192" s="652">
        <f t="shared" si="42"/>
        <v>0</v>
      </c>
    </row>
    <row r="193" spans="1:19">
      <c r="A193" s="660"/>
      <c r="B193" s="661"/>
      <c r="C193" s="653">
        <f t="shared" si="33"/>
        <v>1</v>
      </c>
      <c r="D193" s="662"/>
      <c r="E193" s="653">
        <f t="shared" si="34"/>
        <v>1</v>
      </c>
      <c r="F193" s="662"/>
      <c r="G193" s="653">
        <f t="shared" si="35"/>
        <v>1</v>
      </c>
      <c r="H193" s="662"/>
      <c r="I193" s="653">
        <f t="shared" si="36"/>
        <v>1</v>
      </c>
      <c r="J193" s="662"/>
      <c r="K193" s="653">
        <f t="shared" si="37"/>
        <v>1</v>
      </c>
      <c r="L193" s="662"/>
      <c r="M193" s="653">
        <f t="shared" si="38"/>
        <v>1</v>
      </c>
      <c r="N193" s="662"/>
      <c r="O193" s="653">
        <f t="shared" si="39"/>
        <v>1</v>
      </c>
      <c r="P193" s="662"/>
      <c r="Q193" s="653">
        <f t="shared" si="40"/>
        <v>1</v>
      </c>
      <c r="R193" s="714">
        <f t="shared" si="41"/>
        <v>0</v>
      </c>
      <c r="S193" s="652">
        <f t="shared" si="42"/>
        <v>0</v>
      </c>
    </row>
    <row r="194" spans="1:19">
      <c r="A194" s="660"/>
      <c r="B194" s="661"/>
      <c r="C194" s="653">
        <f t="shared" si="33"/>
        <v>1</v>
      </c>
      <c r="D194" s="662"/>
      <c r="E194" s="653">
        <f t="shared" si="34"/>
        <v>1</v>
      </c>
      <c r="F194" s="662"/>
      <c r="G194" s="653">
        <f t="shared" si="35"/>
        <v>1</v>
      </c>
      <c r="H194" s="662"/>
      <c r="I194" s="653">
        <f t="shared" si="36"/>
        <v>1</v>
      </c>
      <c r="J194" s="662"/>
      <c r="K194" s="653">
        <f t="shared" si="37"/>
        <v>1</v>
      </c>
      <c r="L194" s="662"/>
      <c r="M194" s="653">
        <f t="shared" si="38"/>
        <v>1</v>
      </c>
      <c r="N194" s="662"/>
      <c r="O194" s="653">
        <f t="shared" si="39"/>
        <v>1</v>
      </c>
      <c r="P194" s="662"/>
      <c r="Q194" s="653">
        <f t="shared" si="40"/>
        <v>1</v>
      </c>
      <c r="R194" s="714">
        <f t="shared" si="41"/>
        <v>0</v>
      </c>
      <c r="S194" s="652">
        <f t="shared" si="42"/>
        <v>0</v>
      </c>
    </row>
    <row r="195" spans="1:19">
      <c r="A195" s="660"/>
      <c r="B195" s="661"/>
      <c r="C195" s="653">
        <f t="shared" si="33"/>
        <v>1</v>
      </c>
      <c r="D195" s="662"/>
      <c r="E195" s="653">
        <f t="shared" si="34"/>
        <v>1</v>
      </c>
      <c r="F195" s="662"/>
      <c r="G195" s="653">
        <f t="shared" si="35"/>
        <v>1</v>
      </c>
      <c r="H195" s="662"/>
      <c r="I195" s="653">
        <f t="shared" si="36"/>
        <v>1</v>
      </c>
      <c r="J195" s="662"/>
      <c r="K195" s="653">
        <f t="shared" si="37"/>
        <v>1</v>
      </c>
      <c r="L195" s="662"/>
      <c r="M195" s="653">
        <f t="shared" si="38"/>
        <v>1</v>
      </c>
      <c r="N195" s="662"/>
      <c r="O195" s="653">
        <f t="shared" si="39"/>
        <v>1</v>
      </c>
      <c r="P195" s="662"/>
      <c r="Q195" s="653">
        <f t="shared" si="40"/>
        <v>1</v>
      </c>
      <c r="R195" s="714">
        <f t="shared" si="41"/>
        <v>0</v>
      </c>
      <c r="S195" s="652">
        <f t="shared" si="42"/>
        <v>0</v>
      </c>
    </row>
    <row r="196" spans="1:19">
      <c r="A196" s="660"/>
      <c r="B196" s="661"/>
      <c r="C196" s="653">
        <f t="shared" si="33"/>
        <v>1</v>
      </c>
      <c r="D196" s="662"/>
      <c r="E196" s="653">
        <f t="shared" si="34"/>
        <v>1</v>
      </c>
      <c r="F196" s="662"/>
      <c r="G196" s="653">
        <f t="shared" si="35"/>
        <v>1</v>
      </c>
      <c r="H196" s="662"/>
      <c r="I196" s="653">
        <f t="shared" si="36"/>
        <v>1</v>
      </c>
      <c r="J196" s="662"/>
      <c r="K196" s="653">
        <f t="shared" si="37"/>
        <v>1</v>
      </c>
      <c r="L196" s="662"/>
      <c r="M196" s="653">
        <f t="shared" si="38"/>
        <v>1</v>
      </c>
      <c r="N196" s="662"/>
      <c r="O196" s="653">
        <f t="shared" si="39"/>
        <v>1</v>
      </c>
      <c r="P196" s="662"/>
      <c r="Q196" s="653">
        <f t="shared" si="40"/>
        <v>1</v>
      </c>
      <c r="R196" s="714">
        <f t="shared" si="41"/>
        <v>0</v>
      </c>
      <c r="S196" s="652">
        <f t="shared" si="42"/>
        <v>0</v>
      </c>
    </row>
    <row r="197" spans="1:19">
      <c r="A197" s="660"/>
      <c r="B197" s="661"/>
      <c r="C197" s="653">
        <f t="shared" si="33"/>
        <v>1</v>
      </c>
      <c r="D197" s="662"/>
      <c r="E197" s="653">
        <f t="shared" si="34"/>
        <v>1</v>
      </c>
      <c r="F197" s="662"/>
      <c r="G197" s="653">
        <f t="shared" si="35"/>
        <v>1</v>
      </c>
      <c r="H197" s="662"/>
      <c r="I197" s="653">
        <f t="shared" si="36"/>
        <v>1</v>
      </c>
      <c r="J197" s="662"/>
      <c r="K197" s="653">
        <f t="shared" si="37"/>
        <v>1</v>
      </c>
      <c r="L197" s="662"/>
      <c r="M197" s="653">
        <f t="shared" si="38"/>
        <v>1</v>
      </c>
      <c r="N197" s="662"/>
      <c r="O197" s="653">
        <f t="shared" si="39"/>
        <v>1</v>
      </c>
      <c r="P197" s="662"/>
      <c r="Q197" s="653">
        <f t="shared" si="40"/>
        <v>1</v>
      </c>
      <c r="R197" s="714">
        <f t="shared" si="41"/>
        <v>0</v>
      </c>
      <c r="S197" s="652">
        <f t="shared" si="42"/>
        <v>0</v>
      </c>
    </row>
    <row r="198" spans="1:19">
      <c r="A198" s="660"/>
      <c r="B198" s="661"/>
      <c r="C198" s="653">
        <f t="shared" si="33"/>
        <v>1</v>
      </c>
      <c r="D198" s="662"/>
      <c r="E198" s="653">
        <f t="shared" si="34"/>
        <v>1</v>
      </c>
      <c r="F198" s="662"/>
      <c r="G198" s="653">
        <f t="shared" si="35"/>
        <v>1</v>
      </c>
      <c r="H198" s="662"/>
      <c r="I198" s="653">
        <f t="shared" si="36"/>
        <v>1</v>
      </c>
      <c r="J198" s="662"/>
      <c r="K198" s="653">
        <f t="shared" si="37"/>
        <v>1</v>
      </c>
      <c r="L198" s="662"/>
      <c r="M198" s="653">
        <f t="shared" si="38"/>
        <v>1</v>
      </c>
      <c r="N198" s="662"/>
      <c r="O198" s="653">
        <f t="shared" si="39"/>
        <v>1</v>
      </c>
      <c r="P198" s="662"/>
      <c r="Q198" s="653">
        <f t="shared" si="40"/>
        <v>1</v>
      </c>
      <c r="R198" s="714">
        <f t="shared" si="41"/>
        <v>0</v>
      </c>
      <c r="S198" s="652">
        <f t="shared" si="42"/>
        <v>0</v>
      </c>
    </row>
    <row r="199" spans="1:19">
      <c r="A199" s="660"/>
      <c r="B199" s="661"/>
      <c r="C199" s="653">
        <f t="shared" si="33"/>
        <v>1</v>
      </c>
      <c r="D199" s="662"/>
      <c r="E199" s="653">
        <f t="shared" si="34"/>
        <v>1</v>
      </c>
      <c r="F199" s="662"/>
      <c r="G199" s="653">
        <f t="shared" si="35"/>
        <v>1</v>
      </c>
      <c r="H199" s="662"/>
      <c r="I199" s="653">
        <f t="shared" si="36"/>
        <v>1</v>
      </c>
      <c r="J199" s="662"/>
      <c r="K199" s="653">
        <f t="shared" si="37"/>
        <v>1</v>
      </c>
      <c r="L199" s="662"/>
      <c r="M199" s="653">
        <f t="shared" si="38"/>
        <v>1</v>
      </c>
      <c r="N199" s="662"/>
      <c r="O199" s="653">
        <f t="shared" si="39"/>
        <v>1</v>
      </c>
      <c r="P199" s="662"/>
      <c r="Q199" s="653">
        <f t="shared" si="40"/>
        <v>1</v>
      </c>
      <c r="R199" s="714">
        <f t="shared" si="41"/>
        <v>0</v>
      </c>
      <c r="S199" s="652">
        <f t="shared" si="42"/>
        <v>0</v>
      </c>
    </row>
    <row r="200" spans="1:19">
      <c r="A200" s="660"/>
      <c r="B200" s="661"/>
      <c r="C200" s="653">
        <f t="shared" si="33"/>
        <v>1</v>
      </c>
      <c r="D200" s="662"/>
      <c r="E200" s="653">
        <f t="shared" si="34"/>
        <v>1</v>
      </c>
      <c r="F200" s="662"/>
      <c r="G200" s="653">
        <f t="shared" si="35"/>
        <v>1</v>
      </c>
      <c r="H200" s="662"/>
      <c r="I200" s="653">
        <f t="shared" si="36"/>
        <v>1</v>
      </c>
      <c r="J200" s="662"/>
      <c r="K200" s="653">
        <f t="shared" si="37"/>
        <v>1</v>
      </c>
      <c r="L200" s="662"/>
      <c r="M200" s="653">
        <f t="shared" si="38"/>
        <v>1</v>
      </c>
      <c r="N200" s="662"/>
      <c r="O200" s="653">
        <f t="shared" si="39"/>
        <v>1</v>
      </c>
      <c r="P200" s="662"/>
      <c r="Q200" s="653">
        <f t="shared" si="40"/>
        <v>1</v>
      </c>
      <c r="R200" s="714">
        <f t="shared" si="41"/>
        <v>0</v>
      </c>
      <c r="S200" s="652">
        <f t="shared" si="42"/>
        <v>0</v>
      </c>
    </row>
    <row r="201" spans="1:19">
      <c r="A201" s="660"/>
      <c r="B201" s="661"/>
      <c r="C201" s="653">
        <f t="shared" si="33"/>
        <v>1</v>
      </c>
      <c r="D201" s="662"/>
      <c r="E201" s="653">
        <f t="shared" si="34"/>
        <v>1</v>
      </c>
      <c r="F201" s="662"/>
      <c r="G201" s="653">
        <f t="shared" si="35"/>
        <v>1</v>
      </c>
      <c r="H201" s="662"/>
      <c r="I201" s="653">
        <f t="shared" si="36"/>
        <v>1</v>
      </c>
      <c r="J201" s="662"/>
      <c r="K201" s="653">
        <f t="shared" si="37"/>
        <v>1</v>
      </c>
      <c r="L201" s="662"/>
      <c r="M201" s="653">
        <f t="shared" si="38"/>
        <v>1</v>
      </c>
      <c r="N201" s="662"/>
      <c r="O201" s="653">
        <f t="shared" si="39"/>
        <v>1</v>
      </c>
      <c r="P201" s="662"/>
      <c r="Q201" s="653">
        <f t="shared" si="40"/>
        <v>1</v>
      </c>
      <c r="R201" s="714">
        <f t="shared" si="41"/>
        <v>0</v>
      </c>
      <c r="S201" s="652">
        <f t="shared" si="42"/>
        <v>0</v>
      </c>
    </row>
    <row r="202" spans="1:19">
      <c r="A202" s="660"/>
      <c r="B202" s="661"/>
      <c r="C202" s="653">
        <f t="shared" si="33"/>
        <v>1</v>
      </c>
      <c r="D202" s="662"/>
      <c r="E202" s="653">
        <f t="shared" si="34"/>
        <v>1</v>
      </c>
      <c r="F202" s="662"/>
      <c r="G202" s="653">
        <f t="shared" si="35"/>
        <v>1</v>
      </c>
      <c r="H202" s="662"/>
      <c r="I202" s="653">
        <f t="shared" si="36"/>
        <v>1</v>
      </c>
      <c r="J202" s="662"/>
      <c r="K202" s="653">
        <f t="shared" si="37"/>
        <v>1</v>
      </c>
      <c r="L202" s="662"/>
      <c r="M202" s="653">
        <f t="shared" si="38"/>
        <v>1</v>
      </c>
      <c r="N202" s="662"/>
      <c r="O202" s="653">
        <f t="shared" si="39"/>
        <v>1</v>
      </c>
      <c r="P202" s="662"/>
      <c r="Q202" s="653">
        <f t="shared" si="40"/>
        <v>1</v>
      </c>
      <c r="R202" s="714">
        <f t="shared" si="41"/>
        <v>0</v>
      </c>
      <c r="S202" s="652">
        <f t="shared" si="42"/>
        <v>0</v>
      </c>
    </row>
    <row r="203" spans="1:19">
      <c r="A203" s="660"/>
      <c r="B203" s="661"/>
      <c r="C203" s="653">
        <f t="shared" si="33"/>
        <v>1</v>
      </c>
      <c r="D203" s="662"/>
      <c r="E203" s="653">
        <f t="shared" si="34"/>
        <v>1</v>
      </c>
      <c r="F203" s="662"/>
      <c r="G203" s="653">
        <f t="shared" si="35"/>
        <v>1</v>
      </c>
      <c r="H203" s="662"/>
      <c r="I203" s="653">
        <f t="shared" si="36"/>
        <v>1</v>
      </c>
      <c r="J203" s="662"/>
      <c r="K203" s="653">
        <f t="shared" si="37"/>
        <v>1</v>
      </c>
      <c r="L203" s="662"/>
      <c r="M203" s="653">
        <f t="shared" si="38"/>
        <v>1</v>
      </c>
      <c r="N203" s="662"/>
      <c r="O203" s="653">
        <f t="shared" si="39"/>
        <v>1</v>
      </c>
      <c r="P203" s="662"/>
      <c r="Q203" s="653">
        <f t="shared" si="40"/>
        <v>1</v>
      </c>
      <c r="R203" s="714">
        <f t="shared" si="41"/>
        <v>0</v>
      </c>
      <c r="S203" s="652">
        <f t="shared" si="42"/>
        <v>0</v>
      </c>
    </row>
    <row r="204" spans="1:19">
      <c r="A204" s="660"/>
      <c r="B204" s="661"/>
      <c r="C204" s="653">
        <f t="shared" si="33"/>
        <v>1</v>
      </c>
      <c r="D204" s="662"/>
      <c r="E204" s="653">
        <f t="shared" si="34"/>
        <v>1</v>
      </c>
      <c r="F204" s="662"/>
      <c r="G204" s="653">
        <f t="shared" si="35"/>
        <v>1</v>
      </c>
      <c r="H204" s="662"/>
      <c r="I204" s="653">
        <f t="shared" si="36"/>
        <v>1</v>
      </c>
      <c r="J204" s="662"/>
      <c r="K204" s="653">
        <f t="shared" si="37"/>
        <v>1</v>
      </c>
      <c r="L204" s="662"/>
      <c r="M204" s="653">
        <f t="shared" si="38"/>
        <v>1</v>
      </c>
      <c r="N204" s="662"/>
      <c r="O204" s="653">
        <f t="shared" si="39"/>
        <v>1</v>
      </c>
      <c r="P204" s="662"/>
      <c r="Q204" s="653">
        <f t="shared" si="40"/>
        <v>1</v>
      </c>
      <c r="R204" s="714">
        <f t="shared" si="41"/>
        <v>0</v>
      </c>
      <c r="S204" s="652">
        <f t="shared" si="42"/>
        <v>0</v>
      </c>
    </row>
    <row r="205" spans="1:19">
      <c r="A205" s="660"/>
      <c r="B205" s="661"/>
      <c r="C205" s="653">
        <f t="shared" si="33"/>
        <v>1</v>
      </c>
      <c r="D205" s="662"/>
      <c r="E205" s="653">
        <f t="shared" si="34"/>
        <v>1</v>
      </c>
      <c r="F205" s="662"/>
      <c r="G205" s="653">
        <f t="shared" si="35"/>
        <v>1</v>
      </c>
      <c r="H205" s="662"/>
      <c r="I205" s="653">
        <f t="shared" si="36"/>
        <v>1</v>
      </c>
      <c r="J205" s="662"/>
      <c r="K205" s="653">
        <f t="shared" si="37"/>
        <v>1</v>
      </c>
      <c r="L205" s="662"/>
      <c r="M205" s="653">
        <f t="shared" si="38"/>
        <v>1</v>
      </c>
      <c r="N205" s="662"/>
      <c r="O205" s="653">
        <f t="shared" si="39"/>
        <v>1</v>
      </c>
      <c r="P205" s="662"/>
      <c r="Q205" s="653">
        <f t="shared" si="40"/>
        <v>1</v>
      </c>
      <c r="R205" s="714">
        <f t="shared" si="41"/>
        <v>0</v>
      </c>
      <c r="S205" s="652">
        <f t="shared" si="42"/>
        <v>0</v>
      </c>
    </row>
    <row r="206" spans="1:19">
      <c r="A206" s="660"/>
      <c r="B206" s="661"/>
      <c r="C206" s="653">
        <f t="shared" si="33"/>
        <v>1</v>
      </c>
      <c r="D206" s="662"/>
      <c r="E206" s="653">
        <f t="shared" si="34"/>
        <v>1</v>
      </c>
      <c r="F206" s="662"/>
      <c r="G206" s="653">
        <f t="shared" si="35"/>
        <v>1</v>
      </c>
      <c r="H206" s="662"/>
      <c r="I206" s="653">
        <f t="shared" si="36"/>
        <v>1</v>
      </c>
      <c r="J206" s="662"/>
      <c r="K206" s="653">
        <f t="shared" si="37"/>
        <v>1</v>
      </c>
      <c r="L206" s="662"/>
      <c r="M206" s="653">
        <f t="shared" si="38"/>
        <v>1</v>
      </c>
      <c r="N206" s="662"/>
      <c r="O206" s="653">
        <f t="shared" si="39"/>
        <v>1</v>
      </c>
      <c r="P206" s="662"/>
      <c r="Q206" s="653">
        <f t="shared" si="40"/>
        <v>1</v>
      </c>
      <c r="R206" s="714">
        <f t="shared" si="41"/>
        <v>0</v>
      </c>
      <c r="S206" s="652">
        <f t="shared" si="42"/>
        <v>0</v>
      </c>
    </row>
    <row r="207" spans="1:19">
      <c r="A207" s="660"/>
      <c r="B207" s="661"/>
      <c r="C207" s="653">
        <f t="shared" si="33"/>
        <v>1</v>
      </c>
      <c r="D207" s="662"/>
      <c r="E207" s="653">
        <f t="shared" si="34"/>
        <v>1</v>
      </c>
      <c r="F207" s="662"/>
      <c r="G207" s="653">
        <f t="shared" si="35"/>
        <v>1</v>
      </c>
      <c r="H207" s="662"/>
      <c r="I207" s="653">
        <f t="shared" si="36"/>
        <v>1</v>
      </c>
      <c r="J207" s="662"/>
      <c r="K207" s="653">
        <f t="shared" si="37"/>
        <v>1</v>
      </c>
      <c r="L207" s="662"/>
      <c r="M207" s="653">
        <f t="shared" si="38"/>
        <v>1</v>
      </c>
      <c r="N207" s="662"/>
      <c r="O207" s="653">
        <f t="shared" si="39"/>
        <v>1</v>
      </c>
      <c r="P207" s="662"/>
      <c r="Q207" s="653">
        <f t="shared" si="40"/>
        <v>1</v>
      </c>
      <c r="R207" s="714">
        <f t="shared" si="41"/>
        <v>0</v>
      </c>
      <c r="S207" s="652">
        <f t="shared" si="42"/>
        <v>0</v>
      </c>
    </row>
    <row r="208" spans="1:19">
      <c r="A208" s="660"/>
      <c r="B208" s="661"/>
      <c r="C208" s="653">
        <f t="shared" si="33"/>
        <v>1</v>
      </c>
      <c r="D208" s="662"/>
      <c r="E208" s="653">
        <f t="shared" si="34"/>
        <v>1</v>
      </c>
      <c r="F208" s="662"/>
      <c r="G208" s="653">
        <f t="shared" si="35"/>
        <v>1</v>
      </c>
      <c r="H208" s="662"/>
      <c r="I208" s="653">
        <f t="shared" si="36"/>
        <v>1</v>
      </c>
      <c r="J208" s="662"/>
      <c r="K208" s="653">
        <f t="shared" si="37"/>
        <v>1</v>
      </c>
      <c r="L208" s="662"/>
      <c r="M208" s="653">
        <f t="shared" si="38"/>
        <v>1</v>
      </c>
      <c r="N208" s="662"/>
      <c r="O208" s="653">
        <f t="shared" si="39"/>
        <v>1</v>
      </c>
      <c r="P208" s="662"/>
      <c r="Q208" s="653">
        <f t="shared" si="40"/>
        <v>1</v>
      </c>
      <c r="R208" s="714">
        <f t="shared" si="41"/>
        <v>0</v>
      </c>
      <c r="S208" s="652">
        <f t="shared" si="42"/>
        <v>0</v>
      </c>
    </row>
    <row r="209" spans="1:19">
      <c r="A209" s="660"/>
      <c r="B209" s="661"/>
      <c r="C209" s="653">
        <f t="shared" si="33"/>
        <v>1</v>
      </c>
      <c r="D209" s="662"/>
      <c r="E209" s="653">
        <f t="shared" si="34"/>
        <v>1</v>
      </c>
      <c r="F209" s="662"/>
      <c r="G209" s="653">
        <f t="shared" si="35"/>
        <v>1</v>
      </c>
      <c r="H209" s="662"/>
      <c r="I209" s="653">
        <f t="shared" si="36"/>
        <v>1</v>
      </c>
      <c r="J209" s="662"/>
      <c r="K209" s="653">
        <f t="shared" si="37"/>
        <v>1</v>
      </c>
      <c r="L209" s="662"/>
      <c r="M209" s="653">
        <f t="shared" si="38"/>
        <v>1</v>
      </c>
      <c r="N209" s="662"/>
      <c r="O209" s="653">
        <f t="shared" si="39"/>
        <v>1</v>
      </c>
      <c r="P209" s="662"/>
      <c r="Q209" s="653">
        <f t="shared" si="40"/>
        <v>1</v>
      </c>
      <c r="R209" s="714">
        <f t="shared" si="41"/>
        <v>0</v>
      </c>
      <c r="S209" s="652">
        <f t="shared" si="42"/>
        <v>0</v>
      </c>
    </row>
    <row r="210" spans="1:19">
      <c r="A210" s="660"/>
      <c r="B210" s="661"/>
      <c r="C210" s="653">
        <f t="shared" si="33"/>
        <v>1</v>
      </c>
      <c r="D210" s="662"/>
      <c r="E210" s="653">
        <f t="shared" si="34"/>
        <v>1</v>
      </c>
      <c r="F210" s="662"/>
      <c r="G210" s="653">
        <f t="shared" si="35"/>
        <v>1</v>
      </c>
      <c r="H210" s="662"/>
      <c r="I210" s="653">
        <f t="shared" si="36"/>
        <v>1</v>
      </c>
      <c r="J210" s="662"/>
      <c r="K210" s="653">
        <f t="shared" si="37"/>
        <v>1</v>
      </c>
      <c r="L210" s="662"/>
      <c r="M210" s="653">
        <f t="shared" si="38"/>
        <v>1</v>
      </c>
      <c r="N210" s="662"/>
      <c r="O210" s="653">
        <f t="shared" si="39"/>
        <v>1</v>
      </c>
      <c r="P210" s="662"/>
      <c r="Q210" s="653">
        <f t="shared" si="40"/>
        <v>1</v>
      </c>
      <c r="R210" s="714">
        <f t="shared" si="41"/>
        <v>0</v>
      </c>
      <c r="S210" s="652">
        <f t="shared" si="42"/>
        <v>0</v>
      </c>
    </row>
    <row r="211" spans="1:19">
      <c r="A211" s="660"/>
      <c r="B211" s="661"/>
      <c r="C211" s="653">
        <f t="shared" si="33"/>
        <v>1</v>
      </c>
      <c r="D211" s="662"/>
      <c r="E211" s="653">
        <f t="shared" si="34"/>
        <v>1</v>
      </c>
      <c r="F211" s="662"/>
      <c r="G211" s="653">
        <f t="shared" si="35"/>
        <v>1</v>
      </c>
      <c r="H211" s="662"/>
      <c r="I211" s="653">
        <f t="shared" si="36"/>
        <v>1</v>
      </c>
      <c r="J211" s="662"/>
      <c r="K211" s="653">
        <f t="shared" si="37"/>
        <v>1</v>
      </c>
      <c r="L211" s="662"/>
      <c r="M211" s="653">
        <f t="shared" si="38"/>
        <v>1</v>
      </c>
      <c r="N211" s="662"/>
      <c r="O211" s="653">
        <f t="shared" si="39"/>
        <v>1</v>
      </c>
      <c r="P211" s="662"/>
      <c r="Q211" s="653">
        <f t="shared" si="40"/>
        <v>1</v>
      </c>
      <c r="R211" s="714">
        <f t="shared" si="41"/>
        <v>0</v>
      </c>
      <c r="S211" s="652">
        <f t="shared" si="42"/>
        <v>0</v>
      </c>
    </row>
    <row r="212" spans="1:19">
      <c r="A212" s="660"/>
      <c r="B212" s="661"/>
      <c r="C212" s="653">
        <f t="shared" si="33"/>
        <v>1</v>
      </c>
      <c r="D212" s="662"/>
      <c r="E212" s="653">
        <f t="shared" si="34"/>
        <v>1</v>
      </c>
      <c r="F212" s="662"/>
      <c r="G212" s="653">
        <f t="shared" si="35"/>
        <v>1</v>
      </c>
      <c r="H212" s="662"/>
      <c r="I212" s="653">
        <f t="shared" si="36"/>
        <v>1</v>
      </c>
      <c r="J212" s="662"/>
      <c r="K212" s="653">
        <f t="shared" si="37"/>
        <v>1</v>
      </c>
      <c r="L212" s="662"/>
      <c r="M212" s="653">
        <f t="shared" si="38"/>
        <v>1</v>
      </c>
      <c r="N212" s="662"/>
      <c r="O212" s="653">
        <f t="shared" si="39"/>
        <v>1</v>
      </c>
      <c r="P212" s="662"/>
      <c r="Q212" s="653">
        <f t="shared" si="40"/>
        <v>1</v>
      </c>
      <c r="R212" s="714">
        <f t="shared" si="41"/>
        <v>0</v>
      </c>
      <c r="S212" s="652">
        <f t="shared" si="42"/>
        <v>0</v>
      </c>
    </row>
    <row r="213" spans="1:19">
      <c r="A213" s="660"/>
      <c r="B213" s="661"/>
      <c r="C213" s="653">
        <f t="shared" si="33"/>
        <v>1</v>
      </c>
      <c r="D213" s="662"/>
      <c r="E213" s="653">
        <f t="shared" si="34"/>
        <v>1</v>
      </c>
      <c r="F213" s="662"/>
      <c r="G213" s="653">
        <f t="shared" si="35"/>
        <v>1</v>
      </c>
      <c r="H213" s="662"/>
      <c r="I213" s="653">
        <f t="shared" si="36"/>
        <v>1</v>
      </c>
      <c r="J213" s="662"/>
      <c r="K213" s="653">
        <f t="shared" si="37"/>
        <v>1</v>
      </c>
      <c r="L213" s="662"/>
      <c r="M213" s="653">
        <f t="shared" si="38"/>
        <v>1</v>
      </c>
      <c r="N213" s="662"/>
      <c r="O213" s="653">
        <f t="shared" si="39"/>
        <v>1</v>
      </c>
      <c r="P213" s="662"/>
      <c r="Q213" s="653">
        <f t="shared" si="40"/>
        <v>1</v>
      </c>
      <c r="R213" s="714">
        <f t="shared" si="41"/>
        <v>0</v>
      </c>
      <c r="S213" s="652">
        <f t="shared" si="42"/>
        <v>0</v>
      </c>
    </row>
    <row r="214" spans="1:19">
      <c r="A214" s="660"/>
      <c r="B214" s="661"/>
      <c r="C214" s="653">
        <f t="shared" si="33"/>
        <v>1</v>
      </c>
      <c r="D214" s="662"/>
      <c r="E214" s="653">
        <f t="shared" si="34"/>
        <v>1</v>
      </c>
      <c r="F214" s="662"/>
      <c r="G214" s="653">
        <f t="shared" si="35"/>
        <v>1</v>
      </c>
      <c r="H214" s="662"/>
      <c r="I214" s="653">
        <f t="shared" si="36"/>
        <v>1</v>
      </c>
      <c r="J214" s="662"/>
      <c r="K214" s="653">
        <f t="shared" si="37"/>
        <v>1</v>
      </c>
      <c r="L214" s="662"/>
      <c r="M214" s="653">
        <f t="shared" si="38"/>
        <v>1</v>
      </c>
      <c r="N214" s="662"/>
      <c r="O214" s="653">
        <f t="shared" si="39"/>
        <v>1</v>
      </c>
      <c r="P214" s="662"/>
      <c r="Q214" s="653">
        <f t="shared" si="40"/>
        <v>1</v>
      </c>
      <c r="R214" s="714">
        <f t="shared" si="41"/>
        <v>0</v>
      </c>
      <c r="S214" s="652">
        <f t="shared" si="42"/>
        <v>0</v>
      </c>
    </row>
    <row r="215" spans="1:19">
      <c r="A215" s="660"/>
      <c r="B215" s="661"/>
      <c r="C215" s="653">
        <f t="shared" si="33"/>
        <v>1</v>
      </c>
      <c r="D215" s="662"/>
      <c r="E215" s="653">
        <f t="shared" si="34"/>
        <v>1</v>
      </c>
      <c r="F215" s="662"/>
      <c r="G215" s="653">
        <f t="shared" si="35"/>
        <v>1</v>
      </c>
      <c r="H215" s="662"/>
      <c r="I215" s="653">
        <f t="shared" si="36"/>
        <v>1</v>
      </c>
      <c r="J215" s="662"/>
      <c r="K215" s="653">
        <f t="shared" si="37"/>
        <v>1</v>
      </c>
      <c r="L215" s="662"/>
      <c r="M215" s="653">
        <f t="shared" si="38"/>
        <v>1</v>
      </c>
      <c r="N215" s="662"/>
      <c r="O215" s="653">
        <f t="shared" si="39"/>
        <v>1</v>
      </c>
      <c r="P215" s="662"/>
      <c r="Q215" s="653">
        <f t="shared" si="40"/>
        <v>1</v>
      </c>
      <c r="R215" s="714">
        <f t="shared" si="41"/>
        <v>0</v>
      </c>
      <c r="S215" s="652">
        <f t="shared" si="42"/>
        <v>0</v>
      </c>
    </row>
    <row r="216" spans="1:19">
      <c r="A216" s="660"/>
      <c r="B216" s="661"/>
      <c r="C216" s="653">
        <f t="shared" si="33"/>
        <v>1</v>
      </c>
      <c r="D216" s="662"/>
      <c r="E216" s="653">
        <f t="shared" si="34"/>
        <v>1</v>
      </c>
      <c r="F216" s="662"/>
      <c r="G216" s="653">
        <f t="shared" si="35"/>
        <v>1</v>
      </c>
      <c r="H216" s="662"/>
      <c r="I216" s="653">
        <f t="shared" si="36"/>
        <v>1</v>
      </c>
      <c r="J216" s="662"/>
      <c r="K216" s="653">
        <f t="shared" si="37"/>
        <v>1</v>
      </c>
      <c r="L216" s="662"/>
      <c r="M216" s="653">
        <f t="shared" si="38"/>
        <v>1</v>
      </c>
      <c r="N216" s="662"/>
      <c r="O216" s="653">
        <f t="shared" si="39"/>
        <v>1</v>
      </c>
      <c r="P216" s="662"/>
      <c r="Q216" s="653">
        <f t="shared" si="40"/>
        <v>1</v>
      </c>
      <c r="R216" s="714">
        <f t="shared" si="41"/>
        <v>0</v>
      </c>
      <c r="S216" s="652">
        <f t="shared" si="42"/>
        <v>0</v>
      </c>
    </row>
    <row r="217" spans="1:19">
      <c r="A217" s="660"/>
      <c r="B217" s="661"/>
      <c r="C217" s="653">
        <f t="shared" si="33"/>
        <v>1</v>
      </c>
      <c r="D217" s="662"/>
      <c r="E217" s="653">
        <f t="shared" si="34"/>
        <v>1</v>
      </c>
      <c r="F217" s="662"/>
      <c r="G217" s="653">
        <f t="shared" si="35"/>
        <v>1</v>
      </c>
      <c r="H217" s="662"/>
      <c r="I217" s="653">
        <f t="shared" si="36"/>
        <v>1</v>
      </c>
      <c r="J217" s="662"/>
      <c r="K217" s="653">
        <f t="shared" si="37"/>
        <v>1</v>
      </c>
      <c r="L217" s="662"/>
      <c r="M217" s="653">
        <f t="shared" si="38"/>
        <v>1</v>
      </c>
      <c r="N217" s="662"/>
      <c r="O217" s="653">
        <f t="shared" si="39"/>
        <v>1</v>
      </c>
      <c r="P217" s="662"/>
      <c r="Q217" s="653">
        <f t="shared" si="40"/>
        <v>1</v>
      </c>
      <c r="R217" s="714">
        <f t="shared" si="41"/>
        <v>0</v>
      </c>
      <c r="S217" s="652">
        <f t="shared" si="42"/>
        <v>0</v>
      </c>
    </row>
    <row r="218" spans="1:19">
      <c r="A218" s="660"/>
      <c r="B218" s="661"/>
      <c r="C218" s="653">
        <f t="shared" ref="C218:C281" si="43">IF(B218="",1,(LOOKUP(B218,$3:$3,$4:$4)-LOOKUP($B$24,$3:$3,$4:$4)+100)/100)</f>
        <v>1</v>
      </c>
      <c r="D218" s="662"/>
      <c r="E218" s="653">
        <f t="shared" ref="E218:E281" si="44">(SUMIF($5:$5,D218,$6:$6)-SUMIF($5:$5,$D$24,$6:$6)+100)/100</f>
        <v>1</v>
      </c>
      <c r="F218" s="662"/>
      <c r="G218" s="653">
        <f t="shared" ref="G218:G281" si="45">(SUMIF($7:$7,F218,$8:$8)-SUMIF($7:$7,$F$24,$8:$8)+100)/100</f>
        <v>1</v>
      </c>
      <c r="H218" s="662"/>
      <c r="I218" s="653">
        <f t="shared" ref="I218:I281" si="46">(SUMIF($9:$9,H218,$10:$10)-SUMIF($9:$9,$H$24,$10:$10)+100)/100</f>
        <v>1</v>
      </c>
      <c r="J218" s="662"/>
      <c r="K218" s="653">
        <f t="shared" ref="K218:K281" si="47">(SUMIF($11:$11,J218,$12:$12)-SUMIF($11:$11,$J$24,$12:$12)+100)/100</f>
        <v>1</v>
      </c>
      <c r="L218" s="662"/>
      <c r="M218" s="653">
        <f t="shared" ref="M218:M281" si="48">(SUMIF($13:$13,L218,$14:$14)-SUMIF($13:$13,$L$24,$14:$14)+100)/100</f>
        <v>1</v>
      </c>
      <c r="N218" s="662"/>
      <c r="O218" s="653">
        <f t="shared" ref="O218:O281" si="49">(SUMIF($15:$15,N218,$16:$16)-SUMIF($15:$15,$N$24,$16:$16)+100)/100</f>
        <v>1</v>
      </c>
      <c r="P218" s="662"/>
      <c r="Q218" s="653">
        <f t="shared" ref="Q218:Q281" si="50">(SUMIF($17:$17,P218,$18:$18)-SUMIF($17:$17,$P$24,$18:$18)+100)/100</f>
        <v>1</v>
      </c>
      <c r="R218" s="714">
        <f t="shared" ref="R218:R281" si="51">IF(B218="",0,ROUND($R$24*C218*E218*G218*I218*K218*M218*O218*Q218,0))</f>
        <v>0</v>
      </c>
      <c r="S218" s="652">
        <f t="shared" si="42"/>
        <v>0</v>
      </c>
    </row>
    <row r="219" spans="1:19">
      <c r="A219" s="660"/>
      <c r="B219" s="661"/>
      <c r="C219" s="653">
        <f t="shared" si="43"/>
        <v>1</v>
      </c>
      <c r="D219" s="662"/>
      <c r="E219" s="653">
        <f t="shared" si="44"/>
        <v>1</v>
      </c>
      <c r="F219" s="662"/>
      <c r="G219" s="653">
        <f t="shared" si="45"/>
        <v>1</v>
      </c>
      <c r="H219" s="662"/>
      <c r="I219" s="653">
        <f t="shared" si="46"/>
        <v>1</v>
      </c>
      <c r="J219" s="662"/>
      <c r="K219" s="653">
        <f t="shared" si="47"/>
        <v>1</v>
      </c>
      <c r="L219" s="662"/>
      <c r="M219" s="653">
        <f t="shared" si="48"/>
        <v>1</v>
      </c>
      <c r="N219" s="662"/>
      <c r="O219" s="653">
        <f t="shared" si="49"/>
        <v>1</v>
      </c>
      <c r="P219" s="662"/>
      <c r="Q219" s="653">
        <f t="shared" si="50"/>
        <v>1</v>
      </c>
      <c r="R219" s="714">
        <f t="shared" si="51"/>
        <v>0</v>
      </c>
      <c r="S219" s="652">
        <f t="shared" si="42"/>
        <v>0</v>
      </c>
    </row>
    <row r="220" spans="1:19">
      <c r="A220" s="660"/>
      <c r="B220" s="661"/>
      <c r="C220" s="653">
        <f t="shared" si="43"/>
        <v>1</v>
      </c>
      <c r="D220" s="662"/>
      <c r="E220" s="653">
        <f t="shared" si="44"/>
        <v>1</v>
      </c>
      <c r="F220" s="662"/>
      <c r="G220" s="653">
        <f t="shared" si="45"/>
        <v>1</v>
      </c>
      <c r="H220" s="662"/>
      <c r="I220" s="653">
        <f t="shared" si="46"/>
        <v>1</v>
      </c>
      <c r="J220" s="662"/>
      <c r="K220" s="653">
        <f t="shared" si="47"/>
        <v>1</v>
      </c>
      <c r="L220" s="662"/>
      <c r="M220" s="653">
        <f t="shared" si="48"/>
        <v>1</v>
      </c>
      <c r="N220" s="662"/>
      <c r="O220" s="653">
        <f t="shared" si="49"/>
        <v>1</v>
      </c>
      <c r="P220" s="662"/>
      <c r="Q220" s="653">
        <f t="shared" si="50"/>
        <v>1</v>
      </c>
      <c r="R220" s="714">
        <f t="shared" si="51"/>
        <v>0</v>
      </c>
      <c r="S220" s="652">
        <f t="shared" si="42"/>
        <v>0</v>
      </c>
    </row>
    <row r="221" spans="1:19">
      <c r="A221" s="660"/>
      <c r="B221" s="661"/>
      <c r="C221" s="653">
        <f t="shared" si="43"/>
        <v>1</v>
      </c>
      <c r="D221" s="662"/>
      <c r="E221" s="653">
        <f t="shared" si="44"/>
        <v>1</v>
      </c>
      <c r="F221" s="662"/>
      <c r="G221" s="653">
        <f t="shared" si="45"/>
        <v>1</v>
      </c>
      <c r="H221" s="662"/>
      <c r="I221" s="653">
        <f t="shared" si="46"/>
        <v>1</v>
      </c>
      <c r="J221" s="662"/>
      <c r="K221" s="653">
        <f t="shared" si="47"/>
        <v>1</v>
      </c>
      <c r="L221" s="662"/>
      <c r="M221" s="653">
        <f t="shared" si="48"/>
        <v>1</v>
      </c>
      <c r="N221" s="662"/>
      <c r="O221" s="653">
        <f t="shared" si="49"/>
        <v>1</v>
      </c>
      <c r="P221" s="662"/>
      <c r="Q221" s="653">
        <f t="shared" si="50"/>
        <v>1</v>
      </c>
      <c r="R221" s="714">
        <f t="shared" si="51"/>
        <v>0</v>
      </c>
      <c r="S221" s="652">
        <f t="shared" si="42"/>
        <v>0</v>
      </c>
    </row>
    <row r="222" spans="1:19">
      <c r="A222" s="660"/>
      <c r="B222" s="661"/>
      <c r="C222" s="653">
        <f t="shared" si="43"/>
        <v>1</v>
      </c>
      <c r="D222" s="662"/>
      <c r="E222" s="653">
        <f t="shared" si="44"/>
        <v>1</v>
      </c>
      <c r="F222" s="662"/>
      <c r="G222" s="653">
        <f t="shared" si="45"/>
        <v>1</v>
      </c>
      <c r="H222" s="662"/>
      <c r="I222" s="653">
        <f t="shared" si="46"/>
        <v>1</v>
      </c>
      <c r="J222" s="662"/>
      <c r="K222" s="653">
        <f t="shared" si="47"/>
        <v>1</v>
      </c>
      <c r="L222" s="662"/>
      <c r="M222" s="653">
        <f t="shared" si="48"/>
        <v>1</v>
      </c>
      <c r="N222" s="662"/>
      <c r="O222" s="653">
        <f t="shared" si="49"/>
        <v>1</v>
      </c>
      <c r="P222" s="662"/>
      <c r="Q222" s="653">
        <f t="shared" si="50"/>
        <v>1</v>
      </c>
      <c r="R222" s="714">
        <f t="shared" si="51"/>
        <v>0</v>
      </c>
      <c r="S222" s="652">
        <f t="shared" si="42"/>
        <v>0</v>
      </c>
    </row>
    <row r="223" spans="1:19">
      <c r="A223" s="660"/>
      <c r="B223" s="661"/>
      <c r="C223" s="653">
        <f t="shared" si="43"/>
        <v>1</v>
      </c>
      <c r="D223" s="662"/>
      <c r="E223" s="653">
        <f t="shared" si="44"/>
        <v>1</v>
      </c>
      <c r="F223" s="662"/>
      <c r="G223" s="653">
        <f t="shared" si="45"/>
        <v>1</v>
      </c>
      <c r="H223" s="662"/>
      <c r="I223" s="653">
        <f t="shared" si="46"/>
        <v>1</v>
      </c>
      <c r="J223" s="662"/>
      <c r="K223" s="653">
        <f t="shared" si="47"/>
        <v>1</v>
      </c>
      <c r="L223" s="662"/>
      <c r="M223" s="653">
        <f t="shared" si="48"/>
        <v>1</v>
      </c>
      <c r="N223" s="662"/>
      <c r="O223" s="653">
        <f t="shared" si="49"/>
        <v>1</v>
      </c>
      <c r="P223" s="662"/>
      <c r="Q223" s="653">
        <f t="shared" si="50"/>
        <v>1</v>
      </c>
      <c r="R223" s="714">
        <f t="shared" si="51"/>
        <v>0</v>
      </c>
      <c r="S223" s="652">
        <f t="shared" ref="S223:S286" si="52">ROUND(R223*B223/10000,0)</f>
        <v>0</v>
      </c>
    </row>
    <row r="224" spans="1:19">
      <c r="A224" s="660"/>
      <c r="B224" s="661"/>
      <c r="C224" s="653">
        <f t="shared" si="43"/>
        <v>1</v>
      </c>
      <c r="D224" s="662"/>
      <c r="E224" s="653">
        <f t="shared" si="44"/>
        <v>1</v>
      </c>
      <c r="F224" s="662"/>
      <c r="G224" s="653">
        <f t="shared" si="45"/>
        <v>1</v>
      </c>
      <c r="H224" s="662"/>
      <c r="I224" s="653">
        <f t="shared" si="46"/>
        <v>1</v>
      </c>
      <c r="J224" s="662"/>
      <c r="K224" s="653">
        <f t="shared" si="47"/>
        <v>1</v>
      </c>
      <c r="L224" s="662"/>
      <c r="M224" s="653">
        <f t="shared" si="48"/>
        <v>1</v>
      </c>
      <c r="N224" s="662"/>
      <c r="O224" s="653">
        <f t="shared" si="49"/>
        <v>1</v>
      </c>
      <c r="P224" s="662"/>
      <c r="Q224" s="653">
        <f t="shared" si="50"/>
        <v>1</v>
      </c>
      <c r="R224" s="714">
        <f t="shared" si="51"/>
        <v>0</v>
      </c>
      <c r="S224" s="652">
        <f t="shared" si="52"/>
        <v>0</v>
      </c>
    </row>
    <row r="225" spans="1:19">
      <c r="A225" s="660"/>
      <c r="B225" s="661"/>
      <c r="C225" s="653">
        <f t="shared" si="43"/>
        <v>1</v>
      </c>
      <c r="D225" s="662"/>
      <c r="E225" s="653">
        <f t="shared" si="44"/>
        <v>1</v>
      </c>
      <c r="F225" s="662"/>
      <c r="G225" s="653">
        <f t="shared" si="45"/>
        <v>1</v>
      </c>
      <c r="H225" s="662"/>
      <c r="I225" s="653">
        <f t="shared" si="46"/>
        <v>1</v>
      </c>
      <c r="J225" s="662"/>
      <c r="K225" s="653">
        <f t="shared" si="47"/>
        <v>1</v>
      </c>
      <c r="L225" s="662"/>
      <c r="M225" s="653">
        <f t="shared" si="48"/>
        <v>1</v>
      </c>
      <c r="N225" s="662"/>
      <c r="O225" s="653">
        <f t="shared" si="49"/>
        <v>1</v>
      </c>
      <c r="P225" s="662"/>
      <c r="Q225" s="653">
        <f t="shared" si="50"/>
        <v>1</v>
      </c>
      <c r="R225" s="714">
        <f t="shared" si="51"/>
        <v>0</v>
      </c>
      <c r="S225" s="652">
        <f t="shared" si="52"/>
        <v>0</v>
      </c>
    </row>
    <row r="226" spans="1:19">
      <c r="A226" s="660"/>
      <c r="B226" s="661"/>
      <c r="C226" s="653">
        <f t="shared" si="43"/>
        <v>1</v>
      </c>
      <c r="D226" s="662"/>
      <c r="E226" s="653">
        <f t="shared" si="44"/>
        <v>1</v>
      </c>
      <c r="F226" s="662"/>
      <c r="G226" s="653">
        <f t="shared" si="45"/>
        <v>1</v>
      </c>
      <c r="H226" s="662"/>
      <c r="I226" s="653">
        <f t="shared" si="46"/>
        <v>1</v>
      </c>
      <c r="J226" s="662"/>
      <c r="K226" s="653">
        <f t="shared" si="47"/>
        <v>1</v>
      </c>
      <c r="L226" s="662"/>
      <c r="M226" s="653">
        <f t="shared" si="48"/>
        <v>1</v>
      </c>
      <c r="N226" s="662"/>
      <c r="O226" s="653">
        <f t="shared" si="49"/>
        <v>1</v>
      </c>
      <c r="P226" s="662"/>
      <c r="Q226" s="653">
        <f t="shared" si="50"/>
        <v>1</v>
      </c>
      <c r="R226" s="714">
        <f t="shared" si="51"/>
        <v>0</v>
      </c>
      <c r="S226" s="652">
        <f t="shared" si="52"/>
        <v>0</v>
      </c>
    </row>
    <row r="227" spans="1:19">
      <c r="A227" s="660"/>
      <c r="B227" s="661"/>
      <c r="C227" s="653">
        <f t="shared" si="43"/>
        <v>1</v>
      </c>
      <c r="D227" s="662"/>
      <c r="E227" s="653">
        <f t="shared" si="44"/>
        <v>1</v>
      </c>
      <c r="F227" s="662"/>
      <c r="G227" s="653">
        <f t="shared" si="45"/>
        <v>1</v>
      </c>
      <c r="H227" s="662"/>
      <c r="I227" s="653">
        <f t="shared" si="46"/>
        <v>1</v>
      </c>
      <c r="J227" s="662"/>
      <c r="K227" s="653">
        <f t="shared" si="47"/>
        <v>1</v>
      </c>
      <c r="L227" s="662"/>
      <c r="M227" s="653">
        <f t="shared" si="48"/>
        <v>1</v>
      </c>
      <c r="N227" s="662"/>
      <c r="O227" s="653">
        <f t="shared" si="49"/>
        <v>1</v>
      </c>
      <c r="P227" s="662"/>
      <c r="Q227" s="653">
        <f t="shared" si="50"/>
        <v>1</v>
      </c>
      <c r="R227" s="714">
        <f t="shared" si="51"/>
        <v>0</v>
      </c>
      <c r="S227" s="652">
        <f t="shared" si="52"/>
        <v>0</v>
      </c>
    </row>
    <row r="228" spans="1:19">
      <c r="A228" s="660"/>
      <c r="B228" s="661"/>
      <c r="C228" s="653">
        <f t="shared" si="43"/>
        <v>1</v>
      </c>
      <c r="D228" s="662"/>
      <c r="E228" s="653">
        <f t="shared" si="44"/>
        <v>1</v>
      </c>
      <c r="F228" s="662"/>
      <c r="G228" s="653">
        <f t="shared" si="45"/>
        <v>1</v>
      </c>
      <c r="H228" s="662"/>
      <c r="I228" s="653">
        <f t="shared" si="46"/>
        <v>1</v>
      </c>
      <c r="J228" s="662"/>
      <c r="K228" s="653">
        <f t="shared" si="47"/>
        <v>1</v>
      </c>
      <c r="L228" s="662"/>
      <c r="M228" s="653">
        <f t="shared" si="48"/>
        <v>1</v>
      </c>
      <c r="N228" s="662"/>
      <c r="O228" s="653">
        <f t="shared" si="49"/>
        <v>1</v>
      </c>
      <c r="P228" s="662"/>
      <c r="Q228" s="653">
        <f t="shared" si="50"/>
        <v>1</v>
      </c>
      <c r="R228" s="714">
        <f t="shared" si="51"/>
        <v>0</v>
      </c>
      <c r="S228" s="652">
        <f t="shared" si="52"/>
        <v>0</v>
      </c>
    </row>
    <row r="229" spans="1:19">
      <c r="A229" s="660"/>
      <c r="B229" s="661"/>
      <c r="C229" s="653">
        <f t="shared" si="43"/>
        <v>1</v>
      </c>
      <c r="D229" s="662"/>
      <c r="E229" s="653">
        <f t="shared" si="44"/>
        <v>1</v>
      </c>
      <c r="F229" s="662"/>
      <c r="G229" s="653">
        <f t="shared" si="45"/>
        <v>1</v>
      </c>
      <c r="H229" s="662"/>
      <c r="I229" s="653">
        <f t="shared" si="46"/>
        <v>1</v>
      </c>
      <c r="J229" s="662"/>
      <c r="K229" s="653">
        <f t="shared" si="47"/>
        <v>1</v>
      </c>
      <c r="L229" s="662"/>
      <c r="M229" s="653">
        <f t="shared" si="48"/>
        <v>1</v>
      </c>
      <c r="N229" s="662"/>
      <c r="O229" s="653">
        <f t="shared" si="49"/>
        <v>1</v>
      </c>
      <c r="P229" s="662"/>
      <c r="Q229" s="653">
        <f t="shared" si="50"/>
        <v>1</v>
      </c>
      <c r="R229" s="714">
        <f t="shared" si="51"/>
        <v>0</v>
      </c>
      <c r="S229" s="652">
        <f t="shared" si="52"/>
        <v>0</v>
      </c>
    </row>
    <row r="230" spans="1:19">
      <c r="A230" s="660"/>
      <c r="B230" s="661"/>
      <c r="C230" s="653">
        <f t="shared" si="43"/>
        <v>1</v>
      </c>
      <c r="D230" s="662"/>
      <c r="E230" s="653">
        <f t="shared" si="44"/>
        <v>1</v>
      </c>
      <c r="F230" s="662"/>
      <c r="G230" s="653">
        <f t="shared" si="45"/>
        <v>1</v>
      </c>
      <c r="H230" s="662"/>
      <c r="I230" s="653">
        <f t="shared" si="46"/>
        <v>1</v>
      </c>
      <c r="J230" s="662"/>
      <c r="K230" s="653">
        <f t="shared" si="47"/>
        <v>1</v>
      </c>
      <c r="L230" s="662"/>
      <c r="M230" s="653">
        <f t="shared" si="48"/>
        <v>1</v>
      </c>
      <c r="N230" s="662"/>
      <c r="O230" s="653">
        <f t="shared" si="49"/>
        <v>1</v>
      </c>
      <c r="P230" s="662"/>
      <c r="Q230" s="653">
        <f t="shared" si="50"/>
        <v>1</v>
      </c>
      <c r="R230" s="714">
        <f t="shared" si="51"/>
        <v>0</v>
      </c>
      <c r="S230" s="652">
        <f t="shared" si="52"/>
        <v>0</v>
      </c>
    </row>
    <row r="231" spans="1:19">
      <c r="A231" s="660"/>
      <c r="B231" s="661"/>
      <c r="C231" s="653">
        <f t="shared" si="43"/>
        <v>1</v>
      </c>
      <c r="D231" s="662"/>
      <c r="E231" s="653">
        <f t="shared" si="44"/>
        <v>1</v>
      </c>
      <c r="F231" s="662"/>
      <c r="G231" s="653">
        <f t="shared" si="45"/>
        <v>1</v>
      </c>
      <c r="H231" s="662"/>
      <c r="I231" s="653">
        <f t="shared" si="46"/>
        <v>1</v>
      </c>
      <c r="J231" s="662"/>
      <c r="K231" s="653">
        <f t="shared" si="47"/>
        <v>1</v>
      </c>
      <c r="L231" s="662"/>
      <c r="M231" s="653">
        <f t="shared" si="48"/>
        <v>1</v>
      </c>
      <c r="N231" s="662"/>
      <c r="O231" s="653">
        <f t="shared" si="49"/>
        <v>1</v>
      </c>
      <c r="P231" s="662"/>
      <c r="Q231" s="653">
        <f t="shared" si="50"/>
        <v>1</v>
      </c>
      <c r="R231" s="714">
        <f t="shared" si="51"/>
        <v>0</v>
      </c>
      <c r="S231" s="652">
        <f t="shared" si="52"/>
        <v>0</v>
      </c>
    </row>
    <row r="232" spans="1:19">
      <c r="A232" s="660"/>
      <c r="B232" s="661"/>
      <c r="C232" s="653">
        <f t="shared" si="43"/>
        <v>1</v>
      </c>
      <c r="D232" s="662"/>
      <c r="E232" s="653">
        <f t="shared" si="44"/>
        <v>1</v>
      </c>
      <c r="F232" s="662"/>
      <c r="G232" s="653">
        <f t="shared" si="45"/>
        <v>1</v>
      </c>
      <c r="H232" s="662"/>
      <c r="I232" s="653">
        <f t="shared" si="46"/>
        <v>1</v>
      </c>
      <c r="J232" s="662"/>
      <c r="K232" s="653">
        <f t="shared" si="47"/>
        <v>1</v>
      </c>
      <c r="L232" s="662"/>
      <c r="M232" s="653">
        <f t="shared" si="48"/>
        <v>1</v>
      </c>
      <c r="N232" s="662"/>
      <c r="O232" s="653">
        <f t="shared" si="49"/>
        <v>1</v>
      </c>
      <c r="P232" s="662"/>
      <c r="Q232" s="653">
        <f t="shared" si="50"/>
        <v>1</v>
      </c>
      <c r="R232" s="714">
        <f t="shared" si="51"/>
        <v>0</v>
      </c>
      <c r="S232" s="652">
        <f t="shared" si="52"/>
        <v>0</v>
      </c>
    </row>
    <row r="233" spans="1:19">
      <c r="A233" s="660"/>
      <c r="B233" s="661"/>
      <c r="C233" s="653">
        <f t="shared" si="43"/>
        <v>1</v>
      </c>
      <c r="D233" s="662"/>
      <c r="E233" s="653">
        <f t="shared" si="44"/>
        <v>1</v>
      </c>
      <c r="F233" s="662"/>
      <c r="G233" s="653">
        <f t="shared" si="45"/>
        <v>1</v>
      </c>
      <c r="H233" s="662"/>
      <c r="I233" s="653">
        <f t="shared" si="46"/>
        <v>1</v>
      </c>
      <c r="J233" s="662"/>
      <c r="K233" s="653">
        <f t="shared" si="47"/>
        <v>1</v>
      </c>
      <c r="L233" s="662"/>
      <c r="M233" s="653">
        <f t="shared" si="48"/>
        <v>1</v>
      </c>
      <c r="N233" s="662"/>
      <c r="O233" s="653">
        <f t="shared" si="49"/>
        <v>1</v>
      </c>
      <c r="P233" s="662"/>
      <c r="Q233" s="653">
        <f t="shared" si="50"/>
        <v>1</v>
      </c>
      <c r="R233" s="714">
        <f t="shared" si="51"/>
        <v>0</v>
      </c>
      <c r="S233" s="652">
        <f t="shared" si="52"/>
        <v>0</v>
      </c>
    </row>
    <row r="234" spans="1:19">
      <c r="A234" s="660"/>
      <c r="B234" s="661"/>
      <c r="C234" s="653">
        <f t="shared" si="43"/>
        <v>1</v>
      </c>
      <c r="D234" s="662"/>
      <c r="E234" s="653">
        <f t="shared" si="44"/>
        <v>1</v>
      </c>
      <c r="F234" s="662"/>
      <c r="G234" s="653">
        <f t="shared" si="45"/>
        <v>1</v>
      </c>
      <c r="H234" s="662"/>
      <c r="I234" s="653">
        <f t="shared" si="46"/>
        <v>1</v>
      </c>
      <c r="J234" s="662"/>
      <c r="K234" s="653">
        <f t="shared" si="47"/>
        <v>1</v>
      </c>
      <c r="L234" s="662"/>
      <c r="M234" s="653">
        <f t="shared" si="48"/>
        <v>1</v>
      </c>
      <c r="N234" s="662"/>
      <c r="O234" s="653">
        <f t="shared" si="49"/>
        <v>1</v>
      </c>
      <c r="P234" s="662"/>
      <c r="Q234" s="653">
        <f t="shared" si="50"/>
        <v>1</v>
      </c>
      <c r="R234" s="714">
        <f t="shared" si="51"/>
        <v>0</v>
      </c>
      <c r="S234" s="652">
        <f t="shared" si="52"/>
        <v>0</v>
      </c>
    </row>
    <row r="235" spans="1:19">
      <c r="A235" s="660"/>
      <c r="B235" s="661"/>
      <c r="C235" s="653">
        <f t="shared" si="43"/>
        <v>1</v>
      </c>
      <c r="D235" s="662"/>
      <c r="E235" s="653">
        <f t="shared" si="44"/>
        <v>1</v>
      </c>
      <c r="F235" s="662"/>
      <c r="G235" s="653">
        <f t="shared" si="45"/>
        <v>1</v>
      </c>
      <c r="H235" s="662"/>
      <c r="I235" s="653">
        <f t="shared" si="46"/>
        <v>1</v>
      </c>
      <c r="J235" s="662"/>
      <c r="K235" s="653">
        <f t="shared" si="47"/>
        <v>1</v>
      </c>
      <c r="L235" s="662"/>
      <c r="M235" s="653">
        <f t="shared" si="48"/>
        <v>1</v>
      </c>
      <c r="N235" s="662"/>
      <c r="O235" s="653">
        <f t="shared" si="49"/>
        <v>1</v>
      </c>
      <c r="P235" s="662"/>
      <c r="Q235" s="653">
        <f t="shared" si="50"/>
        <v>1</v>
      </c>
      <c r="R235" s="714">
        <f t="shared" si="51"/>
        <v>0</v>
      </c>
      <c r="S235" s="652">
        <f t="shared" si="52"/>
        <v>0</v>
      </c>
    </row>
    <row r="236" spans="1:19">
      <c r="A236" s="660"/>
      <c r="B236" s="661"/>
      <c r="C236" s="653">
        <f t="shared" si="43"/>
        <v>1</v>
      </c>
      <c r="D236" s="662"/>
      <c r="E236" s="653">
        <f t="shared" si="44"/>
        <v>1</v>
      </c>
      <c r="F236" s="662"/>
      <c r="G236" s="653">
        <f t="shared" si="45"/>
        <v>1</v>
      </c>
      <c r="H236" s="662"/>
      <c r="I236" s="653">
        <f t="shared" si="46"/>
        <v>1</v>
      </c>
      <c r="J236" s="662"/>
      <c r="K236" s="653">
        <f t="shared" si="47"/>
        <v>1</v>
      </c>
      <c r="L236" s="662"/>
      <c r="M236" s="653">
        <f t="shared" si="48"/>
        <v>1</v>
      </c>
      <c r="N236" s="662"/>
      <c r="O236" s="653">
        <f t="shared" si="49"/>
        <v>1</v>
      </c>
      <c r="P236" s="662"/>
      <c r="Q236" s="653">
        <f t="shared" si="50"/>
        <v>1</v>
      </c>
      <c r="R236" s="714">
        <f t="shared" si="51"/>
        <v>0</v>
      </c>
      <c r="S236" s="652">
        <f t="shared" si="52"/>
        <v>0</v>
      </c>
    </row>
    <row r="237" spans="1:19">
      <c r="A237" s="660"/>
      <c r="B237" s="661"/>
      <c r="C237" s="653">
        <f t="shared" si="43"/>
        <v>1</v>
      </c>
      <c r="D237" s="662"/>
      <c r="E237" s="653">
        <f t="shared" si="44"/>
        <v>1</v>
      </c>
      <c r="F237" s="662"/>
      <c r="G237" s="653">
        <f t="shared" si="45"/>
        <v>1</v>
      </c>
      <c r="H237" s="662"/>
      <c r="I237" s="653">
        <f t="shared" si="46"/>
        <v>1</v>
      </c>
      <c r="J237" s="662"/>
      <c r="K237" s="653">
        <f t="shared" si="47"/>
        <v>1</v>
      </c>
      <c r="L237" s="662"/>
      <c r="M237" s="653">
        <f t="shared" si="48"/>
        <v>1</v>
      </c>
      <c r="N237" s="662"/>
      <c r="O237" s="653">
        <f t="shared" si="49"/>
        <v>1</v>
      </c>
      <c r="P237" s="662"/>
      <c r="Q237" s="653">
        <f t="shared" si="50"/>
        <v>1</v>
      </c>
      <c r="R237" s="714">
        <f t="shared" si="51"/>
        <v>0</v>
      </c>
      <c r="S237" s="652">
        <f t="shared" si="52"/>
        <v>0</v>
      </c>
    </row>
    <row r="238" spans="1:19">
      <c r="A238" s="660"/>
      <c r="B238" s="661"/>
      <c r="C238" s="653">
        <f t="shared" si="43"/>
        <v>1</v>
      </c>
      <c r="D238" s="662"/>
      <c r="E238" s="653">
        <f t="shared" si="44"/>
        <v>1</v>
      </c>
      <c r="F238" s="662"/>
      <c r="G238" s="653">
        <f t="shared" si="45"/>
        <v>1</v>
      </c>
      <c r="H238" s="662"/>
      <c r="I238" s="653">
        <f t="shared" si="46"/>
        <v>1</v>
      </c>
      <c r="J238" s="662"/>
      <c r="K238" s="653">
        <f t="shared" si="47"/>
        <v>1</v>
      </c>
      <c r="L238" s="662"/>
      <c r="M238" s="653">
        <f t="shared" si="48"/>
        <v>1</v>
      </c>
      <c r="N238" s="662"/>
      <c r="O238" s="653">
        <f t="shared" si="49"/>
        <v>1</v>
      </c>
      <c r="P238" s="662"/>
      <c r="Q238" s="653">
        <f t="shared" si="50"/>
        <v>1</v>
      </c>
      <c r="R238" s="714">
        <f t="shared" si="51"/>
        <v>0</v>
      </c>
      <c r="S238" s="652">
        <f t="shared" si="52"/>
        <v>0</v>
      </c>
    </row>
    <row r="239" spans="1:19">
      <c r="A239" s="660"/>
      <c r="B239" s="661"/>
      <c r="C239" s="653">
        <f t="shared" si="43"/>
        <v>1</v>
      </c>
      <c r="D239" s="662"/>
      <c r="E239" s="653">
        <f t="shared" si="44"/>
        <v>1</v>
      </c>
      <c r="F239" s="662"/>
      <c r="G239" s="653">
        <f t="shared" si="45"/>
        <v>1</v>
      </c>
      <c r="H239" s="662"/>
      <c r="I239" s="653">
        <f t="shared" si="46"/>
        <v>1</v>
      </c>
      <c r="J239" s="662"/>
      <c r="K239" s="653">
        <f t="shared" si="47"/>
        <v>1</v>
      </c>
      <c r="L239" s="662"/>
      <c r="M239" s="653">
        <f t="shared" si="48"/>
        <v>1</v>
      </c>
      <c r="N239" s="662"/>
      <c r="O239" s="653">
        <f t="shared" si="49"/>
        <v>1</v>
      </c>
      <c r="P239" s="662"/>
      <c r="Q239" s="653">
        <f t="shared" si="50"/>
        <v>1</v>
      </c>
      <c r="R239" s="714">
        <f t="shared" si="51"/>
        <v>0</v>
      </c>
      <c r="S239" s="652">
        <f t="shared" si="52"/>
        <v>0</v>
      </c>
    </row>
    <row r="240" spans="1:19">
      <c r="A240" s="660"/>
      <c r="B240" s="661"/>
      <c r="C240" s="653">
        <f t="shared" si="43"/>
        <v>1</v>
      </c>
      <c r="D240" s="662"/>
      <c r="E240" s="653">
        <f t="shared" si="44"/>
        <v>1</v>
      </c>
      <c r="F240" s="662"/>
      <c r="G240" s="653">
        <f t="shared" si="45"/>
        <v>1</v>
      </c>
      <c r="H240" s="662"/>
      <c r="I240" s="653">
        <f t="shared" si="46"/>
        <v>1</v>
      </c>
      <c r="J240" s="662"/>
      <c r="K240" s="653">
        <f t="shared" si="47"/>
        <v>1</v>
      </c>
      <c r="L240" s="662"/>
      <c r="M240" s="653">
        <f t="shared" si="48"/>
        <v>1</v>
      </c>
      <c r="N240" s="662"/>
      <c r="O240" s="653">
        <f t="shared" si="49"/>
        <v>1</v>
      </c>
      <c r="P240" s="662"/>
      <c r="Q240" s="653">
        <f t="shared" si="50"/>
        <v>1</v>
      </c>
      <c r="R240" s="714">
        <f t="shared" si="51"/>
        <v>0</v>
      </c>
      <c r="S240" s="652">
        <f t="shared" si="52"/>
        <v>0</v>
      </c>
    </row>
    <row r="241" spans="1:19">
      <c r="A241" s="660"/>
      <c r="B241" s="661"/>
      <c r="C241" s="653">
        <f t="shared" si="43"/>
        <v>1</v>
      </c>
      <c r="D241" s="662"/>
      <c r="E241" s="653">
        <f t="shared" si="44"/>
        <v>1</v>
      </c>
      <c r="F241" s="662"/>
      <c r="G241" s="653">
        <f t="shared" si="45"/>
        <v>1</v>
      </c>
      <c r="H241" s="662"/>
      <c r="I241" s="653">
        <f t="shared" si="46"/>
        <v>1</v>
      </c>
      <c r="J241" s="662"/>
      <c r="K241" s="653">
        <f t="shared" si="47"/>
        <v>1</v>
      </c>
      <c r="L241" s="662"/>
      <c r="M241" s="653">
        <f t="shared" si="48"/>
        <v>1</v>
      </c>
      <c r="N241" s="662"/>
      <c r="O241" s="653">
        <f t="shared" si="49"/>
        <v>1</v>
      </c>
      <c r="P241" s="662"/>
      <c r="Q241" s="653">
        <f t="shared" si="50"/>
        <v>1</v>
      </c>
      <c r="R241" s="714">
        <f t="shared" si="51"/>
        <v>0</v>
      </c>
      <c r="S241" s="652">
        <f t="shared" si="52"/>
        <v>0</v>
      </c>
    </row>
    <row r="242" spans="1:19">
      <c r="A242" s="660"/>
      <c r="B242" s="661"/>
      <c r="C242" s="653">
        <f t="shared" si="43"/>
        <v>1</v>
      </c>
      <c r="D242" s="662"/>
      <c r="E242" s="653">
        <f t="shared" si="44"/>
        <v>1</v>
      </c>
      <c r="F242" s="662"/>
      <c r="G242" s="653">
        <f t="shared" si="45"/>
        <v>1</v>
      </c>
      <c r="H242" s="662"/>
      <c r="I242" s="653">
        <f t="shared" si="46"/>
        <v>1</v>
      </c>
      <c r="J242" s="662"/>
      <c r="K242" s="653">
        <f t="shared" si="47"/>
        <v>1</v>
      </c>
      <c r="L242" s="662"/>
      <c r="M242" s="653">
        <f t="shared" si="48"/>
        <v>1</v>
      </c>
      <c r="N242" s="662"/>
      <c r="O242" s="653">
        <f t="shared" si="49"/>
        <v>1</v>
      </c>
      <c r="P242" s="662"/>
      <c r="Q242" s="653">
        <f t="shared" si="50"/>
        <v>1</v>
      </c>
      <c r="R242" s="714">
        <f t="shared" si="51"/>
        <v>0</v>
      </c>
      <c r="S242" s="652">
        <f t="shared" si="52"/>
        <v>0</v>
      </c>
    </row>
    <row r="243" spans="1:19">
      <c r="A243" s="660"/>
      <c r="B243" s="661"/>
      <c r="C243" s="653">
        <f t="shared" si="43"/>
        <v>1</v>
      </c>
      <c r="D243" s="662"/>
      <c r="E243" s="653">
        <f t="shared" si="44"/>
        <v>1</v>
      </c>
      <c r="F243" s="662"/>
      <c r="G243" s="653">
        <f t="shared" si="45"/>
        <v>1</v>
      </c>
      <c r="H243" s="662"/>
      <c r="I243" s="653">
        <f t="shared" si="46"/>
        <v>1</v>
      </c>
      <c r="J243" s="662"/>
      <c r="K243" s="653">
        <f t="shared" si="47"/>
        <v>1</v>
      </c>
      <c r="L243" s="662"/>
      <c r="M243" s="653">
        <f t="shared" si="48"/>
        <v>1</v>
      </c>
      <c r="N243" s="662"/>
      <c r="O243" s="653">
        <f t="shared" si="49"/>
        <v>1</v>
      </c>
      <c r="P243" s="662"/>
      <c r="Q243" s="653">
        <f t="shared" si="50"/>
        <v>1</v>
      </c>
      <c r="R243" s="714">
        <f t="shared" si="51"/>
        <v>0</v>
      </c>
      <c r="S243" s="652">
        <f t="shared" si="52"/>
        <v>0</v>
      </c>
    </row>
    <row r="244" spans="1:19">
      <c r="A244" s="660"/>
      <c r="B244" s="661"/>
      <c r="C244" s="653">
        <f t="shared" si="43"/>
        <v>1</v>
      </c>
      <c r="D244" s="662"/>
      <c r="E244" s="653">
        <f t="shared" si="44"/>
        <v>1</v>
      </c>
      <c r="F244" s="662"/>
      <c r="G244" s="653">
        <f t="shared" si="45"/>
        <v>1</v>
      </c>
      <c r="H244" s="662"/>
      <c r="I244" s="653">
        <f t="shared" si="46"/>
        <v>1</v>
      </c>
      <c r="J244" s="662"/>
      <c r="K244" s="653">
        <f t="shared" si="47"/>
        <v>1</v>
      </c>
      <c r="L244" s="662"/>
      <c r="M244" s="653">
        <f t="shared" si="48"/>
        <v>1</v>
      </c>
      <c r="N244" s="662"/>
      <c r="O244" s="653">
        <f t="shared" si="49"/>
        <v>1</v>
      </c>
      <c r="P244" s="662"/>
      <c r="Q244" s="653">
        <f t="shared" si="50"/>
        <v>1</v>
      </c>
      <c r="R244" s="714">
        <f t="shared" si="51"/>
        <v>0</v>
      </c>
      <c r="S244" s="652">
        <f t="shared" si="52"/>
        <v>0</v>
      </c>
    </row>
    <row r="245" spans="1:19">
      <c r="A245" s="660"/>
      <c r="B245" s="661"/>
      <c r="C245" s="653">
        <f t="shared" si="43"/>
        <v>1</v>
      </c>
      <c r="D245" s="662"/>
      <c r="E245" s="653">
        <f t="shared" si="44"/>
        <v>1</v>
      </c>
      <c r="F245" s="662"/>
      <c r="G245" s="653">
        <f t="shared" si="45"/>
        <v>1</v>
      </c>
      <c r="H245" s="662"/>
      <c r="I245" s="653">
        <f t="shared" si="46"/>
        <v>1</v>
      </c>
      <c r="J245" s="662"/>
      <c r="K245" s="653">
        <f t="shared" si="47"/>
        <v>1</v>
      </c>
      <c r="L245" s="662"/>
      <c r="M245" s="653">
        <f t="shared" si="48"/>
        <v>1</v>
      </c>
      <c r="N245" s="662"/>
      <c r="O245" s="653">
        <f t="shared" si="49"/>
        <v>1</v>
      </c>
      <c r="P245" s="662"/>
      <c r="Q245" s="653">
        <f t="shared" si="50"/>
        <v>1</v>
      </c>
      <c r="R245" s="714">
        <f t="shared" si="51"/>
        <v>0</v>
      </c>
      <c r="S245" s="652">
        <f t="shared" si="52"/>
        <v>0</v>
      </c>
    </row>
    <row r="246" spans="1:19">
      <c r="A246" s="660"/>
      <c r="B246" s="661"/>
      <c r="C246" s="653">
        <f t="shared" si="43"/>
        <v>1</v>
      </c>
      <c r="D246" s="662"/>
      <c r="E246" s="653">
        <f t="shared" si="44"/>
        <v>1</v>
      </c>
      <c r="F246" s="662"/>
      <c r="G246" s="653">
        <f t="shared" si="45"/>
        <v>1</v>
      </c>
      <c r="H246" s="662"/>
      <c r="I246" s="653">
        <f t="shared" si="46"/>
        <v>1</v>
      </c>
      <c r="J246" s="662"/>
      <c r="K246" s="653">
        <f t="shared" si="47"/>
        <v>1</v>
      </c>
      <c r="L246" s="662"/>
      <c r="M246" s="653">
        <f t="shared" si="48"/>
        <v>1</v>
      </c>
      <c r="N246" s="662"/>
      <c r="O246" s="653">
        <f t="shared" si="49"/>
        <v>1</v>
      </c>
      <c r="P246" s="662"/>
      <c r="Q246" s="653">
        <f t="shared" si="50"/>
        <v>1</v>
      </c>
      <c r="R246" s="714">
        <f t="shared" si="51"/>
        <v>0</v>
      </c>
      <c r="S246" s="652">
        <f t="shared" si="52"/>
        <v>0</v>
      </c>
    </row>
    <row r="247" spans="1:19">
      <c r="A247" s="660"/>
      <c r="B247" s="661"/>
      <c r="C247" s="653">
        <f t="shared" si="43"/>
        <v>1</v>
      </c>
      <c r="D247" s="662"/>
      <c r="E247" s="653">
        <f t="shared" si="44"/>
        <v>1</v>
      </c>
      <c r="F247" s="662"/>
      <c r="G247" s="653">
        <f t="shared" si="45"/>
        <v>1</v>
      </c>
      <c r="H247" s="662"/>
      <c r="I247" s="653">
        <f t="shared" si="46"/>
        <v>1</v>
      </c>
      <c r="J247" s="662"/>
      <c r="K247" s="653">
        <f t="shared" si="47"/>
        <v>1</v>
      </c>
      <c r="L247" s="662"/>
      <c r="M247" s="653">
        <f t="shared" si="48"/>
        <v>1</v>
      </c>
      <c r="N247" s="662"/>
      <c r="O247" s="653">
        <f t="shared" si="49"/>
        <v>1</v>
      </c>
      <c r="P247" s="662"/>
      <c r="Q247" s="653">
        <f t="shared" si="50"/>
        <v>1</v>
      </c>
      <c r="R247" s="714">
        <f t="shared" si="51"/>
        <v>0</v>
      </c>
      <c r="S247" s="652">
        <f t="shared" si="52"/>
        <v>0</v>
      </c>
    </row>
    <row r="248" spans="1:19">
      <c r="A248" s="660"/>
      <c r="B248" s="661"/>
      <c r="C248" s="653">
        <f t="shared" si="43"/>
        <v>1</v>
      </c>
      <c r="D248" s="662"/>
      <c r="E248" s="653">
        <f t="shared" si="44"/>
        <v>1</v>
      </c>
      <c r="F248" s="662"/>
      <c r="G248" s="653">
        <f t="shared" si="45"/>
        <v>1</v>
      </c>
      <c r="H248" s="662"/>
      <c r="I248" s="653">
        <f t="shared" si="46"/>
        <v>1</v>
      </c>
      <c r="J248" s="662"/>
      <c r="K248" s="653">
        <f t="shared" si="47"/>
        <v>1</v>
      </c>
      <c r="L248" s="662"/>
      <c r="M248" s="653">
        <f t="shared" si="48"/>
        <v>1</v>
      </c>
      <c r="N248" s="662"/>
      <c r="O248" s="653">
        <f t="shared" si="49"/>
        <v>1</v>
      </c>
      <c r="P248" s="662"/>
      <c r="Q248" s="653">
        <f t="shared" si="50"/>
        <v>1</v>
      </c>
      <c r="R248" s="714">
        <f t="shared" si="51"/>
        <v>0</v>
      </c>
      <c r="S248" s="652">
        <f t="shared" si="52"/>
        <v>0</v>
      </c>
    </row>
    <row r="249" spans="1:19">
      <c r="A249" s="660"/>
      <c r="B249" s="661"/>
      <c r="C249" s="653">
        <f t="shared" si="43"/>
        <v>1</v>
      </c>
      <c r="D249" s="662"/>
      <c r="E249" s="653">
        <f t="shared" si="44"/>
        <v>1</v>
      </c>
      <c r="F249" s="662"/>
      <c r="G249" s="653">
        <f t="shared" si="45"/>
        <v>1</v>
      </c>
      <c r="H249" s="662"/>
      <c r="I249" s="653">
        <f t="shared" si="46"/>
        <v>1</v>
      </c>
      <c r="J249" s="662"/>
      <c r="K249" s="653">
        <f t="shared" si="47"/>
        <v>1</v>
      </c>
      <c r="L249" s="662"/>
      <c r="M249" s="653">
        <f t="shared" si="48"/>
        <v>1</v>
      </c>
      <c r="N249" s="662"/>
      <c r="O249" s="653">
        <f t="shared" si="49"/>
        <v>1</v>
      </c>
      <c r="P249" s="662"/>
      <c r="Q249" s="653">
        <f t="shared" si="50"/>
        <v>1</v>
      </c>
      <c r="R249" s="714">
        <f t="shared" si="51"/>
        <v>0</v>
      </c>
      <c r="S249" s="652">
        <f t="shared" si="52"/>
        <v>0</v>
      </c>
    </row>
    <row r="250" spans="1:19">
      <c r="A250" s="660"/>
      <c r="B250" s="661"/>
      <c r="C250" s="653">
        <f t="shared" si="43"/>
        <v>1</v>
      </c>
      <c r="D250" s="662"/>
      <c r="E250" s="653">
        <f t="shared" si="44"/>
        <v>1</v>
      </c>
      <c r="F250" s="662"/>
      <c r="G250" s="653">
        <f t="shared" si="45"/>
        <v>1</v>
      </c>
      <c r="H250" s="662"/>
      <c r="I250" s="653">
        <f t="shared" si="46"/>
        <v>1</v>
      </c>
      <c r="J250" s="662"/>
      <c r="K250" s="653">
        <f t="shared" si="47"/>
        <v>1</v>
      </c>
      <c r="L250" s="662"/>
      <c r="M250" s="653">
        <f t="shared" si="48"/>
        <v>1</v>
      </c>
      <c r="N250" s="662"/>
      <c r="O250" s="653">
        <f t="shared" si="49"/>
        <v>1</v>
      </c>
      <c r="P250" s="662"/>
      <c r="Q250" s="653">
        <f t="shared" si="50"/>
        <v>1</v>
      </c>
      <c r="R250" s="714">
        <f t="shared" si="51"/>
        <v>0</v>
      </c>
      <c r="S250" s="652">
        <f t="shared" si="52"/>
        <v>0</v>
      </c>
    </row>
    <row r="251" spans="1:19">
      <c r="A251" s="660"/>
      <c r="B251" s="661"/>
      <c r="C251" s="653">
        <f t="shared" si="43"/>
        <v>1</v>
      </c>
      <c r="D251" s="662"/>
      <c r="E251" s="653">
        <f t="shared" si="44"/>
        <v>1</v>
      </c>
      <c r="F251" s="662"/>
      <c r="G251" s="653">
        <f t="shared" si="45"/>
        <v>1</v>
      </c>
      <c r="H251" s="662"/>
      <c r="I251" s="653">
        <f t="shared" si="46"/>
        <v>1</v>
      </c>
      <c r="J251" s="662"/>
      <c r="K251" s="653">
        <f t="shared" si="47"/>
        <v>1</v>
      </c>
      <c r="L251" s="662"/>
      <c r="M251" s="653">
        <f t="shared" si="48"/>
        <v>1</v>
      </c>
      <c r="N251" s="662"/>
      <c r="O251" s="653">
        <f t="shared" si="49"/>
        <v>1</v>
      </c>
      <c r="P251" s="662"/>
      <c r="Q251" s="653">
        <f t="shared" si="50"/>
        <v>1</v>
      </c>
      <c r="R251" s="714">
        <f t="shared" si="51"/>
        <v>0</v>
      </c>
      <c r="S251" s="652">
        <f t="shared" si="52"/>
        <v>0</v>
      </c>
    </row>
    <row r="252" spans="1:19">
      <c r="A252" s="660"/>
      <c r="B252" s="661"/>
      <c r="C252" s="653">
        <f t="shared" si="43"/>
        <v>1</v>
      </c>
      <c r="D252" s="662"/>
      <c r="E252" s="653">
        <f t="shared" si="44"/>
        <v>1</v>
      </c>
      <c r="F252" s="662"/>
      <c r="G252" s="653">
        <f t="shared" si="45"/>
        <v>1</v>
      </c>
      <c r="H252" s="662"/>
      <c r="I252" s="653">
        <f t="shared" si="46"/>
        <v>1</v>
      </c>
      <c r="J252" s="662"/>
      <c r="K252" s="653">
        <f t="shared" si="47"/>
        <v>1</v>
      </c>
      <c r="L252" s="662"/>
      <c r="M252" s="653">
        <f t="shared" si="48"/>
        <v>1</v>
      </c>
      <c r="N252" s="662"/>
      <c r="O252" s="653">
        <f t="shared" si="49"/>
        <v>1</v>
      </c>
      <c r="P252" s="662"/>
      <c r="Q252" s="653">
        <f t="shared" si="50"/>
        <v>1</v>
      </c>
      <c r="R252" s="714">
        <f t="shared" si="51"/>
        <v>0</v>
      </c>
      <c r="S252" s="652">
        <f t="shared" si="52"/>
        <v>0</v>
      </c>
    </row>
    <row r="253" spans="1:19">
      <c r="A253" s="660"/>
      <c r="B253" s="661"/>
      <c r="C253" s="653">
        <f t="shared" si="43"/>
        <v>1</v>
      </c>
      <c r="D253" s="662"/>
      <c r="E253" s="653">
        <f t="shared" si="44"/>
        <v>1</v>
      </c>
      <c r="F253" s="662"/>
      <c r="G253" s="653">
        <f t="shared" si="45"/>
        <v>1</v>
      </c>
      <c r="H253" s="662"/>
      <c r="I253" s="653">
        <f t="shared" si="46"/>
        <v>1</v>
      </c>
      <c r="J253" s="662"/>
      <c r="K253" s="653">
        <f t="shared" si="47"/>
        <v>1</v>
      </c>
      <c r="L253" s="662"/>
      <c r="M253" s="653">
        <f t="shared" si="48"/>
        <v>1</v>
      </c>
      <c r="N253" s="662"/>
      <c r="O253" s="653">
        <f t="shared" si="49"/>
        <v>1</v>
      </c>
      <c r="P253" s="662"/>
      <c r="Q253" s="653">
        <f t="shared" si="50"/>
        <v>1</v>
      </c>
      <c r="R253" s="714">
        <f t="shared" si="51"/>
        <v>0</v>
      </c>
      <c r="S253" s="652">
        <f t="shared" si="52"/>
        <v>0</v>
      </c>
    </row>
    <row r="254" spans="1:19">
      <c r="A254" s="660"/>
      <c r="B254" s="661"/>
      <c r="C254" s="653">
        <f t="shared" si="43"/>
        <v>1</v>
      </c>
      <c r="D254" s="662"/>
      <c r="E254" s="653">
        <f t="shared" si="44"/>
        <v>1</v>
      </c>
      <c r="F254" s="662"/>
      <c r="G254" s="653">
        <f t="shared" si="45"/>
        <v>1</v>
      </c>
      <c r="H254" s="662"/>
      <c r="I254" s="653">
        <f t="shared" si="46"/>
        <v>1</v>
      </c>
      <c r="J254" s="662"/>
      <c r="K254" s="653">
        <f t="shared" si="47"/>
        <v>1</v>
      </c>
      <c r="L254" s="662"/>
      <c r="M254" s="653">
        <f t="shared" si="48"/>
        <v>1</v>
      </c>
      <c r="N254" s="662"/>
      <c r="O254" s="653">
        <f t="shared" si="49"/>
        <v>1</v>
      </c>
      <c r="P254" s="662"/>
      <c r="Q254" s="653">
        <f t="shared" si="50"/>
        <v>1</v>
      </c>
      <c r="R254" s="714">
        <f t="shared" si="51"/>
        <v>0</v>
      </c>
      <c r="S254" s="652">
        <f t="shared" si="52"/>
        <v>0</v>
      </c>
    </row>
    <row r="255" spans="1:19">
      <c r="A255" s="660"/>
      <c r="B255" s="661"/>
      <c r="C255" s="653">
        <f t="shared" si="43"/>
        <v>1</v>
      </c>
      <c r="D255" s="662"/>
      <c r="E255" s="653">
        <f t="shared" si="44"/>
        <v>1</v>
      </c>
      <c r="F255" s="662"/>
      <c r="G255" s="653">
        <f t="shared" si="45"/>
        <v>1</v>
      </c>
      <c r="H255" s="662"/>
      <c r="I255" s="653">
        <f t="shared" si="46"/>
        <v>1</v>
      </c>
      <c r="J255" s="662"/>
      <c r="K255" s="653">
        <f t="shared" si="47"/>
        <v>1</v>
      </c>
      <c r="L255" s="662"/>
      <c r="M255" s="653">
        <f t="shared" si="48"/>
        <v>1</v>
      </c>
      <c r="N255" s="662"/>
      <c r="O255" s="653">
        <f t="shared" si="49"/>
        <v>1</v>
      </c>
      <c r="P255" s="662"/>
      <c r="Q255" s="653">
        <f t="shared" si="50"/>
        <v>1</v>
      </c>
      <c r="R255" s="714">
        <f t="shared" si="51"/>
        <v>0</v>
      </c>
      <c r="S255" s="652">
        <f t="shared" si="52"/>
        <v>0</v>
      </c>
    </row>
    <row r="256" spans="1:19">
      <c r="A256" s="660"/>
      <c r="B256" s="661"/>
      <c r="C256" s="653">
        <f t="shared" si="43"/>
        <v>1</v>
      </c>
      <c r="D256" s="662"/>
      <c r="E256" s="653">
        <f t="shared" si="44"/>
        <v>1</v>
      </c>
      <c r="F256" s="662"/>
      <c r="G256" s="653">
        <f t="shared" si="45"/>
        <v>1</v>
      </c>
      <c r="H256" s="662"/>
      <c r="I256" s="653">
        <f t="shared" si="46"/>
        <v>1</v>
      </c>
      <c r="J256" s="662"/>
      <c r="K256" s="653">
        <f t="shared" si="47"/>
        <v>1</v>
      </c>
      <c r="L256" s="662"/>
      <c r="M256" s="653">
        <f t="shared" si="48"/>
        <v>1</v>
      </c>
      <c r="N256" s="662"/>
      <c r="O256" s="653">
        <f t="shared" si="49"/>
        <v>1</v>
      </c>
      <c r="P256" s="662"/>
      <c r="Q256" s="653">
        <f t="shared" si="50"/>
        <v>1</v>
      </c>
      <c r="R256" s="714">
        <f t="shared" si="51"/>
        <v>0</v>
      </c>
      <c r="S256" s="652">
        <f t="shared" si="52"/>
        <v>0</v>
      </c>
    </row>
    <row r="257" spans="1:19">
      <c r="A257" s="660"/>
      <c r="B257" s="661"/>
      <c r="C257" s="653">
        <f t="shared" si="43"/>
        <v>1</v>
      </c>
      <c r="D257" s="662"/>
      <c r="E257" s="653">
        <f t="shared" si="44"/>
        <v>1</v>
      </c>
      <c r="F257" s="662"/>
      <c r="G257" s="653">
        <f t="shared" si="45"/>
        <v>1</v>
      </c>
      <c r="H257" s="662"/>
      <c r="I257" s="653">
        <f t="shared" si="46"/>
        <v>1</v>
      </c>
      <c r="J257" s="662"/>
      <c r="K257" s="653">
        <f t="shared" si="47"/>
        <v>1</v>
      </c>
      <c r="L257" s="662"/>
      <c r="M257" s="653">
        <f t="shared" si="48"/>
        <v>1</v>
      </c>
      <c r="N257" s="662"/>
      <c r="O257" s="653">
        <f t="shared" si="49"/>
        <v>1</v>
      </c>
      <c r="P257" s="662"/>
      <c r="Q257" s="653">
        <f t="shared" si="50"/>
        <v>1</v>
      </c>
      <c r="R257" s="714">
        <f t="shared" si="51"/>
        <v>0</v>
      </c>
      <c r="S257" s="652">
        <f t="shared" si="52"/>
        <v>0</v>
      </c>
    </row>
    <row r="258" spans="1:19">
      <c r="A258" s="660"/>
      <c r="B258" s="661"/>
      <c r="C258" s="653">
        <f t="shared" si="43"/>
        <v>1</v>
      </c>
      <c r="D258" s="662"/>
      <c r="E258" s="653">
        <f t="shared" si="44"/>
        <v>1</v>
      </c>
      <c r="F258" s="662"/>
      <c r="G258" s="653">
        <f t="shared" si="45"/>
        <v>1</v>
      </c>
      <c r="H258" s="662"/>
      <c r="I258" s="653">
        <f t="shared" si="46"/>
        <v>1</v>
      </c>
      <c r="J258" s="662"/>
      <c r="K258" s="653">
        <f t="shared" si="47"/>
        <v>1</v>
      </c>
      <c r="L258" s="662"/>
      <c r="M258" s="653">
        <f t="shared" si="48"/>
        <v>1</v>
      </c>
      <c r="N258" s="662"/>
      <c r="O258" s="653">
        <f t="shared" si="49"/>
        <v>1</v>
      </c>
      <c r="P258" s="662"/>
      <c r="Q258" s="653">
        <f t="shared" si="50"/>
        <v>1</v>
      </c>
      <c r="R258" s="714">
        <f t="shared" si="51"/>
        <v>0</v>
      </c>
      <c r="S258" s="652">
        <f t="shared" si="52"/>
        <v>0</v>
      </c>
    </row>
    <row r="259" spans="1:19">
      <c r="A259" s="660"/>
      <c r="B259" s="661"/>
      <c r="C259" s="653">
        <f t="shared" si="43"/>
        <v>1</v>
      </c>
      <c r="D259" s="662"/>
      <c r="E259" s="653">
        <f t="shared" si="44"/>
        <v>1</v>
      </c>
      <c r="F259" s="662"/>
      <c r="G259" s="653">
        <f t="shared" si="45"/>
        <v>1</v>
      </c>
      <c r="H259" s="662"/>
      <c r="I259" s="653">
        <f t="shared" si="46"/>
        <v>1</v>
      </c>
      <c r="J259" s="662"/>
      <c r="K259" s="653">
        <f t="shared" si="47"/>
        <v>1</v>
      </c>
      <c r="L259" s="662"/>
      <c r="M259" s="653">
        <f t="shared" si="48"/>
        <v>1</v>
      </c>
      <c r="N259" s="662"/>
      <c r="O259" s="653">
        <f t="shared" si="49"/>
        <v>1</v>
      </c>
      <c r="P259" s="662"/>
      <c r="Q259" s="653">
        <f t="shared" si="50"/>
        <v>1</v>
      </c>
      <c r="R259" s="714">
        <f t="shared" si="51"/>
        <v>0</v>
      </c>
      <c r="S259" s="652">
        <f t="shared" si="52"/>
        <v>0</v>
      </c>
    </row>
    <row r="260" spans="1:19">
      <c r="A260" s="660"/>
      <c r="B260" s="661"/>
      <c r="C260" s="653">
        <f t="shared" si="43"/>
        <v>1</v>
      </c>
      <c r="D260" s="662"/>
      <c r="E260" s="653">
        <f t="shared" si="44"/>
        <v>1</v>
      </c>
      <c r="F260" s="662"/>
      <c r="G260" s="653">
        <f t="shared" si="45"/>
        <v>1</v>
      </c>
      <c r="H260" s="662"/>
      <c r="I260" s="653">
        <f t="shared" si="46"/>
        <v>1</v>
      </c>
      <c r="J260" s="662"/>
      <c r="K260" s="653">
        <f t="shared" si="47"/>
        <v>1</v>
      </c>
      <c r="L260" s="662"/>
      <c r="M260" s="653">
        <f t="shared" si="48"/>
        <v>1</v>
      </c>
      <c r="N260" s="662"/>
      <c r="O260" s="653">
        <f t="shared" si="49"/>
        <v>1</v>
      </c>
      <c r="P260" s="662"/>
      <c r="Q260" s="653">
        <f t="shared" si="50"/>
        <v>1</v>
      </c>
      <c r="R260" s="714">
        <f t="shared" si="51"/>
        <v>0</v>
      </c>
      <c r="S260" s="652">
        <f t="shared" si="52"/>
        <v>0</v>
      </c>
    </row>
    <row r="261" spans="1:19">
      <c r="A261" s="660"/>
      <c r="B261" s="661"/>
      <c r="C261" s="653">
        <f t="shared" si="43"/>
        <v>1</v>
      </c>
      <c r="D261" s="662"/>
      <c r="E261" s="653">
        <f t="shared" si="44"/>
        <v>1</v>
      </c>
      <c r="F261" s="662"/>
      <c r="G261" s="653">
        <f t="shared" si="45"/>
        <v>1</v>
      </c>
      <c r="H261" s="662"/>
      <c r="I261" s="653">
        <f t="shared" si="46"/>
        <v>1</v>
      </c>
      <c r="J261" s="662"/>
      <c r="K261" s="653">
        <f t="shared" si="47"/>
        <v>1</v>
      </c>
      <c r="L261" s="662"/>
      <c r="M261" s="653">
        <f t="shared" si="48"/>
        <v>1</v>
      </c>
      <c r="N261" s="662"/>
      <c r="O261" s="653">
        <f t="shared" si="49"/>
        <v>1</v>
      </c>
      <c r="P261" s="662"/>
      <c r="Q261" s="653">
        <f t="shared" si="50"/>
        <v>1</v>
      </c>
      <c r="R261" s="714">
        <f t="shared" si="51"/>
        <v>0</v>
      </c>
      <c r="S261" s="652">
        <f t="shared" si="52"/>
        <v>0</v>
      </c>
    </row>
    <row r="262" spans="1:19">
      <c r="A262" s="660"/>
      <c r="B262" s="661"/>
      <c r="C262" s="653">
        <f t="shared" si="43"/>
        <v>1</v>
      </c>
      <c r="D262" s="662"/>
      <c r="E262" s="653">
        <f t="shared" si="44"/>
        <v>1</v>
      </c>
      <c r="F262" s="662"/>
      <c r="G262" s="653">
        <f t="shared" si="45"/>
        <v>1</v>
      </c>
      <c r="H262" s="662"/>
      <c r="I262" s="653">
        <f t="shared" si="46"/>
        <v>1</v>
      </c>
      <c r="J262" s="662"/>
      <c r="K262" s="653">
        <f t="shared" si="47"/>
        <v>1</v>
      </c>
      <c r="L262" s="662"/>
      <c r="M262" s="653">
        <f t="shared" si="48"/>
        <v>1</v>
      </c>
      <c r="N262" s="662"/>
      <c r="O262" s="653">
        <f t="shared" si="49"/>
        <v>1</v>
      </c>
      <c r="P262" s="662"/>
      <c r="Q262" s="653">
        <f t="shared" si="50"/>
        <v>1</v>
      </c>
      <c r="R262" s="714">
        <f t="shared" si="51"/>
        <v>0</v>
      </c>
      <c r="S262" s="652">
        <f t="shared" si="52"/>
        <v>0</v>
      </c>
    </row>
    <row r="263" spans="1:19">
      <c r="A263" s="660"/>
      <c r="B263" s="661"/>
      <c r="C263" s="653">
        <f t="shared" si="43"/>
        <v>1</v>
      </c>
      <c r="D263" s="662"/>
      <c r="E263" s="653">
        <f t="shared" si="44"/>
        <v>1</v>
      </c>
      <c r="F263" s="662"/>
      <c r="G263" s="653">
        <f t="shared" si="45"/>
        <v>1</v>
      </c>
      <c r="H263" s="662"/>
      <c r="I263" s="653">
        <f t="shared" si="46"/>
        <v>1</v>
      </c>
      <c r="J263" s="662"/>
      <c r="K263" s="653">
        <f t="shared" si="47"/>
        <v>1</v>
      </c>
      <c r="L263" s="662"/>
      <c r="M263" s="653">
        <f t="shared" si="48"/>
        <v>1</v>
      </c>
      <c r="N263" s="662"/>
      <c r="O263" s="653">
        <f t="shared" si="49"/>
        <v>1</v>
      </c>
      <c r="P263" s="662"/>
      <c r="Q263" s="653">
        <f t="shared" si="50"/>
        <v>1</v>
      </c>
      <c r="R263" s="714">
        <f t="shared" si="51"/>
        <v>0</v>
      </c>
      <c r="S263" s="652">
        <f t="shared" si="52"/>
        <v>0</v>
      </c>
    </row>
    <row r="264" spans="1:19">
      <c r="A264" s="660"/>
      <c r="B264" s="661"/>
      <c r="C264" s="653">
        <f t="shared" si="43"/>
        <v>1</v>
      </c>
      <c r="D264" s="662"/>
      <c r="E264" s="653">
        <f t="shared" si="44"/>
        <v>1</v>
      </c>
      <c r="F264" s="662"/>
      <c r="G264" s="653">
        <f t="shared" si="45"/>
        <v>1</v>
      </c>
      <c r="H264" s="662"/>
      <c r="I264" s="653">
        <f t="shared" si="46"/>
        <v>1</v>
      </c>
      <c r="J264" s="662"/>
      <c r="K264" s="653">
        <f t="shared" si="47"/>
        <v>1</v>
      </c>
      <c r="L264" s="662"/>
      <c r="M264" s="653">
        <f t="shared" si="48"/>
        <v>1</v>
      </c>
      <c r="N264" s="662"/>
      <c r="O264" s="653">
        <f t="shared" si="49"/>
        <v>1</v>
      </c>
      <c r="P264" s="662"/>
      <c r="Q264" s="653">
        <f t="shared" si="50"/>
        <v>1</v>
      </c>
      <c r="R264" s="714">
        <f t="shared" si="51"/>
        <v>0</v>
      </c>
      <c r="S264" s="652">
        <f t="shared" si="52"/>
        <v>0</v>
      </c>
    </row>
    <row r="265" spans="1:19">
      <c r="A265" s="660"/>
      <c r="B265" s="661"/>
      <c r="C265" s="653">
        <f t="shared" si="43"/>
        <v>1</v>
      </c>
      <c r="D265" s="662"/>
      <c r="E265" s="653">
        <f t="shared" si="44"/>
        <v>1</v>
      </c>
      <c r="F265" s="662"/>
      <c r="G265" s="653">
        <f t="shared" si="45"/>
        <v>1</v>
      </c>
      <c r="H265" s="662"/>
      <c r="I265" s="653">
        <f t="shared" si="46"/>
        <v>1</v>
      </c>
      <c r="J265" s="662"/>
      <c r="K265" s="653">
        <f t="shared" si="47"/>
        <v>1</v>
      </c>
      <c r="L265" s="662"/>
      <c r="M265" s="653">
        <f t="shared" si="48"/>
        <v>1</v>
      </c>
      <c r="N265" s="662"/>
      <c r="O265" s="653">
        <f t="shared" si="49"/>
        <v>1</v>
      </c>
      <c r="P265" s="662"/>
      <c r="Q265" s="653">
        <f t="shared" si="50"/>
        <v>1</v>
      </c>
      <c r="R265" s="714">
        <f t="shared" si="51"/>
        <v>0</v>
      </c>
      <c r="S265" s="652">
        <f t="shared" si="52"/>
        <v>0</v>
      </c>
    </row>
    <row r="266" spans="1:19">
      <c r="A266" s="660"/>
      <c r="B266" s="661"/>
      <c r="C266" s="653">
        <f t="shared" si="43"/>
        <v>1</v>
      </c>
      <c r="D266" s="662"/>
      <c r="E266" s="653">
        <f t="shared" si="44"/>
        <v>1</v>
      </c>
      <c r="F266" s="662"/>
      <c r="G266" s="653">
        <f t="shared" si="45"/>
        <v>1</v>
      </c>
      <c r="H266" s="662"/>
      <c r="I266" s="653">
        <f t="shared" si="46"/>
        <v>1</v>
      </c>
      <c r="J266" s="662"/>
      <c r="K266" s="653">
        <f t="shared" si="47"/>
        <v>1</v>
      </c>
      <c r="L266" s="662"/>
      <c r="M266" s="653">
        <f t="shared" si="48"/>
        <v>1</v>
      </c>
      <c r="N266" s="662"/>
      <c r="O266" s="653">
        <f t="shared" si="49"/>
        <v>1</v>
      </c>
      <c r="P266" s="662"/>
      <c r="Q266" s="653">
        <f t="shared" si="50"/>
        <v>1</v>
      </c>
      <c r="R266" s="714">
        <f t="shared" si="51"/>
        <v>0</v>
      </c>
      <c r="S266" s="652">
        <f t="shared" si="52"/>
        <v>0</v>
      </c>
    </row>
    <row r="267" spans="1:19">
      <c r="A267" s="660"/>
      <c r="B267" s="661"/>
      <c r="C267" s="653">
        <f t="shared" si="43"/>
        <v>1</v>
      </c>
      <c r="D267" s="662"/>
      <c r="E267" s="653">
        <f t="shared" si="44"/>
        <v>1</v>
      </c>
      <c r="F267" s="662"/>
      <c r="G267" s="653">
        <f t="shared" si="45"/>
        <v>1</v>
      </c>
      <c r="H267" s="662"/>
      <c r="I267" s="653">
        <f t="shared" si="46"/>
        <v>1</v>
      </c>
      <c r="J267" s="662"/>
      <c r="K267" s="653">
        <f t="shared" si="47"/>
        <v>1</v>
      </c>
      <c r="L267" s="662"/>
      <c r="M267" s="653">
        <f t="shared" si="48"/>
        <v>1</v>
      </c>
      <c r="N267" s="662"/>
      <c r="O267" s="653">
        <f t="shared" si="49"/>
        <v>1</v>
      </c>
      <c r="P267" s="662"/>
      <c r="Q267" s="653">
        <f t="shared" si="50"/>
        <v>1</v>
      </c>
      <c r="R267" s="714">
        <f t="shared" si="51"/>
        <v>0</v>
      </c>
      <c r="S267" s="652">
        <f t="shared" si="52"/>
        <v>0</v>
      </c>
    </row>
    <row r="268" spans="1:19">
      <c r="A268" s="660"/>
      <c r="B268" s="661"/>
      <c r="C268" s="653">
        <f t="shared" si="43"/>
        <v>1</v>
      </c>
      <c r="D268" s="662"/>
      <c r="E268" s="653">
        <f t="shared" si="44"/>
        <v>1</v>
      </c>
      <c r="F268" s="662"/>
      <c r="G268" s="653">
        <f t="shared" si="45"/>
        <v>1</v>
      </c>
      <c r="H268" s="662"/>
      <c r="I268" s="653">
        <f t="shared" si="46"/>
        <v>1</v>
      </c>
      <c r="J268" s="662"/>
      <c r="K268" s="653">
        <f t="shared" si="47"/>
        <v>1</v>
      </c>
      <c r="L268" s="662"/>
      <c r="M268" s="653">
        <f t="shared" si="48"/>
        <v>1</v>
      </c>
      <c r="N268" s="662"/>
      <c r="O268" s="653">
        <f t="shared" si="49"/>
        <v>1</v>
      </c>
      <c r="P268" s="662"/>
      <c r="Q268" s="653">
        <f t="shared" si="50"/>
        <v>1</v>
      </c>
      <c r="R268" s="714">
        <f t="shared" si="51"/>
        <v>0</v>
      </c>
      <c r="S268" s="652">
        <f t="shared" si="52"/>
        <v>0</v>
      </c>
    </row>
    <row r="269" spans="1:19">
      <c r="A269" s="660"/>
      <c r="B269" s="661"/>
      <c r="C269" s="653">
        <f t="shared" si="43"/>
        <v>1</v>
      </c>
      <c r="D269" s="662"/>
      <c r="E269" s="653">
        <f t="shared" si="44"/>
        <v>1</v>
      </c>
      <c r="F269" s="662"/>
      <c r="G269" s="653">
        <f t="shared" si="45"/>
        <v>1</v>
      </c>
      <c r="H269" s="662"/>
      <c r="I269" s="653">
        <f t="shared" si="46"/>
        <v>1</v>
      </c>
      <c r="J269" s="662"/>
      <c r="K269" s="653">
        <f t="shared" si="47"/>
        <v>1</v>
      </c>
      <c r="L269" s="662"/>
      <c r="M269" s="653">
        <f t="shared" si="48"/>
        <v>1</v>
      </c>
      <c r="N269" s="662"/>
      <c r="O269" s="653">
        <f t="shared" si="49"/>
        <v>1</v>
      </c>
      <c r="P269" s="662"/>
      <c r="Q269" s="653">
        <f t="shared" si="50"/>
        <v>1</v>
      </c>
      <c r="R269" s="714">
        <f t="shared" si="51"/>
        <v>0</v>
      </c>
      <c r="S269" s="652">
        <f t="shared" si="52"/>
        <v>0</v>
      </c>
    </row>
    <row r="270" spans="1:19">
      <c r="A270" s="660"/>
      <c r="B270" s="661"/>
      <c r="C270" s="653">
        <f t="shared" si="43"/>
        <v>1</v>
      </c>
      <c r="D270" s="662"/>
      <c r="E270" s="653">
        <f t="shared" si="44"/>
        <v>1</v>
      </c>
      <c r="F270" s="662"/>
      <c r="G270" s="653">
        <f t="shared" si="45"/>
        <v>1</v>
      </c>
      <c r="H270" s="662"/>
      <c r="I270" s="653">
        <f t="shared" si="46"/>
        <v>1</v>
      </c>
      <c r="J270" s="662"/>
      <c r="K270" s="653">
        <f t="shared" si="47"/>
        <v>1</v>
      </c>
      <c r="L270" s="662"/>
      <c r="M270" s="653">
        <f t="shared" si="48"/>
        <v>1</v>
      </c>
      <c r="N270" s="662"/>
      <c r="O270" s="653">
        <f t="shared" si="49"/>
        <v>1</v>
      </c>
      <c r="P270" s="662"/>
      <c r="Q270" s="653">
        <f t="shared" si="50"/>
        <v>1</v>
      </c>
      <c r="R270" s="714">
        <f t="shared" si="51"/>
        <v>0</v>
      </c>
      <c r="S270" s="652">
        <f t="shared" si="52"/>
        <v>0</v>
      </c>
    </row>
    <row r="271" spans="1:19">
      <c r="A271" s="660"/>
      <c r="B271" s="661"/>
      <c r="C271" s="653">
        <f t="shared" si="43"/>
        <v>1</v>
      </c>
      <c r="D271" s="662"/>
      <c r="E271" s="653">
        <f t="shared" si="44"/>
        <v>1</v>
      </c>
      <c r="F271" s="662"/>
      <c r="G271" s="653">
        <f t="shared" si="45"/>
        <v>1</v>
      </c>
      <c r="H271" s="662"/>
      <c r="I271" s="653">
        <f t="shared" si="46"/>
        <v>1</v>
      </c>
      <c r="J271" s="662"/>
      <c r="K271" s="653">
        <f t="shared" si="47"/>
        <v>1</v>
      </c>
      <c r="L271" s="662"/>
      <c r="M271" s="653">
        <f t="shared" si="48"/>
        <v>1</v>
      </c>
      <c r="N271" s="662"/>
      <c r="O271" s="653">
        <f t="shared" si="49"/>
        <v>1</v>
      </c>
      <c r="P271" s="662"/>
      <c r="Q271" s="653">
        <f t="shared" si="50"/>
        <v>1</v>
      </c>
      <c r="R271" s="714">
        <f t="shared" si="51"/>
        <v>0</v>
      </c>
      <c r="S271" s="652">
        <f t="shared" si="52"/>
        <v>0</v>
      </c>
    </row>
    <row r="272" spans="1:19">
      <c r="A272" s="660"/>
      <c r="B272" s="661"/>
      <c r="C272" s="653">
        <f t="shared" si="43"/>
        <v>1</v>
      </c>
      <c r="D272" s="662"/>
      <c r="E272" s="653">
        <f t="shared" si="44"/>
        <v>1</v>
      </c>
      <c r="F272" s="662"/>
      <c r="G272" s="653">
        <f t="shared" si="45"/>
        <v>1</v>
      </c>
      <c r="H272" s="662"/>
      <c r="I272" s="653">
        <f t="shared" si="46"/>
        <v>1</v>
      </c>
      <c r="J272" s="662"/>
      <c r="K272" s="653">
        <f t="shared" si="47"/>
        <v>1</v>
      </c>
      <c r="L272" s="662"/>
      <c r="M272" s="653">
        <f t="shared" si="48"/>
        <v>1</v>
      </c>
      <c r="N272" s="662"/>
      <c r="O272" s="653">
        <f t="shared" si="49"/>
        <v>1</v>
      </c>
      <c r="P272" s="662"/>
      <c r="Q272" s="653">
        <f t="shared" si="50"/>
        <v>1</v>
      </c>
      <c r="R272" s="714">
        <f t="shared" si="51"/>
        <v>0</v>
      </c>
      <c r="S272" s="652">
        <f t="shared" si="52"/>
        <v>0</v>
      </c>
    </row>
    <row r="273" spans="1:19">
      <c r="A273" s="660"/>
      <c r="B273" s="661"/>
      <c r="C273" s="653">
        <f t="shared" si="43"/>
        <v>1</v>
      </c>
      <c r="D273" s="662"/>
      <c r="E273" s="653">
        <f t="shared" si="44"/>
        <v>1</v>
      </c>
      <c r="F273" s="662"/>
      <c r="G273" s="653">
        <f t="shared" si="45"/>
        <v>1</v>
      </c>
      <c r="H273" s="662"/>
      <c r="I273" s="653">
        <f t="shared" si="46"/>
        <v>1</v>
      </c>
      <c r="J273" s="662"/>
      <c r="K273" s="653">
        <f t="shared" si="47"/>
        <v>1</v>
      </c>
      <c r="L273" s="662"/>
      <c r="M273" s="653">
        <f t="shared" si="48"/>
        <v>1</v>
      </c>
      <c r="N273" s="662"/>
      <c r="O273" s="653">
        <f t="shared" si="49"/>
        <v>1</v>
      </c>
      <c r="P273" s="662"/>
      <c r="Q273" s="653">
        <f t="shared" si="50"/>
        <v>1</v>
      </c>
      <c r="R273" s="714">
        <f t="shared" si="51"/>
        <v>0</v>
      </c>
      <c r="S273" s="652">
        <f t="shared" si="52"/>
        <v>0</v>
      </c>
    </row>
    <row r="274" spans="1:19">
      <c r="A274" s="660"/>
      <c r="B274" s="661"/>
      <c r="C274" s="653">
        <f t="shared" si="43"/>
        <v>1</v>
      </c>
      <c r="D274" s="662"/>
      <c r="E274" s="653">
        <f t="shared" si="44"/>
        <v>1</v>
      </c>
      <c r="F274" s="662"/>
      <c r="G274" s="653">
        <f t="shared" si="45"/>
        <v>1</v>
      </c>
      <c r="H274" s="662"/>
      <c r="I274" s="653">
        <f t="shared" si="46"/>
        <v>1</v>
      </c>
      <c r="J274" s="662"/>
      <c r="K274" s="653">
        <f t="shared" si="47"/>
        <v>1</v>
      </c>
      <c r="L274" s="662"/>
      <c r="M274" s="653">
        <f t="shared" si="48"/>
        <v>1</v>
      </c>
      <c r="N274" s="662"/>
      <c r="O274" s="653">
        <f t="shared" si="49"/>
        <v>1</v>
      </c>
      <c r="P274" s="662"/>
      <c r="Q274" s="653">
        <f t="shared" si="50"/>
        <v>1</v>
      </c>
      <c r="R274" s="714">
        <f t="shared" si="51"/>
        <v>0</v>
      </c>
      <c r="S274" s="652">
        <f t="shared" si="52"/>
        <v>0</v>
      </c>
    </row>
    <row r="275" spans="1:19">
      <c r="A275" s="660"/>
      <c r="B275" s="661"/>
      <c r="C275" s="653">
        <f t="shared" si="43"/>
        <v>1</v>
      </c>
      <c r="D275" s="662"/>
      <c r="E275" s="653">
        <f t="shared" si="44"/>
        <v>1</v>
      </c>
      <c r="F275" s="662"/>
      <c r="G275" s="653">
        <f t="shared" si="45"/>
        <v>1</v>
      </c>
      <c r="H275" s="662"/>
      <c r="I275" s="653">
        <f t="shared" si="46"/>
        <v>1</v>
      </c>
      <c r="J275" s="662"/>
      <c r="K275" s="653">
        <f t="shared" si="47"/>
        <v>1</v>
      </c>
      <c r="L275" s="662"/>
      <c r="M275" s="653">
        <f t="shared" si="48"/>
        <v>1</v>
      </c>
      <c r="N275" s="662"/>
      <c r="O275" s="653">
        <f t="shared" si="49"/>
        <v>1</v>
      </c>
      <c r="P275" s="662"/>
      <c r="Q275" s="653">
        <f t="shared" si="50"/>
        <v>1</v>
      </c>
      <c r="R275" s="714">
        <f t="shared" si="51"/>
        <v>0</v>
      </c>
      <c r="S275" s="652">
        <f t="shared" si="52"/>
        <v>0</v>
      </c>
    </row>
    <row r="276" spans="1:19">
      <c r="A276" s="660"/>
      <c r="B276" s="661"/>
      <c r="C276" s="653">
        <f t="shared" si="43"/>
        <v>1</v>
      </c>
      <c r="D276" s="662"/>
      <c r="E276" s="653">
        <f t="shared" si="44"/>
        <v>1</v>
      </c>
      <c r="F276" s="662"/>
      <c r="G276" s="653">
        <f t="shared" si="45"/>
        <v>1</v>
      </c>
      <c r="H276" s="662"/>
      <c r="I276" s="653">
        <f t="shared" si="46"/>
        <v>1</v>
      </c>
      <c r="J276" s="662"/>
      <c r="K276" s="653">
        <f t="shared" si="47"/>
        <v>1</v>
      </c>
      <c r="L276" s="662"/>
      <c r="M276" s="653">
        <f t="shared" si="48"/>
        <v>1</v>
      </c>
      <c r="N276" s="662"/>
      <c r="O276" s="653">
        <f t="shared" si="49"/>
        <v>1</v>
      </c>
      <c r="P276" s="662"/>
      <c r="Q276" s="653">
        <f t="shared" si="50"/>
        <v>1</v>
      </c>
      <c r="R276" s="714">
        <f t="shared" si="51"/>
        <v>0</v>
      </c>
      <c r="S276" s="652">
        <f t="shared" si="52"/>
        <v>0</v>
      </c>
    </row>
    <row r="277" spans="1:19">
      <c r="A277" s="660"/>
      <c r="B277" s="661"/>
      <c r="C277" s="653">
        <f t="shared" si="43"/>
        <v>1</v>
      </c>
      <c r="D277" s="662"/>
      <c r="E277" s="653">
        <f t="shared" si="44"/>
        <v>1</v>
      </c>
      <c r="F277" s="662"/>
      <c r="G277" s="653">
        <f t="shared" si="45"/>
        <v>1</v>
      </c>
      <c r="H277" s="662"/>
      <c r="I277" s="653">
        <f t="shared" si="46"/>
        <v>1</v>
      </c>
      <c r="J277" s="662"/>
      <c r="K277" s="653">
        <f t="shared" si="47"/>
        <v>1</v>
      </c>
      <c r="L277" s="662"/>
      <c r="M277" s="653">
        <f t="shared" si="48"/>
        <v>1</v>
      </c>
      <c r="N277" s="662"/>
      <c r="O277" s="653">
        <f t="shared" si="49"/>
        <v>1</v>
      </c>
      <c r="P277" s="662"/>
      <c r="Q277" s="653">
        <f t="shared" si="50"/>
        <v>1</v>
      </c>
      <c r="R277" s="714">
        <f t="shared" si="51"/>
        <v>0</v>
      </c>
      <c r="S277" s="652">
        <f t="shared" si="52"/>
        <v>0</v>
      </c>
    </row>
    <row r="278" spans="1:19">
      <c r="A278" s="660"/>
      <c r="B278" s="661"/>
      <c r="C278" s="653">
        <f t="shared" si="43"/>
        <v>1</v>
      </c>
      <c r="D278" s="662"/>
      <c r="E278" s="653">
        <f t="shared" si="44"/>
        <v>1</v>
      </c>
      <c r="F278" s="662"/>
      <c r="G278" s="653">
        <f t="shared" si="45"/>
        <v>1</v>
      </c>
      <c r="H278" s="662"/>
      <c r="I278" s="653">
        <f t="shared" si="46"/>
        <v>1</v>
      </c>
      <c r="J278" s="662"/>
      <c r="K278" s="653">
        <f t="shared" si="47"/>
        <v>1</v>
      </c>
      <c r="L278" s="662"/>
      <c r="M278" s="653">
        <f t="shared" si="48"/>
        <v>1</v>
      </c>
      <c r="N278" s="662"/>
      <c r="O278" s="653">
        <f t="shared" si="49"/>
        <v>1</v>
      </c>
      <c r="P278" s="662"/>
      <c r="Q278" s="653">
        <f t="shared" si="50"/>
        <v>1</v>
      </c>
      <c r="R278" s="714">
        <f t="shared" si="51"/>
        <v>0</v>
      </c>
      <c r="S278" s="652">
        <f t="shared" si="52"/>
        <v>0</v>
      </c>
    </row>
    <row r="279" spans="1:19">
      <c r="A279" s="660"/>
      <c r="B279" s="661"/>
      <c r="C279" s="653">
        <f t="shared" si="43"/>
        <v>1</v>
      </c>
      <c r="D279" s="662"/>
      <c r="E279" s="653">
        <f t="shared" si="44"/>
        <v>1</v>
      </c>
      <c r="F279" s="662"/>
      <c r="G279" s="653">
        <f t="shared" si="45"/>
        <v>1</v>
      </c>
      <c r="H279" s="662"/>
      <c r="I279" s="653">
        <f t="shared" si="46"/>
        <v>1</v>
      </c>
      <c r="J279" s="662"/>
      <c r="K279" s="653">
        <f t="shared" si="47"/>
        <v>1</v>
      </c>
      <c r="L279" s="662"/>
      <c r="M279" s="653">
        <f t="shared" si="48"/>
        <v>1</v>
      </c>
      <c r="N279" s="662"/>
      <c r="O279" s="653">
        <f t="shared" si="49"/>
        <v>1</v>
      </c>
      <c r="P279" s="662"/>
      <c r="Q279" s="653">
        <f t="shared" si="50"/>
        <v>1</v>
      </c>
      <c r="R279" s="714">
        <f t="shared" si="51"/>
        <v>0</v>
      </c>
      <c r="S279" s="652">
        <f t="shared" si="52"/>
        <v>0</v>
      </c>
    </row>
    <row r="280" spans="1:19">
      <c r="A280" s="660"/>
      <c r="B280" s="661"/>
      <c r="C280" s="653">
        <f t="shared" si="43"/>
        <v>1</v>
      </c>
      <c r="D280" s="662"/>
      <c r="E280" s="653">
        <f t="shared" si="44"/>
        <v>1</v>
      </c>
      <c r="F280" s="662"/>
      <c r="G280" s="653">
        <f t="shared" si="45"/>
        <v>1</v>
      </c>
      <c r="H280" s="662"/>
      <c r="I280" s="653">
        <f t="shared" si="46"/>
        <v>1</v>
      </c>
      <c r="J280" s="662"/>
      <c r="K280" s="653">
        <f t="shared" si="47"/>
        <v>1</v>
      </c>
      <c r="L280" s="662"/>
      <c r="M280" s="653">
        <f t="shared" si="48"/>
        <v>1</v>
      </c>
      <c r="N280" s="662"/>
      <c r="O280" s="653">
        <f t="shared" si="49"/>
        <v>1</v>
      </c>
      <c r="P280" s="662"/>
      <c r="Q280" s="653">
        <f t="shared" si="50"/>
        <v>1</v>
      </c>
      <c r="R280" s="714">
        <f t="shared" si="51"/>
        <v>0</v>
      </c>
      <c r="S280" s="652">
        <f t="shared" si="52"/>
        <v>0</v>
      </c>
    </row>
    <row r="281" spans="1:19">
      <c r="A281" s="660"/>
      <c r="B281" s="661"/>
      <c r="C281" s="653">
        <f t="shared" si="43"/>
        <v>1</v>
      </c>
      <c r="D281" s="662"/>
      <c r="E281" s="653">
        <f t="shared" si="44"/>
        <v>1</v>
      </c>
      <c r="F281" s="662"/>
      <c r="G281" s="653">
        <f t="shared" si="45"/>
        <v>1</v>
      </c>
      <c r="H281" s="662"/>
      <c r="I281" s="653">
        <f t="shared" si="46"/>
        <v>1</v>
      </c>
      <c r="J281" s="662"/>
      <c r="K281" s="653">
        <f t="shared" si="47"/>
        <v>1</v>
      </c>
      <c r="L281" s="662"/>
      <c r="M281" s="653">
        <f t="shared" si="48"/>
        <v>1</v>
      </c>
      <c r="N281" s="662"/>
      <c r="O281" s="653">
        <f t="shared" si="49"/>
        <v>1</v>
      </c>
      <c r="P281" s="662"/>
      <c r="Q281" s="653">
        <f t="shared" si="50"/>
        <v>1</v>
      </c>
      <c r="R281" s="714">
        <f t="shared" si="51"/>
        <v>0</v>
      </c>
      <c r="S281" s="652">
        <f t="shared" si="52"/>
        <v>0</v>
      </c>
    </row>
    <row r="282" spans="1:19">
      <c r="A282" s="660"/>
      <c r="B282" s="661"/>
      <c r="C282" s="653">
        <f t="shared" ref="C282:C345" si="53">IF(B282="",1,(LOOKUP(B282,$3:$3,$4:$4)-LOOKUP($B$24,$3:$3,$4:$4)+100)/100)</f>
        <v>1</v>
      </c>
      <c r="D282" s="662"/>
      <c r="E282" s="653">
        <f t="shared" ref="E282:E345" si="54">(SUMIF($5:$5,D282,$6:$6)-SUMIF($5:$5,$D$24,$6:$6)+100)/100</f>
        <v>1</v>
      </c>
      <c r="F282" s="662"/>
      <c r="G282" s="653">
        <f t="shared" ref="G282:G345" si="55">(SUMIF($7:$7,F282,$8:$8)-SUMIF($7:$7,$F$24,$8:$8)+100)/100</f>
        <v>1</v>
      </c>
      <c r="H282" s="662"/>
      <c r="I282" s="653">
        <f t="shared" ref="I282:I345" si="56">(SUMIF($9:$9,H282,$10:$10)-SUMIF($9:$9,$H$24,$10:$10)+100)/100</f>
        <v>1</v>
      </c>
      <c r="J282" s="662"/>
      <c r="K282" s="653">
        <f t="shared" ref="K282:K345" si="57">(SUMIF($11:$11,J282,$12:$12)-SUMIF($11:$11,$J$24,$12:$12)+100)/100</f>
        <v>1</v>
      </c>
      <c r="L282" s="662"/>
      <c r="M282" s="653">
        <f t="shared" ref="M282:M345" si="58">(SUMIF($13:$13,L282,$14:$14)-SUMIF($13:$13,$L$24,$14:$14)+100)/100</f>
        <v>1</v>
      </c>
      <c r="N282" s="662"/>
      <c r="O282" s="653">
        <f t="shared" ref="O282:O345" si="59">(SUMIF($15:$15,N282,$16:$16)-SUMIF($15:$15,$N$24,$16:$16)+100)/100</f>
        <v>1</v>
      </c>
      <c r="P282" s="662"/>
      <c r="Q282" s="653">
        <f t="shared" ref="Q282:Q345" si="60">(SUMIF($17:$17,P282,$18:$18)-SUMIF($17:$17,$P$24,$18:$18)+100)/100</f>
        <v>1</v>
      </c>
      <c r="R282" s="714">
        <f t="shared" ref="R282:R345" si="61">IF(B282="",0,ROUND($R$24*C282*E282*G282*I282*K282*M282*O282*Q282,0))</f>
        <v>0</v>
      </c>
      <c r="S282" s="652">
        <f t="shared" si="52"/>
        <v>0</v>
      </c>
    </row>
    <row r="283" spans="1:19">
      <c r="A283" s="660"/>
      <c r="B283" s="661"/>
      <c r="C283" s="653">
        <f t="shared" si="53"/>
        <v>1</v>
      </c>
      <c r="D283" s="662"/>
      <c r="E283" s="653">
        <f t="shared" si="54"/>
        <v>1</v>
      </c>
      <c r="F283" s="662"/>
      <c r="G283" s="653">
        <f t="shared" si="55"/>
        <v>1</v>
      </c>
      <c r="H283" s="662"/>
      <c r="I283" s="653">
        <f t="shared" si="56"/>
        <v>1</v>
      </c>
      <c r="J283" s="662"/>
      <c r="K283" s="653">
        <f t="shared" si="57"/>
        <v>1</v>
      </c>
      <c r="L283" s="662"/>
      <c r="M283" s="653">
        <f t="shared" si="58"/>
        <v>1</v>
      </c>
      <c r="N283" s="662"/>
      <c r="O283" s="653">
        <f t="shared" si="59"/>
        <v>1</v>
      </c>
      <c r="P283" s="662"/>
      <c r="Q283" s="653">
        <f t="shared" si="60"/>
        <v>1</v>
      </c>
      <c r="R283" s="714">
        <f t="shared" si="61"/>
        <v>0</v>
      </c>
      <c r="S283" s="652">
        <f t="shared" si="52"/>
        <v>0</v>
      </c>
    </row>
    <row r="284" spans="1:19">
      <c r="A284" s="660"/>
      <c r="B284" s="661"/>
      <c r="C284" s="653">
        <f t="shared" si="53"/>
        <v>1</v>
      </c>
      <c r="D284" s="662"/>
      <c r="E284" s="653">
        <f t="shared" si="54"/>
        <v>1</v>
      </c>
      <c r="F284" s="662"/>
      <c r="G284" s="653">
        <f t="shared" si="55"/>
        <v>1</v>
      </c>
      <c r="H284" s="662"/>
      <c r="I284" s="653">
        <f t="shared" si="56"/>
        <v>1</v>
      </c>
      <c r="J284" s="662"/>
      <c r="K284" s="653">
        <f t="shared" si="57"/>
        <v>1</v>
      </c>
      <c r="L284" s="662"/>
      <c r="M284" s="653">
        <f t="shared" si="58"/>
        <v>1</v>
      </c>
      <c r="N284" s="662"/>
      <c r="O284" s="653">
        <f t="shared" si="59"/>
        <v>1</v>
      </c>
      <c r="P284" s="662"/>
      <c r="Q284" s="653">
        <f t="shared" si="60"/>
        <v>1</v>
      </c>
      <c r="R284" s="714">
        <f t="shared" si="61"/>
        <v>0</v>
      </c>
      <c r="S284" s="652">
        <f t="shared" si="52"/>
        <v>0</v>
      </c>
    </row>
    <row r="285" spans="1:19">
      <c r="A285" s="660"/>
      <c r="B285" s="661"/>
      <c r="C285" s="653">
        <f t="shared" si="53"/>
        <v>1</v>
      </c>
      <c r="D285" s="662"/>
      <c r="E285" s="653">
        <f t="shared" si="54"/>
        <v>1</v>
      </c>
      <c r="F285" s="662"/>
      <c r="G285" s="653">
        <f t="shared" si="55"/>
        <v>1</v>
      </c>
      <c r="H285" s="662"/>
      <c r="I285" s="653">
        <f t="shared" si="56"/>
        <v>1</v>
      </c>
      <c r="J285" s="662"/>
      <c r="K285" s="653">
        <f t="shared" si="57"/>
        <v>1</v>
      </c>
      <c r="L285" s="662"/>
      <c r="M285" s="653">
        <f t="shared" si="58"/>
        <v>1</v>
      </c>
      <c r="N285" s="662"/>
      <c r="O285" s="653">
        <f t="shared" si="59"/>
        <v>1</v>
      </c>
      <c r="P285" s="662"/>
      <c r="Q285" s="653">
        <f t="shared" si="60"/>
        <v>1</v>
      </c>
      <c r="R285" s="714">
        <f t="shared" si="61"/>
        <v>0</v>
      </c>
      <c r="S285" s="652">
        <f t="shared" si="52"/>
        <v>0</v>
      </c>
    </row>
    <row r="286" spans="1:19">
      <c r="A286" s="660"/>
      <c r="B286" s="661"/>
      <c r="C286" s="653">
        <f t="shared" si="53"/>
        <v>1</v>
      </c>
      <c r="D286" s="662"/>
      <c r="E286" s="653">
        <f t="shared" si="54"/>
        <v>1</v>
      </c>
      <c r="F286" s="662"/>
      <c r="G286" s="653">
        <f t="shared" si="55"/>
        <v>1</v>
      </c>
      <c r="H286" s="662"/>
      <c r="I286" s="653">
        <f t="shared" si="56"/>
        <v>1</v>
      </c>
      <c r="J286" s="662"/>
      <c r="K286" s="653">
        <f t="shared" si="57"/>
        <v>1</v>
      </c>
      <c r="L286" s="662"/>
      <c r="M286" s="653">
        <f t="shared" si="58"/>
        <v>1</v>
      </c>
      <c r="N286" s="662"/>
      <c r="O286" s="653">
        <f t="shared" si="59"/>
        <v>1</v>
      </c>
      <c r="P286" s="662"/>
      <c r="Q286" s="653">
        <f t="shared" si="60"/>
        <v>1</v>
      </c>
      <c r="R286" s="714">
        <f t="shared" si="61"/>
        <v>0</v>
      </c>
      <c r="S286" s="652">
        <f t="shared" si="52"/>
        <v>0</v>
      </c>
    </row>
    <row r="287" spans="1:19">
      <c r="A287" s="660"/>
      <c r="B287" s="661"/>
      <c r="C287" s="653">
        <f t="shared" si="53"/>
        <v>1</v>
      </c>
      <c r="D287" s="662"/>
      <c r="E287" s="653">
        <f t="shared" si="54"/>
        <v>1</v>
      </c>
      <c r="F287" s="662"/>
      <c r="G287" s="653">
        <f t="shared" si="55"/>
        <v>1</v>
      </c>
      <c r="H287" s="662"/>
      <c r="I287" s="653">
        <f t="shared" si="56"/>
        <v>1</v>
      </c>
      <c r="J287" s="662"/>
      <c r="K287" s="653">
        <f t="shared" si="57"/>
        <v>1</v>
      </c>
      <c r="L287" s="662"/>
      <c r="M287" s="653">
        <f t="shared" si="58"/>
        <v>1</v>
      </c>
      <c r="N287" s="662"/>
      <c r="O287" s="653">
        <f t="shared" si="59"/>
        <v>1</v>
      </c>
      <c r="P287" s="662"/>
      <c r="Q287" s="653">
        <f t="shared" si="60"/>
        <v>1</v>
      </c>
      <c r="R287" s="714">
        <f t="shared" si="61"/>
        <v>0</v>
      </c>
      <c r="S287" s="652">
        <f t="shared" ref="S287:S320" si="62">ROUND(R287*B287/10000,0)</f>
        <v>0</v>
      </c>
    </row>
    <row r="288" spans="1:19">
      <c r="A288" s="660"/>
      <c r="B288" s="661"/>
      <c r="C288" s="653">
        <f t="shared" si="53"/>
        <v>1</v>
      </c>
      <c r="D288" s="662"/>
      <c r="E288" s="653">
        <f t="shared" si="54"/>
        <v>1</v>
      </c>
      <c r="F288" s="662"/>
      <c r="G288" s="653">
        <f t="shared" si="55"/>
        <v>1</v>
      </c>
      <c r="H288" s="662"/>
      <c r="I288" s="653">
        <f t="shared" si="56"/>
        <v>1</v>
      </c>
      <c r="J288" s="662"/>
      <c r="K288" s="653">
        <f t="shared" si="57"/>
        <v>1</v>
      </c>
      <c r="L288" s="662"/>
      <c r="M288" s="653">
        <f t="shared" si="58"/>
        <v>1</v>
      </c>
      <c r="N288" s="662"/>
      <c r="O288" s="653">
        <f t="shared" si="59"/>
        <v>1</v>
      </c>
      <c r="P288" s="662"/>
      <c r="Q288" s="653">
        <f t="shared" si="60"/>
        <v>1</v>
      </c>
      <c r="R288" s="714">
        <f t="shared" si="61"/>
        <v>0</v>
      </c>
      <c r="S288" s="652">
        <f t="shared" si="62"/>
        <v>0</v>
      </c>
    </row>
    <row r="289" spans="1:19">
      <c r="A289" s="660"/>
      <c r="B289" s="661"/>
      <c r="C289" s="653">
        <f t="shared" si="53"/>
        <v>1</v>
      </c>
      <c r="D289" s="662"/>
      <c r="E289" s="653">
        <f t="shared" si="54"/>
        <v>1</v>
      </c>
      <c r="F289" s="662"/>
      <c r="G289" s="653">
        <f t="shared" si="55"/>
        <v>1</v>
      </c>
      <c r="H289" s="662"/>
      <c r="I289" s="653">
        <f t="shared" si="56"/>
        <v>1</v>
      </c>
      <c r="J289" s="662"/>
      <c r="K289" s="653">
        <f t="shared" si="57"/>
        <v>1</v>
      </c>
      <c r="L289" s="662"/>
      <c r="M289" s="653">
        <f t="shared" si="58"/>
        <v>1</v>
      </c>
      <c r="N289" s="662"/>
      <c r="O289" s="653">
        <f t="shared" si="59"/>
        <v>1</v>
      </c>
      <c r="P289" s="662"/>
      <c r="Q289" s="653">
        <f t="shared" si="60"/>
        <v>1</v>
      </c>
      <c r="R289" s="714">
        <f t="shared" si="61"/>
        <v>0</v>
      </c>
      <c r="S289" s="652">
        <f t="shared" si="62"/>
        <v>0</v>
      </c>
    </row>
    <row r="290" spans="1:19">
      <c r="A290" s="660"/>
      <c r="B290" s="661"/>
      <c r="C290" s="653">
        <f t="shared" si="53"/>
        <v>1</v>
      </c>
      <c r="D290" s="662"/>
      <c r="E290" s="653">
        <f t="shared" si="54"/>
        <v>1</v>
      </c>
      <c r="F290" s="662"/>
      <c r="G290" s="653">
        <f t="shared" si="55"/>
        <v>1</v>
      </c>
      <c r="H290" s="662"/>
      <c r="I290" s="653">
        <f t="shared" si="56"/>
        <v>1</v>
      </c>
      <c r="J290" s="662"/>
      <c r="K290" s="653">
        <f t="shared" si="57"/>
        <v>1</v>
      </c>
      <c r="L290" s="662"/>
      <c r="M290" s="653">
        <f t="shared" si="58"/>
        <v>1</v>
      </c>
      <c r="N290" s="662"/>
      <c r="O290" s="653">
        <f t="shared" si="59"/>
        <v>1</v>
      </c>
      <c r="P290" s="662"/>
      <c r="Q290" s="653">
        <f t="shared" si="60"/>
        <v>1</v>
      </c>
      <c r="R290" s="714">
        <f t="shared" si="61"/>
        <v>0</v>
      </c>
      <c r="S290" s="652">
        <f t="shared" si="62"/>
        <v>0</v>
      </c>
    </row>
    <row r="291" spans="1:19">
      <c r="A291" s="660"/>
      <c r="B291" s="661"/>
      <c r="C291" s="653">
        <f t="shared" si="53"/>
        <v>1</v>
      </c>
      <c r="D291" s="662"/>
      <c r="E291" s="653">
        <f t="shared" si="54"/>
        <v>1</v>
      </c>
      <c r="F291" s="662"/>
      <c r="G291" s="653">
        <f t="shared" si="55"/>
        <v>1</v>
      </c>
      <c r="H291" s="662"/>
      <c r="I291" s="653">
        <f t="shared" si="56"/>
        <v>1</v>
      </c>
      <c r="J291" s="662"/>
      <c r="K291" s="653">
        <f t="shared" si="57"/>
        <v>1</v>
      </c>
      <c r="L291" s="662"/>
      <c r="M291" s="653">
        <f t="shared" si="58"/>
        <v>1</v>
      </c>
      <c r="N291" s="662"/>
      <c r="O291" s="653">
        <f t="shared" si="59"/>
        <v>1</v>
      </c>
      <c r="P291" s="662"/>
      <c r="Q291" s="653">
        <f t="shared" si="60"/>
        <v>1</v>
      </c>
      <c r="R291" s="714">
        <f t="shared" si="61"/>
        <v>0</v>
      </c>
      <c r="S291" s="652">
        <f t="shared" si="62"/>
        <v>0</v>
      </c>
    </row>
    <row r="292" spans="1:19">
      <c r="A292" s="660"/>
      <c r="B292" s="661"/>
      <c r="C292" s="653">
        <f t="shared" si="53"/>
        <v>1</v>
      </c>
      <c r="D292" s="662"/>
      <c r="E292" s="653">
        <f t="shared" si="54"/>
        <v>1</v>
      </c>
      <c r="F292" s="662"/>
      <c r="G292" s="653">
        <f t="shared" si="55"/>
        <v>1</v>
      </c>
      <c r="H292" s="662"/>
      <c r="I292" s="653">
        <f t="shared" si="56"/>
        <v>1</v>
      </c>
      <c r="J292" s="662"/>
      <c r="K292" s="653">
        <f t="shared" si="57"/>
        <v>1</v>
      </c>
      <c r="L292" s="662"/>
      <c r="M292" s="653">
        <f t="shared" si="58"/>
        <v>1</v>
      </c>
      <c r="N292" s="662"/>
      <c r="O292" s="653">
        <f t="shared" si="59"/>
        <v>1</v>
      </c>
      <c r="P292" s="662"/>
      <c r="Q292" s="653">
        <f t="shared" si="60"/>
        <v>1</v>
      </c>
      <c r="R292" s="714">
        <f t="shared" si="61"/>
        <v>0</v>
      </c>
      <c r="S292" s="652">
        <f t="shared" si="62"/>
        <v>0</v>
      </c>
    </row>
    <row r="293" spans="1:19">
      <c r="A293" s="660"/>
      <c r="B293" s="661"/>
      <c r="C293" s="653">
        <f t="shared" si="53"/>
        <v>1</v>
      </c>
      <c r="D293" s="662"/>
      <c r="E293" s="653">
        <f t="shared" si="54"/>
        <v>1</v>
      </c>
      <c r="F293" s="662"/>
      <c r="G293" s="653">
        <f t="shared" si="55"/>
        <v>1</v>
      </c>
      <c r="H293" s="662"/>
      <c r="I293" s="653">
        <f t="shared" si="56"/>
        <v>1</v>
      </c>
      <c r="J293" s="662"/>
      <c r="K293" s="653">
        <f t="shared" si="57"/>
        <v>1</v>
      </c>
      <c r="L293" s="662"/>
      <c r="M293" s="653">
        <f t="shared" si="58"/>
        <v>1</v>
      </c>
      <c r="N293" s="662"/>
      <c r="O293" s="653">
        <f t="shared" si="59"/>
        <v>1</v>
      </c>
      <c r="P293" s="662"/>
      <c r="Q293" s="653">
        <f t="shared" si="60"/>
        <v>1</v>
      </c>
      <c r="R293" s="714">
        <f t="shared" si="61"/>
        <v>0</v>
      </c>
      <c r="S293" s="652">
        <f t="shared" si="62"/>
        <v>0</v>
      </c>
    </row>
    <row r="294" spans="1:19">
      <c r="A294" s="660"/>
      <c r="B294" s="661"/>
      <c r="C294" s="653">
        <f t="shared" si="53"/>
        <v>1</v>
      </c>
      <c r="D294" s="662"/>
      <c r="E294" s="653">
        <f t="shared" si="54"/>
        <v>1</v>
      </c>
      <c r="F294" s="662"/>
      <c r="G294" s="653">
        <f t="shared" si="55"/>
        <v>1</v>
      </c>
      <c r="H294" s="662"/>
      <c r="I294" s="653">
        <f t="shared" si="56"/>
        <v>1</v>
      </c>
      <c r="J294" s="662"/>
      <c r="K294" s="653">
        <f t="shared" si="57"/>
        <v>1</v>
      </c>
      <c r="L294" s="662"/>
      <c r="M294" s="653">
        <f t="shared" si="58"/>
        <v>1</v>
      </c>
      <c r="N294" s="662"/>
      <c r="O294" s="653">
        <f t="shared" si="59"/>
        <v>1</v>
      </c>
      <c r="P294" s="662"/>
      <c r="Q294" s="653">
        <f t="shared" si="60"/>
        <v>1</v>
      </c>
      <c r="R294" s="714">
        <f t="shared" si="61"/>
        <v>0</v>
      </c>
      <c r="S294" s="652">
        <f t="shared" si="62"/>
        <v>0</v>
      </c>
    </row>
    <row r="295" spans="1:19">
      <c r="A295" s="660"/>
      <c r="B295" s="661"/>
      <c r="C295" s="653">
        <f t="shared" si="53"/>
        <v>1</v>
      </c>
      <c r="D295" s="662"/>
      <c r="E295" s="653">
        <f t="shared" si="54"/>
        <v>1</v>
      </c>
      <c r="F295" s="662"/>
      <c r="G295" s="653">
        <f t="shared" si="55"/>
        <v>1</v>
      </c>
      <c r="H295" s="662"/>
      <c r="I295" s="653">
        <f t="shared" si="56"/>
        <v>1</v>
      </c>
      <c r="J295" s="662"/>
      <c r="K295" s="653">
        <f t="shared" si="57"/>
        <v>1</v>
      </c>
      <c r="L295" s="662"/>
      <c r="M295" s="653">
        <f t="shared" si="58"/>
        <v>1</v>
      </c>
      <c r="N295" s="662"/>
      <c r="O295" s="653">
        <f t="shared" si="59"/>
        <v>1</v>
      </c>
      <c r="P295" s="662"/>
      <c r="Q295" s="653">
        <f t="shared" si="60"/>
        <v>1</v>
      </c>
      <c r="R295" s="714">
        <f t="shared" si="61"/>
        <v>0</v>
      </c>
      <c r="S295" s="652">
        <f t="shared" si="62"/>
        <v>0</v>
      </c>
    </row>
    <row r="296" spans="1:19">
      <c r="A296" s="660"/>
      <c r="B296" s="661"/>
      <c r="C296" s="653">
        <f t="shared" si="53"/>
        <v>1</v>
      </c>
      <c r="D296" s="662"/>
      <c r="E296" s="653">
        <f t="shared" si="54"/>
        <v>1</v>
      </c>
      <c r="F296" s="662"/>
      <c r="G296" s="653">
        <f t="shared" si="55"/>
        <v>1</v>
      </c>
      <c r="H296" s="662"/>
      <c r="I296" s="653">
        <f t="shared" si="56"/>
        <v>1</v>
      </c>
      <c r="J296" s="662"/>
      <c r="K296" s="653">
        <f t="shared" si="57"/>
        <v>1</v>
      </c>
      <c r="L296" s="662"/>
      <c r="M296" s="653">
        <f t="shared" si="58"/>
        <v>1</v>
      </c>
      <c r="N296" s="662"/>
      <c r="O296" s="653">
        <f t="shared" si="59"/>
        <v>1</v>
      </c>
      <c r="P296" s="662"/>
      <c r="Q296" s="653">
        <f t="shared" si="60"/>
        <v>1</v>
      </c>
      <c r="R296" s="714">
        <f t="shared" si="61"/>
        <v>0</v>
      </c>
      <c r="S296" s="652">
        <f t="shared" si="62"/>
        <v>0</v>
      </c>
    </row>
    <row r="297" spans="1:19">
      <c r="A297" s="660"/>
      <c r="B297" s="661"/>
      <c r="C297" s="653">
        <f t="shared" si="53"/>
        <v>1</v>
      </c>
      <c r="D297" s="662"/>
      <c r="E297" s="653">
        <f t="shared" si="54"/>
        <v>1</v>
      </c>
      <c r="F297" s="662"/>
      <c r="G297" s="653">
        <f t="shared" si="55"/>
        <v>1</v>
      </c>
      <c r="H297" s="662"/>
      <c r="I297" s="653">
        <f t="shared" si="56"/>
        <v>1</v>
      </c>
      <c r="J297" s="662"/>
      <c r="K297" s="653">
        <f t="shared" si="57"/>
        <v>1</v>
      </c>
      <c r="L297" s="662"/>
      <c r="M297" s="653">
        <f t="shared" si="58"/>
        <v>1</v>
      </c>
      <c r="N297" s="662"/>
      <c r="O297" s="653">
        <f t="shared" si="59"/>
        <v>1</v>
      </c>
      <c r="P297" s="662"/>
      <c r="Q297" s="653">
        <f t="shared" si="60"/>
        <v>1</v>
      </c>
      <c r="R297" s="714">
        <f t="shared" si="61"/>
        <v>0</v>
      </c>
      <c r="S297" s="652">
        <f t="shared" si="62"/>
        <v>0</v>
      </c>
    </row>
    <row r="298" spans="1:19">
      <c r="A298" s="660"/>
      <c r="B298" s="661"/>
      <c r="C298" s="653">
        <f t="shared" si="53"/>
        <v>1</v>
      </c>
      <c r="D298" s="662"/>
      <c r="E298" s="653">
        <f t="shared" si="54"/>
        <v>1</v>
      </c>
      <c r="F298" s="662"/>
      <c r="G298" s="653">
        <f t="shared" si="55"/>
        <v>1</v>
      </c>
      <c r="H298" s="662"/>
      <c r="I298" s="653">
        <f t="shared" si="56"/>
        <v>1</v>
      </c>
      <c r="J298" s="662"/>
      <c r="K298" s="653">
        <f t="shared" si="57"/>
        <v>1</v>
      </c>
      <c r="L298" s="662"/>
      <c r="M298" s="653">
        <f t="shared" si="58"/>
        <v>1</v>
      </c>
      <c r="N298" s="662"/>
      <c r="O298" s="653">
        <f t="shared" si="59"/>
        <v>1</v>
      </c>
      <c r="P298" s="662"/>
      <c r="Q298" s="653">
        <f t="shared" si="60"/>
        <v>1</v>
      </c>
      <c r="R298" s="714">
        <f t="shared" si="61"/>
        <v>0</v>
      </c>
      <c r="S298" s="652">
        <f t="shared" si="62"/>
        <v>0</v>
      </c>
    </row>
    <row r="299" spans="1:19">
      <c r="A299" s="660"/>
      <c r="B299" s="661"/>
      <c r="C299" s="653">
        <f t="shared" si="53"/>
        <v>1</v>
      </c>
      <c r="D299" s="662"/>
      <c r="E299" s="653">
        <f t="shared" si="54"/>
        <v>1</v>
      </c>
      <c r="F299" s="662"/>
      <c r="G299" s="653">
        <f t="shared" si="55"/>
        <v>1</v>
      </c>
      <c r="H299" s="662"/>
      <c r="I299" s="653">
        <f t="shared" si="56"/>
        <v>1</v>
      </c>
      <c r="J299" s="662"/>
      <c r="K299" s="653">
        <f t="shared" si="57"/>
        <v>1</v>
      </c>
      <c r="L299" s="662"/>
      <c r="M299" s="653">
        <f t="shared" si="58"/>
        <v>1</v>
      </c>
      <c r="N299" s="662"/>
      <c r="O299" s="653">
        <f t="shared" si="59"/>
        <v>1</v>
      </c>
      <c r="P299" s="662"/>
      <c r="Q299" s="653">
        <f t="shared" si="60"/>
        <v>1</v>
      </c>
      <c r="R299" s="714">
        <f t="shared" si="61"/>
        <v>0</v>
      </c>
      <c r="S299" s="652">
        <f t="shared" si="62"/>
        <v>0</v>
      </c>
    </row>
    <row r="300" spans="1:19">
      <c r="A300" s="660"/>
      <c r="B300" s="661"/>
      <c r="C300" s="653">
        <f t="shared" si="53"/>
        <v>1</v>
      </c>
      <c r="D300" s="662"/>
      <c r="E300" s="653">
        <f t="shared" si="54"/>
        <v>1</v>
      </c>
      <c r="F300" s="662"/>
      <c r="G300" s="653">
        <f t="shared" si="55"/>
        <v>1</v>
      </c>
      <c r="H300" s="662"/>
      <c r="I300" s="653">
        <f t="shared" si="56"/>
        <v>1</v>
      </c>
      <c r="J300" s="662"/>
      <c r="K300" s="653">
        <f t="shared" si="57"/>
        <v>1</v>
      </c>
      <c r="L300" s="662"/>
      <c r="M300" s="653">
        <f t="shared" si="58"/>
        <v>1</v>
      </c>
      <c r="N300" s="662"/>
      <c r="O300" s="653">
        <f t="shared" si="59"/>
        <v>1</v>
      </c>
      <c r="P300" s="662"/>
      <c r="Q300" s="653">
        <f t="shared" si="60"/>
        <v>1</v>
      </c>
      <c r="R300" s="714">
        <f t="shared" si="61"/>
        <v>0</v>
      </c>
      <c r="S300" s="652">
        <f t="shared" si="62"/>
        <v>0</v>
      </c>
    </row>
    <row r="301" spans="1:19">
      <c r="A301" s="660"/>
      <c r="B301" s="661"/>
      <c r="C301" s="653">
        <f t="shared" si="53"/>
        <v>1</v>
      </c>
      <c r="D301" s="662"/>
      <c r="E301" s="653">
        <f t="shared" si="54"/>
        <v>1</v>
      </c>
      <c r="F301" s="662"/>
      <c r="G301" s="653">
        <f t="shared" si="55"/>
        <v>1</v>
      </c>
      <c r="H301" s="662"/>
      <c r="I301" s="653">
        <f t="shared" si="56"/>
        <v>1</v>
      </c>
      <c r="J301" s="662"/>
      <c r="K301" s="653">
        <f t="shared" si="57"/>
        <v>1</v>
      </c>
      <c r="L301" s="662"/>
      <c r="M301" s="653">
        <f t="shared" si="58"/>
        <v>1</v>
      </c>
      <c r="N301" s="662"/>
      <c r="O301" s="653">
        <f t="shared" si="59"/>
        <v>1</v>
      </c>
      <c r="P301" s="662"/>
      <c r="Q301" s="653">
        <f t="shared" si="60"/>
        <v>1</v>
      </c>
      <c r="R301" s="714">
        <f t="shared" si="61"/>
        <v>0</v>
      </c>
      <c r="S301" s="652">
        <f t="shared" si="62"/>
        <v>0</v>
      </c>
    </row>
    <row r="302" spans="1:19">
      <c r="A302" s="660"/>
      <c r="B302" s="661"/>
      <c r="C302" s="653">
        <f t="shared" si="53"/>
        <v>1</v>
      </c>
      <c r="D302" s="662"/>
      <c r="E302" s="653">
        <f t="shared" si="54"/>
        <v>1</v>
      </c>
      <c r="F302" s="662"/>
      <c r="G302" s="653">
        <f t="shared" si="55"/>
        <v>1</v>
      </c>
      <c r="H302" s="662"/>
      <c r="I302" s="653">
        <f t="shared" si="56"/>
        <v>1</v>
      </c>
      <c r="J302" s="662"/>
      <c r="K302" s="653">
        <f t="shared" si="57"/>
        <v>1</v>
      </c>
      <c r="L302" s="662"/>
      <c r="M302" s="653">
        <f t="shared" si="58"/>
        <v>1</v>
      </c>
      <c r="N302" s="662"/>
      <c r="O302" s="653">
        <f t="shared" si="59"/>
        <v>1</v>
      </c>
      <c r="P302" s="662"/>
      <c r="Q302" s="653">
        <f t="shared" si="60"/>
        <v>1</v>
      </c>
      <c r="R302" s="714">
        <f t="shared" si="61"/>
        <v>0</v>
      </c>
      <c r="S302" s="652">
        <f t="shared" si="62"/>
        <v>0</v>
      </c>
    </row>
    <row r="303" spans="1:19">
      <c r="A303" s="660"/>
      <c r="B303" s="661"/>
      <c r="C303" s="653">
        <f t="shared" si="53"/>
        <v>1</v>
      </c>
      <c r="D303" s="662"/>
      <c r="E303" s="653">
        <f t="shared" si="54"/>
        <v>1</v>
      </c>
      <c r="F303" s="662"/>
      <c r="G303" s="653">
        <f t="shared" si="55"/>
        <v>1</v>
      </c>
      <c r="H303" s="662"/>
      <c r="I303" s="653">
        <f t="shared" si="56"/>
        <v>1</v>
      </c>
      <c r="J303" s="662"/>
      <c r="K303" s="653">
        <f t="shared" si="57"/>
        <v>1</v>
      </c>
      <c r="L303" s="662"/>
      <c r="M303" s="653">
        <f t="shared" si="58"/>
        <v>1</v>
      </c>
      <c r="N303" s="662"/>
      <c r="O303" s="653">
        <f t="shared" si="59"/>
        <v>1</v>
      </c>
      <c r="P303" s="662"/>
      <c r="Q303" s="653">
        <f t="shared" si="60"/>
        <v>1</v>
      </c>
      <c r="R303" s="714">
        <f t="shared" si="61"/>
        <v>0</v>
      </c>
      <c r="S303" s="652">
        <f t="shared" si="62"/>
        <v>0</v>
      </c>
    </row>
    <row r="304" spans="1:19">
      <c r="A304" s="660"/>
      <c r="B304" s="661"/>
      <c r="C304" s="653">
        <f t="shared" si="53"/>
        <v>1</v>
      </c>
      <c r="D304" s="662"/>
      <c r="E304" s="653">
        <f t="shared" si="54"/>
        <v>1</v>
      </c>
      <c r="F304" s="662"/>
      <c r="G304" s="653">
        <f t="shared" si="55"/>
        <v>1</v>
      </c>
      <c r="H304" s="662"/>
      <c r="I304" s="653">
        <f t="shared" si="56"/>
        <v>1</v>
      </c>
      <c r="J304" s="662"/>
      <c r="K304" s="653">
        <f t="shared" si="57"/>
        <v>1</v>
      </c>
      <c r="L304" s="662"/>
      <c r="M304" s="653">
        <f t="shared" si="58"/>
        <v>1</v>
      </c>
      <c r="N304" s="662"/>
      <c r="O304" s="653">
        <f t="shared" si="59"/>
        <v>1</v>
      </c>
      <c r="P304" s="662"/>
      <c r="Q304" s="653">
        <f t="shared" si="60"/>
        <v>1</v>
      </c>
      <c r="R304" s="714">
        <f t="shared" si="61"/>
        <v>0</v>
      </c>
      <c r="S304" s="652">
        <f t="shared" si="62"/>
        <v>0</v>
      </c>
    </row>
    <row r="305" spans="1:19">
      <c r="A305" s="660"/>
      <c r="B305" s="661"/>
      <c r="C305" s="653">
        <f t="shared" si="53"/>
        <v>1</v>
      </c>
      <c r="D305" s="662"/>
      <c r="E305" s="653">
        <f t="shared" si="54"/>
        <v>1</v>
      </c>
      <c r="F305" s="662"/>
      <c r="G305" s="653">
        <f t="shared" si="55"/>
        <v>1</v>
      </c>
      <c r="H305" s="662"/>
      <c r="I305" s="653">
        <f t="shared" si="56"/>
        <v>1</v>
      </c>
      <c r="J305" s="662"/>
      <c r="K305" s="653">
        <f t="shared" si="57"/>
        <v>1</v>
      </c>
      <c r="L305" s="662"/>
      <c r="M305" s="653">
        <f t="shared" si="58"/>
        <v>1</v>
      </c>
      <c r="N305" s="662"/>
      <c r="O305" s="653">
        <f t="shared" si="59"/>
        <v>1</v>
      </c>
      <c r="P305" s="662"/>
      <c r="Q305" s="653">
        <f t="shared" si="60"/>
        <v>1</v>
      </c>
      <c r="R305" s="714">
        <f t="shared" si="61"/>
        <v>0</v>
      </c>
      <c r="S305" s="652">
        <f t="shared" si="62"/>
        <v>0</v>
      </c>
    </row>
    <row r="306" spans="1:19">
      <c r="A306" s="660"/>
      <c r="B306" s="661"/>
      <c r="C306" s="653">
        <f t="shared" si="53"/>
        <v>1</v>
      </c>
      <c r="D306" s="662"/>
      <c r="E306" s="653">
        <f t="shared" si="54"/>
        <v>1</v>
      </c>
      <c r="F306" s="662"/>
      <c r="G306" s="653">
        <f t="shared" si="55"/>
        <v>1</v>
      </c>
      <c r="H306" s="662"/>
      <c r="I306" s="653">
        <f t="shared" si="56"/>
        <v>1</v>
      </c>
      <c r="J306" s="662"/>
      <c r="K306" s="653">
        <f t="shared" si="57"/>
        <v>1</v>
      </c>
      <c r="L306" s="662"/>
      <c r="M306" s="653">
        <f t="shared" si="58"/>
        <v>1</v>
      </c>
      <c r="N306" s="662"/>
      <c r="O306" s="653">
        <f t="shared" si="59"/>
        <v>1</v>
      </c>
      <c r="P306" s="662"/>
      <c r="Q306" s="653">
        <f t="shared" si="60"/>
        <v>1</v>
      </c>
      <c r="R306" s="714">
        <f t="shared" si="61"/>
        <v>0</v>
      </c>
      <c r="S306" s="652">
        <f t="shared" si="62"/>
        <v>0</v>
      </c>
    </row>
    <row r="307" spans="1:19">
      <c r="A307" s="660"/>
      <c r="B307" s="661"/>
      <c r="C307" s="653">
        <f t="shared" si="53"/>
        <v>1</v>
      </c>
      <c r="D307" s="662"/>
      <c r="E307" s="653">
        <f t="shared" si="54"/>
        <v>1</v>
      </c>
      <c r="F307" s="662"/>
      <c r="G307" s="653">
        <f t="shared" si="55"/>
        <v>1</v>
      </c>
      <c r="H307" s="662"/>
      <c r="I307" s="653">
        <f t="shared" si="56"/>
        <v>1</v>
      </c>
      <c r="J307" s="662"/>
      <c r="K307" s="653">
        <f t="shared" si="57"/>
        <v>1</v>
      </c>
      <c r="L307" s="662"/>
      <c r="M307" s="653">
        <f t="shared" si="58"/>
        <v>1</v>
      </c>
      <c r="N307" s="662"/>
      <c r="O307" s="653">
        <f t="shared" si="59"/>
        <v>1</v>
      </c>
      <c r="P307" s="662"/>
      <c r="Q307" s="653">
        <f t="shared" si="60"/>
        <v>1</v>
      </c>
      <c r="R307" s="714">
        <f t="shared" si="61"/>
        <v>0</v>
      </c>
      <c r="S307" s="652">
        <f t="shared" si="62"/>
        <v>0</v>
      </c>
    </row>
    <row r="308" spans="1:19">
      <c r="A308" s="660"/>
      <c r="B308" s="661"/>
      <c r="C308" s="653">
        <f t="shared" si="53"/>
        <v>1</v>
      </c>
      <c r="D308" s="662"/>
      <c r="E308" s="653">
        <f t="shared" si="54"/>
        <v>1</v>
      </c>
      <c r="F308" s="662"/>
      <c r="G308" s="653">
        <f t="shared" si="55"/>
        <v>1</v>
      </c>
      <c r="H308" s="662"/>
      <c r="I308" s="653">
        <f t="shared" si="56"/>
        <v>1</v>
      </c>
      <c r="J308" s="662"/>
      <c r="K308" s="653">
        <f t="shared" si="57"/>
        <v>1</v>
      </c>
      <c r="L308" s="662"/>
      <c r="M308" s="653">
        <f t="shared" si="58"/>
        <v>1</v>
      </c>
      <c r="N308" s="662"/>
      <c r="O308" s="653">
        <f t="shared" si="59"/>
        <v>1</v>
      </c>
      <c r="P308" s="662"/>
      <c r="Q308" s="653">
        <f t="shared" si="60"/>
        <v>1</v>
      </c>
      <c r="R308" s="714">
        <f t="shared" si="61"/>
        <v>0</v>
      </c>
      <c r="S308" s="652">
        <f t="shared" si="62"/>
        <v>0</v>
      </c>
    </row>
    <row r="309" spans="1:19">
      <c r="A309" s="660"/>
      <c r="B309" s="661"/>
      <c r="C309" s="653">
        <f t="shared" si="53"/>
        <v>1</v>
      </c>
      <c r="D309" s="662"/>
      <c r="E309" s="653">
        <f t="shared" si="54"/>
        <v>1</v>
      </c>
      <c r="F309" s="662"/>
      <c r="G309" s="653">
        <f t="shared" si="55"/>
        <v>1</v>
      </c>
      <c r="H309" s="662"/>
      <c r="I309" s="653">
        <f t="shared" si="56"/>
        <v>1</v>
      </c>
      <c r="J309" s="662"/>
      <c r="K309" s="653">
        <f t="shared" si="57"/>
        <v>1</v>
      </c>
      <c r="L309" s="662"/>
      <c r="M309" s="653">
        <f t="shared" si="58"/>
        <v>1</v>
      </c>
      <c r="N309" s="662"/>
      <c r="O309" s="653">
        <f t="shared" si="59"/>
        <v>1</v>
      </c>
      <c r="P309" s="662"/>
      <c r="Q309" s="653">
        <f t="shared" si="60"/>
        <v>1</v>
      </c>
      <c r="R309" s="714">
        <f t="shared" si="61"/>
        <v>0</v>
      </c>
      <c r="S309" s="652">
        <f t="shared" si="62"/>
        <v>0</v>
      </c>
    </row>
    <row r="310" spans="1:19">
      <c r="A310" s="660"/>
      <c r="B310" s="661"/>
      <c r="C310" s="653">
        <f t="shared" si="53"/>
        <v>1</v>
      </c>
      <c r="D310" s="662"/>
      <c r="E310" s="653">
        <f t="shared" si="54"/>
        <v>1</v>
      </c>
      <c r="F310" s="662"/>
      <c r="G310" s="653">
        <f t="shared" si="55"/>
        <v>1</v>
      </c>
      <c r="H310" s="662"/>
      <c r="I310" s="653">
        <f t="shared" si="56"/>
        <v>1</v>
      </c>
      <c r="J310" s="662"/>
      <c r="K310" s="653">
        <f t="shared" si="57"/>
        <v>1</v>
      </c>
      <c r="L310" s="662"/>
      <c r="M310" s="653">
        <f t="shared" si="58"/>
        <v>1</v>
      </c>
      <c r="N310" s="662"/>
      <c r="O310" s="653">
        <f t="shared" si="59"/>
        <v>1</v>
      </c>
      <c r="P310" s="662"/>
      <c r="Q310" s="653">
        <f t="shared" si="60"/>
        <v>1</v>
      </c>
      <c r="R310" s="714">
        <f t="shared" si="61"/>
        <v>0</v>
      </c>
      <c r="S310" s="652">
        <f t="shared" si="62"/>
        <v>0</v>
      </c>
    </row>
    <row r="311" spans="1:19">
      <c r="A311" s="660"/>
      <c r="B311" s="661"/>
      <c r="C311" s="653">
        <f t="shared" si="53"/>
        <v>1</v>
      </c>
      <c r="D311" s="662"/>
      <c r="E311" s="653">
        <f t="shared" si="54"/>
        <v>1</v>
      </c>
      <c r="F311" s="662"/>
      <c r="G311" s="653">
        <f t="shared" si="55"/>
        <v>1</v>
      </c>
      <c r="H311" s="662"/>
      <c r="I311" s="653">
        <f t="shared" si="56"/>
        <v>1</v>
      </c>
      <c r="J311" s="662"/>
      <c r="K311" s="653">
        <f t="shared" si="57"/>
        <v>1</v>
      </c>
      <c r="L311" s="662"/>
      <c r="M311" s="653">
        <f t="shared" si="58"/>
        <v>1</v>
      </c>
      <c r="N311" s="662"/>
      <c r="O311" s="653">
        <f t="shared" si="59"/>
        <v>1</v>
      </c>
      <c r="P311" s="662"/>
      <c r="Q311" s="653">
        <f t="shared" si="60"/>
        <v>1</v>
      </c>
      <c r="R311" s="714">
        <f t="shared" si="61"/>
        <v>0</v>
      </c>
      <c r="S311" s="652">
        <f t="shared" si="62"/>
        <v>0</v>
      </c>
    </row>
    <row r="312" spans="1:19">
      <c r="A312" s="660"/>
      <c r="B312" s="661"/>
      <c r="C312" s="653">
        <f t="shared" si="53"/>
        <v>1</v>
      </c>
      <c r="D312" s="662"/>
      <c r="E312" s="653">
        <f t="shared" si="54"/>
        <v>1</v>
      </c>
      <c r="F312" s="662"/>
      <c r="G312" s="653">
        <f t="shared" si="55"/>
        <v>1</v>
      </c>
      <c r="H312" s="662"/>
      <c r="I312" s="653">
        <f t="shared" si="56"/>
        <v>1</v>
      </c>
      <c r="J312" s="662"/>
      <c r="K312" s="653">
        <f t="shared" si="57"/>
        <v>1</v>
      </c>
      <c r="L312" s="662"/>
      <c r="M312" s="653">
        <f t="shared" si="58"/>
        <v>1</v>
      </c>
      <c r="N312" s="662"/>
      <c r="O312" s="653">
        <f t="shared" si="59"/>
        <v>1</v>
      </c>
      <c r="P312" s="662"/>
      <c r="Q312" s="653">
        <f t="shared" si="60"/>
        <v>1</v>
      </c>
      <c r="R312" s="714">
        <f t="shared" si="61"/>
        <v>0</v>
      </c>
      <c r="S312" s="652">
        <f t="shared" si="62"/>
        <v>0</v>
      </c>
    </row>
    <row r="313" spans="1:19">
      <c r="A313" s="660"/>
      <c r="B313" s="661"/>
      <c r="C313" s="653">
        <f t="shared" si="53"/>
        <v>1</v>
      </c>
      <c r="D313" s="662"/>
      <c r="E313" s="653">
        <f t="shared" si="54"/>
        <v>1</v>
      </c>
      <c r="F313" s="662"/>
      <c r="G313" s="653">
        <f t="shared" si="55"/>
        <v>1</v>
      </c>
      <c r="H313" s="662"/>
      <c r="I313" s="653">
        <f t="shared" si="56"/>
        <v>1</v>
      </c>
      <c r="J313" s="662"/>
      <c r="K313" s="653">
        <f t="shared" si="57"/>
        <v>1</v>
      </c>
      <c r="L313" s="662"/>
      <c r="M313" s="653">
        <f t="shared" si="58"/>
        <v>1</v>
      </c>
      <c r="N313" s="662"/>
      <c r="O313" s="653">
        <f t="shared" si="59"/>
        <v>1</v>
      </c>
      <c r="P313" s="662"/>
      <c r="Q313" s="653">
        <f t="shared" si="60"/>
        <v>1</v>
      </c>
      <c r="R313" s="714">
        <f t="shared" si="61"/>
        <v>0</v>
      </c>
      <c r="S313" s="652">
        <f t="shared" si="62"/>
        <v>0</v>
      </c>
    </row>
    <row r="314" spans="1:19">
      <c r="A314" s="660"/>
      <c r="B314" s="661"/>
      <c r="C314" s="653">
        <f t="shared" si="53"/>
        <v>1</v>
      </c>
      <c r="D314" s="662"/>
      <c r="E314" s="653">
        <f t="shared" si="54"/>
        <v>1</v>
      </c>
      <c r="F314" s="662"/>
      <c r="G314" s="653">
        <f t="shared" si="55"/>
        <v>1</v>
      </c>
      <c r="H314" s="662"/>
      <c r="I314" s="653">
        <f t="shared" si="56"/>
        <v>1</v>
      </c>
      <c r="J314" s="662"/>
      <c r="K314" s="653">
        <f t="shared" si="57"/>
        <v>1</v>
      </c>
      <c r="L314" s="662"/>
      <c r="M314" s="653">
        <f t="shared" si="58"/>
        <v>1</v>
      </c>
      <c r="N314" s="662"/>
      <c r="O314" s="653">
        <f t="shared" si="59"/>
        <v>1</v>
      </c>
      <c r="P314" s="662"/>
      <c r="Q314" s="653">
        <f t="shared" si="60"/>
        <v>1</v>
      </c>
      <c r="R314" s="714">
        <f t="shared" si="61"/>
        <v>0</v>
      </c>
      <c r="S314" s="652">
        <f t="shared" si="62"/>
        <v>0</v>
      </c>
    </row>
    <row r="315" spans="1:19">
      <c r="A315" s="660"/>
      <c r="B315" s="661"/>
      <c r="C315" s="653">
        <f t="shared" si="53"/>
        <v>1</v>
      </c>
      <c r="D315" s="662"/>
      <c r="E315" s="653">
        <f t="shared" si="54"/>
        <v>1</v>
      </c>
      <c r="F315" s="662"/>
      <c r="G315" s="653">
        <f t="shared" si="55"/>
        <v>1</v>
      </c>
      <c r="H315" s="662"/>
      <c r="I315" s="653">
        <f t="shared" si="56"/>
        <v>1</v>
      </c>
      <c r="J315" s="662"/>
      <c r="K315" s="653">
        <f t="shared" si="57"/>
        <v>1</v>
      </c>
      <c r="L315" s="662"/>
      <c r="M315" s="653">
        <f t="shared" si="58"/>
        <v>1</v>
      </c>
      <c r="N315" s="662"/>
      <c r="O315" s="653">
        <f t="shared" si="59"/>
        <v>1</v>
      </c>
      <c r="P315" s="662"/>
      <c r="Q315" s="653">
        <f t="shared" si="60"/>
        <v>1</v>
      </c>
      <c r="R315" s="714">
        <f t="shared" si="61"/>
        <v>0</v>
      </c>
      <c r="S315" s="652">
        <f t="shared" si="62"/>
        <v>0</v>
      </c>
    </row>
    <row r="316" spans="1:19">
      <c r="A316" s="660"/>
      <c r="B316" s="661"/>
      <c r="C316" s="653">
        <f t="shared" si="53"/>
        <v>1</v>
      </c>
      <c r="D316" s="662"/>
      <c r="E316" s="653">
        <f t="shared" si="54"/>
        <v>1</v>
      </c>
      <c r="F316" s="662"/>
      <c r="G316" s="653">
        <f t="shared" si="55"/>
        <v>1</v>
      </c>
      <c r="H316" s="662"/>
      <c r="I316" s="653">
        <f t="shared" si="56"/>
        <v>1</v>
      </c>
      <c r="J316" s="662"/>
      <c r="K316" s="653">
        <f t="shared" si="57"/>
        <v>1</v>
      </c>
      <c r="L316" s="662"/>
      <c r="M316" s="653">
        <f t="shared" si="58"/>
        <v>1</v>
      </c>
      <c r="N316" s="662"/>
      <c r="O316" s="653">
        <f t="shared" si="59"/>
        <v>1</v>
      </c>
      <c r="P316" s="662"/>
      <c r="Q316" s="653">
        <f t="shared" si="60"/>
        <v>1</v>
      </c>
      <c r="R316" s="714">
        <f t="shared" si="61"/>
        <v>0</v>
      </c>
      <c r="S316" s="652">
        <f t="shared" si="62"/>
        <v>0</v>
      </c>
    </row>
    <row r="317" spans="1:19">
      <c r="A317" s="660"/>
      <c r="B317" s="661"/>
      <c r="C317" s="653">
        <f t="shared" si="53"/>
        <v>1</v>
      </c>
      <c r="D317" s="662"/>
      <c r="E317" s="653">
        <f t="shared" si="54"/>
        <v>1</v>
      </c>
      <c r="F317" s="662"/>
      <c r="G317" s="653">
        <f t="shared" si="55"/>
        <v>1</v>
      </c>
      <c r="H317" s="662"/>
      <c r="I317" s="653">
        <f t="shared" si="56"/>
        <v>1</v>
      </c>
      <c r="J317" s="662"/>
      <c r="K317" s="653">
        <f t="shared" si="57"/>
        <v>1</v>
      </c>
      <c r="L317" s="662"/>
      <c r="M317" s="653">
        <f t="shared" si="58"/>
        <v>1</v>
      </c>
      <c r="N317" s="662"/>
      <c r="O317" s="653">
        <f t="shared" si="59"/>
        <v>1</v>
      </c>
      <c r="P317" s="662"/>
      <c r="Q317" s="653">
        <f t="shared" si="60"/>
        <v>1</v>
      </c>
      <c r="R317" s="714">
        <f t="shared" si="61"/>
        <v>0</v>
      </c>
      <c r="S317" s="652">
        <f t="shared" si="62"/>
        <v>0</v>
      </c>
    </row>
    <row r="318" spans="1:19">
      <c r="A318" s="660"/>
      <c r="B318" s="661"/>
      <c r="C318" s="653">
        <f t="shared" si="53"/>
        <v>1</v>
      </c>
      <c r="D318" s="662"/>
      <c r="E318" s="653">
        <f t="shared" si="54"/>
        <v>1</v>
      </c>
      <c r="F318" s="662"/>
      <c r="G318" s="653">
        <f t="shared" si="55"/>
        <v>1</v>
      </c>
      <c r="H318" s="662"/>
      <c r="I318" s="653">
        <f t="shared" si="56"/>
        <v>1</v>
      </c>
      <c r="J318" s="662"/>
      <c r="K318" s="653">
        <f t="shared" si="57"/>
        <v>1</v>
      </c>
      <c r="L318" s="662"/>
      <c r="M318" s="653">
        <f t="shared" si="58"/>
        <v>1</v>
      </c>
      <c r="N318" s="662"/>
      <c r="O318" s="653">
        <f t="shared" si="59"/>
        <v>1</v>
      </c>
      <c r="P318" s="662"/>
      <c r="Q318" s="653">
        <f t="shared" si="60"/>
        <v>1</v>
      </c>
      <c r="R318" s="714">
        <f t="shared" si="61"/>
        <v>0</v>
      </c>
      <c r="S318" s="652">
        <f t="shared" si="62"/>
        <v>0</v>
      </c>
    </row>
    <row r="319" spans="1:19">
      <c r="A319" s="660"/>
      <c r="B319" s="661"/>
      <c r="C319" s="653">
        <f t="shared" si="53"/>
        <v>1</v>
      </c>
      <c r="D319" s="662"/>
      <c r="E319" s="653">
        <f t="shared" si="54"/>
        <v>1</v>
      </c>
      <c r="F319" s="662"/>
      <c r="G319" s="653">
        <f t="shared" si="55"/>
        <v>1</v>
      </c>
      <c r="H319" s="662"/>
      <c r="I319" s="653">
        <f t="shared" si="56"/>
        <v>1</v>
      </c>
      <c r="J319" s="662"/>
      <c r="K319" s="653">
        <f t="shared" si="57"/>
        <v>1</v>
      </c>
      <c r="L319" s="662"/>
      <c r="M319" s="653">
        <f t="shared" si="58"/>
        <v>1</v>
      </c>
      <c r="N319" s="662"/>
      <c r="O319" s="653">
        <f t="shared" si="59"/>
        <v>1</v>
      </c>
      <c r="P319" s="662"/>
      <c r="Q319" s="653">
        <f t="shared" si="60"/>
        <v>1</v>
      </c>
      <c r="R319" s="714">
        <f t="shared" si="61"/>
        <v>0</v>
      </c>
      <c r="S319" s="652">
        <f t="shared" si="62"/>
        <v>0</v>
      </c>
    </row>
    <row r="320" spans="1:19">
      <c r="A320" s="660"/>
      <c r="B320" s="661"/>
      <c r="C320" s="653">
        <f t="shared" si="53"/>
        <v>1</v>
      </c>
      <c r="D320" s="662"/>
      <c r="E320" s="653">
        <f t="shared" si="54"/>
        <v>1</v>
      </c>
      <c r="F320" s="662"/>
      <c r="G320" s="653">
        <f t="shared" si="55"/>
        <v>1</v>
      </c>
      <c r="H320" s="662"/>
      <c r="I320" s="653">
        <f t="shared" si="56"/>
        <v>1</v>
      </c>
      <c r="J320" s="662"/>
      <c r="K320" s="653">
        <f t="shared" si="57"/>
        <v>1</v>
      </c>
      <c r="L320" s="662"/>
      <c r="M320" s="653">
        <f t="shared" si="58"/>
        <v>1</v>
      </c>
      <c r="N320" s="662"/>
      <c r="O320" s="653">
        <f t="shared" si="59"/>
        <v>1</v>
      </c>
      <c r="P320" s="662"/>
      <c r="Q320" s="653">
        <f t="shared" si="60"/>
        <v>1</v>
      </c>
      <c r="R320" s="714">
        <f t="shared" si="61"/>
        <v>0</v>
      </c>
      <c r="S320" s="652">
        <f t="shared" si="62"/>
        <v>0</v>
      </c>
    </row>
    <row r="321" spans="1:19">
      <c r="A321" s="660"/>
      <c r="B321" s="661"/>
      <c r="C321" s="653">
        <f t="shared" si="53"/>
        <v>1</v>
      </c>
      <c r="D321" s="662"/>
      <c r="E321" s="653">
        <f t="shared" si="54"/>
        <v>1</v>
      </c>
      <c r="F321" s="662"/>
      <c r="G321" s="653">
        <f t="shared" si="55"/>
        <v>1</v>
      </c>
      <c r="H321" s="662"/>
      <c r="I321" s="653">
        <f t="shared" si="56"/>
        <v>1</v>
      </c>
      <c r="J321" s="662"/>
      <c r="K321" s="653">
        <f t="shared" si="57"/>
        <v>1</v>
      </c>
      <c r="L321" s="662"/>
      <c r="M321" s="653">
        <f t="shared" si="58"/>
        <v>1</v>
      </c>
      <c r="N321" s="662"/>
      <c r="O321" s="653">
        <f t="shared" si="59"/>
        <v>1</v>
      </c>
      <c r="P321" s="662"/>
      <c r="Q321" s="653">
        <f t="shared" si="60"/>
        <v>1</v>
      </c>
      <c r="R321" s="714">
        <f t="shared" si="61"/>
        <v>0</v>
      </c>
      <c r="S321" s="652">
        <f t="shared" ref="S321:S384" si="63">ROUND(R321*B321/10000,0)</f>
        <v>0</v>
      </c>
    </row>
    <row r="322" spans="1:19">
      <c r="A322" s="660"/>
      <c r="B322" s="661"/>
      <c r="C322" s="653">
        <f t="shared" si="53"/>
        <v>1</v>
      </c>
      <c r="D322" s="662"/>
      <c r="E322" s="653">
        <f t="shared" si="54"/>
        <v>1</v>
      </c>
      <c r="F322" s="662"/>
      <c r="G322" s="653">
        <f t="shared" si="55"/>
        <v>1</v>
      </c>
      <c r="H322" s="662"/>
      <c r="I322" s="653">
        <f t="shared" si="56"/>
        <v>1</v>
      </c>
      <c r="J322" s="662"/>
      <c r="K322" s="653">
        <f t="shared" si="57"/>
        <v>1</v>
      </c>
      <c r="L322" s="662"/>
      <c r="M322" s="653">
        <f t="shared" si="58"/>
        <v>1</v>
      </c>
      <c r="N322" s="662"/>
      <c r="O322" s="653">
        <f t="shared" si="59"/>
        <v>1</v>
      </c>
      <c r="P322" s="662"/>
      <c r="Q322" s="653">
        <f t="shared" si="60"/>
        <v>1</v>
      </c>
      <c r="R322" s="714">
        <f t="shared" si="61"/>
        <v>0</v>
      </c>
      <c r="S322" s="652">
        <f t="shared" si="63"/>
        <v>0</v>
      </c>
    </row>
    <row r="323" spans="1:19">
      <c r="A323" s="660"/>
      <c r="B323" s="661"/>
      <c r="C323" s="653">
        <f t="shared" si="53"/>
        <v>1</v>
      </c>
      <c r="D323" s="662"/>
      <c r="E323" s="653">
        <f t="shared" si="54"/>
        <v>1</v>
      </c>
      <c r="F323" s="662"/>
      <c r="G323" s="653">
        <f t="shared" si="55"/>
        <v>1</v>
      </c>
      <c r="H323" s="662"/>
      <c r="I323" s="653">
        <f t="shared" si="56"/>
        <v>1</v>
      </c>
      <c r="J323" s="662"/>
      <c r="K323" s="653">
        <f t="shared" si="57"/>
        <v>1</v>
      </c>
      <c r="L323" s="662"/>
      <c r="M323" s="653">
        <f t="shared" si="58"/>
        <v>1</v>
      </c>
      <c r="N323" s="662"/>
      <c r="O323" s="653">
        <f t="shared" si="59"/>
        <v>1</v>
      </c>
      <c r="P323" s="662"/>
      <c r="Q323" s="653">
        <f t="shared" si="60"/>
        <v>1</v>
      </c>
      <c r="R323" s="714">
        <f t="shared" si="61"/>
        <v>0</v>
      </c>
      <c r="S323" s="652">
        <f t="shared" si="63"/>
        <v>0</v>
      </c>
    </row>
    <row r="324" spans="1:19">
      <c r="A324" s="660"/>
      <c r="B324" s="661"/>
      <c r="C324" s="653">
        <f t="shared" si="53"/>
        <v>1</v>
      </c>
      <c r="D324" s="662"/>
      <c r="E324" s="653">
        <f t="shared" si="54"/>
        <v>1</v>
      </c>
      <c r="F324" s="662"/>
      <c r="G324" s="653">
        <f t="shared" si="55"/>
        <v>1</v>
      </c>
      <c r="H324" s="662"/>
      <c r="I324" s="653">
        <f t="shared" si="56"/>
        <v>1</v>
      </c>
      <c r="J324" s="662"/>
      <c r="K324" s="653">
        <f t="shared" si="57"/>
        <v>1</v>
      </c>
      <c r="L324" s="662"/>
      <c r="M324" s="653">
        <f t="shared" si="58"/>
        <v>1</v>
      </c>
      <c r="N324" s="662"/>
      <c r="O324" s="653">
        <f t="shared" si="59"/>
        <v>1</v>
      </c>
      <c r="P324" s="662"/>
      <c r="Q324" s="653">
        <f t="shared" si="60"/>
        <v>1</v>
      </c>
      <c r="R324" s="714">
        <f t="shared" si="61"/>
        <v>0</v>
      </c>
      <c r="S324" s="652">
        <f t="shared" si="63"/>
        <v>0</v>
      </c>
    </row>
    <row r="325" spans="1:19">
      <c r="A325" s="660"/>
      <c r="B325" s="661"/>
      <c r="C325" s="653">
        <f t="shared" si="53"/>
        <v>1</v>
      </c>
      <c r="D325" s="662"/>
      <c r="E325" s="653">
        <f t="shared" si="54"/>
        <v>1</v>
      </c>
      <c r="F325" s="662"/>
      <c r="G325" s="653">
        <f t="shared" si="55"/>
        <v>1</v>
      </c>
      <c r="H325" s="662"/>
      <c r="I325" s="653">
        <f t="shared" si="56"/>
        <v>1</v>
      </c>
      <c r="J325" s="662"/>
      <c r="K325" s="653">
        <f t="shared" si="57"/>
        <v>1</v>
      </c>
      <c r="L325" s="662"/>
      <c r="M325" s="653">
        <f t="shared" si="58"/>
        <v>1</v>
      </c>
      <c r="N325" s="662"/>
      <c r="O325" s="653">
        <f t="shared" si="59"/>
        <v>1</v>
      </c>
      <c r="P325" s="662"/>
      <c r="Q325" s="653">
        <f t="shared" si="60"/>
        <v>1</v>
      </c>
      <c r="R325" s="714">
        <f t="shared" si="61"/>
        <v>0</v>
      </c>
      <c r="S325" s="652">
        <f t="shared" si="63"/>
        <v>0</v>
      </c>
    </row>
    <row r="326" spans="1:19">
      <c r="A326" s="660"/>
      <c r="B326" s="661"/>
      <c r="C326" s="653">
        <f t="shared" si="53"/>
        <v>1</v>
      </c>
      <c r="D326" s="662"/>
      <c r="E326" s="653">
        <f t="shared" si="54"/>
        <v>1</v>
      </c>
      <c r="F326" s="662"/>
      <c r="G326" s="653">
        <f t="shared" si="55"/>
        <v>1</v>
      </c>
      <c r="H326" s="662"/>
      <c r="I326" s="653">
        <f t="shared" si="56"/>
        <v>1</v>
      </c>
      <c r="J326" s="662"/>
      <c r="K326" s="653">
        <f t="shared" si="57"/>
        <v>1</v>
      </c>
      <c r="L326" s="662"/>
      <c r="M326" s="653">
        <f t="shared" si="58"/>
        <v>1</v>
      </c>
      <c r="N326" s="662"/>
      <c r="O326" s="653">
        <f t="shared" si="59"/>
        <v>1</v>
      </c>
      <c r="P326" s="662"/>
      <c r="Q326" s="653">
        <f t="shared" si="60"/>
        <v>1</v>
      </c>
      <c r="R326" s="714">
        <f t="shared" si="61"/>
        <v>0</v>
      </c>
      <c r="S326" s="652">
        <f t="shared" si="63"/>
        <v>0</v>
      </c>
    </row>
    <row r="327" spans="1:19">
      <c r="A327" s="660"/>
      <c r="B327" s="661"/>
      <c r="C327" s="653">
        <f t="shared" si="53"/>
        <v>1</v>
      </c>
      <c r="D327" s="662"/>
      <c r="E327" s="653">
        <f t="shared" si="54"/>
        <v>1</v>
      </c>
      <c r="F327" s="662"/>
      <c r="G327" s="653">
        <f t="shared" si="55"/>
        <v>1</v>
      </c>
      <c r="H327" s="662"/>
      <c r="I327" s="653">
        <f t="shared" si="56"/>
        <v>1</v>
      </c>
      <c r="J327" s="662"/>
      <c r="K327" s="653">
        <f t="shared" si="57"/>
        <v>1</v>
      </c>
      <c r="L327" s="662"/>
      <c r="M327" s="653">
        <f t="shared" si="58"/>
        <v>1</v>
      </c>
      <c r="N327" s="662"/>
      <c r="O327" s="653">
        <f t="shared" si="59"/>
        <v>1</v>
      </c>
      <c r="P327" s="662"/>
      <c r="Q327" s="653">
        <f t="shared" si="60"/>
        <v>1</v>
      </c>
      <c r="R327" s="714">
        <f t="shared" si="61"/>
        <v>0</v>
      </c>
      <c r="S327" s="652">
        <f t="shared" si="63"/>
        <v>0</v>
      </c>
    </row>
    <row r="328" spans="1:19">
      <c r="A328" s="660"/>
      <c r="B328" s="661"/>
      <c r="C328" s="653">
        <f t="shared" si="53"/>
        <v>1</v>
      </c>
      <c r="D328" s="662"/>
      <c r="E328" s="653">
        <f t="shared" si="54"/>
        <v>1</v>
      </c>
      <c r="F328" s="662"/>
      <c r="G328" s="653">
        <f t="shared" si="55"/>
        <v>1</v>
      </c>
      <c r="H328" s="662"/>
      <c r="I328" s="653">
        <f t="shared" si="56"/>
        <v>1</v>
      </c>
      <c r="J328" s="662"/>
      <c r="K328" s="653">
        <f t="shared" si="57"/>
        <v>1</v>
      </c>
      <c r="L328" s="662"/>
      <c r="M328" s="653">
        <f t="shared" si="58"/>
        <v>1</v>
      </c>
      <c r="N328" s="662"/>
      <c r="O328" s="653">
        <f t="shared" si="59"/>
        <v>1</v>
      </c>
      <c r="P328" s="662"/>
      <c r="Q328" s="653">
        <f t="shared" si="60"/>
        <v>1</v>
      </c>
      <c r="R328" s="714">
        <f t="shared" si="61"/>
        <v>0</v>
      </c>
      <c r="S328" s="652">
        <f t="shared" si="63"/>
        <v>0</v>
      </c>
    </row>
    <row r="329" spans="1:19">
      <c r="A329" s="660"/>
      <c r="B329" s="661"/>
      <c r="C329" s="653">
        <f t="shared" si="53"/>
        <v>1</v>
      </c>
      <c r="D329" s="662"/>
      <c r="E329" s="653">
        <f t="shared" si="54"/>
        <v>1</v>
      </c>
      <c r="F329" s="662"/>
      <c r="G329" s="653">
        <f t="shared" si="55"/>
        <v>1</v>
      </c>
      <c r="H329" s="662"/>
      <c r="I329" s="653">
        <f t="shared" si="56"/>
        <v>1</v>
      </c>
      <c r="J329" s="662"/>
      <c r="K329" s="653">
        <f t="shared" si="57"/>
        <v>1</v>
      </c>
      <c r="L329" s="662"/>
      <c r="M329" s="653">
        <f t="shared" si="58"/>
        <v>1</v>
      </c>
      <c r="N329" s="662"/>
      <c r="O329" s="653">
        <f t="shared" si="59"/>
        <v>1</v>
      </c>
      <c r="P329" s="662"/>
      <c r="Q329" s="653">
        <f t="shared" si="60"/>
        <v>1</v>
      </c>
      <c r="R329" s="714">
        <f t="shared" si="61"/>
        <v>0</v>
      </c>
      <c r="S329" s="652">
        <f t="shared" si="63"/>
        <v>0</v>
      </c>
    </row>
    <row r="330" spans="1:19">
      <c r="A330" s="660"/>
      <c r="B330" s="661"/>
      <c r="C330" s="653">
        <f t="shared" si="53"/>
        <v>1</v>
      </c>
      <c r="D330" s="662"/>
      <c r="E330" s="653">
        <f t="shared" si="54"/>
        <v>1</v>
      </c>
      <c r="F330" s="662"/>
      <c r="G330" s="653">
        <f t="shared" si="55"/>
        <v>1</v>
      </c>
      <c r="H330" s="662"/>
      <c r="I330" s="653">
        <f t="shared" si="56"/>
        <v>1</v>
      </c>
      <c r="J330" s="662"/>
      <c r="K330" s="653">
        <f t="shared" si="57"/>
        <v>1</v>
      </c>
      <c r="L330" s="662"/>
      <c r="M330" s="653">
        <f t="shared" si="58"/>
        <v>1</v>
      </c>
      <c r="N330" s="662"/>
      <c r="O330" s="653">
        <f t="shared" si="59"/>
        <v>1</v>
      </c>
      <c r="P330" s="662"/>
      <c r="Q330" s="653">
        <f t="shared" si="60"/>
        <v>1</v>
      </c>
      <c r="R330" s="714">
        <f t="shared" si="61"/>
        <v>0</v>
      </c>
      <c r="S330" s="652">
        <f t="shared" si="63"/>
        <v>0</v>
      </c>
    </row>
    <row r="331" spans="1:19">
      <c r="A331" s="660"/>
      <c r="B331" s="661"/>
      <c r="C331" s="653">
        <f t="shared" si="53"/>
        <v>1</v>
      </c>
      <c r="D331" s="662"/>
      <c r="E331" s="653">
        <f t="shared" si="54"/>
        <v>1</v>
      </c>
      <c r="F331" s="662"/>
      <c r="G331" s="653">
        <f t="shared" si="55"/>
        <v>1</v>
      </c>
      <c r="H331" s="662"/>
      <c r="I331" s="653">
        <f t="shared" si="56"/>
        <v>1</v>
      </c>
      <c r="J331" s="662"/>
      <c r="K331" s="653">
        <f t="shared" si="57"/>
        <v>1</v>
      </c>
      <c r="L331" s="662"/>
      <c r="M331" s="653">
        <f t="shared" si="58"/>
        <v>1</v>
      </c>
      <c r="N331" s="662"/>
      <c r="O331" s="653">
        <f t="shared" si="59"/>
        <v>1</v>
      </c>
      <c r="P331" s="662"/>
      <c r="Q331" s="653">
        <f t="shared" si="60"/>
        <v>1</v>
      </c>
      <c r="R331" s="714">
        <f t="shared" si="61"/>
        <v>0</v>
      </c>
      <c r="S331" s="652">
        <f t="shared" si="63"/>
        <v>0</v>
      </c>
    </row>
    <row r="332" spans="1:19">
      <c r="A332" s="660"/>
      <c r="B332" s="661"/>
      <c r="C332" s="653">
        <f t="shared" si="53"/>
        <v>1</v>
      </c>
      <c r="D332" s="662"/>
      <c r="E332" s="653">
        <f t="shared" si="54"/>
        <v>1</v>
      </c>
      <c r="F332" s="662"/>
      <c r="G332" s="653">
        <f t="shared" si="55"/>
        <v>1</v>
      </c>
      <c r="H332" s="662"/>
      <c r="I332" s="653">
        <f t="shared" si="56"/>
        <v>1</v>
      </c>
      <c r="J332" s="662"/>
      <c r="K332" s="653">
        <f t="shared" si="57"/>
        <v>1</v>
      </c>
      <c r="L332" s="662"/>
      <c r="M332" s="653">
        <f t="shared" si="58"/>
        <v>1</v>
      </c>
      <c r="N332" s="662"/>
      <c r="O332" s="653">
        <f t="shared" si="59"/>
        <v>1</v>
      </c>
      <c r="P332" s="662"/>
      <c r="Q332" s="653">
        <f t="shared" si="60"/>
        <v>1</v>
      </c>
      <c r="R332" s="714">
        <f t="shared" si="61"/>
        <v>0</v>
      </c>
      <c r="S332" s="652">
        <f t="shared" si="63"/>
        <v>0</v>
      </c>
    </row>
    <row r="333" spans="1:19">
      <c r="A333" s="660"/>
      <c r="B333" s="661"/>
      <c r="C333" s="653">
        <f t="shared" si="53"/>
        <v>1</v>
      </c>
      <c r="D333" s="662"/>
      <c r="E333" s="653">
        <f t="shared" si="54"/>
        <v>1</v>
      </c>
      <c r="F333" s="662"/>
      <c r="G333" s="653">
        <f t="shared" si="55"/>
        <v>1</v>
      </c>
      <c r="H333" s="662"/>
      <c r="I333" s="653">
        <f t="shared" si="56"/>
        <v>1</v>
      </c>
      <c r="J333" s="662"/>
      <c r="K333" s="653">
        <f t="shared" si="57"/>
        <v>1</v>
      </c>
      <c r="L333" s="662"/>
      <c r="M333" s="653">
        <f t="shared" si="58"/>
        <v>1</v>
      </c>
      <c r="N333" s="662"/>
      <c r="O333" s="653">
        <f t="shared" si="59"/>
        <v>1</v>
      </c>
      <c r="P333" s="662"/>
      <c r="Q333" s="653">
        <f t="shared" si="60"/>
        <v>1</v>
      </c>
      <c r="R333" s="714">
        <f t="shared" si="61"/>
        <v>0</v>
      </c>
      <c r="S333" s="652">
        <f t="shared" si="63"/>
        <v>0</v>
      </c>
    </row>
    <row r="334" spans="1:19">
      <c r="A334" s="660"/>
      <c r="B334" s="661"/>
      <c r="C334" s="653">
        <f t="shared" si="53"/>
        <v>1</v>
      </c>
      <c r="D334" s="662"/>
      <c r="E334" s="653">
        <f t="shared" si="54"/>
        <v>1</v>
      </c>
      <c r="F334" s="662"/>
      <c r="G334" s="653">
        <f t="shared" si="55"/>
        <v>1</v>
      </c>
      <c r="H334" s="662"/>
      <c r="I334" s="653">
        <f t="shared" si="56"/>
        <v>1</v>
      </c>
      <c r="J334" s="662"/>
      <c r="K334" s="653">
        <f t="shared" si="57"/>
        <v>1</v>
      </c>
      <c r="L334" s="662"/>
      <c r="M334" s="653">
        <f t="shared" si="58"/>
        <v>1</v>
      </c>
      <c r="N334" s="662"/>
      <c r="O334" s="653">
        <f t="shared" si="59"/>
        <v>1</v>
      </c>
      <c r="P334" s="662"/>
      <c r="Q334" s="653">
        <f t="shared" si="60"/>
        <v>1</v>
      </c>
      <c r="R334" s="714">
        <f t="shared" si="61"/>
        <v>0</v>
      </c>
      <c r="S334" s="652">
        <f t="shared" si="63"/>
        <v>0</v>
      </c>
    </row>
    <row r="335" spans="1:19">
      <c r="A335" s="660"/>
      <c r="B335" s="661"/>
      <c r="C335" s="653">
        <f t="shared" si="53"/>
        <v>1</v>
      </c>
      <c r="D335" s="662"/>
      <c r="E335" s="653">
        <f t="shared" si="54"/>
        <v>1</v>
      </c>
      <c r="F335" s="662"/>
      <c r="G335" s="653">
        <f t="shared" si="55"/>
        <v>1</v>
      </c>
      <c r="H335" s="662"/>
      <c r="I335" s="653">
        <f t="shared" si="56"/>
        <v>1</v>
      </c>
      <c r="J335" s="662"/>
      <c r="K335" s="653">
        <f t="shared" si="57"/>
        <v>1</v>
      </c>
      <c r="L335" s="662"/>
      <c r="M335" s="653">
        <f t="shared" si="58"/>
        <v>1</v>
      </c>
      <c r="N335" s="662"/>
      <c r="O335" s="653">
        <f t="shared" si="59"/>
        <v>1</v>
      </c>
      <c r="P335" s="662"/>
      <c r="Q335" s="653">
        <f t="shared" si="60"/>
        <v>1</v>
      </c>
      <c r="R335" s="714">
        <f t="shared" si="61"/>
        <v>0</v>
      </c>
      <c r="S335" s="652">
        <f t="shared" si="63"/>
        <v>0</v>
      </c>
    </row>
    <row r="336" spans="1:19">
      <c r="A336" s="660"/>
      <c r="B336" s="661"/>
      <c r="C336" s="653">
        <f t="shared" si="53"/>
        <v>1</v>
      </c>
      <c r="D336" s="662"/>
      <c r="E336" s="653">
        <f t="shared" si="54"/>
        <v>1</v>
      </c>
      <c r="F336" s="662"/>
      <c r="G336" s="653">
        <f t="shared" si="55"/>
        <v>1</v>
      </c>
      <c r="H336" s="662"/>
      <c r="I336" s="653">
        <f t="shared" si="56"/>
        <v>1</v>
      </c>
      <c r="J336" s="662"/>
      <c r="K336" s="653">
        <f t="shared" si="57"/>
        <v>1</v>
      </c>
      <c r="L336" s="662"/>
      <c r="M336" s="653">
        <f t="shared" si="58"/>
        <v>1</v>
      </c>
      <c r="N336" s="662"/>
      <c r="O336" s="653">
        <f t="shared" si="59"/>
        <v>1</v>
      </c>
      <c r="P336" s="662"/>
      <c r="Q336" s="653">
        <f t="shared" si="60"/>
        <v>1</v>
      </c>
      <c r="R336" s="714">
        <f t="shared" si="61"/>
        <v>0</v>
      </c>
      <c r="S336" s="652">
        <f t="shared" si="63"/>
        <v>0</v>
      </c>
    </row>
    <row r="337" spans="1:19">
      <c r="A337" s="660"/>
      <c r="B337" s="661"/>
      <c r="C337" s="653">
        <f t="shared" si="53"/>
        <v>1</v>
      </c>
      <c r="D337" s="662"/>
      <c r="E337" s="653">
        <f t="shared" si="54"/>
        <v>1</v>
      </c>
      <c r="F337" s="662"/>
      <c r="G337" s="653">
        <f t="shared" si="55"/>
        <v>1</v>
      </c>
      <c r="H337" s="662"/>
      <c r="I337" s="653">
        <f t="shared" si="56"/>
        <v>1</v>
      </c>
      <c r="J337" s="662"/>
      <c r="K337" s="653">
        <f t="shared" si="57"/>
        <v>1</v>
      </c>
      <c r="L337" s="662"/>
      <c r="M337" s="653">
        <f t="shared" si="58"/>
        <v>1</v>
      </c>
      <c r="N337" s="662"/>
      <c r="O337" s="653">
        <f t="shared" si="59"/>
        <v>1</v>
      </c>
      <c r="P337" s="662"/>
      <c r="Q337" s="653">
        <f t="shared" si="60"/>
        <v>1</v>
      </c>
      <c r="R337" s="714">
        <f t="shared" si="61"/>
        <v>0</v>
      </c>
      <c r="S337" s="652">
        <f t="shared" si="63"/>
        <v>0</v>
      </c>
    </row>
    <row r="338" spans="1:19">
      <c r="A338" s="660"/>
      <c r="B338" s="661"/>
      <c r="C338" s="653">
        <f t="shared" si="53"/>
        <v>1</v>
      </c>
      <c r="D338" s="662"/>
      <c r="E338" s="653">
        <f t="shared" si="54"/>
        <v>1</v>
      </c>
      <c r="F338" s="662"/>
      <c r="G338" s="653">
        <f t="shared" si="55"/>
        <v>1</v>
      </c>
      <c r="H338" s="662"/>
      <c r="I338" s="653">
        <f t="shared" si="56"/>
        <v>1</v>
      </c>
      <c r="J338" s="662"/>
      <c r="K338" s="653">
        <f t="shared" si="57"/>
        <v>1</v>
      </c>
      <c r="L338" s="662"/>
      <c r="M338" s="653">
        <f t="shared" si="58"/>
        <v>1</v>
      </c>
      <c r="N338" s="662"/>
      <c r="O338" s="653">
        <f t="shared" si="59"/>
        <v>1</v>
      </c>
      <c r="P338" s="662"/>
      <c r="Q338" s="653">
        <f t="shared" si="60"/>
        <v>1</v>
      </c>
      <c r="R338" s="714">
        <f t="shared" si="61"/>
        <v>0</v>
      </c>
      <c r="S338" s="652">
        <f t="shared" si="63"/>
        <v>0</v>
      </c>
    </row>
    <row r="339" spans="1:19">
      <c r="A339" s="660"/>
      <c r="B339" s="661"/>
      <c r="C339" s="653">
        <f t="shared" si="53"/>
        <v>1</v>
      </c>
      <c r="D339" s="662"/>
      <c r="E339" s="653">
        <f t="shared" si="54"/>
        <v>1</v>
      </c>
      <c r="F339" s="662"/>
      <c r="G339" s="653">
        <f t="shared" si="55"/>
        <v>1</v>
      </c>
      <c r="H339" s="662"/>
      <c r="I339" s="653">
        <f t="shared" si="56"/>
        <v>1</v>
      </c>
      <c r="J339" s="662"/>
      <c r="K339" s="653">
        <f t="shared" si="57"/>
        <v>1</v>
      </c>
      <c r="L339" s="662"/>
      <c r="M339" s="653">
        <f t="shared" si="58"/>
        <v>1</v>
      </c>
      <c r="N339" s="662"/>
      <c r="O339" s="653">
        <f t="shared" si="59"/>
        <v>1</v>
      </c>
      <c r="P339" s="662"/>
      <c r="Q339" s="653">
        <f t="shared" si="60"/>
        <v>1</v>
      </c>
      <c r="R339" s="714">
        <f t="shared" si="61"/>
        <v>0</v>
      </c>
      <c r="S339" s="652">
        <f t="shared" si="63"/>
        <v>0</v>
      </c>
    </row>
    <row r="340" spans="1:19">
      <c r="A340" s="660"/>
      <c r="B340" s="661"/>
      <c r="C340" s="653">
        <f t="shared" si="53"/>
        <v>1</v>
      </c>
      <c r="D340" s="662"/>
      <c r="E340" s="653">
        <f t="shared" si="54"/>
        <v>1</v>
      </c>
      <c r="F340" s="662"/>
      <c r="G340" s="653">
        <f t="shared" si="55"/>
        <v>1</v>
      </c>
      <c r="H340" s="662"/>
      <c r="I340" s="653">
        <f t="shared" si="56"/>
        <v>1</v>
      </c>
      <c r="J340" s="662"/>
      <c r="K340" s="653">
        <f t="shared" si="57"/>
        <v>1</v>
      </c>
      <c r="L340" s="662"/>
      <c r="M340" s="653">
        <f t="shared" si="58"/>
        <v>1</v>
      </c>
      <c r="N340" s="662"/>
      <c r="O340" s="653">
        <f t="shared" si="59"/>
        <v>1</v>
      </c>
      <c r="P340" s="662"/>
      <c r="Q340" s="653">
        <f t="shared" si="60"/>
        <v>1</v>
      </c>
      <c r="R340" s="714">
        <f t="shared" si="61"/>
        <v>0</v>
      </c>
      <c r="S340" s="652">
        <f t="shared" si="63"/>
        <v>0</v>
      </c>
    </row>
    <row r="341" spans="1:19">
      <c r="A341" s="660"/>
      <c r="B341" s="661"/>
      <c r="C341" s="653">
        <f t="shared" si="53"/>
        <v>1</v>
      </c>
      <c r="D341" s="662"/>
      <c r="E341" s="653">
        <f t="shared" si="54"/>
        <v>1</v>
      </c>
      <c r="F341" s="662"/>
      <c r="G341" s="653">
        <f t="shared" si="55"/>
        <v>1</v>
      </c>
      <c r="H341" s="662"/>
      <c r="I341" s="653">
        <f t="shared" si="56"/>
        <v>1</v>
      </c>
      <c r="J341" s="662"/>
      <c r="K341" s="653">
        <f t="shared" si="57"/>
        <v>1</v>
      </c>
      <c r="L341" s="662"/>
      <c r="M341" s="653">
        <f t="shared" si="58"/>
        <v>1</v>
      </c>
      <c r="N341" s="662"/>
      <c r="O341" s="653">
        <f t="shared" si="59"/>
        <v>1</v>
      </c>
      <c r="P341" s="662"/>
      <c r="Q341" s="653">
        <f t="shared" si="60"/>
        <v>1</v>
      </c>
      <c r="R341" s="714">
        <f t="shared" si="61"/>
        <v>0</v>
      </c>
      <c r="S341" s="652">
        <f t="shared" si="63"/>
        <v>0</v>
      </c>
    </row>
    <row r="342" spans="1:19">
      <c r="A342" s="660"/>
      <c r="B342" s="661"/>
      <c r="C342" s="653">
        <f t="shared" si="53"/>
        <v>1</v>
      </c>
      <c r="D342" s="662"/>
      <c r="E342" s="653">
        <f t="shared" si="54"/>
        <v>1</v>
      </c>
      <c r="F342" s="662"/>
      <c r="G342" s="653">
        <f t="shared" si="55"/>
        <v>1</v>
      </c>
      <c r="H342" s="662"/>
      <c r="I342" s="653">
        <f t="shared" si="56"/>
        <v>1</v>
      </c>
      <c r="J342" s="662"/>
      <c r="K342" s="653">
        <f t="shared" si="57"/>
        <v>1</v>
      </c>
      <c r="L342" s="662"/>
      <c r="M342" s="653">
        <f t="shared" si="58"/>
        <v>1</v>
      </c>
      <c r="N342" s="662"/>
      <c r="O342" s="653">
        <f t="shared" si="59"/>
        <v>1</v>
      </c>
      <c r="P342" s="662"/>
      <c r="Q342" s="653">
        <f t="shared" si="60"/>
        <v>1</v>
      </c>
      <c r="R342" s="714">
        <f t="shared" si="61"/>
        <v>0</v>
      </c>
      <c r="S342" s="652">
        <f t="shared" si="63"/>
        <v>0</v>
      </c>
    </row>
    <row r="343" spans="1:19">
      <c r="A343" s="660"/>
      <c r="B343" s="661"/>
      <c r="C343" s="653">
        <f t="shared" si="53"/>
        <v>1</v>
      </c>
      <c r="D343" s="662"/>
      <c r="E343" s="653">
        <f t="shared" si="54"/>
        <v>1</v>
      </c>
      <c r="F343" s="662"/>
      <c r="G343" s="653">
        <f t="shared" si="55"/>
        <v>1</v>
      </c>
      <c r="H343" s="662"/>
      <c r="I343" s="653">
        <f t="shared" si="56"/>
        <v>1</v>
      </c>
      <c r="J343" s="662"/>
      <c r="K343" s="653">
        <f t="shared" si="57"/>
        <v>1</v>
      </c>
      <c r="L343" s="662"/>
      <c r="M343" s="653">
        <f t="shared" si="58"/>
        <v>1</v>
      </c>
      <c r="N343" s="662"/>
      <c r="O343" s="653">
        <f t="shared" si="59"/>
        <v>1</v>
      </c>
      <c r="P343" s="662"/>
      <c r="Q343" s="653">
        <f t="shared" si="60"/>
        <v>1</v>
      </c>
      <c r="R343" s="714">
        <f t="shared" si="61"/>
        <v>0</v>
      </c>
      <c r="S343" s="652">
        <f t="shared" si="63"/>
        <v>0</v>
      </c>
    </row>
    <row r="344" spans="1:19">
      <c r="A344" s="660"/>
      <c r="B344" s="661"/>
      <c r="C344" s="653">
        <f t="shared" si="53"/>
        <v>1</v>
      </c>
      <c r="D344" s="662"/>
      <c r="E344" s="653">
        <f t="shared" si="54"/>
        <v>1</v>
      </c>
      <c r="F344" s="662"/>
      <c r="G344" s="653">
        <f t="shared" si="55"/>
        <v>1</v>
      </c>
      <c r="H344" s="662"/>
      <c r="I344" s="653">
        <f t="shared" si="56"/>
        <v>1</v>
      </c>
      <c r="J344" s="662"/>
      <c r="K344" s="653">
        <f t="shared" si="57"/>
        <v>1</v>
      </c>
      <c r="L344" s="662"/>
      <c r="M344" s="653">
        <f t="shared" si="58"/>
        <v>1</v>
      </c>
      <c r="N344" s="662"/>
      <c r="O344" s="653">
        <f t="shared" si="59"/>
        <v>1</v>
      </c>
      <c r="P344" s="662"/>
      <c r="Q344" s="653">
        <f t="shared" si="60"/>
        <v>1</v>
      </c>
      <c r="R344" s="714">
        <f t="shared" si="61"/>
        <v>0</v>
      </c>
      <c r="S344" s="652">
        <f t="shared" si="63"/>
        <v>0</v>
      </c>
    </row>
    <row r="345" spans="1:19">
      <c r="A345" s="660"/>
      <c r="B345" s="661"/>
      <c r="C345" s="653">
        <f t="shared" si="53"/>
        <v>1</v>
      </c>
      <c r="D345" s="662"/>
      <c r="E345" s="653">
        <f t="shared" si="54"/>
        <v>1</v>
      </c>
      <c r="F345" s="662"/>
      <c r="G345" s="653">
        <f t="shared" si="55"/>
        <v>1</v>
      </c>
      <c r="H345" s="662"/>
      <c r="I345" s="653">
        <f t="shared" si="56"/>
        <v>1</v>
      </c>
      <c r="J345" s="662"/>
      <c r="K345" s="653">
        <f t="shared" si="57"/>
        <v>1</v>
      </c>
      <c r="L345" s="662"/>
      <c r="M345" s="653">
        <f t="shared" si="58"/>
        <v>1</v>
      </c>
      <c r="N345" s="662"/>
      <c r="O345" s="653">
        <f t="shared" si="59"/>
        <v>1</v>
      </c>
      <c r="P345" s="662"/>
      <c r="Q345" s="653">
        <f t="shared" si="60"/>
        <v>1</v>
      </c>
      <c r="R345" s="714">
        <f t="shared" si="61"/>
        <v>0</v>
      </c>
      <c r="S345" s="652">
        <f t="shared" si="63"/>
        <v>0</v>
      </c>
    </row>
    <row r="346" spans="1:19">
      <c r="A346" s="660"/>
      <c r="B346" s="661"/>
      <c r="C346" s="653">
        <f t="shared" ref="C346:C409" si="64">IF(B346="",1,(LOOKUP(B346,$3:$3,$4:$4)-LOOKUP($B$24,$3:$3,$4:$4)+100)/100)</f>
        <v>1</v>
      </c>
      <c r="D346" s="662"/>
      <c r="E346" s="653">
        <f t="shared" ref="E346:E409" si="65">(SUMIF($5:$5,D346,$6:$6)-SUMIF($5:$5,$D$24,$6:$6)+100)/100</f>
        <v>1</v>
      </c>
      <c r="F346" s="662"/>
      <c r="G346" s="653">
        <f t="shared" ref="G346:G409" si="66">(SUMIF($7:$7,F346,$8:$8)-SUMIF($7:$7,$F$24,$8:$8)+100)/100</f>
        <v>1</v>
      </c>
      <c r="H346" s="662"/>
      <c r="I346" s="653">
        <f t="shared" ref="I346:I409" si="67">(SUMIF($9:$9,H346,$10:$10)-SUMIF($9:$9,$H$24,$10:$10)+100)/100</f>
        <v>1</v>
      </c>
      <c r="J346" s="662"/>
      <c r="K346" s="653">
        <f t="shared" ref="K346:K409" si="68">(SUMIF($11:$11,J346,$12:$12)-SUMIF($11:$11,$J$24,$12:$12)+100)/100</f>
        <v>1</v>
      </c>
      <c r="L346" s="662"/>
      <c r="M346" s="653">
        <f t="shared" ref="M346:M409" si="69">(SUMIF($13:$13,L346,$14:$14)-SUMIF($13:$13,$L$24,$14:$14)+100)/100</f>
        <v>1</v>
      </c>
      <c r="N346" s="662"/>
      <c r="O346" s="653">
        <f t="shared" ref="O346:O409" si="70">(SUMIF($15:$15,N346,$16:$16)-SUMIF($15:$15,$N$24,$16:$16)+100)/100</f>
        <v>1</v>
      </c>
      <c r="P346" s="662"/>
      <c r="Q346" s="653">
        <f t="shared" ref="Q346:Q409" si="71">(SUMIF($17:$17,P346,$18:$18)-SUMIF($17:$17,$P$24,$18:$18)+100)/100</f>
        <v>1</v>
      </c>
      <c r="R346" s="714">
        <f t="shared" ref="R346:R409" si="72">IF(B346="",0,ROUND($R$24*C346*E346*G346*I346*K346*M346*O346*Q346,0))</f>
        <v>0</v>
      </c>
      <c r="S346" s="652">
        <f t="shared" si="63"/>
        <v>0</v>
      </c>
    </row>
    <row r="347" spans="1:19">
      <c r="A347" s="660"/>
      <c r="B347" s="661"/>
      <c r="C347" s="653">
        <f t="shared" si="64"/>
        <v>1</v>
      </c>
      <c r="D347" s="662"/>
      <c r="E347" s="653">
        <f t="shared" si="65"/>
        <v>1</v>
      </c>
      <c r="F347" s="662"/>
      <c r="G347" s="653">
        <f t="shared" si="66"/>
        <v>1</v>
      </c>
      <c r="H347" s="662"/>
      <c r="I347" s="653">
        <f t="shared" si="67"/>
        <v>1</v>
      </c>
      <c r="J347" s="662"/>
      <c r="K347" s="653">
        <f t="shared" si="68"/>
        <v>1</v>
      </c>
      <c r="L347" s="662"/>
      <c r="M347" s="653">
        <f t="shared" si="69"/>
        <v>1</v>
      </c>
      <c r="N347" s="662"/>
      <c r="O347" s="653">
        <f t="shared" si="70"/>
        <v>1</v>
      </c>
      <c r="P347" s="662"/>
      <c r="Q347" s="653">
        <f t="shared" si="71"/>
        <v>1</v>
      </c>
      <c r="R347" s="714">
        <f t="shared" si="72"/>
        <v>0</v>
      </c>
      <c r="S347" s="652">
        <f t="shared" si="63"/>
        <v>0</v>
      </c>
    </row>
    <row r="348" spans="1:19">
      <c r="A348" s="660"/>
      <c r="B348" s="661"/>
      <c r="C348" s="653">
        <f t="shared" si="64"/>
        <v>1</v>
      </c>
      <c r="D348" s="662"/>
      <c r="E348" s="653">
        <f t="shared" si="65"/>
        <v>1</v>
      </c>
      <c r="F348" s="662"/>
      <c r="G348" s="653">
        <f t="shared" si="66"/>
        <v>1</v>
      </c>
      <c r="H348" s="662"/>
      <c r="I348" s="653">
        <f t="shared" si="67"/>
        <v>1</v>
      </c>
      <c r="J348" s="662"/>
      <c r="K348" s="653">
        <f t="shared" si="68"/>
        <v>1</v>
      </c>
      <c r="L348" s="662"/>
      <c r="M348" s="653">
        <f t="shared" si="69"/>
        <v>1</v>
      </c>
      <c r="N348" s="662"/>
      <c r="O348" s="653">
        <f t="shared" si="70"/>
        <v>1</v>
      </c>
      <c r="P348" s="662"/>
      <c r="Q348" s="653">
        <f t="shared" si="71"/>
        <v>1</v>
      </c>
      <c r="R348" s="714">
        <f t="shared" si="72"/>
        <v>0</v>
      </c>
      <c r="S348" s="652">
        <f t="shared" si="63"/>
        <v>0</v>
      </c>
    </row>
    <row r="349" spans="1:19">
      <c r="A349" s="660"/>
      <c r="B349" s="661"/>
      <c r="C349" s="653">
        <f t="shared" si="64"/>
        <v>1</v>
      </c>
      <c r="D349" s="662"/>
      <c r="E349" s="653">
        <f t="shared" si="65"/>
        <v>1</v>
      </c>
      <c r="F349" s="662"/>
      <c r="G349" s="653">
        <f t="shared" si="66"/>
        <v>1</v>
      </c>
      <c r="H349" s="662"/>
      <c r="I349" s="653">
        <f t="shared" si="67"/>
        <v>1</v>
      </c>
      <c r="J349" s="662"/>
      <c r="K349" s="653">
        <f t="shared" si="68"/>
        <v>1</v>
      </c>
      <c r="L349" s="662"/>
      <c r="M349" s="653">
        <f t="shared" si="69"/>
        <v>1</v>
      </c>
      <c r="N349" s="662"/>
      <c r="O349" s="653">
        <f t="shared" si="70"/>
        <v>1</v>
      </c>
      <c r="P349" s="662"/>
      <c r="Q349" s="653">
        <f t="shared" si="71"/>
        <v>1</v>
      </c>
      <c r="R349" s="714">
        <f t="shared" si="72"/>
        <v>0</v>
      </c>
      <c r="S349" s="652">
        <f t="shared" si="63"/>
        <v>0</v>
      </c>
    </row>
    <row r="350" spans="1:19">
      <c r="A350" s="660"/>
      <c r="B350" s="661"/>
      <c r="C350" s="653">
        <f t="shared" si="64"/>
        <v>1</v>
      </c>
      <c r="D350" s="662"/>
      <c r="E350" s="653">
        <f t="shared" si="65"/>
        <v>1</v>
      </c>
      <c r="F350" s="662"/>
      <c r="G350" s="653">
        <f t="shared" si="66"/>
        <v>1</v>
      </c>
      <c r="H350" s="662"/>
      <c r="I350" s="653">
        <f t="shared" si="67"/>
        <v>1</v>
      </c>
      <c r="J350" s="662"/>
      <c r="K350" s="653">
        <f t="shared" si="68"/>
        <v>1</v>
      </c>
      <c r="L350" s="662"/>
      <c r="M350" s="653">
        <f t="shared" si="69"/>
        <v>1</v>
      </c>
      <c r="N350" s="662"/>
      <c r="O350" s="653">
        <f t="shared" si="70"/>
        <v>1</v>
      </c>
      <c r="P350" s="662"/>
      <c r="Q350" s="653">
        <f t="shared" si="71"/>
        <v>1</v>
      </c>
      <c r="R350" s="714">
        <f t="shared" si="72"/>
        <v>0</v>
      </c>
      <c r="S350" s="652">
        <f t="shared" si="63"/>
        <v>0</v>
      </c>
    </row>
    <row r="351" spans="1:19">
      <c r="A351" s="660"/>
      <c r="B351" s="661"/>
      <c r="C351" s="653">
        <f t="shared" si="64"/>
        <v>1</v>
      </c>
      <c r="D351" s="662"/>
      <c r="E351" s="653">
        <f t="shared" si="65"/>
        <v>1</v>
      </c>
      <c r="F351" s="662"/>
      <c r="G351" s="653">
        <f t="shared" si="66"/>
        <v>1</v>
      </c>
      <c r="H351" s="662"/>
      <c r="I351" s="653">
        <f t="shared" si="67"/>
        <v>1</v>
      </c>
      <c r="J351" s="662"/>
      <c r="K351" s="653">
        <f t="shared" si="68"/>
        <v>1</v>
      </c>
      <c r="L351" s="662"/>
      <c r="M351" s="653">
        <f t="shared" si="69"/>
        <v>1</v>
      </c>
      <c r="N351" s="662"/>
      <c r="O351" s="653">
        <f t="shared" si="70"/>
        <v>1</v>
      </c>
      <c r="P351" s="662"/>
      <c r="Q351" s="653">
        <f t="shared" si="71"/>
        <v>1</v>
      </c>
      <c r="R351" s="714">
        <f t="shared" si="72"/>
        <v>0</v>
      </c>
      <c r="S351" s="652">
        <f t="shared" si="63"/>
        <v>0</v>
      </c>
    </row>
    <row r="352" spans="1:19">
      <c r="A352" s="660"/>
      <c r="B352" s="661"/>
      <c r="C352" s="653">
        <f t="shared" si="64"/>
        <v>1</v>
      </c>
      <c r="D352" s="662"/>
      <c r="E352" s="653">
        <f t="shared" si="65"/>
        <v>1</v>
      </c>
      <c r="F352" s="662"/>
      <c r="G352" s="653">
        <f t="shared" si="66"/>
        <v>1</v>
      </c>
      <c r="H352" s="662"/>
      <c r="I352" s="653">
        <f t="shared" si="67"/>
        <v>1</v>
      </c>
      <c r="J352" s="662"/>
      <c r="K352" s="653">
        <f t="shared" si="68"/>
        <v>1</v>
      </c>
      <c r="L352" s="662"/>
      <c r="M352" s="653">
        <f t="shared" si="69"/>
        <v>1</v>
      </c>
      <c r="N352" s="662"/>
      <c r="O352" s="653">
        <f t="shared" si="70"/>
        <v>1</v>
      </c>
      <c r="P352" s="662"/>
      <c r="Q352" s="653">
        <f t="shared" si="71"/>
        <v>1</v>
      </c>
      <c r="R352" s="714">
        <f t="shared" si="72"/>
        <v>0</v>
      </c>
      <c r="S352" s="652">
        <f t="shared" si="63"/>
        <v>0</v>
      </c>
    </row>
    <row r="353" spans="1:19">
      <c r="A353" s="660"/>
      <c r="B353" s="661"/>
      <c r="C353" s="653">
        <f t="shared" si="64"/>
        <v>1</v>
      </c>
      <c r="D353" s="662"/>
      <c r="E353" s="653">
        <f t="shared" si="65"/>
        <v>1</v>
      </c>
      <c r="F353" s="662"/>
      <c r="G353" s="653">
        <f t="shared" si="66"/>
        <v>1</v>
      </c>
      <c r="H353" s="662"/>
      <c r="I353" s="653">
        <f t="shared" si="67"/>
        <v>1</v>
      </c>
      <c r="J353" s="662"/>
      <c r="K353" s="653">
        <f t="shared" si="68"/>
        <v>1</v>
      </c>
      <c r="L353" s="662"/>
      <c r="M353" s="653">
        <f t="shared" si="69"/>
        <v>1</v>
      </c>
      <c r="N353" s="662"/>
      <c r="O353" s="653">
        <f t="shared" si="70"/>
        <v>1</v>
      </c>
      <c r="P353" s="662"/>
      <c r="Q353" s="653">
        <f t="shared" si="71"/>
        <v>1</v>
      </c>
      <c r="R353" s="714">
        <f t="shared" si="72"/>
        <v>0</v>
      </c>
      <c r="S353" s="652">
        <f t="shared" si="63"/>
        <v>0</v>
      </c>
    </row>
    <row r="354" spans="1:19">
      <c r="A354" s="660"/>
      <c r="B354" s="661"/>
      <c r="C354" s="653">
        <f t="shared" si="64"/>
        <v>1</v>
      </c>
      <c r="D354" s="662"/>
      <c r="E354" s="653">
        <f t="shared" si="65"/>
        <v>1</v>
      </c>
      <c r="F354" s="662"/>
      <c r="G354" s="653">
        <f t="shared" si="66"/>
        <v>1</v>
      </c>
      <c r="H354" s="662"/>
      <c r="I354" s="653">
        <f t="shared" si="67"/>
        <v>1</v>
      </c>
      <c r="J354" s="662"/>
      <c r="K354" s="653">
        <f t="shared" si="68"/>
        <v>1</v>
      </c>
      <c r="L354" s="662"/>
      <c r="M354" s="653">
        <f t="shared" si="69"/>
        <v>1</v>
      </c>
      <c r="N354" s="662"/>
      <c r="O354" s="653">
        <f t="shared" si="70"/>
        <v>1</v>
      </c>
      <c r="P354" s="662"/>
      <c r="Q354" s="653">
        <f t="shared" si="71"/>
        <v>1</v>
      </c>
      <c r="R354" s="714">
        <f t="shared" si="72"/>
        <v>0</v>
      </c>
      <c r="S354" s="652">
        <f t="shared" si="63"/>
        <v>0</v>
      </c>
    </row>
    <row r="355" spans="1:19">
      <c r="A355" s="660"/>
      <c r="B355" s="661"/>
      <c r="C355" s="653">
        <f t="shared" si="64"/>
        <v>1</v>
      </c>
      <c r="D355" s="662"/>
      <c r="E355" s="653">
        <f t="shared" si="65"/>
        <v>1</v>
      </c>
      <c r="F355" s="662"/>
      <c r="G355" s="653">
        <f t="shared" si="66"/>
        <v>1</v>
      </c>
      <c r="H355" s="662"/>
      <c r="I355" s="653">
        <f t="shared" si="67"/>
        <v>1</v>
      </c>
      <c r="J355" s="662"/>
      <c r="K355" s="653">
        <f t="shared" si="68"/>
        <v>1</v>
      </c>
      <c r="L355" s="662"/>
      <c r="M355" s="653">
        <f t="shared" si="69"/>
        <v>1</v>
      </c>
      <c r="N355" s="662"/>
      <c r="O355" s="653">
        <f t="shared" si="70"/>
        <v>1</v>
      </c>
      <c r="P355" s="662"/>
      <c r="Q355" s="653">
        <f t="shared" si="71"/>
        <v>1</v>
      </c>
      <c r="R355" s="714">
        <f t="shared" si="72"/>
        <v>0</v>
      </c>
      <c r="S355" s="652">
        <f t="shared" si="63"/>
        <v>0</v>
      </c>
    </row>
    <row r="356" spans="1:19">
      <c r="A356" s="660"/>
      <c r="B356" s="661"/>
      <c r="C356" s="653">
        <f t="shared" si="64"/>
        <v>1</v>
      </c>
      <c r="D356" s="662"/>
      <c r="E356" s="653">
        <f t="shared" si="65"/>
        <v>1</v>
      </c>
      <c r="F356" s="662"/>
      <c r="G356" s="653">
        <f t="shared" si="66"/>
        <v>1</v>
      </c>
      <c r="H356" s="662"/>
      <c r="I356" s="653">
        <f t="shared" si="67"/>
        <v>1</v>
      </c>
      <c r="J356" s="662"/>
      <c r="K356" s="653">
        <f t="shared" si="68"/>
        <v>1</v>
      </c>
      <c r="L356" s="662"/>
      <c r="M356" s="653">
        <f t="shared" si="69"/>
        <v>1</v>
      </c>
      <c r="N356" s="662"/>
      <c r="O356" s="653">
        <f t="shared" si="70"/>
        <v>1</v>
      </c>
      <c r="P356" s="662"/>
      <c r="Q356" s="653">
        <f t="shared" si="71"/>
        <v>1</v>
      </c>
      <c r="R356" s="714">
        <f t="shared" si="72"/>
        <v>0</v>
      </c>
      <c r="S356" s="652">
        <f t="shared" si="63"/>
        <v>0</v>
      </c>
    </row>
    <row r="357" spans="1:19">
      <c r="A357" s="660"/>
      <c r="B357" s="661"/>
      <c r="C357" s="653">
        <f t="shared" si="64"/>
        <v>1</v>
      </c>
      <c r="D357" s="662"/>
      <c r="E357" s="653">
        <f t="shared" si="65"/>
        <v>1</v>
      </c>
      <c r="F357" s="662"/>
      <c r="G357" s="653">
        <f t="shared" si="66"/>
        <v>1</v>
      </c>
      <c r="H357" s="662"/>
      <c r="I357" s="653">
        <f t="shared" si="67"/>
        <v>1</v>
      </c>
      <c r="J357" s="662"/>
      <c r="K357" s="653">
        <f t="shared" si="68"/>
        <v>1</v>
      </c>
      <c r="L357" s="662"/>
      <c r="M357" s="653">
        <f t="shared" si="69"/>
        <v>1</v>
      </c>
      <c r="N357" s="662"/>
      <c r="O357" s="653">
        <f t="shared" si="70"/>
        <v>1</v>
      </c>
      <c r="P357" s="662"/>
      <c r="Q357" s="653">
        <f t="shared" si="71"/>
        <v>1</v>
      </c>
      <c r="R357" s="714">
        <f t="shared" si="72"/>
        <v>0</v>
      </c>
      <c r="S357" s="652">
        <f t="shared" si="63"/>
        <v>0</v>
      </c>
    </row>
    <row r="358" spans="1:19">
      <c r="A358" s="660"/>
      <c r="B358" s="661"/>
      <c r="C358" s="653">
        <f t="shared" si="64"/>
        <v>1</v>
      </c>
      <c r="D358" s="662"/>
      <c r="E358" s="653">
        <f t="shared" si="65"/>
        <v>1</v>
      </c>
      <c r="F358" s="662"/>
      <c r="G358" s="653">
        <f t="shared" si="66"/>
        <v>1</v>
      </c>
      <c r="H358" s="662"/>
      <c r="I358" s="653">
        <f t="shared" si="67"/>
        <v>1</v>
      </c>
      <c r="J358" s="662"/>
      <c r="K358" s="653">
        <f t="shared" si="68"/>
        <v>1</v>
      </c>
      <c r="L358" s="662"/>
      <c r="M358" s="653">
        <f t="shared" si="69"/>
        <v>1</v>
      </c>
      <c r="N358" s="662"/>
      <c r="O358" s="653">
        <f t="shared" si="70"/>
        <v>1</v>
      </c>
      <c r="P358" s="662"/>
      <c r="Q358" s="653">
        <f t="shared" si="71"/>
        <v>1</v>
      </c>
      <c r="R358" s="714">
        <f t="shared" si="72"/>
        <v>0</v>
      </c>
      <c r="S358" s="652">
        <f t="shared" si="63"/>
        <v>0</v>
      </c>
    </row>
    <row r="359" spans="1:19">
      <c r="A359" s="660"/>
      <c r="B359" s="661"/>
      <c r="C359" s="653">
        <f t="shared" si="64"/>
        <v>1</v>
      </c>
      <c r="D359" s="662"/>
      <c r="E359" s="653">
        <f t="shared" si="65"/>
        <v>1</v>
      </c>
      <c r="F359" s="662"/>
      <c r="G359" s="653">
        <f t="shared" si="66"/>
        <v>1</v>
      </c>
      <c r="H359" s="662"/>
      <c r="I359" s="653">
        <f t="shared" si="67"/>
        <v>1</v>
      </c>
      <c r="J359" s="662"/>
      <c r="K359" s="653">
        <f t="shared" si="68"/>
        <v>1</v>
      </c>
      <c r="L359" s="662"/>
      <c r="M359" s="653">
        <f t="shared" si="69"/>
        <v>1</v>
      </c>
      <c r="N359" s="662"/>
      <c r="O359" s="653">
        <f t="shared" si="70"/>
        <v>1</v>
      </c>
      <c r="P359" s="662"/>
      <c r="Q359" s="653">
        <f t="shared" si="71"/>
        <v>1</v>
      </c>
      <c r="R359" s="714">
        <f t="shared" si="72"/>
        <v>0</v>
      </c>
      <c r="S359" s="652">
        <f t="shared" si="63"/>
        <v>0</v>
      </c>
    </row>
    <row r="360" spans="1:19">
      <c r="A360" s="660"/>
      <c r="B360" s="661"/>
      <c r="C360" s="653">
        <f t="shared" si="64"/>
        <v>1</v>
      </c>
      <c r="D360" s="662"/>
      <c r="E360" s="653">
        <f t="shared" si="65"/>
        <v>1</v>
      </c>
      <c r="F360" s="662"/>
      <c r="G360" s="653">
        <f t="shared" si="66"/>
        <v>1</v>
      </c>
      <c r="H360" s="662"/>
      <c r="I360" s="653">
        <f t="shared" si="67"/>
        <v>1</v>
      </c>
      <c r="J360" s="662"/>
      <c r="K360" s="653">
        <f t="shared" si="68"/>
        <v>1</v>
      </c>
      <c r="L360" s="662"/>
      <c r="M360" s="653">
        <f t="shared" si="69"/>
        <v>1</v>
      </c>
      <c r="N360" s="662"/>
      <c r="O360" s="653">
        <f t="shared" si="70"/>
        <v>1</v>
      </c>
      <c r="P360" s="662"/>
      <c r="Q360" s="653">
        <f t="shared" si="71"/>
        <v>1</v>
      </c>
      <c r="R360" s="714">
        <f t="shared" si="72"/>
        <v>0</v>
      </c>
      <c r="S360" s="652">
        <f t="shared" si="63"/>
        <v>0</v>
      </c>
    </row>
    <row r="361" spans="1:19">
      <c r="A361" s="660"/>
      <c r="B361" s="661"/>
      <c r="C361" s="653">
        <f t="shared" si="64"/>
        <v>1</v>
      </c>
      <c r="D361" s="662"/>
      <c r="E361" s="653">
        <f t="shared" si="65"/>
        <v>1</v>
      </c>
      <c r="F361" s="662"/>
      <c r="G361" s="653">
        <f t="shared" si="66"/>
        <v>1</v>
      </c>
      <c r="H361" s="662"/>
      <c r="I361" s="653">
        <f t="shared" si="67"/>
        <v>1</v>
      </c>
      <c r="J361" s="662"/>
      <c r="K361" s="653">
        <f t="shared" si="68"/>
        <v>1</v>
      </c>
      <c r="L361" s="662"/>
      <c r="M361" s="653">
        <f t="shared" si="69"/>
        <v>1</v>
      </c>
      <c r="N361" s="662"/>
      <c r="O361" s="653">
        <f t="shared" si="70"/>
        <v>1</v>
      </c>
      <c r="P361" s="662"/>
      <c r="Q361" s="653">
        <f t="shared" si="71"/>
        <v>1</v>
      </c>
      <c r="R361" s="714">
        <f t="shared" si="72"/>
        <v>0</v>
      </c>
      <c r="S361" s="652">
        <f t="shared" si="63"/>
        <v>0</v>
      </c>
    </row>
    <row r="362" spans="1:19">
      <c r="A362" s="660"/>
      <c r="B362" s="661"/>
      <c r="C362" s="653">
        <f t="shared" si="64"/>
        <v>1</v>
      </c>
      <c r="D362" s="662"/>
      <c r="E362" s="653">
        <f t="shared" si="65"/>
        <v>1</v>
      </c>
      <c r="F362" s="662"/>
      <c r="G362" s="653">
        <f t="shared" si="66"/>
        <v>1</v>
      </c>
      <c r="H362" s="662"/>
      <c r="I362" s="653">
        <f t="shared" si="67"/>
        <v>1</v>
      </c>
      <c r="J362" s="662"/>
      <c r="K362" s="653">
        <f t="shared" si="68"/>
        <v>1</v>
      </c>
      <c r="L362" s="662"/>
      <c r="M362" s="653">
        <f t="shared" si="69"/>
        <v>1</v>
      </c>
      <c r="N362" s="662"/>
      <c r="O362" s="653">
        <f t="shared" si="70"/>
        <v>1</v>
      </c>
      <c r="P362" s="662"/>
      <c r="Q362" s="653">
        <f t="shared" si="71"/>
        <v>1</v>
      </c>
      <c r="R362" s="714">
        <f t="shared" si="72"/>
        <v>0</v>
      </c>
      <c r="S362" s="652">
        <f t="shared" si="63"/>
        <v>0</v>
      </c>
    </row>
    <row r="363" spans="1:19">
      <c r="A363" s="660"/>
      <c r="B363" s="661"/>
      <c r="C363" s="653">
        <f t="shared" si="64"/>
        <v>1</v>
      </c>
      <c r="D363" s="662"/>
      <c r="E363" s="653">
        <f t="shared" si="65"/>
        <v>1</v>
      </c>
      <c r="F363" s="662"/>
      <c r="G363" s="653">
        <f t="shared" si="66"/>
        <v>1</v>
      </c>
      <c r="H363" s="662"/>
      <c r="I363" s="653">
        <f t="shared" si="67"/>
        <v>1</v>
      </c>
      <c r="J363" s="662"/>
      <c r="K363" s="653">
        <f t="shared" si="68"/>
        <v>1</v>
      </c>
      <c r="L363" s="662"/>
      <c r="M363" s="653">
        <f t="shared" si="69"/>
        <v>1</v>
      </c>
      <c r="N363" s="662"/>
      <c r="O363" s="653">
        <f t="shared" si="70"/>
        <v>1</v>
      </c>
      <c r="P363" s="662"/>
      <c r="Q363" s="653">
        <f t="shared" si="71"/>
        <v>1</v>
      </c>
      <c r="R363" s="714">
        <f t="shared" si="72"/>
        <v>0</v>
      </c>
      <c r="S363" s="652">
        <f t="shared" si="63"/>
        <v>0</v>
      </c>
    </row>
    <row r="364" spans="1:19">
      <c r="A364" s="660"/>
      <c r="B364" s="661"/>
      <c r="C364" s="653">
        <f t="shared" si="64"/>
        <v>1</v>
      </c>
      <c r="D364" s="662"/>
      <c r="E364" s="653">
        <f t="shared" si="65"/>
        <v>1</v>
      </c>
      <c r="F364" s="662"/>
      <c r="G364" s="653">
        <f t="shared" si="66"/>
        <v>1</v>
      </c>
      <c r="H364" s="662"/>
      <c r="I364" s="653">
        <f t="shared" si="67"/>
        <v>1</v>
      </c>
      <c r="J364" s="662"/>
      <c r="K364" s="653">
        <f t="shared" si="68"/>
        <v>1</v>
      </c>
      <c r="L364" s="662"/>
      <c r="M364" s="653">
        <f t="shared" si="69"/>
        <v>1</v>
      </c>
      <c r="N364" s="662"/>
      <c r="O364" s="653">
        <f t="shared" si="70"/>
        <v>1</v>
      </c>
      <c r="P364" s="662"/>
      <c r="Q364" s="653">
        <f t="shared" si="71"/>
        <v>1</v>
      </c>
      <c r="R364" s="714">
        <f t="shared" si="72"/>
        <v>0</v>
      </c>
      <c r="S364" s="652">
        <f t="shared" si="63"/>
        <v>0</v>
      </c>
    </row>
    <row r="365" spans="1:19">
      <c r="A365" s="660"/>
      <c r="B365" s="661"/>
      <c r="C365" s="653">
        <f t="shared" si="64"/>
        <v>1</v>
      </c>
      <c r="D365" s="662"/>
      <c r="E365" s="653">
        <f t="shared" si="65"/>
        <v>1</v>
      </c>
      <c r="F365" s="662"/>
      <c r="G365" s="653">
        <f t="shared" si="66"/>
        <v>1</v>
      </c>
      <c r="H365" s="662"/>
      <c r="I365" s="653">
        <f t="shared" si="67"/>
        <v>1</v>
      </c>
      <c r="J365" s="662"/>
      <c r="K365" s="653">
        <f t="shared" si="68"/>
        <v>1</v>
      </c>
      <c r="L365" s="662"/>
      <c r="M365" s="653">
        <f t="shared" si="69"/>
        <v>1</v>
      </c>
      <c r="N365" s="662"/>
      <c r="O365" s="653">
        <f t="shared" si="70"/>
        <v>1</v>
      </c>
      <c r="P365" s="662"/>
      <c r="Q365" s="653">
        <f t="shared" si="71"/>
        <v>1</v>
      </c>
      <c r="R365" s="714">
        <f t="shared" si="72"/>
        <v>0</v>
      </c>
      <c r="S365" s="652">
        <f t="shared" si="63"/>
        <v>0</v>
      </c>
    </row>
    <row r="366" spans="1:19">
      <c r="A366" s="660"/>
      <c r="B366" s="661"/>
      <c r="C366" s="653">
        <f t="shared" si="64"/>
        <v>1</v>
      </c>
      <c r="D366" s="662"/>
      <c r="E366" s="653">
        <f t="shared" si="65"/>
        <v>1</v>
      </c>
      <c r="F366" s="662"/>
      <c r="G366" s="653">
        <f t="shared" si="66"/>
        <v>1</v>
      </c>
      <c r="H366" s="662"/>
      <c r="I366" s="653">
        <f t="shared" si="67"/>
        <v>1</v>
      </c>
      <c r="J366" s="662"/>
      <c r="K366" s="653">
        <f t="shared" si="68"/>
        <v>1</v>
      </c>
      <c r="L366" s="662"/>
      <c r="M366" s="653">
        <f t="shared" si="69"/>
        <v>1</v>
      </c>
      <c r="N366" s="662"/>
      <c r="O366" s="653">
        <f t="shared" si="70"/>
        <v>1</v>
      </c>
      <c r="P366" s="662"/>
      <c r="Q366" s="653">
        <f t="shared" si="71"/>
        <v>1</v>
      </c>
      <c r="R366" s="714">
        <f t="shared" si="72"/>
        <v>0</v>
      </c>
      <c r="S366" s="652">
        <f t="shared" si="63"/>
        <v>0</v>
      </c>
    </row>
    <row r="367" spans="1:19">
      <c r="A367" s="660"/>
      <c r="B367" s="661"/>
      <c r="C367" s="653">
        <f t="shared" si="64"/>
        <v>1</v>
      </c>
      <c r="D367" s="662"/>
      <c r="E367" s="653">
        <f t="shared" si="65"/>
        <v>1</v>
      </c>
      <c r="F367" s="662"/>
      <c r="G367" s="653">
        <f t="shared" si="66"/>
        <v>1</v>
      </c>
      <c r="H367" s="662"/>
      <c r="I367" s="653">
        <f t="shared" si="67"/>
        <v>1</v>
      </c>
      <c r="J367" s="662"/>
      <c r="K367" s="653">
        <f t="shared" si="68"/>
        <v>1</v>
      </c>
      <c r="L367" s="662"/>
      <c r="M367" s="653">
        <f t="shared" si="69"/>
        <v>1</v>
      </c>
      <c r="N367" s="662"/>
      <c r="O367" s="653">
        <f t="shared" si="70"/>
        <v>1</v>
      </c>
      <c r="P367" s="662"/>
      <c r="Q367" s="653">
        <f t="shared" si="71"/>
        <v>1</v>
      </c>
      <c r="R367" s="714">
        <f t="shared" si="72"/>
        <v>0</v>
      </c>
      <c r="S367" s="652">
        <f t="shared" si="63"/>
        <v>0</v>
      </c>
    </row>
    <row r="368" spans="1:19">
      <c r="A368" s="660"/>
      <c r="B368" s="661"/>
      <c r="C368" s="653">
        <f t="shared" si="64"/>
        <v>1</v>
      </c>
      <c r="D368" s="662"/>
      <c r="E368" s="653">
        <f t="shared" si="65"/>
        <v>1</v>
      </c>
      <c r="F368" s="662"/>
      <c r="G368" s="653">
        <f t="shared" si="66"/>
        <v>1</v>
      </c>
      <c r="H368" s="662"/>
      <c r="I368" s="653">
        <f t="shared" si="67"/>
        <v>1</v>
      </c>
      <c r="J368" s="662"/>
      <c r="K368" s="653">
        <f t="shared" si="68"/>
        <v>1</v>
      </c>
      <c r="L368" s="662"/>
      <c r="M368" s="653">
        <f t="shared" si="69"/>
        <v>1</v>
      </c>
      <c r="N368" s="662"/>
      <c r="O368" s="653">
        <f t="shared" si="70"/>
        <v>1</v>
      </c>
      <c r="P368" s="662"/>
      <c r="Q368" s="653">
        <f t="shared" si="71"/>
        <v>1</v>
      </c>
      <c r="R368" s="714">
        <f t="shared" si="72"/>
        <v>0</v>
      </c>
      <c r="S368" s="652">
        <f t="shared" si="63"/>
        <v>0</v>
      </c>
    </row>
    <row r="369" spans="1:19">
      <c r="A369" s="660"/>
      <c r="B369" s="661"/>
      <c r="C369" s="653">
        <f t="shared" si="64"/>
        <v>1</v>
      </c>
      <c r="D369" s="662"/>
      <c r="E369" s="653">
        <f t="shared" si="65"/>
        <v>1</v>
      </c>
      <c r="F369" s="662"/>
      <c r="G369" s="653">
        <f t="shared" si="66"/>
        <v>1</v>
      </c>
      <c r="H369" s="662"/>
      <c r="I369" s="653">
        <f t="shared" si="67"/>
        <v>1</v>
      </c>
      <c r="J369" s="662"/>
      <c r="K369" s="653">
        <f t="shared" si="68"/>
        <v>1</v>
      </c>
      <c r="L369" s="662"/>
      <c r="M369" s="653">
        <f t="shared" si="69"/>
        <v>1</v>
      </c>
      <c r="N369" s="662"/>
      <c r="O369" s="653">
        <f t="shared" si="70"/>
        <v>1</v>
      </c>
      <c r="P369" s="662"/>
      <c r="Q369" s="653">
        <f t="shared" si="71"/>
        <v>1</v>
      </c>
      <c r="R369" s="714">
        <f t="shared" si="72"/>
        <v>0</v>
      </c>
      <c r="S369" s="652">
        <f t="shared" si="63"/>
        <v>0</v>
      </c>
    </row>
    <row r="370" spans="1:19">
      <c r="A370" s="660"/>
      <c r="B370" s="661"/>
      <c r="C370" s="653">
        <f t="shared" si="64"/>
        <v>1</v>
      </c>
      <c r="D370" s="662"/>
      <c r="E370" s="653">
        <f t="shared" si="65"/>
        <v>1</v>
      </c>
      <c r="F370" s="662"/>
      <c r="G370" s="653">
        <f t="shared" si="66"/>
        <v>1</v>
      </c>
      <c r="H370" s="662"/>
      <c r="I370" s="653">
        <f t="shared" si="67"/>
        <v>1</v>
      </c>
      <c r="J370" s="662"/>
      <c r="K370" s="653">
        <f t="shared" si="68"/>
        <v>1</v>
      </c>
      <c r="L370" s="662"/>
      <c r="M370" s="653">
        <f t="shared" si="69"/>
        <v>1</v>
      </c>
      <c r="N370" s="662"/>
      <c r="O370" s="653">
        <f t="shared" si="70"/>
        <v>1</v>
      </c>
      <c r="P370" s="662"/>
      <c r="Q370" s="653">
        <f t="shared" si="71"/>
        <v>1</v>
      </c>
      <c r="R370" s="714">
        <f t="shared" si="72"/>
        <v>0</v>
      </c>
      <c r="S370" s="652">
        <f t="shared" si="63"/>
        <v>0</v>
      </c>
    </row>
    <row r="371" spans="1:19">
      <c r="A371" s="660"/>
      <c r="B371" s="661"/>
      <c r="C371" s="653">
        <f t="shared" si="64"/>
        <v>1</v>
      </c>
      <c r="D371" s="662"/>
      <c r="E371" s="653">
        <f t="shared" si="65"/>
        <v>1</v>
      </c>
      <c r="F371" s="662"/>
      <c r="G371" s="653">
        <f t="shared" si="66"/>
        <v>1</v>
      </c>
      <c r="H371" s="662"/>
      <c r="I371" s="653">
        <f t="shared" si="67"/>
        <v>1</v>
      </c>
      <c r="J371" s="662"/>
      <c r="K371" s="653">
        <f t="shared" si="68"/>
        <v>1</v>
      </c>
      <c r="L371" s="662"/>
      <c r="M371" s="653">
        <f t="shared" si="69"/>
        <v>1</v>
      </c>
      <c r="N371" s="662"/>
      <c r="O371" s="653">
        <f t="shared" si="70"/>
        <v>1</v>
      </c>
      <c r="P371" s="662"/>
      <c r="Q371" s="653">
        <f t="shared" si="71"/>
        <v>1</v>
      </c>
      <c r="R371" s="714">
        <f t="shared" si="72"/>
        <v>0</v>
      </c>
      <c r="S371" s="652">
        <f t="shared" si="63"/>
        <v>0</v>
      </c>
    </row>
    <row r="372" spans="1:19">
      <c r="A372" s="660"/>
      <c r="B372" s="661"/>
      <c r="C372" s="653">
        <f t="shared" si="64"/>
        <v>1</v>
      </c>
      <c r="D372" s="662"/>
      <c r="E372" s="653">
        <f t="shared" si="65"/>
        <v>1</v>
      </c>
      <c r="F372" s="662"/>
      <c r="G372" s="653">
        <f t="shared" si="66"/>
        <v>1</v>
      </c>
      <c r="H372" s="662"/>
      <c r="I372" s="653">
        <f t="shared" si="67"/>
        <v>1</v>
      </c>
      <c r="J372" s="662"/>
      <c r="K372" s="653">
        <f t="shared" si="68"/>
        <v>1</v>
      </c>
      <c r="L372" s="662"/>
      <c r="M372" s="653">
        <f t="shared" si="69"/>
        <v>1</v>
      </c>
      <c r="N372" s="662"/>
      <c r="O372" s="653">
        <f t="shared" si="70"/>
        <v>1</v>
      </c>
      <c r="P372" s="662"/>
      <c r="Q372" s="653">
        <f t="shared" si="71"/>
        <v>1</v>
      </c>
      <c r="R372" s="714">
        <f t="shared" si="72"/>
        <v>0</v>
      </c>
      <c r="S372" s="652">
        <f t="shared" si="63"/>
        <v>0</v>
      </c>
    </row>
    <row r="373" spans="1:19">
      <c r="A373" s="660"/>
      <c r="B373" s="661"/>
      <c r="C373" s="653">
        <f t="shared" si="64"/>
        <v>1</v>
      </c>
      <c r="D373" s="662"/>
      <c r="E373" s="653">
        <f t="shared" si="65"/>
        <v>1</v>
      </c>
      <c r="F373" s="662"/>
      <c r="G373" s="653">
        <f t="shared" si="66"/>
        <v>1</v>
      </c>
      <c r="H373" s="662"/>
      <c r="I373" s="653">
        <f t="shared" si="67"/>
        <v>1</v>
      </c>
      <c r="J373" s="662"/>
      <c r="K373" s="653">
        <f t="shared" si="68"/>
        <v>1</v>
      </c>
      <c r="L373" s="662"/>
      <c r="M373" s="653">
        <f t="shared" si="69"/>
        <v>1</v>
      </c>
      <c r="N373" s="662"/>
      <c r="O373" s="653">
        <f t="shared" si="70"/>
        <v>1</v>
      </c>
      <c r="P373" s="662"/>
      <c r="Q373" s="653">
        <f t="shared" si="71"/>
        <v>1</v>
      </c>
      <c r="R373" s="714">
        <f t="shared" si="72"/>
        <v>0</v>
      </c>
      <c r="S373" s="652">
        <f t="shared" si="63"/>
        <v>0</v>
      </c>
    </row>
    <row r="374" spans="1:19">
      <c r="A374" s="660"/>
      <c r="B374" s="661"/>
      <c r="C374" s="653">
        <f t="shared" si="64"/>
        <v>1</v>
      </c>
      <c r="D374" s="662"/>
      <c r="E374" s="653">
        <f t="shared" si="65"/>
        <v>1</v>
      </c>
      <c r="F374" s="662"/>
      <c r="G374" s="653">
        <f t="shared" si="66"/>
        <v>1</v>
      </c>
      <c r="H374" s="662"/>
      <c r="I374" s="653">
        <f t="shared" si="67"/>
        <v>1</v>
      </c>
      <c r="J374" s="662"/>
      <c r="K374" s="653">
        <f t="shared" si="68"/>
        <v>1</v>
      </c>
      <c r="L374" s="662"/>
      <c r="M374" s="653">
        <f t="shared" si="69"/>
        <v>1</v>
      </c>
      <c r="N374" s="662"/>
      <c r="O374" s="653">
        <f t="shared" si="70"/>
        <v>1</v>
      </c>
      <c r="P374" s="662"/>
      <c r="Q374" s="653">
        <f t="shared" si="71"/>
        <v>1</v>
      </c>
      <c r="R374" s="714">
        <f t="shared" si="72"/>
        <v>0</v>
      </c>
      <c r="S374" s="652">
        <f t="shared" si="63"/>
        <v>0</v>
      </c>
    </row>
    <row r="375" spans="1:19">
      <c r="A375" s="660"/>
      <c r="B375" s="661"/>
      <c r="C375" s="653">
        <f t="shared" si="64"/>
        <v>1</v>
      </c>
      <c r="D375" s="662"/>
      <c r="E375" s="653">
        <f t="shared" si="65"/>
        <v>1</v>
      </c>
      <c r="F375" s="662"/>
      <c r="G375" s="653">
        <f t="shared" si="66"/>
        <v>1</v>
      </c>
      <c r="H375" s="662"/>
      <c r="I375" s="653">
        <f t="shared" si="67"/>
        <v>1</v>
      </c>
      <c r="J375" s="662"/>
      <c r="K375" s="653">
        <f t="shared" si="68"/>
        <v>1</v>
      </c>
      <c r="L375" s="662"/>
      <c r="M375" s="653">
        <f t="shared" si="69"/>
        <v>1</v>
      </c>
      <c r="N375" s="662"/>
      <c r="O375" s="653">
        <f t="shared" si="70"/>
        <v>1</v>
      </c>
      <c r="P375" s="662"/>
      <c r="Q375" s="653">
        <f t="shared" si="71"/>
        <v>1</v>
      </c>
      <c r="R375" s="714">
        <f t="shared" si="72"/>
        <v>0</v>
      </c>
      <c r="S375" s="652">
        <f t="shared" si="63"/>
        <v>0</v>
      </c>
    </row>
    <row r="376" spans="1:19">
      <c r="A376" s="660"/>
      <c r="B376" s="661"/>
      <c r="C376" s="653">
        <f t="shared" si="64"/>
        <v>1</v>
      </c>
      <c r="D376" s="662"/>
      <c r="E376" s="653">
        <f t="shared" si="65"/>
        <v>1</v>
      </c>
      <c r="F376" s="662"/>
      <c r="G376" s="653">
        <f t="shared" si="66"/>
        <v>1</v>
      </c>
      <c r="H376" s="662"/>
      <c r="I376" s="653">
        <f t="shared" si="67"/>
        <v>1</v>
      </c>
      <c r="J376" s="662"/>
      <c r="K376" s="653">
        <f t="shared" si="68"/>
        <v>1</v>
      </c>
      <c r="L376" s="662"/>
      <c r="M376" s="653">
        <f t="shared" si="69"/>
        <v>1</v>
      </c>
      <c r="N376" s="662"/>
      <c r="O376" s="653">
        <f t="shared" si="70"/>
        <v>1</v>
      </c>
      <c r="P376" s="662"/>
      <c r="Q376" s="653">
        <f t="shared" si="71"/>
        <v>1</v>
      </c>
      <c r="R376" s="714">
        <f t="shared" si="72"/>
        <v>0</v>
      </c>
      <c r="S376" s="652">
        <f t="shared" si="63"/>
        <v>0</v>
      </c>
    </row>
    <row r="377" spans="1:19">
      <c r="A377" s="660"/>
      <c r="B377" s="661"/>
      <c r="C377" s="653">
        <f t="shared" si="64"/>
        <v>1</v>
      </c>
      <c r="D377" s="662"/>
      <c r="E377" s="653">
        <f t="shared" si="65"/>
        <v>1</v>
      </c>
      <c r="F377" s="662"/>
      <c r="G377" s="653">
        <f t="shared" si="66"/>
        <v>1</v>
      </c>
      <c r="H377" s="662"/>
      <c r="I377" s="653">
        <f t="shared" si="67"/>
        <v>1</v>
      </c>
      <c r="J377" s="662"/>
      <c r="K377" s="653">
        <f t="shared" si="68"/>
        <v>1</v>
      </c>
      <c r="L377" s="662"/>
      <c r="M377" s="653">
        <f t="shared" si="69"/>
        <v>1</v>
      </c>
      <c r="N377" s="662"/>
      <c r="O377" s="653">
        <f t="shared" si="70"/>
        <v>1</v>
      </c>
      <c r="P377" s="662"/>
      <c r="Q377" s="653">
        <f t="shared" si="71"/>
        <v>1</v>
      </c>
      <c r="R377" s="714">
        <f t="shared" si="72"/>
        <v>0</v>
      </c>
      <c r="S377" s="652">
        <f t="shared" si="63"/>
        <v>0</v>
      </c>
    </row>
    <row r="378" spans="1:19">
      <c r="A378" s="660"/>
      <c r="B378" s="661"/>
      <c r="C378" s="653">
        <f t="shared" si="64"/>
        <v>1</v>
      </c>
      <c r="D378" s="662"/>
      <c r="E378" s="653">
        <f t="shared" si="65"/>
        <v>1</v>
      </c>
      <c r="F378" s="662"/>
      <c r="G378" s="653">
        <f t="shared" si="66"/>
        <v>1</v>
      </c>
      <c r="H378" s="662"/>
      <c r="I378" s="653">
        <f t="shared" si="67"/>
        <v>1</v>
      </c>
      <c r="J378" s="662"/>
      <c r="K378" s="653">
        <f t="shared" si="68"/>
        <v>1</v>
      </c>
      <c r="L378" s="662"/>
      <c r="M378" s="653">
        <f t="shared" si="69"/>
        <v>1</v>
      </c>
      <c r="N378" s="662"/>
      <c r="O378" s="653">
        <f t="shared" si="70"/>
        <v>1</v>
      </c>
      <c r="P378" s="662"/>
      <c r="Q378" s="653">
        <f t="shared" si="71"/>
        <v>1</v>
      </c>
      <c r="R378" s="714">
        <f t="shared" si="72"/>
        <v>0</v>
      </c>
      <c r="S378" s="652">
        <f t="shared" si="63"/>
        <v>0</v>
      </c>
    </row>
    <row r="379" spans="1:19">
      <c r="A379" s="660"/>
      <c r="B379" s="661"/>
      <c r="C379" s="653">
        <f t="shared" si="64"/>
        <v>1</v>
      </c>
      <c r="D379" s="662"/>
      <c r="E379" s="653">
        <f t="shared" si="65"/>
        <v>1</v>
      </c>
      <c r="F379" s="662"/>
      <c r="G379" s="653">
        <f t="shared" si="66"/>
        <v>1</v>
      </c>
      <c r="H379" s="662"/>
      <c r="I379" s="653">
        <f t="shared" si="67"/>
        <v>1</v>
      </c>
      <c r="J379" s="662"/>
      <c r="K379" s="653">
        <f t="shared" si="68"/>
        <v>1</v>
      </c>
      <c r="L379" s="662"/>
      <c r="M379" s="653">
        <f t="shared" si="69"/>
        <v>1</v>
      </c>
      <c r="N379" s="662"/>
      <c r="O379" s="653">
        <f t="shared" si="70"/>
        <v>1</v>
      </c>
      <c r="P379" s="662"/>
      <c r="Q379" s="653">
        <f t="shared" si="71"/>
        <v>1</v>
      </c>
      <c r="R379" s="714">
        <f t="shared" si="72"/>
        <v>0</v>
      </c>
      <c r="S379" s="652">
        <f t="shared" si="63"/>
        <v>0</v>
      </c>
    </row>
    <row r="380" spans="1:19">
      <c r="A380" s="660"/>
      <c r="B380" s="661"/>
      <c r="C380" s="653">
        <f t="shared" si="64"/>
        <v>1</v>
      </c>
      <c r="D380" s="662"/>
      <c r="E380" s="653">
        <f t="shared" si="65"/>
        <v>1</v>
      </c>
      <c r="F380" s="662"/>
      <c r="G380" s="653">
        <f t="shared" si="66"/>
        <v>1</v>
      </c>
      <c r="H380" s="662"/>
      <c r="I380" s="653">
        <f t="shared" si="67"/>
        <v>1</v>
      </c>
      <c r="J380" s="662"/>
      <c r="K380" s="653">
        <f t="shared" si="68"/>
        <v>1</v>
      </c>
      <c r="L380" s="662"/>
      <c r="M380" s="653">
        <f t="shared" si="69"/>
        <v>1</v>
      </c>
      <c r="N380" s="662"/>
      <c r="O380" s="653">
        <f t="shared" si="70"/>
        <v>1</v>
      </c>
      <c r="P380" s="662"/>
      <c r="Q380" s="653">
        <f t="shared" si="71"/>
        <v>1</v>
      </c>
      <c r="R380" s="714">
        <f t="shared" si="72"/>
        <v>0</v>
      </c>
      <c r="S380" s="652">
        <f t="shared" si="63"/>
        <v>0</v>
      </c>
    </row>
    <row r="381" spans="1:19">
      <c r="A381" s="660"/>
      <c r="B381" s="661"/>
      <c r="C381" s="653">
        <f t="shared" si="64"/>
        <v>1</v>
      </c>
      <c r="D381" s="662"/>
      <c r="E381" s="653">
        <f t="shared" si="65"/>
        <v>1</v>
      </c>
      <c r="F381" s="662"/>
      <c r="G381" s="653">
        <f t="shared" si="66"/>
        <v>1</v>
      </c>
      <c r="H381" s="662"/>
      <c r="I381" s="653">
        <f t="shared" si="67"/>
        <v>1</v>
      </c>
      <c r="J381" s="662"/>
      <c r="K381" s="653">
        <f t="shared" si="68"/>
        <v>1</v>
      </c>
      <c r="L381" s="662"/>
      <c r="M381" s="653">
        <f t="shared" si="69"/>
        <v>1</v>
      </c>
      <c r="N381" s="662"/>
      <c r="O381" s="653">
        <f t="shared" si="70"/>
        <v>1</v>
      </c>
      <c r="P381" s="662"/>
      <c r="Q381" s="653">
        <f t="shared" si="71"/>
        <v>1</v>
      </c>
      <c r="R381" s="714">
        <f t="shared" si="72"/>
        <v>0</v>
      </c>
      <c r="S381" s="652">
        <f t="shared" si="63"/>
        <v>0</v>
      </c>
    </row>
    <row r="382" spans="1:19">
      <c r="A382" s="660"/>
      <c r="B382" s="661"/>
      <c r="C382" s="653">
        <f t="shared" si="64"/>
        <v>1</v>
      </c>
      <c r="D382" s="662"/>
      <c r="E382" s="653">
        <f t="shared" si="65"/>
        <v>1</v>
      </c>
      <c r="F382" s="662"/>
      <c r="G382" s="653">
        <f t="shared" si="66"/>
        <v>1</v>
      </c>
      <c r="H382" s="662"/>
      <c r="I382" s="653">
        <f t="shared" si="67"/>
        <v>1</v>
      </c>
      <c r="J382" s="662"/>
      <c r="K382" s="653">
        <f t="shared" si="68"/>
        <v>1</v>
      </c>
      <c r="L382" s="662"/>
      <c r="M382" s="653">
        <f t="shared" si="69"/>
        <v>1</v>
      </c>
      <c r="N382" s="662"/>
      <c r="O382" s="653">
        <f t="shared" si="70"/>
        <v>1</v>
      </c>
      <c r="P382" s="662"/>
      <c r="Q382" s="653">
        <f t="shared" si="71"/>
        <v>1</v>
      </c>
      <c r="R382" s="714">
        <f t="shared" si="72"/>
        <v>0</v>
      </c>
      <c r="S382" s="652">
        <f t="shared" si="63"/>
        <v>0</v>
      </c>
    </row>
    <row r="383" spans="1:19">
      <c r="A383" s="660"/>
      <c r="B383" s="661"/>
      <c r="C383" s="653">
        <f t="shared" si="64"/>
        <v>1</v>
      </c>
      <c r="D383" s="662"/>
      <c r="E383" s="653">
        <f t="shared" si="65"/>
        <v>1</v>
      </c>
      <c r="F383" s="662"/>
      <c r="G383" s="653">
        <f t="shared" si="66"/>
        <v>1</v>
      </c>
      <c r="H383" s="662"/>
      <c r="I383" s="653">
        <f t="shared" si="67"/>
        <v>1</v>
      </c>
      <c r="J383" s="662"/>
      <c r="K383" s="653">
        <f t="shared" si="68"/>
        <v>1</v>
      </c>
      <c r="L383" s="662"/>
      <c r="M383" s="653">
        <f t="shared" si="69"/>
        <v>1</v>
      </c>
      <c r="N383" s="662"/>
      <c r="O383" s="653">
        <f t="shared" si="70"/>
        <v>1</v>
      </c>
      <c r="P383" s="662"/>
      <c r="Q383" s="653">
        <f t="shared" si="71"/>
        <v>1</v>
      </c>
      <c r="R383" s="714">
        <f t="shared" si="72"/>
        <v>0</v>
      </c>
      <c r="S383" s="652">
        <f t="shared" si="63"/>
        <v>0</v>
      </c>
    </row>
    <row r="384" spans="1:19">
      <c r="A384" s="660"/>
      <c r="B384" s="661"/>
      <c r="C384" s="653">
        <f t="shared" si="64"/>
        <v>1</v>
      </c>
      <c r="D384" s="662"/>
      <c r="E384" s="653">
        <f t="shared" si="65"/>
        <v>1</v>
      </c>
      <c r="F384" s="662"/>
      <c r="G384" s="653">
        <f t="shared" si="66"/>
        <v>1</v>
      </c>
      <c r="H384" s="662"/>
      <c r="I384" s="653">
        <f t="shared" si="67"/>
        <v>1</v>
      </c>
      <c r="J384" s="662"/>
      <c r="K384" s="653">
        <f t="shared" si="68"/>
        <v>1</v>
      </c>
      <c r="L384" s="662"/>
      <c r="M384" s="653">
        <f t="shared" si="69"/>
        <v>1</v>
      </c>
      <c r="N384" s="662"/>
      <c r="O384" s="653">
        <f t="shared" si="70"/>
        <v>1</v>
      </c>
      <c r="P384" s="662"/>
      <c r="Q384" s="653">
        <f t="shared" si="71"/>
        <v>1</v>
      </c>
      <c r="R384" s="714">
        <f t="shared" si="72"/>
        <v>0</v>
      </c>
      <c r="S384" s="652">
        <f t="shared" si="63"/>
        <v>0</v>
      </c>
    </row>
    <row r="385" spans="1:19">
      <c r="A385" s="660"/>
      <c r="B385" s="661"/>
      <c r="C385" s="653">
        <f t="shared" si="64"/>
        <v>1</v>
      </c>
      <c r="D385" s="662"/>
      <c r="E385" s="653">
        <f t="shared" si="65"/>
        <v>1</v>
      </c>
      <c r="F385" s="662"/>
      <c r="G385" s="653">
        <f t="shared" si="66"/>
        <v>1</v>
      </c>
      <c r="H385" s="662"/>
      <c r="I385" s="653">
        <f t="shared" si="67"/>
        <v>1</v>
      </c>
      <c r="J385" s="662"/>
      <c r="K385" s="653">
        <f t="shared" si="68"/>
        <v>1</v>
      </c>
      <c r="L385" s="662"/>
      <c r="M385" s="653">
        <f t="shared" si="69"/>
        <v>1</v>
      </c>
      <c r="N385" s="662"/>
      <c r="O385" s="653">
        <f t="shared" si="70"/>
        <v>1</v>
      </c>
      <c r="P385" s="662"/>
      <c r="Q385" s="653">
        <f t="shared" si="71"/>
        <v>1</v>
      </c>
      <c r="R385" s="714">
        <f t="shared" si="72"/>
        <v>0</v>
      </c>
      <c r="S385" s="652">
        <f t="shared" ref="S385:S422" si="73">ROUND(R385*B385/10000,0)</f>
        <v>0</v>
      </c>
    </row>
    <row r="386" spans="1:19">
      <c r="A386" s="660"/>
      <c r="B386" s="661"/>
      <c r="C386" s="653">
        <f t="shared" si="64"/>
        <v>1</v>
      </c>
      <c r="D386" s="662"/>
      <c r="E386" s="653">
        <f t="shared" si="65"/>
        <v>1</v>
      </c>
      <c r="F386" s="662"/>
      <c r="G386" s="653">
        <f t="shared" si="66"/>
        <v>1</v>
      </c>
      <c r="H386" s="662"/>
      <c r="I386" s="653">
        <f t="shared" si="67"/>
        <v>1</v>
      </c>
      <c r="J386" s="662"/>
      <c r="K386" s="653">
        <f t="shared" si="68"/>
        <v>1</v>
      </c>
      <c r="L386" s="662"/>
      <c r="M386" s="653">
        <f t="shared" si="69"/>
        <v>1</v>
      </c>
      <c r="N386" s="662"/>
      <c r="O386" s="653">
        <f t="shared" si="70"/>
        <v>1</v>
      </c>
      <c r="P386" s="662"/>
      <c r="Q386" s="653">
        <f t="shared" si="71"/>
        <v>1</v>
      </c>
      <c r="R386" s="714">
        <f t="shared" si="72"/>
        <v>0</v>
      </c>
      <c r="S386" s="652">
        <f t="shared" si="73"/>
        <v>0</v>
      </c>
    </row>
    <row r="387" spans="1:19">
      <c r="A387" s="660"/>
      <c r="B387" s="661"/>
      <c r="C387" s="653">
        <f t="shared" si="64"/>
        <v>1</v>
      </c>
      <c r="D387" s="662"/>
      <c r="E387" s="653">
        <f t="shared" si="65"/>
        <v>1</v>
      </c>
      <c r="F387" s="662"/>
      <c r="G387" s="653">
        <f t="shared" si="66"/>
        <v>1</v>
      </c>
      <c r="H387" s="662"/>
      <c r="I387" s="653">
        <f t="shared" si="67"/>
        <v>1</v>
      </c>
      <c r="J387" s="662"/>
      <c r="K387" s="653">
        <f t="shared" si="68"/>
        <v>1</v>
      </c>
      <c r="L387" s="662"/>
      <c r="M387" s="653">
        <f t="shared" si="69"/>
        <v>1</v>
      </c>
      <c r="N387" s="662"/>
      <c r="O387" s="653">
        <f t="shared" si="70"/>
        <v>1</v>
      </c>
      <c r="P387" s="662"/>
      <c r="Q387" s="653">
        <f t="shared" si="71"/>
        <v>1</v>
      </c>
      <c r="R387" s="714">
        <f t="shared" si="72"/>
        <v>0</v>
      </c>
      <c r="S387" s="652">
        <f t="shared" si="73"/>
        <v>0</v>
      </c>
    </row>
    <row r="388" spans="1:19">
      <c r="A388" s="660"/>
      <c r="B388" s="661"/>
      <c r="C388" s="653">
        <f t="shared" si="64"/>
        <v>1</v>
      </c>
      <c r="D388" s="662"/>
      <c r="E388" s="653">
        <f t="shared" si="65"/>
        <v>1</v>
      </c>
      <c r="F388" s="662"/>
      <c r="G388" s="653">
        <f t="shared" si="66"/>
        <v>1</v>
      </c>
      <c r="H388" s="662"/>
      <c r="I388" s="653">
        <f t="shared" si="67"/>
        <v>1</v>
      </c>
      <c r="J388" s="662"/>
      <c r="K388" s="653">
        <f t="shared" si="68"/>
        <v>1</v>
      </c>
      <c r="L388" s="662"/>
      <c r="M388" s="653">
        <f t="shared" si="69"/>
        <v>1</v>
      </c>
      <c r="N388" s="662"/>
      <c r="O388" s="653">
        <f t="shared" si="70"/>
        <v>1</v>
      </c>
      <c r="P388" s="662"/>
      <c r="Q388" s="653">
        <f t="shared" si="71"/>
        <v>1</v>
      </c>
      <c r="R388" s="714">
        <f t="shared" si="72"/>
        <v>0</v>
      </c>
      <c r="S388" s="652">
        <f t="shared" si="73"/>
        <v>0</v>
      </c>
    </row>
    <row r="389" spans="1:19">
      <c r="A389" s="660"/>
      <c r="B389" s="661"/>
      <c r="C389" s="653">
        <f t="shared" si="64"/>
        <v>1</v>
      </c>
      <c r="D389" s="662"/>
      <c r="E389" s="653">
        <f t="shared" si="65"/>
        <v>1</v>
      </c>
      <c r="F389" s="662"/>
      <c r="G389" s="653">
        <f t="shared" si="66"/>
        <v>1</v>
      </c>
      <c r="H389" s="662"/>
      <c r="I389" s="653">
        <f t="shared" si="67"/>
        <v>1</v>
      </c>
      <c r="J389" s="662"/>
      <c r="K389" s="653">
        <f t="shared" si="68"/>
        <v>1</v>
      </c>
      <c r="L389" s="662"/>
      <c r="M389" s="653">
        <f t="shared" si="69"/>
        <v>1</v>
      </c>
      <c r="N389" s="662"/>
      <c r="O389" s="653">
        <f t="shared" si="70"/>
        <v>1</v>
      </c>
      <c r="P389" s="662"/>
      <c r="Q389" s="653">
        <f t="shared" si="71"/>
        <v>1</v>
      </c>
      <c r="R389" s="714">
        <f t="shared" si="72"/>
        <v>0</v>
      </c>
      <c r="S389" s="652">
        <f t="shared" si="73"/>
        <v>0</v>
      </c>
    </row>
    <row r="390" spans="1:19">
      <c r="A390" s="660"/>
      <c r="B390" s="661"/>
      <c r="C390" s="653">
        <f t="shared" si="64"/>
        <v>1</v>
      </c>
      <c r="D390" s="662"/>
      <c r="E390" s="653">
        <f t="shared" si="65"/>
        <v>1</v>
      </c>
      <c r="F390" s="662"/>
      <c r="G390" s="653">
        <f t="shared" si="66"/>
        <v>1</v>
      </c>
      <c r="H390" s="662"/>
      <c r="I390" s="653">
        <f t="shared" si="67"/>
        <v>1</v>
      </c>
      <c r="J390" s="662"/>
      <c r="K390" s="653">
        <f t="shared" si="68"/>
        <v>1</v>
      </c>
      <c r="L390" s="662"/>
      <c r="M390" s="653">
        <f t="shared" si="69"/>
        <v>1</v>
      </c>
      <c r="N390" s="662"/>
      <c r="O390" s="653">
        <f t="shared" si="70"/>
        <v>1</v>
      </c>
      <c r="P390" s="662"/>
      <c r="Q390" s="653">
        <f t="shared" si="71"/>
        <v>1</v>
      </c>
      <c r="R390" s="714">
        <f t="shared" si="72"/>
        <v>0</v>
      </c>
      <c r="S390" s="652">
        <f t="shared" si="73"/>
        <v>0</v>
      </c>
    </row>
    <row r="391" spans="1:19">
      <c r="A391" s="660"/>
      <c r="B391" s="661"/>
      <c r="C391" s="653">
        <f t="shared" si="64"/>
        <v>1</v>
      </c>
      <c r="D391" s="662"/>
      <c r="E391" s="653">
        <f t="shared" si="65"/>
        <v>1</v>
      </c>
      <c r="F391" s="662"/>
      <c r="G391" s="653">
        <f t="shared" si="66"/>
        <v>1</v>
      </c>
      <c r="H391" s="662"/>
      <c r="I391" s="653">
        <f t="shared" si="67"/>
        <v>1</v>
      </c>
      <c r="J391" s="662"/>
      <c r="K391" s="653">
        <f t="shared" si="68"/>
        <v>1</v>
      </c>
      <c r="L391" s="662"/>
      <c r="M391" s="653">
        <f t="shared" si="69"/>
        <v>1</v>
      </c>
      <c r="N391" s="662"/>
      <c r="O391" s="653">
        <f t="shared" si="70"/>
        <v>1</v>
      </c>
      <c r="P391" s="662"/>
      <c r="Q391" s="653">
        <f t="shared" si="71"/>
        <v>1</v>
      </c>
      <c r="R391" s="714">
        <f t="shared" si="72"/>
        <v>0</v>
      </c>
      <c r="S391" s="652">
        <f t="shared" si="73"/>
        <v>0</v>
      </c>
    </row>
    <row r="392" spans="1:19">
      <c r="A392" s="660"/>
      <c r="B392" s="661"/>
      <c r="C392" s="653">
        <f t="shared" si="64"/>
        <v>1</v>
      </c>
      <c r="D392" s="662"/>
      <c r="E392" s="653">
        <f t="shared" si="65"/>
        <v>1</v>
      </c>
      <c r="F392" s="662"/>
      <c r="G392" s="653">
        <f t="shared" si="66"/>
        <v>1</v>
      </c>
      <c r="H392" s="662"/>
      <c r="I392" s="653">
        <f t="shared" si="67"/>
        <v>1</v>
      </c>
      <c r="J392" s="662"/>
      <c r="K392" s="653">
        <f t="shared" si="68"/>
        <v>1</v>
      </c>
      <c r="L392" s="662"/>
      <c r="M392" s="653">
        <f t="shared" si="69"/>
        <v>1</v>
      </c>
      <c r="N392" s="662"/>
      <c r="O392" s="653">
        <f t="shared" si="70"/>
        <v>1</v>
      </c>
      <c r="P392" s="662"/>
      <c r="Q392" s="653">
        <f t="shared" si="71"/>
        <v>1</v>
      </c>
      <c r="R392" s="714">
        <f t="shared" si="72"/>
        <v>0</v>
      </c>
      <c r="S392" s="652">
        <f t="shared" si="73"/>
        <v>0</v>
      </c>
    </row>
    <row r="393" spans="1:19">
      <c r="A393" s="660"/>
      <c r="B393" s="661"/>
      <c r="C393" s="653">
        <f t="shared" si="64"/>
        <v>1</v>
      </c>
      <c r="D393" s="662"/>
      <c r="E393" s="653">
        <f t="shared" si="65"/>
        <v>1</v>
      </c>
      <c r="F393" s="662"/>
      <c r="G393" s="653">
        <f t="shared" si="66"/>
        <v>1</v>
      </c>
      <c r="H393" s="662"/>
      <c r="I393" s="653">
        <f t="shared" si="67"/>
        <v>1</v>
      </c>
      <c r="J393" s="662"/>
      <c r="K393" s="653">
        <f t="shared" si="68"/>
        <v>1</v>
      </c>
      <c r="L393" s="662"/>
      <c r="M393" s="653">
        <f t="shared" si="69"/>
        <v>1</v>
      </c>
      <c r="N393" s="662"/>
      <c r="O393" s="653">
        <f t="shared" si="70"/>
        <v>1</v>
      </c>
      <c r="P393" s="662"/>
      <c r="Q393" s="653">
        <f t="shared" si="71"/>
        <v>1</v>
      </c>
      <c r="R393" s="714">
        <f t="shared" si="72"/>
        <v>0</v>
      </c>
      <c r="S393" s="652">
        <f t="shared" si="73"/>
        <v>0</v>
      </c>
    </row>
    <row r="394" spans="1:19">
      <c r="A394" s="660"/>
      <c r="B394" s="661"/>
      <c r="C394" s="653">
        <f t="shared" si="64"/>
        <v>1</v>
      </c>
      <c r="D394" s="662"/>
      <c r="E394" s="653">
        <f t="shared" si="65"/>
        <v>1</v>
      </c>
      <c r="F394" s="662"/>
      <c r="G394" s="653">
        <f t="shared" si="66"/>
        <v>1</v>
      </c>
      <c r="H394" s="662"/>
      <c r="I394" s="653">
        <f t="shared" si="67"/>
        <v>1</v>
      </c>
      <c r="J394" s="662"/>
      <c r="K394" s="653">
        <f t="shared" si="68"/>
        <v>1</v>
      </c>
      <c r="L394" s="662"/>
      <c r="M394" s="653">
        <f t="shared" si="69"/>
        <v>1</v>
      </c>
      <c r="N394" s="662"/>
      <c r="O394" s="653">
        <f t="shared" si="70"/>
        <v>1</v>
      </c>
      <c r="P394" s="662"/>
      <c r="Q394" s="653">
        <f t="shared" si="71"/>
        <v>1</v>
      </c>
      <c r="R394" s="714">
        <f t="shared" si="72"/>
        <v>0</v>
      </c>
      <c r="S394" s="652">
        <f t="shared" si="73"/>
        <v>0</v>
      </c>
    </row>
    <row r="395" spans="1:19">
      <c r="A395" s="660"/>
      <c r="B395" s="661"/>
      <c r="C395" s="653">
        <f t="shared" si="64"/>
        <v>1</v>
      </c>
      <c r="D395" s="662"/>
      <c r="E395" s="653">
        <f t="shared" si="65"/>
        <v>1</v>
      </c>
      <c r="F395" s="662"/>
      <c r="G395" s="653">
        <f t="shared" si="66"/>
        <v>1</v>
      </c>
      <c r="H395" s="662"/>
      <c r="I395" s="653">
        <f t="shared" si="67"/>
        <v>1</v>
      </c>
      <c r="J395" s="662"/>
      <c r="K395" s="653">
        <f t="shared" si="68"/>
        <v>1</v>
      </c>
      <c r="L395" s="662"/>
      <c r="M395" s="653">
        <f t="shared" si="69"/>
        <v>1</v>
      </c>
      <c r="N395" s="662"/>
      <c r="O395" s="653">
        <f t="shared" si="70"/>
        <v>1</v>
      </c>
      <c r="P395" s="662"/>
      <c r="Q395" s="653">
        <f t="shared" si="71"/>
        <v>1</v>
      </c>
      <c r="R395" s="714">
        <f t="shared" si="72"/>
        <v>0</v>
      </c>
      <c r="S395" s="652">
        <f t="shared" si="73"/>
        <v>0</v>
      </c>
    </row>
    <row r="396" spans="1:19">
      <c r="A396" s="660"/>
      <c r="B396" s="661"/>
      <c r="C396" s="653">
        <f t="shared" si="64"/>
        <v>1</v>
      </c>
      <c r="D396" s="662"/>
      <c r="E396" s="653">
        <f t="shared" si="65"/>
        <v>1</v>
      </c>
      <c r="F396" s="662"/>
      <c r="G396" s="653">
        <f t="shared" si="66"/>
        <v>1</v>
      </c>
      <c r="H396" s="662"/>
      <c r="I396" s="653">
        <f t="shared" si="67"/>
        <v>1</v>
      </c>
      <c r="J396" s="662"/>
      <c r="K396" s="653">
        <f t="shared" si="68"/>
        <v>1</v>
      </c>
      <c r="L396" s="662"/>
      <c r="M396" s="653">
        <f t="shared" si="69"/>
        <v>1</v>
      </c>
      <c r="N396" s="662"/>
      <c r="O396" s="653">
        <f t="shared" si="70"/>
        <v>1</v>
      </c>
      <c r="P396" s="662"/>
      <c r="Q396" s="653">
        <f t="shared" si="71"/>
        <v>1</v>
      </c>
      <c r="R396" s="714">
        <f t="shared" si="72"/>
        <v>0</v>
      </c>
      <c r="S396" s="652">
        <f t="shared" si="73"/>
        <v>0</v>
      </c>
    </row>
    <row r="397" spans="1:19">
      <c r="A397" s="660"/>
      <c r="B397" s="661"/>
      <c r="C397" s="653">
        <f t="shared" si="64"/>
        <v>1</v>
      </c>
      <c r="D397" s="662"/>
      <c r="E397" s="653">
        <f t="shared" si="65"/>
        <v>1</v>
      </c>
      <c r="F397" s="662"/>
      <c r="G397" s="653">
        <f t="shared" si="66"/>
        <v>1</v>
      </c>
      <c r="H397" s="662"/>
      <c r="I397" s="653">
        <f t="shared" si="67"/>
        <v>1</v>
      </c>
      <c r="J397" s="662"/>
      <c r="K397" s="653">
        <f t="shared" si="68"/>
        <v>1</v>
      </c>
      <c r="L397" s="662"/>
      <c r="M397" s="653">
        <f t="shared" si="69"/>
        <v>1</v>
      </c>
      <c r="N397" s="662"/>
      <c r="O397" s="653">
        <f t="shared" si="70"/>
        <v>1</v>
      </c>
      <c r="P397" s="662"/>
      <c r="Q397" s="653">
        <f t="shared" si="71"/>
        <v>1</v>
      </c>
      <c r="R397" s="714">
        <f t="shared" si="72"/>
        <v>0</v>
      </c>
      <c r="S397" s="652">
        <f t="shared" si="73"/>
        <v>0</v>
      </c>
    </row>
    <row r="398" spans="1:19">
      <c r="A398" s="660"/>
      <c r="B398" s="661"/>
      <c r="C398" s="653">
        <f t="shared" si="64"/>
        <v>1</v>
      </c>
      <c r="D398" s="662"/>
      <c r="E398" s="653">
        <f t="shared" si="65"/>
        <v>1</v>
      </c>
      <c r="F398" s="662"/>
      <c r="G398" s="653">
        <f t="shared" si="66"/>
        <v>1</v>
      </c>
      <c r="H398" s="662"/>
      <c r="I398" s="653">
        <f t="shared" si="67"/>
        <v>1</v>
      </c>
      <c r="J398" s="662"/>
      <c r="K398" s="653">
        <f t="shared" si="68"/>
        <v>1</v>
      </c>
      <c r="L398" s="662"/>
      <c r="M398" s="653">
        <f t="shared" si="69"/>
        <v>1</v>
      </c>
      <c r="N398" s="662"/>
      <c r="O398" s="653">
        <f t="shared" si="70"/>
        <v>1</v>
      </c>
      <c r="P398" s="662"/>
      <c r="Q398" s="653">
        <f t="shared" si="71"/>
        <v>1</v>
      </c>
      <c r="R398" s="714">
        <f t="shared" si="72"/>
        <v>0</v>
      </c>
      <c r="S398" s="652">
        <f t="shared" si="73"/>
        <v>0</v>
      </c>
    </row>
    <row r="399" spans="1:19">
      <c r="A399" s="660"/>
      <c r="B399" s="661"/>
      <c r="C399" s="653">
        <f t="shared" si="64"/>
        <v>1</v>
      </c>
      <c r="D399" s="662"/>
      <c r="E399" s="653">
        <f t="shared" si="65"/>
        <v>1</v>
      </c>
      <c r="F399" s="662"/>
      <c r="G399" s="653">
        <f t="shared" si="66"/>
        <v>1</v>
      </c>
      <c r="H399" s="662"/>
      <c r="I399" s="653">
        <f t="shared" si="67"/>
        <v>1</v>
      </c>
      <c r="J399" s="662"/>
      <c r="K399" s="653">
        <f t="shared" si="68"/>
        <v>1</v>
      </c>
      <c r="L399" s="662"/>
      <c r="M399" s="653">
        <f t="shared" si="69"/>
        <v>1</v>
      </c>
      <c r="N399" s="662"/>
      <c r="O399" s="653">
        <f t="shared" si="70"/>
        <v>1</v>
      </c>
      <c r="P399" s="662"/>
      <c r="Q399" s="653">
        <f t="shared" si="71"/>
        <v>1</v>
      </c>
      <c r="R399" s="714">
        <f t="shared" si="72"/>
        <v>0</v>
      </c>
      <c r="S399" s="652">
        <f t="shared" si="73"/>
        <v>0</v>
      </c>
    </row>
    <row r="400" spans="1:19">
      <c r="A400" s="660"/>
      <c r="B400" s="661"/>
      <c r="C400" s="653">
        <f t="shared" si="64"/>
        <v>1</v>
      </c>
      <c r="D400" s="662"/>
      <c r="E400" s="653">
        <f t="shared" si="65"/>
        <v>1</v>
      </c>
      <c r="F400" s="662"/>
      <c r="G400" s="653">
        <f t="shared" si="66"/>
        <v>1</v>
      </c>
      <c r="H400" s="662"/>
      <c r="I400" s="653">
        <f t="shared" si="67"/>
        <v>1</v>
      </c>
      <c r="J400" s="662"/>
      <c r="K400" s="653">
        <f t="shared" si="68"/>
        <v>1</v>
      </c>
      <c r="L400" s="662"/>
      <c r="M400" s="653">
        <f t="shared" si="69"/>
        <v>1</v>
      </c>
      <c r="N400" s="662"/>
      <c r="O400" s="653">
        <f t="shared" si="70"/>
        <v>1</v>
      </c>
      <c r="P400" s="662"/>
      <c r="Q400" s="653">
        <f t="shared" si="71"/>
        <v>1</v>
      </c>
      <c r="R400" s="714">
        <f t="shared" si="72"/>
        <v>0</v>
      </c>
      <c r="S400" s="652">
        <f t="shared" si="73"/>
        <v>0</v>
      </c>
    </row>
    <row r="401" spans="1:19">
      <c r="A401" s="660"/>
      <c r="B401" s="661"/>
      <c r="C401" s="653">
        <f t="shared" si="64"/>
        <v>1</v>
      </c>
      <c r="D401" s="662"/>
      <c r="E401" s="653">
        <f t="shared" si="65"/>
        <v>1</v>
      </c>
      <c r="F401" s="662"/>
      <c r="G401" s="653">
        <f t="shared" si="66"/>
        <v>1</v>
      </c>
      <c r="H401" s="662"/>
      <c r="I401" s="653">
        <f t="shared" si="67"/>
        <v>1</v>
      </c>
      <c r="J401" s="662"/>
      <c r="K401" s="653">
        <f t="shared" si="68"/>
        <v>1</v>
      </c>
      <c r="L401" s="662"/>
      <c r="M401" s="653">
        <f t="shared" si="69"/>
        <v>1</v>
      </c>
      <c r="N401" s="662"/>
      <c r="O401" s="653">
        <f t="shared" si="70"/>
        <v>1</v>
      </c>
      <c r="P401" s="662"/>
      <c r="Q401" s="653">
        <f t="shared" si="71"/>
        <v>1</v>
      </c>
      <c r="R401" s="714">
        <f t="shared" si="72"/>
        <v>0</v>
      </c>
      <c r="S401" s="652">
        <f t="shared" si="73"/>
        <v>0</v>
      </c>
    </row>
    <row r="402" spans="1:19">
      <c r="A402" s="660"/>
      <c r="B402" s="661"/>
      <c r="C402" s="653">
        <f t="shared" si="64"/>
        <v>1</v>
      </c>
      <c r="D402" s="662"/>
      <c r="E402" s="653">
        <f t="shared" si="65"/>
        <v>1</v>
      </c>
      <c r="F402" s="662"/>
      <c r="G402" s="653">
        <f t="shared" si="66"/>
        <v>1</v>
      </c>
      <c r="H402" s="662"/>
      <c r="I402" s="653">
        <f t="shared" si="67"/>
        <v>1</v>
      </c>
      <c r="J402" s="662"/>
      <c r="K402" s="653">
        <f t="shared" si="68"/>
        <v>1</v>
      </c>
      <c r="L402" s="662"/>
      <c r="M402" s="653">
        <f t="shared" si="69"/>
        <v>1</v>
      </c>
      <c r="N402" s="662"/>
      <c r="O402" s="653">
        <f t="shared" si="70"/>
        <v>1</v>
      </c>
      <c r="P402" s="662"/>
      <c r="Q402" s="653">
        <f t="shared" si="71"/>
        <v>1</v>
      </c>
      <c r="R402" s="714">
        <f t="shared" si="72"/>
        <v>0</v>
      </c>
      <c r="S402" s="652">
        <f t="shared" si="73"/>
        <v>0</v>
      </c>
    </row>
    <row r="403" spans="1:19">
      <c r="A403" s="660"/>
      <c r="B403" s="661"/>
      <c r="C403" s="653">
        <f t="shared" si="64"/>
        <v>1</v>
      </c>
      <c r="D403" s="662"/>
      <c r="E403" s="653">
        <f t="shared" si="65"/>
        <v>1</v>
      </c>
      <c r="F403" s="662"/>
      <c r="G403" s="653">
        <f t="shared" si="66"/>
        <v>1</v>
      </c>
      <c r="H403" s="662"/>
      <c r="I403" s="653">
        <f t="shared" si="67"/>
        <v>1</v>
      </c>
      <c r="J403" s="662"/>
      <c r="K403" s="653">
        <f t="shared" si="68"/>
        <v>1</v>
      </c>
      <c r="L403" s="662"/>
      <c r="M403" s="653">
        <f t="shared" si="69"/>
        <v>1</v>
      </c>
      <c r="N403" s="662"/>
      <c r="O403" s="653">
        <f t="shared" si="70"/>
        <v>1</v>
      </c>
      <c r="P403" s="662"/>
      <c r="Q403" s="653">
        <f t="shared" si="71"/>
        <v>1</v>
      </c>
      <c r="R403" s="714">
        <f t="shared" si="72"/>
        <v>0</v>
      </c>
      <c r="S403" s="652">
        <f t="shared" si="73"/>
        <v>0</v>
      </c>
    </row>
    <row r="404" spans="1:19">
      <c r="A404" s="660"/>
      <c r="B404" s="661"/>
      <c r="C404" s="653">
        <f t="shared" si="64"/>
        <v>1</v>
      </c>
      <c r="D404" s="662"/>
      <c r="E404" s="653">
        <f t="shared" si="65"/>
        <v>1</v>
      </c>
      <c r="F404" s="662"/>
      <c r="G404" s="653">
        <f t="shared" si="66"/>
        <v>1</v>
      </c>
      <c r="H404" s="662"/>
      <c r="I404" s="653">
        <f t="shared" si="67"/>
        <v>1</v>
      </c>
      <c r="J404" s="662"/>
      <c r="K404" s="653">
        <f t="shared" si="68"/>
        <v>1</v>
      </c>
      <c r="L404" s="662"/>
      <c r="M404" s="653">
        <f t="shared" si="69"/>
        <v>1</v>
      </c>
      <c r="N404" s="662"/>
      <c r="O404" s="653">
        <f t="shared" si="70"/>
        <v>1</v>
      </c>
      <c r="P404" s="662"/>
      <c r="Q404" s="653">
        <f t="shared" si="71"/>
        <v>1</v>
      </c>
      <c r="R404" s="714">
        <f t="shared" si="72"/>
        <v>0</v>
      </c>
      <c r="S404" s="652">
        <f t="shared" si="73"/>
        <v>0</v>
      </c>
    </row>
    <row r="405" spans="1:19">
      <c r="A405" s="660"/>
      <c r="B405" s="661"/>
      <c r="C405" s="653">
        <f t="shared" si="64"/>
        <v>1</v>
      </c>
      <c r="D405" s="662"/>
      <c r="E405" s="653">
        <f t="shared" si="65"/>
        <v>1</v>
      </c>
      <c r="F405" s="662"/>
      <c r="G405" s="653">
        <f t="shared" si="66"/>
        <v>1</v>
      </c>
      <c r="H405" s="662"/>
      <c r="I405" s="653">
        <f t="shared" si="67"/>
        <v>1</v>
      </c>
      <c r="J405" s="662"/>
      <c r="K405" s="653">
        <f t="shared" si="68"/>
        <v>1</v>
      </c>
      <c r="L405" s="662"/>
      <c r="M405" s="653">
        <f t="shared" si="69"/>
        <v>1</v>
      </c>
      <c r="N405" s="662"/>
      <c r="O405" s="653">
        <f t="shared" si="70"/>
        <v>1</v>
      </c>
      <c r="P405" s="662"/>
      <c r="Q405" s="653">
        <f t="shared" si="71"/>
        <v>1</v>
      </c>
      <c r="R405" s="714">
        <f t="shared" si="72"/>
        <v>0</v>
      </c>
      <c r="S405" s="652">
        <f t="shared" si="73"/>
        <v>0</v>
      </c>
    </row>
    <row r="406" spans="1:19">
      <c r="A406" s="660"/>
      <c r="B406" s="661"/>
      <c r="C406" s="653">
        <f t="shared" si="64"/>
        <v>1</v>
      </c>
      <c r="D406" s="662"/>
      <c r="E406" s="653">
        <f t="shared" si="65"/>
        <v>1</v>
      </c>
      <c r="F406" s="662"/>
      <c r="G406" s="653">
        <f t="shared" si="66"/>
        <v>1</v>
      </c>
      <c r="H406" s="662"/>
      <c r="I406" s="653">
        <f t="shared" si="67"/>
        <v>1</v>
      </c>
      <c r="J406" s="662"/>
      <c r="K406" s="653">
        <f t="shared" si="68"/>
        <v>1</v>
      </c>
      <c r="L406" s="662"/>
      <c r="M406" s="653">
        <f t="shared" si="69"/>
        <v>1</v>
      </c>
      <c r="N406" s="662"/>
      <c r="O406" s="653">
        <f t="shared" si="70"/>
        <v>1</v>
      </c>
      <c r="P406" s="662"/>
      <c r="Q406" s="653">
        <f t="shared" si="71"/>
        <v>1</v>
      </c>
      <c r="R406" s="714">
        <f t="shared" si="72"/>
        <v>0</v>
      </c>
      <c r="S406" s="652">
        <f t="shared" si="73"/>
        <v>0</v>
      </c>
    </row>
    <row r="407" spans="1:19">
      <c r="A407" s="660"/>
      <c r="B407" s="661"/>
      <c r="C407" s="653">
        <f t="shared" si="64"/>
        <v>1</v>
      </c>
      <c r="D407" s="662"/>
      <c r="E407" s="653">
        <f t="shared" si="65"/>
        <v>1</v>
      </c>
      <c r="F407" s="662"/>
      <c r="G407" s="653">
        <f t="shared" si="66"/>
        <v>1</v>
      </c>
      <c r="H407" s="662"/>
      <c r="I407" s="653">
        <f t="shared" si="67"/>
        <v>1</v>
      </c>
      <c r="J407" s="662"/>
      <c r="K407" s="653">
        <f t="shared" si="68"/>
        <v>1</v>
      </c>
      <c r="L407" s="662"/>
      <c r="M407" s="653">
        <f t="shared" si="69"/>
        <v>1</v>
      </c>
      <c r="N407" s="662"/>
      <c r="O407" s="653">
        <f t="shared" si="70"/>
        <v>1</v>
      </c>
      <c r="P407" s="662"/>
      <c r="Q407" s="653">
        <f t="shared" si="71"/>
        <v>1</v>
      </c>
      <c r="R407" s="714">
        <f t="shared" si="72"/>
        <v>0</v>
      </c>
      <c r="S407" s="652">
        <f t="shared" si="73"/>
        <v>0</v>
      </c>
    </row>
    <row r="408" spans="1:19">
      <c r="A408" s="660"/>
      <c r="B408" s="661"/>
      <c r="C408" s="653">
        <f t="shared" si="64"/>
        <v>1</v>
      </c>
      <c r="D408" s="662"/>
      <c r="E408" s="653">
        <f t="shared" si="65"/>
        <v>1</v>
      </c>
      <c r="F408" s="662"/>
      <c r="G408" s="653">
        <f t="shared" si="66"/>
        <v>1</v>
      </c>
      <c r="H408" s="662"/>
      <c r="I408" s="653">
        <f t="shared" si="67"/>
        <v>1</v>
      </c>
      <c r="J408" s="662"/>
      <c r="K408" s="653">
        <f t="shared" si="68"/>
        <v>1</v>
      </c>
      <c r="L408" s="662"/>
      <c r="M408" s="653">
        <f t="shared" si="69"/>
        <v>1</v>
      </c>
      <c r="N408" s="662"/>
      <c r="O408" s="653">
        <f t="shared" si="70"/>
        <v>1</v>
      </c>
      <c r="P408" s="662"/>
      <c r="Q408" s="653">
        <f t="shared" si="71"/>
        <v>1</v>
      </c>
      <c r="R408" s="714">
        <f t="shared" si="72"/>
        <v>0</v>
      </c>
      <c r="S408" s="652">
        <f t="shared" si="73"/>
        <v>0</v>
      </c>
    </row>
    <row r="409" spans="1:19">
      <c r="A409" s="660"/>
      <c r="B409" s="661"/>
      <c r="C409" s="653">
        <f t="shared" si="64"/>
        <v>1</v>
      </c>
      <c r="D409" s="662"/>
      <c r="E409" s="653">
        <f t="shared" si="65"/>
        <v>1</v>
      </c>
      <c r="F409" s="662"/>
      <c r="G409" s="653">
        <f t="shared" si="66"/>
        <v>1</v>
      </c>
      <c r="H409" s="662"/>
      <c r="I409" s="653">
        <f t="shared" si="67"/>
        <v>1</v>
      </c>
      <c r="J409" s="662"/>
      <c r="K409" s="653">
        <f t="shared" si="68"/>
        <v>1</v>
      </c>
      <c r="L409" s="662"/>
      <c r="M409" s="653">
        <f t="shared" si="69"/>
        <v>1</v>
      </c>
      <c r="N409" s="662"/>
      <c r="O409" s="653">
        <f t="shared" si="70"/>
        <v>1</v>
      </c>
      <c r="P409" s="662"/>
      <c r="Q409" s="653">
        <f t="shared" si="71"/>
        <v>1</v>
      </c>
      <c r="R409" s="714">
        <f t="shared" si="72"/>
        <v>0</v>
      </c>
      <c r="S409" s="652">
        <f t="shared" si="73"/>
        <v>0</v>
      </c>
    </row>
    <row r="410" spans="1:19">
      <c r="A410" s="660"/>
      <c r="B410" s="661"/>
      <c r="C410" s="653">
        <f t="shared" ref="C410:C473" si="74">IF(B410="",1,(LOOKUP(B410,$3:$3,$4:$4)-LOOKUP($B$24,$3:$3,$4:$4)+100)/100)</f>
        <v>1</v>
      </c>
      <c r="D410" s="662"/>
      <c r="E410" s="653">
        <f t="shared" ref="E410:E473" si="75">(SUMIF($5:$5,D410,$6:$6)-SUMIF($5:$5,$D$24,$6:$6)+100)/100</f>
        <v>1</v>
      </c>
      <c r="F410" s="662"/>
      <c r="G410" s="653">
        <f t="shared" ref="G410:G473" si="76">(SUMIF($7:$7,F410,$8:$8)-SUMIF($7:$7,$F$24,$8:$8)+100)/100</f>
        <v>1</v>
      </c>
      <c r="H410" s="662"/>
      <c r="I410" s="653">
        <f t="shared" ref="I410:I473" si="77">(SUMIF($9:$9,H410,$10:$10)-SUMIF($9:$9,$H$24,$10:$10)+100)/100</f>
        <v>1</v>
      </c>
      <c r="J410" s="662"/>
      <c r="K410" s="653">
        <f t="shared" ref="K410:K473" si="78">(SUMIF($11:$11,J410,$12:$12)-SUMIF($11:$11,$J$24,$12:$12)+100)/100</f>
        <v>1</v>
      </c>
      <c r="L410" s="662"/>
      <c r="M410" s="653">
        <f t="shared" ref="M410:M473" si="79">(SUMIF($13:$13,L410,$14:$14)-SUMIF($13:$13,$L$24,$14:$14)+100)/100</f>
        <v>1</v>
      </c>
      <c r="N410" s="662"/>
      <c r="O410" s="653">
        <f t="shared" ref="O410:O473" si="80">(SUMIF($15:$15,N410,$16:$16)-SUMIF($15:$15,$N$24,$16:$16)+100)/100</f>
        <v>1</v>
      </c>
      <c r="P410" s="662"/>
      <c r="Q410" s="653">
        <f t="shared" ref="Q410:Q473" si="81">(SUMIF($17:$17,P410,$18:$18)-SUMIF($17:$17,$P$24,$18:$18)+100)/100</f>
        <v>1</v>
      </c>
      <c r="R410" s="714">
        <f t="shared" ref="R410:R473" si="82">IF(B410="",0,ROUND($R$24*C410*E410*G410*I410*K410*M410*O410*Q410,0))</f>
        <v>0</v>
      </c>
      <c r="S410" s="652">
        <f t="shared" si="73"/>
        <v>0</v>
      </c>
    </row>
    <row r="411" spans="1:19">
      <c r="A411" s="660"/>
      <c r="B411" s="661"/>
      <c r="C411" s="653">
        <f t="shared" si="74"/>
        <v>1</v>
      </c>
      <c r="D411" s="662"/>
      <c r="E411" s="653">
        <f t="shared" si="75"/>
        <v>1</v>
      </c>
      <c r="F411" s="662"/>
      <c r="G411" s="653">
        <f t="shared" si="76"/>
        <v>1</v>
      </c>
      <c r="H411" s="662"/>
      <c r="I411" s="653">
        <f t="shared" si="77"/>
        <v>1</v>
      </c>
      <c r="J411" s="662"/>
      <c r="K411" s="653">
        <f t="shared" si="78"/>
        <v>1</v>
      </c>
      <c r="L411" s="662"/>
      <c r="M411" s="653">
        <f t="shared" si="79"/>
        <v>1</v>
      </c>
      <c r="N411" s="662"/>
      <c r="O411" s="653">
        <f t="shared" si="80"/>
        <v>1</v>
      </c>
      <c r="P411" s="662"/>
      <c r="Q411" s="653">
        <f t="shared" si="81"/>
        <v>1</v>
      </c>
      <c r="R411" s="714">
        <f t="shared" si="82"/>
        <v>0</v>
      </c>
      <c r="S411" s="652">
        <f t="shared" si="73"/>
        <v>0</v>
      </c>
    </row>
    <row r="412" spans="1:19">
      <c r="A412" s="660"/>
      <c r="B412" s="661"/>
      <c r="C412" s="653">
        <f t="shared" si="74"/>
        <v>1</v>
      </c>
      <c r="D412" s="662"/>
      <c r="E412" s="653">
        <f t="shared" si="75"/>
        <v>1</v>
      </c>
      <c r="F412" s="662"/>
      <c r="G412" s="653">
        <f t="shared" si="76"/>
        <v>1</v>
      </c>
      <c r="H412" s="662"/>
      <c r="I412" s="653">
        <f t="shared" si="77"/>
        <v>1</v>
      </c>
      <c r="J412" s="662"/>
      <c r="K412" s="653">
        <f t="shared" si="78"/>
        <v>1</v>
      </c>
      <c r="L412" s="662"/>
      <c r="M412" s="653">
        <f t="shared" si="79"/>
        <v>1</v>
      </c>
      <c r="N412" s="662"/>
      <c r="O412" s="653">
        <f t="shared" si="80"/>
        <v>1</v>
      </c>
      <c r="P412" s="662"/>
      <c r="Q412" s="653">
        <f t="shared" si="81"/>
        <v>1</v>
      </c>
      <c r="R412" s="714">
        <f t="shared" si="82"/>
        <v>0</v>
      </c>
      <c r="S412" s="652">
        <f t="shared" si="73"/>
        <v>0</v>
      </c>
    </row>
    <row r="413" spans="1:19">
      <c r="A413" s="660"/>
      <c r="B413" s="661"/>
      <c r="C413" s="653">
        <f t="shared" si="74"/>
        <v>1</v>
      </c>
      <c r="D413" s="662"/>
      <c r="E413" s="653">
        <f t="shared" si="75"/>
        <v>1</v>
      </c>
      <c r="F413" s="662"/>
      <c r="G413" s="653">
        <f t="shared" si="76"/>
        <v>1</v>
      </c>
      <c r="H413" s="662"/>
      <c r="I413" s="653">
        <f t="shared" si="77"/>
        <v>1</v>
      </c>
      <c r="J413" s="662"/>
      <c r="K413" s="653">
        <f t="shared" si="78"/>
        <v>1</v>
      </c>
      <c r="L413" s="662"/>
      <c r="M413" s="653">
        <f t="shared" si="79"/>
        <v>1</v>
      </c>
      <c r="N413" s="662"/>
      <c r="O413" s="653">
        <f t="shared" si="80"/>
        <v>1</v>
      </c>
      <c r="P413" s="662"/>
      <c r="Q413" s="653">
        <f t="shared" si="81"/>
        <v>1</v>
      </c>
      <c r="R413" s="714">
        <f t="shared" si="82"/>
        <v>0</v>
      </c>
      <c r="S413" s="652">
        <f t="shared" si="73"/>
        <v>0</v>
      </c>
    </row>
    <row r="414" spans="1:19">
      <c r="A414" s="660"/>
      <c r="B414" s="661"/>
      <c r="C414" s="653">
        <f t="shared" si="74"/>
        <v>1</v>
      </c>
      <c r="D414" s="662"/>
      <c r="E414" s="653">
        <f t="shared" si="75"/>
        <v>1</v>
      </c>
      <c r="F414" s="662"/>
      <c r="G414" s="653">
        <f t="shared" si="76"/>
        <v>1</v>
      </c>
      <c r="H414" s="662"/>
      <c r="I414" s="653">
        <f t="shared" si="77"/>
        <v>1</v>
      </c>
      <c r="J414" s="662"/>
      <c r="K414" s="653">
        <f t="shared" si="78"/>
        <v>1</v>
      </c>
      <c r="L414" s="662"/>
      <c r="M414" s="653">
        <f t="shared" si="79"/>
        <v>1</v>
      </c>
      <c r="N414" s="662"/>
      <c r="O414" s="653">
        <f t="shared" si="80"/>
        <v>1</v>
      </c>
      <c r="P414" s="662"/>
      <c r="Q414" s="653">
        <f t="shared" si="81"/>
        <v>1</v>
      </c>
      <c r="R414" s="714">
        <f t="shared" si="82"/>
        <v>0</v>
      </c>
      <c r="S414" s="652">
        <f t="shared" si="73"/>
        <v>0</v>
      </c>
    </row>
    <row r="415" spans="1:19">
      <c r="A415" s="660"/>
      <c r="B415" s="661"/>
      <c r="C415" s="653">
        <f t="shared" si="74"/>
        <v>1</v>
      </c>
      <c r="D415" s="662"/>
      <c r="E415" s="653">
        <f t="shared" si="75"/>
        <v>1</v>
      </c>
      <c r="F415" s="662"/>
      <c r="G415" s="653">
        <f t="shared" si="76"/>
        <v>1</v>
      </c>
      <c r="H415" s="662"/>
      <c r="I415" s="653">
        <f t="shared" si="77"/>
        <v>1</v>
      </c>
      <c r="J415" s="662"/>
      <c r="K415" s="653">
        <f t="shared" si="78"/>
        <v>1</v>
      </c>
      <c r="L415" s="662"/>
      <c r="M415" s="653">
        <f t="shared" si="79"/>
        <v>1</v>
      </c>
      <c r="N415" s="662"/>
      <c r="O415" s="653">
        <f t="shared" si="80"/>
        <v>1</v>
      </c>
      <c r="P415" s="662"/>
      <c r="Q415" s="653">
        <f t="shared" si="81"/>
        <v>1</v>
      </c>
      <c r="R415" s="714">
        <f t="shared" si="82"/>
        <v>0</v>
      </c>
      <c r="S415" s="652">
        <f t="shared" si="73"/>
        <v>0</v>
      </c>
    </row>
    <row r="416" spans="1:19">
      <c r="A416" s="660"/>
      <c r="B416" s="661"/>
      <c r="C416" s="653">
        <f t="shared" si="74"/>
        <v>1</v>
      </c>
      <c r="D416" s="662"/>
      <c r="E416" s="653">
        <f t="shared" si="75"/>
        <v>1</v>
      </c>
      <c r="F416" s="662"/>
      <c r="G416" s="653">
        <f t="shared" si="76"/>
        <v>1</v>
      </c>
      <c r="H416" s="662"/>
      <c r="I416" s="653">
        <f t="shared" si="77"/>
        <v>1</v>
      </c>
      <c r="J416" s="662"/>
      <c r="K416" s="653">
        <f t="shared" si="78"/>
        <v>1</v>
      </c>
      <c r="L416" s="662"/>
      <c r="M416" s="653">
        <f t="shared" si="79"/>
        <v>1</v>
      </c>
      <c r="N416" s="662"/>
      <c r="O416" s="653">
        <f t="shared" si="80"/>
        <v>1</v>
      </c>
      <c r="P416" s="662"/>
      <c r="Q416" s="653">
        <f t="shared" si="81"/>
        <v>1</v>
      </c>
      <c r="R416" s="714">
        <f t="shared" si="82"/>
        <v>0</v>
      </c>
      <c r="S416" s="652">
        <f t="shared" si="73"/>
        <v>0</v>
      </c>
    </row>
    <row r="417" spans="1:19">
      <c r="A417" s="660"/>
      <c r="B417" s="661"/>
      <c r="C417" s="653">
        <f t="shared" si="74"/>
        <v>1</v>
      </c>
      <c r="D417" s="662"/>
      <c r="E417" s="653">
        <f t="shared" si="75"/>
        <v>1</v>
      </c>
      <c r="F417" s="662"/>
      <c r="G417" s="653">
        <f t="shared" si="76"/>
        <v>1</v>
      </c>
      <c r="H417" s="662"/>
      <c r="I417" s="653">
        <f t="shared" si="77"/>
        <v>1</v>
      </c>
      <c r="J417" s="662"/>
      <c r="K417" s="653">
        <f t="shared" si="78"/>
        <v>1</v>
      </c>
      <c r="L417" s="662"/>
      <c r="M417" s="653">
        <f t="shared" si="79"/>
        <v>1</v>
      </c>
      <c r="N417" s="662"/>
      <c r="O417" s="653">
        <f t="shared" si="80"/>
        <v>1</v>
      </c>
      <c r="P417" s="662"/>
      <c r="Q417" s="653">
        <f t="shared" si="81"/>
        <v>1</v>
      </c>
      <c r="R417" s="714">
        <f t="shared" si="82"/>
        <v>0</v>
      </c>
      <c r="S417" s="652">
        <f t="shared" si="73"/>
        <v>0</v>
      </c>
    </row>
    <row r="418" spans="1:19">
      <c r="A418" s="660"/>
      <c r="B418" s="661"/>
      <c r="C418" s="653">
        <f t="shared" si="74"/>
        <v>1</v>
      </c>
      <c r="D418" s="662"/>
      <c r="E418" s="653">
        <f t="shared" si="75"/>
        <v>1</v>
      </c>
      <c r="F418" s="662"/>
      <c r="G418" s="653">
        <f t="shared" si="76"/>
        <v>1</v>
      </c>
      <c r="H418" s="662"/>
      <c r="I418" s="653">
        <f t="shared" si="77"/>
        <v>1</v>
      </c>
      <c r="J418" s="662"/>
      <c r="K418" s="653">
        <f t="shared" si="78"/>
        <v>1</v>
      </c>
      <c r="L418" s="662"/>
      <c r="M418" s="653">
        <f t="shared" si="79"/>
        <v>1</v>
      </c>
      <c r="N418" s="662"/>
      <c r="O418" s="653">
        <f t="shared" si="80"/>
        <v>1</v>
      </c>
      <c r="P418" s="662"/>
      <c r="Q418" s="653">
        <f t="shared" si="81"/>
        <v>1</v>
      </c>
      <c r="R418" s="714">
        <f t="shared" si="82"/>
        <v>0</v>
      </c>
      <c r="S418" s="652">
        <f t="shared" si="73"/>
        <v>0</v>
      </c>
    </row>
    <row r="419" spans="1:19">
      <c r="A419" s="660"/>
      <c r="B419" s="661"/>
      <c r="C419" s="653">
        <f t="shared" si="74"/>
        <v>1</v>
      </c>
      <c r="D419" s="662"/>
      <c r="E419" s="653">
        <f t="shared" si="75"/>
        <v>1</v>
      </c>
      <c r="F419" s="662"/>
      <c r="G419" s="653">
        <f t="shared" si="76"/>
        <v>1</v>
      </c>
      <c r="H419" s="662"/>
      <c r="I419" s="653">
        <f t="shared" si="77"/>
        <v>1</v>
      </c>
      <c r="J419" s="662"/>
      <c r="K419" s="653">
        <f t="shared" si="78"/>
        <v>1</v>
      </c>
      <c r="L419" s="662"/>
      <c r="M419" s="653">
        <f t="shared" si="79"/>
        <v>1</v>
      </c>
      <c r="N419" s="662"/>
      <c r="O419" s="653">
        <f t="shared" si="80"/>
        <v>1</v>
      </c>
      <c r="P419" s="662"/>
      <c r="Q419" s="653">
        <f t="shared" si="81"/>
        <v>1</v>
      </c>
      <c r="R419" s="714">
        <f t="shared" si="82"/>
        <v>0</v>
      </c>
      <c r="S419" s="652">
        <f t="shared" si="73"/>
        <v>0</v>
      </c>
    </row>
    <row r="420" spans="1:19">
      <c r="A420" s="660"/>
      <c r="B420" s="661"/>
      <c r="C420" s="653">
        <f t="shared" si="74"/>
        <v>1</v>
      </c>
      <c r="D420" s="662"/>
      <c r="E420" s="653">
        <f t="shared" si="75"/>
        <v>1</v>
      </c>
      <c r="F420" s="662"/>
      <c r="G420" s="653">
        <f t="shared" si="76"/>
        <v>1</v>
      </c>
      <c r="H420" s="662"/>
      <c r="I420" s="653">
        <f t="shared" si="77"/>
        <v>1</v>
      </c>
      <c r="J420" s="662"/>
      <c r="K420" s="653">
        <f t="shared" si="78"/>
        <v>1</v>
      </c>
      <c r="L420" s="662"/>
      <c r="M420" s="653">
        <f t="shared" si="79"/>
        <v>1</v>
      </c>
      <c r="N420" s="662"/>
      <c r="O420" s="653">
        <f t="shared" si="80"/>
        <v>1</v>
      </c>
      <c r="P420" s="662"/>
      <c r="Q420" s="653">
        <f t="shared" si="81"/>
        <v>1</v>
      </c>
      <c r="R420" s="714">
        <f t="shared" si="82"/>
        <v>0</v>
      </c>
      <c r="S420" s="652">
        <f t="shared" si="73"/>
        <v>0</v>
      </c>
    </row>
    <row r="421" spans="1:19">
      <c r="A421" s="660"/>
      <c r="B421" s="661"/>
      <c r="C421" s="653">
        <f t="shared" si="74"/>
        <v>1</v>
      </c>
      <c r="D421" s="662"/>
      <c r="E421" s="653">
        <f t="shared" si="75"/>
        <v>1</v>
      </c>
      <c r="F421" s="662"/>
      <c r="G421" s="653">
        <f t="shared" si="76"/>
        <v>1</v>
      </c>
      <c r="H421" s="662"/>
      <c r="I421" s="653">
        <f t="shared" si="77"/>
        <v>1</v>
      </c>
      <c r="J421" s="662"/>
      <c r="K421" s="653">
        <f t="shared" si="78"/>
        <v>1</v>
      </c>
      <c r="L421" s="662"/>
      <c r="M421" s="653">
        <f t="shared" si="79"/>
        <v>1</v>
      </c>
      <c r="N421" s="662"/>
      <c r="O421" s="653">
        <f t="shared" si="80"/>
        <v>1</v>
      </c>
      <c r="P421" s="662"/>
      <c r="Q421" s="653">
        <f t="shared" si="81"/>
        <v>1</v>
      </c>
      <c r="R421" s="714">
        <f t="shared" si="82"/>
        <v>0</v>
      </c>
      <c r="S421" s="652">
        <f t="shared" si="73"/>
        <v>0</v>
      </c>
    </row>
    <row r="422" spans="1:19">
      <c r="A422" s="660"/>
      <c r="B422" s="661"/>
      <c r="C422" s="653">
        <f t="shared" si="74"/>
        <v>1</v>
      </c>
      <c r="D422" s="662"/>
      <c r="E422" s="653">
        <f t="shared" si="75"/>
        <v>1</v>
      </c>
      <c r="F422" s="662"/>
      <c r="G422" s="653">
        <f t="shared" si="76"/>
        <v>1</v>
      </c>
      <c r="H422" s="662"/>
      <c r="I422" s="653">
        <f t="shared" si="77"/>
        <v>1</v>
      </c>
      <c r="J422" s="662"/>
      <c r="K422" s="653">
        <f t="shared" si="78"/>
        <v>1</v>
      </c>
      <c r="L422" s="662"/>
      <c r="M422" s="653">
        <f t="shared" si="79"/>
        <v>1</v>
      </c>
      <c r="N422" s="662"/>
      <c r="O422" s="653">
        <f t="shared" si="80"/>
        <v>1</v>
      </c>
      <c r="P422" s="662"/>
      <c r="Q422" s="653">
        <f t="shared" si="81"/>
        <v>1</v>
      </c>
      <c r="R422" s="714">
        <f t="shared" si="82"/>
        <v>0</v>
      </c>
      <c r="S422" s="652">
        <f t="shared" si="73"/>
        <v>0</v>
      </c>
    </row>
    <row r="423" spans="1:19">
      <c r="A423" s="660"/>
      <c r="B423" s="661"/>
      <c r="C423" s="653">
        <f t="shared" si="74"/>
        <v>1</v>
      </c>
      <c r="D423" s="662"/>
      <c r="E423" s="653">
        <f t="shared" si="75"/>
        <v>1</v>
      </c>
      <c r="F423" s="662"/>
      <c r="G423" s="653">
        <f t="shared" si="76"/>
        <v>1</v>
      </c>
      <c r="H423" s="662"/>
      <c r="I423" s="653">
        <f t="shared" si="77"/>
        <v>1</v>
      </c>
      <c r="J423" s="662"/>
      <c r="K423" s="653">
        <f t="shared" si="78"/>
        <v>1</v>
      </c>
      <c r="L423" s="662"/>
      <c r="M423" s="653">
        <f t="shared" si="79"/>
        <v>1</v>
      </c>
      <c r="N423" s="662"/>
      <c r="O423" s="653">
        <f t="shared" si="80"/>
        <v>1</v>
      </c>
      <c r="P423" s="662"/>
      <c r="Q423" s="653">
        <f t="shared" si="81"/>
        <v>1</v>
      </c>
      <c r="R423" s="714">
        <f t="shared" si="82"/>
        <v>0</v>
      </c>
      <c r="S423" s="652">
        <f t="shared" ref="S423:S467" si="83">ROUND(R423*B423/10000,0)</f>
        <v>0</v>
      </c>
    </row>
    <row r="424" spans="1:19">
      <c r="A424" s="660"/>
      <c r="B424" s="661"/>
      <c r="C424" s="653">
        <f t="shared" si="74"/>
        <v>1</v>
      </c>
      <c r="D424" s="662"/>
      <c r="E424" s="653">
        <f t="shared" si="75"/>
        <v>1</v>
      </c>
      <c r="F424" s="662"/>
      <c r="G424" s="653">
        <f t="shared" si="76"/>
        <v>1</v>
      </c>
      <c r="H424" s="662"/>
      <c r="I424" s="653">
        <f t="shared" si="77"/>
        <v>1</v>
      </c>
      <c r="J424" s="662"/>
      <c r="K424" s="653">
        <f t="shared" si="78"/>
        <v>1</v>
      </c>
      <c r="L424" s="662"/>
      <c r="M424" s="653">
        <f t="shared" si="79"/>
        <v>1</v>
      </c>
      <c r="N424" s="662"/>
      <c r="O424" s="653">
        <f t="shared" si="80"/>
        <v>1</v>
      </c>
      <c r="P424" s="662"/>
      <c r="Q424" s="653">
        <f t="shared" si="81"/>
        <v>1</v>
      </c>
      <c r="R424" s="714">
        <f t="shared" si="82"/>
        <v>0</v>
      </c>
      <c r="S424" s="652">
        <f t="shared" si="83"/>
        <v>0</v>
      </c>
    </row>
    <row r="425" spans="1:19">
      <c r="A425" s="660"/>
      <c r="B425" s="661"/>
      <c r="C425" s="653">
        <f t="shared" si="74"/>
        <v>1</v>
      </c>
      <c r="D425" s="662"/>
      <c r="E425" s="653">
        <f t="shared" si="75"/>
        <v>1</v>
      </c>
      <c r="F425" s="662"/>
      <c r="G425" s="653">
        <f t="shared" si="76"/>
        <v>1</v>
      </c>
      <c r="H425" s="662"/>
      <c r="I425" s="653">
        <f t="shared" si="77"/>
        <v>1</v>
      </c>
      <c r="J425" s="662"/>
      <c r="K425" s="653">
        <f t="shared" si="78"/>
        <v>1</v>
      </c>
      <c r="L425" s="662"/>
      <c r="M425" s="653">
        <f t="shared" si="79"/>
        <v>1</v>
      </c>
      <c r="N425" s="662"/>
      <c r="O425" s="653">
        <f t="shared" si="80"/>
        <v>1</v>
      </c>
      <c r="P425" s="662"/>
      <c r="Q425" s="653">
        <f t="shared" si="81"/>
        <v>1</v>
      </c>
      <c r="R425" s="714">
        <f t="shared" si="82"/>
        <v>0</v>
      </c>
      <c r="S425" s="652">
        <f t="shared" si="83"/>
        <v>0</v>
      </c>
    </row>
    <row r="426" spans="1:19">
      <c r="A426" s="660"/>
      <c r="B426" s="661"/>
      <c r="C426" s="653">
        <f t="shared" si="74"/>
        <v>1</v>
      </c>
      <c r="D426" s="662"/>
      <c r="E426" s="653">
        <f t="shared" si="75"/>
        <v>1</v>
      </c>
      <c r="F426" s="662"/>
      <c r="G426" s="653">
        <f t="shared" si="76"/>
        <v>1</v>
      </c>
      <c r="H426" s="662"/>
      <c r="I426" s="653">
        <f t="shared" si="77"/>
        <v>1</v>
      </c>
      <c r="J426" s="662"/>
      <c r="K426" s="653">
        <f t="shared" si="78"/>
        <v>1</v>
      </c>
      <c r="L426" s="662"/>
      <c r="M426" s="653">
        <f t="shared" si="79"/>
        <v>1</v>
      </c>
      <c r="N426" s="662"/>
      <c r="O426" s="653">
        <f t="shared" si="80"/>
        <v>1</v>
      </c>
      <c r="P426" s="662"/>
      <c r="Q426" s="653">
        <f t="shared" si="81"/>
        <v>1</v>
      </c>
      <c r="R426" s="714">
        <f t="shared" si="82"/>
        <v>0</v>
      </c>
      <c r="S426" s="652">
        <f t="shared" si="83"/>
        <v>0</v>
      </c>
    </row>
    <row r="427" spans="1:19">
      <c r="A427" s="660"/>
      <c r="B427" s="661"/>
      <c r="C427" s="653">
        <f t="shared" si="74"/>
        <v>1</v>
      </c>
      <c r="D427" s="662"/>
      <c r="E427" s="653">
        <f t="shared" si="75"/>
        <v>1</v>
      </c>
      <c r="F427" s="662"/>
      <c r="G427" s="653">
        <f t="shared" si="76"/>
        <v>1</v>
      </c>
      <c r="H427" s="662"/>
      <c r="I427" s="653">
        <f t="shared" si="77"/>
        <v>1</v>
      </c>
      <c r="J427" s="662"/>
      <c r="K427" s="653">
        <f t="shared" si="78"/>
        <v>1</v>
      </c>
      <c r="L427" s="662"/>
      <c r="M427" s="653">
        <f t="shared" si="79"/>
        <v>1</v>
      </c>
      <c r="N427" s="662"/>
      <c r="O427" s="653">
        <f t="shared" si="80"/>
        <v>1</v>
      </c>
      <c r="P427" s="662"/>
      <c r="Q427" s="653">
        <f t="shared" si="81"/>
        <v>1</v>
      </c>
      <c r="R427" s="714">
        <f t="shared" si="82"/>
        <v>0</v>
      </c>
      <c r="S427" s="652">
        <f t="shared" si="83"/>
        <v>0</v>
      </c>
    </row>
    <row r="428" spans="1:19">
      <c r="A428" s="660"/>
      <c r="B428" s="661"/>
      <c r="C428" s="653">
        <f t="shared" si="74"/>
        <v>1</v>
      </c>
      <c r="D428" s="662"/>
      <c r="E428" s="653">
        <f t="shared" si="75"/>
        <v>1</v>
      </c>
      <c r="F428" s="662"/>
      <c r="G428" s="653">
        <f t="shared" si="76"/>
        <v>1</v>
      </c>
      <c r="H428" s="662"/>
      <c r="I428" s="653">
        <f t="shared" si="77"/>
        <v>1</v>
      </c>
      <c r="J428" s="662"/>
      <c r="K428" s="653">
        <f t="shared" si="78"/>
        <v>1</v>
      </c>
      <c r="L428" s="662"/>
      <c r="M428" s="653">
        <f t="shared" si="79"/>
        <v>1</v>
      </c>
      <c r="N428" s="662"/>
      <c r="O428" s="653">
        <f t="shared" si="80"/>
        <v>1</v>
      </c>
      <c r="P428" s="662"/>
      <c r="Q428" s="653">
        <f t="shared" si="81"/>
        <v>1</v>
      </c>
      <c r="R428" s="714">
        <f t="shared" si="82"/>
        <v>0</v>
      </c>
      <c r="S428" s="652">
        <f t="shared" si="83"/>
        <v>0</v>
      </c>
    </row>
    <row r="429" spans="1:19">
      <c r="A429" s="660"/>
      <c r="B429" s="661"/>
      <c r="C429" s="653">
        <f t="shared" si="74"/>
        <v>1</v>
      </c>
      <c r="D429" s="662"/>
      <c r="E429" s="653">
        <f t="shared" si="75"/>
        <v>1</v>
      </c>
      <c r="F429" s="662"/>
      <c r="G429" s="653">
        <f t="shared" si="76"/>
        <v>1</v>
      </c>
      <c r="H429" s="662"/>
      <c r="I429" s="653">
        <f t="shared" si="77"/>
        <v>1</v>
      </c>
      <c r="J429" s="662"/>
      <c r="K429" s="653">
        <f t="shared" si="78"/>
        <v>1</v>
      </c>
      <c r="L429" s="662"/>
      <c r="M429" s="653">
        <f t="shared" si="79"/>
        <v>1</v>
      </c>
      <c r="N429" s="662"/>
      <c r="O429" s="653">
        <f t="shared" si="80"/>
        <v>1</v>
      </c>
      <c r="P429" s="662"/>
      <c r="Q429" s="653">
        <f t="shared" si="81"/>
        <v>1</v>
      </c>
      <c r="R429" s="714">
        <f t="shared" si="82"/>
        <v>0</v>
      </c>
      <c r="S429" s="652">
        <f t="shared" si="83"/>
        <v>0</v>
      </c>
    </row>
    <row r="430" spans="1:19">
      <c r="A430" s="660"/>
      <c r="B430" s="661"/>
      <c r="C430" s="653">
        <f t="shared" si="74"/>
        <v>1</v>
      </c>
      <c r="D430" s="662"/>
      <c r="E430" s="653">
        <f t="shared" si="75"/>
        <v>1</v>
      </c>
      <c r="F430" s="662"/>
      <c r="G430" s="653">
        <f t="shared" si="76"/>
        <v>1</v>
      </c>
      <c r="H430" s="662"/>
      <c r="I430" s="653">
        <f t="shared" si="77"/>
        <v>1</v>
      </c>
      <c r="J430" s="662"/>
      <c r="K430" s="653">
        <f t="shared" si="78"/>
        <v>1</v>
      </c>
      <c r="L430" s="662"/>
      <c r="M430" s="653">
        <f t="shared" si="79"/>
        <v>1</v>
      </c>
      <c r="N430" s="662"/>
      <c r="O430" s="653">
        <f t="shared" si="80"/>
        <v>1</v>
      </c>
      <c r="P430" s="662"/>
      <c r="Q430" s="653">
        <f t="shared" si="81"/>
        <v>1</v>
      </c>
      <c r="R430" s="714">
        <f t="shared" si="82"/>
        <v>0</v>
      </c>
      <c r="S430" s="652">
        <f t="shared" si="83"/>
        <v>0</v>
      </c>
    </row>
    <row r="431" spans="1:19">
      <c r="A431" s="660"/>
      <c r="B431" s="661"/>
      <c r="C431" s="653">
        <f t="shared" si="74"/>
        <v>1</v>
      </c>
      <c r="D431" s="662"/>
      <c r="E431" s="653">
        <f t="shared" si="75"/>
        <v>1</v>
      </c>
      <c r="F431" s="662"/>
      <c r="G431" s="653">
        <f t="shared" si="76"/>
        <v>1</v>
      </c>
      <c r="H431" s="662"/>
      <c r="I431" s="653">
        <f t="shared" si="77"/>
        <v>1</v>
      </c>
      <c r="J431" s="662"/>
      <c r="K431" s="653">
        <f t="shared" si="78"/>
        <v>1</v>
      </c>
      <c r="L431" s="662"/>
      <c r="M431" s="653">
        <f t="shared" si="79"/>
        <v>1</v>
      </c>
      <c r="N431" s="662"/>
      <c r="O431" s="653">
        <f t="shared" si="80"/>
        <v>1</v>
      </c>
      <c r="P431" s="662"/>
      <c r="Q431" s="653">
        <f t="shared" si="81"/>
        <v>1</v>
      </c>
      <c r="R431" s="714">
        <f t="shared" si="82"/>
        <v>0</v>
      </c>
      <c r="S431" s="652">
        <f t="shared" si="83"/>
        <v>0</v>
      </c>
    </row>
    <row r="432" spans="1:19">
      <c r="A432" s="660"/>
      <c r="B432" s="661"/>
      <c r="C432" s="653">
        <f t="shared" si="74"/>
        <v>1</v>
      </c>
      <c r="D432" s="662"/>
      <c r="E432" s="653">
        <f t="shared" si="75"/>
        <v>1</v>
      </c>
      <c r="F432" s="662"/>
      <c r="G432" s="653">
        <f t="shared" si="76"/>
        <v>1</v>
      </c>
      <c r="H432" s="662"/>
      <c r="I432" s="653">
        <f t="shared" si="77"/>
        <v>1</v>
      </c>
      <c r="J432" s="662"/>
      <c r="K432" s="653">
        <f t="shared" si="78"/>
        <v>1</v>
      </c>
      <c r="L432" s="662"/>
      <c r="M432" s="653">
        <f t="shared" si="79"/>
        <v>1</v>
      </c>
      <c r="N432" s="662"/>
      <c r="O432" s="653">
        <f t="shared" si="80"/>
        <v>1</v>
      </c>
      <c r="P432" s="662"/>
      <c r="Q432" s="653">
        <f t="shared" si="81"/>
        <v>1</v>
      </c>
      <c r="R432" s="714">
        <f t="shared" si="82"/>
        <v>0</v>
      </c>
      <c r="S432" s="652">
        <f t="shared" si="83"/>
        <v>0</v>
      </c>
    </row>
    <row r="433" spans="1:19">
      <c r="A433" s="660"/>
      <c r="B433" s="661"/>
      <c r="C433" s="653">
        <f t="shared" si="74"/>
        <v>1</v>
      </c>
      <c r="D433" s="662"/>
      <c r="E433" s="653">
        <f t="shared" si="75"/>
        <v>1</v>
      </c>
      <c r="F433" s="662"/>
      <c r="G433" s="653">
        <f t="shared" si="76"/>
        <v>1</v>
      </c>
      <c r="H433" s="662"/>
      <c r="I433" s="653">
        <f t="shared" si="77"/>
        <v>1</v>
      </c>
      <c r="J433" s="662"/>
      <c r="K433" s="653">
        <f t="shared" si="78"/>
        <v>1</v>
      </c>
      <c r="L433" s="662"/>
      <c r="M433" s="653">
        <f t="shared" si="79"/>
        <v>1</v>
      </c>
      <c r="N433" s="662"/>
      <c r="O433" s="653">
        <f t="shared" si="80"/>
        <v>1</v>
      </c>
      <c r="P433" s="662"/>
      <c r="Q433" s="653">
        <f t="shared" si="81"/>
        <v>1</v>
      </c>
      <c r="R433" s="714">
        <f t="shared" si="82"/>
        <v>0</v>
      </c>
      <c r="S433" s="652">
        <f t="shared" si="83"/>
        <v>0</v>
      </c>
    </row>
    <row r="434" spans="1:19">
      <c r="A434" s="660"/>
      <c r="B434" s="661"/>
      <c r="C434" s="653">
        <f t="shared" si="74"/>
        <v>1</v>
      </c>
      <c r="D434" s="662"/>
      <c r="E434" s="653">
        <f t="shared" si="75"/>
        <v>1</v>
      </c>
      <c r="F434" s="662"/>
      <c r="G434" s="653">
        <f t="shared" si="76"/>
        <v>1</v>
      </c>
      <c r="H434" s="662"/>
      <c r="I434" s="653">
        <f t="shared" si="77"/>
        <v>1</v>
      </c>
      <c r="J434" s="662"/>
      <c r="K434" s="653">
        <f t="shared" si="78"/>
        <v>1</v>
      </c>
      <c r="L434" s="662"/>
      <c r="M434" s="653">
        <f t="shared" si="79"/>
        <v>1</v>
      </c>
      <c r="N434" s="662"/>
      <c r="O434" s="653">
        <f t="shared" si="80"/>
        <v>1</v>
      </c>
      <c r="P434" s="662"/>
      <c r="Q434" s="653">
        <f t="shared" si="81"/>
        <v>1</v>
      </c>
      <c r="R434" s="714">
        <f t="shared" si="82"/>
        <v>0</v>
      </c>
      <c r="S434" s="652">
        <f t="shared" si="83"/>
        <v>0</v>
      </c>
    </row>
    <row r="435" spans="1:19">
      <c r="A435" s="660"/>
      <c r="B435" s="661"/>
      <c r="C435" s="653">
        <f t="shared" si="74"/>
        <v>1</v>
      </c>
      <c r="D435" s="662"/>
      <c r="E435" s="653">
        <f t="shared" si="75"/>
        <v>1</v>
      </c>
      <c r="F435" s="662"/>
      <c r="G435" s="653">
        <f t="shared" si="76"/>
        <v>1</v>
      </c>
      <c r="H435" s="662"/>
      <c r="I435" s="653">
        <f t="shared" si="77"/>
        <v>1</v>
      </c>
      <c r="J435" s="662"/>
      <c r="K435" s="653">
        <f t="shared" si="78"/>
        <v>1</v>
      </c>
      <c r="L435" s="662"/>
      <c r="M435" s="653">
        <f t="shared" si="79"/>
        <v>1</v>
      </c>
      <c r="N435" s="662"/>
      <c r="O435" s="653">
        <f t="shared" si="80"/>
        <v>1</v>
      </c>
      <c r="P435" s="662"/>
      <c r="Q435" s="653">
        <f t="shared" si="81"/>
        <v>1</v>
      </c>
      <c r="R435" s="714">
        <f t="shared" si="82"/>
        <v>0</v>
      </c>
      <c r="S435" s="652">
        <f t="shared" si="83"/>
        <v>0</v>
      </c>
    </row>
    <row r="436" spans="1:19">
      <c r="A436" s="660"/>
      <c r="B436" s="661"/>
      <c r="C436" s="653">
        <f t="shared" si="74"/>
        <v>1</v>
      </c>
      <c r="D436" s="662"/>
      <c r="E436" s="653">
        <f t="shared" si="75"/>
        <v>1</v>
      </c>
      <c r="F436" s="662"/>
      <c r="G436" s="653">
        <f t="shared" si="76"/>
        <v>1</v>
      </c>
      <c r="H436" s="662"/>
      <c r="I436" s="653">
        <f t="shared" si="77"/>
        <v>1</v>
      </c>
      <c r="J436" s="662"/>
      <c r="K436" s="653">
        <f t="shared" si="78"/>
        <v>1</v>
      </c>
      <c r="L436" s="662"/>
      <c r="M436" s="653">
        <f t="shared" si="79"/>
        <v>1</v>
      </c>
      <c r="N436" s="662"/>
      <c r="O436" s="653">
        <f t="shared" si="80"/>
        <v>1</v>
      </c>
      <c r="P436" s="662"/>
      <c r="Q436" s="653">
        <f t="shared" si="81"/>
        <v>1</v>
      </c>
      <c r="R436" s="714">
        <f t="shared" si="82"/>
        <v>0</v>
      </c>
      <c r="S436" s="652">
        <f t="shared" si="83"/>
        <v>0</v>
      </c>
    </row>
    <row r="437" spans="1:19">
      <c r="A437" s="660"/>
      <c r="B437" s="661"/>
      <c r="C437" s="653">
        <f t="shared" si="74"/>
        <v>1</v>
      </c>
      <c r="D437" s="662"/>
      <c r="E437" s="653">
        <f t="shared" si="75"/>
        <v>1</v>
      </c>
      <c r="F437" s="662"/>
      <c r="G437" s="653">
        <f t="shared" si="76"/>
        <v>1</v>
      </c>
      <c r="H437" s="662"/>
      <c r="I437" s="653">
        <f t="shared" si="77"/>
        <v>1</v>
      </c>
      <c r="J437" s="662"/>
      <c r="K437" s="653">
        <f t="shared" si="78"/>
        <v>1</v>
      </c>
      <c r="L437" s="662"/>
      <c r="M437" s="653">
        <f t="shared" si="79"/>
        <v>1</v>
      </c>
      <c r="N437" s="662"/>
      <c r="O437" s="653">
        <f t="shared" si="80"/>
        <v>1</v>
      </c>
      <c r="P437" s="662"/>
      <c r="Q437" s="653">
        <f t="shared" si="81"/>
        <v>1</v>
      </c>
      <c r="R437" s="714">
        <f t="shared" si="82"/>
        <v>0</v>
      </c>
      <c r="S437" s="652">
        <f t="shared" si="83"/>
        <v>0</v>
      </c>
    </row>
    <row r="438" spans="1:19">
      <c r="A438" s="660"/>
      <c r="B438" s="661"/>
      <c r="C438" s="653">
        <f t="shared" si="74"/>
        <v>1</v>
      </c>
      <c r="D438" s="662"/>
      <c r="E438" s="653">
        <f t="shared" si="75"/>
        <v>1</v>
      </c>
      <c r="F438" s="662"/>
      <c r="G438" s="653">
        <f t="shared" si="76"/>
        <v>1</v>
      </c>
      <c r="H438" s="662"/>
      <c r="I438" s="653">
        <f t="shared" si="77"/>
        <v>1</v>
      </c>
      <c r="J438" s="662"/>
      <c r="K438" s="653">
        <f t="shared" si="78"/>
        <v>1</v>
      </c>
      <c r="L438" s="662"/>
      <c r="M438" s="653">
        <f t="shared" si="79"/>
        <v>1</v>
      </c>
      <c r="N438" s="662"/>
      <c r="O438" s="653">
        <f t="shared" si="80"/>
        <v>1</v>
      </c>
      <c r="P438" s="662"/>
      <c r="Q438" s="653">
        <f t="shared" si="81"/>
        <v>1</v>
      </c>
      <c r="R438" s="714">
        <f t="shared" si="82"/>
        <v>0</v>
      </c>
      <c r="S438" s="652">
        <f t="shared" si="83"/>
        <v>0</v>
      </c>
    </row>
    <row r="439" spans="1:19">
      <c r="A439" s="660"/>
      <c r="B439" s="661"/>
      <c r="C439" s="653">
        <f t="shared" si="74"/>
        <v>1</v>
      </c>
      <c r="D439" s="662"/>
      <c r="E439" s="653">
        <f t="shared" si="75"/>
        <v>1</v>
      </c>
      <c r="F439" s="662"/>
      <c r="G439" s="653">
        <f t="shared" si="76"/>
        <v>1</v>
      </c>
      <c r="H439" s="662"/>
      <c r="I439" s="653">
        <f t="shared" si="77"/>
        <v>1</v>
      </c>
      <c r="J439" s="662"/>
      <c r="K439" s="653">
        <f t="shared" si="78"/>
        <v>1</v>
      </c>
      <c r="L439" s="662"/>
      <c r="M439" s="653">
        <f t="shared" si="79"/>
        <v>1</v>
      </c>
      <c r="N439" s="662"/>
      <c r="O439" s="653">
        <f t="shared" si="80"/>
        <v>1</v>
      </c>
      <c r="P439" s="662"/>
      <c r="Q439" s="653">
        <f t="shared" si="81"/>
        <v>1</v>
      </c>
      <c r="R439" s="714">
        <f t="shared" si="82"/>
        <v>0</v>
      </c>
      <c r="S439" s="652">
        <f t="shared" si="83"/>
        <v>0</v>
      </c>
    </row>
    <row r="440" spans="1:19">
      <c r="A440" s="660"/>
      <c r="B440" s="661"/>
      <c r="C440" s="653">
        <f t="shared" si="74"/>
        <v>1</v>
      </c>
      <c r="D440" s="662"/>
      <c r="E440" s="653">
        <f t="shared" si="75"/>
        <v>1</v>
      </c>
      <c r="F440" s="662"/>
      <c r="G440" s="653">
        <f t="shared" si="76"/>
        <v>1</v>
      </c>
      <c r="H440" s="662"/>
      <c r="I440" s="653">
        <f t="shared" si="77"/>
        <v>1</v>
      </c>
      <c r="J440" s="662"/>
      <c r="K440" s="653">
        <f t="shared" si="78"/>
        <v>1</v>
      </c>
      <c r="L440" s="662"/>
      <c r="M440" s="653">
        <f t="shared" si="79"/>
        <v>1</v>
      </c>
      <c r="N440" s="662"/>
      <c r="O440" s="653">
        <f t="shared" si="80"/>
        <v>1</v>
      </c>
      <c r="P440" s="662"/>
      <c r="Q440" s="653">
        <f t="shared" si="81"/>
        <v>1</v>
      </c>
      <c r="R440" s="714">
        <f t="shared" si="82"/>
        <v>0</v>
      </c>
      <c r="S440" s="652">
        <f t="shared" si="83"/>
        <v>0</v>
      </c>
    </row>
    <row r="441" spans="1:19">
      <c r="A441" s="660"/>
      <c r="B441" s="661"/>
      <c r="C441" s="653">
        <f t="shared" si="74"/>
        <v>1</v>
      </c>
      <c r="D441" s="662"/>
      <c r="E441" s="653">
        <f t="shared" si="75"/>
        <v>1</v>
      </c>
      <c r="F441" s="662"/>
      <c r="G441" s="653">
        <f t="shared" si="76"/>
        <v>1</v>
      </c>
      <c r="H441" s="662"/>
      <c r="I441" s="653">
        <f t="shared" si="77"/>
        <v>1</v>
      </c>
      <c r="J441" s="662"/>
      <c r="K441" s="653">
        <f t="shared" si="78"/>
        <v>1</v>
      </c>
      <c r="L441" s="662"/>
      <c r="M441" s="653">
        <f t="shared" si="79"/>
        <v>1</v>
      </c>
      <c r="N441" s="662"/>
      <c r="O441" s="653">
        <f t="shared" si="80"/>
        <v>1</v>
      </c>
      <c r="P441" s="662"/>
      <c r="Q441" s="653">
        <f t="shared" si="81"/>
        <v>1</v>
      </c>
      <c r="R441" s="714">
        <f t="shared" si="82"/>
        <v>0</v>
      </c>
      <c r="S441" s="652">
        <f t="shared" si="83"/>
        <v>0</v>
      </c>
    </row>
    <row r="442" spans="1:19">
      <c r="A442" s="660"/>
      <c r="B442" s="661"/>
      <c r="C442" s="653">
        <f t="shared" si="74"/>
        <v>1</v>
      </c>
      <c r="D442" s="662"/>
      <c r="E442" s="653">
        <f t="shared" si="75"/>
        <v>1</v>
      </c>
      <c r="F442" s="662"/>
      <c r="G442" s="653">
        <f t="shared" si="76"/>
        <v>1</v>
      </c>
      <c r="H442" s="662"/>
      <c r="I442" s="653">
        <f t="shared" si="77"/>
        <v>1</v>
      </c>
      <c r="J442" s="662"/>
      <c r="K442" s="653">
        <f t="shared" si="78"/>
        <v>1</v>
      </c>
      <c r="L442" s="662"/>
      <c r="M442" s="653">
        <f t="shared" si="79"/>
        <v>1</v>
      </c>
      <c r="N442" s="662"/>
      <c r="O442" s="653">
        <f t="shared" si="80"/>
        <v>1</v>
      </c>
      <c r="P442" s="662"/>
      <c r="Q442" s="653">
        <f t="shared" si="81"/>
        <v>1</v>
      </c>
      <c r="R442" s="714">
        <f t="shared" si="82"/>
        <v>0</v>
      </c>
      <c r="S442" s="652">
        <f t="shared" si="83"/>
        <v>0</v>
      </c>
    </row>
    <row r="443" spans="1:19">
      <c r="A443" s="660"/>
      <c r="B443" s="661"/>
      <c r="C443" s="653">
        <f t="shared" si="74"/>
        <v>1</v>
      </c>
      <c r="D443" s="662"/>
      <c r="E443" s="653">
        <f t="shared" si="75"/>
        <v>1</v>
      </c>
      <c r="F443" s="662"/>
      <c r="G443" s="653">
        <f t="shared" si="76"/>
        <v>1</v>
      </c>
      <c r="H443" s="662"/>
      <c r="I443" s="653">
        <f t="shared" si="77"/>
        <v>1</v>
      </c>
      <c r="J443" s="662"/>
      <c r="K443" s="653">
        <f t="shared" si="78"/>
        <v>1</v>
      </c>
      <c r="L443" s="662"/>
      <c r="M443" s="653">
        <f t="shared" si="79"/>
        <v>1</v>
      </c>
      <c r="N443" s="662"/>
      <c r="O443" s="653">
        <f t="shared" si="80"/>
        <v>1</v>
      </c>
      <c r="P443" s="662"/>
      <c r="Q443" s="653">
        <f t="shared" si="81"/>
        <v>1</v>
      </c>
      <c r="R443" s="714">
        <f t="shared" si="82"/>
        <v>0</v>
      </c>
      <c r="S443" s="652">
        <f t="shared" si="83"/>
        <v>0</v>
      </c>
    </row>
    <row r="444" spans="1:19">
      <c r="A444" s="660"/>
      <c r="B444" s="661"/>
      <c r="C444" s="653">
        <f t="shared" si="74"/>
        <v>1</v>
      </c>
      <c r="D444" s="662"/>
      <c r="E444" s="653">
        <f t="shared" si="75"/>
        <v>1</v>
      </c>
      <c r="F444" s="662"/>
      <c r="G444" s="653">
        <f t="shared" si="76"/>
        <v>1</v>
      </c>
      <c r="H444" s="662"/>
      <c r="I444" s="653">
        <f t="shared" si="77"/>
        <v>1</v>
      </c>
      <c r="J444" s="662"/>
      <c r="K444" s="653">
        <f t="shared" si="78"/>
        <v>1</v>
      </c>
      <c r="L444" s="662"/>
      <c r="M444" s="653">
        <f t="shared" si="79"/>
        <v>1</v>
      </c>
      <c r="N444" s="662"/>
      <c r="O444" s="653">
        <f t="shared" si="80"/>
        <v>1</v>
      </c>
      <c r="P444" s="662"/>
      <c r="Q444" s="653">
        <f t="shared" si="81"/>
        <v>1</v>
      </c>
      <c r="R444" s="714">
        <f t="shared" si="82"/>
        <v>0</v>
      </c>
      <c r="S444" s="652">
        <f t="shared" si="83"/>
        <v>0</v>
      </c>
    </row>
    <row r="445" spans="1:19">
      <c r="A445" s="660"/>
      <c r="B445" s="661"/>
      <c r="C445" s="653">
        <f t="shared" si="74"/>
        <v>1</v>
      </c>
      <c r="D445" s="662"/>
      <c r="E445" s="653">
        <f t="shared" si="75"/>
        <v>1</v>
      </c>
      <c r="F445" s="662"/>
      <c r="G445" s="653">
        <f t="shared" si="76"/>
        <v>1</v>
      </c>
      <c r="H445" s="662"/>
      <c r="I445" s="653">
        <f t="shared" si="77"/>
        <v>1</v>
      </c>
      <c r="J445" s="662"/>
      <c r="K445" s="653">
        <f t="shared" si="78"/>
        <v>1</v>
      </c>
      <c r="L445" s="662"/>
      <c r="M445" s="653">
        <f t="shared" si="79"/>
        <v>1</v>
      </c>
      <c r="N445" s="662"/>
      <c r="O445" s="653">
        <f t="shared" si="80"/>
        <v>1</v>
      </c>
      <c r="P445" s="662"/>
      <c r="Q445" s="653">
        <f t="shared" si="81"/>
        <v>1</v>
      </c>
      <c r="R445" s="714">
        <f t="shared" si="82"/>
        <v>0</v>
      </c>
      <c r="S445" s="652">
        <f t="shared" si="83"/>
        <v>0</v>
      </c>
    </row>
    <row r="446" spans="1:19">
      <c r="A446" s="660"/>
      <c r="B446" s="661"/>
      <c r="C446" s="653">
        <f t="shared" si="74"/>
        <v>1</v>
      </c>
      <c r="D446" s="662"/>
      <c r="E446" s="653">
        <f t="shared" si="75"/>
        <v>1</v>
      </c>
      <c r="F446" s="662"/>
      <c r="G446" s="653">
        <f t="shared" si="76"/>
        <v>1</v>
      </c>
      <c r="H446" s="662"/>
      <c r="I446" s="653">
        <f t="shared" si="77"/>
        <v>1</v>
      </c>
      <c r="J446" s="662"/>
      <c r="K446" s="653">
        <f t="shared" si="78"/>
        <v>1</v>
      </c>
      <c r="L446" s="662"/>
      <c r="M446" s="653">
        <f t="shared" si="79"/>
        <v>1</v>
      </c>
      <c r="N446" s="662"/>
      <c r="O446" s="653">
        <f t="shared" si="80"/>
        <v>1</v>
      </c>
      <c r="P446" s="662"/>
      <c r="Q446" s="653">
        <f t="shared" si="81"/>
        <v>1</v>
      </c>
      <c r="R446" s="714">
        <f t="shared" si="82"/>
        <v>0</v>
      </c>
      <c r="S446" s="652">
        <f t="shared" si="83"/>
        <v>0</v>
      </c>
    </row>
    <row r="447" spans="1:19">
      <c r="A447" s="660"/>
      <c r="B447" s="661"/>
      <c r="C447" s="653">
        <f t="shared" si="74"/>
        <v>1</v>
      </c>
      <c r="D447" s="662"/>
      <c r="E447" s="653">
        <f t="shared" si="75"/>
        <v>1</v>
      </c>
      <c r="F447" s="662"/>
      <c r="G447" s="653">
        <f t="shared" si="76"/>
        <v>1</v>
      </c>
      <c r="H447" s="662"/>
      <c r="I447" s="653">
        <f t="shared" si="77"/>
        <v>1</v>
      </c>
      <c r="J447" s="662"/>
      <c r="K447" s="653">
        <f t="shared" si="78"/>
        <v>1</v>
      </c>
      <c r="L447" s="662"/>
      <c r="M447" s="653">
        <f t="shared" si="79"/>
        <v>1</v>
      </c>
      <c r="N447" s="662"/>
      <c r="O447" s="653">
        <f t="shared" si="80"/>
        <v>1</v>
      </c>
      <c r="P447" s="662"/>
      <c r="Q447" s="653">
        <f t="shared" si="81"/>
        <v>1</v>
      </c>
      <c r="R447" s="714">
        <f t="shared" si="82"/>
        <v>0</v>
      </c>
      <c r="S447" s="652">
        <f t="shared" si="83"/>
        <v>0</v>
      </c>
    </row>
    <row r="448" spans="1:19">
      <c r="A448" s="660"/>
      <c r="B448" s="661"/>
      <c r="C448" s="653">
        <f t="shared" si="74"/>
        <v>1</v>
      </c>
      <c r="D448" s="662"/>
      <c r="E448" s="653">
        <f t="shared" si="75"/>
        <v>1</v>
      </c>
      <c r="F448" s="662"/>
      <c r="G448" s="653">
        <f t="shared" si="76"/>
        <v>1</v>
      </c>
      <c r="H448" s="662"/>
      <c r="I448" s="653">
        <f t="shared" si="77"/>
        <v>1</v>
      </c>
      <c r="J448" s="662"/>
      <c r="K448" s="653">
        <f t="shared" si="78"/>
        <v>1</v>
      </c>
      <c r="L448" s="662"/>
      <c r="M448" s="653">
        <f t="shared" si="79"/>
        <v>1</v>
      </c>
      <c r="N448" s="662"/>
      <c r="O448" s="653">
        <f t="shared" si="80"/>
        <v>1</v>
      </c>
      <c r="P448" s="662"/>
      <c r="Q448" s="653">
        <f t="shared" si="81"/>
        <v>1</v>
      </c>
      <c r="R448" s="714">
        <f t="shared" si="82"/>
        <v>0</v>
      </c>
      <c r="S448" s="652">
        <f t="shared" si="83"/>
        <v>0</v>
      </c>
    </row>
    <row r="449" spans="1:19">
      <c r="A449" s="660"/>
      <c r="B449" s="661"/>
      <c r="C449" s="653">
        <f t="shared" si="74"/>
        <v>1</v>
      </c>
      <c r="D449" s="662"/>
      <c r="E449" s="653">
        <f t="shared" si="75"/>
        <v>1</v>
      </c>
      <c r="F449" s="662"/>
      <c r="G449" s="653">
        <f t="shared" si="76"/>
        <v>1</v>
      </c>
      <c r="H449" s="662"/>
      <c r="I449" s="653">
        <f t="shared" si="77"/>
        <v>1</v>
      </c>
      <c r="J449" s="662"/>
      <c r="K449" s="653">
        <f t="shared" si="78"/>
        <v>1</v>
      </c>
      <c r="L449" s="662"/>
      <c r="M449" s="653">
        <f t="shared" si="79"/>
        <v>1</v>
      </c>
      <c r="N449" s="662"/>
      <c r="O449" s="653">
        <f t="shared" si="80"/>
        <v>1</v>
      </c>
      <c r="P449" s="662"/>
      <c r="Q449" s="653">
        <f t="shared" si="81"/>
        <v>1</v>
      </c>
      <c r="R449" s="714">
        <f t="shared" si="82"/>
        <v>0</v>
      </c>
      <c r="S449" s="652">
        <f t="shared" si="83"/>
        <v>0</v>
      </c>
    </row>
    <row r="450" spans="1:19">
      <c r="A450" s="660"/>
      <c r="B450" s="661"/>
      <c r="C450" s="653">
        <f t="shared" si="74"/>
        <v>1</v>
      </c>
      <c r="D450" s="662"/>
      <c r="E450" s="653">
        <f t="shared" si="75"/>
        <v>1</v>
      </c>
      <c r="F450" s="662"/>
      <c r="G450" s="653">
        <f t="shared" si="76"/>
        <v>1</v>
      </c>
      <c r="H450" s="662"/>
      <c r="I450" s="653">
        <f t="shared" si="77"/>
        <v>1</v>
      </c>
      <c r="J450" s="662"/>
      <c r="K450" s="653">
        <f t="shared" si="78"/>
        <v>1</v>
      </c>
      <c r="L450" s="662"/>
      <c r="M450" s="653">
        <f t="shared" si="79"/>
        <v>1</v>
      </c>
      <c r="N450" s="662"/>
      <c r="O450" s="653">
        <f t="shared" si="80"/>
        <v>1</v>
      </c>
      <c r="P450" s="662"/>
      <c r="Q450" s="653">
        <f t="shared" si="81"/>
        <v>1</v>
      </c>
      <c r="R450" s="714">
        <f t="shared" si="82"/>
        <v>0</v>
      </c>
      <c r="S450" s="652">
        <f t="shared" si="83"/>
        <v>0</v>
      </c>
    </row>
    <row r="451" spans="1:19">
      <c r="A451" s="660"/>
      <c r="B451" s="661"/>
      <c r="C451" s="653">
        <f t="shared" si="74"/>
        <v>1</v>
      </c>
      <c r="D451" s="662"/>
      <c r="E451" s="653">
        <f t="shared" si="75"/>
        <v>1</v>
      </c>
      <c r="F451" s="662"/>
      <c r="G451" s="653">
        <f t="shared" si="76"/>
        <v>1</v>
      </c>
      <c r="H451" s="662"/>
      <c r="I451" s="653">
        <f t="shared" si="77"/>
        <v>1</v>
      </c>
      <c r="J451" s="662"/>
      <c r="K451" s="653">
        <f t="shared" si="78"/>
        <v>1</v>
      </c>
      <c r="L451" s="662"/>
      <c r="M451" s="653">
        <f t="shared" si="79"/>
        <v>1</v>
      </c>
      <c r="N451" s="662"/>
      <c r="O451" s="653">
        <f t="shared" si="80"/>
        <v>1</v>
      </c>
      <c r="P451" s="662"/>
      <c r="Q451" s="653">
        <f t="shared" si="81"/>
        <v>1</v>
      </c>
      <c r="R451" s="714">
        <f t="shared" si="82"/>
        <v>0</v>
      </c>
      <c r="S451" s="652">
        <f t="shared" si="83"/>
        <v>0</v>
      </c>
    </row>
    <row r="452" spans="1:19">
      <c r="A452" s="660"/>
      <c r="B452" s="661"/>
      <c r="C452" s="653">
        <f t="shared" si="74"/>
        <v>1</v>
      </c>
      <c r="D452" s="662"/>
      <c r="E452" s="653">
        <f t="shared" si="75"/>
        <v>1</v>
      </c>
      <c r="F452" s="662"/>
      <c r="G452" s="653">
        <f t="shared" si="76"/>
        <v>1</v>
      </c>
      <c r="H452" s="662"/>
      <c r="I452" s="653">
        <f t="shared" si="77"/>
        <v>1</v>
      </c>
      <c r="J452" s="662"/>
      <c r="K452" s="653">
        <f t="shared" si="78"/>
        <v>1</v>
      </c>
      <c r="L452" s="662"/>
      <c r="M452" s="653">
        <f t="shared" si="79"/>
        <v>1</v>
      </c>
      <c r="N452" s="662"/>
      <c r="O452" s="653">
        <f t="shared" si="80"/>
        <v>1</v>
      </c>
      <c r="P452" s="662"/>
      <c r="Q452" s="653">
        <f t="shared" si="81"/>
        <v>1</v>
      </c>
      <c r="R452" s="714">
        <f t="shared" si="82"/>
        <v>0</v>
      </c>
      <c r="S452" s="652">
        <f t="shared" si="83"/>
        <v>0</v>
      </c>
    </row>
    <row r="453" spans="1:19">
      <c r="A453" s="660"/>
      <c r="B453" s="661"/>
      <c r="C453" s="653">
        <f t="shared" si="74"/>
        <v>1</v>
      </c>
      <c r="D453" s="662"/>
      <c r="E453" s="653">
        <f t="shared" si="75"/>
        <v>1</v>
      </c>
      <c r="F453" s="662"/>
      <c r="G453" s="653">
        <f t="shared" si="76"/>
        <v>1</v>
      </c>
      <c r="H453" s="662"/>
      <c r="I453" s="653">
        <f t="shared" si="77"/>
        <v>1</v>
      </c>
      <c r="J453" s="662"/>
      <c r="K453" s="653">
        <f t="shared" si="78"/>
        <v>1</v>
      </c>
      <c r="L453" s="662"/>
      <c r="M453" s="653">
        <f t="shared" si="79"/>
        <v>1</v>
      </c>
      <c r="N453" s="662"/>
      <c r="O453" s="653">
        <f t="shared" si="80"/>
        <v>1</v>
      </c>
      <c r="P453" s="662"/>
      <c r="Q453" s="653">
        <f t="shared" si="81"/>
        <v>1</v>
      </c>
      <c r="R453" s="714">
        <f t="shared" si="82"/>
        <v>0</v>
      </c>
      <c r="S453" s="652">
        <f t="shared" si="83"/>
        <v>0</v>
      </c>
    </row>
    <row r="454" spans="1:19">
      <c r="A454" s="660"/>
      <c r="B454" s="661"/>
      <c r="C454" s="653">
        <f t="shared" si="74"/>
        <v>1</v>
      </c>
      <c r="D454" s="662"/>
      <c r="E454" s="653">
        <f t="shared" si="75"/>
        <v>1</v>
      </c>
      <c r="F454" s="662"/>
      <c r="G454" s="653">
        <f t="shared" si="76"/>
        <v>1</v>
      </c>
      <c r="H454" s="662"/>
      <c r="I454" s="653">
        <f t="shared" si="77"/>
        <v>1</v>
      </c>
      <c r="J454" s="662"/>
      <c r="K454" s="653">
        <f t="shared" si="78"/>
        <v>1</v>
      </c>
      <c r="L454" s="662"/>
      <c r="M454" s="653">
        <f t="shared" si="79"/>
        <v>1</v>
      </c>
      <c r="N454" s="662"/>
      <c r="O454" s="653">
        <f t="shared" si="80"/>
        <v>1</v>
      </c>
      <c r="P454" s="662"/>
      <c r="Q454" s="653">
        <f t="shared" si="81"/>
        <v>1</v>
      </c>
      <c r="R454" s="714">
        <f t="shared" si="82"/>
        <v>0</v>
      </c>
      <c r="S454" s="652">
        <f t="shared" si="83"/>
        <v>0</v>
      </c>
    </row>
    <row r="455" spans="1:19">
      <c r="A455" s="660"/>
      <c r="B455" s="661"/>
      <c r="C455" s="653">
        <f t="shared" si="74"/>
        <v>1</v>
      </c>
      <c r="D455" s="662"/>
      <c r="E455" s="653">
        <f t="shared" si="75"/>
        <v>1</v>
      </c>
      <c r="F455" s="662"/>
      <c r="G455" s="653">
        <f t="shared" si="76"/>
        <v>1</v>
      </c>
      <c r="H455" s="662"/>
      <c r="I455" s="653">
        <f t="shared" si="77"/>
        <v>1</v>
      </c>
      <c r="J455" s="662"/>
      <c r="K455" s="653">
        <f t="shared" si="78"/>
        <v>1</v>
      </c>
      <c r="L455" s="662"/>
      <c r="M455" s="653">
        <f t="shared" si="79"/>
        <v>1</v>
      </c>
      <c r="N455" s="662"/>
      <c r="O455" s="653">
        <f t="shared" si="80"/>
        <v>1</v>
      </c>
      <c r="P455" s="662"/>
      <c r="Q455" s="653">
        <f t="shared" si="81"/>
        <v>1</v>
      </c>
      <c r="R455" s="714">
        <f t="shared" si="82"/>
        <v>0</v>
      </c>
      <c r="S455" s="652">
        <f t="shared" si="83"/>
        <v>0</v>
      </c>
    </row>
    <row r="456" spans="1:19">
      <c r="A456" s="660"/>
      <c r="B456" s="661"/>
      <c r="C456" s="653">
        <f t="shared" si="74"/>
        <v>1</v>
      </c>
      <c r="D456" s="662"/>
      <c r="E456" s="653">
        <f t="shared" si="75"/>
        <v>1</v>
      </c>
      <c r="F456" s="662"/>
      <c r="G456" s="653">
        <f t="shared" si="76"/>
        <v>1</v>
      </c>
      <c r="H456" s="662"/>
      <c r="I456" s="653">
        <f t="shared" si="77"/>
        <v>1</v>
      </c>
      <c r="J456" s="662"/>
      <c r="K456" s="653">
        <f t="shared" si="78"/>
        <v>1</v>
      </c>
      <c r="L456" s="662"/>
      <c r="M456" s="653">
        <f t="shared" si="79"/>
        <v>1</v>
      </c>
      <c r="N456" s="662"/>
      <c r="O456" s="653">
        <f t="shared" si="80"/>
        <v>1</v>
      </c>
      <c r="P456" s="662"/>
      <c r="Q456" s="653">
        <f t="shared" si="81"/>
        <v>1</v>
      </c>
      <c r="R456" s="714">
        <f t="shared" si="82"/>
        <v>0</v>
      </c>
      <c r="S456" s="652">
        <f t="shared" si="83"/>
        <v>0</v>
      </c>
    </row>
    <row r="457" spans="1:19">
      <c r="A457" s="660"/>
      <c r="B457" s="661"/>
      <c r="C457" s="653">
        <f t="shared" si="74"/>
        <v>1</v>
      </c>
      <c r="D457" s="662"/>
      <c r="E457" s="653">
        <f t="shared" si="75"/>
        <v>1</v>
      </c>
      <c r="F457" s="662"/>
      <c r="G457" s="653">
        <f t="shared" si="76"/>
        <v>1</v>
      </c>
      <c r="H457" s="662"/>
      <c r="I457" s="653">
        <f t="shared" si="77"/>
        <v>1</v>
      </c>
      <c r="J457" s="662"/>
      <c r="K457" s="653">
        <f t="shared" si="78"/>
        <v>1</v>
      </c>
      <c r="L457" s="662"/>
      <c r="M457" s="653">
        <f t="shared" si="79"/>
        <v>1</v>
      </c>
      <c r="N457" s="662"/>
      <c r="O457" s="653">
        <f t="shared" si="80"/>
        <v>1</v>
      </c>
      <c r="P457" s="662"/>
      <c r="Q457" s="653">
        <f t="shared" si="81"/>
        <v>1</v>
      </c>
      <c r="R457" s="714">
        <f t="shared" si="82"/>
        <v>0</v>
      </c>
      <c r="S457" s="652">
        <f t="shared" si="83"/>
        <v>0</v>
      </c>
    </row>
    <row r="458" spans="1:19">
      <c r="A458" s="660"/>
      <c r="B458" s="661"/>
      <c r="C458" s="653">
        <f t="shared" si="74"/>
        <v>1</v>
      </c>
      <c r="D458" s="662"/>
      <c r="E458" s="653">
        <f t="shared" si="75"/>
        <v>1</v>
      </c>
      <c r="F458" s="662"/>
      <c r="G458" s="653">
        <f t="shared" si="76"/>
        <v>1</v>
      </c>
      <c r="H458" s="662"/>
      <c r="I458" s="653">
        <f t="shared" si="77"/>
        <v>1</v>
      </c>
      <c r="J458" s="662"/>
      <c r="K458" s="653">
        <f t="shared" si="78"/>
        <v>1</v>
      </c>
      <c r="L458" s="662"/>
      <c r="M458" s="653">
        <f t="shared" si="79"/>
        <v>1</v>
      </c>
      <c r="N458" s="662"/>
      <c r="O458" s="653">
        <f t="shared" si="80"/>
        <v>1</v>
      </c>
      <c r="P458" s="662"/>
      <c r="Q458" s="653">
        <f t="shared" si="81"/>
        <v>1</v>
      </c>
      <c r="R458" s="714">
        <f t="shared" si="82"/>
        <v>0</v>
      </c>
      <c r="S458" s="652">
        <f t="shared" si="83"/>
        <v>0</v>
      </c>
    </row>
    <row r="459" spans="1:19">
      <c r="A459" s="660"/>
      <c r="B459" s="661"/>
      <c r="C459" s="653">
        <f t="shared" si="74"/>
        <v>1</v>
      </c>
      <c r="D459" s="662"/>
      <c r="E459" s="653">
        <f t="shared" si="75"/>
        <v>1</v>
      </c>
      <c r="F459" s="662"/>
      <c r="G459" s="653">
        <f t="shared" si="76"/>
        <v>1</v>
      </c>
      <c r="H459" s="662"/>
      <c r="I459" s="653">
        <f t="shared" si="77"/>
        <v>1</v>
      </c>
      <c r="J459" s="662"/>
      <c r="K459" s="653">
        <f t="shared" si="78"/>
        <v>1</v>
      </c>
      <c r="L459" s="662"/>
      <c r="M459" s="653">
        <f t="shared" si="79"/>
        <v>1</v>
      </c>
      <c r="N459" s="662"/>
      <c r="O459" s="653">
        <f t="shared" si="80"/>
        <v>1</v>
      </c>
      <c r="P459" s="662"/>
      <c r="Q459" s="653">
        <f t="shared" si="81"/>
        <v>1</v>
      </c>
      <c r="R459" s="714">
        <f t="shared" si="82"/>
        <v>0</v>
      </c>
      <c r="S459" s="652">
        <f t="shared" si="83"/>
        <v>0</v>
      </c>
    </row>
    <row r="460" spans="1:19">
      <c r="A460" s="660"/>
      <c r="B460" s="661"/>
      <c r="C460" s="653">
        <f t="shared" si="74"/>
        <v>1</v>
      </c>
      <c r="D460" s="662"/>
      <c r="E460" s="653">
        <f t="shared" si="75"/>
        <v>1</v>
      </c>
      <c r="F460" s="662"/>
      <c r="G460" s="653">
        <f t="shared" si="76"/>
        <v>1</v>
      </c>
      <c r="H460" s="662"/>
      <c r="I460" s="653">
        <f t="shared" si="77"/>
        <v>1</v>
      </c>
      <c r="J460" s="662"/>
      <c r="K460" s="653">
        <f t="shared" si="78"/>
        <v>1</v>
      </c>
      <c r="L460" s="662"/>
      <c r="M460" s="653">
        <f t="shared" si="79"/>
        <v>1</v>
      </c>
      <c r="N460" s="662"/>
      <c r="O460" s="653">
        <f t="shared" si="80"/>
        <v>1</v>
      </c>
      <c r="P460" s="662"/>
      <c r="Q460" s="653">
        <f t="shared" si="81"/>
        <v>1</v>
      </c>
      <c r="R460" s="714">
        <f t="shared" si="82"/>
        <v>0</v>
      </c>
      <c r="S460" s="652">
        <f t="shared" si="83"/>
        <v>0</v>
      </c>
    </row>
    <row r="461" spans="1:19">
      <c r="A461" s="660"/>
      <c r="B461" s="661"/>
      <c r="C461" s="653">
        <f t="shared" si="74"/>
        <v>1</v>
      </c>
      <c r="D461" s="662"/>
      <c r="E461" s="653">
        <f t="shared" si="75"/>
        <v>1</v>
      </c>
      <c r="F461" s="662"/>
      <c r="G461" s="653">
        <f t="shared" si="76"/>
        <v>1</v>
      </c>
      <c r="H461" s="662"/>
      <c r="I461" s="653">
        <f t="shared" si="77"/>
        <v>1</v>
      </c>
      <c r="J461" s="662"/>
      <c r="K461" s="653">
        <f t="shared" si="78"/>
        <v>1</v>
      </c>
      <c r="L461" s="662"/>
      <c r="M461" s="653">
        <f t="shared" si="79"/>
        <v>1</v>
      </c>
      <c r="N461" s="662"/>
      <c r="O461" s="653">
        <f t="shared" si="80"/>
        <v>1</v>
      </c>
      <c r="P461" s="662"/>
      <c r="Q461" s="653">
        <f t="shared" si="81"/>
        <v>1</v>
      </c>
      <c r="R461" s="714">
        <f t="shared" si="82"/>
        <v>0</v>
      </c>
      <c r="S461" s="652">
        <f t="shared" si="83"/>
        <v>0</v>
      </c>
    </row>
    <row r="462" spans="1:19">
      <c r="A462" s="660"/>
      <c r="B462" s="661"/>
      <c r="C462" s="653">
        <f t="shared" si="74"/>
        <v>1</v>
      </c>
      <c r="D462" s="662"/>
      <c r="E462" s="653">
        <f t="shared" si="75"/>
        <v>1</v>
      </c>
      <c r="F462" s="662"/>
      <c r="G462" s="653">
        <f t="shared" si="76"/>
        <v>1</v>
      </c>
      <c r="H462" s="662"/>
      <c r="I462" s="653">
        <f t="shared" si="77"/>
        <v>1</v>
      </c>
      <c r="J462" s="662"/>
      <c r="K462" s="653">
        <f t="shared" si="78"/>
        <v>1</v>
      </c>
      <c r="L462" s="662"/>
      <c r="M462" s="653">
        <f t="shared" si="79"/>
        <v>1</v>
      </c>
      <c r="N462" s="662"/>
      <c r="O462" s="653">
        <f t="shared" si="80"/>
        <v>1</v>
      </c>
      <c r="P462" s="662"/>
      <c r="Q462" s="653">
        <f t="shared" si="81"/>
        <v>1</v>
      </c>
      <c r="R462" s="714">
        <f t="shared" si="82"/>
        <v>0</v>
      </c>
      <c r="S462" s="652">
        <f t="shared" si="83"/>
        <v>0</v>
      </c>
    </row>
    <row r="463" spans="1:19">
      <c r="A463" s="660"/>
      <c r="B463" s="661"/>
      <c r="C463" s="653">
        <f t="shared" si="74"/>
        <v>1</v>
      </c>
      <c r="D463" s="662"/>
      <c r="E463" s="653">
        <f t="shared" si="75"/>
        <v>1</v>
      </c>
      <c r="F463" s="662"/>
      <c r="G463" s="653">
        <f t="shared" si="76"/>
        <v>1</v>
      </c>
      <c r="H463" s="662"/>
      <c r="I463" s="653">
        <f t="shared" si="77"/>
        <v>1</v>
      </c>
      <c r="J463" s="662"/>
      <c r="K463" s="653">
        <f t="shared" si="78"/>
        <v>1</v>
      </c>
      <c r="L463" s="662"/>
      <c r="M463" s="653">
        <f t="shared" si="79"/>
        <v>1</v>
      </c>
      <c r="N463" s="662"/>
      <c r="O463" s="653">
        <f t="shared" si="80"/>
        <v>1</v>
      </c>
      <c r="P463" s="662"/>
      <c r="Q463" s="653">
        <f t="shared" si="81"/>
        <v>1</v>
      </c>
      <c r="R463" s="714">
        <f t="shared" si="82"/>
        <v>0</v>
      </c>
      <c r="S463" s="652">
        <f t="shared" si="83"/>
        <v>0</v>
      </c>
    </row>
    <row r="464" spans="1:19">
      <c r="A464" s="660"/>
      <c r="B464" s="661"/>
      <c r="C464" s="653">
        <f t="shared" si="74"/>
        <v>1</v>
      </c>
      <c r="D464" s="662"/>
      <c r="E464" s="653">
        <f t="shared" si="75"/>
        <v>1</v>
      </c>
      <c r="F464" s="662"/>
      <c r="G464" s="653">
        <f t="shared" si="76"/>
        <v>1</v>
      </c>
      <c r="H464" s="662"/>
      <c r="I464" s="653">
        <f t="shared" si="77"/>
        <v>1</v>
      </c>
      <c r="J464" s="662"/>
      <c r="K464" s="653">
        <f t="shared" si="78"/>
        <v>1</v>
      </c>
      <c r="L464" s="662"/>
      <c r="M464" s="653">
        <f t="shared" si="79"/>
        <v>1</v>
      </c>
      <c r="N464" s="662"/>
      <c r="O464" s="653">
        <f t="shared" si="80"/>
        <v>1</v>
      </c>
      <c r="P464" s="662"/>
      <c r="Q464" s="653">
        <f t="shared" si="81"/>
        <v>1</v>
      </c>
      <c r="R464" s="714">
        <f t="shared" si="82"/>
        <v>0</v>
      </c>
      <c r="S464" s="652">
        <f t="shared" si="83"/>
        <v>0</v>
      </c>
    </row>
    <row r="465" spans="1:19">
      <c r="A465" s="660"/>
      <c r="B465" s="661"/>
      <c r="C465" s="653">
        <f t="shared" si="74"/>
        <v>1</v>
      </c>
      <c r="D465" s="662"/>
      <c r="E465" s="653">
        <f t="shared" si="75"/>
        <v>1</v>
      </c>
      <c r="F465" s="662"/>
      <c r="G465" s="653">
        <f t="shared" si="76"/>
        <v>1</v>
      </c>
      <c r="H465" s="662"/>
      <c r="I465" s="653">
        <f t="shared" si="77"/>
        <v>1</v>
      </c>
      <c r="J465" s="662"/>
      <c r="K465" s="653">
        <f t="shared" si="78"/>
        <v>1</v>
      </c>
      <c r="L465" s="662"/>
      <c r="M465" s="653">
        <f t="shared" si="79"/>
        <v>1</v>
      </c>
      <c r="N465" s="662"/>
      <c r="O465" s="653">
        <f t="shared" si="80"/>
        <v>1</v>
      </c>
      <c r="P465" s="662"/>
      <c r="Q465" s="653">
        <f t="shared" si="81"/>
        <v>1</v>
      </c>
      <c r="R465" s="714">
        <f t="shared" si="82"/>
        <v>0</v>
      </c>
      <c r="S465" s="652">
        <f t="shared" si="83"/>
        <v>0</v>
      </c>
    </row>
    <row r="466" spans="1:19">
      <c r="A466" s="660"/>
      <c r="B466" s="661"/>
      <c r="C466" s="653">
        <f t="shared" si="74"/>
        <v>1</v>
      </c>
      <c r="D466" s="662"/>
      <c r="E466" s="653">
        <f t="shared" si="75"/>
        <v>1</v>
      </c>
      <c r="F466" s="662"/>
      <c r="G466" s="653">
        <f t="shared" si="76"/>
        <v>1</v>
      </c>
      <c r="H466" s="662"/>
      <c r="I466" s="653">
        <f t="shared" si="77"/>
        <v>1</v>
      </c>
      <c r="J466" s="662"/>
      <c r="K466" s="653">
        <f t="shared" si="78"/>
        <v>1</v>
      </c>
      <c r="L466" s="662"/>
      <c r="M466" s="653">
        <f t="shared" si="79"/>
        <v>1</v>
      </c>
      <c r="N466" s="662"/>
      <c r="O466" s="653">
        <f t="shared" si="80"/>
        <v>1</v>
      </c>
      <c r="P466" s="662"/>
      <c r="Q466" s="653">
        <f t="shared" si="81"/>
        <v>1</v>
      </c>
      <c r="R466" s="714">
        <f t="shared" si="82"/>
        <v>0</v>
      </c>
      <c r="S466" s="652">
        <f t="shared" si="83"/>
        <v>0</v>
      </c>
    </row>
    <row r="467" spans="1:19">
      <c r="A467" s="660"/>
      <c r="B467" s="661"/>
      <c r="C467" s="653">
        <f t="shared" si="74"/>
        <v>1</v>
      </c>
      <c r="D467" s="662"/>
      <c r="E467" s="653">
        <f t="shared" si="75"/>
        <v>1</v>
      </c>
      <c r="F467" s="662"/>
      <c r="G467" s="653">
        <f t="shared" si="76"/>
        <v>1</v>
      </c>
      <c r="H467" s="662"/>
      <c r="I467" s="653">
        <f t="shared" si="77"/>
        <v>1</v>
      </c>
      <c r="J467" s="662"/>
      <c r="K467" s="653">
        <f t="shared" si="78"/>
        <v>1</v>
      </c>
      <c r="L467" s="662"/>
      <c r="M467" s="653">
        <f t="shared" si="79"/>
        <v>1</v>
      </c>
      <c r="N467" s="662"/>
      <c r="O467" s="653">
        <f t="shared" si="80"/>
        <v>1</v>
      </c>
      <c r="P467" s="662"/>
      <c r="Q467" s="653">
        <f t="shared" si="81"/>
        <v>1</v>
      </c>
      <c r="R467" s="714">
        <f t="shared" si="82"/>
        <v>0</v>
      </c>
      <c r="S467" s="652">
        <f t="shared" si="83"/>
        <v>0</v>
      </c>
    </row>
    <row r="468" spans="1:19">
      <c r="A468" s="660"/>
      <c r="B468" s="661"/>
      <c r="C468" s="653">
        <f t="shared" si="74"/>
        <v>1</v>
      </c>
      <c r="D468" s="662"/>
      <c r="E468" s="653">
        <f t="shared" si="75"/>
        <v>1</v>
      </c>
      <c r="F468" s="662"/>
      <c r="G468" s="653">
        <f t="shared" si="76"/>
        <v>1</v>
      </c>
      <c r="H468" s="662"/>
      <c r="I468" s="653">
        <f t="shared" si="77"/>
        <v>1</v>
      </c>
      <c r="J468" s="662"/>
      <c r="K468" s="653">
        <f t="shared" si="78"/>
        <v>1</v>
      </c>
      <c r="L468" s="662"/>
      <c r="M468" s="653">
        <f t="shared" si="79"/>
        <v>1</v>
      </c>
      <c r="N468" s="662"/>
      <c r="O468" s="653">
        <f t="shared" si="80"/>
        <v>1</v>
      </c>
      <c r="P468" s="662"/>
      <c r="Q468" s="653">
        <f t="shared" si="81"/>
        <v>1</v>
      </c>
      <c r="R468" s="714">
        <f t="shared" si="82"/>
        <v>0</v>
      </c>
      <c r="S468" s="652">
        <f t="shared" ref="S468:S497" si="84">ROUND(R468*B468/10000,0)</f>
        <v>0</v>
      </c>
    </row>
    <row r="469" spans="1:19">
      <c r="A469" s="660"/>
      <c r="B469" s="661"/>
      <c r="C469" s="653">
        <f t="shared" si="74"/>
        <v>1</v>
      </c>
      <c r="D469" s="662"/>
      <c r="E469" s="653">
        <f t="shared" si="75"/>
        <v>1</v>
      </c>
      <c r="F469" s="662"/>
      <c r="G469" s="653">
        <f t="shared" si="76"/>
        <v>1</v>
      </c>
      <c r="H469" s="662"/>
      <c r="I469" s="653">
        <f t="shared" si="77"/>
        <v>1</v>
      </c>
      <c r="J469" s="662"/>
      <c r="K469" s="653">
        <f t="shared" si="78"/>
        <v>1</v>
      </c>
      <c r="L469" s="662"/>
      <c r="M469" s="653">
        <f t="shared" si="79"/>
        <v>1</v>
      </c>
      <c r="N469" s="662"/>
      <c r="O469" s="653">
        <f t="shared" si="80"/>
        <v>1</v>
      </c>
      <c r="P469" s="662"/>
      <c r="Q469" s="653">
        <f t="shared" si="81"/>
        <v>1</v>
      </c>
      <c r="R469" s="714">
        <f t="shared" si="82"/>
        <v>0</v>
      </c>
      <c r="S469" s="652">
        <f t="shared" si="84"/>
        <v>0</v>
      </c>
    </row>
    <row r="470" spans="1:19">
      <c r="A470" s="660"/>
      <c r="B470" s="661"/>
      <c r="C470" s="653">
        <f t="shared" si="74"/>
        <v>1</v>
      </c>
      <c r="D470" s="662"/>
      <c r="E470" s="653">
        <f t="shared" si="75"/>
        <v>1</v>
      </c>
      <c r="F470" s="662"/>
      <c r="G470" s="653">
        <f t="shared" si="76"/>
        <v>1</v>
      </c>
      <c r="H470" s="662"/>
      <c r="I470" s="653">
        <f t="shared" si="77"/>
        <v>1</v>
      </c>
      <c r="J470" s="662"/>
      <c r="K470" s="653">
        <f t="shared" si="78"/>
        <v>1</v>
      </c>
      <c r="L470" s="662"/>
      <c r="M470" s="653">
        <f t="shared" si="79"/>
        <v>1</v>
      </c>
      <c r="N470" s="662"/>
      <c r="O470" s="653">
        <f t="shared" si="80"/>
        <v>1</v>
      </c>
      <c r="P470" s="662"/>
      <c r="Q470" s="653">
        <f t="shared" si="81"/>
        <v>1</v>
      </c>
      <c r="R470" s="714">
        <f t="shared" si="82"/>
        <v>0</v>
      </c>
      <c r="S470" s="652">
        <f t="shared" si="84"/>
        <v>0</v>
      </c>
    </row>
    <row r="471" spans="1:19">
      <c r="A471" s="660"/>
      <c r="B471" s="661"/>
      <c r="C471" s="653">
        <f t="shared" si="74"/>
        <v>1</v>
      </c>
      <c r="D471" s="662"/>
      <c r="E471" s="653">
        <f t="shared" si="75"/>
        <v>1</v>
      </c>
      <c r="F471" s="662"/>
      <c r="G471" s="653">
        <f t="shared" si="76"/>
        <v>1</v>
      </c>
      <c r="H471" s="662"/>
      <c r="I471" s="653">
        <f t="shared" si="77"/>
        <v>1</v>
      </c>
      <c r="J471" s="662"/>
      <c r="K471" s="653">
        <f t="shared" si="78"/>
        <v>1</v>
      </c>
      <c r="L471" s="662"/>
      <c r="M471" s="653">
        <f t="shared" si="79"/>
        <v>1</v>
      </c>
      <c r="N471" s="662"/>
      <c r="O471" s="653">
        <f t="shared" si="80"/>
        <v>1</v>
      </c>
      <c r="P471" s="662"/>
      <c r="Q471" s="653">
        <f t="shared" si="81"/>
        <v>1</v>
      </c>
      <c r="R471" s="714">
        <f t="shared" si="82"/>
        <v>0</v>
      </c>
      <c r="S471" s="652">
        <f t="shared" si="84"/>
        <v>0</v>
      </c>
    </row>
    <row r="472" spans="1:19">
      <c r="A472" s="660"/>
      <c r="B472" s="661"/>
      <c r="C472" s="653">
        <f t="shared" si="74"/>
        <v>1</v>
      </c>
      <c r="D472" s="662"/>
      <c r="E472" s="653">
        <f t="shared" si="75"/>
        <v>1</v>
      </c>
      <c r="F472" s="662"/>
      <c r="G472" s="653">
        <f t="shared" si="76"/>
        <v>1</v>
      </c>
      <c r="H472" s="662"/>
      <c r="I472" s="653">
        <f t="shared" si="77"/>
        <v>1</v>
      </c>
      <c r="J472" s="662"/>
      <c r="K472" s="653">
        <f t="shared" si="78"/>
        <v>1</v>
      </c>
      <c r="L472" s="662"/>
      <c r="M472" s="653">
        <f t="shared" si="79"/>
        <v>1</v>
      </c>
      <c r="N472" s="662"/>
      <c r="O472" s="653">
        <f t="shared" si="80"/>
        <v>1</v>
      </c>
      <c r="P472" s="662"/>
      <c r="Q472" s="653">
        <f t="shared" si="81"/>
        <v>1</v>
      </c>
      <c r="R472" s="714">
        <f t="shared" si="82"/>
        <v>0</v>
      </c>
      <c r="S472" s="652">
        <f t="shared" si="84"/>
        <v>0</v>
      </c>
    </row>
    <row r="473" spans="1:19">
      <c r="A473" s="660"/>
      <c r="B473" s="661"/>
      <c r="C473" s="653">
        <f t="shared" si="74"/>
        <v>1</v>
      </c>
      <c r="D473" s="662"/>
      <c r="E473" s="653">
        <f t="shared" si="75"/>
        <v>1</v>
      </c>
      <c r="F473" s="662"/>
      <c r="G473" s="653">
        <f t="shared" si="76"/>
        <v>1</v>
      </c>
      <c r="H473" s="662"/>
      <c r="I473" s="653">
        <f t="shared" si="77"/>
        <v>1</v>
      </c>
      <c r="J473" s="662"/>
      <c r="K473" s="653">
        <f t="shared" si="78"/>
        <v>1</v>
      </c>
      <c r="L473" s="662"/>
      <c r="M473" s="653">
        <f t="shared" si="79"/>
        <v>1</v>
      </c>
      <c r="N473" s="662"/>
      <c r="O473" s="653">
        <f t="shared" si="80"/>
        <v>1</v>
      </c>
      <c r="P473" s="662"/>
      <c r="Q473" s="653">
        <f t="shared" si="81"/>
        <v>1</v>
      </c>
      <c r="R473" s="714">
        <f t="shared" si="82"/>
        <v>0</v>
      </c>
      <c r="S473" s="652">
        <f t="shared" si="84"/>
        <v>0</v>
      </c>
    </row>
    <row r="474" spans="1:19">
      <c r="A474" s="660"/>
      <c r="B474" s="661"/>
      <c r="C474" s="653">
        <f t="shared" ref="C474:C524" si="85">IF(B474="",1,(LOOKUP(B474,$3:$3,$4:$4)-LOOKUP($B$24,$3:$3,$4:$4)+100)/100)</f>
        <v>1</v>
      </c>
      <c r="D474" s="662"/>
      <c r="E474" s="653">
        <f t="shared" ref="E474:E524" si="86">(SUMIF($5:$5,D474,$6:$6)-SUMIF($5:$5,$D$24,$6:$6)+100)/100</f>
        <v>1</v>
      </c>
      <c r="F474" s="662"/>
      <c r="G474" s="653">
        <f t="shared" ref="G474:G524" si="87">(SUMIF($7:$7,F474,$8:$8)-SUMIF($7:$7,$F$24,$8:$8)+100)/100</f>
        <v>1</v>
      </c>
      <c r="H474" s="662"/>
      <c r="I474" s="653">
        <f t="shared" ref="I474:I524" si="88">(SUMIF($9:$9,H474,$10:$10)-SUMIF($9:$9,$H$24,$10:$10)+100)/100</f>
        <v>1</v>
      </c>
      <c r="J474" s="662"/>
      <c r="K474" s="653">
        <f t="shared" ref="K474:K524" si="89">(SUMIF($11:$11,J474,$12:$12)-SUMIF($11:$11,$J$24,$12:$12)+100)/100</f>
        <v>1</v>
      </c>
      <c r="L474" s="662"/>
      <c r="M474" s="653">
        <f t="shared" ref="M474:M524" si="90">(SUMIF($13:$13,L474,$14:$14)-SUMIF($13:$13,$L$24,$14:$14)+100)/100</f>
        <v>1</v>
      </c>
      <c r="N474" s="662"/>
      <c r="O474" s="653">
        <f t="shared" ref="O474:O524" si="91">(SUMIF($15:$15,N474,$16:$16)-SUMIF($15:$15,$N$24,$16:$16)+100)/100</f>
        <v>1</v>
      </c>
      <c r="P474" s="662"/>
      <c r="Q474" s="653">
        <f t="shared" ref="Q474:Q524" si="92">(SUMIF($17:$17,P474,$18:$18)-SUMIF($17:$17,$P$24,$18:$18)+100)/100</f>
        <v>1</v>
      </c>
      <c r="R474" s="714">
        <f t="shared" ref="R474:R524" si="93">IF(B474="",0,ROUND($R$24*C474*E474*G474*I474*K474*M474*O474*Q474,0))</f>
        <v>0</v>
      </c>
      <c r="S474" s="652">
        <f t="shared" si="84"/>
        <v>0</v>
      </c>
    </row>
    <row r="475" spans="1:19">
      <c r="A475" s="660"/>
      <c r="B475" s="661"/>
      <c r="C475" s="653">
        <f t="shared" si="85"/>
        <v>1</v>
      </c>
      <c r="D475" s="662"/>
      <c r="E475" s="653">
        <f t="shared" si="86"/>
        <v>1</v>
      </c>
      <c r="F475" s="662"/>
      <c r="G475" s="653">
        <f t="shared" si="87"/>
        <v>1</v>
      </c>
      <c r="H475" s="662"/>
      <c r="I475" s="653">
        <f t="shared" si="88"/>
        <v>1</v>
      </c>
      <c r="J475" s="662"/>
      <c r="K475" s="653">
        <f t="shared" si="89"/>
        <v>1</v>
      </c>
      <c r="L475" s="662"/>
      <c r="M475" s="653">
        <f t="shared" si="90"/>
        <v>1</v>
      </c>
      <c r="N475" s="662"/>
      <c r="O475" s="653">
        <f t="shared" si="91"/>
        <v>1</v>
      </c>
      <c r="P475" s="662"/>
      <c r="Q475" s="653">
        <f t="shared" si="92"/>
        <v>1</v>
      </c>
      <c r="R475" s="714">
        <f t="shared" si="93"/>
        <v>0</v>
      </c>
      <c r="S475" s="652">
        <f t="shared" si="84"/>
        <v>0</v>
      </c>
    </row>
    <row r="476" spans="1:19">
      <c r="A476" s="660"/>
      <c r="B476" s="661"/>
      <c r="C476" s="653">
        <f t="shared" si="85"/>
        <v>1</v>
      </c>
      <c r="D476" s="662"/>
      <c r="E476" s="653">
        <f t="shared" si="86"/>
        <v>1</v>
      </c>
      <c r="F476" s="662"/>
      <c r="G476" s="653">
        <f t="shared" si="87"/>
        <v>1</v>
      </c>
      <c r="H476" s="662"/>
      <c r="I476" s="653">
        <f t="shared" si="88"/>
        <v>1</v>
      </c>
      <c r="J476" s="662"/>
      <c r="K476" s="653">
        <f t="shared" si="89"/>
        <v>1</v>
      </c>
      <c r="L476" s="662"/>
      <c r="M476" s="653">
        <f t="shared" si="90"/>
        <v>1</v>
      </c>
      <c r="N476" s="662"/>
      <c r="O476" s="653">
        <f t="shared" si="91"/>
        <v>1</v>
      </c>
      <c r="P476" s="662"/>
      <c r="Q476" s="653">
        <f t="shared" si="92"/>
        <v>1</v>
      </c>
      <c r="R476" s="714">
        <f t="shared" si="93"/>
        <v>0</v>
      </c>
      <c r="S476" s="652">
        <f t="shared" si="84"/>
        <v>0</v>
      </c>
    </row>
    <row r="477" spans="1:19">
      <c r="A477" s="660"/>
      <c r="B477" s="661"/>
      <c r="C477" s="653">
        <f t="shared" si="85"/>
        <v>1</v>
      </c>
      <c r="D477" s="662"/>
      <c r="E477" s="653">
        <f t="shared" si="86"/>
        <v>1</v>
      </c>
      <c r="F477" s="662"/>
      <c r="G477" s="653">
        <f t="shared" si="87"/>
        <v>1</v>
      </c>
      <c r="H477" s="662"/>
      <c r="I477" s="653">
        <f t="shared" si="88"/>
        <v>1</v>
      </c>
      <c r="J477" s="662"/>
      <c r="K477" s="653">
        <f t="shared" si="89"/>
        <v>1</v>
      </c>
      <c r="L477" s="662"/>
      <c r="M477" s="653">
        <f t="shared" si="90"/>
        <v>1</v>
      </c>
      <c r="N477" s="662"/>
      <c r="O477" s="653">
        <f t="shared" si="91"/>
        <v>1</v>
      </c>
      <c r="P477" s="662"/>
      <c r="Q477" s="653">
        <f t="shared" si="92"/>
        <v>1</v>
      </c>
      <c r="R477" s="714">
        <f t="shared" si="93"/>
        <v>0</v>
      </c>
      <c r="S477" s="652">
        <f t="shared" si="84"/>
        <v>0</v>
      </c>
    </row>
    <row r="478" spans="1:19">
      <c r="A478" s="660"/>
      <c r="B478" s="661"/>
      <c r="C478" s="653">
        <f t="shared" si="85"/>
        <v>1</v>
      </c>
      <c r="D478" s="662"/>
      <c r="E478" s="653">
        <f t="shared" si="86"/>
        <v>1</v>
      </c>
      <c r="F478" s="662"/>
      <c r="G478" s="653">
        <f t="shared" si="87"/>
        <v>1</v>
      </c>
      <c r="H478" s="662"/>
      <c r="I478" s="653">
        <f t="shared" si="88"/>
        <v>1</v>
      </c>
      <c r="J478" s="662"/>
      <c r="K478" s="653">
        <f t="shared" si="89"/>
        <v>1</v>
      </c>
      <c r="L478" s="662"/>
      <c r="M478" s="653">
        <f t="shared" si="90"/>
        <v>1</v>
      </c>
      <c r="N478" s="662"/>
      <c r="O478" s="653">
        <f t="shared" si="91"/>
        <v>1</v>
      </c>
      <c r="P478" s="662"/>
      <c r="Q478" s="653">
        <f t="shared" si="92"/>
        <v>1</v>
      </c>
      <c r="R478" s="714">
        <f t="shared" si="93"/>
        <v>0</v>
      </c>
      <c r="S478" s="652">
        <f t="shared" si="84"/>
        <v>0</v>
      </c>
    </row>
    <row r="479" spans="1:19">
      <c r="A479" s="660"/>
      <c r="B479" s="661"/>
      <c r="C479" s="653">
        <f t="shared" si="85"/>
        <v>1</v>
      </c>
      <c r="D479" s="662"/>
      <c r="E479" s="653">
        <f t="shared" si="86"/>
        <v>1</v>
      </c>
      <c r="F479" s="662"/>
      <c r="G479" s="653">
        <f t="shared" si="87"/>
        <v>1</v>
      </c>
      <c r="H479" s="662"/>
      <c r="I479" s="653">
        <f t="shared" si="88"/>
        <v>1</v>
      </c>
      <c r="J479" s="662"/>
      <c r="K479" s="653">
        <f t="shared" si="89"/>
        <v>1</v>
      </c>
      <c r="L479" s="662"/>
      <c r="M479" s="653">
        <f t="shared" si="90"/>
        <v>1</v>
      </c>
      <c r="N479" s="662"/>
      <c r="O479" s="653">
        <f t="shared" si="91"/>
        <v>1</v>
      </c>
      <c r="P479" s="662"/>
      <c r="Q479" s="653">
        <f t="shared" si="92"/>
        <v>1</v>
      </c>
      <c r="R479" s="714">
        <f t="shared" si="93"/>
        <v>0</v>
      </c>
      <c r="S479" s="652">
        <f t="shared" si="84"/>
        <v>0</v>
      </c>
    </row>
    <row r="480" spans="1:19">
      <c r="A480" s="660"/>
      <c r="B480" s="661"/>
      <c r="C480" s="653">
        <f t="shared" si="85"/>
        <v>1</v>
      </c>
      <c r="D480" s="662"/>
      <c r="E480" s="653">
        <f t="shared" si="86"/>
        <v>1</v>
      </c>
      <c r="F480" s="662"/>
      <c r="G480" s="653">
        <f t="shared" si="87"/>
        <v>1</v>
      </c>
      <c r="H480" s="662"/>
      <c r="I480" s="653">
        <f t="shared" si="88"/>
        <v>1</v>
      </c>
      <c r="J480" s="662"/>
      <c r="K480" s="653">
        <f t="shared" si="89"/>
        <v>1</v>
      </c>
      <c r="L480" s="662"/>
      <c r="M480" s="653">
        <f t="shared" si="90"/>
        <v>1</v>
      </c>
      <c r="N480" s="662"/>
      <c r="O480" s="653">
        <f t="shared" si="91"/>
        <v>1</v>
      </c>
      <c r="P480" s="662"/>
      <c r="Q480" s="653">
        <f t="shared" si="92"/>
        <v>1</v>
      </c>
      <c r="R480" s="714">
        <f t="shared" si="93"/>
        <v>0</v>
      </c>
      <c r="S480" s="652">
        <f t="shared" si="84"/>
        <v>0</v>
      </c>
    </row>
    <row r="481" spans="1:19">
      <c r="A481" s="660"/>
      <c r="B481" s="661"/>
      <c r="C481" s="653">
        <f t="shared" si="85"/>
        <v>1</v>
      </c>
      <c r="D481" s="662"/>
      <c r="E481" s="653">
        <f t="shared" si="86"/>
        <v>1</v>
      </c>
      <c r="F481" s="662"/>
      <c r="G481" s="653">
        <f t="shared" si="87"/>
        <v>1</v>
      </c>
      <c r="H481" s="662"/>
      <c r="I481" s="653">
        <f t="shared" si="88"/>
        <v>1</v>
      </c>
      <c r="J481" s="662"/>
      <c r="K481" s="653">
        <f t="shared" si="89"/>
        <v>1</v>
      </c>
      <c r="L481" s="662"/>
      <c r="M481" s="653">
        <f t="shared" si="90"/>
        <v>1</v>
      </c>
      <c r="N481" s="662"/>
      <c r="O481" s="653">
        <f t="shared" si="91"/>
        <v>1</v>
      </c>
      <c r="P481" s="662"/>
      <c r="Q481" s="653">
        <f t="shared" si="92"/>
        <v>1</v>
      </c>
      <c r="R481" s="714">
        <f t="shared" si="93"/>
        <v>0</v>
      </c>
      <c r="S481" s="652">
        <f t="shared" si="84"/>
        <v>0</v>
      </c>
    </row>
    <row r="482" spans="1:19">
      <c r="A482" s="660"/>
      <c r="B482" s="661"/>
      <c r="C482" s="653">
        <f t="shared" si="85"/>
        <v>1</v>
      </c>
      <c r="D482" s="662"/>
      <c r="E482" s="653">
        <f t="shared" si="86"/>
        <v>1</v>
      </c>
      <c r="F482" s="662"/>
      <c r="G482" s="653">
        <f t="shared" si="87"/>
        <v>1</v>
      </c>
      <c r="H482" s="662"/>
      <c r="I482" s="653">
        <f t="shared" si="88"/>
        <v>1</v>
      </c>
      <c r="J482" s="662"/>
      <c r="K482" s="653">
        <f t="shared" si="89"/>
        <v>1</v>
      </c>
      <c r="L482" s="662"/>
      <c r="M482" s="653">
        <f t="shared" si="90"/>
        <v>1</v>
      </c>
      <c r="N482" s="662"/>
      <c r="O482" s="653">
        <f t="shared" si="91"/>
        <v>1</v>
      </c>
      <c r="P482" s="662"/>
      <c r="Q482" s="653">
        <f t="shared" si="92"/>
        <v>1</v>
      </c>
      <c r="R482" s="714">
        <f t="shared" si="93"/>
        <v>0</v>
      </c>
      <c r="S482" s="652">
        <f t="shared" si="84"/>
        <v>0</v>
      </c>
    </row>
    <row r="483" spans="1:19">
      <c r="A483" s="660"/>
      <c r="B483" s="661"/>
      <c r="C483" s="653">
        <f t="shared" si="85"/>
        <v>1</v>
      </c>
      <c r="D483" s="662"/>
      <c r="E483" s="653">
        <f t="shared" si="86"/>
        <v>1</v>
      </c>
      <c r="F483" s="662"/>
      <c r="G483" s="653">
        <f t="shared" si="87"/>
        <v>1</v>
      </c>
      <c r="H483" s="662"/>
      <c r="I483" s="653">
        <f t="shared" si="88"/>
        <v>1</v>
      </c>
      <c r="J483" s="662"/>
      <c r="K483" s="653">
        <f t="shared" si="89"/>
        <v>1</v>
      </c>
      <c r="L483" s="662"/>
      <c r="M483" s="653">
        <f t="shared" si="90"/>
        <v>1</v>
      </c>
      <c r="N483" s="662"/>
      <c r="O483" s="653">
        <f t="shared" si="91"/>
        <v>1</v>
      </c>
      <c r="P483" s="662"/>
      <c r="Q483" s="653">
        <f t="shared" si="92"/>
        <v>1</v>
      </c>
      <c r="R483" s="714">
        <f t="shared" si="93"/>
        <v>0</v>
      </c>
      <c r="S483" s="652">
        <f t="shared" si="84"/>
        <v>0</v>
      </c>
    </row>
    <row r="484" spans="1:19">
      <c r="A484" s="660"/>
      <c r="B484" s="661"/>
      <c r="C484" s="653">
        <f t="shared" si="85"/>
        <v>1</v>
      </c>
      <c r="D484" s="662"/>
      <c r="E484" s="653">
        <f t="shared" si="86"/>
        <v>1</v>
      </c>
      <c r="F484" s="662"/>
      <c r="G484" s="653">
        <f t="shared" si="87"/>
        <v>1</v>
      </c>
      <c r="H484" s="662"/>
      <c r="I484" s="653">
        <f t="shared" si="88"/>
        <v>1</v>
      </c>
      <c r="J484" s="662"/>
      <c r="K484" s="653">
        <f t="shared" si="89"/>
        <v>1</v>
      </c>
      <c r="L484" s="662"/>
      <c r="M484" s="653">
        <f t="shared" si="90"/>
        <v>1</v>
      </c>
      <c r="N484" s="662"/>
      <c r="O484" s="653">
        <f t="shared" si="91"/>
        <v>1</v>
      </c>
      <c r="P484" s="662"/>
      <c r="Q484" s="653">
        <f t="shared" si="92"/>
        <v>1</v>
      </c>
      <c r="R484" s="714">
        <f t="shared" si="93"/>
        <v>0</v>
      </c>
      <c r="S484" s="652">
        <f t="shared" si="84"/>
        <v>0</v>
      </c>
    </row>
    <row r="485" spans="1:19">
      <c r="A485" s="660"/>
      <c r="B485" s="661"/>
      <c r="C485" s="653">
        <f t="shared" si="85"/>
        <v>1</v>
      </c>
      <c r="D485" s="662"/>
      <c r="E485" s="653">
        <f t="shared" si="86"/>
        <v>1</v>
      </c>
      <c r="F485" s="662"/>
      <c r="G485" s="653">
        <f t="shared" si="87"/>
        <v>1</v>
      </c>
      <c r="H485" s="662"/>
      <c r="I485" s="653">
        <f t="shared" si="88"/>
        <v>1</v>
      </c>
      <c r="J485" s="662"/>
      <c r="K485" s="653">
        <f t="shared" si="89"/>
        <v>1</v>
      </c>
      <c r="L485" s="662"/>
      <c r="M485" s="653">
        <f t="shared" si="90"/>
        <v>1</v>
      </c>
      <c r="N485" s="662"/>
      <c r="O485" s="653">
        <f t="shared" si="91"/>
        <v>1</v>
      </c>
      <c r="P485" s="662"/>
      <c r="Q485" s="653">
        <f t="shared" si="92"/>
        <v>1</v>
      </c>
      <c r="R485" s="714">
        <f t="shared" si="93"/>
        <v>0</v>
      </c>
      <c r="S485" s="652">
        <f t="shared" si="84"/>
        <v>0</v>
      </c>
    </row>
    <row r="486" spans="1:19">
      <c r="A486" s="660"/>
      <c r="B486" s="661"/>
      <c r="C486" s="653">
        <f t="shared" si="85"/>
        <v>1</v>
      </c>
      <c r="D486" s="662"/>
      <c r="E486" s="653">
        <f t="shared" si="86"/>
        <v>1</v>
      </c>
      <c r="F486" s="662"/>
      <c r="G486" s="653">
        <f t="shared" si="87"/>
        <v>1</v>
      </c>
      <c r="H486" s="662"/>
      <c r="I486" s="653">
        <f t="shared" si="88"/>
        <v>1</v>
      </c>
      <c r="J486" s="662"/>
      <c r="K486" s="653">
        <f t="shared" si="89"/>
        <v>1</v>
      </c>
      <c r="L486" s="662"/>
      <c r="M486" s="653">
        <f t="shared" si="90"/>
        <v>1</v>
      </c>
      <c r="N486" s="662"/>
      <c r="O486" s="653">
        <f t="shared" si="91"/>
        <v>1</v>
      </c>
      <c r="P486" s="662"/>
      <c r="Q486" s="653">
        <f t="shared" si="92"/>
        <v>1</v>
      </c>
      <c r="R486" s="714">
        <f t="shared" si="93"/>
        <v>0</v>
      </c>
      <c r="S486" s="652">
        <f t="shared" si="84"/>
        <v>0</v>
      </c>
    </row>
    <row r="487" spans="1:19">
      <c r="A487" s="660"/>
      <c r="B487" s="661"/>
      <c r="C487" s="653">
        <f t="shared" si="85"/>
        <v>1</v>
      </c>
      <c r="D487" s="662"/>
      <c r="E487" s="653">
        <f t="shared" si="86"/>
        <v>1</v>
      </c>
      <c r="F487" s="662"/>
      <c r="G487" s="653">
        <f t="shared" si="87"/>
        <v>1</v>
      </c>
      <c r="H487" s="662"/>
      <c r="I487" s="653">
        <f t="shared" si="88"/>
        <v>1</v>
      </c>
      <c r="J487" s="662"/>
      <c r="K487" s="653">
        <f t="shared" si="89"/>
        <v>1</v>
      </c>
      <c r="L487" s="662"/>
      <c r="M487" s="653">
        <f t="shared" si="90"/>
        <v>1</v>
      </c>
      <c r="N487" s="662"/>
      <c r="O487" s="653">
        <f t="shared" si="91"/>
        <v>1</v>
      </c>
      <c r="P487" s="662"/>
      <c r="Q487" s="653">
        <f t="shared" si="92"/>
        <v>1</v>
      </c>
      <c r="R487" s="714">
        <f t="shared" si="93"/>
        <v>0</v>
      </c>
      <c r="S487" s="652">
        <f t="shared" si="84"/>
        <v>0</v>
      </c>
    </row>
    <row r="488" spans="1:19">
      <c r="A488" s="660"/>
      <c r="B488" s="661"/>
      <c r="C488" s="653">
        <f t="shared" si="85"/>
        <v>1</v>
      </c>
      <c r="D488" s="662"/>
      <c r="E488" s="653">
        <f t="shared" si="86"/>
        <v>1</v>
      </c>
      <c r="F488" s="662"/>
      <c r="G488" s="653">
        <f t="shared" si="87"/>
        <v>1</v>
      </c>
      <c r="H488" s="662"/>
      <c r="I488" s="653">
        <f t="shared" si="88"/>
        <v>1</v>
      </c>
      <c r="J488" s="662"/>
      <c r="K488" s="653">
        <f t="shared" si="89"/>
        <v>1</v>
      </c>
      <c r="L488" s="662"/>
      <c r="M488" s="653">
        <f t="shared" si="90"/>
        <v>1</v>
      </c>
      <c r="N488" s="662"/>
      <c r="O488" s="653">
        <f t="shared" si="91"/>
        <v>1</v>
      </c>
      <c r="P488" s="662"/>
      <c r="Q488" s="653">
        <f t="shared" si="92"/>
        <v>1</v>
      </c>
      <c r="R488" s="714">
        <f t="shared" si="93"/>
        <v>0</v>
      </c>
      <c r="S488" s="652">
        <f t="shared" si="84"/>
        <v>0</v>
      </c>
    </row>
    <row r="489" spans="1:19">
      <c r="A489" s="660"/>
      <c r="B489" s="661"/>
      <c r="C489" s="653">
        <f t="shared" si="85"/>
        <v>1</v>
      </c>
      <c r="D489" s="662"/>
      <c r="E489" s="653">
        <f t="shared" si="86"/>
        <v>1</v>
      </c>
      <c r="F489" s="662"/>
      <c r="G489" s="653">
        <f t="shared" si="87"/>
        <v>1</v>
      </c>
      <c r="H489" s="662"/>
      <c r="I489" s="653">
        <f t="shared" si="88"/>
        <v>1</v>
      </c>
      <c r="J489" s="662"/>
      <c r="K489" s="653">
        <f t="shared" si="89"/>
        <v>1</v>
      </c>
      <c r="L489" s="662"/>
      <c r="M489" s="653">
        <f t="shared" si="90"/>
        <v>1</v>
      </c>
      <c r="N489" s="662"/>
      <c r="O489" s="653">
        <f t="shared" si="91"/>
        <v>1</v>
      </c>
      <c r="P489" s="662"/>
      <c r="Q489" s="653">
        <f t="shared" si="92"/>
        <v>1</v>
      </c>
      <c r="R489" s="714">
        <f t="shared" si="93"/>
        <v>0</v>
      </c>
      <c r="S489" s="652">
        <f t="shared" si="84"/>
        <v>0</v>
      </c>
    </row>
    <row r="490" spans="1:19">
      <c r="A490" s="660"/>
      <c r="B490" s="661"/>
      <c r="C490" s="653">
        <f t="shared" si="85"/>
        <v>1</v>
      </c>
      <c r="D490" s="662"/>
      <c r="E490" s="653">
        <f t="shared" si="86"/>
        <v>1</v>
      </c>
      <c r="F490" s="662"/>
      <c r="G490" s="653">
        <f t="shared" si="87"/>
        <v>1</v>
      </c>
      <c r="H490" s="662"/>
      <c r="I490" s="653">
        <f t="shared" si="88"/>
        <v>1</v>
      </c>
      <c r="J490" s="662"/>
      <c r="K490" s="653">
        <f t="shared" si="89"/>
        <v>1</v>
      </c>
      <c r="L490" s="662"/>
      <c r="M490" s="653">
        <f t="shared" si="90"/>
        <v>1</v>
      </c>
      <c r="N490" s="662"/>
      <c r="O490" s="653">
        <f t="shared" si="91"/>
        <v>1</v>
      </c>
      <c r="P490" s="662"/>
      <c r="Q490" s="653">
        <f t="shared" si="92"/>
        <v>1</v>
      </c>
      <c r="R490" s="714">
        <f t="shared" si="93"/>
        <v>0</v>
      </c>
      <c r="S490" s="652">
        <f t="shared" si="84"/>
        <v>0</v>
      </c>
    </row>
    <row r="491" spans="1:19">
      <c r="A491" s="660"/>
      <c r="B491" s="661"/>
      <c r="C491" s="653">
        <f t="shared" si="85"/>
        <v>1</v>
      </c>
      <c r="D491" s="662"/>
      <c r="E491" s="653">
        <f t="shared" si="86"/>
        <v>1</v>
      </c>
      <c r="F491" s="662"/>
      <c r="G491" s="653">
        <f t="shared" si="87"/>
        <v>1</v>
      </c>
      <c r="H491" s="662"/>
      <c r="I491" s="653">
        <f t="shared" si="88"/>
        <v>1</v>
      </c>
      <c r="J491" s="662"/>
      <c r="K491" s="653">
        <f t="shared" si="89"/>
        <v>1</v>
      </c>
      <c r="L491" s="662"/>
      <c r="M491" s="653">
        <f t="shared" si="90"/>
        <v>1</v>
      </c>
      <c r="N491" s="662"/>
      <c r="O491" s="653">
        <f t="shared" si="91"/>
        <v>1</v>
      </c>
      <c r="P491" s="662"/>
      <c r="Q491" s="653">
        <f t="shared" si="92"/>
        <v>1</v>
      </c>
      <c r="R491" s="714">
        <f t="shared" si="93"/>
        <v>0</v>
      </c>
      <c r="S491" s="652">
        <f t="shared" si="84"/>
        <v>0</v>
      </c>
    </row>
    <row r="492" spans="1:19">
      <c r="A492" s="660"/>
      <c r="B492" s="661"/>
      <c r="C492" s="653">
        <f t="shared" si="85"/>
        <v>1</v>
      </c>
      <c r="D492" s="662"/>
      <c r="E492" s="653">
        <f t="shared" si="86"/>
        <v>1</v>
      </c>
      <c r="F492" s="662"/>
      <c r="G492" s="653">
        <f t="shared" si="87"/>
        <v>1</v>
      </c>
      <c r="H492" s="662"/>
      <c r="I492" s="653">
        <f t="shared" si="88"/>
        <v>1</v>
      </c>
      <c r="J492" s="662"/>
      <c r="K492" s="653">
        <f t="shared" si="89"/>
        <v>1</v>
      </c>
      <c r="L492" s="662"/>
      <c r="M492" s="653">
        <f t="shared" si="90"/>
        <v>1</v>
      </c>
      <c r="N492" s="662"/>
      <c r="O492" s="653">
        <f t="shared" si="91"/>
        <v>1</v>
      </c>
      <c r="P492" s="662"/>
      <c r="Q492" s="653">
        <f t="shared" si="92"/>
        <v>1</v>
      </c>
      <c r="R492" s="714">
        <f t="shared" si="93"/>
        <v>0</v>
      </c>
      <c r="S492" s="652">
        <f t="shared" si="84"/>
        <v>0</v>
      </c>
    </row>
    <row r="493" spans="1:19">
      <c r="A493" s="660"/>
      <c r="B493" s="661"/>
      <c r="C493" s="653">
        <f t="shared" si="85"/>
        <v>1</v>
      </c>
      <c r="D493" s="662"/>
      <c r="E493" s="653">
        <f t="shared" si="86"/>
        <v>1</v>
      </c>
      <c r="F493" s="662"/>
      <c r="G493" s="653">
        <f t="shared" si="87"/>
        <v>1</v>
      </c>
      <c r="H493" s="662"/>
      <c r="I493" s="653">
        <f t="shared" si="88"/>
        <v>1</v>
      </c>
      <c r="J493" s="662"/>
      <c r="K493" s="653">
        <f t="shared" si="89"/>
        <v>1</v>
      </c>
      <c r="L493" s="662"/>
      <c r="M493" s="653">
        <f t="shared" si="90"/>
        <v>1</v>
      </c>
      <c r="N493" s="662"/>
      <c r="O493" s="653">
        <f t="shared" si="91"/>
        <v>1</v>
      </c>
      <c r="P493" s="662"/>
      <c r="Q493" s="653">
        <f t="shared" si="92"/>
        <v>1</v>
      </c>
      <c r="R493" s="714">
        <f t="shared" si="93"/>
        <v>0</v>
      </c>
      <c r="S493" s="652">
        <f t="shared" si="84"/>
        <v>0</v>
      </c>
    </row>
    <row r="494" spans="1:19">
      <c r="A494" s="660"/>
      <c r="B494" s="661"/>
      <c r="C494" s="653">
        <f t="shared" si="85"/>
        <v>1</v>
      </c>
      <c r="D494" s="662"/>
      <c r="E494" s="653">
        <f t="shared" si="86"/>
        <v>1</v>
      </c>
      <c r="F494" s="662"/>
      <c r="G494" s="653">
        <f t="shared" si="87"/>
        <v>1</v>
      </c>
      <c r="H494" s="662"/>
      <c r="I494" s="653">
        <f t="shared" si="88"/>
        <v>1</v>
      </c>
      <c r="J494" s="662"/>
      <c r="K494" s="653">
        <f t="shared" si="89"/>
        <v>1</v>
      </c>
      <c r="L494" s="662"/>
      <c r="M494" s="653">
        <f t="shared" si="90"/>
        <v>1</v>
      </c>
      <c r="N494" s="662"/>
      <c r="O494" s="653">
        <f t="shared" si="91"/>
        <v>1</v>
      </c>
      <c r="P494" s="662"/>
      <c r="Q494" s="653">
        <f t="shared" si="92"/>
        <v>1</v>
      </c>
      <c r="R494" s="714">
        <f t="shared" si="93"/>
        <v>0</v>
      </c>
      <c r="S494" s="652">
        <f t="shared" si="84"/>
        <v>0</v>
      </c>
    </row>
    <row r="495" spans="1:19">
      <c r="A495" s="660"/>
      <c r="B495" s="661"/>
      <c r="C495" s="653">
        <f t="shared" si="85"/>
        <v>1</v>
      </c>
      <c r="D495" s="662"/>
      <c r="E495" s="653">
        <f t="shared" si="86"/>
        <v>1</v>
      </c>
      <c r="F495" s="662"/>
      <c r="G495" s="653">
        <f t="shared" si="87"/>
        <v>1</v>
      </c>
      <c r="H495" s="662"/>
      <c r="I495" s="653">
        <f t="shared" si="88"/>
        <v>1</v>
      </c>
      <c r="J495" s="662"/>
      <c r="K495" s="653">
        <f t="shared" si="89"/>
        <v>1</v>
      </c>
      <c r="L495" s="662"/>
      <c r="M495" s="653">
        <f t="shared" si="90"/>
        <v>1</v>
      </c>
      <c r="N495" s="662"/>
      <c r="O495" s="653">
        <f t="shared" si="91"/>
        <v>1</v>
      </c>
      <c r="P495" s="662"/>
      <c r="Q495" s="653">
        <f t="shared" si="92"/>
        <v>1</v>
      </c>
      <c r="R495" s="714">
        <f t="shared" si="93"/>
        <v>0</v>
      </c>
      <c r="S495" s="652">
        <f t="shared" si="84"/>
        <v>0</v>
      </c>
    </row>
    <row r="496" spans="1:19">
      <c r="A496" s="660"/>
      <c r="B496" s="661"/>
      <c r="C496" s="653">
        <f t="shared" si="85"/>
        <v>1</v>
      </c>
      <c r="D496" s="662"/>
      <c r="E496" s="653">
        <f t="shared" si="86"/>
        <v>1</v>
      </c>
      <c r="F496" s="662"/>
      <c r="G496" s="653">
        <f t="shared" si="87"/>
        <v>1</v>
      </c>
      <c r="H496" s="662"/>
      <c r="I496" s="653">
        <f t="shared" si="88"/>
        <v>1</v>
      </c>
      <c r="J496" s="662"/>
      <c r="K496" s="653">
        <f t="shared" si="89"/>
        <v>1</v>
      </c>
      <c r="L496" s="662"/>
      <c r="M496" s="653">
        <f t="shared" si="90"/>
        <v>1</v>
      </c>
      <c r="N496" s="662"/>
      <c r="O496" s="653">
        <f t="shared" si="91"/>
        <v>1</v>
      </c>
      <c r="P496" s="662"/>
      <c r="Q496" s="653">
        <f t="shared" si="92"/>
        <v>1</v>
      </c>
      <c r="R496" s="714">
        <f t="shared" si="93"/>
        <v>0</v>
      </c>
      <c r="S496" s="652">
        <f t="shared" si="84"/>
        <v>0</v>
      </c>
    </row>
    <row r="497" spans="1:19">
      <c r="A497" s="660"/>
      <c r="B497" s="661"/>
      <c r="C497" s="653">
        <f t="shared" si="85"/>
        <v>1</v>
      </c>
      <c r="D497" s="662"/>
      <c r="E497" s="653">
        <f t="shared" si="86"/>
        <v>1</v>
      </c>
      <c r="F497" s="662"/>
      <c r="G497" s="653">
        <f t="shared" si="87"/>
        <v>1</v>
      </c>
      <c r="H497" s="662"/>
      <c r="I497" s="653">
        <f t="shared" si="88"/>
        <v>1</v>
      </c>
      <c r="J497" s="662"/>
      <c r="K497" s="653">
        <f t="shared" si="89"/>
        <v>1</v>
      </c>
      <c r="L497" s="662"/>
      <c r="M497" s="653">
        <f t="shared" si="90"/>
        <v>1</v>
      </c>
      <c r="N497" s="662"/>
      <c r="O497" s="653">
        <f t="shared" si="91"/>
        <v>1</v>
      </c>
      <c r="P497" s="662"/>
      <c r="Q497" s="653">
        <f t="shared" si="92"/>
        <v>1</v>
      </c>
      <c r="R497" s="714">
        <f t="shared" si="93"/>
        <v>0</v>
      </c>
      <c r="S497" s="652">
        <f t="shared" si="84"/>
        <v>0</v>
      </c>
    </row>
    <row r="498" spans="1:19">
      <c r="A498" s="660"/>
      <c r="B498" s="661"/>
      <c r="C498" s="653">
        <f t="shared" si="85"/>
        <v>1</v>
      </c>
      <c r="D498" s="662"/>
      <c r="E498" s="653">
        <f t="shared" si="86"/>
        <v>1</v>
      </c>
      <c r="F498" s="662"/>
      <c r="G498" s="653">
        <f t="shared" si="87"/>
        <v>1</v>
      </c>
      <c r="H498" s="662"/>
      <c r="I498" s="653">
        <f t="shared" si="88"/>
        <v>1</v>
      </c>
      <c r="J498" s="662"/>
      <c r="K498" s="653">
        <f t="shared" si="89"/>
        <v>1</v>
      </c>
      <c r="L498" s="662"/>
      <c r="M498" s="653">
        <f t="shared" si="90"/>
        <v>1</v>
      </c>
      <c r="N498" s="662"/>
      <c r="O498" s="653">
        <f t="shared" si="91"/>
        <v>1</v>
      </c>
      <c r="P498" s="662"/>
      <c r="Q498" s="653">
        <f t="shared" si="92"/>
        <v>1</v>
      </c>
      <c r="R498" s="714">
        <f t="shared" si="93"/>
        <v>0</v>
      </c>
      <c r="S498" s="652">
        <f t="shared" ref="S498:S524" si="94">ROUND(R498*B498/10000,0)</f>
        <v>0</v>
      </c>
    </row>
    <row r="499" spans="1:19">
      <c r="A499" s="660"/>
      <c r="B499" s="661"/>
      <c r="C499" s="653">
        <f t="shared" si="85"/>
        <v>1</v>
      </c>
      <c r="D499" s="662"/>
      <c r="E499" s="653">
        <f t="shared" si="86"/>
        <v>1</v>
      </c>
      <c r="F499" s="662"/>
      <c r="G499" s="653">
        <f t="shared" si="87"/>
        <v>1</v>
      </c>
      <c r="H499" s="662"/>
      <c r="I499" s="653">
        <f t="shared" si="88"/>
        <v>1</v>
      </c>
      <c r="J499" s="662"/>
      <c r="K499" s="653">
        <f t="shared" si="89"/>
        <v>1</v>
      </c>
      <c r="L499" s="662"/>
      <c r="M499" s="653">
        <f t="shared" si="90"/>
        <v>1</v>
      </c>
      <c r="N499" s="662"/>
      <c r="O499" s="653">
        <f t="shared" si="91"/>
        <v>1</v>
      </c>
      <c r="P499" s="662"/>
      <c r="Q499" s="653">
        <f t="shared" si="92"/>
        <v>1</v>
      </c>
      <c r="R499" s="714">
        <f t="shared" si="93"/>
        <v>0</v>
      </c>
      <c r="S499" s="652">
        <f t="shared" si="94"/>
        <v>0</v>
      </c>
    </row>
    <row r="500" spans="1:19">
      <c r="A500" s="660"/>
      <c r="B500" s="661"/>
      <c r="C500" s="653">
        <f t="shared" si="85"/>
        <v>1</v>
      </c>
      <c r="D500" s="662"/>
      <c r="E500" s="653">
        <f t="shared" si="86"/>
        <v>1</v>
      </c>
      <c r="F500" s="662"/>
      <c r="G500" s="653">
        <f t="shared" si="87"/>
        <v>1</v>
      </c>
      <c r="H500" s="662"/>
      <c r="I500" s="653">
        <f t="shared" si="88"/>
        <v>1</v>
      </c>
      <c r="J500" s="662"/>
      <c r="K500" s="653">
        <f t="shared" si="89"/>
        <v>1</v>
      </c>
      <c r="L500" s="662"/>
      <c r="M500" s="653">
        <f t="shared" si="90"/>
        <v>1</v>
      </c>
      <c r="N500" s="662"/>
      <c r="O500" s="653">
        <f t="shared" si="91"/>
        <v>1</v>
      </c>
      <c r="P500" s="662"/>
      <c r="Q500" s="653">
        <f t="shared" si="92"/>
        <v>1</v>
      </c>
      <c r="R500" s="714">
        <f t="shared" si="93"/>
        <v>0</v>
      </c>
      <c r="S500" s="652">
        <f t="shared" si="94"/>
        <v>0</v>
      </c>
    </row>
    <row r="501" spans="1:19">
      <c r="A501" s="660"/>
      <c r="B501" s="661"/>
      <c r="C501" s="653">
        <f t="shared" si="85"/>
        <v>1</v>
      </c>
      <c r="D501" s="662"/>
      <c r="E501" s="653">
        <f t="shared" si="86"/>
        <v>1</v>
      </c>
      <c r="F501" s="662"/>
      <c r="G501" s="653">
        <f t="shared" si="87"/>
        <v>1</v>
      </c>
      <c r="H501" s="662"/>
      <c r="I501" s="653">
        <f t="shared" si="88"/>
        <v>1</v>
      </c>
      <c r="J501" s="662"/>
      <c r="K501" s="653">
        <f t="shared" si="89"/>
        <v>1</v>
      </c>
      <c r="L501" s="662"/>
      <c r="M501" s="653">
        <f t="shared" si="90"/>
        <v>1</v>
      </c>
      <c r="N501" s="662"/>
      <c r="O501" s="653">
        <f t="shared" si="91"/>
        <v>1</v>
      </c>
      <c r="P501" s="662"/>
      <c r="Q501" s="653">
        <f t="shared" si="92"/>
        <v>1</v>
      </c>
      <c r="R501" s="714">
        <f t="shared" si="93"/>
        <v>0</v>
      </c>
      <c r="S501" s="652">
        <f t="shared" si="94"/>
        <v>0</v>
      </c>
    </row>
    <row r="502" spans="1:19">
      <c r="A502" s="660"/>
      <c r="B502" s="661"/>
      <c r="C502" s="653">
        <f t="shared" si="85"/>
        <v>1</v>
      </c>
      <c r="D502" s="662"/>
      <c r="E502" s="653">
        <f t="shared" si="86"/>
        <v>1</v>
      </c>
      <c r="F502" s="662"/>
      <c r="G502" s="653">
        <f t="shared" si="87"/>
        <v>1</v>
      </c>
      <c r="H502" s="662"/>
      <c r="I502" s="653">
        <f t="shared" si="88"/>
        <v>1</v>
      </c>
      <c r="J502" s="662"/>
      <c r="K502" s="653">
        <f t="shared" si="89"/>
        <v>1</v>
      </c>
      <c r="L502" s="662"/>
      <c r="M502" s="653">
        <f t="shared" si="90"/>
        <v>1</v>
      </c>
      <c r="N502" s="662"/>
      <c r="O502" s="653">
        <f t="shared" si="91"/>
        <v>1</v>
      </c>
      <c r="P502" s="662"/>
      <c r="Q502" s="653">
        <f t="shared" si="92"/>
        <v>1</v>
      </c>
      <c r="R502" s="714">
        <f t="shared" si="93"/>
        <v>0</v>
      </c>
      <c r="S502" s="652">
        <f t="shared" si="94"/>
        <v>0</v>
      </c>
    </row>
    <row r="503" spans="1:19">
      <c r="A503" s="660"/>
      <c r="B503" s="661"/>
      <c r="C503" s="653">
        <f t="shared" si="85"/>
        <v>1</v>
      </c>
      <c r="D503" s="662"/>
      <c r="E503" s="653">
        <f t="shared" si="86"/>
        <v>1</v>
      </c>
      <c r="F503" s="662"/>
      <c r="G503" s="653">
        <f t="shared" si="87"/>
        <v>1</v>
      </c>
      <c r="H503" s="662"/>
      <c r="I503" s="653">
        <f t="shared" si="88"/>
        <v>1</v>
      </c>
      <c r="J503" s="662"/>
      <c r="K503" s="653">
        <f t="shared" si="89"/>
        <v>1</v>
      </c>
      <c r="L503" s="662"/>
      <c r="M503" s="653">
        <f t="shared" si="90"/>
        <v>1</v>
      </c>
      <c r="N503" s="662"/>
      <c r="O503" s="653">
        <f t="shared" si="91"/>
        <v>1</v>
      </c>
      <c r="P503" s="662"/>
      <c r="Q503" s="653">
        <f t="shared" si="92"/>
        <v>1</v>
      </c>
      <c r="R503" s="714">
        <f t="shared" si="93"/>
        <v>0</v>
      </c>
      <c r="S503" s="652">
        <f t="shared" si="94"/>
        <v>0</v>
      </c>
    </row>
    <row r="504" spans="1:19">
      <c r="A504" s="660"/>
      <c r="B504" s="661"/>
      <c r="C504" s="653">
        <f t="shared" si="85"/>
        <v>1</v>
      </c>
      <c r="D504" s="662"/>
      <c r="E504" s="653">
        <f t="shared" si="86"/>
        <v>1</v>
      </c>
      <c r="F504" s="662"/>
      <c r="G504" s="653">
        <f t="shared" si="87"/>
        <v>1</v>
      </c>
      <c r="H504" s="662"/>
      <c r="I504" s="653">
        <f t="shared" si="88"/>
        <v>1</v>
      </c>
      <c r="J504" s="662"/>
      <c r="K504" s="653">
        <f t="shared" si="89"/>
        <v>1</v>
      </c>
      <c r="L504" s="662"/>
      <c r="M504" s="653">
        <f t="shared" si="90"/>
        <v>1</v>
      </c>
      <c r="N504" s="662"/>
      <c r="O504" s="653">
        <f t="shared" si="91"/>
        <v>1</v>
      </c>
      <c r="P504" s="662"/>
      <c r="Q504" s="653">
        <f t="shared" si="92"/>
        <v>1</v>
      </c>
      <c r="R504" s="714">
        <f t="shared" si="93"/>
        <v>0</v>
      </c>
      <c r="S504" s="652">
        <f t="shared" si="94"/>
        <v>0</v>
      </c>
    </row>
    <row r="505" spans="1:19">
      <c r="A505" s="660"/>
      <c r="B505" s="661"/>
      <c r="C505" s="653">
        <f t="shared" si="85"/>
        <v>1</v>
      </c>
      <c r="D505" s="662"/>
      <c r="E505" s="653">
        <f t="shared" si="86"/>
        <v>1</v>
      </c>
      <c r="F505" s="662"/>
      <c r="G505" s="653">
        <f t="shared" si="87"/>
        <v>1</v>
      </c>
      <c r="H505" s="662"/>
      <c r="I505" s="653">
        <f t="shared" si="88"/>
        <v>1</v>
      </c>
      <c r="J505" s="662"/>
      <c r="K505" s="653">
        <f t="shared" si="89"/>
        <v>1</v>
      </c>
      <c r="L505" s="662"/>
      <c r="M505" s="653">
        <f t="shared" si="90"/>
        <v>1</v>
      </c>
      <c r="N505" s="662"/>
      <c r="O505" s="653">
        <f t="shared" si="91"/>
        <v>1</v>
      </c>
      <c r="P505" s="662"/>
      <c r="Q505" s="653">
        <f t="shared" si="92"/>
        <v>1</v>
      </c>
      <c r="R505" s="714">
        <f t="shared" si="93"/>
        <v>0</v>
      </c>
      <c r="S505" s="652">
        <f t="shared" si="94"/>
        <v>0</v>
      </c>
    </row>
    <row r="506" spans="1:19">
      <c r="A506" s="660"/>
      <c r="B506" s="661"/>
      <c r="C506" s="653">
        <f t="shared" si="85"/>
        <v>1</v>
      </c>
      <c r="D506" s="662"/>
      <c r="E506" s="653">
        <f t="shared" si="86"/>
        <v>1</v>
      </c>
      <c r="F506" s="662"/>
      <c r="G506" s="653">
        <f t="shared" si="87"/>
        <v>1</v>
      </c>
      <c r="H506" s="662"/>
      <c r="I506" s="653">
        <f t="shared" si="88"/>
        <v>1</v>
      </c>
      <c r="J506" s="662"/>
      <c r="K506" s="653">
        <f t="shared" si="89"/>
        <v>1</v>
      </c>
      <c r="L506" s="662"/>
      <c r="M506" s="653">
        <f t="shared" si="90"/>
        <v>1</v>
      </c>
      <c r="N506" s="662"/>
      <c r="O506" s="653">
        <f t="shared" si="91"/>
        <v>1</v>
      </c>
      <c r="P506" s="662"/>
      <c r="Q506" s="653">
        <f t="shared" si="92"/>
        <v>1</v>
      </c>
      <c r="R506" s="714">
        <f t="shared" si="93"/>
        <v>0</v>
      </c>
      <c r="S506" s="652">
        <f t="shared" si="94"/>
        <v>0</v>
      </c>
    </row>
    <row r="507" spans="1:19">
      <c r="A507" s="660"/>
      <c r="B507" s="661"/>
      <c r="C507" s="653">
        <f t="shared" si="85"/>
        <v>1</v>
      </c>
      <c r="D507" s="662"/>
      <c r="E507" s="653">
        <f t="shared" si="86"/>
        <v>1</v>
      </c>
      <c r="F507" s="662"/>
      <c r="G507" s="653">
        <f t="shared" si="87"/>
        <v>1</v>
      </c>
      <c r="H507" s="662"/>
      <c r="I507" s="653">
        <f t="shared" si="88"/>
        <v>1</v>
      </c>
      <c r="J507" s="662"/>
      <c r="K507" s="653">
        <f t="shared" si="89"/>
        <v>1</v>
      </c>
      <c r="L507" s="662"/>
      <c r="M507" s="653">
        <f t="shared" si="90"/>
        <v>1</v>
      </c>
      <c r="N507" s="662"/>
      <c r="O507" s="653">
        <f t="shared" si="91"/>
        <v>1</v>
      </c>
      <c r="P507" s="662"/>
      <c r="Q507" s="653">
        <f t="shared" si="92"/>
        <v>1</v>
      </c>
      <c r="R507" s="714">
        <f t="shared" si="93"/>
        <v>0</v>
      </c>
      <c r="S507" s="652">
        <f t="shared" si="94"/>
        <v>0</v>
      </c>
    </row>
    <row r="508" spans="1:19">
      <c r="A508" s="660"/>
      <c r="B508" s="661"/>
      <c r="C508" s="653">
        <f t="shared" si="85"/>
        <v>1</v>
      </c>
      <c r="D508" s="662"/>
      <c r="E508" s="653">
        <f t="shared" si="86"/>
        <v>1</v>
      </c>
      <c r="F508" s="662"/>
      <c r="G508" s="653">
        <f t="shared" si="87"/>
        <v>1</v>
      </c>
      <c r="H508" s="662"/>
      <c r="I508" s="653">
        <f t="shared" si="88"/>
        <v>1</v>
      </c>
      <c r="J508" s="662"/>
      <c r="K508" s="653">
        <f t="shared" si="89"/>
        <v>1</v>
      </c>
      <c r="L508" s="662"/>
      <c r="M508" s="653">
        <f t="shared" si="90"/>
        <v>1</v>
      </c>
      <c r="N508" s="662"/>
      <c r="O508" s="653">
        <f t="shared" si="91"/>
        <v>1</v>
      </c>
      <c r="P508" s="662"/>
      <c r="Q508" s="653">
        <f t="shared" si="92"/>
        <v>1</v>
      </c>
      <c r="R508" s="714">
        <f t="shared" si="93"/>
        <v>0</v>
      </c>
      <c r="S508" s="652">
        <f t="shared" si="94"/>
        <v>0</v>
      </c>
    </row>
    <row r="509" spans="1:19">
      <c r="A509" s="660"/>
      <c r="B509" s="661"/>
      <c r="C509" s="653">
        <f t="shared" si="85"/>
        <v>1</v>
      </c>
      <c r="D509" s="662"/>
      <c r="E509" s="653">
        <f t="shared" si="86"/>
        <v>1</v>
      </c>
      <c r="F509" s="662"/>
      <c r="G509" s="653">
        <f t="shared" si="87"/>
        <v>1</v>
      </c>
      <c r="H509" s="662"/>
      <c r="I509" s="653">
        <f t="shared" si="88"/>
        <v>1</v>
      </c>
      <c r="J509" s="662"/>
      <c r="K509" s="653">
        <f t="shared" si="89"/>
        <v>1</v>
      </c>
      <c r="L509" s="662"/>
      <c r="M509" s="653">
        <f t="shared" si="90"/>
        <v>1</v>
      </c>
      <c r="N509" s="662"/>
      <c r="O509" s="653">
        <f t="shared" si="91"/>
        <v>1</v>
      </c>
      <c r="P509" s="662"/>
      <c r="Q509" s="653">
        <f t="shared" si="92"/>
        <v>1</v>
      </c>
      <c r="R509" s="714">
        <f t="shared" si="93"/>
        <v>0</v>
      </c>
      <c r="S509" s="652">
        <f t="shared" si="94"/>
        <v>0</v>
      </c>
    </row>
    <row r="510" spans="1:19">
      <c r="A510" s="660"/>
      <c r="B510" s="661"/>
      <c r="C510" s="653">
        <f t="shared" si="85"/>
        <v>1</v>
      </c>
      <c r="D510" s="662"/>
      <c r="E510" s="653">
        <f t="shared" si="86"/>
        <v>1</v>
      </c>
      <c r="F510" s="662"/>
      <c r="G510" s="653">
        <f t="shared" si="87"/>
        <v>1</v>
      </c>
      <c r="H510" s="662"/>
      <c r="I510" s="653">
        <f t="shared" si="88"/>
        <v>1</v>
      </c>
      <c r="J510" s="662"/>
      <c r="K510" s="653">
        <f t="shared" si="89"/>
        <v>1</v>
      </c>
      <c r="L510" s="662"/>
      <c r="M510" s="653">
        <f t="shared" si="90"/>
        <v>1</v>
      </c>
      <c r="N510" s="662"/>
      <c r="O510" s="653">
        <f t="shared" si="91"/>
        <v>1</v>
      </c>
      <c r="P510" s="662"/>
      <c r="Q510" s="653">
        <f t="shared" si="92"/>
        <v>1</v>
      </c>
      <c r="R510" s="714">
        <f t="shared" si="93"/>
        <v>0</v>
      </c>
      <c r="S510" s="652">
        <f t="shared" si="94"/>
        <v>0</v>
      </c>
    </row>
    <row r="511" spans="1:19">
      <c r="A511" s="660"/>
      <c r="B511" s="661"/>
      <c r="C511" s="653">
        <f t="shared" si="85"/>
        <v>1</v>
      </c>
      <c r="D511" s="662"/>
      <c r="E511" s="653">
        <f t="shared" si="86"/>
        <v>1</v>
      </c>
      <c r="F511" s="662"/>
      <c r="G511" s="653">
        <f t="shared" si="87"/>
        <v>1</v>
      </c>
      <c r="H511" s="662"/>
      <c r="I511" s="653">
        <f t="shared" si="88"/>
        <v>1</v>
      </c>
      <c r="J511" s="662"/>
      <c r="K511" s="653">
        <f t="shared" si="89"/>
        <v>1</v>
      </c>
      <c r="L511" s="662"/>
      <c r="M511" s="653">
        <f t="shared" si="90"/>
        <v>1</v>
      </c>
      <c r="N511" s="662"/>
      <c r="O511" s="653">
        <f t="shared" si="91"/>
        <v>1</v>
      </c>
      <c r="P511" s="662"/>
      <c r="Q511" s="653">
        <f t="shared" si="92"/>
        <v>1</v>
      </c>
      <c r="R511" s="714">
        <f t="shared" si="93"/>
        <v>0</v>
      </c>
      <c r="S511" s="652">
        <f t="shared" si="94"/>
        <v>0</v>
      </c>
    </row>
    <row r="512" spans="1:19">
      <c r="A512" s="660"/>
      <c r="B512" s="661"/>
      <c r="C512" s="653">
        <f t="shared" si="85"/>
        <v>1</v>
      </c>
      <c r="D512" s="662"/>
      <c r="E512" s="653">
        <f t="shared" si="86"/>
        <v>1</v>
      </c>
      <c r="F512" s="662"/>
      <c r="G512" s="653">
        <f t="shared" si="87"/>
        <v>1</v>
      </c>
      <c r="H512" s="662"/>
      <c r="I512" s="653">
        <f t="shared" si="88"/>
        <v>1</v>
      </c>
      <c r="J512" s="662"/>
      <c r="K512" s="653">
        <f t="shared" si="89"/>
        <v>1</v>
      </c>
      <c r="L512" s="662"/>
      <c r="M512" s="653">
        <f t="shared" si="90"/>
        <v>1</v>
      </c>
      <c r="N512" s="662"/>
      <c r="O512" s="653">
        <f t="shared" si="91"/>
        <v>1</v>
      </c>
      <c r="P512" s="662"/>
      <c r="Q512" s="653">
        <f t="shared" si="92"/>
        <v>1</v>
      </c>
      <c r="R512" s="714">
        <f t="shared" si="93"/>
        <v>0</v>
      </c>
      <c r="S512" s="652">
        <f t="shared" si="94"/>
        <v>0</v>
      </c>
    </row>
    <row r="513" spans="1:19">
      <c r="A513" s="660"/>
      <c r="B513" s="661"/>
      <c r="C513" s="653">
        <f t="shared" si="85"/>
        <v>1</v>
      </c>
      <c r="D513" s="662"/>
      <c r="E513" s="653">
        <f t="shared" si="86"/>
        <v>1</v>
      </c>
      <c r="F513" s="662"/>
      <c r="G513" s="653">
        <f t="shared" si="87"/>
        <v>1</v>
      </c>
      <c r="H513" s="662"/>
      <c r="I513" s="653">
        <f t="shared" si="88"/>
        <v>1</v>
      </c>
      <c r="J513" s="662"/>
      <c r="K513" s="653">
        <f t="shared" si="89"/>
        <v>1</v>
      </c>
      <c r="L513" s="662"/>
      <c r="M513" s="653">
        <f t="shared" si="90"/>
        <v>1</v>
      </c>
      <c r="N513" s="662"/>
      <c r="O513" s="653">
        <f t="shared" si="91"/>
        <v>1</v>
      </c>
      <c r="P513" s="662"/>
      <c r="Q513" s="653">
        <f t="shared" si="92"/>
        <v>1</v>
      </c>
      <c r="R513" s="714">
        <f t="shared" si="93"/>
        <v>0</v>
      </c>
      <c r="S513" s="652">
        <f t="shared" si="94"/>
        <v>0</v>
      </c>
    </row>
    <row r="514" spans="1:19">
      <c r="A514" s="660"/>
      <c r="B514" s="661"/>
      <c r="C514" s="653">
        <f t="shared" si="85"/>
        <v>1</v>
      </c>
      <c r="D514" s="662"/>
      <c r="E514" s="653">
        <f t="shared" si="86"/>
        <v>1</v>
      </c>
      <c r="F514" s="662"/>
      <c r="G514" s="653">
        <f t="shared" si="87"/>
        <v>1</v>
      </c>
      <c r="H514" s="662"/>
      <c r="I514" s="653">
        <f t="shared" si="88"/>
        <v>1</v>
      </c>
      <c r="J514" s="662"/>
      <c r="K514" s="653">
        <f t="shared" si="89"/>
        <v>1</v>
      </c>
      <c r="L514" s="662"/>
      <c r="M514" s="653">
        <f t="shared" si="90"/>
        <v>1</v>
      </c>
      <c r="N514" s="662"/>
      <c r="O514" s="653">
        <f t="shared" si="91"/>
        <v>1</v>
      </c>
      <c r="P514" s="662"/>
      <c r="Q514" s="653">
        <f t="shared" si="92"/>
        <v>1</v>
      </c>
      <c r="R514" s="714">
        <f t="shared" si="93"/>
        <v>0</v>
      </c>
      <c r="S514" s="652">
        <f t="shared" si="94"/>
        <v>0</v>
      </c>
    </row>
    <row r="515" spans="1:19">
      <c r="A515" s="660"/>
      <c r="B515" s="661"/>
      <c r="C515" s="653">
        <f t="shared" si="85"/>
        <v>1</v>
      </c>
      <c r="D515" s="662"/>
      <c r="E515" s="653">
        <f t="shared" si="86"/>
        <v>1</v>
      </c>
      <c r="F515" s="662"/>
      <c r="G515" s="653">
        <f t="shared" si="87"/>
        <v>1</v>
      </c>
      <c r="H515" s="662"/>
      <c r="I515" s="653">
        <f t="shared" si="88"/>
        <v>1</v>
      </c>
      <c r="J515" s="662"/>
      <c r="K515" s="653">
        <f t="shared" si="89"/>
        <v>1</v>
      </c>
      <c r="L515" s="662"/>
      <c r="M515" s="653">
        <f t="shared" si="90"/>
        <v>1</v>
      </c>
      <c r="N515" s="662"/>
      <c r="O515" s="653">
        <f t="shared" si="91"/>
        <v>1</v>
      </c>
      <c r="P515" s="662"/>
      <c r="Q515" s="653">
        <f t="shared" si="92"/>
        <v>1</v>
      </c>
      <c r="R515" s="714">
        <f t="shared" si="93"/>
        <v>0</v>
      </c>
      <c r="S515" s="652">
        <f t="shared" si="94"/>
        <v>0</v>
      </c>
    </row>
    <row r="516" spans="1:19">
      <c r="A516" s="660"/>
      <c r="B516" s="661"/>
      <c r="C516" s="653">
        <f t="shared" si="85"/>
        <v>1</v>
      </c>
      <c r="D516" s="662"/>
      <c r="E516" s="653">
        <f t="shared" si="86"/>
        <v>1</v>
      </c>
      <c r="F516" s="662"/>
      <c r="G516" s="653">
        <f t="shared" si="87"/>
        <v>1</v>
      </c>
      <c r="H516" s="662"/>
      <c r="I516" s="653">
        <f t="shared" si="88"/>
        <v>1</v>
      </c>
      <c r="J516" s="662"/>
      <c r="K516" s="653">
        <f t="shared" si="89"/>
        <v>1</v>
      </c>
      <c r="L516" s="662"/>
      <c r="M516" s="653">
        <f t="shared" si="90"/>
        <v>1</v>
      </c>
      <c r="N516" s="662"/>
      <c r="O516" s="653">
        <f t="shared" si="91"/>
        <v>1</v>
      </c>
      <c r="P516" s="662"/>
      <c r="Q516" s="653">
        <f t="shared" si="92"/>
        <v>1</v>
      </c>
      <c r="R516" s="714">
        <f t="shared" si="93"/>
        <v>0</v>
      </c>
      <c r="S516" s="652">
        <f t="shared" si="94"/>
        <v>0</v>
      </c>
    </row>
    <row r="517" spans="1:19">
      <c r="A517" s="660"/>
      <c r="B517" s="661"/>
      <c r="C517" s="653">
        <f t="shared" si="85"/>
        <v>1</v>
      </c>
      <c r="D517" s="662"/>
      <c r="E517" s="653">
        <f t="shared" si="86"/>
        <v>1</v>
      </c>
      <c r="F517" s="662"/>
      <c r="G517" s="653">
        <f t="shared" si="87"/>
        <v>1</v>
      </c>
      <c r="H517" s="662"/>
      <c r="I517" s="653">
        <f t="shared" si="88"/>
        <v>1</v>
      </c>
      <c r="J517" s="662"/>
      <c r="K517" s="653">
        <f t="shared" si="89"/>
        <v>1</v>
      </c>
      <c r="L517" s="662"/>
      <c r="M517" s="653">
        <f t="shared" si="90"/>
        <v>1</v>
      </c>
      <c r="N517" s="662"/>
      <c r="O517" s="653">
        <f t="shared" si="91"/>
        <v>1</v>
      </c>
      <c r="P517" s="662"/>
      <c r="Q517" s="653">
        <f t="shared" si="92"/>
        <v>1</v>
      </c>
      <c r="R517" s="714">
        <f t="shared" si="93"/>
        <v>0</v>
      </c>
      <c r="S517" s="652">
        <f t="shared" si="94"/>
        <v>0</v>
      </c>
    </row>
    <row r="518" spans="1:19">
      <c r="A518" s="660"/>
      <c r="B518" s="661"/>
      <c r="C518" s="653">
        <f t="shared" si="85"/>
        <v>1</v>
      </c>
      <c r="D518" s="662"/>
      <c r="E518" s="653">
        <f t="shared" si="86"/>
        <v>1</v>
      </c>
      <c r="F518" s="662"/>
      <c r="G518" s="653">
        <f t="shared" si="87"/>
        <v>1</v>
      </c>
      <c r="H518" s="662"/>
      <c r="I518" s="653">
        <f t="shared" si="88"/>
        <v>1</v>
      </c>
      <c r="J518" s="662"/>
      <c r="K518" s="653">
        <f t="shared" si="89"/>
        <v>1</v>
      </c>
      <c r="L518" s="662"/>
      <c r="M518" s="653">
        <f t="shared" si="90"/>
        <v>1</v>
      </c>
      <c r="N518" s="662"/>
      <c r="O518" s="653">
        <f t="shared" si="91"/>
        <v>1</v>
      </c>
      <c r="P518" s="662"/>
      <c r="Q518" s="653">
        <f t="shared" si="92"/>
        <v>1</v>
      </c>
      <c r="R518" s="714">
        <f t="shared" si="93"/>
        <v>0</v>
      </c>
      <c r="S518" s="652">
        <f t="shared" si="94"/>
        <v>0</v>
      </c>
    </row>
    <row r="519" spans="1:19">
      <c r="A519" s="660"/>
      <c r="B519" s="661"/>
      <c r="C519" s="653">
        <f t="shared" si="85"/>
        <v>1</v>
      </c>
      <c r="D519" s="662"/>
      <c r="E519" s="653">
        <f t="shared" si="86"/>
        <v>1</v>
      </c>
      <c r="F519" s="662"/>
      <c r="G519" s="653">
        <f t="shared" si="87"/>
        <v>1</v>
      </c>
      <c r="H519" s="662"/>
      <c r="I519" s="653">
        <f t="shared" si="88"/>
        <v>1</v>
      </c>
      <c r="J519" s="662"/>
      <c r="K519" s="653">
        <f t="shared" si="89"/>
        <v>1</v>
      </c>
      <c r="L519" s="662"/>
      <c r="M519" s="653">
        <f t="shared" si="90"/>
        <v>1</v>
      </c>
      <c r="N519" s="662"/>
      <c r="O519" s="653">
        <f t="shared" si="91"/>
        <v>1</v>
      </c>
      <c r="P519" s="662"/>
      <c r="Q519" s="653">
        <f t="shared" si="92"/>
        <v>1</v>
      </c>
      <c r="R519" s="714">
        <f t="shared" si="93"/>
        <v>0</v>
      </c>
      <c r="S519" s="652">
        <f t="shared" si="94"/>
        <v>0</v>
      </c>
    </row>
    <row r="520" spans="1:19">
      <c r="A520" s="660"/>
      <c r="B520" s="661"/>
      <c r="C520" s="653">
        <f t="shared" si="85"/>
        <v>1</v>
      </c>
      <c r="D520" s="662"/>
      <c r="E520" s="653">
        <f t="shared" si="86"/>
        <v>1</v>
      </c>
      <c r="F520" s="662"/>
      <c r="G520" s="653">
        <f t="shared" si="87"/>
        <v>1</v>
      </c>
      <c r="H520" s="662"/>
      <c r="I520" s="653">
        <f t="shared" si="88"/>
        <v>1</v>
      </c>
      <c r="J520" s="662"/>
      <c r="K520" s="653">
        <f t="shared" si="89"/>
        <v>1</v>
      </c>
      <c r="L520" s="662"/>
      <c r="M520" s="653">
        <f t="shared" si="90"/>
        <v>1</v>
      </c>
      <c r="N520" s="662"/>
      <c r="O520" s="653">
        <f t="shared" si="91"/>
        <v>1</v>
      </c>
      <c r="P520" s="662"/>
      <c r="Q520" s="653">
        <f t="shared" si="92"/>
        <v>1</v>
      </c>
      <c r="R520" s="714">
        <f t="shared" si="93"/>
        <v>0</v>
      </c>
      <c r="S520" s="652">
        <f t="shared" si="94"/>
        <v>0</v>
      </c>
    </row>
    <row r="521" spans="1:19">
      <c r="A521" s="660"/>
      <c r="B521" s="661"/>
      <c r="C521" s="653">
        <f t="shared" si="85"/>
        <v>1</v>
      </c>
      <c r="D521" s="662"/>
      <c r="E521" s="653">
        <f t="shared" si="86"/>
        <v>1</v>
      </c>
      <c r="F521" s="662"/>
      <c r="G521" s="653">
        <f t="shared" si="87"/>
        <v>1</v>
      </c>
      <c r="H521" s="662"/>
      <c r="I521" s="653">
        <f t="shared" si="88"/>
        <v>1</v>
      </c>
      <c r="J521" s="662"/>
      <c r="K521" s="653">
        <f t="shared" si="89"/>
        <v>1</v>
      </c>
      <c r="L521" s="662"/>
      <c r="M521" s="653">
        <f t="shared" si="90"/>
        <v>1</v>
      </c>
      <c r="N521" s="662"/>
      <c r="O521" s="653">
        <f t="shared" si="91"/>
        <v>1</v>
      </c>
      <c r="P521" s="662"/>
      <c r="Q521" s="653">
        <f t="shared" si="92"/>
        <v>1</v>
      </c>
      <c r="R521" s="714">
        <f t="shared" si="93"/>
        <v>0</v>
      </c>
      <c r="S521" s="652">
        <f t="shared" si="94"/>
        <v>0</v>
      </c>
    </row>
    <row r="522" spans="1:19">
      <c r="A522" s="660"/>
      <c r="B522" s="661"/>
      <c r="C522" s="653">
        <f t="shared" si="85"/>
        <v>1</v>
      </c>
      <c r="D522" s="662"/>
      <c r="E522" s="653">
        <f t="shared" si="86"/>
        <v>1</v>
      </c>
      <c r="F522" s="662"/>
      <c r="G522" s="653">
        <f t="shared" si="87"/>
        <v>1</v>
      </c>
      <c r="H522" s="662"/>
      <c r="I522" s="653">
        <f t="shared" si="88"/>
        <v>1</v>
      </c>
      <c r="J522" s="662"/>
      <c r="K522" s="653">
        <f t="shared" si="89"/>
        <v>1</v>
      </c>
      <c r="L522" s="662"/>
      <c r="M522" s="653">
        <f t="shared" si="90"/>
        <v>1</v>
      </c>
      <c r="N522" s="662"/>
      <c r="O522" s="653">
        <f t="shared" si="91"/>
        <v>1</v>
      </c>
      <c r="P522" s="662"/>
      <c r="Q522" s="653">
        <f t="shared" si="92"/>
        <v>1</v>
      </c>
      <c r="R522" s="714">
        <f t="shared" si="93"/>
        <v>0</v>
      </c>
      <c r="S522" s="652">
        <f t="shared" si="94"/>
        <v>0</v>
      </c>
    </row>
    <row r="523" spans="1:19">
      <c r="A523" s="660"/>
      <c r="B523" s="661"/>
      <c r="C523" s="653">
        <f t="shared" si="85"/>
        <v>1</v>
      </c>
      <c r="D523" s="662"/>
      <c r="E523" s="653">
        <f t="shared" si="86"/>
        <v>1</v>
      </c>
      <c r="F523" s="662"/>
      <c r="G523" s="653">
        <f t="shared" si="87"/>
        <v>1</v>
      </c>
      <c r="H523" s="662"/>
      <c r="I523" s="653">
        <f t="shared" si="88"/>
        <v>1</v>
      </c>
      <c r="J523" s="662"/>
      <c r="K523" s="653">
        <f t="shared" si="89"/>
        <v>1</v>
      </c>
      <c r="L523" s="662"/>
      <c r="M523" s="653">
        <f t="shared" si="90"/>
        <v>1</v>
      </c>
      <c r="N523" s="662"/>
      <c r="O523" s="653">
        <f t="shared" si="91"/>
        <v>1</v>
      </c>
      <c r="P523" s="662"/>
      <c r="Q523" s="653">
        <f t="shared" si="92"/>
        <v>1</v>
      </c>
      <c r="R523" s="714">
        <f t="shared" si="93"/>
        <v>0</v>
      </c>
      <c r="S523" s="652">
        <f t="shared" si="94"/>
        <v>0</v>
      </c>
    </row>
    <row r="524" spans="1:19">
      <c r="A524" s="660"/>
      <c r="B524" s="661"/>
      <c r="C524" s="653">
        <f t="shared" si="85"/>
        <v>1</v>
      </c>
      <c r="D524" s="662"/>
      <c r="E524" s="653">
        <f t="shared" si="86"/>
        <v>1</v>
      </c>
      <c r="F524" s="662"/>
      <c r="G524" s="653">
        <f t="shared" si="87"/>
        <v>1</v>
      </c>
      <c r="H524" s="662"/>
      <c r="I524" s="653">
        <f t="shared" si="88"/>
        <v>1</v>
      </c>
      <c r="J524" s="662"/>
      <c r="K524" s="653">
        <f t="shared" si="89"/>
        <v>1</v>
      </c>
      <c r="L524" s="662"/>
      <c r="M524" s="653">
        <f t="shared" si="90"/>
        <v>1</v>
      </c>
      <c r="N524" s="662"/>
      <c r="O524" s="653">
        <f t="shared" si="91"/>
        <v>1</v>
      </c>
      <c r="P524" s="662"/>
      <c r="Q524" s="653">
        <f t="shared" si="92"/>
        <v>1</v>
      </c>
      <c r="R524" s="714">
        <f t="shared" si="93"/>
        <v>0</v>
      </c>
      <c r="S524" s="65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S33" sqref="S33"/>
    </sheetView>
  </sheetViews>
  <sheetFormatPr defaultColWidth="9" defaultRowHeight="14.25"/>
  <cols>
    <col min="1" max="1" width="23.375" style="576" customWidth="1"/>
    <col min="2" max="2" width="12.5" style="576" customWidth="1"/>
    <col min="3" max="3" width="12.125" style="576" customWidth="1"/>
    <col min="4" max="4" width="14.125" style="576" customWidth="1"/>
    <col min="5" max="5" width="12.5" style="576" customWidth="1"/>
    <col min="6" max="16384" width="9" style="576"/>
  </cols>
  <sheetData>
    <row r="1" ht="20.25" spans="1:16">
      <c r="A1" s="577" t="s">
        <v>1923</v>
      </c>
      <c r="B1" s="578"/>
      <c r="C1" s="578"/>
      <c r="D1" s="578"/>
      <c r="E1" s="578"/>
      <c r="F1" s="579"/>
      <c r="G1" s="579"/>
      <c r="H1" s="579"/>
      <c r="I1" s="579"/>
      <c r="J1" s="579"/>
      <c r="K1" s="579"/>
      <c r="L1" s="579"/>
      <c r="M1" s="579"/>
      <c r="N1" s="579"/>
      <c r="O1" s="579"/>
      <c r="P1" s="579"/>
    </row>
    <row r="2" spans="1:16">
      <c r="A2" s="580" t="s">
        <v>97</v>
      </c>
      <c r="B2" s="581">
        <f ca="1">SUMIF(B6:B13,"&lt;&gt;#ref!",B6:B13)</f>
        <v>8484</v>
      </c>
      <c r="C2" s="580" t="s">
        <v>1924</v>
      </c>
      <c r="D2" s="580" t="s">
        <v>1925</v>
      </c>
      <c r="E2" s="582">
        <f ca="1">SUMIF(E6:E13,"&lt;&gt;#ref!",E6:E13)</f>
        <v>70118.8</v>
      </c>
      <c r="F2" s="579"/>
      <c r="G2" s="579"/>
      <c r="H2" s="579"/>
      <c r="I2" s="579"/>
      <c r="J2" s="579"/>
      <c r="K2" s="579"/>
      <c r="L2" s="579"/>
      <c r="M2" s="579"/>
      <c r="N2" s="579"/>
      <c r="O2" s="579"/>
      <c r="P2" s="579"/>
    </row>
    <row r="3" ht="15.75" spans="1:16">
      <c r="A3" s="580" t="s">
        <v>1926</v>
      </c>
      <c r="B3" s="581">
        <f ca="1">ROUND(B2*10000/E2,0)</f>
        <v>1210</v>
      </c>
      <c r="C3" s="580" t="s">
        <v>1927</v>
      </c>
      <c r="D3" s="579"/>
      <c r="E3" s="579"/>
      <c r="F3" s="579"/>
      <c r="G3" s="579"/>
      <c r="H3" s="579"/>
      <c r="I3" s="579"/>
      <c r="J3" s="579"/>
      <c r="K3" s="579"/>
      <c r="L3" s="579"/>
      <c r="M3" s="579"/>
      <c r="N3" s="579"/>
      <c r="O3" s="579"/>
      <c r="P3" s="579"/>
    </row>
    <row r="4" ht="15.75" spans="1:16">
      <c r="A4" s="583"/>
      <c r="B4" s="579"/>
      <c r="C4" s="579"/>
      <c r="D4" s="579"/>
      <c r="E4" s="579"/>
      <c r="F4" s="579"/>
      <c r="G4" s="579"/>
      <c r="H4" s="579"/>
      <c r="I4" s="579"/>
      <c r="J4" s="579"/>
      <c r="K4" s="579"/>
      <c r="L4" s="579"/>
      <c r="M4" s="579"/>
      <c r="N4" s="579"/>
      <c r="O4" s="579"/>
      <c r="P4" s="579"/>
    </row>
    <row r="5" ht="28.5" spans="1:16">
      <c r="A5" s="584" t="s">
        <v>1928</v>
      </c>
      <c r="B5" s="585" t="s">
        <v>1929</v>
      </c>
      <c r="C5" s="586"/>
      <c r="D5" s="579"/>
      <c r="E5" s="587" t="s">
        <v>1930</v>
      </c>
      <c r="F5" s="579"/>
      <c r="G5" s="579"/>
      <c r="H5" s="579"/>
      <c r="I5" s="579"/>
      <c r="J5" s="579"/>
      <c r="K5" s="579"/>
      <c r="L5" s="579"/>
      <c r="M5" s="579"/>
      <c r="N5" s="579"/>
      <c r="O5" s="579"/>
      <c r="P5" s="579"/>
    </row>
    <row r="6" spans="1:16">
      <c r="A6" s="588" t="s">
        <v>1931</v>
      </c>
      <c r="B6" s="581">
        <f ca="1">SUMIF(INDIRECT("'"&amp;A6&amp;"'"&amp;"!A:A"),"总价",INDIRECT("'"&amp;A6&amp;"'"&amp;"!B:B"))</f>
        <v>8484</v>
      </c>
      <c r="C6" s="580" t="s">
        <v>1924</v>
      </c>
      <c r="D6" s="579"/>
      <c r="E6" s="582">
        <f ca="1">SUMIF(INDIRECT("'"&amp;A6&amp;"'"&amp;"!C:C"),"建筑面积",INDIRECT("'"&amp;A6&amp;"'"&amp;"!D:D"))</f>
        <v>70118.8</v>
      </c>
      <c r="F6" s="579"/>
      <c r="G6" s="579"/>
      <c r="H6" s="579"/>
      <c r="I6" s="579"/>
      <c r="J6" s="579"/>
      <c r="K6" s="579"/>
      <c r="L6" s="579"/>
      <c r="M6" s="579"/>
      <c r="N6" s="579"/>
      <c r="O6" s="579"/>
      <c r="P6" s="579"/>
    </row>
    <row r="7" ht="15.75" spans="1:16">
      <c r="A7" s="588"/>
      <c r="B7" s="581" t="e">
        <f ca="1">SUMIF(INDIRECT("'"&amp;A7&amp;"'"&amp;"!A:A"),"总价",INDIRECT("'"&amp;A7&amp;"'"&amp;"!B:B"))</f>
        <v>#REF!</v>
      </c>
      <c r="C7" s="580" t="s">
        <v>1924</v>
      </c>
      <c r="D7" s="579"/>
      <c r="E7" s="582" t="e">
        <f ca="1" t="shared" ref="E7:E13" si="0">SUMIF(INDIRECT("'"&amp;A7&amp;"'"&amp;"!C:C"),"建筑面积",INDIRECT("'"&amp;A7&amp;"'"&amp;"!D:D"))</f>
        <v>#REF!</v>
      </c>
      <c r="F7" s="579"/>
      <c r="G7" s="579"/>
      <c r="H7" s="579"/>
      <c r="I7" s="579"/>
      <c r="J7" s="579"/>
      <c r="K7" s="579"/>
      <c r="L7" s="579"/>
      <c r="M7" s="579"/>
      <c r="N7" s="579"/>
      <c r="O7" s="579"/>
      <c r="P7" s="579"/>
    </row>
    <row r="8" ht="15.75" spans="1:16">
      <c r="A8" s="588"/>
      <c r="B8" s="581" t="e">
        <f ca="1" t="shared" ref="B8:B13" si="1">SUMIF(INDIRECT("'"&amp;A8&amp;"'"&amp;"!A:A"),"总价",INDIRECT("'"&amp;A8&amp;"'"&amp;"!B:B"))</f>
        <v>#REF!</v>
      </c>
      <c r="C8" s="580" t="s">
        <v>1924</v>
      </c>
      <c r="D8" s="579"/>
      <c r="E8" s="582" t="e">
        <f ca="1" t="shared" si="0"/>
        <v>#REF!</v>
      </c>
      <c r="F8" s="579"/>
      <c r="G8" s="579"/>
      <c r="H8" s="579"/>
      <c r="I8" s="579"/>
      <c r="J8" s="579"/>
      <c r="K8" s="579"/>
      <c r="L8" s="579"/>
      <c r="M8" s="579"/>
      <c r="N8" s="579"/>
      <c r="O8" s="579"/>
      <c r="P8" s="579"/>
    </row>
    <row r="9" ht="15.75" spans="1:16">
      <c r="A9" s="588"/>
      <c r="B9" s="581" t="e">
        <f ca="1" t="shared" si="1"/>
        <v>#REF!</v>
      </c>
      <c r="C9" s="580" t="s">
        <v>1924</v>
      </c>
      <c r="D9" s="579"/>
      <c r="E9" s="582" t="e">
        <f ca="1" t="shared" si="0"/>
        <v>#REF!</v>
      </c>
      <c r="F9" s="579"/>
      <c r="G9" s="579"/>
      <c r="H9" s="579"/>
      <c r="I9" s="579"/>
      <c r="J9" s="579"/>
      <c r="K9" s="579"/>
      <c r="L9" s="579"/>
      <c r="M9" s="579"/>
      <c r="N9" s="579"/>
      <c r="O9" s="579"/>
      <c r="P9" s="579"/>
    </row>
    <row r="10" ht="15.75" spans="1:16">
      <c r="A10" s="588"/>
      <c r="B10" s="581" t="e">
        <f ca="1" t="shared" si="1"/>
        <v>#REF!</v>
      </c>
      <c r="C10" s="580" t="s">
        <v>1924</v>
      </c>
      <c r="D10" s="579"/>
      <c r="E10" s="582" t="e">
        <f ca="1" t="shared" si="0"/>
        <v>#REF!</v>
      </c>
      <c r="F10" s="579"/>
      <c r="G10" s="579"/>
      <c r="H10" s="579"/>
      <c r="I10" s="579"/>
      <c r="J10" s="579"/>
      <c r="K10" s="579"/>
      <c r="L10" s="579"/>
      <c r="M10" s="579"/>
      <c r="N10" s="579"/>
      <c r="O10" s="579"/>
      <c r="P10" s="579"/>
    </row>
    <row r="11" ht="15.75" spans="1:16">
      <c r="A11" s="588"/>
      <c r="B11" s="581" t="e">
        <f ca="1" t="shared" si="1"/>
        <v>#REF!</v>
      </c>
      <c r="C11" s="580" t="s">
        <v>1924</v>
      </c>
      <c r="D11" s="579"/>
      <c r="E11" s="582" t="e">
        <f ca="1" t="shared" si="0"/>
        <v>#REF!</v>
      </c>
      <c r="F11" s="579"/>
      <c r="G11" s="579"/>
      <c r="H11" s="579"/>
      <c r="I11" s="579"/>
      <c r="J11" s="579"/>
      <c r="K11" s="579"/>
      <c r="L11" s="579"/>
      <c r="M11" s="579"/>
      <c r="N11" s="579"/>
      <c r="O11" s="579"/>
      <c r="P11" s="579"/>
    </row>
    <row r="12" ht="15.75" spans="1:16">
      <c r="A12" s="588"/>
      <c r="B12" s="581" t="e">
        <f ca="1" t="shared" si="1"/>
        <v>#REF!</v>
      </c>
      <c r="C12" s="580" t="s">
        <v>1924</v>
      </c>
      <c r="D12" s="579"/>
      <c r="E12" s="582" t="e">
        <f ca="1" t="shared" si="0"/>
        <v>#REF!</v>
      </c>
      <c r="F12" s="579"/>
      <c r="G12" s="579"/>
      <c r="H12" s="579"/>
      <c r="I12" s="579"/>
      <c r="J12" s="579"/>
      <c r="K12" s="579"/>
      <c r="L12" s="579"/>
      <c r="M12" s="579"/>
      <c r="N12" s="579"/>
      <c r="O12" s="579"/>
      <c r="P12" s="579"/>
    </row>
    <row r="13" ht="15.75" spans="1:16">
      <c r="A13" s="588"/>
      <c r="B13" s="581" t="e">
        <f ca="1" t="shared" si="1"/>
        <v>#REF!</v>
      </c>
      <c r="C13" s="580" t="s">
        <v>1924</v>
      </c>
      <c r="D13" s="579"/>
      <c r="E13" s="582" t="e">
        <f ca="1" t="shared" si="0"/>
        <v>#REF!</v>
      </c>
      <c r="F13" s="579"/>
      <c r="G13" s="579"/>
      <c r="H13" s="579"/>
      <c r="I13" s="579"/>
      <c r="J13" s="579"/>
      <c r="K13" s="579"/>
      <c r="L13" s="579"/>
      <c r="M13" s="579"/>
      <c r="N13" s="579"/>
      <c r="O13" s="579"/>
      <c r="P13" s="579"/>
    </row>
    <row r="14" spans="1:16">
      <c r="A14" s="579"/>
      <c r="B14" s="579"/>
      <c r="C14" s="579"/>
      <c r="D14" s="579"/>
      <c r="E14" s="579"/>
      <c r="F14" s="579"/>
      <c r="G14" s="579"/>
      <c r="H14" s="579"/>
      <c r="I14" s="579"/>
      <c r="J14" s="579"/>
      <c r="K14" s="579"/>
      <c r="L14" s="579"/>
      <c r="M14" s="579"/>
      <c r="N14" s="579"/>
      <c r="O14" s="579"/>
      <c r="P14" s="579"/>
    </row>
    <row r="15" spans="1:16">
      <c r="A15" s="579"/>
      <c r="B15" s="579"/>
      <c r="C15" s="579"/>
      <c r="D15" s="579"/>
      <c r="E15" s="579"/>
      <c r="F15" s="579"/>
      <c r="G15" s="579"/>
      <c r="H15" s="579"/>
      <c r="I15" s="579"/>
      <c r="J15" s="579"/>
      <c r="K15" s="579"/>
      <c r="L15" s="579"/>
      <c r="M15" s="579"/>
      <c r="N15" s="579"/>
      <c r="O15" s="579"/>
      <c r="P15" s="579"/>
    </row>
    <row r="16" spans="1:16">
      <c r="A16" s="579"/>
      <c r="B16" s="579"/>
      <c r="C16" s="579"/>
      <c r="D16" s="579"/>
      <c r="E16" s="579"/>
      <c r="F16" s="579"/>
      <c r="G16" s="579"/>
      <c r="H16" s="579"/>
      <c r="I16" s="579"/>
      <c r="J16" s="579"/>
      <c r="K16" s="579"/>
      <c r="L16" s="579"/>
      <c r="M16" s="579"/>
      <c r="N16" s="579"/>
      <c r="O16" s="579"/>
      <c r="P16" s="579"/>
    </row>
    <row r="17" spans="1:16">
      <c r="A17" s="579"/>
      <c r="B17" s="579"/>
      <c r="C17" s="579"/>
      <c r="D17" s="579"/>
      <c r="E17" s="579"/>
      <c r="F17" s="579"/>
      <c r="G17" s="579"/>
      <c r="H17" s="579"/>
      <c r="I17" s="579"/>
      <c r="J17" s="579"/>
      <c r="K17" s="579"/>
      <c r="L17" s="579"/>
      <c r="M17" s="579"/>
      <c r="N17" s="579"/>
      <c r="O17" s="579"/>
      <c r="P17" s="579"/>
    </row>
    <row r="18" spans="1:16">
      <c r="A18" s="579"/>
      <c r="B18" s="579"/>
      <c r="C18" s="579"/>
      <c r="D18" s="579"/>
      <c r="E18" s="579"/>
      <c r="F18" s="579"/>
      <c r="G18" s="579"/>
      <c r="H18" s="579"/>
      <c r="I18" s="579"/>
      <c r="J18" s="579"/>
      <c r="K18" s="579"/>
      <c r="L18" s="579"/>
      <c r="M18" s="579"/>
      <c r="N18" s="579"/>
      <c r="O18" s="579"/>
      <c r="P18" s="579"/>
    </row>
    <row r="19" spans="1:16">
      <c r="A19" s="579"/>
      <c r="B19" s="579"/>
      <c r="C19" s="579"/>
      <c r="D19" s="579"/>
      <c r="E19" s="579"/>
      <c r="F19" s="579"/>
      <c r="G19" s="579"/>
      <c r="H19" s="579"/>
      <c r="I19" s="579"/>
      <c r="J19" s="579"/>
      <c r="K19" s="579"/>
      <c r="L19" s="579"/>
      <c r="M19" s="579"/>
      <c r="N19" s="579"/>
      <c r="O19" s="579"/>
      <c r="P19" s="579"/>
    </row>
    <row r="20" spans="1:16">
      <c r="A20" s="579"/>
      <c r="B20" s="579"/>
      <c r="C20" s="579"/>
      <c r="D20" s="579"/>
      <c r="E20" s="579"/>
      <c r="F20" s="579"/>
      <c r="G20" s="579"/>
      <c r="H20" s="579"/>
      <c r="I20" s="579"/>
      <c r="J20" s="579"/>
      <c r="K20" s="579"/>
      <c r="L20" s="579"/>
      <c r="M20" s="579"/>
      <c r="N20" s="579"/>
      <c r="O20" s="579"/>
      <c r="P20" s="579"/>
    </row>
    <row r="21" spans="1:16">
      <c r="A21" s="579"/>
      <c r="B21" s="579"/>
      <c r="C21" s="579"/>
      <c r="D21" s="579"/>
      <c r="E21" s="579"/>
      <c r="F21" s="579"/>
      <c r="G21" s="579"/>
      <c r="H21" s="579"/>
      <c r="I21" s="579"/>
      <c r="J21" s="579"/>
      <c r="K21" s="579"/>
      <c r="L21" s="579"/>
      <c r="M21" s="579"/>
      <c r="N21" s="579"/>
      <c r="O21" s="579"/>
      <c r="P21" s="57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39"/>
  <sheetViews>
    <sheetView workbookViewId="0">
      <selection activeCell="S204" sqref="S204"/>
    </sheetView>
  </sheetViews>
  <sheetFormatPr defaultColWidth="9" defaultRowHeight="14.25"/>
  <cols>
    <col min="1" max="1" width="19.875" style="569" customWidth="1"/>
    <col min="2" max="2" width="7" style="569" customWidth="1"/>
    <col min="3" max="3" width="29" style="569" customWidth="1"/>
    <col min="4" max="5" width="9.5" style="569" customWidth="1"/>
    <col min="6" max="6" width="9.375" style="569" customWidth="1"/>
    <col min="7" max="7" width="14.875" style="569" customWidth="1"/>
    <col min="8" max="8" width="7.125" style="569" customWidth="1"/>
    <col min="9" max="9" width="10.5" style="569" customWidth="1"/>
    <col min="10" max="10" width="10.75" style="569" customWidth="1"/>
    <col min="11" max="11" width="10.625" style="569" customWidth="1"/>
    <col min="12" max="12" width="8" style="569" customWidth="1"/>
    <col min="13" max="13" width="20" style="569" customWidth="1"/>
    <col min="14" max="14" width="10.25" style="569" customWidth="1"/>
    <col min="15" max="15" width="8.625" style="569" customWidth="1"/>
    <col min="16" max="16" width="9.25" style="569" customWidth="1"/>
    <col min="17" max="17" width="6.625" style="569" customWidth="1"/>
    <col min="18" max="18" width="9.25" style="569" customWidth="1"/>
    <col min="19" max="16381" width="9" style="569"/>
    <col min="16382" max="16384" width="9" style="571"/>
  </cols>
  <sheetData>
    <row r="1" spans="1:18">
      <c r="A1" s="569" t="s">
        <v>1932</v>
      </c>
      <c r="B1" s="569" t="s">
        <v>1933</v>
      </c>
      <c r="C1" s="569" t="s">
        <v>1934</v>
      </c>
      <c r="D1" s="569" t="s">
        <v>1935</v>
      </c>
      <c r="E1" s="569" t="s">
        <v>1936</v>
      </c>
      <c r="F1" s="569" t="s">
        <v>1937</v>
      </c>
      <c r="G1" s="569" t="s">
        <v>1938</v>
      </c>
      <c r="H1" s="569" t="s">
        <v>1939</v>
      </c>
      <c r="I1" s="569" t="s">
        <v>1940</v>
      </c>
      <c r="J1" s="569" t="s">
        <v>1941</v>
      </c>
      <c r="K1" s="569" t="s">
        <v>1942</v>
      </c>
      <c r="L1" s="569" t="s">
        <v>1943</v>
      </c>
      <c r="M1" s="569" t="s">
        <v>1944</v>
      </c>
      <c r="N1" s="569" t="s">
        <v>1945</v>
      </c>
      <c r="O1" s="569" t="s">
        <v>1946</v>
      </c>
      <c r="P1" s="569" t="s">
        <v>1947</v>
      </c>
      <c r="Q1" s="569" t="s">
        <v>1948</v>
      </c>
      <c r="R1" s="569">
        <f>常用公式!C18</f>
        <v>1.4649</v>
      </c>
    </row>
    <row r="2" spans="1:18">
      <c r="A2" s="569" t="s">
        <v>1949</v>
      </c>
      <c r="B2" s="569" t="s">
        <v>437</v>
      </c>
      <c r="C2" s="569" t="s">
        <v>1950</v>
      </c>
      <c r="D2" s="569">
        <v>531130</v>
      </c>
      <c r="E2" s="569">
        <v>690469</v>
      </c>
      <c r="F2" s="569" t="s">
        <v>1951</v>
      </c>
      <c r="G2" s="569" t="s">
        <v>1952</v>
      </c>
      <c r="H2" s="569" t="s">
        <v>1953</v>
      </c>
      <c r="I2" s="569" t="s">
        <v>1954</v>
      </c>
      <c r="J2" s="569" t="s">
        <v>1955</v>
      </c>
      <c r="K2" s="573">
        <v>45498.0004976852</v>
      </c>
      <c r="L2" s="569" t="s">
        <v>1956</v>
      </c>
      <c r="M2" s="569" t="s">
        <v>1957</v>
      </c>
      <c r="N2" s="569">
        <v>84168.17</v>
      </c>
      <c r="O2" s="569">
        <v>105.65</v>
      </c>
      <c r="P2" s="569">
        <v>1219</v>
      </c>
      <c r="Q2" s="569">
        <v>0</v>
      </c>
      <c r="R2" s="569">
        <f>P2</f>
        <v>1219</v>
      </c>
    </row>
    <row r="3" spans="1:18">
      <c r="A3" s="569" t="s">
        <v>1958</v>
      </c>
      <c r="B3" s="569" t="s">
        <v>437</v>
      </c>
      <c r="C3" s="569" t="s">
        <v>1959</v>
      </c>
      <c r="D3" s="569">
        <v>203586.66</v>
      </c>
      <c r="E3" s="569">
        <v>305379.99</v>
      </c>
      <c r="F3" s="569" t="s">
        <v>1951</v>
      </c>
      <c r="G3" s="569" t="s">
        <v>1960</v>
      </c>
      <c r="H3" s="569">
        <v>50</v>
      </c>
      <c r="I3" s="569" t="s">
        <v>1961</v>
      </c>
      <c r="J3" s="569" t="s">
        <v>1955</v>
      </c>
      <c r="K3" s="573">
        <v>45446.0004976852</v>
      </c>
      <c r="L3" s="569" t="s">
        <v>1956</v>
      </c>
      <c r="M3" s="569" t="s">
        <v>1962</v>
      </c>
      <c r="N3" s="569">
        <v>36462.37</v>
      </c>
      <c r="O3" s="569">
        <v>119.4</v>
      </c>
      <c r="P3" s="569">
        <v>1194</v>
      </c>
      <c r="Q3" s="569">
        <v>0</v>
      </c>
      <c r="R3" s="569">
        <f>P3</f>
        <v>1194</v>
      </c>
    </row>
    <row r="4" s="566" customFormat="1" spans="1:16384">
      <c r="A4" s="572" t="s">
        <v>1963</v>
      </c>
      <c r="B4" s="572" t="s">
        <v>437</v>
      </c>
      <c r="C4" s="572" t="s">
        <v>1964</v>
      </c>
      <c r="D4" s="572">
        <v>5467.2</v>
      </c>
      <c r="E4" s="572">
        <v>5467.2</v>
      </c>
      <c r="F4" s="572" t="s">
        <v>1951</v>
      </c>
      <c r="G4" s="572" t="s">
        <v>1965</v>
      </c>
      <c r="H4" s="572">
        <v>20</v>
      </c>
      <c r="I4" s="572">
        <v>1</v>
      </c>
      <c r="J4" s="572" t="s">
        <v>1955</v>
      </c>
      <c r="K4" s="574">
        <v>45442.0004976852</v>
      </c>
      <c r="L4" s="572" t="s">
        <v>1956</v>
      </c>
      <c r="M4" s="572" t="s">
        <v>1966</v>
      </c>
      <c r="N4" s="572">
        <v>844.63</v>
      </c>
      <c r="O4" s="572">
        <v>102.99</v>
      </c>
      <c r="P4" s="572">
        <v>1545</v>
      </c>
      <c r="Q4" s="572">
        <v>0</v>
      </c>
      <c r="R4" s="572">
        <f>ROUND(P4*$R$1,0)</f>
        <v>2263</v>
      </c>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c r="BM4" s="572"/>
      <c r="BN4" s="572"/>
      <c r="BO4" s="572"/>
      <c r="BP4" s="572"/>
      <c r="BQ4" s="572"/>
      <c r="BR4" s="572"/>
      <c r="BS4" s="572"/>
      <c r="BT4" s="572"/>
      <c r="BU4" s="572"/>
      <c r="BV4" s="572"/>
      <c r="BW4" s="572"/>
      <c r="BX4" s="572"/>
      <c r="BY4" s="572"/>
      <c r="BZ4" s="572"/>
      <c r="CA4" s="572"/>
      <c r="CB4" s="572"/>
      <c r="CC4" s="572"/>
      <c r="CD4" s="572"/>
      <c r="CE4" s="572"/>
      <c r="CF4" s="572"/>
      <c r="CG4" s="572"/>
      <c r="CH4" s="572"/>
      <c r="CI4" s="572"/>
      <c r="CJ4" s="572"/>
      <c r="CK4" s="572"/>
      <c r="CL4" s="572"/>
      <c r="CM4" s="572"/>
      <c r="CN4" s="572"/>
      <c r="CO4" s="572"/>
      <c r="CP4" s="572"/>
      <c r="CQ4" s="572"/>
      <c r="CR4" s="572"/>
      <c r="CS4" s="572"/>
      <c r="CT4" s="572"/>
      <c r="CU4" s="572"/>
      <c r="CV4" s="572"/>
      <c r="CW4" s="572"/>
      <c r="CX4" s="572"/>
      <c r="CY4" s="572"/>
      <c r="CZ4" s="572"/>
      <c r="DA4" s="572"/>
      <c r="DB4" s="572"/>
      <c r="DC4" s="572"/>
      <c r="DD4" s="572"/>
      <c r="DE4" s="572"/>
      <c r="DF4" s="572"/>
      <c r="DG4" s="572"/>
      <c r="DH4" s="572"/>
      <c r="DI4" s="572"/>
      <c r="DJ4" s="572"/>
      <c r="DK4" s="572"/>
      <c r="DL4" s="572"/>
      <c r="DM4" s="572"/>
      <c r="DN4" s="572"/>
      <c r="DO4" s="572"/>
      <c r="DP4" s="572"/>
      <c r="DQ4" s="572"/>
      <c r="DR4" s="572"/>
      <c r="DS4" s="572"/>
      <c r="DT4" s="572"/>
      <c r="DU4" s="572"/>
      <c r="DV4" s="572"/>
      <c r="DW4" s="572"/>
      <c r="DX4" s="572"/>
      <c r="DY4" s="572"/>
      <c r="DZ4" s="572"/>
      <c r="EA4" s="572"/>
      <c r="EB4" s="572"/>
      <c r="EC4" s="572"/>
      <c r="ED4" s="572"/>
      <c r="EE4" s="572"/>
      <c r="EF4" s="572"/>
      <c r="EG4" s="572"/>
      <c r="EH4" s="572"/>
      <c r="EI4" s="572"/>
      <c r="EJ4" s="572"/>
      <c r="EK4" s="572"/>
      <c r="EL4" s="572"/>
      <c r="EM4" s="572"/>
      <c r="EN4" s="572"/>
      <c r="EO4" s="572"/>
      <c r="EP4" s="572"/>
      <c r="EQ4" s="572"/>
      <c r="ER4" s="572"/>
      <c r="ES4" s="572"/>
      <c r="ET4" s="572"/>
      <c r="EU4" s="572"/>
      <c r="EV4" s="572"/>
      <c r="EW4" s="572"/>
      <c r="EX4" s="572"/>
      <c r="EY4" s="572"/>
      <c r="EZ4" s="572"/>
      <c r="FA4" s="572"/>
      <c r="FB4" s="572"/>
      <c r="FC4" s="572"/>
      <c r="FD4" s="572"/>
      <c r="FE4" s="572"/>
      <c r="FF4" s="572"/>
      <c r="FG4" s="572"/>
      <c r="FH4" s="572"/>
      <c r="FI4" s="572"/>
      <c r="FJ4" s="572"/>
      <c r="FK4" s="572"/>
      <c r="FL4" s="572"/>
      <c r="FM4" s="572"/>
      <c r="FN4" s="572"/>
      <c r="FO4" s="572"/>
      <c r="FP4" s="572"/>
      <c r="FQ4" s="572"/>
      <c r="FR4" s="572"/>
      <c r="FS4" s="572"/>
      <c r="FT4" s="572"/>
      <c r="FU4" s="572"/>
      <c r="FV4" s="572"/>
      <c r="FW4" s="572"/>
      <c r="FX4" s="572"/>
      <c r="FY4" s="572"/>
      <c r="FZ4" s="572"/>
      <c r="GA4" s="572"/>
      <c r="GB4" s="572"/>
      <c r="GC4" s="572"/>
      <c r="GD4" s="572"/>
      <c r="GE4" s="572"/>
      <c r="GF4" s="572"/>
      <c r="GG4" s="572"/>
      <c r="GH4" s="572"/>
      <c r="GI4" s="572"/>
      <c r="GJ4" s="572"/>
      <c r="GK4" s="572"/>
      <c r="GL4" s="572"/>
      <c r="GM4" s="572"/>
      <c r="GN4" s="572"/>
      <c r="GO4" s="572"/>
      <c r="GP4" s="572"/>
      <c r="GQ4" s="572"/>
      <c r="GR4" s="572"/>
      <c r="GS4" s="572"/>
      <c r="GT4" s="572"/>
      <c r="GU4" s="572"/>
      <c r="GV4" s="572"/>
      <c r="GW4" s="572"/>
      <c r="GX4" s="572"/>
      <c r="GY4" s="572"/>
      <c r="GZ4" s="572"/>
      <c r="HA4" s="572"/>
      <c r="HB4" s="572"/>
      <c r="HC4" s="572"/>
      <c r="HD4" s="572"/>
      <c r="HE4" s="572"/>
      <c r="HF4" s="572"/>
      <c r="HG4" s="572"/>
      <c r="HH4" s="572"/>
      <c r="HI4" s="572"/>
      <c r="HJ4" s="572"/>
      <c r="HK4" s="572"/>
      <c r="HL4" s="572"/>
      <c r="HM4" s="572"/>
      <c r="HN4" s="572"/>
      <c r="HO4" s="572"/>
      <c r="HP4" s="572"/>
      <c r="HQ4" s="572"/>
      <c r="HR4" s="572"/>
      <c r="HS4" s="572"/>
      <c r="HT4" s="572"/>
      <c r="HU4" s="572"/>
      <c r="HV4" s="572"/>
      <c r="HW4" s="572"/>
      <c r="HX4" s="572"/>
      <c r="HY4" s="572"/>
      <c r="HZ4" s="572"/>
      <c r="IA4" s="572"/>
      <c r="IB4" s="572"/>
      <c r="IC4" s="572"/>
      <c r="ID4" s="572"/>
      <c r="IE4" s="572"/>
      <c r="IF4" s="572"/>
      <c r="IG4" s="572"/>
      <c r="IH4" s="572"/>
      <c r="II4" s="572"/>
      <c r="IJ4" s="572"/>
      <c r="IK4" s="572"/>
      <c r="IL4" s="572"/>
      <c r="IM4" s="572"/>
      <c r="IN4" s="572"/>
      <c r="IO4" s="572"/>
      <c r="IP4" s="572"/>
      <c r="IQ4" s="572"/>
      <c r="IR4" s="572"/>
      <c r="IS4" s="572"/>
      <c r="IT4" s="572"/>
      <c r="IU4" s="572"/>
      <c r="IV4" s="572"/>
      <c r="IW4" s="572"/>
      <c r="IX4" s="572"/>
      <c r="IY4" s="572"/>
      <c r="IZ4" s="572"/>
      <c r="JA4" s="572"/>
      <c r="JB4" s="572"/>
      <c r="JC4" s="572"/>
      <c r="JD4" s="572"/>
      <c r="JE4" s="572"/>
      <c r="JF4" s="572"/>
      <c r="JG4" s="572"/>
      <c r="JH4" s="572"/>
      <c r="JI4" s="572"/>
      <c r="JJ4" s="572"/>
      <c r="JK4" s="572"/>
      <c r="JL4" s="572"/>
      <c r="JM4" s="572"/>
      <c r="JN4" s="572"/>
      <c r="JO4" s="572"/>
      <c r="JP4" s="572"/>
      <c r="JQ4" s="572"/>
      <c r="JR4" s="572"/>
      <c r="JS4" s="572"/>
      <c r="JT4" s="572"/>
      <c r="JU4" s="572"/>
      <c r="JV4" s="572"/>
      <c r="JW4" s="572"/>
      <c r="JX4" s="572"/>
      <c r="JY4" s="572"/>
      <c r="JZ4" s="572"/>
      <c r="KA4" s="572"/>
      <c r="KB4" s="572"/>
      <c r="KC4" s="572"/>
      <c r="KD4" s="572"/>
      <c r="KE4" s="572"/>
      <c r="KF4" s="572"/>
      <c r="KG4" s="572"/>
      <c r="KH4" s="572"/>
      <c r="KI4" s="572"/>
      <c r="KJ4" s="572"/>
      <c r="KK4" s="572"/>
      <c r="KL4" s="572"/>
      <c r="KM4" s="572"/>
      <c r="KN4" s="572"/>
      <c r="KO4" s="572"/>
      <c r="KP4" s="572"/>
      <c r="KQ4" s="572"/>
      <c r="KR4" s="572"/>
      <c r="KS4" s="572"/>
      <c r="KT4" s="572"/>
      <c r="KU4" s="572"/>
      <c r="KV4" s="572"/>
      <c r="KW4" s="572"/>
      <c r="KX4" s="572"/>
      <c r="KY4" s="572"/>
      <c r="KZ4" s="572"/>
      <c r="LA4" s="572"/>
      <c r="LB4" s="572"/>
      <c r="LC4" s="572"/>
      <c r="LD4" s="572"/>
      <c r="LE4" s="572"/>
      <c r="LF4" s="572"/>
      <c r="LG4" s="572"/>
      <c r="LH4" s="572"/>
      <c r="LI4" s="572"/>
      <c r="LJ4" s="572"/>
      <c r="LK4" s="572"/>
      <c r="LL4" s="572"/>
      <c r="LM4" s="572"/>
      <c r="LN4" s="572"/>
      <c r="LO4" s="572"/>
      <c r="LP4" s="572"/>
      <c r="LQ4" s="572"/>
      <c r="LR4" s="572"/>
      <c r="LS4" s="572"/>
      <c r="LT4" s="572"/>
      <c r="LU4" s="572"/>
      <c r="LV4" s="572"/>
      <c r="LW4" s="572"/>
      <c r="LX4" s="572"/>
      <c r="LY4" s="572"/>
      <c r="LZ4" s="572"/>
      <c r="MA4" s="572"/>
      <c r="MB4" s="572"/>
      <c r="MC4" s="572"/>
      <c r="MD4" s="572"/>
      <c r="ME4" s="572"/>
      <c r="MF4" s="572"/>
      <c r="MG4" s="572"/>
      <c r="MH4" s="572"/>
      <c r="MI4" s="572"/>
      <c r="MJ4" s="572"/>
      <c r="MK4" s="572"/>
      <c r="ML4" s="572"/>
      <c r="MM4" s="572"/>
      <c r="MN4" s="572"/>
      <c r="MO4" s="572"/>
      <c r="MP4" s="572"/>
      <c r="MQ4" s="572"/>
      <c r="MR4" s="572"/>
      <c r="MS4" s="572"/>
      <c r="MT4" s="572"/>
      <c r="MU4" s="572"/>
      <c r="MV4" s="572"/>
      <c r="MW4" s="572"/>
      <c r="MX4" s="572"/>
      <c r="MY4" s="572"/>
      <c r="MZ4" s="572"/>
      <c r="NA4" s="572"/>
      <c r="NB4" s="572"/>
      <c r="NC4" s="572"/>
      <c r="ND4" s="572"/>
      <c r="NE4" s="572"/>
      <c r="NF4" s="572"/>
      <c r="NG4" s="572"/>
      <c r="NH4" s="572"/>
      <c r="NI4" s="572"/>
      <c r="NJ4" s="572"/>
      <c r="NK4" s="572"/>
      <c r="NL4" s="572"/>
      <c r="NM4" s="572"/>
      <c r="NN4" s="572"/>
      <c r="NO4" s="572"/>
      <c r="NP4" s="572"/>
      <c r="NQ4" s="572"/>
      <c r="NR4" s="572"/>
      <c r="NS4" s="572"/>
      <c r="NT4" s="572"/>
      <c r="NU4" s="572"/>
      <c r="NV4" s="572"/>
      <c r="NW4" s="572"/>
      <c r="NX4" s="572"/>
      <c r="NY4" s="572"/>
      <c r="NZ4" s="572"/>
      <c r="OA4" s="572"/>
      <c r="OB4" s="572"/>
      <c r="OC4" s="572"/>
      <c r="OD4" s="572"/>
      <c r="OE4" s="572"/>
      <c r="OF4" s="572"/>
      <c r="OG4" s="572"/>
      <c r="OH4" s="572"/>
      <c r="OI4" s="572"/>
      <c r="OJ4" s="572"/>
      <c r="OK4" s="572"/>
      <c r="OL4" s="572"/>
      <c r="OM4" s="572"/>
      <c r="ON4" s="572"/>
      <c r="OO4" s="572"/>
      <c r="OP4" s="572"/>
      <c r="OQ4" s="572"/>
      <c r="OR4" s="572"/>
      <c r="OS4" s="572"/>
      <c r="OT4" s="572"/>
      <c r="OU4" s="572"/>
      <c r="OV4" s="572"/>
      <c r="OW4" s="572"/>
      <c r="OX4" s="572"/>
      <c r="OY4" s="572"/>
      <c r="OZ4" s="572"/>
      <c r="PA4" s="572"/>
      <c r="PB4" s="572"/>
      <c r="PC4" s="572"/>
      <c r="PD4" s="572"/>
      <c r="PE4" s="572"/>
      <c r="PF4" s="572"/>
      <c r="PG4" s="572"/>
      <c r="PH4" s="572"/>
      <c r="PI4" s="572"/>
      <c r="PJ4" s="572"/>
      <c r="PK4" s="572"/>
      <c r="PL4" s="572"/>
      <c r="PM4" s="572"/>
      <c r="PN4" s="572"/>
      <c r="PO4" s="572"/>
      <c r="PP4" s="572"/>
      <c r="PQ4" s="572"/>
      <c r="PR4" s="572"/>
      <c r="PS4" s="572"/>
      <c r="PT4" s="572"/>
      <c r="PU4" s="572"/>
      <c r="PV4" s="572"/>
      <c r="PW4" s="572"/>
      <c r="PX4" s="572"/>
      <c r="PY4" s="572"/>
      <c r="PZ4" s="572"/>
      <c r="QA4" s="572"/>
      <c r="QB4" s="572"/>
      <c r="QC4" s="572"/>
      <c r="QD4" s="572"/>
      <c r="QE4" s="572"/>
      <c r="QF4" s="572"/>
      <c r="QG4" s="572"/>
      <c r="QH4" s="572"/>
      <c r="QI4" s="572"/>
      <c r="QJ4" s="572"/>
      <c r="QK4" s="572"/>
      <c r="QL4" s="572"/>
      <c r="QM4" s="572"/>
      <c r="QN4" s="572"/>
      <c r="QO4" s="572"/>
      <c r="QP4" s="572"/>
      <c r="QQ4" s="572"/>
      <c r="QR4" s="572"/>
      <c r="QS4" s="572"/>
      <c r="QT4" s="572"/>
      <c r="QU4" s="572"/>
      <c r="QV4" s="572"/>
      <c r="QW4" s="572"/>
      <c r="QX4" s="572"/>
      <c r="QY4" s="572"/>
      <c r="QZ4" s="572"/>
      <c r="RA4" s="572"/>
      <c r="RB4" s="572"/>
      <c r="RC4" s="572"/>
      <c r="RD4" s="572"/>
      <c r="RE4" s="572"/>
      <c r="RF4" s="572"/>
      <c r="RG4" s="572"/>
      <c r="RH4" s="572"/>
      <c r="RI4" s="572"/>
      <c r="RJ4" s="572"/>
      <c r="RK4" s="572"/>
      <c r="RL4" s="572"/>
      <c r="RM4" s="572"/>
      <c r="RN4" s="572"/>
      <c r="RO4" s="572"/>
      <c r="RP4" s="572"/>
      <c r="RQ4" s="572"/>
      <c r="RR4" s="572"/>
      <c r="RS4" s="572"/>
      <c r="RT4" s="572"/>
      <c r="RU4" s="572"/>
      <c r="RV4" s="572"/>
      <c r="RW4" s="572"/>
      <c r="RX4" s="572"/>
      <c r="RY4" s="572"/>
      <c r="RZ4" s="572"/>
      <c r="SA4" s="572"/>
      <c r="SB4" s="572"/>
      <c r="SC4" s="572"/>
      <c r="SD4" s="572"/>
      <c r="SE4" s="572"/>
      <c r="SF4" s="572"/>
      <c r="SG4" s="572"/>
      <c r="SH4" s="572"/>
      <c r="SI4" s="572"/>
      <c r="SJ4" s="572"/>
      <c r="SK4" s="572"/>
      <c r="SL4" s="572"/>
      <c r="SM4" s="572"/>
      <c r="SN4" s="572"/>
      <c r="SO4" s="572"/>
      <c r="SP4" s="572"/>
      <c r="SQ4" s="572"/>
      <c r="SR4" s="572"/>
      <c r="SS4" s="572"/>
      <c r="ST4" s="572"/>
      <c r="SU4" s="572"/>
      <c r="SV4" s="572"/>
      <c r="SW4" s="572"/>
      <c r="SX4" s="572"/>
      <c r="SY4" s="572"/>
      <c r="SZ4" s="572"/>
      <c r="TA4" s="572"/>
      <c r="TB4" s="572"/>
      <c r="TC4" s="572"/>
      <c r="TD4" s="572"/>
      <c r="TE4" s="572"/>
      <c r="TF4" s="572"/>
      <c r="TG4" s="572"/>
      <c r="TH4" s="572"/>
      <c r="TI4" s="572"/>
      <c r="TJ4" s="572"/>
      <c r="TK4" s="572"/>
      <c r="TL4" s="572"/>
      <c r="TM4" s="572"/>
      <c r="TN4" s="572"/>
      <c r="TO4" s="572"/>
      <c r="TP4" s="572"/>
      <c r="TQ4" s="572"/>
      <c r="TR4" s="572"/>
      <c r="TS4" s="572"/>
      <c r="TT4" s="572"/>
      <c r="TU4" s="572"/>
      <c r="TV4" s="572"/>
      <c r="TW4" s="572"/>
      <c r="TX4" s="572"/>
      <c r="TY4" s="572"/>
      <c r="TZ4" s="572"/>
      <c r="UA4" s="572"/>
      <c r="UB4" s="572"/>
      <c r="UC4" s="572"/>
      <c r="UD4" s="572"/>
      <c r="UE4" s="572"/>
      <c r="UF4" s="572"/>
      <c r="UG4" s="572"/>
      <c r="UH4" s="572"/>
      <c r="UI4" s="572"/>
      <c r="UJ4" s="572"/>
      <c r="UK4" s="572"/>
      <c r="UL4" s="572"/>
      <c r="UM4" s="572"/>
      <c r="UN4" s="572"/>
      <c r="UO4" s="572"/>
      <c r="UP4" s="572"/>
      <c r="UQ4" s="572"/>
      <c r="UR4" s="572"/>
      <c r="US4" s="572"/>
      <c r="UT4" s="572"/>
      <c r="UU4" s="572"/>
      <c r="UV4" s="572"/>
      <c r="UW4" s="572"/>
      <c r="UX4" s="572"/>
      <c r="UY4" s="572"/>
      <c r="UZ4" s="572"/>
      <c r="VA4" s="572"/>
      <c r="VB4" s="572"/>
      <c r="VC4" s="572"/>
      <c r="VD4" s="572"/>
      <c r="VE4" s="572"/>
      <c r="VF4" s="572"/>
      <c r="VG4" s="572"/>
      <c r="VH4" s="572"/>
      <c r="VI4" s="572"/>
      <c r="VJ4" s="572"/>
      <c r="VK4" s="572"/>
      <c r="VL4" s="572"/>
      <c r="VM4" s="572"/>
      <c r="VN4" s="572"/>
      <c r="VO4" s="572"/>
      <c r="VP4" s="572"/>
      <c r="VQ4" s="572"/>
      <c r="VR4" s="572"/>
      <c r="VS4" s="572"/>
      <c r="VT4" s="572"/>
      <c r="VU4" s="572"/>
      <c r="VV4" s="572"/>
      <c r="VW4" s="572"/>
      <c r="VX4" s="572"/>
      <c r="VY4" s="572"/>
      <c r="VZ4" s="572"/>
      <c r="WA4" s="572"/>
      <c r="WB4" s="572"/>
      <c r="WC4" s="572"/>
      <c r="WD4" s="572"/>
      <c r="WE4" s="572"/>
      <c r="WF4" s="572"/>
      <c r="WG4" s="572"/>
      <c r="WH4" s="572"/>
      <c r="WI4" s="572"/>
      <c r="WJ4" s="572"/>
      <c r="WK4" s="572"/>
      <c r="WL4" s="572"/>
      <c r="WM4" s="572"/>
      <c r="WN4" s="572"/>
      <c r="WO4" s="572"/>
      <c r="WP4" s="572"/>
      <c r="WQ4" s="572"/>
      <c r="WR4" s="572"/>
      <c r="WS4" s="572"/>
      <c r="WT4" s="572"/>
      <c r="WU4" s="572"/>
      <c r="WV4" s="572"/>
      <c r="WW4" s="572"/>
      <c r="WX4" s="572"/>
      <c r="WY4" s="572"/>
      <c r="WZ4" s="572"/>
      <c r="XA4" s="572"/>
      <c r="XB4" s="572"/>
      <c r="XC4" s="572"/>
      <c r="XD4" s="572"/>
      <c r="XE4" s="572"/>
      <c r="XF4" s="572"/>
      <c r="XG4" s="572"/>
      <c r="XH4" s="572"/>
      <c r="XI4" s="572"/>
      <c r="XJ4" s="572"/>
      <c r="XK4" s="572"/>
      <c r="XL4" s="572"/>
      <c r="XM4" s="572"/>
      <c r="XN4" s="572"/>
      <c r="XO4" s="572"/>
      <c r="XP4" s="572"/>
      <c r="XQ4" s="572"/>
      <c r="XR4" s="572"/>
      <c r="XS4" s="572"/>
      <c r="XT4" s="572"/>
      <c r="XU4" s="572"/>
      <c r="XV4" s="572"/>
      <c r="XW4" s="572"/>
      <c r="XX4" s="572"/>
      <c r="XY4" s="572"/>
      <c r="XZ4" s="572"/>
      <c r="YA4" s="572"/>
      <c r="YB4" s="572"/>
      <c r="YC4" s="572"/>
      <c r="YD4" s="572"/>
      <c r="YE4" s="572"/>
      <c r="YF4" s="572"/>
      <c r="YG4" s="572"/>
      <c r="YH4" s="572"/>
      <c r="YI4" s="572"/>
      <c r="YJ4" s="572"/>
      <c r="YK4" s="572"/>
      <c r="YL4" s="572"/>
      <c r="YM4" s="572"/>
      <c r="YN4" s="572"/>
      <c r="YO4" s="572"/>
      <c r="YP4" s="572"/>
      <c r="YQ4" s="572"/>
      <c r="YR4" s="572"/>
      <c r="YS4" s="572"/>
      <c r="YT4" s="572"/>
      <c r="YU4" s="572"/>
      <c r="YV4" s="572"/>
      <c r="YW4" s="572"/>
      <c r="YX4" s="572"/>
      <c r="YY4" s="572"/>
      <c r="YZ4" s="572"/>
      <c r="ZA4" s="572"/>
      <c r="ZB4" s="572"/>
      <c r="ZC4" s="572"/>
      <c r="ZD4" s="572"/>
      <c r="ZE4" s="572"/>
      <c r="ZF4" s="572"/>
      <c r="ZG4" s="572"/>
      <c r="ZH4" s="572"/>
      <c r="ZI4" s="572"/>
      <c r="ZJ4" s="572"/>
      <c r="ZK4" s="572"/>
      <c r="ZL4" s="572"/>
      <c r="ZM4" s="572"/>
      <c r="ZN4" s="572"/>
      <c r="ZO4" s="572"/>
      <c r="ZP4" s="572"/>
      <c r="ZQ4" s="572"/>
      <c r="ZR4" s="572"/>
      <c r="ZS4" s="572"/>
      <c r="ZT4" s="572"/>
      <c r="ZU4" s="572"/>
      <c r="ZV4" s="572"/>
      <c r="ZW4" s="572"/>
      <c r="ZX4" s="572"/>
      <c r="ZY4" s="572"/>
      <c r="ZZ4" s="572"/>
      <c r="AAA4" s="572"/>
      <c r="AAB4" s="572"/>
      <c r="AAC4" s="572"/>
      <c r="AAD4" s="572"/>
      <c r="AAE4" s="572"/>
      <c r="AAF4" s="572"/>
      <c r="AAG4" s="572"/>
      <c r="AAH4" s="572"/>
      <c r="AAI4" s="572"/>
      <c r="AAJ4" s="572"/>
      <c r="AAK4" s="572"/>
      <c r="AAL4" s="572"/>
      <c r="AAM4" s="572"/>
      <c r="AAN4" s="572"/>
      <c r="AAO4" s="572"/>
      <c r="AAP4" s="572"/>
      <c r="AAQ4" s="572"/>
      <c r="AAR4" s="572"/>
      <c r="AAS4" s="572"/>
      <c r="AAT4" s="572"/>
      <c r="AAU4" s="572"/>
      <c r="AAV4" s="572"/>
      <c r="AAW4" s="572"/>
      <c r="AAX4" s="572"/>
      <c r="AAY4" s="572"/>
      <c r="AAZ4" s="572"/>
      <c r="ABA4" s="572"/>
      <c r="ABB4" s="572"/>
      <c r="ABC4" s="572"/>
      <c r="ABD4" s="572"/>
      <c r="ABE4" s="572"/>
      <c r="ABF4" s="572"/>
      <c r="ABG4" s="572"/>
      <c r="ABH4" s="572"/>
      <c r="ABI4" s="572"/>
      <c r="ABJ4" s="572"/>
      <c r="ABK4" s="572"/>
      <c r="ABL4" s="572"/>
      <c r="ABM4" s="572"/>
      <c r="ABN4" s="572"/>
      <c r="ABO4" s="572"/>
      <c r="ABP4" s="572"/>
      <c r="ABQ4" s="572"/>
      <c r="ABR4" s="572"/>
      <c r="ABS4" s="572"/>
      <c r="ABT4" s="572"/>
      <c r="ABU4" s="572"/>
      <c r="ABV4" s="572"/>
      <c r="ABW4" s="572"/>
      <c r="ABX4" s="572"/>
      <c r="ABY4" s="572"/>
      <c r="ABZ4" s="572"/>
      <c r="ACA4" s="572"/>
      <c r="ACB4" s="572"/>
      <c r="ACC4" s="572"/>
      <c r="ACD4" s="572"/>
      <c r="ACE4" s="572"/>
      <c r="ACF4" s="572"/>
      <c r="ACG4" s="572"/>
      <c r="ACH4" s="572"/>
      <c r="ACI4" s="572"/>
      <c r="ACJ4" s="572"/>
      <c r="ACK4" s="572"/>
      <c r="ACL4" s="572"/>
      <c r="ACM4" s="572"/>
      <c r="ACN4" s="572"/>
      <c r="ACO4" s="572"/>
      <c r="ACP4" s="572"/>
      <c r="ACQ4" s="572"/>
      <c r="ACR4" s="572"/>
      <c r="ACS4" s="572"/>
      <c r="ACT4" s="572"/>
      <c r="ACU4" s="572"/>
      <c r="ACV4" s="572"/>
      <c r="ACW4" s="572"/>
      <c r="ACX4" s="572"/>
      <c r="ACY4" s="572"/>
      <c r="ACZ4" s="572"/>
      <c r="ADA4" s="572"/>
      <c r="ADB4" s="572"/>
      <c r="ADC4" s="572"/>
      <c r="ADD4" s="572"/>
      <c r="ADE4" s="572"/>
      <c r="ADF4" s="572"/>
      <c r="ADG4" s="572"/>
      <c r="ADH4" s="572"/>
      <c r="ADI4" s="572"/>
      <c r="ADJ4" s="572"/>
      <c r="ADK4" s="572"/>
      <c r="ADL4" s="572"/>
      <c r="ADM4" s="572"/>
      <c r="ADN4" s="572"/>
      <c r="ADO4" s="572"/>
      <c r="ADP4" s="572"/>
      <c r="ADQ4" s="572"/>
      <c r="ADR4" s="572"/>
      <c r="ADS4" s="572"/>
      <c r="ADT4" s="572"/>
      <c r="ADU4" s="572"/>
      <c r="ADV4" s="572"/>
      <c r="ADW4" s="572"/>
      <c r="ADX4" s="572"/>
      <c r="ADY4" s="572"/>
      <c r="ADZ4" s="572"/>
      <c r="AEA4" s="572"/>
      <c r="AEB4" s="572"/>
      <c r="AEC4" s="572"/>
      <c r="AED4" s="572"/>
      <c r="AEE4" s="572"/>
      <c r="AEF4" s="572"/>
      <c r="AEG4" s="572"/>
      <c r="AEH4" s="572"/>
      <c r="AEI4" s="572"/>
      <c r="AEJ4" s="572"/>
      <c r="AEK4" s="572"/>
      <c r="AEL4" s="572"/>
      <c r="AEM4" s="572"/>
      <c r="AEN4" s="572"/>
      <c r="AEO4" s="572"/>
      <c r="AEP4" s="572"/>
      <c r="AEQ4" s="572"/>
      <c r="AER4" s="572"/>
      <c r="AES4" s="572"/>
      <c r="AET4" s="572"/>
      <c r="AEU4" s="572"/>
      <c r="AEV4" s="572"/>
      <c r="AEW4" s="572"/>
      <c r="AEX4" s="572"/>
      <c r="AEY4" s="572"/>
      <c r="AEZ4" s="572"/>
      <c r="AFA4" s="572"/>
      <c r="AFB4" s="572"/>
      <c r="AFC4" s="572"/>
      <c r="AFD4" s="572"/>
      <c r="AFE4" s="572"/>
      <c r="AFF4" s="572"/>
      <c r="AFG4" s="572"/>
      <c r="AFH4" s="572"/>
      <c r="AFI4" s="572"/>
      <c r="AFJ4" s="572"/>
      <c r="AFK4" s="572"/>
      <c r="AFL4" s="572"/>
      <c r="AFM4" s="572"/>
      <c r="AFN4" s="572"/>
      <c r="AFO4" s="572"/>
      <c r="AFP4" s="572"/>
      <c r="AFQ4" s="572"/>
      <c r="AFR4" s="572"/>
      <c r="AFS4" s="572"/>
      <c r="AFT4" s="572"/>
      <c r="AFU4" s="572"/>
      <c r="AFV4" s="572"/>
      <c r="AFW4" s="572"/>
      <c r="AFX4" s="572"/>
      <c r="AFY4" s="572"/>
      <c r="AFZ4" s="572"/>
      <c r="AGA4" s="572"/>
      <c r="AGB4" s="572"/>
      <c r="AGC4" s="572"/>
      <c r="AGD4" s="572"/>
      <c r="AGE4" s="572"/>
      <c r="AGF4" s="572"/>
      <c r="AGG4" s="572"/>
      <c r="AGH4" s="572"/>
      <c r="AGI4" s="572"/>
      <c r="AGJ4" s="572"/>
      <c r="AGK4" s="572"/>
      <c r="AGL4" s="572"/>
      <c r="AGM4" s="572"/>
      <c r="AGN4" s="572"/>
      <c r="AGO4" s="572"/>
      <c r="AGP4" s="572"/>
      <c r="AGQ4" s="572"/>
      <c r="AGR4" s="572"/>
      <c r="AGS4" s="572"/>
      <c r="AGT4" s="572"/>
      <c r="AGU4" s="572"/>
      <c r="AGV4" s="572"/>
      <c r="AGW4" s="572"/>
      <c r="AGX4" s="572"/>
      <c r="AGY4" s="572"/>
      <c r="AGZ4" s="572"/>
      <c r="AHA4" s="572"/>
      <c r="AHB4" s="572"/>
      <c r="AHC4" s="572"/>
      <c r="AHD4" s="572"/>
      <c r="AHE4" s="572"/>
      <c r="AHF4" s="572"/>
      <c r="AHG4" s="572"/>
      <c r="AHH4" s="572"/>
      <c r="AHI4" s="572"/>
      <c r="AHJ4" s="572"/>
      <c r="AHK4" s="572"/>
      <c r="AHL4" s="572"/>
      <c r="AHM4" s="572"/>
      <c r="AHN4" s="572"/>
      <c r="AHO4" s="572"/>
      <c r="AHP4" s="572"/>
      <c r="AHQ4" s="572"/>
      <c r="AHR4" s="572"/>
      <c r="AHS4" s="572"/>
      <c r="AHT4" s="572"/>
      <c r="AHU4" s="572"/>
      <c r="AHV4" s="572"/>
      <c r="AHW4" s="572"/>
      <c r="AHX4" s="572"/>
      <c r="AHY4" s="572"/>
      <c r="AHZ4" s="572"/>
      <c r="AIA4" s="572"/>
      <c r="AIB4" s="572"/>
      <c r="AIC4" s="572"/>
      <c r="AID4" s="572"/>
      <c r="AIE4" s="572"/>
      <c r="AIF4" s="572"/>
      <c r="AIG4" s="572"/>
      <c r="AIH4" s="572"/>
      <c r="AII4" s="572"/>
      <c r="AIJ4" s="572"/>
      <c r="AIK4" s="572"/>
      <c r="AIL4" s="572"/>
      <c r="AIM4" s="572"/>
      <c r="AIN4" s="572"/>
      <c r="AIO4" s="572"/>
      <c r="AIP4" s="572"/>
      <c r="AIQ4" s="572"/>
      <c r="AIR4" s="572"/>
      <c r="AIS4" s="572"/>
      <c r="AIT4" s="572"/>
      <c r="AIU4" s="572"/>
      <c r="AIV4" s="572"/>
      <c r="AIW4" s="572"/>
      <c r="AIX4" s="572"/>
      <c r="AIY4" s="572"/>
      <c r="AIZ4" s="572"/>
      <c r="AJA4" s="572"/>
      <c r="AJB4" s="572"/>
      <c r="AJC4" s="572"/>
      <c r="AJD4" s="572"/>
      <c r="AJE4" s="572"/>
      <c r="AJF4" s="572"/>
      <c r="AJG4" s="572"/>
      <c r="AJH4" s="572"/>
      <c r="AJI4" s="572"/>
      <c r="AJJ4" s="572"/>
      <c r="AJK4" s="572"/>
      <c r="AJL4" s="572"/>
      <c r="AJM4" s="572"/>
      <c r="AJN4" s="572"/>
      <c r="AJO4" s="572"/>
      <c r="AJP4" s="572"/>
      <c r="AJQ4" s="572"/>
      <c r="AJR4" s="572"/>
      <c r="AJS4" s="572"/>
      <c r="AJT4" s="572"/>
      <c r="AJU4" s="572"/>
      <c r="AJV4" s="572"/>
      <c r="AJW4" s="572"/>
      <c r="AJX4" s="572"/>
      <c r="AJY4" s="572"/>
      <c r="AJZ4" s="572"/>
      <c r="AKA4" s="572"/>
      <c r="AKB4" s="572"/>
      <c r="AKC4" s="572"/>
      <c r="AKD4" s="572"/>
      <c r="AKE4" s="572"/>
      <c r="AKF4" s="572"/>
      <c r="AKG4" s="572"/>
      <c r="AKH4" s="572"/>
      <c r="AKI4" s="572"/>
      <c r="AKJ4" s="572"/>
      <c r="AKK4" s="572"/>
      <c r="AKL4" s="572"/>
      <c r="AKM4" s="572"/>
      <c r="AKN4" s="572"/>
      <c r="AKO4" s="572"/>
      <c r="AKP4" s="572"/>
      <c r="AKQ4" s="572"/>
      <c r="AKR4" s="572"/>
      <c r="AKS4" s="572"/>
      <c r="AKT4" s="572"/>
      <c r="AKU4" s="572"/>
      <c r="AKV4" s="572"/>
      <c r="AKW4" s="572"/>
      <c r="AKX4" s="572"/>
      <c r="AKY4" s="572"/>
      <c r="AKZ4" s="572"/>
      <c r="ALA4" s="572"/>
      <c r="ALB4" s="572"/>
      <c r="ALC4" s="572"/>
      <c r="ALD4" s="572"/>
      <c r="ALE4" s="572"/>
      <c r="ALF4" s="572"/>
      <c r="ALG4" s="572"/>
      <c r="ALH4" s="572"/>
      <c r="ALI4" s="572"/>
      <c r="ALJ4" s="572"/>
      <c r="ALK4" s="572"/>
      <c r="ALL4" s="572"/>
      <c r="ALM4" s="572"/>
      <c r="ALN4" s="572"/>
      <c r="ALO4" s="572"/>
      <c r="ALP4" s="572"/>
      <c r="ALQ4" s="572"/>
      <c r="ALR4" s="572"/>
      <c r="ALS4" s="572"/>
      <c r="ALT4" s="572"/>
      <c r="ALU4" s="572"/>
      <c r="ALV4" s="572"/>
      <c r="ALW4" s="572"/>
      <c r="ALX4" s="572"/>
      <c r="ALY4" s="572"/>
      <c r="ALZ4" s="572"/>
      <c r="AMA4" s="572"/>
      <c r="AMB4" s="572"/>
      <c r="AMC4" s="572"/>
      <c r="AMD4" s="572"/>
      <c r="AME4" s="572"/>
      <c r="AMF4" s="572"/>
      <c r="AMG4" s="572"/>
      <c r="AMH4" s="572"/>
      <c r="AMI4" s="572"/>
      <c r="AMJ4" s="572"/>
      <c r="AMK4" s="572"/>
      <c r="AML4" s="572"/>
      <c r="AMM4" s="572"/>
      <c r="AMN4" s="572"/>
      <c r="AMO4" s="572"/>
      <c r="AMP4" s="572"/>
      <c r="AMQ4" s="572"/>
      <c r="AMR4" s="572"/>
      <c r="AMS4" s="572"/>
      <c r="AMT4" s="572"/>
      <c r="AMU4" s="572"/>
      <c r="AMV4" s="572"/>
      <c r="AMW4" s="572"/>
      <c r="AMX4" s="572"/>
      <c r="AMY4" s="572"/>
      <c r="AMZ4" s="572"/>
      <c r="ANA4" s="572"/>
      <c r="ANB4" s="572"/>
      <c r="ANC4" s="572"/>
      <c r="AND4" s="572"/>
      <c r="ANE4" s="572"/>
      <c r="ANF4" s="572"/>
      <c r="ANG4" s="572"/>
      <c r="ANH4" s="572"/>
      <c r="ANI4" s="572"/>
      <c r="ANJ4" s="572"/>
      <c r="ANK4" s="572"/>
      <c r="ANL4" s="572"/>
      <c r="ANM4" s="572"/>
      <c r="ANN4" s="572"/>
      <c r="ANO4" s="572"/>
      <c r="ANP4" s="572"/>
      <c r="ANQ4" s="572"/>
      <c r="ANR4" s="572"/>
      <c r="ANS4" s="572"/>
      <c r="ANT4" s="572"/>
      <c r="ANU4" s="572"/>
      <c r="ANV4" s="572"/>
      <c r="ANW4" s="572"/>
      <c r="ANX4" s="572"/>
      <c r="ANY4" s="572"/>
      <c r="ANZ4" s="572"/>
      <c r="AOA4" s="572"/>
      <c r="AOB4" s="572"/>
      <c r="AOC4" s="572"/>
      <c r="AOD4" s="572"/>
      <c r="AOE4" s="572"/>
      <c r="AOF4" s="572"/>
      <c r="AOG4" s="572"/>
      <c r="AOH4" s="572"/>
      <c r="AOI4" s="572"/>
      <c r="AOJ4" s="572"/>
      <c r="AOK4" s="572"/>
      <c r="AOL4" s="572"/>
      <c r="AOM4" s="572"/>
      <c r="AON4" s="572"/>
      <c r="AOO4" s="572"/>
      <c r="AOP4" s="572"/>
      <c r="AOQ4" s="572"/>
      <c r="AOR4" s="572"/>
      <c r="AOS4" s="572"/>
      <c r="AOT4" s="572"/>
      <c r="AOU4" s="572"/>
      <c r="AOV4" s="572"/>
      <c r="AOW4" s="572"/>
      <c r="AOX4" s="572"/>
      <c r="AOY4" s="572"/>
      <c r="AOZ4" s="572"/>
      <c r="APA4" s="572"/>
      <c r="APB4" s="572"/>
      <c r="APC4" s="572"/>
      <c r="APD4" s="572"/>
      <c r="APE4" s="572"/>
      <c r="APF4" s="572"/>
      <c r="APG4" s="572"/>
      <c r="APH4" s="572"/>
      <c r="API4" s="572"/>
      <c r="APJ4" s="572"/>
      <c r="APK4" s="572"/>
      <c r="APL4" s="572"/>
      <c r="APM4" s="572"/>
      <c r="APN4" s="572"/>
      <c r="APO4" s="572"/>
      <c r="APP4" s="572"/>
      <c r="APQ4" s="572"/>
      <c r="APR4" s="572"/>
      <c r="APS4" s="572"/>
      <c r="APT4" s="572"/>
      <c r="APU4" s="572"/>
      <c r="APV4" s="572"/>
      <c r="APW4" s="572"/>
      <c r="APX4" s="572"/>
      <c r="APY4" s="572"/>
      <c r="APZ4" s="572"/>
      <c r="AQA4" s="572"/>
      <c r="AQB4" s="572"/>
      <c r="AQC4" s="572"/>
      <c r="AQD4" s="572"/>
      <c r="AQE4" s="572"/>
      <c r="AQF4" s="572"/>
      <c r="AQG4" s="572"/>
      <c r="AQH4" s="572"/>
      <c r="AQI4" s="572"/>
      <c r="AQJ4" s="572"/>
      <c r="AQK4" s="572"/>
      <c r="AQL4" s="572"/>
      <c r="AQM4" s="572"/>
      <c r="AQN4" s="572"/>
      <c r="AQO4" s="572"/>
      <c r="AQP4" s="572"/>
      <c r="AQQ4" s="572"/>
      <c r="AQR4" s="572"/>
      <c r="AQS4" s="572"/>
      <c r="AQT4" s="572"/>
      <c r="AQU4" s="572"/>
      <c r="AQV4" s="572"/>
      <c r="AQW4" s="572"/>
      <c r="AQX4" s="572"/>
      <c r="AQY4" s="572"/>
      <c r="AQZ4" s="572"/>
      <c r="ARA4" s="572"/>
      <c r="ARB4" s="572"/>
      <c r="ARC4" s="572"/>
      <c r="ARD4" s="572"/>
      <c r="ARE4" s="572"/>
      <c r="ARF4" s="572"/>
      <c r="ARG4" s="572"/>
      <c r="ARH4" s="572"/>
      <c r="ARI4" s="572"/>
      <c r="ARJ4" s="572"/>
      <c r="ARK4" s="572"/>
      <c r="ARL4" s="572"/>
      <c r="ARM4" s="572"/>
      <c r="ARN4" s="572"/>
      <c r="ARO4" s="572"/>
      <c r="ARP4" s="572"/>
      <c r="ARQ4" s="572"/>
      <c r="ARR4" s="572"/>
      <c r="ARS4" s="572"/>
      <c r="ART4" s="572"/>
      <c r="ARU4" s="572"/>
      <c r="ARV4" s="572"/>
      <c r="ARW4" s="572"/>
      <c r="ARX4" s="572"/>
      <c r="ARY4" s="572"/>
      <c r="ARZ4" s="572"/>
      <c r="ASA4" s="572"/>
      <c r="ASB4" s="572"/>
      <c r="ASC4" s="572"/>
      <c r="ASD4" s="572"/>
      <c r="ASE4" s="572"/>
      <c r="ASF4" s="572"/>
      <c r="ASG4" s="572"/>
      <c r="ASH4" s="572"/>
      <c r="ASI4" s="572"/>
      <c r="ASJ4" s="572"/>
      <c r="ASK4" s="572"/>
      <c r="ASL4" s="572"/>
      <c r="ASM4" s="572"/>
      <c r="ASN4" s="572"/>
      <c r="ASO4" s="572"/>
      <c r="ASP4" s="572"/>
      <c r="ASQ4" s="572"/>
      <c r="ASR4" s="572"/>
      <c r="ASS4" s="572"/>
      <c r="AST4" s="572"/>
      <c r="ASU4" s="572"/>
      <c r="ASV4" s="572"/>
      <c r="ASW4" s="572"/>
      <c r="ASX4" s="572"/>
      <c r="ASY4" s="572"/>
      <c r="ASZ4" s="572"/>
      <c r="ATA4" s="572"/>
      <c r="ATB4" s="572"/>
      <c r="ATC4" s="572"/>
      <c r="ATD4" s="572"/>
      <c r="ATE4" s="572"/>
      <c r="ATF4" s="572"/>
      <c r="ATG4" s="572"/>
      <c r="ATH4" s="572"/>
      <c r="ATI4" s="572"/>
      <c r="ATJ4" s="572"/>
      <c r="ATK4" s="572"/>
      <c r="ATL4" s="572"/>
      <c r="ATM4" s="572"/>
      <c r="ATN4" s="572"/>
      <c r="ATO4" s="572"/>
      <c r="ATP4" s="572"/>
      <c r="ATQ4" s="572"/>
      <c r="ATR4" s="572"/>
      <c r="ATS4" s="572"/>
      <c r="ATT4" s="572"/>
      <c r="ATU4" s="572"/>
      <c r="ATV4" s="572"/>
      <c r="ATW4" s="572"/>
      <c r="ATX4" s="572"/>
      <c r="ATY4" s="572"/>
      <c r="ATZ4" s="572"/>
      <c r="AUA4" s="572"/>
      <c r="AUB4" s="572"/>
      <c r="AUC4" s="572"/>
      <c r="AUD4" s="572"/>
      <c r="AUE4" s="572"/>
      <c r="AUF4" s="572"/>
      <c r="AUG4" s="572"/>
      <c r="AUH4" s="572"/>
      <c r="AUI4" s="572"/>
      <c r="AUJ4" s="572"/>
      <c r="AUK4" s="572"/>
      <c r="AUL4" s="572"/>
      <c r="AUM4" s="572"/>
      <c r="AUN4" s="572"/>
      <c r="AUO4" s="572"/>
      <c r="AUP4" s="572"/>
      <c r="AUQ4" s="572"/>
      <c r="AUR4" s="572"/>
      <c r="AUS4" s="572"/>
      <c r="AUT4" s="572"/>
      <c r="AUU4" s="572"/>
      <c r="AUV4" s="572"/>
      <c r="AUW4" s="572"/>
      <c r="AUX4" s="572"/>
      <c r="AUY4" s="572"/>
      <c r="AUZ4" s="572"/>
      <c r="AVA4" s="572"/>
      <c r="AVB4" s="572"/>
      <c r="AVC4" s="572"/>
      <c r="AVD4" s="572"/>
      <c r="AVE4" s="572"/>
      <c r="AVF4" s="572"/>
      <c r="AVG4" s="572"/>
      <c r="AVH4" s="572"/>
      <c r="AVI4" s="572"/>
      <c r="AVJ4" s="572"/>
      <c r="AVK4" s="572"/>
      <c r="AVL4" s="572"/>
      <c r="AVM4" s="572"/>
      <c r="AVN4" s="572"/>
      <c r="AVO4" s="572"/>
      <c r="AVP4" s="572"/>
      <c r="AVQ4" s="572"/>
      <c r="AVR4" s="572"/>
      <c r="AVS4" s="572"/>
      <c r="AVT4" s="572"/>
      <c r="AVU4" s="572"/>
      <c r="AVV4" s="572"/>
      <c r="AVW4" s="572"/>
      <c r="AVX4" s="572"/>
      <c r="AVY4" s="572"/>
      <c r="AVZ4" s="572"/>
      <c r="AWA4" s="572"/>
      <c r="AWB4" s="572"/>
      <c r="AWC4" s="572"/>
      <c r="AWD4" s="572"/>
      <c r="AWE4" s="572"/>
      <c r="AWF4" s="572"/>
      <c r="AWG4" s="572"/>
      <c r="AWH4" s="572"/>
      <c r="AWI4" s="572"/>
      <c r="AWJ4" s="572"/>
      <c r="AWK4" s="572"/>
      <c r="AWL4" s="572"/>
      <c r="AWM4" s="572"/>
      <c r="AWN4" s="572"/>
      <c r="AWO4" s="572"/>
      <c r="AWP4" s="572"/>
      <c r="AWQ4" s="572"/>
      <c r="AWR4" s="572"/>
      <c r="AWS4" s="572"/>
      <c r="AWT4" s="572"/>
      <c r="AWU4" s="572"/>
      <c r="AWV4" s="572"/>
      <c r="AWW4" s="572"/>
      <c r="AWX4" s="572"/>
      <c r="AWY4" s="572"/>
      <c r="AWZ4" s="572"/>
      <c r="AXA4" s="572"/>
      <c r="AXB4" s="572"/>
      <c r="AXC4" s="572"/>
      <c r="AXD4" s="572"/>
      <c r="AXE4" s="572"/>
      <c r="AXF4" s="572"/>
      <c r="AXG4" s="572"/>
      <c r="AXH4" s="572"/>
      <c r="AXI4" s="572"/>
      <c r="AXJ4" s="572"/>
      <c r="AXK4" s="572"/>
      <c r="AXL4" s="572"/>
      <c r="AXM4" s="572"/>
      <c r="AXN4" s="572"/>
      <c r="AXO4" s="572"/>
      <c r="AXP4" s="572"/>
      <c r="AXQ4" s="572"/>
      <c r="AXR4" s="572"/>
      <c r="AXS4" s="572"/>
      <c r="AXT4" s="572"/>
      <c r="AXU4" s="572"/>
      <c r="AXV4" s="572"/>
      <c r="AXW4" s="572"/>
      <c r="AXX4" s="572"/>
      <c r="AXY4" s="572"/>
      <c r="AXZ4" s="572"/>
      <c r="AYA4" s="572"/>
      <c r="AYB4" s="572"/>
      <c r="AYC4" s="572"/>
      <c r="AYD4" s="572"/>
      <c r="AYE4" s="572"/>
      <c r="AYF4" s="572"/>
      <c r="AYG4" s="572"/>
      <c r="AYH4" s="572"/>
      <c r="AYI4" s="572"/>
      <c r="AYJ4" s="572"/>
      <c r="AYK4" s="572"/>
      <c r="AYL4" s="572"/>
      <c r="AYM4" s="572"/>
      <c r="AYN4" s="572"/>
      <c r="AYO4" s="572"/>
      <c r="AYP4" s="572"/>
      <c r="AYQ4" s="572"/>
      <c r="AYR4" s="572"/>
      <c r="AYS4" s="572"/>
      <c r="AYT4" s="572"/>
      <c r="AYU4" s="572"/>
      <c r="AYV4" s="572"/>
      <c r="AYW4" s="572"/>
      <c r="AYX4" s="572"/>
      <c r="AYY4" s="572"/>
      <c r="AYZ4" s="572"/>
      <c r="AZA4" s="572"/>
      <c r="AZB4" s="572"/>
      <c r="AZC4" s="572"/>
      <c r="AZD4" s="572"/>
      <c r="AZE4" s="572"/>
      <c r="AZF4" s="572"/>
      <c r="AZG4" s="572"/>
      <c r="AZH4" s="572"/>
      <c r="AZI4" s="572"/>
      <c r="AZJ4" s="572"/>
      <c r="AZK4" s="572"/>
      <c r="AZL4" s="572"/>
      <c r="AZM4" s="572"/>
      <c r="AZN4" s="572"/>
      <c r="AZO4" s="572"/>
      <c r="AZP4" s="572"/>
      <c r="AZQ4" s="572"/>
      <c r="AZR4" s="572"/>
      <c r="AZS4" s="572"/>
      <c r="AZT4" s="572"/>
      <c r="AZU4" s="572"/>
      <c r="AZV4" s="572"/>
      <c r="AZW4" s="572"/>
      <c r="AZX4" s="572"/>
      <c r="AZY4" s="572"/>
      <c r="AZZ4" s="572"/>
      <c r="BAA4" s="572"/>
      <c r="BAB4" s="572"/>
      <c r="BAC4" s="572"/>
      <c r="BAD4" s="572"/>
      <c r="BAE4" s="572"/>
      <c r="BAF4" s="572"/>
      <c r="BAG4" s="572"/>
      <c r="BAH4" s="572"/>
      <c r="BAI4" s="572"/>
      <c r="BAJ4" s="572"/>
      <c r="BAK4" s="572"/>
      <c r="BAL4" s="572"/>
      <c r="BAM4" s="572"/>
      <c r="BAN4" s="572"/>
      <c r="BAO4" s="572"/>
      <c r="BAP4" s="572"/>
      <c r="BAQ4" s="572"/>
      <c r="BAR4" s="572"/>
      <c r="BAS4" s="572"/>
      <c r="BAT4" s="572"/>
      <c r="BAU4" s="572"/>
      <c r="BAV4" s="572"/>
      <c r="BAW4" s="572"/>
      <c r="BAX4" s="572"/>
      <c r="BAY4" s="572"/>
      <c r="BAZ4" s="572"/>
      <c r="BBA4" s="572"/>
      <c r="BBB4" s="572"/>
      <c r="BBC4" s="572"/>
      <c r="BBD4" s="572"/>
      <c r="BBE4" s="572"/>
      <c r="BBF4" s="572"/>
      <c r="BBG4" s="572"/>
      <c r="BBH4" s="572"/>
      <c r="BBI4" s="572"/>
      <c r="BBJ4" s="572"/>
      <c r="BBK4" s="572"/>
      <c r="BBL4" s="572"/>
      <c r="BBM4" s="572"/>
      <c r="BBN4" s="572"/>
      <c r="BBO4" s="572"/>
      <c r="BBP4" s="572"/>
      <c r="BBQ4" s="572"/>
      <c r="BBR4" s="572"/>
      <c r="BBS4" s="572"/>
      <c r="BBT4" s="572"/>
      <c r="BBU4" s="572"/>
      <c r="BBV4" s="572"/>
      <c r="BBW4" s="572"/>
      <c r="BBX4" s="572"/>
      <c r="BBY4" s="572"/>
      <c r="BBZ4" s="572"/>
      <c r="BCA4" s="572"/>
      <c r="BCB4" s="572"/>
      <c r="BCC4" s="572"/>
      <c r="BCD4" s="572"/>
      <c r="BCE4" s="572"/>
      <c r="BCF4" s="572"/>
      <c r="BCG4" s="572"/>
      <c r="BCH4" s="572"/>
      <c r="BCI4" s="572"/>
      <c r="BCJ4" s="572"/>
      <c r="BCK4" s="572"/>
      <c r="BCL4" s="572"/>
      <c r="BCM4" s="572"/>
      <c r="BCN4" s="572"/>
      <c r="BCO4" s="572"/>
      <c r="BCP4" s="572"/>
      <c r="BCQ4" s="572"/>
      <c r="BCR4" s="572"/>
      <c r="BCS4" s="572"/>
      <c r="BCT4" s="572"/>
      <c r="BCU4" s="572"/>
      <c r="BCV4" s="572"/>
      <c r="BCW4" s="572"/>
      <c r="BCX4" s="572"/>
      <c r="BCY4" s="572"/>
      <c r="BCZ4" s="572"/>
      <c r="BDA4" s="572"/>
      <c r="BDB4" s="572"/>
      <c r="BDC4" s="572"/>
      <c r="BDD4" s="572"/>
      <c r="BDE4" s="572"/>
      <c r="BDF4" s="572"/>
      <c r="BDG4" s="572"/>
      <c r="BDH4" s="572"/>
      <c r="BDI4" s="572"/>
      <c r="BDJ4" s="572"/>
      <c r="BDK4" s="572"/>
      <c r="BDL4" s="572"/>
      <c r="BDM4" s="572"/>
      <c r="BDN4" s="572"/>
      <c r="BDO4" s="572"/>
      <c r="BDP4" s="572"/>
      <c r="BDQ4" s="572"/>
      <c r="BDR4" s="572"/>
      <c r="BDS4" s="572"/>
      <c r="BDT4" s="572"/>
      <c r="BDU4" s="572"/>
      <c r="BDV4" s="572"/>
      <c r="BDW4" s="572"/>
      <c r="BDX4" s="572"/>
      <c r="BDY4" s="572"/>
      <c r="BDZ4" s="572"/>
      <c r="BEA4" s="572"/>
      <c r="BEB4" s="572"/>
      <c r="BEC4" s="572"/>
      <c r="BED4" s="572"/>
      <c r="BEE4" s="572"/>
      <c r="BEF4" s="572"/>
      <c r="BEG4" s="572"/>
      <c r="BEH4" s="572"/>
      <c r="BEI4" s="572"/>
      <c r="BEJ4" s="572"/>
      <c r="BEK4" s="572"/>
      <c r="BEL4" s="572"/>
      <c r="BEM4" s="572"/>
      <c r="BEN4" s="572"/>
      <c r="BEO4" s="572"/>
      <c r="BEP4" s="572"/>
      <c r="BEQ4" s="572"/>
      <c r="BER4" s="572"/>
      <c r="BES4" s="572"/>
      <c r="BET4" s="572"/>
      <c r="BEU4" s="572"/>
      <c r="BEV4" s="572"/>
      <c r="BEW4" s="572"/>
      <c r="BEX4" s="572"/>
      <c r="BEY4" s="572"/>
      <c r="BEZ4" s="572"/>
      <c r="BFA4" s="572"/>
      <c r="BFB4" s="572"/>
      <c r="BFC4" s="572"/>
      <c r="BFD4" s="572"/>
      <c r="BFE4" s="572"/>
      <c r="BFF4" s="572"/>
      <c r="BFG4" s="572"/>
      <c r="BFH4" s="572"/>
      <c r="BFI4" s="572"/>
      <c r="BFJ4" s="572"/>
      <c r="BFK4" s="572"/>
      <c r="BFL4" s="572"/>
      <c r="BFM4" s="572"/>
      <c r="BFN4" s="572"/>
      <c r="BFO4" s="572"/>
      <c r="BFP4" s="572"/>
      <c r="BFQ4" s="572"/>
      <c r="BFR4" s="572"/>
      <c r="BFS4" s="572"/>
      <c r="BFT4" s="572"/>
      <c r="BFU4" s="572"/>
      <c r="BFV4" s="572"/>
      <c r="BFW4" s="572"/>
      <c r="BFX4" s="572"/>
      <c r="BFY4" s="572"/>
      <c r="BFZ4" s="572"/>
      <c r="BGA4" s="572"/>
      <c r="BGB4" s="572"/>
      <c r="BGC4" s="572"/>
      <c r="BGD4" s="572"/>
      <c r="BGE4" s="572"/>
      <c r="BGF4" s="572"/>
      <c r="BGG4" s="572"/>
      <c r="BGH4" s="572"/>
      <c r="BGI4" s="572"/>
      <c r="BGJ4" s="572"/>
      <c r="BGK4" s="572"/>
      <c r="BGL4" s="572"/>
      <c r="BGM4" s="572"/>
      <c r="BGN4" s="572"/>
      <c r="BGO4" s="572"/>
      <c r="BGP4" s="572"/>
      <c r="BGQ4" s="572"/>
      <c r="BGR4" s="572"/>
      <c r="BGS4" s="572"/>
      <c r="BGT4" s="572"/>
      <c r="BGU4" s="572"/>
      <c r="BGV4" s="572"/>
      <c r="BGW4" s="572"/>
      <c r="BGX4" s="572"/>
      <c r="BGY4" s="572"/>
      <c r="BGZ4" s="572"/>
      <c r="BHA4" s="572"/>
      <c r="BHB4" s="572"/>
      <c r="BHC4" s="572"/>
      <c r="BHD4" s="572"/>
      <c r="BHE4" s="572"/>
      <c r="BHF4" s="572"/>
      <c r="BHG4" s="572"/>
      <c r="BHH4" s="572"/>
      <c r="BHI4" s="572"/>
      <c r="BHJ4" s="572"/>
      <c r="BHK4" s="572"/>
      <c r="BHL4" s="572"/>
      <c r="BHM4" s="572"/>
      <c r="BHN4" s="572"/>
      <c r="BHO4" s="572"/>
      <c r="BHP4" s="572"/>
      <c r="BHQ4" s="572"/>
      <c r="BHR4" s="572"/>
      <c r="BHS4" s="572"/>
      <c r="BHT4" s="572"/>
      <c r="BHU4" s="572"/>
      <c r="BHV4" s="572"/>
      <c r="BHW4" s="572"/>
      <c r="BHX4" s="572"/>
      <c r="BHY4" s="572"/>
      <c r="BHZ4" s="572"/>
      <c r="BIA4" s="572"/>
      <c r="BIB4" s="572"/>
      <c r="BIC4" s="572"/>
      <c r="BID4" s="572"/>
      <c r="BIE4" s="572"/>
      <c r="BIF4" s="572"/>
      <c r="BIG4" s="572"/>
      <c r="BIH4" s="572"/>
      <c r="BII4" s="572"/>
      <c r="BIJ4" s="572"/>
      <c r="BIK4" s="572"/>
      <c r="BIL4" s="572"/>
      <c r="BIM4" s="572"/>
      <c r="BIN4" s="572"/>
      <c r="BIO4" s="572"/>
      <c r="BIP4" s="572"/>
      <c r="BIQ4" s="572"/>
      <c r="BIR4" s="572"/>
      <c r="BIS4" s="572"/>
      <c r="BIT4" s="572"/>
      <c r="BIU4" s="572"/>
      <c r="BIV4" s="572"/>
      <c r="BIW4" s="572"/>
      <c r="BIX4" s="572"/>
      <c r="BIY4" s="572"/>
      <c r="BIZ4" s="572"/>
      <c r="BJA4" s="572"/>
      <c r="BJB4" s="572"/>
      <c r="BJC4" s="572"/>
      <c r="BJD4" s="572"/>
      <c r="BJE4" s="572"/>
      <c r="BJF4" s="572"/>
      <c r="BJG4" s="572"/>
      <c r="BJH4" s="572"/>
      <c r="BJI4" s="572"/>
      <c r="BJJ4" s="572"/>
      <c r="BJK4" s="572"/>
      <c r="BJL4" s="572"/>
      <c r="BJM4" s="572"/>
      <c r="BJN4" s="572"/>
      <c r="BJO4" s="572"/>
      <c r="BJP4" s="572"/>
      <c r="BJQ4" s="572"/>
      <c r="BJR4" s="572"/>
      <c r="BJS4" s="572"/>
      <c r="BJT4" s="572"/>
      <c r="BJU4" s="572"/>
      <c r="BJV4" s="572"/>
      <c r="BJW4" s="572"/>
      <c r="BJX4" s="572"/>
      <c r="BJY4" s="572"/>
      <c r="BJZ4" s="572"/>
      <c r="BKA4" s="572"/>
      <c r="BKB4" s="572"/>
      <c r="BKC4" s="572"/>
      <c r="BKD4" s="572"/>
      <c r="BKE4" s="572"/>
      <c r="BKF4" s="572"/>
      <c r="BKG4" s="572"/>
      <c r="BKH4" s="572"/>
      <c r="BKI4" s="572"/>
      <c r="BKJ4" s="572"/>
      <c r="BKK4" s="572"/>
      <c r="BKL4" s="572"/>
      <c r="BKM4" s="572"/>
      <c r="BKN4" s="572"/>
      <c r="BKO4" s="572"/>
      <c r="BKP4" s="572"/>
      <c r="BKQ4" s="572"/>
      <c r="BKR4" s="572"/>
      <c r="BKS4" s="572"/>
      <c r="BKT4" s="572"/>
      <c r="BKU4" s="572"/>
      <c r="BKV4" s="572"/>
      <c r="BKW4" s="572"/>
      <c r="BKX4" s="572"/>
      <c r="BKY4" s="572"/>
      <c r="BKZ4" s="572"/>
      <c r="BLA4" s="572"/>
      <c r="BLB4" s="572"/>
      <c r="BLC4" s="572"/>
      <c r="BLD4" s="572"/>
      <c r="BLE4" s="572"/>
      <c r="BLF4" s="572"/>
      <c r="BLG4" s="572"/>
      <c r="BLH4" s="572"/>
      <c r="BLI4" s="572"/>
      <c r="BLJ4" s="572"/>
      <c r="BLK4" s="572"/>
      <c r="BLL4" s="572"/>
      <c r="BLM4" s="572"/>
      <c r="BLN4" s="572"/>
      <c r="BLO4" s="572"/>
      <c r="BLP4" s="572"/>
      <c r="BLQ4" s="572"/>
      <c r="BLR4" s="572"/>
      <c r="BLS4" s="572"/>
      <c r="BLT4" s="572"/>
      <c r="BLU4" s="572"/>
      <c r="BLV4" s="572"/>
      <c r="BLW4" s="572"/>
      <c r="BLX4" s="572"/>
      <c r="BLY4" s="572"/>
      <c r="BLZ4" s="572"/>
      <c r="BMA4" s="572"/>
      <c r="BMB4" s="572"/>
      <c r="BMC4" s="572"/>
      <c r="BMD4" s="572"/>
      <c r="BME4" s="572"/>
      <c r="BMF4" s="572"/>
      <c r="BMG4" s="572"/>
      <c r="BMH4" s="572"/>
      <c r="BMI4" s="572"/>
      <c r="BMJ4" s="572"/>
      <c r="BMK4" s="572"/>
      <c r="BML4" s="572"/>
      <c r="BMM4" s="572"/>
      <c r="BMN4" s="572"/>
      <c r="BMO4" s="572"/>
      <c r="BMP4" s="572"/>
      <c r="BMQ4" s="572"/>
      <c r="BMR4" s="572"/>
      <c r="BMS4" s="572"/>
      <c r="BMT4" s="572"/>
      <c r="BMU4" s="572"/>
      <c r="BMV4" s="572"/>
      <c r="BMW4" s="572"/>
      <c r="BMX4" s="572"/>
      <c r="BMY4" s="572"/>
      <c r="BMZ4" s="572"/>
      <c r="BNA4" s="572"/>
      <c r="BNB4" s="572"/>
      <c r="BNC4" s="572"/>
      <c r="BND4" s="572"/>
      <c r="BNE4" s="572"/>
      <c r="BNF4" s="572"/>
      <c r="BNG4" s="572"/>
      <c r="BNH4" s="572"/>
      <c r="BNI4" s="572"/>
      <c r="BNJ4" s="572"/>
      <c r="BNK4" s="572"/>
      <c r="BNL4" s="572"/>
      <c r="BNM4" s="572"/>
      <c r="BNN4" s="572"/>
      <c r="BNO4" s="572"/>
      <c r="BNP4" s="572"/>
      <c r="BNQ4" s="572"/>
      <c r="BNR4" s="572"/>
      <c r="BNS4" s="572"/>
      <c r="BNT4" s="572"/>
      <c r="BNU4" s="572"/>
      <c r="BNV4" s="572"/>
      <c r="BNW4" s="572"/>
      <c r="BNX4" s="572"/>
      <c r="BNY4" s="572"/>
      <c r="BNZ4" s="572"/>
      <c r="BOA4" s="572"/>
      <c r="BOB4" s="572"/>
      <c r="BOC4" s="572"/>
      <c r="BOD4" s="572"/>
      <c r="BOE4" s="572"/>
      <c r="BOF4" s="572"/>
      <c r="BOG4" s="572"/>
      <c r="BOH4" s="572"/>
      <c r="BOI4" s="572"/>
      <c r="BOJ4" s="572"/>
      <c r="BOK4" s="572"/>
      <c r="BOL4" s="572"/>
      <c r="BOM4" s="572"/>
      <c r="BON4" s="572"/>
      <c r="BOO4" s="572"/>
      <c r="BOP4" s="572"/>
      <c r="BOQ4" s="572"/>
      <c r="BOR4" s="572"/>
      <c r="BOS4" s="572"/>
      <c r="BOT4" s="572"/>
      <c r="BOU4" s="572"/>
      <c r="BOV4" s="572"/>
      <c r="BOW4" s="572"/>
      <c r="BOX4" s="572"/>
      <c r="BOY4" s="572"/>
      <c r="BOZ4" s="572"/>
      <c r="BPA4" s="572"/>
      <c r="BPB4" s="572"/>
      <c r="BPC4" s="572"/>
      <c r="BPD4" s="572"/>
      <c r="BPE4" s="572"/>
      <c r="BPF4" s="572"/>
      <c r="BPG4" s="572"/>
      <c r="BPH4" s="572"/>
      <c r="BPI4" s="572"/>
      <c r="BPJ4" s="572"/>
      <c r="BPK4" s="572"/>
      <c r="BPL4" s="572"/>
      <c r="BPM4" s="572"/>
      <c r="BPN4" s="572"/>
      <c r="BPO4" s="572"/>
      <c r="BPP4" s="572"/>
      <c r="BPQ4" s="572"/>
      <c r="BPR4" s="572"/>
      <c r="BPS4" s="572"/>
      <c r="BPT4" s="572"/>
      <c r="BPU4" s="572"/>
      <c r="BPV4" s="572"/>
      <c r="BPW4" s="572"/>
      <c r="BPX4" s="572"/>
      <c r="BPY4" s="572"/>
      <c r="BPZ4" s="572"/>
      <c r="BQA4" s="572"/>
      <c r="BQB4" s="572"/>
      <c r="BQC4" s="572"/>
      <c r="BQD4" s="572"/>
      <c r="BQE4" s="572"/>
      <c r="BQF4" s="572"/>
      <c r="BQG4" s="572"/>
      <c r="BQH4" s="572"/>
      <c r="BQI4" s="572"/>
      <c r="BQJ4" s="572"/>
      <c r="BQK4" s="572"/>
      <c r="BQL4" s="572"/>
      <c r="BQM4" s="572"/>
      <c r="BQN4" s="572"/>
      <c r="BQO4" s="572"/>
      <c r="BQP4" s="572"/>
      <c r="BQQ4" s="572"/>
      <c r="BQR4" s="572"/>
      <c r="BQS4" s="572"/>
      <c r="BQT4" s="572"/>
      <c r="BQU4" s="572"/>
      <c r="BQV4" s="572"/>
      <c r="BQW4" s="572"/>
      <c r="BQX4" s="572"/>
      <c r="BQY4" s="572"/>
      <c r="BQZ4" s="572"/>
      <c r="BRA4" s="572"/>
      <c r="BRB4" s="572"/>
      <c r="BRC4" s="572"/>
      <c r="BRD4" s="572"/>
      <c r="BRE4" s="572"/>
      <c r="BRF4" s="572"/>
      <c r="BRG4" s="572"/>
      <c r="BRH4" s="572"/>
      <c r="BRI4" s="572"/>
      <c r="BRJ4" s="572"/>
      <c r="BRK4" s="572"/>
      <c r="BRL4" s="572"/>
      <c r="BRM4" s="572"/>
      <c r="BRN4" s="572"/>
      <c r="BRO4" s="572"/>
      <c r="BRP4" s="572"/>
      <c r="BRQ4" s="572"/>
      <c r="BRR4" s="572"/>
      <c r="BRS4" s="572"/>
      <c r="BRT4" s="572"/>
      <c r="BRU4" s="572"/>
      <c r="BRV4" s="572"/>
      <c r="BRW4" s="572"/>
      <c r="BRX4" s="572"/>
      <c r="BRY4" s="572"/>
      <c r="BRZ4" s="572"/>
      <c r="BSA4" s="572"/>
      <c r="BSB4" s="572"/>
      <c r="BSC4" s="572"/>
      <c r="BSD4" s="572"/>
      <c r="BSE4" s="572"/>
      <c r="BSF4" s="572"/>
      <c r="BSG4" s="572"/>
      <c r="BSH4" s="572"/>
      <c r="BSI4" s="572"/>
      <c r="BSJ4" s="572"/>
      <c r="BSK4" s="572"/>
      <c r="BSL4" s="572"/>
      <c r="BSM4" s="572"/>
      <c r="BSN4" s="572"/>
      <c r="BSO4" s="572"/>
      <c r="BSP4" s="572"/>
      <c r="BSQ4" s="572"/>
      <c r="BSR4" s="572"/>
      <c r="BSS4" s="572"/>
      <c r="BST4" s="572"/>
      <c r="BSU4" s="572"/>
      <c r="BSV4" s="572"/>
      <c r="BSW4" s="572"/>
      <c r="BSX4" s="572"/>
      <c r="BSY4" s="572"/>
      <c r="BSZ4" s="572"/>
      <c r="BTA4" s="572"/>
      <c r="BTB4" s="572"/>
      <c r="BTC4" s="572"/>
      <c r="BTD4" s="572"/>
      <c r="BTE4" s="572"/>
      <c r="BTF4" s="572"/>
      <c r="BTG4" s="572"/>
      <c r="BTH4" s="572"/>
      <c r="BTI4" s="572"/>
      <c r="BTJ4" s="572"/>
      <c r="BTK4" s="572"/>
      <c r="BTL4" s="572"/>
      <c r="BTM4" s="572"/>
      <c r="BTN4" s="572"/>
      <c r="BTO4" s="572"/>
      <c r="BTP4" s="572"/>
      <c r="BTQ4" s="572"/>
      <c r="BTR4" s="572"/>
      <c r="BTS4" s="572"/>
      <c r="BTT4" s="572"/>
      <c r="BTU4" s="572"/>
      <c r="BTV4" s="572"/>
      <c r="BTW4" s="572"/>
      <c r="BTX4" s="572"/>
      <c r="BTY4" s="572"/>
      <c r="BTZ4" s="572"/>
      <c r="BUA4" s="572"/>
      <c r="BUB4" s="572"/>
      <c r="BUC4" s="572"/>
      <c r="BUD4" s="572"/>
      <c r="BUE4" s="572"/>
      <c r="BUF4" s="572"/>
      <c r="BUG4" s="572"/>
      <c r="BUH4" s="572"/>
      <c r="BUI4" s="572"/>
      <c r="BUJ4" s="572"/>
      <c r="BUK4" s="572"/>
      <c r="BUL4" s="572"/>
      <c r="BUM4" s="572"/>
      <c r="BUN4" s="572"/>
      <c r="BUO4" s="572"/>
      <c r="BUP4" s="572"/>
      <c r="BUQ4" s="572"/>
      <c r="BUR4" s="572"/>
      <c r="BUS4" s="572"/>
      <c r="BUT4" s="572"/>
      <c r="BUU4" s="572"/>
      <c r="BUV4" s="572"/>
      <c r="BUW4" s="572"/>
      <c r="BUX4" s="572"/>
      <c r="BUY4" s="572"/>
      <c r="BUZ4" s="572"/>
      <c r="BVA4" s="572"/>
      <c r="BVB4" s="572"/>
      <c r="BVC4" s="572"/>
      <c r="BVD4" s="572"/>
      <c r="BVE4" s="572"/>
      <c r="BVF4" s="572"/>
      <c r="BVG4" s="572"/>
      <c r="BVH4" s="572"/>
      <c r="BVI4" s="572"/>
      <c r="BVJ4" s="572"/>
      <c r="BVK4" s="572"/>
      <c r="BVL4" s="572"/>
      <c r="BVM4" s="572"/>
      <c r="BVN4" s="572"/>
      <c r="BVO4" s="572"/>
      <c r="BVP4" s="572"/>
      <c r="BVQ4" s="572"/>
      <c r="BVR4" s="572"/>
      <c r="BVS4" s="572"/>
      <c r="BVT4" s="572"/>
      <c r="BVU4" s="572"/>
      <c r="BVV4" s="572"/>
      <c r="BVW4" s="572"/>
      <c r="BVX4" s="572"/>
      <c r="BVY4" s="572"/>
      <c r="BVZ4" s="572"/>
      <c r="BWA4" s="572"/>
      <c r="BWB4" s="572"/>
      <c r="BWC4" s="572"/>
      <c r="BWD4" s="572"/>
      <c r="BWE4" s="572"/>
      <c r="BWF4" s="572"/>
      <c r="BWG4" s="572"/>
      <c r="BWH4" s="572"/>
      <c r="BWI4" s="572"/>
      <c r="BWJ4" s="572"/>
      <c r="BWK4" s="572"/>
      <c r="BWL4" s="572"/>
      <c r="BWM4" s="572"/>
      <c r="BWN4" s="572"/>
      <c r="BWO4" s="572"/>
      <c r="BWP4" s="572"/>
      <c r="BWQ4" s="572"/>
      <c r="BWR4" s="572"/>
      <c r="BWS4" s="572"/>
      <c r="BWT4" s="572"/>
      <c r="BWU4" s="572"/>
      <c r="BWV4" s="572"/>
      <c r="BWW4" s="572"/>
      <c r="BWX4" s="572"/>
      <c r="BWY4" s="572"/>
      <c r="BWZ4" s="572"/>
      <c r="BXA4" s="572"/>
      <c r="BXB4" s="572"/>
      <c r="BXC4" s="572"/>
      <c r="BXD4" s="572"/>
      <c r="BXE4" s="572"/>
      <c r="BXF4" s="572"/>
      <c r="BXG4" s="572"/>
      <c r="BXH4" s="572"/>
      <c r="BXI4" s="572"/>
      <c r="BXJ4" s="572"/>
      <c r="BXK4" s="572"/>
      <c r="BXL4" s="572"/>
      <c r="BXM4" s="572"/>
      <c r="BXN4" s="572"/>
      <c r="BXO4" s="572"/>
      <c r="BXP4" s="572"/>
      <c r="BXQ4" s="572"/>
      <c r="BXR4" s="572"/>
      <c r="BXS4" s="572"/>
      <c r="BXT4" s="572"/>
      <c r="BXU4" s="572"/>
      <c r="BXV4" s="572"/>
      <c r="BXW4" s="572"/>
      <c r="BXX4" s="572"/>
      <c r="BXY4" s="572"/>
      <c r="BXZ4" s="572"/>
      <c r="BYA4" s="572"/>
      <c r="BYB4" s="572"/>
      <c r="BYC4" s="572"/>
      <c r="BYD4" s="572"/>
      <c r="BYE4" s="572"/>
      <c r="BYF4" s="572"/>
      <c r="BYG4" s="572"/>
      <c r="BYH4" s="572"/>
      <c r="BYI4" s="572"/>
      <c r="BYJ4" s="572"/>
      <c r="BYK4" s="572"/>
      <c r="BYL4" s="572"/>
      <c r="BYM4" s="572"/>
      <c r="BYN4" s="572"/>
      <c r="BYO4" s="572"/>
      <c r="BYP4" s="572"/>
      <c r="BYQ4" s="572"/>
      <c r="BYR4" s="572"/>
      <c r="BYS4" s="572"/>
      <c r="BYT4" s="572"/>
      <c r="BYU4" s="572"/>
      <c r="BYV4" s="572"/>
      <c r="BYW4" s="572"/>
      <c r="BYX4" s="572"/>
      <c r="BYY4" s="572"/>
      <c r="BYZ4" s="572"/>
      <c r="BZA4" s="572"/>
      <c r="BZB4" s="572"/>
      <c r="BZC4" s="572"/>
      <c r="BZD4" s="572"/>
      <c r="BZE4" s="572"/>
      <c r="BZF4" s="572"/>
      <c r="BZG4" s="572"/>
      <c r="BZH4" s="572"/>
      <c r="BZI4" s="572"/>
      <c r="BZJ4" s="572"/>
      <c r="BZK4" s="572"/>
      <c r="BZL4" s="572"/>
      <c r="BZM4" s="572"/>
      <c r="BZN4" s="572"/>
      <c r="BZO4" s="572"/>
      <c r="BZP4" s="572"/>
      <c r="BZQ4" s="572"/>
      <c r="BZR4" s="572"/>
      <c r="BZS4" s="572"/>
      <c r="BZT4" s="572"/>
      <c r="BZU4" s="572"/>
      <c r="BZV4" s="572"/>
      <c r="BZW4" s="572"/>
      <c r="BZX4" s="572"/>
      <c r="BZY4" s="572"/>
      <c r="BZZ4" s="572"/>
      <c r="CAA4" s="572"/>
      <c r="CAB4" s="572"/>
      <c r="CAC4" s="572"/>
      <c r="CAD4" s="572"/>
      <c r="CAE4" s="572"/>
      <c r="CAF4" s="572"/>
      <c r="CAG4" s="572"/>
      <c r="CAH4" s="572"/>
      <c r="CAI4" s="572"/>
      <c r="CAJ4" s="572"/>
      <c r="CAK4" s="572"/>
      <c r="CAL4" s="572"/>
      <c r="CAM4" s="572"/>
      <c r="CAN4" s="572"/>
      <c r="CAO4" s="572"/>
      <c r="CAP4" s="572"/>
      <c r="CAQ4" s="572"/>
      <c r="CAR4" s="572"/>
      <c r="CAS4" s="572"/>
      <c r="CAT4" s="572"/>
      <c r="CAU4" s="572"/>
      <c r="CAV4" s="572"/>
      <c r="CAW4" s="572"/>
      <c r="CAX4" s="572"/>
      <c r="CAY4" s="572"/>
      <c r="CAZ4" s="572"/>
      <c r="CBA4" s="572"/>
      <c r="CBB4" s="572"/>
      <c r="CBC4" s="572"/>
      <c r="CBD4" s="572"/>
      <c r="CBE4" s="572"/>
      <c r="CBF4" s="572"/>
      <c r="CBG4" s="572"/>
      <c r="CBH4" s="572"/>
      <c r="CBI4" s="572"/>
      <c r="CBJ4" s="572"/>
      <c r="CBK4" s="572"/>
      <c r="CBL4" s="572"/>
      <c r="CBM4" s="572"/>
      <c r="CBN4" s="572"/>
      <c r="CBO4" s="572"/>
      <c r="CBP4" s="572"/>
      <c r="CBQ4" s="572"/>
      <c r="CBR4" s="572"/>
      <c r="CBS4" s="572"/>
      <c r="CBT4" s="572"/>
      <c r="CBU4" s="572"/>
      <c r="CBV4" s="572"/>
      <c r="CBW4" s="572"/>
      <c r="CBX4" s="572"/>
      <c r="CBY4" s="572"/>
      <c r="CBZ4" s="572"/>
      <c r="CCA4" s="572"/>
      <c r="CCB4" s="572"/>
      <c r="CCC4" s="572"/>
      <c r="CCD4" s="572"/>
      <c r="CCE4" s="572"/>
      <c r="CCF4" s="572"/>
      <c r="CCG4" s="572"/>
      <c r="CCH4" s="572"/>
      <c r="CCI4" s="572"/>
      <c r="CCJ4" s="572"/>
      <c r="CCK4" s="572"/>
      <c r="CCL4" s="572"/>
      <c r="CCM4" s="572"/>
      <c r="CCN4" s="572"/>
      <c r="CCO4" s="572"/>
      <c r="CCP4" s="572"/>
      <c r="CCQ4" s="572"/>
      <c r="CCR4" s="572"/>
      <c r="CCS4" s="572"/>
      <c r="CCT4" s="572"/>
      <c r="CCU4" s="572"/>
      <c r="CCV4" s="572"/>
      <c r="CCW4" s="572"/>
      <c r="CCX4" s="572"/>
      <c r="CCY4" s="572"/>
      <c r="CCZ4" s="572"/>
      <c r="CDA4" s="572"/>
      <c r="CDB4" s="572"/>
      <c r="CDC4" s="572"/>
      <c r="CDD4" s="572"/>
      <c r="CDE4" s="572"/>
      <c r="CDF4" s="572"/>
      <c r="CDG4" s="572"/>
      <c r="CDH4" s="572"/>
      <c r="CDI4" s="572"/>
      <c r="CDJ4" s="572"/>
      <c r="CDK4" s="572"/>
      <c r="CDL4" s="572"/>
      <c r="CDM4" s="572"/>
      <c r="CDN4" s="572"/>
      <c r="CDO4" s="572"/>
      <c r="CDP4" s="572"/>
      <c r="CDQ4" s="572"/>
      <c r="CDR4" s="572"/>
      <c r="CDS4" s="572"/>
      <c r="CDT4" s="572"/>
      <c r="CDU4" s="572"/>
      <c r="CDV4" s="572"/>
      <c r="CDW4" s="572"/>
      <c r="CDX4" s="572"/>
      <c r="CDY4" s="572"/>
      <c r="CDZ4" s="572"/>
      <c r="CEA4" s="572"/>
      <c r="CEB4" s="572"/>
      <c r="CEC4" s="572"/>
      <c r="CED4" s="572"/>
      <c r="CEE4" s="572"/>
      <c r="CEF4" s="572"/>
      <c r="CEG4" s="572"/>
      <c r="CEH4" s="572"/>
      <c r="CEI4" s="572"/>
      <c r="CEJ4" s="572"/>
      <c r="CEK4" s="572"/>
      <c r="CEL4" s="572"/>
      <c r="CEM4" s="572"/>
      <c r="CEN4" s="572"/>
      <c r="CEO4" s="572"/>
      <c r="CEP4" s="572"/>
      <c r="CEQ4" s="572"/>
      <c r="CER4" s="572"/>
      <c r="CES4" s="572"/>
      <c r="CET4" s="572"/>
      <c r="CEU4" s="572"/>
      <c r="CEV4" s="572"/>
      <c r="CEW4" s="572"/>
      <c r="CEX4" s="572"/>
      <c r="CEY4" s="572"/>
      <c r="CEZ4" s="572"/>
      <c r="CFA4" s="572"/>
      <c r="CFB4" s="572"/>
      <c r="CFC4" s="572"/>
      <c r="CFD4" s="572"/>
      <c r="CFE4" s="572"/>
      <c r="CFF4" s="572"/>
      <c r="CFG4" s="572"/>
      <c r="CFH4" s="572"/>
      <c r="CFI4" s="572"/>
      <c r="CFJ4" s="572"/>
      <c r="CFK4" s="572"/>
      <c r="CFL4" s="572"/>
      <c r="CFM4" s="572"/>
      <c r="CFN4" s="572"/>
      <c r="CFO4" s="572"/>
      <c r="CFP4" s="572"/>
      <c r="CFQ4" s="572"/>
      <c r="CFR4" s="572"/>
      <c r="CFS4" s="572"/>
      <c r="CFT4" s="572"/>
      <c r="CFU4" s="572"/>
      <c r="CFV4" s="572"/>
      <c r="CFW4" s="572"/>
      <c r="CFX4" s="572"/>
      <c r="CFY4" s="572"/>
      <c r="CFZ4" s="572"/>
      <c r="CGA4" s="572"/>
      <c r="CGB4" s="572"/>
      <c r="CGC4" s="572"/>
      <c r="CGD4" s="572"/>
      <c r="CGE4" s="572"/>
      <c r="CGF4" s="572"/>
      <c r="CGG4" s="572"/>
      <c r="CGH4" s="572"/>
      <c r="CGI4" s="572"/>
      <c r="CGJ4" s="572"/>
      <c r="CGK4" s="572"/>
      <c r="CGL4" s="572"/>
      <c r="CGM4" s="572"/>
      <c r="CGN4" s="572"/>
      <c r="CGO4" s="572"/>
      <c r="CGP4" s="572"/>
      <c r="CGQ4" s="572"/>
      <c r="CGR4" s="572"/>
      <c r="CGS4" s="572"/>
      <c r="CGT4" s="572"/>
      <c r="CGU4" s="572"/>
      <c r="CGV4" s="572"/>
      <c r="CGW4" s="572"/>
      <c r="CGX4" s="572"/>
      <c r="CGY4" s="572"/>
      <c r="CGZ4" s="572"/>
      <c r="CHA4" s="572"/>
      <c r="CHB4" s="572"/>
      <c r="CHC4" s="572"/>
      <c r="CHD4" s="572"/>
      <c r="CHE4" s="572"/>
      <c r="CHF4" s="572"/>
      <c r="CHG4" s="572"/>
      <c r="CHH4" s="572"/>
      <c r="CHI4" s="572"/>
      <c r="CHJ4" s="572"/>
      <c r="CHK4" s="572"/>
      <c r="CHL4" s="572"/>
      <c r="CHM4" s="572"/>
      <c r="CHN4" s="572"/>
      <c r="CHO4" s="572"/>
      <c r="CHP4" s="572"/>
      <c r="CHQ4" s="572"/>
      <c r="CHR4" s="572"/>
      <c r="CHS4" s="572"/>
      <c r="CHT4" s="572"/>
      <c r="CHU4" s="572"/>
      <c r="CHV4" s="572"/>
      <c r="CHW4" s="572"/>
      <c r="CHX4" s="572"/>
      <c r="CHY4" s="572"/>
      <c r="CHZ4" s="572"/>
      <c r="CIA4" s="572"/>
      <c r="CIB4" s="572"/>
      <c r="CIC4" s="572"/>
      <c r="CID4" s="572"/>
      <c r="CIE4" s="572"/>
      <c r="CIF4" s="572"/>
      <c r="CIG4" s="572"/>
      <c r="CIH4" s="572"/>
      <c r="CII4" s="572"/>
      <c r="CIJ4" s="572"/>
      <c r="CIK4" s="572"/>
      <c r="CIL4" s="572"/>
      <c r="CIM4" s="572"/>
      <c r="CIN4" s="572"/>
      <c r="CIO4" s="572"/>
      <c r="CIP4" s="572"/>
      <c r="CIQ4" s="572"/>
      <c r="CIR4" s="572"/>
      <c r="CIS4" s="572"/>
      <c r="CIT4" s="572"/>
      <c r="CIU4" s="572"/>
      <c r="CIV4" s="572"/>
      <c r="CIW4" s="572"/>
      <c r="CIX4" s="572"/>
      <c r="CIY4" s="572"/>
      <c r="CIZ4" s="572"/>
      <c r="CJA4" s="572"/>
      <c r="CJB4" s="572"/>
      <c r="CJC4" s="572"/>
      <c r="CJD4" s="572"/>
      <c r="CJE4" s="572"/>
      <c r="CJF4" s="572"/>
      <c r="CJG4" s="572"/>
      <c r="CJH4" s="572"/>
      <c r="CJI4" s="572"/>
      <c r="CJJ4" s="572"/>
      <c r="CJK4" s="572"/>
      <c r="CJL4" s="572"/>
      <c r="CJM4" s="572"/>
      <c r="CJN4" s="572"/>
      <c r="CJO4" s="572"/>
      <c r="CJP4" s="572"/>
      <c r="CJQ4" s="572"/>
      <c r="CJR4" s="572"/>
      <c r="CJS4" s="572"/>
      <c r="CJT4" s="572"/>
      <c r="CJU4" s="572"/>
      <c r="CJV4" s="572"/>
      <c r="CJW4" s="572"/>
      <c r="CJX4" s="572"/>
      <c r="CJY4" s="572"/>
      <c r="CJZ4" s="572"/>
      <c r="CKA4" s="572"/>
      <c r="CKB4" s="572"/>
      <c r="CKC4" s="572"/>
      <c r="CKD4" s="572"/>
      <c r="CKE4" s="572"/>
      <c r="CKF4" s="572"/>
      <c r="CKG4" s="572"/>
      <c r="CKH4" s="572"/>
      <c r="CKI4" s="572"/>
      <c r="CKJ4" s="572"/>
      <c r="CKK4" s="572"/>
      <c r="CKL4" s="572"/>
      <c r="CKM4" s="572"/>
      <c r="CKN4" s="572"/>
      <c r="CKO4" s="572"/>
      <c r="CKP4" s="572"/>
      <c r="CKQ4" s="572"/>
      <c r="CKR4" s="572"/>
      <c r="CKS4" s="572"/>
      <c r="CKT4" s="572"/>
      <c r="CKU4" s="572"/>
      <c r="CKV4" s="572"/>
      <c r="CKW4" s="572"/>
      <c r="CKX4" s="572"/>
      <c r="CKY4" s="572"/>
      <c r="CKZ4" s="572"/>
      <c r="CLA4" s="572"/>
      <c r="CLB4" s="572"/>
      <c r="CLC4" s="572"/>
      <c r="CLD4" s="572"/>
      <c r="CLE4" s="572"/>
      <c r="CLF4" s="572"/>
      <c r="CLG4" s="572"/>
      <c r="CLH4" s="572"/>
      <c r="CLI4" s="572"/>
      <c r="CLJ4" s="572"/>
      <c r="CLK4" s="572"/>
      <c r="CLL4" s="572"/>
      <c r="CLM4" s="572"/>
      <c r="CLN4" s="572"/>
      <c r="CLO4" s="572"/>
      <c r="CLP4" s="572"/>
      <c r="CLQ4" s="572"/>
      <c r="CLR4" s="572"/>
      <c r="CLS4" s="572"/>
      <c r="CLT4" s="572"/>
      <c r="CLU4" s="572"/>
      <c r="CLV4" s="572"/>
      <c r="CLW4" s="572"/>
      <c r="CLX4" s="572"/>
      <c r="CLY4" s="572"/>
      <c r="CLZ4" s="572"/>
      <c r="CMA4" s="572"/>
      <c r="CMB4" s="572"/>
      <c r="CMC4" s="572"/>
      <c r="CMD4" s="572"/>
      <c r="CME4" s="572"/>
      <c r="CMF4" s="572"/>
      <c r="CMG4" s="572"/>
      <c r="CMH4" s="572"/>
      <c r="CMI4" s="572"/>
      <c r="CMJ4" s="572"/>
      <c r="CMK4" s="572"/>
      <c r="CML4" s="572"/>
      <c r="CMM4" s="572"/>
      <c r="CMN4" s="572"/>
      <c r="CMO4" s="572"/>
      <c r="CMP4" s="572"/>
      <c r="CMQ4" s="572"/>
      <c r="CMR4" s="572"/>
      <c r="CMS4" s="572"/>
      <c r="CMT4" s="572"/>
      <c r="CMU4" s="572"/>
      <c r="CMV4" s="572"/>
      <c r="CMW4" s="572"/>
      <c r="CMX4" s="572"/>
      <c r="CMY4" s="572"/>
      <c r="CMZ4" s="572"/>
      <c r="CNA4" s="572"/>
      <c r="CNB4" s="572"/>
      <c r="CNC4" s="572"/>
      <c r="CND4" s="572"/>
      <c r="CNE4" s="572"/>
      <c r="CNF4" s="572"/>
      <c r="CNG4" s="572"/>
      <c r="CNH4" s="572"/>
      <c r="CNI4" s="572"/>
      <c r="CNJ4" s="572"/>
      <c r="CNK4" s="572"/>
      <c r="CNL4" s="572"/>
      <c r="CNM4" s="572"/>
      <c r="CNN4" s="572"/>
      <c r="CNO4" s="572"/>
      <c r="CNP4" s="572"/>
      <c r="CNQ4" s="572"/>
      <c r="CNR4" s="572"/>
      <c r="CNS4" s="572"/>
      <c r="CNT4" s="572"/>
      <c r="CNU4" s="572"/>
      <c r="CNV4" s="572"/>
      <c r="CNW4" s="572"/>
      <c r="CNX4" s="572"/>
      <c r="CNY4" s="572"/>
      <c r="CNZ4" s="572"/>
      <c r="COA4" s="572"/>
      <c r="COB4" s="572"/>
      <c r="COC4" s="572"/>
      <c r="COD4" s="572"/>
      <c r="COE4" s="572"/>
      <c r="COF4" s="572"/>
      <c r="COG4" s="572"/>
      <c r="COH4" s="572"/>
      <c r="COI4" s="572"/>
      <c r="COJ4" s="572"/>
      <c r="COK4" s="572"/>
      <c r="COL4" s="572"/>
      <c r="COM4" s="572"/>
      <c r="CON4" s="572"/>
      <c r="COO4" s="572"/>
      <c r="COP4" s="572"/>
      <c r="COQ4" s="572"/>
      <c r="COR4" s="572"/>
      <c r="COS4" s="572"/>
      <c r="COT4" s="572"/>
      <c r="COU4" s="572"/>
      <c r="COV4" s="572"/>
      <c r="COW4" s="572"/>
      <c r="COX4" s="572"/>
      <c r="COY4" s="572"/>
      <c r="COZ4" s="572"/>
      <c r="CPA4" s="572"/>
      <c r="CPB4" s="572"/>
      <c r="CPC4" s="572"/>
      <c r="CPD4" s="572"/>
      <c r="CPE4" s="572"/>
      <c r="CPF4" s="572"/>
      <c r="CPG4" s="572"/>
      <c r="CPH4" s="572"/>
      <c r="CPI4" s="572"/>
      <c r="CPJ4" s="572"/>
      <c r="CPK4" s="572"/>
      <c r="CPL4" s="572"/>
      <c r="CPM4" s="572"/>
      <c r="CPN4" s="572"/>
      <c r="CPO4" s="572"/>
      <c r="CPP4" s="572"/>
      <c r="CPQ4" s="572"/>
      <c r="CPR4" s="572"/>
      <c r="CPS4" s="572"/>
      <c r="CPT4" s="572"/>
      <c r="CPU4" s="572"/>
      <c r="CPV4" s="572"/>
      <c r="CPW4" s="572"/>
      <c r="CPX4" s="572"/>
      <c r="CPY4" s="572"/>
      <c r="CPZ4" s="572"/>
      <c r="CQA4" s="572"/>
      <c r="CQB4" s="572"/>
      <c r="CQC4" s="572"/>
      <c r="CQD4" s="572"/>
      <c r="CQE4" s="572"/>
      <c r="CQF4" s="572"/>
      <c r="CQG4" s="572"/>
      <c r="CQH4" s="572"/>
      <c r="CQI4" s="572"/>
      <c r="CQJ4" s="572"/>
      <c r="CQK4" s="572"/>
      <c r="CQL4" s="572"/>
      <c r="CQM4" s="572"/>
      <c r="CQN4" s="572"/>
      <c r="CQO4" s="572"/>
      <c r="CQP4" s="572"/>
      <c r="CQQ4" s="572"/>
      <c r="CQR4" s="572"/>
      <c r="CQS4" s="572"/>
      <c r="CQT4" s="572"/>
      <c r="CQU4" s="572"/>
      <c r="CQV4" s="572"/>
      <c r="CQW4" s="572"/>
      <c r="CQX4" s="572"/>
      <c r="CQY4" s="572"/>
      <c r="CQZ4" s="572"/>
      <c r="CRA4" s="572"/>
      <c r="CRB4" s="572"/>
      <c r="CRC4" s="572"/>
      <c r="CRD4" s="572"/>
      <c r="CRE4" s="572"/>
      <c r="CRF4" s="572"/>
      <c r="CRG4" s="572"/>
      <c r="CRH4" s="572"/>
      <c r="CRI4" s="572"/>
      <c r="CRJ4" s="572"/>
      <c r="CRK4" s="572"/>
      <c r="CRL4" s="572"/>
      <c r="CRM4" s="572"/>
      <c r="CRN4" s="572"/>
      <c r="CRO4" s="572"/>
      <c r="CRP4" s="572"/>
      <c r="CRQ4" s="572"/>
      <c r="CRR4" s="572"/>
      <c r="CRS4" s="572"/>
      <c r="CRT4" s="572"/>
      <c r="CRU4" s="572"/>
      <c r="CRV4" s="572"/>
      <c r="CRW4" s="572"/>
      <c r="CRX4" s="572"/>
      <c r="CRY4" s="572"/>
      <c r="CRZ4" s="572"/>
      <c r="CSA4" s="572"/>
      <c r="CSB4" s="572"/>
      <c r="CSC4" s="572"/>
      <c r="CSD4" s="572"/>
      <c r="CSE4" s="572"/>
      <c r="CSF4" s="572"/>
      <c r="CSG4" s="572"/>
      <c r="CSH4" s="572"/>
      <c r="CSI4" s="572"/>
      <c r="CSJ4" s="572"/>
      <c r="CSK4" s="572"/>
      <c r="CSL4" s="572"/>
      <c r="CSM4" s="572"/>
      <c r="CSN4" s="572"/>
      <c r="CSO4" s="572"/>
      <c r="CSP4" s="572"/>
      <c r="CSQ4" s="572"/>
      <c r="CSR4" s="572"/>
      <c r="CSS4" s="572"/>
      <c r="CST4" s="572"/>
      <c r="CSU4" s="572"/>
      <c r="CSV4" s="572"/>
      <c r="CSW4" s="572"/>
      <c r="CSX4" s="572"/>
      <c r="CSY4" s="572"/>
      <c r="CSZ4" s="572"/>
      <c r="CTA4" s="572"/>
      <c r="CTB4" s="572"/>
      <c r="CTC4" s="572"/>
      <c r="CTD4" s="572"/>
      <c r="CTE4" s="572"/>
      <c r="CTF4" s="572"/>
      <c r="CTG4" s="572"/>
      <c r="CTH4" s="572"/>
      <c r="CTI4" s="572"/>
      <c r="CTJ4" s="572"/>
      <c r="CTK4" s="572"/>
      <c r="CTL4" s="572"/>
      <c r="CTM4" s="572"/>
      <c r="CTN4" s="572"/>
      <c r="CTO4" s="572"/>
      <c r="CTP4" s="572"/>
      <c r="CTQ4" s="572"/>
      <c r="CTR4" s="572"/>
      <c r="CTS4" s="572"/>
      <c r="CTT4" s="572"/>
      <c r="CTU4" s="572"/>
      <c r="CTV4" s="572"/>
      <c r="CTW4" s="572"/>
      <c r="CTX4" s="572"/>
      <c r="CTY4" s="572"/>
      <c r="CTZ4" s="572"/>
      <c r="CUA4" s="572"/>
      <c r="CUB4" s="572"/>
      <c r="CUC4" s="572"/>
      <c r="CUD4" s="572"/>
      <c r="CUE4" s="572"/>
      <c r="CUF4" s="572"/>
      <c r="CUG4" s="572"/>
      <c r="CUH4" s="572"/>
      <c r="CUI4" s="572"/>
      <c r="CUJ4" s="572"/>
      <c r="CUK4" s="572"/>
      <c r="CUL4" s="572"/>
      <c r="CUM4" s="572"/>
      <c r="CUN4" s="572"/>
      <c r="CUO4" s="572"/>
      <c r="CUP4" s="572"/>
      <c r="CUQ4" s="572"/>
      <c r="CUR4" s="572"/>
      <c r="CUS4" s="572"/>
      <c r="CUT4" s="572"/>
      <c r="CUU4" s="572"/>
      <c r="CUV4" s="572"/>
      <c r="CUW4" s="572"/>
      <c r="CUX4" s="572"/>
      <c r="CUY4" s="572"/>
      <c r="CUZ4" s="572"/>
      <c r="CVA4" s="572"/>
      <c r="CVB4" s="572"/>
      <c r="CVC4" s="572"/>
      <c r="CVD4" s="572"/>
      <c r="CVE4" s="572"/>
      <c r="CVF4" s="572"/>
      <c r="CVG4" s="572"/>
      <c r="CVH4" s="572"/>
      <c r="CVI4" s="572"/>
      <c r="CVJ4" s="572"/>
      <c r="CVK4" s="572"/>
      <c r="CVL4" s="572"/>
      <c r="CVM4" s="572"/>
      <c r="CVN4" s="572"/>
      <c r="CVO4" s="572"/>
      <c r="CVP4" s="572"/>
      <c r="CVQ4" s="572"/>
      <c r="CVR4" s="572"/>
      <c r="CVS4" s="572"/>
      <c r="CVT4" s="572"/>
      <c r="CVU4" s="572"/>
      <c r="CVV4" s="572"/>
      <c r="CVW4" s="572"/>
      <c r="CVX4" s="572"/>
      <c r="CVY4" s="572"/>
      <c r="CVZ4" s="572"/>
      <c r="CWA4" s="572"/>
      <c r="CWB4" s="572"/>
      <c r="CWC4" s="572"/>
      <c r="CWD4" s="572"/>
      <c r="CWE4" s="572"/>
      <c r="CWF4" s="572"/>
      <c r="CWG4" s="572"/>
      <c r="CWH4" s="572"/>
      <c r="CWI4" s="572"/>
      <c r="CWJ4" s="572"/>
      <c r="CWK4" s="572"/>
      <c r="CWL4" s="572"/>
      <c r="CWM4" s="572"/>
      <c r="CWN4" s="572"/>
      <c r="CWO4" s="572"/>
      <c r="CWP4" s="572"/>
      <c r="CWQ4" s="572"/>
      <c r="CWR4" s="572"/>
      <c r="CWS4" s="572"/>
      <c r="CWT4" s="572"/>
      <c r="CWU4" s="572"/>
      <c r="CWV4" s="572"/>
      <c r="CWW4" s="572"/>
      <c r="CWX4" s="572"/>
      <c r="CWY4" s="572"/>
      <c r="CWZ4" s="572"/>
      <c r="CXA4" s="572"/>
      <c r="CXB4" s="572"/>
      <c r="CXC4" s="572"/>
      <c r="CXD4" s="572"/>
      <c r="CXE4" s="572"/>
      <c r="CXF4" s="572"/>
      <c r="CXG4" s="572"/>
      <c r="CXH4" s="572"/>
      <c r="CXI4" s="572"/>
      <c r="CXJ4" s="572"/>
      <c r="CXK4" s="572"/>
      <c r="CXL4" s="572"/>
      <c r="CXM4" s="572"/>
      <c r="CXN4" s="572"/>
      <c r="CXO4" s="572"/>
      <c r="CXP4" s="572"/>
      <c r="CXQ4" s="572"/>
      <c r="CXR4" s="572"/>
      <c r="CXS4" s="572"/>
      <c r="CXT4" s="572"/>
      <c r="CXU4" s="572"/>
      <c r="CXV4" s="572"/>
      <c r="CXW4" s="572"/>
      <c r="CXX4" s="572"/>
      <c r="CXY4" s="572"/>
      <c r="CXZ4" s="572"/>
      <c r="CYA4" s="572"/>
      <c r="CYB4" s="572"/>
      <c r="CYC4" s="572"/>
      <c r="CYD4" s="572"/>
      <c r="CYE4" s="572"/>
      <c r="CYF4" s="572"/>
      <c r="CYG4" s="572"/>
      <c r="CYH4" s="572"/>
      <c r="CYI4" s="572"/>
      <c r="CYJ4" s="572"/>
      <c r="CYK4" s="572"/>
      <c r="CYL4" s="572"/>
      <c r="CYM4" s="572"/>
      <c r="CYN4" s="572"/>
      <c r="CYO4" s="572"/>
      <c r="CYP4" s="572"/>
      <c r="CYQ4" s="572"/>
      <c r="CYR4" s="572"/>
      <c r="CYS4" s="572"/>
      <c r="CYT4" s="572"/>
      <c r="CYU4" s="572"/>
      <c r="CYV4" s="572"/>
      <c r="CYW4" s="572"/>
      <c r="CYX4" s="572"/>
      <c r="CYY4" s="572"/>
      <c r="CYZ4" s="572"/>
      <c r="CZA4" s="572"/>
      <c r="CZB4" s="572"/>
      <c r="CZC4" s="572"/>
      <c r="CZD4" s="572"/>
      <c r="CZE4" s="572"/>
      <c r="CZF4" s="572"/>
      <c r="CZG4" s="572"/>
      <c r="CZH4" s="572"/>
      <c r="CZI4" s="572"/>
      <c r="CZJ4" s="572"/>
      <c r="CZK4" s="572"/>
      <c r="CZL4" s="572"/>
      <c r="CZM4" s="572"/>
      <c r="CZN4" s="572"/>
      <c r="CZO4" s="572"/>
      <c r="CZP4" s="572"/>
      <c r="CZQ4" s="572"/>
      <c r="CZR4" s="572"/>
      <c r="CZS4" s="572"/>
      <c r="CZT4" s="572"/>
      <c r="CZU4" s="572"/>
      <c r="CZV4" s="572"/>
      <c r="CZW4" s="572"/>
      <c r="CZX4" s="572"/>
      <c r="CZY4" s="572"/>
      <c r="CZZ4" s="572"/>
      <c r="DAA4" s="572"/>
      <c r="DAB4" s="572"/>
      <c r="DAC4" s="572"/>
      <c r="DAD4" s="572"/>
      <c r="DAE4" s="572"/>
      <c r="DAF4" s="572"/>
      <c r="DAG4" s="572"/>
      <c r="DAH4" s="572"/>
      <c r="DAI4" s="572"/>
      <c r="DAJ4" s="572"/>
      <c r="DAK4" s="572"/>
      <c r="DAL4" s="572"/>
      <c r="DAM4" s="572"/>
      <c r="DAN4" s="572"/>
      <c r="DAO4" s="572"/>
      <c r="DAP4" s="572"/>
      <c r="DAQ4" s="572"/>
      <c r="DAR4" s="572"/>
      <c r="DAS4" s="572"/>
      <c r="DAT4" s="572"/>
      <c r="DAU4" s="572"/>
      <c r="DAV4" s="572"/>
      <c r="DAW4" s="572"/>
      <c r="DAX4" s="572"/>
      <c r="DAY4" s="572"/>
      <c r="DAZ4" s="572"/>
      <c r="DBA4" s="572"/>
      <c r="DBB4" s="572"/>
      <c r="DBC4" s="572"/>
      <c r="DBD4" s="572"/>
      <c r="DBE4" s="572"/>
      <c r="DBF4" s="572"/>
      <c r="DBG4" s="572"/>
      <c r="DBH4" s="572"/>
      <c r="DBI4" s="572"/>
      <c r="DBJ4" s="572"/>
      <c r="DBK4" s="572"/>
      <c r="DBL4" s="572"/>
      <c r="DBM4" s="572"/>
      <c r="DBN4" s="572"/>
      <c r="DBO4" s="572"/>
      <c r="DBP4" s="572"/>
      <c r="DBQ4" s="572"/>
      <c r="DBR4" s="572"/>
      <c r="DBS4" s="572"/>
      <c r="DBT4" s="572"/>
      <c r="DBU4" s="572"/>
      <c r="DBV4" s="572"/>
      <c r="DBW4" s="572"/>
      <c r="DBX4" s="572"/>
      <c r="DBY4" s="572"/>
      <c r="DBZ4" s="572"/>
      <c r="DCA4" s="572"/>
      <c r="DCB4" s="572"/>
      <c r="DCC4" s="572"/>
      <c r="DCD4" s="572"/>
      <c r="DCE4" s="572"/>
      <c r="DCF4" s="572"/>
      <c r="DCG4" s="572"/>
      <c r="DCH4" s="572"/>
      <c r="DCI4" s="572"/>
      <c r="DCJ4" s="572"/>
      <c r="DCK4" s="572"/>
      <c r="DCL4" s="572"/>
      <c r="DCM4" s="572"/>
      <c r="DCN4" s="572"/>
      <c r="DCO4" s="572"/>
      <c r="DCP4" s="572"/>
      <c r="DCQ4" s="572"/>
      <c r="DCR4" s="572"/>
      <c r="DCS4" s="572"/>
      <c r="DCT4" s="572"/>
      <c r="DCU4" s="572"/>
      <c r="DCV4" s="572"/>
      <c r="DCW4" s="572"/>
      <c r="DCX4" s="572"/>
      <c r="DCY4" s="572"/>
      <c r="DCZ4" s="572"/>
      <c r="DDA4" s="572"/>
      <c r="DDB4" s="572"/>
      <c r="DDC4" s="572"/>
      <c r="DDD4" s="572"/>
      <c r="DDE4" s="572"/>
      <c r="DDF4" s="572"/>
      <c r="DDG4" s="572"/>
      <c r="DDH4" s="572"/>
      <c r="DDI4" s="572"/>
      <c r="DDJ4" s="572"/>
      <c r="DDK4" s="572"/>
      <c r="DDL4" s="572"/>
      <c r="DDM4" s="572"/>
      <c r="DDN4" s="572"/>
      <c r="DDO4" s="572"/>
      <c r="DDP4" s="572"/>
      <c r="DDQ4" s="572"/>
      <c r="DDR4" s="572"/>
      <c r="DDS4" s="572"/>
      <c r="DDT4" s="572"/>
      <c r="DDU4" s="572"/>
      <c r="DDV4" s="572"/>
      <c r="DDW4" s="572"/>
      <c r="DDX4" s="572"/>
      <c r="DDY4" s="572"/>
      <c r="DDZ4" s="572"/>
      <c r="DEA4" s="572"/>
      <c r="DEB4" s="572"/>
      <c r="DEC4" s="572"/>
      <c r="DED4" s="572"/>
      <c r="DEE4" s="572"/>
      <c r="DEF4" s="572"/>
      <c r="DEG4" s="572"/>
      <c r="DEH4" s="572"/>
      <c r="DEI4" s="572"/>
      <c r="DEJ4" s="572"/>
      <c r="DEK4" s="572"/>
      <c r="DEL4" s="572"/>
      <c r="DEM4" s="572"/>
      <c r="DEN4" s="572"/>
      <c r="DEO4" s="572"/>
      <c r="DEP4" s="572"/>
      <c r="DEQ4" s="572"/>
      <c r="DER4" s="572"/>
      <c r="DES4" s="572"/>
      <c r="DET4" s="572"/>
      <c r="DEU4" s="572"/>
      <c r="DEV4" s="572"/>
      <c r="DEW4" s="572"/>
      <c r="DEX4" s="572"/>
      <c r="DEY4" s="572"/>
      <c r="DEZ4" s="572"/>
      <c r="DFA4" s="572"/>
      <c r="DFB4" s="572"/>
      <c r="DFC4" s="572"/>
      <c r="DFD4" s="572"/>
      <c r="DFE4" s="572"/>
      <c r="DFF4" s="572"/>
      <c r="DFG4" s="572"/>
      <c r="DFH4" s="572"/>
      <c r="DFI4" s="572"/>
      <c r="DFJ4" s="572"/>
      <c r="DFK4" s="572"/>
      <c r="DFL4" s="572"/>
      <c r="DFM4" s="572"/>
      <c r="DFN4" s="572"/>
      <c r="DFO4" s="572"/>
      <c r="DFP4" s="572"/>
      <c r="DFQ4" s="572"/>
      <c r="DFR4" s="572"/>
      <c r="DFS4" s="572"/>
      <c r="DFT4" s="572"/>
      <c r="DFU4" s="572"/>
      <c r="DFV4" s="572"/>
      <c r="DFW4" s="572"/>
      <c r="DFX4" s="572"/>
      <c r="DFY4" s="572"/>
      <c r="DFZ4" s="572"/>
      <c r="DGA4" s="572"/>
      <c r="DGB4" s="572"/>
      <c r="DGC4" s="572"/>
      <c r="DGD4" s="572"/>
      <c r="DGE4" s="572"/>
      <c r="DGF4" s="572"/>
      <c r="DGG4" s="572"/>
      <c r="DGH4" s="572"/>
      <c r="DGI4" s="572"/>
      <c r="DGJ4" s="572"/>
      <c r="DGK4" s="572"/>
      <c r="DGL4" s="572"/>
      <c r="DGM4" s="572"/>
      <c r="DGN4" s="572"/>
      <c r="DGO4" s="572"/>
      <c r="DGP4" s="572"/>
      <c r="DGQ4" s="572"/>
      <c r="DGR4" s="572"/>
      <c r="DGS4" s="572"/>
      <c r="DGT4" s="572"/>
      <c r="DGU4" s="572"/>
      <c r="DGV4" s="572"/>
      <c r="DGW4" s="572"/>
      <c r="DGX4" s="572"/>
      <c r="DGY4" s="572"/>
      <c r="DGZ4" s="572"/>
      <c r="DHA4" s="572"/>
      <c r="DHB4" s="572"/>
      <c r="DHC4" s="572"/>
      <c r="DHD4" s="572"/>
      <c r="DHE4" s="572"/>
      <c r="DHF4" s="572"/>
      <c r="DHG4" s="572"/>
      <c r="DHH4" s="572"/>
      <c r="DHI4" s="572"/>
      <c r="DHJ4" s="572"/>
      <c r="DHK4" s="572"/>
      <c r="DHL4" s="572"/>
      <c r="DHM4" s="572"/>
      <c r="DHN4" s="572"/>
      <c r="DHO4" s="572"/>
      <c r="DHP4" s="572"/>
      <c r="DHQ4" s="572"/>
      <c r="DHR4" s="572"/>
      <c r="DHS4" s="572"/>
      <c r="DHT4" s="572"/>
      <c r="DHU4" s="572"/>
      <c r="DHV4" s="572"/>
      <c r="DHW4" s="572"/>
      <c r="DHX4" s="572"/>
      <c r="DHY4" s="572"/>
      <c r="DHZ4" s="572"/>
      <c r="DIA4" s="572"/>
      <c r="DIB4" s="572"/>
      <c r="DIC4" s="572"/>
      <c r="DID4" s="572"/>
      <c r="DIE4" s="572"/>
      <c r="DIF4" s="572"/>
      <c r="DIG4" s="572"/>
      <c r="DIH4" s="572"/>
      <c r="DII4" s="572"/>
      <c r="DIJ4" s="572"/>
      <c r="DIK4" s="572"/>
      <c r="DIL4" s="572"/>
      <c r="DIM4" s="572"/>
      <c r="DIN4" s="572"/>
      <c r="DIO4" s="572"/>
      <c r="DIP4" s="572"/>
      <c r="DIQ4" s="572"/>
      <c r="DIR4" s="572"/>
      <c r="DIS4" s="572"/>
      <c r="DIT4" s="572"/>
      <c r="DIU4" s="572"/>
      <c r="DIV4" s="572"/>
      <c r="DIW4" s="572"/>
      <c r="DIX4" s="572"/>
      <c r="DIY4" s="572"/>
      <c r="DIZ4" s="572"/>
      <c r="DJA4" s="572"/>
      <c r="DJB4" s="572"/>
      <c r="DJC4" s="572"/>
      <c r="DJD4" s="572"/>
      <c r="DJE4" s="572"/>
      <c r="DJF4" s="572"/>
      <c r="DJG4" s="572"/>
      <c r="DJH4" s="572"/>
      <c r="DJI4" s="572"/>
      <c r="DJJ4" s="572"/>
      <c r="DJK4" s="572"/>
      <c r="DJL4" s="572"/>
      <c r="DJM4" s="572"/>
      <c r="DJN4" s="572"/>
      <c r="DJO4" s="572"/>
      <c r="DJP4" s="572"/>
      <c r="DJQ4" s="572"/>
      <c r="DJR4" s="572"/>
      <c r="DJS4" s="572"/>
      <c r="DJT4" s="572"/>
      <c r="DJU4" s="572"/>
      <c r="DJV4" s="572"/>
      <c r="DJW4" s="572"/>
      <c r="DJX4" s="572"/>
      <c r="DJY4" s="572"/>
      <c r="DJZ4" s="572"/>
      <c r="DKA4" s="572"/>
      <c r="DKB4" s="572"/>
      <c r="DKC4" s="572"/>
      <c r="DKD4" s="572"/>
      <c r="DKE4" s="572"/>
      <c r="DKF4" s="572"/>
      <c r="DKG4" s="572"/>
      <c r="DKH4" s="572"/>
      <c r="DKI4" s="572"/>
      <c r="DKJ4" s="572"/>
      <c r="DKK4" s="572"/>
      <c r="DKL4" s="572"/>
      <c r="DKM4" s="572"/>
      <c r="DKN4" s="572"/>
      <c r="DKO4" s="572"/>
      <c r="DKP4" s="572"/>
      <c r="DKQ4" s="572"/>
      <c r="DKR4" s="572"/>
      <c r="DKS4" s="572"/>
      <c r="DKT4" s="572"/>
      <c r="DKU4" s="572"/>
      <c r="DKV4" s="572"/>
      <c r="DKW4" s="572"/>
      <c r="DKX4" s="572"/>
      <c r="DKY4" s="572"/>
      <c r="DKZ4" s="572"/>
      <c r="DLA4" s="572"/>
      <c r="DLB4" s="572"/>
      <c r="DLC4" s="572"/>
      <c r="DLD4" s="572"/>
      <c r="DLE4" s="572"/>
      <c r="DLF4" s="572"/>
      <c r="DLG4" s="572"/>
      <c r="DLH4" s="572"/>
      <c r="DLI4" s="572"/>
      <c r="DLJ4" s="572"/>
      <c r="DLK4" s="572"/>
      <c r="DLL4" s="572"/>
      <c r="DLM4" s="572"/>
      <c r="DLN4" s="572"/>
      <c r="DLO4" s="572"/>
      <c r="DLP4" s="572"/>
      <c r="DLQ4" s="572"/>
      <c r="DLR4" s="572"/>
      <c r="DLS4" s="572"/>
      <c r="DLT4" s="572"/>
      <c r="DLU4" s="572"/>
      <c r="DLV4" s="572"/>
      <c r="DLW4" s="572"/>
      <c r="DLX4" s="572"/>
      <c r="DLY4" s="572"/>
      <c r="DLZ4" s="572"/>
      <c r="DMA4" s="572"/>
      <c r="DMB4" s="572"/>
      <c r="DMC4" s="572"/>
      <c r="DMD4" s="572"/>
      <c r="DME4" s="572"/>
      <c r="DMF4" s="572"/>
      <c r="DMG4" s="572"/>
      <c r="DMH4" s="572"/>
      <c r="DMI4" s="572"/>
      <c r="DMJ4" s="572"/>
      <c r="DMK4" s="572"/>
      <c r="DML4" s="572"/>
      <c r="DMM4" s="572"/>
      <c r="DMN4" s="572"/>
      <c r="DMO4" s="572"/>
      <c r="DMP4" s="572"/>
      <c r="DMQ4" s="572"/>
      <c r="DMR4" s="572"/>
      <c r="DMS4" s="572"/>
      <c r="DMT4" s="572"/>
      <c r="DMU4" s="572"/>
      <c r="DMV4" s="572"/>
      <c r="DMW4" s="572"/>
      <c r="DMX4" s="572"/>
      <c r="DMY4" s="572"/>
      <c r="DMZ4" s="572"/>
      <c r="DNA4" s="572"/>
      <c r="DNB4" s="572"/>
      <c r="DNC4" s="572"/>
      <c r="DND4" s="572"/>
      <c r="DNE4" s="572"/>
      <c r="DNF4" s="572"/>
      <c r="DNG4" s="572"/>
      <c r="DNH4" s="572"/>
      <c r="DNI4" s="572"/>
      <c r="DNJ4" s="572"/>
      <c r="DNK4" s="572"/>
      <c r="DNL4" s="572"/>
      <c r="DNM4" s="572"/>
      <c r="DNN4" s="572"/>
      <c r="DNO4" s="572"/>
      <c r="DNP4" s="572"/>
      <c r="DNQ4" s="572"/>
      <c r="DNR4" s="572"/>
      <c r="DNS4" s="572"/>
      <c r="DNT4" s="572"/>
      <c r="DNU4" s="572"/>
      <c r="DNV4" s="572"/>
      <c r="DNW4" s="572"/>
      <c r="DNX4" s="572"/>
      <c r="DNY4" s="572"/>
      <c r="DNZ4" s="572"/>
      <c r="DOA4" s="572"/>
      <c r="DOB4" s="572"/>
      <c r="DOC4" s="572"/>
      <c r="DOD4" s="572"/>
      <c r="DOE4" s="572"/>
      <c r="DOF4" s="572"/>
      <c r="DOG4" s="572"/>
      <c r="DOH4" s="572"/>
      <c r="DOI4" s="572"/>
      <c r="DOJ4" s="572"/>
      <c r="DOK4" s="572"/>
      <c r="DOL4" s="572"/>
      <c r="DOM4" s="572"/>
      <c r="DON4" s="572"/>
      <c r="DOO4" s="572"/>
      <c r="DOP4" s="572"/>
      <c r="DOQ4" s="572"/>
      <c r="DOR4" s="572"/>
      <c r="DOS4" s="572"/>
      <c r="DOT4" s="572"/>
      <c r="DOU4" s="572"/>
      <c r="DOV4" s="572"/>
      <c r="DOW4" s="572"/>
      <c r="DOX4" s="572"/>
      <c r="DOY4" s="572"/>
      <c r="DOZ4" s="572"/>
      <c r="DPA4" s="572"/>
      <c r="DPB4" s="572"/>
      <c r="DPC4" s="572"/>
      <c r="DPD4" s="572"/>
      <c r="DPE4" s="572"/>
      <c r="DPF4" s="572"/>
      <c r="DPG4" s="572"/>
      <c r="DPH4" s="572"/>
      <c r="DPI4" s="572"/>
      <c r="DPJ4" s="572"/>
      <c r="DPK4" s="572"/>
      <c r="DPL4" s="572"/>
      <c r="DPM4" s="572"/>
      <c r="DPN4" s="572"/>
      <c r="DPO4" s="572"/>
      <c r="DPP4" s="572"/>
      <c r="DPQ4" s="572"/>
      <c r="DPR4" s="572"/>
      <c r="DPS4" s="572"/>
      <c r="DPT4" s="572"/>
      <c r="DPU4" s="572"/>
      <c r="DPV4" s="572"/>
      <c r="DPW4" s="572"/>
      <c r="DPX4" s="572"/>
      <c r="DPY4" s="572"/>
      <c r="DPZ4" s="572"/>
      <c r="DQA4" s="572"/>
      <c r="DQB4" s="572"/>
      <c r="DQC4" s="572"/>
      <c r="DQD4" s="572"/>
      <c r="DQE4" s="572"/>
      <c r="DQF4" s="572"/>
      <c r="DQG4" s="572"/>
      <c r="DQH4" s="572"/>
      <c r="DQI4" s="572"/>
      <c r="DQJ4" s="572"/>
      <c r="DQK4" s="572"/>
      <c r="DQL4" s="572"/>
      <c r="DQM4" s="572"/>
      <c r="DQN4" s="572"/>
      <c r="DQO4" s="572"/>
      <c r="DQP4" s="572"/>
      <c r="DQQ4" s="572"/>
      <c r="DQR4" s="572"/>
      <c r="DQS4" s="572"/>
      <c r="DQT4" s="572"/>
      <c r="DQU4" s="572"/>
      <c r="DQV4" s="572"/>
      <c r="DQW4" s="572"/>
      <c r="DQX4" s="572"/>
      <c r="DQY4" s="572"/>
      <c r="DQZ4" s="572"/>
      <c r="DRA4" s="572"/>
      <c r="DRB4" s="572"/>
      <c r="DRC4" s="572"/>
      <c r="DRD4" s="572"/>
      <c r="DRE4" s="572"/>
      <c r="DRF4" s="572"/>
      <c r="DRG4" s="572"/>
      <c r="DRH4" s="572"/>
      <c r="DRI4" s="572"/>
      <c r="DRJ4" s="572"/>
      <c r="DRK4" s="572"/>
      <c r="DRL4" s="572"/>
      <c r="DRM4" s="572"/>
      <c r="DRN4" s="572"/>
      <c r="DRO4" s="572"/>
      <c r="DRP4" s="572"/>
      <c r="DRQ4" s="572"/>
      <c r="DRR4" s="572"/>
      <c r="DRS4" s="572"/>
      <c r="DRT4" s="572"/>
      <c r="DRU4" s="572"/>
      <c r="DRV4" s="572"/>
      <c r="DRW4" s="572"/>
      <c r="DRX4" s="572"/>
      <c r="DRY4" s="572"/>
      <c r="DRZ4" s="572"/>
      <c r="DSA4" s="572"/>
      <c r="DSB4" s="572"/>
      <c r="DSC4" s="572"/>
      <c r="DSD4" s="572"/>
      <c r="DSE4" s="572"/>
      <c r="DSF4" s="572"/>
      <c r="DSG4" s="572"/>
      <c r="DSH4" s="572"/>
      <c r="DSI4" s="572"/>
      <c r="DSJ4" s="572"/>
      <c r="DSK4" s="572"/>
      <c r="DSL4" s="572"/>
      <c r="DSM4" s="572"/>
      <c r="DSN4" s="572"/>
      <c r="DSO4" s="572"/>
      <c r="DSP4" s="572"/>
      <c r="DSQ4" s="572"/>
      <c r="DSR4" s="572"/>
      <c r="DSS4" s="572"/>
      <c r="DST4" s="572"/>
      <c r="DSU4" s="572"/>
      <c r="DSV4" s="572"/>
      <c r="DSW4" s="572"/>
      <c r="DSX4" s="572"/>
      <c r="DSY4" s="572"/>
      <c r="DSZ4" s="572"/>
      <c r="DTA4" s="572"/>
      <c r="DTB4" s="572"/>
      <c r="DTC4" s="572"/>
      <c r="DTD4" s="572"/>
      <c r="DTE4" s="572"/>
      <c r="DTF4" s="572"/>
      <c r="DTG4" s="572"/>
      <c r="DTH4" s="572"/>
      <c r="DTI4" s="572"/>
      <c r="DTJ4" s="572"/>
      <c r="DTK4" s="572"/>
      <c r="DTL4" s="572"/>
      <c r="DTM4" s="572"/>
      <c r="DTN4" s="572"/>
      <c r="DTO4" s="572"/>
      <c r="DTP4" s="572"/>
      <c r="DTQ4" s="572"/>
      <c r="DTR4" s="572"/>
      <c r="DTS4" s="572"/>
      <c r="DTT4" s="572"/>
      <c r="DTU4" s="572"/>
      <c r="DTV4" s="572"/>
      <c r="DTW4" s="572"/>
      <c r="DTX4" s="572"/>
      <c r="DTY4" s="572"/>
      <c r="DTZ4" s="572"/>
      <c r="DUA4" s="572"/>
      <c r="DUB4" s="572"/>
      <c r="DUC4" s="572"/>
      <c r="DUD4" s="572"/>
      <c r="DUE4" s="572"/>
      <c r="DUF4" s="572"/>
      <c r="DUG4" s="572"/>
      <c r="DUH4" s="572"/>
      <c r="DUI4" s="572"/>
      <c r="DUJ4" s="572"/>
      <c r="DUK4" s="572"/>
      <c r="DUL4" s="572"/>
      <c r="DUM4" s="572"/>
      <c r="DUN4" s="572"/>
      <c r="DUO4" s="572"/>
      <c r="DUP4" s="572"/>
      <c r="DUQ4" s="572"/>
      <c r="DUR4" s="572"/>
      <c r="DUS4" s="572"/>
      <c r="DUT4" s="572"/>
      <c r="DUU4" s="572"/>
      <c r="DUV4" s="572"/>
      <c r="DUW4" s="572"/>
      <c r="DUX4" s="572"/>
      <c r="DUY4" s="572"/>
      <c r="DUZ4" s="572"/>
      <c r="DVA4" s="572"/>
      <c r="DVB4" s="572"/>
      <c r="DVC4" s="572"/>
      <c r="DVD4" s="572"/>
      <c r="DVE4" s="572"/>
      <c r="DVF4" s="572"/>
      <c r="DVG4" s="572"/>
      <c r="DVH4" s="572"/>
      <c r="DVI4" s="572"/>
      <c r="DVJ4" s="572"/>
      <c r="DVK4" s="572"/>
      <c r="DVL4" s="572"/>
      <c r="DVM4" s="572"/>
      <c r="DVN4" s="572"/>
      <c r="DVO4" s="572"/>
      <c r="DVP4" s="572"/>
      <c r="DVQ4" s="572"/>
      <c r="DVR4" s="572"/>
      <c r="DVS4" s="572"/>
      <c r="DVT4" s="572"/>
      <c r="DVU4" s="572"/>
      <c r="DVV4" s="572"/>
      <c r="DVW4" s="572"/>
      <c r="DVX4" s="572"/>
      <c r="DVY4" s="572"/>
      <c r="DVZ4" s="572"/>
      <c r="DWA4" s="572"/>
      <c r="DWB4" s="572"/>
      <c r="DWC4" s="572"/>
      <c r="DWD4" s="572"/>
      <c r="DWE4" s="572"/>
      <c r="DWF4" s="572"/>
      <c r="DWG4" s="572"/>
      <c r="DWH4" s="572"/>
      <c r="DWI4" s="572"/>
      <c r="DWJ4" s="572"/>
      <c r="DWK4" s="572"/>
      <c r="DWL4" s="572"/>
      <c r="DWM4" s="572"/>
      <c r="DWN4" s="572"/>
      <c r="DWO4" s="572"/>
      <c r="DWP4" s="572"/>
      <c r="DWQ4" s="572"/>
      <c r="DWR4" s="572"/>
      <c r="DWS4" s="572"/>
      <c r="DWT4" s="572"/>
      <c r="DWU4" s="572"/>
      <c r="DWV4" s="572"/>
      <c r="DWW4" s="572"/>
      <c r="DWX4" s="572"/>
      <c r="DWY4" s="572"/>
      <c r="DWZ4" s="572"/>
      <c r="DXA4" s="572"/>
      <c r="DXB4" s="572"/>
      <c r="DXC4" s="572"/>
      <c r="DXD4" s="572"/>
      <c r="DXE4" s="572"/>
      <c r="DXF4" s="572"/>
      <c r="DXG4" s="572"/>
      <c r="DXH4" s="572"/>
      <c r="DXI4" s="572"/>
      <c r="DXJ4" s="572"/>
      <c r="DXK4" s="572"/>
      <c r="DXL4" s="572"/>
      <c r="DXM4" s="572"/>
      <c r="DXN4" s="572"/>
      <c r="DXO4" s="572"/>
      <c r="DXP4" s="572"/>
      <c r="DXQ4" s="572"/>
      <c r="DXR4" s="572"/>
      <c r="DXS4" s="572"/>
      <c r="DXT4" s="572"/>
      <c r="DXU4" s="572"/>
      <c r="DXV4" s="572"/>
      <c r="DXW4" s="572"/>
      <c r="DXX4" s="572"/>
      <c r="DXY4" s="572"/>
      <c r="DXZ4" s="572"/>
      <c r="DYA4" s="572"/>
      <c r="DYB4" s="572"/>
      <c r="DYC4" s="572"/>
      <c r="DYD4" s="572"/>
      <c r="DYE4" s="572"/>
      <c r="DYF4" s="572"/>
      <c r="DYG4" s="572"/>
      <c r="DYH4" s="572"/>
      <c r="DYI4" s="572"/>
      <c r="DYJ4" s="572"/>
      <c r="DYK4" s="572"/>
      <c r="DYL4" s="572"/>
      <c r="DYM4" s="572"/>
      <c r="DYN4" s="572"/>
      <c r="DYO4" s="572"/>
      <c r="DYP4" s="572"/>
      <c r="DYQ4" s="572"/>
      <c r="DYR4" s="572"/>
      <c r="DYS4" s="572"/>
      <c r="DYT4" s="572"/>
      <c r="DYU4" s="572"/>
      <c r="DYV4" s="572"/>
      <c r="DYW4" s="572"/>
      <c r="DYX4" s="572"/>
      <c r="DYY4" s="572"/>
      <c r="DYZ4" s="572"/>
      <c r="DZA4" s="572"/>
      <c r="DZB4" s="572"/>
      <c r="DZC4" s="572"/>
      <c r="DZD4" s="572"/>
      <c r="DZE4" s="572"/>
      <c r="DZF4" s="572"/>
      <c r="DZG4" s="572"/>
      <c r="DZH4" s="572"/>
      <c r="DZI4" s="572"/>
      <c r="DZJ4" s="572"/>
      <c r="DZK4" s="572"/>
      <c r="DZL4" s="572"/>
      <c r="DZM4" s="572"/>
      <c r="DZN4" s="572"/>
      <c r="DZO4" s="572"/>
      <c r="DZP4" s="572"/>
      <c r="DZQ4" s="572"/>
      <c r="DZR4" s="572"/>
      <c r="DZS4" s="572"/>
      <c r="DZT4" s="572"/>
      <c r="DZU4" s="572"/>
      <c r="DZV4" s="572"/>
      <c r="DZW4" s="572"/>
      <c r="DZX4" s="572"/>
      <c r="DZY4" s="572"/>
      <c r="DZZ4" s="572"/>
      <c r="EAA4" s="572"/>
      <c r="EAB4" s="572"/>
      <c r="EAC4" s="572"/>
      <c r="EAD4" s="572"/>
      <c r="EAE4" s="572"/>
      <c r="EAF4" s="572"/>
      <c r="EAG4" s="572"/>
      <c r="EAH4" s="572"/>
      <c r="EAI4" s="572"/>
      <c r="EAJ4" s="572"/>
      <c r="EAK4" s="572"/>
      <c r="EAL4" s="572"/>
      <c r="EAM4" s="572"/>
      <c r="EAN4" s="572"/>
      <c r="EAO4" s="572"/>
      <c r="EAP4" s="572"/>
      <c r="EAQ4" s="572"/>
      <c r="EAR4" s="572"/>
      <c r="EAS4" s="572"/>
      <c r="EAT4" s="572"/>
      <c r="EAU4" s="572"/>
      <c r="EAV4" s="572"/>
      <c r="EAW4" s="572"/>
      <c r="EAX4" s="572"/>
      <c r="EAY4" s="572"/>
      <c r="EAZ4" s="572"/>
      <c r="EBA4" s="572"/>
      <c r="EBB4" s="572"/>
      <c r="EBC4" s="572"/>
      <c r="EBD4" s="572"/>
      <c r="EBE4" s="572"/>
      <c r="EBF4" s="572"/>
      <c r="EBG4" s="572"/>
      <c r="EBH4" s="572"/>
      <c r="EBI4" s="572"/>
      <c r="EBJ4" s="572"/>
      <c r="EBK4" s="572"/>
      <c r="EBL4" s="572"/>
      <c r="EBM4" s="572"/>
      <c r="EBN4" s="572"/>
      <c r="EBO4" s="572"/>
      <c r="EBP4" s="572"/>
      <c r="EBQ4" s="572"/>
      <c r="EBR4" s="572"/>
      <c r="EBS4" s="572"/>
      <c r="EBT4" s="572"/>
      <c r="EBU4" s="572"/>
      <c r="EBV4" s="572"/>
      <c r="EBW4" s="572"/>
      <c r="EBX4" s="572"/>
      <c r="EBY4" s="572"/>
      <c r="EBZ4" s="572"/>
      <c r="ECA4" s="572"/>
      <c r="ECB4" s="572"/>
      <c r="ECC4" s="572"/>
      <c r="ECD4" s="572"/>
      <c r="ECE4" s="572"/>
      <c r="ECF4" s="572"/>
      <c r="ECG4" s="572"/>
      <c r="ECH4" s="572"/>
      <c r="ECI4" s="572"/>
      <c r="ECJ4" s="572"/>
      <c r="ECK4" s="572"/>
      <c r="ECL4" s="572"/>
      <c r="ECM4" s="572"/>
      <c r="ECN4" s="572"/>
      <c r="ECO4" s="572"/>
      <c r="ECP4" s="572"/>
      <c r="ECQ4" s="572"/>
      <c r="ECR4" s="572"/>
      <c r="ECS4" s="572"/>
      <c r="ECT4" s="572"/>
      <c r="ECU4" s="572"/>
      <c r="ECV4" s="572"/>
      <c r="ECW4" s="572"/>
      <c r="ECX4" s="572"/>
      <c r="ECY4" s="572"/>
      <c r="ECZ4" s="572"/>
      <c r="EDA4" s="572"/>
      <c r="EDB4" s="572"/>
      <c r="EDC4" s="572"/>
      <c r="EDD4" s="572"/>
      <c r="EDE4" s="572"/>
      <c r="EDF4" s="572"/>
      <c r="EDG4" s="572"/>
      <c r="EDH4" s="572"/>
      <c r="EDI4" s="572"/>
      <c r="EDJ4" s="572"/>
      <c r="EDK4" s="572"/>
      <c r="EDL4" s="572"/>
      <c r="EDM4" s="572"/>
      <c r="EDN4" s="572"/>
      <c r="EDO4" s="572"/>
      <c r="EDP4" s="572"/>
      <c r="EDQ4" s="572"/>
      <c r="EDR4" s="572"/>
      <c r="EDS4" s="572"/>
      <c r="EDT4" s="572"/>
      <c r="EDU4" s="572"/>
      <c r="EDV4" s="572"/>
      <c r="EDW4" s="572"/>
      <c r="EDX4" s="572"/>
      <c r="EDY4" s="572"/>
      <c r="EDZ4" s="572"/>
      <c r="EEA4" s="572"/>
      <c r="EEB4" s="572"/>
      <c r="EEC4" s="572"/>
      <c r="EED4" s="572"/>
      <c r="EEE4" s="572"/>
      <c r="EEF4" s="572"/>
      <c r="EEG4" s="572"/>
      <c r="EEH4" s="572"/>
      <c r="EEI4" s="572"/>
      <c r="EEJ4" s="572"/>
      <c r="EEK4" s="572"/>
      <c r="EEL4" s="572"/>
      <c r="EEM4" s="572"/>
      <c r="EEN4" s="572"/>
      <c r="EEO4" s="572"/>
      <c r="EEP4" s="572"/>
      <c r="EEQ4" s="572"/>
      <c r="EER4" s="572"/>
      <c r="EES4" s="572"/>
      <c r="EET4" s="572"/>
      <c r="EEU4" s="572"/>
      <c r="EEV4" s="572"/>
      <c r="EEW4" s="572"/>
      <c r="EEX4" s="572"/>
      <c r="EEY4" s="572"/>
      <c r="EEZ4" s="572"/>
      <c r="EFA4" s="572"/>
      <c r="EFB4" s="572"/>
      <c r="EFC4" s="572"/>
      <c r="EFD4" s="572"/>
      <c r="EFE4" s="572"/>
      <c r="EFF4" s="572"/>
      <c r="EFG4" s="572"/>
      <c r="EFH4" s="572"/>
      <c r="EFI4" s="572"/>
      <c r="EFJ4" s="572"/>
      <c r="EFK4" s="572"/>
      <c r="EFL4" s="572"/>
      <c r="EFM4" s="572"/>
      <c r="EFN4" s="572"/>
      <c r="EFO4" s="572"/>
      <c r="EFP4" s="572"/>
      <c r="EFQ4" s="572"/>
      <c r="EFR4" s="572"/>
      <c r="EFS4" s="572"/>
      <c r="EFT4" s="572"/>
      <c r="EFU4" s="572"/>
      <c r="EFV4" s="572"/>
      <c r="EFW4" s="572"/>
      <c r="EFX4" s="572"/>
      <c r="EFY4" s="572"/>
      <c r="EFZ4" s="572"/>
      <c r="EGA4" s="572"/>
      <c r="EGB4" s="572"/>
      <c r="EGC4" s="572"/>
      <c r="EGD4" s="572"/>
      <c r="EGE4" s="572"/>
      <c r="EGF4" s="572"/>
      <c r="EGG4" s="572"/>
      <c r="EGH4" s="572"/>
      <c r="EGI4" s="572"/>
      <c r="EGJ4" s="572"/>
      <c r="EGK4" s="572"/>
      <c r="EGL4" s="572"/>
      <c r="EGM4" s="572"/>
      <c r="EGN4" s="572"/>
      <c r="EGO4" s="572"/>
      <c r="EGP4" s="572"/>
      <c r="EGQ4" s="572"/>
      <c r="EGR4" s="572"/>
      <c r="EGS4" s="572"/>
      <c r="EGT4" s="572"/>
      <c r="EGU4" s="572"/>
      <c r="EGV4" s="572"/>
      <c r="EGW4" s="572"/>
      <c r="EGX4" s="572"/>
      <c r="EGY4" s="572"/>
      <c r="EGZ4" s="572"/>
      <c r="EHA4" s="572"/>
      <c r="EHB4" s="572"/>
      <c r="EHC4" s="572"/>
      <c r="EHD4" s="572"/>
      <c r="EHE4" s="572"/>
      <c r="EHF4" s="572"/>
      <c r="EHG4" s="572"/>
      <c r="EHH4" s="572"/>
      <c r="EHI4" s="572"/>
      <c r="EHJ4" s="572"/>
      <c r="EHK4" s="572"/>
      <c r="EHL4" s="572"/>
      <c r="EHM4" s="572"/>
      <c r="EHN4" s="572"/>
      <c r="EHO4" s="572"/>
      <c r="EHP4" s="572"/>
      <c r="EHQ4" s="572"/>
      <c r="EHR4" s="572"/>
      <c r="EHS4" s="572"/>
      <c r="EHT4" s="572"/>
      <c r="EHU4" s="572"/>
      <c r="EHV4" s="572"/>
      <c r="EHW4" s="572"/>
      <c r="EHX4" s="572"/>
      <c r="EHY4" s="572"/>
      <c r="EHZ4" s="572"/>
      <c r="EIA4" s="572"/>
      <c r="EIB4" s="572"/>
      <c r="EIC4" s="572"/>
      <c r="EID4" s="572"/>
      <c r="EIE4" s="572"/>
      <c r="EIF4" s="572"/>
      <c r="EIG4" s="572"/>
      <c r="EIH4" s="572"/>
      <c r="EII4" s="572"/>
      <c r="EIJ4" s="572"/>
      <c r="EIK4" s="572"/>
      <c r="EIL4" s="572"/>
      <c r="EIM4" s="572"/>
      <c r="EIN4" s="572"/>
      <c r="EIO4" s="572"/>
      <c r="EIP4" s="572"/>
      <c r="EIQ4" s="572"/>
      <c r="EIR4" s="572"/>
      <c r="EIS4" s="572"/>
      <c r="EIT4" s="572"/>
      <c r="EIU4" s="572"/>
      <c r="EIV4" s="572"/>
      <c r="EIW4" s="572"/>
      <c r="EIX4" s="572"/>
      <c r="EIY4" s="572"/>
      <c r="EIZ4" s="572"/>
      <c r="EJA4" s="572"/>
      <c r="EJB4" s="572"/>
      <c r="EJC4" s="572"/>
      <c r="EJD4" s="572"/>
      <c r="EJE4" s="572"/>
      <c r="EJF4" s="572"/>
      <c r="EJG4" s="572"/>
      <c r="EJH4" s="572"/>
      <c r="EJI4" s="572"/>
      <c r="EJJ4" s="572"/>
      <c r="EJK4" s="572"/>
      <c r="EJL4" s="572"/>
      <c r="EJM4" s="572"/>
      <c r="EJN4" s="572"/>
      <c r="EJO4" s="572"/>
      <c r="EJP4" s="572"/>
      <c r="EJQ4" s="572"/>
      <c r="EJR4" s="572"/>
      <c r="EJS4" s="572"/>
      <c r="EJT4" s="572"/>
      <c r="EJU4" s="572"/>
      <c r="EJV4" s="572"/>
      <c r="EJW4" s="572"/>
      <c r="EJX4" s="572"/>
      <c r="EJY4" s="572"/>
      <c r="EJZ4" s="572"/>
      <c r="EKA4" s="572"/>
      <c r="EKB4" s="572"/>
      <c r="EKC4" s="572"/>
      <c r="EKD4" s="572"/>
      <c r="EKE4" s="572"/>
      <c r="EKF4" s="572"/>
      <c r="EKG4" s="572"/>
      <c r="EKH4" s="572"/>
      <c r="EKI4" s="572"/>
      <c r="EKJ4" s="572"/>
      <c r="EKK4" s="572"/>
      <c r="EKL4" s="572"/>
      <c r="EKM4" s="572"/>
      <c r="EKN4" s="572"/>
      <c r="EKO4" s="572"/>
      <c r="EKP4" s="572"/>
      <c r="EKQ4" s="572"/>
      <c r="EKR4" s="572"/>
      <c r="EKS4" s="572"/>
      <c r="EKT4" s="572"/>
      <c r="EKU4" s="572"/>
      <c r="EKV4" s="572"/>
      <c r="EKW4" s="572"/>
      <c r="EKX4" s="572"/>
      <c r="EKY4" s="572"/>
      <c r="EKZ4" s="572"/>
      <c r="ELA4" s="572"/>
      <c r="ELB4" s="572"/>
      <c r="ELC4" s="572"/>
      <c r="ELD4" s="572"/>
      <c r="ELE4" s="572"/>
      <c r="ELF4" s="572"/>
      <c r="ELG4" s="572"/>
      <c r="ELH4" s="572"/>
      <c r="ELI4" s="572"/>
      <c r="ELJ4" s="572"/>
      <c r="ELK4" s="572"/>
      <c r="ELL4" s="572"/>
      <c r="ELM4" s="572"/>
      <c r="ELN4" s="572"/>
      <c r="ELO4" s="572"/>
      <c r="ELP4" s="572"/>
      <c r="ELQ4" s="572"/>
      <c r="ELR4" s="572"/>
      <c r="ELS4" s="572"/>
      <c r="ELT4" s="572"/>
      <c r="ELU4" s="572"/>
      <c r="ELV4" s="572"/>
      <c r="ELW4" s="572"/>
      <c r="ELX4" s="572"/>
      <c r="ELY4" s="572"/>
      <c r="ELZ4" s="572"/>
      <c r="EMA4" s="572"/>
      <c r="EMB4" s="572"/>
      <c r="EMC4" s="572"/>
      <c r="EMD4" s="572"/>
      <c r="EME4" s="572"/>
      <c r="EMF4" s="572"/>
      <c r="EMG4" s="572"/>
      <c r="EMH4" s="572"/>
      <c r="EMI4" s="572"/>
      <c r="EMJ4" s="572"/>
      <c r="EMK4" s="572"/>
      <c r="EML4" s="572"/>
      <c r="EMM4" s="572"/>
      <c r="EMN4" s="572"/>
      <c r="EMO4" s="572"/>
      <c r="EMP4" s="572"/>
      <c r="EMQ4" s="572"/>
      <c r="EMR4" s="572"/>
      <c r="EMS4" s="572"/>
      <c r="EMT4" s="572"/>
      <c r="EMU4" s="572"/>
      <c r="EMV4" s="572"/>
      <c r="EMW4" s="572"/>
      <c r="EMX4" s="572"/>
      <c r="EMY4" s="572"/>
      <c r="EMZ4" s="572"/>
      <c r="ENA4" s="572"/>
      <c r="ENB4" s="572"/>
      <c r="ENC4" s="572"/>
      <c r="END4" s="572"/>
      <c r="ENE4" s="572"/>
      <c r="ENF4" s="572"/>
      <c r="ENG4" s="572"/>
      <c r="ENH4" s="572"/>
      <c r="ENI4" s="572"/>
      <c r="ENJ4" s="572"/>
      <c r="ENK4" s="572"/>
      <c r="ENL4" s="572"/>
      <c r="ENM4" s="572"/>
      <c r="ENN4" s="572"/>
      <c r="ENO4" s="572"/>
      <c r="ENP4" s="572"/>
      <c r="ENQ4" s="572"/>
      <c r="ENR4" s="572"/>
      <c r="ENS4" s="572"/>
      <c r="ENT4" s="572"/>
      <c r="ENU4" s="572"/>
      <c r="ENV4" s="572"/>
      <c r="ENW4" s="572"/>
      <c r="ENX4" s="572"/>
      <c r="ENY4" s="572"/>
      <c r="ENZ4" s="572"/>
      <c r="EOA4" s="572"/>
      <c r="EOB4" s="572"/>
      <c r="EOC4" s="572"/>
      <c r="EOD4" s="572"/>
      <c r="EOE4" s="572"/>
      <c r="EOF4" s="572"/>
      <c r="EOG4" s="572"/>
      <c r="EOH4" s="572"/>
      <c r="EOI4" s="572"/>
      <c r="EOJ4" s="572"/>
      <c r="EOK4" s="572"/>
      <c r="EOL4" s="572"/>
      <c r="EOM4" s="572"/>
      <c r="EON4" s="572"/>
      <c r="EOO4" s="572"/>
      <c r="EOP4" s="572"/>
      <c r="EOQ4" s="572"/>
      <c r="EOR4" s="572"/>
      <c r="EOS4" s="572"/>
      <c r="EOT4" s="572"/>
      <c r="EOU4" s="572"/>
      <c r="EOV4" s="572"/>
      <c r="EOW4" s="572"/>
      <c r="EOX4" s="572"/>
      <c r="EOY4" s="572"/>
      <c r="EOZ4" s="572"/>
      <c r="EPA4" s="572"/>
      <c r="EPB4" s="572"/>
      <c r="EPC4" s="572"/>
      <c r="EPD4" s="572"/>
      <c r="EPE4" s="572"/>
      <c r="EPF4" s="572"/>
      <c r="EPG4" s="572"/>
      <c r="EPH4" s="572"/>
      <c r="EPI4" s="572"/>
      <c r="EPJ4" s="572"/>
      <c r="EPK4" s="572"/>
      <c r="EPL4" s="572"/>
      <c r="EPM4" s="572"/>
      <c r="EPN4" s="572"/>
      <c r="EPO4" s="572"/>
      <c r="EPP4" s="572"/>
      <c r="EPQ4" s="572"/>
      <c r="EPR4" s="572"/>
      <c r="EPS4" s="572"/>
      <c r="EPT4" s="572"/>
      <c r="EPU4" s="572"/>
      <c r="EPV4" s="572"/>
      <c r="EPW4" s="572"/>
      <c r="EPX4" s="572"/>
      <c r="EPY4" s="572"/>
      <c r="EPZ4" s="572"/>
      <c r="EQA4" s="572"/>
      <c r="EQB4" s="572"/>
      <c r="EQC4" s="572"/>
      <c r="EQD4" s="572"/>
      <c r="EQE4" s="572"/>
      <c r="EQF4" s="572"/>
      <c r="EQG4" s="572"/>
      <c r="EQH4" s="572"/>
      <c r="EQI4" s="572"/>
      <c r="EQJ4" s="572"/>
      <c r="EQK4" s="572"/>
      <c r="EQL4" s="572"/>
      <c r="EQM4" s="572"/>
      <c r="EQN4" s="572"/>
      <c r="EQO4" s="572"/>
      <c r="EQP4" s="572"/>
      <c r="EQQ4" s="572"/>
      <c r="EQR4" s="572"/>
      <c r="EQS4" s="572"/>
      <c r="EQT4" s="572"/>
      <c r="EQU4" s="572"/>
      <c r="EQV4" s="572"/>
      <c r="EQW4" s="572"/>
      <c r="EQX4" s="572"/>
      <c r="EQY4" s="572"/>
      <c r="EQZ4" s="572"/>
      <c r="ERA4" s="572"/>
      <c r="ERB4" s="572"/>
      <c r="ERC4" s="572"/>
      <c r="ERD4" s="572"/>
      <c r="ERE4" s="572"/>
      <c r="ERF4" s="572"/>
      <c r="ERG4" s="572"/>
      <c r="ERH4" s="572"/>
      <c r="ERI4" s="572"/>
      <c r="ERJ4" s="572"/>
      <c r="ERK4" s="572"/>
      <c r="ERL4" s="572"/>
      <c r="ERM4" s="572"/>
      <c r="ERN4" s="572"/>
      <c r="ERO4" s="572"/>
      <c r="ERP4" s="572"/>
      <c r="ERQ4" s="572"/>
      <c r="ERR4" s="572"/>
      <c r="ERS4" s="572"/>
      <c r="ERT4" s="572"/>
      <c r="ERU4" s="572"/>
      <c r="ERV4" s="572"/>
      <c r="ERW4" s="572"/>
      <c r="ERX4" s="572"/>
      <c r="ERY4" s="572"/>
      <c r="ERZ4" s="572"/>
      <c r="ESA4" s="572"/>
      <c r="ESB4" s="572"/>
      <c r="ESC4" s="572"/>
      <c r="ESD4" s="572"/>
      <c r="ESE4" s="572"/>
      <c r="ESF4" s="572"/>
      <c r="ESG4" s="572"/>
      <c r="ESH4" s="572"/>
      <c r="ESI4" s="572"/>
      <c r="ESJ4" s="572"/>
      <c r="ESK4" s="572"/>
      <c r="ESL4" s="572"/>
      <c r="ESM4" s="572"/>
      <c r="ESN4" s="572"/>
      <c r="ESO4" s="572"/>
      <c r="ESP4" s="572"/>
      <c r="ESQ4" s="572"/>
      <c r="ESR4" s="572"/>
      <c r="ESS4" s="572"/>
      <c r="EST4" s="572"/>
      <c r="ESU4" s="572"/>
      <c r="ESV4" s="572"/>
      <c r="ESW4" s="572"/>
      <c r="ESX4" s="572"/>
      <c r="ESY4" s="572"/>
      <c r="ESZ4" s="572"/>
      <c r="ETA4" s="572"/>
      <c r="ETB4" s="572"/>
      <c r="ETC4" s="572"/>
      <c r="ETD4" s="572"/>
      <c r="ETE4" s="572"/>
      <c r="ETF4" s="572"/>
      <c r="ETG4" s="572"/>
      <c r="ETH4" s="572"/>
      <c r="ETI4" s="572"/>
      <c r="ETJ4" s="572"/>
      <c r="ETK4" s="572"/>
      <c r="ETL4" s="572"/>
      <c r="ETM4" s="572"/>
      <c r="ETN4" s="572"/>
      <c r="ETO4" s="572"/>
      <c r="ETP4" s="572"/>
      <c r="ETQ4" s="572"/>
      <c r="ETR4" s="572"/>
      <c r="ETS4" s="572"/>
      <c r="ETT4" s="572"/>
      <c r="ETU4" s="572"/>
      <c r="ETV4" s="572"/>
      <c r="ETW4" s="572"/>
      <c r="ETX4" s="572"/>
      <c r="ETY4" s="572"/>
      <c r="ETZ4" s="572"/>
      <c r="EUA4" s="572"/>
      <c r="EUB4" s="572"/>
      <c r="EUC4" s="572"/>
      <c r="EUD4" s="572"/>
      <c r="EUE4" s="572"/>
      <c r="EUF4" s="572"/>
      <c r="EUG4" s="572"/>
      <c r="EUH4" s="572"/>
      <c r="EUI4" s="572"/>
      <c r="EUJ4" s="572"/>
      <c r="EUK4" s="572"/>
      <c r="EUL4" s="572"/>
      <c r="EUM4" s="572"/>
      <c r="EUN4" s="572"/>
      <c r="EUO4" s="572"/>
      <c r="EUP4" s="572"/>
      <c r="EUQ4" s="572"/>
      <c r="EUR4" s="572"/>
      <c r="EUS4" s="572"/>
      <c r="EUT4" s="572"/>
      <c r="EUU4" s="572"/>
      <c r="EUV4" s="572"/>
      <c r="EUW4" s="572"/>
      <c r="EUX4" s="572"/>
      <c r="EUY4" s="572"/>
      <c r="EUZ4" s="572"/>
      <c r="EVA4" s="572"/>
      <c r="EVB4" s="572"/>
      <c r="EVC4" s="572"/>
      <c r="EVD4" s="572"/>
      <c r="EVE4" s="572"/>
      <c r="EVF4" s="572"/>
      <c r="EVG4" s="572"/>
      <c r="EVH4" s="572"/>
      <c r="EVI4" s="572"/>
      <c r="EVJ4" s="572"/>
      <c r="EVK4" s="572"/>
      <c r="EVL4" s="572"/>
      <c r="EVM4" s="572"/>
      <c r="EVN4" s="572"/>
      <c r="EVO4" s="572"/>
      <c r="EVP4" s="572"/>
      <c r="EVQ4" s="572"/>
      <c r="EVR4" s="572"/>
      <c r="EVS4" s="572"/>
      <c r="EVT4" s="572"/>
      <c r="EVU4" s="572"/>
      <c r="EVV4" s="572"/>
      <c r="EVW4" s="572"/>
      <c r="EVX4" s="572"/>
      <c r="EVY4" s="572"/>
      <c r="EVZ4" s="572"/>
      <c r="EWA4" s="572"/>
      <c r="EWB4" s="572"/>
      <c r="EWC4" s="572"/>
      <c r="EWD4" s="572"/>
      <c r="EWE4" s="572"/>
      <c r="EWF4" s="572"/>
      <c r="EWG4" s="572"/>
      <c r="EWH4" s="572"/>
      <c r="EWI4" s="572"/>
      <c r="EWJ4" s="572"/>
      <c r="EWK4" s="572"/>
      <c r="EWL4" s="572"/>
      <c r="EWM4" s="572"/>
      <c r="EWN4" s="572"/>
      <c r="EWO4" s="572"/>
      <c r="EWP4" s="572"/>
      <c r="EWQ4" s="572"/>
      <c r="EWR4" s="572"/>
      <c r="EWS4" s="572"/>
      <c r="EWT4" s="572"/>
      <c r="EWU4" s="572"/>
      <c r="EWV4" s="572"/>
      <c r="EWW4" s="572"/>
      <c r="EWX4" s="572"/>
      <c r="EWY4" s="572"/>
      <c r="EWZ4" s="572"/>
      <c r="EXA4" s="572"/>
      <c r="EXB4" s="572"/>
      <c r="EXC4" s="572"/>
      <c r="EXD4" s="572"/>
      <c r="EXE4" s="572"/>
      <c r="EXF4" s="572"/>
      <c r="EXG4" s="572"/>
      <c r="EXH4" s="572"/>
      <c r="EXI4" s="572"/>
      <c r="EXJ4" s="572"/>
      <c r="EXK4" s="572"/>
      <c r="EXL4" s="572"/>
      <c r="EXM4" s="572"/>
      <c r="EXN4" s="572"/>
      <c r="EXO4" s="572"/>
      <c r="EXP4" s="572"/>
      <c r="EXQ4" s="572"/>
      <c r="EXR4" s="572"/>
      <c r="EXS4" s="572"/>
      <c r="EXT4" s="572"/>
      <c r="EXU4" s="572"/>
      <c r="EXV4" s="572"/>
      <c r="EXW4" s="572"/>
      <c r="EXX4" s="572"/>
      <c r="EXY4" s="572"/>
      <c r="EXZ4" s="572"/>
      <c r="EYA4" s="572"/>
      <c r="EYB4" s="572"/>
      <c r="EYC4" s="572"/>
      <c r="EYD4" s="572"/>
      <c r="EYE4" s="572"/>
      <c r="EYF4" s="572"/>
      <c r="EYG4" s="572"/>
      <c r="EYH4" s="572"/>
      <c r="EYI4" s="572"/>
      <c r="EYJ4" s="572"/>
      <c r="EYK4" s="572"/>
      <c r="EYL4" s="572"/>
      <c r="EYM4" s="572"/>
      <c r="EYN4" s="572"/>
      <c r="EYO4" s="572"/>
      <c r="EYP4" s="572"/>
      <c r="EYQ4" s="572"/>
      <c r="EYR4" s="572"/>
      <c r="EYS4" s="572"/>
      <c r="EYT4" s="572"/>
      <c r="EYU4" s="572"/>
      <c r="EYV4" s="572"/>
      <c r="EYW4" s="572"/>
      <c r="EYX4" s="572"/>
      <c r="EYY4" s="572"/>
      <c r="EYZ4" s="572"/>
      <c r="EZA4" s="572"/>
      <c r="EZB4" s="572"/>
      <c r="EZC4" s="572"/>
      <c r="EZD4" s="572"/>
      <c r="EZE4" s="572"/>
      <c r="EZF4" s="572"/>
      <c r="EZG4" s="572"/>
      <c r="EZH4" s="572"/>
      <c r="EZI4" s="572"/>
      <c r="EZJ4" s="572"/>
      <c r="EZK4" s="572"/>
      <c r="EZL4" s="572"/>
      <c r="EZM4" s="572"/>
      <c r="EZN4" s="572"/>
      <c r="EZO4" s="572"/>
      <c r="EZP4" s="572"/>
      <c r="EZQ4" s="572"/>
      <c r="EZR4" s="572"/>
      <c r="EZS4" s="572"/>
      <c r="EZT4" s="572"/>
      <c r="EZU4" s="572"/>
      <c r="EZV4" s="572"/>
      <c r="EZW4" s="572"/>
      <c r="EZX4" s="572"/>
      <c r="EZY4" s="572"/>
      <c r="EZZ4" s="572"/>
      <c r="FAA4" s="572"/>
      <c r="FAB4" s="572"/>
      <c r="FAC4" s="572"/>
      <c r="FAD4" s="572"/>
      <c r="FAE4" s="572"/>
      <c r="FAF4" s="572"/>
      <c r="FAG4" s="572"/>
      <c r="FAH4" s="572"/>
      <c r="FAI4" s="572"/>
      <c r="FAJ4" s="572"/>
      <c r="FAK4" s="572"/>
      <c r="FAL4" s="572"/>
      <c r="FAM4" s="572"/>
      <c r="FAN4" s="572"/>
      <c r="FAO4" s="572"/>
      <c r="FAP4" s="572"/>
      <c r="FAQ4" s="572"/>
      <c r="FAR4" s="572"/>
      <c r="FAS4" s="572"/>
      <c r="FAT4" s="572"/>
      <c r="FAU4" s="572"/>
      <c r="FAV4" s="572"/>
      <c r="FAW4" s="572"/>
      <c r="FAX4" s="572"/>
      <c r="FAY4" s="572"/>
      <c r="FAZ4" s="572"/>
      <c r="FBA4" s="572"/>
      <c r="FBB4" s="572"/>
      <c r="FBC4" s="572"/>
      <c r="FBD4" s="572"/>
      <c r="FBE4" s="572"/>
      <c r="FBF4" s="572"/>
      <c r="FBG4" s="572"/>
      <c r="FBH4" s="572"/>
      <c r="FBI4" s="572"/>
      <c r="FBJ4" s="572"/>
      <c r="FBK4" s="572"/>
      <c r="FBL4" s="572"/>
      <c r="FBM4" s="572"/>
      <c r="FBN4" s="572"/>
      <c r="FBO4" s="572"/>
      <c r="FBP4" s="572"/>
      <c r="FBQ4" s="572"/>
      <c r="FBR4" s="572"/>
      <c r="FBS4" s="572"/>
      <c r="FBT4" s="572"/>
      <c r="FBU4" s="572"/>
      <c r="FBV4" s="572"/>
      <c r="FBW4" s="572"/>
      <c r="FBX4" s="572"/>
      <c r="FBY4" s="572"/>
      <c r="FBZ4" s="572"/>
      <c r="FCA4" s="572"/>
      <c r="FCB4" s="572"/>
      <c r="FCC4" s="572"/>
      <c r="FCD4" s="572"/>
      <c r="FCE4" s="572"/>
      <c r="FCF4" s="572"/>
      <c r="FCG4" s="572"/>
      <c r="FCH4" s="572"/>
      <c r="FCI4" s="572"/>
      <c r="FCJ4" s="572"/>
      <c r="FCK4" s="572"/>
      <c r="FCL4" s="572"/>
      <c r="FCM4" s="572"/>
      <c r="FCN4" s="572"/>
      <c r="FCO4" s="572"/>
      <c r="FCP4" s="572"/>
      <c r="FCQ4" s="572"/>
      <c r="FCR4" s="572"/>
      <c r="FCS4" s="572"/>
      <c r="FCT4" s="572"/>
      <c r="FCU4" s="572"/>
      <c r="FCV4" s="572"/>
      <c r="FCW4" s="572"/>
      <c r="FCX4" s="572"/>
      <c r="FCY4" s="572"/>
      <c r="FCZ4" s="572"/>
      <c r="FDA4" s="572"/>
      <c r="FDB4" s="572"/>
      <c r="FDC4" s="572"/>
      <c r="FDD4" s="572"/>
      <c r="FDE4" s="572"/>
      <c r="FDF4" s="572"/>
      <c r="FDG4" s="572"/>
      <c r="FDH4" s="572"/>
      <c r="FDI4" s="572"/>
      <c r="FDJ4" s="572"/>
      <c r="FDK4" s="572"/>
      <c r="FDL4" s="572"/>
      <c r="FDM4" s="572"/>
      <c r="FDN4" s="572"/>
      <c r="FDO4" s="572"/>
      <c r="FDP4" s="572"/>
      <c r="FDQ4" s="572"/>
      <c r="FDR4" s="572"/>
      <c r="FDS4" s="572"/>
      <c r="FDT4" s="572"/>
      <c r="FDU4" s="572"/>
      <c r="FDV4" s="572"/>
      <c r="FDW4" s="572"/>
      <c r="FDX4" s="572"/>
      <c r="FDY4" s="572"/>
      <c r="FDZ4" s="572"/>
      <c r="FEA4" s="572"/>
      <c r="FEB4" s="572"/>
      <c r="FEC4" s="572"/>
      <c r="FED4" s="572"/>
      <c r="FEE4" s="572"/>
      <c r="FEF4" s="572"/>
      <c r="FEG4" s="572"/>
      <c r="FEH4" s="572"/>
      <c r="FEI4" s="572"/>
      <c r="FEJ4" s="572"/>
      <c r="FEK4" s="572"/>
      <c r="FEL4" s="572"/>
      <c r="FEM4" s="572"/>
      <c r="FEN4" s="572"/>
      <c r="FEO4" s="572"/>
      <c r="FEP4" s="572"/>
      <c r="FEQ4" s="572"/>
      <c r="FER4" s="572"/>
      <c r="FES4" s="572"/>
      <c r="FET4" s="572"/>
      <c r="FEU4" s="572"/>
      <c r="FEV4" s="572"/>
      <c r="FEW4" s="572"/>
      <c r="FEX4" s="572"/>
      <c r="FEY4" s="572"/>
      <c r="FEZ4" s="572"/>
      <c r="FFA4" s="572"/>
      <c r="FFB4" s="572"/>
      <c r="FFC4" s="572"/>
      <c r="FFD4" s="572"/>
      <c r="FFE4" s="572"/>
      <c r="FFF4" s="572"/>
      <c r="FFG4" s="572"/>
      <c r="FFH4" s="572"/>
      <c r="FFI4" s="572"/>
      <c r="FFJ4" s="572"/>
      <c r="FFK4" s="572"/>
      <c r="FFL4" s="572"/>
      <c r="FFM4" s="572"/>
      <c r="FFN4" s="572"/>
      <c r="FFO4" s="572"/>
      <c r="FFP4" s="572"/>
      <c r="FFQ4" s="572"/>
      <c r="FFR4" s="572"/>
      <c r="FFS4" s="572"/>
      <c r="FFT4" s="572"/>
      <c r="FFU4" s="572"/>
      <c r="FFV4" s="572"/>
      <c r="FFW4" s="572"/>
      <c r="FFX4" s="572"/>
      <c r="FFY4" s="572"/>
      <c r="FFZ4" s="572"/>
      <c r="FGA4" s="572"/>
      <c r="FGB4" s="572"/>
      <c r="FGC4" s="572"/>
      <c r="FGD4" s="572"/>
      <c r="FGE4" s="572"/>
      <c r="FGF4" s="572"/>
      <c r="FGG4" s="572"/>
      <c r="FGH4" s="572"/>
      <c r="FGI4" s="572"/>
      <c r="FGJ4" s="572"/>
      <c r="FGK4" s="572"/>
      <c r="FGL4" s="572"/>
      <c r="FGM4" s="572"/>
      <c r="FGN4" s="572"/>
      <c r="FGO4" s="572"/>
      <c r="FGP4" s="572"/>
      <c r="FGQ4" s="572"/>
      <c r="FGR4" s="572"/>
      <c r="FGS4" s="572"/>
      <c r="FGT4" s="572"/>
      <c r="FGU4" s="572"/>
      <c r="FGV4" s="572"/>
      <c r="FGW4" s="572"/>
      <c r="FGX4" s="572"/>
      <c r="FGY4" s="572"/>
      <c r="FGZ4" s="572"/>
      <c r="FHA4" s="572"/>
      <c r="FHB4" s="572"/>
      <c r="FHC4" s="572"/>
      <c r="FHD4" s="572"/>
      <c r="FHE4" s="572"/>
      <c r="FHF4" s="572"/>
      <c r="FHG4" s="572"/>
      <c r="FHH4" s="572"/>
      <c r="FHI4" s="572"/>
      <c r="FHJ4" s="572"/>
      <c r="FHK4" s="572"/>
      <c r="FHL4" s="572"/>
      <c r="FHM4" s="572"/>
      <c r="FHN4" s="572"/>
      <c r="FHO4" s="572"/>
      <c r="FHP4" s="572"/>
      <c r="FHQ4" s="572"/>
      <c r="FHR4" s="572"/>
      <c r="FHS4" s="572"/>
      <c r="FHT4" s="572"/>
      <c r="FHU4" s="572"/>
      <c r="FHV4" s="572"/>
      <c r="FHW4" s="572"/>
      <c r="FHX4" s="572"/>
      <c r="FHY4" s="572"/>
      <c r="FHZ4" s="572"/>
      <c r="FIA4" s="572"/>
      <c r="FIB4" s="572"/>
      <c r="FIC4" s="572"/>
      <c r="FID4" s="572"/>
      <c r="FIE4" s="572"/>
      <c r="FIF4" s="572"/>
      <c r="FIG4" s="572"/>
      <c r="FIH4" s="572"/>
      <c r="FII4" s="572"/>
      <c r="FIJ4" s="572"/>
      <c r="FIK4" s="572"/>
      <c r="FIL4" s="572"/>
      <c r="FIM4" s="572"/>
      <c r="FIN4" s="572"/>
      <c r="FIO4" s="572"/>
      <c r="FIP4" s="572"/>
      <c r="FIQ4" s="572"/>
      <c r="FIR4" s="572"/>
      <c r="FIS4" s="572"/>
      <c r="FIT4" s="572"/>
      <c r="FIU4" s="572"/>
      <c r="FIV4" s="572"/>
      <c r="FIW4" s="572"/>
      <c r="FIX4" s="572"/>
      <c r="FIY4" s="572"/>
      <c r="FIZ4" s="572"/>
      <c r="FJA4" s="572"/>
      <c r="FJB4" s="572"/>
      <c r="FJC4" s="572"/>
      <c r="FJD4" s="572"/>
      <c r="FJE4" s="572"/>
      <c r="FJF4" s="572"/>
      <c r="FJG4" s="572"/>
      <c r="FJH4" s="572"/>
      <c r="FJI4" s="572"/>
      <c r="FJJ4" s="572"/>
      <c r="FJK4" s="572"/>
      <c r="FJL4" s="572"/>
      <c r="FJM4" s="572"/>
      <c r="FJN4" s="572"/>
      <c r="FJO4" s="572"/>
      <c r="FJP4" s="572"/>
      <c r="FJQ4" s="572"/>
      <c r="FJR4" s="572"/>
      <c r="FJS4" s="572"/>
      <c r="FJT4" s="572"/>
      <c r="FJU4" s="572"/>
      <c r="FJV4" s="572"/>
      <c r="FJW4" s="572"/>
      <c r="FJX4" s="572"/>
      <c r="FJY4" s="572"/>
      <c r="FJZ4" s="572"/>
      <c r="FKA4" s="572"/>
      <c r="FKB4" s="572"/>
      <c r="FKC4" s="572"/>
      <c r="FKD4" s="572"/>
      <c r="FKE4" s="572"/>
      <c r="FKF4" s="572"/>
      <c r="FKG4" s="572"/>
      <c r="FKH4" s="572"/>
      <c r="FKI4" s="572"/>
      <c r="FKJ4" s="572"/>
      <c r="FKK4" s="572"/>
      <c r="FKL4" s="572"/>
      <c r="FKM4" s="572"/>
      <c r="FKN4" s="572"/>
      <c r="FKO4" s="572"/>
      <c r="FKP4" s="572"/>
      <c r="FKQ4" s="572"/>
      <c r="FKR4" s="572"/>
      <c r="FKS4" s="572"/>
      <c r="FKT4" s="572"/>
      <c r="FKU4" s="572"/>
      <c r="FKV4" s="572"/>
      <c r="FKW4" s="572"/>
      <c r="FKX4" s="572"/>
      <c r="FKY4" s="572"/>
      <c r="FKZ4" s="572"/>
      <c r="FLA4" s="572"/>
      <c r="FLB4" s="572"/>
      <c r="FLC4" s="572"/>
      <c r="FLD4" s="572"/>
      <c r="FLE4" s="572"/>
      <c r="FLF4" s="572"/>
      <c r="FLG4" s="572"/>
      <c r="FLH4" s="572"/>
      <c r="FLI4" s="572"/>
      <c r="FLJ4" s="572"/>
      <c r="FLK4" s="572"/>
      <c r="FLL4" s="572"/>
      <c r="FLM4" s="572"/>
      <c r="FLN4" s="572"/>
      <c r="FLO4" s="572"/>
      <c r="FLP4" s="572"/>
      <c r="FLQ4" s="572"/>
      <c r="FLR4" s="572"/>
      <c r="FLS4" s="572"/>
      <c r="FLT4" s="572"/>
      <c r="FLU4" s="572"/>
      <c r="FLV4" s="572"/>
      <c r="FLW4" s="572"/>
      <c r="FLX4" s="572"/>
      <c r="FLY4" s="572"/>
      <c r="FLZ4" s="572"/>
      <c r="FMA4" s="572"/>
      <c r="FMB4" s="572"/>
      <c r="FMC4" s="572"/>
      <c r="FMD4" s="572"/>
      <c r="FME4" s="572"/>
      <c r="FMF4" s="572"/>
      <c r="FMG4" s="572"/>
      <c r="FMH4" s="572"/>
      <c r="FMI4" s="572"/>
      <c r="FMJ4" s="572"/>
      <c r="FMK4" s="572"/>
      <c r="FML4" s="572"/>
      <c r="FMM4" s="572"/>
      <c r="FMN4" s="572"/>
      <c r="FMO4" s="572"/>
      <c r="FMP4" s="572"/>
      <c r="FMQ4" s="572"/>
      <c r="FMR4" s="572"/>
      <c r="FMS4" s="572"/>
      <c r="FMT4" s="572"/>
      <c r="FMU4" s="572"/>
      <c r="FMV4" s="572"/>
      <c r="FMW4" s="572"/>
      <c r="FMX4" s="572"/>
      <c r="FMY4" s="572"/>
      <c r="FMZ4" s="572"/>
      <c r="FNA4" s="572"/>
      <c r="FNB4" s="572"/>
      <c r="FNC4" s="572"/>
      <c r="FND4" s="572"/>
      <c r="FNE4" s="572"/>
      <c r="FNF4" s="572"/>
      <c r="FNG4" s="572"/>
      <c r="FNH4" s="572"/>
      <c r="FNI4" s="572"/>
      <c r="FNJ4" s="572"/>
      <c r="FNK4" s="572"/>
      <c r="FNL4" s="572"/>
      <c r="FNM4" s="572"/>
      <c r="FNN4" s="572"/>
      <c r="FNO4" s="572"/>
      <c r="FNP4" s="572"/>
      <c r="FNQ4" s="572"/>
      <c r="FNR4" s="572"/>
      <c r="FNS4" s="572"/>
      <c r="FNT4" s="572"/>
      <c r="FNU4" s="572"/>
      <c r="FNV4" s="572"/>
      <c r="FNW4" s="572"/>
      <c r="FNX4" s="572"/>
      <c r="FNY4" s="572"/>
      <c r="FNZ4" s="572"/>
      <c r="FOA4" s="572"/>
      <c r="FOB4" s="572"/>
      <c r="FOC4" s="572"/>
      <c r="FOD4" s="572"/>
      <c r="FOE4" s="572"/>
      <c r="FOF4" s="572"/>
      <c r="FOG4" s="572"/>
      <c r="FOH4" s="572"/>
      <c r="FOI4" s="572"/>
      <c r="FOJ4" s="572"/>
      <c r="FOK4" s="572"/>
      <c r="FOL4" s="572"/>
      <c r="FOM4" s="572"/>
      <c r="FON4" s="572"/>
      <c r="FOO4" s="572"/>
      <c r="FOP4" s="572"/>
      <c r="FOQ4" s="572"/>
      <c r="FOR4" s="572"/>
      <c r="FOS4" s="572"/>
      <c r="FOT4" s="572"/>
      <c r="FOU4" s="572"/>
      <c r="FOV4" s="572"/>
      <c r="FOW4" s="572"/>
      <c r="FOX4" s="572"/>
      <c r="FOY4" s="572"/>
      <c r="FOZ4" s="572"/>
      <c r="FPA4" s="572"/>
      <c r="FPB4" s="572"/>
      <c r="FPC4" s="572"/>
      <c r="FPD4" s="572"/>
      <c r="FPE4" s="572"/>
      <c r="FPF4" s="572"/>
      <c r="FPG4" s="572"/>
      <c r="FPH4" s="572"/>
      <c r="FPI4" s="572"/>
      <c r="FPJ4" s="572"/>
      <c r="FPK4" s="572"/>
      <c r="FPL4" s="572"/>
      <c r="FPM4" s="572"/>
      <c r="FPN4" s="572"/>
      <c r="FPO4" s="572"/>
      <c r="FPP4" s="572"/>
      <c r="FPQ4" s="572"/>
      <c r="FPR4" s="572"/>
      <c r="FPS4" s="572"/>
      <c r="FPT4" s="572"/>
      <c r="FPU4" s="572"/>
      <c r="FPV4" s="572"/>
      <c r="FPW4" s="572"/>
      <c r="FPX4" s="572"/>
      <c r="FPY4" s="572"/>
      <c r="FPZ4" s="572"/>
      <c r="FQA4" s="572"/>
      <c r="FQB4" s="572"/>
      <c r="FQC4" s="572"/>
      <c r="FQD4" s="572"/>
      <c r="FQE4" s="572"/>
      <c r="FQF4" s="572"/>
      <c r="FQG4" s="572"/>
      <c r="FQH4" s="572"/>
      <c r="FQI4" s="572"/>
      <c r="FQJ4" s="572"/>
      <c r="FQK4" s="572"/>
      <c r="FQL4" s="572"/>
      <c r="FQM4" s="572"/>
      <c r="FQN4" s="572"/>
      <c r="FQO4" s="572"/>
      <c r="FQP4" s="572"/>
      <c r="FQQ4" s="572"/>
      <c r="FQR4" s="572"/>
      <c r="FQS4" s="572"/>
      <c r="FQT4" s="572"/>
      <c r="FQU4" s="572"/>
      <c r="FQV4" s="572"/>
      <c r="FQW4" s="572"/>
      <c r="FQX4" s="572"/>
      <c r="FQY4" s="572"/>
      <c r="FQZ4" s="572"/>
      <c r="FRA4" s="572"/>
      <c r="FRB4" s="572"/>
      <c r="FRC4" s="572"/>
      <c r="FRD4" s="572"/>
      <c r="FRE4" s="572"/>
      <c r="FRF4" s="572"/>
      <c r="FRG4" s="572"/>
      <c r="FRH4" s="572"/>
      <c r="FRI4" s="572"/>
      <c r="FRJ4" s="572"/>
      <c r="FRK4" s="572"/>
      <c r="FRL4" s="572"/>
      <c r="FRM4" s="572"/>
      <c r="FRN4" s="572"/>
      <c r="FRO4" s="572"/>
      <c r="FRP4" s="572"/>
      <c r="FRQ4" s="572"/>
      <c r="FRR4" s="572"/>
      <c r="FRS4" s="572"/>
      <c r="FRT4" s="572"/>
      <c r="FRU4" s="572"/>
      <c r="FRV4" s="572"/>
      <c r="FRW4" s="572"/>
      <c r="FRX4" s="572"/>
      <c r="FRY4" s="572"/>
      <c r="FRZ4" s="572"/>
      <c r="FSA4" s="572"/>
      <c r="FSB4" s="572"/>
      <c r="FSC4" s="572"/>
      <c r="FSD4" s="572"/>
      <c r="FSE4" s="572"/>
      <c r="FSF4" s="572"/>
      <c r="FSG4" s="572"/>
      <c r="FSH4" s="572"/>
      <c r="FSI4" s="572"/>
      <c r="FSJ4" s="572"/>
      <c r="FSK4" s="572"/>
      <c r="FSL4" s="572"/>
      <c r="FSM4" s="572"/>
      <c r="FSN4" s="572"/>
      <c r="FSO4" s="572"/>
      <c r="FSP4" s="572"/>
      <c r="FSQ4" s="572"/>
      <c r="FSR4" s="572"/>
      <c r="FSS4" s="572"/>
      <c r="FST4" s="572"/>
      <c r="FSU4" s="572"/>
      <c r="FSV4" s="572"/>
      <c r="FSW4" s="572"/>
      <c r="FSX4" s="572"/>
      <c r="FSY4" s="572"/>
      <c r="FSZ4" s="572"/>
      <c r="FTA4" s="572"/>
      <c r="FTB4" s="572"/>
      <c r="FTC4" s="572"/>
      <c r="FTD4" s="572"/>
      <c r="FTE4" s="572"/>
      <c r="FTF4" s="572"/>
      <c r="FTG4" s="572"/>
      <c r="FTH4" s="572"/>
      <c r="FTI4" s="572"/>
      <c r="FTJ4" s="572"/>
      <c r="FTK4" s="572"/>
      <c r="FTL4" s="572"/>
      <c r="FTM4" s="572"/>
      <c r="FTN4" s="572"/>
      <c r="FTO4" s="572"/>
      <c r="FTP4" s="572"/>
      <c r="FTQ4" s="572"/>
      <c r="FTR4" s="572"/>
      <c r="FTS4" s="572"/>
      <c r="FTT4" s="572"/>
      <c r="FTU4" s="572"/>
      <c r="FTV4" s="572"/>
      <c r="FTW4" s="572"/>
      <c r="FTX4" s="572"/>
      <c r="FTY4" s="572"/>
      <c r="FTZ4" s="572"/>
      <c r="FUA4" s="572"/>
      <c r="FUB4" s="572"/>
      <c r="FUC4" s="572"/>
      <c r="FUD4" s="572"/>
      <c r="FUE4" s="572"/>
      <c r="FUF4" s="572"/>
      <c r="FUG4" s="572"/>
      <c r="FUH4" s="572"/>
      <c r="FUI4" s="572"/>
      <c r="FUJ4" s="572"/>
      <c r="FUK4" s="572"/>
      <c r="FUL4" s="572"/>
      <c r="FUM4" s="572"/>
      <c r="FUN4" s="572"/>
      <c r="FUO4" s="572"/>
      <c r="FUP4" s="572"/>
      <c r="FUQ4" s="572"/>
      <c r="FUR4" s="572"/>
      <c r="FUS4" s="572"/>
      <c r="FUT4" s="572"/>
      <c r="FUU4" s="572"/>
      <c r="FUV4" s="572"/>
      <c r="FUW4" s="572"/>
      <c r="FUX4" s="572"/>
      <c r="FUY4" s="572"/>
      <c r="FUZ4" s="572"/>
      <c r="FVA4" s="572"/>
      <c r="FVB4" s="572"/>
      <c r="FVC4" s="572"/>
      <c r="FVD4" s="572"/>
      <c r="FVE4" s="572"/>
      <c r="FVF4" s="572"/>
      <c r="FVG4" s="572"/>
      <c r="FVH4" s="572"/>
      <c r="FVI4" s="572"/>
      <c r="FVJ4" s="572"/>
      <c r="FVK4" s="572"/>
      <c r="FVL4" s="572"/>
      <c r="FVM4" s="572"/>
      <c r="FVN4" s="572"/>
      <c r="FVO4" s="572"/>
      <c r="FVP4" s="572"/>
      <c r="FVQ4" s="572"/>
      <c r="FVR4" s="572"/>
      <c r="FVS4" s="572"/>
      <c r="FVT4" s="572"/>
      <c r="FVU4" s="572"/>
      <c r="FVV4" s="572"/>
      <c r="FVW4" s="572"/>
      <c r="FVX4" s="572"/>
      <c r="FVY4" s="572"/>
      <c r="FVZ4" s="572"/>
      <c r="FWA4" s="572"/>
      <c r="FWB4" s="572"/>
      <c r="FWC4" s="572"/>
      <c r="FWD4" s="572"/>
      <c r="FWE4" s="572"/>
      <c r="FWF4" s="572"/>
      <c r="FWG4" s="572"/>
      <c r="FWH4" s="572"/>
      <c r="FWI4" s="572"/>
      <c r="FWJ4" s="572"/>
      <c r="FWK4" s="572"/>
      <c r="FWL4" s="572"/>
      <c r="FWM4" s="572"/>
      <c r="FWN4" s="572"/>
      <c r="FWO4" s="572"/>
      <c r="FWP4" s="572"/>
      <c r="FWQ4" s="572"/>
      <c r="FWR4" s="572"/>
      <c r="FWS4" s="572"/>
      <c r="FWT4" s="572"/>
      <c r="FWU4" s="572"/>
      <c r="FWV4" s="572"/>
      <c r="FWW4" s="572"/>
      <c r="FWX4" s="572"/>
      <c r="FWY4" s="572"/>
      <c r="FWZ4" s="572"/>
      <c r="FXA4" s="572"/>
      <c r="FXB4" s="572"/>
      <c r="FXC4" s="572"/>
      <c r="FXD4" s="572"/>
      <c r="FXE4" s="572"/>
      <c r="FXF4" s="572"/>
      <c r="FXG4" s="572"/>
      <c r="FXH4" s="572"/>
      <c r="FXI4" s="572"/>
      <c r="FXJ4" s="572"/>
      <c r="FXK4" s="572"/>
      <c r="FXL4" s="572"/>
      <c r="FXM4" s="572"/>
      <c r="FXN4" s="572"/>
      <c r="FXO4" s="572"/>
      <c r="FXP4" s="572"/>
      <c r="FXQ4" s="572"/>
      <c r="FXR4" s="572"/>
      <c r="FXS4" s="572"/>
      <c r="FXT4" s="572"/>
      <c r="FXU4" s="572"/>
      <c r="FXV4" s="572"/>
      <c r="FXW4" s="572"/>
      <c r="FXX4" s="572"/>
      <c r="FXY4" s="572"/>
      <c r="FXZ4" s="572"/>
      <c r="FYA4" s="572"/>
      <c r="FYB4" s="572"/>
      <c r="FYC4" s="572"/>
      <c r="FYD4" s="572"/>
      <c r="FYE4" s="572"/>
      <c r="FYF4" s="572"/>
      <c r="FYG4" s="572"/>
      <c r="FYH4" s="572"/>
      <c r="FYI4" s="572"/>
      <c r="FYJ4" s="572"/>
      <c r="FYK4" s="572"/>
      <c r="FYL4" s="572"/>
      <c r="FYM4" s="572"/>
      <c r="FYN4" s="572"/>
      <c r="FYO4" s="572"/>
      <c r="FYP4" s="572"/>
      <c r="FYQ4" s="572"/>
      <c r="FYR4" s="572"/>
      <c r="FYS4" s="572"/>
      <c r="FYT4" s="572"/>
      <c r="FYU4" s="572"/>
      <c r="FYV4" s="572"/>
      <c r="FYW4" s="572"/>
      <c r="FYX4" s="572"/>
      <c r="FYY4" s="572"/>
      <c r="FYZ4" s="572"/>
      <c r="FZA4" s="572"/>
      <c r="FZB4" s="572"/>
      <c r="FZC4" s="572"/>
      <c r="FZD4" s="572"/>
      <c r="FZE4" s="572"/>
      <c r="FZF4" s="572"/>
      <c r="FZG4" s="572"/>
      <c r="FZH4" s="572"/>
      <c r="FZI4" s="572"/>
      <c r="FZJ4" s="572"/>
      <c r="FZK4" s="572"/>
      <c r="FZL4" s="572"/>
      <c r="FZM4" s="572"/>
      <c r="FZN4" s="572"/>
      <c r="FZO4" s="572"/>
      <c r="FZP4" s="572"/>
      <c r="FZQ4" s="572"/>
      <c r="FZR4" s="572"/>
      <c r="FZS4" s="572"/>
      <c r="FZT4" s="572"/>
      <c r="FZU4" s="572"/>
      <c r="FZV4" s="572"/>
      <c r="FZW4" s="572"/>
      <c r="FZX4" s="572"/>
      <c r="FZY4" s="572"/>
      <c r="FZZ4" s="572"/>
      <c r="GAA4" s="572"/>
      <c r="GAB4" s="572"/>
      <c r="GAC4" s="572"/>
      <c r="GAD4" s="572"/>
      <c r="GAE4" s="572"/>
      <c r="GAF4" s="572"/>
      <c r="GAG4" s="572"/>
      <c r="GAH4" s="572"/>
      <c r="GAI4" s="572"/>
      <c r="GAJ4" s="572"/>
      <c r="GAK4" s="572"/>
      <c r="GAL4" s="572"/>
      <c r="GAM4" s="572"/>
      <c r="GAN4" s="572"/>
      <c r="GAO4" s="572"/>
      <c r="GAP4" s="572"/>
      <c r="GAQ4" s="572"/>
      <c r="GAR4" s="572"/>
      <c r="GAS4" s="572"/>
      <c r="GAT4" s="572"/>
      <c r="GAU4" s="572"/>
      <c r="GAV4" s="572"/>
      <c r="GAW4" s="572"/>
      <c r="GAX4" s="572"/>
      <c r="GAY4" s="572"/>
      <c r="GAZ4" s="572"/>
      <c r="GBA4" s="572"/>
      <c r="GBB4" s="572"/>
      <c r="GBC4" s="572"/>
      <c r="GBD4" s="572"/>
      <c r="GBE4" s="572"/>
      <c r="GBF4" s="572"/>
      <c r="GBG4" s="572"/>
      <c r="GBH4" s="572"/>
      <c r="GBI4" s="572"/>
      <c r="GBJ4" s="572"/>
      <c r="GBK4" s="572"/>
      <c r="GBL4" s="572"/>
      <c r="GBM4" s="572"/>
      <c r="GBN4" s="572"/>
      <c r="GBO4" s="572"/>
      <c r="GBP4" s="572"/>
      <c r="GBQ4" s="572"/>
      <c r="GBR4" s="572"/>
      <c r="GBS4" s="572"/>
      <c r="GBT4" s="572"/>
      <c r="GBU4" s="572"/>
      <c r="GBV4" s="572"/>
      <c r="GBW4" s="572"/>
      <c r="GBX4" s="572"/>
      <c r="GBY4" s="572"/>
      <c r="GBZ4" s="572"/>
      <c r="GCA4" s="572"/>
      <c r="GCB4" s="572"/>
      <c r="GCC4" s="572"/>
      <c r="GCD4" s="572"/>
      <c r="GCE4" s="572"/>
      <c r="GCF4" s="572"/>
      <c r="GCG4" s="572"/>
      <c r="GCH4" s="572"/>
      <c r="GCI4" s="572"/>
      <c r="GCJ4" s="572"/>
      <c r="GCK4" s="572"/>
      <c r="GCL4" s="572"/>
      <c r="GCM4" s="572"/>
      <c r="GCN4" s="572"/>
      <c r="GCO4" s="572"/>
      <c r="GCP4" s="572"/>
      <c r="GCQ4" s="572"/>
      <c r="GCR4" s="572"/>
      <c r="GCS4" s="572"/>
      <c r="GCT4" s="572"/>
      <c r="GCU4" s="572"/>
      <c r="GCV4" s="572"/>
      <c r="GCW4" s="572"/>
      <c r="GCX4" s="572"/>
      <c r="GCY4" s="572"/>
      <c r="GCZ4" s="572"/>
      <c r="GDA4" s="572"/>
      <c r="GDB4" s="572"/>
      <c r="GDC4" s="572"/>
      <c r="GDD4" s="572"/>
      <c r="GDE4" s="572"/>
      <c r="GDF4" s="572"/>
      <c r="GDG4" s="572"/>
      <c r="GDH4" s="572"/>
      <c r="GDI4" s="572"/>
      <c r="GDJ4" s="572"/>
      <c r="GDK4" s="572"/>
      <c r="GDL4" s="572"/>
      <c r="GDM4" s="572"/>
      <c r="GDN4" s="572"/>
      <c r="GDO4" s="572"/>
      <c r="GDP4" s="572"/>
      <c r="GDQ4" s="572"/>
      <c r="GDR4" s="572"/>
      <c r="GDS4" s="572"/>
      <c r="GDT4" s="572"/>
      <c r="GDU4" s="572"/>
      <c r="GDV4" s="572"/>
      <c r="GDW4" s="572"/>
      <c r="GDX4" s="572"/>
      <c r="GDY4" s="572"/>
      <c r="GDZ4" s="572"/>
      <c r="GEA4" s="572"/>
      <c r="GEB4" s="572"/>
      <c r="GEC4" s="572"/>
      <c r="GED4" s="572"/>
      <c r="GEE4" s="572"/>
      <c r="GEF4" s="572"/>
      <c r="GEG4" s="572"/>
      <c r="GEH4" s="572"/>
      <c r="GEI4" s="572"/>
      <c r="GEJ4" s="572"/>
      <c r="GEK4" s="572"/>
      <c r="GEL4" s="572"/>
      <c r="GEM4" s="572"/>
      <c r="GEN4" s="572"/>
      <c r="GEO4" s="572"/>
      <c r="GEP4" s="572"/>
      <c r="GEQ4" s="572"/>
      <c r="GER4" s="572"/>
      <c r="GES4" s="572"/>
      <c r="GET4" s="572"/>
      <c r="GEU4" s="572"/>
      <c r="GEV4" s="572"/>
      <c r="GEW4" s="572"/>
      <c r="GEX4" s="572"/>
      <c r="GEY4" s="572"/>
      <c r="GEZ4" s="572"/>
      <c r="GFA4" s="572"/>
      <c r="GFB4" s="572"/>
      <c r="GFC4" s="572"/>
      <c r="GFD4" s="572"/>
      <c r="GFE4" s="572"/>
      <c r="GFF4" s="572"/>
      <c r="GFG4" s="572"/>
      <c r="GFH4" s="572"/>
      <c r="GFI4" s="572"/>
      <c r="GFJ4" s="572"/>
      <c r="GFK4" s="572"/>
      <c r="GFL4" s="572"/>
      <c r="GFM4" s="572"/>
      <c r="GFN4" s="572"/>
      <c r="GFO4" s="572"/>
      <c r="GFP4" s="572"/>
      <c r="GFQ4" s="572"/>
      <c r="GFR4" s="572"/>
      <c r="GFS4" s="572"/>
      <c r="GFT4" s="572"/>
      <c r="GFU4" s="572"/>
      <c r="GFV4" s="572"/>
      <c r="GFW4" s="572"/>
      <c r="GFX4" s="572"/>
      <c r="GFY4" s="572"/>
      <c r="GFZ4" s="572"/>
      <c r="GGA4" s="572"/>
      <c r="GGB4" s="572"/>
      <c r="GGC4" s="572"/>
      <c r="GGD4" s="572"/>
      <c r="GGE4" s="572"/>
      <c r="GGF4" s="572"/>
      <c r="GGG4" s="572"/>
      <c r="GGH4" s="572"/>
      <c r="GGI4" s="572"/>
      <c r="GGJ4" s="572"/>
      <c r="GGK4" s="572"/>
      <c r="GGL4" s="572"/>
      <c r="GGM4" s="572"/>
      <c r="GGN4" s="572"/>
      <c r="GGO4" s="572"/>
      <c r="GGP4" s="572"/>
      <c r="GGQ4" s="572"/>
      <c r="GGR4" s="572"/>
      <c r="GGS4" s="572"/>
      <c r="GGT4" s="572"/>
      <c r="GGU4" s="572"/>
      <c r="GGV4" s="572"/>
      <c r="GGW4" s="572"/>
      <c r="GGX4" s="572"/>
      <c r="GGY4" s="572"/>
      <c r="GGZ4" s="572"/>
      <c r="GHA4" s="572"/>
      <c r="GHB4" s="572"/>
      <c r="GHC4" s="572"/>
      <c r="GHD4" s="572"/>
      <c r="GHE4" s="572"/>
      <c r="GHF4" s="572"/>
      <c r="GHG4" s="572"/>
      <c r="GHH4" s="572"/>
      <c r="GHI4" s="572"/>
      <c r="GHJ4" s="572"/>
      <c r="GHK4" s="572"/>
      <c r="GHL4" s="572"/>
      <c r="GHM4" s="572"/>
      <c r="GHN4" s="572"/>
      <c r="GHO4" s="572"/>
      <c r="GHP4" s="572"/>
      <c r="GHQ4" s="572"/>
      <c r="GHR4" s="572"/>
      <c r="GHS4" s="572"/>
      <c r="GHT4" s="572"/>
      <c r="GHU4" s="572"/>
      <c r="GHV4" s="572"/>
      <c r="GHW4" s="572"/>
      <c r="GHX4" s="572"/>
      <c r="GHY4" s="572"/>
      <c r="GHZ4" s="572"/>
      <c r="GIA4" s="572"/>
      <c r="GIB4" s="572"/>
      <c r="GIC4" s="572"/>
      <c r="GID4" s="572"/>
      <c r="GIE4" s="572"/>
      <c r="GIF4" s="572"/>
      <c r="GIG4" s="572"/>
      <c r="GIH4" s="572"/>
      <c r="GII4" s="572"/>
      <c r="GIJ4" s="572"/>
      <c r="GIK4" s="572"/>
      <c r="GIL4" s="572"/>
      <c r="GIM4" s="572"/>
      <c r="GIN4" s="572"/>
      <c r="GIO4" s="572"/>
      <c r="GIP4" s="572"/>
      <c r="GIQ4" s="572"/>
      <c r="GIR4" s="572"/>
      <c r="GIS4" s="572"/>
      <c r="GIT4" s="572"/>
      <c r="GIU4" s="572"/>
      <c r="GIV4" s="572"/>
      <c r="GIW4" s="572"/>
      <c r="GIX4" s="572"/>
      <c r="GIY4" s="572"/>
      <c r="GIZ4" s="572"/>
      <c r="GJA4" s="572"/>
      <c r="GJB4" s="572"/>
      <c r="GJC4" s="572"/>
      <c r="GJD4" s="572"/>
      <c r="GJE4" s="572"/>
      <c r="GJF4" s="572"/>
      <c r="GJG4" s="572"/>
      <c r="GJH4" s="572"/>
      <c r="GJI4" s="572"/>
      <c r="GJJ4" s="572"/>
      <c r="GJK4" s="572"/>
      <c r="GJL4" s="572"/>
      <c r="GJM4" s="572"/>
      <c r="GJN4" s="572"/>
      <c r="GJO4" s="572"/>
      <c r="GJP4" s="572"/>
      <c r="GJQ4" s="572"/>
      <c r="GJR4" s="572"/>
      <c r="GJS4" s="572"/>
      <c r="GJT4" s="572"/>
      <c r="GJU4" s="572"/>
      <c r="GJV4" s="572"/>
      <c r="GJW4" s="572"/>
      <c r="GJX4" s="572"/>
      <c r="GJY4" s="572"/>
      <c r="GJZ4" s="572"/>
      <c r="GKA4" s="572"/>
      <c r="GKB4" s="572"/>
      <c r="GKC4" s="572"/>
      <c r="GKD4" s="572"/>
      <c r="GKE4" s="572"/>
      <c r="GKF4" s="572"/>
      <c r="GKG4" s="572"/>
      <c r="GKH4" s="572"/>
      <c r="GKI4" s="572"/>
      <c r="GKJ4" s="572"/>
      <c r="GKK4" s="572"/>
      <c r="GKL4" s="572"/>
      <c r="GKM4" s="572"/>
      <c r="GKN4" s="572"/>
      <c r="GKO4" s="572"/>
      <c r="GKP4" s="572"/>
      <c r="GKQ4" s="572"/>
      <c r="GKR4" s="572"/>
      <c r="GKS4" s="572"/>
      <c r="GKT4" s="572"/>
      <c r="GKU4" s="572"/>
      <c r="GKV4" s="572"/>
      <c r="GKW4" s="572"/>
      <c r="GKX4" s="572"/>
      <c r="GKY4" s="572"/>
      <c r="GKZ4" s="572"/>
      <c r="GLA4" s="572"/>
      <c r="GLB4" s="572"/>
      <c r="GLC4" s="572"/>
      <c r="GLD4" s="572"/>
      <c r="GLE4" s="572"/>
      <c r="GLF4" s="572"/>
      <c r="GLG4" s="572"/>
      <c r="GLH4" s="572"/>
      <c r="GLI4" s="572"/>
      <c r="GLJ4" s="572"/>
      <c r="GLK4" s="572"/>
      <c r="GLL4" s="572"/>
      <c r="GLM4" s="572"/>
      <c r="GLN4" s="572"/>
      <c r="GLO4" s="572"/>
      <c r="GLP4" s="572"/>
      <c r="GLQ4" s="572"/>
      <c r="GLR4" s="572"/>
      <c r="GLS4" s="572"/>
      <c r="GLT4" s="572"/>
      <c r="GLU4" s="572"/>
      <c r="GLV4" s="572"/>
      <c r="GLW4" s="572"/>
      <c r="GLX4" s="572"/>
      <c r="GLY4" s="572"/>
      <c r="GLZ4" s="572"/>
      <c r="GMA4" s="572"/>
      <c r="GMB4" s="572"/>
      <c r="GMC4" s="572"/>
      <c r="GMD4" s="572"/>
      <c r="GME4" s="572"/>
      <c r="GMF4" s="572"/>
      <c r="GMG4" s="572"/>
      <c r="GMH4" s="572"/>
      <c r="GMI4" s="572"/>
      <c r="GMJ4" s="572"/>
      <c r="GMK4" s="572"/>
      <c r="GML4" s="572"/>
      <c r="GMM4" s="572"/>
      <c r="GMN4" s="572"/>
      <c r="GMO4" s="572"/>
      <c r="GMP4" s="572"/>
      <c r="GMQ4" s="572"/>
      <c r="GMR4" s="572"/>
      <c r="GMS4" s="572"/>
      <c r="GMT4" s="572"/>
      <c r="GMU4" s="572"/>
      <c r="GMV4" s="572"/>
      <c r="GMW4" s="572"/>
      <c r="GMX4" s="572"/>
      <c r="GMY4" s="572"/>
      <c r="GMZ4" s="572"/>
      <c r="GNA4" s="572"/>
      <c r="GNB4" s="572"/>
      <c r="GNC4" s="572"/>
      <c r="GND4" s="572"/>
      <c r="GNE4" s="572"/>
      <c r="GNF4" s="572"/>
      <c r="GNG4" s="572"/>
      <c r="GNH4" s="572"/>
      <c r="GNI4" s="572"/>
      <c r="GNJ4" s="572"/>
      <c r="GNK4" s="572"/>
      <c r="GNL4" s="572"/>
      <c r="GNM4" s="572"/>
      <c r="GNN4" s="572"/>
      <c r="GNO4" s="572"/>
      <c r="GNP4" s="572"/>
      <c r="GNQ4" s="572"/>
      <c r="GNR4" s="572"/>
      <c r="GNS4" s="572"/>
      <c r="GNT4" s="572"/>
      <c r="GNU4" s="572"/>
      <c r="GNV4" s="572"/>
      <c r="GNW4" s="572"/>
      <c r="GNX4" s="572"/>
      <c r="GNY4" s="572"/>
      <c r="GNZ4" s="572"/>
      <c r="GOA4" s="572"/>
      <c r="GOB4" s="572"/>
      <c r="GOC4" s="572"/>
      <c r="GOD4" s="572"/>
      <c r="GOE4" s="572"/>
      <c r="GOF4" s="572"/>
      <c r="GOG4" s="572"/>
      <c r="GOH4" s="572"/>
      <c r="GOI4" s="572"/>
      <c r="GOJ4" s="572"/>
      <c r="GOK4" s="572"/>
      <c r="GOL4" s="572"/>
      <c r="GOM4" s="572"/>
      <c r="GON4" s="572"/>
      <c r="GOO4" s="572"/>
      <c r="GOP4" s="572"/>
      <c r="GOQ4" s="572"/>
      <c r="GOR4" s="572"/>
      <c r="GOS4" s="572"/>
      <c r="GOT4" s="572"/>
      <c r="GOU4" s="572"/>
      <c r="GOV4" s="572"/>
      <c r="GOW4" s="572"/>
      <c r="GOX4" s="572"/>
      <c r="GOY4" s="572"/>
      <c r="GOZ4" s="572"/>
      <c r="GPA4" s="572"/>
      <c r="GPB4" s="572"/>
      <c r="GPC4" s="572"/>
      <c r="GPD4" s="572"/>
      <c r="GPE4" s="572"/>
      <c r="GPF4" s="572"/>
      <c r="GPG4" s="572"/>
      <c r="GPH4" s="572"/>
      <c r="GPI4" s="572"/>
      <c r="GPJ4" s="572"/>
      <c r="GPK4" s="572"/>
      <c r="GPL4" s="572"/>
      <c r="GPM4" s="572"/>
      <c r="GPN4" s="572"/>
      <c r="GPO4" s="572"/>
      <c r="GPP4" s="572"/>
      <c r="GPQ4" s="572"/>
      <c r="GPR4" s="572"/>
      <c r="GPS4" s="572"/>
      <c r="GPT4" s="572"/>
      <c r="GPU4" s="572"/>
      <c r="GPV4" s="572"/>
      <c r="GPW4" s="572"/>
      <c r="GPX4" s="572"/>
      <c r="GPY4" s="572"/>
      <c r="GPZ4" s="572"/>
      <c r="GQA4" s="572"/>
      <c r="GQB4" s="572"/>
      <c r="GQC4" s="572"/>
      <c r="GQD4" s="572"/>
      <c r="GQE4" s="572"/>
      <c r="GQF4" s="572"/>
      <c r="GQG4" s="572"/>
      <c r="GQH4" s="572"/>
      <c r="GQI4" s="572"/>
      <c r="GQJ4" s="572"/>
      <c r="GQK4" s="572"/>
      <c r="GQL4" s="572"/>
      <c r="GQM4" s="572"/>
      <c r="GQN4" s="572"/>
      <c r="GQO4" s="572"/>
      <c r="GQP4" s="572"/>
      <c r="GQQ4" s="572"/>
      <c r="GQR4" s="572"/>
      <c r="GQS4" s="572"/>
      <c r="GQT4" s="572"/>
      <c r="GQU4" s="572"/>
      <c r="GQV4" s="572"/>
      <c r="GQW4" s="572"/>
      <c r="GQX4" s="572"/>
      <c r="GQY4" s="572"/>
      <c r="GQZ4" s="572"/>
      <c r="GRA4" s="572"/>
      <c r="GRB4" s="572"/>
      <c r="GRC4" s="572"/>
      <c r="GRD4" s="572"/>
      <c r="GRE4" s="572"/>
      <c r="GRF4" s="572"/>
      <c r="GRG4" s="572"/>
      <c r="GRH4" s="572"/>
      <c r="GRI4" s="572"/>
      <c r="GRJ4" s="572"/>
      <c r="GRK4" s="572"/>
      <c r="GRL4" s="572"/>
      <c r="GRM4" s="572"/>
      <c r="GRN4" s="572"/>
      <c r="GRO4" s="572"/>
      <c r="GRP4" s="572"/>
      <c r="GRQ4" s="572"/>
      <c r="GRR4" s="572"/>
      <c r="GRS4" s="572"/>
      <c r="GRT4" s="572"/>
      <c r="GRU4" s="572"/>
      <c r="GRV4" s="572"/>
      <c r="GRW4" s="572"/>
      <c r="GRX4" s="572"/>
      <c r="GRY4" s="572"/>
      <c r="GRZ4" s="572"/>
      <c r="GSA4" s="572"/>
      <c r="GSB4" s="572"/>
      <c r="GSC4" s="572"/>
      <c r="GSD4" s="572"/>
      <c r="GSE4" s="572"/>
      <c r="GSF4" s="572"/>
      <c r="GSG4" s="572"/>
      <c r="GSH4" s="572"/>
      <c r="GSI4" s="572"/>
      <c r="GSJ4" s="572"/>
      <c r="GSK4" s="572"/>
      <c r="GSL4" s="572"/>
      <c r="GSM4" s="572"/>
      <c r="GSN4" s="572"/>
      <c r="GSO4" s="572"/>
      <c r="GSP4" s="572"/>
      <c r="GSQ4" s="572"/>
      <c r="GSR4" s="572"/>
      <c r="GSS4" s="572"/>
      <c r="GST4" s="572"/>
      <c r="GSU4" s="572"/>
      <c r="GSV4" s="572"/>
      <c r="GSW4" s="572"/>
      <c r="GSX4" s="572"/>
      <c r="GSY4" s="572"/>
      <c r="GSZ4" s="572"/>
      <c r="GTA4" s="572"/>
      <c r="GTB4" s="572"/>
      <c r="GTC4" s="572"/>
      <c r="GTD4" s="572"/>
      <c r="GTE4" s="572"/>
      <c r="GTF4" s="572"/>
      <c r="GTG4" s="572"/>
      <c r="GTH4" s="572"/>
      <c r="GTI4" s="572"/>
      <c r="GTJ4" s="572"/>
      <c r="GTK4" s="572"/>
      <c r="GTL4" s="572"/>
      <c r="GTM4" s="572"/>
      <c r="GTN4" s="572"/>
      <c r="GTO4" s="572"/>
      <c r="GTP4" s="572"/>
      <c r="GTQ4" s="572"/>
      <c r="GTR4" s="572"/>
      <c r="GTS4" s="572"/>
      <c r="GTT4" s="572"/>
      <c r="GTU4" s="572"/>
      <c r="GTV4" s="572"/>
      <c r="GTW4" s="572"/>
      <c r="GTX4" s="572"/>
      <c r="GTY4" s="572"/>
      <c r="GTZ4" s="572"/>
      <c r="GUA4" s="572"/>
      <c r="GUB4" s="572"/>
      <c r="GUC4" s="572"/>
      <c r="GUD4" s="572"/>
      <c r="GUE4" s="572"/>
      <c r="GUF4" s="572"/>
      <c r="GUG4" s="572"/>
      <c r="GUH4" s="572"/>
      <c r="GUI4" s="572"/>
      <c r="GUJ4" s="572"/>
      <c r="GUK4" s="572"/>
      <c r="GUL4" s="572"/>
      <c r="GUM4" s="572"/>
      <c r="GUN4" s="572"/>
      <c r="GUO4" s="572"/>
      <c r="GUP4" s="572"/>
      <c r="GUQ4" s="572"/>
      <c r="GUR4" s="572"/>
      <c r="GUS4" s="572"/>
      <c r="GUT4" s="572"/>
      <c r="GUU4" s="572"/>
      <c r="GUV4" s="572"/>
      <c r="GUW4" s="572"/>
      <c r="GUX4" s="572"/>
      <c r="GUY4" s="572"/>
      <c r="GUZ4" s="572"/>
      <c r="GVA4" s="572"/>
      <c r="GVB4" s="572"/>
      <c r="GVC4" s="572"/>
      <c r="GVD4" s="572"/>
      <c r="GVE4" s="572"/>
      <c r="GVF4" s="572"/>
      <c r="GVG4" s="572"/>
      <c r="GVH4" s="572"/>
      <c r="GVI4" s="572"/>
      <c r="GVJ4" s="572"/>
      <c r="GVK4" s="572"/>
      <c r="GVL4" s="572"/>
      <c r="GVM4" s="572"/>
      <c r="GVN4" s="572"/>
      <c r="GVO4" s="572"/>
      <c r="GVP4" s="572"/>
      <c r="GVQ4" s="572"/>
      <c r="GVR4" s="572"/>
      <c r="GVS4" s="572"/>
      <c r="GVT4" s="572"/>
      <c r="GVU4" s="572"/>
      <c r="GVV4" s="572"/>
      <c r="GVW4" s="572"/>
      <c r="GVX4" s="572"/>
      <c r="GVY4" s="572"/>
      <c r="GVZ4" s="572"/>
      <c r="GWA4" s="572"/>
      <c r="GWB4" s="572"/>
      <c r="GWC4" s="572"/>
      <c r="GWD4" s="572"/>
      <c r="GWE4" s="572"/>
      <c r="GWF4" s="572"/>
      <c r="GWG4" s="572"/>
      <c r="GWH4" s="572"/>
      <c r="GWI4" s="572"/>
      <c r="GWJ4" s="572"/>
      <c r="GWK4" s="572"/>
      <c r="GWL4" s="572"/>
      <c r="GWM4" s="572"/>
      <c r="GWN4" s="572"/>
      <c r="GWO4" s="572"/>
      <c r="GWP4" s="572"/>
      <c r="GWQ4" s="572"/>
      <c r="GWR4" s="572"/>
      <c r="GWS4" s="572"/>
      <c r="GWT4" s="572"/>
      <c r="GWU4" s="572"/>
      <c r="GWV4" s="572"/>
      <c r="GWW4" s="572"/>
      <c r="GWX4" s="572"/>
      <c r="GWY4" s="572"/>
      <c r="GWZ4" s="572"/>
      <c r="GXA4" s="572"/>
      <c r="GXB4" s="572"/>
      <c r="GXC4" s="572"/>
      <c r="GXD4" s="572"/>
      <c r="GXE4" s="572"/>
      <c r="GXF4" s="572"/>
      <c r="GXG4" s="572"/>
      <c r="GXH4" s="572"/>
      <c r="GXI4" s="572"/>
      <c r="GXJ4" s="572"/>
      <c r="GXK4" s="572"/>
      <c r="GXL4" s="572"/>
      <c r="GXM4" s="572"/>
      <c r="GXN4" s="572"/>
      <c r="GXO4" s="572"/>
      <c r="GXP4" s="572"/>
      <c r="GXQ4" s="572"/>
      <c r="GXR4" s="572"/>
      <c r="GXS4" s="572"/>
      <c r="GXT4" s="572"/>
      <c r="GXU4" s="572"/>
      <c r="GXV4" s="572"/>
      <c r="GXW4" s="572"/>
      <c r="GXX4" s="572"/>
      <c r="GXY4" s="572"/>
      <c r="GXZ4" s="572"/>
      <c r="GYA4" s="572"/>
      <c r="GYB4" s="572"/>
      <c r="GYC4" s="572"/>
      <c r="GYD4" s="572"/>
      <c r="GYE4" s="572"/>
      <c r="GYF4" s="572"/>
      <c r="GYG4" s="572"/>
      <c r="GYH4" s="572"/>
      <c r="GYI4" s="572"/>
      <c r="GYJ4" s="572"/>
      <c r="GYK4" s="572"/>
      <c r="GYL4" s="572"/>
      <c r="GYM4" s="572"/>
      <c r="GYN4" s="572"/>
      <c r="GYO4" s="572"/>
      <c r="GYP4" s="572"/>
      <c r="GYQ4" s="572"/>
      <c r="GYR4" s="572"/>
      <c r="GYS4" s="572"/>
      <c r="GYT4" s="572"/>
      <c r="GYU4" s="572"/>
      <c r="GYV4" s="572"/>
      <c r="GYW4" s="572"/>
      <c r="GYX4" s="572"/>
      <c r="GYY4" s="572"/>
      <c r="GYZ4" s="572"/>
      <c r="GZA4" s="572"/>
      <c r="GZB4" s="572"/>
      <c r="GZC4" s="572"/>
      <c r="GZD4" s="572"/>
      <c r="GZE4" s="572"/>
      <c r="GZF4" s="572"/>
      <c r="GZG4" s="572"/>
      <c r="GZH4" s="572"/>
      <c r="GZI4" s="572"/>
      <c r="GZJ4" s="572"/>
      <c r="GZK4" s="572"/>
      <c r="GZL4" s="572"/>
      <c r="GZM4" s="572"/>
      <c r="GZN4" s="572"/>
      <c r="GZO4" s="572"/>
      <c r="GZP4" s="572"/>
      <c r="GZQ4" s="572"/>
      <c r="GZR4" s="572"/>
      <c r="GZS4" s="572"/>
      <c r="GZT4" s="572"/>
      <c r="GZU4" s="572"/>
      <c r="GZV4" s="572"/>
      <c r="GZW4" s="572"/>
      <c r="GZX4" s="572"/>
      <c r="GZY4" s="572"/>
      <c r="GZZ4" s="572"/>
      <c r="HAA4" s="572"/>
      <c r="HAB4" s="572"/>
      <c r="HAC4" s="572"/>
      <c r="HAD4" s="572"/>
      <c r="HAE4" s="572"/>
      <c r="HAF4" s="572"/>
      <c r="HAG4" s="572"/>
      <c r="HAH4" s="572"/>
      <c r="HAI4" s="572"/>
      <c r="HAJ4" s="572"/>
      <c r="HAK4" s="572"/>
      <c r="HAL4" s="572"/>
      <c r="HAM4" s="572"/>
      <c r="HAN4" s="572"/>
      <c r="HAO4" s="572"/>
      <c r="HAP4" s="572"/>
      <c r="HAQ4" s="572"/>
      <c r="HAR4" s="572"/>
      <c r="HAS4" s="572"/>
      <c r="HAT4" s="572"/>
      <c r="HAU4" s="572"/>
      <c r="HAV4" s="572"/>
      <c r="HAW4" s="572"/>
      <c r="HAX4" s="572"/>
      <c r="HAY4" s="572"/>
      <c r="HAZ4" s="572"/>
      <c r="HBA4" s="572"/>
      <c r="HBB4" s="572"/>
      <c r="HBC4" s="572"/>
      <c r="HBD4" s="572"/>
      <c r="HBE4" s="572"/>
      <c r="HBF4" s="572"/>
      <c r="HBG4" s="572"/>
      <c r="HBH4" s="572"/>
      <c r="HBI4" s="572"/>
      <c r="HBJ4" s="572"/>
      <c r="HBK4" s="572"/>
      <c r="HBL4" s="572"/>
      <c r="HBM4" s="572"/>
      <c r="HBN4" s="572"/>
      <c r="HBO4" s="572"/>
      <c r="HBP4" s="572"/>
      <c r="HBQ4" s="572"/>
      <c r="HBR4" s="572"/>
      <c r="HBS4" s="572"/>
      <c r="HBT4" s="572"/>
      <c r="HBU4" s="572"/>
      <c r="HBV4" s="572"/>
      <c r="HBW4" s="572"/>
      <c r="HBX4" s="572"/>
      <c r="HBY4" s="572"/>
      <c r="HBZ4" s="572"/>
      <c r="HCA4" s="572"/>
      <c r="HCB4" s="572"/>
      <c r="HCC4" s="572"/>
      <c r="HCD4" s="572"/>
      <c r="HCE4" s="572"/>
      <c r="HCF4" s="572"/>
      <c r="HCG4" s="572"/>
      <c r="HCH4" s="572"/>
      <c r="HCI4" s="572"/>
      <c r="HCJ4" s="572"/>
      <c r="HCK4" s="572"/>
      <c r="HCL4" s="572"/>
      <c r="HCM4" s="572"/>
      <c r="HCN4" s="572"/>
      <c r="HCO4" s="572"/>
      <c r="HCP4" s="572"/>
      <c r="HCQ4" s="572"/>
      <c r="HCR4" s="572"/>
      <c r="HCS4" s="572"/>
      <c r="HCT4" s="572"/>
      <c r="HCU4" s="572"/>
      <c r="HCV4" s="572"/>
      <c r="HCW4" s="572"/>
      <c r="HCX4" s="572"/>
      <c r="HCY4" s="572"/>
      <c r="HCZ4" s="572"/>
      <c r="HDA4" s="572"/>
      <c r="HDB4" s="572"/>
      <c r="HDC4" s="572"/>
      <c r="HDD4" s="572"/>
      <c r="HDE4" s="572"/>
      <c r="HDF4" s="572"/>
      <c r="HDG4" s="572"/>
      <c r="HDH4" s="572"/>
      <c r="HDI4" s="572"/>
      <c r="HDJ4" s="572"/>
      <c r="HDK4" s="572"/>
      <c r="HDL4" s="572"/>
      <c r="HDM4" s="572"/>
      <c r="HDN4" s="572"/>
      <c r="HDO4" s="572"/>
      <c r="HDP4" s="572"/>
      <c r="HDQ4" s="572"/>
      <c r="HDR4" s="572"/>
      <c r="HDS4" s="572"/>
      <c r="HDT4" s="572"/>
      <c r="HDU4" s="572"/>
      <c r="HDV4" s="572"/>
      <c r="HDW4" s="572"/>
      <c r="HDX4" s="572"/>
      <c r="HDY4" s="572"/>
      <c r="HDZ4" s="572"/>
      <c r="HEA4" s="572"/>
      <c r="HEB4" s="572"/>
      <c r="HEC4" s="572"/>
      <c r="HED4" s="572"/>
      <c r="HEE4" s="572"/>
      <c r="HEF4" s="572"/>
      <c r="HEG4" s="572"/>
      <c r="HEH4" s="572"/>
      <c r="HEI4" s="572"/>
      <c r="HEJ4" s="572"/>
      <c r="HEK4" s="572"/>
      <c r="HEL4" s="572"/>
      <c r="HEM4" s="572"/>
      <c r="HEN4" s="572"/>
      <c r="HEO4" s="572"/>
      <c r="HEP4" s="572"/>
      <c r="HEQ4" s="572"/>
      <c r="HER4" s="572"/>
      <c r="HES4" s="572"/>
      <c r="HET4" s="572"/>
      <c r="HEU4" s="572"/>
      <c r="HEV4" s="572"/>
      <c r="HEW4" s="572"/>
      <c r="HEX4" s="572"/>
      <c r="HEY4" s="572"/>
      <c r="HEZ4" s="572"/>
      <c r="HFA4" s="572"/>
      <c r="HFB4" s="572"/>
      <c r="HFC4" s="572"/>
      <c r="HFD4" s="572"/>
      <c r="HFE4" s="572"/>
      <c r="HFF4" s="572"/>
      <c r="HFG4" s="572"/>
      <c r="HFH4" s="572"/>
      <c r="HFI4" s="572"/>
      <c r="HFJ4" s="572"/>
      <c r="HFK4" s="572"/>
      <c r="HFL4" s="572"/>
      <c r="HFM4" s="572"/>
      <c r="HFN4" s="572"/>
      <c r="HFO4" s="572"/>
      <c r="HFP4" s="572"/>
      <c r="HFQ4" s="572"/>
      <c r="HFR4" s="572"/>
      <c r="HFS4" s="572"/>
      <c r="HFT4" s="572"/>
      <c r="HFU4" s="572"/>
      <c r="HFV4" s="572"/>
      <c r="HFW4" s="572"/>
      <c r="HFX4" s="572"/>
      <c r="HFY4" s="572"/>
      <c r="HFZ4" s="572"/>
      <c r="HGA4" s="572"/>
      <c r="HGB4" s="572"/>
      <c r="HGC4" s="572"/>
      <c r="HGD4" s="572"/>
      <c r="HGE4" s="572"/>
      <c r="HGF4" s="572"/>
      <c r="HGG4" s="572"/>
      <c r="HGH4" s="572"/>
      <c r="HGI4" s="572"/>
      <c r="HGJ4" s="572"/>
      <c r="HGK4" s="572"/>
      <c r="HGL4" s="572"/>
      <c r="HGM4" s="572"/>
      <c r="HGN4" s="572"/>
      <c r="HGO4" s="572"/>
      <c r="HGP4" s="572"/>
      <c r="HGQ4" s="572"/>
      <c r="HGR4" s="572"/>
      <c r="HGS4" s="572"/>
      <c r="HGT4" s="572"/>
      <c r="HGU4" s="572"/>
      <c r="HGV4" s="572"/>
      <c r="HGW4" s="572"/>
      <c r="HGX4" s="572"/>
      <c r="HGY4" s="572"/>
      <c r="HGZ4" s="572"/>
      <c r="HHA4" s="572"/>
      <c r="HHB4" s="572"/>
      <c r="HHC4" s="572"/>
      <c r="HHD4" s="572"/>
      <c r="HHE4" s="572"/>
      <c r="HHF4" s="572"/>
      <c r="HHG4" s="572"/>
      <c r="HHH4" s="572"/>
      <c r="HHI4" s="572"/>
      <c r="HHJ4" s="572"/>
      <c r="HHK4" s="572"/>
      <c r="HHL4" s="572"/>
      <c r="HHM4" s="572"/>
      <c r="HHN4" s="572"/>
      <c r="HHO4" s="572"/>
      <c r="HHP4" s="572"/>
      <c r="HHQ4" s="572"/>
      <c r="HHR4" s="572"/>
      <c r="HHS4" s="572"/>
      <c r="HHT4" s="572"/>
      <c r="HHU4" s="572"/>
      <c r="HHV4" s="572"/>
      <c r="HHW4" s="572"/>
      <c r="HHX4" s="572"/>
      <c r="HHY4" s="572"/>
      <c r="HHZ4" s="572"/>
      <c r="HIA4" s="572"/>
      <c r="HIB4" s="572"/>
      <c r="HIC4" s="572"/>
      <c r="HID4" s="572"/>
      <c r="HIE4" s="572"/>
      <c r="HIF4" s="572"/>
      <c r="HIG4" s="572"/>
      <c r="HIH4" s="572"/>
      <c r="HII4" s="572"/>
      <c r="HIJ4" s="572"/>
      <c r="HIK4" s="572"/>
      <c r="HIL4" s="572"/>
      <c r="HIM4" s="572"/>
      <c r="HIN4" s="572"/>
      <c r="HIO4" s="572"/>
      <c r="HIP4" s="572"/>
      <c r="HIQ4" s="572"/>
      <c r="HIR4" s="572"/>
      <c r="HIS4" s="572"/>
      <c r="HIT4" s="572"/>
      <c r="HIU4" s="572"/>
      <c r="HIV4" s="572"/>
      <c r="HIW4" s="572"/>
      <c r="HIX4" s="572"/>
      <c r="HIY4" s="572"/>
      <c r="HIZ4" s="572"/>
      <c r="HJA4" s="572"/>
      <c r="HJB4" s="572"/>
      <c r="HJC4" s="572"/>
      <c r="HJD4" s="572"/>
      <c r="HJE4" s="572"/>
      <c r="HJF4" s="572"/>
      <c r="HJG4" s="572"/>
      <c r="HJH4" s="572"/>
      <c r="HJI4" s="572"/>
      <c r="HJJ4" s="572"/>
      <c r="HJK4" s="572"/>
      <c r="HJL4" s="572"/>
      <c r="HJM4" s="572"/>
      <c r="HJN4" s="572"/>
      <c r="HJO4" s="572"/>
      <c r="HJP4" s="572"/>
      <c r="HJQ4" s="572"/>
      <c r="HJR4" s="572"/>
      <c r="HJS4" s="572"/>
      <c r="HJT4" s="572"/>
      <c r="HJU4" s="572"/>
      <c r="HJV4" s="572"/>
      <c r="HJW4" s="572"/>
      <c r="HJX4" s="572"/>
      <c r="HJY4" s="572"/>
      <c r="HJZ4" s="572"/>
      <c r="HKA4" s="572"/>
      <c r="HKB4" s="572"/>
      <c r="HKC4" s="572"/>
      <c r="HKD4" s="572"/>
      <c r="HKE4" s="572"/>
      <c r="HKF4" s="572"/>
      <c r="HKG4" s="572"/>
      <c r="HKH4" s="572"/>
      <c r="HKI4" s="572"/>
      <c r="HKJ4" s="572"/>
      <c r="HKK4" s="572"/>
      <c r="HKL4" s="572"/>
      <c r="HKM4" s="572"/>
      <c r="HKN4" s="572"/>
      <c r="HKO4" s="572"/>
      <c r="HKP4" s="572"/>
      <c r="HKQ4" s="572"/>
      <c r="HKR4" s="572"/>
      <c r="HKS4" s="572"/>
      <c r="HKT4" s="572"/>
      <c r="HKU4" s="572"/>
      <c r="HKV4" s="572"/>
      <c r="HKW4" s="572"/>
      <c r="HKX4" s="572"/>
      <c r="HKY4" s="572"/>
      <c r="HKZ4" s="572"/>
      <c r="HLA4" s="572"/>
      <c r="HLB4" s="572"/>
      <c r="HLC4" s="572"/>
      <c r="HLD4" s="572"/>
      <c r="HLE4" s="572"/>
      <c r="HLF4" s="572"/>
      <c r="HLG4" s="572"/>
      <c r="HLH4" s="572"/>
      <c r="HLI4" s="572"/>
      <c r="HLJ4" s="572"/>
      <c r="HLK4" s="572"/>
      <c r="HLL4" s="572"/>
      <c r="HLM4" s="572"/>
      <c r="HLN4" s="572"/>
      <c r="HLO4" s="572"/>
      <c r="HLP4" s="572"/>
      <c r="HLQ4" s="572"/>
      <c r="HLR4" s="572"/>
      <c r="HLS4" s="572"/>
      <c r="HLT4" s="572"/>
      <c r="HLU4" s="572"/>
      <c r="HLV4" s="572"/>
      <c r="HLW4" s="572"/>
      <c r="HLX4" s="572"/>
      <c r="HLY4" s="572"/>
      <c r="HLZ4" s="572"/>
      <c r="HMA4" s="572"/>
      <c r="HMB4" s="572"/>
      <c r="HMC4" s="572"/>
      <c r="HMD4" s="572"/>
      <c r="HME4" s="572"/>
      <c r="HMF4" s="572"/>
      <c r="HMG4" s="572"/>
      <c r="HMH4" s="572"/>
      <c r="HMI4" s="572"/>
      <c r="HMJ4" s="572"/>
      <c r="HMK4" s="572"/>
      <c r="HML4" s="572"/>
      <c r="HMM4" s="572"/>
      <c r="HMN4" s="572"/>
      <c r="HMO4" s="572"/>
      <c r="HMP4" s="572"/>
      <c r="HMQ4" s="572"/>
      <c r="HMR4" s="572"/>
      <c r="HMS4" s="572"/>
      <c r="HMT4" s="572"/>
      <c r="HMU4" s="572"/>
      <c r="HMV4" s="572"/>
      <c r="HMW4" s="572"/>
      <c r="HMX4" s="572"/>
      <c r="HMY4" s="572"/>
      <c r="HMZ4" s="572"/>
      <c r="HNA4" s="572"/>
      <c r="HNB4" s="572"/>
      <c r="HNC4" s="572"/>
      <c r="HND4" s="572"/>
      <c r="HNE4" s="572"/>
      <c r="HNF4" s="572"/>
      <c r="HNG4" s="572"/>
      <c r="HNH4" s="572"/>
      <c r="HNI4" s="572"/>
      <c r="HNJ4" s="572"/>
      <c r="HNK4" s="572"/>
      <c r="HNL4" s="572"/>
      <c r="HNM4" s="572"/>
      <c r="HNN4" s="572"/>
      <c r="HNO4" s="572"/>
      <c r="HNP4" s="572"/>
      <c r="HNQ4" s="572"/>
      <c r="HNR4" s="572"/>
      <c r="HNS4" s="572"/>
      <c r="HNT4" s="572"/>
      <c r="HNU4" s="572"/>
      <c r="HNV4" s="572"/>
      <c r="HNW4" s="572"/>
      <c r="HNX4" s="572"/>
      <c r="HNY4" s="572"/>
      <c r="HNZ4" s="572"/>
      <c r="HOA4" s="572"/>
      <c r="HOB4" s="572"/>
      <c r="HOC4" s="572"/>
      <c r="HOD4" s="572"/>
      <c r="HOE4" s="572"/>
      <c r="HOF4" s="572"/>
      <c r="HOG4" s="572"/>
      <c r="HOH4" s="572"/>
      <c r="HOI4" s="572"/>
      <c r="HOJ4" s="572"/>
      <c r="HOK4" s="572"/>
      <c r="HOL4" s="572"/>
      <c r="HOM4" s="572"/>
      <c r="HON4" s="572"/>
      <c r="HOO4" s="572"/>
      <c r="HOP4" s="572"/>
      <c r="HOQ4" s="572"/>
      <c r="HOR4" s="572"/>
      <c r="HOS4" s="572"/>
      <c r="HOT4" s="572"/>
      <c r="HOU4" s="572"/>
      <c r="HOV4" s="572"/>
      <c r="HOW4" s="572"/>
      <c r="HOX4" s="572"/>
      <c r="HOY4" s="572"/>
      <c r="HOZ4" s="572"/>
      <c r="HPA4" s="572"/>
      <c r="HPB4" s="572"/>
      <c r="HPC4" s="572"/>
      <c r="HPD4" s="572"/>
      <c r="HPE4" s="572"/>
      <c r="HPF4" s="572"/>
      <c r="HPG4" s="572"/>
      <c r="HPH4" s="572"/>
      <c r="HPI4" s="572"/>
      <c r="HPJ4" s="572"/>
      <c r="HPK4" s="572"/>
      <c r="HPL4" s="572"/>
      <c r="HPM4" s="572"/>
      <c r="HPN4" s="572"/>
      <c r="HPO4" s="572"/>
      <c r="HPP4" s="572"/>
      <c r="HPQ4" s="572"/>
      <c r="HPR4" s="572"/>
      <c r="HPS4" s="572"/>
      <c r="HPT4" s="572"/>
      <c r="HPU4" s="572"/>
      <c r="HPV4" s="572"/>
      <c r="HPW4" s="572"/>
      <c r="HPX4" s="572"/>
      <c r="HPY4" s="572"/>
      <c r="HPZ4" s="572"/>
      <c r="HQA4" s="572"/>
      <c r="HQB4" s="572"/>
      <c r="HQC4" s="572"/>
      <c r="HQD4" s="572"/>
      <c r="HQE4" s="572"/>
      <c r="HQF4" s="572"/>
      <c r="HQG4" s="572"/>
      <c r="HQH4" s="572"/>
      <c r="HQI4" s="572"/>
      <c r="HQJ4" s="572"/>
      <c r="HQK4" s="572"/>
      <c r="HQL4" s="572"/>
      <c r="HQM4" s="572"/>
      <c r="HQN4" s="572"/>
      <c r="HQO4" s="572"/>
      <c r="HQP4" s="572"/>
      <c r="HQQ4" s="572"/>
      <c r="HQR4" s="572"/>
      <c r="HQS4" s="572"/>
      <c r="HQT4" s="572"/>
      <c r="HQU4" s="572"/>
      <c r="HQV4" s="572"/>
      <c r="HQW4" s="572"/>
      <c r="HQX4" s="572"/>
      <c r="HQY4" s="572"/>
      <c r="HQZ4" s="572"/>
      <c r="HRA4" s="572"/>
      <c r="HRB4" s="572"/>
      <c r="HRC4" s="572"/>
      <c r="HRD4" s="572"/>
      <c r="HRE4" s="572"/>
      <c r="HRF4" s="572"/>
      <c r="HRG4" s="572"/>
      <c r="HRH4" s="572"/>
      <c r="HRI4" s="572"/>
      <c r="HRJ4" s="572"/>
      <c r="HRK4" s="572"/>
      <c r="HRL4" s="572"/>
      <c r="HRM4" s="572"/>
      <c r="HRN4" s="572"/>
      <c r="HRO4" s="572"/>
      <c r="HRP4" s="572"/>
      <c r="HRQ4" s="572"/>
      <c r="HRR4" s="572"/>
      <c r="HRS4" s="572"/>
      <c r="HRT4" s="572"/>
      <c r="HRU4" s="572"/>
      <c r="HRV4" s="572"/>
      <c r="HRW4" s="572"/>
      <c r="HRX4" s="572"/>
      <c r="HRY4" s="572"/>
      <c r="HRZ4" s="572"/>
      <c r="HSA4" s="572"/>
      <c r="HSB4" s="572"/>
      <c r="HSC4" s="572"/>
      <c r="HSD4" s="572"/>
      <c r="HSE4" s="572"/>
      <c r="HSF4" s="572"/>
      <c r="HSG4" s="572"/>
      <c r="HSH4" s="572"/>
      <c r="HSI4" s="572"/>
      <c r="HSJ4" s="572"/>
      <c r="HSK4" s="572"/>
      <c r="HSL4" s="572"/>
      <c r="HSM4" s="572"/>
      <c r="HSN4" s="572"/>
      <c r="HSO4" s="572"/>
      <c r="HSP4" s="572"/>
      <c r="HSQ4" s="572"/>
      <c r="HSR4" s="572"/>
      <c r="HSS4" s="572"/>
      <c r="HST4" s="572"/>
      <c r="HSU4" s="572"/>
      <c r="HSV4" s="572"/>
      <c r="HSW4" s="572"/>
      <c r="HSX4" s="572"/>
      <c r="HSY4" s="572"/>
      <c r="HSZ4" s="572"/>
      <c r="HTA4" s="572"/>
      <c r="HTB4" s="572"/>
      <c r="HTC4" s="572"/>
      <c r="HTD4" s="572"/>
      <c r="HTE4" s="572"/>
      <c r="HTF4" s="572"/>
      <c r="HTG4" s="572"/>
      <c r="HTH4" s="572"/>
      <c r="HTI4" s="572"/>
      <c r="HTJ4" s="572"/>
      <c r="HTK4" s="572"/>
      <c r="HTL4" s="572"/>
      <c r="HTM4" s="572"/>
      <c r="HTN4" s="572"/>
      <c r="HTO4" s="572"/>
      <c r="HTP4" s="572"/>
      <c r="HTQ4" s="572"/>
      <c r="HTR4" s="572"/>
      <c r="HTS4" s="572"/>
      <c r="HTT4" s="572"/>
      <c r="HTU4" s="572"/>
      <c r="HTV4" s="572"/>
      <c r="HTW4" s="572"/>
      <c r="HTX4" s="572"/>
      <c r="HTY4" s="572"/>
      <c r="HTZ4" s="572"/>
      <c r="HUA4" s="572"/>
      <c r="HUB4" s="572"/>
      <c r="HUC4" s="572"/>
      <c r="HUD4" s="572"/>
      <c r="HUE4" s="572"/>
      <c r="HUF4" s="572"/>
      <c r="HUG4" s="572"/>
      <c r="HUH4" s="572"/>
      <c r="HUI4" s="572"/>
      <c r="HUJ4" s="572"/>
      <c r="HUK4" s="572"/>
      <c r="HUL4" s="572"/>
      <c r="HUM4" s="572"/>
      <c r="HUN4" s="572"/>
      <c r="HUO4" s="572"/>
      <c r="HUP4" s="572"/>
      <c r="HUQ4" s="572"/>
      <c r="HUR4" s="572"/>
      <c r="HUS4" s="572"/>
      <c r="HUT4" s="572"/>
      <c r="HUU4" s="572"/>
      <c r="HUV4" s="572"/>
      <c r="HUW4" s="572"/>
      <c r="HUX4" s="572"/>
      <c r="HUY4" s="572"/>
      <c r="HUZ4" s="572"/>
      <c r="HVA4" s="572"/>
      <c r="HVB4" s="572"/>
      <c r="HVC4" s="572"/>
      <c r="HVD4" s="572"/>
      <c r="HVE4" s="572"/>
      <c r="HVF4" s="572"/>
      <c r="HVG4" s="572"/>
      <c r="HVH4" s="572"/>
      <c r="HVI4" s="572"/>
      <c r="HVJ4" s="572"/>
      <c r="HVK4" s="572"/>
      <c r="HVL4" s="572"/>
      <c r="HVM4" s="572"/>
      <c r="HVN4" s="572"/>
      <c r="HVO4" s="572"/>
      <c r="HVP4" s="572"/>
      <c r="HVQ4" s="572"/>
      <c r="HVR4" s="572"/>
      <c r="HVS4" s="572"/>
      <c r="HVT4" s="572"/>
      <c r="HVU4" s="572"/>
      <c r="HVV4" s="572"/>
      <c r="HVW4" s="572"/>
      <c r="HVX4" s="572"/>
      <c r="HVY4" s="572"/>
      <c r="HVZ4" s="572"/>
      <c r="HWA4" s="572"/>
      <c r="HWB4" s="572"/>
      <c r="HWC4" s="572"/>
      <c r="HWD4" s="572"/>
      <c r="HWE4" s="572"/>
      <c r="HWF4" s="572"/>
      <c r="HWG4" s="572"/>
      <c r="HWH4" s="572"/>
      <c r="HWI4" s="572"/>
      <c r="HWJ4" s="572"/>
      <c r="HWK4" s="572"/>
      <c r="HWL4" s="572"/>
      <c r="HWM4" s="572"/>
      <c r="HWN4" s="572"/>
      <c r="HWO4" s="572"/>
      <c r="HWP4" s="572"/>
      <c r="HWQ4" s="572"/>
      <c r="HWR4" s="572"/>
      <c r="HWS4" s="572"/>
      <c r="HWT4" s="572"/>
      <c r="HWU4" s="572"/>
      <c r="HWV4" s="572"/>
      <c r="HWW4" s="572"/>
      <c r="HWX4" s="572"/>
      <c r="HWY4" s="572"/>
      <c r="HWZ4" s="572"/>
      <c r="HXA4" s="572"/>
      <c r="HXB4" s="572"/>
      <c r="HXC4" s="572"/>
      <c r="HXD4" s="572"/>
      <c r="HXE4" s="572"/>
      <c r="HXF4" s="572"/>
      <c r="HXG4" s="572"/>
      <c r="HXH4" s="572"/>
      <c r="HXI4" s="572"/>
      <c r="HXJ4" s="572"/>
      <c r="HXK4" s="572"/>
      <c r="HXL4" s="572"/>
      <c r="HXM4" s="572"/>
      <c r="HXN4" s="572"/>
      <c r="HXO4" s="572"/>
      <c r="HXP4" s="572"/>
      <c r="HXQ4" s="572"/>
      <c r="HXR4" s="572"/>
      <c r="HXS4" s="572"/>
      <c r="HXT4" s="572"/>
      <c r="HXU4" s="572"/>
      <c r="HXV4" s="572"/>
      <c r="HXW4" s="572"/>
      <c r="HXX4" s="572"/>
      <c r="HXY4" s="572"/>
      <c r="HXZ4" s="572"/>
      <c r="HYA4" s="572"/>
      <c r="HYB4" s="572"/>
      <c r="HYC4" s="572"/>
      <c r="HYD4" s="572"/>
      <c r="HYE4" s="572"/>
      <c r="HYF4" s="572"/>
      <c r="HYG4" s="572"/>
      <c r="HYH4" s="572"/>
      <c r="HYI4" s="572"/>
      <c r="HYJ4" s="572"/>
      <c r="HYK4" s="572"/>
      <c r="HYL4" s="572"/>
      <c r="HYM4" s="572"/>
      <c r="HYN4" s="572"/>
      <c r="HYO4" s="572"/>
      <c r="HYP4" s="572"/>
      <c r="HYQ4" s="572"/>
      <c r="HYR4" s="572"/>
      <c r="HYS4" s="572"/>
      <c r="HYT4" s="572"/>
      <c r="HYU4" s="572"/>
      <c r="HYV4" s="572"/>
      <c r="HYW4" s="572"/>
      <c r="HYX4" s="572"/>
      <c r="HYY4" s="572"/>
      <c r="HYZ4" s="572"/>
      <c r="HZA4" s="572"/>
      <c r="HZB4" s="572"/>
      <c r="HZC4" s="572"/>
      <c r="HZD4" s="572"/>
      <c r="HZE4" s="572"/>
      <c r="HZF4" s="572"/>
      <c r="HZG4" s="572"/>
      <c r="HZH4" s="572"/>
      <c r="HZI4" s="572"/>
      <c r="HZJ4" s="572"/>
      <c r="HZK4" s="572"/>
      <c r="HZL4" s="572"/>
      <c r="HZM4" s="572"/>
      <c r="HZN4" s="572"/>
      <c r="HZO4" s="572"/>
      <c r="HZP4" s="572"/>
      <c r="HZQ4" s="572"/>
      <c r="HZR4" s="572"/>
      <c r="HZS4" s="572"/>
      <c r="HZT4" s="572"/>
      <c r="HZU4" s="572"/>
      <c r="HZV4" s="572"/>
      <c r="HZW4" s="572"/>
      <c r="HZX4" s="572"/>
      <c r="HZY4" s="572"/>
      <c r="HZZ4" s="572"/>
      <c r="IAA4" s="572"/>
      <c r="IAB4" s="572"/>
      <c r="IAC4" s="572"/>
      <c r="IAD4" s="572"/>
      <c r="IAE4" s="572"/>
      <c r="IAF4" s="572"/>
      <c r="IAG4" s="572"/>
      <c r="IAH4" s="572"/>
      <c r="IAI4" s="572"/>
      <c r="IAJ4" s="572"/>
      <c r="IAK4" s="572"/>
      <c r="IAL4" s="572"/>
      <c r="IAM4" s="572"/>
      <c r="IAN4" s="572"/>
      <c r="IAO4" s="572"/>
      <c r="IAP4" s="572"/>
      <c r="IAQ4" s="572"/>
      <c r="IAR4" s="572"/>
      <c r="IAS4" s="572"/>
      <c r="IAT4" s="572"/>
      <c r="IAU4" s="572"/>
      <c r="IAV4" s="572"/>
      <c r="IAW4" s="572"/>
      <c r="IAX4" s="572"/>
      <c r="IAY4" s="572"/>
      <c r="IAZ4" s="572"/>
      <c r="IBA4" s="572"/>
      <c r="IBB4" s="572"/>
      <c r="IBC4" s="572"/>
      <c r="IBD4" s="572"/>
      <c r="IBE4" s="572"/>
      <c r="IBF4" s="572"/>
      <c r="IBG4" s="572"/>
      <c r="IBH4" s="572"/>
      <c r="IBI4" s="572"/>
      <c r="IBJ4" s="572"/>
      <c r="IBK4" s="572"/>
      <c r="IBL4" s="572"/>
      <c r="IBM4" s="572"/>
      <c r="IBN4" s="572"/>
      <c r="IBO4" s="572"/>
      <c r="IBP4" s="572"/>
      <c r="IBQ4" s="572"/>
      <c r="IBR4" s="572"/>
      <c r="IBS4" s="572"/>
      <c r="IBT4" s="572"/>
      <c r="IBU4" s="572"/>
      <c r="IBV4" s="572"/>
      <c r="IBW4" s="572"/>
      <c r="IBX4" s="572"/>
      <c r="IBY4" s="572"/>
      <c r="IBZ4" s="572"/>
      <c r="ICA4" s="572"/>
      <c r="ICB4" s="572"/>
      <c r="ICC4" s="572"/>
      <c r="ICD4" s="572"/>
      <c r="ICE4" s="572"/>
      <c r="ICF4" s="572"/>
      <c r="ICG4" s="572"/>
      <c r="ICH4" s="572"/>
      <c r="ICI4" s="572"/>
      <c r="ICJ4" s="572"/>
      <c r="ICK4" s="572"/>
      <c r="ICL4" s="572"/>
      <c r="ICM4" s="572"/>
      <c r="ICN4" s="572"/>
      <c r="ICO4" s="572"/>
      <c r="ICP4" s="572"/>
      <c r="ICQ4" s="572"/>
      <c r="ICR4" s="572"/>
      <c r="ICS4" s="572"/>
      <c r="ICT4" s="572"/>
      <c r="ICU4" s="572"/>
      <c r="ICV4" s="572"/>
      <c r="ICW4" s="572"/>
      <c r="ICX4" s="572"/>
      <c r="ICY4" s="572"/>
      <c r="ICZ4" s="572"/>
      <c r="IDA4" s="572"/>
      <c r="IDB4" s="572"/>
      <c r="IDC4" s="572"/>
      <c r="IDD4" s="572"/>
      <c r="IDE4" s="572"/>
      <c r="IDF4" s="572"/>
      <c r="IDG4" s="572"/>
      <c r="IDH4" s="572"/>
      <c r="IDI4" s="572"/>
      <c r="IDJ4" s="572"/>
      <c r="IDK4" s="572"/>
      <c r="IDL4" s="572"/>
      <c r="IDM4" s="572"/>
      <c r="IDN4" s="572"/>
      <c r="IDO4" s="572"/>
      <c r="IDP4" s="572"/>
      <c r="IDQ4" s="572"/>
      <c r="IDR4" s="572"/>
      <c r="IDS4" s="572"/>
      <c r="IDT4" s="572"/>
      <c r="IDU4" s="572"/>
      <c r="IDV4" s="572"/>
      <c r="IDW4" s="572"/>
      <c r="IDX4" s="572"/>
      <c r="IDY4" s="572"/>
      <c r="IDZ4" s="572"/>
      <c r="IEA4" s="572"/>
      <c r="IEB4" s="572"/>
      <c r="IEC4" s="572"/>
      <c r="IED4" s="572"/>
      <c r="IEE4" s="572"/>
      <c r="IEF4" s="572"/>
      <c r="IEG4" s="572"/>
      <c r="IEH4" s="572"/>
      <c r="IEI4" s="572"/>
      <c r="IEJ4" s="572"/>
      <c r="IEK4" s="572"/>
      <c r="IEL4" s="572"/>
      <c r="IEM4" s="572"/>
      <c r="IEN4" s="572"/>
      <c r="IEO4" s="572"/>
      <c r="IEP4" s="572"/>
      <c r="IEQ4" s="572"/>
      <c r="IER4" s="572"/>
      <c r="IES4" s="572"/>
      <c r="IET4" s="572"/>
      <c r="IEU4" s="572"/>
      <c r="IEV4" s="572"/>
      <c r="IEW4" s="572"/>
      <c r="IEX4" s="572"/>
      <c r="IEY4" s="572"/>
      <c r="IEZ4" s="572"/>
      <c r="IFA4" s="572"/>
      <c r="IFB4" s="572"/>
      <c r="IFC4" s="572"/>
      <c r="IFD4" s="572"/>
      <c r="IFE4" s="572"/>
      <c r="IFF4" s="572"/>
      <c r="IFG4" s="572"/>
      <c r="IFH4" s="572"/>
      <c r="IFI4" s="572"/>
      <c r="IFJ4" s="572"/>
      <c r="IFK4" s="572"/>
      <c r="IFL4" s="572"/>
      <c r="IFM4" s="572"/>
      <c r="IFN4" s="572"/>
      <c r="IFO4" s="572"/>
      <c r="IFP4" s="572"/>
      <c r="IFQ4" s="572"/>
      <c r="IFR4" s="572"/>
      <c r="IFS4" s="572"/>
      <c r="IFT4" s="572"/>
      <c r="IFU4" s="572"/>
      <c r="IFV4" s="572"/>
      <c r="IFW4" s="572"/>
      <c r="IFX4" s="572"/>
      <c r="IFY4" s="572"/>
      <c r="IFZ4" s="572"/>
      <c r="IGA4" s="572"/>
      <c r="IGB4" s="572"/>
      <c r="IGC4" s="572"/>
      <c r="IGD4" s="572"/>
      <c r="IGE4" s="572"/>
      <c r="IGF4" s="572"/>
      <c r="IGG4" s="572"/>
      <c r="IGH4" s="572"/>
      <c r="IGI4" s="572"/>
      <c r="IGJ4" s="572"/>
      <c r="IGK4" s="572"/>
      <c r="IGL4" s="572"/>
      <c r="IGM4" s="572"/>
      <c r="IGN4" s="572"/>
      <c r="IGO4" s="572"/>
      <c r="IGP4" s="572"/>
      <c r="IGQ4" s="572"/>
      <c r="IGR4" s="572"/>
      <c r="IGS4" s="572"/>
      <c r="IGT4" s="572"/>
      <c r="IGU4" s="572"/>
      <c r="IGV4" s="572"/>
      <c r="IGW4" s="572"/>
      <c r="IGX4" s="572"/>
      <c r="IGY4" s="572"/>
      <c r="IGZ4" s="572"/>
      <c r="IHA4" s="572"/>
      <c r="IHB4" s="572"/>
      <c r="IHC4" s="572"/>
      <c r="IHD4" s="572"/>
      <c r="IHE4" s="572"/>
      <c r="IHF4" s="572"/>
      <c r="IHG4" s="572"/>
      <c r="IHH4" s="572"/>
      <c r="IHI4" s="572"/>
      <c r="IHJ4" s="572"/>
      <c r="IHK4" s="572"/>
      <c r="IHL4" s="572"/>
      <c r="IHM4" s="572"/>
      <c r="IHN4" s="572"/>
      <c r="IHO4" s="572"/>
      <c r="IHP4" s="572"/>
      <c r="IHQ4" s="572"/>
      <c r="IHR4" s="572"/>
      <c r="IHS4" s="572"/>
      <c r="IHT4" s="572"/>
      <c r="IHU4" s="572"/>
      <c r="IHV4" s="572"/>
      <c r="IHW4" s="572"/>
      <c r="IHX4" s="572"/>
      <c r="IHY4" s="572"/>
      <c r="IHZ4" s="572"/>
      <c r="IIA4" s="572"/>
      <c r="IIB4" s="572"/>
      <c r="IIC4" s="572"/>
      <c r="IID4" s="572"/>
      <c r="IIE4" s="572"/>
      <c r="IIF4" s="572"/>
      <c r="IIG4" s="572"/>
      <c r="IIH4" s="572"/>
      <c r="III4" s="572"/>
      <c r="IIJ4" s="572"/>
      <c r="IIK4" s="572"/>
      <c r="IIL4" s="572"/>
      <c r="IIM4" s="572"/>
      <c r="IIN4" s="572"/>
      <c r="IIO4" s="572"/>
      <c r="IIP4" s="572"/>
      <c r="IIQ4" s="572"/>
      <c r="IIR4" s="572"/>
      <c r="IIS4" s="572"/>
      <c r="IIT4" s="572"/>
      <c r="IIU4" s="572"/>
      <c r="IIV4" s="572"/>
      <c r="IIW4" s="572"/>
      <c r="IIX4" s="572"/>
      <c r="IIY4" s="572"/>
      <c r="IIZ4" s="572"/>
      <c r="IJA4" s="572"/>
      <c r="IJB4" s="572"/>
      <c r="IJC4" s="572"/>
      <c r="IJD4" s="572"/>
      <c r="IJE4" s="572"/>
      <c r="IJF4" s="572"/>
      <c r="IJG4" s="572"/>
      <c r="IJH4" s="572"/>
      <c r="IJI4" s="572"/>
      <c r="IJJ4" s="572"/>
      <c r="IJK4" s="572"/>
      <c r="IJL4" s="572"/>
      <c r="IJM4" s="572"/>
      <c r="IJN4" s="572"/>
      <c r="IJO4" s="572"/>
      <c r="IJP4" s="572"/>
      <c r="IJQ4" s="572"/>
      <c r="IJR4" s="572"/>
      <c r="IJS4" s="572"/>
      <c r="IJT4" s="572"/>
      <c r="IJU4" s="572"/>
      <c r="IJV4" s="572"/>
      <c r="IJW4" s="572"/>
      <c r="IJX4" s="572"/>
      <c r="IJY4" s="572"/>
      <c r="IJZ4" s="572"/>
      <c r="IKA4" s="572"/>
      <c r="IKB4" s="572"/>
      <c r="IKC4" s="572"/>
      <c r="IKD4" s="572"/>
      <c r="IKE4" s="572"/>
      <c r="IKF4" s="572"/>
      <c r="IKG4" s="572"/>
      <c r="IKH4" s="572"/>
      <c r="IKI4" s="572"/>
      <c r="IKJ4" s="572"/>
      <c r="IKK4" s="572"/>
      <c r="IKL4" s="572"/>
      <c r="IKM4" s="572"/>
      <c r="IKN4" s="572"/>
      <c r="IKO4" s="572"/>
      <c r="IKP4" s="572"/>
      <c r="IKQ4" s="572"/>
      <c r="IKR4" s="572"/>
      <c r="IKS4" s="572"/>
      <c r="IKT4" s="572"/>
      <c r="IKU4" s="572"/>
      <c r="IKV4" s="572"/>
      <c r="IKW4" s="572"/>
      <c r="IKX4" s="572"/>
      <c r="IKY4" s="572"/>
      <c r="IKZ4" s="572"/>
      <c r="ILA4" s="572"/>
      <c r="ILB4" s="572"/>
      <c r="ILC4" s="572"/>
      <c r="ILD4" s="572"/>
      <c r="ILE4" s="572"/>
      <c r="ILF4" s="572"/>
      <c r="ILG4" s="572"/>
      <c r="ILH4" s="572"/>
      <c r="ILI4" s="572"/>
      <c r="ILJ4" s="572"/>
      <c r="ILK4" s="572"/>
      <c r="ILL4" s="572"/>
      <c r="ILM4" s="572"/>
      <c r="ILN4" s="572"/>
      <c r="ILO4" s="572"/>
      <c r="ILP4" s="572"/>
      <c r="ILQ4" s="572"/>
      <c r="ILR4" s="572"/>
      <c r="ILS4" s="572"/>
      <c r="ILT4" s="572"/>
      <c r="ILU4" s="572"/>
      <c r="ILV4" s="572"/>
      <c r="ILW4" s="572"/>
      <c r="ILX4" s="572"/>
      <c r="ILY4" s="572"/>
      <c r="ILZ4" s="572"/>
      <c r="IMA4" s="572"/>
      <c r="IMB4" s="572"/>
      <c r="IMC4" s="572"/>
      <c r="IMD4" s="572"/>
      <c r="IME4" s="572"/>
      <c r="IMF4" s="572"/>
      <c r="IMG4" s="572"/>
      <c r="IMH4" s="572"/>
      <c r="IMI4" s="572"/>
      <c r="IMJ4" s="572"/>
      <c r="IMK4" s="572"/>
      <c r="IML4" s="572"/>
      <c r="IMM4" s="572"/>
      <c r="IMN4" s="572"/>
      <c r="IMO4" s="572"/>
      <c r="IMP4" s="572"/>
      <c r="IMQ4" s="572"/>
      <c r="IMR4" s="572"/>
      <c r="IMS4" s="572"/>
      <c r="IMT4" s="572"/>
      <c r="IMU4" s="572"/>
      <c r="IMV4" s="572"/>
      <c r="IMW4" s="572"/>
      <c r="IMX4" s="572"/>
      <c r="IMY4" s="572"/>
      <c r="IMZ4" s="572"/>
      <c r="INA4" s="572"/>
      <c r="INB4" s="572"/>
      <c r="INC4" s="572"/>
      <c r="IND4" s="572"/>
      <c r="INE4" s="572"/>
      <c r="INF4" s="572"/>
      <c r="ING4" s="572"/>
      <c r="INH4" s="572"/>
      <c r="INI4" s="572"/>
      <c r="INJ4" s="572"/>
      <c r="INK4" s="572"/>
      <c r="INL4" s="572"/>
      <c r="INM4" s="572"/>
      <c r="INN4" s="572"/>
      <c r="INO4" s="572"/>
      <c r="INP4" s="572"/>
      <c r="INQ4" s="572"/>
      <c r="INR4" s="572"/>
      <c r="INS4" s="572"/>
      <c r="INT4" s="572"/>
      <c r="INU4" s="572"/>
      <c r="INV4" s="572"/>
      <c r="INW4" s="572"/>
      <c r="INX4" s="572"/>
      <c r="INY4" s="572"/>
      <c r="INZ4" s="572"/>
      <c r="IOA4" s="572"/>
      <c r="IOB4" s="572"/>
      <c r="IOC4" s="572"/>
      <c r="IOD4" s="572"/>
      <c r="IOE4" s="572"/>
      <c r="IOF4" s="572"/>
      <c r="IOG4" s="572"/>
      <c r="IOH4" s="572"/>
      <c r="IOI4" s="572"/>
      <c r="IOJ4" s="572"/>
      <c r="IOK4" s="572"/>
      <c r="IOL4" s="572"/>
      <c r="IOM4" s="572"/>
      <c r="ION4" s="572"/>
      <c r="IOO4" s="572"/>
      <c r="IOP4" s="572"/>
      <c r="IOQ4" s="572"/>
      <c r="IOR4" s="572"/>
      <c r="IOS4" s="572"/>
      <c r="IOT4" s="572"/>
      <c r="IOU4" s="572"/>
      <c r="IOV4" s="572"/>
      <c r="IOW4" s="572"/>
      <c r="IOX4" s="572"/>
      <c r="IOY4" s="572"/>
      <c r="IOZ4" s="572"/>
      <c r="IPA4" s="572"/>
      <c r="IPB4" s="572"/>
      <c r="IPC4" s="572"/>
      <c r="IPD4" s="572"/>
      <c r="IPE4" s="572"/>
      <c r="IPF4" s="572"/>
      <c r="IPG4" s="572"/>
      <c r="IPH4" s="572"/>
      <c r="IPI4" s="572"/>
      <c r="IPJ4" s="572"/>
      <c r="IPK4" s="572"/>
      <c r="IPL4" s="572"/>
      <c r="IPM4" s="572"/>
      <c r="IPN4" s="572"/>
      <c r="IPO4" s="572"/>
      <c r="IPP4" s="572"/>
      <c r="IPQ4" s="572"/>
      <c r="IPR4" s="572"/>
      <c r="IPS4" s="572"/>
      <c r="IPT4" s="572"/>
      <c r="IPU4" s="572"/>
      <c r="IPV4" s="572"/>
      <c r="IPW4" s="572"/>
      <c r="IPX4" s="572"/>
      <c r="IPY4" s="572"/>
      <c r="IPZ4" s="572"/>
      <c r="IQA4" s="572"/>
      <c r="IQB4" s="572"/>
      <c r="IQC4" s="572"/>
      <c r="IQD4" s="572"/>
      <c r="IQE4" s="572"/>
      <c r="IQF4" s="572"/>
      <c r="IQG4" s="572"/>
      <c r="IQH4" s="572"/>
      <c r="IQI4" s="572"/>
      <c r="IQJ4" s="572"/>
      <c r="IQK4" s="572"/>
      <c r="IQL4" s="572"/>
      <c r="IQM4" s="572"/>
      <c r="IQN4" s="572"/>
      <c r="IQO4" s="572"/>
      <c r="IQP4" s="572"/>
      <c r="IQQ4" s="572"/>
      <c r="IQR4" s="572"/>
      <c r="IQS4" s="572"/>
      <c r="IQT4" s="572"/>
      <c r="IQU4" s="572"/>
      <c r="IQV4" s="572"/>
      <c r="IQW4" s="572"/>
      <c r="IQX4" s="572"/>
      <c r="IQY4" s="572"/>
      <c r="IQZ4" s="572"/>
      <c r="IRA4" s="572"/>
      <c r="IRB4" s="572"/>
      <c r="IRC4" s="572"/>
      <c r="IRD4" s="572"/>
      <c r="IRE4" s="572"/>
      <c r="IRF4" s="572"/>
      <c r="IRG4" s="572"/>
      <c r="IRH4" s="572"/>
      <c r="IRI4" s="572"/>
      <c r="IRJ4" s="572"/>
      <c r="IRK4" s="572"/>
      <c r="IRL4" s="572"/>
      <c r="IRM4" s="572"/>
      <c r="IRN4" s="572"/>
      <c r="IRO4" s="572"/>
      <c r="IRP4" s="572"/>
      <c r="IRQ4" s="572"/>
      <c r="IRR4" s="572"/>
      <c r="IRS4" s="572"/>
      <c r="IRT4" s="572"/>
      <c r="IRU4" s="572"/>
      <c r="IRV4" s="572"/>
      <c r="IRW4" s="572"/>
      <c r="IRX4" s="572"/>
      <c r="IRY4" s="572"/>
      <c r="IRZ4" s="572"/>
      <c r="ISA4" s="572"/>
      <c r="ISB4" s="572"/>
      <c r="ISC4" s="572"/>
      <c r="ISD4" s="572"/>
      <c r="ISE4" s="572"/>
      <c r="ISF4" s="572"/>
      <c r="ISG4" s="572"/>
      <c r="ISH4" s="572"/>
      <c r="ISI4" s="572"/>
      <c r="ISJ4" s="572"/>
      <c r="ISK4" s="572"/>
      <c r="ISL4" s="572"/>
      <c r="ISM4" s="572"/>
      <c r="ISN4" s="572"/>
      <c r="ISO4" s="572"/>
      <c r="ISP4" s="572"/>
      <c r="ISQ4" s="572"/>
      <c r="ISR4" s="572"/>
      <c r="ISS4" s="572"/>
      <c r="IST4" s="572"/>
      <c r="ISU4" s="572"/>
      <c r="ISV4" s="572"/>
      <c r="ISW4" s="572"/>
      <c r="ISX4" s="572"/>
      <c r="ISY4" s="572"/>
      <c r="ISZ4" s="572"/>
      <c r="ITA4" s="572"/>
      <c r="ITB4" s="572"/>
      <c r="ITC4" s="572"/>
      <c r="ITD4" s="572"/>
      <c r="ITE4" s="572"/>
      <c r="ITF4" s="572"/>
      <c r="ITG4" s="572"/>
      <c r="ITH4" s="572"/>
      <c r="ITI4" s="572"/>
      <c r="ITJ4" s="572"/>
      <c r="ITK4" s="572"/>
      <c r="ITL4" s="572"/>
      <c r="ITM4" s="572"/>
      <c r="ITN4" s="572"/>
      <c r="ITO4" s="572"/>
      <c r="ITP4" s="572"/>
      <c r="ITQ4" s="572"/>
      <c r="ITR4" s="572"/>
      <c r="ITS4" s="572"/>
      <c r="ITT4" s="572"/>
      <c r="ITU4" s="572"/>
      <c r="ITV4" s="572"/>
      <c r="ITW4" s="572"/>
      <c r="ITX4" s="572"/>
      <c r="ITY4" s="572"/>
      <c r="ITZ4" s="572"/>
      <c r="IUA4" s="572"/>
      <c r="IUB4" s="572"/>
      <c r="IUC4" s="572"/>
      <c r="IUD4" s="572"/>
      <c r="IUE4" s="572"/>
      <c r="IUF4" s="572"/>
      <c r="IUG4" s="572"/>
      <c r="IUH4" s="572"/>
      <c r="IUI4" s="572"/>
      <c r="IUJ4" s="572"/>
      <c r="IUK4" s="572"/>
      <c r="IUL4" s="572"/>
      <c r="IUM4" s="572"/>
      <c r="IUN4" s="572"/>
      <c r="IUO4" s="572"/>
      <c r="IUP4" s="572"/>
      <c r="IUQ4" s="572"/>
      <c r="IUR4" s="572"/>
      <c r="IUS4" s="572"/>
      <c r="IUT4" s="572"/>
      <c r="IUU4" s="572"/>
      <c r="IUV4" s="572"/>
      <c r="IUW4" s="572"/>
      <c r="IUX4" s="572"/>
      <c r="IUY4" s="572"/>
      <c r="IUZ4" s="572"/>
      <c r="IVA4" s="572"/>
      <c r="IVB4" s="572"/>
      <c r="IVC4" s="572"/>
      <c r="IVD4" s="572"/>
      <c r="IVE4" s="572"/>
      <c r="IVF4" s="572"/>
      <c r="IVG4" s="572"/>
      <c r="IVH4" s="572"/>
      <c r="IVI4" s="572"/>
      <c r="IVJ4" s="572"/>
      <c r="IVK4" s="572"/>
      <c r="IVL4" s="572"/>
      <c r="IVM4" s="572"/>
      <c r="IVN4" s="572"/>
      <c r="IVO4" s="572"/>
      <c r="IVP4" s="572"/>
      <c r="IVQ4" s="572"/>
      <c r="IVR4" s="572"/>
      <c r="IVS4" s="572"/>
      <c r="IVT4" s="572"/>
      <c r="IVU4" s="572"/>
      <c r="IVV4" s="572"/>
      <c r="IVW4" s="572"/>
      <c r="IVX4" s="572"/>
      <c r="IVY4" s="572"/>
      <c r="IVZ4" s="572"/>
      <c r="IWA4" s="572"/>
      <c r="IWB4" s="572"/>
      <c r="IWC4" s="572"/>
      <c r="IWD4" s="572"/>
      <c r="IWE4" s="572"/>
      <c r="IWF4" s="572"/>
      <c r="IWG4" s="572"/>
      <c r="IWH4" s="572"/>
      <c r="IWI4" s="572"/>
      <c r="IWJ4" s="572"/>
      <c r="IWK4" s="572"/>
      <c r="IWL4" s="572"/>
      <c r="IWM4" s="572"/>
      <c r="IWN4" s="572"/>
      <c r="IWO4" s="572"/>
      <c r="IWP4" s="572"/>
      <c r="IWQ4" s="572"/>
      <c r="IWR4" s="572"/>
      <c r="IWS4" s="572"/>
      <c r="IWT4" s="572"/>
      <c r="IWU4" s="572"/>
      <c r="IWV4" s="572"/>
      <c r="IWW4" s="572"/>
      <c r="IWX4" s="572"/>
      <c r="IWY4" s="572"/>
      <c r="IWZ4" s="572"/>
      <c r="IXA4" s="572"/>
      <c r="IXB4" s="572"/>
      <c r="IXC4" s="572"/>
      <c r="IXD4" s="572"/>
      <c r="IXE4" s="572"/>
      <c r="IXF4" s="572"/>
      <c r="IXG4" s="572"/>
      <c r="IXH4" s="572"/>
      <c r="IXI4" s="572"/>
      <c r="IXJ4" s="572"/>
      <c r="IXK4" s="572"/>
      <c r="IXL4" s="572"/>
      <c r="IXM4" s="572"/>
      <c r="IXN4" s="572"/>
      <c r="IXO4" s="572"/>
      <c r="IXP4" s="572"/>
      <c r="IXQ4" s="572"/>
      <c r="IXR4" s="572"/>
      <c r="IXS4" s="572"/>
      <c r="IXT4" s="572"/>
      <c r="IXU4" s="572"/>
      <c r="IXV4" s="572"/>
      <c r="IXW4" s="572"/>
      <c r="IXX4" s="572"/>
      <c r="IXY4" s="572"/>
      <c r="IXZ4" s="572"/>
      <c r="IYA4" s="572"/>
      <c r="IYB4" s="572"/>
      <c r="IYC4" s="572"/>
      <c r="IYD4" s="572"/>
      <c r="IYE4" s="572"/>
      <c r="IYF4" s="572"/>
      <c r="IYG4" s="572"/>
      <c r="IYH4" s="572"/>
      <c r="IYI4" s="572"/>
      <c r="IYJ4" s="572"/>
      <c r="IYK4" s="572"/>
      <c r="IYL4" s="572"/>
      <c r="IYM4" s="572"/>
      <c r="IYN4" s="572"/>
      <c r="IYO4" s="572"/>
      <c r="IYP4" s="572"/>
      <c r="IYQ4" s="572"/>
      <c r="IYR4" s="572"/>
      <c r="IYS4" s="572"/>
      <c r="IYT4" s="572"/>
      <c r="IYU4" s="572"/>
      <c r="IYV4" s="572"/>
      <c r="IYW4" s="572"/>
      <c r="IYX4" s="572"/>
      <c r="IYY4" s="572"/>
      <c r="IYZ4" s="572"/>
      <c r="IZA4" s="572"/>
      <c r="IZB4" s="572"/>
      <c r="IZC4" s="572"/>
      <c r="IZD4" s="572"/>
      <c r="IZE4" s="572"/>
      <c r="IZF4" s="572"/>
      <c r="IZG4" s="572"/>
      <c r="IZH4" s="572"/>
      <c r="IZI4" s="572"/>
      <c r="IZJ4" s="572"/>
      <c r="IZK4" s="572"/>
      <c r="IZL4" s="572"/>
      <c r="IZM4" s="572"/>
      <c r="IZN4" s="572"/>
      <c r="IZO4" s="572"/>
      <c r="IZP4" s="572"/>
      <c r="IZQ4" s="572"/>
      <c r="IZR4" s="572"/>
      <c r="IZS4" s="572"/>
      <c r="IZT4" s="572"/>
      <c r="IZU4" s="572"/>
      <c r="IZV4" s="572"/>
      <c r="IZW4" s="572"/>
      <c r="IZX4" s="572"/>
      <c r="IZY4" s="572"/>
      <c r="IZZ4" s="572"/>
      <c r="JAA4" s="572"/>
      <c r="JAB4" s="572"/>
      <c r="JAC4" s="572"/>
      <c r="JAD4" s="572"/>
      <c r="JAE4" s="572"/>
      <c r="JAF4" s="572"/>
      <c r="JAG4" s="572"/>
      <c r="JAH4" s="572"/>
      <c r="JAI4" s="572"/>
      <c r="JAJ4" s="572"/>
      <c r="JAK4" s="572"/>
      <c r="JAL4" s="572"/>
      <c r="JAM4" s="572"/>
      <c r="JAN4" s="572"/>
      <c r="JAO4" s="572"/>
      <c r="JAP4" s="572"/>
      <c r="JAQ4" s="572"/>
      <c r="JAR4" s="572"/>
      <c r="JAS4" s="572"/>
      <c r="JAT4" s="572"/>
      <c r="JAU4" s="572"/>
      <c r="JAV4" s="572"/>
      <c r="JAW4" s="572"/>
      <c r="JAX4" s="572"/>
      <c r="JAY4" s="572"/>
      <c r="JAZ4" s="572"/>
      <c r="JBA4" s="572"/>
      <c r="JBB4" s="572"/>
      <c r="JBC4" s="572"/>
      <c r="JBD4" s="572"/>
      <c r="JBE4" s="572"/>
      <c r="JBF4" s="572"/>
      <c r="JBG4" s="572"/>
      <c r="JBH4" s="572"/>
      <c r="JBI4" s="572"/>
      <c r="JBJ4" s="572"/>
      <c r="JBK4" s="572"/>
      <c r="JBL4" s="572"/>
      <c r="JBM4" s="572"/>
      <c r="JBN4" s="572"/>
      <c r="JBO4" s="572"/>
      <c r="JBP4" s="572"/>
      <c r="JBQ4" s="572"/>
      <c r="JBR4" s="572"/>
      <c r="JBS4" s="572"/>
      <c r="JBT4" s="572"/>
      <c r="JBU4" s="572"/>
      <c r="JBV4" s="572"/>
      <c r="JBW4" s="572"/>
      <c r="JBX4" s="572"/>
      <c r="JBY4" s="572"/>
      <c r="JBZ4" s="572"/>
      <c r="JCA4" s="572"/>
      <c r="JCB4" s="572"/>
      <c r="JCC4" s="572"/>
      <c r="JCD4" s="572"/>
      <c r="JCE4" s="572"/>
      <c r="JCF4" s="572"/>
      <c r="JCG4" s="572"/>
      <c r="JCH4" s="572"/>
      <c r="JCI4" s="572"/>
      <c r="JCJ4" s="572"/>
      <c r="JCK4" s="572"/>
      <c r="JCL4" s="572"/>
      <c r="JCM4" s="572"/>
      <c r="JCN4" s="572"/>
      <c r="JCO4" s="572"/>
      <c r="JCP4" s="572"/>
      <c r="JCQ4" s="572"/>
      <c r="JCR4" s="572"/>
      <c r="JCS4" s="572"/>
      <c r="JCT4" s="572"/>
      <c r="JCU4" s="572"/>
      <c r="JCV4" s="572"/>
      <c r="JCW4" s="572"/>
      <c r="JCX4" s="572"/>
      <c r="JCY4" s="572"/>
      <c r="JCZ4" s="572"/>
      <c r="JDA4" s="572"/>
      <c r="JDB4" s="572"/>
      <c r="JDC4" s="572"/>
      <c r="JDD4" s="572"/>
      <c r="JDE4" s="572"/>
      <c r="JDF4" s="572"/>
      <c r="JDG4" s="572"/>
      <c r="JDH4" s="572"/>
      <c r="JDI4" s="572"/>
      <c r="JDJ4" s="572"/>
      <c r="JDK4" s="572"/>
      <c r="JDL4" s="572"/>
      <c r="JDM4" s="572"/>
      <c r="JDN4" s="572"/>
      <c r="JDO4" s="572"/>
      <c r="JDP4" s="572"/>
      <c r="JDQ4" s="572"/>
      <c r="JDR4" s="572"/>
      <c r="JDS4" s="572"/>
      <c r="JDT4" s="572"/>
      <c r="JDU4" s="572"/>
      <c r="JDV4" s="572"/>
      <c r="JDW4" s="572"/>
      <c r="JDX4" s="572"/>
      <c r="JDY4" s="572"/>
      <c r="JDZ4" s="572"/>
      <c r="JEA4" s="572"/>
      <c r="JEB4" s="572"/>
      <c r="JEC4" s="572"/>
      <c r="JED4" s="572"/>
      <c r="JEE4" s="572"/>
      <c r="JEF4" s="572"/>
      <c r="JEG4" s="572"/>
      <c r="JEH4" s="572"/>
      <c r="JEI4" s="572"/>
      <c r="JEJ4" s="572"/>
      <c r="JEK4" s="572"/>
      <c r="JEL4" s="572"/>
      <c r="JEM4" s="572"/>
      <c r="JEN4" s="572"/>
      <c r="JEO4" s="572"/>
      <c r="JEP4" s="572"/>
      <c r="JEQ4" s="572"/>
      <c r="JER4" s="572"/>
      <c r="JES4" s="572"/>
      <c r="JET4" s="572"/>
      <c r="JEU4" s="572"/>
      <c r="JEV4" s="572"/>
      <c r="JEW4" s="572"/>
      <c r="JEX4" s="572"/>
      <c r="JEY4" s="572"/>
      <c r="JEZ4" s="572"/>
      <c r="JFA4" s="572"/>
      <c r="JFB4" s="572"/>
      <c r="JFC4" s="572"/>
      <c r="JFD4" s="572"/>
      <c r="JFE4" s="572"/>
      <c r="JFF4" s="572"/>
      <c r="JFG4" s="572"/>
      <c r="JFH4" s="572"/>
      <c r="JFI4" s="572"/>
      <c r="JFJ4" s="572"/>
      <c r="JFK4" s="572"/>
      <c r="JFL4" s="572"/>
      <c r="JFM4" s="572"/>
      <c r="JFN4" s="572"/>
      <c r="JFO4" s="572"/>
      <c r="JFP4" s="572"/>
      <c r="JFQ4" s="572"/>
      <c r="JFR4" s="572"/>
      <c r="JFS4" s="572"/>
      <c r="JFT4" s="572"/>
      <c r="JFU4" s="572"/>
      <c r="JFV4" s="572"/>
      <c r="JFW4" s="572"/>
      <c r="JFX4" s="572"/>
      <c r="JFY4" s="572"/>
      <c r="JFZ4" s="572"/>
      <c r="JGA4" s="572"/>
      <c r="JGB4" s="572"/>
      <c r="JGC4" s="572"/>
      <c r="JGD4" s="572"/>
      <c r="JGE4" s="572"/>
      <c r="JGF4" s="572"/>
      <c r="JGG4" s="572"/>
      <c r="JGH4" s="572"/>
      <c r="JGI4" s="572"/>
      <c r="JGJ4" s="572"/>
      <c r="JGK4" s="572"/>
      <c r="JGL4" s="572"/>
      <c r="JGM4" s="572"/>
      <c r="JGN4" s="572"/>
      <c r="JGO4" s="572"/>
      <c r="JGP4" s="572"/>
      <c r="JGQ4" s="572"/>
      <c r="JGR4" s="572"/>
      <c r="JGS4" s="572"/>
      <c r="JGT4" s="572"/>
      <c r="JGU4" s="572"/>
      <c r="JGV4" s="572"/>
      <c r="JGW4" s="572"/>
      <c r="JGX4" s="572"/>
      <c r="JGY4" s="572"/>
      <c r="JGZ4" s="572"/>
      <c r="JHA4" s="572"/>
      <c r="JHB4" s="572"/>
      <c r="JHC4" s="572"/>
      <c r="JHD4" s="572"/>
      <c r="JHE4" s="572"/>
      <c r="JHF4" s="572"/>
      <c r="JHG4" s="572"/>
      <c r="JHH4" s="572"/>
      <c r="JHI4" s="572"/>
      <c r="JHJ4" s="572"/>
      <c r="JHK4" s="572"/>
      <c r="JHL4" s="572"/>
      <c r="JHM4" s="572"/>
      <c r="JHN4" s="572"/>
      <c r="JHO4" s="572"/>
      <c r="JHP4" s="572"/>
      <c r="JHQ4" s="572"/>
      <c r="JHR4" s="572"/>
      <c r="JHS4" s="572"/>
      <c r="JHT4" s="572"/>
      <c r="JHU4" s="572"/>
      <c r="JHV4" s="572"/>
      <c r="JHW4" s="572"/>
      <c r="JHX4" s="572"/>
      <c r="JHY4" s="572"/>
      <c r="JHZ4" s="572"/>
      <c r="JIA4" s="572"/>
      <c r="JIB4" s="572"/>
      <c r="JIC4" s="572"/>
      <c r="JID4" s="572"/>
      <c r="JIE4" s="572"/>
      <c r="JIF4" s="572"/>
      <c r="JIG4" s="572"/>
      <c r="JIH4" s="572"/>
      <c r="JII4" s="572"/>
      <c r="JIJ4" s="572"/>
      <c r="JIK4" s="572"/>
      <c r="JIL4" s="572"/>
      <c r="JIM4" s="572"/>
      <c r="JIN4" s="572"/>
      <c r="JIO4" s="572"/>
      <c r="JIP4" s="572"/>
      <c r="JIQ4" s="572"/>
      <c r="JIR4" s="572"/>
      <c r="JIS4" s="572"/>
      <c r="JIT4" s="572"/>
      <c r="JIU4" s="572"/>
      <c r="JIV4" s="572"/>
      <c r="JIW4" s="572"/>
      <c r="JIX4" s="572"/>
      <c r="JIY4" s="572"/>
      <c r="JIZ4" s="572"/>
      <c r="JJA4" s="572"/>
      <c r="JJB4" s="572"/>
      <c r="JJC4" s="572"/>
      <c r="JJD4" s="572"/>
      <c r="JJE4" s="572"/>
      <c r="JJF4" s="572"/>
      <c r="JJG4" s="572"/>
      <c r="JJH4" s="572"/>
      <c r="JJI4" s="572"/>
      <c r="JJJ4" s="572"/>
      <c r="JJK4" s="572"/>
      <c r="JJL4" s="572"/>
      <c r="JJM4" s="572"/>
      <c r="JJN4" s="572"/>
      <c r="JJO4" s="572"/>
      <c r="JJP4" s="572"/>
      <c r="JJQ4" s="572"/>
      <c r="JJR4" s="572"/>
      <c r="JJS4" s="572"/>
      <c r="JJT4" s="572"/>
      <c r="JJU4" s="572"/>
      <c r="JJV4" s="572"/>
      <c r="JJW4" s="572"/>
      <c r="JJX4" s="572"/>
      <c r="JJY4" s="572"/>
      <c r="JJZ4" s="572"/>
      <c r="JKA4" s="572"/>
      <c r="JKB4" s="572"/>
      <c r="JKC4" s="572"/>
      <c r="JKD4" s="572"/>
      <c r="JKE4" s="572"/>
      <c r="JKF4" s="572"/>
      <c r="JKG4" s="572"/>
      <c r="JKH4" s="572"/>
      <c r="JKI4" s="572"/>
      <c r="JKJ4" s="572"/>
      <c r="JKK4" s="572"/>
      <c r="JKL4" s="572"/>
      <c r="JKM4" s="572"/>
      <c r="JKN4" s="572"/>
      <c r="JKO4" s="572"/>
      <c r="JKP4" s="572"/>
      <c r="JKQ4" s="572"/>
      <c r="JKR4" s="572"/>
      <c r="JKS4" s="572"/>
      <c r="JKT4" s="572"/>
      <c r="JKU4" s="572"/>
      <c r="JKV4" s="572"/>
      <c r="JKW4" s="572"/>
      <c r="JKX4" s="572"/>
      <c r="JKY4" s="572"/>
      <c r="JKZ4" s="572"/>
      <c r="JLA4" s="572"/>
      <c r="JLB4" s="572"/>
      <c r="JLC4" s="572"/>
      <c r="JLD4" s="572"/>
      <c r="JLE4" s="572"/>
      <c r="JLF4" s="572"/>
      <c r="JLG4" s="572"/>
      <c r="JLH4" s="572"/>
      <c r="JLI4" s="572"/>
      <c r="JLJ4" s="572"/>
      <c r="JLK4" s="572"/>
      <c r="JLL4" s="572"/>
      <c r="JLM4" s="572"/>
      <c r="JLN4" s="572"/>
      <c r="JLO4" s="572"/>
      <c r="JLP4" s="572"/>
      <c r="JLQ4" s="572"/>
      <c r="JLR4" s="572"/>
      <c r="JLS4" s="572"/>
      <c r="JLT4" s="572"/>
      <c r="JLU4" s="572"/>
      <c r="JLV4" s="572"/>
      <c r="JLW4" s="572"/>
      <c r="JLX4" s="572"/>
      <c r="JLY4" s="572"/>
      <c r="JLZ4" s="572"/>
      <c r="JMA4" s="572"/>
      <c r="JMB4" s="572"/>
      <c r="JMC4" s="572"/>
      <c r="JMD4" s="572"/>
      <c r="JME4" s="572"/>
      <c r="JMF4" s="572"/>
      <c r="JMG4" s="572"/>
      <c r="JMH4" s="572"/>
      <c r="JMI4" s="572"/>
      <c r="JMJ4" s="572"/>
      <c r="JMK4" s="572"/>
      <c r="JML4" s="572"/>
      <c r="JMM4" s="572"/>
      <c r="JMN4" s="572"/>
      <c r="JMO4" s="572"/>
      <c r="JMP4" s="572"/>
      <c r="JMQ4" s="572"/>
      <c r="JMR4" s="572"/>
      <c r="JMS4" s="572"/>
      <c r="JMT4" s="572"/>
      <c r="JMU4" s="572"/>
      <c r="JMV4" s="572"/>
      <c r="JMW4" s="572"/>
      <c r="JMX4" s="572"/>
      <c r="JMY4" s="572"/>
      <c r="JMZ4" s="572"/>
      <c r="JNA4" s="572"/>
      <c r="JNB4" s="572"/>
      <c r="JNC4" s="572"/>
      <c r="JND4" s="572"/>
      <c r="JNE4" s="572"/>
      <c r="JNF4" s="572"/>
      <c r="JNG4" s="572"/>
      <c r="JNH4" s="572"/>
      <c r="JNI4" s="572"/>
      <c r="JNJ4" s="572"/>
      <c r="JNK4" s="572"/>
      <c r="JNL4" s="572"/>
      <c r="JNM4" s="572"/>
      <c r="JNN4" s="572"/>
      <c r="JNO4" s="572"/>
      <c r="JNP4" s="572"/>
      <c r="JNQ4" s="572"/>
      <c r="JNR4" s="572"/>
      <c r="JNS4" s="572"/>
      <c r="JNT4" s="572"/>
      <c r="JNU4" s="572"/>
      <c r="JNV4" s="572"/>
      <c r="JNW4" s="572"/>
      <c r="JNX4" s="572"/>
      <c r="JNY4" s="572"/>
      <c r="JNZ4" s="572"/>
      <c r="JOA4" s="572"/>
      <c r="JOB4" s="572"/>
      <c r="JOC4" s="572"/>
      <c r="JOD4" s="572"/>
      <c r="JOE4" s="572"/>
      <c r="JOF4" s="572"/>
      <c r="JOG4" s="572"/>
      <c r="JOH4" s="572"/>
      <c r="JOI4" s="572"/>
      <c r="JOJ4" s="572"/>
      <c r="JOK4" s="572"/>
      <c r="JOL4" s="572"/>
      <c r="JOM4" s="572"/>
      <c r="JON4" s="572"/>
      <c r="JOO4" s="572"/>
      <c r="JOP4" s="572"/>
      <c r="JOQ4" s="572"/>
      <c r="JOR4" s="572"/>
      <c r="JOS4" s="572"/>
      <c r="JOT4" s="572"/>
      <c r="JOU4" s="572"/>
      <c r="JOV4" s="572"/>
      <c r="JOW4" s="572"/>
      <c r="JOX4" s="572"/>
      <c r="JOY4" s="572"/>
      <c r="JOZ4" s="572"/>
      <c r="JPA4" s="572"/>
      <c r="JPB4" s="572"/>
      <c r="JPC4" s="572"/>
      <c r="JPD4" s="572"/>
      <c r="JPE4" s="572"/>
      <c r="JPF4" s="572"/>
      <c r="JPG4" s="572"/>
      <c r="JPH4" s="572"/>
      <c r="JPI4" s="572"/>
      <c r="JPJ4" s="572"/>
      <c r="JPK4" s="572"/>
      <c r="JPL4" s="572"/>
      <c r="JPM4" s="572"/>
      <c r="JPN4" s="572"/>
      <c r="JPO4" s="572"/>
      <c r="JPP4" s="572"/>
      <c r="JPQ4" s="572"/>
      <c r="JPR4" s="572"/>
      <c r="JPS4" s="572"/>
      <c r="JPT4" s="572"/>
      <c r="JPU4" s="572"/>
      <c r="JPV4" s="572"/>
      <c r="JPW4" s="572"/>
      <c r="JPX4" s="572"/>
      <c r="JPY4" s="572"/>
      <c r="JPZ4" s="572"/>
      <c r="JQA4" s="572"/>
      <c r="JQB4" s="572"/>
      <c r="JQC4" s="572"/>
      <c r="JQD4" s="572"/>
      <c r="JQE4" s="572"/>
      <c r="JQF4" s="572"/>
      <c r="JQG4" s="572"/>
      <c r="JQH4" s="572"/>
      <c r="JQI4" s="572"/>
      <c r="JQJ4" s="572"/>
      <c r="JQK4" s="572"/>
      <c r="JQL4" s="572"/>
      <c r="JQM4" s="572"/>
      <c r="JQN4" s="572"/>
      <c r="JQO4" s="572"/>
      <c r="JQP4" s="572"/>
      <c r="JQQ4" s="572"/>
      <c r="JQR4" s="572"/>
      <c r="JQS4" s="572"/>
      <c r="JQT4" s="572"/>
      <c r="JQU4" s="572"/>
      <c r="JQV4" s="572"/>
      <c r="JQW4" s="572"/>
      <c r="JQX4" s="572"/>
      <c r="JQY4" s="572"/>
      <c r="JQZ4" s="572"/>
      <c r="JRA4" s="572"/>
      <c r="JRB4" s="572"/>
      <c r="JRC4" s="572"/>
      <c r="JRD4" s="572"/>
      <c r="JRE4" s="572"/>
      <c r="JRF4" s="572"/>
      <c r="JRG4" s="572"/>
      <c r="JRH4" s="572"/>
      <c r="JRI4" s="572"/>
      <c r="JRJ4" s="572"/>
      <c r="JRK4" s="572"/>
      <c r="JRL4" s="572"/>
      <c r="JRM4" s="572"/>
      <c r="JRN4" s="572"/>
      <c r="JRO4" s="572"/>
      <c r="JRP4" s="572"/>
      <c r="JRQ4" s="572"/>
      <c r="JRR4" s="572"/>
      <c r="JRS4" s="572"/>
      <c r="JRT4" s="572"/>
      <c r="JRU4" s="572"/>
      <c r="JRV4" s="572"/>
      <c r="JRW4" s="572"/>
      <c r="JRX4" s="572"/>
      <c r="JRY4" s="572"/>
      <c r="JRZ4" s="572"/>
      <c r="JSA4" s="572"/>
      <c r="JSB4" s="572"/>
      <c r="JSC4" s="572"/>
      <c r="JSD4" s="572"/>
      <c r="JSE4" s="572"/>
      <c r="JSF4" s="572"/>
      <c r="JSG4" s="572"/>
      <c r="JSH4" s="572"/>
      <c r="JSI4" s="572"/>
      <c r="JSJ4" s="572"/>
      <c r="JSK4" s="572"/>
      <c r="JSL4" s="572"/>
      <c r="JSM4" s="572"/>
      <c r="JSN4" s="572"/>
      <c r="JSO4" s="572"/>
      <c r="JSP4" s="572"/>
      <c r="JSQ4" s="572"/>
      <c r="JSR4" s="572"/>
      <c r="JSS4" s="572"/>
      <c r="JST4" s="572"/>
      <c r="JSU4" s="572"/>
      <c r="JSV4" s="572"/>
      <c r="JSW4" s="572"/>
      <c r="JSX4" s="572"/>
      <c r="JSY4" s="572"/>
      <c r="JSZ4" s="572"/>
      <c r="JTA4" s="572"/>
      <c r="JTB4" s="572"/>
      <c r="JTC4" s="572"/>
      <c r="JTD4" s="572"/>
      <c r="JTE4" s="572"/>
      <c r="JTF4" s="572"/>
      <c r="JTG4" s="572"/>
      <c r="JTH4" s="572"/>
      <c r="JTI4" s="572"/>
      <c r="JTJ4" s="572"/>
      <c r="JTK4" s="572"/>
      <c r="JTL4" s="572"/>
      <c r="JTM4" s="572"/>
      <c r="JTN4" s="572"/>
      <c r="JTO4" s="572"/>
      <c r="JTP4" s="572"/>
      <c r="JTQ4" s="572"/>
      <c r="JTR4" s="572"/>
      <c r="JTS4" s="572"/>
      <c r="JTT4" s="572"/>
      <c r="JTU4" s="572"/>
      <c r="JTV4" s="572"/>
      <c r="JTW4" s="572"/>
      <c r="JTX4" s="572"/>
      <c r="JTY4" s="572"/>
      <c r="JTZ4" s="572"/>
      <c r="JUA4" s="572"/>
      <c r="JUB4" s="572"/>
      <c r="JUC4" s="572"/>
      <c r="JUD4" s="572"/>
      <c r="JUE4" s="572"/>
      <c r="JUF4" s="572"/>
      <c r="JUG4" s="572"/>
      <c r="JUH4" s="572"/>
      <c r="JUI4" s="572"/>
      <c r="JUJ4" s="572"/>
      <c r="JUK4" s="572"/>
      <c r="JUL4" s="572"/>
      <c r="JUM4" s="572"/>
      <c r="JUN4" s="572"/>
      <c r="JUO4" s="572"/>
      <c r="JUP4" s="572"/>
      <c r="JUQ4" s="572"/>
      <c r="JUR4" s="572"/>
      <c r="JUS4" s="572"/>
      <c r="JUT4" s="572"/>
      <c r="JUU4" s="572"/>
      <c r="JUV4" s="572"/>
      <c r="JUW4" s="572"/>
      <c r="JUX4" s="572"/>
      <c r="JUY4" s="572"/>
      <c r="JUZ4" s="572"/>
      <c r="JVA4" s="572"/>
      <c r="JVB4" s="572"/>
      <c r="JVC4" s="572"/>
      <c r="JVD4" s="572"/>
      <c r="JVE4" s="572"/>
      <c r="JVF4" s="572"/>
      <c r="JVG4" s="572"/>
      <c r="JVH4" s="572"/>
      <c r="JVI4" s="572"/>
      <c r="JVJ4" s="572"/>
      <c r="JVK4" s="572"/>
      <c r="JVL4" s="572"/>
      <c r="JVM4" s="572"/>
      <c r="JVN4" s="572"/>
      <c r="JVO4" s="572"/>
      <c r="JVP4" s="572"/>
      <c r="JVQ4" s="572"/>
      <c r="JVR4" s="572"/>
      <c r="JVS4" s="572"/>
      <c r="JVT4" s="572"/>
      <c r="JVU4" s="572"/>
      <c r="JVV4" s="572"/>
      <c r="JVW4" s="572"/>
      <c r="JVX4" s="572"/>
      <c r="JVY4" s="572"/>
      <c r="JVZ4" s="572"/>
      <c r="JWA4" s="572"/>
      <c r="JWB4" s="572"/>
      <c r="JWC4" s="572"/>
      <c r="JWD4" s="572"/>
      <c r="JWE4" s="572"/>
      <c r="JWF4" s="572"/>
      <c r="JWG4" s="572"/>
      <c r="JWH4" s="572"/>
      <c r="JWI4" s="572"/>
      <c r="JWJ4" s="572"/>
      <c r="JWK4" s="572"/>
      <c r="JWL4" s="572"/>
      <c r="JWM4" s="572"/>
      <c r="JWN4" s="572"/>
      <c r="JWO4" s="572"/>
      <c r="JWP4" s="572"/>
      <c r="JWQ4" s="572"/>
      <c r="JWR4" s="572"/>
      <c r="JWS4" s="572"/>
      <c r="JWT4" s="572"/>
      <c r="JWU4" s="572"/>
      <c r="JWV4" s="572"/>
      <c r="JWW4" s="572"/>
      <c r="JWX4" s="572"/>
      <c r="JWY4" s="572"/>
      <c r="JWZ4" s="572"/>
      <c r="JXA4" s="572"/>
      <c r="JXB4" s="572"/>
      <c r="JXC4" s="572"/>
      <c r="JXD4" s="572"/>
      <c r="JXE4" s="572"/>
      <c r="JXF4" s="572"/>
      <c r="JXG4" s="572"/>
      <c r="JXH4" s="572"/>
      <c r="JXI4" s="572"/>
      <c r="JXJ4" s="572"/>
      <c r="JXK4" s="572"/>
      <c r="JXL4" s="572"/>
      <c r="JXM4" s="572"/>
      <c r="JXN4" s="572"/>
      <c r="JXO4" s="572"/>
      <c r="JXP4" s="572"/>
      <c r="JXQ4" s="572"/>
      <c r="JXR4" s="572"/>
      <c r="JXS4" s="572"/>
      <c r="JXT4" s="572"/>
      <c r="JXU4" s="572"/>
      <c r="JXV4" s="572"/>
      <c r="JXW4" s="572"/>
      <c r="JXX4" s="572"/>
      <c r="JXY4" s="572"/>
      <c r="JXZ4" s="572"/>
      <c r="JYA4" s="572"/>
      <c r="JYB4" s="572"/>
      <c r="JYC4" s="572"/>
      <c r="JYD4" s="572"/>
      <c r="JYE4" s="572"/>
      <c r="JYF4" s="572"/>
      <c r="JYG4" s="572"/>
      <c r="JYH4" s="572"/>
      <c r="JYI4" s="572"/>
      <c r="JYJ4" s="572"/>
      <c r="JYK4" s="572"/>
      <c r="JYL4" s="572"/>
      <c r="JYM4" s="572"/>
      <c r="JYN4" s="572"/>
      <c r="JYO4" s="572"/>
      <c r="JYP4" s="572"/>
      <c r="JYQ4" s="572"/>
      <c r="JYR4" s="572"/>
      <c r="JYS4" s="572"/>
      <c r="JYT4" s="572"/>
      <c r="JYU4" s="572"/>
      <c r="JYV4" s="572"/>
      <c r="JYW4" s="572"/>
      <c r="JYX4" s="572"/>
      <c r="JYY4" s="572"/>
      <c r="JYZ4" s="572"/>
      <c r="JZA4" s="572"/>
      <c r="JZB4" s="572"/>
      <c r="JZC4" s="572"/>
      <c r="JZD4" s="572"/>
      <c r="JZE4" s="572"/>
      <c r="JZF4" s="572"/>
      <c r="JZG4" s="572"/>
      <c r="JZH4" s="572"/>
      <c r="JZI4" s="572"/>
      <c r="JZJ4" s="572"/>
      <c r="JZK4" s="572"/>
      <c r="JZL4" s="572"/>
      <c r="JZM4" s="572"/>
      <c r="JZN4" s="572"/>
      <c r="JZO4" s="572"/>
      <c r="JZP4" s="572"/>
      <c r="JZQ4" s="572"/>
      <c r="JZR4" s="572"/>
      <c r="JZS4" s="572"/>
      <c r="JZT4" s="572"/>
      <c r="JZU4" s="572"/>
      <c r="JZV4" s="572"/>
      <c r="JZW4" s="572"/>
      <c r="JZX4" s="572"/>
      <c r="JZY4" s="572"/>
      <c r="JZZ4" s="572"/>
      <c r="KAA4" s="572"/>
      <c r="KAB4" s="572"/>
      <c r="KAC4" s="572"/>
      <c r="KAD4" s="572"/>
      <c r="KAE4" s="572"/>
      <c r="KAF4" s="572"/>
      <c r="KAG4" s="572"/>
      <c r="KAH4" s="572"/>
      <c r="KAI4" s="572"/>
      <c r="KAJ4" s="572"/>
      <c r="KAK4" s="572"/>
      <c r="KAL4" s="572"/>
      <c r="KAM4" s="572"/>
      <c r="KAN4" s="572"/>
      <c r="KAO4" s="572"/>
      <c r="KAP4" s="572"/>
      <c r="KAQ4" s="572"/>
      <c r="KAR4" s="572"/>
      <c r="KAS4" s="572"/>
      <c r="KAT4" s="572"/>
      <c r="KAU4" s="572"/>
      <c r="KAV4" s="572"/>
      <c r="KAW4" s="572"/>
      <c r="KAX4" s="572"/>
      <c r="KAY4" s="572"/>
      <c r="KAZ4" s="572"/>
      <c r="KBA4" s="572"/>
      <c r="KBB4" s="572"/>
      <c r="KBC4" s="572"/>
      <c r="KBD4" s="572"/>
      <c r="KBE4" s="572"/>
      <c r="KBF4" s="572"/>
      <c r="KBG4" s="572"/>
      <c r="KBH4" s="572"/>
      <c r="KBI4" s="572"/>
      <c r="KBJ4" s="572"/>
      <c r="KBK4" s="572"/>
      <c r="KBL4" s="572"/>
      <c r="KBM4" s="572"/>
      <c r="KBN4" s="572"/>
      <c r="KBO4" s="572"/>
      <c r="KBP4" s="572"/>
      <c r="KBQ4" s="572"/>
      <c r="KBR4" s="572"/>
      <c r="KBS4" s="572"/>
      <c r="KBT4" s="572"/>
      <c r="KBU4" s="572"/>
      <c r="KBV4" s="572"/>
      <c r="KBW4" s="572"/>
      <c r="KBX4" s="572"/>
      <c r="KBY4" s="572"/>
      <c r="KBZ4" s="572"/>
      <c r="KCA4" s="572"/>
      <c r="KCB4" s="572"/>
      <c r="KCC4" s="572"/>
      <c r="KCD4" s="572"/>
      <c r="KCE4" s="572"/>
      <c r="KCF4" s="572"/>
      <c r="KCG4" s="572"/>
      <c r="KCH4" s="572"/>
      <c r="KCI4" s="572"/>
      <c r="KCJ4" s="572"/>
      <c r="KCK4" s="572"/>
      <c r="KCL4" s="572"/>
      <c r="KCM4" s="572"/>
      <c r="KCN4" s="572"/>
      <c r="KCO4" s="572"/>
      <c r="KCP4" s="572"/>
      <c r="KCQ4" s="572"/>
      <c r="KCR4" s="572"/>
      <c r="KCS4" s="572"/>
      <c r="KCT4" s="572"/>
      <c r="KCU4" s="572"/>
      <c r="KCV4" s="572"/>
      <c r="KCW4" s="572"/>
      <c r="KCX4" s="572"/>
      <c r="KCY4" s="572"/>
      <c r="KCZ4" s="572"/>
      <c r="KDA4" s="572"/>
      <c r="KDB4" s="572"/>
      <c r="KDC4" s="572"/>
      <c r="KDD4" s="572"/>
      <c r="KDE4" s="572"/>
      <c r="KDF4" s="572"/>
      <c r="KDG4" s="572"/>
      <c r="KDH4" s="572"/>
      <c r="KDI4" s="572"/>
      <c r="KDJ4" s="572"/>
      <c r="KDK4" s="572"/>
      <c r="KDL4" s="572"/>
      <c r="KDM4" s="572"/>
      <c r="KDN4" s="572"/>
      <c r="KDO4" s="572"/>
      <c r="KDP4" s="572"/>
      <c r="KDQ4" s="572"/>
      <c r="KDR4" s="572"/>
      <c r="KDS4" s="572"/>
      <c r="KDT4" s="572"/>
      <c r="KDU4" s="572"/>
      <c r="KDV4" s="572"/>
      <c r="KDW4" s="572"/>
      <c r="KDX4" s="572"/>
      <c r="KDY4" s="572"/>
      <c r="KDZ4" s="572"/>
      <c r="KEA4" s="572"/>
      <c r="KEB4" s="572"/>
      <c r="KEC4" s="572"/>
      <c r="KED4" s="572"/>
      <c r="KEE4" s="572"/>
      <c r="KEF4" s="572"/>
      <c r="KEG4" s="572"/>
      <c r="KEH4" s="572"/>
      <c r="KEI4" s="572"/>
      <c r="KEJ4" s="572"/>
      <c r="KEK4" s="572"/>
      <c r="KEL4" s="572"/>
      <c r="KEM4" s="572"/>
      <c r="KEN4" s="572"/>
      <c r="KEO4" s="572"/>
      <c r="KEP4" s="572"/>
      <c r="KEQ4" s="572"/>
      <c r="KER4" s="572"/>
      <c r="KES4" s="572"/>
      <c r="KET4" s="572"/>
      <c r="KEU4" s="572"/>
      <c r="KEV4" s="572"/>
      <c r="KEW4" s="572"/>
      <c r="KEX4" s="572"/>
      <c r="KEY4" s="572"/>
      <c r="KEZ4" s="572"/>
      <c r="KFA4" s="572"/>
      <c r="KFB4" s="572"/>
      <c r="KFC4" s="572"/>
      <c r="KFD4" s="572"/>
      <c r="KFE4" s="572"/>
      <c r="KFF4" s="572"/>
      <c r="KFG4" s="572"/>
      <c r="KFH4" s="572"/>
      <c r="KFI4" s="572"/>
      <c r="KFJ4" s="572"/>
      <c r="KFK4" s="572"/>
      <c r="KFL4" s="572"/>
      <c r="KFM4" s="572"/>
      <c r="KFN4" s="572"/>
      <c r="KFO4" s="572"/>
      <c r="KFP4" s="572"/>
      <c r="KFQ4" s="572"/>
      <c r="KFR4" s="572"/>
      <c r="KFS4" s="572"/>
      <c r="KFT4" s="572"/>
      <c r="KFU4" s="572"/>
      <c r="KFV4" s="572"/>
      <c r="KFW4" s="572"/>
      <c r="KFX4" s="572"/>
      <c r="KFY4" s="572"/>
      <c r="KFZ4" s="572"/>
      <c r="KGA4" s="572"/>
      <c r="KGB4" s="572"/>
      <c r="KGC4" s="572"/>
      <c r="KGD4" s="572"/>
      <c r="KGE4" s="572"/>
      <c r="KGF4" s="572"/>
      <c r="KGG4" s="572"/>
      <c r="KGH4" s="572"/>
      <c r="KGI4" s="572"/>
      <c r="KGJ4" s="572"/>
      <c r="KGK4" s="572"/>
      <c r="KGL4" s="572"/>
      <c r="KGM4" s="572"/>
      <c r="KGN4" s="572"/>
      <c r="KGO4" s="572"/>
      <c r="KGP4" s="572"/>
      <c r="KGQ4" s="572"/>
      <c r="KGR4" s="572"/>
      <c r="KGS4" s="572"/>
      <c r="KGT4" s="572"/>
      <c r="KGU4" s="572"/>
      <c r="KGV4" s="572"/>
      <c r="KGW4" s="572"/>
      <c r="KGX4" s="572"/>
      <c r="KGY4" s="572"/>
      <c r="KGZ4" s="572"/>
      <c r="KHA4" s="572"/>
      <c r="KHB4" s="572"/>
      <c r="KHC4" s="572"/>
      <c r="KHD4" s="572"/>
      <c r="KHE4" s="572"/>
      <c r="KHF4" s="572"/>
      <c r="KHG4" s="572"/>
      <c r="KHH4" s="572"/>
      <c r="KHI4" s="572"/>
      <c r="KHJ4" s="572"/>
      <c r="KHK4" s="572"/>
      <c r="KHL4" s="572"/>
      <c r="KHM4" s="572"/>
      <c r="KHN4" s="572"/>
      <c r="KHO4" s="572"/>
      <c r="KHP4" s="572"/>
      <c r="KHQ4" s="572"/>
      <c r="KHR4" s="572"/>
      <c r="KHS4" s="572"/>
      <c r="KHT4" s="572"/>
      <c r="KHU4" s="572"/>
      <c r="KHV4" s="572"/>
      <c r="KHW4" s="572"/>
      <c r="KHX4" s="572"/>
      <c r="KHY4" s="572"/>
      <c r="KHZ4" s="572"/>
      <c r="KIA4" s="572"/>
      <c r="KIB4" s="572"/>
      <c r="KIC4" s="572"/>
      <c r="KID4" s="572"/>
      <c r="KIE4" s="572"/>
      <c r="KIF4" s="572"/>
      <c r="KIG4" s="572"/>
      <c r="KIH4" s="572"/>
      <c r="KII4" s="572"/>
      <c r="KIJ4" s="572"/>
      <c r="KIK4" s="572"/>
      <c r="KIL4" s="572"/>
      <c r="KIM4" s="572"/>
      <c r="KIN4" s="572"/>
      <c r="KIO4" s="572"/>
      <c r="KIP4" s="572"/>
      <c r="KIQ4" s="572"/>
      <c r="KIR4" s="572"/>
      <c r="KIS4" s="572"/>
      <c r="KIT4" s="572"/>
      <c r="KIU4" s="572"/>
      <c r="KIV4" s="572"/>
      <c r="KIW4" s="572"/>
      <c r="KIX4" s="572"/>
      <c r="KIY4" s="572"/>
      <c r="KIZ4" s="572"/>
      <c r="KJA4" s="572"/>
      <c r="KJB4" s="572"/>
      <c r="KJC4" s="572"/>
      <c r="KJD4" s="572"/>
      <c r="KJE4" s="572"/>
      <c r="KJF4" s="572"/>
      <c r="KJG4" s="572"/>
      <c r="KJH4" s="572"/>
      <c r="KJI4" s="572"/>
      <c r="KJJ4" s="572"/>
      <c r="KJK4" s="572"/>
      <c r="KJL4" s="572"/>
      <c r="KJM4" s="572"/>
      <c r="KJN4" s="572"/>
      <c r="KJO4" s="572"/>
      <c r="KJP4" s="572"/>
      <c r="KJQ4" s="572"/>
      <c r="KJR4" s="572"/>
      <c r="KJS4" s="572"/>
      <c r="KJT4" s="572"/>
      <c r="KJU4" s="572"/>
      <c r="KJV4" s="572"/>
      <c r="KJW4" s="572"/>
      <c r="KJX4" s="572"/>
      <c r="KJY4" s="572"/>
      <c r="KJZ4" s="572"/>
      <c r="KKA4" s="572"/>
      <c r="KKB4" s="572"/>
      <c r="KKC4" s="572"/>
      <c r="KKD4" s="572"/>
      <c r="KKE4" s="572"/>
      <c r="KKF4" s="572"/>
      <c r="KKG4" s="572"/>
      <c r="KKH4" s="572"/>
      <c r="KKI4" s="572"/>
      <c r="KKJ4" s="572"/>
      <c r="KKK4" s="572"/>
      <c r="KKL4" s="572"/>
      <c r="KKM4" s="572"/>
      <c r="KKN4" s="572"/>
      <c r="KKO4" s="572"/>
      <c r="KKP4" s="572"/>
      <c r="KKQ4" s="572"/>
      <c r="KKR4" s="572"/>
      <c r="KKS4" s="572"/>
      <c r="KKT4" s="572"/>
      <c r="KKU4" s="572"/>
      <c r="KKV4" s="572"/>
      <c r="KKW4" s="572"/>
      <c r="KKX4" s="572"/>
      <c r="KKY4" s="572"/>
      <c r="KKZ4" s="572"/>
      <c r="KLA4" s="572"/>
      <c r="KLB4" s="572"/>
      <c r="KLC4" s="572"/>
      <c r="KLD4" s="572"/>
      <c r="KLE4" s="572"/>
      <c r="KLF4" s="572"/>
      <c r="KLG4" s="572"/>
      <c r="KLH4" s="572"/>
      <c r="KLI4" s="572"/>
      <c r="KLJ4" s="572"/>
      <c r="KLK4" s="572"/>
      <c r="KLL4" s="572"/>
      <c r="KLM4" s="572"/>
      <c r="KLN4" s="572"/>
      <c r="KLO4" s="572"/>
      <c r="KLP4" s="572"/>
      <c r="KLQ4" s="572"/>
      <c r="KLR4" s="572"/>
      <c r="KLS4" s="572"/>
      <c r="KLT4" s="572"/>
      <c r="KLU4" s="572"/>
      <c r="KLV4" s="572"/>
      <c r="KLW4" s="572"/>
      <c r="KLX4" s="572"/>
      <c r="KLY4" s="572"/>
      <c r="KLZ4" s="572"/>
      <c r="KMA4" s="572"/>
      <c r="KMB4" s="572"/>
      <c r="KMC4" s="572"/>
      <c r="KMD4" s="572"/>
      <c r="KME4" s="572"/>
      <c r="KMF4" s="572"/>
      <c r="KMG4" s="572"/>
      <c r="KMH4" s="572"/>
      <c r="KMI4" s="572"/>
      <c r="KMJ4" s="572"/>
      <c r="KMK4" s="572"/>
      <c r="KML4" s="572"/>
      <c r="KMM4" s="572"/>
      <c r="KMN4" s="572"/>
      <c r="KMO4" s="572"/>
      <c r="KMP4" s="572"/>
      <c r="KMQ4" s="572"/>
      <c r="KMR4" s="572"/>
      <c r="KMS4" s="572"/>
      <c r="KMT4" s="572"/>
      <c r="KMU4" s="572"/>
      <c r="KMV4" s="572"/>
      <c r="KMW4" s="572"/>
      <c r="KMX4" s="572"/>
      <c r="KMY4" s="572"/>
      <c r="KMZ4" s="572"/>
      <c r="KNA4" s="572"/>
      <c r="KNB4" s="572"/>
      <c r="KNC4" s="572"/>
      <c r="KND4" s="572"/>
      <c r="KNE4" s="572"/>
      <c r="KNF4" s="572"/>
      <c r="KNG4" s="572"/>
      <c r="KNH4" s="572"/>
      <c r="KNI4" s="572"/>
      <c r="KNJ4" s="572"/>
      <c r="KNK4" s="572"/>
      <c r="KNL4" s="572"/>
      <c r="KNM4" s="572"/>
      <c r="KNN4" s="572"/>
      <c r="KNO4" s="572"/>
      <c r="KNP4" s="572"/>
      <c r="KNQ4" s="572"/>
      <c r="KNR4" s="572"/>
      <c r="KNS4" s="572"/>
      <c r="KNT4" s="572"/>
      <c r="KNU4" s="572"/>
      <c r="KNV4" s="572"/>
      <c r="KNW4" s="572"/>
      <c r="KNX4" s="572"/>
      <c r="KNY4" s="572"/>
      <c r="KNZ4" s="572"/>
      <c r="KOA4" s="572"/>
      <c r="KOB4" s="572"/>
      <c r="KOC4" s="572"/>
      <c r="KOD4" s="572"/>
      <c r="KOE4" s="572"/>
      <c r="KOF4" s="572"/>
      <c r="KOG4" s="572"/>
      <c r="KOH4" s="572"/>
      <c r="KOI4" s="572"/>
      <c r="KOJ4" s="572"/>
      <c r="KOK4" s="572"/>
      <c r="KOL4" s="572"/>
      <c r="KOM4" s="572"/>
      <c r="KON4" s="572"/>
      <c r="KOO4" s="572"/>
      <c r="KOP4" s="572"/>
      <c r="KOQ4" s="572"/>
      <c r="KOR4" s="572"/>
      <c r="KOS4" s="572"/>
      <c r="KOT4" s="572"/>
      <c r="KOU4" s="572"/>
      <c r="KOV4" s="572"/>
      <c r="KOW4" s="572"/>
      <c r="KOX4" s="572"/>
      <c r="KOY4" s="572"/>
      <c r="KOZ4" s="572"/>
      <c r="KPA4" s="572"/>
      <c r="KPB4" s="572"/>
      <c r="KPC4" s="572"/>
      <c r="KPD4" s="572"/>
      <c r="KPE4" s="572"/>
      <c r="KPF4" s="572"/>
      <c r="KPG4" s="572"/>
      <c r="KPH4" s="572"/>
      <c r="KPI4" s="572"/>
      <c r="KPJ4" s="572"/>
      <c r="KPK4" s="572"/>
      <c r="KPL4" s="572"/>
      <c r="KPM4" s="572"/>
      <c r="KPN4" s="572"/>
      <c r="KPO4" s="572"/>
      <c r="KPP4" s="572"/>
      <c r="KPQ4" s="572"/>
      <c r="KPR4" s="572"/>
      <c r="KPS4" s="572"/>
      <c r="KPT4" s="572"/>
      <c r="KPU4" s="572"/>
      <c r="KPV4" s="572"/>
      <c r="KPW4" s="572"/>
      <c r="KPX4" s="572"/>
      <c r="KPY4" s="572"/>
      <c r="KPZ4" s="572"/>
      <c r="KQA4" s="572"/>
      <c r="KQB4" s="572"/>
      <c r="KQC4" s="572"/>
      <c r="KQD4" s="572"/>
      <c r="KQE4" s="572"/>
      <c r="KQF4" s="572"/>
      <c r="KQG4" s="572"/>
      <c r="KQH4" s="572"/>
      <c r="KQI4" s="572"/>
      <c r="KQJ4" s="572"/>
      <c r="KQK4" s="572"/>
      <c r="KQL4" s="572"/>
      <c r="KQM4" s="572"/>
      <c r="KQN4" s="572"/>
      <c r="KQO4" s="572"/>
      <c r="KQP4" s="572"/>
      <c r="KQQ4" s="572"/>
      <c r="KQR4" s="572"/>
      <c r="KQS4" s="572"/>
      <c r="KQT4" s="572"/>
      <c r="KQU4" s="572"/>
      <c r="KQV4" s="572"/>
      <c r="KQW4" s="572"/>
      <c r="KQX4" s="572"/>
      <c r="KQY4" s="572"/>
      <c r="KQZ4" s="572"/>
      <c r="KRA4" s="572"/>
      <c r="KRB4" s="572"/>
      <c r="KRC4" s="572"/>
      <c r="KRD4" s="572"/>
      <c r="KRE4" s="572"/>
      <c r="KRF4" s="572"/>
      <c r="KRG4" s="572"/>
      <c r="KRH4" s="572"/>
      <c r="KRI4" s="572"/>
      <c r="KRJ4" s="572"/>
      <c r="KRK4" s="572"/>
      <c r="KRL4" s="572"/>
      <c r="KRM4" s="572"/>
      <c r="KRN4" s="572"/>
      <c r="KRO4" s="572"/>
      <c r="KRP4" s="572"/>
      <c r="KRQ4" s="572"/>
      <c r="KRR4" s="572"/>
      <c r="KRS4" s="572"/>
      <c r="KRT4" s="572"/>
      <c r="KRU4" s="572"/>
      <c r="KRV4" s="572"/>
      <c r="KRW4" s="572"/>
      <c r="KRX4" s="572"/>
      <c r="KRY4" s="572"/>
      <c r="KRZ4" s="572"/>
      <c r="KSA4" s="572"/>
      <c r="KSB4" s="572"/>
      <c r="KSC4" s="572"/>
      <c r="KSD4" s="572"/>
      <c r="KSE4" s="572"/>
      <c r="KSF4" s="572"/>
      <c r="KSG4" s="572"/>
      <c r="KSH4" s="572"/>
      <c r="KSI4" s="572"/>
      <c r="KSJ4" s="572"/>
      <c r="KSK4" s="572"/>
      <c r="KSL4" s="572"/>
      <c r="KSM4" s="572"/>
      <c r="KSN4" s="572"/>
      <c r="KSO4" s="572"/>
      <c r="KSP4" s="572"/>
      <c r="KSQ4" s="572"/>
      <c r="KSR4" s="572"/>
      <c r="KSS4" s="572"/>
      <c r="KST4" s="572"/>
      <c r="KSU4" s="572"/>
      <c r="KSV4" s="572"/>
      <c r="KSW4" s="572"/>
      <c r="KSX4" s="572"/>
      <c r="KSY4" s="572"/>
      <c r="KSZ4" s="572"/>
      <c r="KTA4" s="572"/>
      <c r="KTB4" s="572"/>
      <c r="KTC4" s="572"/>
      <c r="KTD4" s="572"/>
      <c r="KTE4" s="572"/>
      <c r="KTF4" s="572"/>
      <c r="KTG4" s="572"/>
      <c r="KTH4" s="572"/>
      <c r="KTI4" s="572"/>
      <c r="KTJ4" s="572"/>
      <c r="KTK4" s="572"/>
      <c r="KTL4" s="572"/>
      <c r="KTM4" s="572"/>
      <c r="KTN4" s="572"/>
      <c r="KTO4" s="572"/>
      <c r="KTP4" s="572"/>
      <c r="KTQ4" s="572"/>
      <c r="KTR4" s="572"/>
      <c r="KTS4" s="572"/>
      <c r="KTT4" s="572"/>
      <c r="KTU4" s="572"/>
      <c r="KTV4" s="572"/>
      <c r="KTW4" s="572"/>
      <c r="KTX4" s="572"/>
      <c r="KTY4" s="572"/>
      <c r="KTZ4" s="572"/>
      <c r="KUA4" s="572"/>
      <c r="KUB4" s="572"/>
      <c r="KUC4" s="572"/>
      <c r="KUD4" s="572"/>
      <c r="KUE4" s="572"/>
      <c r="KUF4" s="572"/>
      <c r="KUG4" s="572"/>
      <c r="KUH4" s="572"/>
      <c r="KUI4" s="572"/>
      <c r="KUJ4" s="572"/>
      <c r="KUK4" s="572"/>
      <c r="KUL4" s="572"/>
      <c r="KUM4" s="572"/>
      <c r="KUN4" s="572"/>
      <c r="KUO4" s="572"/>
      <c r="KUP4" s="572"/>
      <c r="KUQ4" s="572"/>
      <c r="KUR4" s="572"/>
      <c r="KUS4" s="572"/>
      <c r="KUT4" s="572"/>
      <c r="KUU4" s="572"/>
      <c r="KUV4" s="572"/>
      <c r="KUW4" s="572"/>
      <c r="KUX4" s="572"/>
      <c r="KUY4" s="572"/>
      <c r="KUZ4" s="572"/>
      <c r="KVA4" s="572"/>
      <c r="KVB4" s="572"/>
      <c r="KVC4" s="572"/>
      <c r="KVD4" s="572"/>
      <c r="KVE4" s="572"/>
      <c r="KVF4" s="572"/>
      <c r="KVG4" s="572"/>
      <c r="KVH4" s="572"/>
      <c r="KVI4" s="572"/>
      <c r="KVJ4" s="572"/>
      <c r="KVK4" s="572"/>
      <c r="KVL4" s="572"/>
      <c r="KVM4" s="572"/>
      <c r="KVN4" s="572"/>
      <c r="KVO4" s="572"/>
      <c r="KVP4" s="572"/>
      <c r="KVQ4" s="572"/>
      <c r="KVR4" s="572"/>
      <c r="KVS4" s="572"/>
      <c r="KVT4" s="572"/>
      <c r="KVU4" s="572"/>
      <c r="KVV4" s="572"/>
      <c r="KVW4" s="572"/>
      <c r="KVX4" s="572"/>
      <c r="KVY4" s="572"/>
      <c r="KVZ4" s="572"/>
      <c r="KWA4" s="572"/>
      <c r="KWB4" s="572"/>
      <c r="KWC4" s="572"/>
      <c r="KWD4" s="572"/>
      <c r="KWE4" s="572"/>
      <c r="KWF4" s="572"/>
      <c r="KWG4" s="572"/>
      <c r="KWH4" s="572"/>
      <c r="KWI4" s="572"/>
      <c r="KWJ4" s="572"/>
      <c r="KWK4" s="572"/>
      <c r="KWL4" s="572"/>
      <c r="KWM4" s="572"/>
      <c r="KWN4" s="572"/>
      <c r="KWO4" s="572"/>
      <c r="KWP4" s="572"/>
      <c r="KWQ4" s="572"/>
      <c r="KWR4" s="572"/>
      <c r="KWS4" s="572"/>
      <c r="KWT4" s="572"/>
      <c r="KWU4" s="572"/>
      <c r="KWV4" s="572"/>
      <c r="KWW4" s="572"/>
      <c r="KWX4" s="572"/>
      <c r="KWY4" s="572"/>
      <c r="KWZ4" s="572"/>
      <c r="KXA4" s="572"/>
      <c r="KXB4" s="572"/>
      <c r="KXC4" s="572"/>
      <c r="KXD4" s="572"/>
      <c r="KXE4" s="572"/>
      <c r="KXF4" s="572"/>
      <c r="KXG4" s="572"/>
      <c r="KXH4" s="572"/>
      <c r="KXI4" s="572"/>
      <c r="KXJ4" s="572"/>
      <c r="KXK4" s="572"/>
      <c r="KXL4" s="572"/>
      <c r="KXM4" s="572"/>
      <c r="KXN4" s="572"/>
      <c r="KXO4" s="572"/>
      <c r="KXP4" s="572"/>
      <c r="KXQ4" s="572"/>
      <c r="KXR4" s="572"/>
      <c r="KXS4" s="572"/>
      <c r="KXT4" s="572"/>
      <c r="KXU4" s="572"/>
      <c r="KXV4" s="572"/>
      <c r="KXW4" s="572"/>
      <c r="KXX4" s="572"/>
      <c r="KXY4" s="572"/>
      <c r="KXZ4" s="572"/>
      <c r="KYA4" s="572"/>
      <c r="KYB4" s="572"/>
      <c r="KYC4" s="572"/>
      <c r="KYD4" s="572"/>
      <c r="KYE4" s="572"/>
      <c r="KYF4" s="572"/>
      <c r="KYG4" s="572"/>
      <c r="KYH4" s="572"/>
      <c r="KYI4" s="572"/>
      <c r="KYJ4" s="572"/>
      <c r="KYK4" s="572"/>
      <c r="KYL4" s="572"/>
      <c r="KYM4" s="572"/>
      <c r="KYN4" s="572"/>
      <c r="KYO4" s="572"/>
      <c r="KYP4" s="572"/>
      <c r="KYQ4" s="572"/>
      <c r="KYR4" s="572"/>
      <c r="KYS4" s="572"/>
      <c r="KYT4" s="572"/>
      <c r="KYU4" s="572"/>
      <c r="KYV4" s="572"/>
      <c r="KYW4" s="572"/>
      <c r="KYX4" s="572"/>
      <c r="KYY4" s="572"/>
      <c r="KYZ4" s="572"/>
      <c r="KZA4" s="572"/>
      <c r="KZB4" s="572"/>
      <c r="KZC4" s="572"/>
      <c r="KZD4" s="572"/>
      <c r="KZE4" s="572"/>
      <c r="KZF4" s="572"/>
      <c r="KZG4" s="572"/>
      <c r="KZH4" s="572"/>
      <c r="KZI4" s="572"/>
      <c r="KZJ4" s="572"/>
      <c r="KZK4" s="572"/>
      <c r="KZL4" s="572"/>
      <c r="KZM4" s="572"/>
      <c r="KZN4" s="572"/>
      <c r="KZO4" s="572"/>
      <c r="KZP4" s="572"/>
      <c r="KZQ4" s="572"/>
      <c r="KZR4" s="572"/>
      <c r="KZS4" s="572"/>
      <c r="KZT4" s="572"/>
      <c r="KZU4" s="572"/>
      <c r="KZV4" s="572"/>
      <c r="KZW4" s="572"/>
      <c r="KZX4" s="572"/>
      <c r="KZY4" s="572"/>
      <c r="KZZ4" s="572"/>
      <c r="LAA4" s="572"/>
      <c r="LAB4" s="572"/>
      <c r="LAC4" s="572"/>
      <c r="LAD4" s="572"/>
      <c r="LAE4" s="572"/>
      <c r="LAF4" s="572"/>
      <c r="LAG4" s="572"/>
      <c r="LAH4" s="572"/>
      <c r="LAI4" s="572"/>
      <c r="LAJ4" s="572"/>
      <c r="LAK4" s="572"/>
      <c r="LAL4" s="572"/>
      <c r="LAM4" s="572"/>
      <c r="LAN4" s="572"/>
      <c r="LAO4" s="572"/>
      <c r="LAP4" s="572"/>
      <c r="LAQ4" s="572"/>
      <c r="LAR4" s="572"/>
      <c r="LAS4" s="572"/>
      <c r="LAT4" s="572"/>
      <c r="LAU4" s="572"/>
      <c r="LAV4" s="572"/>
      <c r="LAW4" s="572"/>
      <c r="LAX4" s="572"/>
      <c r="LAY4" s="572"/>
      <c r="LAZ4" s="572"/>
      <c r="LBA4" s="572"/>
      <c r="LBB4" s="572"/>
      <c r="LBC4" s="572"/>
      <c r="LBD4" s="572"/>
      <c r="LBE4" s="572"/>
      <c r="LBF4" s="572"/>
      <c r="LBG4" s="572"/>
      <c r="LBH4" s="572"/>
      <c r="LBI4" s="572"/>
      <c r="LBJ4" s="572"/>
      <c r="LBK4" s="572"/>
      <c r="LBL4" s="572"/>
      <c r="LBM4" s="572"/>
      <c r="LBN4" s="572"/>
      <c r="LBO4" s="572"/>
      <c r="LBP4" s="572"/>
      <c r="LBQ4" s="572"/>
      <c r="LBR4" s="572"/>
      <c r="LBS4" s="572"/>
      <c r="LBT4" s="572"/>
      <c r="LBU4" s="572"/>
      <c r="LBV4" s="572"/>
      <c r="LBW4" s="572"/>
      <c r="LBX4" s="572"/>
      <c r="LBY4" s="572"/>
      <c r="LBZ4" s="572"/>
      <c r="LCA4" s="572"/>
      <c r="LCB4" s="572"/>
      <c r="LCC4" s="572"/>
      <c r="LCD4" s="572"/>
      <c r="LCE4" s="572"/>
      <c r="LCF4" s="572"/>
      <c r="LCG4" s="572"/>
      <c r="LCH4" s="572"/>
      <c r="LCI4" s="572"/>
      <c r="LCJ4" s="572"/>
      <c r="LCK4" s="572"/>
      <c r="LCL4" s="572"/>
      <c r="LCM4" s="572"/>
      <c r="LCN4" s="572"/>
      <c r="LCO4" s="572"/>
      <c r="LCP4" s="572"/>
      <c r="LCQ4" s="572"/>
      <c r="LCR4" s="572"/>
      <c r="LCS4" s="572"/>
      <c r="LCT4" s="572"/>
      <c r="LCU4" s="572"/>
      <c r="LCV4" s="572"/>
      <c r="LCW4" s="572"/>
      <c r="LCX4" s="572"/>
      <c r="LCY4" s="572"/>
      <c r="LCZ4" s="572"/>
      <c r="LDA4" s="572"/>
      <c r="LDB4" s="572"/>
      <c r="LDC4" s="572"/>
      <c r="LDD4" s="572"/>
      <c r="LDE4" s="572"/>
      <c r="LDF4" s="572"/>
      <c r="LDG4" s="572"/>
      <c r="LDH4" s="572"/>
      <c r="LDI4" s="572"/>
      <c r="LDJ4" s="572"/>
      <c r="LDK4" s="572"/>
      <c r="LDL4" s="572"/>
      <c r="LDM4" s="572"/>
      <c r="LDN4" s="572"/>
      <c r="LDO4" s="572"/>
      <c r="LDP4" s="572"/>
      <c r="LDQ4" s="572"/>
      <c r="LDR4" s="572"/>
      <c r="LDS4" s="572"/>
      <c r="LDT4" s="572"/>
      <c r="LDU4" s="572"/>
      <c r="LDV4" s="572"/>
      <c r="LDW4" s="572"/>
      <c r="LDX4" s="572"/>
      <c r="LDY4" s="572"/>
      <c r="LDZ4" s="572"/>
      <c r="LEA4" s="572"/>
      <c r="LEB4" s="572"/>
      <c r="LEC4" s="572"/>
      <c r="LED4" s="572"/>
      <c r="LEE4" s="572"/>
      <c r="LEF4" s="572"/>
      <c r="LEG4" s="572"/>
      <c r="LEH4" s="572"/>
      <c r="LEI4" s="572"/>
      <c r="LEJ4" s="572"/>
      <c r="LEK4" s="572"/>
      <c r="LEL4" s="572"/>
      <c r="LEM4" s="572"/>
      <c r="LEN4" s="572"/>
      <c r="LEO4" s="572"/>
      <c r="LEP4" s="572"/>
      <c r="LEQ4" s="572"/>
      <c r="LER4" s="572"/>
      <c r="LES4" s="572"/>
      <c r="LET4" s="572"/>
      <c r="LEU4" s="572"/>
      <c r="LEV4" s="572"/>
      <c r="LEW4" s="572"/>
      <c r="LEX4" s="572"/>
      <c r="LEY4" s="572"/>
      <c r="LEZ4" s="572"/>
      <c r="LFA4" s="572"/>
      <c r="LFB4" s="572"/>
      <c r="LFC4" s="572"/>
      <c r="LFD4" s="572"/>
      <c r="LFE4" s="572"/>
      <c r="LFF4" s="572"/>
      <c r="LFG4" s="572"/>
      <c r="LFH4" s="572"/>
      <c r="LFI4" s="572"/>
      <c r="LFJ4" s="572"/>
      <c r="LFK4" s="572"/>
      <c r="LFL4" s="572"/>
      <c r="LFM4" s="572"/>
      <c r="LFN4" s="572"/>
      <c r="LFO4" s="572"/>
      <c r="LFP4" s="572"/>
      <c r="LFQ4" s="572"/>
      <c r="LFR4" s="572"/>
      <c r="LFS4" s="572"/>
      <c r="LFT4" s="572"/>
      <c r="LFU4" s="572"/>
      <c r="LFV4" s="572"/>
      <c r="LFW4" s="572"/>
      <c r="LFX4" s="572"/>
      <c r="LFY4" s="572"/>
      <c r="LFZ4" s="572"/>
      <c r="LGA4" s="572"/>
      <c r="LGB4" s="572"/>
      <c r="LGC4" s="572"/>
      <c r="LGD4" s="572"/>
      <c r="LGE4" s="572"/>
      <c r="LGF4" s="572"/>
      <c r="LGG4" s="572"/>
      <c r="LGH4" s="572"/>
      <c r="LGI4" s="572"/>
      <c r="LGJ4" s="572"/>
      <c r="LGK4" s="572"/>
      <c r="LGL4" s="572"/>
      <c r="LGM4" s="572"/>
      <c r="LGN4" s="572"/>
      <c r="LGO4" s="572"/>
      <c r="LGP4" s="572"/>
      <c r="LGQ4" s="572"/>
      <c r="LGR4" s="572"/>
      <c r="LGS4" s="572"/>
      <c r="LGT4" s="572"/>
      <c r="LGU4" s="572"/>
      <c r="LGV4" s="572"/>
      <c r="LGW4" s="572"/>
      <c r="LGX4" s="572"/>
      <c r="LGY4" s="572"/>
      <c r="LGZ4" s="572"/>
      <c r="LHA4" s="572"/>
      <c r="LHB4" s="572"/>
      <c r="LHC4" s="572"/>
      <c r="LHD4" s="572"/>
      <c r="LHE4" s="572"/>
      <c r="LHF4" s="572"/>
      <c r="LHG4" s="572"/>
      <c r="LHH4" s="572"/>
      <c r="LHI4" s="572"/>
      <c r="LHJ4" s="572"/>
      <c r="LHK4" s="572"/>
      <c r="LHL4" s="572"/>
      <c r="LHM4" s="572"/>
      <c r="LHN4" s="572"/>
      <c r="LHO4" s="572"/>
      <c r="LHP4" s="572"/>
      <c r="LHQ4" s="572"/>
      <c r="LHR4" s="572"/>
      <c r="LHS4" s="572"/>
      <c r="LHT4" s="572"/>
      <c r="LHU4" s="572"/>
      <c r="LHV4" s="572"/>
      <c r="LHW4" s="572"/>
      <c r="LHX4" s="572"/>
      <c r="LHY4" s="572"/>
      <c r="LHZ4" s="572"/>
      <c r="LIA4" s="572"/>
      <c r="LIB4" s="572"/>
      <c r="LIC4" s="572"/>
      <c r="LID4" s="572"/>
      <c r="LIE4" s="572"/>
      <c r="LIF4" s="572"/>
      <c r="LIG4" s="572"/>
      <c r="LIH4" s="572"/>
      <c r="LII4" s="572"/>
      <c r="LIJ4" s="572"/>
      <c r="LIK4" s="572"/>
      <c r="LIL4" s="572"/>
      <c r="LIM4" s="572"/>
      <c r="LIN4" s="572"/>
      <c r="LIO4" s="572"/>
      <c r="LIP4" s="572"/>
      <c r="LIQ4" s="572"/>
      <c r="LIR4" s="572"/>
      <c r="LIS4" s="572"/>
      <c r="LIT4" s="572"/>
      <c r="LIU4" s="572"/>
      <c r="LIV4" s="572"/>
      <c r="LIW4" s="572"/>
      <c r="LIX4" s="572"/>
      <c r="LIY4" s="572"/>
      <c r="LIZ4" s="572"/>
      <c r="LJA4" s="572"/>
      <c r="LJB4" s="572"/>
      <c r="LJC4" s="572"/>
      <c r="LJD4" s="572"/>
      <c r="LJE4" s="572"/>
      <c r="LJF4" s="572"/>
      <c r="LJG4" s="572"/>
      <c r="LJH4" s="572"/>
      <c r="LJI4" s="572"/>
      <c r="LJJ4" s="572"/>
      <c r="LJK4" s="572"/>
      <c r="LJL4" s="572"/>
      <c r="LJM4" s="572"/>
      <c r="LJN4" s="572"/>
      <c r="LJO4" s="572"/>
      <c r="LJP4" s="572"/>
      <c r="LJQ4" s="572"/>
      <c r="LJR4" s="572"/>
      <c r="LJS4" s="572"/>
      <c r="LJT4" s="572"/>
      <c r="LJU4" s="572"/>
      <c r="LJV4" s="572"/>
      <c r="LJW4" s="572"/>
      <c r="LJX4" s="572"/>
      <c r="LJY4" s="572"/>
      <c r="LJZ4" s="572"/>
      <c r="LKA4" s="572"/>
      <c r="LKB4" s="572"/>
      <c r="LKC4" s="572"/>
      <c r="LKD4" s="572"/>
      <c r="LKE4" s="572"/>
      <c r="LKF4" s="572"/>
      <c r="LKG4" s="572"/>
      <c r="LKH4" s="572"/>
      <c r="LKI4" s="572"/>
      <c r="LKJ4" s="572"/>
      <c r="LKK4" s="572"/>
      <c r="LKL4" s="572"/>
      <c r="LKM4" s="572"/>
      <c r="LKN4" s="572"/>
      <c r="LKO4" s="572"/>
      <c r="LKP4" s="572"/>
      <c r="LKQ4" s="572"/>
      <c r="LKR4" s="572"/>
      <c r="LKS4" s="572"/>
      <c r="LKT4" s="572"/>
      <c r="LKU4" s="572"/>
      <c r="LKV4" s="572"/>
      <c r="LKW4" s="572"/>
      <c r="LKX4" s="572"/>
      <c r="LKY4" s="572"/>
      <c r="LKZ4" s="572"/>
      <c r="LLA4" s="572"/>
      <c r="LLB4" s="572"/>
      <c r="LLC4" s="572"/>
      <c r="LLD4" s="572"/>
      <c r="LLE4" s="572"/>
      <c r="LLF4" s="572"/>
      <c r="LLG4" s="572"/>
      <c r="LLH4" s="572"/>
      <c r="LLI4" s="572"/>
      <c r="LLJ4" s="572"/>
      <c r="LLK4" s="572"/>
      <c r="LLL4" s="572"/>
      <c r="LLM4" s="572"/>
      <c r="LLN4" s="572"/>
      <c r="LLO4" s="572"/>
      <c r="LLP4" s="572"/>
      <c r="LLQ4" s="572"/>
      <c r="LLR4" s="572"/>
      <c r="LLS4" s="572"/>
      <c r="LLT4" s="572"/>
      <c r="LLU4" s="572"/>
      <c r="LLV4" s="572"/>
      <c r="LLW4" s="572"/>
      <c r="LLX4" s="572"/>
      <c r="LLY4" s="572"/>
      <c r="LLZ4" s="572"/>
      <c r="LMA4" s="572"/>
      <c r="LMB4" s="572"/>
      <c r="LMC4" s="572"/>
      <c r="LMD4" s="572"/>
      <c r="LME4" s="572"/>
      <c r="LMF4" s="572"/>
      <c r="LMG4" s="572"/>
      <c r="LMH4" s="572"/>
      <c r="LMI4" s="572"/>
      <c r="LMJ4" s="572"/>
      <c r="LMK4" s="572"/>
      <c r="LML4" s="572"/>
      <c r="LMM4" s="572"/>
      <c r="LMN4" s="572"/>
      <c r="LMO4" s="572"/>
      <c r="LMP4" s="572"/>
      <c r="LMQ4" s="572"/>
      <c r="LMR4" s="572"/>
      <c r="LMS4" s="572"/>
      <c r="LMT4" s="572"/>
      <c r="LMU4" s="572"/>
      <c r="LMV4" s="572"/>
      <c r="LMW4" s="572"/>
      <c r="LMX4" s="572"/>
      <c r="LMY4" s="572"/>
      <c r="LMZ4" s="572"/>
      <c r="LNA4" s="572"/>
      <c r="LNB4" s="572"/>
      <c r="LNC4" s="572"/>
      <c r="LND4" s="572"/>
      <c r="LNE4" s="572"/>
      <c r="LNF4" s="572"/>
      <c r="LNG4" s="572"/>
      <c r="LNH4" s="572"/>
      <c r="LNI4" s="572"/>
      <c r="LNJ4" s="572"/>
      <c r="LNK4" s="572"/>
      <c r="LNL4" s="572"/>
      <c r="LNM4" s="572"/>
      <c r="LNN4" s="572"/>
      <c r="LNO4" s="572"/>
      <c r="LNP4" s="572"/>
      <c r="LNQ4" s="572"/>
      <c r="LNR4" s="572"/>
      <c r="LNS4" s="572"/>
      <c r="LNT4" s="572"/>
      <c r="LNU4" s="572"/>
      <c r="LNV4" s="572"/>
      <c r="LNW4" s="572"/>
      <c r="LNX4" s="572"/>
      <c r="LNY4" s="572"/>
      <c r="LNZ4" s="572"/>
      <c r="LOA4" s="572"/>
      <c r="LOB4" s="572"/>
      <c r="LOC4" s="572"/>
      <c r="LOD4" s="572"/>
      <c r="LOE4" s="572"/>
      <c r="LOF4" s="572"/>
      <c r="LOG4" s="572"/>
      <c r="LOH4" s="572"/>
      <c r="LOI4" s="572"/>
      <c r="LOJ4" s="572"/>
      <c r="LOK4" s="572"/>
      <c r="LOL4" s="572"/>
      <c r="LOM4" s="572"/>
      <c r="LON4" s="572"/>
      <c r="LOO4" s="572"/>
      <c r="LOP4" s="572"/>
      <c r="LOQ4" s="572"/>
      <c r="LOR4" s="572"/>
      <c r="LOS4" s="572"/>
      <c r="LOT4" s="572"/>
      <c r="LOU4" s="572"/>
      <c r="LOV4" s="572"/>
      <c r="LOW4" s="572"/>
      <c r="LOX4" s="572"/>
      <c r="LOY4" s="572"/>
      <c r="LOZ4" s="572"/>
      <c r="LPA4" s="572"/>
      <c r="LPB4" s="572"/>
      <c r="LPC4" s="572"/>
      <c r="LPD4" s="572"/>
      <c r="LPE4" s="572"/>
      <c r="LPF4" s="572"/>
      <c r="LPG4" s="572"/>
      <c r="LPH4" s="572"/>
      <c r="LPI4" s="572"/>
      <c r="LPJ4" s="572"/>
      <c r="LPK4" s="572"/>
      <c r="LPL4" s="572"/>
      <c r="LPM4" s="572"/>
      <c r="LPN4" s="572"/>
      <c r="LPO4" s="572"/>
      <c r="LPP4" s="572"/>
      <c r="LPQ4" s="572"/>
      <c r="LPR4" s="572"/>
      <c r="LPS4" s="572"/>
      <c r="LPT4" s="572"/>
      <c r="LPU4" s="572"/>
      <c r="LPV4" s="572"/>
      <c r="LPW4" s="572"/>
      <c r="LPX4" s="572"/>
      <c r="LPY4" s="572"/>
      <c r="LPZ4" s="572"/>
      <c r="LQA4" s="572"/>
      <c r="LQB4" s="572"/>
      <c r="LQC4" s="572"/>
      <c r="LQD4" s="572"/>
      <c r="LQE4" s="572"/>
      <c r="LQF4" s="572"/>
      <c r="LQG4" s="572"/>
      <c r="LQH4" s="572"/>
      <c r="LQI4" s="572"/>
      <c r="LQJ4" s="572"/>
      <c r="LQK4" s="572"/>
      <c r="LQL4" s="572"/>
      <c r="LQM4" s="572"/>
      <c r="LQN4" s="572"/>
      <c r="LQO4" s="572"/>
      <c r="LQP4" s="572"/>
      <c r="LQQ4" s="572"/>
      <c r="LQR4" s="572"/>
      <c r="LQS4" s="572"/>
      <c r="LQT4" s="572"/>
      <c r="LQU4" s="572"/>
      <c r="LQV4" s="572"/>
      <c r="LQW4" s="572"/>
      <c r="LQX4" s="572"/>
      <c r="LQY4" s="572"/>
      <c r="LQZ4" s="572"/>
      <c r="LRA4" s="572"/>
      <c r="LRB4" s="572"/>
      <c r="LRC4" s="572"/>
      <c r="LRD4" s="572"/>
      <c r="LRE4" s="572"/>
      <c r="LRF4" s="572"/>
      <c r="LRG4" s="572"/>
      <c r="LRH4" s="572"/>
      <c r="LRI4" s="572"/>
      <c r="LRJ4" s="572"/>
      <c r="LRK4" s="572"/>
      <c r="LRL4" s="572"/>
      <c r="LRM4" s="572"/>
      <c r="LRN4" s="572"/>
      <c r="LRO4" s="572"/>
      <c r="LRP4" s="572"/>
      <c r="LRQ4" s="572"/>
      <c r="LRR4" s="572"/>
      <c r="LRS4" s="572"/>
      <c r="LRT4" s="572"/>
      <c r="LRU4" s="572"/>
      <c r="LRV4" s="572"/>
      <c r="LRW4" s="572"/>
      <c r="LRX4" s="572"/>
      <c r="LRY4" s="572"/>
      <c r="LRZ4" s="572"/>
      <c r="LSA4" s="572"/>
      <c r="LSB4" s="572"/>
      <c r="LSC4" s="572"/>
      <c r="LSD4" s="572"/>
      <c r="LSE4" s="572"/>
      <c r="LSF4" s="572"/>
      <c r="LSG4" s="572"/>
      <c r="LSH4" s="572"/>
      <c r="LSI4" s="572"/>
      <c r="LSJ4" s="572"/>
      <c r="LSK4" s="572"/>
      <c r="LSL4" s="572"/>
      <c r="LSM4" s="572"/>
      <c r="LSN4" s="572"/>
      <c r="LSO4" s="572"/>
      <c r="LSP4" s="572"/>
      <c r="LSQ4" s="572"/>
      <c r="LSR4" s="572"/>
      <c r="LSS4" s="572"/>
      <c r="LST4" s="572"/>
      <c r="LSU4" s="572"/>
      <c r="LSV4" s="572"/>
      <c r="LSW4" s="572"/>
      <c r="LSX4" s="572"/>
      <c r="LSY4" s="572"/>
      <c r="LSZ4" s="572"/>
      <c r="LTA4" s="572"/>
      <c r="LTB4" s="572"/>
      <c r="LTC4" s="572"/>
      <c r="LTD4" s="572"/>
      <c r="LTE4" s="572"/>
      <c r="LTF4" s="572"/>
      <c r="LTG4" s="572"/>
      <c r="LTH4" s="572"/>
      <c r="LTI4" s="572"/>
      <c r="LTJ4" s="572"/>
      <c r="LTK4" s="572"/>
      <c r="LTL4" s="572"/>
      <c r="LTM4" s="572"/>
      <c r="LTN4" s="572"/>
      <c r="LTO4" s="572"/>
      <c r="LTP4" s="572"/>
      <c r="LTQ4" s="572"/>
      <c r="LTR4" s="572"/>
      <c r="LTS4" s="572"/>
      <c r="LTT4" s="572"/>
      <c r="LTU4" s="572"/>
      <c r="LTV4" s="572"/>
      <c r="LTW4" s="572"/>
      <c r="LTX4" s="572"/>
      <c r="LTY4" s="572"/>
      <c r="LTZ4" s="572"/>
      <c r="LUA4" s="572"/>
      <c r="LUB4" s="572"/>
      <c r="LUC4" s="572"/>
      <c r="LUD4" s="572"/>
      <c r="LUE4" s="572"/>
      <c r="LUF4" s="572"/>
      <c r="LUG4" s="572"/>
      <c r="LUH4" s="572"/>
      <c r="LUI4" s="572"/>
      <c r="LUJ4" s="572"/>
      <c r="LUK4" s="572"/>
      <c r="LUL4" s="572"/>
      <c r="LUM4" s="572"/>
      <c r="LUN4" s="572"/>
      <c r="LUO4" s="572"/>
      <c r="LUP4" s="572"/>
      <c r="LUQ4" s="572"/>
      <c r="LUR4" s="572"/>
      <c r="LUS4" s="572"/>
      <c r="LUT4" s="572"/>
      <c r="LUU4" s="572"/>
      <c r="LUV4" s="572"/>
      <c r="LUW4" s="572"/>
      <c r="LUX4" s="572"/>
      <c r="LUY4" s="572"/>
      <c r="LUZ4" s="572"/>
      <c r="LVA4" s="572"/>
      <c r="LVB4" s="572"/>
      <c r="LVC4" s="572"/>
      <c r="LVD4" s="572"/>
      <c r="LVE4" s="572"/>
      <c r="LVF4" s="572"/>
      <c r="LVG4" s="572"/>
      <c r="LVH4" s="572"/>
      <c r="LVI4" s="572"/>
      <c r="LVJ4" s="572"/>
      <c r="LVK4" s="572"/>
      <c r="LVL4" s="572"/>
      <c r="LVM4" s="572"/>
      <c r="LVN4" s="572"/>
      <c r="LVO4" s="572"/>
      <c r="LVP4" s="572"/>
      <c r="LVQ4" s="572"/>
      <c r="LVR4" s="572"/>
      <c r="LVS4" s="572"/>
      <c r="LVT4" s="572"/>
      <c r="LVU4" s="572"/>
      <c r="LVV4" s="572"/>
      <c r="LVW4" s="572"/>
      <c r="LVX4" s="572"/>
      <c r="LVY4" s="572"/>
      <c r="LVZ4" s="572"/>
      <c r="LWA4" s="572"/>
      <c r="LWB4" s="572"/>
      <c r="LWC4" s="572"/>
      <c r="LWD4" s="572"/>
      <c r="LWE4" s="572"/>
      <c r="LWF4" s="572"/>
      <c r="LWG4" s="572"/>
      <c r="LWH4" s="572"/>
      <c r="LWI4" s="572"/>
      <c r="LWJ4" s="572"/>
      <c r="LWK4" s="572"/>
      <c r="LWL4" s="572"/>
      <c r="LWM4" s="572"/>
      <c r="LWN4" s="572"/>
      <c r="LWO4" s="572"/>
      <c r="LWP4" s="572"/>
      <c r="LWQ4" s="572"/>
      <c r="LWR4" s="572"/>
      <c r="LWS4" s="572"/>
      <c r="LWT4" s="572"/>
      <c r="LWU4" s="572"/>
      <c r="LWV4" s="572"/>
      <c r="LWW4" s="572"/>
      <c r="LWX4" s="572"/>
      <c r="LWY4" s="572"/>
      <c r="LWZ4" s="572"/>
      <c r="LXA4" s="572"/>
      <c r="LXB4" s="572"/>
      <c r="LXC4" s="572"/>
      <c r="LXD4" s="572"/>
      <c r="LXE4" s="572"/>
      <c r="LXF4" s="572"/>
      <c r="LXG4" s="572"/>
      <c r="LXH4" s="572"/>
      <c r="LXI4" s="572"/>
      <c r="LXJ4" s="572"/>
      <c r="LXK4" s="572"/>
      <c r="LXL4" s="572"/>
      <c r="LXM4" s="572"/>
      <c r="LXN4" s="572"/>
      <c r="LXO4" s="572"/>
      <c r="LXP4" s="572"/>
      <c r="LXQ4" s="572"/>
      <c r="LXR4" s="572"/>
      <c r="LXS4" s="572"/>
      <c r="LXT4" s="572"/>
      <c r="LXU4" s="572"/>
      <c r="LXV4" s="572"/>
      <c r="LXW4" s="572"/>
      <c r="LXX4" s="572"/>
      <c r="LXY4" s="572"/>
      <c r="LXZ4" s="572"/>
      <c r="LYA4" s="572"/>
      <c r="LYB4" s="572"/>
      <c r="LYC4" s="572"/>
      <c r="LYD4" s="572"/>
      <c r="LYE4" s="572"/>
      <c r="LYF4" s="572"/>
      <c r="LYG4" s="572"/>
      <c r="LYH4" s="572"/>
      <c r="LYI4" s="572"/>
      <c r="LYJ4" s="572"/>
      <c r="LYK4" s="572"/>
      <c r="LYL4" s="572"/>
      <c r="LYM4" s="572"/>
      <c r="LYN4" s="572"/>
      <c r="LYO4" s="572"/>
      <c r="LYP4" s="572"/>
      <c r="LYQ4" s="572"/>
      <c r="LYR4" s="572"/>
      <c r="LYS4" s="572"/>
      <c r="LYT4" s="572"/>
      <c r="LYU4" s="572"/>
      <c r="LYV4" s="572"/>
      <c r="LYW4" s="572"/>
      <c r="LYX4" s="572"/>
      <c r="LYY4" s="572"/>
      <c r="LYZ4" s="572"/>
      <c r="LZA4" s="572"/>
      <c r="LZB4" s="572"/>
      <c r="LZC4" s="572"/>
      <c r="LZD4" s="572"/>
      <c r="LZE4" s="572"/>
      <c r="LZF4" s="572"/>
      <c r="LZG4" s="572"/>
      <c r="LZH4" s="572"/>
      <c r="LZI4" s="572"/>
      <c r="LZJ4" s="572"/>
      <c r="LZK4" s="572"/>
      <c r="LZL4" s="572"/>
      <c r="LZM4" s="572"/>
      <c r="LZN4" s="572"/>
      <c r="LZO4" s="572"/>
      <c r="LZP4" s="572"/>
      <c r="LZQ4" s="572"/>
      <c r="LZR4" s="572"/>
      <c r="LZS4" s="572"/>
      <c r="LZT4" s="572"/>
      <c r="LZU4" s="572"/>
      <c r="LZV4" s="572"/>
      <c r="LZW4" s="572"/>
      <c r="LZX4" s="572"/>
      <c r="LZY4" s="572"/>
      <c r="LZZ4" s="572"/>
      <c r="MAA4" s="572"/>
      <c r="MAB4" s="572"/>
      <c r="MAC4" s="572"/>
      <c r="MAD4" s="572"/>
      <c r="MAE4" s="572"/>
      <c r="MAF4" s="572"/>
      <c r="MAG4" s="572"/>
      <c r="MAH4" s="572"/>
      <c r="MAI4" s="572"/>
      <c r="MAJ4" s="572"/>
      <c r="MAK4" s="572"/>
      <c r="MAL4" s="572"/>
      <c r="MAM4" s="572"/>
      <c r="MAN4" s="572"/>
      <c r="MAO4" s="572"/>
      <c r="MAP4" s="572"/>
      <c r="MAQ4" s="572"/>
      <c r="MAR4" s="572"/>
      <c r="MAS4" s="572"/>
      <c r="MAT4" s="572"/>
      <c r="MAU4" s="572"/>
      <c r="MAV4" s="572"/>
      <c r="MAW4" s="572"/>
      <c r="MAX4" s="572"/>
      <c r="MAY4" s="572"/>
      <c r="MAZ4" s="572"/>
      <c r="MBA4" s="572"/>
      <c r="MBB4" s="572"/>
      <c r="MBC4" s="572"/>
      <c r="MBD4" s="572"/>
      <c r="MBE4" s="572"/>
      <c r="MBF4" s="572"/>
      <c r="MBG4" s="572"/>
      <c r="MBH4" s="572"/>
      <c r="MBI4" s="572"/>
      <c r="MBJ4" s="572"/>
      <c r="MBK4" s="572"/>
      <c r="MBL4" s="572"/>
      <c r="MBM4" s="572"/>
      <c r="MBN4" s="572"/>
      <c r="MBO4" s="572"/>
      <c r="MBP4" s="572"/>
      <c r="MBQ4" s="572"/>
      <c r="MBR4" s="572"/>
      <c r="MBS4" s="572"/>
      <c r="MBT4" s="572"/>
      <c r="MBU4" s="572"/>
      <c r="MBV4" s="572"/>
      <c r="MBW4" s="572"/>
      <c r="MBX4" s="572"/>
      <c r="MBY4" s="572"/>
      <c r="MBZ4" s="572"/>
      <c r="MCA4" s="572"/>
      <c r="MCB4" s="572"/>
      <c r="MCC4" s="572"/>
      <c r="MCD4" s="572"/>
      <c r="MCE4" s="572"/>
      <c r="MCF4" s="572"/>
      <c r="MCG4" s="572"/>
      <c r="MCH4" s="572"/>
      <c r="MCI4" s="572"/>
      <c r="MCJ4" s="572"/>
      <c r="MCK4" s="572"/>
      <c r="MCL4" s="572"/>
      <c r="MCM4" s="572"/>
      <c r="MCN4" s="572"/>
      <c r="MCO4" s="572"/>
      <c r="MCP4" s="572"/>
      <c r="MCQ4" s="572"/>
      <c r="MCR4" s="572"/>
      <c r="MCS4" s="572"/>
      <c r="MCT4" s="572"/>
      <c r="MCU4" s="572"/>
      <c r="MCV4" s="572"/>
      <c r="MCW4" s="572"/>
      <c r="MCX4" s="572"/>
      <c r="MCY4" s="572"/>
      <c r="MCZ4" s="572"/>
      <c r="MDA4" s="572"/>
      <c r="MDB4" s="572"/>
      <c r="MDC4" s="572"/>
      <c r="MDD4" s="572"/>
      <c r="MDE4" s="572"/>
      <c r="MDF4" s="572"/>
      <c r="MDG4" s="572"/>
      <c r="MDH4" s="572"/>
      <c r="MDI4" s="572"/>
      <c r="MDJ4" s="572"/>
      <c r="MDK4" s="572"/>
      <c r="MDL4" s="572"/>
      <c r="MDM4" s="572"/>
      <c r="MDN4" s="572"/>
      <c r="MDO4" s="572"/>
      <c r="MDP4" s="572"/>
      <c r="MDQ4" s="572"/>
      <c r="MDR4" s="572"/>
      <c r="MDS4" s="572"/>
      <c r="MDT4" s="572"/>
      <c r="MDU4" s="572"/>
      <c r="MDV4" s="572"/>
      <c r="MDW4" s="572"/>
      <c r="MDX4" s="572"/>
      <c r="MDY4" s="572"/>
      <c r="MDZ4" s="572"/>
      <c r="MEA4" s="572"/>
      <c r="MEB4" s="572"/>
      <c r="MEC4" s="572"/>
      <c r="MED4" s="572"/>
      <c r="MEE4" s="572"/>
      <c r="MEF4" s="572"/>
      <c r="MEG4" s="572"/>
      <c r="MEH4" s="572"/>
      <c r="MEI4" s="572"/>
      <c r="MEJ4" s="572"/>
      <c r="MEK4" s="572"/>
      <c r="MEL4" s="572"/>
      <c r="MEM4" s="572"/>
      <c r="MEN4" s="572"/>
      <c r="MEO4" s="572"/>
      <c r="MEP4" s="572"/>
      <c r="MEQ4" s="572"/>
      <c r="MER4" s="572"/>
      <c r="MES4" s="572"/>
      <c r="MET4" s="572"/>
      <c r="MEU4" s="572"/>
      <c r="MEV4" s="572"/>
      <c r="MEW4" s="572"/>
      <c r="MEX4" s="572"/>
      <c r="MEY4" s="572"/>
      <c r="MEZ4" s="572"/>
      <c r="MFA4" s="572"/>
      <c r="MFB4" s="572"/>
      <c r="MFC4" s="572"/>
      <c r="MFD4" s="572"/>
      <c r="MFE4" s="572"/>
      <c r="MFF4" s="572"/>
      <c r="MFG4" s="572"/>
      <c r="MFH4" s="572"/>
      <c r="MFI4" s="572"/>
      <c r="MFJ4" s="572"/>
      <c r="MFK4" s="572"/>
      <c r="MFL4" s="572"/>
      <c r="MFM4" s="572"/>
      <c r="MFN4" s="572"/>
      <c r="MFO4" s="572"/>
      <c r="MFP4" s="572"/>
      <c r="MFQ4" s="572"/>
      <c r="MFR4" s="572"/>
      <c r="MFS4" s="572"/>
      <c r="MFT4" s="572"/>
      <c r="MFU4" s="572"/>
      <c r="MFV4" s="572"/>
      <c r="MFW4" s="572"/>
      <c r="MFX4" s="572"/>
      <c r="MFY4" s="572"/>
      <c r="MFZ4" s="572"/>
      <c r="MGA4" s="572"/>
      <c r="MGB4" s="572"/>
      <c r="MGC4" s="572"/>
      <c r="MGD4" s="572"/>
      <c r="MGE4" s="572"/>
      <c r="MGF4" s="572"/>
      <c r="MGG4" s="572"/>
      <c r="MGH4" s="572"/>
      <c r="MGI4" s="572"/>
      <c r="MGJ4" s="572"/>
      <c r="MGK4" s="572"/>
      <c r="MGL4" s="572"/>
      <c r="MGM4" s="572"/>
      <c r="MGN4" s="572"/>
      <c r="MGO4" s="572"/>
      <c r="MGP4" s="572"/>
      <c r="MGQ4" s="572"/>
      <c r="MGR4" s="572"/>
      <c r="MGS4" s="572"/>
      <c r="MGT4" s="572"/>
      <c r="MGU4" s="572"/>
      <c r="MGV4" s="572"/>
      <c r="MGW4" s="572"/>
      <c r="MGX4" s="572"/>
      <c r="MGY4" s="572"/>
      <c r="MGZ4" s="572"/>
      <c r="MHA4" s="572"/>
      <c r="MHB4" s="572"/>
      <c r="MHC4" s="572"/>
      <c r="MHD4" s="572"/>
      <c r="MHE4" s="572"/>
      <c r="MHF4" s="572"/>
      <c r="MHG4" s="572"/>
      <c r="MHH4" s="572"/>
      <c r="MHI4" s="572"/>
      <c r="MHJ4" s="572"/>
      <c r="MHK4" s="572"/>
      <c r="MHL4" s="572"/>
      <c r="MHM4" s="572"/>
      <c r="MHN4" s="572"/>
      <c r="MHO4" s="572"/>
      <c r="MHP4" s="572"/>
      <c r="MHQ4" s="572"/>
      <c r="MHR4" s="572"/>
      <c r="MHS4" s="572"/>
      <c r="MHT4" s="572"/>
      <c r="MHU4" s="572"/>
      <c r="MHV4" s="572"/>
      <c r="MHW4" s="572"/>
      <c r="MHX4" s="572"/>
      <c r="MHY4" s="572"/>
      <c r="MHZ4" s="572"/>
      <c r="MIA4" s="572"/>
      <c r="MIB4" s="572"/>
      <c r="MIC4" s="572"/>
      <c r="MID4" s="572"/>
      <c r="MIE4" s="572"/>
      <c r="MIF4" s="572"/>
      <c r="MIG4" s="572"/>
      <c r="MIH4" s="572"/>
      <c r="MII4" s="572"/>
      <c r="MIJ4" s="572"/>
      <c r="MIK4" s="572"/>
      <c r="MIL4" s="572"/>
      <c r="MIM4" s="572"/>
      <c r="MIN4" s="572"/>
      <c r="MIO4" s="572"/>
      <c r="MIP4" s="572"/>
      <c r="MIQ4" s="572"/>
      <c r="MIR4" s="572"/>
      <c r="MIS4" s="572"/>
      <c r="MIT4" s="572"/>
      <c r="MIU4" s="572"/>
      <c r="MIV4" s="572"/>
      <c r="MIW4" s="572"/>
      <c r="MIX4" s="572"/>
      <c r="MIY4" s="572"/>
      <c r="MIZ4" s="572"/>
      <c r="MJA4" s="572"/>
      <c r="MJB4" s="572"/>
      <c r="MJC4" s="572"/>
      <c r="MJD4" s="572"/>
      <c r="MJE4" s="572"/>
      <c r="MJF4" s="572"/>
      <c r="MJG4" s="572"/>
      <c r="MJH4" s="572"/>
      <c r="MJI4" s="572"/>
      <c r="MJJ4" s="572"/>
      <c r="MJK4" s="572"/>
      <c r="MJL4" s="572"/>
      <c r="MJM4" s="572"/>
      <c r="MJN4" s="572"/>
      <c r="MJO4" s="572"/>
      <c r="MJP4" s="572"/>
      <c r="MJQ4" s="572"/>
      <c r="MJR4" s="572"/>
      <c r="MJS4" s="572"/>
      <c r="MJT4" s="572"/>
      <c r="MJU4" s="572"/>
      <c r="MJV4" s="572"/>
      <c r="MJW4" s="572"/>
      <c r="MJX4" s="572"/>
      <c r="MJY4" s="572"/>
      <c r="MJZ4" s="572"/>
      <c r="MKA4" s="572"/>
      <c r="MKB4" s="572"/>
      <c r="MKC4" s="572"/>
      <c r="MKD4" s="572"/>
      <c r="MKE4" s="572"/>
      <c r="MKF4" s="572"/>
      <c r="MKG4" s="572"/>
      <c r="MKH4" s="572"/>
      <c r="MKI4" s="572"/>
      <c r="MKJ4" s="572"/>
      <c r="MKK4" s="572"/>
      <c r="MKL4" s="572"/>
      <c r="MKM4" s="572"/>
      <c r="MKN4" s="572"/>
      <c r="MKO4" s="572"/>
      <c r="MKP4" s="572"/>
      <c r="MKQ4" s="572"/>
      <c r="MKR4" s="572"/>
      <c r="MKS4" s="572"/>
      <c r="MKT4" s="572"/>
      <c r="MKU4" s="572"/>
      <c r="MKV4" s="572"/>
      <c r="MKW4" s="572"/>
      <c r="MKX4" s="572"/>
      <c r="MKY4" s="572"/>
      <c r="MKZ4" s="572"/>
      <c r="MLA4" s="572"/>
      <c r="MLB4" s="572"/>
      <c r="MLC4" s="572"/>
      <c r="MLD4" s="572"/>
      <c r="MLE4" s="572"/>
      <c r="MLF4" s="572"/>
      <c r="MLG4" s="572"/>
      <c r="MLH4" s="572"/>
      <c r="MLI4" s="572"/>
      <c r="MLJ4" s="572"/>
      <c r="MLK4" s="572"/>
      <c r="MLL4" s="572"/>
      <c r="MLM4" s="572"/>
      <c r="MLN4" s="572"/>
      <c r="MLO4" s="572"/>
      <c r="MLP4" s="572"/>
      <c r="MLQ4" s="572"/>
      <c r="MLR4" s="572"/>
      <c r="MLS4" s="572"/>
      <c r="MLT4" s="572"/>
      <c r="MLU4" s="572"/>
      <c r="MLV4" s="572"/>
      <c r="MLW4" s="572"/>
      <c r="MLX4" s="572"/>
      <c r="MLY4" s="572"/>
      <c r="MLZ4" s="572"/>
      <c r="MMA4" s="572"/>
      <c r="MMB4" s="572"/>
      <c r="MMC4" s="572"/>
      <c r="MMD4" s="572"/>
      <c r="MME4" s="572"/>
      <c r="MMF4" s="572"/>
      <c r="MMG4" s="572"/>
      <c r="MMH4" s="572"/>
      <c r="MMI4" s="572"/>
      <c r="MMJ4" s="572"/>
      <c r="MMK4" s="572"/>
      <c r="MML4" s="572"/>
      <c r="MMM4" s="572"/>
      <c r="MMN4" s="572"/>
      <c r="MMO4" s="572"/>
      <c r="MMP4" s="572"/>
      <c r="MMQ4" s="572"/>
      <c r="MMR4" s="572"/>
      <c r="MMS4" s="572"/>
      <c r="MMT4" s="572"/>
      <c r="MMU4" s="572"/>
      <c r="MMV4" s="572"/>
      <c r="MMW4" s="572"/>
      <c r="MMX4" s="572"/>
      <c r="MMY4" s="572"/>
      <c r="MMZ4" s="572"/>
      <c r="MNA4" s="572"/>
      <c r="MNB4" s="572"/>
      <c r="MNC4" s="572"/>
      <c r="MND4" s="572"/>
      <c r="MNE4" s="572"/>
      <c r="MNF4" s="572"/>
      <c r="MNG4" s="572"/>
      <c r="MNH4" s="572"/>
      <c r="MNI4" s="572"/>
      <c r="MNJ4" s="572"/>
      <c r="MNK4" s="572"/>
      <c r="MNL4" s="572"/>
      <c r="MNM4" s="572"/>
      <c r="MNN4" s="572"/>
      <c r="MNO4" s="572"/>
      <c r="MNP4" s="572"/>
      <c r="MNQ4" s="572"/>
      <c r="MNR4" s="572"/>
      <c r="MNS4" s="572"/>
      <c r="MNT4" s="572"/>
      <c r="MNU4" s="572"/>
      <c r="MNV4" s="572"/>
      <c r="MNW4" s="572"/>
      <c r="MNX4" s="572"/>
      <c r="MNY4" s="572"/>
      <c r="MNZ4" s="572"/>
      <c r="MOA4" s="572"/>
      <c r="MOB4" s="572"/>
      <c r="MOC4" s="572"/>
      <c r="MOD4" s="572"/>
      <c r="MOE4" s="572"/>
      <c r="MOF4" s="572"/>
      <c r="MOG4" s="572"/>
      <c r="MOH4" s="572"/>
      <c r="MOI4" s="572"/>
      <c r="MOJ4" s="572"/>
      <c r="MOK4" s="572"/>
      <c r="MOL4" s="572"/>
      <c r="MOM4" s="572"/>
      <c r="MON4" s="572"/>
      <c r="MOO4" s="572"/>
      <c r="MOP4" s="572"/>
      <c r="MOQ4" s="572"/>
      <c r="MOR4" s="572"/>
      <c r="MOS4" s="572"/>
      <c r="MOT4" s="572"/>
      <c r="MOU4" s="572"/>
      <c r="MOV4" s="572"/>
      <c r="MOW4" s="572"/>
      <c r="MOX4" s="572"/>
      <c r="MOY4" s="572"/>
      <c r="MOZ4" s="572"/>
      <c r="MPA4" s="572"/>
      <c r="MPB4" s="572"/>
      <c r="MPC4" s="572"/>
      <c r="MPD4" s="572"/>
      <c r="MPE4" s="572"/>
      <c r="MPF4" s="572"/>
      <c r="MPG4" s="572"/>
      <c r="MPH4" s="572"/>
      <c r="MPI4" s="572"/>
      <c r="MPJ4" s="572"/>
      <c r="MPK4" s="572"/>
      <c r="MPL4" s="572"/>
      <c r="MPM4" s="572"/>
      <c r="MPN4" s="572"/>
      <c r="MPO4" s="572"/>
      <c r="MPP4" s="572"/>
      <c r="MPQ4" s="572"/>
      <c r="MPR4" s="572"/>
      <c r="MPS4" s="572"/>
      <c r="MPT4" s="572"/>
      <c r="MPU4" s="572"/>
      <c r="MPV4" s="572"/>
      <c r="MPW4" s="572"/>
      <c r="MPX4" s="572"/>
      <c r="MPY4" s="572"/>
      <c r="MPZ4" s="572"/>
      <c r="MQA4" s="572"/>
      <c r="MQB4" s="572"/>
      <c r="MQC4" s="572"/>
      <c r="MQD4" s="572"/>
      <c r="MQE4" s="572"/>
      <c r="MQF4" s="572"/>
      <c r="MQG4" s="572"/>
      <c r="MQH4" s="572"/>
      <c r="MQI4" s="572"/>
      <c r="MQJ4" s="572"/>
      <c r="MQK4" s="572"/>
      <c r="MQL4" s="572"/>
      <c r="MQM4" s="572"/>
      <c r="MQN4" s="572"/>
      <c r="MQO4" s="572"/>
      <c r="MQP4" s="572"/>
      <c r="MQQ4" s="572"/>
      <c r="MQR4" s="572"/>
      <c r="MQS4" s="572"/>
      <c r="MQT4" s="572"/>
      <c r="MQU4" s="572"/>
      <c r="MQV4" s="572"/>
      <c r="MQW4" s="572"/>
      <c r="MQX4" s="572"/>
      <c r="MQY4" s="572"/>
      <c r="MQZ4" s="572"/>
      <c r="MRA4" s="572"/>
      <c r="MRB4" s="572"/>
      <c r="MRC4" s="572"/>
      <c r="MRD4" s="572"/>
      <c r="MRE4" s="572"/>
      <c r="MRF4" s="572"/>
      <c r="MRG4" s="572"/>
      <c r="MRH4" s="572"/>
      <c r="MRI4" s="572"/>
      <c r="MRJ4" s="572"/>
      <c r="MRK4" s="572"/>
      <c r="MRL4" s="572"/>
      <c r="MRM4" s="572"/>
      <c r="MRN4" s="572"/>
      <c r="MRO4" s="572"/>
      <c r="MRP4" s="572"/>
      <c r="MRQ4" s="572"/>
      <c r="MRR4" s="572"/>
      <c r="MRS4" s="572"/>
      <c r="MRT4" s="572"/>
      <c r="MRU4" s="572"/>
      <c r="MRV4" s="572"/>
      <c r="MRW4" s="572"/>
      <c r="MRX4" s="572"/>
      <c r="MRY4" s="572"/>
      <c r="MRZ4" s="572"/>
      <c r="MSA4" s="572"/>
      <c r="MSB4" s="572"/>
      <c r="MSC4" s="572"/>
      <c r="MSD4" s="572"/>
      <c r="MSE4" s="572"/>
      <c r="MSF4" s="572"/>
      <c r="MSG4" s="572"/>
      <c r="MSH4" s="572"/>
      <c r="MSI4" s="572"/>
      <c r="MSJ4" s="572"/>
      <c r="MSK4" s="572"/>
      <c r="MSL4" s="572"/>
      <c r="MSM4" s="572"/>
      <c r="MSN4" s="572"/>
      <c r="MSO4" s="572"/>
      <c r="MSP4" s="572"/>
      <c r="MSQ4" s="572"/>
      <c r="MSR4" s="572"/>
      <c r="MSS4" s="572"/>
      <c r="MST4" s="572"/>
      <c r="MSU4" s="572"/>
      <c r="MSV4" s="572"/>
      <c r="MSW4" s="572"/>
      <c r="MSX4" s="572"/>
      <c r="MSY4" s="572"/>
      <c r="MSZ4" s="572"/>
      <c r="MTA4" s="572"/>
      <c r="MTB4" s="572"/>
      <c r="MTC4" s="572"/>
      <c r="MTD4" s="572"/>
      <c r="MTE4" s="572"/>
      <c r="MTF4" s="572"/>
      <c r="MTG4" s="572"/>
      <c r="MTH4" s="572"/>
      <c r="MTI4" s="572"/>
      <c r="MTJ4" s="572"/>
      <c r="MTK4" s="572"/>
      <c r="MTL4" s="572"/>
      <c r="MTM4" s="572"/>
      <c r="MTN4" s="572"/>
      <c r="MTO4" s="572"/>
      <c r="MTP4" s="572"/>
      <c r="MTQ4" s="572"/>
      <c r="MTR4" s="572"/>
      <c r="MTS4" s="572"/>
      <c r="MTT4" s="572"/>
      <c r="MTU4" s="572"/>
      <c r="MTV4" s="572"/>
      <c r="MTW4" s="572"/>
      <c r="MTX4" s="572"/>
      <c r="MTY4" s="572"/>
      <c r="MTZ4" s="572"/>
      <c r="MUA4" s="572"/>
      <c r="MUB4" s="572"/>
      <c r="MUC4" s="572"/>
      <c r="MUD4" s="572"/>
      <c r="MUE4" s="572"/>
      <c r="MUF4" s="572"/>
      <c r="MUG4" s="572"/>
      <c r="MUH4" s="572"/>
      <c r="MUI4" s="572"/>
      <c r="MUJ4" s="572"/>
      <c r="MUK4" s="572"/>
      <c r="MUL4" s="572"/>
      <c r="MUM4" s="572"/>
      <c r="MUN4" s="572"/>
      <c r="MUO4" s="572"/>
      <c r="MUP4" s="572"/>
      <c r="MUQ4" s="572"/>
      <c r="MUR4" s="572"/>
      <c r="MUS4" s="572"/>
      <c r="MUT4" s="572"/>
      <c r="MUU4" s="572"/>
      <c r="MUV4" s="572"/>
      <c r="MUW4" s="572"/>
      <c r="MUX4" s="572"/>
      <c r="MUY4" s="572"/>
      <c r="MUZ4" s="572"/>
      <c r="MVA4" s="572"/>
      <c r="MVB4" s="572"/>
      <c r="MVC4" s="572"/>
      <c r="MVD4" s="572"/>
      <c r="MVE4" s="572"/>
      <c r="MVF4" s="572"/>
      <c r="MVG4" s="572"/>
      <c r="MVH4" s="572"/>
      <c r="MVI4" s="572"/>
      <c r="MVJ4" s="572"/>
      <c r="MVK4" s="572"/>
      <c r="MVL4" s="572"/>
      <c r="MVM4" s="572"/>
      <c r="MVN4" s="572"/>
      <c r="MVO4" s="572"/>
      <c r="MVP4" s="572"/>
      <c r="MVQ4" s="572"/>
      <c r="MVR4" s="572"/>
      <c r="MVS4" s="572"/>
      <c r="MVT4" s="572"/>
      <c r="MVU4" s="572"/>
      <c r="MVV4" s="572"/>
      <c r="MVW4" s="572"/>
      <c r="MVX4" s="572"/>
      <c r="MVY4" s="572"/>
      <c r="MVZ4" s="572"/>
      <c r="MWA4" s="572"/>
      <c r="MWB4" s="572"/>
      <c r="MWC4" s="572"/>
      <c r="MWD4" s="572"/>
      <c r="MWE4" s="572"/>
      <c r="MWF4" s="572"/>
      <c r="MWG4" s="572"/>
      <c r="MWH4" s="572"/>
      <c r="MWI4" s="572"/>
      <c r="MWJ4" s="572"/>
      <c r="MWK4" s="572"/>
      <c r="MWL4" s="572"/>
      <c r="MWM4" s="572"/>
      <c r="MWN4" s="572"/>
      <c r="MWO4" s="572"/>
      <c r="MWP4" s="572"/>
      <c r="MWQ4" s="572"/>
      <c r="MWR4" s="572"/>
      <c r="MWS4" s="572"/>
      <c r="MWT4" s="572"/>
      <c r="MWU4" s="572"/>
      <c r="MWV4" s="572"/>
      <c r="MWW4" s="572"/>
      <c r="MWX4" s="572"/>
      <c r="MWY4" s="572"/>
      <c r="MWZ4" s="572"/>
      <c r="MXA4" s="572"/>
      <c r="MXB4" s="572"/>
      <c r="MXC4" s="572"/>
      <c r="MXD4" s="572"/>
      <c r="MXE4" s="572"/>
      <c r="MXF4" s="572"/>
      <c r="MXG4" s="572"/>
      <c r="MXH4" s="572"/>
      <c r="MXI4" s="572"/>
      <c r="MXJ4" s="572"/>
      <c r="MXK4" s="572"/>
      <c r="MXL4" s="572"/>
      <c r="MXM4" s="572"/>
      <c r="MXN4" s="572"/>
      <c r="MXO4" s="572"/>
      <c r="MXP4" s="572"/>
      <c r="MXQ4" s="572"/>
      <c r="MXR4" s="572"/>
      <c r="MXS4" s="572"/>
      <c r="MXT4" s="572"/>
      <c r="MXU4" s="572"/>
      <c r="MXV4" s="572"/>
      <c r="MXW4" s="572"/>
      <c r="MXX4" s="572"/>
      <c r="MXY4" s="572"/>
      <c r="MXZ4" s="572"/>
      <c r="MYA4" s="572"/>
      <c r="MYB4" s="572"/>
      <c r="MYC4" s="572"/>
      <c r="MYD4" s="572"/>
      <c r="MYE4" s="572"/>
      <c r="MYF4" s="572"/>
      <c r="MYG4" s="572"/>
      <c r="MYH4" s="572"/>
      <c r="MYI4" s="572"/>
      <c r="MYJ4" s="572"/>
      <c r="MYK4" s="572"/>
      <c r="MYL4" s="572"/>
      <c r="MYM4" s="572"/>
      <c r="MYN4" s="572"/>
      <c r="MYO4" s="572"/>
      <c r="MYP4" s="572"/>
      <c r="MYQ4" s="572"/>
      <c r="MYR4" s="572"/>
      <c r="MYS4" s="572"/>
      <c r="MYT4" s="572"/>
      <c r="MYU4" s="572"/>
      <c r="MYV4" s="572"/>
      <c r="MYW4" s="572"/>
      <c r="MYX4" s="572"/>
      <c r="MYY4" s="572"/>
      <c r="MYZ4" s="572"/>
      <c r="MZA4" s="572"/>
      <c r="MZB4" s="572"/>
      <c r="MZC4" s="572"/>
      <c r="MZD4" s="572"/>
      <c r="MZE4" s="572"/>
      <c r="MZF4" s="572"/>
      <c r="MZG4" s="572"/>
      <c r="MZH4" s="572"/>
      <c r="MZI4" s="572"/>
      <c r="MZJ4" s="572"/>
      <c r="MZK4" s="572"/>
      <c r="MZL4" s="572"/>
      <c r="MZM4" s="572"/>
      <c r="MZN4" s="572"/>
      <c r="MZO4" s="572"/>
      <c r="MZP4" s="572"/>
      <c r="MZQ4" s="572"/>
      <c r="MZR4" s="572"/>
      <c r="MZS4" s="572"/>
      <c r="MZT4" s="572"/>
      <c r="MZU4" s="572"/>
      <c r="MZV4" s="572"/>
      <c r="MZW4" s="572"/>
      <c r="MZX4" s="572"/>
      <c r="MZY4" s="572"/>
      <c r="MZZ4" s="572"/>
      <c r="NAA4" s="572"/>
      <c r="NAB4" s="572"/>
      <c r="NAC4" s="572"/>
      <c r="NAD4" s="572"/>
      <c r="NAE4" s="572"/>
      <c r="NAF4" s="572"/>
      <c r="NAG4" s="572"/>
      <c r="NAH4" s="572"/>
      <c r="NAI4" s="572"/>
      <c r="NAJ4" s="572"/>
      <c r="NAK4" s="572"/>
      <c r="NAL4" s="572"/>
      <c r="NAM4" s="572"/>
      <c r="NAN4" s="572"/>
      <c r="NAO4" s="572"/>
      <c r="NAP4" s="572"/>
      <c r="NAQ4" s="572"/>
      <c r="NAR4" s="572"/>
      <c r="NAS4" s="572"/>
      <c r="NAT4" s="572"/>
      <c r="NAU4" s="572"/>
      <c r="NAV4" s="572"/>
      <c r="NAW4" s="572"/>
      <c r="NAX4" s="572"/>
      <c r="NAY4" s="572"/>
      <c r="NAZ4" s="572"/>
      <c r="NBA4" s="572"/>
      <c r="NBB4" s="572"/>
      <c r="NBC4" s="572"/>
      <c r="NBD4" s="572"/>
      <c r="NBE4" s="572"/>
      <c r="NBF4" s="572"/>
      <c r="NBG4" s="572"/>
      <c r="NBH4" s="572"/>
      <c r="NBI4" s="572"/>
      <c r="NBJ4" s="572"/>
      <c r="NBK4" s="572"/>
      <c r="NBL4" s="572"/>
      <c r="NBM4" s="572"/>
      <c r="NBN4" s="572"/>
      <c r="NBO4" s="572"/>
      <c r="NBP4" s="572"/>
      <c r="NBQ4" s="572"/>
      <c r="NBR4" s="572"/>
      <c r="NBS4" s="572"/>
      <c r="NBT4" s="572"/>
      <c r="NBU4" s="572"/>
      <c r="NBV4" s="572"/>
      <c r="NBW4" s="572"/>
      <c r="NBX4" s="572"/>
      <c r="NBY4" s="572"/>
      <c r="NBZ4" s="572"/>
      <c r="NCA4" s="572"/>
      <c r="NCB4" s="572"/>
      <c r="NCC4" s="572"/>
      <c r="NCD4" s="572"/>
      <c r="NCE4" s="572"/>
      <c r="NCF4" s="572"/>
      <c r="NCG4" s="572"/>
      <c r="NCH4" s="572"/>
      <c r="NCI4" s="572"/>
      <c r="NCJ4" s="572"/>
      <c r="NCK4" s="572"/>
      <c r="NCL4" s="572"/>
      <c r="NCM4" s="572"/>
      <c r="NCN4" s="572"/>
      <c r="NCO4" s="572"/>
      <c r="NCP4" s="572"/>
      <c r="NCQ4" s="572"/>
      <c r="NCR4" s="572"/>
      <c r="NCS4" s="572"/>
      <c r="NCT4" s="572"/>
      <c r="NCU4" s="572"/>
      <c r="NCV4" s="572"/>
      <c r="NCW4" s="572"/>
      <c r="NCX4" s="572"/>
      <c r="NCY4" s="572"/>
      <c r="NCZ4" s="572"/>
      <c r="NDA4" s="572"/>
      <c r="NDB4" s="572"/>
      <c r="NDC4" s="572"/>
      <c r="NDD4" s="572"/>
      <c r="NDE4" s="572"/>
      <c r="NDF4" s="572"/>
      <c r="NDG4" s="572"/>
      <c r="NDH4" s="572"/>
      <c r="NDI4" s="572"/>
      <c r="NDJ4" s="572"/>
      <c r="NDK4" s="572"/>
      <c r="NDL4" s="572"/>
      <c r="NDM4" s="572"/>
      <c r="NDN4" s="572"/>
      <c r="NDO4" s="572"/>
      <c r="NDP4" s="572"/>
      <c r="NDQ4" s="572"/>
      <c r="NDR4" s="572"/>
      <c r="NDS4" s="572"/>
      <c r="NDT4" s="572"/>
      <c r="NDU4" s="572"/>
      <c r="NDV4" s="572"/>
      <c r="NDW4" s="572"/>
      <c r="NDX4" s="572"/>
      <c r="NDY4" s="572"/>
      <c r="NDZ4" s="572"/>
      <c r="NEA4" s="572"/>
      <c r="NEB4" s="572"/>
      <c r="NEC4" s="572"/>
      <c r="NED4" s="572"/>
      <c r="NEE4" s="572"/>
      <c r="NEF4" s="572"/>
      <c r="NEG4" s="572"/>
      <c r="NEH4" s="572"/>
      <c r="NEI4" s="572"/>
      <c r="NEJ4" s="572"/>
      <c r="NEK4" s="572"/>
      <c r="NEL4" s="572"/>
      <c r="NEM4" s="572"/>
      <c r="NEN4" s="572"/>
      <c r="NEO4" s="572"/>
      <c r="NEP4" s="572"/>
      <c r="NEQ4" s="572"/>
      <c r="NER4" s="572"/>
      <c r="NES4" s="572"/>
      <c r="NET4" s="572"/>
      <c r="NEU4" s="572"/>
      <c r="NEV4" s="572"/>
      <c r="NEW4" s="572"/>
      <c r="NEX4" s="572"/>
      <c r="NEY4" s="572"/>
      <c r="NEZ4" s="572"/>
      <c r="NFA4" s="572"/>
      <c r="NFB4" s="572"/>
      <c r="NFC4" s="572"/>
      <c r="NFD4" s="572"/>
      <c r="NFE4" s="572"/>
      <c r="NFF4" s="572"/>
      <c r="NFG4" s="572"/>
      <c r="NFH4" s="572"/>
      <c r="NFI4" s="572"/>
      <c r="NFJ4" s="572"/>
      <c r="NFK4" s="572"/>
      <c r="NFL4" s="572"/>
      <c r="NFM4" s="572"/>
      <c r="NFN4" s="572"/>
      <c r="NFO4" s="572"/>
      <c r="NFP4" s="572"/>
      <c r="NFQ4" s="572"/>
      <c r="NFR4" s="572"/>
      <c r="NFS4" s="572"/>
      <c r="NFT4" s="572"/>
      <c r="NFU4" s="572"/>
      <c r="NFV4" s="572"/>
      <c r="NFW4" s="572"/>
      <c r="NFX4" s="572"/>
      <c r="NFY4" s="572"/>
      <c r="NFZ4" s="572"/>
      <c r="NGA4" s="572"/>
      <c r="NGB4" s="572"/>
      <c r="NGC4" s="572"/>
      <c r="NGD4" s="572"/>
      <c r="NGE4" s="572"/>
      <c r="NGF4" s="572"/>
      <c r="NGG4" s="572"/>
      <c r="NGH4" s="572"/>
      <c r="NGI4" s="572"/>
      <c r="NGJ4" s="572"/>
      <c r="NGK4" s="572"/>
      <c r="NGL4" s="572"/>
      <c r="NGM4" s="572"/>
      <c r="NGN4" s="572"/>
      <c r="NGO4" s="572"/>
      <c r="NGP4" s="572"/>
      <c r="NGQ4" s="572"/>
      <c r="NGR4" s="572"/>
      <c r="NGS4" s="572"/>
      <c r="NGT4" s="572"/>
      <c r="NGU4" s="572"/>
      <c r="NGV4" s="572"/>
      <c r="NGW4" s="572"/>
      <c r="NGX4" s="572"/>
      <c r="NGY4" s="572"/>
      <c r="NGZ4" s="572"/>
      <c r="NHA4" s="572"/>
      <c r="NHB4" s="572"/>
      <c r="NHC4" s="572"/>
      <c r="NHD4" s="572"/>
      <c r="NHE4" s="572"/>
      <c r="NHF4" s="572"/>
      <c r="NHG4" s="572"/>
      <c r="NHH4" s="572"/>
      <c r="NHI4" s="572"/>
      <c r="NHJ4" s="572"/>
      <c r="NHK4" s="572"/>
      <c r="NHL4" s="572"/>
      <c r="NHM4" s="572"/>
      <c r="NHN4" s="572"/>
      <c r="NHO4" s="572"/>
      <c r="NHP4" s="572"/>
      <c r="NHQ4" s="572"/>
      <c r="NHR4" s="572"/>
      <c r="NHS4" s="572"/>
      <c r="NHT4" s="572"/>
      <c r="NHU4" s="572"/>
      <c r="NHV4" s="572"/>
      <c r="NHW4" s="572"/>
      <c r="NHX4" s="572"/>
      <c r="NHY4" s="572"/>
      <c r="NHZ4" s="572"/>
      <c r="NIA4" s="572"/>
      <c r="NIB4" s="572"/>
      <c r="NIC4" s="572"/>
      <c r="NID4" s="572"/>
      <c r="NIE4" s="572"/>
      <c r="NIF4" s="572"/>
      <c r="NIG4" s="572"/>
      <c r="NIH4" s="572"/>
      <c r="NII4" s="572"/>
      <c r="NIJ4" s="572"/>
      <c r="NIK4" s="572"/>
      <c r="NIL4" s="572"/>
      <c r="NIM4" s="572"/>
      <c r="NIN4" s="572"/>
      <c r="NIO4" s="572"/>
      <c r="NIP4" s="572"/>
      <c r="NIQ4" s="572"/>
      <c r="NIR4" s="572"/>
      <c r="NIS4" s="572"/>
      <c r="NIT4" s="572"/>
      <c r="NIU4" s="572"/>
      <c r="NIV4" s="572"/>
      <c r="NIW4" s="572"/>
      <c r="NIX4" s="572"/>
      <c r="NIY4" s="572"/>
      <c r="NIZ4" s="572"/>
      <c r="NJA4" s="572"/>
      <c r="NJB4" s="572"/>
      <c r="NJC4" s="572"/>
      <c r="NJD4" s="572"/>
      <c r="NJE4" s="572"/>
      <c r="NJF4" s="572"/>
      <c r="NJG4" s="572"/>
      <c r="NJH4" s="572"/>
      <c r="NJI4" s="572"/>
      <c r="NJJ4" s="572"/>
      <c r="NJK4" s="572"/>
      <c r="NJL4" s="572"/>
      <c r="NJM4" s="572"/>
      <c r="NJN4" s="572"/>
      <c r="NJO4" s="572"/>
      <c r="NJP4" s="572"/>
      <c r="NJQ4" s="572"/>
      <c r="NJR4" s="572"/>
      <c r="NJS4" s="572"/>
      <c r="NJT4" s="572"/>
      <c r="NJU4" s="572"/>
      <c r="NJV4" s="572"/>
      <c r="NJW4" s="572"/>
      <c r="NJX4" s="572"/>
      <c r="NJY4" s="572"/>
      <c r="NJZ4" s="572"/>
      <c r="NKA4" s="572"/>
      <c r="NKB4" s="572"/>
      <c r="NKC4" s="572"/>
      <c r="NKD4" s="572"/>
      <c r="NKE4" s="572"/>
      <c r="NKF4" s="572"/>
      <c r="NKG4" s="572"/>
      <c r="NKH4" s="572"/>
      <c r="NKI4" s="572"/>
      <c r="NKJ4" s="572"/>
      <c r="NKK4" s="572"/>
      <c r="NKL4" s="572"/>
      <c r="NKM4" s="572"/>
      <c r="NKN4" s="572"/>
      <c r="NKO4" s="572"/>
      <c r="NKP4" s="572"/>
      <c r="NKQ4" s="572"/>
      <c r="NKR4" s="572"/>
      <c r="NKS4" s="572"/>
      <c r="NKT4" s="572"/>
      <c r="NKU4" s="572"/>
      <c r="NKV4" s="572"/>
      <c r="NKW4" s="572"/>
      <c r="NKX4" s="572"/>
      <c r="NKY4" s="572"/>
      <c r="NKZ4" s="572"/>
      <c r="NLA4" s="572"/>
      <c r="NLB4" s="572"/>
      <c r="NLC4" s="572"/>
      <c r="NLD4" s="572"/>
      <c r="NLE4" s="572"/>
      <c r="NLF4" s="572"/>
      <c r="NLG4" s="572"/>
      <c r="NLH4" s="572"/>
      <c r="NLI4" s="572"/>
      <c r="NLJ4" s="572"/>
      <c r="NLK4" s="572"/>
      <c r="NLL4" s="572"/>
      <c r="NLM4" s="572"/>
      <c r="NLN4" s="572"/>
      <c r="NLO4" s="572"/>
      <c r="NLP4" s="572"/>
      <c r="NLQ4" s="572"/>
      <c r="NLR4" s="572"/>
      <c r="NLS4" s="572"/>
      <c r="NLT4" s="572"/>
      <c r="NLU4" s="572"/>
      <c r="NLV4" s="572"/>
      <c r="NLW4" s="572"/>
      <c r="NLX4" s="572"/>
      <c r="NLY4" s="572"/>
      <c r="NLZ4" s="572"/>
      <c r="NMA4" s="572"/>
      <c r="NMB4" s="572"/>
      <c r="NMC4" s="572"/>
      <c r="NMD4" s="572"/>
      <c r="NME4" s="572"/>
      <c r="NMF4" s="572"/>
      <c r="NMG4" s="572"/>
      <c r="NMH4" s="572"/>
      <c r="NMI4" s="572"/>
      <c r="NMJ4" s="572"/>
      <c r="NMK4" s="572"/>
      <c r="NML4" s="572"/>
      <c r="NMM4" s="572"/>
      <c r="NMN4" s="572"/>
      <c r="NMO4" s="572"/>
      <c r="NMP4" s="572"/>
      <c r="NMQ4" s="572"/>
      <c r="NMR4" s="572"/>
      <c r="NMS4" s="572"/>
      <c r="NMT4" s="572"/>
      <c r="NMU4" s="572"/>
      <c r="NMV4" s="572"/>
      <c r="NMW4" s="572"/>
      <c r="NMX4" s="572"/>
      <c r="NMY4" s="572"/>
      <c r="NMZ4" s="572"/>
      <c r="NNA4" s="572"/>
      <c r="NNB4" s="572"/>
      <c r="NNC4" s="572"/>
      <c r="NND4" s="572"/>
      <c r="NNE4" s="572"/>
      <c r="NNF4" s="572"/>
      <c r="NNG4" s="572"/>
      <c r="NNH4" s="572"/>
      <c r="NNI4" s="572"/>
      <c r="NNJ4" s="572"/>
      <c r="NNK4" s="572"/>
      <c r="NNL4" s="572"/>
      <c r="NNM4" s="572"/>
      <c r="NNN4" s="572"/>
      <c r="NNO4" s="572"/>
      <c r="NNP4" s="572"/>
      <c r="NNQ4" s="572"/>
      <c r="NNR4" s="572"/>
      <c r="NNS4" s="572"/>
      <c r="NNT4" s="572"/>
      <c r="NNU4" s="572"/>
      <c r="NNV4" s="572"/>
      <c r="NNW4" s="572"/>
      <c r="NNX4" s="572"/>
      <c r="NNY4" s="572"/>
      <c r="NNZ4" s="572"/>
      <c r="NOA4" s="572"/>
      <c r="NOB4" s="572"/>
      <c r="NOC4" s="572"/>
      <c r="NOD4" s="572"/>
      <c r="NOE4" s="572"/>
      <c r="NOF4" s="572"/>
      <c r="NOG4" s="572"/>
      <c r="NOH4" s="572"/>
      <c r="NOI4" s="572"/>
      <c r="NOJ4" s="572"/>
      <c r="NOK4" s="572"/>
      <c r="NOL4" s="572"/>
      <c r="NOM4" s="572"/>
      <c r="NON4" s="572"/>
      <c r="NOO4" s="572"/>
      <c r="NOP4" s="572"/>
      <c r="NOQ4" s="572"/>
      <c r="NOR4" s="572"/>
      <c r="NOS4" s="572"/>
      <c r="NOT4" s="572"/>
      <c r="NOU4" s="572"/>
      <c r="NOV4" s="572"/>
      <c r="NOW4" s="572"/>
      <c r="NOX4" s="572"/>
      <c r="NOY4" s="572"/>
      <c r="NOZ4" s="572"/>
      <c r="NPA4" s="572"/>
      <c r="NPB4" s="572"/>
      <c r="NPC4" s="572"/>
      <c r="NPD4" s="572"/>
      <c r="NPE4" s="572"/>
      <c r="NPF4" s="572"/>
      <c r="NPG4" s="572"/>
      <c r="NPH4" s="572"/>
      <c r="NPI4" s="572"/>
      <c r="NPJ4" s="572"/>
      <c r="NPK4" s="572"/>
      <c r="NPL4" s="572"/>
      <c r="NPM4" s="572"/>
      <c r="NPN4" s="572"/>
      <c r="NPO4" s="572"/>
      <c r="NPP4" s="572"/>
      <c r="NPQ4" s="572"/>
      <c r="NPR4" s="572"/>
      <c r="NPS4" s="572"/>
      <c r="NPT4" s="572"/>
      <c r="NPU4" s="572"/>
      <c r="NPV4" s="572"/>
      <c r="NPW4" s="572"/>
      <c r="NPX4" s="572"/>
      <c r="NPY4" s="572"/>
      <c r="NPZ4" s="572"/>
      <c r="NQA4" s="572"/>
      <c r="NQB4" s="572"/>
      <c r="NQC4" s="572"/>
      <c r="NQD4" s="572"/>
      <c r="NQE4" s="572"/>
      <c r="NQF4" s="572"/>
      <c r="NQG4" s="572"/>
      <c r="NQH4" s="572"/>
      <c r="NQI4" s="572"/>
      <c r="NQJ4" s="572"/>
      <c r="NQK4" s="572"/>
      <c r="NQL4" s="572"/>
      <c r="NQM4" s="572"/>
      <c r="NQN4" s="572"/>
      <c r="NQO4" s="572"/>
      <c r="NQP4" s="572"/>
      <c r="NQQ4" s="572"/>
      <c r="NQR4" s="572"/>
      <c r="NQS4" s="572"/>
      <c r="NQT4" s="572"/>
      <c r="NQU4" s="572"/>
      <c r="NQV4" s="572"/>
      <c r="NQW4" s="572"/>
      <c r="NQX4" s="572"/>
      <c r="NQY4" s="572"/>
      <c r="NQZ4" s="572"/>
      <c r="NRA4" s="572"/>
      <c r="NRB4" s="572"/>
      <c r="NRC4" s="572"/>
      <c r="NRD4" s="572"/>
      <c r="NRE4" s="572"/>
      <c r="NRF4" s="572"/>
      <c r="NRG4" s="572"/>
      <c r="NRH4" s="572"/>
      <c r="NRI4" s="572"/>
      <c r="NRJ4" s="572"/>
      <c r="NRK4" s="572"/>
      <c r="NRL4" s="572"/>
      <c r="NRM4" s="572"/>
      <c r="NRN4" s="572"/>
      <c r="NRO4" s="572"/>
      <c r="NRP4" s="572"/>
      <c r="NRQ4" s="572"/>
      <c r="NRR4" s="572"/>
      <c r="NRS4" s="572"/>
      <c r="NRT4" s="572"/>
      <c r="NRU4" s="572"/>
      <c r="NRV4" s="572"/>
      <c r="NRW4" s="572"/>
      <c r="NRX4" s="572"/>
      <c r="NRY4" s="572"/>
      <c r="NRZ4" s="572"/>
      <c r="NSA4" s="572"/>
      <c r="NSB4" s="572"/>
      <c r="NSC4" s="572"/>
      <c r="NSD4" s="572"/>
      <c r="NSE4" s="572"/>
      <c r="NSF4" s="572"/>
      <c r="NSG4" s="572"/>
      <c r="NSH4" s="572"/>
      <c r="NSI4" s="572"/>
      <c r="NSJ4" s="572"/>
      <c r="NSK4" s="572"/>
      <c r="NSL4" s="572"/>
      <c r="NSM4" s="572"/>
      <c r="NSN4" s="572"/>
      <c r="NSO4" s="572"/>
      <c r="NSP4" s="572"/>
      <c r="NSQ4" s="572"/>
      <c r="NSR4" s="572"/>
      <c r="NSS4" s="572"/>
      <c r="NST4" s="572"/>
      <c r="NSU4" s="572"/>
      <c r="NSV4" s="572"/>
      <c r="NSW4" s="572"/>
      <c r="NSX4" s="572"/>
      <c r="NSY4" s="572"/>
      <c r="NSZ4" s="572"/>
      <c r="NTA4" s="572"/>
      <c r="NTB4" s="572"/>
      <c r="NTC4" s="572"/>
      <c r="NTD4" s="572"/>
      <c r="NTE4" s="572"/>
      <c r="NTF4" s="572"/>
      <c r="NTG4" s="572"/>
      <c r="NTH4" s="572"/>
      <c r="NTI4" s="572"/>
      <c r="NTJ4" s="572"/>
      <c r="NTK4" s="572"/>
      <c r="NTL4" s="572"/>
      <c r="NTM4" s="572"/>
      <c r="NTN4" s="572"/>
      <c r="NTO4" s="572"/>
      <c r="NTP4" s="572"/>
      <c r="NTQ4" s="572"/>
      <c r="NTR4" s="572"/>
      <c r="NTS4" s="572"/>
      <c r="NTT4" s="572"/>
      <c r="NTU4" s="572"/>
      <c r="NTV4" s="572"/>
      <c r="NTW4" s="572"/>
      <c r="NTX4" s="572"/>
      <c r="NTY4" s="572"/>
      <c r="NTZ4" s="572"/>
      <c r="NUA4" s="572"/>
      <c r="NUB4" s="572"/>
      <c r="NUC4" s="572"/>
      <c r="NUD4" s="572"/>
      <c r="NUE4" s="572"/>
      <c r="NUF4" s="572"/>
      <c r="NUG4" s="572"/>
      <c r="NUH4" s="572"/>
      <c r="NUI4" s="572"/>
      <c r="NUJ4" s="572"/>
      <c r="NUK4" s="572"/>
      <c r="NUL4" s="572"/>
      <c r="NUM4" s="572"/>
      <c r="NUN4" s="572"/>
      <c r="NUO4" s="572"/>
      <c r="NUP4" s="572"/>
      <c r="NUQ4" s="572"/>
      <c r="NUR4" s="572"/>
      <c r="NUS4" s="572"/>
      <c r="NUT4" s="572"/>
      <c r="NUU4" s="572"/>
      <c r="NUV4" s="572"/>
      <c r="NUW4" s="572"/>
      <c r="NUX4" s="572"/>
      <c r="NUY4" s="572"/>
      <c r="NUZ4" s="572"/>
      <c r="NVA4" s="572"/>
      <c r="NVB4" s="572"/>
      <c r="NVC4" s="572"/>
      <c r="NVD4" s="572"/>
      <c r="NVE4" s="572"/>
      <c r="NVF4" s="572"/>
      <c r="NVG4" s="572"/>
      <c r="NVH4" s="572"/>
      <c r="NVI4" s="572"/>
      <c r="NVJ4" s="572"/>
      <c r="NVK4" s="572"/>
      <c r="NVL4" s="572"/>
      <c r="NVM4" s="572"/>
      <c r="NVN4" s="572"/>
      <c r="NVO4" s="572"/>
      <c r="NVP4" s="572"/>
      <c r="NVQ4" s="572"/>
      <c r="NVR4" s="572"/>
      <c r="NVS4" s="572"/>
      <c r="NVT4" s="572"/>
      <c r="NVU4" s="572"/>
      <c r="NVV4" s="572"/>
      <c r="NVW4" s="572"/>
      <c r="NVX4" s="572"/>
      <c r="NVY4" s="572"/>
      <c r="NVZ4" s="572"/>
      <c r="NWA4" s="572"/>
      <c r="NWB4" s="572"/>
      <c r="NWC4" s="572"/>
      <c r="NWD4" s="572"/>
      <c r="NWE4" s="572"/>
      <c r="NWF4" s="572"/>
      <c r="NWG4" s="572"/>
      <c r="NWH4" s="572"/>
      <c r="NWI4" s="572"/>
      <c r="NWJ4" s="572"/>
      <c r="NWK4" s="572"/>
      <c r="NWL4" s="572"/>
      <c r="NWM4" s="572"/>
      <c r="NWN4" s="572"/>
      <c r="NWO4" s="572"/>
      <c r="NWP4" s="572"/>
      <c r="NWQ4" s="572"/>
      <c r="NWR4" s="572"/>
      <c r="NWS4" s="572"/>
      <c r="NWT4" s="572"/>
      <c r="NWU4" s="572"/>
      <c r="NWV4" s="572"/>
      <c r="NWW4" s="572"/>
      <c r="NWX4" s="572"/>
      <c r="NWY4" s="572"/>
      <c r="NWZ4" s="572"/>
      <c r="NXA4" s="572"/>
      <c r="NXB4" s="572"/>
      <c r="NXC4" s="572"/>
      <c r="NXD4" s="572"/>
      <c r="NXE4" s="572"/>
      <c r="NXF4" s="572"/>
      <c r="NXG4" s="572"/>
      <c r="NXH4" s="572"/>
      <c r="NXI4" s="572"/>
      <c r="NXJ4" s="572"/>
      <c r="NXK4" s="572"/>
      <c r="NXL4" s="572"/>
      <c r="NXM4" s="572"/>
      <c r="NXN4" s="572"/>
      <c r="NXO4" s="572"/>
      <c r="NXP4" s="572"/>
      <c r="NXQ4" s="572"/>
      <c r="NXR4" s="572"/>
      <c r="NXS4" s="572"/>
      <c r="NXT4" s="572"/>
      <c r="NXU4" s="572"/>
      <c r="NXV4" s="572"/>
      <c r="NXW4" s="572"/>
      <c r="NXX4" s="572"/>
      <c r="NXY4" s="572"/>
      <c r="NXZ4" s="572"/>
      <c r="NYA4" s="572"/>
      <c r="NYB4" s="572"/>
      <c r="NYC4" s="572"/>
      <c r="NYD4" s="572"/>
      <c r="NYE4" s="572"/>
      <c r="NYF4" s="572"/>
      <c r="NYG4" s="572"/>
      <c r="NYH4" s="572"/>
      <c r="NYI4" s="572"/>
      <c r="NYJ4" s="572"/>
      <c r="NYK4" s="572"/>
      <c r="NYL4" s="572"/>
      <c r="NYM4" s="572"/>
      <c r="NYN4" s="572"/>
      <c r="NYO4" s="572"/>
      <c r="NYP4" s="572"/>
      <c r="NYQ4" s="572"/>
      <c r="NYR4" s="572"/>
      <c r="NYS4" s="572"/>
      <c r="NYT4" s="572"/>
      <c r="NYU4" s="572"/>
      <c r="NYV4" s="572"/>
      <c r="NYW4" s="572"/>
      <c r="NYX4" s="572"/>
      <c r="NYY4" s="572"/>
      <c r="NYZ4" s="572"/>
      <c r="NZA4" s="572"/>
      <c r="NZB4" s="572"/>
      <c r="NZC4" s="572"/>
      <c r="NZD4" s="572"/>
      <c r="NZE4" s="572"/>
      <c r="NZF4" s="572"/>
      <c r="NZG4" s="572"/>
      <c r="NZH4" s="572"/>
      <c r="NZI4" s="572"/>
      <c r="NZJ4" s="572"/>
      <c r="NZK4" s="572"/>
      <c r="NZL4" s="572"/>
      <c r="NZM4" s="572"/>
      <c r="NZN4" s="572"/>
      <c r="NZO4" s="572"/>
      <c r="NZP4" s="572"/>
      <c r="NZQ4" s="572"/>
      <c r="NZR4" s="572"/>
      <c r="NZS4" s="572"/>
      <c r="NZT4" s="572"/>
      <c r="NZU4" s="572"/>
      <c r="NZV4" s="572"/>
      <c r="NZW4" s="572"/>
      <c r="NZX4" s="572"/>
      <c r="NZY4" s="572"/>
      <c r="NZZ4" s="572"/>
      <c r="OAA4" s="572"/>
      <c r="OAB4" s="572"/>
      <c r="OAC4" s="572"/>
      <c r="OAD4" s="572"/>
      <c r="OAE4" s="572"/>
      <c r="OAF4" s="572"/>
      <c r="OAG4" s="572"/>
      <c r="OAH4" s="572"/>
      <c r="OAI4" s="572"/>
      <c r="OAJ4" s="572"/>
      <c r="OAK4" s="572"/>
      <c r="OAL4" s="572"/>
      <c r="OAM4" s="572"/>
      <c r="OAN4" s="572"/>
      <c r="OAO4" s="572"/>
      <c r="OAP4" s="572"/>
      <c r="OAQ4" s="572"/>
      <c r="OAR4" s="572"/>
      <c r="OAS4" s="572"/>
      <c r="OAT4" s="572"/>
      <c r="OAU4" s="572"/>
      <c r="OAV4" s="572"/>
      <c r="OAW4" s="572"/>
      <c r="OAX4" s="572"/>
      <c r="OAY4" s="572"/>
      <c r="OAZ4" s="572"/>
      <c r="OBA4" s="572"/>
      <c r="OBB4" s="572"/>
      <c r="OBC4" s="572"/>
      <c r="OBD4" s="572"/>
      <c r="OBE4" s="572"/>
      <c r="OBF4" s="572"/>
      <c r="OBG4" s="572"/>
      <c r="OBH4" s="572"/>
      <c r="OBI4" s="572"/>
      <c r="OBJ4" s="572"/>
      <c r="OBK4" s="572"/>
      <c r="OBL4" s="572"/>
      <c r="OBM4" s="572"/>
      <c r="OBN4" s="572"/>
      <c r="OBO4" s="572"/>
      <c r="OBP4" s="572"/>
      <c r="OBQ4" s="572"/>
      <c r="OBR4" s="572"/>
      <c r="OBS4" s="572"/>
      <c r="OBT4" s="572"/>
      <c r="OBU4" s="572"/>
      <c r="OBV4" s="572"/>
      <c r="OBW4" s="572"/>
      <c r="OBX4" s="572"/>
      <c r="OBY4" s="572"/>
      <c r="OBZ4" s="572"/>
      <c r="OCA4" s="572"/>
      <c r="OCB4" s="572"/>
      <c r="OCC4" s="572"/>
      <c r="OCD4" s="572"/>
      <c r="OCE4" s="572"/>
      <c r="OCF4" s="572"/>
      <c r="OCG4" s="572"/>
      <c r="OCH4" s="572"/>
      <c r="OCI4" s="572"/>
      <c r="OCJ4" s="572"/>
      <c r="OCK4" s="572"/>
      <c r="OCL4" s="572"/>
      <c r="OCM4" s="572"/>
      <c r="OCN4" s="572"/>
      <c r="OCO4" s="572"/>
      <c r="OCP4" s="572"/>
      <c r="OCQ4" s="572"/>
      <c r="OCR4" s="572"/>
      <c r="OCS4" s="572"/>
      <c r="OCT4" s="572"/>
      <c r="OCU4" s="572"/>
      <c r="OCV4" s="572"/>
      <c r="OCW4" s="572"/>
      <c r="OCX4" s="572"/>
      <c r="OCY4" s="572"/>
      <c r="OCZ4" s="572"/>
      <c r="ODA4" s="572"/>
      <c r="ODB4" s="572"/>
      <c r="ODC4" s="572"/>
      <c r="ODD4" s="572"/>
      <c r="ODE4" s="572"/>
      <c r="ODF4" s="572"/>
      <c r="ODG4" s="572"/>
      <c r="ODH4" s="572"/>
      <c r="ODI4" s="572"/>
      <c r="ODJ4" s="572"/>
      <c r="ODK4" s="572"/>
      <c r="ODL4" s="572"/>
      <c r="ODM4" s="572"/>
      <c r="ODN4" s="572"/>
      <c r="ODO4" s="572"/>
      <c r="ODP4" s="572"/>
      <c r="ODQ4" s="572"/>
      <c r="ODR4" s="572"/>
      <c r="ODS4" s="572"/>
      <c r="ODT4" s="572"/>
      <c r="ODU4" s="572"/>
      <c r="ODV4" s="572"/>
      <c r="ODW4" s="572"/>
      <c r="ODX4" s="572"/>
      <c r="ODY4" s="572"/>
      <c r="ODZ4" s="572"/>
      <c r="OEA4" s="572"/>
      <c r="OEB4" s="572"/>
      <c r="OEC4" s="572"/>
      <c r="OED4" s="572"/>
      <c r="OEE4" s="572"/>
      <c r="OEF4" s="572"/>
      <c r="OEG4" s="572"/>
      <c r="OEH4" s="572"/>
      <c r="OEI4" s="572"/>
      <c r="OEJ4" s="572"/>
      <c r="OEK4" s="572"/>
      <c r="OEL4" s="572"/>
      <c r="OEM4" s="572"/>
      <c r="OEN4" s="572"/>
      <c r="OEO4" s="572"/>
      <c r="OEP4" s="572"/>
      <c r="OEQ4" s="572"/>
      <c r="OER4" s="572"/>
      <c r="OES4" s="572"/>
      <c r="OET4" s="572"/>
      <c r="OEU4" s="572"/>
      <c r="OEV4" s="572"/>
      <c r="OEW4" s="572"/>
      <c r="OEX4" s="572"/>
      <c r="OEY4" s="572"/>
      <c r="OEZ4" s="572"/>
      <c r="OFA4" s="572"/>
      <c r="OFB4" s="572"/>
      <c r="OFC4" s="572"/>
      <c r="OFD4" s="572"/>
      <c r="OFE4" s="572"/>
      <c r="OFF4" s="572"/>
      <c r="OFG4" s="572"/>
      <c r="OFH4" s="572"/>
      <c r="OFI4" s="572"/>
      <c r="OFJ4" s="572"/>
      <c r="OFK4" s="572"/>
      <c r="OFL4" s="572"/>
      <c r="OFM4" s="572"/>
      <c r="OFN4" s="572"/>
      <c r="OFO4" s="572"/>
      <c r="OFP4" s="572"/>
      <c r="OFQ4" s="572"/>
      <c r="OFR4" s="572"/>
      <c r="OFS4" s="572"/>
      <c r="OFT4" s="572"/>
      <c r="OFU4" s="572"/>
      <c r="OFV4" s="572"/>
      <c r="OFW4" s="572"/>
      <c r="OFX4" s="572"/>
      <c r="OFY4" s="572"/>
      <c r="OFZ4" s="572"/>
      <c r="OGA4" s="572"/>
      <c r="OGB4" s="572"/>
      <c r="OGC4" s="572"/>
      <c r="OGD4" s="572"/>
      <c r="OGE4" s="572"/>
      <c r="OGF4" s="572"/>
      <c r="OGG4" s="572"/>
      <c r="OGH4" s="572"/>
      <c r="OGI4" s="572"/>
      <c r="OGJ4" s="572"/>
      <c r="OGK4" s="572"/>
      <c r="OGL4" s="572"/>
      <c r="OGM4" s="572"/>
      <c r="OGN4" s="572"/>
      <c r="OGO4" s="572"/>
      <c r="OGP4" s="572"/>
      <c r="OGQ4" s="572"/>
      <c r="OGR4" s="572"/>
      <c r="OGS4" s="572"/>
      <c r="OGT4" s="572"/>
      <c r="OGU4" s="572"/>
      <c r="OGV4" s="572"/>
      <c r="OGW4" s="572"/>
      <c r="OGX4" s="572"/>
      <c r="OGY4" s="572"/>
      <c r="OGZ4" s="572"/>
      <c r="OHA4" s="572"/>
      <c r="OHB4" s="572"/>
      <c r="OHC4" s="572"/>
      <c r="OHD4" s="572"/>
      <c r="OHE4" s="572"/>
      <c r="OHF4" s="572"/>
      <c r="OHG4" s="572"/>
      <c r="OHH4" s="572"/>
      <c r="OHI4" s="572"/>
      <c r="OHJ4" s="572"/>
      <c r="OHK4" s="572"/>
      <c r="OHL4" s="572"/>
      <c r="OHM4" s="572"/>
      <c r="OHN4" s="572"/>
      <c r="OHO4" s="572"/>
      <c r="OHP4" s="572"/>
      <c r="OHQ4" s="572"/>
      <c r="OHR4" s="572"/>
      <c r="OHS4" s="572"/>
      <c r="OHT4" s="572"/>
      <c r="OHU4" s="572"/>
      <c r="OHV4" s="572"/>
      <c r="OHW4" s="572"/>
      <c r="OHX4" s="572"/>
      <c r="OHY4" s="572"/>
      <c r="OHZ4" s="572"/>
      <c r="OIA4" s="572"/>
      <c r="OIB4" s="572"/>
      <c r="OIC4" s="572"/>
      <c r="OID4" s="572"/>
      <c r="OIE4" s="572"/>
      <c r="OIF4" s="572"/>
      <c r="OIG4" s="572"/>
      <c r="OIH4" s="572"/>
      <c r="OII4" s="572"/>
      <c r="OIJ4" s="572"/>
      <c r="OIK4" s="572"/>
      <c r="OIL4" s="572"/>
      <c r="OIM4" s="572"/>
      <c r="OIN4" s="572"/>
      <c r="OIO4" s="572"/>
      <c r="OIP4" s="572"/>
      <c r="OIQ4" s="572"/>
      <c r="OIR4" s="572"/>
      <c r="OIS4" s="572"/>
      <c r="OIT4" s="572"/>
      <c r="OIU4" s="572"/>
      <c r="OIV4" s="572"/>
      <c r="OIW4" s="572"/>
      <c r="OIX4" s="572"/>
      <c r="OIY4" s="572"/>
      <c r="OIZ4" s="572"/>
      <c r="OJA4" s="572"/>
      <c r="OJB4" s="572"/>
      <c r="OJC4" s="572"/>
      <c r="OJD4" s="572"/>
      <c r="OJE4" s="572"/>
      <c r="OJF4" s="572"/>
      <c r="OJG4" s="572"/>
      <c r="OJH4" s="572"/>
      <c r="OJI4" s="572"/>
      <c r="OJJ4" s="572"/>
      <c r="OJK4" s="572"/>
      <c r="OJL4" s="572"/>
      <c r="OJM4" s="572"/>
      <c r="OJN4" s="572"/>
      <c r="OJO4" s="572"/>
      <c r="OJP4" s="572"/>
      <c r="OJQ4" s="572"/>
      <c r="OJR4" s="572"/>
      <c r="OJS4" s="572"/>
      <c r="OJT4" s="572"/>
      <c r="OJU4" s="572"/>
      <c r="OJV4" s="572"/>
      <c r="OJW4" s="572"/>
      <c r="OJX4" s="572"/>
      <c r="OJY4" s="572"/>
      <c r="OJZ4" s="572"/>
      <c r="OKA4" s="572"/>
      <c r="OKB4" s="572"/>
      <c r="OKC4" s="572"/>
      <c r="OKD4" s="572"/>
      <c r="OKE4" s="572"/>
      <c r="OKF4" s="572"/>
      <c r="OKG4" s="572"/>
      <c r="OKH4" s="572"/>
      <c r="OKI4" s="572"/>
      <c r="OKJ4" s="572"/>
      <c r="OKK4" s="572"/>
      <c r="OKL4" s="572"/>
      <c r="OKM4" s="572"/>
      <c r="OKN4" s="572"/>
      <c r="OKO4" s="572"/>
      <c r="OKP4" s="572"/>
      <c r="OKQ4" s="572"/>
      <c r="OKR4" s="572"/>
      <c r="OKS4" s="572"/>
      <c r="OKT4" s="572"/>
      <c r="OKU4" s="572"/>
      <c r="OKV4" s="572"/>
      <c r="OKW4" s="572"/>
      <c r="OKX4" s="572"/>
      <c r="OKY4" s="572"/>
      <c r="OKZ4" s="572"/>
      <c r="OLA4" s="572"/>
      <c r="OLB4" s="572"/>
      <c r="OLC4" s="572"/>
      <c r="OLD4" s="572"/>
      <c r="OLE4" s="572"/>
      <c r="OLF4" s="572"/>
      <c r="OLG4" s="572"/>
      <c r="OLH4" s="572"/>
      <c r="OLI4" s="572"/>
      <c r="OLJ4" s="572"/>
      <c r="OLK4" s="572"/>
      <c r="OLL4" s="572"/>
      <c r="OLM4" s="572"/>
      <c r="OLN4" s="572"/>
      <c r="OLO4" s="572"/>
      <c r="OLP4" s="572"/>
      <c r="OLQ4" s="572"/>
      <c r="OLR4" s="572"/>
      <c r="OLS4" s="572"/>
      <c r="OLT4" s="572"/>
      <c r="OLU4" s="572"/>
      <c r="OLV4" s="572"/>
      <c r="OLW4" s="572"/>
      <c r="OLX4" s="572"/>
      <c r="OLY4" s="572"/>
      <c r="OLZ4" s="572"/>
      <c r="OMA4" s="572"/>
      <c r="OMB4" s="572"/>
      <c r="OMC4" s="572"/>
      <c r="OMD4" s="572"/>
      <c r="OME4" s="572"/>
      <c r="OMF4" s="572"/>
      <c r="OMG4" s="572"/>
      <c r="OMH4" s="572"/>
      <c r="OMI4" s="572"/>
      <c r="OMJ4" s="572"/>
      <c r="OMK4" s="572"/>
      <c r="OML4" s="572"/>
      <c r="OMM4" s="572"/>
      <c r="OMN4" s="572"/>
      <c r="OMO4" s="572"/>
      <c r="OMP4" s="572"/>
      <c r="OMQ4" s="572"/>
      <c r="OMR4" s="572"/>
      <c r="OMS4" s="572"/>
      <c r="OMT4" s="572"/>
      <c r="OMU4" s="572"/>
      <c r="OMV4" s="572"/>
      <c r="OMW4" s="572"/>
      <c r="OMX4" s="572"/>
      <c r="OMY4" s="572"/>
      <c r="OMZ4" s="572"/>
      <c r="ONA4" s="572"/>
      <c r="ONB4" s="572"/>
      <c r="ONC4" s="572"/>
      <c r="OND4" s="572"/>
      <c r="ONE4" s="572"/>
      <c r="ONF4" s="572"/>
      <c r="ONG4" s="572"/>
      <c r="ONH4" s="572"/>
      <c r="ONI4" s="572"/>
      <c r="ONJ4" s="572"/>
      <c r="ONK4" s="572"/>
      <c r="ONL4" s="572"/>
      <c r="ONM4" s="572"/>
      <c r="ONN4" s="572"/>
      <c r="ONO4" s="572"/>
      <c r="ONP4" s="572"/>
      <c r="ONQ4" s="572"/>
      <c r="ONR4" s="572"/>
      <c r="ONS4" s="572"/>
      <c r="ONT4" s="572"/>
      <c r="ONU4" s="572"/>
      <c r="ONV4" s="572"/>
      <c r="ONW4" s="572"/>
      <c r="ONX4" s="572"/>
      <c r="ONY4" s="572"/>
      <c r="ONZ4" s="572"/>
      <c r="OOA4" s="572"/>
      <c r="OOB4" s="572"/>
      <c r="OOC4" s="572"/>
      <c r="OOD4" s="572"/>
      <c r="OOE4" s="572"/>
      <c r="OOF4" s="572"/>
      <c r="OOG4" s="572"/>
      <c r="OOH4" s="572"/>
      <c r="OOI4" s="572"/>
      <c r="OOJ4" s="572"/>
      <c r="OOK4" s="572"/>
      <c r="OOL4" s="572"/>
      <c r="OOM4" s="572"/>
      <c r="OON4" s="572"/>
      <c r="OOO4" s="572"/>
      <c r="OOP4" s="572"/>
      <c r="OOQ4" s="572"/>
      <c r="OOR4" s="572"/>
      <c r="OOS4" s="572"/>
      <c r="OOT4" s="572"/>
      <c r="OOU4" s="572"/>
      <c r="OOV4" s="572"/>
      <c r="OOW4" s="572"/>
      <c r="OOX4" s="572"/>
      <c r="OOY4" s="572"/>
      <c r="OOZ4" s="572"/>
      <c r="OPA4" s="572"/>
      <c r="OPB4" s="572"/>
      <c r="OPC4" s="572"/>
      <c r="OPD4" s="572"/>
      <c r="OPE4" s="572"/>
      <c r="OPF4" s="572"/>
      <c r="OPG4" s="572"/>
      <c r="OPH4" s="572"/>
      <c r="OPI4" s="572"/>
      <c r="OPJ4" s="572"/>
      <c r="OPK4" s="572"/>
      <c r="OPL4" s="572"/>
      <c r="OPM4" s="572"/>
      <c r="OPN4" s="572"/>
      <c r="OPO4" s="572"/>
      <c r="OPP4" s="572"/>
      <c r="OPQ4" s="572"/>
      <c r="OPR4" s="572"/>
      <c r="OPS4" s="572"/>
      <c r="OPT4" s="572"/>
      <c r="OPU4" s="572"/>
      <c r="OPV4" s="572"/>
      <c r="OPW4" s="572"/>
      <c r="OPX4" s="572"/>
      <c r="OPY4" s="572"/>
      <c r="OPZ4" s="572"/>
      <c r="OQA4" s="572"/>
      <c r="OQB4" s="572"/>
      <c r="OQC4" s="572"/>
      <c r="OQD4" s="572"/>
      <c r="OQE4" s="572"/>
      <c r="OQF4" s="572"/>
      <c r="OQG4" s="572"/>
      <c r="OQH4" s="572"/>
      <c r="OQI4" s="572"/>
      <c r="OQJ4" s="572"/>
      <c r="OQK4" s="572"/>
      <c r="OQL4" s="572"/>
      <c r="OQM4" s="572"/>
      <c r="OQN4" s="572"/>
      <c r="OQO4" s="572"/>
      <c r="OQP4" s="572"/>
      <c r="OQQ4" s="572"/>
      <c r="OQR4" s="572"/>
      <c r="OQS4" s="572"/>
      <c r="OQT4" s="572"/>
      <c r="OQU4" s="572"/>
      <c r="OQV4" s="572"/>
      <c r="OQW4" s="572"/>
      <c r="OQX4" s="572"/>
      <c r="OQY4" s="572"/>
      <c r="OQZ4" s="572"/>
      <c r="ORA4" s="572"/>
      <c r="ORB4" s="572"/>
      <c r="ORC4" s="572"/>
      <c r="ORD4" s="572"/>
      <c r="ORE4" s="572"/>
      <c r="ORF4" s="572"/>
      <c r="ORG4" s="572"/>
      <c r="ORH4" s="572"/>
      <c r="ORI4" s="572"/>
      <c r="ORJ4" s="572"/>
      <c r="ORK4" s="572"/>
      <c r="ORL4" s="572"/>
      <c r="ORM4" s="572"/>
      <c r="ORN4" s="572"/>
      <c r="ORO4" s="572"/>
      <c r="ORP4" s="572"/>
      <c r="ORQ4" s="572"/>
      <c r="ORR4" s="572"/>
      <c r="ORS4" s="572"/>
      <c r="ORT4" s="572"/>
      <c r="ORU4" s="572"/>
      <c r="ORV4" s="572"/>
      <c r="ORW4" s="572"/>
      <c r="ORX4" s="572"/>
      <c r="ORY4" s="572"/>
      <c r="ORZ4" s="572"/>
      <c r="OSA4" s="572"/>
      <c r="OSB4" s="572"/>
      <c r="OSC4" s="572"/>
      <c r="OSD4" s="572"/>
      <c r="OSE4" s="572"/>
      <c r="OSF4" s="572"/>
      <c r="OSG4" s="572"/>
      <c r="OSH4" s="572"/>
      <c r="OSI4" s="572"/>
      <c r="OSJ4" s="572"/>
      <c r="OSK4" s="572"/>
      <c r="OSL4" s="572"/>
      <c r="OSM4" s="572"/>
      <c r="OSN4" s="572"/>
      <c r="OSO4" s="572"/>
      <c r="OSP4" s="572"/>
      <c r="OSQ4" s="572"/>
      <c r="OSR4" s="572"/>
      <c r="OSS4" s="572"/>
      <c r="OST4" s="572"/>
      <c r="OSU4" s="572"/>
      <c r="OSV4" s="572"/>
      <c r="OSW4" s="572"/>
      <c r="OSX4" s="572"/>
      <c r="OSY4" s="572"/>
      <c r="OSZ4" s="572"/>
      <c r="OTA4" s="572"/>
      <c r="OTB4" s="572"/>
      <c r="OTC4" s="572"/>
      <c r="OTD4" s="572"/>
      <c r="OTE4" s="572"/>
      <c r="OTF4" s="572"/>
      <c r="OTG4" s="572"/>
      <c r="OTH4" s="572"/>
      <c r="OTI4" s="572"/>
      <c r="OTJ4" s="572"/>
      <c r="OTK4" s="572"/>
      <c r="OTL4" s="572"/>
      <c r="OTM4" s="572"/>
      <c r="OTN4" s="572"/>
      <c r="OTO4" s="572"/>
      <c r="OTP4" s="572"/>
      <c r="OTQ4" s="572"/>
      <c r="OTR4" s="572"/>
      <c r="OTS4" s="572"/>
      <c r="OTT4" s="572"/>
      <c r="OTU4" s="572"/>
      <c r="OTV4" s="572"/>
      <c r="OTW4" s="572"/>
      <c r="OTX4" s="572"/>
      <c r="OTY4" s="572"/>
      <c r="OTZ4" s="572"/>
      <c r="OUA4" s="572"/>
      <c r="OUB4" s="572"/>
      <c r="OUC4" s="572"/>
      <c r="OUD4" s="572"/>
      <c r="OUE4" s="572"/>
      <c r="OUF4" s="572"/>
      <c r="OUG4" s="572"/>
      <c r="OUH4" s="572"/>
      <c r="OUI4" s="572"/>
      <c r="OUJ4" s="572"/>
      <c r="OUK4" s="572"/>
      <c r="OUL4" s="572"/>
      <c r="OUM4" s="572"/>
      <c r="OUN4" s="572"/>
      <c r="OUO4" s="572"/>
      <c r="OUP4" s="572"/>
      <c r="OUQ4" s="572"/>
      <c r="OUR4" s="572"/>
      <c r="OUS4" s="572"/>
      <c r="OUT4" s="572"/>
      <c r="OUU4" s="572"/>
      <c r="OUV4" s="572"/>
      <c r="OUW4" s="572"/>
      <c r="OUX4" s="572"/>
      <c r="OUY4" s="572"/>
      <c r="OUZ4" s="572"/>
      <c r="OVA4" s="572"/>
      <c r="OVB4" s="572"/>
      <c r="OVC4" s="572"/>
      <c r="OVD4" s="572"/>
      <c r="OVE4" s="572"/>
      <c r="OVF4" s="572"/>
      <c r="OVG4" s="572"/>
      <c r="OVH4" s="572"/>
      <c r="OVI4" s="572"/>
      <c r="OVJ4" s="572"/>
      <c r="OVK4" s="572"/>
      <c r="OVL4" s="572"/>
      <c r="OVM4" s="572"/>
      <c r="OVN4" s="572"/>
      <c r="OVO4" s="572"/>
      <c r="OVP4" s="572"/>
      <c r="OVQ4" s="572"/>
      <c r="OVR4" s="572"/>
      <c r="OVS4" s="572"/>
      <c r="OVT4" s="572"/>
      <c r="OVU4" s="572"/>
      <c r="OVV4" s="572"/>
      <c r="OVW4" s="572"/>
      <c r="OVX4" s="572"/>
      <c r="OVY4" s="572"/>
      <c r="OVZ4" s="572"/>
      <c r="OWA4" s="572"/>
      <c r="OWB4" s="572"/>
      <c r="OWC4" s="572"/>
      <c r="OWD4" s="572"/>
      <c r="OWE4" s="572"/>
      <c r="OWF4" s="572"/>
      <c r="OWG4" s="572"/>
      <c r="OWH4" s="572"/>
      <c r="OWI4" s="572"/>
      <c r="OWJ4" s="572"/>
      <c r="OWK4" s="572"/>
      <c r="OWL4" s="572"/>
      <c r="OWM4" s="572"/>
      <c r="OWN4" s="572"/>
      <c r="OWO4" s="572"/>
      <c r="OWP4" s="572"/>
      <c r="OWQ4" s="572"/>
      <c r="OWR4" s="572"/>
      <c r="OWS4" s="572"/>
      <c r="OWT4" s="572"/>
      <c r="OWU4" s="572"/>
      <c r="OWV4" s="572"/>
      <c r="OWW4" s="572"/>
      <c r="OWX4" s="572"/>
      <c r="OWY4" s="572"/>
      <c r="OWZ4" s="572"/>
      <c r="OXA4" s="572"/>
      <c r="OXB4" s="572"/>
      <c r="OXC4" s="572"/>
      <c r="OXD4" s="572"/>
      <c r="OXE4" s="572"/>
      <c r="OXF4" s="572"/>
      <c r="OXG4" s="572"/>
      <c r="OXH4" s="572"/>
      <c r="OXI4" s="572"/>
      <c r="OXJ4" s="572"/>
      <c r="OXK4" s="572"/>
      <c r="OXL4" s="572"/>
      <c r="OXM4" s="572"/>
      <c r="OXN4" s="572"/>
      <c r="OXO4" s="572"/>
      <c r="OXP4" s="572"/>
      <c r="OXQ4" s="572"/>
      <c r="OXR4" s="572"/>
      <c r="OXS4" s="572"/>
      <c r="OXT4" s="572"/>
      <c r="OXU4" s="572"/>
      <c r="OXV4" s="572"/>
      <c r="OXW4" s="572"/>
      <c r="OXX4" s="572"/>
      <c r="OXY4" s="572"/>
      <c r="OXZ4" s="572"/>
      <c r="OYA4" s="572"/>
      <c r="OYB4" s="572"/>
      <c r="OYC4" s="572"/>
      <c r="OYD4" s="572"/>
      <c r="OYE4" s="572"/>
      <c r="OYF4" s="572"/>
      <c r="OYG4" s="572"/>
      <c r="OYH4" s="572"/>
      <c r="OYI4" s="572"/>
      <c r="OYJ4" s="572"/>
      <c r="OYK4" s="572"/>
      <c r="OYL4" s="572"/>
      <c r="OYM4" s="572"/>
      <c r="OYN4" s="572"/>
      <c r="OYO4" s="572"/>
      <c r="OYP4" s="572"/>
      <c r="OYQ4" s="572"/>
      <c r="OYR4" s="572"/>
      <c r="OYS4" s="572"/>
      <c r="OYT4" s="572"/>
      <c r="OYU4" s="572"/>
      <c r="OYV4" s="572"/>
      <c r="OYW4" s="572"/>
      <c r="OYX4" s="572"/>
      <c r="OYY4" s="572"/>
      <c r="OYZ4" s="572"/>
      <c r="OZA4" s="572"/>
      <c r="OZB4" s="572"/>
      <c r="OZC4" s="572"/>
      <c r="OZD4" s="572"/>
      <c r="OZE4" s="572"/>
      <c r="OZF4" s="572"/>
      <c r="OZG4" s="572"/>
      <c r="OZH4" s="572"/>
      <c r="OZI4" s="572"/>
      <c r="OZJ4" s="572"/>
      <c r="OZK4" s="572"/>
      <c r="OZL4" s="572"/>
      <c r="OZM4" s="572"/>
      <c r="OZN4" s="572"/>
      <c r="OZO4" s="572"/>
      <c r="OZP4" s="572"/>
      <c r="OZQ4" s="572"/>
      <c r="OZR4" s="572"/>
      <c r="OZS4" s="572"/>
      <c r="OZT4" s="572"/>
      <c r="OZU4" s="572"/>
      <c r="OZV4" s="572"/>
      <c r="OZW4" s="572"/>
      <c r="OZX4" s="572"/>
      <c r="OZY4" s="572"/>
      <c r="OZZ4" s="572"/>
      <c r="PAA4" s="572"/>
      <c r="PAB4" s="572"/>
      <c r="PAC4" s="572"/>
      <c r="PAD4" s="572"/>
      <c r="PAE4" s="572"/>
      <c r="PAF4" s="572"/>
      <c r="PAG4" s="572"/>
      <c r="PAH4" s="572"/>
      <c r="PAI4" s="572"/>
      <c r="PAJ4" s="572"/>
      <c r="PAK4" s="572"/>
      <c r="PAL4" s="572"/>
      <c r="PAM4" s="572"/>
      <c r="PAN4" s="572"/>
      <c r="PAO4" s="572"/>
      <c r="PAP4" s="572"/>
      <c r="PAQ4" s="572"/>
      <c r="PAR4" s="572"/>
      <c r="PAS4" s="572"/>
      <c r="PAT4" s="572"/>
      <c r="PAU4" s="572"/>
      <c r="PAV4" s="572"/>
      <c r="PAW4" s="572"/>
      <c r="PAX4" s="572"/>
      <c r="PAY4" s="572"/>
      <c r="PAZ4" s="572"/>
      <c r="PBA4" s="572"/>
      <c r="PBB4" s="572"/>
      <c r="PBC4" s="572"/>
      <c r="PBD4" s="572"/>
      <c r="PBE4" s="572"/>
      <c r="PBF4" s="572"/>
      <c r="PBG4" s="572"/>
      <c r="PBH4" s="572"/>
      <c r="PBI4" s="572"/>
      <c r="PBJ4" s="572"/>
      <c r="PBK4" s="572"/>
      <c r="PBL4" s="572"/>
      <c r="PBM4" s="572"/>
      <c r="PBN4" s="572"/>
      <c r="PBO4" s="572"/>
      <c r="PBP4" s="572"/>
      <c r="PBQ4" s="572"/>
      <c r="PBR4" s="572"/>
      <c r="PBS4" s="572"/>
      <c r="PBT4" s="572"/>
      <c r="PBU4" s="572"/>
      <c r="PBV4" s="572"/>
      <c r="PBW4" s="572"/>
      <c r="PBX4" s="572"/>
      <c r="PBY4" s="572"/>
      <c r="PBZ4" s="572"/>
      <c r="PCA4" s="572"/>
      <c r="PCB4" s="572"/>
      <c r="PCC4" s="572"/>
      <c r="PCD4" s="572"/>
      <c r="PCE4" s="572"/>
      <c r="PCF4" s="572"/>
      <c r="PCG4" s="572"/>
      <c r="PCH4" s="572"/>
      <c r="PCI4" s="572"/>
      <c r="PCJ4" s="572"/>
      <c r="PCK4" s="572"/>
      <c r="PCL4" s="572"/>
      <c r="PCM4" s="572"/>
      <c r="PCN4" s="572"/>
      <c r="PCO4" s="572"/>
      <c r="PCP4" s="572"/>
      <c r="PCQ4" s="572"/>
      <c r="PCR4" s="572"/>
      <c r="PCS4" s="572"/>
      <c r="PCT4" s="572"/>
      <c r="PCU4" s="572"/>
      <c r="PCV4" s="572"/>
      <c r="PCW4" s="572"/>
      <c r="PCX4" s="572"/>
      <c r="PCY4" s="572"/>
      <c r="PCZ4" s="572"/>
      <c r="PDA4" s="572"/>
      <c r="PDB4" s="572"/>
      <c r="PDC4" s="572"/>
      <c r="PDD4" s="572"/>
      <c r="PDE4" s="572"/>
      <c r="PDF4" s="572"/>
      <c r="PDG4" s="572"/>
      <c r="PDH4" s="572"/>
      <c r="PDI4" s="572"/>
      <c r="PDJ4" s="572"/>
      <c r="PDK4" s="572"/>
      <c r="PDL4" s="572"/>
      <c r="PDM4" s="572"/>
      <c r="PDN4" s="572"/>
      <c r="PDO4" s="572"/>
      <c r="PDP4" s="572"/>
      <c r="PDQ4" s="572"/>
      <c r="PDR4" s="572"/>
      <c r="PDS4" s="572"/>
      <c r="PDT4" s="572"/>
      <c r="PDU4" s="572"/>
      <c r="PDV4" s="572"/>
      <c r="PDW4" s="572"/>
      <c r="PDX4" s="572"/>
      <c r="PDY4" s="572"/>
      <c r="PDZ4" s="572"/>
      <c r="PEA4" s="572"/>
      <c r="PEB4" s="572"/>
      <c r="PEC4" s="572"/>
      <c r="PED4" s="572"/>
      <c r="PEE4" s="572"/>
      <c r="PEF4" s="572"/>
      <c r="PEG4" s="572"/>
      <c r="PEH4" s="572"/>
      <c r="PEI4" s="572"/>
      <c r="PEJ4" s="572"/>
      <c r="PEK4" s="572"/>
      <c r="PEL4" s="572"/>
      <c r="PEM4" s="572"/>
      <c r="PEN4" s="572"/>
      <c r="PEO4" s="572"/>
      <c r="PEP4" s="572"/>
      <c r="PEQ4" s="572"/>
      <c r="PER4" s="572"/>
      <c r="PES4" s="572"/>
      <c r="PET4" s="572"/>
      <c r="PEU4" s="572"/>
      <c r="PEV4" s="572"/>
      <c r="PEW4" s="572"/>
      <c r="PEX4" s="572"/>
      <c r="PEY4" s="572"/>
      <c r="PEZ4" s="572"/>
      <c r="PFA4" s="572"/>
      <c r="PFB4" s="572"/>
      <c r="PFC4" s="572"/>
      <c r="PFD4" s="572"/>
      <c r="PFE4" s="572"/>
      <c r="PFF4" s="572"/>
      <c r="PFG4" s="572"/>
      <c r="PFH4" s="572"/>
      <c r="PFI4" s="572"/>
      <c r="PFJ4" s="572"/>
      <c r="PFK4" s="572"/>
      <c r="PFL4" s="572"/>
      <c r="PFM4" s="572"/>
      <c r="PFN4" s="572"/>
      <c r="PFO4" s="572"/>
      <c r="PFP4" s="572"/>
      <c r="PFQ4" s="572"/>
      <c r="PFR4" s="572"/>
      <c r="PFS4" s="572"/>
      <c r="PFT4" s="572"/>
      <c r="PFU4" s="572"/>
      <c r="PFV4" s="572"/>
      <c r="PFW4" s="572"/>
      <c r="PFX4" s="572"/>
      <c r="PFY4" s="572"/>
      <c r="PFZ4" s="572"/>
      <c r="PGA4" s="572"/>
      <c r="PGB4" s="572"/>
      <c r="PGC4" s="572"/>
      <c r="PGD4" s="572"/>
      <c r="PGE4" s="572"/>
      <c r="PGF4" s="572"/>
      <c r="PGG4" s="572"/>
      <c r="PGH4" s="572"/>
      <c r="PGI4" s="572"/>
      <c r="PGJ4" s="572"/>
      <c r="PGK4" s="572"/>
      <c r="PGL4" s="572"/>
      <c r="PGM4" s="572"/>
      <c r="PGN4" s="572"/>
      <c r="PGO4" s="572"/>
      <c r="PGP4" s="572"/>
      <c r="PGQ4" s="572"/>
      <c r="PGR4" s="572"/>
      <c r="PGS4" s="572"/>
      <c r="PGT4" s="572"/>
      <c r="PGU4" s="572"/>
      <c r="PGV4" s="572"/>
      <c r="PGW4" s="572"/>
      <c r="PGX4" s="572"/>
      <c r="PGY4" s="572"/>
      <c r="PGZ4" s="572"/>
      <c r="PHA4" s="572"/>
      <c r="PHB4" s="572"/>
      <c r="PHC4" s="572"/>
      <c r="PHD4" s="572"/>
      <c r="PHE4" s="572"/>
      <c r="PHF4" s="572"/>
      <c r="PHG4" s="572"/>
      <c r="PHH4" s="572"/>
      <c r="PHI4" s="572"/>
      <c r="PHJ4" s="572"/>
      <c r="PHK4" s="572"/>
      <c r="PHL4" s="572"/>
      <c r="PHM4" s="572"/>
      <c r="PHN4" s="572"/>
      <c r="PHO4" s="572"/>
      <c r="PHP4" s="572"/>
      <c r="PHQ4" s="572"/>
      <c r="PHR4" s="572"/>
      <c r="PHS4" s="572"/>
      <c r="PHT4" s="572"/>
      <c r="PHU4" s="572"/>
      <c r="PHV4" s="572"/>
      <c r="PHW4" s="572"/>
      <c r="PHX4" s="572"/>
      <c r="PHY4" s="572"/>
      <c r="PHZ4" s="572"/>
      <c r="PIA4" s="572"/>
      <c r="PIB4" s="572"/>
      <c r="PIC4" s="572"/>
      <c r="PID4" s="572"/>
      <c r="PIE4" s="572"/>
      <c r="PIF4" s="572"/>
      <c r="PIG4" s="572"/>
      <c r="PIH4" s="572"/>
      <c r="PII4" s="572"/>
      <c r="PIJ4" s="572"/>
      <c r="PIK4" s="572"/>
      <c r="PIL4" s="572"/>
      <c r="PIM4" s="572"/>
      <c r="PIN4" s="572"/>
      <c r="PIO4" s="572"/>
      <c r="PIP4" s="572"/>
      <c r="PIQ4" s="572"/>
      <c r="PIR4" s="572"/>
      <c r="PIS4" s="572"/>
      <c r="PIT4" s="572"/>
      <c r="PIU4" s="572"/>
      <c r="PIV4" s="572"/>
      <c r="PIW4" s="572"/>
      <c r="PIX4" s="572"/>
      <c r="PIY4" s="572"/>
      <c r="PIZ4" s="572"/>
      <c r="PJA4" s="572"/>
      <c r="PJB4" s="572"/>
      <c r="PJC4" s="572"/>
      <c r="PJD4" s="572"/>
      <c r="PJE4" s="572"/>
      <c r="PJF4" s="572"/>
      <c r="PJG4" s="572"/>
      <c r="PJH4" s="572"/>
      <c r="PJI4" s="572"/>
      <c r="PJJ4" s="572"/>
      <c r="PJK4" s="572"/>
      <c r="PJL4" s="572"/>
      <c r="PJM4" s="572"/>
      <c r="PJN4" s="572"/>
      <c r="PJO4" s="572"/>
      <c r="PJP4" s="572"/>
      <c r="PJQ4" s="572"/>
      <c r="PJR4" s="572"/>
      <c r="PJS4" s="572"/>
      <c r="PJT4" s="572"/>
      <c r="PJU4" s="572"/>
      <c r="PJV4" s="572"/>
      <c r="PJW4" s="572"/>
      <c r="PJX4" s="572"/>
      <c r="PJY4" s="572"/>
      <c r="PJZ4" s="572"/>
      <c r="PKA4" s="572"/>
      <c r="PKB4" s="572"/>
      <c r="PKC4" s="572"/>
      <c r="PKD4" s="572"/>
      <c r="PKE4" s="572"/>
      <c r="PKF4" s="572"/>
      <c r="PKG4" s="572"/>
      <c r="PKH4" s="572"/>
      <c r="PKI4" s="572"/>
      <c r="PKJ4" s="572"/>
      <c r="PKK4" s="572"/>
      <c r="PKL4" s="572"/>
      <c r="PKM4" s="572"/>
      <c r="PKN4" s="572"/>
      <c r="PKO4" s="572"/>
      <c r="PKP4" s="572"/>
      <c r="PKQ4" s="572"/>
      <c r="PKR4" s="572"/>
      <c r="PKS4" s="572"/>
      <c r="PKT4" s="572"/>
      <c r="PKU4" s="572"/>
      <c r="PKV4" s="572"/>
      <c r="PKW4" s="572"/>
      <c r="PKX4" s="572"/>
      <c r="PKY4" s="572"/>
      <c r="PKZ4" s="572"/>
      <c r="PLA4" s="572"/>
      <c r="PLB4" s="572"/>
      <c r="PLC4" s="572"/>
      <c r="PLD4" s="572"/>
      <c r="PLE4" s="572"/>
      <c r="PLF4" s="572"/>
      <c r="PLG4" s="572"/>
      <c r="PLH4" s="572"/>
      <c r="PLI4" s="572"/>
      <c r="PLJ4" s="572"/>
      <c r="PLK4" s="572"/>
      <c r="PLL4" s="572"/>
      <c r="PLM4" s="572"/>
      <c r="PLN4" s="572"/>
      <c r="PLO4" s="572"/>
      <c r="PLP4" s="572"/>
      <c r="PLQ4" s="572"/>
      <c r="PLR4" s="572"/>
      <c r="PLS4" s="572"/>
      <c r="PLT4" s="572"/>
      <c r="PLU4" s="572"/>
      <c r="PLV4" s="572"/>
      <c r="PLW4" s="572"/>
      <c r="PLX4" s="572"/>
      <c r="PLY4" s="572"/>
      <c r="PLZ4" s="572"/>
      <c r="PMA4" s="572"/>
      <c r="PMB4" s="572"/>
      <c r="PMC4" s="572"/>
      <c r="PMD4" s="572"/>
      <c r="PME4" s="572"/>
      <c r="PMF4" s="572"/>
      <c r="PMG4" s="572"/>
      <c r="PMH4" s="572"/>
      <c r="PMI4" s="572"/>
      <c r="PMJ4" s="572"/>
      <c r="PMK4" s="572"/>
      <c r="PML4" s="572"/>
      <c r="PMM4" s="572"/>
      <c r="PMN4" s="572"/>
      <c r="PMO4" s="572"/>
      <c r="PMP4" s="572"/>
      <c r="PMQ4" s="572"/>
      <c r="PMR4" s="572"/>
      <c r="PMS4" s="572"/>
      <c r="PMT4" s="572"/>
      <c r="PMU4" s="572"/>
      <c r="PMV4" s="572"/>
      <c r="PMW4" s="572"/>
      <c r="PMX4" s="572"/>
      <c r="PMY4" s="572"/>
      <c r="PMZ4" s="572"/>
      <c r="PNA4" s="572"/>
      <c r="PNB4" s="572"/>
      <c r="PNC4" s="572"/>
      <c r="PND4" s="572"/>
      <c r="PNE4" s="572"/>
      <c r="PNF4" s="572"/>
      <c r="PNG4" s="572"/>
      <c r="PNH4" s="572"/>
      <c r="PNI4" s="572"/>
      <c r="PNJ4" s="572"/>
      <c r="PNK4" s="572"/>
      <c r="PNL4" s="572"/>
      <c r="PNM4" s="572"/>
      <c r="PNN4" s="572"/>
      <c r="PNO4" s="572"/>
      <c r="PNP4" s="572"/>
      <c r="PNQ4" s="572"/>
      <c r="PNR4" s="572"/>
      <c r="PNS4" s="572"/>
      <c r="PNT4" s="572"/>
      <c r="PNU4" s="572"/>
      <c r="PNV4" s="572"/>
      <c r="PNW4" s="572"/>
      <c r="PNX4" s="572"/>
      <c r="PNY4" s="572"/>
      <c r="PNZ4" s="572"/>
      <c r="POA4" s="572"/>
      <c r="POB4" s="572"/>
      <c r="POC4" s="572"/>
      <c r="POD4" s="572"/>
      <c r="POE4" s="572"/>
      <c r="POF4" s="572"/>
      <c r="POG4" s="572"/>
      <c r="POH4" s="572"/>
      <c r="POI4" s="572"/>
      <c r="POJ4" s="572"/>
      <c r="POK4" s="572"/>
      <c r="POL4" s="572"/>
      <c r="POM4" s="572"/>
      <c r="PON4" s="572"/>
      <c r="POO4" s="572"/>
      <c r="POP4" s="572"/>
      <c r="POQ4" s="572"/>
      <c r="POR4" s="572"/>
      <c r="POS4" s="572"/>
      <c r="POT4" s="572"/>
      <c r="POU4" s="572"/>
      <c r="POV4" s="572"/>
      <c r="POW4" s="572"/>
      <c r="POX4" s="572"/>
      <c r="POY4" s="572"/>
      <c r="POZ4" s="572"/>
      <c r="PPA4" s="572"/>
      <c r="PPB4" s="572"/>
      <c r="PPC4" s="572"/>
      <c r="PPD4" s="572"/>
      <c r="PPE4" s="572"/>
      <c r="PPF4" s="572"/>
      <c r="PPG4" s="572"/>
      <c r="PPH4" s="572"/>
      <c r="PPI4" s="572"/>
      <c r="PPJ4" s="572"/>
      <c r="PPK4" s="572"/>
      <c r="PPL4" s="572"/>
      <c r="PPM4" s="572"/>
      <c r="PPN4" s="572"/>
      <c r="PPO4" s="572"/>
      <c r="PPP4" s="572"/>
      <c r="PPQ4" s="572"/>
      <c r="PPR4" s="572"/>
      <c r="PPS4" s="572"/>
      <c r="PPT4" s="572"/>
      <c r="PPU4" s="572"/>
      <c r="PPV4" s="572"/>
      <c r="PPW4" s="572"/>
      <c r="PPX4" s="572"/>
      <c r="PPY4" s="572"/>
      <c r="PPZ4" s="572"/>
      <c r="PQA4" s="572"/>
      <c r="PQB4" s="572"/>
      <c r="PQC4" s="572"/>
      <c r="PQD4" s="572"/>
      <c r="PQE4" s="572"/>
      <c r="PQF4" s="572"/>
      <c r="PQG4" s="572"/>
      <c r="PQH4" s="572"/>
      <c r="PQI4" s="572"/>
      <c r="PQJ4" s="572"/>
      <c r="PQK4" s="572"/>
      <c r="PQL4" s="572"/>
      <c r="PQM4" s="572"/>
      <c r="PQN4" s="572"/>
      <c r="PQO4" s="572"/>
      <c r="PQP4" s="572"/>
      <c r="PQQ4" s="572"/>
      <c r="PQR4" s="572"/>
      <c r="PQS4" s="572"/>
      <c r="PQT4" s="572"/>
      <c r="PQU4" s="572"/>
      <c r="PQV4" s="572"/>
      <c r="PQW4" s="572"/>
      <c r="PQX4" s="572"/>
      <c r="PQY4" s="572"/>
      <c r="PQZ4" s="572"/>
      <c r="PRA4" s="572"/>
      <c r="PRB4" s="572"/>
      <c r="PRC4" s="572"/>
      <c r="PRD4" s="572"/>
      <c r="PRE4" s="572"/>
      <c r="PRF4" s="572"/>
      <c r="PRG4" s="572"/>
      <c r="PRH4" s="572"/>
      <c r="PRI4" s="572"/>
      <c r="PRJ4" s="572"/>
      <c r="PRK4" s="572"/>
      <c r="PRL4" s="572"/>
      <c r="PRM4" s="572"/>
      <c r="PRN4" s="572"/>
      <c r="PRO4" s="572"/>
      <c r="PRP4" s="572"/>
      <c r="PRQ4" s="572"/>
      <c r="PRR4" s="572"/>
      <c r="PRS4" s="572"/>
      <c r="PRT4" s="572"/>
      <c r="PRU4" s="572"/>
      <c r="PRV4" s="572"/>
      <c r="PRW4" s="572"/>
      <c r="PRX4" s="572"/>
      <c r="PRY4" s="572"/>
      <c r="PRZ4" s="572"/>
      <c r="PSA4" s="572"/>
      <c r="PSB4" s="572"/>
      <c r="PSC4" s="572"/>
      <c r="PSD4" s="572"/>
      <c r="PSE4" s="572"/>
      <c r="PSF4" s="572"/>
      <c r="PSG4" s="572"/>
      <c r="PSH4" s="572"/>
      <c r="PSI4" s="572"/>
      <c r="PSJ4" s="572"/>
      <c r="PSK4" s="572"/>
      <c r="PSL4" s="572"/>
      <c r="PSM4" s="572"/>
      <c r="PSN4" s="572"/>
      <c r="PSO4" s="572"/>
      <c r="PSP4" s="572"/>
      <c r="PSQ4" s="572"/>
      <c r="PSR4" s="572"/>
      <c r="PSS4" s="572"/>
      <c r="PST4" s="572"/>
      <c r="PSU4" s="572"/>
      <c r="PSV4" s="572"/>
      <c r="PSW4" s="572"/>
      <c r="PSX4" s="572"/>
      <c r="PSY4" s="572"/>
      <c r="PSZ4" s="572"/>
      <c r="PTA4" s="572"/>
      <c r="PTB4" s="572"/>
      <c r="PTC4" s="572"/>
      <c r="PTD4" s="572"/>
      <c r="PTE4" s="572"/>
      <c r="PTF4" s="572"/>
      <c r="PTG4" s="572"/>
      <c r="PTH4" s="572"/>
      <c r="PTI4" s="572"/>
      <c r="PTJ4" s="572"/>
      <c r="PTK4" s="572"/>
      <c r="PTL4" s="572"/>
      <c r="PTM4" s="572"/>
      <c r="PTN4" s="572"/>
      <c r="PTO4" s="572"/>
      <c r="PTP4" s="572"/>
      <c r="PTQ4" s="572"/>
      <c r="PTR4" s="572"/>
      <c r="PTS4" s="572"/>
      <c r="PTT4" s="572"/>
      <c r="PTU4" s="572"/>
      <c r="PTV4" s="572"/>
      <c r="PTW4" s="572"/>
      <c r="PTX4" s="572"/>
      <c r="PTY4" s="572"/>
      <c r="PTZ4" s="572"/>
      <c r="PUA4" s="572"/>
      <c r="PUB4" s="572"/>
      <c r="PUC4" s="572"/>
      <c r="PUD4" s="572"/>
      <c r="PUE4" s="572"/>
      <c r="PUF4" s="572"/>
      <c r="PUG4" s="572"/>
      <c r="PUH4" s="572"/>
      <c r="PUI4" s="572"/>
      <c r="PUJ4" s="572"/>
      <c r="PUK4" s="572"/>
      <c r="PUL4" s="572"/>
      <c r="PUM4" s="572"/>
      <c r="PUN4" s="572"/>
      <c r="PUO4" s="572"/>
      <c r="PUP4" s="572"/>
      <c r="PUQ4" s="572"/>
      <c r="PUR4" s="572"/>
      <c r="PUS4" s="572"/>
      <c r="PUT4" s="572"/>
      <c r="PUU4" s="572"/>
      <c r="PUV4" s="572"/>
      <c r="PUW4" s="572"/>
      <c r="PUX4" s="572"/>
      <c r="PUY4" s="572"/>
      <c r="PUZ4" s="572"/>
      <c r="PVA4" s="572"/>
      <c r="PVB4" s="572"/>
      <c r="PVC4" s="572"/>
      <c r="PVD4" s="572"/>
      <c r="PVE4" s="572"/>
      <c r="PVF4" s="572"/>
      <c r="PVG4" s="572"/>
      <c r="PVH4" s="572"/>
      <c r="PVI4" s="572"/>
      <c r="PVJ4" s="572"/>
      <c r="PVK4" s="572"/>
      <c r="PVL4" s="572"/>
      <c r="PVM4" s="572"/>
      <c r="PVN4" s="572"/>
      <c r="PVO4" s="572"/>
      <c r="PVP4" s="572"/>
      <c r="PVQ4" s="572"/>
      <c r="PVR4" s="572"/>
      <c r="PVS4" s="572"/>
      <c r="PVT4" s="572"/>
      <c r="PVU4" s="572"/>
      <c r="PVV4" s="572"/>
      <c r="PVW4" s="572"/>
      <c r="PVX4" s="572"/>
      <c r="PVY4" s="572"/>
      <c r="PVZ4" s="572"/>
      <c r="PWA4" s="572"/>
      <c r="PWB4" s="572"/>
      <c r="PWC4" s="572"/>
      <c r="PWD4" s="572"/>
      <c r="PWE4" s="572"/>
      <c r="PWF4" s="572"/>
      <c r="PWG4" s="572"/>
      <c r="PWH4" s="572"/>
      <c r="PWI4" s="572"/>
      <c r="PWJ4" s="572"/>
      <c r="PWK4" s="572"/>
      <c r="PWL4" s="572"/>
      <c r="PWM4" s="572"/>
      <c r="PWN4" s="572"/>
      <c r="PWO4" s="572"/>
      <c r="PWP4" s="572"/>
      <c r="PWQ4" s="572"/>
      <c r="PWR4" s="572"/>
      <c r="PWS4" s="572"/>
      <c r="PWT4" s="572"/>
      <c r="PWU4" s="572"/>
      <c r="PWV4" s="572"/>
      <c r="PWW4" s="572"/>
      <c r="PWX4" s="572"/>
      <c r="PWY4" s="572"/>
      <c r="PWZ4" s="572"/>
      <c r="PXA4" s="572"/>
      <c r="PXB4" s="572"/>
      <c r="PXC4" s="572"/>
      <c r="PXD4" s="572"/>
      <c r="PXE4" s="572"/>
      <c r="PXF4" s="572"/>
      <c r="PXG4" s="572"/>
      <c r="PXH4" s="572"/>
      <c r="PXI4" s="572"/>
      <c r="PXJ4" s="572"/>
      <c r="PXK4" s="572"/>
      <c r="PXL4" s="572"/>
      <c r="PXM4" s="572"/>
      <c r="PXN4" s="572"/>
      <c r="PXO4" s="572"/>
      <c r="PXP4" s="572"/>
      <c r="PXQ4" s="572"/>
      <c r="PXR4" s="572"/>
      <c r="PXS4" s="572"/>
      <c r="PXT4" s="572"/>
      <c r="PXU4" s="572"/>
      <c r="PXV4" s="572"/>
      <c r="PXW4" s="572"/>
      <c r="PXX4" s="572"/>
      <c r="PXY4" s="572"/>
      <c r="PXZ4" s="572"/>
      <c r="PYA4" s="572"/>
      <c r="PYB4" s="572"/>
      <c r="PYC4" s="572"/>
      <c r="PYD4" s="572"/>
      <c r="PYE4" s="572"/>
      <c r="PYF4" s="572"/>
      <c r="PYG4" s="572"/>
      <c r="PYH4" s="572"/>
      <c r="PYI4" s="572"/>
      <c r="PYJ4" s="572"/>
      <c r="PYK4" s="572"/>
      <c r="PYL4" s="572"/>
      <c r="PYM4" s="572"/>
      <c r="PYN4" s="572"/>
      <c r="PYO4" s="572"/>
      <c r="PYP4" s="572"/>
      <c r="PYQ4" s="572"/>
      <c r="PYR4" s="572"/>
      <c r="PYS4" s="572"/>
      <c r="PYT4" s="572"/>
      <c r="PYU4" s="572"/>
      <c r="PYV4" s="572"/>
      <c r="PYW4" s="572"/>
      <c r="PYX4" s="572"/>
      <c r="PYY4" s="572"/>
      <c r="PYZ4" s="572"/>
      <c r="PZA4" s="572"/>
      <c r="PZB4" s="572"/>
      <c r="PZC4" s="572"/>
      <c r="PZD4" s="572"/>
      <c r="PZE4" s="572"/>
      <c r="PZF4" s="572"/>
      <c r="PZG4" s="572"/>
      <c r="PZH4" s="572"/>
      <c r="PZI4" s="572"/>
      <c r="PZJ4" s="572"/>
      <c r="PZK4" s="572"/>
      <c r="PZL4" s="572"/>
      <c r="PZM4" s="572"/>
      <c r="PZN4" s="572"/>
      <c r="PZO4" s="572"/>
      <c r="PZP4" s="572"/>
      <c r="PZQ4" s="572"/>
      <c r="PZR4" s="572"/>
      <c r="PZS4" s="572"/>
      <c r="PZT4" s="572"/>
      <c r="PZU4" s="572"/>
      <c r="PZV4" s="572"/>
      <c r="PZW4" s="572"/>
      <c r="PZX4" s="572"/>
      <c r="PZY4" s="572"/>
      <c r="PZZ4" s="572"/>
      <c r="QAA4" s="572"/>
      <c r="QAB4" s="572"/>
      <c r="QAC4" s="572"/>
      <c r="QAD4" s="572"/>
      <c r="QAE4" s="572"/>
      <c r="QAF4" s="572"/>
      <c r="QAG4" s="572"/>
      <c r="QAH4" s="572"/>
      <c r="QAI4" s="572"/>
      <c r="QAJ4" s="572"/>
      <c r="QAK4" s="572"/>
      <c r="QAL4" s="572"/>
      <c r="QAM4" s="572"/>
      <c r="QAN4" s="572"/>
      <c r="QAO4" s="572"/>
      <c r="QAP4" s="572"/>
      <c r="QAQ4" s="572"/>
      <c r="QAR4" s="572"/>
      <c r="QAS4" s="572"/>
      <c r="QAT4" s="572"/>
      <c r="QAU4" s="572"/>
      <c r="QAV4" s="572"/>
      <c r="QAW4" s="572"/>
      <c r="QAX4" s="572"/>
      <c r="QAY4" s="572"/>
      <c r="QAZ4" s="572"/>
      <c r="QBA4" s="572"/>
      <c r="QBB4" s="572"/>
      <c r="QBC4" s="572"/>
      <c r="QBD4" s="572"/>
      <c r="QBE4" s="572"/>
      <c r="QBF4" s="572"/>
      <c r="QBG4" s="572"/>
      <c r="QBH4" s="572"/>
      <c r="QBI4" s="572"/>
      <c r="QBJ4" s="572"/>
      <c r="QBK4" s="572"/>
      <c r="QBL4" s="572"/>
      <c r="QBM4" s="572"/>
      <c r="QBN4" s="572"/>
      <c r="QBO4" s="572"/>
      <c r="QBP4" s="572"/>
      <c r="QBQ4" s="572"/>
      <c r="QBR4" s="572"/>
      <c r="QBS4" s="572"/>
      <c r="QBT4" s="572"/>
      <c r="QBU4" s="572"/>
      <c r="QBV4" s="572"/>
      <c r="QBW4" s="572"/>
      <c r="QBX4" s="572"/>
      <c r="QBY4" s="572"/>
      <c r="QBZ4" s="572"/>
      <c r="QCA4" s="572"/>
      <c r="QCB4" s="572"/>
      <c r="QCC4" s="572"/>
      <c r="QCD4" s="572"/>
      <c r="QCE4" s="572"/>
      <c r="QCF4" s="572"/>
      <c r="QCG4" s="572"/>
      <c r="QCH4" s="572"/>
      <c r="QCI4" s="572"/>
      <c r="QCJ4" s="572"/>
      <c r="QCK4" s="572"/>
      <c r="QCL4" s="572"/>
      <c r="QCM4" s="572"/>
      <c r="QCN4" s="572"/>
      <c r="QCO4" s="572"/>
      <c r="QCP4" s="572"/>
      <c r="QCQ4" s="572"/>
      <c r="QCR4" s="572"/>
      <c r="QCS4" s="572"/>
      <c r="QCT4" s="572"/>
      <c r="QCU4" s="572"/>
      <c r="QCV4" s="572"/>
      <c r="QCW4" s="572"/>
      <c r="QCX4" s="572"/>
      <c r="QCY4" s="572"/>
      <c r="QCZ4" s="572"/>
      <c r="QDA4" s="572"/>
      <c r="QDB4" s="572"/>
      <c r="QDC4" s="572"/>
      <c r="QDD4" s="572"/>
      <c r="QDE4" s="572"/>
      <c r="QDF4" s="572"/>
      <c r="QDG4" s="572"/>
      <c r="QDH4" s="572"/>
      <c r="QDI4" s="572"/>
      <c r="QDJ4" s="572"/>
      <c r="QDK4" s="572"/>
      <c r="QDL4" s="572"/>
      <c r="QDM4" s="572"/>
      <c r="QDN4" s="572"/>
      <c r="QDO4" s="572"/>
      <c r="QDP4" s="572"/>
      <c r="QDQ4" s="572"/>
      <c r="QDR4" s="572"/>
      <c r="QDS4" s="572"/>
      <c r="QDT4" s="572"/>
      <c r="QDU4" s="572"/>
      <c r="QDV4" s="572"/>
      <c r="QDW4" s="572"/>
      <c r="QDX4" s="572"/>
      <c r="QDY4" s="572"/>
      <c r="QDZ4" s="572"/>
      <c r="QEA4" s="572"/>
      <c r="QEB4" s="572"/>
      <c r="QEC4" s="572"/>
      <c r="QED4" s="572"/>
      <c r="QEE4" s="572"/>
      <c r="QEF4" s="572"/>
      <c r="QEG4" s="572"/>
      <c r="QEH4" s="572"/>
      <c r="QEI4" s="572"/>
      <c r="QEJ4" s="572"/>
      <c r="QEK4" s="572"/>
      <c r="QEL4" s="572"/>
      <c r="QEM4" s="572"/>
      <c r="QEN4" s="572"/>
      <c r="QEO4" s="572"/>
      <c r="QEP4" s="572"/>
      <c r="QEQ4" s="572"/>
      <c r="QER4" s="572"/>
      <c r="QES4" s="572"/>
      <c r="QET4" s="572"/>
      <c r="QEU4" s="572"/>
      <c r="QEV4" s="572"/>
      <c r="QEW4" s="572"/>
      <c r="QEX4" s="572"/>
      <c r="QEY4" s="572"/>
      <c r="QEZ4" s="572"/>
      <c r="QFA4" s="572"/>
      <c r="QFB4" s="572"/>
      <c r="QFC4" s="572"/>
      <c r="QFD4" s="572"/>
      <c r="QFE4" s="572"/>
      <c r="QFF4" s="572"/>
      <c r="QFG4" s="572"/>
      <c r="QFH4" s="572"/>
      <c r="QFI4" s="572"/>
      <c r="QFJ4" s="572"/>
      <c r="QFK4" s="572"/>
      <c r="QFL4" s="572"/>
      <c r="QFM4" s="572"/>
      <c r="QFN4" s="572"/>
      <c r="QFO4" s="572"/>
      <c r="QFP4" s="572"/>
      <c r="QFQ4" s="572"/>
      <c r="QFR4" s="572"/>
      <c r="QFS4" s="572"/>
      <c r="QFT4" s="572"/>
      <c r="QFU4" s="572"/>
      <c r="QFV4" s="572"/>
      <c r="QFW4" s="572"/>
      <c r="QFX4" s="572"/>
      <c r="QFY4" s="572"/>
      <c r="QFZ4" s="572"/>
      <c r="QGA4" s="572"/>
      <c r="QGB4" s="572"/>
      <c r="QGC4" s="572"/>
      <c r="QGD4" s="572"/>
      <c r="QGE4" s="572"/>
      <c r="QGF4" s="572"/>
      <c r="QGG4" s="572"/>
      <c r="QGH4" s="572"/>
      <c r="QGI4" s="572"/>
      <c r="QGJ4" s="572"/>
      <c r="QGK4" s="572"/>
      <c r="QGL4" s="572"/>
      <c r="QGM4" s="572"/>
      <c r="QGN4" s="572"/>
      <c r="QGO4" s="572"/>
      <c r="QGP4" s="572"/>
      <c r="QGQ4" s="572"/>
      <c r="QGR4" s="572"/>
      <c r="QGS4" s="572"/>
      <c r="QGT4" s="572"/>
      <c r="QGU4" s="572"/>
      <c r="QGV4" s="572"/>
      <c r="QGW4" s="572"/>
      <c r="QGX4" s="572"/>
      <c r="QGY4" s="572"/>
      <c r="QGZ4" s="572"/>
      <c r="QHA4" s="572"/>
      <c r="QHB4" s="572"/>
      <c r="QHC4" s="572"/>
      <c r="QHD4" s="572"/>
      <c r="QHE4" s="572"/>
      <c r="QHF4" s="572"/>
      <c r="QHG4" s="572"/>
      <c r="QHH4" s="572"/>
      <c r="QHI4" s="572"/>
      <c r="QHJ4" s="572"/>
      <c r="QHK4" s="572"/>
      <c r="QHL4" s="572"/>
      <c r="QHM4" s="572"/>
      <c r="QHN4" s="572"/>
      <c r="QHO4" s="572"/>
      <c r="QHP4" s="572"/>
      <c r="QHQ4" s="572"/>
      <c r="QHR4" s="572"/>
      <c r="QHS4" s="572"/>
      <c r="QHT4" s="572"/>
      <c r="QHU4" s="572"/>
      <c r="QHV4" s="572"/>
      <c r="QHW4" s="572"/>
      <c r="QHX4" s="572"/>
      <c r="QHY4" s="572"/>
      <c r="QHZ4" s="572"/>
      <c r="QIA4" s="572"/>
      <c r="QIB4" s="572"/>
      <c r="QIC4" s="572"/>
      <c r="QID4" s="572"/>
      <c r="QIE4" s="572"/>
      <c r="QIF4" s="572"/>
      <c r="QIG4" s="572"/>
      <c r="QIH4" s="572"/>
      <c r="QII4" s="572"/>
      <c r="QIJ4" s="572"/>
      <c r="QIK4" s="572"/>
      <c r="QIL4" s="572"/>
      <c r="QIM4" s="572"/>
      <c r="QIN4" s="572"/>
      <c r="QIO4" s="572"/>
      <c r="QIP4" s="572"/>
      <c r="QIQ4" s="572"/>
      <c r="QIR4" s="572"/>
      <c r="QIS4" s="572"/>
      <c r="QIT4" s="572"/>
      <c r="QIU4" s="572"/>
      <c r="QIV4" s="572"/>
      <c r="QIW4" s="572"/>
      <c r="QIX4" s="572"/>
      <c r="QIY4" s="572"/>
      <c r="QIZ4" s="572"/>
      <c r="QJA4" s="572"/>
      <c r="QJB4" s="572"/>
      <c r="QJC4" s="572"/>
      <c r="QJD4" s="572"/>
      <c r="QJE4" s="572"/>
      <c r="QJF4" s="572"/>
      <c r="QJG4" s="572"/>
      <c r="QJH4" s="572"/>
      <c r="QJI4" s="572"/>
      <c r="QJJ4" s="572"/>
      <c r="QJK4" s="572"/>
      <c r="QJL4" s="572"/>
      <c r="QJM4" s="572"/>
      <c r="QJN4" s="572"/>
      <c r="QJO4" s="572"/>
      <c r="QJP4" s="572"/>
      <c r="QJQ4" s="572"/>
      <c r="QJR4" s="572"/>
      <c r="QJS4" s="572"/>
      <c r="QJT4" s="572"/>
      <c r="QJU4" s="572"/>
      <c r="QJV4" s="572"/>
      <c r="QJW4" s="572"/>
      <c r="QJX4" s="572"/>
      <c r="QJY4" s="572"/>
      <c r="QJZ4" s="572"/>
      <c r="QKA4" s="572"/>
      <c r="QKB4" s="572"/>
      <c r="QKC4" s="572"/>
      <c r="QKD4" s="572"/>
      <c r="QKE4" s="572"/>
      <c r="QKF4" s="572"/>
      <c r="QKG4" s="572"/>
      <c r="QKH4" s="572"/>
      <c r="QKI4" s="572"/>
      <c r="QKJ4" s="572"/>
      <c r="QKK4" s="572"/>
      <c r="QKL4" s="572"/>
      <c r="QKM4" s="572"/>
      <c r="QKN4" s="572"/>
      <c r="QKO4" s="572"/>
      <c r="QKP4" s="572"/>
      <c r="QKQ4" s="572"/>
      <c r="QKR4" s="572"/>
      <c r="QKS4" s="572"/>
      <c r="QKT4" s="572"/>
      <c r="QKU4" s="572"/>
      <c r="QKV4" s="572"/>
      <c r="QKW4" s="572"/>
      <c r="QKX4" s="572"/>
      <c r="QKY4" s="572"/>
      <c r="QKZ4" s="572"/>
      <c r="QLA4" s="572"/>
      <c r="QLB4" s="572"/>
      <c r="QLC4" s="572"/>
      <c r="QLD4" s="572"/>
      <c r="QLE4" s="572"/>
      <c r="QLF4" s="572"/>
      <c r="QLG4" s="572"/>
      <c r="QLH4" s="572"/>
      <c r="QLI4" s="572"/>
      <c r="QLJ4" s="572"/>
      <c r="QLK4" s="572"/>
      <c r="QLL4" s="572"/>
      <c r="QLM4" s="572"/>
      <c r="QLN4" s="572"/>
      <c r="QLO4" s="572"/>
      <c r="QLP4" s="572"/>
      <c r="QLQ4" s="572"/>
      <c r="QLR4" s="572"/>
      <c r="QLS4" s="572"/>
      <c r="QLT4" s="572"/>
      <c r="QLU4" s="572"/>
      <c r="QLV4" s="572"/>
      <c r="QLW4" s="572"/>
      <c r="QLX4" s="572"/>
      <c r="QLY4" s="572"/>
      <c r="QLZ4" s="572"/>
      <c r="QMA4" s="572"/>
      <c r="QMB4" s="572"/>
      <c r="QMC4" s="572"/>
      <c r="QMD4" s="572"/>
      <c r="QME4" s="572"/>
      <c r="QMF4" s="572"/>
      <c r="QMG4" s="572"/>
      <c r="QMH4" s="572"/>
      <c r="QMI4" s="572"/>
      <c r="QMJ4" s="572"/>
      <c r="QMK4" s="572"/>
      <c r="QML4" s="572"/>
      <c r="QMM4" s="572"/>
      <c r="QMN4" s="572"/>
      <c r="QMO4" s="572"/>
      <c r="QMP4" s="572"/>
      <c r="QMQ4" s="572"/>
      <c r="QMR4" s="572"/>
      <c r="QMS4" s="572"/>
      <c r="QMT4" s="572"/>
      <c r="QMU4" s="572"/>
      <c r="QMV4" s="572"/>
      <c r="QMW4" s="572"/>
      <c r="QMX4" s="572"/>
      <c r="QMY4" s="572"/>
      <c r="QMZ4" s="572"/>
      <c r="QNA4" s="572"/>
      <c r="QNB4" s="572"/>
      <c r="QNC4" s="572"/>
      <c r="QND4" s="572"/>
      <c r="QNE4" s="572"/>
      <c r="QNF4" s="572"/>
      <c r="QNG4" s="572"/>
      <c r="QNH4" s="572"/>
      <c r="QNI4" s="572"/>
      <c r="QNJ4" s="572"/>
      <c r="QNK4" s="572"/>
      <c r="QNL4" s="572"/>
      <c r="QNM4" s="572"/>
      <c r="QNN4" s="572"/>
      <c r="QNO4" s="572"/>
      <c r="QNP4" s="572"/>
      <c r="QNQ4" s="572"/>
      <c r="QNR4" s="572"/>
      <c r="QNS4" s="572"/>
      <c r="QNT4" s="572"/>
      <c r="QNU4" s="572"/>
      <c r="QNV4" s="572"/>
      <c r="QNW4" s="572"/>
      <c r="QNX4" s="572"/>
      <c r="QNY4" s="572"/>
      <c r="QNZ4" s="572"/>
      <c r="QOA4" s="572"/>
      <c r="QOB4" s="572"/>
      <c r="QOC4" s="572"/>
      <c r="QOD4" s="572"/>
      <c r="QOE4" s="572"/>
      <c r="QOF4" s="572"/>
      <c r="QOG4" s="572"/>
      <c r="QOH4" s="572"/>
      <c r="QOI4" s="572"/>
      <c r="QOJ4" s="572"/>
      <c r="QOK4" s="572"/>
      <c r="QOL4" s="572"/>
      <c r="QOM4" s="572"/>
      <c r="QON4" s="572"/>
      <c r="QOO4" s="572"/>
      <c r="QOP4" s="572"/>
      <c r="QOQ4" s="572"/>
      <c r="QOR4" s="572"/>
      <c r="QOS4" s="572"/>
      <c r="QOT4" s="572"/>
      <c r="QOU4" s="572"/>
      <c r="QOV4" s="572"/>
      <c r="QOW4" s="572"/>
      <c r="QOX4" s="572"/>
      <c r="QOY4" s="572"/>
      <c r="QOZ4" s="572"/>
      <c r="QPA4" s="572"/>
      <c r="QPB4" s="572"/>
      <c r="QPC4" s="572"/>
      <c r="QPD4" s="572"/>
      <c r="QPE4" s="572"/>
      <c r="QPF4" s="572"/>
      <c r="QPG4" s="572"/>
      <c r="QPH4" s="572"/>
      <c r="QPI4" s="572"/>
      <c r="QPJ4" s="572"/>
      <c r="QPK4" s="572"/>
      <c r="QPL4" s="572"/>
      <c r="QPM4" s="572"/>
      <c r="QPN4" s="572"/>
      <c r="QPO4" s="572"/>
      <c r="QPP4" s="572"/>
      <c r="QPQ4" s="572"/>
      <c r="QPR4" s="572"/>
      <c r="QPS4" s="572"/>
      <c r="QPT4" s="572"/>
      <c r="QPU4" s="572"/>
      <c r="QPV4" s="572"/>
      <c r="QPW4" s="572"/>
      <c r="QPX4" s="572"/>
      <c r="QPY4" s="572"/>
      <c r="QPZ4" s="572"/>
      <c r="QQA4" s="572"/>
      <c r="QQB4" s="572"/>
      <c r="QQC4" s="572"/>
      <c r="QQD4" s="572"/>
      <c r="QQE4" s="572"/>
      <c r="QQF4" s="572"/>
      <c r="QQG4" s="572"/>
      <c r="QQH4" s="572"/>
      <c r="QQI4" s="572"/>
      <c r="QQJ4" s="572"/>
      <c r="QQK4" s="572"/>
      <c r="QQL4" s="572"/>
      <c r="QQM4" s="572"/>
      <c r="QQN4" s="572"/>
      <c r="QQO4" s="572"/>
      <c r="QQP4" s="572"/>
      <c r="QQQ4" s="572"/>
      <c r="QQR4" s="572"/>
      <c r="QQS4" s="572"/>
      <c r="QQT4" s="572"/>
      <c r="QQU4" s="572"/>
      <c r="QQV4" s="572"/>
      <c r="QQW4" s="572"/>
      <c r="QQX4" s="572"/>
      <c r="QQY4" s="572"/>
      <c r="QQZ4" s="572"/>
      <c r="QRA4" s="572"/>
      <c r="QRB4" s="572"/>
      <c r="QRC4" s="572"/>
      <c r="QRD4" s="572"/>
      <c r="QRE4" s="572"/>
      <c r="QRF4" s="572"/>
      <c r="QRG4" s="572"/>
      <c r="QRH4" s="572"/>
      <c r="QRI4" s="572"/>
      <c r="QRJ4" s="572"/>
      <c r="QRK4" s="572"/>
      <c r="QRL4" s="572"/>
      <c r="QRM4" s="572"/>
      <c r="QRN4" s="572"/>
      <c r="QRO4" s="572"/>
      <c r="QRP4" s="572"/>
      <c r="QRQ4" s="572"/>
      <c r="QRR4" s="572"/>
      <c r="QRS4" s="572"/>
      <c r="QRT4" s="572"/>
      <c r="QRU4" s="572"/>
      <c r="QRV4" s="572"/>
      <c r="QRW4" s="572"/>
      <c r="QRX4" s="572"/>
      <c r="QRY4" s="572"/>
      <c r="QRZ4" s="572"/>
      <c r="QSA4" s="572"/>
      <c r="QSB4" s="572"/>
      <c r="QSC4" s="572"/>
      <c r="QSD4" s="572"/>
      <c r="QSE4" s="572"/>
      <c r="QSF4" s="572"/>
      <c r="QSG4" s="572"/>
      <c r="QSH4" s="572"/>
      <c r="QSI4" s="572"/>
      <c r="QSJ4" s="572"/>
      <c r="QSK4" s="572"/>
      <c r="QSL4" s="572"/>
      <c r="QSM4" s="572"/>
      <c r="QSN4" s="572"/>
      <c r="QSO4" s="572"/>
      <c r="QSP4" s="572"/>
      <c r="QSQ4" s="572"/>
      <c r="QSR4" s="572"/>
      <c r="QSS4" s="572"/>
      <c r="QST4" s="572"/>
      <c r="QSU4" s="572"/>
      <c r="QSV4" s="572"/>
      <c r="QSW4" s="572"/>
      <c r="QSX4" s="572"/>
      <c r="QSY4" s="572"/>
      <c r="QSZ4" s="572"/>
      <c r="QTA4" s="572"/>
      <c r="QTB4" s="572"/>
      <c r="QTC4" s="572"/>
      <c r="QTD4" s="572"/>
      <c r="QTE4" s="572"/>
      <c r="QTF4" s="572"/>
      <c r="QTG4" s="572"/>
      <c r="QTH4" s="572"/>
      <c r="QTI4" s="572"/>
      <c r="QTJ4" s="572"/>
      <c r="QTK4" s="572"/>
      <c r="QTL4" s="572"/>
      <c r="QTM4" s="572"/>
      <c r="QTN4" s="572"/>
      <c r="QTO4" s="572"/>
      <c r="QTP4" s="572"/>
      <c r="QTQ4" s="572"/>
      <c r="QTR4" s="572"/>
      <c r="QTS4" s="572"/>
      <c r="QTT4" s="572"/>
      <c r="QTU4" s="572"/>
      <c r="QTV4" s="572"/>
      <c r="QTW4" s="572"/>
      <c r="QTX4" s="572"/>
      <c r="QTY4" s="572"/>
      <c r="QTZ4" s="572"/>
      <c r="QUA4" s="572"/>
      <c r="QUB4" s="572"/>
      <c r="QUC4" s="572"/>
      <c r="QUD4" s="572"/>
      <c r="QUE4" s="572"/>
      <c r="QUF4" s="572"/>
      <c r="QUG4" s="572"/>
      <c r="QUH4" s="572"/>
      <c r="QUI4" s="572"/>
      <c r="QUJ4" s="572"/>
      <c r="QUK4" s="572"/>
      <c r="QUL4" s="572"/>
      <c r="QUM4" s="572"/>
      <c r="QUN4" s="572"/>
      <c r="QUO4" s="572"/>
      <c r="QUP4" s="572"/>
      <c r="QUQ4" s="572"/>
      <c r="QUR4" s="572"/>
      <c r="QUS4" s="572"/>
      <c r="QUT4" s="572"/>
      <c r="QUU4" s="572"/>
      <c r="QUV4" s="572"/>
      <c r="QUW4" s="572"/>
      <c r="QUX4" s="572"/>
      <c r="QUY4" s="572"/>
      <c r="QUZ4" s="572"/>
      <c r="QVA4" s="572"/>
      <c r="QVB4" s="572"/>
      <c r="QVC4" s="572"/>
      <c r="QVD4" s="572"/>
      <c r="QVE4" s="572"/>
      <c r="QVF4" s="572"/>
      <c r="QVG4" s="572"/>
      <c r="QVH4" s="572"/>
      <c r="QVI4" s="572"/>
      <c r="QVJ4" s="572"/>
      <c r="QVK4" s="572"/>
      <c r="QVL4" s="572"/>
      <c r="QVM4" s="572"/>
      <c r="QVN4" s="572"/>
      <c r="QVO4" s="572"/>
      <c r="QVP4" s="572"/>
      <c r="QVQ4" s="572"/>
      <c r="QVR4" s="572"/>
      <c r="QVS4" s="572"/>
      <c r="QVT4" s="572"/>
      <c r="QVU4" s="572"/>
      <c r="QVV4" s="572"/>
      <c r="QVW4" s="572"/>
      <c r="QVX4" s="572"/>
      <c r="QVY4" s="572"/>
      <c r="QVZ4" s="572"/>
      <c r="QWA4" s="572"/>
      <c r="QWB4" s="572"/>
      <c r="QWC4" s="572"/>
      <c r="QWD4" s="572"/>
      <c r="QWE4" s="572"/>
      <c r="QWF4" s="572"/>
      <c r="QWG4" s="572"/>
      <c r="QWH4" s="572"/>
      <c r="QWI4" s="572"/>
      <c r="QWJ4" s="572"/>
      <c r="QWK4" s="572"/>
      <c r="QWL4" s="572"/>
      <c r="QWM4" s="572"/>
      <c r="QWN4" s="572"/>
      <c r="QWO4" s="572"/>
      <c r="QWP4" s="572"/>
      <c r="QWQ4" s="572"/>
      <c r="QWR4" s="572"/>
      <c r="QWS4" s="572"/>
      <c r="QWT4" s="572"/>
      <c r="QWU4" s="572"/>
      <c r="QWV4" s="572"/>
      <c r="QWW4" s="572"/>
      <c r="QWX4" s="572"/>
      <c r="QWY4" s="572"/>
      <c r="QWZ4" s="572"/>
      <c r="QXA4" s="572"/>
      <c r="QXB4" s="572"/>
      <c r="QXC4" s="572"/>
      <c r="QXD4" s="572"/>
      <c r="QXE4" s="572"/>
      <c r="QXF4" s="572"/>
      <c r="QXG4" s="572"/>
      <c r="QXH4" s="572"/>
      <c r="QXI4" s="572"/>
      <c r="QXJ4" s="572"/>
      <c r="QXK4" s="572"/>
      <c r="QXL4" s="572"/>
      <c r="QXM4" s="572"/>
      <c r="QXN4" s="572"/>
      <c r="QXO4" s="572"/>
      <c r="QXP4" s="572"/>
      <c r="QXQ4" s="572"/>
      <c r="QXR4" s="572"/>
      <c r="QXS4" s="572"/>
      <c r="QXT4" s="572"/>
      <c r="QXU4" s="572"/>
      <c r="QXV4" s="572"/>
      <c r="QXW4" s="572"/>
      <c r="QXX4" s="572"/>
      <c r="QXY4" s="572"/>
      <c r="QXZ4" s="572"/>
      <c r="QYA4" s="572"/>
      <c r="QYB4" s="572"/>
      <c r="QYC4" s="572"/>
      <c r="QYD4" s="572"/>
      <c r="QYE4" s="572"/>
      <c r="QYF4" s="572"/>
      <c r="QYG4" s="572"/>
      <c r="QYH4" s="572"/>
      <c r="QYI4" s="572"/>
      <c r="QYJ4" s="572"/>
      <c r="QYK4" s="572"/>
      <c r="QYL4" s="572"/>
      <c r="QYM4" s="572"/>
      <c r="QYN4" s="572"/>
      <c r="QYO4" s="572"/>
      <c r="QYP4" s="572"/>
      <c r="QYQ4" s="572"/>
      <c r="QYR4" s="572"/>
      <c r="QYS4" s="572"/>
      <c r="QYT4" s="572"/>
      <c r="QYU4" s="572"/>
      <c r="QYV4" s="572"/>
      <c r="QYW4" s="572"/>
      <c r="QYX4" s="572"/>
      <c r="QYY4" s="572"/>
      <c r="QYZ4" s="572"/>
      <c r="QZA4" s="572"/>
      <c r="QZB4" s="572"/>
      <c r="QZC4" s="572"/>
      <c r="QZD4" s="572"/>
      <c r="QZE4" s="572"/>
      <c r="QZF4" s="572"/>
      <c r="QZG4" s="572"/>
      <c r="QZH4" s="572"/>
      <c r="QZI4" s="572"/>
      <c r="QZJ4" s="572"/>
      <c r="QZK4" s="572"/>
      <c r="QZL4" s="572"/>
      <c r="QZM4" s="572"/>
      <c r="QZN4" s="572"/>
      <c r="QZO4" s="572"/>
      <c r="QZP4" s="572"/>
      <c r="QZQ4" s="572"/>
      <c r="QZR4" s="572"/>
      <c r="QZS4" s="572"/>
      <c r="QZT4" s="572"/>
      <c r="QZU4" s="572"/>
      <c r="QZV4" s="572"/>
      <c r="QZW4" s="572"/>
      <c r="QZX4" s="572"/>
      <c r="QZY4" s="572"/>
      <c r="QZZ4" s="572"/>
      <c r="RAA4" s="572"/>
      <c r="RAB4" s="572"/>
      <c r="RAC4" s="572"/>
      <c r="RAD4" s="572"/>
      <c r="RAE4" s="572"/>
      <c r="RAF4" s="572"/>
      <c r="RAG4" s="572"/>
      <c r="RAH4" s="572"/>
      <c r="RAI4" s="572"/>
      <c r="RAJ4" s="572"/>
      <c r="RAK4" s="572"/>
      <c r="RAL4" s="572"/>
      <c r="RAM4" s="572"/>
      <c r="RAN4" s="572"/>
      <c r="RAO4" s="572"/>
      <c r="RAP4" s="572"/>
      <c r="RAQ4" s="572"/>
      <c r="RAR4" s="572"/>
      <c r="RAS4" s="572"/>
      <c r="RAT4" s="572"/>
      <c r="RAU4" s="572"/>
      <c r="RAV4" s="572"/>
      <c r="RAW4" s="572"/>
      <c r="RAX4" s="572"/>
      <c r="RAY4" s="572"/>
      <c r="RAZ4" s="572"/>
      <c r="RBA4" s="572"/>
      <c r="RBB4" s="572"/>
      <c r="RBC4" s="572"/>
      <c r="RBD4" s="572"/>
      <c r="RBE4" s="572"/>
      <c r="RBF4" s="572"/>
      <c r="RBG4" s="572"/>
      <c r="RBH4" s="572"/>
      <c r="RBI4" s="572"/>
      <c r="RBJ4" s="572"/>
      <c r="RBK4" s="572"/>
      <c r="RBL4" s="572"/>
      <c r="RBM4" s="572"/>
      <c r="RBN4" s="572"/>
      <c r="RBO4" s="572"/>
      <c r="RBP4" s="572"/>
      <c r="RBQ4" s="572"/>
      <c r="RBR4" s="572"/>
      <c r="RBS4" s="572"/>
      <c r="RBT4" s="572"/>
      <c r="RBU4" s="572"/>
      <c r="RBV4" s="572"/>
      <c r="RBW4" s="572"/>
      <c r="RBX4" s="572"/>
      <c r="RBY4" s="572"/>
      <c r="RBZ4" s="572"/>
      <c r="RCA4" s="572"/>
      <c r="RCB4" s="572"/>
      <c r="RCC4" s="572"/>
      <c r="RCD4" s="572"/>
      <c r="RCE4" s="572"/>
      <c r="RCF4" s="572"/>
      <c r="RCG4" s="572"/>
      <c r="RCH4" s="572"/>
      <c r="RCI4" s="572"/>
      <c r="RCJ4" s="572"/>
      <c r="RCK4" s="572"/>
      <c r="RCL4" s="572"/>
      <c r="RCM4" s="572"/>
      <c r="RCN4" s="572"/>
      <c r="RCO4" s="572"/>
      <c r="RCP4" s="572"/>
      <c r="RCQ4" s="572"/>
      <c r="RCR4" s="572"/>
      <c r="RCS4" s="572"/>
      <c r="RCT4" s="572"/>
      <c r="RCU4" s="572"/>
      <c r="RCV4" s="572"/>
      <c r="RCW4" s="572"/>
      <c r="RCX4" s="572"/>
      <c r="RCY4" s="572"/>
      <c r="RCZ4" s="572"/>
      <c r="RDA4" s="572"/>
      <c r="RDB4" s="572"/>
      <c r="RDC4" s="572"/>
      <c r="RDD4" s="572"/>
      <c r="RDE4" s="572"/>
      <c r="RDF4" s="572"/>
      <c r="RDG4" s="572"/>
      <c r="RDH4" s="572"/>
      <c r="RDI4" s="572"/>
      <c r="RDJ4" s="572"/>
      <c r="RDK4" s="572"/>
      <c r="RDL4" s="572"/>
      <c r="RDM4" s="572"/>
      <c r="RDN4" s="572"/>
      <c r="RDO4" s="572"/>
      <c r="RDP4" s="572"/>
      <c r="RDQ4" s="572"/>
      <c r="RDR4" s="572"/>
      <c r="RDS4" s="572"/>
      <c r="RDT4" s="572"/>
      <c r="RDU4" s="572"/>
      <c r="RDV4" s="572"/>
      <c r="RDW4" s="572"/>
      <c r="RDX4" s="572"/>
      <c r="RDY4" s="572"/>
      <c r="RDZ4" s="572"/>
      <c r="REA4" s="572"/>
      <c r="REB4" s="572"/>
      <c r="REC4" s="572"/>
      <c r="RED4" s="572"/>
      <c r="REE4" s="572"/>
      <c r="REF4" s="572"/>
      <c r="REG4" s="572"/>
      <c r="REH4" s="572"/>
      <c r="REI4" s="572"/>
      <c r="REJ4" s="572"/>
      <c r="REK4" s="572"/>
      <c r="REL4" s="572"/>
      <c r="REM4" s="572"/>
      <c r="REN4" s="572"/>
      <c r="REO4" s="572"/>
      <c r="REP4" s="572"/>
      <c r="REQ4" s="572"/>
      <c r="RER4" s="572"/>
      <c r="RES4" s="572"/>
      <c r="RET4" s="572"/>
      <c r="REU4" s="572"/>
      <c r="REV4" s="572"/>
      <c r="REW4" s="572"/>
      <c r="REX4" s="572"/>
      <c r="REY4" s="572"/>
      <c r="REZ4" s="572"/>
      <c r="RFA4" s="572"/>
      <c r="RFB4" s="572"/>
      <c r="RFC4" s="572"/>
      <c r="RFD4" s="572"/>
      <c r="RFE4" s="572"/>
      <c r="RFF4" s="572"/>
      <c r="RFG4" s="572"/>
      <c r="RFH4" s="572"/>
      <c r="RFI4" s="572"/>
      <c r="RFJ4" s="572"/>
      <c r="RFK4" s="572"/>
      <c r="RFL4" s="572"/>
      <c r="RFM4" s="572"/>
      <c r="RFN4" s="572"/>
      <c r="RFO4" s="572"/>
      <c r="RFP4" s="572"/>
      <c r="RFQ4" s="572"/>
      <c r="RFR4" s="572"/>
      <c r="RFS4" s="572"/>
      <c r="RFT4" s="572"/>
      <c r="RFU4" s="572"/>
      <c r="RFV4" s="572"/>
      <c r="RFW4" s="572"/>
      <c r="RFX4" s="572"/>
      <c r="RFY4" s="572"/>
      <c r="RFZ4" s="572"/>
      <c r="RGA4" s="572"/>
      <c r="RGB4" s="572"/>
      <c r="RGC4" s="572"/>
      <c r="RGD4" s="572"/>
      <c r="RGE4" s="572"/>
      <c r="RGF4" s="572"/>
      <c r="RGG4" s="572"/>
      <c r="RGH4" s="572"/>
      <c r="RGI4" s="572"/>
      <c r="RGJ4" s="572"/>
      <c r="RGK4" s="572"/>
      <c r="RGL4" s="572"/>
      <c r="RGM4" s="572"/>
      <c r="RGN4" s="572"/>
      <c r="RGO4" s="572"/>
      <c r="RGP4" s="572"/>
      <c r="RGQ4" s="572"/>
      <c r="RGR4" s="572"/>
      <c r="RGS4" s="572"/>
      <c r="RGT4" s="572"/>
      <c r="RGU4" s="572"/>
      <c r="RGV4" s="572"/>
      <c r="RGW4" s="572"/>
      <c r="RGX4" s="572"/>
      <c r="RGY4" s="572"/>
      <c r="RGZ4" s="572"/>
      <c r="RHA4" s="572"/>
      <c r="RHB4" s="572"/>
      <c r="RHC4" s="572"/>
      <c r="RHD4" s="572"/>
      <c r="RHE4" s="572"/>
      <c r="RHF4" s="572"/>
      <c r="RHG4" s="572"/>
      <c r="RHH4" s="572"/>
      <c r="RHI4" s="572"/>
      <c r="RHJ4" s="572"/>
      <c r="RHK4" s="572"/>
      <c r="RHL4" s="572"/>
      <c r="RHM4" s="572"/>
      <c r="RHN4" s="572"/>
      <c r="RHO4" s="572"/>
      <c r="RHP4" s="572"/>
      <c r="RHQ4" s="572"/>
      <c r="RHR4" s="572"/>
      <c r="RHS4" s="572"/>
      <c r="RHT4" s="572"/>
      <c r="RHU4" s="572"/>
      <c r="RHV4" s="572"/>
      <c r="RHW4" s="572"/>
      <c r="RHX4" s="572"/>
      <c r="RHY4" s="572"/>
      <c r="RHZ4" s="572"/>
      <c r="RIA4" s="572"/>
      <c r="RIB4" s="572"/>
      <c r="RIC4" s="572"/>
      <c r="RID4" s="572"/>
      <c r="RIE4" s="572"/>
      <c r="RIF4" s="572"/>
      <c r="RIG4" s="572"/>
      <c r="RIH4" s="572"/>
      <c r="RII4" s="572"/>
      <c r="RIJ4" s="572"/>
      <c r="RIK4" s="572"/>
      <c r="RIL4" s="572"/>
      <c r="RIM4" s="572"/>
      <c r="RIN4" s="572"/>
      <c r="RIO4" s="572"/>
      <c r="RIP4" s="572"/>
      <c r="RIQ4" s="572"/>
      <c r="RIR4" s="572"/>
      <c r="RIS4" s="572"/>
      <c r="RIT4" s="572"/>
      <c r="RIU4" s="572"/>
      <c r="RIV4" s="572"/>
      <c r="RIW4" s="572"/>
      <c r="RIX4" s="572"/>
      <c r="RIY4" s="572"/>
      <c r="RIZ4" s="572"/>
      <c r="RJA4" s="572"/>
      <c r="RJB4" s="572"/>
      <c r="RJC4" s="572"/>
      <c r="RJD4" s="572"/>
      <c r="RJE4" s="572"/>
      <c r="RJF4" s="572"/>
      <c r="RJG4" s="572"/>
      <c r="RJH4" s="572"/>
      <c r="RJI4" s="572"/>
      <c r="RJJ4" s="572"/>
      <c r="RJK4" s="572"/>
      <c r="RJL4" s="572"/>
      <c r="RJM4" s="572"/>
      <c r="RJN4" s="572"/>
      <c r="RJO4" s="572"/>
      <c r="RJP4" s="572"/>
      <c r="RJQ4" s="572"/>
      <c r="RJR4" s="572"/>
      <c r="RJS4" s="572"/>
      <c r="RJT4" s="572"/>
      <c r="RJU4" s="572"/>
      <c r="RJV4" s="572"/>
      <c r="RJW4" s="572"/>
      <c r="RJX4" s="572"/>
      <c r="RJY4" s="572"/>
      <c r="RJZ4" s="572"/>
      <c r="RKA4" s="572"/>
      <c r="RKB4" s="572"/>
      <c r="RKC4" s="572"/>
      <c r="RKD4" s="572"/>
      <c r="RKE4" s="572"/>
      <c r="RKF4" s="572"/>
      <c r="RKG4" s="572"/>
      <c r="RKH4" s="572"/>
      <c r="RKI4" s="572"/>
      <c r="RKJ4" s="572"/>
      <c r="RKK4" s="572"/>
      <c r="RKL4" s="572"/>
      <c r="RKM4" s="572"/>
      <c r="RKN4" s="572"/>
      <c r="RKO4" s="572"/>
      <c r="RKP4" s="572"/>
      <c r="RKQ4" s="572"/>
      <c r="RKR4" s="572"/>
      <c r="RKS4" s="572"/>
      <c r="RKT4" s="572"/>
      <c r="RKU4" s="572"/>
      <c r="RKV4" s="572"/>
      <c r="RKW4" s="572"/>
      <c r="RKX4" s="572"/>
      <c r="RKY4" s="572"/>
      <c r="RKZ4" s="572"/>
      <c r="RLA4" s="572"/>
      <c r="RLB4" s="572"/>
      <c r="RLC4" s="572"/>
      <c r="RLD4" s="572"/>
      <c r="RLE4" s="572"/>
      <c r="RLF4" s="572"/>
      <c r="RLG4" s="572"/>
      <c r="RLH4" s="572"/>
      <c r="RLI4" s="572"/>
      <c r="RLJ4" s="572"/>
      <c r="RLK4" s="572"/>
      <c r="RLL4" s="572"/>
      <c r="RLM4" s="572"/>
      <c r="RLN4" s="572"/>
      <c r="RLO4" s="572"/>
      <c r="RLP4" s="572"/>
      <c r="RLQ4" s="572"/>
      <c r="RLR4" s="572"/>
      <c r="RLS4" s="572"/>
      <c r="RLT4" s="572"/>
      <c r="RLU4" s="572"/>
      <c r="RLV4" s="572"/>
      <c r="RLW4" s="572"/>
      <c r="RLX4" s="572"/>
      <c r="RLY4" s="572"/>
      <c r="RLZ4" s="572"/>
      <c r="RMA4" s="572"/>
      <c r="RMB4" s="572"/>
      <c r="RMC4" s="572"/>
      <c r="RMD4" s="572"/>
      <c r="RME4" s="572"/>
      <c r="RMF4" s="572"/>
      <c r="RMG4" s="572"/>
      <c r="RMH4" s="572"/>
      <c r="RMI4" s="572"/>
      <c r="RMJ4" s="572"/>
      <c r="RMK4" s="572"/>
      <c r="RML4" s="572"/>
      <c r="RMM4" s="572"/>
      <c r="RMN4" s="572"/>
      <c r="RMO4" s="572"/>
      <c r="RMP4" s="572"/>
      <c r="RMQ4" s="572"/>
      <c r="RMR4" s="572"/>
      <c r="RMS4" s="572"/>
      <c r="RMT4" s="572"/>
      <c r="RMU4" s="572"/>
      <c r="RMV4" s="572"/>
      <c r="RMW4" s="572"/>
      <c r="RMX4" s="572"/>
      <c r="RMY4" s="572"/>
      <c r="RMZ4" s="572"/>
      <c r="RNA4" s="572"/>
      <c r="RNB4" s="572"/>
      <c r="RNC4" s="572"/>
      <c r="RND4" s="572"/>
      <c r="RNE4" s="572"/>
      <c r="RNF4" s="572"/>
      <c r="RNG4" s="572"/>
      <c r="RNH4" s="572"/>
      <c r="RNI4" s="572"/>
      <c r="RNJ4" s="572"/>
      <c r="RNK4" s="572"/>
      <c r="RNL4" s="572"/>
      <c r="RNM4" s="572"/>
      <c r="RNN4" s="572"/>
      <c r="RNO4" s="572"/>
      <c r="RNP4" s="572"/>
      <c r="RNQ4" s="572"/>
      <c r="RNR4" s="572"/>
      <c r="RNS4" s="572"/>
      <c r="RNT4" s="572"/>
      <c r="RNU4" s="572"/>
      <c r="RNV4" s="572"/>
      <c r="RNW4" s="572"/>
      <c r="RNX4" s="572"/>
      <c r="RNY4" s="572"/>
      <c r="RNZ4" s="572"/>
      <c r="ROA4" s="572"/>
      <c r="ROB4" s="572"/>
      <c r="ROC4" s="572"/>
      <c r="ROD4" s="572"/>
      <c r="ROE4" s="572"/>
      <c r="ROF4" s="572"/>
      <c r="ROG4" s="572"/>
      <c r="ROH4" s="572"/>
      <c r="ROI4" s="572"/>
      <c r="ROJ4" s="572"/>
      <c r="ROK4" s="572"/>
      <c r="ROL4" s="572"/>
      <c r="ROM4" s="572"/>
      <c r="RON4" s="572"/>
      <c r="ROO4" s="572"/>
      <c r="ROP4" s="572"/>
      <c r="ROQ4" s="572"/>
      <c r="ROR4" s="572"/>
      <c r="ROS4" s="572"/>
      <c r="ROT4" s="572"/>
      <c r="ROU4" s="572"/>
      <c r="ROV4" s="572"/>
      <c r="ROW4" s="572"/>
      <c r="ROX4" s="572"/>
      <c r="ROY4" s="572"/>
      <c r="ROZ4" s="572"/>
      <c r="RPA4" s="572"/>
      <c r="RPB4" s="572"/>
      <c r="RPC4" s="572"/>
      <c r="RPD4" s="572"/>
      <c r="RPE4" s="572"/>
      <c r="RPF4" s="572"/>
      <c r="RPG4" s="572"/>
      <c r="RPH4" s="572"/>
      <c r="RPI4" s="572"/>
      <c r="RPJ4" s="572"/>
      <c r="RPK4" s="572"/>
      <c r="RPL4" s="572"/>
      <c r="RPM4" s="572"/>
      <c r="RPN4" s="572"/>
      <c r="RPO4" s="572"/>
      <c r="RPP4" s="572"/>
      <c r="RPQ4" s="572"/>
      <c r="RPR4" s="572"/>
      <c r="RPS4" s="572"/>
      <c r="RPT4" s="572"/>
      <c r="RPU4" s="572"/>
      <c r="RPV4" s="572"/>
      <c r="RPW4" s="572"/>
      <c r="RPX4" s="572"/>
      <c r="RPY4" s="572"/>
      <c r="RPZ4" s="572"/>
      <c r="RQA4" s="572"/>
      <c r="RQB4" s="572"/>
      <c r="RQC4" s="572"/>
      <c r="RQD4" s="572"/>
      <c r="RQE4" s="572"/>
      <c r="RQF4" s="572"/>
      <c r="RQG4" s="572"/>
      <c r="RQH4" s="572"/>
      <c r="RQI4" s="572"/>
      <c r="RQJ4" s="572"/>
      <c r="RQK4" s="572"/>
      <c r="RQL4" s="572"/>
      <c r="RQM4" s="572"/>
      <c r="RQN4" s="572"/>
      <c r="RQO4" s="572"/>
      <c r="RQP4" s="572"/>
      <c r="RQQ4" s="572"/>
      <c r="RQR4" s="572"/>
      <c r="RQS4" s="572"/>
      <c r="RQT4" s="572"/>
      <c r="RQU4" s="572"/>
      <c r="RQV4" s="572"/>
      <c r="RQW4" s="572"/>
      <c r="RQX4" s="572"/>
      <c r="RQY4" s="572"/>
      <c r="RQZ4" s="572"/>
      <c r="RRA4" s="572"/>
      <c r="RRB4" s="572"/>
      <c r="RRC4" s="572"/>
      <c r="RRD4" s="572"/>
      <c r="RRE4" s="572"/>
      <c r="RRF4" s="572"/>
      <c r="RRG4" s="572"/>
      <c r="RRH4" s="572"/>
      <c r="RRI4" s="572"/>
      <c r="RRJ4" s="572"/>
      <c r="RRK4" s="572"/>
      <c r="RRL4" s="572"/>
      <c r="RRM4" s="572"/>
      <c r="RRN4" s="572"/>
      <c r="RRO4" s="572"/>
      <c r="RRP4" s="572"/>
      <c r="RRQ4" s="572"/>
      <c r="RRR4" s="572"/>
      <c r="RRS4" s="572"/>
      <c r="RRT4" s="572"/>
      <c r="RRU4" s="572"/>
      <c r="RRV4" s="572"/>
      <c r="RRW4" s="572"/>
      <c r="RRX4" s="572"/>
      <c r="RRY4" s="572"/>
      <c r="RRZ4" s="572"/>
      <c r="RSA4" s="572"/>
      <c r="RSB4" s="572"/>
      <c r="RSC4" s="572"/>
      <c r="RSD4" s="572"/>
      <c r="RSE4" s="572"/>
      <c r="RSF4" s="572"/>
      <c r="RSG4" s="572"/>
      <c r="RSH4" s="572"/>
      <c r="RSI4" s="572"/>
      <c r="RSJ4" s="572"/>
      <c r="RSK4" s="572"/>
      <c r="RSL4" s="572"/>
      <c r="RSM4" s="572"/>
      <c r="RSN4" s="572"/>
      <c r="RSO4" s="572"/>
      <c r="RSP4" s="572"/>
      <c r="RSQ4" s="572"/>
      <c r="RSR4" s="572"/>
      <c r="RSS4" s="572"/>
      <c r="RST4" s="572"/>
      <c r="RSU4" s="572"/>
      <c r="RSV4" s="572"/>
      <c r="RSW4" s="572"/>
      <c r="RSX4" s="572"/>
      <c r="RSY4" s="572"/>
      <c r="RSZ4" s="572"/>
      <c r="RTA4" s="572"/>
      <c r="RTB4" s="572"/>
      <c r="RTC4" s="572"/>
      <c r="RTD4" s="572"/>
      <c r="RTE4" s="572"/>
      <c r="RTF4" s="572"/>
      <c r="RTG4" s="572"/>
      <c r="RTH4" s="572"/>
      <c r="RTI4" s="572"/>
      <c r="RTJ4" s="572"/>
      <c r="RTK4" s="572"/>
      <c r="RTL4" s="572"/>
      <c r="RTM4" s="572"/>
      <c r="RTN4" s="572"/>
      <c r="RTO4" s="572"/>
      <c r="RTP4" s="572"/>
      <c r="RTQ4" s="572"/>
      <c r="RTR4" s="572"/>
      <c r="RTS4" s="572"/>
      <c r="RTT4" s="572"/>
      <c r="RTU4" s="572"/>
      <c r="RTV4" s="572"/>
      <c r="RTW4" s="572"/>
      <c r="RTX4" s="572"/>
      <c r="RTY4" s="572"/>
      <c r="RTZ4" s="572"/>
      <c r="RUA4" s="572"/>
      <c r="RUB4" s="572"/>
      <c r="RUC4" s="572"/>
      <c r="RUD4" s="572"/>
      <c r="RUE4" s="572"/>
      <c r="RUF4" s="572"/>
      <c r="RUG4" s="572"/>
      <c r="RUH4" s="572"/>
      <c r="RUI4" s="572"/>
      <c r="RUJ4" s="572"/>
      <c r="RUK4" s="572"/>
      <c r="RUL4" s="572"/>
      <c r="RUM4" s="572"/>
      <c r="RUN4" s="572"/>
      <c r="RUO4" s="572"/>
      <c r="RUP4" s="572"/>
      <c r="RUQ4" s="572"/>
      <c r="RUR4" s="572"/>
      <c r="RUS4" s="572"/>
      <c r="RUT4" s="572"/>
      <c r="RUU4" s="572"/>
      <c r="RUV4" s="572"/>
      <c r="RUW4" s="572"/>
      <c r="RUX4" s="572"/>
      <c r="RUY4" s="572"/>
      <c r="RUZ4" s="572"/>
      <c r="RVA4" s="572"/>
      <c r="RVB4" s="572"/>
      <c r="RVC4" s="572"/>
      <c r="RVD4" s="572"/>
      <c r="RVE4" s="572"/>
      <c r="RVF4" s="572"/>
      <c r="RVG4" s="572"/>
      <c r="RVH4" s="572"/>
      <c r="RVI4" s="572"/>
      <c r="RVJ4" s="572"/>
      <c r="RVK4" s="572"/>
      <c r="RVL4" s="572"/>
      <c r="RVM4" s="572"/>
      <c r="RVN4" s="572"/>
      <c r="RVO4" s="572"/>
      <c r="RVP4" s="572"/>
      <c r="RVQ4" s="572"/>
      <c r="RVR4" s="572"/>
      <c r="RVS4" s="572"/>
      <c r="RVT4" s="572"/>
      <c r="RVU4" s="572"/>
      <c r="RVV4" s="572"/>
      <c r="RVW4" s="572"/>
      <c r="RVX4" s="572"/>
      <c r="RVY4" s="572"/>
      <c r="RVZ4" s="572"/>
      <c r="RWA4" s="572"/>
      <c r="RWB4" s="572"/>
      <c r="RWC4" s="572"/>
      <c r="RWD4" s="572"/>
      <c r="RWE4" s="572"/>
      <c r="RWF4" s="572"/>
      <c r="RWG4" s="572"/>
      <c r="RWH4" s="572"/>
      <c r="RWI4" s="572"/>
      <c r="RWJ4" s="572"/>
      <c r="RWK4" s="572"/>
      <c r="RWL4" s="572"/>
      <c r="RWM4" s="572"/>
      <c r="RWN4" s="572"/>
      <c r="RWO4" s="572"/>
      <c r="RWP4" s="572"/>
      <c r="RWQ4" s="572"/>
      <c r="RWR4" s="572"/>
      <c r="RWS4" s="572"/>
      <c r="RWT4" s="572"/>
      <c r="RWU4" s="572"/>
      <c r="RWV4" s="572"/>
      <c r="RWW4" s="572"/>
      <c r="RWX4" s="572"/>
      <c r="RWY4" s="572"/>
      <c r="RWZ4" s="572"/>
      <c r="RXA4" s="572"/>
      <c r="RXB4" s="572"/>
      <c r="RXC4" s="572"/>
      <c r="RXD4" s="572"/>
      <c r="RXE4" s="572"/>
      <c r="RXF4" s="572"/>
      <c r="RXG4" s="572"/>
      <c r="RXH4" s="572"/>
      <c r="RXI4" s="572"/>
      <c r="RXJ4" s="572"/>
      <c r="RXK4" s="572"/>
      <c r="RXL4" s="572"/>
      <c r="RXM4" s="572"/>
      <c r="RXN4" s="572"/>
      <c r="RXO4" s="572"/>
      <c r="RXP4" s="572"/>
      <c r="RXQ4" s="572"/>
      <c r="RXR4" s="572"/>
      <c r="RXS4" s="572"/>
      <c r="RXT4" s="572"/>
      <c r="RXU4" s="572"/>
      <c r="RXV4" s="572"/>
      <c r="RXW4" s="572"/>
      <c r="RXX4" s="572"/>
      <c r="RXY4" s="572"/>
      <c r="RXZ4" s="572"/>
      <c r="RYA4" s="572"/>
      <c r="RYB4" s="572"/>
      <c r="RYC4" s="572"/>
      <c r="RYD4" s="572"/>
      <c r="RYE4" s="572"/>
      <c r="RYF4" s="572"/>
      <c r="RYG4" s="572"/>
      <c r="RYH4" s="572"/>
      <c r="RYI4" s="572"/>
      <c r="RYJ4" s="572"/>
      <c r="RYK4" s="572"/>
      <c r="RYL4" s="572"/>
      <c r="RYM4" s="572"/>
      <c r="RYN4" s="572"/>
      <c r="RYO4" s="572"/>
      <c r="RYP4" s="572"/>
      <c r="RYQ4" s="572"/>
      <c r="RYR4" s="572"/>
      <c r="RYS4" s="572"/>
      <c r="RYT4" s="572"/>
      <c r="RYU4" s="572"/>
      <c r="RYV4" s="572"/>
      <c r="RYW4" s="572"/>
      <c r="RYX4" s="572"/>
      <c r="RYY4" s="572"/>
      <c r="RYZ4" s="572"/>
      <c r="RZA4" s="572"/>
      <c r="RZB4" s="572"/>
      <c r="RZC4" s="572"/>
      <c r="RZD4" s="572"/>
      <c r="RZE4" s="572"/>
      <c r="RZF4" s="572"/>
      <c r="RZG4" s="572"/>
      <c r="RZH4" s="572"/>
      <c r="RZI4" s="572"/>
      <c r="RZJ4" s="572"/>
      <c r="RZK4" s="572"/>
      <c r="RZL4" s="572"/>
      <c r="RZM4" s="572"/>
      <c r="RZN4" s="572"/>
      <c r="RZO4" s="572"/>
      <c r="RZP4" s="572"/>
      <c r="RZQ4" s="572"/>
      <c r="RZR4" s="572"/>
      <c r="RZS4" s="572"/>
      <c r="RZT4" s="572"/>
      <c r="RZU4" s="572"/>
      <c r="RZV4" s="572"/>
      <c r="RZW4" s="572"/>
      <c r="RZX4" s="572"/>
      <c r="RZY4" s="572"/>
      <c r="RZZ4" s="572"/>
      <c r="SAA4" s="572"/>
      <c r="SAB4" s="572"/>
      <c r="SAC4" s="572"/>
      <c r="SAD4" s="572"/>
      <c r="SAE4" s="572"/>
      <c r="SAF4" s="572"/>
      <c r="SAG4" s="572"/>
      <c r="SAH4" s="572"/>
      <c r="SAI4" s="572"/>
      <c r="SAJ4" s="572"/>
      <c r="SAK4" s="572"/>
      <c r="SAL4" s="572"/>
      <c r="SAM4" s="572"/>
      <c r="SAN4" s="572"/>
      <c r="SAO4" s="572"/>
      <c r="SAP4" s="572"/>
      <c r="SAQ4" s="572"/>
      <c r="SAR4" s="572"/>
      <c r="SAS4" s="572"/>
      <c r="SAT4" s="572"/>
      <c r="SAU4" s="572"/>
      <c r="SAV4" s="572"/>
      <c r="SAW4" s="572"/>
      <c r="SAX4" s="572"/>
      <c r="SAY4" s="572"/>
      <c r="SAZ4" s="572"/>
      <c r="SBA4" s="572"/>
      <c r="SBB4" s="572"/>
      <c r="SBC4" s="572"/>
      <c r="SBD4" s="572"/>
      <c r="SBE4" s="572"/>
      <c r="SBF4" s="572"/>
      <c r="SBG4" s="572"/>
      <c r="SBH4" s="572"/>
      <c r="SBI4" s="572"/>
      <c r="SBJ4" s="572"/>
      <c r="SBK4" s="572"/>
      <c r="SBL4" s="572"/>
      <c r="SBM4" s="572"/>
      <c r="SBN4" s="572"/>
      <c r="SBO4" s="572"/>
      <c r="SBP4" s="572"/>
      <c r="SBQ4" s="572"/>
      <c r="SBR4" s="572"/>
      <c r="SBS4" s="572"/>
      <c r="SBT4" s="572"/>
      <c r="SBU4" s="572"/>
      <c r="SBV4" s="572"/>
      <c r="SBW4" s="572"/>
      <c r="SBX4" s="572"/>
      <c r="SBY4" s="572"/>
      <c r="SBZ4" s="572"/>
      <c r="SCA4" s="572"/>
      <c r="SCB4" s="572"/>
      <c r="SCC4" s="572"/>
      <c r="SCD4" s="572"/>
      <c r="SCE4" s="572"/>
      <c r="SCF4" s="572"/>
      <c r="SCG4" s="572"/>
      <c r="SCH4" s="572"/>
      <c r="SCI4" s="572"/>
      <c r="SCJ4" s="572"/>
      <c r="SCK4" s="572"/>
      <c r="SCL4" s="572"/>
      <c r="SCM4" s="572"/>
      <c r="SCN4" s="572"/>
      <c r="SCO4" s="572"/>
      <c r="SCP4" s="572"/>
      <c r="SCQ4" s="572"/>
      <c r="SCR4" s="572"/>
      <c r="SCS4" s="572"/>
      <c r="SCT4" s="572"/>
      <c r="SCU4" s="572"/>
      <c r="SCV4" s="572"/>
      <c r="SCW4" s="572"/>
      <c r="SCX4" s="572"/>
      <c r="SCY4" s="572"/>
      <c r="SCZ4" s="572"/>
      <c r="SDA4" s="572"/>
      <c r="SDB4" s="572"/>
      <c r="SDC4" s="572"/>
      <c r="SDD4" s="572"/>
      <c r="SDE4" s="572"/>
      <c r="SDF4" s="572"/>
      <c r="SDG4" s="572"/>
      <c r="SDH4" s="572"/>
      <c r="SDI4" s="572"/>
      <c r="SDJ4" s="572"/>
      <c r="SDK4" s="572"/>
      <c r="SDL4" s="572"/>
      <c r="SDM4" s="572"/>
      <c r="SDN4" s="572"/>
      <c r="SDO4" s="572"/>
      <c r="SDP4" s="572"/>
      <c r="SDQ4" s="572"/>
      <c r="SDR4" s="572"/>
      <c r="SDS4" s="572"/>
      <c r="SDT4" s="572"/>
      <c r="SDU4" s="572"/>
      <c r="SDV4" s="572"/>
      <c r="SDW4" s="572"/>
      <c r="SDX4" s="572"/>
      <c r="SDY4" s="572"/>
      <c r="SDZ4" s="572"/>
      <c r="SEA4" s="572"/>
      <c r="SEB4" s="572"/>
      <c r="SEC4" s="572"/>
      <c r="SED4" s="572"/>
      <c r="SEE4" s="572"/>
      <c r="SEF4" s="572"/>
      <c r="SEG4" s="572"/>
      <c r="SEH4" s="572"/>
      <c r="SEI4" s="572"/>
      <c r="SEJ4" s="572"/>
      <c r="SEK4" s="572"/>
      <c r="SEL4" s="572"/>
      <c r="SEM4" s="572"/>
      <c r="SEN4" s="572"/>
      <c r="SEO4" s="572"/>
      <c r="SEP4" s="572"/>
      <c r="SEQ4" s="572"/>
      <c r="SER4" s="572"/>
      <c r="SES4" s="572"/>
      <c r="SET4" s="572"/>
      <c r="SEU4" s="572"/>
      <c r="SEV4" s="572"/>
      <c r="SEW4" s="572"/>
      <c r="SEX4" s="572"/>
      <c r="SEY4" s="572"/>
      <c r="SEZ4" s="572"/>
      <c r="SFA4" s="572"/>
      <c r="SFB4" s="572"/>
      <c r="SFC4" s="572"/>
      <c r="SFD4" s="572"/>
      <c r="SFE4" s="572"/>
      <c r="SFF4" s="572"/>
      <c r="SFG4" s="572"/>
      <c r="SFH4" s="572"/>
      <c r="SFI4" s="572"/>
      <c r="SFJ4" s="572"/>
      <c r="SFK4" s="572"/>
      <c r="SFL4" s="572"/>
      <c r="SFM4" s="572"/>
      <c r="SFN4" s="572"/>
      <c r="SFO4" s="572"/>
      <c r="SFP4" s="572"/>
      <c r="SFQ4" s="572"/>
      <c r="SFR4" s="572"/>
      <c r="SFS4" s="572"/>
      <c r="SFT4" s="572"/>
      <c r="SFU4" s="572"/>
      <c r="SFV4" s="572"/>
      <c r="SFW4" s="572"/>
      <c r="SFX4" s="572"/>
      <c r="SFY4" s="572"/>
      <c r="SFZ4" s="572"/>
      <c r="SGA4" s="572"/>
      <c r="SGB4" s="572"/>
      <c r="SGC4" s="572"/>
      <c r="SGD4" s="572"/>
      <c r="SGE4" s="572"/>
      <c r="SGF4" s="572"/>
      <c r="SGG4" s="572"/>
      <c r="SGH4" s="572"/>
      <c r="SGI4" s="572"/>
      <c r="SGJ4" s="572"/>
      <c r="SGK4" s="572"/>
      <c r="SGL4" s="572"/>
      <c r="SGM4" s="572"/>
      <c r="SGN4" s="572"/>
      <c r="SGO4" s="572"/>
      <c r="SGP4" s="572"/>
      <c r="SGQ4" s="572"/>
      <c r="SGR4" s="572"/>
      <c r="SGS4" s="572"/>
      <c r="SGT4" s="572"/>
      <c r="SGU4" s="572"/>
      <c r="SGV4" s="572"/>
      <c r="SGW4" s="572"/>
      <c r="SGX4" s="572"/>
      <c r="SGY4" s="572"/>
      <c r="SGZ4" s="572"/>
      <c r="SHA4" s="572"/>
      <c r="SHB4" s="572"/>
      <c r="SHC4" s="572"/>
      <c r="SHD4" s="572"/>
      <c r="SHE4" s="572"/>
      <c r="SHF4" s="572"/>
      <c r="SHG4" s="572"/>
      <c r="SHH4" s="572"/>
      <c r="SHI4" s="572"/>
      <c r="SHJ4" s="572"/>
      <c r="SHK4" s="572"/>
      <c r="SHL4" s="572"/>
      <c r="SHM4" s="572"/>
      <c r="SHN4" s="572"/>
      <c r="SHO4" s="572"/>
      <c r="SHP4" s="572"/>
      <c r="SHQ4" s="572"/>
      <c r="SHR4" s="572"/>
      <c r="SHS4" s="572"/>
      <c r="SHT4" s="572"/>
      <c r="SHU4" s="572"/>
      <c r="SHV4" s="572"/>
      <c r="SHW4" s="572"/>
      <c r="SHX4" s="572"/>
      <c r="SHY4" s="572"/>
      <c r="SHZ4" s="572"/>
      <c r="SIA4" s="572"/>
      <c r="SIB4" s="572"/>
      <c r="SIC4" s="572"/>
      <c r="SID4" s="572"/>
      <c r="SIE4" s="572"/>
      <c r="SIF4" s="572"/>
      <c r="SIG4" s="572"/>
      <c r="SIH4" s="572"/>
      <c r="SII4" s="572"/>
      <c r="SIJ4" s="572"/>
      <c r="SIK4" s="572"/>
      <c r="SIL4" s="572"/>
      <c r="SIM4" s="572"/>
      <c r="SIN4" s="572"/>
      <c r="SIO4" s="572"/>
      <c r="SIP4" s="572"/>
      <c r="SIQ4" s="572"/>
      <c r="SIR4" s="572"/>
      <c r="SIS4" s="572"/>
      <c r="SIT4" s="572"/>
      <c r="SIU4" s="572"/>
      <c r="SIV4" s="572"/>
      <c r="SIW4" s="572"/>
      <c r="SIX4" s="572"/>
      <c r="SIY4" s="572"/>
      <c r="SIZ4" s="572"/>
      <c r="SJA4" s="572"/>
      <c r="SJB4" s="572"/>
      <c r="SJC4" s="572"/>
      <c r="SJD4" s="572"/>
      <c r="SJE4" s="572"/>
      <c r="SJF4" s="572"/>
      <c r="SJG4" s="572"/>
      <c r="SJH4" s="572"/>
      <c r="SJI4" s="572"/>
      <c r="SJJ4" s="572"/>
      <c r="SJK4" s="572"/>
      <c r="SJL4" s="572"/>
      <c r="SJM4" s="572"/>
      <c r="SJN4" s="572"/>
      <c r="SJO4" s="572"/>
      <c r="SJP4" s="572"/>
      <c r="SJQ4" s="572"/>
      <c r="SJR4" s="572"/>
      <c r="SJS4" s="572"/>
      <c r="SJT4" s="572"/>
      <c r="SJU4" s="572"/>
      <c r="SJV4" s="572"/>
      <c r="SJW4" s="572"/>
      <c r="SJX4" s="572"/>
      <c r="SJY4" s="572"/>
      <c r="SJZ4" s="572"/>
      <c r="SKA4" s="572"/>
      <c r="SKB4" s="572"/>
      <c r="SKC4" s="572"/>
      <c r="SKD4" s="572"/>
      <c r="SKE4" s="572"/>
      <c r="SKF4" s="572"/>
      <c r="SKG4" s="572"/>
      <c r="SKH4" s="572"/>
      <c r="SKI4" s="572"/>
      <c r="SKJ4" s="572"/>
      <c r="SKK4" s="572"/>
      <c r="SKL4" s="572"/>
      <c r="SKM4" s="572"/>
      <c r="SKN4" s="572"/>
      <c r="SKO4" s="572"/>
      <c r="SKP4" s="572"/>
      <c r="SKQ4" s="572"/>
      <c r="SKR4" s="572"/>
      <c r="SKS4" s="572"/>
      <c r="SKT4" s="572"/>
      <c r="SKU4" s="572"/>
      <c r="SKV4" s="572"/>
      <c r="SKW4" s="572"/>
      <c r="SKX4" s="572"/>
      <c r="SKY4" s="572"/>
      <c r="SKZ4" s="572"/>
      <c r="SLA4" s="572"/>
      <c r="SLB4" s="572"/>
      <c r="SLC4" s="572"/>
      <c r="SLD4" s="572"/>
      <c r="SLE4" s="572"/>
      <c r="SLF4" s="572"/>
      <c r="SLG4" s="572"/>
      <c r="SLH4" s="572"/>
      <c r="SLI4" s="572"/>
      <c r="SLJ4" s="572"/>
      <c r="SLK4" s="572"/>
      <c r="SLL4" s="572"/>
      <c r="SLM4" s="572"/>
      <c r="SLN4" s="572"/>
      <c r="SLO4" s="572"/>
      <c r="SLP4" s="572"/>
      <c r="SLQ4" s="572"/>
      <c r="SLR4" s="572"/>
      <c r="SLS4" s="572"/>
      <c r="SLT4" s="572"/>
      <c r="SLU4" s="572"/>
      <c r="SLV4" s="572"/>
      <c r="SLW4" s="572"/>
      <c r="SLX4" s="572"/>
      <c r="SLY4" s="572"/>
      <c r="SLZ4" s="572"/>
      <c r="SMA4" s="572"/>
      <c r="SMB4" s="572"/>
      <c r="SMC4" s="572"/>
      <c r="SMD4" s="572"/>
      <c r="SME4" s="572"/>
      <c r="SMF4" s="572"/>
      <c r="SMG4" s="572"/>
      <c r="SMH4" s="572"/>
      <c r="SMI4" s="572"/>
      <c r="SMJ4" s="572"/>
      <c r="SMK4" s="572"/>
      <c r="SML4" s="572"/>
      <c r="SMM4" s="572"/>
      <c r="SMN4" s="572"/>
      <c r="SMO4" s="572"/>
      <c r="SMP4" s="572"/>
      <c r="SMQ4" s="572"/>
      <c r="SMR4" s="572"/>
      <c r="SMS4" s="572"/>
      <c r="SMT4" s="572"/>
      <c r="SMU4" s="572"/>
      <c r="SMV4" s="572"/>
      <c r="SMW4" s="572"/>
      <c r="SMX4" s="572"/>
      <c r="SMY4" s="572"/>
      <c r="SMZ4" s="572"/>
      <c r="SNA4" s="572"/>
      <c r="SNB4" s="572"/>
      <c r="SNC4" s="572"/>
      <c r="SND4" s="572"/>
      <c r="SNE4" s="572"/>
      <c r="SNF4" s="572"/>
      <c r="SNG4" s="572"/>
      <c r="SNH4" s="572"/>
      <c r="SNI4" s="572"/>
      <c r="SNJ4" s="572"/>
      <c r="SNK4" s="572"/>
      <c r="SNL4" s="572"/>
      <c r="SNM4" s="572"/>
      <c r="SNN4" s="572"/>
      <c r="SNO4" s="572"/>
      <c r="SNP4" s="572"/>
      <c r="SNQ4" s="572"/>
      <c r="SNR4" s="572"/>
      <c r="SNS4" s="572"/>
      <c r="SNT4" s="572"/>
      <c r="SNU4" s="572"/>
      <c r="SNV4" s="572"/>
      <c r="SNW4" s="572"/>
      <c r="SNX4" s="572"/>
      <c r="SNY4" s="572"/>
      <c r="SNZ4" s="572"/>
      <c r="SOA4" s="572"/>
      <c r="SOB4" s="572"/>
      <c r="SOC4" s="572"/>
      <c r="SOD4" s="572"/>
      <c r="SOE4" s="572"/>
      <c r="SOF4" s="572"/>
      <c r="SOG4" s="572"/>
      <c r="SOH4" s="572"/>
      <c r="SOI4" s="572"/>
      <c r="SOJ4" s="572"/>
      <c r="SOK4" s="572"/>
      <c r="SOL4" s="572"/>
      <c r="SOM4" s="572"/>
      <c r="SON4" s="572"/>
      <c r="SOO4" s="572"/>
      <c r="SOP4" s="572"/>
      <c r="SOQ4" s="572"/>
      <c r="SOR4" s="572"/>
      <c r="SOS4" s="572"/>
      <c r="SOT4" s="572"/>
      <c r="SOU4" s="572"/>
      <c r="SOV4" s="572"/>
      <c r="SOW4" s="572"/>
      <c r="SOX4" s="572"/>
      <c r="SOY4" s="572"/>
      <c r="SOZ4" s="572"/>
      <c r="SPA4" s="572"/>
      <c r="SPB4" s="572"/>
      <c r="SPC4" s="572"/>
      <c r="SPD4" s="572"/>
      <c r="SPE4" s="572"/>
      <c r="SPF4" s="572"/>
      <c r="SPG4" s="572"/>
      <c r="SPH4" s="572"/>
      <c r="SPI4" s="572"/>
      <c r="SPJ4" s="572"/>
      <c r="SPK4" s="572"/>
      <c r="SPL4" s="572"/>
      <c r="SPM4" s="572"/>
      <c r="SPN4" s="572"/>
      <c r="SPO4" s="572"/>
      <c r="SPP4" s="572"/>
      <c r="SPQ4" s="572"/>
      <c r="SPR4" s="572"/>
      <c r="SPS4" s="572"/>
      <c r="SPT4" s="572"/>
      <c r="SPU4" s="572"/>
      <c r="SPV4" s="572"/>
      <c r="SPW4" s="572"/>
      <c r="SPX4" s="572"/>
      <c r="SPY4" s="572"/>
      <c r="SPZ4" s="572"/>
      <c r="SQA4" s="572"/>
      <c r="SQB4" s="572"/>
      <c r="SQC4" s="572"/>
      <c r="SQD4" s="572"/>
      <c r="SQE4" s="572"/>
      <c r="SQF4" s="572"/>
      <c r="SQG4" s="572"/>
      <c r="SQH4" s="572"/>
      <c r="SQI4" s="572"/>
      <c r="SQJ4" s="572"/>
      <c r="SQK4" s="572"/>
      <c r="SQL4" s="572"/>
      <c r="SQM4" s="572"/>
      <c r="SQN4" s="572"/>
      <c r="SQO4" s="572"/>
      <c r="SQP4" s="572"/>
      <c r="SQQ4" s="572"/>
      <c r="SQR4" s="572"/>
      <c r="SQS4" s="572"/>
      <c r="SQT4" s="572"/>
      <c r="SQU4" s="572"/>
      <c r="SQV4" s="572"/>
      <c r="SQW4" s="572"/>
      <c r="SQX4" s="572"/>
      <c r="SQY4" s="572"/>
      <c r="SQZ4" s="572"/>
      <c r="SRA4" s="572"/>
      <c r="SRB4" s="572"/>
      <c r="SRC4" s="572"/>
      <c r="SRD4" s="572"/>
      <c r="SRE4" s="572"/>
      <c r="SRF4" s="572"/>
      <c r="SRG4" s="572"/>
      <c r="SRH4" s="572"/>
      <c r="SRI4" s="572"/>
      <c r="SRJ4" s="572"/>
      <c r="SRK4" s="572"/>
      <c r="SRL4" s="572"/>
      <c r="SRM4" s="572"/>
      <c r="SRN4" s="572"/>
      <c r="SRO4" s="572"/>
      <c r="SRP4" s="572"/>
      <c r="SRQ4" s="572"/>
      <c r="SRR4" s="572"/>
      <c r="SRS4" s="572"/>
      <c r="SRT4" s="572"/>
      <c r="SRU4" s="572"/>
      <c r="SRV4" s="572"/>
      <c r="SRW4" s="572"/>
      <c r="SRX4" s="572"/>
      <c r="SRY4" s="572"/>
      <c r="SRZ4" s="572"/>
      <c r="SSA4" s="572"/>
      <c r="SSB4" s="572"/>
      <c r="SSC4" s="572"/>
      <c r="SSD4" s="572"/>
      <c r="SSE4" s="572"/>
      <c r="SSF4" s="572"/>
      <c r="SSG4" s="572"/>
      <c r="SSH4" s="572"/>
      <c r="SSI4" s="572"/>
      <c r="SSJ4" s="572"/>
      <c r="SSK4" s="572"/>
      <c r="SSL4" s="572"/>
      <c r="SSM4" s="572"/>
      <c r="SSN4" s="572"/>
      <c r="SSO4" s="572"/>
      <c r="SSP4" s="572"/>
      <c r="SSQ4" s="572"/>
      <c r="SSR4" s="572"/>
      <c r="SSS4" s="572"/>
      <c r="SST4" s="572"/>
      <c r="SSU4" s="572"/>
      <c r="SSV4" s="572"/>
      <c r="SSW4" s="572"/>
      <c r="SSX4" s="572"/>
      <c r="SSY4" s="572"/>
      <c r="SSZ4" s="572"/>
      <c r="STA4" s="572"/>
      <c r="STB4" s="572"/>
      <c r="STC4" s="572"/>
      <c r="STD4" s="572"/>
      <c r="STE4" s="572"/>
      <c r="STF4" s="572"/>
      <c r="STG4" s="572"/>
      <c r="STH4" s="572"/>
      <c r="STI4" s="572"/>
      <c r="STJ4" s="572"/>
      <c r="STK4" s="572"/>
      <c r="STL4" s="572"/>
      <c r="STM4" s="572"/>
      <c r="STN4" s="572"/>
      <c r="STO4" s="572"/>
      <c r="STP4" s="572"/>
      <c r="STQ4" s="572"/>
      <c r="STR4" s="572"/>
      <c r="STS4" s="572"/>
      <c r="STT4" s="572"/>
      <c r="STU4" s="572"/>
      <c r="STV4" s="572"/>
      <c r="STW4" s="572"/>
      <c r="STX4" s="572"/>
      <c r="STY4" s="572"/>
      <c r="STZ4" s="572"/>
      <c r="SUA4" s="572"/>
      <c r="SUB4" s="572"/>
      <c r="SUC4" s="572"/>
      <c r="SUD4" s="572"/>
      <c r="SUE4" s="572"/>
      <c r="SUF4" s="572"/>
      <c r="SUG4" s="572"/>
      <c r="SUH4" s="572"/>
      <c r="SUI4" s="572"/>
      <c r="SUJ4" s="572"/>
      <c r="SUK4" s="572"/>
      <c r="SUL4" s="572"/>
      <c r="SUM4" s="572"/>
      <c r="SUN4" s="572"/>
      <c r="SUO4" s="572"/>
      <c r="SUP4" s="572"/>
      <c r="SUQ4" s="572"/>
      <c r="SUR4" s="572"/>
      <c r="SUS4" s="572"/>
      <c r="SUT4" s="572"/>
      <c r="SUU4" s="572"/>
      <c r="SUV4" s="572"/>
      <c r="SUW4" s="572"/>
      <c r="SUX4" s="572"/>
      <c r="SUY4" s="572"/>
      <c r="SUZ4" s="572"/>
      <c r="SVA4" s="572"/>
      <c r="SVB4" s="572"/>
      <c r="SVC4" s="572"/>
      <c r="SVD4" s="572"/>
      <c r="SVE4" s="572"/>
      <c r="SVF4" s="572"/>
      <c r="SVG4" s="572"/>
      <c r="SVH4" s="572"/>
      <c r="SVI4" s="572"/>
      <c r="SVJ4" s="572"/>
      <c r="SVK4" s="572"/>
      <c r="SVL4" s="572"/>
      <c r="SVM4" s="572"/>
      <c r="SVN4" s="572"/>
      <c r="SVO4" s="572"/>
      <c r="SVP4" s="572"/>
      <c r="SVQ4" s="572"/>
      <c r="SVR4" s="572"/>
      <c r="SVS4" s="572"/>
      <c r="SVT4" s="572"/>
      <c r="SVU4" s="572"/>
      <c r="SVV4" s="572"/>
      <c r="SVW4" s="572"/>
      <c r="SVX4" s="572"/>
      <c r="SVY4" s="572"/>
      <c r="SVZ4" s="572"/>
      <c r="SWA4" s="572"/>
      <c r="SWB4" s="572"/>
      <c r="SWC4" s="572"/>
      <c r="SWD4" s="572"/>
      <c r="SWE4" s="572"/>
      <c r="SWF4" s="572"/>
      <c r="SWG4" s="572"/>
      <c r="SWH4" s="572"/>
      <c r="SWI4" s="572"/>
      <c r="SWJ4" s="572"/>
      <c r="SWK4" s="572"/>
      <c r="SWL4" s="572"/>
      <c r="SWM4" s="572"/>
      <c r="SWN4" s="572"/>
      <c r="SWO4" s="572"/>
      <c r="SWP4" s="572"/>
      <c r="SWQ4" s="572"/>
      <c r="SWR4" s="572"/>
      <c r="SWS4" s="572"/>
      <c r="SWT4" s="572"/>
      <c r="SWU4" s="572"/>
      <c r="SWV4" s="572"/>
      <c r="SWW4" s="572"/>
      <c r="SWX4" s="572"/>
      <c r="SWY4" s="572"/>
      <c r="SWZ4" s="572"/>
      <c r="SXA4" s="572"/>
      <c r="SXB4" s="572"/>
      <c r="SXC4" s="572"/>
      <c r="SXD4" s="572"/>
      <c r="SXE4" s="572"/>
      <c r="SXF4" s="572"/>
      <c r="SXG4" s="572"/>
      <c r="SXH4" s="572"/>
      <c r="SXI4" s="572"/>
      <c r="SXJ4" s="572"/>
      <c r="SXK4" s="572"/>
      <c r="SXL4" s="572"/>
      <c r="SXM4" s="572"/>
      <c r="SXN4" s="572"/>
      <c r="SXO4" s="572"/>
      <c r="SXP4" s="572"/>
      <c r="SXQ4" s="572"/>
      <c r="SXR4" s="572"/>
      <c r="SXS4" s="572"/>
      <c r="SXT4" s="572"/>
      <c r="SXU4" s="572"/>
      <c r="SXV4" s="572"/>
      <c r="SXW4" s="572"/>
      <c r="SXX4" s="572"/>
      <c r="SXY4" s="572"/>
      <c r="SXZ4" s="572"/>
      <c r="SYA4" s="572"/>
      <c r="SYB4" s="572"/>
      <c r="SYC4" s="572"/>
      <c r="SYD4" s="572"/>
      <c r="SYE4" s="572"/>
      <c r="SYF4" s="572"/>
      <c r="SYG4" s="572"/>
      <c r="SYH4" s="572"/>
      <c r="SYI4" s="572"/>
      <c r="SYJ4" s="572"/>
      <c r="SYK4" s="572"/>
      <c r="SYL4" s="572"/>
      <c r="SYM4" s="572"/>
      <c r="SYN4" s="572"/>
      <c r="SYO4" s="572"/>
      <c r="SYP4" s="572"/>
      <c r="SYQ4" s="572"/>
      <c r="SYR4" s="572"/>
      <c r="SYS4" s="572"/>
      <c r="SYT4" s="572"/>
      <c r="SYU4" s="572"/>
      <c r="SYV4" s="572"/>
      <c r="SYW4" s="572"/>
      <c r="SYX4" s="572"/>
      <c r="SYY4" s="572"/>
      <c r="SYZ4" s="572"/>
      <c r="SZA4" s="572"/>
      <c r="SZB4" s="572"/>
      <c r="SZC4" s="572"/>
      <c r="SZD4" s="572"/>
      <c r="SZE4" s="572"/>
      <c r="SZF4" s="572"/>
      <c r="SZG4" s="572"/>
      <c r="SZH4" s="572"/>
      <c r="SZI4" s="572"/>
      <c r="SZJ4" s="572"/>
      <c r="SZK4" s="572"/>
      <c r="SZL4" s="572"/>
      <c r="SZM4" s="572"/>
      <c r="SZN4" s="572"/>
      <c r="SZO4" s="572"/>
      <c r="SZP4" s="572"/>
      <c r="SZQ4" s="572"/>
      <c r="SZR4" s="572"/>
      <c r="SZS4" s="572"/>
      <c r="SZT4" s="572"/>
      <c r="SZU4" s="572"/>
      <c r="SZV4" s="572"/>
      <c r="SZW4" s="572"/>
      <c r="SZX4" s="572"/>
      <c r="SZY4" s="572"/>
      <c r="SZZ4" s="572"/>
      <c r="TAA4" s="572"/>
      <c r="TAB4" s="572"/>
      <c r="TAC4" s="572"/>
      <c r="TAD4" s="572"/>
      <c r="TAE4" s="572"/>
      <c r="TAF4" s="572"/>
      <c r="TAG4" s="572"/>
      <c r="TAH4" s="572"/>
      <c r="TAI4" s="572"/>
      <c r="TAJ4" s="572"/>
      <c r="TAK4" s="572"/>
      <c r="TAL4" s="572"/>
      <c r="TAM4" s="572"/>
      <c r="TAN4" s="572"/>
      <c r="TAO4" s="572"/>
      <c r="TAP4" s="572"/>
      <c r="TAQ4" s="572"/>
      <c r="TAR4" s="572"/>
      <c r="TAS4" s="572"/>
      <c r="TAT4" s="572"/>
      <c r="TAU4" s="572"/>
      <c r="TAV4" s="572"/>
      <c r="TAW4" s="572"/>
      <c r="TAX4" s="572"/>
      <c r="TAY4" s="572"/>
      <c r="TAZ4" s="572"/>
      <c r="TBA4" s="572"/>
      <c r="TBB4" s="572"/>
      <c r="TBC4" s="572"/>
      <c r="TBD4" s="572"/>
      <c r="TBE4" s="572"/>
      <c r="TBF4" s="572"/>
      <c r="TBG4" s="572"/>
      <c r="TBH4" s="572"/>
      <c r="TBI4" s="572"/>
      <c r="TBJ4" s="572"/>
      <c r="TBK4" s="572"/>
      <c r="TBL4" s="572"/>
      <c r="TBM4" s="572"/>
      <c r="TBN4" s="572"/>
      <c r="TBO4" s="572"/>
      <c r="TBP4" s="572"/>
      <c r="TBQ4" s="572"/>
      <c r="TBR4" s="572"/>
      <c r="TBS4" s="572"/>
      <c r="TBT4" s="572"/>
      <c r="TBU4" s="572"/>
      <c r="TBV4" s="572"/>
      <c r="TBW4" s="572"/>
      <c r="TBX4" s="572"/>
      <c r="TBY4" s="572"/>
      <c r="TBZ4" s="572"/>
      <c r="TCA4" s="572"/>
      <c r="TCB4" s="572"/>
      <c r="TCC4" s="572"/>
      <c r="TCD4" s="572"/>
      <c r="TCE4" s="572"/>
      <c r="TCF4" s="572"/>
      <c r="TCG4" s="572"/>
      <c r="TCH4" s="572"/>
      <c r="TCI4" s="572"/>
      <c r="TCJ4" s="572"/>
      <c r="TCK4" s="572"/>
      <c r="TCL4" s="572"/>
      <c r="TCM4" s="572"/>
      <c r="TCN4" s="572"/>
      <c r="TCO4" s="572"/>
      <c r="TCP4" s="572"/>
      <c r="TCQ4" s="572"/>
      <c r="TCR4" s="572"/>
      <c r="TCS4" s="572"/>
      <c r="TCT4" s="572"/>
      <c r="TCU4" s="572"/>
      <c r="TCV4" s="572"/>
      <c r="TCW4" s="572"/>
      <c r="TCX4" s="572"/>
      <c r="TCY4" s="572"/>
      <c r="TCZ4" s="572"/>
      <c r="TDA4" s="572"/>
      <c r="TDB4" s="572"/>
      <c r="TDC4" s="572"/>
      <c r="TDD4" s="572"/>
      <c r="TDE4" s="572"/>
      <c r="TDF4" s="572"/>
      <c r="TDG4" s="572"/>
      <c r="TDH4" s="572"/>
      <c r="TDI4" s="572"/>
      <c r="TDJ4" s="572"/>
      <c r="TDK4" s="572"/>
      <c r="TDL4" s="572"/>
      <c r="TDM4" s="572"/>
      <c r="TDN4" s="572"/>
      <c r="TDO4" s="572"/>
      <c r="TDP4" s="572"/>
      <c r="TDQ4" s="572"/>
      <c r="TDR4" s="572"/>
      <c r="TDS4" s="572"/>
      <c r="TDT4" s="572"/>
      <c r="TDU4" s="572"/>
      <c r="TDV4" s="572"/>
      <c r="TDW4" s="572"/>
      <c r="TDX4" s="572"/>
      <c r="TDY4" s="572"/>
      <c r="TDZ4" s="572"/>
      <c r="TEA4" s="572"/>
      <c r="TEB4" s="572"/>
      <c r="TEC4" s="572"/>
      <c r="TED4" s="572"/>
      <c r="TEE4" s="572"/>
      <c r="TEF4" s="572"/>
      <c r="TEG4" s="572"/>
      <c r="TEH4" s="572"/>
      <c r="TEI4" s="572"/>
      <c r="TEJ4" s="572"/>
      <c r="TEK4" s="572"/>
      <c r="TEL4" s="572"/>
      <c r="TEM4" s="572"/>
      <c r="TEN4" s="572"/>
      <c r="TEO4" s="572"/>
      <c r="TEP4" s="572"/>
      <c r="TEQ4" s="572"/>
      <c r="TER4" s="572"/>
      <c r="TES4" s="572"/>
      <c r="TET4" s="572"/>
      <c r="TEU4" s="572"/>
      <c r="TEV4" s="572"/>
      <c r="TEW4" s="572"/>
      <c r="TEX4" s="572"/>
      <c r="TEY4" s="572"/>
      <c r="TEZ4" s="572"/>
      <c r="TFA4" s="572"/>
      <c r="TFB4" s="572"/>
      <c r="TFC4" s="572"/>
      <c r="TFD4" s="572"/>
      <c r="TFE4" s="572"/>
      <c r="TFF4" s="572"/>
      <c r="TFG4" s="572"/>
      <c r="TFH4" s="572"/>
      <c r="TFI4" s="572"/>
      <c r="TFJ4" s="572"/>
      <c r="TFK4" s="572"/>
      <c r="TFL4" s="572"/>
      <c r="TFM4" s="572"/>
      <c r="TFN4" s="572"/>
      <c r="TFO4" s="572"/>
      <c r="TFP4" s="572"/>
      <c r="TFQ4" s="572"/>
      <c r="TFR4" s="572"/>
      <c r="TFS4" s="572"/>
      <c r="TFT4" s="572"/>
      <c r="TFU4" s="572"/>
      <c r="TFV4" s="572"/>
      <c r="TFW4" s="572"/>
      <c r="TFX4" s="572"/>
      <c r="TFY4" s="572"/>
      <c r="TFZ4" s="572"/>
      <c r="TGA4" s="572"/>
      <c r="TGB4" s="572"/>
      <c r="TGC4" s="572"/>
      <c r="TGD4" s="572"/>
      <c r="TGE4" s="572"/>
      <c r="TGF4" s="572"/>
      <c r="TGG4" s="572"/>
      <c r="TGH4" s="572"/>
      <c r="TGI4" s="572"/>
      <c r="TGJ4" s="572"/>
      <c r="TGK4" s="572"/>
      <c r="TGL4" s="572"/>
      <c r="TGM4" s="572"/>
      <c r="TGN4" s="572"/>
      <c r="TGO4" s="572"/>
      <c r="TGP4" s="572"/>
      <c r="TGQ4" s="572"/>
      <c r="TGR4" s="572"/>
      <c r="TGS4" s="572"/>
      <c r="TGT4" s="572"/>
      <c r="TGU4" s="572"/>
      <c r="TGV4" s="572"/>
      <c r="TGW4" s="572"/>
      <c r="TGX4" s="572"/>
      <c r="TGY4" s="572"/>
      <c r="TGZ4" s="572"/>
      <c r="THA4" s="572"/>
      <c r="THB4" s="572"/>
      <c r="THC4" s="572"/>
      <c r="THD4" s="572"/>
      <c r="THE4" s="572"/>
      <c r="THF4" s="572"/>
      <c r="THG4" s="572"/>
      <c r="THH4" s="572"/>
      <c r="THI4" s="572"/>
      <c r="THJ4" s="572"/>
      <c r="THK4" s="572"/>
      <c r="THL4" s="572"/>
      <c r="THM4" s="572"/>
      <c r="THN4" s="572"/>
      <c r="THO4" s="572"/>
      <c r="THP4" s="572"/>
      <c r="THQ4" s="572"/>
      <c r="THR4" s="572"/>
      <c r="THS4" s="572"/>
      <c r="THT4" s="572"/>
      <c r="THU4" s="572"/>
      <c r="THV4" s="572"/>
      <c r="THW4" s="572"/>
      <c r="THX4" s="572"/>
      <c r="THY4" s="572"/>
      <c r="THZ4" s="572"/>
      <c r="TIA4" s="572"/>
      <c r="TIB4" s="572"/>
      <c r="TIC4" s="572"/>
      <c r="TID4" s="572"/>
      <c r="TIE4" s="572"/>
      <c r="TIF4" s="572"/>
      <c r="TIG4" s="572"/>
      <c r="TIH4" s="572"/>
      <c r="TII4" s="572"/>
      <c r="TIJ4" s="572"/>
      <c r="TIK4" s="572"/>
      <c r="TIL4" s="572"/>
      <c r="TIM4" s="572"/>
      <c r="TIN4" s="572"/>
      <c r="TIO4" s="572"/>
      <c r="TIP4" s="572"/>
      <c r="TIQ4" s="572"/>
      <c r="TIR4" s="572"/>
      <c r="TIS4" s="572"/>
      <c r="TIT4" s="572"/>
      <c r="TIU4" s="572"/>
      <c r="TIV4" s="572"/>
      <c r="TIW4" s="572"/>
      <c r="TIX4" s="572"/>
      <c r="TIY4" s="572"/>
      <c r="TIZ4" s="572"/>
      <c r="TJA4" s="572"/>
      <c r="TJB4" s="572"/>
      <c r="TJC4" s="572"/>
      <c r="TJD4" s="572"/>
      <c r="TJE4" s="572"/>
      <c r="TJF4" s="572"/>
      <c r="TJG4" s="572"/>
      <c r="TJH4" s="572"/>
      <c r="TJI4" s="572"/>
      <c r="TJJ4" s="572"/>
      <c r="TJK4" s="572"/>
      <c r="TJL4" s="572"/>
      <c r="TJM4" s="572"/>
      <c r="TJN4" s="572"/>
      <c r="TJO4" s="572"/>
      <c r="TJP4" s="572"/>
      <c r="TJQ4" s="572"/>
      <c r="TJR4" s="572"/>
      <c r="TJS4" s="572"/>
      <c r="TJT4" s="572"/>
      <c r="TJU4" s="572"/>
      <c r="TJV4" s="572"/>
      <c r="TJW4" s="572"/>
      <c r="TJX4" s="572"/>
      <c r="TJY4" s="572"/>
      <c r="TJZ4" s="572"/>
      <c r="TKA4" s="572"/>
      <c r="TKB4" s="572"/>
      <c r="TKC4" s="572"/>
      <c r="TKD4" s="572"/>
      <c r="TKE4" s="572"/>
      <c r="TKF4" s="572"/>
      <c r="TKG4" s="572"/>
      <c r="TKH4" s="572"/>
      <c r="TKI4" s="572"/>
      <c r="TKJ4" s="572"/>
      <c r="TKK4" s="572"/>
      <c r="TKL4" s="572"/>
      <c r="TKM4" s="572"/>
      <c r="TKN4" s="572"/>
      <c r="TKO4" s="572"/>
      <c r="TKP4" s="572"/>
      <c r="TKQ4" s="572"/>
      <c r="TKR4" s="572"/>
      <c r="TKS4" s="572"/>
      <c r="TKT4" s="572"/>
      <c r="TKU4" s="572"/>
      <c r="TKV4" s="572"/>
      <c r="TKW4" s="572"/>
      <c r="TKX4" s="572"/>
      <c r="TKY4" s="572"/>
      <c r="TKZ4" s="572"/>
      <c r="TLA4" s="572"/>
      <c r="TLB4" s="572"/>
      <c r="TLC4" s="572"/>
      <c r="TLD4" s="572"/>
      <c r="TLE4" s="572"/>
      <c r="TLF4" s="572"/>
      <c r="TLG4" s="572"/>
      <c r="TLH4" s="572"/>
      <c r="TLI4" s="572"/>
      <c r="TLJ4" s="572"/>
      <c r="TLK4" s="572"/>
      <c r="TLL4" s="572"/>
      <c r="TLM4" s="572"/>
      <c r="TLN4" s="572"/>
      <c r="TLO4" s="572"/>
      <c r="TLP4" s="572"/>
      <c r="TLQ4" s="572"/>
      <c r="TLR4" s="572"/>
      <c r="TLS4" s="572"/>
      <c r="TLT4" s="572"/>
      <c r="TLU4" s="572"/>
      <c r="TLV4" s="572"/>
      <c r="TLW4" s="572"/>
      <c r="TLX4" s="572"/>
      <c r="TLY4" s="572"/>
      <c r="TLZ4" s="572"/>
      <c r="TMA4" s="572"/>
      <c r="TMB4" s="572"/>
      <c r="TMC4" s="572"/>
      <c r="TMD4" s="572"/>
      <c r="TME4" s="572"/>
      <c r="TMF4" s="572"/>
      <c r="TMG4" s="572"/>
      <c r="TMH4" s="572"/>
      <c r="TMI4" s="572"/>
      <c r="TMJ4" s="572"/>
      <c r="TMK4" s="572"/>
      <c r="TML4" s="572"/>
      <c r="TMM4" s="572"/>
      <c r="TMN4" s="572"/>
      <c r="TMO4" s="572"/>
      <c r="TMP4" s="572"/>
      <c r="TMQ4" s="572"/>
      <c r="TMR4" s="572"/>
      <c r="TMS4" s="572"/>
      <c r="TMT4" s="572"/>
      <c r="TMU4" s="572"/>
      <c r="TMV4" s="572"/>
      <c r="TMW4" s="572"/>
      <c r="TMX4" s="572"/>
      <c r="TMY4" s="572"/>
      <c r="TMZ4" s="572"/>
      <c r="TNA4" s="572"/>
      <c r="TNB4" s="572"/>
      <c r="TNC4" s="572"/>
      <c r="TND4" s="572"/>
      <c r="TNE4" s="572"/>
      <c r="TNF4" s="572"/>
      <c r="TNG4" s="572"/>
      <c r="TNH4" s="572"/>
      <c r="TNI4" s="572"/>
      <c r="TNJ4" s="572"/>
      <c r="TNK4" s="572"/>
      <c r="TNL4" s="572"/>
      <c r="TNM4" s="572"/>
      <c r="TNN4" s="572"/>
      <c r="TNO4" s="572"/>
      <c r="TNP4" s="572"/>
      <c r="TNQ4" s="572"/>
      <c r="TNR4" s="572"/>
      <c r="TNS4" s="572"/>
      <c r="TNT4" s="572"/>
      <c r="TNU4" s="572"/>
      <c r="TNV4" s="572"/>
      <c r="TNW4" s="572"/>
      <c r="TNX4" s="572"/>
      <c r="TNY4" s="572"/>
      <c r="TNZ4" s="572"/>
      <c r="TOA4" s="572"/>
      <c r="TOB4" s="572"/>
      <c r="TOC4" s="572"/>
      <c r="TOD4" s="572"/>
      <c r="TOE4" s="572"/>
      <c r="TOF4" s="572"/>
      <c r="TOG4" s="572"/>
      <c r="TOH4" s="572"/>
      <c r="TOI4" s="572"/>
      <c r="TOJ4" s="572"/>
      <c r="TOK4" s="572"/>
      <c r="TOL4" s="572"/>
      <c r="TOM4" s="572"/>
      <c r="TON4" s="572"/>
      <c r="TOO4" s="572"/>
      <c r="TOP4" s="572"/>
      <c r="TOQ4" s="572"/>
      <c r="TOR4" s="572"/>
      <c r="TOS4" s="572"/>
      <c r="TOT4" s="572"/>
      <c r="TOU4" s="572"/>
      <c r="TOV4" s="572"/>
      <c r="TOW4" s="572"/>
      <c r="TOX4" s="572"/>
      <c r="TOY4" s="572"/>
      <c r="TOZ4" s="572"/>
      <c r="TPA4" s="572"/>
      <c r="TPB4" s="572"/>
      <c r="TPC4" s="572"/>
      <c r="TPD4" s="572"/>
      <c r="TPE4" s="572"/>
      <c r="TPF4" s="572"/>
      <c r="TPG4" s="572"/>
      <c r="TPH4" s="572"/>
      <c r="TPI4" s="572"/>
      <c r="TPJ4" s="572"/>
      <c r="TPK4" s="572"/>
      <c r="TPL4" s="572"/>
      <c r="TPM4" s="572"/>
      <c r="TPN4" s="572"/>
      <c r="TPO4" s="572"/>
      <c r="TPP4" s="572"/>
      <c r="TPQ4" s="572"/>
      <c r="TPR4" s="572"/>
      <c r="TPS4" s="572"/>
      <c r="TPT4" s="572"/>
      <c r="TPU4" s="572"/>
      <c r="TPV4" s="572"/>
      <c r="TPW4" s="572"/>
      <c r="TPX4" s="572"/>
      <c r="TPY4" s="572"/>
      <c r="TPZ4" s="572"/>
      <c r="TQA4" s="572"/>
      <c r="TQB4" s="572"/>
      <c r="TQC4" s="572"/>
      <c r="TQD4" s="572"/>
      <c r="TQE4" s="572"/>
      <c r="TQF4" s="572"/>
      <c r="TQG4" s="572"/>
      <c r="TQH4" s="572"/>
      <c r="TQI4" s="572"/>
      <c r="TQJ4" s="572"/>
      <c r="TQK4" s="572"/>
      <c r="TQL4" s="572"/>
      <c r="TQM4" s="572"/>
      <c r="TQN4" s="572"/>
      <c r="TQO4" s="572"/>
      <c r="TQP4" s="572"/>
      <c r="TQQ4" s="572"/>
      <c r="TQR4" s="572"/>
      <c r="TQS4" s="572"/>
      <c r="TQT4" s="572"/>
      <c r="TQU4" s="572"/>
      <c r="TQV4" s="572"/>
      <c r="TQW4" s="572"/>
      <c r="TQX4" s="572"/>
      <c r="TQY4" s="572"/>
      <c r="TQZ4" s="572"/>
      <c r="TRA4" s="572"/>
      <c r="TRB4" s="572"/>
      <c r="TRC4" s="572"/>
      <c r="TRD4" s="572"/>
      <c r="TRE4" s="572"/>
      <c r="TRF4" s="572"/>
      <c r="TRG4" s="572"/>
      <c r="TRH4" s="572"/>
      <c r="TRI4" s="572"/>
      <c r="TRJ4" s="572"/>
      <c r="TRK4" s="572"/>
      <c r="TRL4" s="572"/>
      <c r="TRM4" s="572"/>
      <c r="TRN4" s="572"/>
      <c r="TRO4" s="572"/>
      <c r="TRP4" s="572"/>
      <c r="TRQ4" s="572"/>
      <c r="TRR4" s="572"/>
      <c r="TRS4" s="572"/>
      <c r="TRT4" s="572"/>
      <c r="TRU4" s="572"/>
      <c r="TRV4" s="572"/>
      <c r="TRW4" s="572"/>
      <c r="TRX4" s="572"/>
      <c r="TRY4" s="572"/>
      <c r="TRZ4" s="572"/>
      <c r="TSA4" s="572"/>
      <c r="TSB4" s="572"/>
      <c r="TSC4" s="572"/>
      <c r="TSD4" s="572"/>
      <c r="TSE4" s="572"/>
      <c r="TSF4" s="572"/>
      <c r="TSG4" s="572"/>
      <c r="TSH4" s="572"/>
      <c r="TSI4" s="572"/>
      <c r="TSJ4" s="572"/>
      <c r="TSK4" s="572"/>
      <c r="TSL4" s="572"/>
      <c r="TSM4" s="572"/>
      <c r="TSN4" s="572"/>
      <c r="TSO4" s="572"/>
      <c r="TSP4" s="572"/>
      <c r="TSQ4" s="572"/>
      <c r="TSR4" s="572"/>
      <c r="TSS4" s="572"/>
      <c r="TST4" s="572"/>
      <c r="TSU4" s="572"/>
      <c r="TSV4" s="572"/>
      <c r="TSW4" s="572"/>
      <c r="TSX4" s="572"/>
      <c r="TSY4" s="572"/>
      <c r="TSZ4" s="572"/>
      <c r="TTA4" s="572"/>
      <c r="TTB4" s="572"/>
      <c r="TTC4" s="572"/>
      <c r="TTD4" s="572"/>
      <c r="TTE4" s="572"/>
      <c r="TTF4" s="572"/>
      <c r="TTG4" s="572"/>
      <c r="TTH4" s="572"/>
      <c r="TTI4" s="572"/>
      <c r="TTJ4" s="572"/>
      <c r="TTK4" s="572"/>
      <c r="TTL4" s="572"/>
      <c r="TTM4" s="572"/>
      <c r="TTN4" s="572"/>
      <c r="TTO4" s="572"/>
      <c r="TTP4" s="572"/>
      <c r="TTQ4" s="572"/>
      <c r="TTR4" s="572"/>
      <c r="TTS4" s="572"/>
      <c r="TTT4" s="572"/>
      <c r="TTU4" s="572"/>
      <c r="TTV4" s="572"/>
      <c r="TTW4" s="572"/>
      <c r="TTX4" s="572"/>
      <c r="TTY4" s="572"/>
      <c r="TTZ4" s="572"/>
      <c r="TUA4" s="572"/>
      <c r="TUB4" s="572"/>
      <c r="TUC4" s="572"/>
      <c r="TUD4" s="572"/>
      <c r="TUE4" s="572"/>
      <c r="TUF4" s="572"/>
      <c r="TUG4" s="572"/>
      <c r="TUH4" s="572"/>
      <c r="TUI4" s="572"/>
      <c r="TUJ4" s="572"/>
      <c r="TUK4" s="572"/>
      <c r="TUL4" s="572"/>
      <c r="TUM4" s="572"/>
      <c r="TUN4" s="572"/>
      <c r="TUO4" s="572"/>
      <c r="TUP4" s="572"/>
      <c r="TUQ4" s="572"/>
      <c r="TUR4" s="572"/>
      <c r="TUS4" s="572"/>
      <c r="TUT4" s="572"/>
      <c r="TUU4" s="572"/>
      <c r="TUV4" s="572"/>
      <c r="TUW4" s="572"/>
      <c r="TUX4" s="572"/>
      <c r="TUY4" s="572"/>
      <c r="TUZ4" s="572"/>
      <c r="TVA4" s="572"/>
      <c r="TVB4" s="572"/>
      <c r="TVC4" s="572"/>
      <c r="TVD4" s="572"/>
      <c r="TVE4" s="572"/>
      <c r="TVF4" s="572"/>
      <c r="TVG4" s="572"/>
      <c r="TVH4" s="572"/>
      <c r="TVI4" s="572"/>
      <c r="TVJ4" s="572"/>
      <c r="TVK4" s="572"/>
      <c r="TVL4" s="572"/>
      <c r="TVM4" s="572"/>
      <c r="TVN4" s="572"/>
      <c r="TVO4" s="572"/>
      <c r="TVP4" s="572"/>
      <c r="TVQ4" s="572"/>
      <c r="TVR4" s="572"/>
      <c r="TVS4" s="572"/>
      <c r="TVT4" s="572"/>
      <c r="TVU4" s="572"/>
      <c r="TVV4" s="572"/>
      <c r="TVW4" s="572"/>
      <c r="TVX4" s="572"/>
      <c r="TVY4" s="572"/>
      <c r="TVZ4" s="572"/>
      <c r="TWA4" s="572"/>
      <c r="TWB4" s="572"/>
      <c r="TWC4" s="572"/>
      <c r="TWD4" s="572"/>
      <c r="TWE4" s="572"/>
      <c r="TWF4" s="572"/>
      <c r="TWG4" s="572"/>
      <c r="TWH4" s="572"/>
      <c r="TWI4" s="572"/>
      <c r="TWJ4" s="572"/>
      <c r="TWK4" s="572"/>
      <c r="TWL4" s="572"/>
      <c r="TWM4" s="572"/>
      <c r="TWN4" s="572"/>
      <c r="TWO4" s="572"/>
      <c r="TWP4" s="572"/>
      <c r="TWQ4" s="572"/>
      <c r="TWR4" s="572"/>
      <c r="TWS4" s="572"/>
      <c r="TWT4" s="572"/>
      <c r="TWU4" s="572"/>
      <c r="TWV4" s="572"/>
      <c r="TWW4" s="572"/>
      <c r="TWX4" s="572"/>
      <c r="TWY4" s="572"/>
      <c r="TWZ4" s="572"/>
      <c r="TXA4" s="572"/>
      <c r="TXB4" s="572"/>
      <c r="TXC4" s="572"/>
      <c r="TXD4" s="572"/>
      <c r="TXE4" s="572"/>
      <c r="TXF4" s="572"/>
      <c r="TXG4" s="572"/>
      <c r="TXH4" s="572"/>
      <c r="TXI4" s="572"/>
      <c r="TXJ4" s="572"/>
      <c r="TXK4" s="572"/>
      <c r="TXL4" s="572"/>
      <c r="TXM4" s="572"/>
      <c r="TXN4" s="572"/>
      <c r="TXO4" s="572"/>
      <c r="TXP4" s="572"/>
      <c r="TXQ4" s="572"/>
      <c r="TXR4" s="572"/>
      <c r="TXS4" s="572"/>
      <c r="TXT4" s="572"/>
      <c r="TXU4" s="572"/>
      <c r="TXV4" s="572"/>
      <c r="TXW4" s="572"/>
      <c r="TXX4" s="572"/>
      <c r="TXY4" s="572"/>
      <c r="TXZ4" s="572"/>
      <c r="TYA4" s="572"/>
      <c r="TYB4" s="572"/>
      <c r="TYC4" s="572"/>
      <c r="TYD4" s="572"/>
      <c r="TYE4" s="572"/>
      <c r="TYF4" s="572"/>
      <c r="TYG4" s="572"/>
      <c r="TYH4" s="572"/>
      <c r="TYI4" s="572"/>
      <c r="TYJ4" s="572"/>
      <c r="TYK4" s="572"/>
      <c r="TYL4" s="572"/>
      <c r="TYM4" s="572"/>
      <c r="TYN4" s="572"/>
      <c r="TYO4" s="572"/>
      <c r="TYP4" s="572"/>
      <c r="TYQ4" s="572"/>
      <c r="TYR4" s="572"/>
      <c r="TYS4" s="572"/>
      <c r="TYT4" s="572"/>
      <c r="TYU4" s="572"/>
      <c r="TYV4" s="572"/>
      <c r="TYW4" s="572"/>
      <c r="TYX4" s="572"/>
      <c r="TYY4" s="572"/>
      <c r="TYZ4" s="572"/>
      <c r="TZA4" s="572"/>
      <c r="TZB4" s="572"/>
      <c r="TZC4" s="572"/>
      <c r="TZD4" s="572"/>
      <c r="TZE4" s="572"/>
      <c r="TZF4" s="572"/>
      <c r="TZG4" s="572"/>
      <c r="TZH4" s="572"/>
      <c r="TZI4" s="572"/>
      <c r="TZJ4" s="572"/>
      <c r="TZK4" s="572"/>
      <c r="TZL4" s="572"/>
      <c r="TZM4" s="572"/>
      <c r="TZN4" s="572"/>
      <c r="TZO4" s="572"/>
      <c r="TZP4" s="572"/>
      <c r="TZQ4" s="572"/>
      <c r="TZR4" s="572"/>
      <c r="TZS4" s="572"/>
      <c r="TZT4" s="572"/>
      <c r="TZU4" s="572"/>
      <c r="TZV4" s="572"/>
      <c r="TZW4" s="572"/>
      <c r="TZX4" s="572"/>
      <c r="TZY4" s="572"/>
      <c r="TZZ4" s="572"/>
      <c r="UAA4" s="572"/>
      <c r="UAB4" s="572"/>
      <c r="UAC4" s="572"/>
      <c r="UAD4" s="572"/>
      <c r="UAE4" s="572"/>
      <c r="UAF4" s="572"/>
      <c r="UAG4" s="572"/>
      <c r="UAH4" s="572"/>
      <c r="UAI4" s="572"/>
      <c r="UAJ4" s="572"/>
      <c r="UAK4" s="572"/>
      <c r="UAL4" s="572"/>
      <c r="UAM4" s="572"/>
      <c r="UAN4" s="572"/>
      <c r="UAO4" s="572"/>
      <c r="UAP4" s="572"/>
      <c r="UAQ4" s="572"/>
      <c r="UAR4" s="572"/>
      <c r="UAS4" s="572"/>
      <c r="UAT4" s="572"/>
      <c r="UAU4" s="572"/>
      <c r="UAV4" s="572"/>
      <c r="UAW4" s="572"/>
      <c r="UAX4" s="572"/>
      <c r="UAY4" s="572"/>
      <c r="UAZ4" s="572"/>
      <c r="UBA4" s="572"/>
      <c r="UBB4" s="572"/>
      <c r="UBC4" s="572"/>
      <c r="UBD4" s="572"/>
      <c r="UBE4" s="572"/>
      <c r="UBF4" s="572"/>
      <c r="UBG4" s="572"/>
      <c r="UBH4" s="572"/>
      <c r="UBI4" s="572"/>
      <c r="UBJ4" s="572"/>
      <c r="UBK4" s="572"/>
      <c r="UBL4" s="572"/>
      <c r="UBM4" s="572"/>
      <c r="UBN4" s="572"/>
      <c r="UBO4" s="572"/>
      <c r="UBP4" s="572"/>
      <c r="UBQ4" s="572"/>
      <c r="UBR4" s="572"/>
      <c r="UBS4" s="572"/>
      <c r="UBT4" s="572"/>
      <c r="UBU4" s="572"/>
      <c r="UBV4" s="572"/>
      <c r="UBW4" s="572"/>
      <c r="UBX4" s="572"/>
      <c r="UBY4" s="572"/>
      <c r="UBZ4" s="572"/>
      <c r="UCA4" s="572"/>
      <c r="UCB4" s="572"/>
      <c r="UCC4" s="572"/>
      <c r="UCD4" s="572"/>
      <c r="UCE4" s="572"/>
      <c r="UCF4" s="572"/>
      <c r="UCG4" s="572"/>
      <c r="UCH4" s="572"/>
      <c r="UCI4" s="572"/>
      <c r="UCJ4" s="572"/>
      <c r="UCK4" s="572"/>
      <c r="UCL4" s="572"/>
      <c r="UCM4" s="572"/>
      <c r="UCN4" s="572"/>
      <c r="UCO4" s="572"/>
      <c r="UCP4" s="572"/>
      <c r="UCQ4" s="572"/>
      <c r="UCR4" s="572"/>
      <c r="UCS4" s="572"/>
      <c r="UCT4" s="572"/>
      <c r="UCU4" s="572"/>
      <c r="UCV4" s="572"/>
      <c r="UCW4" s="572"/>
      <c r="UCX4" s="572"/>
      <c r="UCY4" s="572"/>
      <c r="UCZ4" s="572"/>
      <c r="UDA4" s="572"/>
      <c r="UDB4" s="572"/>
      <c r="UDC4" s="572"/>
      <c r="UDD4" s="572"/>
      <c r="UDE4" s="572"/>
      <c r="UDF4" s="572"/>
      <c r="UDG4" s="572"/>
      <c r="UDH4" s="572"/>
      <c r="UDI4" s="572"/>
      <c r="UDJ4" s="572"/>
      <c r="UDK4" s="572"/>
      <c r="UDL4" s="572"/>
      <c r="UDM4" s="572"/>
      <c r="UDN4" s="572"/>
      <c r="UDO4" s="572"/>
      <c r="UDP4" s="572"/>
      <c r="UDQ4" s="572"/>
      <c r="UDR4" s="572"/>
      <c r="UDS4" s="572"/>
      <c r="UDT4" s="572"/>
      <c r="UDU4" s="572"/>
      <c r="UDV4" s="572"/>
      <c r="UDW4" s="572"/>
      <c r="UDX4" s="572"/>
      <c r="UDY4" s="572"/>
      <c r="UDZ4" s="572"/>
      <c r="UEA4" s="572"/>
      <c r="UEB4" s="572"/>
      <c r="UEC4" s="572"/>
      <c r="UED4" s="572"/>
      <c r="UEE4" s="572"/>
      <c r="UEF4" s="572"/>
      <c r="UEG4" s="572"/>
      <c r="UEH4" s="572"/>
      <c r="UEI4" s="572"/>
      <c r="UEJ4" s="572"/>
      <c r="UEK4" s="572"/>
      <c r="UEL4" s="572"/>
      <c r="UEM4" s="572"/>
      <c r="UEN4" s="572"/>
      <c r="UEO4" s="572"/>
      <c r="UEP4" s="572"/>
      <c r="UEQ4" s="572"/>
      <c r="UER4" s="572"/>
      <c r="UES4" s="572"/>
      <c r="UET4" s="572"/>
      <c r="UEU4" s="572"/>
      <c r="UEV4" s="572"/>
      <c r="UEW4" s="572"/>
      <c r="UEX4" s="572"/>
      <c r="UEY4" s="572"/>
      <c r="UEZ4" s="572"/>
      <c r="UFA4" s="572"/>
      <c r="UFB4" s="572"/>
      <c r="UFC4" s="572"/>
      <c r="UFD4" s="572"/>
      <c r="UFE4" s="572"/>
      <c r="UFF4" s="572"/>
      <c r="UFG4" s="572"/>
      <c r="UFH4" s="572"/>
      <c r="UFI4" s="572"/>
      <c r="UFJ4" s="572"/>
      <c r="UFK4" s="572"/>
      <c r="UFL4" s="572"/>
      <c r="UFM4" s="572"/>
      <c r="UFN4" s="572"/>
      <c r="UFO4" s="572"/>
      <c r="UFP4" s="572"/>
      <c r="UFQ4" s="572"/>
      <c r="UFR4" s="572"/>
      <c r="UFS4" s="572"/>
      <c r="UFT4" s="572"/>
      <c r="UFU4" s="572"/>
      <c r="UFV4" s="572"/>
      <c r="UFW4" s="572"/>
      <c r="UFX4" s="572"/>
      <c r="UFY4" s="572"/>
      <c r="UFZ4" s="572"/>
      <c r="UGA4" s="572"/>
      <c r="UGB4" s="572"/>
      <c r="UGC4" s="572"/>
      <c r="UGD4" s="572"/>
      <c r="UGE4" s="572"/>
      <c r="UGF4" s="572"/>
      <c r="UGG4" s="572"/>
      <c r="UGH4" s="572"/>
      <c r="UGI4" s="572"/>
      <c r="UGJ4" s="572"/>
      <c r="UGK4" s="572"/>
      <c r="UGL4" s="572"/>
      <c r="UGM4" s="572"/>
      <c r="UGN4" s="572"/>
      <c r="UGO4" s="572"/>
      <c r="UGP4" s="572"/>
      <c r="UGQ4" s="572"/>
      <c r="UGR4" s="572"/>
      <c r="UGS4" s="572"/>
      <c r="UGT4" s="572"/>
      <c r="UGU4" s="572"/>
      <c r="UGV4" s="572"/>
      <c r="UGW4" s="572"/>
      <c r="UGX4" s="572"/>
      <c r="UGY4" s="572"/>
      <c r="UGZ4" s="572"/>
      <c r="UHA4" s="572"/>
      <c r="UHB4" s="572"/>
      <c r="UHC4" s="572"/>
      <c r="UHD4" s="572"/>
      <c r="UHE4" s="572"/>
      <c r="UHF4" s="572"/>
      <c r="UHG4" s="572"/>
      <c r="UHH4" s="572"/>
      <c r="UHI4" s="572"/>
      <c r="UHJ4" s="572"/>
      <c r="UHK4" s="572"/>
      <c r="UHL4" s="572"/>
      <c r="UHM4" s="572"/>
      <c r="UHN4" s="572"/>
      <c r="UHO4" s="572"/>
      <c r="UHP4" s="572"/>
      <c r="UHQ4" s="572"/>
      <c r="UHR4" s="572"/>
      <c r="UHS4" s="572"/>
      <c r="UHT4" s="572"/>
      <c r="UHU4" s="572"/>
      <c r="UHV4" s="572"/>
      <c r="UHW4" s="572"/>
      <c r="UHX4" s="572"/>
      <c r="UHY4" s="572"/>
      <c r="UHZ4" s="572"/>
      <c r="UIA4" s="572"/>
      <c r="UIB4" s="572"/>
      <c r="UIC4" s="572"/>
      <c r="UID4" s="572"/>
      <c r="UIE4" s="572"/>
      <c r="UIF4" s="572"/>
      <c r="UIG4" s="572"/>
      <c r="UIH4" s="572"/>
      <c r="UII4" s="572"/>
      <c r="UIJ4" s="572"/>
      <c r="UIK4" s="572"/>
      <c r="UIL4" s="572"/>
      <c r="UIM4" s="572"/>
      <c r="UIN4" s="572"/>
      <c r="UIO4" s="572"/>
      <c r="UIP4" s="572"/>
      <c r="UIQ4" s="572"/>
      <c r="UIR4" s="572"/>
      <c r="UIS4" s="572"/>
      <c r="UIT4" s="572"/>
      <c r="UIU4" s="572"/>
      <c r="UIV4" s="572"/>
      <c r="UIW4" s="572"/>
      <c r="UIX4" s="572"/>
      <c r="UIY4" s="572"/>
      <c r="UIZ4" s="572"/>
      <c r="UJA4" s="572"/>
      <c r="UJB4" s="572"/>
      <c r="UJC4" s="572"/>
      <c r="UJD4" s="572"/>
      <c r="UJE4" s="572"/>
      <c r="UJF4" s="572"/>
      <c r="UJG4" s="572"/>
      <c r="UJH4" s="572"/>
      <c r="UJI4" s="572"/>
      <c r="UJJ4" s="572"/>
      <c r="UJK4" s="572"/>
      <c r="UJL4" s="572"/>
      <c r="UJM4" s="572"/>
      <c r="UJN4" s="572"/>
      <c r="UJO4" s="572"/>
      <c r="UJP4" s="572"/>
      <c r="UJQ4" s="572"/>
      <c r="UJR4" s="572"/>
      <c r="UJS4" s="572"/>
      <c r="UJT4" s="572"/>
      <c r="UJU4" s="572"/>
      <c r="UJV4" s="572"/>
      <c r="UJW4" s="572"/>
      <c r="UJX4" s="572"/>
      <c r="UJY4" s="572"/>
      <c r="UJZ4" s="572"/>
      <c r="UKA4" s="572"/>
      <c r="UKB4" s="572"/>
      <c r="UKC4" s="572"/>
      <c r="UKD4" s="572"/>
      <c r="UKE4" s="572"/>
      <c r="UKF4" s="572"/>
      <c r="UKG4" s="572"/>
      <c r="UKH4" s="572"/>
      <c r="UKI4" s="572"/>
      <c r="UKJ4" s="572"/>
      <c r="UKK4" s="572"/>
      <c r="UKL4" s="572"/>
      <c r="UKM4" s="572"/>
      <c r="UKN4" s="572"/>
      <c r="UKO4" s="572"/>
      <c r="UKP4" s="572"/>
      <c r="UKQ4" s="572"/>
      <c r="UKR4" s="572"/>
      <c r="UKS4" s="572"/>
      <c r="UKT4" s="572"/>
      <c r="UKU4" s="572"/>
      <c r="UKV4" s="572"/>
      <c r="UKW4" s="572"/>
      <c r="UKX4" s="572"/>
      <c r="UKY4" s="572"/>
      <c r="UKZ4" s="572"/>
      <c r="ULA4" s="572"/>
      <c r="ULB4" s="572"/>
      <c r="ULC4" s="572"/>
      <c r="ULD4" s="572"/>
      <c r="ULE4" s="572"/>
      <c r="ULF4" s="572"/>
      <c r="ULG4" s="572"/>
      <c r="ULH4" s="572"/>
      <c r="ULI4" s="572"/>
      <c r="ULJ4" s="572"/>
      <c r="ULK4" s="572"/>
      <c r="ULL4" s="572"/>
      <c r="ULM4" s="572"/>
      <c r="ULN4" s="572"/>
      <c r="ULO4" s="572"/>
      <c r="ULP4" s="572"/>
      <c r="ULQ4" s="572"/>
      <c r="ULR4" s="572"/>
      <c r="ULS4" s="572"/>
      <c r="ULT4" s="572"/>
      <c r="ULU4" s="572"/>
      <c r="ULV4" s="572"/>
      <c r="ULW4" s="572"/>
      <c r="ULX4" s="572"/>
      <c r="ULY4" s="572"/>
      <c r="ULZ4" s="572"/>
      <c r="UMA4" s="572"/>
      <c r="UMB4" s="572"/>
      <c r="UMC4" s="572"/>
      <c r="UMD4" s="572"/>
      <c r="UME4" s="572"/>
      <c r="UMF4" s="572"/>
      <c r="UMG4" s="572"/>
      <c r="UMH4" s="572"/>
      <c r="UMI4" s="572"/>
      <c r="UMJ4" s="572"/>
      <c r="UMK4" s="572"/>
      <c r="UML4" s="572"/>
      <c r="UMM4" s="572"/>
      <c r="UMN4" s="572"/>
      <c r="UMO4" s="572"/>
      <c r="UMP4" s="572"/>
      <c r="UMQ4" s="572"/>
      <c r="UMR4" s="572"/>
      <c r="UMS4" s="572"/>
      <c r="UMT4" s="572"/>
      <c r="UMU4" s="572"/>
      <c r="UMV4" s="572"/>
      <c r="UMW4" s="572"/>
      <c r="UMX4" s="572"/>
      <c r="UMY4" s="572"/>
      <c r="UMZ4" s="572"/>
      <c r="UNA4" s="572"/>
      <c r="UNB4" s="572"/>
      <c r="UNC4" s="572"/>
      <c r="UND4" s="572"/>
      <c r="UNE4" s="572"/>
      <c r="UNF4" s="572"/>
      <c r="UNG4" s="572"/>
      <c r="UNH4" s="572"/>
      <c r="UNI4" s="572"/>
      <c r="UNJ4" s="572"/>
      <c r="UNK4" s="572"/>
      <c r="UNL4" s="572"/>
      <c r="UNM4" s="572"/>
      <c r="UNN4" s="572"/>
      <c r="UNO4" s="572"/>
      <c r="UNP4" s="572"/>
      <c r="UNQ4" s="572"/>
      <c r="UNR4" s="572"/>
      <c r="UNS4" s="572"/>
      <c r="UNT4" s="572"/>
      <c r="UNU4" s="572"/>
      <c r="UNV4" s="572"/>
      <c r="UNW4" s="572"/>
      <c r="UNX4" s="572"/>
      <c r="UNY4" s="572"/>
      <c r="UNZ4" s="572"/>
      <c r="UOA4" s="572"/>
      <c r="UOB4" s="572"/>
      <c r="UOC4" s="572"/>
      <c r="UOD4" s="572"/>
      <c r="UOE4" s="572"/>
      <c r="UOF4" s="572"/>
      <c r="UOG4" s="572"/>
      <c r="UOH4" s="572"/>
      <c r="UOI4" s="572"/>
      <c r="UOJ4" s="572"/>
      <c r="UOK4" s="572"/>
      <c r="UOL4" s="572"/>
      <c r="UOM4" s="572"/>
      <c r="UON4" s="572"/>
      <c r="UOO4" s="572"/>
      <c r="UOP4" s="572"/>
      <c r="UOQ4" s="572"/>
      <c r="UOR4" s="572"/>
      <c r="UOS4" s="572"/>
      <c r="UOT4" s="572"/>
      <c r="UOU4" s="572"/>
      <c r="UOV4" s="572"/>
      <c r="UOW4" s="572"/>
      <c r="UOX4" s="572"/>
      <c r="UOY4" s="572"/>
      <c r="UOZ4" s="572"/>
      <c r="UPA4" s="572"/>
      <c r="UPB4" s="572"/>
      <c r="UPC4" s="572"/>
      <c r="UPD4" s="572"/>
      <c r="UPE4" s="572"/>
      <c r="UPF4" s="572"/>
      <c r="UPG4" s="572"/>
      <c r="UPH4" s="572"/>
      <c r="UPI4" s="572"/>
      <c r="UPJ4" s="572"/>
      <c r="UPK4" s="572"/>
      <c r="UPL4" s="572"/>
      <c r="UPM4" s="572"/>
      <c r="UPN4" s="572"/>
      <c r="UPO4" s="572"/>
      <c r="UPP4" s="572"/>
      <c r="UPQ4" s="572"/>
      <c r="UPR4" s="572"/>
      <c r="UPS4" s="572"/>
      <c r="UPT4" s="572"/>
      <c r="UPU4" s="572"/>
      <c r="UPV4" s="572"/>
      <c r="UPW4" s="572"/>
      <c r="UPX4" s="572"/>
      <c r="UPY4" s="572"/>
      <c r="UPZ4" s="572"/>
      <c r="UQA4" s="572"/>
      <c r="UQB4" s="572"/>
      <c r="UQC4" s="572"/>
      <c r="UQD4" s="572"/>
      <c r="UQE4" s="572"/>
      <c r="UQF4" s="572"/>
      <c r="UQG4" s="572"/>
      <c r="UQH4" s="572"/>
      <c r="UQI4" s="572"/>
      <c r="UQJ4" s="572"/>
      <c r="UQK4" s="572"/>
      <c r="UQL4" s="572"/>
      <c r="UQM4" s="572"/>
      <c r="UQN4" s="572"/>
      <c r="UQO4" s="572"/>
      <c r="UQP4" s="572"/>
      <c r="UQQ4" s="572"/>
      <c r="UQR4" s="572"/>
      <c r="UQS4" s="572"/>
      <c r="UQT4" s="572"/>
      <c r="UQU4" s="572"/>
      <c r="UQV4" s="572"/>
      <c r="UQW4" s="572"/>
      <c r="UQX4" s="572"/>
      <c r="UQY4" s="572"/>
      <c r="UQZ4" s="572"/>
      <c r="URA4" s="572"/>
      <c r="URB4" s="572"/>
      <c r="URC4" s="572"/>
      <c r="URD4" s="572"/>
      <c r="URE4" s="572"/>
      <c r="URF4" s="572"/>
      <c r="URG4" s="572"/>
      <c r="URH4" s="572"/>
      <c r="URI4" s="572"/>
      <c r="URJ4" s="572"/>
      <c r="URK4" s="572"/>
      <c r="URL4" s="572"/>
      <c r="URM4" s="572"/>
      <c r="URN4" s="572"/>
      <c r="URO4" s="572"/>
      <c r="URP4" s="572"/>
      <c r="URQ4" s="572"/>
      <c r="URR4" s="572"/>
      <c r="URS4" s="572"/>
      <c r="URT4" s="572"/>
      <c r="URU4" s="572"/>
      <c r="URV4" s="572"/>
      <c r="URW4" s="572"/>
      <c r="URX4" s="572"/>
      <c r="URY4" s="572"/>
      <c r="URZ4" s="572"/>
      <c r="USA4" s="572"/>
      <c r="USB4" s="572"/>
      <c r="USC4" s="572"/>
      <c r="USD4" s="572"/>
      <c r="USE4" s="572"/>
      <c r="USF4" s="572"/>
      <c r="USG4" s="572"/>
      <c r="USH4" s="572"/>
      <c r="USI4" s="572"/>
      <c r="USJ4" s="572"/>
      <c r="USK4" s="572"/>
      <c r="USL4" s="572"/>
      <c r="USM4" s="572"/>
      <c r="USN4" s="572"/>
      <c r="USO4" s="572"/>
      <c r="USP4" s="572"/>
      <c r="USQ4" s="572"/>
      <c r="USR4" s="572"/>
      <c r="USS4" s="572"/>
      <c r="UST4" s="572"/>
      <c r="USU4" s="572"/>
      <c r="USV4" s="572"/>
      <c r="USW4" s="572"/>
      <c r="USX4" s="572"/>
      <c r="USY4" s="572"/>
      <c r="USZ4" s="572"/>
      <c r="UTA4" s="572"/>
      <c r="UTB4" s="572"/>
      <c r="UTC4" s="572"/>
      <c r="UTD4" s="572"/>
      <c r="UTE4" s="572"/>
      <c r="UTF4" s="572"/>
      <c r="UTG4" s="572"/>
      <c r="UTH4" s="572"/>
      <c r="UTI4" s="572"/>
      <c r="UTJ4" s="572"/>
      <c r="UTK4" s="572"/>
      <c r="UTL4" s="572"/>
      <c r="UTM4" s="572"/>
      <c r="UTN4" s="572"/>
      <c r="UTO4" s="572"/>
      <c r="UTP4" s="572"/>
      <c r="UTQ4" s="572"/>
      <c r="UTR4" s="572"/>
      <c r="UTS4" s="572"/>
      <c r="UTT4" s="572"/>
      <c r="UTU4" s="572"/>
      <c r="UTV4" s="572"/>
      <c r="UTW4" s="572"/>
      <c r="UTX4" s="572"/>
      <c r="UTY4" s="572"/>
      <c r="UTZ4" s="572"/>
      <c r="UUA4" s="572"/>
      <c r="UUB4" s="572"/>
      <c r="UUC4" s="572"/>
      <c r="UUD4" s="572"/>
      <c r="UUE4" s="572"/>
      <c r="UUF4" s="572"/>
      <c r="UUG4" s="572"/>
      <c r="UUH4" s="572"/>
      <c r="UUI4" s="572"/>
      <c r="UUJ4" s="572"/>
      <c r="UUK4" s="572"/>
      <c r="UUL4" s="572"/>
      <c r="UUM4" s="572"/>
      <c r="UUN4" s="572"/>
      <c r="UUO4" s="572"/>
      <c r="UUP4" s="572"/>
      <c r="UUQ4" s="572"/>
      <c r="UUR4" s="572"/>
      <c r="UUS4" s="572"/>
      <c r="UUT4" s="572"/>
      <c r="UUU4" s="572"/>
      <c r="UUV4" s="572"/>
      <c r="UUW4" s="572"/>
      <c r="UUX4" s="572"/>
      <c r="UUY4" s="572"/>
      <c r="UUZ4" s="572"/>
      <c r="UVA4" s="572"/>
      <c r="UVB4" s="572"/>
      <c r="UVC4" s="572"/>
      <c r="UVD4" s="572"/>
      <c r="UVE4" s="572"/>
      <c r="UVF4" s="572"/>
      <c r="UVG4" s="572"/>
      <c r="UVH4" s="572"/>
      <c r="UVI4" s="572"/>
      <c r="UVJ4" s="572"/>
      <c r="UVK4" s="572"/>
      <c r="UVL4" s="572"/>
      <c r="UVM4" s="572"/>
      <c r="UVN4" s="572"/>
      <c r="UVO4" s="572"/>
      <c r="UVP4" s="572"/>
      <c r="UVQ4" s="572"/>
      <c r="UVR4" s="572"/>
      <c r="UVS4" s="572"/>
      <c r="UVT4" s="572"/>
      <c r="UVU4" s="572"/>
      <c r="UVV4" s="572"/>
      <c r="UVW4" s="572"/>
      <c r="UVX4" s="572"/>
      <c r="UVY4" s="572"/>
      <c r="UVZ4" s="572"/>
      <c r="UWA4" s="572"/>
      <c r="UWB4" s="572"/>
      <c r="UWC4" s="572"/>
      <c r="UWD4" s="572"/>
      <c r="UWE4" s="572"/>
      <c r="UWF4" s="572"/>
      <c r="UWG4" s="572"/>
      <c r="UWH4" s="572"/>
      <c r="UWI4" s="572"/>
      <c r="UWJ4" s="572"/>
      <c r="UWK4" s="572"/>
      <c r="UWL4" s="572"/>
      <c r="UWM4" s="572"/>
      <c r="UWN4" s="572"/>
      <c r="UWO4" s="572"/>
      <c r="UWP4" s="572"/>
      <c r="UWQ4" s="572"/>
      <c r="UWR4" s="572"/>
      <c r="UWS4" s="572"/>
      <c r="UWT4" s="572"/>
      <c r="UWU4" s="572"/>
      <c r="UWV4" s="572"/>
      <c r="UWW4" s="572"/>
      <c r="UWX4" s="572"/>
      <c r="UWY4" s="572"/>
      <c r="UWZ4" s="572"/>
      <c r="UXA4" s="572"/>
      <c r="UXB4" s="572"/>
      <c r="UXC4" s="572"/>
      <c r="UXD4" s="572"/>
      <c r="UXE4" s="572"/>
      <c r="UXF4" s="572"/>
      <c r="UXG4" s="572"/>
      <c r="UXH4" s="572"/>
      <c r="UXI4" s="572"/>
      <c r="UXJ4" s="572"/>
      <c r="UXK4" s="572"/>
      <c r="UXL4" s="572"/>
      <c r="UXM4" s="572"/>
      <c r="UXN4" s="572"/>
      <c r="UXO4" s="572"/>
      <c r="UXP4" s="572"/>
      <c r="UXQ4" s="572"/>
      <c r="UXR4" s="572"/>
      <c r="UXS4" s="572"/>
      <c r="UXT4" s="572"/>
      <c r="UXU4" s="572"/>
      <c r="UXV4" s="572"/>
      <c r="UXW4" s="572"/>
      <c r="UXX4" s="572"/>
      <c r="UXY4" s="572"/>
      <c r="UXZ4" s="572"/>
      <c r="UYA4" s="572"/>
      <c r="UYB4" s="572"/>
      <c r="UYC4" s="572"/>
      <c r="UYD4" s="572"/>
      <c r="UYE4" s="572"/>
      <c r="UYF4" s="572"/>
      <c r="UYG4" s="572"/>
      <c r="UYH4" s="572"/>
      <c r="UYI4" s="572"/>
      <c r="UYJ4" s="572"/>
      <c r="UYK4" s="572"/>
      <c r="UYL4" s="572"/>
      <c r="UYM4" s="572"/>
      <c r="UYN4" s="572"/>
      <c r="UYO4" s="572"/>
      <c r="UYP4" s="572"/>
      <c r="UYQ4" s="572"/>
      <c r="UYR4" s="572"/>
      <c r="UYS4" s="572"/>
      <c r="UYT4" s="572"/>
      <c r="UYU4" s="572"/>
      <c r="UYV4" s="572"/>
      <c r="UYW4" s="572"/>
      <c r="UYX4" s="572"/>
      <c r="UYY4" s="572"/>
      <c r="UYZ4" s="572"/>
      <c r="UZA4" s="572"/>
      <c r="UZB4" s="572"/>
      <c r="UZC4" s="572"/>
      <c r="UZD4" s="572"/>
      <c r="UZE4" s="572"/>
      <c r="UZF4" s="572"/>
      <c r="UZG4" s="572"/>
      <c r="UZH4" s="572"/>
      <c r="UZI4" s="572"/>
      <c r="UZJ4" s="572"/>
      <c r="UZK4" s="572"/>
      <c r="UZL4" s="572"/>
      <c r="UZM4" s="572"/>
      <c r="UZN4" s="572"/>
      <c r="UZO4" s="572"/>
      <c r="UZP4" s="572"/>
      <c r="UZQ4" s="572"/>
      <c r="UZR4" s="572"/>
      <c r="UZS4" s="572"/>
      <c r="UZT4" s="572"/>
      <c r="UZU4" s="572"/>
      <c r="UZV4" s="572"/>
      <c r="UZW4" s="572"/>
      <c r="UZX4" s="572"/>
      <c r="UZY4" s="572"/>
      <c r="UZZ4" s="572"/>
      <c r="VAA4" s="572"/>
      <c r="VAB4" s="572"/>
      <c r="VAC4" s="572"/>
      <c r="VAD4" s="572"/>
      <c r="VAE4" s="572"/>
      <c r="VAF4" s="572"/>
      <c r="VAG4" s="572"/>
      <c r="VAH4" s="572"/>
      <c r="VAI4" s="572"/>
      <c r="VAJ4" s="572"/>
      <c r="VAK4" s="572"/>
      <c r="VAL4" s="572"/>
      <c r="VAM4" s="572"/>
      <c r="VAN4" s="572"/>
      <c r="VAO4" s="572"/>
      <c r="VAP4" s="572"/>
      <c r="VAQ4" s="572"/>
      <c r="VAR4" s="572"/>
      <c r="VAS4" s="572"/>
      <c r="VAT4" s="572"/>
      <c r="VAU4" s="572"/>
      <c r="VAV4" s="572"/>
      <c r="VAW4" s="572"/>
      <c r="VAX4" s="572"/>
      <c r="VAY4" s="572"/>
      <c r="VAZ4" s="572"/>
      <c r="VBA4" s="572"/>
      <c r="VBB4" s="572"/>
      <c r="VBC4" s="572"/>
      <c r="VBD4" s="572"/>
      <c r="VBE4" s="572"/>
      <c r="VBF4" s="572"/>
      <c r="VBG4" s="572"/>
      <c r="VBH4" s="572"/>
      <c r="VBI4" s="572"/>
      <c r="VBJ4" s="572"/>
      <c r="VBK4" s="572"/>
      <c r="VBL4" s="572"/>
      <c r="VBM4" s="572"/>
      <c r="VBN4" s="572"/>
      <c r="VBO4" s="572"/>
      <c r="VBP4" s="572"/>
      <c r="VBQ4" s="572"/>
      <c r="VBR4" s="572"/>
      <c r="VBS4" s="572"/>
      <c r="VBT4" s="572"/>
      <c r="VBU4" s="572"/>
      <c r="VBV4" s="572"/>
      <c r="VBW4" s="572"/>
      <c r="VBX4" s="572"/>
      <c r="VBY4" s="572"/>
      <c r="VBZ4" s="572"/>
      <c r="VCA4" s="572"/>
      <c r="VCB4" s="572"/>
      <c r="VCC4" s="572"/>
      <c r="VCD4" s="572"/>
      <c r="VCE4" s="572"/>
      <c r="VCF4" s="572"/>
      <c r="VCG4" s="572"/>
      <c r="VCH4" s="572"/>
      <c r="VCI4" s="572"/>
      <c r="VCJ4" s="572"/>
      <c r="VCK4" s="572"/>
      <c r="VCL4" s="572"/>
      <c r="VCM4" s="572"/>
      <c r="VCN4" s="572"/>
      <c r="VCO4" s="572"/>
      <c r="VCP4" s="572"/>
      <c r="VCQ4" s="572"/>
      <c r="VCR4" s="572"/>
      <c r="VCS4" s="572"/>
      <c r="VCT4" s="572"/>
      <c r="VCU4" s="572"/>
      <c r="VCV4" s="572"/>
      <c r="VCW4" s="572"/>
      <c r="VCX4" s="572"/>
      <c r="VCY4" s="572"/>
      <c r="VCZ4" s="572"/>
      <c r="VDA4" s="572"/>
      <c r="VDB4" s="572"/>
      <c r="VDC4" s="572"/>
      <c r="VDD4" s="572"/>
      <c r="VDE4" s="572"/>
      <c r="VDF4" s="572"/>
      <c r="VDG4" s="572"/>
      <c r="VDH4" s="572"/>
      <c r="VDI4" s="572"/>
      <c r="VDJ4" s="572"/>
      <c r="VDK4" s="572"/>
      <c r="VDL4" s="572"/>
      <c r="VDM4" s="572"/>
      <c r="VDN4" s="572"/>
      <c r="VDO4" s="572"/>
      <c r="VDP4" s="572"/>
      <c r="VDQ4" s="572"/>
      <c r="VDR4" s="572"/>
      <c r="VDS4" s="572"/>
      <c r="VDT4" s="572"/>
      <c r="VDU4" s="572"/>
      <c r="VDV4" s="572"/>
      <c r="VDW4" s="572"/>
      <c r="VDX4" s="572"/>
      <c r="VDY4" s="572"/>
      <c r="VDZ4" s="572"/>
      <c r="VEA4" s="572"/>
      <c r="VEB4" s="572"/>
      <c r="VEC4" s="572"/>
      <c r="VED4" s="572"/>
      <c r="VEE4" s="572"/>
      <c r="VEF4" s="572"/>
      <c r="VEG4" s="572"/>
      <c r="VEH4" s="572"/>
      <c r="VEI4" s="572"/>
      <c r="VEJ4" s="572"/>
      <c r="VEK4" s="572"/>
      <c r="VEL4" s="572"/>
      <c r="VEM4" s="572"/>
      <c r="VEN4" s="572"/>
      <c r="VEO4" s="572"/>
      <c r="VEP4" s="572"/>
      <c r="VEQ4" s="572"/>
      <c r="VER4" s="572"/>
      <c r="VES4" s="572"/>
      <c r="VET4" s="572"/>
      <c r="VEU4" s="572"/>
      <c r="VEV4" s="572"/>
      <c r="VEW4" s="572"/>
      <c r="VEX4" s="572"/>
      <c r="VEY4" s="572"/>
      <c r="VEZ4" s="572"/>
      <c r="VFA4" s="572"/>
      <c r="VFB4" s="572"/>
      <c r="VFC4" s="572"/>
      <c r="VFD4" s="572"/>
      <c r="VFE4" s="572"/>
      <c r="VFF4" s="572"/>
      <c r="VFG4" s="572"/>
      <c r="VFH4" s="572"/>
      <c r="VFI4" s="572"/>
      <c r="VFJ4" s="572"/>
      <c r="VFK4" s="572"/>
      <c r="VFL4" s="572"/>
      <c r="VFM4" s="572"/>
      <c r="VFN4" s="572"/>
      <c r="VFO4" s="572"/>
      <c r="VFP4" s="572"/>
      <c r="VFQ4" s="572"/>
      <c r="VFR4" s="572"/>
      <c r="VFS4" s="572"/>
      <c r="VFT4" s="572"/>
      <c r="VFU4" s="572"/>
      <c r="VFV4" s="572"/>
      <c r="VFW4" s="572"/>
      <c r="VFX4" s="572"/>
      <c r="VFY4" s="572"/>
      <c r="VFZ4" s="572"/>
      <c r="VGA4" s="572"/>
      <c r="VGB4" s="572"/>
      <c r="VGC4" s="572"/>
      <c r="VGD4" s="572"/>
      <c r="VGE4" s="572"/>
      <c r="VGF4" s="572"/>
      <c r="VGG4" s="572"/>
      <c r="VGH4" s="572"/>
      <c r="VGI4" s="572"/>
      <c r="VGJ4" s="572"/>
      <c r="VGK4" s="572"/>
      <c r="VGL4" s="572"/>
      <c r="VGM4" s="572"/>
      <c r="VGN4" s="572"/>
      <c r="VGO4" s="572"/>
      <c r="VGP4" s="572"/>
      <c r="VGQ4" s="572"/>
      <c r="VGR4" s="572"/>
      <c r="VGS4" s="572"/>
      <c r="VGT4" s="572"/>
      <c r="VGU4" s="572"/>
      <c r="VGV4" s="572"/>
      <c r="VGW4" s="572"/>
      <c r="VGX4" s="572"/>
      <c r="VGY4" s="572"/>
      <c r="VGZ4" s="572"/>
      <c r="VHA4" s="572"/>
      <c r="VHB4" s="572"/>
      <c r="VHC4" s="572"/>
      <c r="VHD4" s="572"/>
      <c r="VHE4" s="572"/>
      <c r="VHF4" s="572"/>
      <c r="VHG4" s="572"/>
      <c r="VHH4" s="572"/>
      <c r="VHI4" s="572"/>
      <c r="VHJ4" s="572"/>
      <c r="VHK4" s="572"/>
      <c r="VHL4" s="572"/>
      <c r="VHM4" s="572"/>
      <c r="VHN4" s="572"/>
      <c r="VHO4" s="572"/>
      <c r="VHP4" s="572"/>
      <c r="VHQ4" s="572"/>
      <c r="VHR4" s="572"/>
      <c r="VHS4" s="572"/>
      <c r="VHT4" s="572"/>
      <c r="VHU4" s="572"/>
      <c r="VHV4" s="572"/>
      <c r="VHW4" s="572"/>
      <c r="VHX4" s="572"/>
      <c r="VHY4" s="572"/>
      <c r="VHZ4" s="572"/>
      <c r="VIA4" s="572"/>
      <c r="VIB4" s="572"/>
      <c r="VIC4" s="572"/>
      <c r="VID4" s="572"/>
      <c r="VIE4" s="572"/>
      <c r="VIF4" s="572"/>
      <c r="VIG4" s="572"/>
      <c r="VIH4" s="572"/>
      <c r="VII4" s="572"/>
      <c r="VIJ4" s="572"/>
      <c r="VIK4" s="572"/>
      <c r="VIL4" s="572"/>
      <c r="VIM4" s="572"/>
      <c r="VIN4" s="572"/>
      <c r="VIO4" s="572"/>
      <c r="VIP4" s="572"/>
      <c r="VIQ4" s="572"/>
      <c r="VIR4" s="572"/>
      <c r="VIS4" s="572"/>
      <c r="VIT4" s="572"/>
      <c r="VIU4" s="572"/>
      <c r="VIV4" s="572"/>
      <c r="VIW4" s="572"/>
      <c r="VIX4" s="572"/>
      <c r="VIY4" s="572"/>
      <c r="VIZ4" s="572"/>
      <c r="VJA4" s="572"/>
      <c r="VJB4" s="572"/>
      <c r="VJC4" s="572"/>
      <c r="VJD4" s="572"/>
      <c r="VJE4" s="572"/>
      <c r="VJF4" s="572"/>
      <c r="VJG4" s="572"/>
      <c r="VJH4" s="572"/>
      <c r="VJI4" s="572"/>
      <c r="VJJ4" s="572"/>
      <c r="VJK4" s="572"/>
      <c r="VJL4" s="572"/>
      <c r="VJM4" s="572"/>
      <c r="VJN4" s="572"/>
      <c r="VJO4" s="572"/>
      <c r="VJP4" s="572"/>
      <c r="VJQ4" s="572"/>
      <c r="VJR4" s="572"/>
      <c r="VJS4" s="572"/>
      <c r="VJT4" s="572"/>
      <c r="VJU4" s="572"/>
      <c r="VJV4" s="572"/>
      <c r="VJW4" s="572"/>
      <c r="VJX4" s="572"/>
      <c r="VJY4" s="572"/>
      <c r="VJZ4" s="572"/>
      <c r="VKA4" s="572"/>
      <c r="VKB4" s="572"/>
      <c r="VKC4" s="572"/>
      <c r="VKD4" s="572"/>
      <c r="VKE4" s="572"/>
      <c r="VKF4" s="572"/>
      <c r="VKG4" s="572"/>
      <c r="VKH4" s="572"/>
      <c r="VKI4" s="572"/>
      <c r="VKJ4" s="572"/>
      <c r="VKK4" s="572"/>
      <c r="VKL4" s="572"/>
      <c r="VKM4" s="572"/>
      <c r="VKN4" s="572"/>
      <c r="VKO4" s="572"/>
      <c r="VKP4" s="572"/>
      <c r="VKQ4" s="572"/>
      <c r="VKR4" s="572"/>
      <c r="VKS4" s="572"/>
      <c r="VKT4" s="572"/>
      <c r="VKU4" s="572"/>
      <c r="VKV4" s="572"/>
      <c r="VKW4" s="572"/>
      <c r="VKX4" s="572"/>
      <c r="VKY4" s="572"/>
      <c r="VKZ4" s="572"/>
      <c r="VLA4" s="572"/>
      <c r="VLB4" s="572"/>
      <c r="VLC4" s="572"/>
      <c r="VLD4" s="572"/>
      <c r="VLE4" s="572"/>
      <c r="VLF4" s="572"/>
      <c r="VLG4" s="572"/>
      <c r="VLH4" s="572"/>
      <c r="VLI4" s="572"/>
      <c r="VLJ4" s="572"/>
      <c r="VLK4" s="572"/>
      <c r="VLL4" s="572"/>
      <c r="VLM4" s="572"/>
      <c r="VLN4" s="572"/>
      <c r="VLO4" s="572"/>
      <c r="VLP4" s="572"/>
      <c r="VLQ4" s="572"/>
      <c r="VLR4" s="572"/>
      <c r="VLS4" s="572"/>
      <c r="VLT4" s="572"/>
      <c r="VLU4" s="572"/>
      <c r="VLV4" s="572"/>
      <c r="VLW4" s="572"/>
      <c r="VLX4" s="572"/>
      <c r="VLY4" s="572"/>
      <c r="VLZ4" s="572"/>
      <c r="VMA4" s="572"/>
      <c r="VMB4" s="572"/>
      <c r="VMC4" s="572"/>
      <c r="VMD4" s="572"/>
      <c r="VME4" s="572"/>
      <c r="VMF4" s="572"/>
      <c r="VMG4" s="572"/>
      <c r="VMH4" s="572"/>
      <c r="VMI4" s="572"/>
      <c r="VMJ4" s="572"/>
      <c r="VMK4" s="572"/>
      <c r="VML4" s="572"/>
      <c r="VMM4" s="572"/>
      <c r="VMN4" s="572"/>
      <c r="VMO4" s="572"/>
      <c r="VMP4" s="572"/>
      <c r="VMQ4" s="572"/>
      <c r="VMR4" s="572"/>
      <c r="VMS4" s="572"/>
      <c r="VMT4" s="572"/>
      <c r="VMU4" s="572"/>
      <c r="VMV4" s="572"/>
      <c r="VMW4" s="572"/>
      <c r="VMX4" s="572"/>
      <c r="VMY4" s="572"/>
      <c r="VMZ4" s="572"/>
      <c r="VNA4" s="572"/>
      <c r="VNB4" s="572"/>
      <c r="VNC4" s="572"/>
      <c r="VND4" s="572"/>
      <c r="VNE4" s="572"/>
      <c r="VNF4" s="572"/>
      <c r="VNG4" s="572"/>
      <c r="VNH4" s="572"/>
      <c r="VNI4" s="572"/>
      <c r="VNJ4" s="572"/>
      <c r="VNK4" s="572"/>
      <c r="VNL4" s="572"/>
      <c r="VNM4" s="572"/>
      <c r="VNN4" s="572"/>
      <c r="VNO4" s="572"/>
      <c r="VNP4" s="572"/>
      <c r="VNQ4" s="572"/>
      <c r="VNR4" s="572"/>
      <c r="VNS4" s="572"/>
      <c r="VNT4" s="572"/>
      <c r="VNU4" s="572"/>
      <c r="VNV4" s="572"/>
      <c r="VNW4" s="572"/>
      <c r="VNX4" s="572"/>
      <c r="VNY4" s="572"/>
      <c r="VNZ4" s="572"/>
      <c r="VOA4" s="572"/>
      <c r="VOB4" s="572"/>
      <c r="VOC4" s="572"/>
      <c r="VOD4" s="572"/>
      <c r="VOE4" s="572"/>
      <c r="VOF4" s="572"/>
      <c r="VOG4" s="572"/>
      <c r="VOH4" s="572"/>
      <c r="VOI4" s="572"/>
      <c r="VOJ4" s="572"/>
      <c r="VOK4" s="572"/>
      <c r="VOL4" s="572"/>
      <c r="VOM4" s="572"/>
      <c r="VON4" s="572"/>
      <c r="VOO4" s="572"/>
      <c r="VOP4" s="572"/>
      <c r="VOQ4" s="572"/>
      <c r="VOR4" s="572"/>
      <c r="VOS4" s="572"/>
      <c r="VOT4" s="572"/>
      <c r="VOU4" s="572"/>
      <c r="VOV4" s="572"/>
      <c r="VOW4" s="572"/>
      <c r="VOX4" s="572"/>
      <c r="VOY4" s="572"/>
      <c r="VOZ4" s="572"/>
      <c r="VPA4" s="572"/>
      <c r="VPB4" s="572"/>
      <c r="VPC4" s="572"/>
      <c r="VPD4" s="572"/>
      <c r="VPE4" s="572"/>
      <c r="VPF4" s="572"/>
      <c r="VPG4" s="572"/>
      <c r="VPH4" s="572"/>
      <c r="VPI4" s="572"/>
      <c r="VPJ4" s="572"/>
      <c r="VPK4" s="572"/>
      <c r="VPL4" s="572"/>
      <c r="VPM4" s="572"/>
      <c r="VPN4" s="572"/>
      <c r="VPO4" s="572"/>
      <c r="VPP4" s="572"/>
      <c r="VPQ4" s="572"/>
      <c r="VPR4" s="572"/>
      <c r="VPS4" s="572"/>
      <c r="VPT4" s="572"/>
      <c r="VPU4" s="572"/>
      <c r="VPV4" s="572"/>
      <c r="VPW4" s="572"/>
      <c r="VPX4" s="572"/>
      <c r="VPY4" s="572"/>
      <c r="VPZ4" s="572"/>
      <c r="VQA4" s="572"/>
      <c r="VQB4" s="572"/>
      <c r="VQC4" s="572"/>
      <c r="VQD4" s="572"/>
      <c r="VQE4" s="572"/>
      <c r="VQF4" s="572"/>
      <c r="VQG4" s="572"/>
      <c r="VQH4" s="572"/>
      <c r="VQI4" s="572"/>
      <c r="VQJ4" s="572"/>
      <c r="VQK4" s="572"/>
      <c r="VQL4" s="572"/>
      <c r="VQM4" s="572"/>
      <c r="VQN4" s="572"/>
      <c r="VQO4" s="572"/>
      <c r="VQP4" s="572"/>
      <c r="VQQ4" s="572"/>
      <c r="VQR4" s="572"/>
      <c r="VQS4" s="572"/>
      <c r="VQT4" s="572"/>
      <c r="VQU4" s="572"/>
      <c r="VQV4" s="572"/>
      <c r="VQW4" s="572"/>
      <c r="VQX4" s="572"/>
      <c r="VQY4" s="572"/>
      <c r="VQZ4" s="572"/>
      <c r="VRA4" s="572"/>
      <c r="VRB4" s="572"/>
      <c r="VRC4" s="572"/>
      <c r="VRD4" s="572"/>
      <c r="VRE4" s="572"/>
      <c r="VRF4" s="572"/>
      <c r="VRG4" s="572"/>
      <c r="VRH4" s="572"/>
      <c r="VRI4" s="572"/>
      <c r="VRJ4" s="572"/>
      <c r="VRK4" s="572"/>
      <c r="VRL4" s="572"/>
      <c r="VRM4" s="572"/>
      <c r="VRN4" s="572"/>
      <c r="VRO4" s="572"/>
      <c r="VRP4" s="572"/>
      <c r="VRQ4" s="572"/>
      <c r="VRR4" s="572"/>
      <c r="VRS4" s="572"/>
      <c r="VRT4" s="572"/>
      <c r="VRU4" s="572"/>
      <c r="VRV4" s="572"/>
      <c r="VRW4" s="572"/>
      <c r="VRX4" s="572"/>
      <c r="VRY4" s="572"/>
      <c r="VRZ4" s="572"/>
      <c r="VSA4" s="572"/>
      <c r="VSB4" s="572"/>
      <c r="VSC4" s="572"/>
      <c r="VSD4" s="572"/>
      <c r="VSE4" s="572"/>
      <c r="VSF4" s="572"/>
      <c r="VSG4" s="572"/>
      <c r="VSH4" s="572"/>
      <c r="VSI4" s="572"/>
      <c r="VSJ4" s="572"/>
      <c r="VSK4" s="572"/>
      <c r="VSL4" s="572"/>
      <c r="VSM4" s="572"/>
      <c r="VSN4" s="572"/>
      <c r="VSO4" s="572"/>
      <c r="VSP4" s="572"/>
      <c r="VSQ4" s="572"/>
      <c r="VSR4" s="572"/>
      <c r="VSS4" s="572"/>
      <c r="VST4" s="572"/>
      <c r="VSU4" s="572"/>
      <c r="VSV4" s="572"/>
      <c r="VSW4" s="572"/>
      <c r="VSX4" s="572"/>
      <c r="VSY4" s="572"/>
      <c r="VSZ4" s="572"/>
      <c r="VTA4" s="572"/>
      <c r="VTB4" s="572"/>
      <c r="VTC4" s="572"/>
      <c r="VTD4" s="572"/>
      <c r="VTE4" s="572"/>
      <c r="VTF4" s="572"/>
      <c r="VTG4" s="572"/>
      <c r="VTH4" s="572"/>
      <c r="VTI4" s="572"/>
      <c r="VTJ4" s="572"/>
      <c r="VTK4" s="572"/>
      <c r="VTL4" s="572"/>
      <c r="VTM4" s="572"/>
      <c r="VTN4" s="572"/>
      <c r="VTO4" s="572"/>
      <c r="VTP4" s="572"/>
      <c r="VTQ4" s="572"/>
      <c r="VTR4" s="572"/>
      <c r="VTS4" s="572"/>
      <c r="VTT4" s="572"/>
      <c r="VTU4" s="572"/>
      <c r="VTV4" s="572"/>
      <c r="VTW4" s="572"/>
      <c r="VTX4" s="572"/>
      <c r="VTY4" s="572"/>
      <c r="VTZ4" s="572"/>
      <c r="VUA4" s="572"/>
      <c r="VUB4" s="572"/>
      <c r="VUC4" s="572"/>
      <c r="VUD4" s="572"/>
      <c r="VUE4" s="572"/>
      <c r="VUF4" s="572"/>
      <c r="VUG4" s="572"/>
      <c r="VUH4" s="572"/>
      <c r="VUI4" s="572"/>
      <c r="VUJ4" s="572"/>
      <c r="VUK4" s="572"/>
      <c r="VUL4" s="572"/>
      <c r="VUM4" s="572"/>
      <c r="VUN4" s="572"/>
      <c r="VUO4" s="572"/>
      <c r="VUP4" s="572"/>
      <c r="VUQ4" s="572"/>
      <c r="VUR4" s="572"/>
      <c r="VUS4" s="572"/>
      <c r="VUT4" s="572"/>
      <c r="VUU4" s="572"/>
      <c r="VUV4" s="572"/>
      <c r="VUW4" s="572"/>
      <c r="VUX4" s="572"/>
      <c r="VUY4" s="572"/>
      <c r="VUZ4" s="572"/>
      <c r="VVA4" s="572"/>
      <c r="VVB4" s="572"/>
      <c r="VVC4" s="572"/>
      <c r="VVD4" s="572"/>
      <c r="VVE4" s="572"/>
      <c r="VVF4" s="572"/>
      <c r="VVG4" s="572"/>
      <c r="VVH4" s="572"/>
      <c r="VVI4" s="572"/>
      <c r="VVJ4" s="572"/>
      <c r="VVK4" s="572"/>
      <c r="VVL4" s="572"/>
      <c r="VVM4" s="572"/>
      <c r="VVN4" s="572"/>
      <c r="VVO4" s="572"/>
      <c r="VVP4" s="572"/>
      <c r="VVQ4" s="572"/>
      <c r="VVR4" s="572"/>
      <c r="VVS4" s="572"/>
      <c r="VVT4" s="572"/>
      <c r="VVU4" s="572"/>
      <c r="VVV4" s="572"/>
      <c r="VVW4" s="572"/>
      <c r="VVX4" s="572"/>
      <c r="VVY4" s="572"/>
      <c r="VVZ4" s="572"/>
      <c r="VWA4" s="572"/>
      <c r="VWB4" s="572"/>
      <c r="VWC4" s="572"/>
      <c r="VWD4" s="572"/>
      <c r="VWE4" s="572"/>
      <c r="VWF4" s="572"/>
      <c r="VWG4" s="572"/>
      <c r="VWH4" s="572"/>
      <c r="VWI4" s="572"/>
      <c r="VWJ4" s="572"/>
      <c r="VWK4" s="572"/>
      <c r="VWL4" s="572"/>
      <c r="VWM4" s="572"/>
      <c r="VWN4" s="572"/>
      <c r="VWO4" s="572"/>
      <c r="VWP4" s="572"/>
      <c r="VWQ4" s="572"/>
      <c r="VWR4" s="572"/>
      <c r="VWS4" s="572"/>
      <c r="VWT4" s="572"/>
      <c r="VWU4" s="572"/>
      <c r="VWV4" s="572"/>
      <c r="VWW4" s="572"/>
      <c r="VWX4" s="572"/>
      <c r="VWY4" s="572"/>
      <c r="VWZ4" s="572"/>
      <c r="VXA4" s="572"/>
      <c r="VXB4" s="572"/>
      <c r="VXC4" s="572"/>
      <c r="VXD4" s="572"/>
      <c r="VXE4" s="572"/>
      <c r="VXF4" s="572"/>
      <c r="VXG4" s="572"/>
      <c r="VXH4" s="572"/>
      <c r="VXI4" s="572"/>
      <c r="VXJ4" s="572"/>
      <c r="VXK4" s="572"/>
      <c r="VXL4" s="572"/>
      <c r="VXM4" s="572"/>
      <c r="VXN4" s="572"/>
      <c r="VXO4" s="572"/>
      <c r="VXP4" s="572"/>
      <c r="VXQ4" s="572"/>
      <c r="VXR4" s="572"/>
      <c r="VXS4" s="572"/>
      <c r="VXT4" s="572"/>
      <c r="VXU4" s="572"/>
      <c r="VXV4" s="572"/>
      <c r="VXW4" s="572"/>
      <c r="VXX4" s="572"/>
      <c r="VXY4" s="572"/>
      <c r="VXZ4" s="572"/>
      <c r="VYA4" s="572"/>
      <c r="VYB4" s="572"/>
      <c r="VYC4" s="572"/>
      <c r="VYD4" s="572"/>
      <c r="VYE4" s="572"/>
      <c r="VYF4" s="572"/>
      <c r="VYG4" s="572"/>
      <c r="VYH4" s="572"/>
      <c r="VYI4" s="572"/>
      <c r="VYJ4" s="572"/>
      <c r="VYK4" s="572"/>
      <c r="VYL4" s="572"/>
      <c r="VYM4" s="572"/>
      <c r="VYN4" s="572"/>
      <c r="VYO4" s="572"/>
      <c r="VYP4" s="572"/>
      <c r="VYQ4" s="572"/>
      <c r="VYR4" s="572"/>
      <c r="VYS4" s="572"/>
      <c r="VYT4" s="572"/>
      <c r="VYU4" s="572"/>
      <c r="VYV4" s="572"/>
      <c r="VYW4" s="572"/>
      <c r="VYX4" s="572"/>
      <c r="VYY4" s="572"/>
      <c r="VYZ4" s="572"/>
      <c r="VZA4" s="572"/>
      <c r="VZB4" s="572"/>
      <c r="VZC4" s="572"/>
      <c r="VZD4" s="572"/>
      <c r="VZE4" s="572"/>
      <c r="VZF4" s="572"/>
      <c r="VZG4" s="572"/>
      <c r="VZH4" s="572"/>
      <c r="VZI4" s="572"/>
      <c r="VZJ4" s="572"/>
      <c r="VZK4" s="572"/>
      <c r="VZL4" s="572"/>
      <c r="VZM4" s="572"/>
      <c r="VZN4" s="572"/>
      <c r="VZO4" s="572"/>
      <c r="VZP4" s="572"/>
      <c r="VZQ4" s="572"/>
      <c r="VZR4" s="572"/>
      <c r="VZS4" s="572"/>
      <c r="VZT4" s="572"/>
      <c r="VZU4" s="572"/>
      <c r="VZV4" s="572"/>
      <c r="VZW4" s="572"/>
      <c r="VZX4" s="572"/>
      <c r="VZY4" s="572"/>
      <c r="VZZ4" s="572"/>
      <c r="WAA4" s="572"/>
      <c r="WAB4" s="572"/>
      <c r="WAC4" s="572"/>
      <c r="WAD4" s="572"/>
      <c r="WAE4" s="572"/>
      <c r="WAF4" s="572"/>
      <c r="WAG4" s="572"/>
      <c r="WAH4" s="572"/>
      <c r="WAI4" s="572"/>
      <c r="WAJ4" s="572"/>
      <c r="WAK4" s="572"/>
      <c r="WAL4" s="572"/>
      <c r="WAM4" s="572"/>
      <c r="WAN4" s="572"/>
      <c r="WAO4" s="572"/>
      <c r="WAP4" s="572"/>
      <c r="WAQ4" s="572"/>
      <c r="WAR4" s="572"/>
      <c r="WAS4" s="572"/>
      <c r="WAT4" s="572"/>
      <c r="WAU4" s="572"/>
      <c r="WAV4" s="572"/>
      <c r="WAW4" s="572"/>
      <c r="WAX4" s="572"/>
      <c r="WAY4" s="572"/>
      <c r="WAZ4" s="572"/>
      <c r="WBA4" s="572"/>
      <c r="WBB4" s="572"/>
      <c r="WBC4" s="572"/>
      <c r="WBD4" s="572"/>
      <c r="WBE4" s="572"/>
      <c r="WBF4" s="572"/>
      <c r="WBG4" s="572"/>
      <c r="WBH4" s="572"/>
      <c r="WBI4" s="572"/>
      <c r="WBJ4" s="572"/>
      <c r="WBK4" s="572"/>
      <c r="WBL4" s="572"/>
      <c r="WBM4" s="572"/>
      <c r="WBN4" s="572"/>
      <c r="WBO4" s="572"/>
      <c r="WBP4" s="572"/>
      <c r="WBQ4" s="572"/>
      <c r="WBR4" s="572"/>
      <c r="WBS4" s="572"/>
      <c r="WBT4" s="572"/>
      <c r="WBU4" s="572"/>
      <c r="WBV4" s="572"/>
      <c r="WBW4" s="572"/>
      <c r="WBX4" s="572"/>
      <c r="WBY4" s="572"/>
      <c r="WBZ4" s="572"/>
      <c r="WCA4" s="572"/>
      <c r="WCB4" s="572"/>
      <c r="WCC4" s="572"/>
      <c r="WCD4" s="572"/>
      <c r="WCE4" s="572"/>
      <c r="WCF4" s="572"/>
      <c r="WCG4" s="572"/>
      <c r="WCH4" s="572"/>
      <c r="WCI4" s="572"/>
      <c r="WCJ4" s="572"/>
      <c r="WCK4" s="572"/>
      <c r="WCL4" s="572"/>
      <c r="WCM4" s="572"/>
      <c r="WCN4" s="572"/>
      <c r="WCO4" s="572"/>
      <c r="WCP4" s="572"/>
      <c r="WCQ4" s="572"/>
      <c r="WCR4" s="572"/>
      <c r="WCS4" s="572"/>
      <c r="WCT4" s="572"/>
      <c r="WCU4" s="572"/>
      <c r="WCV4" s="572"/>
      <c r="WCW4" s="572"/>
      <c r="WCX4" s="572"/>
      <c r="WCY4" s="572"/>
      <c r="WCZ4" s="572"/>
      <c r="WDA4" s="572"/>
      <c r="WDB4" s="572"/>
      <c r="WDC4" s="572"/>
      <c r="WDD4" s="572"/>
      <c r="WDE4" s="572"/>
      <c r="WDF4" s="572"/>
      <c r="WDG4" s="572"/>
      <c r="WDH4" s="572"/>
      <c r="WDI4" s="572"/>
      <c r="WDJ4" s="572"/>
      <c r="WDK4" s="572"/>
      <c r="WDL4" s="572"/>
      <c r="WDM4" s="572"/>
      <c r="WDN4" s="572"/>
      <c r="WDO4" s="572"/>
      <c r="WDP4" s="572"/>
      <c r="WDQ4" s="572"/>
      <c r="WDR4" s="572"/>
      <c r="WDS4" s="572"/>
      <c r="WDT4" s="572"/>
      <c r="WDU4" s="572"/>
      <c r="WDV4" s="572"/>
      <c r="WDW4" s="572"/>
      <c r="WDX4" s="572"/>
      <c r="WDY4" s="572"/>
      <c r="WDZ4" s="572"/>
      <c r="WEA4" s="572"/>
      <c r="WEB4" s="572"/>
      <c r="WEC4" s="572"/>
      <c r="WED4" s="572"/>
      <c r="WEE4" s="572"/>
      <c r="WEF4" s="572"/>
      <c r="WEG4" s="572"/>
      <c r="WEH4" s="572"/>
      <c r="WEI4" s="572"/>
      <c r="WEJ4" s="572"/>
      <c r="WEK4" s="572"/>
      <c r="WEL4" s="572"/>
      <c r="WEM4" s="572"/>
      <c r="WEN4" s="572"/>
      <c r="WEO4" s="572"/>
      <c r="WEP4" s="572"/>
      <c r="WEQ4" s="572"/>
      <c r="WER4" s="572"/>
      <c r="WES4" s="572"/>
      <c r="WET4" s="572"/>
      <c r="WEU4" s="572"/>
      <c r="WEV4" s="572"/>
      <c r="WEW4" s="572"/>
      <c r="WEX4" s="572"/>
      <c r="WEY4" s="572"/>
      <c r="WEZ4" s="572"/>
      <c r="WFA4" s="572"/>
      <c r="WFB4" s="572"/>
      <c r="WFC4" s="572"/>
      <c r="WFD4" s="572"/>
      <c r="WFE4" s="572"/>
      <c r="WFF4" s="572"/>
      <c r="WFG4" s="572"/>
      <c r="WFH4" s="572"/>
      <c r="WFI4" s="572"/>
      <c r="WFJ4" s="572"/>
      <c r="WFK4" s="572"/>
      <c r="WFL4" s="572"/>
      <c r="WFM4" s="572"/>
      <c r="WFN4" s="572"/>
      <c r="WFO4" s="572"/>
      <c r="WFP4" s="572"/>
      <c r="WFQ4" s="572"/>
      <c r="WFR4" s="572"/>
      <c r="WFS4" s="572"/>
      <c r="WFT4" s="572"/>
      <c r="WFU4" s="572"/>
      <c r="WFV4" s="572"/>
      <c r="WFW4" s="572"/>
      <c r="WFX4" s="572"/>
      <c r="WFY4" s="572"/>
      <c r="WFZ4" s="572"/>
      <c r="WGA4" s="572"/>
      <c r="WGB4" s="572"/>
      <c r="WGC4" s="572"/>
      <c r="WGD4" s="572"/>
      <c r="WGE4" s="572"/>
      <c r="WGF4" s="572"/>
      <c r="WGG4" s="572"/>
      <c r="WGH4" s="572"/>
      <c r="WGI4" s="572"/>
      <c r="WGJ4" s="572"/>
      <c r="WGK4" s="572"/>
      <c r="WGL4" s="572"/>
      <c r="WGM4" s="572"/>
      <c r="WGN4" s="572"/>
      <c r="WGO4" s="572"/>
      <c r="WGP4" s="572"/>
      <c r="WGQ4" s="572"/>
      <c r="WGR4" s="572"/>
      <c r="WGS4" s="572"/>
      <c r="WGT4" s="572"/>
      <c r="WGU4" s="572"/>
      <c r="WGV4" s="572"/>
      <c r="WGW4" s="572"/>
      <c r="WGX4" s="572"/>
      <c r="WGY4" s="572"/>
      <c r="WGZ4" s="572"/>
      <c r="WHA4" s="572"/>
      <c r="WHB4" s="572"/>
      <c r="WHC4" s="572"/>
      <c r="WHD4" s="572"/>
      <c r="WHE4" s="572"/>
      <c r="WHF4" s="572"/>
      <c r="WHG4" s="572"/>
      <c r="WHH4" s="572"/>
      <c r="WHI4" s="572"/>
      <c r="WHJ4" s="572"/>
      <c r="WHK4" s="572"/>
      <c r="WHL4" s="572"/>
      <c r="WHM4" s="572"/>
      <c r="WHN4" s="572"/>
      <c r="WHO4" s="572"/>
      <c r="WHP4" s="572"/>
      <c r="WHQ4" s="572"/>
      <c r="WHR4" s="572"/>
      <c r="WHS4" s="572"/>
      <c r="WHT4" s="572"/>
      <c r="WHU4" s="572"/>
      <c r="WHV4" s="572"/>
      <c r="WHW4" s="572"/>
      <c r="WHX4" s="572"/>
      <c r="WHY4" s="572"/>
      <c r="WHZ4" s="572"/>
      <c r="WIA4" s="572"/>
      <c r="WIB4" s="572"/>
      <c r="WIC4" s="572"/>
      <c r="WID4" s="572"/>
      <c r="WIE4" s="572"/>
      <c r="WIF4" s="572"/>
      <c r="WIG4" s="572"/>
      <c r="WIH4" s="572"/>
      <c r="WII4" s="572"/>
      <c r="WIJ4" s="572"/>
      <c r="WIK4" s="572"/>
      <c r="WIL4" s="572"/>
      <c r="WIM4" s="572"/>
      <c r="WIN4" s="572"/>
      <c r="WIO4" s="572"/>
      <c r="WIP4" s="572"/>
      <c r="WIQ4" s="572"/>
      <c r="WIR4" s="572"/>
      <c r="WIS4" s="572"/>
      <c r="WIT4" s="572"/>
      <c r="WIU4" s="572"/>
      <c r="WIV4" s="572"/>
      <c r="WIW4" s="572"/>
      <c r="WIX4" s="572"/>
      <c r="WIY4" s="572"/>
      <c r="WIZ4" s="572"/>
      <c r="WJA4" s="572"/>
      <c r="WJB4" s="572"/>
      <c r="WJC4" s="572"/>
      <c r="WJD4" s="572"/>
      <c r="WJE4" s="572"/>
      <c r="WJF4" s="572"/>
      <c r="WJG4" s="572"/>
      <c r="WJH4" s="572"/>
      <c r="WJI4" s="572"/>
      <c r="WJJ4" s="572"/>
      <c r="WJK4" s="572"/>
      <c r="WJL4" s="572"/>
      <c r="WJM4" s="572"/>
      <c r="WJN4" s="572"/>
      <c r="WJO4" s="572"/>
      <c r="WJP4" s="572"/>
      <c r="WJQ4" s="572"/>
      <c r="WJR4" s="572"/>
      <c r="WJS4" s="572"/>
      <c r="WJT4" s="572"/>
      <c r="WJU4" s="572"/>
      <c r="WJV4" s="572"/>
      <c r="WJW4" s="572"/>
      <c r="WJX4" s="572"/>
      <c r="WJY4" s="572"/>
      <c r="WJZ4" s="572"/>
      <c r="WKA4" s="572"/>
      <c r="WKB4" s="572"/>
      <c r="WKC4" s="572"/>
      <c r="WKD4" s="572"/>
      <c r="WKE4" s="572"/>
      <c r="WKF4" s="572"/>
      <c r="WKG4" s="572"/>
      <c r="WKH4" s="572"/>
      <c r="WKI4" s="572"/>
      <c r="WKJ4" s="572"/>
      <c r="WKK4" s="572"/>
      <c r="WKL4" s="572"/>
      <c r="WKM4" s="572"/>
      <c r="WKN4" s="572"/>
      <c r="WKO4" s="572"/>
      <c r="WKP4" s="572"/>
      <c r="WKQ4" s="572"/>
      <c r="WKR4" s="572"/>
      <c r="WKS4" s="572"/>
      <c r="WKT4" s="572"/>
      <c r="WKU4" s="572"/>
      <c r="WKV4" s="572"/>
      <c r="WKW4" s="572"/>
      <c r="WKX4" s="572"/>
      <c r="WKY4" s="572"/>
      <c r="WKZ4" s="572"/>
      <c r="WLA4" s="572"/>
      <c r="WLB4" s="572"/>
      <c r="WLC4" s="572"/>
      <c r="WLD4" s="572"/>
      <c r="WLE4" s="572"/>
      <c r="WLF4" s="572"/>
      <c r="WLG4" s="572"/>
      <c r="WLH4" s="572"/>
      <c r="WLI4" s="572"/>
      <c r="WLJ4" s="572"/>
      <c r="WLK4" s="572"/>
      <c r="WLL4" s="572"/>
      <c r="WLM4" s="572"/>
      <c r="WLN4" s="572"/>
      <c r="WLO4" s="572"/>
      <c r="WLP4" s="572"/>
      <c r="WLQ4" s="572"/>
      <c r="WLR4" s="572"/>
      <c r="WLS4" s="572"/>
      <c r="WLT4" s="572"/>
      <c r="WLU4" s="572"/>
      <c r="WLV4" s="572"/>
      <c r="WLW4" s="572"/>
      <c r="WLX4" s="572"/>
      <c r="WLY4" s="572"/>
      <c r="WLZ4" s="572"/>
      <c r="WMA4" s="572"/>
      <c r="WMB4" s="572"/>
      <c r="WMC4" s="572"/>
      <c r="WMD4" s="572"/>
      <c r="WME4" s="572"/>
      <c r="WMF4" s="572"/>
      <c r="WMG4" s="572"/>
      <c r="WMH4" s="572"/>
      <c r="WMI4" s="572"/>
      <c r="WMJ4" s="572"/>
      <c r="WMK4" s="572"/>
      <c r="WML4" s="572"/>
      <c r="WMM4" s="572"/>
      <c r="WMN4" s="572"/>
      <c r="WMO4" s="572"/>
      <c r="WMP4" s="572"/>
      <c r="WMQ4" s="572"/>
      <c r="WMR4" s="572"/>
      <c r="WMS4" s="572"/>
      <c r="WMT4" s="572"/>
      <c r="WMU4" s="572"/>
      <c r="WMV4" s="572"/>
      <c r="WMW4" s="572"/>
      <c r="WMX4" s="572"/>
      <c r="WMY4" s="572"/>
      <c r="WMZ4" s="572"/>
      <c r="WNA4" s="572"/>
      <c r="WNB4" s="572"/>
      <c r="WNC4" s="572"/>
      <c r="WND4" s="572"/>
      <c r="WNE4" s="572"/>
      <c r="WNF4" s="572"/>
      <c r="WNG4" s="572"/>
      <c r="WNH4" s="572"/>
      <c r="WNI4" s="572"/>
      <c r="WNJ4" s="572"/>
      <c r="WNK4" s="572"/>
      <c r="WNL4" s="572"/>
      <c r="WNM4" s="572"/>
      <c r="WNN4" s="572"/>
      <c r="WNO4" s="572"/>
      <c r="WNP4" s="572"/>
      <c r="WNQ4" s="572"/>
      <c r="WNR4" s="572"/>
      <c r="WNS4" s="572"/>
      <c r="WNT4" s="572"/>
      <c r="WNU4" s="572"/>
      <c r="WNV4" s="572"/>
      <c r="WNW4" s="572"/>
      <c r="WNX4" s="572"/>
      <c r="WNY4" s="572"/>
      <c r="WNZ4" s="572"/>
      <c r="WOA4" s="572"/>
      <c r="WOB4" s="572"/>
      <c r="WOC4" s="572"/>
      <c r="WOD4" s="572"/>
      <c r="WOE4" s="572"/>
      <c r="WOF4" s="572"/>
      <c r="WOG4" s="572"/>
      <c r="WOH4" s="572"/>
      <c r="WOI4" s="572"/>
      <c r="WOJ4" s="572"/>
      <c r="WOK4" s="572"/>
      <c r="WOL4" s="572"/>
      <c r="WOM4" s="572"/>
      <c r="WON4" s="572"/>
      <c r="WOO4" s="572"/>
      <c r="WOP4" s="572"/>
      <c r="WOQ4" s="572"/>
      <c r="WOR4" s="572"/>
      <c r="WOS4" s="572"/>
      <c r="WOT4" s="572"/>
      <c r="WOU4" s="572"/>
      <c r="WOV4" s="572"/>
      <c r="WOW4" s="572"/>
      <c r="WOX4" s="572"/>
      <c r="WOY4" s="572"/>
      <c r="WOZ4" s="572"/>
      <c r="WPA4" s="572"/>
      <c r="WPB4" s="572"/>
      <c r="WPC4" s="572"/>
      <c r="WPD4" s="572"/>
      <c r="WPE4" s="572"/>
      <c r="WPF4" s="572"/>
      <c r="WPG4" s="572"/>
      <c r="WPH4" s="572"/>
      <c r="WPI4" s="572"/>
      <c r="WPJ4" s="572"/>
      <c r="WPK4" s="572"/>
      <c r="WPL4" s="572"/>
      <c r="WPM4" s="572"/>
      <c r="WPN4" s="572"/>
      <c r="WPO4" s="572"/>
      <c r="WPP4" s="572"/>
      <c r="WPQ4" s="572"/>
      <c r="WPR4" s="572"/>
      <c r="WPS4" s="572"/>
      <c r="WPT4" s="572"/>
      <c r="WPU4" s="572"/>
      <c r="WPV4" s="572"/>
      <c r="WPW4" s="572"/>
      <c r="WPX4" s="572"/>
      <c r="WPY4" s="572"/>
      <c r="WPZ4" s="572"/>
      <c r="WQA4" s="572"/>
      <c r="WQB4" s="572"/>
      <c r="WQC4" s="572"/>
      <c r="WQD4" s="572"/>
      <c r="WQE4" s="572"/>
      <c r="WQF4" s="572"/>
      <c r="WQG4" s="572"/>
      <c r="WQH4" s="572"/>
      <c r="WQI4" s="572"/>
      <c r="WQJ4" s="572"/>
      <c r="WQK4" s="572"/>
      <c r="WQL4" s="572"/>
      <c r="WQM4" s="572"/>
      <c r="WQN4" s="572"/>
      <c r="WQO4" s="572"/>
      <c r="WQP4" s="572"/>
      <c r="WQQ4" s="572"/>
      <c r="WQR4" s="572"/>
      <c r="WQS4" s="572"/>
      <c r="WQT4" s="572"/>
      <c r="WQU4" s="572"/>
      <c r="WQV4" s="572"/>
      <c r="WQW4" s="572"/>
      <c r="WQX4" s="572"/>
      <c r="WQY4" s="572"/>
      <c r="WQZ4" s="572"/>
      <c r="WRA4" s="572"/>
      <c r="WRB4" s="572"/>
      <c r="WRC4" s="572"/>
      <c r="WRD4" s="572"/>
      <c r="WRE4" s="572"/>
      <c r="WRF4" s="572"/>
      <c r="WRG4" s="572"/>
      <c r="WRH4" s="572"/>
      <c r="WRI4" s="572"/>
      <c r="WRJ4" s="572"/>
      <c r="WRK4" s="572"/>
      <c r="WRL4" s="572"/>
      <c r="WRM4" s="572"/>
      <c r="WRN4" s="572"/>
      <c r="WRO4" s="572"/>
      <c r="WRP4" s="572"/>
      <c r="WRQ4" s="572"/>
      <c r="WRR4" s="572"/>
      <c r="WRS4" s="572"/>
      <c r="WRT4" s="572"/>
      <c r="WRU4" s="572"/>
      <c r="WRV4" s="572"/>
      <c r="WRW4" s="572"/>
      <c r="WRX4" s="572"/>
      <c r="WRY4" s="572"/>
      <c r="WRZ4" s="572"/>
      <c r="WSA4" s="572"/>
      <c r="WSB4" s="572"/>
      <c r="WSC4" s="572"/>
      <c r="WSD4" s="572"/>
      <c r="WSE4" s="572"/>
      <c r="WSF4" s="572"/>
      <c r="WSG4" s="572"/>
      <c r="WSH4" s="572"/>
      <c r="WSI4" s="572"/>
      <c r="WSJ4" s="572"/>
      <c r="WSK4" s="572"/>
      <c r="WSL4" s="572"/>
      <c r="WSM4" s="572"/>
      <c r="WSN4" s="572"/>
      <c r="WSO4" s="572"/>
      <c r="WSP4" s="572"/>
      <c r="WSQ4" s="572"/>
      <c r="WSR4" s="572"/>
      <c r="WSS4" s="572"/>
      <c r="WST4" s="572"/>
      <c r="WSU4" s="572"/>
      <c r="WSV4" s="572"/>
      <c r="WSW4" s="572"/>
      <c r="WSX4" s="572"/>
      <c r="WSY4" s="572"/>
      <c r="WSZ4" s="572"/>
      <c r="WTA4" s="572"/>
      <c r="WTB4" s="572"/>
      <c r="WTC4" s="572"/>
      <c r="WTD4" s="572"/>
      <c r="WTE4" s="572"/>
      <c r="WTF4" s="572"/>
      <c r="WTG4" s="572"/>
      <c r="WTH4" s="572"/>
      <c r="WTI4" s="572"/>
      <c r="WTJ4" s="572"/>
      <c r="WTK4" s="572"/>
      <c r="WTL4" s="572"/>
      <c r="WTM4" s="572"/>
      <c r="WTN4" s="572"/>
      <c r="WTO4" s="572"/>
      <c r="WTP4" s="572"/>
      <c r="WTQ4" s="572"/>
      <c r="WTR4" s="572"/>
      <c r="WTS4" s="572"/>
      <c r="WTT4" s="572"/>
      <c r="WTU4" s="572"/>
      <c r="WTV4" s="572"/>
      <c r="WTW4" s="572"/>
      <c r="WTX4" s="572"/>
      <c r="WTY4" s="572"/>
      <c r="WTZ4" s="572"/>
      <c r="WUA4" s="572"/>
      <c r="WUB4" s="572"/>
      <c r="WUC4" s="572"/>
      <c r="WUD4" s="572"/>
      <c r="WUE4" s="572"/>
      <c r="WUF4" s="572"/>
      <c r="WUG4" s="572"/>
      <c r="WUH4" s="572"/>
      <c r="WUI4" s="572"/>
      <c r="WUJ4" s="572"/>
      <c r="WUK4" s="572"/>
      <c r="WUL4" s="572"/>
      <c r="WUM4" s="572"/>
      <c r="WUN4" s="572"/>
      <c r="WUO4" s="572"/>
      <c r="WUP4" s="572"/>
      <c r="WUQ4" s="572"/>
      <c r="WUR4" s="572"/>
      <c r="WUS4" s="572"/>
      <c r="WUT4" s="572"/>
      <c r="WUU4" s="572"/>
      <c r="WUV4" s="572"/>
      <c r="WUW4" s="572"/>
      <c r="WUX4" s="572"/>
      <c r="WUY4" s="572"/>
      <c r="WUZ4" s="572"/>
      <c r="WVA4" s="572"/>
      <c r="WVB4" s="572"/>
      <c r="WVC4" s="572"/>
      <c r="WVD4" s="572"/>
      <c r="WVE4" s="572"/>
      <c r="WVF4" s="572"/>
      <c r="WVG4" s="572"/>
      <c r="WVH4" s="572"/>
      <c r="WVI4" s="572"/>
      <c r="WVJ4" s="572"/>
      <c r="WVK4" s="572"/>
      <c r="WVL4" s="572"/>
      <c r="WVM4" s="572"/>
      <c r="WVN4" s="572"/>
      <c r="WVO4" s="572"/>
      <c r="WVP4" s="572"/>
      <c r="WVQ4" s="572"/>
      <c r="WVR4" s="572"/>
      <c r="WVS4" s="572"/>
      <c r="WVT4" s="572"/>
      <c r="WVU4" s="572"/>
      <c r="WVV4" s="572"/>
      <c r="WVW4" s="572"/>
      <c r="WVX4" s="572"/>
      <c r="WVY4" s="572"/>
      <c r="WVZ4" s="572"/>
      <c r="WWA4" s="572"/>
      <c r="WWB4" s="572"/>
      <c r="WWC4" s="572"/>
      <c r="WWD4" s="572"/>
      <c r="WWE4" s="572"/>
      <c r="WWF4" s="572"/>
      <c r="WWG4" s="572"/>
      <c r="WWH4" s="572"/>
      <c r="WWI4" s="572"/>
      <c r="WWJ4" s="572"/>
      <c r="WWK4" s="572"/>
      <c r="WWL4" s="572"/>
      <c r="WWM4" s="572"/>
      <c r="WWN4" s="572"/>
      <c r="WWO4" s="572"/>
      <c r="WWP4" s="572"/>
      <c r="WWQ4" s="572"/>
      <c r="WWR4" s="572"/>
      <c r="WWS4" s="572"/>
      <c r="WWT4" s="572"/>
      <c r="WWU4" s="572"/>
      <c r="WWV4" s="572"/>
      <c r="WWW4" s="572"/>
      <c r="WWX4" s="572"/>
      <c r="WWY4" s="572"/>
      <c r="WWZ4" s="572"/>
      <c r="WXA4" s="572"/>
      <c r="WXB4" s="572"/>
      <c r="WXC4" s="572"/>
      <c r="WXD4" s="572"/>
      <c r="WXE4" s="572"/>
      <c r="WXF4" s="572"/>
      <c r="WXG4" s="572"/>
      <c r="WXH4" s="572"/>
      <c r="WXI4" s="572"/>
      <c r="WXJ4" s="572"/>
      <c r="WXK4" s="572"/>
      <c r="WXL4" s="572"/>
      <c r="WXM4" s="572"/>
      <c r="WXN4" s="572"/>
      <c r="WXO4" s="572"/>
      <c r="WXP4" s="572"/>
      <c r="WXQ4" s="572"/>
      <c r="WXR4" s="572"/>
      <c r="WXS4" s="572"/>
      <c r="WXT4" s="572"/>
      <c r="WXU4" s="572"/>
      <c r="WXV4" s="572"/>
      <c r="WXW4" s="572"/>
      <c r="WXX4" s="572"/>
      <c r="WXY4" s="572"/>
      <c r="WXZ4" s="572"/>
      <c r="WYA4" s="572"/>
      <c r="WYB4" s="572"/>
      <c r="WYC4" s="572"/>
      <c r="WYD4" s="572"/>
      <c r="WYE4" s="572"/>
      <c r="WYF4" s="572"/>
      <c r="WYG4" s="572"/>
      <c r="WYH4" s="572"/>
      <c r="WYI4" s="572"/>
      <c r="WYJ4" s="572"/>
      <c r="WYK4" s="572"/>
      <c r="WYL4" s="572"/>
      <c r="WYM4" s="572"/>
      <c r="WYN4" s="572"/>
      <c r="WYO4" s="572"/>
      <c r="WYP4" s="572"/>
      <c r="WYQ4" s="572"/>
      <c r="WYR4" s="572"/>
      <c r="WYS4" s="572"/>
      <c r="WYT4" s="572"/>
      <c r="WYU4" s="572"/>
      <c r="WYV4" s="572"/>
      <c r="WYW4" s="572"/>
      <c r="WYX4" s="572"/>
      <c r="WYY4" s="572"/>
      <c r="WYZ4" s="572"/>
      <c r="WZA4" s="572"/>
      <c r="WZB4" s="572"/>
      <c r="WZC4" s="572"/>
      <c r="WZD4" s="572"/>
      <c r="WZE4" s="572"/>
      <c r="WZF4" s="572"/>
      <c r="WZG4" s="572"/>
      <c r="WZH4" s="572"/>
      <c r="WZI4" s="572"/>
      <c r="WZJ4" s="572"/>
      <c r="WZK4" s="572"/>
      <c r="WZL4" s="572"/>
      <c r="WZM4" s="572"/>
      <c r="WZN4" s="572"/>
      <c r="WZO4" s="572"/>
      <c r="WZP4" s="572"/>
      <c r="WZQ4" s="572"/>
      <c r="WZR4" s="572"/>
      <c r="WZS4" s="572"/>
      <c r="WZT4" s="572"/>
      <c r="WZU4" s="572"/>
      <c r="WZV4" s="572"/>
      <c r="WZW4" s="572"/>
      <c r="WZX4" s="572"/>
      <c r="WZY4" s="572"/>
      <c r="WZZ4" s="572"/>
      <c r="XAA4" s="572"/>
      <c r="XAB4" s="572"/>
      <c r="XAC4" s="572"/>
      <c r="XAD4" s="572"/>
      <c r="XAE4" s="572"/>
      <c r="XAF4" s="572"/>
      <c r="XAG4" s="572"/>
      <c r="XAH4" s="572"/>
      <c r="XAI4" s="572"/>
      <c r="XAJ4" s="572"/>
      <c r="XAK4" s="572"/>
      <c r="XAL4" s="572"/>
      <c r="XAM4" s="572"/>
      <c r="XAN4" s="572"/>
      <c r="XAO4" s="572"/>
      <c r="XAP4" s="572"/>
      <c r="XAQ4" s="572"/>
      <c r="XAR4" s="572"/>
      <c r="XAS4" s="572"/>
      <c r="XAT4" s="572"/>
      <c r="XAU4" s="572"/>
      <c r="XAV4" s="572"/>
      <c r="XAW4" s="572"/>
      <c r="XAX4" s="572"/>
      <c r="XAY4" s="572"/>
      <c r="XAZ4" s="572"/>
      <c r="XBA4" s="572"/>
      <c r="XBB4" s="572"/>
      <c r="XBC4" s="572"/>
      <c r="XBD4" s="572"/>
      <c r="XBE4" s="572"/>
      <c r="XBF4" s="572"/>
      <c r="XBG4" s="572"/>
      <c r="XBH4" s="572"/>
      <c r="XBI4" s="572"/>
      <c r="XBJ4" s="572"/>
      <c r="XBK4" s="572"/>
      <c r="XBL4" s="572"/>
      <c r="XBM4" s="572"/>
      <c r="XBN4" s="572"/>
      <c r="XBO4" s="572"/>
      <c r="XBP4" s="572"/>
      <c r="XBQ4" s="572"/>
      <c r="XBR4" s="572"/>
      <c r="XBS4" s="572"/>
      <c r="XBT4" s="572"/>
      <c r="XBU4" s="572"/>
      <c r="XBV4" s="572"/>
      <c r="XBW4" s="572"/>
      <c r="XBX4" s="572"/>
      <c r="XBY4" s="572"/>
      <c r="XBZ4" s="572"/>
      <c r="XCA4" s="572"/>
      <c r="XCB4" s="572"/>
      <c r="XCC4" s="572"/>
      <c r="XCD4" s="572"/>
      <c r="XCE4" s="572"/>
      <c r="XCF4" s="572"/>
      <c r="XCG4" s="572"/>
      <c r="XCH4" s="572"/>
      <c r="XCI4" s="572"/>
      <c r="XCJ4" s="572"/>
      <c r="XCK4" s="572"/>
      <c r="XCL4" s="572"/>
      <c r="XCM4" s="572"/>
      <c r="XCN4" s="572"/>
      <c r="XCO4" s="572"/>
      <c r="XCP4" s="572"/>
      <c r="XCQ4" s="572"/>
      <c r="XCR4" s="572"/>
      <c r="XCS4" s="572"/>
      <c r="XCT4" s="572"/>
      <c r="XCU4" s="572"/>
      <c r="XCV4" s="572"/>
      <c r="XCW4" s="572"/>
      <c r="XCX4" s="572"/>
      <c r="XCY4" s="572"/>
      <c r="XCZ4" s="572"/>
      <c r="XDA4" s="572"/>
      <c r="XDB4" s="572"/>
      <c r="XDC4" s="572"/>
      <c r="XDD4" s="572"/>
      <c r="XDE4" s="572"/>
      <c r="XDF4" s="572"/>
      <c r="XDG4" s="572"/>
      <c r="XDH4" s="572"/>
      <c r="XDI4" s="572"/>
      <c r="XDJ4" s="572"/>
      <c r="XDK4" s="572"/>
      <c r="XDL4" s="572"/>
      <c r="XDM4" s="572"/>
      <c r="XDN4" s="572"/>
      <c r="XDO4" s="572"/>
      <c r="XDP4" s="572"/>
      <c r="XDQ4" s="572"/>
      <c r="XDR4" s="572"/>
      <c r="XDS4" s="572"/>
      <c r="XDT4" s="572"/>
      <c r="XDU4" s="572"/>
      <c r="XDV4" s="572"/>
      <c r="XDW4" s="572"/>
      <c r="XDX4" s="572"/>
      <c r="XDY4" s="572"/>
      <c r="XDZ4" s="572"/>
      <c r="XEA4" s="572"/>
      <c r="XEB4" s="572"/>
      <c r="XEC4" s="572"/>
      <c r="XED4" s="572"/>
      <c r="XEE4" s="572"/>
      <c r="XEF4" s="572"/>
      <c r="XEG4" s="572"/>
      <c r="XEH4" s="572"/>
      <c r="XEI4" s="572"/>
      <c r="XEJ4" s="572"/>
      <c r="XEK4" s="572"/>
      <c r="XEL4" s="572"/>
      <c r="XEM4" s="572"/>
      <c r="XEN4" s="572"/>
      <c r="XEO4" s="572"/>
      <c r="XEP4" s="572"/>
      <c r="XEQ4" s="572"/>
      <c r="XER4" s="572"/>
      <c r="XES4" s="572"/>
      <c r="XET4" s="572"/>
      <c r="XEU4" s="572"/>
      <c r="XEV4" s="572"/>
      <c r="XEW4" s="572"/>
      <c r="XEX4" s="572"/>
      <c r="XEY4" s="572"/>
      <c r="XEZ4" s="572"/>
      <c r="XFA4" s="572"/>
      <c r="XFB4" s="572"/>
      <c r="XFC4" s="572"/>
      <c r="XFD4" s="572"/>
    </row>
    <row r="5" s="567" customFormat="1" spans="1:16384">
      <c r="A5" s="570" t="s">
        <v>1967</v>
      </c>
      <c r="B5" s="570" t="s">
        <v>437</v>
      </c>
      <c r="C5" s="570" t="s">
        <v>1968</v>
      </c>
      <c r="D5" s="570">
        <v>5450.05</v>
      </c>
      <c r="E5" s="570">
        <v>10900.1</v>
      </c>
      <c r="F5" s="570" t="s">
        <v>1951</v>
      </c>
      <c r="G5" s="570" t="s">
        <v>1951</v>
      </c>
      <c r="H5" s="570">
        <v>20</v>
      </c>
      <c r="I5" s="570">
        <v>2</v>
      </c>
      <c r="J5" s="570" t="s">
        <v>1955</v>
      </c>
      <c r="K5" s="575">
        <v>45450.0004976852</v>
      </c>
      <c r="L5" s="570" t="s">
        <v>1956</v>
      </c>
      <c r="M5" s="570" t="s">
        <v>1969</v>
      </c>
      <c r="N5" s="570">
        <v>1115.02</v>
      </c>
      <c r="O5" s="570">
        <v>136.39</v>
      </c>
      <c r="P5" s="570">
        <v>1023</v>
      </c>
      <c r="Q5" s="570">
        <v>0</v>
      </c>
      <c r="R5" s="570">
        <f>ROUND(P5*$R$1,0)</f>
        <v>1499</v>
      </c>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c r="IT5" s="570"/>
      <c r="IU5" s="570"/>
      <c r="IV5" s="570"/>
      <c r="IW5" s="570"/>
      <c r="IX5" s="570"/>
      <c r="IY5" s="570"/>
      <c r="IZ5" s="570"/>
      <c r="JA5" s="570"/>
      <c r="JB5" s="570"/>
      <c r="JC5" s="570"/>
      <c r="JD5" s="570"/>
      <c r="JE5" s="570"/>
      <c r="JF5" s="570"/>
      <c r="JG5" s="570"/>
      <c r="JH5" s="570"/>
      <c r="JI5" s="570"/>
      <c r="JJ5" s="570"/>
      <c r="JK5" s="570"/>
      <c r="JL5" s="570"/>
      <c r="JM5" s="570"/>
      <c r="JN5" s="570"/>
      <c r="JO5" s="570"/>
      <c r="JP5" s="570"/>
      <c r="JQ5" s="570"/>
      <c r="JR5" s="570"/>
      <c r="JS5" s="570"/>
      <c r="JT5" s="570"/>
      <c r="JU5" s="570"/>
      <c r="JV5" s="570"/>
      <c r="JW5" s="570"/>
      <c r="JX5" s="570"/>
      <c r="JY5" s="570"/>
      <c r="JZ5" s="570"/>
      <c r="KA5" s="570"/>
      <c r="KB5" s="570"/>
      <c r="KC5" s="570"/>
      <c r="KD5" s="570"/>
      <c r="KE5" s="570"/>
      <c r="KF5" s="570"/>
      <c r="KG5" s="570"/>
      <c r="KH5" s="570"/>
      <c r="KI5" s="570"/>
      <c r="KJ5" s="570"/>
      <c r="KK5" s="570"/>
      <c r="KL5" s="570"/>
      <c r="KM5" s="570"/>
      <c r="KN5" s="570"/>
      <c r="KO5" s="570"/>
      <c r="KP5" s="570"/>
      <c r="KQ5" s="570"/>
      <c r="KR5" s="570"/>
      <c r="KS5" s="570"/>
      <c r="KT5" s="570"/>
      <c r="KU5" s="570"/>
      <c r="KV5" s="570"/>
      <c r="KW5" s="570"/>
      <c r="KX5" s="570"/>
      <c r="KY5" s="570"/>
      <c r="KZ5" s="570"/>
      <c r="LA5" s="570"/>
      <c r="LB5" s="570"/>
      <c r="LC5" s="570"/>
      <c r="LD5" s="570"/>
      <c r="LE5" s="570"/>
      <c r="LF5" s="570"/>
      <c r="LG5" s="570"/>
      <c r="LH5" s="570"/>
      <c r="LI5" s="570"/>
      <c r="LJ5" s="570"/>
      <c r="LK5" s="570"/>
      <c r="LL5" s="570"/>
      <c r="LM5" s="570"/>
      <c r="LN5" s="570"/>
      <c r="LO5" s="570"/>
      <c r="LP5" s="570"/>
      <c r="LQ5" s="570"/>
      <c r="LR5" s="570"/>
      <c r="LS5" s="570"/>
      <c r="LT5" s="570"/>
      <c r="LU5" s="570"/>
      <c r="LV5" s="570"/>
      <c r="LW5" s="570"/>
      <c r="LX5" s="570"/>
      <c r="LY5" s="570"/>
      <c r="LZ5" s="570"/>
      <c r="MA5" s="570"/>
      <c r="MB5" s="570"/>
      <c r="MC5" s="570"/>
      <c r="MD5" s="570"/>
      <c r="ME5" s="570"/>
      <c r="MF5" s="570"/>
      <c r="MG5" s="570"/>
      <c r="MH5" s="570"/>
      <c r="MI5" s="570"/>
      <c r="MJ5" s="570"/>
      <c r="MK5" s="570"/>
      <c r="ML5" s="570"/>
      <c r="MM5" s="570"/>
      <c r="MN5" s="570"/>
      <c r="MO5" s="570"/>
      <c r="MP5" s="570"/>
      <c r="MQ5" s="570"/>
      <c r="MR5" s="570"/>
      <c r="MS5" s="570"/>
      <c r="MT5" s="570"/>
      <c r="MU5" s="570"/>
      <c r="MV5" s="570"/>
      <c r="MW5" s="570"/>
      <c r="MX5" s="570"/>
      <c r="MY5" s="570"/>
      <c r="MZ5" s="570"/>
      <c r="NA5" s="570"/>
      <c r="NB5" s="570"/>
      <c r="NC5" s="570"/>
      <c r="ND5" s="570"/>
      <c r="NE5" s="570"/>
      <c r="NF5" s="570"/>
      <c r="NG5" s="570"/>
      <c r="NH5" s="570"/>
      <c r="NI5" s="570"/>
      <c r="NJ5" s="570"/>
      <c r="NK5" s="570"/>
      <c r="NL5" s="570"/>
      <c r="NM5" s="570"/>
      <c r="NN5" s="570"/>
      <c r="NO5" s="570"/>
      <c r="NP5" s="570"/>
      <c r="NQ5" s="570"/>
      <c r="NR5" s="570"/>
      <c r="NS5" s="570"/>
      <c r="NT5" s="570"/>
      <c r="NU5" s="570"/>
      <c r="NV5" s="570"/>
      <c r="NW5" s="570"/>
      <c r="NX5" s="570"/>
      <c r="NY5" s="570"/>
      <c r="NZ5" s="570"/>
      <c r="OA5" s="570"/>
      <c r="OB5" s="570"/>
      <c r="OC5" s="570"/>
      <c r="OD5" s="570"/>
      <c r="OE5" s="570"/>
      <c r="OF5" s="570"/>
      <c r="OG5" s="570"/>
      <c r="OH5" s="570"/>
      <c r="OI5" s="570"/>
      <c r="OJ5" s="570"/>
      <c r="OK5" s="570"/>
      <c r="OL5" s="570"/>
      <c r="OM5" s="570"/>
      <c r="ON5" s="570"/>
      <c r="OO5" s="570"/>
      <c r="OP5" s="570"/>
      <c r="OQ5" s="570"/>
      <c r="OR5" s="570"/>
      <c r="OS5" s="570"/>
      <c r="OT5" s="570"/>
      <c r="OU5" s="570"/>
      <c r="OV5" s="570"/>
      <c r="OW5" s="570"/>
      <c r="OX5" s="570"/>
      <c r="OY5" s="570"/>
      <c r="OZ5" s="570"/>
      <c r="PA5" s="570"/>
      <c r="PB5" s="570"/>
      <c r="PC5" s="570"/>
      <c r="PD5" s="570"/>
      <c r="PE5" s="570"/>
      <c r="PF5" s="570"/>
      <c r="PG5" s="570"/>
      <c r="PH5" s="570"/>
      <c r="PI5" s="570"/>
      <c r="PJ5" s="570"/>
      <c r="PK5" s="570"/>
      <c r="PL5" s="570"/>
      <c r="PM5" s="570"/>
      <c r="PN5" s="570"/>
      <c r="PO5" s="570"/>
      <c r="PP5" s="570"/>
      <c r="PQ5" s="570"/>
      <c r="PR5" s="570"/>
      <c r="PS5" s="570"/>
      <c r="PT5" s="570"/>
      <c r="PU5" s="570"/>
      <c r="PV5" s="570"/>
      <c r="PW5" s="570"/>
      <c r="PX5" s="570"/>
      <c r="PY5" s="570"/>
      <c r="PZ5" s="570"/>
      <c r="QA5" s="570"/>
      <c r="QB5" s="570"/>
      <c r="QC5" s="570"/>
      <c r="QD5" s="570"/>
      <c r="QE5" s="570"/>
      <c r="QF5" s="570"/>
      <c r="QG5" s="570"/>
      <c r="QH5" s="570"/>
      <c r="QI5" s="570"/>
      <c r="QJ5" s="570"/>
      <c r="QK5" s="570"/>
      <c r="QL5" s="570"/>
      <c r="QM5" s="570"/>
      <c r="QN5" s="570"/>
      <c r="QO5" s="570"/>
      <c r="QP5" s="570"/>
      <c r="QQ5" s="570"/>
      <c r="QR5" s="570"/>
      <c r="QS5" s="570"/>
      <c r="QT5" s="570"/>
      <c r="QU5" s="570"/>
      <c r="QV5" s="570"/>
      <c r="QW5" s="570"/>
      <c r="QX5" s="570"/>
      <c r="QY5" s="570"/>
      <c r="QZ5" s="570"/>
      <c r="RA5" s="570"/>
      <c r="RB5" s="570"/>
      <c r="RC5" s="570"/>
      <c r="RD5" s="570"/>
      <c r="RE5" s="570"/>
      <c r="RF5" s="570"/>
      <c r="RG5" s="570"/>
      <c r="RH5" s="570"/>
      <c r="RI5" s="570"/>
      <c r="RJ5" s="570"/>
      <c r="RK5" s="570"/>
      <c r="RL5" s="570"/>
      <c r="RM5" s="570"/>
      <c r="RN5" s="570"/>
      <c r="RO5" s="570"/>
      <c r="RP5" s="570"/>
      <c r="RQ5" s="570"/>
      <c r="RR5" s="570"/>
      <c r="RS5" s="570"/>
      <c r="RT5" s="570"/>
      <c r="RU5" s="570"/>
      <c r="RV5" s="570"/>
      <c r="RW5" s="570"/>
      <c r="RX5" s="570"/>
      <c r="RY5" s="570"/>
      <c r="RZ5" s="570"/>
      <c r="SA5" s="570"/>
      <c r="SB5" s="570"/>
      <c r="SC5" s="570"/>
      <c r="SD5" s="570"/>
      <c r="SE5" s="570"/>
      <c r="SF5" s="570"/>
      <c r="SG5" s="570"/>
      <c r="SH5" s="570"/>
      <c r="SI5" s="570"/>
      <c r="SJ5" s="570"/>
      <c r="SK5" s="570"/>
      <c r="SL5" s="570"/>
      <c r="SM5" s="570"/>
      <c r="SN5" s="570"/>
      <c r="SO5" s="570"/>
      <c r="SP5" s="570"/>
      <c r="SQ5" s="570"/>
      <c r="SR5" s="570"/>
      <c r="SS5" s="570"/>
      <c r="ST5" s="570"/>
      <c r="SU5" s="570"/>
      <c r="SV5" s="570"/>
      <c r="SW5" s="570"/>
      <c r="SX5" s="570"/>
      <c r="SY5" s="570"/>
      <c r="SZ5" s="570"/>
      <c r="TA5" s="570"/>
      <c r="TB5" s="570"/>
      <c r="TC5" s="570"/>
      <c r="TD5" s="570"/>
      <c r="TE5" s="570"/>
      <c r="TF5" s="570"/>
      <c r="TG5" s="570"/>
      <c r="TH5" s="570"/>
      <c r="TI5" s="570"/>
      <c r="TJ5" s="570"/>
      <c r="TK5" s="570"/>
      <c r="TL5" s="570"/>
      <c r="TM5" s="570"/>
      <c r="TN5" s="570"/>
      <c r="TO5" s="570"/>
      <c r="TP5" s="570"/>
      <c r="TQ5" s="570"/>
      <c r="TR5" s="570"/>
      <c r="TS5" s="570"/>
      <c r="TT5" s="570"/>
      <c r="TU5" s="570"/>
      <c r="TV5" s="570"/>
      <c r="TW5" s="570"/>
      <c r="TX5" s="570"/>
      <c r="TY5" s="570"/>
      <c r="TZ5" s="570"/>
      <c r="UA5" s="570"/>
      <c r="UB5" s="570"/>
      <c r="UC5" s="570"/>
      <c r="UD5" s="570"/>
      <c r="UE5" s="570"/>
      <c r="UF5" s="570"/>
      <c r="UG5" s="570"/>
      <c r="UH5" s="570"/>
      <c r="UI5" s="570"/>
      <c r="UJ5" s="570"/>
      <c r="UK5" s="570"/>
      <c r="UL5" s="570"/>
      <c r="UM5" s="570"/>
      <c r="UN5" s="570"/>
      <c r="UO5" s="570"/>
      <c r="UP5" s="570"/>
      <c r="UQ5" s="570"/>
      <c r="UR5" s="570"/>
      <c r="US5" s="570"/>
      <c r="UT5" s="570"/>
      <c r="UU5" s="570"/>
      <c r="UV5" s="570"/>
      <c r="UW5" s="570"/>
      <c r="UX5" s="570"/>
      <c r="UY5" s="570"/>
      <c r="UZ5" s="570"/>
      <c r="VA5" s="570"/>
      <c r="VB5" s="570"/>
      <c r="VC5" s="570"/>
      <c r="VD5" s="570"/>
      <c r="VE5" s="570"/>
      <c r="VF5" s="570"/>
      <c r="VG5" s="570"/>
      <c r="VH5" s="570"/>
      <c r="VI5" s="570"/>
      <c r="VJ5" s="570"/>
      <c r="VK5" s="570"/>
      <c r="VL5" s="570"/>
      <c r="VM5" s="570"/>
      <c r="VN5" s="570"/>
      <c r="VO5" s="570"/>
      <c r="VP5" s="570"/>
      <c r="VQ5" s="570"/>
      <c r="VR5" s="570"/>
      <c r="VS5" s="570"/>
      <c r="VT5" s="570"/>
      <c r="VU5" s="570"/>
      <c r="VV5" s="570"/>
      <c r="VW5" s="570"/>
      <c r="VX5" s="570"/>
      <c r="VY5" s="570"/>
      <c r="VZ5" s="570"/>
      <c r="WA5" s="570"/>
      <c r="WB5" s="570"/>
      <c r="WC5" s="570"/>
      <c r="WD5" s="570"/>
      <c r="WE5" s="570"/>
      <c r="WF5" s="570"/>
      <c r="WG5" s="570"/>
      <c r="WH5" s="570"/>
      <c r="WI5" s="570"/>
      <c r="WJ5" s="570"/>
      <c r="WK5" s="570"/>
      <c r="WL5" s="570"/>
      <c r="WM5" s="570"/>
      <c r="WN5" s="570"/>
      <c r="WO5" s="570"/>
      <c r="WP5" s="570"/>
      <c r="WQ5" s="570"/>
      <c r="WR5" s="570"/>
      <c r="WS5" s="570"/>
      <c r="WT5" s="570"/>
      <c r="WU5" s="570"/>
      <c r="WV5" s="570"/>
      <c r="WW5" s="570"/>
      <c r="WX5" s="570"/>
      <c r="WY5" s="570"/>
      <c r="WZ5" s="570"/>
      <c r="XA5" s="570"/>
      <c r="XB5" s="570"/>
      <c r="XC5" s="570"/>
      <c r="XD5" s="570"/>
      <c r="XE5" s="570"/>
      <c r="XF5" s="570"/>
      <c r="XG5" s="570"/>
      <c r="XH5" s="570"/>
      <c r="XI5" s="570"/>
      <c r="XJ5" s="570"/>
      <c r="XK5" s="570"/>
      <c r="XL5" s="570"/>
      <c r="XM5" s="570"/>
      <c r="XN5" s="570"/>
      <c r="XO5" s="570"/>
      <c r="XP5" s="570"/>
      <c r="XQ5" s="570"/>
      <c r="XR5" s="570"/>
      <c r="XS5" s="570"/>
      <c r="XT5" s="570"/>
      <c r="XU5" s="570"/>
      <c r="XV5" s="570"/>
      <c r="XW5" s="570"/>
      <c r="XX5" s="570"/>
      <c r="XY5" s="570"/>
      <c r="XZ5" s="570"/>
      <c r="YA5" s="570"/>
      <c r="YB5" s="570"/>
      <c r="YC5" s="570"/>
      <c r="YD5" s="570"/>
      <c r="YE5" s="570"/>
      <c r="YF5" s="570"/>
      <c r="YG5" s="570"/>
      <c r="YH5" s="570"/>
      <c r="YI5" s="570"/>
      <c r="YJ5" s="570"/>
      <c r="YK5" s="570"/>
      <c r="YL5" s="570"/>
      <c r="YM5" s="570"/>
      <c r="YN5" s="570"/>
      <c r="YO5" s="570"/>
      <c r="YP5" s="570"/>
      <c r="YQ5" s="570"/>
      <c r="YR5" s="570"/>
      <c r="YS5" s="570"/>
      <c r="YT5" s="570"/>
      <c r="YU5" s="570"/>
      <c r="YV5" s="570"/>
      <c r="YW5" s="570"/>
      <c r="YX5" s="570"/>
      <c r="YY5" s="570"/>
      <c r="YZ5" s="570"/>
      <c r="ZA5" s="570"/>
      <c r="ZB5" s="570"/>
      <c r="ZC5" s="570"/>
      <c r="ZD5" s="570"/>
      <c r="ZE5" s="570"/>
      <c r="ZF5" s="570"/>
      <c r="ZG5" s="570"/>
      <c r="ZH5" s="570"/>
      <c r="ZI5" s="570"/>
      <c r="ZJ5" s="570"/>
      <c r="ZK5" s="570"/>
      <c r="ZL5" s="570"/>
      <c r="ZM5" s="570"/>
      <c r="ZN5" s="570"/>
      <c r="ZO5" s="570"/>
      <c r="ZP5" s="570"/>
      <c r="ZQ5" s="570"/>
      <c r="ZR5" s="570"/>
      <c r="ZS5" s="570"/>
      <c r="ZT5" s="570"/>
      <c r="ZU5" s="570"/>
      <c r="ZV5" s="570"/>
      <c r="ZW5" s="570"/>
      <c r="ZX5" s="570"/>
      <c r="ZY5" s="570"/>
      <c r="ZZ5" s="570"/>
      <c r="AAA5" s="570"/>
      <c r="AAB5" s="570"/>
      <c r="AAC5" s="570"/>
      <c r="AAD5" s="570"/>
      <c r="AAE5" s="570"/>
      <c r="AAF5" s="570"/>
      <c r="AAG5" s="570"/>
      <c r="AAH5" s="570"/>
      <c r="AAI5" s="570"/>
      <c r="AAJ5" s="570"/>
      <c r="AAK5" s="570"/>
      <c r="AAL5" s="570"/>
      <c r="AAM5" s="570"/>
      <c r="AAN5" s="570"/>
      <c r="AAO5" s="570"/>
      <c r="AAP5" s="570"/>
      <c r="AAQ5" s="570"/>
      <c r="AAR5" s="570"/>
      <c r="AAS5" s="570"/>
      <c r="AAT5" s="570"/>
      <c r="AAU5" s="570"/>
      <c r="AAV5" s="570"/>
      <c r="AAW5" s="570"/>
      <c r="AAX5" s="570"/>
      <c r="AAY5" s="570"/>
      <c r="AAZ5" s="570"/>
      <c r="ABA5" s="570"/>
      <c r="ABB5" s="570"/>
      <c r="ABC5" s="570"/>
      <c r="ABD5" s="570"/>
      <c r="ABE5" s="570"/>
      <c r="ABF5" s="570"/>
      <c r="ABG5" s="570"/>
      <c r="ABH5" s="570"/>
      <c r="ABI5" s="570"/>
      <c r="ABJ5" s="570"/>
      <c r="ABK5" s="570"/>
      <c r="ABL5" s="570"/>
      <c r="ABM5" s="570"/>
      <c r="ABN5" s="570"/>
      <c r="ABO5" s="570"/>
      <c r="ABP5" s="570"/>
      <c r="ABQ5" s="570"/>
      <c r="ABR5" s="570"/>
      <c r="ABS5" s="570"/>
      <c r="ABT5" s="570"/>
      <c r="ABU5" s="570"/>
      <c r="ABV5" s="570"/>
      <c r="ABW5" s="570"/>
      <c r="ABX5" s="570"/>
      <c r="ABY5" s="570"/>
      <c r="ABZ5" s="570"/>
      <c r="ACA5" s="570"/>
      <c r="ACB5" s="570"/>
      <c r="ACC5" s="570"/>
      <c r="ACD5" s="570"/>
      <c r="ACE5" s="570"/>
      <c r="ACF5" s="570"/>
      <c r="ACG5" s="570"/>
      <c r="ACH5" s="570"/>
      <c r="ACI5" s="570"/>
      <c r="ACJ5" s="570"/>
      <c r="ACK5" s="570"/>
      <c r="ACL5" s="570"/>
      <c r="ACM5" s="570"/>
      <c r="ACN5" s="570"/>
      <c r="ACO5" s="570"/>
      <c r="ACP5" s="570"/>
      <c r="ACQ5" s="570"/>
      <c r="ACR5" s="570"/>
      <c r="ACS5" s="570"/>
      <c r="ACT5" s="570"/>
      <c r="ACU5" s="570"/>
      <c r="ACV5" s="570"/>
      <c r="ACW5" s="570"/>
      <c r="ACX5" s="570"/>
      <c r="ACY5" s="570"/>
      <c r="ACZ5" s="570"/>
      <c r="ADA5" s="570"/>
      <c r="ADB5" s="570"/>
      <c r="ADC5" s="570"/>
      <c r="ADD5" s="570"/>
      <c r="ADE5" s="570"/>
      <c r="ADF5" s="570"/>
      <c r="ADG5" s="570"/>
      <c r="ADH5" s="570"/>
      <c r="ADI5" s="570"/>
      <c r="ADJ5" s="570"/>
      <c r="ADK5" s="570"/>
      <c r="ADL5" s="570"/>
      <c r="ADM5" s="570"/>
      <c r="ADN5" s="570"/>
      <c r="ADO5" s="570"/>
      <c r="ADP5" s="570"/>
      <c r="ADQ5" s="570"/>
      <c r="ADR5" s="570"/>
      <c r="ADS5" s="570"/>
      <c r="ADT5" s="570"/>
      <c r="ADU5" s="570"/>
      <c r="ADV5" s="570"/>
      <c r="ADW5" s="570"/>
      <c r="ADX5" s="570"/>
      <c r="ADY5" s="570"/>
      <c r="ADZ5" s="570"/>
      <c r="AEA5" s="570"/>
      <c r="AEB5" s="570"/>
      <c r="AEC5" s="570"/>
      <c r="AED5" s="570"/>
      <c r="AEE5" s="570"/>
      <c r="AEF5" s="570"/>
      <c r="AEG5" s="570"/>
      <c r="AEH5" s="570"/>
      <c r="AEI5" s="570"/>
      <c r="AEJ5" s="570"/>
      <c r="AEK5" s="570"/>
      <c r="AEL5" s="570"/>
      <c r="AEM5" s="570"/>
      <c r="AEN5" s="570"/>
      <c r="AEO5" s="570"/>
      <c r="AEP5" s="570"/>
      <c r="AEQ5" s="570"/>
      <c r="AER5" s="570"/>
      <c r="AES5" s="570"/>
      <c r="AET5" s="570"/>
      <c r="AEU5" s="570"/>
      <c r="AEV5" s="570"/>
      <c r="AEW5" s="570"/>
      <c r="AEX5" s="570"/>
      <c r="AEY5" s="570"/>
      <c r="AEZ5" s="570"/>
      <c r="AFA5" s="570"/>
      <c r="AFB5" s="570"/>
      <c r="AFC5" s="570"/>
      <c r="AFD5" s="570"/>
      <c r="AFE5" s="570"/>
      <c r="AFF5" s="570"/>
      <c r="AFG5" s="570"/>
      <c r="AFH5" s="570"/>
      <c r="AFI5" s="570"/>
      <c r="AFJ5" s="570"/>
      <c r="AFK5" s="570"/>
      <c r="AFL5" s="570"/>
      <c r="AFM5" s="570"/>
      <c r="AFN5" s="570"/>
      <c r="AFO5" s="570"/>
      <c r="AFP5" s="570"/>
      <c r="AFQ5" s="570"/>
      <c r="AFR5" s="570"/>
      <c r="AFS5" s="570"/>
      <c r="AFT5" s="570"/>
      <c r="AFU5" s="570"/>
      <c r="AFV5" s="570"/>
      <c r="AFW5" s="570"/>
      <c r="AFX5" s="570"/>
      <c r="AFY5" s="570"/>
      <c r="AFZ5" s="570"/>
      <c r="AGA5" s="570"/>
      <c r="AGB5" s="570"/>
      <c r="AGC5" s="570"/>
      <c r="AGD5" s="570"/>
      <c r="AGE5" s="570"/>
      <c r="AGF5" s="570"/>
      <c r="AGG5" s="570"/>
      <c r="AGH5" s="570"/>
      <c r="AGI5" s="570"/>
      <c r="AGJ5" s="570"/>
      <c r="AGK5" s="570"/>
      <c r="AGL5" s="570"/>
      <c r="AGM5" s="570"/>
      <c r="AGN5" s="570"/>
      <c r="AGO5" s="570"/>
      <c r="AGP5" s="570"/>
      <c r="AGQ5" s="570"/>
      <c r="AGR5" s="570"/>
      <c r="AGS5" s="570"/>
      <c r="AGT5" s="570"/>
      <c r="AGU5" s="570"/>
      <c r="AGV5" s="570"/>
      <c r="AGW5" s="570"/>
      <c r="AGX5" s="570"/>
      <c r="AGY5" s="570"/>
      <c r="AGZ5" s="570"/>
      <c r="AHA5" s="570"/>
      <c r="AHB5" s="570"/>
      <c r="AHC5" s="570"/>
      <c r="AHD5" s="570"/>
      <c r="AHE5" s="570"/>
      <c r="AHF5" s="570"/>
      <c r="AHG5" s="570"/>
      <c r="AHH5" s="570"/>
      <c r="AHI5" s="570"/>
      <c r="AHJ5" s="570"/>
      <c r="AHK5" s="570"/>
      <c r="AHL5" s="570"/>
      <c r="AHM5" s="570"/>
      <c r="AHN5" s="570"/>
      <c r="AHO5" s="570"/>
      <c r="AHP5" s="570"/>
      <c r="AHQ5" s="570"/>
      <c r="AHR5" s="570"/>
      <c r="AHS5" s="570"/>
      <c r="AHT5" s="570"/>
      <c r="AHU5" s="570"/>
      <c r="AHV5" s="570"/>
      <c r="AHW5" s="570"/>
      <c r="AHX5" s="570"/>
      <c r="AHY5" s="570"/>
      <c r="AHZ5" s="570"/>
      <c r="AIA5" s="570"/>
      <c r="AIB5" s="570"/>
      <c r="AIC5" s="570"/>
      <c r="AID5" s="570"/>
      <c r="AIE5" s="570"/>
      <c r="AIF5" s="570"/>
      <c r="AIG5" s="570"/>
      <c r="AIH5" s="570"/>
      <c r="AII5" s="570"/>
      <c r="AIJ5" s="570"/>
      <c r="AIK5" s="570"/>
      <c r="AIL5" s="570"/>
      <c r="AIM5" s="570"/>
      <c r="AIN5" s="570"/>
      <c r="AIO5" s="570"/>
      <c r="AIP5" s="570"/>
      <c r="AIQ5" s="570"/>
      <c r="AIR5" s="570"/>
      <c r="AIS5" s="570"/>
      <c r="AIT5" s="570"/>
      <c r="AIU5" s="570"/>
      <c r="AIV5" s="570"/>
      <c r="AIW5" s="570"/>
      <c r="AIX5" s="570"/>
      <c r="AIY5" s="570"/>
      <c r="AIZ5" s="570"/>
      <c r="AJA5" s="570"/>
      <c r="AJB5" s="570"/>
      <c r="AJC5" s="570"/>
      <c r="AJD5" s="570"/>
      <c r="AJE5" s="570"/>
      <c r="AJF5" s="570"/>
      <c r="AJG5" s="570"/>
      <c r="AJH5" s="570"/>
      <c r="AJI5" s="570"/>
      <c r="AJJ5" s="570"/>
      <c r="AJK5" s="570"/>
      <c r="AJL5" s="570"/>
      <c r="AJM5" s="570"/>
      <c r="AJN5" s="570"/>
      <c r="AJO5" s="570"/>
      <c r="AJP5" s="570"/>
      <c r="AJQ5" s="570"/>
      <c r="AJR5" s="570"/>
      <c r="AJS5" s="570"/>
      <c r="AJT5" s="570"/>
      <c r="AJU5" s="570"/>
      <c r="AJV5" s="570"/>
      <c r="AJW5" s="570"/>
      <c r="AJX5" s="570"/>
      <c r="AJY5" s="570"/>
      <c r="AJZ5" s="570"/>
      <c r="AKA5" s="570"/>
      <c r="AKB5" s="570"/>
      <c r="AKC5" s="570"/>
      <c r="AKD5" s="570"/>
      <c r="AKE5" s="570"/>
      <c r="AKF5" s="570"/>
      <c r="AKG5" s="570"/>
      <c r="AKH5" s="570"/>
      <c r="AKI5" s="570"/>
      <c r="AKJ5" s="570"/>
      <c r="AKK5" s="570"/>
      <c r="AKL5" s="570"/>
      <c r="AKM5" s="570"/>
      <c r="AKN5" s="570"/>
      <c r="AKO5" s="570"/>
      <c r="AKP5" s="570"/>
      <c r="AKQ5" s="570"/>
      <c r="AKR5" s="570"/>
      <c r="AKS5" s="570"/>
      <c r="AKT5" s="570"/>
      <c r="AKU5" s="570"/>
      <c r="AKV5" s="570"/>
      <c r="AKW5" s="570"/>
      <c r="AKX5" s="570"/>
      <c r="AKY5" s="570"/>
      <c r="AKZ5" s="570"/>
      <c r="ALA5" s="570"/>
      <c r="ALB5" s="570"/>
      <c r="ALC5" s="570"/>
      <c r="ALD5" s="570"/>
      <c r="ALE5" s="570"/>
      <c r="ALF5" s="570"/>
      <c r="ALG5" s="570"/>
      <c r="ALH5" s="570"/>
      <c r="ALI5" s="570"/>
      <c r="ALJ5" s="570"/>
      <c r="ALK5" s="570"/>
      <c r="ALL5" s="570"/>
      <c r="ALM5" s="570"/>
      <c r="ALN5" s="570"/>
      <c r="ALO5" s="570"/>
      <c r="ALP5" s="570"/>
      <c r="ALQ5" s="570"/>
      <c r="ALR5" s="570"/>
      <c r="ALS5" s="570"/>
      <c r="ALT5" s="570"/>
      <c r="ALU5" s="570"/>
      <c r="ALV5" s="570"/>
      <c r="ALW5" s="570"/>
      <c r="ALX5" s="570"/>
      <c r="ALY5" s="570"/>
      <c r="ALZ5" s="570"/>
      <c r="AMA5" s="570"/>
      <c r="AMB5" s="570"/>
      <c r="AMC5" s="570"/>
      <c r="AMD5" s="570"/>
      <c r="AME5" s="570"/>
      <c r="AMF5" s="570"/>
      <c r="AMG5" s="570"/>
      <c r="AMH5" s="570"/>
      <c r="AMI5" s="570"/>
      <c r="AMJ5" s="570"/>
      <c r="AMK5" s="570"/>
      <c r="AML5" s="570"/>
      <c r="AMM5" s="570"/>
      <c r="AMN5" s="570"/>
      <c r="AMO5" s="570"/>
      <c r="AMP5" s="570"/>
      <c r="AMQ5" s="570"/>
      <c r="AMR5" s="570"/>
      <c r="AMS5" s="570"/>
      <c r="AMT5" s="570"/>
      <c r="AMU5" s="570"/>
      <c r="AMV5" s="570"/>
      <c r="AMW5" s="570"/>
      <c r="AMX5" s="570"/>
      <c r="AMY5" s="570"/>
      <c r="AMZ5" s="570"/>
      <c r="ANA5" s="570"/>
      <c r="ANB5" s="570"/>
      <c r="ANC5" s="570"/>
      <c r="AND5" s="570"/>
      <c r="ANE5" s="570"/>
      <c r="ANF5" s="570"/>
      <c r="ANG5" s="570"/>
      <c r="ANH5" s="570"/>
      <c r="ANI5" s="570"/>
      <c r="ANJ5" s="570"/>
      <c r="ANK5" s="570"/>
      <c r="ANL5" s="570"/>
      <c r="ANM5" s="570"/>
      <c r="ANN5" s="570"/>
      <c r="ANO5" s="570"/>
      <c r="ANP5" s="570"/>
      <c r="ANQ5" s="570"/>
      <c r="ANR5" s="570"/>
      <c r="ANS5" s="570"/>
      <c r="ANT5" s="570"/>
      <c r="ANU5" s="570"/>
      <c r="ANV5" s="570"/>
      <c r="ANW5" s="570"/>
      <c r="ANX5" s="570"/>
      <c r="ANY5" s="570"/>
      <c r="ANZ5" s="570"/>
      <c r="AOA5" s="570"/>
      <c r="AOB5" s="570"/>
      <c r="AOC5" s="570"/>
      <c r="AOD5" s="570"/>
      <c r="AOE5" s="570"/>
      <c r="AOF5" s="570"/>
      <c r="AOG5" s="570"/>
      <c r="AOH5" s="570"/>
      <c r="AOI5" s="570"/>
      <c r="AOJ5" s="570"/>
      <c r="AOK5" s="570"/>
      <c r="AOL5" s="570"/>
      <c r="AOM5" s="570"/>
      <c r="AON5" s="570"/>
      <c r="AOO5" s="570"/>
      <c r="AOP5" s="570"/>
      <c r="AOQ5" s="570"/>
      <c r="AOR5" s="570"/>
      <c r="AOS5" s="570"/>
      <c r="AOT5" s="570"/>
      <c r="AOU5" s="570"/>
      <c r="AOV5" s="570"/>
      <c r="AOW5" s="570"/>
      <c r="AOX5" s="570"/>
      <c r="AOY5" s="570"/>
      <c r="AOZ5" s="570"/>
      <c r="APA5" s="570"/>
      <c r="APB5" s="570"/>
      <c r="APC5" s="570"/>
      <c r="APD5" s="570"/>
      <c r="APE5" s="570"/>
      <c r="APF5" s="570"/>
      <c r="APG5" s="570"/>
      <c r="APH5" s="570"/>
      <c r="API5" s="570"/>
      <c r="APJ5" s="570"/>
      <c r="APK5" s="570"/>
      <c r="APL5" s="570"/>
      <c r="APM5" s="570"/>
      <c r="APN5" s="570"/>
      <c r="APO5" s="570"/>
      <c r="APP5" s="570"/>
      <c r="APQ5" s="570"/>
      <c r="APR5" s="570"/>
      <c r="APS5" s="570"/>
      <c r="APT5" s="570"/>
      <c r="APU5" s="570"/>
      <c r="APV5" s="570"/>
      <c r="APW5" s="570"/>
      <c r="APX5" s="570"/>
      <c r="APY5" s="570"/>
      <c r="APZ5" s="570"/>
      <c r="AQA5" s="570"/>
      <c r="AQB5" s="570"/>
      <c r="AQC5" s="570"/>
      <c r="AQD5" s="570"/>
      <c r="AQE5" s="570"/>
      <c r="AQF5" s="570"/>
      <c r="AQG5" s="570"/>
      <c r="AQH5" s="570"/>
      <c r="AQI5" s="570"/>
      <c r="AQJ5" s="570"/>
      <c r="AQK5" s="570"/>
      <c r="AQL5" s="570"/>
      <c r="AQM5" s="570"/>
      <c r="AQN5" s="570"/>
      <c r="AQO5" s="570"/>
      <c r="AQP5" s="570"/>
      <c r="AQQ5" s="570"/>
      <c r="AQR5" s="570"/>
      <c r="AQS5" s="570"/>
      <c r="AQT5" s="570"/>
      <c r="AQU5" s="570"/>
      <c r="AQV5" s="570"/>
      <c r="AQW5" s="570"/>
      <c r="AQX5" s="570"/>
      <c r="AQY5" s="570"/>
      <c r="AQZ5" s="570"/>
      <c r="ARA5" s="570"/>
      <c r="ARB5" s="570"/>
      <c r="ARC5" s="570"/>
      <c r="ARD5" s="570"/>
      <c r="ARE5" s="570"/>
      <c r="ARF5" s="570"/>
      <c r="ARG5" s="570"/>
      <c r="ARH5" s="570"/>
      <c r="ARI5" s="570"/>
      <c r="ARJ5" s="570"/>
      <c r="ARK5" s="570"/>
      <c r="ARL5" s="570"/>
      <c r="ARM5" s="570"/>
      <c r="ARN5" s="570"/>
      <c r="ARO5" s="570"/>
      <c r="ARP5" s="570"/>
      <c r="ARQ5" s="570"/>
      <c r="ARR5" s="570"/>
      <c r="ARS5" s="570"/>
      <c r="ART5" s="570"/>
      <c r="ARU5" s="570"/>
      <c r="ARV5" s="570"/>
      <c r="ARW5" s="570"/>
      <c r="ARX5" s="570"/>
      <c r="ARY5" s="570"/>
      <c r="ARZ5" s="570"/>
      <c r="ASA5" s="570"/>
      <c r="ASB5" s="570"/>
      <c r="ASC5" s="570"/>
      <c r="ASD5" s="570"/>
      <c r="ASE5" s="570"/>
      <c r="ASF5" s="570"/>
      <c r="ASG5" s="570"/>
      <c r="ASH5" s="570"/>
      <c r="ASI5" s="570"/>
      <c r="ASJ5" s="570"/>
      <c r="ASK5" s="570"/>
      <c r="ASL5" s="570"/>
      <c r="ASM5" s="570"/>
      <c r="ASN5" s="570"/>
      <c r="ASO5" s="570"/>
      <c r="ASP5" s="570"/>
      <c r="ASQ5" s="570"/>
      <c r="ASR5" s="570"/>
      <c r="ASS5" s="570"/>
      <c r="AST5" s="570"/>
      <c r="ASU5" s="570"/>
      <c r="ASV5" s="570"/>
      <c r="ASW5" s="570"/>
      <c r="ASX5" s="570"/>
      <c r="ASY5" s="570"/>
      <c r="ASZ5" s="570"/>
      <c r="ATA5" s="570"/>
      <c r="ATB5" s="570"/>
      <c r="ATC5" s="570"/>
      <c r="ATD5" s="570"/>
      <c r="ATE5" s="570"/>
      <c r="ATF5" s="570"/>
      <c r="ATG5" s="570"/>
      <c r="ATH5" s="570"/>
      <c r="ATI5" s="570"/>
      <c r="ATJ5" s="570"/>
      <c r="ATK5" s="570"/>
      <c r="ATL5" s="570"/>
      <c r="ATM5" s="570"/>
      <c r="ATN5" s="570"/>
      <c r="ATO5" s="570"/>
      <c r="ATP5" s="570"/>
      <c r="ATQ5" s="570"/>
      <c r="ATR5" s="570"/>
      <c r="ATS5" s="570"/>
      <c r="ATT5" s="570"/>
      <c r="ATU5" s="570"/>
      <c r="ATV5" s="570"/>
      <c r="ATW5" s="570"/>
      <c r="ATX5" s="570"/>
      <c r="ATY5" s="570"/>
      <c r="ATZ5" s="570"/>
      <c r="AUA5" s="570"/>
      <c r="AUB5" s="570"/>
      <c r="AUC5" s="570"/>
      <c r="AUD5" s="570"/>
      <c r="AUE5" s="570"/>
      <c r="AUF5" s="570"/>
      <c r="AUG5" s="570"/>
      <c r="AUH5" s="570"/>
      <c r="AUI5" s="570"/>
      <c r="AUJ5" s="570"/>
      <c r="AUK5" s="570"/>
      <c r="AUL5" s="570"/>
      <c r="AUM5" s="570"/>
      <c r="AUN5" s="570"/>
      <c r="AUO5" s="570"/>
      <c r="AUP5" s="570"/>
      <c r="AUQ5" s="570"/>
      <c r="AUR5" s="570"/>
      <c r="AUS5" s="570"/>
      <c r="AUT5" s="570"/>
      <c r="AUU5" s="570"/>
      <c r="AUV5" s="570"/>
      <c r="AUW5" s="570"/>
      <c r="AUX5" s="570"/>
      <c r="AUY5" s="570"/>
      <c r="AUZ5" s="570"/>
      <c r="AVA5" s="570"/>
      <c r="AVB5" s="570"/>
      <c r="AVC5" s="570"/>
      <c r="AVD5" s="570"/>
      <c r="AVE5" s="570"/>
      <c r="AVF5" s="570"/>
      <c r="AVG5" s="570"/>
      <c r="AVH5" s="570"/>
      <c r="AVI5" s="570"/>
      <c r="AVJ5" s="570"/>
      <c r="AVK5" s="570"/>
      <c r="AVL5" s="570"/>
      <c r="AVM5" s="570"/>
      <c r="AVN5" s="570"/>
      <c r="AVO5" s="570"/>
      <c r="AVP5" s="570"/>
      <c r="AVQ5" s="570"/>
      <c r="AVR5" s="570"/>
      <c r="AVS5" s="570"/>
      <c r="AVT5" s="570"/>
      <c r="AVU5" s="570"/>
      <c r="AVV5" s="570"/>
      <c r="AVW5" s="570"/>
      <c r="AVX5" s="570"/>
      <c r="AVY5" s="570"/>
      <c r="AVZ5" s="570"/>
      <c r="AWA5" s="570"/>
      <c r="AWB5" s="570"/>
      <c r="AWC5" s="570"/>
      <c r="AWD5" s="570"/>
      <c r="AWE5" s="570"/>
      <c r="AWF5" s="570"/>
      <c r="AWG5" s="570"/>
      <c r="AWH5" s="570"/>
      <c r="AWI5" s="570"/>
      <c r="AWJ5" s="570"/>
      <c r="AWK5" s="570"/>
      <c r="AWL5" s="570"/>
      <c r="AWM5" s="570"/>
      <c r="AWN5" s="570"/>
      <c r="AWO5" s="570"/>
      <c r="AWP5" s="570"/>
      <c r="AWQ5" s="570"/>
      <c r="AWR5" s="570"/>
      <c r="AWS5" s="570"/>
      <c r="AWT5" s="570"/>
      <c r="AWU5" s="570"/>
      <c r="AWV5" s="570"/>
      <c r="AWW5" s="570"/>
      <c r="AWX5" s="570"/>
      <c r="AWY5" s="570"/>
      <c r="AWZ5" s="570"/>
      <c r="AXA5" s="570"/>
      <c r="AXB5" s="570"/>
      <c r="AXC5" s="570"/>
      <c r="AXD5" s="570"/>
      <c r="AXE5" s="570"/>
      <c r="AXF5" s="570"/>
      <c r="AXG5" s="570"/>
      <c r="AXH5" s="570"/>
      <c r="AXI5" s="570"/>
      <c r="AXJ5" s="570"/>
      <c r="AXK5" s="570"/>
      <c r="AXL5" s="570"/>
      <c r="AXM5" s="570"/>
      <c r="AXN5" s="570"/>
      <c r="AXO5" s="570"/>
      <c r="AXP5" s="570"/>
      <c r="AXQ5" s="570"/>
      <c r="AXR5" s="570"/>
      <c r="AXS5" s="570"/>
      <c r="AXT5" s="570"/>
      <c r="AXU5" s="570"/>
      <c r="AXV5" s="570"/>
      <c r="AXW5" s="570"/>
      <c r="AXX5" s="570"/>
      <c r="AXY5" s="570"/>
      <c r="AXZ5" s="570"/>
      <c r="AYA5" s="570"/>
      <c r="AYB5" s="570"/>
      <c r="AYC5" s="570"/>
      <c r="AYD5" s="570"/>
      <c r="AYE5" s="570"/>
      <c r="AYF5" s="570"/>
      <c r="AYG5" s="570"/>
      <c r="AYH5" s="570"/>
      <c r="AYI5" s="570"/>
      <c r="AYJ5" s="570"/>
      <c r="AYK5" s="570"/>
      <c r="AYL5" s="570"/>
      <c r="AYM5" s="570"/>
      <c r="AYN5" s="570"/>
      <c r="AYO5" s="570"/>
      <c r="AYP5" s="570"/>
      <c r="AYQ5" s="570"/>
      <c r="AYR5" s="570"/>
      <c r="AYS5" s="570"/>
      <c r="AYT5" s="570"/>
      <c r="AYU5" s="570"/>
      <c r="AYV5" s="570"/>
      <c r="AYW5" s="570"/>
      <c r="AYX5" s="570"/>
      <c r="AYY5" s="570"/>
      <c r="AYZ5" s="570"/>
      <c r="AZA5" s="570"/>
      <c r="AZB5" s="570"/>
      <c r="AZC5" s="570"/>
      <c r="AZD5" s="570"/>
      <c r="AZE5" s="570"/>
      <c r="AZF5" s="570"/>
      <c r="AZG5" s="570"/>
      <c r="AZH5" s="570"/>
      <c r="AZI5" s="570"/>
      <c r="AZJ5" s="570"/>
      <c r="AZK5" s="570"/>
      <c r="AZL5" s="570"/>
      <c r="AZM5" s="570"/>
      <c r="AZN5" s="570"/>
      <c r="AZO5" s="570"/>
      <c r="AZP5" s="570"/>
      <c r="AZQ5" s="570"/>
      <c r="AZR5" s="570"/>
      <c r="AZS5" s="570"/>
      <c r="AZT5" s="570"/>
      <c r="AZU5" s="570"/>
      <c r="AZV5" s="570"/>
      <c r="AZW5" s="570"/>
      <c r="AZX5" s="570"/>
      <c r="AZY5" s="570"/>
      <c r="AZZ5" s="570"/>
      <c r="BAA5" s="570"/>
      <c r="BAB5" s="570"/>
      <c r="BAC5" s="570"/>
      <c r="BAD5" s="570"/>
      <c r="BAE5" s="570"/>
      <c r="BAF5" s="570"/>
      <c r="BAG5" s="570"/>
      <c r="BAH5" s="570"/>
      <c r="BAI5" s="570"/>
      <c r="BAJ5" s="570"/>
      <c r="BAK5" s="570"/>
      <c r="BAL5" s="570"/>
      <c r="BAM5" s="570"/>
      <c r="BAN5" s="570"/>
      <c r="BAO5" s="570"/>
      <c r="BAP5" s="570"/>
      <c r="BAQ5" s="570"/>
      <c r="BAR5" s="570"/>
      <c r="BAS5" s="570"/>
      <c r="BAT5" s="570"/>
      <c r="BAU5" s="570"/>
      <c r="BAV5" s="570"/>
      <c r="BAW5" s="570"/>
      <c r="BAX5" s="570"/>
      <c r="BAY5" s="570"/>
      <c r="BAZ5" s="570"/>
      <c r="BBA5" s="570"/>
      <c r="BBB5" s="570"/>
      <c r="BBC5" s="570"/>
      <c r="BBD5" s="570"/>
      <c r="BBE5" s="570"/>
      <c r="BBF5" s="570"/>
      <c r="BBG5" s="570"/>
      <c r="BBH5" s="570"/>
      <c r="BBI5" s="570"/>
      <c r="BBJ5" s="570"/>
      <c r="BBK5" s="570"/>
      <c r="BBL5" s="570"/>
      <c r="BBM5" s="570"/>
      <c r="BBN5" s="570"/>
      <c r="BBO5" s="570"/>
      <c r="BBP5" s="570"/>
      <c r="BBQ5" s="570"/>
      <c r="BBR5" s="570"/>
      <c r="BBS5" s="570"/>
      <c r="BBT5" s="570"/>
      <c r="BBU5" s="570"/>
      <c r="BBV5" s="570"/>
      <c r="BBW5" s="570"/>
      <c r="BBX5" s="570"/>
      <c r="BBY5" s="570"/>
      <c r="BBZ5" s="570"/>
      <c r="BCA5" s="570"/>
      <c r="BCB5" s="570"/>
      <c r="BCC5" s="570"/>
      <c r="BCD5" s="570"/>
      <c r="BCE5" s="570"/>
      <c r="BCF5" s="570"/>
      <c r="BCG5" s="570"/>
      <c r="BCH5" s="570"/>
      <c r="BCI5" s="570"/>
      <c r="BCJ5" s="570"/>
      <c r="BCK5" s="570"/>
      <c r="BCL5" s="570"/>
      <c r="BCM5" s="570"/>
      <c r="BCN5" s="570"/>
      <c r="BCO5" s="570"/>
      <c r="BCP5" s="570"/>
      <c r="BCQ5" s="570"/>
      <c r="BCR5" s="570"/>
      <c r="BCS5" s="570"/>
      <c r="BCT5" s="570"/>
      <c r="BCU5" s="570"/>
      <c r="BCV5" s="570"/>
      <c r="BCW5" s="570"/>
      <c r="BCX5" s="570"/>
      <c r="BCY5" s="570"/>
      <c r="BCZ5" s="570"/>
      <c r="BDA5" s="570"/>
      <c r="BDB5" s="570"/>
      <c r="BDC5" s="570"/>
      <c r="BDD5" s="570"/>
      <c r="BDE5" s="570"/>
      <c r="BDF5" s="570"/>
      <c r="BDG5" s="570"/>
      <c r="BDH5" s="570"/>
      <c r="BDI5" s="570"/>
      <c r="BDJ5" s="570"/>
      <c r="BDK5" s="570"/>
      <c r="BDL5" s="570"/>
      <c r="BDM5" s="570"/>
      <c r="BDN5" s="570"/>
      <c r="BDO5" s="570"/>
      <c r="BDP5" s="570"/>
      <c r="BDQ5" s="570"/>
      <c r="BDR5" s="570"/>
      <c r="BDS5" s="570"/>
      <c r="BDT5" s="570"/>
      <c r="BDU5" s="570"/>
      <c r="BDV5" s="570"/>
      <c r="BDW5" s="570"/>
      <c r="BDX5" s="570"/>
      <c r="BDY5" s="570"/>
      <c r="BDZ5" s="570"/>
      <c r="BEA5" s="570"/>
      <c r="BEB5" s="570"/>
      <c r="BEC5" s="570"/>
      <c r="BED5" s="570"/>
      <c r="BEE5" s="570"/>
      <c r="BEF5" s="570"/>
      <c r="BEG5" s="570"/>
      <c r="BEH5" s="570"/>
      <c r="BEI5" s="570"/>
      <c r="BEJ5" s="570"/>
      <c r="BEK5" s="570"/>
      <c r="BEL5" s="570"/>
      <c r="BEM5" s="570"/>
      <c r="BEN5" s="570"/>
      <c r="BEO5" s="570"/>
      <c r="BEP5" s="570"/>
      <c r="BEQ5" s="570"/>
      <c r="BER5" s="570"/>
      <c r="BES5" s="570"/>
      <c r="BET5" s="570"/>
      <c r="BEU5" s="570"/>
      <c r="BEV5" s="570"/>
      <c r="BEW5" s="570"/>
      <c r="BEX5" s="570"/>
      <c r="BEY5" s="570"/>
      <c r="BEZ5" s="570"/>
      <c r="BFA5" s="570"/>
      <c r="BFB5" s="570"/>
      <c r="BFC5" s="570"/>
      <c r="BFD5" s="570"/>
      <c r="BFE5" s="570"/>
      <c r="BFF5" s="570"/>
      <c r="BFG5" s="570"/>
      <c r="BFH5" s="570"/>
      <c r="BFI5" s="570"/>
      <c r="BFJ5" s="570"/>
      <c r="BFK5" s="570"/>
      <c r="BFL5" s="570"/>
      <c r="BFM5" s="570"/>
      <c r="BFN5" s="570"/>
      <c r="BFO5" s="570"/>
      <c r="BFP5" s="570"/>
      <c r="BFQ5" s="570"/>
      <c r="BFR5" s="570"/>
      <c r="BFS5" s="570"/>
      <c r="BFT5" s="570"/>
      <c r="BFU5" s="570"/>
      <c r="BFV5" s="570"/>
      <c r="BFW5" s="570"/>
      <c r="BFX5" s="570"/>
      <c r="BFY5" s="570"/>
      <c r="BFZ5" s="570"/>
      <c r="BGA5" s="570"/>
      <c r="BGB5" s="570"/>
      <c r="BGC5" s="570"/>
      <c r="BGD5" s="570"/>
      <c r="BGE5" s="570"/>
      <c r="BGF5" s="570"/>
      <c r="BGG5" s="570"/>
      <c r="BGH5" s="570"/>
      <c r="BGI5" s="570"/>
      <c r="BGJ5" s="570"/>
      <c r="BGK5" s="570"/>
      <c r="BGL5" s="570"/>
      <c r="BGM5" s="570"/>
      <c r="BGN5" s="570"/>
      <c r="BGO5" s="570"/>
      <c r="BGP5" s="570"/>
      <c r="BGQ5" s="570"/>
      <c r="BGR5" s="570"/>
      <c r="BGS5" s="570"/>
      <c r="BGT5" s="570"/>
      <c r="BGU5" s="570"/>
      <c r="BGV5" s="570"/>
      <c r="BGW5" s="570"/>
      <c r="BGX5" s="570"/>
      <c r="BGY5" s="570"/>
      <c r="BGZ5" s="570"/>
      <c r="BHA5" s="570"/>
      <c r="BHB5" s="570"/>
      <c r="BHC5" s="570"/>
      <c r="BHD5" s="570"/>
      <c r="BHE5" s="570"/>
      <c r="BHF5" s="570"/>
      <c r="BHG5" s="570"/>
      <c r="BHH5" s="570"/>
      <c r="BHI5" s="570"/>
      <c r="BHJ5" s="570"/>
      <c r="BHK5" s="570"/>
      <c r="BHL5" s="570"/>
      <c r="BHM5" s="570"/>
      <c r="BHN5" s="570"/>
      <c r="BHO5" s="570"/>
      <c r="BHP5" s="570"/>
      <c r="BHQ5" s="570"/>
      <c r="BHR5" s="570"/>
      <c r="BHS5" s="570"/>
      <c r="BHT5" s="570"/>
      <c r="BHU5" s="570"/>
      <c r="BHV5" s="570"/>
      <c r="BHW5" s="570"/>
      <c r="BHX5" s="570"/>
      <c r="BHY5" s="570"/>
      <c r="BHZ5" s="570"/>
      <c r="BIA5" s="570"/>
      <c r="BIB5" s="570"/>
      <c r="BIC5" s="570"/>
      <c r="BID5" s="570"/>
      <c r="BIE5" s="570"/>
      <c r="BIF5" s="570"/>
      <c r="BIG5" s="570"/>
      <c r="BIH5" s="570"/>
      <c r="BII5" s="570"/>
      <c r="BIJ5" s="570"/>
      <c r="BIK5" s="570"/>
      <c r="BIL5" s="570"/>
      <c r="BIM5" s="570"/>
      <c r="BIN5" s="570"/>
      <c r="BIO5" s="570"/>
      <c r="BIP5" s="570"/>
      <c r="BIQ5" s="570"/>
      <c r="BIR5" s="570"/>
      <c r="BIS5" s="570"/>
      <c r="BIT5" s="570"/>
      <c r="BIU5" s="570"/>
      <c r="BIV5" s="570"/>
      <c r="BIW5" s="570"/>
      <c r="BIX5" s="570"/>
      <c r="BIY5" s="570"/>
      <c r="BIZ5" s="570"/>
      <c r="BJA5" s="570"/>
      <c r="BJB5" s="570"/>
      <c r="BJC5" s="570"/>
      <c r="BJD5" s="570"/>
      <c r="BJE5" s="570"/>
      <c r="BJF5" s="570"/>
      <c r="BJG5" s="570"/>
      <c r="BJH5" s="570"/>
      <c r="BJI5" s="570"/>
      <c r="BJJ5" s="570"/>
      <c r="BJK5" s="570"/>
      <c r="BJL5" s="570"/>
      <c r="BJM5" s="570"/>
      <c r="BJN5" s="570"/>
      <c r="BJO5" s="570"/>
      <c r="BJP5" s="570"/>
      <c r="BJQ5" s="570"/>
      <c r="BJR5" s="570"/>
      <c r="BJS5" s="570"/>
      <c r="BJT5" s="570"/>
      <c r="BJU5" s="570"/>
      <c r="BJV5" s="570"/>
      <c r="BJW5" s="570"/>
      <c r="BJX5" s="570"/>
      <c r="BJY5" s="570"/>
      <c r="BJZ5" s="570"/>
      <c r="BKA5" s="570"/>
      <c r="BKB5" s="570"/>
      <c r="BKC5" s="570"/>
      <c r="BKD5" s="570"/>
      <c r="BKE5" s="570"/>
      <c r="BKF5" s="570"/>
      <c r="BKG5" s="570"/>
      <c r="BKH5" s="570"/>
      <c r="BKI5" s="570"/>
      <c r="BKJ5" s="570"/>
      <c r="BKK5" s="570"/>
      <c r="BKL5" s="570"/>
      <c r="BKM5" s="570"/>
      <c r="BKN5" s="570"/>
      <c r="BKO5" s="570"/>
      <c r="BKP5" s="570"/>
      <c r="BKQ5" s="570"/>
      <c r="BKR5" s="570"/>
      <c r="BKS5" s="570"/>
      <c r="BKT5" s="570"/>
      <c r="BKU5" s="570"/>
      <c r="BKV5" s="570"/>
      <c r="BKW5" s="570"/>
      <c r="BKX5" s="570"/>
      <c r="BKY5" s="570"/>
      <c r="BKZ5" s="570"/>
      <c r="BLA5" s="570"/>
      <c r="BLB5" s="570"/>
      <c r="BLC5" s="570"/>
      <c r="BLD5" s="570"/>
      <c r="BLE5" s="570"/>
      <c r="BLF5" s="570"/>
      <c r="BLG5" s="570"/>
      <c r="BLH5" s="570"/>
      <c r="BLI5" s="570"/>
      <c r="BLJ5" s="570"/>
      <c r="BLK5" s="570"/>
      <c r="BLL5" s="570"/>
      <c r="BLM5" s="570"/>
      <c r="BLN5" s="570"/>
      <c r="BLO5" s="570"/>
      <c r="BLP5" s="570"/>
      <c r="BLQ5" s="570"/>
      <c r="BLR5" s="570"/>
      <c r="BLS5" s="570"/>
      <c r="BLT5" s="570"/>
      <c r="BLU5" s="570"/>
      <c r="BLV5" s="570"/>
      <c r="BLW5" s="570"/>
      <c r="BLX5" s="570"/>
      <c r="BLY5" s="570"/>
      <c r="BLZ5" s="570"/>
      <c r="BMA5" s="570"/>
      <c r="BMB5" s="570"/>
      <c r="BMC5" s="570"/>
      <c r="BMD5" s="570"/>
      <c r="BME5" s="570"/>
      <c r="BMF5" s="570"/>
      <c r="BMG5" s="570"/>
      <c r="BMH5" s="570"/>
      <c r="BMI5" s="570"/>
      <c r="BMJ5" s="570"/>
      <c r="BMK5" s="570"/>
      <c r="BML5" s="570"/>
      <c r="BMM5" s="570"/>
      <c r="BMN5" s="570"/>
      <c r="BMO5" s="570"/>
      <c r="BMP5" s="570"/>
      <c r="BMQ5" s="570"/>
      <c r="BMR5" s="570"/>
      <c r="BMS5" s="570"/>
      <c r="BMT5" s="570"/>
      <c r="BMU5" s="570"/>
      <c r="BMV5" s="570"/>
      <c r="BMW5" s="570"/>
      <c r="BMX5" s="570"/>
      <c r="BMY5" s="570"/>
      <c r="BMZ5" s="570"/>
      <c r="BNA5" s="570"/>
      <c r="BNB5" s="570"/>
      <c r="BNC5" s="570"/>
      <c r="BND5" s="570"/>
      <c r="BNE5" s="570"/>
      <c r="BNF5" s="570"/>
      <c r="BNG5" s="570"/>
      <c r="BNH5" s="570"/>
      <c r="BNI5" s="570"/>
      <c r="BNJ5" s="570"/>
      <c r="BNK5" s="570"/>
      <c r="BNL5" s="570"/>
      <c r="BNM5" s="570"/>
      <c r="BNN5" s="570"/>
      <c r="BNO5" s="570"/>
      <c r="BNP5" s="570"/>
      <c r="BNQ5" s="570"/>
      <c r="BNR5" s="570"/>
      <c r="BNS5" s="570"/>
      <c r="BNT5" s="570"/>
      <c r="BNU5" s="570"/>
      <c r="BNV5" s="570"/>
      <c r="BNW5" s="570"/>
      <c r="BNX5" s="570"/>
      <c r="BNY5" s="570"/>
      <c r="BNZ5" s="570"/>
      <c r="BOA5" s="570"/>
      <c r="BOB5" s="570"/>
      <c r="BOC5" s="570"/>
      <c r="BOD5" s="570"/>
      <c r="BOE5" s="570"/>
      <c r="BOF5" s="570"/>
      <c r="BOG5" s="570"/>
      <c r="BOH5" s="570"/>
      <c r="BOI5" s="570"/>
      <c r="BOJ5" s="570"/>
      <c r="BOK5" s="570"/>
      <c r="BOL5" s="570"/>
      <c r="BOM5" s="570"/>
      <c r="BON5" s="570"/>
      <c r="BOO5" s="570"/>
      <c r="BOP5" s="570"/>
      <c r="BOQ5" s="570"/>
      <c r="BOR5" s="570"/>
      <c r="BOS5" s="570"/>
      <c r="BOT5" s="570"/>
      <c r="BOU5" s="570"/>
      <c r="BOV5" s="570"/>
      <c r="BOW5" s="570"/>
      <c r="BOX5" s="570"/>
      <c r="BOY5" s="570"/>
      <c r="BOZ5" s="570"/>
      <c r="BPA5" s="570"/>
      <c r="BPB5" s="570"/>
      <c r="BPC5" s="570"/>
      <c r="BPD5" s="570"/>
      <c r="BPE5" s="570"/>
      <c r="BPF5" s="570"/>
      <c r="BPG5" s="570"/>
      <c r="BPH5" s="570"/>
      <c r="BPI5" s="570"/>
      <c r="BPJ5" s="570"/>
      <c r="BPK5" s="570"/>
      <c r="BPL5" s="570"/>
      <c r="BPM5" s="570"/>
      <c r="BPN5" s="570"/>
      <c r="BPO5" s="570"/>
      <c r="BPP5" s="570"/>
      <c r="BPQ5" s="570"/>
      <c r="BPR5" s="570"/>
      <c r="BPS5" s="570"/>
      <c r="BPT5" s="570"/>
      <c r="BPU5" s="570"/>
      <c r="BPV5" s="570"/>
      <c r="BPW5" s="570"/>
      <c r="BPX5" s="570"/>
      <c r="BPY5" s="570"/>
      <c r="BPZ5" s="570"/>
      <c r="BQA5" s="570"/>
      <c r="BQB5" s="570"/>
      <c r="BQC5" s="570"/>
      <c r="BQD5" s="570"/>
      <c r="BQE5" s="570"/>
      <c r="BQF5" s="570"/>
      <c r="BQG5" s="570"/>
      <c r="BQH5" s="570"/>
      <c r="BQI5" s="570"/>
      <c r="BQJ5" s="570"/>
      <c r="BQK5" s="570"/>
      <c r="BQL5" s="570"/>
      <c r="BQM5" s="570"/>
      <c r="BQN5" s="570"/>
      <c r="BQO5" s="570"/>
      <c r="BQP5" s="570"/>
      <c r="BQQ5" s="570"/>
      <c r="BQR5" s="570"/>
      <c r="BQS5" s="570"/>
      <c r="BQT5" s="570"/>
      <c r="BQU5" s="570"/>
      <c r="BQV5" s="570"/>
      <c r="BQW5" s="570"/>
      <c r="BQX5" s="570"/>
      <c r="BQY5" s="570"/>
      <c r="BQZ5" s="570"/>
      <c r="BRA5" s="570"/>
      <c r="BRB5" s="570"/>
      <c r="BRC5" s="570"/>
      <c r="BRD5" s="570"/>
      <c r="BRE5" s="570"/>
      <c r="BRF5" s="570"/>
      <c r="BRG5" s="570"/>
      <c r="BRH5" s="570"/>
      <c r="BRI5" s="570"/>
      <c r="BRJ5" s="570"/>
      <c r="BRK5" s="570"/>
      <c r="BRL5" s="570"/>
      <c r="BRM5" s="570"/>
      <c r="BRN5" s="570"/>
      <c r="BRO5" s="570"/>
      <c r="BRP5" s="570"/>
      <c r="BRQ5" s="570"/>
      <c r="BRR5" s="570"/>
      <c r="BRS5" s="570"/>
      <c r="BRT5" s="570"/>
      <c r="BRU5" s="570"/>
      <c r="BRV5" s="570"/>
      <c r="BRW5" s="570"/>
      <c r="BRX5" s="570"/>
      <c r="BRY5" s="570"/>
      <c r="BRZ5" s="570"/>
      <c r="BSA5" s="570"/>
      <c r="BSB5" s="570"/>
      <c r="BSC5" s="570"/>
      <c r="BSD5" s="570"/>
      <c r="BSE5" s="570"/>
      <c r="BSF5" s="570"/>
      <c r="BSG5" s="570"/>
      <c r="BSH5" s="570"/>
      <c r="BSI5" s="570"/>
      <c r="BSJ5" s="570"/>
      <c r="BSK5" s="570"/>
      <c r="BSL5" s="570"/>
      <c r="BSM5" s="570"/>
      <c r="BSN5" s="570"/>
      <c r="BSO5" s="570"/>
      <c r="BSP5" s="570"/>
      <c r="BSQ5" s="570"/>
      <c r="BSR5" s="570"/>
      <c r="BSS5" s="570"/>
      <c r="BST5" s="570"/>
      <c r="BSU5" s="570"/>
      <c r="BSV5" s="570"/>
      <c r="BSW5" s="570"/>
      <c r="BSX5" s="570"/>
      <c r="BSY5" s="570"/>
      <c r="BSZ5" s="570"/>
      <c r="BTA5" s="570"/>
      <c r="BTB5" s="570"/>
      <c r="BTC5" s="570"/>
      <c r="BTD5" s="570"/>
      <c r="BTE5" s="570"/>
      <c r="BTF5" s="570"/>
      <c r="BTG5" s="570"/>
      <c r="BTH5" s="570"/>
      <c r="BTI5" s="570"/>
      <c r="BTJ5" s="570"/>
      <c r="BTK5" s="570"/>
      <c r="BTL5" s="570"/>
      <c r="BTM5" s="570"/>
      <c r="BTN5" s="570"/>
      <c r="BTO5" s="570"/>
      <c r="BTP5" s="570"/>
      <c r="BTQ5" s="570"/>
      <c r="BTR5" s="570"/>
      <c r="BTS5" s="570"/>
      <c r="BTT5" s="570"/>
      <c r="BTU5" s="570"/>
      <c r="BTV5" s="570"/>
      <c r="BTW5" s="570"/>
      <c r="BTX5" s="570"/>
      <c r="BTY5" s="570"/>
      <c r="BTZ5" s="570"/>
      <c r="BUA5" s="570"/>
      <c r="BUB5" s="570"/>
      <c r="BUC5" s="570"/>
      <c r="BUD5" s="570"/>
      <c r="BUE5" s="570"/>
      <c r="BUF5" s="570"/>
      <c r="BUG5" s="570"/>
      <c r="BUH5" s="570"/>
      <c r="BUI5" s="570"/>
      <c r="BUJ5" s="570"/>
      <c r="BUK5" s="570"/>
      <c r="BUL5" s="570"/>
      <c r="BUM5" s="570"/>
      <c r="BUN5" s="570"/>
      <c r="BUO5" s="570"/>
      <c r="BUP5" s="570"/>
      <c r="BUQ5" s="570"/>
      <c r="BUR5" s="570"/>
      <c r="BUS5" s="570"/>
      <c r="BUT5" s="570"/>
      <c r="BUU5" s="570"/>
      <c r="BUV5" s="570"/>
      <c r="BUW5" s="570"/>
      <c r="BUX5" s="570"/>
      <c r="BUY5" s="570"/>
      <c r="BUZ5" s="570"/>
      <c r="BVA5" s="570"/>
      <c r="BVB5" s="570"/>
      <c r="BVC5" s="570"/>
      <c r="BVD5" s="570"/>
      <c r="BVE5" s="570"/>
      <c r="BVF5" s="570"/>
      <c r="BVG5" s="570"/>
      <c r="BVH5" s="570"/>
      <c r="BVI5" s="570"/>
      <c r="BVJ5" s="570"/>
      <c r="BVK5" s="570"/>
      <c r="BVL5" s="570"/>
      <c r="BVM5" s="570"/>
      <c r="BVN5" s="570"/>
      <c r="BVO5" s="570"/>
      <c r="BVP5" s="570"/>
      <c r="BVQ5" s="570"/>
      <c r="BVR5" s="570"/>
      <c r="BVS5" s="570"/>
      <c r="BVT5" s="570"/>
      <c r="BVU5" s="570"/>
      <c r="BVV5" s="570"/>
      <c r="BVW5" s="570"/>
      <c r="BVX5" s="570"/>
      <c r="BVY5" s="570"/>
      <c r="BVZ5" s="570"/>
      <c r="BWA5" s="570"/>
      <c r="BWB5" s="570"/>
      <c r="BWC5" s="570"/>
      <c r="BWD5" s="570"/>
      <c r="BWE5" s="570"/>
      <c r="BWF5" s="570"/>
      <c r="BWG5" s="570"/>
      <c r="BWH5" s="570"/>
      <c r="BWI5" s="570"/>
      <c r="BWJ5" s="570"/>
      <c r="BWK5" s="570"/>
      <c r="BWL5" s="570"/>
      <c r="BWM5" s="570"/>
      <c r="BWN5" s="570"/>
      <c r="BWO5" s="570"/>
      <c r="BWP5" s="570"/>
      <c r="BWQ5" s="570"/>
      <c r="BWR5" s="570"/>
      <c r="BWS5" s="570"/>
      <c r="BWT5" s="570"/>
      <c r="BWU5" s="570"/>
      <c r="BWV5" s="570"/>
      <c r="BWW5" s="570"/>
      <c r="BWX5" s="570"/>
      <c r="BWY5" s="570"/>
      <c r="BWZ5" s="570"/>
      <c r="BXA5" s="570"/>
      <c r="BXB5" s="570"/>
      <c r="BXC5" s="570"/>
      <c r="BXD5" s="570"/>
      <c r="BXE5" s="570"/>
      <c r="BXF5" s="570"/>
      <c r="BXG5" s="570"/>
      <c r="BXH5" s="570"/>
      <c r="BXI5" s="570"/>
      <c r="BXJ5" s="570"/>
      <c r="BXK5" s="570"/>
      <c r="BXL5" s="570"/>
      <c r="BXM5" s="570"/>
      <c r="BXN5" s="570"/>
      <c r="BXO5" s="570"/>
      <c r="BXP5" s="570"/>
      <c r="BXQ5" s="570"/>
      <c r="BXR5" s="570"/>
      <c r="BXS5" s="570"/>
      <c r="BXT5" s="570"/>
      <c r="BXU5" s="570"/>
      <c r="BXV5" s="570"/>
      <c r="BXW5" s="570"/>
      <c r="BXX5" s="570"/>
      <c r="BXY5" s="570"/>
      <c r="BXZ5" s="570"/>
      <c r="BYA5" s="570"/>
      <c r="BYB5" s="570"/>
      <c r="BYC5" s="570"/>
      <c r="BYD5" s="570"/>
      <c r="BYE5" s="570"/>
      <c r="BYF5" s="570"/>
      <c r="BYG5" s="570"/>
      <c r="BYH5" s="570"/>
      <c r="BYI5" s="570"/>
      <c r="BYJ5" s="570"/>
      <c r="BYK5" s="570"/>
      <c r="BYL5" s="570"/>
      <c r="BYM5" s="570"/>
      <c r="BYN5" s="570"/>
      <c r="BYO5" s="570"/>
      <c r="BYP5" s="570"/>
      <c r="BYQ5" s="570"/>
      <c r="BYR5" s="570"/>
      <c r="BYS5" s="570"/>
      <c r="BYT5" s="570"/>
      <c r="BYU5" s="570"/>
      <c r="BYV5" s="570"/>
      <c r="BYW5" s="570"/>
      <c r="BYX5" s="570"/>
      <c r="BYY5" s="570"/>
      <c r="BYZ5" s="570"/>
      <c r="BZA5" s="570"/>
      <c r="BZB5" s="570"/>
      <c r="BZC5" s="570"/>
      <c r="BZD5" s="570"/>
      <c r="BZE5" s="570"/>
      <c r="BZF5" s="570"/>
      <c r="BZG5" s="570"/>
      <c r="BZH5" s="570"/>
      <c r="BZI5" s="570"/>
      <c r="BZJ5" s="570"/>
      <c r="BZK5" s="570"/>
      <c r="BZL5" s="570"/>
      <c r="BZM5" s="570"/>
      <c r="BZN5" s="570"/>
      <c r="BZO5" s="570"/>
      <c r="BZP5" s="570"/>
      <c r="BZQ5" s="570"/>
      <c r="BZR5" s="570"/>
      <c r="BZS5" s="570"/>
      <c r="BZT5" s="570"/>
      <c r="BZU5" s="570"/>
      <c r="BZV5" s="570"/>
      <c r="BZW5" s="570"/>
      <c r="BZX5" s="570"/>
      <c r="BZY5" s="570"/>
      <c r="BZZ5" s="570"/>
      <c r="CAA5" s="570"/>
      <c r="CAB5" s="570"/>
      <c r="CAC5" s="570"/>
      <c r="CAD5" s="570"/>
      <c r="CAE5" s="570"/>
      <c r="CAF5" s="570"/>
      <c r="CAG5" s="570"/>
      <c r="CAH5" s="570"/>
      <c r="CAI5" s="570"/>
      <c r="CAJ5" s="570"/>
      <c r="CAK5" s="570"/>
      <c r="CAL5" s="570"/>
      <c r="CAM5" s="570"/>
      <c r="CAN5" s="570"/>
      <c r="CAO5" s="570"/>
      <c r="CAP5" s="570"/>
      <c r="CAQ5" s="570"/>
      <c r="CAR5" s="570"/>
      <c r="CAS5" s="570"/>
      <c r="CAT5" s="570"/>
      <c r="CAU5" s="570"/>
      <c r="CAV5" s="570"/>
      <c r="CAW5" s="570"/>
      <c r="CAX5" s="570"/>
      <c r="CAY5" s="570"/>
      <c r="CAZ5" s="570"/>
      <c r="CBA5" s="570"/>
      <c r="CBB5" s="570"/>
      <c r="CBC5" s="570"/>
      <c r="CBD5" s="570"/>
      <c r="CBE5" s="570"/>
      <c r="CBF5" s="570"/>
      <c r="CBG5" s="570"/>
      <c r="CBH5" s="570"/>
      <c r="CBI5" s="570"/>
      <c r="CBJ5" s="570"/>
      <c r="CBK5" s="570"/>
      <c r="CBL5" s="570"/>
      <c r="CBM5" s="570"/>
      <c r="CBN5" s="570"/>
      <c r="CBO5" s="570"/>
      <c r="CBP5" s="570"/>
      <c r="CBQ5" s="570"/>
      <c r="CBR5" s="570"/>
      <c r="CBS5" s="570"/>
      <c r="CBT5" s="570"/>
      <c r="CBU5" s="570"/>
      <c r="CBV5" s="570"/>
      <c r="CBW5" s="570"/>
      <c r="CBX5" s="570"/>
      <c r="CBY5" s="570"/>
      <c r="CBZ5" s="570"/>
      <c r="CCA5" s="570"/>
      <c r="CCB5" s="570"/>
      <c r="CCC5" s="570"/>
      <c r="CCD5" s="570"/>
      <c r="CCE5" s="570"/>
      <c r="CCF5" s="570"/>
      <c r="CCG5" s="570"/>
      <c r="CCH5" s="570"/>
      <c r="CCI5" s="570"/>
      <c r="CCJ5" s="570"/>
      <c r="CCK5" s="570"/>
      <c r="CCL5" s="570"/>
      <c r="CCM5" s="570"/>
      <c r="CCN5" s="570"/>
      <c r="CCO5" s="570"/>
      <c r="CCP5" s="570"/>
      <c r="CCQ5" s="570"/>
      <c r="CCR5" s="570"/>
      <c r="CCS5" s="570"/>
      <c r="CCT5" s="570"/>
      <c r="CCU5" s="570"/>
      <c r="CCV5" s="570"/>
      <c r="CCW5" s="570"/>
      <c r="CCX5" s="570"/>
      <c r="CCY5" s="570"/>
      <c r="CCZ5" s="570"/>
      <c r="CDA5" s="570"/>
      <c r="CDB5" s="570"/>
      <c r="CDC5" s="570"/>
      <c r="CDD5" s="570"/>
      <c r="CDE5" s="570"/>
      <c r="CDF5" s="570"/>
      <c r="CDG5" s="570"/>
      <c r="CDH5" s="570"/>
      <c r="CDI5" s="570"/>
      <c r="CDJ5" s="570"/>
      <c r="CDK5" s="570"/>
      <c r="CDL5" s="570"/>
      <c r="CDM5" s="570"/>
      <c r="CDN5" s="570"/>
      <c r="CDO5" s="570"/>
      <c r="CDP5" s="570"/>
      <c r="CDQ5" s="570"/>
      <c r="CDR5" s="570"/>
      <c r="CDS5" s="570"/>
      <c r="CDT5" s="570"/>
      <c r="CDU5" s="570"/>
      <c r="CDV5" s="570"/>
      <c r="CDW5" s="570"/>
      <c r="CDX5" s="570"/>
      <c r="CDY5" s="570"/>
      <c r="CDZ5" s="570"/>
      <c r="CEA5" s="570"/>
      <c r="CEB5" s="570"/>
      <c r="CEC5" s="570"/>
      <c r="CED5" s="570"/>
      <c r="CEE5" s="570"/>
      <c r="CEF5" s="570"/>
      <c r="CEG5" s="570"/>
      <c r="CEH5" s="570"/>
      <c r="CEI5" s="570"/>
      <c r="CEJ5" s="570"/>
      <c r="CEK5" s="570"/>
      <c r="CEL5" s="570"/>
      <c r="CEM5" s="570"/>
      <c r="CEN5" s="570"/>
      <c r="CEO5" s="570"/>
      <c r="CEP5" s="570"/>
      <c r="CEQ5" s="570"/>
      <c r="CER5" s="570"/>
      <c r="CES5" s="570"/>
      <c r="CET5" s="570"/>
      <c r="CEU5" s="570"/>
      <c r="CEV5" s="570"/>
      <c r="CEW5" s="570"/>
      <c r="CEX5" s="570"/>
      <c r="CEY5" s="570"/>
      <c r="CEZ5" s="570"/>
      <c r="CFA5" s="570"/>
      <c r="CFB5" s="570"/>
      <c r="CFC5" s="570"/>
      <c r="CFD5" s="570"/>
      <c r="CFE5" s="570"/>
      <c r="CFF5" s="570"/>
      <c r="CFG5" s="570"/>
      <c r="CFH5" s="570"/>
      <c r="CFI5" s="570"/>
      <c r="CFJ5" s="570"/>
      <c r="CFK5" s="570"/>
      <c r="CFL5" s="570"/>
      <c r="CFM5" s="570"/>
      <c r="CFN5" s="570"/>
      <c r="CFO5" s="570"/>
      <c r="CFP5" s="570"/>
      <c r="CFQ5" s="570"/>
      <c r="CFR5" s="570"/>
      <c r="CFS5" s="570"/>
      <c r="CFT5" s="570"/>
      <c r="CFU5" s="570"/>
      <c r="CFV5" s="570"/>
      <c r="CFW5" s="570"/>
      <c r="CFX5" s="570"/>
      <c r="CFY5" s="570"/>
      <c r="CFZ5" s="570"/>
      <c r="CGA5" s="570"/>
      <c r="CGB5" s="570"/>
      <c r="CGC5" s="570"/>
      <c r="CGD5" s="570"/>
      <c r="CGE5" s="570"/>
      <c r="CGF5" s="570"/>
      <c r="CGG5" s="570"/>
      <c r="CGH5" s="570"/>
      <c r="CGI5" s="570"/>
      <c r="CGJ5" s="570"/>
      <c r="CGK5" s="570"/>
      <c r="CGL5" s="570"/>
      <c r="CGM5" s="570"/>
      <c r="CGN5" s="570"/>
      <c r="CGO5" s="570"/>
      <c r="CGP5" s="570"/>
      <c r="CGQ5" s="570"/>
      <c r="CGR5" s="570"/>
      <c r="CGS5" s="570"/>
      <c r="CGT5" s="570"/>
      <c r="CGU5" s="570"/>
      <c r="CGV5" s="570"/>
      <c r="CGW5" s="570"/>
      <c r="CGX5" s="570"/>
      <c r="CGY5" s="570"/>
      <c r="CGZ5" s="570"/>
      <c r="CHA5" s="570"/>
      <c r="CHB5" s="570"/>
      <c r="CHC5" s="570"/>
      <c r="CHD5" s="570"/>
      <c r="CHE5" s="570"/>
      <c r="CHF5" s="570"/>
      <c r="CHG5" s="570"/>
      <c r="CHH5" s="570"/>
      <c r="CHI5" s="570"/>
      <c r="CHJ5" s="570"/>
      <c r="CHK5" s="570"/>
      <c r="CHL5" s="570"/>
      <c r="CHM5" s="570"/>
      <c r="CHN5" s="570"/>
      <c r="CHO5" s="570"/>
      <c r="CHP5" s="570"/>
      <c r="CHQ5" s="570"/>
      <c r="CHR5" s="570"/>
      <c r="CHS5" s="570"/>
      <c r="CHT5" s="570"/>
      <c r="CHU5" s="570"/>
      <c r="CHV5" s="570"/>
      <c r="CHW5" s="570"/>
      <c r="CHX5" s="570"/>
      <c r="CHY5" s="570"/>
      <c r="CHZ5" s="570"/>
      <c r="CIA5" s="570"/>
      <c r="CIB5" s="570"/>
      <c r="CIC5" s="570"/>
      <c r="CID5" s="570"/>
      <c r="CIE5" s="570"/>
      <c r="CIF5" s="570"/>
      <c r="CIG5" s="570"/>
      <c r="CIH5" s="570"/>
      <c r="CII5" s="570"/>
      <c r="CIJ5" s="570"/>
      <c r="CIK5" s="570"/>
      <c r="CIL5" s="570"/>
      <c r="CIM5" s="570"/>
      <c r="CIN5" s="570"/>
      <c r="CIO5" s="570"/>
      <c r="CIP5" s="570"/>
      <c r="CIQ5" s="570"/>
      <c r="CIR5" s="570"/>
      <c r="CIS5" s="570"/>
      <c r="CIT5" s="570"/>
      <c r="CIU5" s="570"/>
      <c r="CIV5" s="570"/>
      <c r="CIW5" s="570"/>
      <c r="CIX5" s="570"/>
      <c r="CIY5" s="570"/>
      <c r="CIZ5" s="570"/>
      <c r="CJA5" s="570"/>
      <c r="CJB5" s="570"/>
      <c r="CJC5" s="570"/>
      <c r="CJD5" s="570"/>
      <c r="CJE5" s="570"/>
      <c r="CJF5" s="570"/>
      <c r="CJG5" s="570"/>
      <c r="CJH5" s="570"/>
      <c r="CJI5" s="570"/>
      <c r="CJJ5" s="570"/>
      <c r="CJK5" s="570"/>
      <c r="CJL5" s="570"/>
      <c r="CJM5" s="570"/>
      <c r="CJN5" s="570"/>
      <c r="CJO5" s="570"/>
      <c r="CJP5" s="570"/>
      <c r="CJQ5" s="570"/>
      <c r="CJR5" s="570"/>
      <c r="CJS5" s="570"/>
      <c r="CJT5" s="570"/>
      <c r="CJU5" s="570"/>
      <c r="CJV5" s="570"/>
      <c r="CJW5" s="570"/>
      <c r="CJX5" s="570"/>
      <c r="CJY5" s="570"/>
      <c r="CJZ5" s="570"/>
      <c r="CKA5" s="570"/>
      <c r="CKB5" s="570"/>
      <c r="CKC5" s="570"/>
      <c r="CKD5" s="570"/>
      <c r="CKE5" s="570"/>
      <c r="CKF5" s="570"/>
      <c r="CKG5" s="570"/>
      <c r="CKH5" s="570"/>
      <c r="CKI5" s="570"/>
      <c r="CKJ5" s="570"/>
      <c r="CKK5" s="570"/>
      <c r="CKL5" s="570"/>
      <c r="CKM5" s="570"/>
      <c r="CKN5" s="570"/>
      <c r="CKO5" s="570"/>
      <c r="CKP5" s="570"/>
      <c r="CKQ5" s="570"/>
      <c r="CKR5" s="570"/>
      <c r="CKS5" s="570"/>
      <c r="CKT5" s="570"/>
      <c r="CKU5" s="570"/>
      <c r="CKV5" s="570"/>
      <c r="CKW5" s="570"/>
      <c r="CKX5" s="570"/>
      <c r="CKY5" s="570"/>
      <c r="CKZ5" s="570"/>
      <c r="CLA5" s="570"/>
      <c r="CLB5" s="570"/>
      <c r="CLC5" s="570"/>
      <c r="CLD5" s="570"/>
      <c r="CLE5" s="570"/>
      <c r="CLF5" s="570"/>
      <c r="CLG5" s="570"/>
      <c r="CLH5" s="570"/>
      <c r="CLI5" s="570"/>
      <c r="CLJ5" s="570"/>
      <c r="CLK5" s="570"/>
      <c r="CLL5" s="570"/>
      <c r="CLM5" s="570"/>
      <c r="CLN5" s="570"/>
      <c r="CLO5" s="570"/>
      <c r="CLP5" s="570"/>
      <c r="CLQ5" s="570"/>
      <c r="CLR5" s="570"/>
      <c r="CLS5" s="570"/>
      <c r="CLT5" s="570"/>
      <c r="CLU5" s="570"/>
      <c r="CLV5" s="570"/>
      <c r="CLW5" s="570"/>
      <c r="CLX5" s="570"/>
      <c r="CLY5" s="570"/>
      <c r="CLZ5" s="570"/>
      <c r="CMA5" s="570"/>
      <c r="CMB5" s="570"/>
      <c r="CMC5" s="570"/>
      <c r="CMD5" s="570"/>
      <c r="CME5" s="570"/>
      <c r="CMF5" s="570"/>
      <c r="CMG5" s="570"/>
      <c r="CMH5" s="570"/>
      <c r="CMI5" s="570"/>
      <c r="CMJ5" s="570"/>
      <c r="CMK5" s="570"/>
      <c r="CML5" s="570"/>
      <c r="CMM5" s="570"/>
      <c r="CMN5" s="570"/>
      <c r="CMO5" s="570"/>
      <c r="CMP5" s="570"/>
      <c r="CMQ5" s="570"/>
      <c r="CMR5" s="570"/>
      <c r="CMS5" s="570"/>
      <c r="CMT5" s="570"/>
      <c r="CMU5" s="570"/>
      <c r="CMV5" s="570"/>
      <c r="CMW5" s="570"/>
      <c r="CMX5" s="570"/>
      <c r="CMY5" s="570"/>
      <c r="CMZ5" s="570"/>
      <c r="CNA5" s="570"/>
      <c r="CNB5" s="570"/>
      <c r="CNC5" s="570"/>
      <c r="CND5" s="570"/>
      <c r="CNE5" s="570"/>
      <c r="CNF5" s="570"/>
      <c r="CNG5" s="570"/>
      <c r="CNH5" s="570"/>
      <c r="CNI5" s="570"/>
      <c r="CNJ5" s="570"/>
      <c r="CNK5" s="570"/>
      <c r="CNL5" s="570"/>
      <c r="CNM5" s="570"/>
      <c r="CNN5" s="570"/>
      <c r="CNO5" s="570"/>
      <c r="CNP5" s="570"/>
      <c r="CNQ5" s="570"/>
      <c r="CNR5" s="570"/>
      <c r="CNS5" s="570"/>
      <c r="CNT5" s="570"/>
      <c r="CNU5" s="570"/>
      <c r="CNV5" s="570"/>
      <c r="CNW5" s="570"/>
      <c r="CNX5" s="570"/>
      <c r="CNY5" s="570"/>
      <c r="CNZ5" s="570"/>
      <c r="COA5" s="570"/>
      <c r="COB5" s="570"/>
      <c r="COC5" s="570"/>
      <c r="COD5" s="570"/>
      <c r="COE5" s="570"/>
      <c r="COF5" s="570"/>
      <c r="COG5" s="570"/>
      <c r="COH5" s="570"/>
      <c r="COI5" s="570"/>
      <c r="COJ5" s="570"/>
      <c r="COK5" s="570"/>
      <c r="COL5" s="570"/>
      <c r="COM5" s="570"/>
      <c r="CON5" s="570"/>
      <c r="COO5" s="570"/>
      <c r="COP5" s="570"/>
      <c r="COQ5" s="570"/>
      <c r="COR5" s="570"/>
      <c r="COS5" s="570"/>
      <c r="COT5" s="570"/>
      <c r="COU5" s="570"/>
      <c r="COV5" s="570"/>
      <c r="COW5" s="570"/>
      <c r="COX5" s="570"/>
      <c r="COY5" s="570"/>
      <c r="COZ5" s="570"/>
      <c r="CPA5" s="570"/>
      <c r="CPB5" s="570"/>
      <c r="CPC5" s="570"/>
      <c r="CPD5" s="570"/>
      <c r="CPE5" s="570"/>
      <c r="CPF5" s="570"/>
      <c r="CPG5" s="570"/>
      <c r="CPH5" s="570"/>
      <c r="CPI5" s="570"/>
      <c r="CPJ5" s="570"/>
      <c r="CPK5" s="570"/>
      <c r="CPL5" s="570"/>
      <c r="CPM5" s="570"/>
      <c r="CPN5" s="570"/>
      <c r="CPO5" s="570"/>
      <c r="CPP5" s="570"/>
      <c r="CPQ5" s="570"/>
      <c r="CPR5" s="570"/>
      <c r="CPS5" s="570"/>
      <c r="CPT5" s="570"/>
      <c r="CPU5" s="570"/>
      <c r="CPV5" s="570"/>
      <c r="CPW5" s="570"/>
      <c r="CPX5" s="570"/>
      <c r="CPY5" s="570"/>
      <c r="CPZ5" s="570"/>
      <c r="CQA5" s="570"/>
      <c r="CQB5" s="570"/>
      <c r="CQC5" s="570"/>
      <c r="CQD5" s="570"/>
      <c r="CQE5" s="570"/>
      <c r="CQF5" s="570"/>
      <c r="CQG5" s="570"/>
      <c r="CQH5" s="570"/>
      <c r="CQI5" s="570"/>
      <c r="CQJ5" s="570"/>
      <c r="CQK5" s="570"/>
      <c r="CQL5" s="570"/>
      <c r="CQM5" s="570"/>
      <c r="CQN5" s="570"/>
      <c r="CQO5" s="570"/>
      <c r="CQP5" s="570"/>
      <c r="CQQ5" s="570"/>
      <c r="CQR5" s="570"/>
      <c r="CQS5" s="570"/>
      <c r="CQT5" s="570"/>
      <c r="CQU5" s="570"/>
      <c r="CQV5" s="570"/>
      <c r="CQW5" s="570"/>
      <c r="CQX5" s="570"/>
      <c r="CQY5" s="570"/>
      <c r="CQZ5" s="570"/>
      <c r="CRA5" s="570"/>
      <c r="CRB5" s="570"/>
      <c r="CRC5" s="570"/>
      <c r="CRD5" s="570"/>
      <c r="CRE5" s="570"/>
      <c r="CRF5" s="570"/>
      <c r="CRG5" s="570"/>
      <c r="CRH5" s="570"/>
      <c r="CRI5" s="570"/>
      <c r="CRJ5" s="570"/>
      <c r="CRK5" s="570"/>
      <c r="CRL5" s="570"/>
      <c r="CRM5" s="570"/>
      <c r="CRN5" s="570"/>
      <c r="CRO5" s="570"/>
      <c r="CRP5" s="570"/>
      <c r="CRQ5" s="570"/>
      <c r="CRR5" s="570"/>
      <c r="CRS5" s="570"/>
      <c r="CRT5" s="570"/>
      <c r="CRU5" s="570"/>
      <c r="CRV5" s="570"/>
      <c r="CRW5" s="570"/>
      <c r="CRX5" s="570"/>
      <c r="CRY5" s="570"/>
      <c r="CRZ5" s="570"/>
      <c r="CSA5" s="570"/>
      <c r="CSB5" s="570"/>
      <c r="CSC5" s="570"/>
      <c r="CSD5" s="570"/>
      <c r="CSE5" s="570"/>
      <c r="CSF5" s="570"/>
      <c r="CSG5" s="570"/>
      <c r="CSH5" s="570"/>
      <c r="CSI5" s="570"/>
      <c r="CSJ5" s="570"/>
      <c r="CSK5" s="570"/>
      <c r="CSL5" s="570"/>
      <c r="CSM5" s="570"/>
      <c r="CSN5" s="570"/>
      <c r="CSO5" s="570"/>
      <c r="CSP5" s="570"/>
      <c r="CSQ5" s="570"/>
      <c r="CSR5" s="570"/>
      <c r="CSS5" s="570"/>
      <c r="CST5" s="570"/>
      <c r="CSU5" s="570"/>
      <c r="CSV5" s="570"/>
      <c r="CSW5" s="570"/>
      <c r="CSX5" s="570"/>
      <c r="CSY5" s="570"/>
      <c r="CSZ5" s="570"/>
      <c r="CTA5" s="570"/>
      <c r="CTB5" s="570"/>
      <c r="CTC5" s="570"/>
      <c r="CTD5" s="570"/>
      <c r="CTE5" s="570"/>
      <c r="CTF5" s="570"/>
      <c r="CTG5" s="570"/>
      <c r="CTH5" s="570"/>
      <c r="CTI5" s="570"/>
      <c r="CTJ5" s="570"/>
      <c r="CTK5" s="570"/>
      <c r="CTL5" s="570"/>
      <c r="CTM5" s="570"/>
      <c r="CTN5" s="570"/>
      <c r="CTO5" s="570"/>
      <c r="CTP5" s="570"/>
      <c r="CTQ5" s="570"/>
      <c r="CTR5" s="570"/>
      <c r="CTS5" s="570"/>
      <c r="CTT5" s="570"/>
      <c r="CTU5" s="570"/>
      <c r="CTV5" s="570"/>
      <c r="CTW5" s="570"/>
      <c r="CTX5" s="570"/>
      <c r="CTY5" s="570"/>
      <c r="CTZ5" s="570"/>
      <c r="CUA5" s="570"/>
      <c r="CUB5" s="570"/>
      <c r="CUC5" s="570"/>
      <c r="CUD5" s="570"/>
      <c r="CUE5" s="570"/>
      <c r="CUF5" s="570"/>
      <c r="CUG5" s="570"/>
      <c r="CUH5" s="570"/>
      <c r="CUI5" s="570"/>
      <c r="CUJ5" s="570"/>
      <c r="CUK5" s="570"/>
      <c r="CUL5" s="570"/>
      <c r="CUM5" s="570"/>
      <c r="CUN5" s="570"/>
      <c r="CUO5" s="570"/>
      <c r="CUP5" s="570"/>
      <c r="CUQ5" s="570"/>
      <c r="CUR5" s="570"/>
      <c r="CUS5" s="570"/>
      <c r="CUT5" s="570"/>
      <c r="CUU5" s="570"/>
      <c r="CUV5" s="570"/>
      <c r="CUW5" s="570"/>
      <c r="CUX5" s="570"/>
      <c r="CUY5" s="570"/>
      <c r="CUZ5" s="570"/>
      <c r="CVA5" s="570"/>
      <c r="CVB5" s="570"/>
      <c r="CVC5" s="570"/>
      <c r="CVD5" s="570"/>
      <c r="CVE5" s="570"/>
      <c r="CVF5" s="570"/>
      <c r="CVG5" s="570"/>
      <c r="CVH5" s="570"/>
      <c r="CVI5" s="570"/>
      <c r="CVJ5" s="570"/>
      <c r="CVK5" s="570"/>
      <c r="CVL5" s="570"/>
      <c r="CVM5" s="570"/>
      <c r="CVN5" s="570"/>
      <c r="CVO5" s="570"/>
      <c r="CVP5" s="570"/>
      <c r="CVQ5" s="570"/>
      <c r="CVR5" s="570"/>
      <c r="CVS5" s="570"/>
      <c r="CVT5" s="570"/>
      <c r="CVU5" s="570"/>
      <c r="CVV5" s="570"/>
      <c r="CVW5" s="570"/>
      <c r="CVX5" s="570"/>
      <c r="CVY5" s="570"/>
      <c r="CVZ5" s="570"/>
      <c r="CWA5" s="570"/>
      <c r="CWB5" s="570"/>
      <c r="CWC5" s="570"/>
      <c r="CWD5" s="570"/>
      <c r="CWE5" s="570"/>
      <c r="CWF5" s="570"/>
      <c r="CWG5" s="570"/>
      <c r="CWH5" s="570"/>
      <c r="CWI5" s="570"/>
      <c r="CWJ5" s="570"/>
      <c r="CWK5" s="570"/>
      <c r="CWL5" s="570"/>
      <c r="CWM5" s="570"/>
      <c r="CWN5" s="570"/>
      <c r="CWO5" s="570"/>
      <c r="CWP5" s="570"/>
      <c r="CWQ5" s="570"/>
      <c r="CWR5" s="570"/>
      <c r="CWS5" s="570"/>
      <c r="CWT5" s="570"/>
      <c r="CWU5" s="570"/>
      <c r="CWV5" s="570"/>
      <c r="CWW5" s="570"/>
      <c r="CWX5" s="570"/>
      <c r="CWY5" s="570"/>
      <c r="CWZ5" s="570"/>
      <c r="CXA5" s="570"/>
      <c r="CXB5" s="570"/>
      <c r="CXC5" s="570"/>
      <c r="CXD5" s="570"/>
      <c r="CXE5" s="570"/>
      <c r="CXF5" s="570"/>
      <c r="CXG5" s="570"/>
      <c r="CXH5" s="570"/>
      <c r="CXI5" s="570"/>
      <c r="CXJ5" s="570"/>
      <c r="CXK5" s="570"/>
      <c r="CXL5" s="570"/>
      <c r="CXM5" s="570"/>
      <c r="CXN5" s="570"/>
      <c r="CXO5" s="570"/>
      <c r="CXP5" s="570"/>
      <c r="CXQ5" s="570"/>
      <c r="CXR5" s="570"/>
      <c r="CXS5" s="570"/>
      <c r="CXT5" s="570"/>
      <c r="CXU5" s="570"/>
      <c r="CXV5" s="570"/>
      <c r="CXW5" s="570"/>
      <c r="CXX5" s="570"/>
      <c r="CXY5" s="570"/>
      <c r="CXZ5" s="570"/>
      <c r="CYA5" s="570"/>
      <c r="CYB5" s="570"/>
      <c r="CYC5" s="570"/>
      <c r="CYD5" s="570"/>
      <c r="CYE5" s="570"/>
      <c r="CYF5" s="570"/>
      <c r="CYG5" s="570"/>
      <c r="CYH5" s="570"/>
      <c r="CYI5" s="570"/>
      <c r="CYJ5" s="570"/>
      <c r="CYK5" s="570"/>
      <c r="CYL5" s="570"/>
      <c r="CYM5" s="570"/>
      <c r="CYN5" s="570"/>
      <c r="CYO5" s="570"/>
      <c r="CYP5" s="570"/>
      <c r="CYQ5" s="570"/>
      <c r="CYR5" s="570"/>
      <c r="CYS5" s="570"/>
      <c r="CYT5" s="570"/>
      <c r="CYU5" s="570"/>
      <c r="CYV5" s="570"/>
      <c r="CYW5" s="570"/>
      <c r="CYX5" s="570"/>
      <c r="CYY5" s="570"/>
      <c r="CYZ5" s="570"/>
      <c r="CZA5" s="570"/>
      <c r="CZB5" s="570"/>
      <c r="CZC5" s="570"/>
      <c r="CZD5" s="570"/>
      <c r="CZE5" s="570"/>
      <c r="CZF5" s="570"/>
      <c r="CZG5" s="570"/>
      <c r="CZH5" s="570"/>
      <c r="CZI5" s="570"/>
      <c r="CZJ5" s="570"/>
      <c r="CZK5" s="570"/>
      <c r="CZL5" s="570"/>
      <c r="CZM5" s="570"/>
      <c r="CZN5" s="570"/>
      <c r="CZO5" s="570"/>
      <c r="CZP5" s="570"/>
      <c r="CZQ5" s="570"/>
      <c r="CZR5" s="570"/>
      <c r="CZS5" s="570"/>
      <c r="CZT5" s="570"/>
      <c r="CZU5" s="570"/>
      <c r="CZV5" s="570"/>
      <c r="CZW5" s="570"/>
      <c r="CZX5" s="570"/>
      <c r="CZY5" s="570"/>
      <c r="CZZ5" s="570"/>
      <c r="DAA5" s="570"/>
      <c r="DAB5" s="570"/>
      <c r="DAC5" s="570"/>
      <c r="DAD5" s="570"/>
      <c r="DAE5" s="570"/>
      <c r="DAF5" s="570"/>
      <c r="DAG5" s="570"/>
      <c r="DAH5" s="570"/>
      <c r="DAI5" s="570"/>
      <c r="DAJ5" s="570"/>
      <c r="DAK5" s="570"/>
      <c r="DAL5" s="570"/>
      <c r="DAM5" s="570"/>
      <c r="DAN5" s="570"/>
      <c r="DAO5" s="570"/>
      <c r="DAP5" s="570"/>
      <c r="DAQ5" s="570"/>
      <c r="DAR5" s="570"/>
      <c r="DAS5" s="570"/>
      <c r="DAT5" s="570"/>
      <c r="DAU5" s="570"/>
      <c r="DAV5" s="570"/>
      <c r="DAW5" s="570"/>
      <c r="DAX5" s="570"/>
      <c r="DAY5" s="570"/>
      <c r="DAZ5" s="570"/>
      <c r="DBA5" s="570"/>
      <c r="DBB5" s="570"/>
      <c r="DBC5" s="570"/>
      <c r="DBD5" s="570"/>
      <c r="DBE5" s="570"/>
      <c r="DBF5" s="570"/>
      <c r="DBG5" s="570"/>
      <c r="DBH5" s="570"/>
      <c r="DBI5" s="570"/>
      <c r="DBJ5" s="570"/>
      <c r="DBK5" s="570"/>
      <c r="DBL5" s="570"/>
      <c r="DBM5" s="570"/>
      <c r="DBN5" s="570"/>
      <c r="DBO5" s="570"/>
      <c r="DBP5" s="570"/>
      <c r="DBQ5" s="570"/>
      <c r="DBR5" s="570"/>
      <c r="DBS5" s="570"/>
      <c r="DBT5" s="570"/>
      <c r="DBU5" s="570"/>
      <c r="DBV5" s="570"/>
      <c r="DBW5" s="570"/>
      <c r="DBX5" s="570"/>
      <c r="DBY5" s="570"/>
      <c r="DBZ5" s="570"/>
      <c r="DCA5" s="570"/>
      <c r="DCB5" s="570"/>
      <c r="DCC5" s="570"/>
      <c r="DCD5" s="570"/>
      <c r="DCE5" s="570"/>
      <c r="DCF5" s="570"/>
      <c r="DCG5" s="570"/>
      <c r="DCH5" s="570"/>
      <c r="DCI5" s="570"/>
      <c r="DCJ5" s="570"/>
      <c r="DCK5" s="570"/>
      <c r="DCL5" s="570"/>
      <c r="DCM5" s="570"/>
      <c r="DCN5" s="570"/>
      <c r="DCO5" s="570"/>
      <c r="DCP5" s="570"/>
      <c r="DCQ5" s="570"/>
      <c r="DCR5" s="570"/>
      <c r="DCS5" s="570"/>
      <c r="DCT5" s="570"/>
      <c r="DCU5" s="570"/>
      <c r="DCV5" s="570"/>
      <c r="DCW5" s="570"/>
      <c r="DCX5" s="570"/>
      <c r="DCY5" s="570"/>
      <c r="DCZ5" s="570"/>
      <c r="DDA5" s="570"/>
      <c r="DDB5" s="570"/>
      <c r="DDC5" s="570"/>
      <c r="DDD5" s="570"/>
      <c r="DDE5" s="570"/>
      <c r="DDF5" s="570"/>
      <c r="DDG5" s="570"/>
      <c r="DDH5" s="570"/>
      <c r="DDI5" s="570"/>
      <c r="DDJ5" s="570"/>
      <c r="DDK5" s="570"/>
      <c r="DDL5" s="570"/>
      <c r="DDM5" s="570"/>
      <c r="DDN5" s="570"/>
      <c r="DDO5" s="570"/>
      <c r="DDP5" s="570"/>
      <c r="DDQ5" s="570"/>
      <c r="DDR5" s="570"/>
      <c r="DDS5" s="570"/>
      <c r="DDT5" s="570"/>
      <c r="DDU5" s="570"/>
      <c r="DDV5" s="570"/>
      <c r="DDW5" s="570"/>
      <c r="DDX5" s="570"/>
      <c r="DDY5" s="570"/>
      <c r="DDZ5" s="570"/>
      <c r="DEA5" s="570"/>
      <c r="DEB5" s="570"/>
      <c r="DEC5" s="570"/>
      <c r="DED5" s="570"/>
      <c r="DEE5" s="570"/>
      <c r="DEF5" s="570"/>
      <c r="DEG5" s="570"/>
      <c r="DEH5" s="570"/>
      <c r="DEI5" s="570"/>
      <c r="DEJ5" s="570"/>
      <c r="DEK5" s="570"/>
      <c r="DEL5" s="570"/>
      <c r="DEM5" s="570"/>
      <c r="DEN5" s="570"/>
      <c r="DEO5" s="570"/>
      <c r="DEP5" s="570"/>
      <c r="DEQ5" s="570"/>
      <c r="DER5" s="570"/>
      <c r="DES5" s="570"/>
      <c r="DET5" s="570"/>
      <c r="DEU5" s="570"/>
      <c r="DEV5" s="570"/>
      <c r="DEW5" s="570"/>
      <c r="DEX5" s="570"/>
      <c r="DEY5" s="570"/>
      <c r="DEZ5" s="570"/>
      <c r="DFA5" s="570"/>
      <c r="DFB5" s="570"/>
      <c r="DFC5" s="570"/>
      <c r="DFD5" s="570"/>
      <c r="DFE5" s="570"/>
      <c r="DFF5" s="570"/>
      <c r="DFG5" s="570"/>
      <c r="DFH5" s="570"/>
      <c r="DFI5" s="570"/>
      <c r="DFJ5" s="570"/>
      <c r="DFK5" s="570"/>
      <c r="DFL5" s="570"/>
      <c r="DFM5" s="570"/>
      <c r="DFN5" s="570"/>
      <c r="DFO5" s="570"/>
      <c r="DFP5" s="570"/>
      <c r="DFQ5" s="570"/>
      <c r="DFR5" s="570"/>
      <c r="DFS5" s="570"/>
      <c r="DFT5" s="570"/>
      <c r="DFU5" s="570"/>
      <c r="DFV5" s="570"/>
      <c r="DFW5" s="570"/>
      <c r="DFX5" s="570"/>
      <c r="DFY5" s="570"/>
      <c r="DFZ5" s="570"/>
      <c r="DGA5" s="570"/>
      <c r="DGB5" s="570"/>
      <c r="DGC5" s="570"/>
      <c r="DGD5" s="570"/>
      <c r="DGE5" s="570"/>
      <c r="DGF5" s="570"/>
      <c r="DGG5" s="570"/>
      <c r="DGH5" s="570"/>
      <c r="DGI5" s="570"/>
      <c r="DGJ5" s="570"/>
      <c r="DGK5" s="570"/>
      <c r="DGL5" s="570"/>
      <c r="DGM5" s="570"/>
      <c r="DGN5" s="570"/>
      <c r="DGO5" s="570"/>
      <c r="DGP5" s="570"/>
      <c r="DGQ5" s="570"/>
      <c r="DGR5" s="570"/>
      <c r="DGS5" s="570"/>
      <c r="DGT5" s="570"/>
      <c r="DGU5" s="570"/>
      <c r="DGV5" s="570"/>
      <c r="DGW5" s="570"/>
      <c r="DGX5" s="570"/>
      <c r="DGY5" s="570"/>
      <c r="DGZ5" s="570"/>
      <c r="DHA5" s="570"/>
      <c r="DHB5" s="570"/>
      <c r="DHC5" s="570"/>
      <c r="DHD5" s="570"/>
      <c r="DHE5" s="570"/>
      <c r="DHF5" s="570"/>
      <c r="DHG5" s="570"/>
      <c r="DHH5" s="570"/>
      <c r="DHI5" s="570"/>
      <c r="DHJ5" s="570"/>
      <c r="DHK5" s="570"/>
      <c r="DHL5" s="570"/>
      <c r="DHM5" s="570"/>
      <c r="DHN5" s="570"/>
      <c r="DHO5" s="570"/>
      <c r="DHP5" s="570"/>
      <c r="DHQ5" s="570"/>
      <c r="DHR5" s="570"/>
      <c r="DHS5" s="570"/>
      <c r="DHT5" s="570"/>
      <c r="DHU5" s="570"/>
      <c r="DHV5" s="570"/>
      <c r="DHW5" s="570"/>
      <c r="DHX5" s="570"/>
      <c r="DHY5" s="570"/>
      <c r="DHZ5" s="570"/>
      <c r="DIA5" s="570"/>
      <c r="DIB5" s="570"/>
      <c r="DIC5" s="570"/>
      <c r="DID5" s="570"/>
      <c r="DIE5" s="570"/>
      <c r="DIF5" s="570"/>
      <c r="DIG5" s="570"/>
      <c r="DIH5" s="570"/>
      <c r="DII5" s="570"/>
      <c r="DIJ5" s="570"/>
      <c r="DIK5" s="570"/>
      <c r="DIL5" s="570"/>
      <c r="DIM5" s="570"/>
      <c r="DIN5" s="570"/>
      <c r="DIO5" s="570"/>
      <c r="DIP5" s="570"/>
      <c r="DIQ5" s="570"/>
      <c r="DIR5" s="570"/>
      <c r="DIS5" s="570"/>
      <c r="DIT5" s="570"/>
      <c r="DIU5" s="570"/>
      <c r="DIV5" s="570"/>
      <c r="DIW5" s="570"/>
      <c r="DIX5" s="570"/>
      <c r="DIY5" s="570"/>
      <c r="DIZ5" s="570"/>
      <c r="DJA5" s="570"/>
      <c r="DJB5" s="570"/>
      <c r="DJC5" s="570"/>
      <c r="DJD5" s="570"/>
      <c r="DJE5" s="570"/>
      <c r="DJF5" s="570"/>
      <c r="DJG5" s="570"/>
      <c r="DJH5" s="570"/>
      <c r="DJI5" s="570"/>
      <c r="DJJ5" s="570"/>
      <c r="DJK5" s="570"/>
      <c r="DJL5" s="570"/>
      <c r="DJM5" s="570"/>
      <c r="DJN5" s="570"/>
      <c r="DJO5" s="570"/>
      <c r="DJP5" s="570"/>
      <c r="DJQ5" s="570"/>
      <c r="DJR5" s="570"/>
      <c r="DJS5" s="570"/>
      <c r="DJT5" s="570"/>
      <c r="DJU5" s="570"/>
      <c r="DJV5" s="570"/>
      <c r="DJW5" s="570"/>
      <c r="DJX5" s="570"/>
      <c r="DJY5" s="570"/>
      <c r="DJZ5" s="570"/>
      <c r="DKA5" s="570"/>
      <c r="DKB5" s="570"/>
      <c r="DKC5" s="570"/>
      <c r="DKD5" s="570"/>
      <c r="DKE5" s="570"/>
      <c r="DKF5" s="570"/>
      <c r="DKG5" s="570"/>
      <c r="DKH5" s="570"/>
      <c r="DKI5" s="570"/>
      <c r="DKJ5" s="570"/>
      <c r="DKK5" s="570"/>
      <c r="DKL5" s="570"/>
      <c r="DKM5" s="570"/>
      <c r="DKN5" s="570"/>
      <c r="DKO5" s="570"/>
      <c r="DKP5" s="570"/>
      <c r="DKQ5" s="570"/>
      <c r="DKR5" s="570"/>
      <c r="DKS5" s="570"/>
      <c r="DKT5" s="570"/>
      <c r="DKU5" s="570"/>
      <c r="DKV5" s="570"/>
      <c r="DKW5" s="570"/>
      <c r="DKX5" s="570"/>
      <c r="DKY5" s="570"/>
      <c r="DKZ5" s="570"/>
      <c r="DLA5" s="570"/>
      <c r="DLB5" s="570"/>
      <c r="DLC5" s="570"/>
      <c r="DLD5" s="570"/>
      <c r="DLE5" s="570"/>
      <c r="DLF5" s="570"/>
      <c r="DLG5" s="570"/>
      <c r="DLH5" s="570"/>
      <c r="DLI5" s="570"/>
      <c r="DLJ5" s="570"/>
      <c r="DLK5" s="570"/>
      <c r="DLL5" s="570"/>
      <c r="DLM5" s="570"/>
      <c r="DLN5" s="570"/>
      <c r="DLO5" s="570"/>
      <c r="DLP5" s="570"/>
      <c r="DLQ5" s="570"/>
      <c r="DLR5" s="570"/>
      <c r="DLS5" s="570"/>
      <c r="DLT5" s="570"/>
      <c r="DLU5" s="570"/>
      <c r="DLV5" s="570"/>
      <c r="DLW5" s="570"/>
      <c r="DLX5" s="570"/>
      <c r="DLY5" s="570"/>
      <c r="DLZ5" s="570"/>
      <c r="DMA5" s="570"/>
      <c r="DMB5" s="570"/>
      <c r="DMC5" s="570"/>
      <c r="DMD5" s="570"/>
      <c r="DME5" s="570"/>
      <c r="DMF5" s="570"/>
      <c r="DMG5" s="570"/>
      <c r="DMH5" s="570"/>
      <c r="DMI5" s="570"/>
      <c r="DMJ5" s="570"/>
      <c r="DMK5" s="570"/>
      <c r="DML5" s="570"/>
      <c r="DMM5" s="570"/>
      <c r="DMN5" s="570"/>
      <c r="DMO5" s="570"/>
      <c r="DMP5" s="570"/>
      <c r="DMQ5" s="570"/>
      <c r="DMR5" s="570"/>
      <c r="DMS5" s="570"/>
      <c r="DMT5" s="570"/>
      <c r="DMU5" s="570"/>
      <c r="DMV5" s="570"/>
      <c r="DMW5" s="570"/>
      <c r="DMX5" s="570"/>
      <c r="DMY5" s="570"/>
      <c r="DMZ5" s="570"/>
      <c r="DNA5" s="570"/>
      <c r="DNB5" s="570"/>
      <c r="DNC5" s="570"/>
      <c r="DND5" s="570"/>
      <c r="DNE5" s="570"/>
      <c r="DNF5" s="570"/>
      <c r="DNG5" s="570"/>
      <c r="DNH5" s="570"/>
      <c r="DNI5" s="570"/>
      <c r="DNJ5" s="570"/>
      <c r="DNK5" s="570"/>
      <c r="DNL5" s="570"/>
      <c r="DNM5" s="570"/>
      <c r="DNN5" s="570"/>
      <c r="DNO5" s="570"/>
      <c r="DNP5" s="570"/>
      <c r="DNQ5" s="570"/>
      <c r="DNR5" s="570"/>
      <c r="DNS5" s="570"/>
      <c r="DNT5" s="570"/>
      <c r="DNU5" s="570"/>
      <c r="DNV5" s="570"/>
      <c r="DNW5" s="570"/>
      <c r="DNX5" s="570"/>
      <c r="DNY5" s="570"/>
      <c r="DNZ5" s="570"/>
      <c r="DOA5" s="570"/>
      <c r="DOB5" s="570"/>
      <c r="DOC5" s="570"/>
      <c r="DOD5" s="570"/>
      <c r="DOE5" s="570"/>
      <c r="DOF5" s="570"/>
      <c r="DOG5" s="570"/>
      <c r="DOH5" s="570"/>
      <c r="DOI5" s="570"/>
      <c r="DOJ5" s="570"/>
      <c r="DOK5" s="570"/>
      <c r="DOL5" s="570"/>
      <c r="DOM5" s="570"/>
      <c r="DON5" s="570"/>
      <c r="DOO5" s="570"/>
      <c r="DOP5" s="570"/>
      <c r="DOQ5" s="570"/>
      <c r="DOR5" s="570"/>
      <c r="DOS5" s="570"/>
      <c r="DOT5" s="570"/>
      <c r="DOU5" s="570"/>
      <c r="DOV5" s="570"/>
      <c r="DOW5" s="570"/>
      <c r="DOX5" s="570"/>
      <c r="DOY5" s="570"/>
      <c r="DOZ5" s="570"/>
      <c r="DPA5" s="570"/>
      <c r="DPB5" s="570"/>
      <c r="DPC5" s="570"/>
      <c r="DPD5" s="570"/>
      <c r="DPE5" s="570"/>
      <c r="DPF5" s="570"/>
      <c r="DPG5" s="570"/>
      <c r="DPH5" s="570"/>
      <c r="DPI5" s="570"/>
      <c r="DPJ5" s="570"/>
      <c r="DPK5" s="570"/>
      <c r="DPL5" s="570"/>
      <c r="DPM5" s="570"/>
      <c r="DPN5" s="570"/>
      <c r="DPO5" s="570"/>
      <c r="DPP5" s="570"/>
      <c r="DPQ5" s="570"/>
      <c r="DPR5" s="570"/>
      <c r="DPS5" s="570"/>
      <c r="DPT5" s="570"/>
      <c r="DPU5" s="570"/>
      <c r="DPV5" s="570"/>
      <c r="DPW5" s="570"/>
      <c r="DPX5" s="570"/>
      <c r="DPY5" s="570"/>
      <c r="DPZ5" s="570"/>
      <c r="DQA5" s="570"/>
      <c r="DQB5" s="570"/>
      <c r="DQC5" s="570"/>
      <c r="DQD5" s="570"/>
      <c r="DQE5" s="570"/>
      <c r="DQF5" s="570"/>
      <c r="DQG5" s="570"/>
      <c r="DQH5" s="570"/>
      <c r="DQI5" s="570"/>
      <c r="DQJ5" s="570"/>
      <c r="DQK5" s="570"/>
      <c r="DQL5" s="570"/>
      <c r="DQM5" s="570"/>
      <c r="DQN5" s="570"/>
      <c r="DQO5" s="570"/>
      <c r="DQP5" s="570"/>
      <c r="DQQ5" s="570"/>
      <c r="DQR5" s="570"/>
      <c r="DQS5" s="570"/>
      <c r="DQT5" s="570"/>
      <c r="DQU5" s="570"/>
      <c r="DQV5" s="570"/>
      <c r="DQW5" s="570"/>
      <c r="DQX5" s="570"/>
      <c r="DQY5" s="570"/>
      <c r="DQZ5" s="570"/>
      <c r="DRA5" s="570"/>
      <c r="DRB5" s="570"/>
      <c r="DRC5" s="570"/>
      <c r="DRD5" s="570"/>
      <c r="DRE5" s="570"/>
      <c r="DRF5" s="570"/>
      <c r="DRG5" s="570"/>
      <c r="DRH5" s="570"/>
      <c r="DRI5" s="570"/>
      <c r="DRJ5" s="570"/>
      <c r="DRK5" s="570"/>
      <c r="DRL5" s="570"/>
      <c r="DRM5" s="570"/>
      <c r="DRN5" s="570"/>
      <c r="DRO5" s="570"/>
      <c r="DRP5" s="570"/>
      <c r="DRQ5" s="570"/>
      <c r="DRR5" s="570"/>
      <c r="DRS5" s="570"/>
      <c r="DRT5" s="570"/>
      <c r="DRU5" s="570"/>
      <c r="DRV5" s="570"/>
      <c r="DRW5" s="570"/>
      <c r="DRX5" s="570"/>
      <c r="DRY5" s="570"/>
      <c r="DRZ5" s="570"/>
      <c r="DSA5" s="570"/>
      <c r="DSB5" s="570"/>
      <c r="DSC5" s="570"/>
      <c r="DSD5" s="570"/>
      <c r="DSE5" s="570"/>
      <c r="DSF5" s="570"/>
      <c r="DSG5" s="570"/>
      <c r="DSH5" s="570"/>
      <c r="DSI5" s="570"/>
      <c r="DSJ5" s="570"/>
      <c r="DSK5" s="570"/>
      <c r="DSL5" s="570"/>
      <c r="DSM5" s="570"/>
      <c r="DSN5" s="570"/>
      <c r="DSO5" s="570"/>
      <c r="DSP5" s="570"/>
      <c r="DSQ5" s="570"/>
      <c r="DSR5" s="570"/>
      <c r="DSS5" s="570"/>
      <c r="DST5" s="570"/>
      <c r="DSU5" s="570"/>
      <c r="DSV5" s="570"/>
      <c r="DSW5" s="570"/>
      <c r="DSX5" s="570"/>
      <c r="DSY5" s="570"/>
      <c r="DSZ5" s="570"/>
      <c r="DTA5" s="570"/>
      <c r="DTB5" s="570"/>
      <c r="DTC5" s="570"/>
      <c r="DTD5" s="570"/>
      <c r="DTE5" s="570"/>
      <c r="DTF5" s="570"/>
      <c r="DTG5" s="570"/>
      <c r="DTH5" s="570"/>
      <c r="DTI5" s="570"/>
      <c r="DTJ5" s="570"/>
      <c r="DTK5" s="570"/>
      <c r="DTL5" s="570"/>
      <c r="DTM5" s="570"/>
      <c r="DTN5" s="570"/>
      <c r="DTO5" s="570"/>
      <c r="DTP5" s="570"/>
      <c r="DTQ5" s="570"/>
      <c r="DTR5" s="570"/>
      <c r="DTS5" s="570"/>
      <c r="DTT5" s="570"/>
      <c r="DTU5" s="570"/>
      <c r="DTV5" s="570"/>
      <c r="DTW5" s="570"/>
      <c r="DTX5" s="570"/>
      <c r="DTY5" s="570"/>
      <c r="DTZ5" s="570"/>
      <c r="DUA5" s="570"/>
      <c r="DUB5" s="570"/>
      <c r="DUC5" s="570"/>
      <c r="DUD5" s="570"/>
      <c r="DUE5" s="570"/>
      <c r="DUF5" s="570"/>
      <c r="DUG5" s="570"/>
      <c r="DUH5" s="570"/>
      <c r="DUI5" s="570"/>
      <c r="DUJ5" s="570"/>
      <c r="DUK5" s="570"/>
      <c r="DUL5" s="570"/>
      <c r="DUM5" s="570"/>
      <c r="DUN5" s="570"/>
      <c r="DUO5" s="570"/>
      <c r="DUP5" s="570"/>
      <c r="DUQ5" s="570"/>
      <c r="DUR5" s="570"/>
      <c r="DUS5" s="570"/>
      <c r="DUT5" s="570"/>
      <c r="DUU5" s="570"/>
      <c r="DUV5" s="570"/>
      <c r="DUW5" s="570"/>
      <c r="DUX5" s="570"/>
      <c r="DUY5" s="570"/>
      <c r="DUZ5" s="570"/>
      <c r="DVA5" s="570"/>
      <c r="DVB5" s="570"/>
      <c r="DVC5" s="570"/>
      <c r="DVD5" s="570"/>
      <c r="DVE5" s="570"/>
      <c r="DVF5" s="570"/>
      <c r="DVG5" s="570"/>
      <c r="DVH5" s="570"/>
      <c r="DVI5" s="570"/>
      <c r="DVJ5" s="570"/>
      <c r="DVK5" s="570"/>
      <c r="DVL5" s="570"/>
      <c r="DVM5" s="570"/>
      <c r="DVN5" s="570"/>
      <c r="DVO5" s="570"/>
      <c r="DVP5" s="570"/>
      <c r="DVQ5" s="570"/>
      <c r="DVR5" s="570"/>
      <c r="DVS5" s="570"/>
      <c r="DVT5" s="570"/>
      <c r="DVU5" s="570"/>
      <c r="DVV5" s="570"/>
      <c r="DVW5" s="570"/>
      <c r="DVX5" s="570"/>
      <c r="DVY5" s="570"/>
      <c r="DVZ5" s="570"/>
      <c r="DWA5" s="570"/>
      <c r="DWB5" s="570"/>
      <c r="DWC5" s="570"/>
      <c r="DWD5" s="570"/>
      <c r="DWE5" s="570"/>
      <c r="DWF5" s="570"/>
      <c r="DWG5" s="570"/>
      <c r="DWH5" s="570"/>
      <c r="DWI5" s="570"/>
      <c r="DWJ5" s="570"/>
      <c r="DWK5" s="570"/>
      <c r="DWL5" s="570"/>
      <c r="DWM5" s="570"/>
      <c r="DWN5" s="570"/>
      <c r="DWO5" s="570"/>
      <c r="DWP5" s="570"/>
      <c r="DWQ5" s="570"/>
      <c r="DWR5" s="570"/>
      <c r="DWS5" s="570"/>
      <c r="DWT5" s="570"/>
      <c r="DWU5" s="570"/>
      <c r="DWV5" s="570"/>
      <c r="DWW5" s="570"/>
      <c r="DWX5" s="570"/>
      <c r="DWY5" s="570"/>
      <c r="DWZ5" s="570"/>
      <c r="DXA5" s="570"/>
      <c r="DXB5" s="570"/>
      <c r="DXC5" s="570"/>
      <c r="DXD5" s="570"/>
      <c r="DXE5" s="570"/>
      <c r="DXF5" s="570"/>
      <c r="DXG5" s="570"/>
      <c r="DXH5" s="570"/>
      <c r="DXI5" s="570"/>
      <c r="DXJ5" s="570"/>
      <c r="DXK5" s="570"/>
      <c r="DXL5" s="570"/>
      <c r="DXM5" s="570"/>
      <c r="DXN5" s="570"/>
      <c r="DXO5" s="570"/>
      <c r="DXP5" s="570"/>
      <c r="DXQ5" s="570"/>
      <c r="DXR5" s="570"/>
      <c r="DXS5" s="570"/>
      <c r="DXT5" s="570"/>
      <c r="DXU5" s="570"/>
      <c r="DXV5" s="570"/>
      <c r="DXW5" s="570"/>
      <c r="DXX5" s="570"/>
      <c r="DXY5" s="570"/>
      <c r="DXZ5" s="570"/>
      <c r="DYA5" s="570"/>
      <c r="DYB5" s="570"/>
      <c r="DYC5" s="570"/>
      <c r="DYD5" s="570"/>
      <c r="DYE5" s="570"/>
      <c r="DYF5" s="570"/>
      <c r="DYG5" s="570"/>
      <c r="DYH5" s="570"/>
      <c r="DYI5" s="570"/>
      <c r="DYJ5" s="570"/>
      <c r="DYK5" s="570"/>
      <c r="DYL5" s="570"/>
      <c r="DYM5" s="570"/>
      <c r="DYN5" s="570"/>
      <c r="DYO5" s="570"/>
      <c r="DYP5" s="570"/>
      <c r="DYQ5" s="570"/>
      <c r="DYR5" s="570"/>
      <c r="DYS5" s="570"/>
      <c r="DYT5" s="570"/>
      <c r="DYU5" s="570"/>
      <c r="DYV5" s="570"/>
      <c r="DYW5" s="570"/>
      <c r="DYX5" s="570"/>
      <c r="DYY5" s="570"/>
      <c r="DYZ5" s="570"/>
      <c r="DZA5" s="570"/>
      <c r="DZB5" s="570"/>
      <c r="DZC5" s="570"/>
      <c r="DZD5" s="570"/>
      <c r="DZE5" s="570"/>
      <c r="DZF5" s="570"/>
      <c r="DZG5" s="570"/>
      <c r="DZH5" s="570"/>
      <c r="DZI5" s="570"/>
      <c r="DZJ5" s="570"/>
      <c r="DZK5" s="570"/>
      <c r="DZL5" s="570"/>
      <c r="DZM5" s="570"/>
      <c r="DZN5" s="570"/>
      <c r="DZO5" s="570"/>
      <c r="DZP5" s="570"/>
      <c r="DZQ5" s="570"/>
      <c r="DZR5" s="570"/>
      <c r="DZS5" s="570"/>
      <c r="DZT5" s="570"/>
      <c r="DZU5" s="570"/>
      <c r="DZV5" s="570"/>
      <c r="DZW5" s="570"/>
      <c r="DZX5" s="570"/>
      <c r="DZY5" s="570"/>
      <c r="DZZ5" s="570"/>
      <c r="EAA5" s="570"/>
      <c r="EAB5" s="570"/>
      <c r="EAC5" s="570"/>
      <c r="EAD5" s="570"/>
      <c r="EAE5" s="570"/>
      <c r="EAF5" s="570"/>
      <c r="EAG5" s="570"/>
      <c r="EAH5" s="570"/>
      <c r="EAI5" s="570"/>
      <c r="EAJ5" s="570"/>
      <c r="EAK5" s="570"/>
      <c r="EAL5" s="570"/>
      <c r="EAM5" s="570"/>
      <c r="EAN5" s="570"/>
      <c r="EAO5" s="570"/>
      <c r="EAP5" s="570"/>
      <c r="EAQ5" s="570"/>
      <c r="EAR5" s="570"/>
      <c r="EAS5" s="570"/>
      <c r="EAT5" s="570"/>
      <c r="EAU5" s="570"/>
      <c r="EAV5" s="570"/>
      <c r="EAW5" s="570"/>
      <c r="EAX5" s="570"/>
      <c r="EAY5" s="570"/>
      <c r="EAZ5" s="570"/>
      <c r="EBA5" s="570"/>
      <c r="EBB5" s="570"/>
      <c r="EBC5" s="570"/>
      <c r="EBD5" s="570"/>
      <c r="EBE5" s="570"/>
      <c r="EBF5" s="570"/>
      <c r="EBG5" s="570"/>
      <c r="EBH5" s="570"/>
      <c r="EBI5" s="570"/>
      <c r="EBJ5" s="570"/>
      <c r="EBK5" s="570"/>
      <c r="EBL5" s="570"/>
      <c r="EBM5" s="570"/>
      <c r="EBN5" s="570"/>
      <c r="EBO5" s="570"/>
      <c r="EBP5" s="570"/>
      <c r="EBQ5" s="570"/>
      <c r="EBR5" s="570"/>
      <c r="EBS5" s="570"/>
      <c r="EBT5" s="570"/>
      <c r="EBU5" s="570"/>
      <c r="EBV5" s="570"/>
      <c r="EBW5" s="570"/>
      <c r="EBX5" s="570"/>
      <c r="EBY5" s="570"/>
      <c r="EBZ5" s="570"/>
      <c r="ECA5" s="570"/>
      <c r="ECB5" s="570"/>
      <c r="ECC5" s="570"/>
      <c r="ECD5" s="570"/>
      <c r="ECE5" s="570"/>
      <c r="ECF5" s="570"/>
      <c r="ECG5" s="570"/>
      <c r="ECH5" s="570"/>
      <c r="ECI5" s="570"/>
      <c r="ECJ5" s="570"/>
      <c r="ECK5" s="570"/>
      <c r="ECL5" s="570"/>
      <c r="ECM5" s="570"/>
      <c r="ECN5" s="570"/>
      <c r="ECO5" s="570"/>
      <c r="ECP5" s="570"/>
      <c r="ECQ5" s="570"/>
      <c r="ECR5" s="570"/>
      <c r="ECS5" s="570"/>
      <c r="ECT5" s="570"/>
      <c r="ECU5" s="570"/>
      <c r="ECV5" s="570"/>
      <c r="ECW5" s="570"/>
      <c r="ECX5" s="570"/>
      <c r="ECY5" s="570"/>
      <c r="ECZ5" s="570"/>
      <c r="EDA5" s="570"/>
      <c r="EDB5" s="570"/>
      <c r="EDC5" s="570"/>
      <c r="EDD5" s="570"/>
      <c r="EDE5" s="570"/>
      <c r="EDF5" s="570"/>
      <c r="EDG5" s="570"/>
      <c r="EDH5" s="570"/>
      <c r="EDI5" s="570"/>
      <c r="EDJ5" s="570"/>
      <c r="EDK5" s="570"/>
      <c r="EDL5" s="570"/>
      <c r="EDM5" s="570"/>
      <c r="EDN5" s="570"/>
      <c r="EDO5" s="570"/>
      <c r="EDP5" s="570"/>
      <c r="EDQ5" s="570"/>
      <c r="EDR5" s="570"/>
      <c r="EDS5" s="570"/>
      <c r="EDT5" s="570"/>
      <c r="EDU5" s="570"/>
      <c r="EDV5" s="570"/>
      <c r="EDW5" s="570"/>
      <c r="EDX5" s="570"/>
      <c r="EDY5" s="570"/>
      <c r="EDZ5" s="570"/>
      <c r="EEA5" s="570"/>
      <c r="EEB5" s="570"/>
      <c r="EEC5" s="570"/>
      <c r="EED5" s="570"/>
      <c r="EEE5" s="570"/>
      <c r="EEF5" s="570"/>
      <c r="EEG5" s="570"/>
      <c r="EEH5" s="570"/>
      <c r="EEI5" s="570"/>
      <c r="EEJ5" s="570"/>
      <c r="EEK5" s="570"/>
      <c r="EEL5" s="570"/>
      <c r="EEM5" s="570"/>
      <c r="EEN5" s="570"/>
      <c r="EEO5" s="570"/>
      <c r="EEP5" s="570"/>
      <c r="EEQ5" s="570"/>
      <c r="EER5" s="570"/>
      <c r="EES5" s="570"/>
      <c r="EET5" s="570"/>
      <c r="EEU5" s="570"/>
      <c r="EEV5" s="570"/>
      <c r="EEW5" s="570"/>
      <c r="EEX5" s="570"/>
      <c r="EEY5" s="570"/>
      <c r="EEZ5" s="570"/>
      <c r="EFA5" s="570"/>
      <c r="EFB5" s="570"/>
      <c r="EFC5" s="570"/>
      <c r="EFD5" s="570"/>
      <c r="EFE5" s="570"/>
      <c r="EFF5" s="570"/>
      <c r="EFG5" s="570"/>
      <c r="EFH5" s="570"/>
      <c r="EFI5" s="570"/>
      <c r="EFJ5" s="570"/>
      <c r="EFK5" s="570"/>
      <c r="EFL5" s="570"/>
      <c r="EFM5" s="570"/>
      <c r="EFN5" s="570"/>
      <c r="EFO5" s="570"/>
      <c r="EFP5" s="570"/>
      <c r="EFQ5" s="570"/>
      <c r="EFR5" s="570"/>
      <c r="EFS5" s="570"/>
      <c r="EFT5" s="570"/>
      <c r="EFU5" s="570"/>
      <c r="EFV5" s="570"/>
      <c r="EFW5" s="570"/>
      <c r="EFX5" s="570"/>
      <c r="EFY5" s="570"/>
      <c r="EFZ5" s="570"/>
      <c r="EGA5" s="570"/>
      <c r="EGB5" s="570"/>
      <c r="EGC5" s="570"/>
      <c r="EGD5" s="570"/>
      <c r="EGE5" s="570"/>
      <c r="EGF5" s="570"/>
      <c r="EGG5" s="570"/>
      <c r="EGH5" s="570"/>
      <c r="EGI5" s="570"/>
      <c r="EGJ5" s="570"/>
      <c r="EGK5" s="570"/>
      <c r="EGL5" s="570"/>
      <c r="EGM5" s="570"/>
      <c r="EGN5" s="570"/>
      <c r="EGO5" s="570"/>
      <c r="EGP5" s="570"/>
      <c r="EGQ5" s="570"/>
      <c r="EGR5" s="570"/>
      <c r="EGS5" s="570"/>
      <c r="EGT5" s="570"/>
      <c r="EGU5" s="570"/>
      <c r="EGV5" s="570"/>
      <c r="EGW5" s="570"/>
      <c r="EGX5" s="570"/>
      <c r="EGY5" s="570"/>
      <c r="EGZ5" s="570"/>
      <c r="EHA5" s="570"/>
      <c r="EHB5" s="570"/>
      <c r="EHC5" s="570"/>
      <c r="EHD5" s="570"/>
      <c r="EHE5" s="570"/>
      <c r="EHF5" s="570"/>
      <c r="EHG5" s="570"/>
      <c r="EHH5" s="570"/>
      <c r="EHI5" s="570"/>
      <c r="EHJ5" s="570"/>
      <c r="EHK5" s="570"/>
      <c r="EHL5" s="570"/>
      <c r="EHM5" s="570"/>
      <c r="EHN5" s="570"/>
      <c r="EHO5" s="570"/>
      <c r="EHP5" s="570"/>
      <c r="EHQ5" s="570"/>
      <c r="EHR5" s="570"/>
      <c r="EHS5" s="570"/>
      <c r="EHT5" s="570"/>
      <c r="EHU5" s="570"/>
      <c r="EHV5" s="570"/>
      <c r="EHW5" s="570"/>
      <c r="EHX5" s="570"/>
      <c r="EHY5" s="570"/>
      <c r="EHZ5" s="570"/>
      <c r="EIA5" s="570"/>
      <c r="EIB5" s="570"/>
      <c r="EIC5" s="570"/>
      <c r="EID5" s="570"/>
      <c r="EIE5" s="570"/>
      <c r="EIF5" s="570"/>
      <c r="EIG5" s="570"/>
      <c r="EIH5" s="570"/>
      <c r="EII5" s="570"/>
      <c r="EIJ5" s="570"/>
      <c r="EIK5" s="570"/>
      <c r="EIL5" s="570"/>
      <c r="EIM5" s="570"/>
      <c r="EIN5" s="570"/>
      <c r="EIO5" s="570"/>
      <c r="EIP5" s="570"/>
      <c r="EIQ5" s="570"/>
      <c r="EIR5" s="570"/>
      <c r="EIS5" s="570"/>
      <c r="EIT5" s="570"/>
      <c r="EIU5" s="570"/>
      <c r="EIV5" s="570"/>
      <c r="EIW5" s="570"/>
      <c r="EIX5" s="570"/>
      <c r="EIY5" s="570"/>
      <c r="EIZ5" s="570"/>
      <c r="EJA5" s="570"/>
      <c r="EJB5" s="570"/>
      <c r="EJC5" s="570"/>
      <c r="EJD5" s="570"/>
      <c r="EJE5" s="570"/>
      <c r="EJF5" s="570"/>
      <c r="EJG5" s="570"/>
      <c r="EJH5" s="570"/>
      <c r="EJI5" s="570"/>
      <c r="EJJ5" s="570"/>
      <c r="EJK5" s="570"/>
      <c r="EJL5" s="570"/>
      <c r="EJM5" s="570"/>
      <c r="EJN5" s="570"/>
      <c r="EJO5" s="570"/>
      <c r="EJP5" s="570"/>
      <c r="EJQ5" s="570"/>
      <c r="EJR5" s="570"/>
      <c r="EJS5" s="570"/>
      <c r="EJT5" s="570"/>
      <c r="EJU5" s="570"/>
      <c r="EJV5" s="570"/>
      <c r="EJW5" s="570"/>
      <c r="EJX5" s="570"/>
      <c r="EJY5" s="570"/>
      <c r="EJZ5" s="570"/>
      <c r="EKA5" s="570"/>
      <c r="EKB5" s="570"/>
      <c r="EKC5" s="570"/>
      <c r="EKD5" s="570"/>
      <c r="EKE5" s="570"/>
      <c r="EKF5" s="570"/>
      <c r="EKG5" s="570"/>
      <c r="EKH5" s="570"/>
      <c r="EKI5" s="570"/>
      <c r="EKJ5" s="570"/>
      <c r="EKK5" s="570"/>
      <c r="EKL5" s="570"/>
      <c r="EKM5" s="570"/>
      <c r="EKN5" s="570"/>
      <c r="EKO5" s="570"/>
      <c r="EKP5" s="570"/>
      <c r="EKQ5" s="570"/>
      <c r="EKR5" s="570"/>
      <c r="EKS5" s="570"/>
      <c r="EKT5" s="570"/>
      <c r="EKU5" s="570"/>
      <c r="EKV5" s="570"/>
      <c r="EKW5" s="570"/>
      <c r="EKX5" s="570"/>
      <c r="EKY5" s="570"/>
      <c r="EKZ5" s="570"/>
      <c r="ELA5" s="570"/>
      <c r="ELB5" s="570"/>
      <c r="ELC5" s="570"/>
      <c r="ELD5" s="570"/>
      <c r="ELE5" s="570"/>
      <c r="ELF5" s="570"/>
      <c r="ELG5" s="570"/>
      <c r="ELH5" s="570"/>
      <c r="ELI5" s="570"/>
      <c r="ELJ5" s="570"/>
      <c r="ELK5" s="570"/>
      <c r="ELL5" s="570"/>
      <c r="ELM5" s="570"/>
      <c r="ELN5" s="570"/>
      <c r="ELO5" s="570"/>
      <c r="ELP5" s="570"/>
      <c r="ELQ5" s="570"/>
      <c r="ELR5" s="570"/>
      <c r="ELS5" s="570"/>
      <c r="ELT5" s="570"/>
      <c r="ELU5" s="570"/>
      <c r="ELV5" s="570"/>
      <c r="ELW5" s="570"/>
      <c r="ELX5" s="570"/>
      <c r="ELY5" s="570"/>
      <c r="ELZ5" s="570"/>
      <c r="EMA5" s="570"/>
      <c r="EMB5" s="570"/>
      <c r="EMC5" s="570"/>
      <c r="EMD5" s="570"/>
      <c r="EME5" s="570"/>
      <c r="EMF5" s="570"/>
      <c r="EMG5" s="570"/>
      <c r="EMH5" s="570"/>
      <c r="EMI5" s="570"/>
      <c r="EMJ5" s="570"/>
      <c r="EMK5" s="570"/>
      <c r="EML5" s="570"/>
      <c r="EMM5" s="570"/>
      <c r="EMN5" s="570"/>
      <c r="EMO5" s="570"/>
      <c r="EMP5" s="570"/>
      <c r="EMQ5" s="570"/>
      <c r="EMR5" s="570"/>
      <c r="EMS5" s="570"/>
      <c r="EMT5" s="570"/>
      <c r="EMU5" s="570"/>
      <c r="EMV5" s="570"/>
      <c r="EMW5" s="570"/>
      <c r="EMX5" s="570"/>
      <c r="EMY5" s="570"/>
      <c r="EMZ5" s="570"/>
      <c r="ENA5" s="570"/>
      <c r="ENB5" s="570"/>
      <c r="ENC5" s="570"/>
      <c r="END5" s="570"/>
      <c r="ENE5" s="570"/>
      <c r="ENF5" s="570"/>
      <c r="ENG5" s="570"/>
      <c r="ENH5" s="570"/>
      <c r="ENI5" s="570"/>
      <c r="ENJ5" s="570"/>
      <c r="ENK5" s="570"/>
      <c r="ENL5" s="570"/>
      <c r="ENM5" s="570"/>
      <c r="ENN5" s="570"/>
      <c r="ENO5" s="570"/>
      <c r="ENP5" s="570"/>
      <c r="ENQ5" s="570"/>
      <c r="ENR5" s="570"/>
      <c r="ENS5" s="570"/>
      <c r="ENT5" s="570"/>
      <c r="ENU5" s="570"/>
      <c r="ENV5" s="570"/>
      <c r="ENW5" s="570"/>
      <c r="ENX5" s="570"/>
      <c r="ENY5" s="570"/>
      <c r="ENZ5" s="570"/>
      <c r="EOA5" s="570"/>
      <c r="EOB5" s="570"/>
      <c r="EOC5" s="570"/>
      <c r="EOD5" s="570"/>
      <c r="EOE5" s="570"/>
      <c r="EOF5" s="570"/>
      <c r="EOG5" s="570"/>
      <c r="EOH5" s="570"/>
      <c r="EOI5" s="570"/>
      <c r="EOJ5" s="570"/>
      <c r="EOK5" s="570"/>
      <c r="EOL5" s="570"/>
      <c r="EOM5" s="570"/>
      <c r="EON5" s="570"/>
      <c r="EOO5" s="570"/>
      <c r="EOP5" s="570"/>
      <c r="EOQ5" s="570"/>
      <c r="EOR5" s="570"/>
      <c r="EOS5" s="570"/>
      <c r="EOT5" s="570"/>
      <c r="EOU5" s="570"/>
      <c r="EOV5" s="570"/>
      <c r="EOW5" s="570"/>
      <c r="EOX5" s="570"/>
      <c r="EOY5" s="570"/>
      <c r="EOZ5" s="570"/>
      <c r="EPA5" s="570"/>
      <c r="EPB5" s="570"/>
      <c r="EPC5" s="570"/>
      <c r="EPD5" s="570"/>
      <c r="EPE5" s="570"/>
      <c r="EPF5" s="570"/>
      <c r="EPG5" s="570"/>
      <c r="EPH5" s="570"/>
      <c r="EPI5" s="570"/>
      <c r="EPJ5" s="570"/>
      <c r="EPK5" s="570"/>
      <c r="EPL5" s="570"/>
      <c r="EPM5" s="570"/>
      <c r="EPN5" s="570"/>
      <c r="EPO5" s="570"/>
      <c r="EPP5" s="570"/>
      <c r="EPQ5" s="570"/>
      <c r="EPR5" s="570"/>
      <c r="EPS5" s="570"/>
      <c r="EPT5" s="570"/>
      <c r="EPU5" s="570"/>
      <c r="EPV5" s="570"/>
      <c r="EPW5" s="570"/>
      <c r="EPX5" s="570"/>
      <c r="EPY5" s="570"/>
      <c r="EPZ5" s="570"/>
      <c r="EQA5" s="570"/>
      <c r="EQB5" s="570"/>
      <c r="EQC5" s="570"/>
      <c r="EQD5" s="570"/>
      <c r="EQE5" s="570"/>
      <c r="EQF5" s="570"/>
      <c r="EQG5" s="570"/>
      <c r="EQH5" s="570"/>
      <c r="EQI5" s="570"/>
      <c r="EQJ5" s="570"/>
      <c r="EQK5" s="570"/>
      <c r="EQL5" s="570"/>
      <c r="EQM5" s="570"/>
      <c r="EQN5" s="570"/>
      <c r="EQO5" s="570"/>
      <c r="EQP5" s="570"/>
      <c r="EQQ5" s="570"/>
      <c r="EQR5" s="570"/>
      <c r="EQS5" s="570"/>
      <c r="EQT5" s="570"/>
      <c r="EQU5" s="570"/>
      <c r="EQV5" s="570"/>
      <c r="EQW5" s="570"/>
      <c r="EQX5" s="570"/>
      <c r="EQY5" s="570"/>
      <c r="EQZ5" s="570"/>
      <c r="ERA5" s="570"/>
      <c r="ERB5" s="570"/>
      <c r="ERC5" s="570"/>
      <c r="ERD5" s="570"/>
      <c r="ERE5" s="570"/>
      <c r="ERF5" s="570"/>
      <c r="ERG5" s="570"/>
      <c r="ERH5" s="570"/>
      <c r="ERI5" s="570"/>
      <c r="ERJ5" s="570"/>
      <c r="ERK5" s="570"/>
      <c r="ERL5" s="570"/>
      <c r="ERM5" s="570"/>
      <c r="ERN5" s="570"/>
      <c r="ERO5" s="570"/>
      <c r="ERP5" s="570"/>
      <c r="ERQ5" s="570"/>
      <c r="ERR5" s="570"/>
      <c r="ERS5" s="570"/>
      <c r="ERT5" s="570"/>
      <c r="ERU5" s="570"/>
      <c r="ERV5" s="570"/>
      <c r="ERW5" s="570"/>
      <c r="ERX5" s="570"/>
      <c r="ERY5" s="570"/>
      <c r="ERZ5" s="570"/>
      <c r="ESA5" s="570"/>
      <c r="ESB5" s="570"/>
      <c r="ESC5" s="570"/>
      <c r="ESD5" s="570"/>
      <c r="ESE5" s="570"/>
      <c r="ESF5" s="570"/>
      <c r="ESG5" s="570"/>
      <c r="ESH5" s="570"/>
      <c r="ESI5" s="570"/>
      <c r="ESJ5" s="570"/>
      <c r="ESK5" s="570"/>
      <c r="ESL5" s="570"/>
      <c r="ESM5" s="570"/>
      <c r="ESN5" s="570"/>
      <c r="ESO5" s="570"/>
      <c r="ESP5" s="570"/>
      <c r="ESQ5" s="570"/>
      <c r="ESR5" s="570"/>
      <c r="ESS5" s="570"/>
      <c r="EST5" s="570"/>
      <c r="ESU5" s="570"/>
      <c r="ESV5" s="570"/>
      <c r="ESW5" s="570"/>
      <c r="ESX5" s="570"/>
      <c r="ESY5" s="570"/>
      <c r="ESZ5" s="570"/>
      <c r="ETA5" s="570"/>
      <c r="ETB5" s="570"/>
      <c r="ETC5" s="570"/>
      <c r="ETD5" s="570"/>
      <c r="ETE5" s="570"/>
      <c r="ETF5" s="570"/>
      <c r="ETG5" s="570"/>
      <c r="ETH5" s="570"/>
      <c r="ETI5" s="570"/>
      <c r="ETJ5" s="570"/>
      <c r="ETK5" s="570"/>
      <c r="ETL5" s="570"/>
      <c r="ETM5" s="570"/>
      <c r="ETN5" s="570"/>
      <c r="ETO5" s="570"/>
      <c r="ETP5" s="570"/>
      <c r="ETQ5" s="570"/>
      <c r="ETR5" s="570"/>
      <c r="ETS5" s="570"/>
      <c r="ETT5" s="570"/>
      <c r="ETU5" s="570"/>
      <c r="ETV5" s="570"/>
      <c r="ETW5" s="570"/>
      <c r="ETX5" s="570"/>
      <c r="ETY5" s="570"/>
      <c r="ETZ5" s="570"/>
      <c r="EUA5" s="570"/>
      <c r="EUB5" s="570"/>
      <c r="EUC5" s="570"/>
      <c r="EUD5" s="570"/>
      <c r="EUE5" s="570"/>
      <c r="EUF5" s="570"/>
      <c r="EUG5" s="570"/>
      <c r="EUH5" s="570"/>
      <c r="EUI5" s="570"/>
      <c r="EUJ5" s="570"/>
      <c r="EUK5" s="570"/>
      <c r="EUL5" s="570"/>
      <c r="EUM5" s="570"/>
      <c r="EUN5" s="570"/>
      <c r="EUO5" s="570"/>
      <c r="EUP5" s="570"/>
      <c r="EUQ5" s="570"/>
      <c r="EUR5" s="570"/>
      <c r="EUS5" s="570"/>
      <c r="EUT5" s="570"/>
      <c r="EUU5" s="570"/>
      <c r="EUV5" s="570"/>
      <c r="EUW5" s="570"/>
      <c r="EUX5" s="570"/>
      <c r="EUY5" s="570"/>
      <c r="EUZ5" s="570"/>
      <c r="EVA5" s="570"/>
      <c r="EVB5" s="570"/>
      <c r="EVC5" s="570"/>
      <c r="EVD5" s="570"/>
      <c r="EVE5" s="570"/>
      <c r="EVF5" s="570"/>
      <c r="EVG5" s="570"/>
      <c r="EVH5" s="570"/>
      <c r="EVI5" s="570"/>
      <c r="EVJ5" s="570"/>
      <c r="EVK5" s="570"/>
      <c r="EVL5" s="570"/>
      <c r="EVM5" s="570"/>
      <c r="EVN5" s="570"/>
      <c r="EVO5" s="570"/>
      <c r="EVP5" s="570"/>
      <c r="EVQ5" s="570"/>
      <c r="EVR5" s="570"/>
      <c r="EVS5" s="570"/>
      <c r="EVT5" s="570"/>
      <c r="EVU5" s="570"/>
      <c r="EVV5" s="570"/>
      <c r="EVW5" s="570"/>
      <c r="EVX5" s="570"/>
      <c r="EVY5" s="570"/>
      <c r="EVZ5" s="570"/>
      <c r="EWA5" s="570"/>
      <c r="EWB5" s="570"/>
      <c r="EWC5" s="570"/>
      <c r="EWD5" s="570"/>
      <c r="EWE5" s="570"/>
      <c r="EWF5" s="570"/>
      <c r="EWG5" s="570"/>
      <c r="EWH5" s="570"/>
      <c r="EWI5" s="570"/>
      <c r="EWJ5" s="570"/>
      <c r="EWK5" s="570"/>
      <c r="EWL5" s="570"/>
      <c r="EWM5" s="570"/>
      <c r="EWN5" s="570"/>
      <c r="EWO5" s="570"/>
      <c r="EWP5" s="570"/>
      <c r="EWQ5" s="570"/>
      <c r="EWR5" s="570"/>
      <c r="EWS5" s="570"/>
      <c r="EWT5" s="570"/>
      <c r="EWU5" s="570"/>
      <c r="EWV5" s="570"/>
      <c r="EWW5" s="570"/>
      <c r="EWX5" s="570"/>
      <c r="EWY5" s="570"/>
      <c r="EWZ5" s="570"/>
      <c r="EXA5" s="570"/>
      <c r="EXB5" s="570"/>
      <c r="EXC5" s="570"/>
      <c r="EXD5" s="570"/>
      <c r="EXE5" s="570"/>
      <c r="EXF5" s="570"/>
      <c r="EXG5" s="570"/>
      <c r="EXH5" s="570"/>
      <c r="EXI5" s="570"/>
      <c r="EXJ5" s="570"/>
      <c r="EXK5" s="570"/>
      <c r="EXL5" s="570"/>
      <c r="EXM5" s="570"/>
      <c r="EXN5" s="570"/>
      <c r="EXO5" s="570"/>
      <c r="EXP5" s="570"/>
      <c r="EXQ5" s="570"/>
      <c r="EXR5" s="570"/>
      <c r="EXS5" s="570"/>
      <c r="EXT5" s="570"/>
      <c r="EXU5" s="570"/>
      <c r="EXV5" s="570"/>
      <c r="EXW5" s="570"/>
      <c r="EXX5" s="570"/>
      <c r="EXY5" s="570"/>
      <c r="EXZ5" s="570"/>
      <c r="EYA5" s="570"/>
      <c r="EYB5" s="570"/>
      <c r="EYC5" s="570"/>
      <c r="EYD5" s="570"/>
      <c r="EYE5" s="570"/>
      <c r="EYF5" s="570"/>
      <c r="EYG5" s="570"/>
      <c r="EYH5" s="570"/>
      <c r="EYI5" s="570"/>
      <c r="EYJ5" s="570"/>
      <c r="EYK5" s="570"/>
      <c r="EYL5" s="570"/>
      <c r="EYM5" s="570"/>
      <c r="EYN5" s="570"/>
      <c r="EYO5" s="570"/>
      <c r="EYP5" s="570"/>
      <c r="EYQ5" s="570"/>
      <c r="EYR5" s="570"/>
      <c r="EYS5" s="570"/>
      <c r="EYT5" s="570"/>
      <c r="EYU5" s="570"/>
      <c r="EYV5" s="570"/>
      <c r="EYW5" s="570"/>
      <c r="EYX5" s="570"/>
      <c r="EYY5" s="570"/>
      <c r="EYZ5" s="570"/>
      <c r="EZA5" s="570"/>
      <c r="EZB5" s="570"/>
      <c r="EZC5" s="570"/>
      <c r="EZD5" s="570"/>
      <c r="EZE5" s="570"/>
      <c r="EZF5" s="570"/>
      <c r="EZG5" s="570"/>
      <c r="EZH5" s="570"/>
      <c r="EZI5" s="570"/>
      <c r="EZJ5" s="570"/>
      <c r="EZK5" s="570"/>
      <c r="EZL5" s="570"/>
      <c r="EZM5" s="570"/>
      <c r="EZN5" s="570"/>
      <c r="EZO5" s="570"/>
      <c r="EZP5" s="570"/>
      <c r="EZQ5" s="570"/>
      <c r="EZR5" s="570"/>
      <c r="EZS5" s="570"/>
      <c r="EZT5" s="570"/>
      <c r="EZU5" s="570"/>
      <c r="EZV5" s="570"/>
      <c r="EZW5" s="570"/>
      <c r="EZX5" s="570"/>
      <c r="EZY5" s="570"/>
      <c r="EZZ5" s="570"/>
      <c r="FAA5" s="570"/>
      <c r="FAB5" s="570"/>
      <c r="FAC5" s="570"/>
      <c r="FAD5" s="570"/>
      <c r="FAE5" s="570"/>
      <c r="FAF5" s="570"/>
      <c r="FAG5" s="570"/>
      <c r="FAH5" s="570"/>
      <c r="FAI5" s="570"/>
      <c r="FAJ5" s="570"/>
      <c r="FAK5" s="570"/>
      <c r="FAL5" s="570"/>
      <c r="FAM5" s="570"/>
      <c r="FAN5" s="570"/>
      <c r="FAO5" s="570"/>
      <c r="FAP5" s="570"/>
      <c r="FAQ5" s="570"/>
      <c r="FAR5" s="570"/>
      <c r="FAS5" s="570"/>
      <c r="FAT5" s="570"/>
      <c r="FAU5" s="570"/>
      <c r="FAV5" s="570"/>
      <c r="FAW5" s="570"/>
      <c r="FAX5" s="570"/>
      <c r="FAY5" s="570"/>
      <c r="FAZ5" s="570"/>
      <c r="FBA5" s="570"/>
      <c r="FBB5" s="570"/>
      <c r="FBC5" s="570"/>
      <c r="FBD5" s="570"/>
      <c r="FBE5" s="570"/>
      <c r="FBF5" s="570"/>
      <c r="FBG5" s="570"/>
      <c r="FBH5" s="570"/>
      <c r="FBI5" s="570"/>
      <c r="FBJ5" s="570"/>
      <c r="FBK5" s="570"/>
      <c r="FBL5" s="570"/>
      <c r="FBM5" s="570"/>
      <c r="FBN5" s="570"/>
      <c r="FBO5" s="570"/>
      <c r="FBP5" s="570"/>
      <c r="FBQ5" s="570"/>
      <c r="FBR5" s="570"/>
      <c r="FBS5" s="570"/>
      <c r="FBT5" s="570"/>
      <c r="FBU5" s="570"/>
      <c r="FBV5" s="570"/>
      <c r="FBW5" s="570"/>
      <c r="FBX5" s="570"/>
      <c r="FBY5" s="570"/>
      <c r="FBZ5" s="570"/>
      <c r="FCA5" s="570"/>
      <c r="FCB5" s="570"/>
      <c r="FCC5" s="570"/>
      <c r="FCD5" s="570"/>
      <c r="FCE5" s="570"/>
      <c r="FCF5" s="570"/>
      <c r="FCG5" s="570"/>
      <c r="FCH5" s="570"/>
      <c r="FCI5" s="570"/>
      <c r="FCJ5" s="570"/>
      <c r="FCK5" s="570"/>
      <c r="FCL5" s="570"/>
      <c r="FCM5" s="570"/>
      <c r="FCN5" s="570"/>
      <c r="FCO5" s="570"/>
      <c r="FCP5" s="570"/>
      <c r="FCQ5" s="570"/>
      <c r="FCR5" s="570"/>
      <c r="FCS5" s="570"/>
      <c r="FCT5" s="570"/>
      <c r="FCU5" s="570"/>
      <c r="FCV5" s="570"/>
      <c r="FCW5" s="570"/>
      <c r="FCX5" s="570"/>
      <c r="FCY5" s="570"/>
      <c r="FCZ5" s="570"/>
      <c r="FDA5" s="570"/>
      <c r="FDB5" s="570"/>
      <c r="FDC5" s="570"/>
      <c r="FDD5" s="570"/>
      <c r="FDE5" s="570"/>
      <c r="FDF5" s="570"/>
      <c r="FDG5" s="570"/>
      <c r="FDH5" s="570"/>
      <c r="FDI5" s="570"/>
      <c r="FDJ5" s="570"/>
      <c r="FDK5" s="570"/>
      <c r="FDL5" s="570"/>
      <c r="FDM5" s="570"/>
      <c r="FDN5" s="570"/>
      <c r="FDO5" s="570"/>
      <c r="FDP5" s="570"/>
      <c r="FDQ5" s="570"/>
      <c r="FDR5" s="570"/>
      <c r="FDS5" s="570"/>
      <c r="FDT5" s="570"/>
      <c r="FDU5" s="570"/>
      <c r="FDV5" s="570"/>
      <c r="FDW5" s="570"/>
      <c r="FDX5" s="570"/>
      <c r="FDY5" s="570"/>
      <c r="FDZ5" s="570"/>
      <c r="FEA5" s="570"/>
      <c r="FEB5" s="570"/>
      <c r="FEC5" s="570"/>
      <c r="FED5" s="570"/>
      <c r="FEE5" s="570"/>
      <c r="FEF5" s="570"/>
      <c r="FEG5" s="570"/>
      <c r="FEH5" s="570"/>
      <c r="FEI5" s="570"/>
      <c r="FEJ5" s="570"/>
      <c r="FEK5" s="570"/>
      <c r="FEL5" s="570"/>
      <c r="FEM5" s="570"/>
      <c r="FEN5" s="570"/>
      <c r="FEO5" s="570"/>
      <c r="FEP5" s="570"/>
      <c r="FEQ5" s="570"/>
      <c r="FER5" s="570"/>
      <c r="FES5" s="570"/>
      <c r="FET5" s="570"/>
      <c r="FEU5" s="570"/>
      <c r="FEV5" s="570"/>
      <c r="FEW5" s="570"/>
      <c r="FEX5" s="570"/>
      <c r="FEY5" s="570"/>
      <c r="FEZ5" s="570"/>
      <c r="FFA5" s="570"/>
      <c r="FFB5" s="570"/>
      <c r="FFC5" s="570"/>
      <c r="FFD5" s="570"/>
      <c r="FFE5" s="570"/>
      <c r="FFF5" s="570"/>
      <c r="FFG5" s="570"/>
      <c r="FFH5" s="570"/>
      <c r="FFI5" s="570"/>
      <c r="FFJ5" s="570"/>
      <c r="FFK5" s="570"/>
      <c r="FFL5" s="570"/>
      <c r="FFM5" s="570"/>
      <c r="FFN5" s="570"/>
      <c r="FFO5" s="570"/>
      <c r="FFP5" s="570"/>
      <c r="FFQ5" s="570"/>
      <c r="FFR5" s="570"/>
      <c r="FFS5" s="570"/>
      <c r="FFT5" s="570"/>
      <c r="FFU5" s="570"/>
      <c r="FFV5" s="570"/>
      <c r="FFW5" s="570"/>
      <c r="FFX5" s="570"/>
      <c r="FFY5" s="570"/>
      <c r="FFZ5" s="570"/>
      <c r="FGA5" s="570"/>
      <c r="FGB5" s="570"/>
      <c r="FGC5" s="570"/>
      <c r="FGD5" s="570"/>
      <c r="FGE5" s="570"/>
      <c r="FGF5" s="570"/>
      <c r="FGG5" s="570"/>
      <c r="FGH5" s="570"/>
      <c r="FGI5" s="570"/>
      <c r="FGJ5" s="570"/>
      <c r="FGK5" s="570"/>
      <c r="FGL5" s="570"/>
      <c r="FGM5" s="570"/>
      <c r="FGN5" s="570"/>
      <c r="FGO5" s="570"/>
      <c r="FGP5" s="570"/>
      <c r="FGQ5" s="570"/>
      <c r="FGR5" s="570"/>
      <c r="FGS5" s="570"/>
      <c r="FGT5" s="570"/>
      <c r="FGU5" s="570"/>
      <c r="FGV5" s="570"/>
      <c r="FGW5" s="570"/>
      <c r="FGX5" s="570"/>
      <c r="FGY5" s="570"/>
      <c r="FGZ5" s="570"/>
      <c r="FHA5" s="570"/>
      <c r="FHB5" s="570"/>
      <c r="FHC5" s="570"/>
      <c r="FHD5" s="570"/>
      <c r="FHE5" s="570"/>
      <c r="FHF5" s="570"/>
      <c r="FHG5" s="570"/>
      <c r="FHH5" s="570"/>
      <c r="FHI5" s="570"/>
      <c r="FHJ5" s="570"/>
      <c r="FHK5" s="570"/>
      <c r="FHL5" s="570"/>
      <c r="FHM5" s="570"/>
      <c r="FHN5" s="570"/>
      <c r="FHO5" s="570"/>
      <c r="FHP5" s="570"/>
      <c r="FHQ5" s="570"/>
      <c r="FHR5" s="570"/>
      <c r="FHS5" s="570"/>
      <c r="FHT5" s="570"/>
      <c r="FHU5" s="570"/>
      <c r="FHV5" s="570"/>
      <c r="FHW5" s="570"/>
      <c r="FHX5" s="570"/>
      <c r="FHY5" s="570"/>
      <c r="FHZ5" s="570"/>
      <c r="FIA5" s="570"/>
      <c r="FIB5" s="570"/>
      <c r="FIC5" s="570"/>
      <c r="FID5" s="570"/>
      <c r="FIE5" s="570"/>
      <c r="FIF5" s="570"/>
      <c r="FIG5" s="570"/>
      <c r="FIH5" s="570"/>
      <c r="FII5" s="570"/>
      <c r="FIJ5" s="570"/>
      <c r="FIK5" s="570"/>
      <c r="FIL5" s="570"/>
      <c r="FIM5" s="570"/>
      <c r="FIN5" s="570"/>
      <c r="FIO5" s="570"/>
      <c r="FIP5" s="570"/>
      <c r="FIQ5" s="570"/>
      <c r="FIR5" s="570"/>
      <c r="FIS5" s="570"/>
      <c r="FIT5" s="570"/>
      <c r="FIU5" s="570"/>
      <c r="FIV5" s="570"/>
      <c r="FIW5" s="570"/>
      <c r="FIX5" s="570"/>
      <c r="FIY5" s="570"/>
      <c r="FIZ5" s="570"/>
      <c r="FJA5" s="570"/>
      <c r="FJB5" s="570"/>
      <c r="FJC5" s="570"/>
      <c r="FJD5" s="570"/>
      <c r="FJE5" s="570"/>
      <c r="FJF5" s="570"/>
      <c r="FJG5" s="570"/>
      <c r="FJH5" s="570"/>
      <c r="FJI5" s="570"/>
      <c r="FJJ5" s="570"/>
      <c r="FJK5" s="570"/>
      <c r="FJL5" s="570"/>
      <c r="FJM5" s="570"/>
      <c r="FJN5" s="570"/>
      <c r="FJO5" s="570"/>
      <c r="FJP5" s="570"/>
      <c r="FJQ5" s="570"/>
      <c r="FJR5" s="570"/>
      <c r="FJS5" s="570"/>
      <c r="FJT5" s="570"/>
      <c r="FJU5" s="570"/>
      <c r="FJV5" s="570"/>
      <c r="FJW5" s="570"/>
      <c r="FJX5" s="570"/>
      <c r="FJY5" s="570"/>
      <c r="FJZ5" s="570"/>
      <c r="FKA5" s="570"/>
      <c r="FKB5" s="570"/>
      <c r="FKC5" s="570"/>
      <c r="FKD5" s="570"/>
      <c r="FKE5" s="570"/>
      <c r="FKF5" s="570"/>
      <c r="FKG5" s="570"/>
      <c r="FKH5" s="570"/>
      <c r="FKI5" s="570"/>
      <c r="FKJ5" s="570"/>
      <c r="FKK5" s="570"/>
      <c r="FKL5" s="570"/>
      <c r="FKM5" s="570"/>
      <c r="FKN5" s="570"/>
      <c r="FKO5" s="570"/>
      <c r="FKP5" s="570"/>
      <c r="FKQ5" s="570"/>
      <c r="FKR5" s="570"/>
      <c r="FKS5" s="570"/>
      <c r="FKT5" s="570"/>
      <c r="FKU5" s="570"/>
      <c r="FKV5" s="570"/>
      <c r="FKW5" s="570"/>
      <c r="FKX5" s="570"/>
      <c r="FKY5" s="570"/>
      <c r="FKZ5" s="570"/>
      <c r="FLA5" s="570"/>
      <c r="FLB5" s="570"/>
      <c r="FLC5" s="570"/>
      <c r="FLD5" s="570"/>
      <c r="FLE5" s="570"/>
      <c r="FLF5" s="570"/>
      <c r="FLG5" s="570"/>
      <c r="FLH5" s="570"/>
      <c r="FLI5" s="570"/>
      <c r="FLJ5" s="570"/>
      <c r="FLK5" s="570"/>
      <c r="FLL5" s="570"/>
      <c r="FLM5" s="570"/>
      <c r="FLN5" s="570"/>
      <c r="FLO5" s="570"/>
      <c r="FLP5" s="570"/>
      <c r="FLQ5" s="570"/>
      <c r="FLR5" s="570"/>
      <c r="FLS5" s="570"/>
      <c r="FLT5" s="570"/>
      <c r="FLU5" s="570"/>
      <c r="FLV5" s="570"/>
      <c r="FLW5" s="570"/>
      <c r="FLX5" s="570"/>
      <c r="FLY5" s="570"/>
      <c r="FLZ5" s="570"/>
      <c r="FMA5" s="570"/>
      <c r="FMB5" s="570"/>
      <c r="FMC5" s="570"/>
      <c r="FMD5" s="570"/>
      <c r="FME5" s="570"/>
      <c r="FMF5" s="570"/>
      <c r="FMG5" s="570"/>
      <c r="FMH5" s="570"/>
      <c r="FMI5" s="570"/>
      <c r="FMJ5" s="570"/>
      <c r="FMK5" s="570"/>
      <c r="FML5" s="570"/>
      <c r="FMM5" s="570"/>
      <c r="FMN5" s="570"/>
      <c r="FMO5" s="570"/>
      <c r="FMP5" s="570"/>
      <c r="FMQ5" s="570"/>
      <c r="FMR5" s="570"/>
      <c r="FMS5" s="570"/>
      <c r="FMT5" s="570"/>
      <c r="FMU5" s="570"/>
      <c r="FMV5" s="570"/>
      <c r="FMW5" s="570"/>
      <c r="FMX5" s="570"/>
      <c r="FMY5" s="570"/>
      <c r="FMZ5" s="570"/>
      <c r="FNA5" s="570"/>
      <c r="FNB5" s="570"/>
      <c r="FNC5" s="570"/>
      <c r="FND5" s="570"/>
      <c r="FNE5" s="570"/>
      <c r="FNF5" s="570"/>
      <c r="FNG5" s="570"/>
      <c r="FNH5" s="570"/>
      <c r="FNI5" s="570"/>
      <c r="FNJ5" s="570"/>
      <c r="FNK5" s="570"/>
      <c r="FNL5" s="570"/>
      <c r="FNM5" s="570"/>
      <c r="FNN5" s="570"/>
      <c r="FNO5" s="570"/>
      <c r="FNP5" s="570"/>
      <c r="FNQ5" s="570"/>
      <c r="FNR5" s="570"/>
      <c r="FNS5" s="570"/>
      <c r="FNT5" s="570"/>
      <c r="FNU5" s="570"/>
      <c r="FNV5" s="570"/>
      <c r="FNW5" s="570"/>
      <c r="FNX5" s="570"/>
      <c r="FNY5" s="570"/>
      <c r="FNZ5" s="570"/>
      <c r="FOA5" s="570"/>
      <c r="FOB5" s="570"/>
      <c r="FOC5" s="570"/>
      <c r="FOD5" s="570"/>
      <c r="FOE5" s="570"/>
      <c r="FOF5" s="570"/>
      <c r="FOG5" s="570"/>
      <c r="FOH5" s="570"/>
      <c r="FOI5" s="570"/>
      <c r="FOJ5" s="570"/>
      <c r="FOK5" s="570"/>
      <c r="FOL5" s="570"/>
      <c r="FOM5" s="570"/>
      <c r="FON5" s="570"/>
      <c r="FOO5" s="570"/>
      <c r="FOP5" s="570"/>
      <c r="FOQ5" s="570"/>
      <c r="FOR5" s="570"/>
      <c r="FOS5" s="570"/>
      <c r="FOT5" s="570"/>
      <c r="FOU5" s="570"/>
      <c r="FOV5" s="570"/>
      <c r="FOW5" s="570"/>
      <c r="FOX5" s="570"/>
      <c r="FOY5" s="570"/>
      <c r="FOZ5" s="570"/>
      <c r="FPA5" s="570"/>
      <c r="FPB5" s="570"/>
      <c r="FPC5" s="570"/>
      <c r="FPD5" s="570"/>
      <c r="FPE5" s="570"/>
      <c r="FPF5" s="570"/>
      <c r="FPG5" s="570"/>
      <c r="FPH5" s="570"/>
      <c r="FPI5" s="570"/>
      <c r="FPJ5" s="570"/>
      <c r="FPK5" s="570"/>
      <c r="FPL5" s="570"/>
      <c r="FPM5" s="570"/>
      <c r="FPN5" s="570"/>
      <c r="FPO5" s="570"/>
      <c r="FPP5" s="570"/>
      <c r="FPQ5" s="570"/>
      <c r="FPR5" s="570"/>
      <c r="FPS5" s="570"/>
      <c r="FPT5" s="570"/>
      <c r="FPU5" s="570"/>
      <c r="FPV5" s="570"/>
      <c r="FPW5" s="570"/>
      <c r="FPX5" s="570"/>
      <c r="FPY5" s="570"/>
      <c r="FPZ5" s="570"/>
      <c r="FQA5" s="570"/>
      <c r="FQB5" s="570"/>
      <c r="FQC5" s="570"/>
      <c r="FQD5" s="570"/>
      <c r="FQE5" s="570"/>
      <c r="FQF5" s="570"/>
      <c r="FQG5" s="570"/>
      <c r="FQH5" s="570"/>
      <c r="FQI5" s="570"/>
      <c r="FQJ5" s="570"/>
      <c r="FQK5" s="570"/>
      <c r="FQL5" s="570"/>
      <c r="FQM5" s="570"/>
      <c r="FQN5" s="570"/>
      <c r="FQO5" s="570"/>
      <c r="FQP5" s="570"/>
      <c r="FQQ5" s="570"/>
      <c r="FQR5" s="570"/>
      <c r="FQS5" s="570"/>
      <c r="FQT5" s="570"/>
      <c r="FQU5" s="570"/>
      <c r="FQV5" s="570"/>
      <c r="FQW5" s="570"/>
      <c r="FQX5" s="570"/>
      <c r="FQY5" s="570"/>
      <c r="FQZ5" s="570"/>
      <c r="FRA5" s="570"/>
      <c r="FRB5" s="570"/>
      <c r="FRC5" s="570"/>
      <c r="FRD5" s="570"/>
      <c r="FRE5" s="570"/>
      <c r="FRF5" s="570"/>
      <c r="FRG5" s="570"/>
      <c r="FRH5" s="570"/>
      <c r="FRI5" s="570"/>
      <c r="FRJ5" s="570"/>
      <c r="FRK5" s="570"/>
      <c r="FRL5" s="570"/>
      <c r="FRM5" s="570"/>
      <c r="FRN5" s="570"/>
      <c r="FRO5" s="570"/>
      <c r="FRP5" s="570"/>
      <c r="FRQ5" s="570"/>
      <c r="FRR5" s="570"/>
      <c r="FRS5" s="570"/>
      <c r="FRT5" s="570"/>
      <c r="FRU5" s="570"/>
      <c r="FRV5" s="570"/>
      <c r="FRW5" s="570"/>
      <c r="FRX5" s="570"/>
      <c r="FRY5" s="570"/>
      <c r="FRZ5" s="570"/>
      <c r="FSA5" s="570"/>
      <c r="FSB5" s="570"/>
      <c r="FSC5" s="570"/>
      <c r="FSD5" s="570"/>
      <c r="FSE5" s="570"/>
      <c r="FSF5" s="570"/>
      <c r="FSG5" s="570"/>
      <c r="FSH5" s="570"/>
      <c r="FSI5" s="570"/>
      <c r="FSJ5" s="570"/>
      <c r="FSK5" s="570"/>
      <c r="FSL5" s="570"/>
      <c r="FSM5" s="570"/>
      <c r="FSN5" s="570"/>
      <c r="FSO5" s="570"/>
      <c r="FSP5" s="570"/>
      <c r="FSQ5" s="570"/>
      <c r="FSR5" s="570"/>
      <c r="FSS5" s="570"/>
      <c r="FST5" s="570"/>
      <c r="FSU5" s="570"/>
      <c r="FSV5" s="570"/>
      <c r="FSW5" s="570"/>
      <c r="FSX5" s="570"/>
      <c r="FSY5" s="570"/>
      <c r="FSZ5" s="570"/>
      <c r="FTA5" s="570"/>
      <c r="FTB5" s="570"/>
      <c r="FTC5" s="570"/>
      <c r="FTD5" s="570"/>
      <c r="FTE5" s="570"/>
      <c r="FTF5" s="570"/>
      <c r="FTG5" s="570"/>
      <c r="FTH5" s="570"/>
      <c r="FTI5" s="570"/>
      <c r="FTJ5" s="570"/>
      <c r="FTK5" s="570"/>
      <c r="FTL5" s="570"/>
      <c r="FTM5" s="570"/>
      <c r="FTN5" s="570"/>
      <c r="FTO5" s="570"/>
      <c r="FTP5" s="570"/>
      <c r="FTQ5" s="570"/>
      <c r="FTR5" s="570"/>
      <c r="FTS5" s="570"/>
      <c r="FTT5" s="570"/>
      <c r="FTU5" s="570"/>
      <c r="FTV5" s="570"/>
      <c r="FTW5" s="570"/>
      <c r="FTX5" s="570"/>
      <c r="FTY5" s="570"/>
      <c r="FTZ5" s="570"/>
      <c r="FUA5" s="570"/>
      <c r="FUB5" s="570"/>
      <c r="FUC5" s="570"/>
      <c r="FUD5" s="570"/>
      <c r="FUE5" s="570"/>
      <c r="FUF5" s="570"/>
      <c r="FUG5" s="570"/>
      <c r="FUH5" s="570"/>
      <c r="FUI5" s="570"/>
      <c r="FUJ5" s="570"/>
      <c r="FUK5" s="570"/>
      <c r="FUL5" s="570"/>
      <c r="FUM5" s="570"/>
      <c r="FUN5" s="570"/>
      <c r="FUO5" s="570"/>
      <c r="FUP5" s="570"/>
      <c r="FUQ5" s="570"/>
      <c r="FUR5" s="570"/>
      <c r="FUS5" s="570"/>
      <c r="FUT5" s="570"/>
      <c r="FUU5" s="570"/>
      <c r="FUV5" s="570"/>
      <c r="FUW5" s="570"/>
      <c r="FUX5" s="570"/>
      <c r="FUY5" s="570"/>
      <c r="FUZ5" s="570"/>
      <c r="FVA5" s="570"/>
      <c r="FVB5" s="570"/>
      <c r="FVC5" s="570"/>
      <c r="FVD5" s="570"/>
      <c r="FVE5" s="570"/>
      <c r="FVF5" s="570"/>
      <c r="FVG5" s="570"/>
      <c r="FVH5" s="570"/>
      <c r="FVI5" s="570"/>
      <c r="FVJ5" s="570"/>
      <c r="FVK5" s="570"/>
      <c r="FVL5" s="570"/>
      <c r="FVM5" s="570"/>
      <c r="FVN5" s="570"/>
      <c r="FVO5" s="570"/>
      <c r="FVP5" s="570"/>
      <c r="FVQ5" s="570"/>
      <c r="FVR5" s="570"/>
      <c r="FVS5" s="570"/>
      <c r="FVT5" s="570"/>
      <c r="FVU5" s="570"/>
      <c r="FVV5" s="570"/>
      <c r="FVW5" s="570"/>
      <c r="FVX5" s="570"/>
      <c r="FVY5" s="570"/>
      <c r="FVZ5" s="570"/>
      <c r="FWA5" s="570"/>
      <c r="FWB5" s="570"/>
      <c r="FWC5" s="570"/>
      <c r="FWD5" s="570"/>
      <c r="FWE5" s="570"/>
      <c r="FWF5" s="570"/>
      <c r="FWG5" s="570"/>
      <c r="FWH5" s="570"/>
      <c r="FWI5" s="570"/>
      <c r="FWJ5" s="570"/>
      <c r="FWK5" s="570"/>
      <c r="FWL5" s="570"/>
      <c r="FWM5" s="570"/>
      <c r="FWN5" s="570"/>
      <c r="FWO5" s="570"/>
      <c r="FWP5" s="570"/>
      <c r="FWQ5" s="570"/>
      <c r="FWR5" s="570"/>
      <c r="FWS5" s="570"/>
      <c r="FWT5" s="570"/>
      <c r="FWU5" s="570"/>
      <c r="FWV5" s="570"/>
      <c r="FWW5" s="570"/>
      <c r="FWX5" s="570"/>
      <c r="FWY5" s="570"/>
      <c r="FWZ5" s="570"/>
      <c r="FXA5" s="570"/>
      <c r="FXB5" s="570"/>
      <c r="FXC5" s="570"/>
      <c r="FXD5" s="570"/>
      <c r="FXE5" s="570"/>
      <c r="FXF5" s="570"/>
      <c r="FXG5" s="570"/>
      <c r="FXH5" s="570"/>
      <c r="FXI5" s="570"/>
      <c r="FXJ5" s="570"/>
      <c r="FXK5" s="570"/>
      <c r="FXL5" s="570"/>
      <c r="FXM5" s="570"/>
      <c r="FXN5" s="570"/>
      <c r="FXO5" s="570"/>
      <c r="FXP5" s="570"/>
      <c r="FXQ5" s="570"/>
      <c r="FXR5" s="570"/>
      <c r="FXS5" s="570"/>
      <c r="FXT5" s="570"/>
      <c r="FXU5" s="570"/>
      <c r="FXV5" s="570"/>
      <c r="FXW5" s="570"/>
      <c r="FXX5" s="570"/>
      <c r="FXY5" s="570"/>
      <c r="FXZ5" s="570"/>
      <c r="FYA5" s="570"/>
      <c r="FYB5" s="570"/>
      <c r="FYC5" s="570"/>
      <c r="FYD5" s="570"/>
      <c r="FYE5" s="570"/>
      <c r="FYF5" s="570"/>
      <c r="FYG5" s="570"/>
      <c r="FYH5" s="570"/>
      <c r="FYI5" s="570"/>
      <c r="FYJ5" s="570"/>
      <c r="FYK5" s="570"/>
      <c r="FYL5" s="570"/>
      <c r="FYM5" s="570"/>
      <c r="FYN5" s="570"/>
      <c r="FYO5" s="570"/>
      <c r="FYP5" s="570"/>
      <c r="FYQ5" s="570"/>
      <c r="FYR5" s="570"/>
      <c r="FYS5" s="570"/>
      <c r="FYT5" s="570"/>
      <c r="FYU5" s="570"/>
      <c r="FYV5" s="570"/>
      <c r="FYW5" s="570"/>
      <c r="FYX5" s="570"/>
      <c r="FYY5" s="570"/>
      <c r="FYZ5" s="570"/>
      <c r="FZA5" s="570"/>
      <c r="FZB5" s="570"/>
      <c r="FZC5" s="570"/>
      <c r="FZD5" s="570"/>
      <c r="FZE5" s="570"/>
      <c r="FZF5" s="570"/>
      <c r="FZG5" s="570"/>
      <c r="FZH5" s="570"/>
      <c r="FZI5" s="570"/>
      <c r="FZJ5" s="570"/>
      <c r="FZK5" s="570"/>
      <c r="FZL5" s="570"/>
      <c r="FZM5" s="570"/>
      <c r="FZN5" s="570"/>
      <c r="FZO5" s="570"/>
      <c r="FZP5" s="570"/>
      <c r="FZQ5" s="570"/>
      <c r="FZR5" s="570"/>
      <c r="FZS5" s="570"/>
      <c r="FZT5" s="570"/>
      <c r="FZU5" s="570"/>
      <c r="FZV5" s="570"/>
      <c r="FZW5" s="570"/>
      <c r="FZX5" s="570"/>
      <c r="FZY5" s="570"/>
      <c r="FZZ5" s="570"/>
      <c r="GAA5" s="570"/>
      <c r="GAB5" s="570"/>
      <c r="GAC5" s="570"/>
      <c r="GAD5" s="570"/>
      <c r="GAE5" s="570"/>
      <c r="GAF5" s="570"/>
      <c r="GAG5" s="570"/>
      <c r="GAH5" s="570"/>
      <c r="GAI5" s="570"/>
      <c r="GAJ5" s="570"/>
      <c r="GAK5" s="570"/>
      <c r="GAL5" s="570"/>
      <c r="GAM5" s="570"/>
      <c r="GAN5" s="570"/>
      <c r="GAO5" s="570"/>
      <c r="GAP5" s="570"/>
      <c r="GAQ5" s="570"/>
      <c r="GAR5" s="570"/>
      <c r="GAS5" s="570"/>
      <c r="GAT5" s="570"/>
      <c r="GAU5" s="570"/>
      <c r="GAV5" s="570"/>
      <c r="GAW5" s="570"/>
      <c r="GAX5" s="570"/>
      <c r="GAY5" s="570"/>
      <c r="GAZ5" s="570"/>
      <c r="GBA5" s="570"/>
      <c r="GBB5" s="570"/>
      <c r="GBC5" s="570"/>
      <c r="GBD5" s="570"/>
      <c r="GBE5" s="570"/>
      <c r="GBF5" s="570"/>
      <c r="GBG5" s="570"/>
      <c r="GBH5" s="570"/>
      <c r="GBI5" s="570"/>
      <c r="GBJ5" s="570"/>
      <c r="GBK5" s="570"/>
      <c r="GBL5" s="570"/>
      <c r="GBM5" s="570"/>
      <c r="GBN5" s="570"/>
      <c r="GBO5" s="570"/>
      <c r="GBP5" s="570"/>
      <c r="GBQ5" s="570"/>
      <c r="GBR5" s="570"/>
      <c r="GBS5" s="570"/>
      <c r="GBT5" s="570"/>
      <c r="GBU5" s="570"/>
      <c r="GBV5" s="570"/>
      <c r="GBW5" s="570"/>
      <c r="GBX5" s="570"/>
      <c r="GBY5" s="570"/>
      <c r="GBZ5" s="570"/>
      <c r="GCA5" s="570"/>
      <c r="GCB5" s="570"/>
      <c r="GCC5" s="570"/>
      <c r="GCD5" s="570"/>
      <c r="GCE5" s="570"/>
      <c r="GCF5" s="570"/>
      <c r="GCG5" s="570"/>
      <c r="GCH5" s="570"/>
      <c r="GCI5" s="570"/>
      <c r="GCJ5" s="570"/>
      <c r="GCK5" s="570"/>
      <c r="GCL5" s="570"/>
      <c r="GCM5" s="570"/>
      <c r="GCN5" s="570"/>
      <c r="GCO5" s="570"/>
      <c r="GCP5" s="570"/>
      <c r="GCQ5" s="570"/>
      <c r="GCR5" s="570"/>
      <c r="GCS5" s="570"/>
      <c r="GCT5" s="570"/>
      <c r="GCU5" s="570"/>
      <c r="GCV5" s="570"/>
      <c r="GCW5" s="570"/>
      <c r="GCX5" s="570"/>
      <c r="GCY5" s="570"/>
      <c r="GCZ5" s="570"/>
      <c r="GDA5" s="570"/>
      <c r="GDB5" s="570"/>
      <c r="GDC5" s="570"/>
      <c r="GDD5" s="570"/>
      <c r="GDE5" s="570"/>
      <c r="GDF5" s="570"/>
      <c r="GDG5" s="570"/>
      <c r="GDH5" s="570"/>
      <c r="GDI5" s="570"/>
      <c r="GDJ5" s="570"/>
      <c r="GDK5" s="570"/>
      <c r="GDL5" s="570"/>
      <c r="GDM5" s="570"/>
      <c r="GDN5" s="570"/>
      <c r="GDO5" s="570"/>
      <c r="GDP5" s="570"/>
      <c r="GDQ5" s="570"/>
      <c r="GDR5" s="570"/>
      <c r="GDS5" s="570"/>
      <c r="GDT5" s="570"/>
      <c r="GDU5" s="570"/>
      <c r="GDV5" s="570"/>
      <c r="GDW5" s="570"/>
      <c r="GDX5" s="570"/>
      <c r="GDY5" s="570"/>
      <c r="GDZ5" s="570"/>
      <c r="GEA5" s="570"/>
      <c r="GEB5" s="570"/>
      <c r="GEC5" s="570"/>
      <c r="GED5" s="570"/>
      <c r="GEE5" s="570"/>
      <c r="GEF5" s="570"/>
      <c r="GEG5" s="570"/>
      <c r="GEH5" s="570"/>
      <c r="GEI5" s="570"/>
      <c r="GEJ5" s="570"/>
      <c r="GEK5" s="570"/>
      <c r="GEL5" s="570"/>
      <c r="GEM5" s="570"/>
      <c r="GEN5" s="570"/>
      <c r="GEO5" s="570"/>
      <c r="GEP5" s="570"/>
      <c r="GEQ5" s="570"/>
      <c r="GER5" s="570"/>
      <c r="GES5" s="570"/>
      <c r="GET5" s="570"/>
      <c r="GEU5" s="570"/>
      <c r="GEV5" s="570"/>
      <c r="GEW5" s="570"/>
      <c r="GEX5" s="570"/>
      <c r="GEY5" s="570"/>
      <c r="GEZ5" s="570"/>
      <c r="GFA5" s="570"/>
      <c r="GFB5" s="570"/>
      <c r="GFC5" s="570"/>
      <c r="GFD5" s="570"/>
      <c r="GFE5" s="570"/>
      <c r="GFF5" s="570"/>
      <c r="GFG5" s="570"/>
      <c r="GFH5" s="570"/>
      <c r="GFI5" s="570"/>
      <c r="GFJ5" s="570"/>
      <c r="GFK5" s="570"/>
      <c r="GFL5" s="570"/>
      <c r="GFM5" s="570"/>
      <c r="GFN5" s="570"/>
      <c r="GFO5" s="570"/>
      <c r="GFP5" s="570"/>
      <c r="GFQ5" s="570"/>
      <c r="GFR5" s="570"/>
      <c r="GFS5" s="570"/>
      <c r="GFT5" s="570"/>
      <c r="GFU5" s="570"/>
      <c r="GFV5" s="570"/>
      <c r="GFW5" s="570"/>
      <c r="GFX5" s="570"/>
      <c r="GFY5" s="570"/>
      <c r="GFZ5" s="570"/>
      <c r="GGA5" s="570"/>
      <c r="GGB5" s="570"/>
      <c r="GGC5" s="570"/>
      <c r="GGD5" s="570"/>
      <c r="GGE5" s="570"/>
      <c r="GGF5" s="570"/>
      <c r="GGG5" s="570"/>
      <c r="GGH5" s="570"/>
      <c r="GGI5" s="570"/>
      <c r="GGJ5" s="570"/>
      <c r="GGK5" s="570"/>
      <c r="GGL5" s="570"/>
      <c r="GGM5" s="570"/>
      <c r="GGN5" s="570"/>
      <c r="GGO5" s="570"/>
      <c r="GGP5" s="570"/>
      <c r="GGQ5" s="570"/>
      <c r="GGR5" s="570"/>
      <c r="GGS5" s="570"/>
      <c r="GGT5" s="570"/>
      <c r="GGU5" s="570"/>
      <c r="GGV5" s="570"/>
      <c r="GGW5" s="570"/>
      <c r="GGX5" s="570"/>
      <c r="GGY5" s="570"/>
      <c r="GGZ5" s="570"/>
      <c r="GHA5" s="570"/>
      <c r="GHB5" s="570"/>
      <c r="GHC5" s="570"/>
      <c r="GHD5" s="570"/>
      <c r="GHE5" s="570"/>
      <c r="GHF5" s="570"/>
      <c r="GHG5" s="570"/>
      <c r="GHH5" s="570"/>
      <c r="GHI5" s="570"/>
      <c r="GHJ5" s="570"/>
      <c r="GHK5" s="570"/>
      <c r="GHL5" s="570"/>
      <c r="GHM5" s="570"/>
      <c r="GHN5" s="570"/>
      <c r="GHO5" s="570"/>
      <c r="GHP5" s="570"/>
      <c r="GHQ5" s="570"/>
      <c r="GHR5" s="570"/>
      <c r="GHS5" s="570"/>
      <c r="GHT5" s="570"/>
      <c r="GHU5" s="570"/>
      <c r="GHV5" s="570"/>
      <c r="GHW5" s="570"/>
      <c r="GHX5" s="570"/>
      <c r="GHY5" s="570"/>
      <c r="GHZ5" s="570"/>
      <c r="GIA5" s="570"/>
      <c r="GIB5" s="570"/>
      <c r="GIC5" s="570"/>
      <c r="GID5" s="570"/>
      <c r="GIE5" s="570"/>
      <c r="GIF5" s="570"/>
      <c r="GIG5" s="570"/>
      <c r="GIH5" s="570"/>
      <c r="GII5" s="570"/>
      <c r="GIJ5" s="570"/>
      <c r="GIK5" s="570"/>
      <c r="GIL5" s="570"/>
      <c r="GIM5" s="570"/>
      <c r="GIN5" s="570"/>
      <c r="GIO5" s="570"/>
      <c r="GIP5" s="570"/>
      <c r="GIQ5" s="570"/>
      <c r="GIR5" s="570"/>
      <c r="GIS5" s="570"/>
      <c r="GIT5" s="570"/>
      <c r="GIU5" s="570"/>
      <c r="GIV5" s="570"/>
      <c r="GIW5" s="570"/>
      <c r="GIX5" s="570"/>
      <c r="GIY5" s="570"/>
      <c r="GIZ5" s="570"/>
      <c r="GJA5" s="570"/>
      <c r="GJB5" s="570"/>
      <c r="GJC5" s="570"/>
      <c r="GJD5" s="570"/>
      <c r="GJE5" s="570"/>
      <c r="GJF5" s="570"/>
      <c r="GJG5" s="570"/>
      <c r="GJH5" s="570"/>
      <c r="GJI5" s="570"/>
      <c r="GJJ5" s="570"/>
      <c r="GJK5" s="570"/>
      <c r="GJL5" s="570"/>
      <c r="GJM5" s="570"/>
      <c r="GJN5" s="570"/>
      <c r="GJO5" s="570"/>
      <c r="GJP5" s="570"/>
      <c r="GJQ5" s="570"/>
      <c r="GJR5" s="570"/>
      <c r="GJS5" s="570"/>
      <c r="GJT5" s="570"/>
      <c r="GJU5" s="570"/>
      <c r="GJV5" s="570"/>
      <c r="GJW5" s="570"/>
      <c r="GJX5" s="570"/>
      <c r="GJY5" s="570"/>
      <c r="GJZ5" s="570"/>
      <c r="GKA5" s="570"/>
      <c r="GKB5" s="570"/>
      <c r="GKC5" s="570"/>
      <c r="GKD5" s="570"/>
      <c r="GKE5" s="570"/>
      <c r="GKF5" s="570"/>
      <c r="GKG5" s="570"/>
      <c r="GKH5" s="570"/>
      <c r="GKI5" s="570"/>
      <c r="GKJ5" s="570"/>
      <c r="GKK5" s="570"/>
      <c r="GKL5" s="570"/>
      <c r="GKM5" s="570"/>
      <c r="GKN5" s="570"/>
      <c r="GKO5" s="570"/>
      <c r="GKP5" s="570"/>
      <c r="GKQ5" s="570"/>
      <c r="GKR5" s="570"/>
      <c r="GKS5" s="570"/>
      <c r="GKT5" s="570"/>
      <c r="GKU5" s="570"/>
      <c r="GKV5" s="570"/>
      <c r="GKW5" s="570"/>
      <c r="GKX5" s="570"/>
      <c r="GKY5" s="570"/>
      <c r="GKZ5" s="570"/>
      <c r="GLA5" s="570"/>
      <c r="GLB5" s="570"/>
      <c r="GLC5" s="570"/>
      <c r="GLD5" s="570"/>
      <c r="GLE5" s="570"/>
      <c r="GLF5" s="570"/>
      <c r="GLG5" s="570"/>
      <c r="GLH5" s="570"/>
      <c r="GLI5" s="570"/>
      <c r="GLJ5" s="570"/>
      <c r="GLK5" s="570"/>
      <c r="GLL5" s="570"/>
      <c r="GLM5" s="570"/>
      <c r="GLN5" s="570"/>
      <c r="GLO5" s="570"/>
      <c r="GLP5" s="570"/>
      <c r="GLQ5" s="570"/>
      <c r="GLR5" s="570"/>
      <c r="GLS5" s="570"/>
      <c r="GLT5" s="570"/>
      <c r="GLU5" s="570"/>
      <c r="GLV5" s="570"/>
      <c r="GLW5" s="570"/>
      <c r="GLX5" s="570"/>
      <c r="GLY5" s="570"/>
      <c r="GLZ5" s="570"/>
      <c r="GMA5" s="570"/>
      <c r="GMB5" s="570"/>
      <c r="GMC5" s="570"/>
      <c r="GMD5" s="570"/>
      <c r="GME5" s="570"/>
      <c r="GMF5" s="570"/>
      <c r="GMG5" s="570"/>
      <c r="GMH5" s="570"/>
      <c r="GMI5" s="570"/>
      <c r="GMJ5" s="570"/>
      <c r="GMK5" s="570"/>
      <c r="GML5" s="570"/>
      <c r="GMM5" s="570"/>
      <c r="GMN5" s="570"/>
      <c r="GMO5" s="570"/>
      <c r="GMP5" s="570"/>
      <c r="GMQ5" s="570"/>
      <c r="GMR5" s="570"/>
      <c r="GMS5" s="570"/>
      <c r="GMT5" s="570"/>
      <c r="GMU5" s="570"/>
      <c r="GMV5" s="570"/>
      <c r="GMW5" s="570"/>
      <c r="GMX5" s="570"/>
      <c r="GMY5" s="570"/>
      <c r="GMZ5" s="570"/>
      <c r="GNA5" s="570"/>
      <c r="GNB5" s="570"/>
      <c r="GNC5" s="570"/>
      <c r="GND5" s="570"/>
      <c r="GNE5" s="570"/>
      <c r="GNF5" s="570"/>
      <c r="GNG5" s="570"/>
      <c r="GNH5" s="570"/>
      <c r="GNI5" s="570"/>
      <c r="GNJ5" s="570"/>
      <c r="GNK5" s="570"/>
      <c r="GNL5" s="570"/>
      <c r="GNM5" s="570"/>
      <c r="GNN5" s="570"/>
      <c r="GNO5" s="570"/>
      <c r="GNP5" s="570"/>
      <c r="GNQ5" s="570"/>
      <c r="GNR5" s="570"/>
      <c r="GNS5" s="570"/>
      <c r="GNT5" s="570"/>
      <c r="GNU5" s="570"/>
      <c r="GNV5" s="570"/>
      <c r="GNW5" s="570"/>
      <c r="GNX5" s="570"/>
      <c r="GNY5" s="570"/>
      <c r="GNZ5" s="570"/>
      <c r="GOA5" s="570"/>
      <c r="GOB5" s="570"/>
      <c r="GOC5" s="570"/>
      <c r="GOD5" s="570"/>
      <c r="GOE5" s="570"/>
      <c r="GOF5" s="570"/>
      <c r="GOG5" s="570"/>
      <c r="GOH5" s="570"/>
      <c r="GOI5" s="570"/>
      <c r="GOJ5" s="570"/>
      <c r="GOK5" s="570"/>
      <c r="GOL5" s="570"/>
      <c r="GOM5" s="570"/>
      <c r="GON5" s="570"/>
      <c r="GOO5" s="570"/>
      <c r="GOP5" s="570"/>
      <c r="GOQ5" s="570"/>
      <c r="GOR5" s="570"/>
      <c r="GOS5" s="570"/>
      <c r="GOT5" s="570"/>
      <c r="GOU5" s="570"/>
      <c r="GOV5" s="570"/>
      <c r="GOW5" s="570"/>
      <c r="GOX5" s="570"/>
      <c r="GOY5" s="570"/>
      <c r="GOZ5" s="570"/>
      <c r="GPA5" s="570"/>
      <c r="GPB5" s="570"/>
      <c r="GPC5" s="570"/>
      <c r="GPD5" s="570"/>
      <c r="GPE5" s="570"/>
      <c r="GPF5" s="570"/>
      <c r="GPG5" s="570"/>
      <c r="GPH5" s="570"/>
      <c r="GPI5" s="570"/>
      <c r="GPJ5" s="570"/>
      <c r="GPK5" s="570"/>
      <c r="GPL5" s="570"/>
      <c r="GPM5" s="570"/>
      <c r="GPN5" s="570"/>
      <c r="GPO5" s="570"/>
      <c r="GPP5" s="570"/>
      <c r="GPQ5" s="570"/>
      <c r="GPR5" s="570"/>
      <c r="GPS5" s="570"/>
      <c r="GPT5" s="570"/>
      <c r="GPU5" s="570"/>
      <c r="GPV5" s="570"/>
      <c r="GPW5" s="570"/>
      <c r="GPX5" s="570"/>
      <c r="GPY5" s="570"/>
      <c r="GPZ5" s="570"/>
      <c r="GQA5" s="570"/>
      <c r="GQB5" s="570"/>
      <c r="GQC5" s="570"/>
      <c r="GQD5" s="570"/>
      <c r="GQE5" s="570"/>
      <c r="GQF5" s="570"/>
      <c r="GQG5" s="570"/>
      <c r="GQH5" s="570"/>
      <c r="GQI5" s="570"/>
      <c r="GQJ5" s="570"/>
      <c r="GQK5" s="570"/>
      <c r="GQL5" s="570"/>
      <c r="GQM5" s="570"/>
      <c r="GQN5" s="570"/>
      <c r="GQO5" s="570"/>
      <c r="GQP5" s="570"/>
      <c r="GQQ5" s="570"/>
      <c r="GQR5" s="570"/>
      <c r="GQS5" s="570"/>
      <c r="GQT5" s="570"/>
      <c r="GQU5" s="570"/>
      <c r="GQV5" s="570"/>
      <c r="GQW5" s="570"/>
      <c r="GQX5" s="570"/>
      <c r="GQY5" s="570"/>
      <c r="GQZ5" s="570"/>
      <c r="GRA5" s="570"/>
      <c r="GRB5" s="570"/>
      <c r="GRC5" s="570"/>
      <c r="GRD5" s="570"/>
      <c r="GRE5" s="570"/>
      <c r="GRF5" s="570"/>
      <c r="GRG5" s="570"/>
      <c r="GRH5" s="570"/>
      <c r="GRI5" s="570"/>
      <c r="GRJ5" s="570"/>
      <c r="GRK5" s="570"/>
      <c r="GRL5" s="570"/>
      <c r="GRM5" s="570"/>
      <c r="GRN5" s="570"/>
      <c r="GRO5" s="570"/>
      <c r="GRP5" s="570"/>
      <c r="GRQ5" s="570"/>
      <c r="GRR5" s="570"/>
      <c r="GRS5" s="570"/>
      <c r="GRT5" s="570"/>
      <c r="GRU5" s="570"/>
      <c r="GRV5" s="570"/>
      <c r="GRW5" s="570"/>
      <c r="GRX5" s="570"/>
      <c r="GRY5" s="570"/>
      <c r="GRZ5" s="570"/>
      <c r="GSA5" s="570"/>
      <c r="GSB5" s="570"/>
      <c r="GSC5" s="570"/>
      <c r="GSD5" s="570"/>
      <c r="GSE5" s="570"/>
      <c r="GSF5" s="570"/>
      <c r="GSG5" s="570"/>
      <c r="GSH5" s="570"/>
      <c r="GSI5" s="570"/>
      <c r="GSJ5" s="570"/>
      <c r="GSK5" s="570"/>
      <c r="GSL5" s="570"/>
      <c r="GSM5" s="570"/>
      <c r="GSN5" s="570"/>
      <c r="GSO5" s="570"/>
      <c r="GSP5" s="570"/>
      <c r="GSQ5" s="570"/>
      <c r="GSR5" s="570"/>
      <c r="GSS5" s="570"/>
      <c r="GST5" s="570"/>
      <c r="GSU5" s="570"/>
      <c r="GSV5" s="570"/>
      <c r="GSW5" s="570"/>
      <c r="GSX5" s="570"/>
      <c r="GSY5" s="570"/>
      <c r="GSZ5" s="570"/>
      <c r="GTA5" s="570"/>
      <c r="GTB5" s="570"/>
      <c r="GTC5" s="570"/>
      <c r="GTD5" s="570"/>
      <c r="GTE5" s="570"/>
      <c r="GTF5" s="570"/>
      <c r="GTG5" s="570"/>
      <c r="GTH5" s="570"/>
      <c r="GTI5" s="570"/>
      <c r="GTJ5" s="570"/>
      <c r="GTK5" s="570"/>
      <c r="GTL5" s="570"/>
      <c r="GTM5" s="570"/>
      <c r="GTN5" s="570"/>
      <c r="GTO5" s="570"/>
      <c r="GTP5" s="570"/>
      <c r="GTQ5" s="570"/>
      <c r="GTR5" s="570"/>
      <c r="GTS5" s="570"/>
      <c r="GTT5" s="570"/>
      <c r="GTU5" s="570"/>
      <c r="GTV5" s="570"/>
      <c r="GTW5" s="570"/>
      <c r="GTX5" s="570"/>
      <c r="GTY5" s="570"/>
      <c r="GTZ5" s="570"/>
      <c r="GUA5" s="570"/>
      <c r="GUB5" s="570"/>
      <c r="GUC5" s="570"/>
      <c r="GUD5" s="570"/>
      <c r="GUE5" s="570"/>
      <c r="GUF5" s="570"/>
      <c r="GUG5" s="570"/>
      <c r="GUH5" s="570"/>
      <c r="GUI5" s="570"/>
      <c r="GUJ5" s="570"/>
      <c r="GUK5" s="570"/>
      <c r="GUL5" s="570"/>
      <c r="GUM5" s="570"/>
      <c r="GUN5" s="570"/>
      <c r="GUO5" s="570"/>
      <c r="GUP5" s="570"/>
      <c r="GUQ5" s="570"/>
      <c r="GUR5" s="570"/>
      <c r="GUS5" s="570"/>
      <c r="GUT5" s="570"/>
      <c r="GUU5" s="570"/>
      <c r="GUV5" s="570"/>
      <c r="GUW5" s="570"/>
      <c r="GUX5" s="570"/>
      <c r="GUY5" s="570"/>
      <c r="GUZ5" s="570"/>
      <c r="GVA5" s="570"/>
      <c r="GVB5" s="570"/>
      <c r="GVC5" s="570"/>
      <c r="GVD5" s="570"/>
      <c r="GVE5" s="570"/>
      <c r="GVF5" s="570"/>
      <c r="GVG5" s="570"/>
      <c r="GVH5" s="570"/>
      <c r="GVI5" s="570"/>
      <c r="GVJ5" s="570"/>
      <c r="GVK5" s="570"/>
      <c r="GVL5" s="570"/>
      <c r="GVM5" s="570"/>
      <c r="GVN5" s="570"/>
      <c r="GVO5" s="570"/>
      <c r="GVP5" s="570"/>
      <c r="GVQ5" s="570"/>
      <c r="GVR5" s="570"/>
      <c r="GVS5" s="570"/>
      <c r="GVT5" s="570"/>
      <c r="GVU5" s="570"/>
      <c r="GVV5" s="570"/>
      <c r="GVW5" s="570"/>
      <c r="GVX5" s="570"/>
      <c r="GVY5" s="570"/>
      <c r="GVZ5" s="570"/>
      <c r="GWA5" s="570"/>
      <c r="GWB5" s="570"/>
      <c r="GWC5" s="570"/>
      <c r="GWD5" s="570"/>
      <c r="GWE5" s="570"/>
      <c r="GWF5" s="570"/>
      <c r="GWG5" s="570"/>
      <c r="GWH5" s="570"/>
      <c r="GWI5" s="570"/>
      <c r="GWJ5" s="570"/>
      <c r="GWK5" s="570"/>
      <c r="GWL5" s="570"/>
      <c r="GWM5" s="570"/>
      <c r="GWN5" s="570"/>
      <c r="GWO5" s="570"/>
      <c r="GWP5" s="570"/>
      <c r="GWQ5" s="570"/>
      <c r="GWR5" s="570"/>
      <c r="GWS5" s="570"/>
      <c r="GWT5" s="570"/>
      <c r="GWU5" s="570"/>
      <c r="GWV5" s="570"/>
      <c r="GWW5" s="570"/>
      <c r="GWX5" s="570"/>
      <c r="GWY5" s="570"/>
      <c r="GWZ5" s="570"/>
      <c r="GXA5" s="570"/>
      <c r="GXB5" s="570"/>
      <c r="GXC5" s="570"/>
      <c r="GXD5" s="570"/>
      <c r="GXE5" s="570"/>
      <c r="GXF5" s="570"/>
      <c r="GXG5" s="570"/>
      <c r="GXH5" s="570"/>
      <c r="GXI5" s="570"/>
      <c r="GXJ5" s="570"/>
      <c r="GXK5" s="570"/>
      <c r="GXL5" s="570"/>
      <c r="GXM5" s="570"/>
      <c r="GXN5" s="570"/>
      <c r="GXO5" s="570"/>
      <c r="GXP5" s="570"/>
      <c r="GXQ5" s="570"/>
      <c r="GXR5" s="570"/>
      <c r="GXS5" s="570"/>
      <c r="GXT5" s="570"/>
      <c r="GXU5" s="570"/>
      <c r="GXV5" s="570"/>
      <c r="GXW5" s="570"/>
      <c r="GXX5" s="570"/>
      <c r="GXY5" s="570"/>
      <c r="GXZ5" s="570"/>
      <c r="GYA5" s="570"/>
      <c r="GYB5" s="570"/>
      <c r="GYC5" s="570"/>
      <c r="GYD5" s="570"/>
      <c r="GYE5" s="570"/>
      <c r="GYF5" s="570"/>
      <c r="GYG5" s="570"/>
      <c r="GYH5" s="570"/>
      <c r="GYI5" s="570"/>
      <c r="GYJ5" s="570"/>
      <c r="GYK5" s="570"/>
      <c r="GYL5" s="570"/>
      <c r="GYM5" s="570"/>
      <c r="GYN5" s="570"/>
      <c r="GYO5" s="570"/>
      <c r="GYP5" s="570"/>
      <c r="GYQ5" s="570"/>
      <c r="GYR5" s="570"/>
      <c r="GYS5" s="570"/>
      <c r="GYT5" s="570"/>
      <c r="GYU5" s="570"/>
      <c r="GYV5" s="570"/>
      <c r="GYW5" s="570"/>
      <c r="GYX5" s="570"/>
      <c r="GYY5" s="570"/>
      <c r="GYZ5" s="570"/>
      <c r="GZA5" s="570"/>
      <c r="GZB5" s="570"/>
      <c r="GZC5" s="570"/>
      <c r="GZD5" s="570"/>
      <c r="GZE5" s="570"/>
      <c r="GZF5" s="570"/>
      <c r="GZG5" s="570"/>
      <c r="GZH5" s="570"/>
      <c r="GZI5" s="570"/>
      <c r="GZJ5" s="570"/>
      <c r="GZK5" s="570"/>
      <c r="GZL5" s="570"/>
      <c r="GZM5" s="570"/>
      <c r="GZN5" s="570"/>
      <c r="GZO5" s="570"/>
      <c r="GZP5" s="570"/>
      <c r="GZQ5" s="570"/>
      <c r="GZR5" s="570"/>
      <c r="GZS5" s="570"/>
      <c r="GZT5" s="570"/>
      <c r="GZU5" s="570"/>
      <c r="GZV5" s="570"/>
      <c r="GZW5" s="570"/>
      <c r="GZX5" s="570"/>
      <c r="GZY5" s="570"/>
      <c r="GZZ5" s="570"/>
      <c r="HAA5" s="570"/>
      <c r="HAB5" s="570"/>
      <c r="HAC5" s="570"/>
      <c r="HAD5" s="570"/>
      <c r="HAE5" s="570"/>
      <c r="HAF5" s="570"/>
      <c r="HAG5" s="570"/>
      <c r="HAH5" s="570"/>
      <c r="HAI5" s="570"/>
      <c r="HAJ5" s="570"/>
      <c r="HAK5" s="570"/>
      <c r="HAL5" s="570"/>
      <c r="HAM5" s="570"/>
      <c r="HAN5" s="570"/>
      <c r="HAO5" s="570"/>
      <c r="HAP5" s="570"/>
      <c r="HAQ5" s="570"/>
      <c r="HAR5" s="570"/>
      <c r="HAS5" s="570"/>
      <c r="HAT5" s="570"/>
      <c r="HAU5" s="570"/>
      <c r="HAV5" s="570"/>
      <c r="HAW5" s="570"/>
      <c r="HAX5" s="570"/>
      <c r="HAY5" s="570"/>
      <c r="HAZ5" s="570"/>
      <c r="HBA5" s="570"/>
      <c r="HBB5" s="570"/>
      <c r="HBC5" s="570"/>
      <c r="HBD5" s="570"/>
      <c r="HBE5" s="570"/>
      <c r="HBF5" s="570"/>
      <c r="HBG5" s="570"/>
      <c r="HBH5" s="570"/>
      <c r="HBI5" s="570"/>
      <c r="HBJ5" s="570"/>
      <c r="HBK5" s="570"/>
      <c r="HBL5" s="570"/>
      <c r="HBM5" s="570"/>
      <c r="HBN5" s="570"/>
      <c r="HBO5" s="570"/>
      <c r="HBP5" s="570"/>
      <c r="HBQ5" s="570"/>
      <c r="HBR5" s="570"/>
      <c r="HBS5" s="570"/>
      <c r="HBT5" s="570"/>
      <c r="HBU5" s="570"/>
      <c r="HBV5" s="570"/>
      <c r="HBW5" s="570"/>
      <c r="HBX5" s="570"/>
      <c r="HBY5" s="570"/>
      <c r="HBZ5" s="570"/>
      <c r="HCA5" s="570"/>
      <c r="HCB5" s="570"/>
      <c r="HCC5" s="570"/>
      <c r="HCD5" s="570"/>
      <c r="HCE5" s="570"/>
      <c r="HCF5" s="570"/>
      <c r="HCG5" s="570"/>
      <c r="HCH5" s="570"/>
      <c r="HCI5" s="570"/>
      <c r="HCJ5" s="570"/>
      <c r="HCK5" s="570"/>
      <c r="HCL5" s="570"/>
      <c r="HCM5" s="570"/>
      <c r="HCN5" s="570"/>
      <c r="HCO5" s="570"/>
      <c r="HCP5" s="570"/>
      <c r="HCQ5" s="570"/>
      <c r="HCR5" s="570"/>
      <c r="HCS5" s="570"/>
      <c r="HCT5" s="570"/>
      <c r="HCU5" s="570"/>
      <c r="HCV5" s="570"/>
      <c r="HCW5" s="570"/>
      <c r="HCX5" s="570"/>
      <c r="HCY5" s="570"/>
      <c r="HCZ5" s="570"/>
      <c r="HDA5" s="570"/>
      <c r="HDB5" s="570"/>
      <c r="HDC5" s="570"/>
      <c r="HDD5" s="570"/>
      <c r="HDE5" s="570"/>
      <c r="HDF5" s="570"/>
      <c r="HDG5" s="570"/>
      <c r="HDH5" s="570"/>
      <c r="HDI5" s="570"/>
      <c r="HDJ5" s="570"/>
      <c r="HDK5" s="570"/>
      <c r="HDL5" s="570"/>
      <c r="HDM5" s="570"/>
      <c r="HDN5" s="570"/>
      <c r="HDO5" s="570"/>
      <c r="HDP5" s="570"/>
      <c r="HDQ5" s="570"/>
      <c r="HDR5" s="570"/>
      <c r="HDS5" s="570"/>
      <c r="HDT5" s="570"/>
      <c r="HDU5" s="570"/>
      <c r="HDV5" s="570"/>
      <c r="HDW5" s="570"/>
      <c r="HDX5" s="570"/>
      <c r="HDY5" s="570"/>
      <c r="HDZ5" s="570"/>
      <c r="HEA5" s="570"/>
      <c r="HEB5" s="570"/>
      <c r="HEC5" s="570"/>
      <c r="HED5" s="570"/>
      <c r="HEE5" s="570"/>
      <c r="HEF5" s="570"/>
      <c r="HEG5" s="570"/>
      <c r="HEH5" s="570"/>
      <c r="HEI5" s="570"/>
      <c r="HEJ5" s="570"/>
      <c r="HEK5" s="570"/>
      <c r="HEL5" s="570"/>
      <c r="HEM5" s="570"/>
      <c r="HEN5" s="570"/>
      <c r="HEO5" s="570"/>
      <c r="HEP5" s="570"/>
      <c r="HEQ5" s="570"/>
      <c r="HER5" s="570"/>
      <c r="HES5" s="570"/>
      <c r="HET5" s="570"/>
      <c r="HEU5" s="570"/>
      <c r="HEV5" s="570"/>
      <c r="HEW5" s="570"/>
      <c r="HEX5" s="570"/>
      <c r="HEY5" s="570"/>
      <c r="HEZ5" s="570"/>
      <c r="HFA5" s="570"/>
      <c r="HFB5" s="570"/>
      <c r="HFC5" s="570"/>
      <c r="HFD5" s="570"/>
      <c r="HFE5" s="570"/>
      <c r="HFF5" s="570"/>
      <c r="HFG5" s="570"/>
      <c r="HFH5" s="570"/>
      <c r="HFI5" s="570"/>
      <c r="HFJ5" s="570"/>
      <c r="HFK5" s="570"/>
      <c r="HFL5" s="570"/>
      <c r="HFM5" s="570"/>
      <c r="HFN5" s="570"/>
      <c r="HFO5" s="570"/>
      <c r="HFP5" s="570"/>
      <c r="HFQ5" s="570"/>
      <c r="HFR5" s="570"/>
      <c r="HFS5" s="570"/>
      <c r="HFT5" s="570"/>
      <c r="HFU5" s="570"/>
      <c r="HFV5" s="570"/>
      <c r="HFW5" s="570"/>
      <c r="HFX5" s="570"/>
      <c r="HFY5" s="570"/>
      <c r="HFZ5" s="570"/>
      <c r="HGA5" s="570"/>
      <c r="HGB5" s="570"/>
      <c r="HGC5" s="570"/>
      <c r="HGD5" s="570"/>
      <c r="HGE5" s="570"/>
      <c r="HGF5" s="570"/>
      <c r="HGG5" s="570"/>
      <c r="HGH5" s="570"/>
      <c r="HGI5" s="570"/>
      <c r="HGJ5" s="570"/>
      <c r="HGK5" s="570"/>
      <c r="HGL5" s="570"/>
      <c r="HGM5" s="570"/>
      <c r="HGN5" s="570"/>
      <c r="HGO5" s="570"/>
      <c r="HGP5" s="570"/>
      <c r="HGQ5" s="570"/>
      <c r="HGR5" s="570"/>
      <c r="HGS5" s="570"/>
      <c r="HGT5" s="570"/>
      <c r="HGU5" s="570"/>
      <c r="HGV5" s="570"/>
      <c r="HGW5" s="570"/>
      <c r="HGX5" s="570"/>
      <c r="HGY5" s="570"/>
      <c r="HGZ5" s="570"/>
      <c r="HHA5" s="570"/>
      <c r="HHB5" s="570"/>
      <c r="HHC5" s="570"/>
      <c r="HHD5" s="570"/>
      <c r="HHE5" s="570"/>
      <c r="HHF5" s="570"/>
      <c r="HHG5" s="570"/>
      <c r="HHH5" s="570"/>
      <c r="HHI5" s="570"/>
      <c r="HHJ5" s="570"/>
      <c r="HHK5" s="570"/>
      <c r="HHL5" s="570"/>
      <c r="HHM5" s="570"/>
      <c r="HHN5" s="570"/>
      <c r="HHO5" s="570"/>
      <c r="HHP5" s="570"/>
      <c r="HHQ5" s="570"/>
      <c r="HHR5" s="570"/>
      <c r="HHS5" s="570"/>
      <c r="HHT5" s="570"/>
      <c r="HHU5" s="570"/>
      <c r="HHV5" s="570"/>
      <c r="HHW5" s="570"/>
      <c r="HHX5" s="570"/>
      <c r="HHY5" s="570"/>
      <c r="HHZ5" s="570"/>
      <c r="HIA5" s="570"/>
      <c r="HIB5" s="570"/>
      <c r="HIC5" s="570"/>
      <c r="HID5" s="570"/>
      <c r="HIE5" s="570"/>
      <c r="HIF5" s="570"/>
      <c r="HIG5" s="570"/>
      <c r="HIH5" s="570"/>
      <c r="HII5" s="570"/>
      <c r="HIJ5" s="570"/>
      <c r="HIK5" s="570"/>
      <c r="HIL5" s="570"/>
      <c r="HIM5" s="570"/>
      <c r="HIN5" s="570"/>
      <c r="HIO5" s="570"/>
      <c r="HIP5" s="570"/>
      <c r="HIQ5" s="570"/>
      <c r="HIR5" s="570"/>
      <c r="HIS5" s="570"/>
      <c r="HIT5" s="570"/>
      <c r="HIU5" s="570"/>
      <c r="HIV5" s="570"/>
      <c r="HIW5" s="570"/>
      <c r="HIX5" s="570"/>
      <c r="HIY5" s="570"/>
      <c r="HIZ5" s="570"/>
      <c r="HJA5" s="570"/>
      <c r="HJB5" s="570"/>
      <c r="HJC5" s="570"/>
      <c r="HJD5" s="570"/>
      <c r="HJE5" s="570"/>
      <c r="HJF5" s="570"/>
      <c r="HJG5" s="570"/>
      <c r="HJH5" s="570"/>
      <c r="HJI5" s="570"/>
      <c r="HJJ5" s="570"/>
      <c r="HJK5" s="570"/>
      <c r="HJL5" s="570"/>
      <c r="HJM5" s="570"/>
      <c r="HJN5" s="570"/>
      <c r="HJO5" s="570"/>
      <c r="HJP5" s="570"/>
      <c r="HJQ5" s="570"/>
      <c r="HJR5" s="570"/>
      <c r="HJS5" s="570"/>
      <c r="HJT5" s="570"/>
      <c r="HJU5" s="570"/>
      <c r="HJV5" s="570"/>
      <c r="HJW5" s="570"/>
      <c r="HJX5" s="570"/>
      <c r="HJY5" s="570"/>
      <c r="HJZ5" s="570"/>
      <c r="HKA5" s="570"/>
      <c r="HKB5" s="570"/>
      <c r="HKC5" s="570"/>
      <c r="HKD5" s="570"/>
      <c r="HKE5" s="570"/>
      <c r="HKF5" s="570"/>
      <c r="HKG5" s="570"/>
      <c r="HKH5" s="570"/>
      <c r="HKI5" s="570"/>
      <c r="HKJ5" s="570"/>
      <c r="HKK5" s="570"/>
      <c r="HKL5" s="570"/>
      <c r="HKM5" s="570"/>
      <c r="HKN5" s="570"/>
      <c r="HKO5" s="570"/>
      <c r="HKP5" s="570"/>
      <c r="HKQ5" s="570"/>
      <c r="HKR5" s="570"/>
      <c r="HKS5" s="570"/>
      <c r="HKT5" s="570"/>
      <c r="HKU5" s="570"/>
      <c r="HKV5" s="570"/>
      <c r="HKW5" s="570"/>
      <c r="HKX5" s="570"/>
      <c r="HKY5" s="570"/>
      <c r="HKZ5" s="570"/>
      <c r="HLA5" s="570"/>
      <c r="HLB5" s="570"/>
      <c r="HLC5" s="570"/>
      <c r="HLD5" s="570"/>
      <c r="HLE5" s="570"/>
      <c r="HLF5" s="570"/>
      <c r="HLG5" s="570"/>
      <c r="HLH5" s="570"/>
      <c r="HLI5" s="570"/>
      <c r="HLJ5" s="570"/>
      <c r="HLK5" s="570"/>
      <c r="HLL5" s="570"/>
      <c r="HLM5" s="570"/>
      <c r="HLN5" s="570"/>
      <c r="HLO5" s="570"/>
      <c r="HLP5" s="570"/>
      <c r="HLQ5" s="570"/>
      <c r="HLR5" s="570"/>
      <c r="HLS5" s="570"/>
      <c r="HLT5" s="570"/>
      <c r="HLU5" s="570"/>
      <c r="HLV5" s="570"/>
      <c r="HLW5" s="570"/>
      <c r="HLX5" s="570"/>
      <c r="HLY5" s="570"/>
      <c r="HLZ5" s="570"/>
      <c r="HMA5" s="570"/>
      <c r="HMB5" s="570"/>
      <c r="HMC5" s="570"/>
      <c r="HMD5" s="570"/>
      <c r="HME5" s="570"/>
      <c r="HMF5" s="570"/>
      <c r="HMG5" s="570"/>
      <c r="HMH5" s="570"/>
      <c r="HMI5" s="570"/>
      <c r="HMJ5" s="570"/>
      <c r="HMK5" s="570"/>
      <c r="HML5" s="570"/>
      <c r="HMM5" s="570"/>
      <c r="HMN5" s="570"/>
      <c r="HMO5" s="570"/>
      <c r="HMP5" s="570"/>
      <c r="HMQ5" s="570"/>
      <c r="HMR5" s="570"/>
      <c r="HMS5" s="570"/>
      <c r="HMT5" s="570"/>
      <c r="HMU5" s="570"/>
      <c r="HMV5" s="570"/>
      <c r="HMW5" s="570"/>
      <c r="HMX5" s="570"/>
      <c r="HMY5" s="570"/>
      <c r="HMZ5" s="570"/>
      <c r="HNA5" s="570"/>
      <c r="HNB5" s="570"/>
      <c r="HNC5" s="570"/>
      <c r="HND5" s="570"/>
      <c r="HNE5" s="570"/>
      <c r="HNF5" s="570"/>
      <c r="HNG5" s="570"/>
      <c r="HNH5" s="570"/>
      <c r="HNI5" s="570"/>
      <c r="HNJ5" s="570"/>
      <c r="HNK5" s="570"/>
      <c r="HNL5" s="570"/>
      <c r="HNM5" s="570"/>
      <c r="HNN5" s="570"/>
      <c r="HNO5" s="570"/>
      <c r="HNP5" s="570"/>
      <c r="HNQ5" s="570"/>
      <c r="HNR5" s="570"/>
      <c r="HNS5" s="570"/>
      <c r="HNT5" s="570"/>
      <c r="HNU5" s="570"/>
      <c r="HNV5" s="570"/>
      <c r="HNW5" s="570"/>
      <c r="HNX5" s="570"/>
      <c r="HNY5" s="570"/>
      <c r="HNZ5" s="570"/>
      <c r="HOA5" s="570"/>
      <c r="HOB5" s="570"/>
      <c r="HOC5" s="570"/>
      <c r="HOD5" s="570"/>
      <c r="HOE5" s="570"/>
      <c r="HOF5" s="570"/>
      <c r="HOG5" s="570"/>
      <c r="HOH5" s="570"/>
      <c r="HOI5" s="570"/>
      <c r="HOJ5" s="570"/>
      <c r="HOK5" s="570"/>
      <c r="HOL5" s="570"/>
      <c r="HOM5" s="570"/>
      <c r="HON5" s="570"/>
      <c r="HOO5" s="570"/>
      <c r="HOP5" s="570"/>
      <c r="HOQ5" s="570"/>
      <c r="HOR5" s="570"/>
      <c r="HOS5" s="570"/>
      <c r="HOT5" s="570"/>
      <c r="HOU5" s="570"/>
      <c r="HOV5" s="570"/>
      <c r="HOW5" s="570"/>
      <c r="HOX5" s="570"/>
      <c r="HOY5" s="570"/>
      <c r="HOZ5" s="570"/>
      <c r="HPA5" s="570"/>
      <c r="HPB5" s="570"/>
      <c r="HPC5" s="570"/>
      <c r="HPD5" s="570"/>
      <c r="HPE5" s="570"/>
      <c r="HPF5" s="570"/>
      <c r="HPG5" s="570"/>
      <c r="HPH5" s="570"/>
      <c r="HPI5" s="570"/>
      <c r="HPJ5" s="570"/>
      <c r="HPK5" s="570"/>
      <c r="HPL5" s="570"/>
      <c r="HPM5" s="570"/>
      <c r="HPN5" s="570"/>
      <c r="HPO5" s="570"/>
      <c r="HPP5" s="570"/>
      <c r="HPQ5" s="570"/>
      <c r="HPR5" s="570"/>
      <c r="HPS5" s="570"/>
      <c r="HPT5" s="570"/>
      <c r="HPU5" s="570"/>
      <c r="HPV5" s="570"/>
      <c r="HPW5" s="570"/>
      <c r="HPX5" s="570"/>
      <c r="HPY5" s="570"/>
      <c r="HPZ5" s="570"/>
      <c r="HQA5" s="570"/>
      <c r="HQB5" s="570"/>
      <c r="HQC5" s="570"/>
      <c r="HQD5" s="570"/>
      <c r="HQE5" s="570"/>
      <c r="HQF5" s="570"/>
      <c r="HQG5" s="570"/>
      <c r="HQH5" s="570"/>
      <c r="HQI5" s="570"/>
      <c r="HQJ5" s="570"/>
      <c r="HQK5" s="570"/>
      <c r="HQL5" s="570"/>
      <c r="HQM5" s="570"/>
      <c r="HQN5" s="570"/>
      <c r="HQO5" s="570"/>
      <c r="HQP5" s="570"/>
      <c r="HQQ5" s="570"/>
      <c r="HQR5" s="570"/>
      <c r="HQS5" s="570"/>
      <c r="HQT5" s="570"/>
      <c r="HQU5" s="570"/>
      <c r="HQV5" s="570"/>
      <c r="HQW5" s="570"/>
      <c r="HQX5" s="570"/>
      <c r="HQY5" s="570"/>
      <c r="HQZ5" s="570"/>
      <c r="HRA5" s="570"/>
      <c r="HRB5" s="570"/>
      <c r="HRC5" s="570"/>
      <c r="HRD5" s="570"/>
      <c r="HRE5" s="570"/>
      <c r="HRF5" s="570"/>
      <c r="HRG5" s="570"/>
      <c r="HRH5" s="570"/>
      <c r="HRI5" s="570"/>
      <c r="HRJ5" s="570"/>
      <c r="HRK5" s="570"/>
      <c r="HRL5" s="570"/>
      <c r="HRM5" s="570"/>
      <c r="HRN5" s="570"/>
      <c r="HRO5" s="570"/>
      <c r="HRP5" s="570"/>
      <c r="HRQ5" s="570"/>
      <c r="HRR5" s="570"/>
      <c r="HRS5" s="570"/>
      <c r="HRT5" s="570"/>
      <c r="HRU5" s="570"/>
      <c r="HRV5" s="570"/>
      <c r="HRW5" s="570"/>
      <c r="HRX5" s="570"/>
      <c r="HRY5" s="570"/>
      <c r="HRZ5" s="570"/>
      <c r="HSA5" s="570"/>
      <c r="HSB5" s="570"/>
      <c r="HSC5" s="570"/>
      <c r="HSD5" s="570"/>
      <c r="HSE5" s="570"/>
      <c r="HSF5" s="570"/>
      <c r="HSG5" s="570"/>
      <c r="HSH5" s="570"/>
      <c r="HSI5" s="570"/>
      <c r="HSJ5" s="570"/>
      <c r="HSK5" s="570"/>
      <c r="HSL5" s="570"/>
      <c r="HSM5" s="570"/>
      <c r="HSN5" s="570"/>
      <c r="HSO5" s="570"/>
      <c r="HSP5" s="570"/>
      <c r="HSQ5" s="570"/>
      <c r="HSR5" s="570"/>
      <c r="HSS5" s="570"/>
      <c r="HST5" s="570"/>
      <c r="HSU5" s="570"/>
      <c r="HSV5" s="570"/>
      <c r="HSW5" s="570"/>
      <c r="HSX5" s="570"/>
      <c r="HSY5" s="570"/>
      <c r="HSZ5" s="570"/>
      <c r="HTA5" s="570"/>
      <c r="HTB5" s="570"/>
      <c r="HTC5" s="570"/>
      <c r="HTD5" s="570"/>
      <c r="HTE5" s="570"/>
      <c r="HTF5" s="570"/>
      <c r="HTG5" s="570"/>
      <c r="HTH5" s="570"/>
      <c r="HTI5" s="570"/>
      <c r="HTJ5" s="570"/>
      <c r="HTK5" s="570"/>
      <c r="HTL5" s="570"/>
      <c r="HTM5" s="570"/>
      <c r="HTN5" s="570"/>
      <c r="HTO5" s="570"/>
      <c r="HTP5" s="570"/>
      <c r="HTQ5" s="570"/>
      <c r="HTR5" s="570"/>
      <c r="HTS5" s="570"/>
      <c r="HTT5" s="570"/>
      <c r="HTU5" s="570"/>
      <c r="HTV5" s="570"/>
      <c r="HTW5" s="570"/>
      <c r="HTX5" s="570"/>
      <c r="HTY5" s="570"/>
      <c r="HTZ5" s="570"/>
      <c r="HUA5" s="570"/>
      <c r="HUB5" s="570"/>
      <c r="HUC5" s="570"/>
      <c r="HUD5" s="570"/>
      <c r="HUE5" s="570"/>
      <c r="HUF5" s="570"/>
      <c r="HUG5" s="570"/>
      <c r="HUH5" s="570"/>
      <c r="HUI5" s="570"/>
      <c r="HUJ5" s="570"/>
      <c r="HUK5" s="570"/>
      <c r="HUL5" s="570"/>
      <c r="HUM5" s="570"/>
      <c r="HUN5" s="570"/>
      <c r="HUO5" s="570"/>
      <c r="HUP5" s="570"/>
      <c r="HUQ5" s="570"/>
      <c r="HUR5" s="570"/>
      <c r="HUS5" s="570"/>
      <c r="HUT5" s="570"/>
      <c r="HUU5" s="570"/>
      <c r="HUV5" s="570"/>
      <c r="HUW5" s="570"/>
      <c r="HUX5" s="570"/>
      <c r="HUY5" s="570"/>
      <c r="HUZ5" s="570"/>
      <c r="HVA5" s="570"/>
      <c r="HVB5" s="570"/>
      <c r="HVC5" s="570"/>
      <c r="HVD5" s="570"/>
      <c r="HVE5" s="570"/>
      <c r="HVF5" s="570"/>
      <c r="HVG5" s="570"/>
      <c r="HVH5" s="570"/>
      <c r="HVI5" s="570"/>
      <c r="HVJ5" s="570"/>
      <c r="HVK5" s="570"/>
      <c r="HVL5" s="570"/>
      <c r="HVM5" s="570"/>
      <c r="HVN5" s="570"/>
      <c r="HVO5" s="570"/>
      <c r="HVP5" s="570"/>
      <c r="HVQ5" s="570"/>
      <c r="HVR5" s="570"/>
      <c r="HVS5" s="570"/>
      <c r="HVT5" s="570"/>
      <c r="HVU5" s="570"/>
      <c r="HVV5" s="570"/>
      <c r="HVW5" s="570"/>
      <c r="HVX5" s="570"/>
      <c r="HVY5" s="570"/>
      <c r="HVZ5" s="570"/>
      <c r="HWA5" s="570"/>
      <c r="HWB5" s="570"/>
      <c r="HWC5" s="570"/>
      <c r="HWD5" s="570"/>
      <c r="HWE5" s="570"/>
      <c r="HWF5" s="570"/>
      <c r="HWG5" s="570"/>
      <c r="HWH5" s="570"/>
      <c r="HWI5" s="570"/>
      <c r="HWJ5" s="570"/>
      <c r="HWK5" s="570"/>
      <c r="HWL5" s="570"/>
      <c r="HWM5" s="570"/>
      <c r="HWN5" s="570"/>
      <c r="HWO5" s="570"/>
      <c r="HWP5" s="570"/>
      <c r="HWQ5" s="570"/>
      <c r="HWR5" s="570"/>
      <c r="HWS5" s="570"/>
      <c r="HWT5" s="570"/>
      <c r="HWU5" s="570"/>
      <c r="HWV5" s="570"/>
      <c r="HWW5" s="570"/>
      <c r="HWX5" s="570"/>
      <c r="HWY5" s="570"/>
      <c r="HWZ5" s="570"/>
      <c r="HXA5" s="570"/>
      <c r="HXB5" s="570"/>
      <c r="HXC5" s="570"/>
      <c r="HXD5" s="570"/>
      <c r="HXE5" s="570"/>
      <c r="HXF5" s="570"/>
      <c r="HXG5" s="570"/>
      <c r="HXH5" s="570"/>
      <c r="HXI5" s="570"/>
      <c r="HXJ5" s="570"/>
      <c r="HXK5" s="570"/>
      <c r="HXL5" s="570"/>
      <c r="HXM5" s="570"/>
      <c r="HXN5" s="570"/>
      <c r="HXO5" s="570"/>
      <c r="HXP5" s="570"/>
      <c r="HXQ5" s="570"/>
      <c r="HXR5" s="570"/>
      <c r="HXS5" s="570"/>
      <c r="HXT5" s="570"/>
      <c r="HXU5" s="570"/>
      <c r="HXV5" s="570"/>
      <c r="HXW5" s="570"/>
      <c r="HXX5" s="570"/>
      <c r="HXY5" s="570"/>
      <c r="HXZ5" s="570"/>
      <c r="HYA5" s="570"/>
      <c r="HYB5" s="570"/>
      <c r="HYC5" s="570"/>
      <c r="HYD5" s="570"/>
      <c r="HYE5" s="570"/>
      <c r="HYF5" s="570"/>
      <c r="HYG5" s="570"/>
      <c r="HYH5" s="570"/>
      <c r="HYI5" s="570"/>
      <c r="HYJ5" s="570"/>
      <c r="HYK5" s="570"/>
      <c r="HYL5" s="570"/>
      <c r="HYM5" s="570"/>
      <c r="HYN5" s="570"/>
      <c r="HYO5" s="570"/>
      <c r="HYP5" s="570"/>
      <c r="HYQ5" s="570"/>
      <c r="HYR5" s="570"/>
      <c r="HYS5" s="570"/>
      <c r="HYT5" s="570"/>
      <c r="HYU5" s="570"/>
      <c r="HYV5" s="570"/>
      <c r="HYW5" s="570"/>
      <c r="HYX5" s="570"/>
      <c r="HYY5" s="570"/>
      <c r="HYZ5" s="570"/>
      <c r="HZA5" s="570"/>
      <c r="HZB5" s="570"/>
      <c r="HZC5" s="570"/>
      <c r="HZD5" s="570"/>
      <c r="HZE5" s="570"/>
      <c r="HZF5" s="570"/>
      <c r="HZG5" s="570"/>
      <c r="HZH5" s="570"/>
      <c r="HZI5" s="570"/>
      <c r="HZJ5" s="570"/>
      <c r="HZK5" s="570"/>
      <c r="HZL5" s="570"/>
      <c r="HZM5" s="570"/>
      <c r="HZN5" s="570"/>
      <c r="HZO5" s="570"/>
      <c r="HZP5" s="570"/>
      <c r="HZQ5" s="570"/>
      <c r="HZR5" s="570"/>
      <c r="HZS5" s="570"/>
      <c r="HZT5" s="570"/>
      <c r="HZU5" s="570"/>
      <c r="HZV5" s="570"/>
      <c r="HZW5" s="570"/>
      <c r="HZX5" s="570"/>
      <c r="HZY5" s="570"/>
      <c r="HZZ5" s="570"/>
      <c r="IAA5" s="570"/>
      <c r="IAB5" s="570"/>
      <c r="IAC5" s="570"/>
      <c r="IAD5" s="570"/>
      <c r="IAE5" s="570"/>
      <c r="IAF5" s="570"/>
      <c r="IAG5" s="570"/>
      <c r="IAH5" s="570"/>
      <c r="IAI5" s="570"/>
      <c r="IAJ5" s="570"/>
      <c r="IAK5" s="570"/>
      <c r="IAL5" s="570"/>
      <c r="IAM5" s="570"/>
      <c r="IAN5" s="570"/>
      <c r="IAO5" s="570"/>
      <c r="IAP5" s="570"/>
      <c r="IAQ5" s="570"/>
      <c r="IAR5" s="570"/>
      <c r="IAS5" s="570"/>
      <c r="IAT5" s="570"/>
      <c r="IAU5" s="570"/>
      <c r="IAV5" s="570"/>
      <c r="IAW5" s="570"/>
      <c r="IAX5" s="570"/>
      <c r="IAY5" s="570"/>
      <c r="IAZ5" s="570"/>
      <c r="IBA5" s="570"/>
      <c r="IBB5" s="570"/>
      <c r="IBC5" s="570"/>
      <c r="IBD5" s="570"/>
      <c r="IBE5" s="570"/>
      <c r="IBF5" s="570"/>
      <c r="IBG5" s="570"/>
      <c r="IBH5" s="570"/>
      <c r="IBI5" s="570"/>
      <c r="IBJ5" s="570"/>
      <c r="IBK5" s="570"/>
      <c r="IBL5" s="570"/>
      <c r="IBM5" s="570"/>
      <c r="IBN5" s="570"/>
      <c r="IBO5" s="570"/>
      <c r="IBP5" s="570"/>
      <c r="IBQ5" s="570"/>
      <c r="IBR5" s="570"/>
      <c r="IBS5" s="570"/>
      <c r="IBT5" s="570"/>
      <c r="IBU5" s="570"/>
      <c r="IBV5" s="570"/>
      <c r="IBW5" s="570"/>
      <c r="IBX5" s="570"/>
      <c r="IBY5" s="570"/>
      <c r="IBZ5" s="570"/>
      <c r="ICA5" s="570"/>
      <c r="ICB5" s="570"/>
      <c r="ICC5" s="570"/>
      <c r="ICD5" s="570"/>
      <c r="ICE5" s="570"/>
      <c r="ICF5" s="570"/>
      <c r="ICG5" s="570"/>
      <c r="ICH5" s="570"/>
      <c r="ICI5" s="570"/>
      <c r="ICJ5" s="570"/>
      <c r="ICK5" s="570"/>
      <c r="ICL5" s="570"/>
      <c r="ICM5" s="570"/>
      <c r="ICN5" s="570"/>
      <c r="ICO5" s="570"/>
      <c r="ICP5" s="570"/>
      <c r="ICQ5" s="570"/>
      <c r="ICR5" s="570"/>
      <c r="ICS5" s="570"/>
      <c r="ICT5" s="570"/>
      <c r="ICU5" s="570"/>
      <c r="ICV5" s="570"/>
      <c r="ICW5" s="570"/>
      <c r="ICX5" s="570"/>
      <c r="ICY5" s="570"/>
      <c r="ICZ5" s="570"/>
      <c r="IDA5" s="570"/>
      <c r="IDB5" s="570"/>
      <c r="IDC5" s="570"/>
      <c r="IDD5" s="570"/>
      <c r="IDE5" s="570"/>
      <c r="IDF5" s="570"/>
      <c r="IDG5" s="570"/>
      <c r="IDH5" s="570"/>
      <c r="IDI5" s="570"/>
      <c r="IDJ5" s="570"/>
      <c r="IDK5" s="570"/>
      <c r="IDL5" s="570"/>
      <c r="IDM5" s="570"/>
      <c r="IDN5" s="570"/>
      <c r="IDO5" s="570"/>
      <c r="IDP5" s="570"/>
      <c r="IDQ5" s="570"/>
      <c r="IDR5" s="570"/>
      <c r="IDS5" s="570"/>
      <c r="IDT5" s="570"/>
      <c r="IDU5" s="570"/>
      <c r="IDV5" s="570"/>
      <c r="IDW5" s="570"/>
      <c r="IDX5" s="570"/>
      <c r="IDY5" s="570"/>
      <c r="IDZ5" s="570"/>
      <c r="IEA5" s="570"/>
      <c r="IEB5" s="570"/>
      <c r="IEC5" s="570"/>
      <c r="IED5" s="570"/>
      <c r="IEE5" s="570"/>
      <c r="IEF5" s="570"/>
      <c r="IEG5" s="570"/>
      <c r="IEH5" s="570"/>
      <c r="IEI5" s="570"/>
      <c r="IEJ5" s="570"/>
      <c r="IEK5" s="570"/>
      <c r="IEL5" s="570"/>
      <c r="IEM5" s="570"/>
      <c r="IEN5" s="570"/>
      <c r="IEO5" s="570"/>
      <c r="IEP5" s="570"/>
      <c r="IEQ5" s="570"/>
      <c r="IER5" s="570"/>
      <c r="IES5" s="570"/>
      <c r="IET5" s="570"/>
      <c r="IEU5" s="570"/>
      <c r="IEV5" s="570"/>
      <c r="IEW5" s="570"/>
      <c r="IEX5" s="570"/>
      <c r="IEY5" s="570"/>
      <c r="IEZ5" s="570"/>
      <c r="IFA5" s="570"/>
      <c r="IFB5" s="570"/>
      <c r="IFC5" s="570"/>
      <c r="IFD5" s="570"/>
      <c r="IFE5" s="570"/>
      <c r="IFF5" s="570"/>
      <c r="IFG5" s="570"/>
      <c r="IFH5" s="570"/>
      <c r="IFI5" s="570"/>
      <c r="IFJ5" s="570"/>
      <c r="IFK5" s="570"/>
      <c r="IFL5" s="570"/>
      <c r="IFM5" s="570"/>
      <c r="IFN5" s="570"/>
      <c r="IFO5" s="570"/>
      <c r="IFP5" s="570"/>
      <c r="IFQ5" s="570"/>
      <c r="IFR5" s="570"/>
      <c r="IFS5" s="570"/>
      <c r="IFT5" s="570"/>
      <c r="IFU5" s="570"/>
      <c r="IFV5" s="570"/>
      <c r="IFW5" s="570"/>
      <c r="IFX5" s="570"/>
      <c r="IFY5" s="570"/>
      <c r="IFZ5" s="570"/>
      <c r="IGA5" s="570"/>
      <c r="IGB5" s="570"/>
      <c r="IGC5" s="570"/>
      <c r="IGD5" s="570"/>
      <c r="IGE5" s="570"/>
      <c r="IGF5" s="570"/>
      <c r="IGG5" s="570"/>
      <c r="IGH5" s="570"/>
      <c r="IGI5" s="570"/>
      <c r="IGJ5" s="570"/>
      <c r="IGK5" s="570"/>
      <c r="IGL5" s="570"/>
      <c r="IGM5" s="570"/>
      <c r="IGN5" s="570"/>
      <c r="IGO5" s="570"/>
      <c r="IGP5" s="570"/>
      <c r="IGQ5" s="570"/>
      <c r="IGR5" s="570"/>
      <c r="IGS5" s="570"/>
      <c r="IGT5" s="570"/>
      <c r="IGU5" s="570"/>
      <c r="IGV5" s="570"/>
      <c r="IGW5" s="570"/>
      <c r="IGX5" s="570"/>
      <c r="IGY5" s="570"/>
      <c r="IGZ5" s="570"/>
      <c r="IHA5" s="570"/>
      <c r="IHB5" s="570"/>
      <c r="IHC5" s="570"/>
      <c r="IHD5" s="570"/>
      <c r="IHE5" s="570"/>
      <c r="IHF5" s="570"/>
      <c r="IHG5" s="570"/>
      <c r="IHH5" s="570"/>
      <c r="IHI5" s="570"/>
      <c r="IHJ5" s="570"/>
      <c r="IHK5" s="570"/>
      <c r="IHL5" s="570"/>
      <c r="IHM5" s="570"/>
      <c r="IHN5" s="570"/>
      <c r="IHO5" s="570"/>
      <c r="IHP5" s="570"/>
      <c r="IHQ5" s="570"/>
      <c r="IHR5" s="570"/>
      <c r="IHS5" s="570"/>
      <c r="IHT5" s="570"/>
      <c r="IHU5" s="570"/>
      <c r="IHV5" s="570"/>
      <c r="IHW5" s="570"/>
      <c r="IHX5" s="570"/>
      <c r="IHY5" s="570"/>
      <c r="IHZ5" s="570"/>
      <c r="IIA5" s="570"/>
      <c r="IIB5" s="570"/>
      <c r="IIC5" s="570"/>
      <c r="IID5" s="570"/>
      <c r="IIE5" s="570"/>
      <c r="IIF5" s="570"/>
      <c r="IIG5" s="570"/>
      <c r="IIH5" s="570"/>
      <c r="III5" s="570"/>
      <c r="IIJ5" s="570"/>
      <c r="IIK5" s="570"/>
      <c r="IIL5" s="570"/>
      <c r="IIM5" s="570"/>
      <c r="IIN5" s="570"/>
      <c r="IIO5" s="570"/>
      <c r="IIP5" s="570"/>
      <c r="IIQ5" s="570"/>
      <c r="IIR5" s="570"/>
      <c r="IIS5" s="570"/>
      <c r="IIT5" s="570"/>
      <c r="IIU5" s="570"/>
      <c r="IIV5" s="570"/>
      <c r="IIW5" s="570"/>
      <c r="IIX5" s="570"/>
      <c r="IIY5" s="570"/>
      <c r="IIZ5" s="570"/>
      <c r="IJA5" s="570"/>
      <c r="IJB5" s="570"/>
      <c r="IJC5" s="570"/>
      <c r="IJD5" s="570"/>
      <c r="IJE5" s="570"/>
      <c r="IJF5" s="570"/>
      <c r="IJG5" s="570"/>
      <c r="IJH5" s="570"/>
      <c r="IJI5" s="570"/>
      <c r="IJJ5" s="570"/>
      <c r="IJK5" s="570"/>
      <c r="IJL5" s="570"/>
      <c r="IJM5" s="570"/>
      <c r="IJN5" s="570"/>
      <c r="IJO5" s="570"/>
      <c r="IJP5" s="570"/>
      <c r="IJQ5" s="570"/>
      <c r="IJR5" s="570"/>
      <c r="IJS5" s="570"/>
      <c r="IJT5" s="570"/>
      <c r="IJU5" s="570"/>
      <c r="IJV5" s="570"/>
      <c r="IJW5" s="570"/>
      <c r="IJX5" s="570"/>
      <c r="IJY5" s="570"/>
      <c r="IJZ5" s="570"/>
      <c r="IKA5" s="570"/>
      <c r="IKB5" s="570"/>
      <c r="IKC5" s="570"/>
      <c r="IKD5" s="570"/>
      <c r="IKE5" s="570"/>
      <c r="IKF5" s="570"/>
      <c r="IKG5" s="570"/>
      <c r="IKH5" s="570"/>
      <c r="IKI5" s="570"/>
      <c r="IKJ5" s="570"/>
      <c r="IKK5" s="570"/>
      <c r="IKL5" s="570"/>
      <c r="IKM5" s="570"/>
      <c r="IKN5" s="570"/>
      <c r="IKO5" s="570"/>
      <c r="IKP5" s="570"/>
      <c r="IKQ5" s="570"/>
      <c r="IKR5" s="570"/>
      <c r="IKS5" s="570"/>
      <c r="IKT5" s="570"/>
      <c r="IKU5" s="570"/>
      <c r="IKV5" s="570"/>
      <c r="IKW5" s="570"/>
      <c r="IKX5" s="570"/>
      <c r="IKY5" s="570"/>
      <c r="IKZ5" s="570"/>
      <c r="ILA5" s="570"/>
      <c r="ILB5" s="570"/>
      <c r="ILC5" s="570"/>
      <c r="ILD5" s="570"/>
      <c r="ILE5" s="570"/>
      <c r="ILF5" s="570"/>
      <c r="ILG5" s="570"/>
      <c r="ILH5" s="570"/>
      <c r="ILI5" s="570"/>
      <c r="ILJ5" s="570"/>
      <c r="ILK5" s="570"/>
      <c r="ILL5" s="570"/>
      <c r="ILM5" s="570"/>
      <c r="ILN5" s="570"/>
      <c r="ILO5" s="570"/>
      <c r="ILP5" s="570"/>
      <c r="ILQ5" s="570"/>
      <c r="ILR5" s="570"/>
      <c r="ILS5" s="570"/>
      <c r="ILT5" s="570"/>
      <c r="ILU5" s="570"/>
      <c r="ILV5" s="570"/>
      <c r="ILW5" s="570"/>
      <c r="ILX5" s="570"/>
      <c r="ILY5" s="570"/>
      <c r="ILZ5" s="570"/>
      <c r="IMA5" s="570"/>
      <c r="IMB5" s="570"/>
      <c r="IMC5" s="570"/>
      <c r="IMD5" s="570"/>
      <c r="IME5" s="570"/>
      <c r="IMF5" s="570"/>
      <c r="IMG5" s="570"/>
      <c r="IMH5" s="570"/>
      <c r="IMI5" s="570"/>
      <c r="IMJ5" s="570"/>
      <c r="IMK5" s="570"/>
      <c r="IML5" s="570"/>
      <c r="IMM5" s="570"/>
      <c r="IMN5" s="570"/>
      <c r="IMO5" s="570"/>
      <c r="IMP5" s="570"/>
      <c r="IMQ5" s="570"/>
      <c r="IMR5" s="570"/>
      <c r="IMS5" s="570"/>
      <c r="IMT5" s="570"/>
      <c r="IMU5" s="570"/>
      <c r="IMV5" s="570"/>
      <c r="IMW5" s="570"/>
      <c r="IMX5" s="570"/>
      <c r="IMY5" s="570"/>
      <c r="IMZ5" s="570"/>
      <c r="INA5" s="570"/>
      <c r="INB5" s="570"/>
      <c r="INC5" s="570"/>
      <c r="IND5" s="570"/>
      <c r="INE5" s="570"/>
      <c r="INF5" s="570"/>
      <c r="ING5" s="570"/>
      <c r="INH5" s="570"/>
      <c r="INI5" s="570"/>
      <c r="INJ5" s="570"/>
      <c r="INK5" s="570"/>
      <c r="INL5" s="570"/>
      <c r="INM5" s="570"/>
      <c r="INN5" s="570"/>
      <c r="INO5" s="570"/>
      <c r="INP5" s="570"/>
      <c r="INQ5" s="570"/>
      <c r="INR5" s="570"/>
      <c r="INS5" s="570"/>
      <c r="INT5" s="570"/>
      <c r="INU5" s="570"/>
      <c r="INV5" s="570"/>
      <c r="INW5" s="570"/>
      <c r="INX5" s="570"/>
      <c r="INY5" s="570"/>
      <c r="INZ5" s="570"/>
      <c r="IOA5" s="570"/>
      <c r="IOB5" s="570"/>
      <c r="IOC5" s="570"/>
      <c r="IOD5" s="570"/>
      <c r="IOE5" s="570"/>
      <c r="IOF5" s="570"/>
      <c r="IOG5" s="570"/>
      <c r="IOH5" s="570"/>
      <c r="IOI5" s="570"/>
      <c r="IOJ5" s="570"/>
      <c r="IOK5" s="570"/>
      <c r="IOL5" s="570"/>
      <c r="IOM5" s="570"/>
      <c r="ION5" s="570"/>
      <c r="IOO5" s="570"/>
      <c r="IOP5" s="570"/>
      <c r="IOQ5" s="570"/>
      <c r="IOR5" s="570"/>
      <c r="IOS5" s="570"/>
      <c r="IOT5" s="570"/>
      <c r="IOU5" s="570"/>
      <c r="IOV5" s="570"/>
      <c r="IOW5" s="570"/>
      <c r="IOX5" s="570"/>
      <c r="IOY5" s="570"/>
      <c r="IOZ5" s="570"/>
      <c r="IPA5" s="570"/>
      <c r="IPB5" s="570"/>
      <c r="IPC5" s="570"/>
      <c r="IPD5" s="570"/>
      <c r="IPE5" s="570"/>
      <c r="IPF5" s="570"/>
      <c r="IPG5" s="570"/>
      <c r="IPH5" s="570"/>
      <c r="IPI5" s="570"/>
      <c r="IPJ5" s="570"/>
      <c r="IPK5" s="570"/>
      <c r="IPL5" s="570"/>
      <c r="IPM5" s="570"/>
      <c r="IPN5" s="570"/>
      <c r="IPO5" s="570"/>
      <c r="IPP5" s="570"/>
      <c r="IPQ5" s="570"/>
      <c r="IPR5" s="570"/>
      <c r="IPS5" s="570"/>
      <c r="IPT5" s="570"/>
      <c r="IPU5" s="570"/>
      <c r="IPV5" s="570"/>
      <c r="IPW5" s="570"/>
      <c r="IPX5" s="570"/>
      <c r="IPY5" s="570"/>
      <c r="IPZ5" s="570"/>
      <c r="IQA5" s="570"/>
      <c r="IQB5" s="570"/>
      <c r="IQC5" s="570"/>
      <c r="IQD5" s="570"/>
      <c r="IQE5" s="570"/>
      <c r="IQF5" s="570"/>
      <c r="IQG5" s="570"/>
      <c r="IQH5" s="570"/>
      <c r="IQI5" s="570"/>
      <c r="IQJ5" s="570"/>
      <c r="IQK5" s="570"/>
      <c r="IQL5" s="570"/>
      <c r="IQM5" s="570"/>
      <c r="IQN5" s="570"/>
      <c r="IQO5" s="570"/>
      <c r="IQP5" s="570"/>
      <c r="IQQ5" s="570"/>
      <c r="IQR5" s="570"/>
      <c r="IQS5" s="570"/>
      <c r="IQT5" s="570"/>
      <c r="IQU5" s="570"/>
      <c r="IQV5" s="570"/>
      <c r="IQW5" s="570"/>
      <c r="IQX5" s="570"/>
      <c r="IQY5" s="570"/>
      <c r="IQZ5" s="570"/>
      <c r="IRA5" s="570"/>
      <c r="IRB5" s="570"/>
      <c r="IRC5" s="570"/>
      <c r="IRD5" s="570"/>
      <c r="IRE5" s="570"/>
      <c r="IRF5" s="570"/>
      <c r="IRG5" s="570"/>
      <c r="IRH5" s="570"/>
      <c r="IRI5" s="570"/>
      <c r="IRJ5" s="570"/>
      <c r="IRK5" s="570"/>
      <c r="IRL5" s="570"/>
      <c r="IRM5" s="570"/>
      <c r="IRN5" s="570"/>
      <c r="IRO5" s="570"/>
      <c r="IRP5" s="570"/>
      <c r="IRQ5" s="570"/>
      <c r="IRR5" s="570"/>
      <c r="IRS5" s="570"/>
      <c r="IRT5" s="570"/>
      <c r="IRU5" s="570"/>
      <c r="IRV5" s="570"/>
      <c r="IRW5" s="570"/>
      <c r="IRX5" s="570"/>
      <c r="IRY5" s="570"/>
      <c r="IRZ5" s="570"/>
      <c r="ISA5" s="570"/>
      <c r="ISB5" s="570"/>
      <c r="ISC5" s="570"/>
      <c r="ISD5" s="570"/>
      <c r="ISE5" s="570"/>
      <c r="ISF5" s="570"/>
      <c r="ISG5" s="570"/>
      <c r="ISH5" s="570"/>
      <c r="ISI5" s="570"/>
      <c r="ISJ5" s="570"/>
      <c r="ISK5" s="570"/>
      <c r="ISL5" s="570"/>
      <c r="ISM5" s="570"/>
      <c r="ISN5" s="570"/>
      <c r="ISO5" s="570"/>
      <c r="ISP5" s="570"/>
      <c r="ISQ5" s="570"/>
      <c r="ISR5" s="570"/>
      <c r="ISS5" s="570"/>
      <c r="IST5" s="570"/>
      <c r="ISU5" s="570"/>
      <c r="ISV5" s="570"/>
      <c r="ISW5" s="570"/>
      <c r="ISX5" s="570"/>
      <c r="ISY5" s="570"/>
      <c r="ISZ5" s="570"/>
      <c r="ITA5" s="570"/>
      <c r="ITB5" s="570"/>
      <c r="ITC5" s="570"/>
      <c r="ITD5" s="570"/>
      <c r="ITE5" s="570"/>
      <c r="ITF5" s="570"/>
      <c r="ITG5" s="570"/>
      <c r="ITH5" s="570"/>
      <c r="ITI5" s="570"/>
      <c r="ITJ5" s="570"/>
      <c r="ITK5" s="570"/>
      <c r="ITL5" s="570"/>
      <c r="ITM5" s="570"/>
      <c r="ITN5" s="570"/>
      <c r="ITO5" s="570"/>
      <c r="ITP5" s="570"/>
      <c r="ITQ5" s="570"/>
      <c r="ITR5" s="570"/>
      <c r="ITS5" s="570"/>
      <c r="ITT5" s="570"/>
      <c r="ITU5" s="570"/>
      <c r="ITV5" s="570"/>
      <c r="ITW5" s="570"/>
      <c r="ITX5" s="570"/>
      <c r="ITY5" s="570"/>
      <c r="ITZ5" s="570"/>
      <c r="IUA5" s="570"/>
      <c r="IUB5" s="570"/>
      <c r="IUC5" s="570"/>
      <c r="IUD5" s="570"/>
      <c r="IUE5" s="570"/>
      <c r="IUF5" s="570"/>
      <c r="IUG5" s="570"/>
      <c r="IUH5" s="570"/>
      <c r="IUI5" s="570"/>
      <c r="IUJ5" s="570"/>
      <c r="IUK5" s="570"/>
      <c r="IUL5" s="570"/>
      <c r="IUM5" s="570"/>
      <c r="IUN5" s="570"/>
      <c r="IUO5" s="570"/>
      <c r="IUP5" s="570"/>
      <c r="IUQ5" s="570"/>
      <c r="IUR5" s="570"/>
      <c r="IUS5" s="570"/>
      <c r="IUT5" s="570"/>
      <c r="IUU5" s="570"/>
      <c r="IUV5" s="570"/>
      <c r="IUW5" s="570"/>
      <c r="IUX5" s="570"/>
      <c r="IUY5" s="570"/>
      <c r="IUZ5" s="570"/>
      <c r="IVA5" s="570"/>
      <c r="IVB5" s="570"/>
      <c r="IVC5" s="570"/>
      <c r="IVD5" s="570"/>
      <c r="IVE5" s="570"/>
      <c r="IVF5" s="570"/>
      <c r="IVG5" s="570"/>
      <c r="IVH5" s="570"/>
      <c r="IVI5" s="570"/>
      <c r="IVJ5" s="570"/>
      <c r="IVK5" s="570"/>
      <c r="IVL5" s="570"/>
      <c r="IVM5" s="570"/>
      <c r="IVN5" s="570"/>
      <c r="IVO5" s="570"/>
      <c r="IVP5" s="570"/>
      <c r="IVQ5" s="570"/>
      <c r="IVR5" s="570"/>
      <c r="IVS5" s="570"/>
      <c r="IVT5" s="570"/>
      <c r="IVU5" s="570"/>
      <c r="IVV5" s="570"/>
      <c r="IVW5" s="570"/>
      <c r="IVX5" s="570"/>
      <c r="IVY5" s="570"/>
      <c r="IVZ5" s="570"/>
      <c r="IWA5" s="570"/>
      <c r="IWB5" s="570"/>
      <c r="IWC5" s="570"/>
      <c r="IWD5" s="570"/>
      <c r="IWE5" s="570"/>
      <c r="IWF5" s="570"/>
      <c r="IWG5" s="570"/>
      <c r="IWH5" s="570"/>
      <c r="IWI5" s="570"/>
      <c r="IWJ5" s="570"/>
      <c r="IWK5" s="570"/>
      <c r="IWL5" s="570"/>
      <c r="IWM5" s="570"/>
      <c r="IWN5" s="570"/>
      <c r="IWO5" s="570"/>
      <c r="IWP5" s="570"/>
      <c r="IWQ5" s="570"/>
      <c r="IWR5" s="570"/>
      <c r="IWS5" s="570"/>
      <c r="IWT5" s="570"/>
      <c r="IWU5" s="570"/>
      <c r="IWV5" s="570"/>
      <c r="IWW5" s="570"/>
      <c r="IWX5" s="570"/>
      <c r="IWY5" s="570"/>
      <c r="IWZ5" s="570"/>
      <c r="IXA5" s="570"/>
      <c r="IXB5" s="570"/>
      <c r="IXC5" s="570"/>
      <c r="IXD5" s="570"/>
      <c r="IXE5" s="570"/>
      <c r="IXF5" s="570"/>
      <c r="IXG5" s="570"/>
      <c r="IXH5" s="570"/>
      <c r="IXI5" s="570"/>
      <c r="IXJ5" s="570"/>
      <c r="IXK5" s="570"/>
      <c r="IXL5" s="570"/>
      <c r="IXM5" s="570"/>
      <c r="IXN5" s="570"/>
      <c r="IXO5" s="570"/>
      <c r="IXP5" s="570"/>
      <c r="IXQ5" s="570"/>
      <c r="IXR5" s="570"/>
      <c r="IXS5" s="570"/>
      <c r="IXT5" s="570"/>
      <c r="IXU5" s="570"/>
      <c r="IXV5" s="570"/>
      <c r="IXW5" s="570"/>
      <c r="IXX5" s="570"/>
      <c r="IXY5" s="570"/>
      <c r="IXZ5" s="570"/>
      <c r="IYA5" s="570"/>
      <c r="IYB5" s="570"/>
      <c r="IYC5" s="570"/>
      <c r="IYD5" s="570"/>
      <c r="IYE5" s="570"/>
      <c r="IYF5" s="570"/>
      <c r="IYG5" s="570"/>
      <c r="IYH5" s="570"/>
      <c r="IYI5" s="570"/>
      <c r="IYJ5" s="570"/>
      <c r="IYK5" s="570"/>
      <c r="IYL5" s="570"/>
      <c r="IYM5" s="570"/>
      <c r="IYN5" s="570"/>
      <c r="IYO5" s="570"/>
      <c r="IYP5" s="570"/>
      <c r="IYQ5" s="570"/>
      <c r="IYR5" s="570"/>
      <c r="IYS5" s="570"/>
      <c r="IYT5" s="570"/>
      <c r="IYU5" s="570"/>
      <c r="IYV5" s="570"/>
      <c r="IYW5" s="570"/>
      <c r="IYX5" s="570"/>
      <c r="IYY5" s="570"/>
      <c r="IYZ5" s="570"/>
      <c r="IZA5" s="570"/>
      <c r="IZB5" s="570"/>
      <c r="IZC5" s="570"/>
      <c r="IZD5" s="570"/>
      <c r="IZE5" s="570"/>
      <c r="IZF5" s="570"/>
      <c r="IZG5" s="570"/>
      <c r="IZH5" s="570"/>
      <c r="IZI5" s="570"/>
      <c r="IZJ5" s="570"/>
      <c r="IZK5" s="570"/>
      <c r="IZL5" s="570"/>
      <c r="IZM5" s="570"/>
      <c r="IZN5" s="570"/>
      <c r="IZO5" s="570"/>
      <c r="IZP5" s="570"/>
      <c r="IZQ5" s="570"/>
      <c r="IZR5" s="570"/>
      <c r="IZS5" s="570"/>
      <c r="IZT5" s="570"/>
      <c r="IZU5" s="570"/>
      <c r="IZV5" s="570"/>
      <c r="IZW5" s="570"/>
      <c r="IZX5" s="570"/>
      <c r="IZY5" s="570"/>
      <c r="IZZ5" s="570"/>
      <c r="JAA5" s="570"/>
      <c r="JAB5" s="570"/>
      <c r="JAC5" s="570"/>
      <c r="JAD5" s="570"/>
      <c r="JAE5" s="570"/>
      <c r="JAF5" s="570"/>
      <c r="JAG5" s="570"/>
      <c r="JAH5" s="570"/>
      <c r="JAI5" s="570"/>
      <c r="JAJ5" s="570"/>
      <c r="JAK5" s="570"/>
      <c r="JAL5" s="570"/>
      <c r="JAM5" s="570"/>
      <c r="JAN5" s="570"/>
      <c r="JAO5" s="570"/>
      <c r="JAP5" s="570"/>
      <c r="JAQ5" s="570"/>
      <c r="JAR5" s="570"/>
      <c r="JAS5" s="570"/>
      <c r="JAT5" s="570"/>
      <c r="JAU5" s="570"/>
      <c r="JAV5" s="570"/>
      <c r="JAW5" s="570"/>
      <c r="JAX5" s="570"/>
      <c r="JAY5" s="570"/>
      <c r="JAZ5" s="570"/>
      <c r="JBA5" s="570"/>
      <c r="JBB5" s="570"/>
      <c r="JBC5" s="570"/>
      <c r="JBD5" s="570"/>
      <c r="JBE5" s="570"/>
      <c r="JBF5" s="570"/>
      <c r="JBG5" s="570"/>
      <c r="JBH5" s="570"/>
      <c r="JBI5" s="570"/>
      <c r="JBJ5" s="570"/>
      <c r="JBK5" s="570"/>
      <c r="JBL5" s="570"/>
      <c r="JBM5" s="570"/>
      <c r="JBN5" s="570"/>
      <c r="JBO5" s="570"/>
      <c r="JBP5" s="570"/>
      <c r="JBQ5" s="570"/>
      <c r="JBR5" s="570"/>
      <c r="JBS5" s="570"/>
      <c r="JBT5" s="570"/>
      <c r="JBU5" s="570"/>
      <c r="JBV5" s="570"/>
      <c r="JBW5" s="570"/>
      <c r="JBX5" s="570"/>
      <c r="JBY5" s="570"/>
      <c r="JBZ5" s="570"/>
      <c r="JCA5" s="570"/>
      <c r="JCB5" s="570"/>
      <c r="JCC5" s="570"/>
      <c r="JCD5" s="570"/>
      <c r="JCE5" s="570"/>
      <c r="JCF5" s="570"/>
      <c r="JCG5" s="570"/>
      <c r="JCH5" s="570"/>
      <c r="JCI5" s="570"/>
      <c r="JCJ5" s="570"/>
      <c r="JCK5" s="570"/>
      <c r="JCL5" s="570"/>
      <c r="JCM5" s="570"/>
      <c r="JCN5" s="570"/>
      <c r="JCO5" s="570"/>
      <c r="JCP5" s="570"/>
      <c r="JCQ5" s="570"/>
      <c r="JCR5" s="570"/>
      <c r="JCS5" s="570"/>
      <c r="JCT5" s="570"/>
      <c r="JCU5" s="570"/>
      <c r="JCV5" s="570"/>
      <c r="JCW5" s="570"/>
      <c r="JCX5" s="570"/>
      <c r="JCY5" s="570"/>
      <c r="JCZ5" s="570"/>
      <c r="JDA5" s="570"/>
      <c r="JDB5" s="570"/>
      <c r="JDC5" s="570"/>
      <c r="JDD5" s="570"/>
      <c r="JDE5" s="570"/>
      <c r="JDF5" s="570"/>
      <c r="JDG5" s="570"/>
      <c r="JDH5" s="570"/>
      <c r="JDI5" s="570"/>
      <c r="JDJ5" s="570"/>
      <c r="JDK5" s="570"/>
      <c r="JDL5" s="570"/>
      <c r="JDM5" s="570"/>
      <c r="JDN5" s="570"/>
      <c r="JDO5" s="570"/>
      <c r="JDP5" s="570"/>
      <c r="JDQ5" s="570"/>
      <c r="JDR5" s="570"/>
      <c r="JDS5" s="570"/>
      <c r="JDT5" s="570"/>
      <c r="JDU5" s="570"/>
      <c r="JDV5" s="570"/>
      <c r="JDW5" s="570"/>
      <c r="JDX5" s="570"/>
      <c r="JDY5" s="570"/>
      <c r="JDZ5" s="570"/>
      <c r="JEA5" s="570"/>
      <c r="JEB5" s="570"/>
      <c r="JEC5" s="570"/>
      <c r="JED5" s="570"/>
      <c r="JEE5" s="570"/>
      <c r="JEF5" s="570"/>
      <c r="JEG5" s="570"/>
      <c r="JEH5" s="570"/>
      <c r="JEI5" s="570"/>
      <c r="JEJ5" s="570"/>
      <c r="JEK5" s="570"/>
      <c r="JEL5" s="570"/>
      <c r="JEM5" s="570"/>
      <c r="JEN5" s="570"/>
      <c r="JEO5" s="570"/>
      <c r="JEP5" s="570"/>
      <c r="JEQ5" s="570"/>
      <c r="JER5" s="570"/>
      <c r="JES5" s="570"/>
      <c r="JET5" s="570"/>
      <c r="JEU5" s="570"/>
      <c r="JEV5" s="570"/>
      <c r="JEW5" s="570"/>
      <c r="JEX5" s="570"/>
      <c r="JEY5" s="570"/>
      <c r="JEZ5" s="570"/>
      <c r="JFA5" s="570"/>
      <c r="JFB5" s="570"/>
      <c r="JFC5" s="570"/>
      <c r="JFD5" s="570"/>
      <c r="JFE5" s="570"/>
      <c r="JFF5" s="570"/>
      <c r="JFG5" s="570"/>
      <c r="JFH5" s="570"/>
      <c r="JFI5" s="570"/>
      <c r="JFJ5" s="570"/>
      <c r="JFK5" s="570"/>
      <c r="JFL5" s="570"/>
      <c r="JFM5" s="570"/>
      <c r="JFN5" s="570"/>
      <c r="JFO5" s="570"/>
      <c r="JFP5" s="570"/>
      <c r="JFQ5" s="570"/>
      <c r="JFR5" s="570"/>
      <c r="JFS5" s="570"/>
      <c r="JFT5" s="570"/>
      <c r="JFU5" s="570"/>
      <c r="JFV5" s="570"/>
      <c r="JFW5" s="570"/>
      <c r="JFX5" s="570"/>
      <c r="JFY5" s="570"/>
      <c r="JFZ5" s="570"/>
      <c r="JGA5" s="570"/>
      <c r="JGB5" s="570"/>
      <c r="JGC5" s="570"/>
      <c r="JGD5" s="570"/>
      <c r="JGE5" s="570"/>
      <c r="JGF5" s="570"/>
      <c r="JGG5" s="570"/>
      <c r="JGH5" s="570"/>
      <c r="JGI5" s="570"/>
      <c r="JGJ5" s="570"/>
      <c r="JGK5" s="570"/>
      <c r="JGL5" s="570"/>
      <c r="JGM5" s="570"/>
      <c r="JGN5" s="570"/>
      <c r="JGO5" s="570"/>
      <c r="JGP5" s="570"/>
      <c r="JGQ5" s="570"/>
      <c r="JGR5" s="570"/>
      <c r="JGS5" s="570"/>
      <c r="JGT5" s="570"/>
      <c r="JGU5" s="570"/>
      <c r="JGV5" s="570"/>
      <c r="JGW5" s="570"/>
      <c r="JGX5" s="570"/>
      <c r="JGY5" s="570"/>
      <c r="JGZ5" s="570"/>
      <c r="JHA5" s="570"/>
      <c r="JHB5" s="570"/>
      <c r="JHC5" s="570"/>
      <c r="JHD5" s="570"/>
      <c r="JHE5" s="570"/>
      <c r="JHF5" s="570"/>
      <c r="JHG5" s="570"/>
      <c r="JHH5" s="570"/>
      <c r="JHI5" s="570"/>
      <c r="JHJ5" s="570"/>
      <c r="JHK5" s="570"/>
      <c r="JHL5" s="570"/>
      <c r="JHM5" s="570"/>
      <c r="JHN5" s="570"/>
      <c r="JHO5" s="570"/>
      <c r="JHP5" s="570"/>
      <c r="JHQ5" s="570"/>
      <c r="JHR5" s="570"/>
      <c r="JHS5" s="570"/>
      <c r="JHT5" s="570"/>
      <c r="JHU5" s="570"/>
      <c r="JHV5" s="570"/>
      <c r="JHW5" s="570"/>
      <c r="JHX5" s="570"/>
      <c r="JHY5" s="570"/>
      <c r="JHZ5" s="570"/>
      <c r="JIA5" s="570"/>
      <c r="JIB5" s="570"/>
      <c r="JIC5" s="570"/>
      <c r="JID5" s="570"/>
      <c r="JIE5" s="570"/>
      <c r="JIF5" s="570"/>
      <c r="JIG5" s="570"/>
      <c r="JIH5" s="570"/>
      <c r="JII5" s="570"/>
      <c r="JIJ5" s="570"/>
      <c r="JIK5" s="570"/>
      <c r="JIL5" s="570"/>
      <c r="JIM5" s="570"/>
      <c r="JIN5" s="570"/>
      <c r="JIO5" s="570"/>
      <c r="JIP5" s="570"/>
      <c r="JIQ5" s="570"/>
      <c r="JIR5" s="570"/>
      <c r="JIS5" s="570"/>
      <c r="JIT5" s="570"/>
      <c r="JIU5" s="570"/>
      <c r="JIV5" s="570"/>
      <c r="JIW5" s="570"/>
      <c r="JIX5" s="570"/>
      <c r="JIY5" s="570"/>
      <c r="JIZ5" s="570"/>
      <c r="JJA5" s="570"/>
      <c r="JJB5" s="570"/>
      <c r="JJC5" s="570"/>
      <c r="JJD5" s="570"/>
      <c r="JJE5" s="570"/>
      <c r="JJF5" s="570"/>
      <c r="JJG5" s="570"/>
      <c r="JJH5" s="570"/>
      <c r="JJI5" s="570"/>
      <c r="JJJ5" s="570"/>
      <c r="JJK5" s="570"/>
      <c r="JJL5" s="570"/>
      <c r="JJM5" s="570"/>
      <c r="JJN5" s="570"/>
      <c r="JJO5" s="570"/>
      <c r="JJP5" s="570"/>
      <c r="JJQ5" s="570"/>
      <c r="JJR5" s="570"/>
      <c r="JJS5" s="570"/>
      <c r="JJT5" s="570"/>
      <c r="JJU5" s="570"/>
      <c r="JJV5" s="570"/>
      <c r="JJW5" s="570"/>
      <c r="JJX5" s="570"/>
      <c r="JJY5" s="570"/>
      <c r="JJZ5" s="570"/>
      <c r="JKA5" s="570"/>
      <c r="JKB5" s="570"/>
      <c r="JKC5" s="570"/>
      <c r="JKD5" s="570"/>
      <c r="JKE5" s="570"/>
      <c r="JKF5" s="570"/>
      <c r="JKG5" s="570"/>
      <c r="JKH5" s="570"/>
      <c r="JKI5" s="570"/>
      <c r="JKJ5" s="570"/>
      <c r="JKK5" s="570"/>
      <c r="JKL5" s="570"/>
      <c r="JKM5" s="570"/>
      <c r="JKN5" s="570"/>
      <c r="JKO5" s="570"/>
      <c r="JKP5" s="570"/>
      <c r="JKQ5" s="570"/>
      <c r="JKR5" s="570"/>
      <c r="JKS5" s="570"/>
      <c r="JKT5" s="570"/>
      <c r="JKU5" s="570"/>
      <c r="JKV5" s="570"/>
      <c r="JKW5" s="570"/>
      <c r="JKX5" s="570"/>
      <c r="JKY5" s="570"/>
      <c r="JKZ5" s="570"/>
      <c r="JLA5" s="570"/>
      <c r="JLB5" s="570"/>
      <c r="JLC5" s="570"/>
      <c r="JLD5" s="570"/>
      <c r="JLE5" s="570"/>
      <c r="JLF5" s="570"/>
      <c r="JLG5" s="570"/>
      <c r="JLH5" s="570"/>
      <c r="JLI5" s="570"/>
      <c r="JLJ5" s="570"/>
      <c r="JLK5" s="570"/>
      <c r="JLL5" s="570"/>
      <c r="JLM5" s="570"/>
      <c r="JLN5" s="570"/>
      <c r="JLO5" s="570"/>
      <c r="JLP5" s="570"/>
      <c r="JLQ5" s="570"/>
      <c r="JLR5" s="570"/>
      <c r="JLS5" s="570"/>
      <c r="JLT5" s="570"/>
      <c r="JLU5" s="570"/>
      <c r="JLV5" s="570"/>
      <c r="JLW5" s="570"/>
      <c r="JLX5" s="570"/>
      <c r="JLY5" s="570"/>
      <c r="JLZ5" s="570"/>
      <c r="JMA5" s="570"/>
      <c r="JMB5" s="570"/>
      <c r="JMC5" s="570"/>
      <c r="JMD5" s="570"/>
      <c r="JME5" s="570"/>
      <c r="JMF5" s="570"/>
      <c r="JMG5" s="570"/>
      <c r="JMH5" s="570"/>
      <c r="JMI5" s="570"/>
      <c r="JMJ5" s="570"/>
      <c r="JMK5" s="570"/>
      <c r="JML5" s="570"/>
      <c r="JMM5" s="570"/>
      <c r="JMN5" s="570"/>
      <c r="JMO5" s="570"/>
      <c r="JMP5" s="570"/>
      <c r="JMQ5" s="570"/>
      <c r="JMR5" s="570"/>
      <c r="JMS5" s="570"/>
      <c r="JMT5" s="570"/>
      <c r="JMU5" s="570"/>
      <c r="JMV5" s="570"/>
      <c r="JMW5" s="570"/>
      <c r="JMX5" s="570"/>
      <c r="JMY5" s="570"/>
      <c r="JMZ5" s="570"/>
      <c r="JNA5" s="570"/>
      <c r="JNB5" s="570"/>
      <c r="JNC5" s="570"/>
      <c r="JND5" s="570"/>
      <c r="JNE5" s="570"/>
      <c r="JNF5" s="570"/>
      <c r="JNG5" s="570"/>
      <c r="JNH5" s="570"/>
      <c r="JNI5" s="570"/>
      <c r="JNJ5" s="570"/>
      <c r="JNK5" s="570"/>
      <c r="JNL5" s="570"/>
      <c r="JNM5" s="570"/>
      <c r="JNN5" s="570"/>
      <c r="JNO5" s="570"/>
      <c r="JNP5" s="570"/>
      <c r="JNQ5" s="570"/>
      <c r="JNR5" s="570"/>
      <c r="JNS5" s="570"/>
      <c r="JNT5" s="570"/>
      <c r="JNU5" s="570"/>
      <c r="JNV5" s="570"/>
      <c r="JNW5" s="570"/>
      <c r="JNX5" s="570"/>
      <c r="JNY5" s="570"/>
      <c r="JNZ5" s="570"/>
      <c r="JOA5" s="570"/>
      <c r="JOB5" s="570"/>
      <c r="JOC5" s="570"/>
      <c r="JOD5" s="570"/>
      <c r="JOE5" s="570"/>
      <c r="JOF5" s="570"/>
      <c r="JOG5" s="570"/>
      <c r="JOH5" s="570"/>
      <c r="JOI5" s="570"/>
      <c r="JOJ5" s="570"/>
      <c r="JOK5" s="570"/>
      <c r="JOL5" s="570"/>
      <c r="JOM5" s="570"/>
      <c r="JON5" s="570"/>
      <c r="JOO5" s="570"/>
      <c r="JOP5" s="570"/>
      <c r="JOQ5" s="570"/>
      <c r="JOR5" s="570"/>
      <c r="JOS5" s="570"/>
      <c r="JOT5" s="570"/>
      <c r="JOU5" s="570"/>
      <c r="JOV5" s="570"/>
      <c r="JOW5" s="570"/>
      <c r="JOX5" s="570"/>
      <c r="JOY5" s="570"/>
      <c r="JOZ5" s="570"/>
      <c r="JPA5" s="570"/>
      <c r="JPB5" s="570"/>
      <c r="JPC5" s="570"/>
      <c r="JPD5" s="570"/>
      <c r="JPE5" s="570"/>
      <c r="JPF5" s="570"/>
      <c r="JPG5" s="570"/>
      <c r="JPH5" s="570"/>
      <c r="JPI5" s="570"/>
      <c r="JPJ5" s="570"/>
      <c r="JPK5" s="570"/>
      <c r="JPL5" s="570"/>
      <c r="JPM5" s="570"/>
      <c r="JPN5" s="570"/>
      <c r="JPO5" s="570"/>
      <c r="JPP5" s="570"/>
      <c r="JPQ5" s="570"/>
      <c r="JPR5" s="570"/>
      <c r="JPS5" s="570"/>
      <c r="JPT5" s="570"/>
      <c r="JPU5" s="570"/>
      <c r="JPV5" s="570"/>
      <c r="JPW5" s="570"/>
      <c r="JPX5" s="570"/>
      <c r="JPY5" s="570"/>
      <c r="JPZ5" s="570"/>
      <c r="JQA5" s="570"/>
      <c r="JQB5" s="570"/>
      <c r="JQC5" s="570"/>
      <c r="JQD5" s="570"/>
      <c r="JQE5" s="570"/>
      <c r="JQF5" s="570"/>
      <c r="JQG5" s="570"/>
      <c r="JQH5" s="570"/>
      <c r="JQI5" s="570"/>
      <c r="JQJ5" s="570"/>
      <c r="JQK5" s="570"/>
      <c r="JQL5" s="570"/>
      <c r="JQM5" s="570"/>
      <c r="JQN5" s="570"/>
      <c r="JQO5" s="570"/>
      <c r="JQP5" s="570"/>
      <c r="JQQ5" s="570"/>
      <c r="JQR5" s="570"/>
      <c r="JQS5" s="570"/>
      <c r="JQT5" s="570"/>
      <c r="JQU5" s="570"/>
      <c r="JQV5" s="570"/>
      <c r="JQW5" s="570"/>
      <c r="JQX5" s="570"/>
      <c r="JQY5" s="570"/>
      <c r="JQZ5" s="570"/>
      <c r="JRA5" s="570"/>
      <c r="JRB5" s="570"/>
      <c r="JRC5" s="570"/>
      <c r="JRD5" s="570"/>
      <c r="JRE5" s="570"/>
      <c r="JRF5" s="570"/>
      <c r="JRG5" s="570"/>
      <c r="JRH5" s="570"/>
      <c r="JRI5" s="570"/>
      <c r="JRJ5" s="570"/>
      <c r="JRK5" s="570"/>
      <c r="JRL5" s="570"/>
      <c r="JRM5" s="570"/>
      <c r="JRN5" s="570"/>
      <c r="JRO5" s="570"/>
      <c r="JRP5" s="570"/>
      <c r="JRQ5" s="570"/>
      <c r="JRR5" s="570"/>
      <c r="JRS5" s="570"/>
      <c r="JRT5" s="570"/>
      <c r="JRU5" s="570"/>
      <c r="JRV5" s="570"/>
      <c r="JRW5" s="570"/>
      <c r="JRX5" s="570"/>
      <c r="JRY5" s="570"/>
      <c r="JRZ5" s="570"/>
      <c r="JSA5" s="570"/>
      <c r="JSB5" s="570"/>
      <c r="JSC5" s="570"/>
      <c r="JSD5" s="570"/>
      <c r="JSE5" s="570"/>
      <c r="JSF5" s="570"/>
      <c r="JSG5" s="570"/>
      <c r="JSH5" s="570"/>
      <c r="JSI5" s="570"/>
      <c r="JSJ5" s="570"/>
      <c r="JSK5" s="570"/>
      <c r="JSL5" s="570"/>
      <c r="JSM5" s="570"/>
      <c r="JSN5" s="570"/>
      <c r="JSO5" s="570"/>
      <c r="JSP5" s="570"/>
      <c r="JSQ5" s="570"/>
      <c r="JSR5" s="570"/>
      <c r="JSS5" s="570"/>
      <c r="JST5" s="570"/>
      <c r="JSU5" s="570"/>
      <c r="JSV5" s="570"/>
      <c r="JSW5" s="570"/>
      <c r="JSX5" s="570"/>
      <c r="JSY5" s="570"/>
      <c r="JSZ5" s="570"/>
      <c r="JTA5" s="570"/>
      <c r="JTB5" s="570"/>
      <c r="JTC5" s="570"/>
      <c r="JTD5" s="570"/>
      <c r="JTE5" s="570"/>
      <c r="JTF5" s="570"/>
      <c r="JTG5" s="570"/>
      <c r="JTH5" s="570"/>
      <c r="JTI5" s="570"/>
      <c r="JTJ5" s="570"/>
      <c r="JTK5" s="570"/>
      <c r="JTL5" s="570"/>
      <c r="JTM5" s="570"/>
      <c r="JTN5" s="570"/>
      <c r="JTO5" s="570"/>
      <c r="JTP5" s="570"/>
      <c r="JTQ5" s="570"/>
      <c r="JTR5" s="570"/>
      <c r="JTS5" s="570"/>
      <c r="JTT5" s="570"/>
      <c r="JTU5" s="570"/>
      <c r="JTV5" s="570"/>
      <c r="JTW5" s="570"/>
      <c r="JTX5" s="570"/>
      <c r="JTY5" s="570"/>
      <c r="JTZ5" s="570"/>
      <c r="JUA5" s="570"/>
      <c r="JUB5" s="570"/>
      <c r="JUC5" s="570"/>
      <c r="JUD5" s="570"/>
      <c r="JUE5" s="570"/>
      <c r="JUF5" s="570"/>
      <c r="JUG5" s="570"/>
      <c r="JUH5" s="570"/>
      <c r="JUI5" s="570"/>
      <c r="JUJ5" s="570"/>
      <c r="JUK5" s="570"/>
      <c r="JUL5" s="570"/>
      <c r="JUM5" s="570"/>
      <c r="JUN5" s="570"/>
      <c r="JUO5" s="570"/>
      <c r="JUP5" s="570"/>
      <c r="JUQ5" s="570"/>
      <c r="JUR5" s="570"/>
      <c r="JUS5" s="570"/>
      <c r="JUT5" s="570"/>
      <c r="JUU5" s="570"/>
      <c r="JUV5" s="570"/>
      <c r="JUW5" s="570"/>
      <c r="JUX5" s="570"/>
      <c r="JUY5" s="570"/>
      <c r="JUZ5" s="570"/>
      <c r="JVA5" s="570"/>
      <c r="JVB5" s="570"/>
      <c r="JVC5" s="570"/>
      <c r="JVD5" s="570"/>
      <c r="JVE5" s="570"/>
      <c r="JVF5" s="570"/>
      <c r="JVG5" s="570"/>
      <c r="JVH5" s="570"/>
      <c r="JVI5" s="570"/>
      <c r="JVJ5" s="570"/>
      <c r="JVK5" s="570"/>
      <c r="JVL5" s="570"/>
      <c r="JVM5" s="570"/>
      <c r="JVN5" s="570"/>
      <c r="JVO5" s="570"/>
      <c r="JVP5" s="570"/>
      <c r="JVQ5" s="570"/>
      <c r="JVR5" s="570"/>
      <c r="JVS5" s="570"/>
      <c r="JVT5" s="570"/>
      <c r="JVU5" s="570"/>
      <c r="JVV5" s="570"/>
      <c r="JVW5" s="570"/>
      <c r="JVX5" s="570"/>
      <c r="JVY5" s="570"/>
      <c r="JVZ5" s="570"/>
      <c r="JWA5" s="570"/>
      <c r="JWB5" s="570"/>
      <c r="JWC5" s="570"/>
      <c r="JWD5" s="570"/>
      <c r="JWE5" s="570"/>
      <c r="JWF5" s="570"/>
      <c r="JWG5" s="570"/>
      <c r="JWH5" s="570"/>
      <c r="JWI5" s="570"/>
      <c r="JWJ5" s="570"/>
      <c r="JWK5" s="570"/>
      <c r="JWL5" s="570"/>
      <c r="JWM5" s="570"/>
      <c r="JWN5" s="570"/>
      <c r="JWO5" s="570"/>
      <c r="JWP5" s="570"/>
      <c r="JWQ5" s="570"/>
      <c r="JWR5" s="570"/>
      <c r="JWS5" s="570"/>
      <c r="JWT5" s="570"/>
      <c r="JWU5" s="570"/>
      <c r="JWV5" s="570"/>
      <c r="JWW5" s="570"/>
      <c r="JWX5" s="570"/>
      <c r="JWY5" s="570"/>
      <c r="JWZ5" s="570"/>
      <c r="JXA5" s="570"/>
      <c r="JXB5" s="570"/>
      <c r="JXC5" s="570"/>
      <c r="JXD5" s="570"/>
      <c r="JXE5" s="570"/>
      <c r="JXF5" s="570"/>
      <c r="JXG5" s="570"/>
      <c r="JXH5" s="570"/>
      <c r="JXI5" s="570"/>
      <c r="JXJ5" s="570"/>
      <c r="JXK5" s="570"/>
      <c r="JXL5" s="570"/>
      <c r="JXM5" s="570"/>
      <c r="JXN5" s="570"/>
      <c r="JXO5" s="570"/>
      <c r="JXP5" s="570"/>
      <c r="JXQ5" s="570"/>
      <c r="JXR5" s="570"/>
      <c r="JXS5" s="570"/>
      <c r="JXT5" s="570"/>
      <c r="JXU5" s="570"/>
      <c r="JXV5" s="570"/>
      <c r="JXW5" s="570"/>
      <c r="JXX5" s="570"/>
      <c r="JXY5" s="570"/>
      <c r="JXZ5" s="570"/>
      <c r="JYA5" s="570"/>
      <c r="JYB5" s="570"/>
      <c r="JYC5" s="570"/>
      <c r="JYD5" s="570"/>
      <c r="JYE5" s="570"/>
      <c r="JYF5" s="570"/>
      <c r="JYG5" s="570"/>
      <c r="JYH5" s="570"/>
      <c r="JYI5" s="570"/>
      <c r="JYJ5" s="570"/>
      <c r="JYK5" s="570"/>
      <c r="JYL5" s="570"/>
      <c r="JYM5" s="570"/>
      <c r="JYN5" s="570"/>
      <c r="JYO5" s="570"/>
      <c r="JYP5" s="570"/>
      <c r="JYQ5" s="570"/>
      <c r="JYR5" s="570"/>
      <c r="JYS5" s="570"/>
      <c r="JYT5" s="570"/>
      <c r="JYU5" s="570"/>
      <c r="JYV5" s="570"/>
      <c r="JYW5" s="570"/>
      <c r="JYX5" s="570"/>
      <c r="JYY5" s="570"/>
      <c r="JYZ5" s="570"/>
      <c r="JZA5" s="570"/>
      <c r="JZB5" s="570"/>
      <c r="JZC5" s="570"/>
      <c r="JZD5" s="570"/>
      <c r="JZE5" s="570"/>
      <c r="JZF5" s="570"/>
      <c r="JZG5" s="570"/>
      <c r="JZH5" s="570"/>
      <c r="JZI5" s="570"/>
      <c r="JZJ5" s="570"/>
      <c r="JZK5" s="570"/>
      <c r="JZL5" s="570"/>
      <c r="JZM5" s="570"/>
      <c r="JZN5" s="570"/>
      <c r="JZO5" s="570"/>
      <c r="JZP5" s="570"/>
      <c r="JZQ5" s="570"/>
      <c r="JZR5" s="570"/>
      <c r="JZS5" s="570"/>
      <c r="JZT5" s="570"/>
      <c r="JZU5" s="570"/>
      <c r="JZV5" s="570"/>
      <c r="JZW5" s="570"/>
      <c r="JZX5" s="570"/>
      <c r="JZY5" s="570"/>
      <c r="JZZ5" s="570"/>
      <c r="KAA5" s="570"/>
      <c r="KAB5" s="570"/>
      <c r="KAC5" s="570"/>
      <c r="KAD5" s="570"/>
      <c r="KAE5" s="570"/>
      <c r="KAF5" s="570"/>
      <c r="KAG5" s="570"/>
      <c r="KAH5" s="570"/>
      <c r="KAI5" s="570"/>
      <c r="KAJ5" s="570"/>
      <c r="KAK5" s="570"/>
      <c r="KAL5" s="570"/>
      <c r="KAM5" s="570"/>
      <c r="KAN5" s="570"/>
      <c r="KAO5" s="570"/>
      <c r="KAP5" s="570"/>
      <c r="KAQ5" s="570"/>
      <c r="KAR5" s="570"/>
      <c r="KAS5" s="570"/>
      <c r="KAT5" s="570"/>
      <c r="KAU5" s="570"/>
      <c r="KAV5" s="570"/>
      <c r="KAW5" s="570"/>
      <c r="KAX5" s="570"/>
      <c r="KAY5" s="570"/>
      <c r="KAZ5" s="570"/>
      <c r="KBA5" s="570"/>
      <c r="KBB5" s="570"/>
      <c r="KBC5" s="570"/>
      <c r="KBD5" s="570"/>
      <c r="KBE5" s="570"/>
      <c r="KBF5" s="570"/>
      <c r="KBG5" s="570"/>
      <c r="KBH5" s="570"/>
      <c r="KBI5" s="570"/>
      <c r="KBJ5" s="570"/>
      <c r="KBK5" s="570"/>
      <c r="KBL5" s="570"/>
      <c r="KBM5" s="570"/>
      <c r="KBN5" s="570"/>
      <c r="KBO5" s="570"/>
      <c r="KBP5" s="570"/>
      <c r="KBQ5" s="570"/>
      <c r="KBR5" s="570"/>
      <c r="KBS5" s="570"/>
      <c r="KBT5" s="570"/>
      <c r="KBU5" s="570"/>
      <c r="KBV5" s="570"/>
      <c r="KBW5" s="570"/>
      <c r="KBX5" s="570"/>
      <c r="KBY5" s="570"/>
      <c r="KBZ5" s="570"/>
      <c r="KCA5" s="570"/>
      <c r="KCB5" s="570"/>
      <c r="KCC5" s="570"/>
      <c r="KCD5" s="570"/>
      <c r="KCE5" s="570"/>
      <c r="KCF5" s="570"/>
      <c r="KCG5" s="570"/>
      <c r="KCH5" s="570"/>
      <c r="KCI5" s="570"/>
      <c r="KCJ5" s="570"/>
      <c r="KCK5" s="570"/>
      <c r="KCL5" s="570"/>
      <c r="KCM5" s="570"/>
      <c r="KCN5" s="570"/>
      <c r="KCO5" s="570"/>
      <c r="KCP5" s="570"/>
      <c r="KCQ5" s="570"/>
      <c r="KCR5" s="570"/>
      <c r="KCS5" s="570"/>
      <c r="KCT5" s="570"/>
      <c r="KCU5" s="570"/>
      <c r="KCV5" s="570"/>
      <c r="KCW5" s="570"/>
      <c r="KCX5" s="570"/>
      <c r="KCY5" s="570"/>
      <c r="KCZ5" s="570"/>
      <c r="KDA5" s="570"/>
      <c r="KDB5" s="570"/>
      <c r="KDC5" s="570"/>
      <c r="KDD5" s="570"/>
      <c r="KDE5" s="570"/>
      <c r="KDF5" s="570"/>
      <c r="KDG5" s="570"/>
      <c r="KDH5" s="570"/>
      <c r="KDI5" s="570"/>
      <c r="KDJ5" s="570"/>
      <c r="KDK5" s="570"/>
      <c r="KDL5" s="570"/>
      <c r="KDM5" s="570"/>
      <c r="KDN5" s="570"/>
      <c r="KDO5" s="570"/>
      <c r="KDP5" s="570"/>
      <c r="KDQ5" s="570"/>
      <c r="KDR5" s="570"/>
      <c r="KDS5" s="570"/>
      <c r="KDT5" s="570"/>
      <c r="KDU5" s="570"/>
      <c r="KDV5" s="570"/>
      <c r="KDW5" s="570"/>
      <c r="KDX5" s="570"/>
      <c r="KDY5" s="570"/>
      <c r="KDZ5" s="570"/>
      <c r="KEA5" s="570"/>
      <c r="KEB5" s="570"/>
      <c r="KEC5" s="570"/>
      <c r="KED5" s="570"/>
      <c r="KEE5" s="570"/>
      <c r="KEF5" s="570"/>
      <c r="KEG5" s="570"/>
      <c r="KEH5" s="570"/>
      <c r="KEI5" s="570"/>
      <c r="KEJ5" s="570"/>
      <c r="KEK5" s="570"/>
      <c r="KEL5" s="570"/>
      <c r="KEM5" s="570"/>
      <c r="KEN5" s="570"/>
      <c r="KEO5" s="570"/>
      <c r="KEP5" s="570"/>
      <c r="KEQ5" s="570"/>
      <c r="KER5" s="570"/>
      <c r="KES5" s="570"/>
      <c r="KET5" s="570"/>
      <c r="KEU5" s="570"/>
      <c r="KEV5" s="570"/>
      <c r="KEW5" s="570"/>
      <c r="KEX5" s="570"/>
      <c r="KEY5" s="570"/>
      <c r="KEZ5" s="570"/>
      <c r="KFA5" s="570"/>
      <c r="KFB5" s="570"/>
      <c r="KFC5" s="570"/>
      <c r="KFD5" s="570"/>
      <c r="KFE5" s="570"/>
      <c r="KFF5" s="570"/>
      <c r="KFG5" s="570"/>
      <c r="KFH5" s="570"/>
      <c r="KFI5" s="570"/>
      <c r="KFJ5" s="570"/>
      <c r="KFK5" s="570"/>
      <c r="KFL5" s="570"/>
      <c r="KFM5" s="570"/>
      <c r="KFN5" s="570"/>
      <c r="KFO5" s="570"/>
      <c r="KFP5" s="570"/>
      <c r="KFQ5" s="570"/>
      <c r="KFR5" s="570"/>
      <c r="KFS5" s="570"/>
      <c r="KFT5" s="570"/>
      <c r="KFU5" s="570"/>
      <c r="KFV5" s="570"/>
      <c r="KFW5" s="570"/>
      <c r="KFX5" s="570"/>
      <c r="KFY5" s="570"/>
      <c r="KFZ5" s="570"/>
      <c r="KGA5" s="570"/>
      <c r="KGB5" s="570"/>
      <c r="KGC5" s="570"/>
      <c r="KGD5" s="570"/>
      <c r="KGE5" s="570"/>
      <c r="KGF5" s="570"/>
      <c r="KGG5" s="570"/>
      <c r="KGH5" s="570"/>
      <c r="KGI5" s="570"/>
      <c r="KGJ5" s="570"/>
      <c r="KGK5" s="570"/>
      <c r="KGL5" s="570"/>
      <c r="KGM5" s="570"/>
      <c r="KGN5" s="570"/>
      <c r="KGO5" s="570"/>
      <c r="KGP5" s="570"/>
      <c r="KGQ5" s="570"/>
      <c r="KGR5" s="570"/>
      <c r="KGS5" s="570"/>
      <c r="KGT5" s="570"/>
      <c r="KGU5" s="570"/>
      <c r="KGV5" s="570"/>
      <c r="KGW5" s="570"/>
      <c r="KGX5" s="570"/>
      <c r="KGY5" s="570"/>
      <c r="KGZ5" s="570"/>
      <c r="KHA5" s="570"/>
      <c r="KHB5" s="570"/>
      <c r="KHC5" s="570"/>
      <c r="KHD5" s="570"/>
      <c r="KHE5" s="570"/>
      <c r="KHF5" s="570"/>
      <c r="KHG5" s="570"/>
      <c r="KHH5" s="570"/>
      <c r="KHI5" s="570"/>
      <c r="KHJ5" s="570"/>
      <c r="KHK5" s="570"/>
      <c r="KHL5" s="570"/>
      <c r="KHM5" s="570"/>
      <c r="KHN5" s="570"/>
      <c r="KHO5" s="570"/>
      <c r="KHP5" s="570"/>
      <c r="KHQ5" s="570"/>
      <c r="KHR5" s="570"/>
      <c r="KHS5" s="570"/>
      <c r="KHT5" s="570"/>
      <c r="KHU5" s="570"/>
      <c r="KHV5" s="570"/>
      <c r="KHW5" s="570"/>
      <c r="KHX5" s="570"/>
      <c r="KHY5" s="570"/>
      <c r="KHZ5" s="570"/>
      <c r="KIA5" s="570"/>
      <c r="KIB5" s="570"/>
      <c r="KIC5" s="570"/>
      <c r="KID5" s="570"/>
      <c r="KIE5" s="570"/>
      <c r="KIF5" s="570"/>
      <c r="KIG5" s="570"/>
      <c r="KIH5" s="570"/>
      <c r="KII5" s="570"/>
      <c r="KIJ5" s="570"/>
      <c r="KIK5" s="570"/>
      <c r="KIL5" s="570"/>
      <c r="KIM5" s="570"/>
      <c r="KIN5" s="570"/>
      <c r="KIO5" s="570"/>
      <c r="KIP5" s="570"/>
      <c r="KIQ5" s="570"/>
      <c r="KIR5" s="570"/>
      <c r="KIS5" s="570"/>
      <c r="KIT5" s="570"/>
      <c r="KIU5" s="570"/>
      <c r="KIV5" s="570"/>
      <c r="KIW5" s="570"/>
      <c r="KIX5" s="570"/>
      <c r="KIY5" s="570"/>
      <c r="KIZ5" s="570"/>
      <c r="KJA5" s="570"/>
      <c r="KJB5" s="570"/>
      <c r="KJC5" s="570"/>
      <c r="KJD5" s="570"/>
      <c r="KJE5" s="570"/>
      <c r="KJF5" s="570"/>
      <c r="KJG5" s="570"/>
      <c r="KJH5" s="570"/>
      <c r="KJI5" s="570"/>
      <c r="KJJ5" s="570"/>
      <c r="KJK5" s="570"/>
      <c r="KJL5" s="570"/>
      <c r="KJM5" s="570"/>
      <c r="KJN5" s="570"/>
      <c r="KJO5" s="570"/>
      <c r="KJP5" s="570"/>
      <c r="KJQ5" s="570"/>
      <c r="KJR5" s="570"/>
      <c r="KJS5" s="570"/>
      <c r="KJT5" s="570"/>
      <c r="KJU5" s="570"/>
      <c r="KJV5" s="570"/>
      <c r="KJW5" s="570"/>
      <c r="KJX5" s="570"/>
      <c r="KJY5" s="570"/>
      <c r="KJZ5" s="570"/>
      <c r="KKA5" s="570"/>
      <c r="KKB5" s="570"/>
      <c r="KKC5" s="570"/>
      <c r="KKD5" s="570"/>
      <c r="KKE5" s="570"/>
      <c r="KKF5" s="570"/>
      <c r="KKG5" s="570"/>
      <c r="KKH5" s="570"/>
      <c r="KKI5" s="570"/>
      <c r="KKJ5" s="570"/>
      <c r="KKK5" s="570"/>
      <c r="KKL5" s="570"/>
      <c r="KKM5" s="570"/>
      <c r="KKN5" s="570"/>
      <c r="KKO5" s="570"/>
      <c r="KKP5" s="570"/>
      <c r="KKQ5" s="570"/>
      <c r="KKR5" s="570"/>
      <c r="KKS5" s="570"/>
      <c r="KKT5" s="570"/>
      <c r="KKU5" s="570"/>
      <c r="KKV5" s="570"/>
      <c r="KKW5" s="570"/>
      <c r="KKX5" s="570"/>
      <c r="KKY5" s="570"/>
      <c r="KKZ5" s="570"/>
      <c r="KLA5" s="570"/>
      <c r="KLB5" s="570"/>
      <c r="KLC5" s="570"/>
      <c r="KLD5" s="570"/>
      <c r="KLE5" s="570"/>
      <c r="KLF5" s="570"/>
      <c r="KLG5" s="570"/>
      <c r="KLH5" s="570"/>
      <c r="KLI5" s="570"/>
      <c r="KLJ5" s="570"/>
      <c r="KLK5" s="570"/>
      <c r="KLL5" s="570"/>
      <c r="KLM5" s="570"/>
      <c r="KLN5" s="570"/>
      <c r="KLO5" s="570"/>
      <c r="KLP5" s="570"/>
      <c r="KLQ5" s="570"/>
      <c r="KLR5" s="570"/>
      <c r="KLS5" s="570"/>
      <c r="KLT5" s="570"/>
      <c r="KLU5" s="570"/>
      <c r="KLV5" s="570"/>
      <c r="KLW5" s="570"/>
      <c r="KLX5" s="570"/>
      <c r="KLY5" s="570"/>
      <c r="KLZ5" s="570"/>
      <c r="KMA5" s="570"/>
      <c r="KMB5" s="570"/>
      <c r="KMC5" s="570"/>
      <c r="KMD5" s="570"/>
      <c r="KME5" s="570"/>
      <c r="KMF5" s="570"/>
      <c r="KMG5" s="570"/>
      <c r="KMH5" s="570"/>
      <c r="KMI5" s="570"/>
      <c r="KMJ5" s="570"/>
      <c r="KMK5" s="570"/>
      <c r="KML5" s="570"/>
      <c r="KMM5" s="570"/>
      <c r="KMN5" s="570"/>
      <c r="KMO5" s="570"/>
      <c r="KMP5" s="570"/>
      <c r="KMQ5" s="570"/>
      <c r="KMR5" s="570"/>
      <c r="KMS5" s="570"/>
      <c r="KMT5" s="570"/>
      <c r="KMU5" s="570"/>
      <c r="KMV5" s="570"/>
      <c r="KMW5" s="570"/>
      <c r="KMX5" s="570"/>
      <c r="KMY5" s="570"/>
      <c r="KMZ5" s="570"/>
      <c r="KNA5" s="570"/>
      <c r="KNB5" s="570"/>
      <c r="KNC5" s="570"/>
      <c r="KND5" s="570"/>
      <c r="KNE5" s="570"/>
      <c r="KNF5" s="570"/>
      <c r="KNG5" s="570"/>
      <c r="KNH5" s="570"/>
      <c r="KNI5" s="570"/>
      <c r="KNJ5" s="570"/>
      <c r="KNK5" s="570"/>
      <c r="KNL5" s="570"/>
      <c r="KNM5" s="570"/>
      <c r="KNN5" s="570"/>
      <c r="KNO5" s="570"/>
      <c r="KNP5" s="570"/>
      <c r="KNQ5" s="570"/>
      <c r="KNR5" s="570"/>
      <c r="KNS5" s="570"/>
      <c r="KNT5" s="570"/>
      <c r="KNU5" s="570"/>
      <c r="KNV5" s="570"/>
      <c r="KNW5" s="570"/>
      <c r="KNX5" s="570"/>
      <c r="KNY5" s="570"/>
      <c r="KNZ5" s="570"/>
      <c r="KOA5" s="570"/>
      <c r="KOB5" s="570"/>
      <c r="KOC5" s="570"/>
      <c r="KOD5" s="570"/>
      <c r="KOE5" s="570"/>
      <c r="KOF5" s="570"/>
      <c r="KOG5" s="570"/>
      <c r="KOH5" s="570"/>
      <c r="KOI5" s="570"/>
      <c r="KOJ5" s="570"/>
      <c r="KOK5" s="570"/>
      <c r="KOL5" s="570"/>
      <c r="KOM5" s="570"/>
      <c r="KON5" s="570"/>
      <c r="KOO5" s="570"/>
      <c r="KOP5" s="570"/>
      <c r="KOQ5" s="570"/>
      <c r="KOR5" s="570"/>
      <c r="KOS5" s="570"/>
      <c r="KOT5" s="570"/>
      <c r="KOU5" s="570"/>
      <c r="KOV5" s="570"/>
      <c r="KOW5" s="570"/>
      <c r="KOX5" s="570"/>
      <c r="KOY5" s="570"/>
      <c r="KOZ5" s="570"/>
      <c r="KPA5" s="570"/>
      <c r="KPB5" s="570"/>
      <c r="KPC5" s="570"/>
      <c r="KPD5" s="570"/>
      <c r="KPE5" s="570"/>
      <c r="KPF5" s="570"/>
      <c r="KPG5" s="570"/>
      <c r="KPH5" s="570"/>
      <c r="KPI5" s="570"/>
      <c r="KPJ5" s="570"/>
      <c r="KPK5" s="570"/>
      <c r="KPL5" s="570"/>
      <c r="KPM5" s="570"/>
      <c r="KPN5" s="570"/>
      <c r="KPO5" s="570"/>
      <c r="KPP5" s="570"/>
      <c r="KPQ5" s="570"/>
      <c r="KPR5" s="570"/>
      <c r="KPS5" s="570"/>
      <c r="KPT5" s="570"/>
      <c r="KPU5" s="570"/>
      <c r="KPV5" s="570"/>
      <c r="KPW5" s="570"/>
      <c r="KPX5" s="570"/>
      <c r="KPY5" s="570"/>
      <c r="KPZ5" s="570"/>
      <c r="KQA5" s="570"/>
      <c r="KQB5" s="570"/>
      <c r="KQC5" s="570"/>
      <c r="KQD5" s="570"/>
      <c r="KQE5" s="570"/>
      <c r="KQF5" s="570"/>
      <c r="KQG5" s="570"/>
      <c r="KQH5" s="570"/>
      <c r="KQI5" s="570"/>
      <c r="KQJ5" s="570"/>
      <c r="KQK5" s="570"/>
      <c r="KQL5" s="570"/>
      <c r="KQM5" s="570"/>
      <c r="KQN5" s="570"/>
      <c r="KQO5" s="570"/>
      <c r="KQP5" s="570"/>
      <c r="KQQ5" s="570"/>
      <c r="KQR5" s="570"/>
      <c r="KQS5" s="570"/>
      <c r="KQT5" s="570"/>
      <c r="KQU5" s="570"/>
      <c r="KQV5" s="570"/>
      <c r="KQW5" s="570"/>
      <c r="KQX5" s="570"/>
      <c r="KQY5" s="570"/>
      <c r="KQZ5" s="570"/>
      <c r="KRA5" s="570"/>
      <c r="KRB5" s="570"/>
      <c r="KRC5" s="570"/>
      <c r="KRD5" s="570"/>
      <c r="KRE5" s="570"/>
      <c r="KRF5" s="570"/>
      <c r="KRG5" s="570"/>
      <c r="KRH5" s="570"/>
      <c r="KRI5" s="570"/>
      <c r="KRJ5" s="570"/>
      <c r="KRK5" s="570"/>
      <c r="KRL5" s="570"/>
      <c r="KRM5" s="570"/>
      <c r="KRN5" s="570"/>
      <c r="KRO5" s="570"/>
      <c r="KRP5" s="570"/>
      <c r="KRQ5" s="570"/>
      <c r="KRR5" s="570"/>
      <c r="KRS5" s="570"/>
      <c r="KRT5" s="570"/>
      <c r="KRU5" s="570"/>
      <c r="KRV5" s="570"/>
      <c r="KRW5" s="570"/>
      <c r="KRX5" s="570"/>
      <c r="KRY5" s="570"/>
      <c r="KRZ5" s="570"/>
      <c r="KSA5" s="570"/>
      <c r="KSB5" s="570"/>
      <c r="KSC5" s="570"/>
      <c r="KSD5" s="570"/>
      <c r="KSE5" s="570"/>
      <c r="KSF5" s="570"/>
      <c r="KSG5" s="570"/>
      <c r="KSH5" s="570"/>
      <c r="KSI5" s="570"/>
      <c r="KSJ5" s="570"/>
      <c r="KSK5" s="570"/>
      <c r="KSL5" s="570"/>
      <c r="KSM5" s="570"/>
      <c r="KSN5" s="570"/>
      <c r="KSO5" s="570"/>
      <c r="KSP5" s="570"/>
      <c r="KSQ5" s="570"/>
      <c r="KSR5" s="570"/>
      <c r="KSS5" s="570"/>
      <c r="KST5" s="570"/>
      <c r="KSU5" s="570"/>
      <c r="KSV5" s="570"/>
      <c r="KSW5" s="570"/>
      <c r="KSX5" s="570"/>
      <c r="KSY5" s="570"/>
      <c r="KSZ5" s="570"/>
      <c r="KTA5" s="570"/>
      <c r="KTB5" s="570"/>
      <c r="KTC5" s="570"/>
      <c r="KTD5" s="570"/>
      <c r="KTE5" s="570"/>
      <c r="KTF5" s="570"/>
      <c r="KTG5" s="570"/>
      <c r="KTH5" s="570"/>
      <c r="KTI5" s="570"/>
      <c r="KTJ5" s="570"/>
      <c r="KTK5" s="570"/>
      <c r="KTL5" s="570"/>
      <c r="KTM5" s="570"/>
      <c r="KTN5" s="570"/>
      <c r="KTO5" s="570"/>
      <c r="KTP5" s="570"/>
      <c r="KTQ5" s="570"/>
      <c r="KTR5" s="570"/>
      <c r="KTS5" s="570"/>
      <c r="KTT5" s="570"/>
      <c r="KTU5" s="570"/>
      <c r="KTV5" s="570"/>
      <c r="KTW5" s="570"/>
      <c r="KTX5" s="570"/>
      <c r="KTY5" s="570"/>
      <c r="KTZ5" s="570"/>
      <c r="KUA5" s="570"/>
      <c r="KUB5" s="570"/>
      <c r="KUC5" s="570"/>
      <c r="KUD5" s="570"/>
      <c r="KUE5" s="570"/>
      <c r="KUF5" s="570"/>
      <c r="KUG5" s="570"/>
      <c r="KUH5" s="570"/>
      <c r="KUI5" s="570"/>
      <c r="KUJ5" s="570"/>
      <c r="KUK5" s="570"/>
      <c r="KUL5" s="570"/>
      <c r="KUM5" s="570"/>
      <c r="KUN5" s="570"/>
      <c r="KUO5" s="570"/>
      <c r="KUP5" s="570"/>
      <c r="KUQ5" s="570"/>
      <c r="KUR5" s="570"/>
      <c r="KUS5" s="570"/>
      <c r="KUT5" s="570"/>
      <c r="KUU5" s="570"/>
      <c r="KUV5" s="570"/>
      <c r="KUW5" s="570"/>
      <c r="KUX5" s="570"/>
      <c r="KUY5" s="570"/>
      <c r="KUZ5" s="570"/>
      <c r="KVA5" s="570"/>
      <c r="KVB5" s="570"/>
      <c r="KVC5" s="570"/>
      <c r="KVD5" s="570"/>
      <c r="KVE5" s="570"/>
      <c r="KVF5" s="570"/>
      <c r="KVG5" s="570"/>
      <c r="KVH5" s="570"/>
      <c r="KVI5" s="570"/>
      <c r="KVJ5" s="570"/>
      <c r="KVK5" s="570"/>
      <c r="KVL5" s="570"/>
      <c r="KVM5" s="570"/>
      <c r="KVN5" s="570"/>
      <c r="KVO5" s="570"/>
      <c r="KVP5" s="570"/>
      <c r="KVQ5" s="570"/>
      <c r="KVR5" s="570"/>
      <c r="KVS5" s="570"/>
      <c r="KVT5" s="570"/>
      <c r="KVU5" s="570"/>
      <c r="KVV5" s="570"/>
      <c r="KVW5" s="570"/>
      <c r="KVX5" s="570"/>
      <c r="KVY5" s="570"/>
      <c r="KVZ5" s="570"/>
      <c r="KWA5" s="570"/>
      <c r="KWB5" s="570"/>
      <c r="KWC5" s="570"/>
      <c r="KWD5" s="570"/>
      <c r="KWE5" s="570"/>
      <c r="KWF5" s="570"/>
      <c r="KWG5" s="570"/>
      <c r="KWH5" s="570"/>
      <c r="KWI5" s="570"/>
      <c r="KWJ5" s="570"/>
      <c r="KWK5" s="570"/>
      <c r="KWL5" s="570"/>
      <c r="KWM5" s="570"/>
      <c r="KWN5" s="570"/>
      <c r="KWO5" s="570"/>
      <c r="KWP5" s="570"/>
      <c r="KWQ5" s="570"/>
      <c r="KWR5" s="570"/>
      <c r="KWS5" s="570"/>
      <c r="KWT5" s="570"/>
      <c r="KWU5" s="570"/>
      <c r="KWV5" s="570"/>
      <c r="KWW5" s="570"/>
      <c r="KWX5" s="570"/>
      <c r="KWY5" s="570"/>
      <c r="KWZ5" s="570"/>
      <c r="KXA5" s="570"/>
      <c r="KXB5" s="570"/>
      <c r="KXC5" s="570"/>
      <c r="KXD5" s="570"/>
      <c r="KXE5" s="570"/>
      <c r="KXF5" s="570"/>
      <c r="KXG5" s="570"/>
      <c r="KXH5" s="570"/>
      <c r="KXI5" s="570"/>
      <c r="KXJ5" s="570"/>
      <c r="KXK5" s="570"/>
      <c r="KXL5" s="570"/>
      <c r="KXM5" s="570"/>
      <c r="KXN5" s="570"/>
      <c r="KXO5" s="570"/>
      <c r="KXP5" s="570"/>
      <c r="KXQ5" s="570"/>
      <c r="KXR5" s="570"/>
      <c r="KXS5" s="570"/>
      <c r="KXT5" s="570"/>
      <c r="KXU5" s="570"/>
      <c r="KXV5" s="570"/>
      <c r="KXW5" s="570"/>
      <c r="KXX5" s="570"/>
      <c r="KXY5" s="570"/>
      <c r="KXZ5" s="570"/>
      <c r="KYA5" s="570"/>
      <c r="KYB5" s="570"/>
      <c r="KYC5" s="570"/>
      <c r="KYD5" s="570"/>
      <c r="KYE5" s="570"/>
      <c r="KYF5" s="570"/>
      <c r="KYG5" s="570"/>
      <c r="KYH5" s="570"/>
      <c r="KYI5" s="570"/>
      <c r="KYJ5" s="570"/>
      <c r="KYK5" s="570"/>
      <c r="KYL5" s="570"/>
      <c r="KYM5" s="570"/>
      <c r="KYN5" s="570"/>
      <c r="KYO5" s="570"/>
      <c r="KYP5" s="570"/>
      <c r="KYQ5" s="570"/>
      <c r="KYR5" s="570"/>
      <c r="KYS5" s="570"/>
      <c r="KYT5" s="570"/>
      <c r="KYU5" s="570"/>
      <c r="KYV5" s="570"/>
      <c r="KYW5" s="570"/>
      <c r="KYX5" s="570"/>
      <c r="KYY5" s="570"/>
      <c r="KYZ5" s="570"/>
      <c r="KZA5" s="570"/>
      <c r="KZB5" s="570"/>
      <c r="KZC5" s="570"/>
      <c r="KZD5" s="570"/>
      <c r="KZE5" s="570"/>
      <c r="KZF5" s="570"/>
      <c r="KZG5" s="570"/>
      <c r="KZH5" s="570"/>
      <c r="KZI5" s="570"/>
      <c r="KZJ5" s="570"/>
      <c r="KZK5" s="570"/>
      <c r="KZL5" s="570"/>
      <c r="KZM5" s="570"/>
      <c r="KZN5" s="570"/>
      <c r="KZO5" s="570"/>
      <c r="KZP5" s="570"/>
      <c r="KZQ5" s="570"/>
      <c r="KZR5" s="570"/>
      <c r="KZS5" s="570"/>
      <c r="KZT5" s="570"/>
      <c r="KZU5" s="570"/>
      <c r="KZV5" s="570"/>
      <c r="KZW5" s="570"/>
      <c r="KZX5" s="570"/>
      <c r="KZY5" s="570"/>
      <c r="KZZ5" s="570"/>
      <c r="LAA5" s="570"/>
      <c r="LAB5" s="570"/>
      <c r="LAC5" s="570"/>
      <c r="LAD5" s="570"/>
      <c r="LAE5" s="570"/>
      <c r="LAF5" s="570"/>
      <c r="LAG5" s="570"/>
      <c r="LAH5" s="570"/>
      <c r="LAI5" s="570"/>
      <c r="LAJ5" s="570"/>
      <c r="LAK5" s="570"/>
      <c r="LAL5" s="570"/>
      <c r="LAM5" s="570"/>
      <c r="LAN5" s="570"/>
      <c r="LAO5" s="570"/>
      <c r="LAP5" s="570"/>
      <c r="LAQ5" s="570"/>
      <c r="LAR5" s="570"/>
      <c r="LAS5" s="570"/>
      <c r="LAT5" s="570"/>
      <c r="LAU5" s="570"/>
      <c r="LAV5" s="570"/>
      <c r="LAW5" s="570"/>
      <c r="LAX5" s="570"/>
      <c r="LAY5" s="570"/>
      <c r="LAZ5" s="570"/>
      <c r="LBA5" s="570"/>
      <c r="LBB5" s="570"/>
      <c r="LBC5" s="570"/>
      <c r="LBD5" s="570"/>
      <c r="LBE5" s="570"/>
      <c r="LBF5" s="570"/>
      <c r="LBG5" s="570"/>
      <c r="LBH5" s="570"/>
      <c r="LBI5" s="570"/>
      <c r="LBJ5" s="570"/>
      <c r="LBK5" s="570"/>
      <c r="LBL5" s="570"/>
      <c r="LBM5" s="570"/>
      <c r="LBN5" s="570"/>
      <c r="LBO5" s="570"/>
      <c r="LBP5" s="570"/>
      <c r="LBQ5" s="570"/>
      <c r="LBR5" s="570"/>
      <c r="LBS5" s="570"/>
      <c r="LBT5" s="570"/>
      <c r="LBU5" s="570"/>
      <c r="LBV5" s="570"/>
      <c r="LBW5" s="570"/>
      <c r="LBX5" s="570"/>
      <c r="LBY5" s="570"/>
      <c r="LBZ5" s="570"/>
      <c r="LCA5" s="570"/>
      <c r="LCB5" s="570"/>
      <c r="LCC5" s="570"/>
      <c r="LCD5" s="570"/>
      <c r="LCE5" s="570"/>
      <c r="LCF5" s="570"/>
      <c r="LCG5" s="570"/>
      <c r="LCH5" s="570"/>
      <c r="LCI5" s="570"/>
      <c r="LCJ5" s="570"/>
      <c r="LCK5" s="570"/>
      <c r="LCL5" s="570"/>
      <c r="LCM5" s="570"/>
      <c r="LCN5" s="570"/>
      <c r="LCO5" s="570"/>
      <c r="LCP5" s="570"/>
      <c r="LCQ5" s="570"/>
      <c r="LCR5" s="570"/>
      <c r="LCS5" s="570"/>
      <c r="LCT5" s="570"/>
      <c r="LCU5" s="570"/>
      <c r="LCV5" s="570"/>
      <c r="LCW5" s="570"/>
      <c r="LCX5" s="570"/>
      <c r="LCY5" s="570"/>
      <c r="LCZ5" s="570"/>
      <c r="LDA5" s="570"/>
      <c r="LDB5" s="570"/>
      <c r="LDC5" s="570"/>
      <c r="LDD5" s="570"/>
      <c r="LDE5" s="570"/>
      <c r="LDF5" s="570"/>
      <c r="LDG5" s="570"/>
      <c r="LDH5" s="570"/>
      <c r="LDI5" s="570"/>
      <c r="LDJ5" s="570"/>
      <c r="LDK5" s="570"/>
      <c r="LDL5" s="570"/>
      <c r="LDM5" s="570"/>
      <c r="LDN5" s="570"/>
      <c r="LDO5" s="570"/>
      <c r="LDP5" s="570"/>
      <c r="LDQ5" s="570"/>
      <c r="LDR5" s="570"/>
      <c r="LDS5" s="570"/>
      <c r="LDT5" s="570"/>
      <c r="LDU5" s="570"/>
      <c r="LDV5" s="570"/>
      <c r="LDW5" s="570"/>
      <c r="LDX5" s="570"/>
      <c r="LDY5" s="570"/>
      <c r="LDZ5" s="570"/>
      <c r="LEA5" s="570"/>
      <c r="LEB5" s="570"/>
      <c r="LEC5" s="570"/>
      <c r="LED5" s="570"/>
      <c r="LEE5" s="570"/>
      <c r="LEF5" s="570"/>
      <c r="LEG5" s="570"/>
      <c r="LEH5" s="570"/>
      <c r="LEI5" s="570"/>
      <c r="LEJ5" s="570"/>
      <c r="LEK5" s="570"/>
      <c r="LEL5" s="570"/>
      <c r="LEM5" s="570"/>
      <c r="LEN5" s="570"/>
      <c r="LEO5" s="570"/>
      <c r="LEP5" s="570"/>
      <c r="LEQ5" s="570"/>
      <c r="LER5" s="570"/>
      <c r="LES5" s="570"/>
      <c r="LET5" s="570"/>
      <c r="LEU5" s="570"/>
      <c r="LEV5" s="570"/>
      <c r="LEW5" s="570"/>
      <c r="LEX5" s="570"/>
      <c r="LEY5" s="570"/>
      <c r="LEZ5" s="570"/>
      <c r="LFA5" s="570"/>
      <c r="LFB5" s="570"/>
      <c r="LFC5" s="570"/>
      <c r="LFD5" s="570"/>
      <c r="LFE5" s="570"/>
      <c r="LFF5" s="570"/>
      <c r="LFG5" s="570"/>
      <c r="LFH5" s="570"/>
      <c r="LFI5" s="570"/>
      <c r="LFJ5" s="570"/>
      <c r="LFK5" s="570"/>
      <c r="LFL5" s="570"/>
      <c r="LFM5" s="570"/>
      <c r="LFN5" s="570"/>
      <c r="LFO5" s="570"/>
      <c r="LFP5" s="570"/>
      <c r="LFQ5" s="570"/>
      <c r="LFR5" s="570"/>
      <c r="LFS5" s="570"/>
      <c r="LFT5" s="570"/>
      <c r="LFU5" s="570"/>
      <c r="LFV5" s="570"/>
      <c r="LFW5" s="570"/>
      <c r="LFX5" s="570"/>
      <c r="LFY5" s="570"/>
      <c r="LFZ5" s="570"/>
      <c r="LGA5" s="570"/>
      <c r="LGB5" s="570"/>
      <c r="LGC5" s="570"/>
      <c r="LGD5" s="570"/>
      <c r="LGE5" s="570"/>
      <c r="LGF5" s="570"/>
      <c r="LGG5" s="570"/>
      <c r="LGH5" s="570"/>
      <c r="LGI5" s="570"/>
      <c r="LGJ5" s="570"/>
      <c r="LGK5" s="570"/>
      <c r="LGL5" s="570"/>
      <c r="LGM5" s="570"/>
      <c r="LGN5" s="570"/>
      <c r="LGO5" s="570"/>
      <c r="LGP5" s="570"/>
      <c r="LGQ5" s="570"/>
      <c r="LGR5" s="570"/>
      <c r="LGS5" s="570"/>
      <c r="LGT5" s="570"/>
      <c r="LGU5" s="570"/>
      <c r="LGV5" s="570"/>
      <c r="LGW5" s="570"/>
      <c r="LGX5" s="570"/>
      <c r="LGY5" s="570"/>
      <c r="LGZ5" s="570"/>
      <c r="LHA5" s="570"/>
      <c r="LHB5" s="570"/>
      <c r="LHC5" s="570"/>
      <c r="LHD5" s="570"/>
      <c r="LHE5" s="570"/>
      <c r="LHF5" s="570"/>
      <c r="LHG5" s="570"/>
      <c r="LHH5" s="570"/>
      <c r="LHI5" s="570"/>
      <c r="LHJ5" s="570"/>
      <c r="LHK5" s="570"/>
      <c r="LHL5" s="570"/>
      <c r="LHM5" s="570"/>
      <c r="LHN5" s="570"/>
      <c r="LHO5" s="570"/>
      <c r="LHP5" s="570"/>
      <c r="LHQ5" s="570"/>
      <c r="LHR5" s="570"/>
      <c r="LHS5" s="570"/>
      <c r="LHT5" s="570"/>
      <c r="LHU5" s="570"/>
      <c r="LHV5" s="570"/>
      <c r="LHW5" s="570"/>
      <c r="LHX5" s="570"/>
      <c r="LHY5" s="570"/>
      <c r="LHZ5" s="570"/>
      <c r="LIA5" s="570"/>
      <c r="LIB5" s="570"/>
      <c r="LIC5" s="570"/>
      <c r="LID5" s="570"/>
      <c r="LIE5" s="570"/>
      <c r="LIF5" s="570"/>
      <c r="LIG5" s="570"/>
      <c r="LIH5" s="570"/>
      <c r="LII5" s="570"/>
      <c r="LIJ5" s="570"/>
      <c r="LIK5" s="570"/>
      <c r="LIL5" s="570"/>
      <c r="LIM5" s="570"/>
      <c r="LIN5" s="570"/>
      <c r="LIO5" s="570"/>
      <c r="LIP5" s="570"/>
      <c r="LIQ5" s="570"/>
      <c r="LIR5" s="570"/>
      <c r="LIS5" s="570"/>
      <c r="LIT5" s="570"/>
      <c r="LIU5" s="570"/>
      <c r="LIV5" s="570"/>
      <c r="LIW5" s="570"/>
      <c r="LIX5" s="570"/>
      <c r="LIY5" s="570"/>
      <c r="LIZ5" s="570"/>
      <c r="LJA5" s="570"/>
      <c r="LJB5" s="570"/>
      <c r="LJC5" s="570"/>
      <c r="LJD5" s="570"/>
      <c r="LJE5" s="570"/>
      <c r="LJF5" s="570"/>
      <c r="LJG5" s="570"/>
      <c r="LJH5" s="570"/>
      <c r="LJI5" s="570"/>
      <c r="LJJ5" s="570"/>
      <c r="LJK5" s="570"/>
      <c r="LJL5" s="570"/>
      <c r="LJM5" s="570"/>
      <c r="LJN5" s="570"/>
      <c r="LJO5" s="570"/>
      <c r="LJP5" s="570"/>
      <c r="LJQ5" s="570"/>
      <c r="LJR5" s="570"/>
      <c r="LJS5" s="570"/>
      <c r="LJT5" s="570"/>
      <c r="LJU5" s="570"/>
      <c r="LJV5" s="570"/>
      <c r="LJW5" s="570"/>
      <c r="LJX5" s="570"/>
      <c r="LJY5" s="570"/>
      <c r="LJZ5" s="570"/>
      <c r="LKA5" s="570"/>
      <c r="LKB5" s="570"/>
      <c r="LKC5" s="570"/>
      <c r="LKD5" s="570"/>
      <c r="LKE5" s="570"/>
      <c r="LKF5" s="570"/>
      <c r="LKG5" s="570"/>
      <c r="LKH5" s="570"/>
      <c r="LKI5" s="570"/>
      <c r="LKJ5" s="570"/>
      <c r="LKK5" s="570"/>
      <c r="LKL5" s="570"/>
      <c r="LKM5" s="570"/>
      <c r="LKN5" s="570"/>
      <c r="LKO5" s="570"/>
      <c r="LKP5" s="570"/>
      <c r="LKQ5" s="570"/>
      <c r="LKR5" s="570"/>
      <c r="LKS5" s="570"/>
      <c r="LKT5" s="570"/>
      <c r="LKU5" s="570"/>
      <c r="LKV5" s="570"/>
      <c r="LKW5" s="570"/>
      <c r="LKX5" s="570"/>
      <c r="LKY5" s="570"/>
      <c r="LKZ5" s="570"/>
      <c r="LLA5" s="570"/>
      <c r="LLB5" s="570"/>
      <c r="LLC5" s="570"/>
      <c r="LLD5" s="570"/>
      <c r="LLE5" s="570"/>
      <c r="LLF5" s="570"/>
      <c r="LLG5" s="570"/>
      <c r="LLH5" s="570"/>
      <c r="LLI5" s="570"/>
      <c r="LLJ5" s="570"/>
      <c r="LLK5" s="570"/>
      <c r="LLL5" s="570"/>
      <c r="LLM5" s="570"/>
      <c r="LLN5" s="570"/>
      <c r="LLO5" s="570"/>
      <c r="LLP5" s="570"/>
      <c r="LLQ5" s="570"/>
      <c r="LLR5" s="570"/>
      <c r="LLS5" s="570"/>
      <c r="LLT5" s="570"/>
      <c r="LLU5" s="570"/>
      <c r="LLV5" s="570"/>
      <c r="LLW5" s="570"/>
      <c r="LLX5" s="570"/>
      <c r="LLY5" s="570"/>
      <c r="LLZ5" s="570"/>
      <c r="LMA5" s="570"/>
      <c r="LMB5" s="570"/>
      <c r="LMC5" s="570"/>
      <c r="LMD5" s="570"/>
      <c r="LME5" s="570"/>
      <c r="LMF5" s="570"/>
      <c r="LMG5" s="570"/>
      <c r="LMH5" s="570"/>
      <c r="LMI5" s="570"/>
      <c r="LMJ5" s="570"/>
      <c r="LMK5" s="570"/>
      <c r="LML5" s="570"/>
      <c r="LMM5" s="570"/>
      <c r="LMN5" s="570"/>
      <c r="LMO5" s="570"/>
      <c r="LMP5" s="570"/>
      <c r="LMQ5" s="570"/>
      <c r="LMR5" s="570"/>
      <c r="LMS5" s="570"/>
      <c r="LMT5" s="570"/>
      <c r="LMU5" s="570"/>
      <c r="LMV5" s="570"/>
      <c r="LMW5" s="570"/>
      <c r="LMX5" s="570"/>
      <c r="LMY5" s="570"/>
      <c r="LMZ5" s="570"/>
      <c r="LNA5" s="570"/>
      <c r="LNB5" s="570"/>
      <c r="LNC5" s="570"/>
      <c r="LND5" s="570"/>
      <c r="LNE5" s="570"/>
      <c r="LNF5" s="570"/>
      <c r="LNG5" s="570"/>
      <c r="LNH5" s="570"/>
      <c r="LNI5" s="570"/>
      <c r="LNJ5" s="570"/>
      <c r="LNK5" s="570"/>
      <c r="LNL5" s="570"/>
      <c r="LNM5" s="570"/>
      <c r="LNN5" s="570"/>
      <c r="LNO5" s="570"/>
      <c r="LNP5" s="570"/>
      <c r="LNQ5" s="570"/>
      <c r="LNR5" s="570"/>
      <c r="LNS5" s="570"/>
      <c r="LNT5" s="570"/>
      <c r="LNU5" s="570"/>
      <c r="LNV5" s="570"/>
      <c r="LNW5" s="570"/>
      <c r="LNX5" s="570"/>
      <c r="LNY5" s="570"/>
      <c r="LNZ5" s="570"/>
      <c r="LOA5" s="570"/>
      <c r="LOB5" s="570"/>
      <c r="LOC5" s="570"/>
      <c r="LOD5" s="570"/>
      <c r="LOE5" s="570"/>
      <c r="LOF5" s="570"/>
      <c r="LOG5" s="570"/>
      <c r="LOH5" s="570"/>
      <c r="LOI5" s="570"/>
      <c r="LOJ5" s="570"/>
      <c r="LOK5" s="570"/>
      <c r="LOL5" s="570"/>
      <c r="LOM5" s="570"/>
      <c r="LON5" s="570"/>
      <c r="LOO5" s="570"/>
      <c r="LOP5" s="570"/>
      <c r="LOQ5" s="570"/>
      <c r="LOR5" s="570"/>
      <c r="LOS5" s="570"/>
      <c r="LOT5" s="570"/>
      <c r="LOU5" s="570"/>
      <c r="LOV5" s="570"/>
      <c r="LOW5" s="570"/>
      <c r="LOX5" s="570"/>
      <c r="LOY5" s="570"/>
      <c r="LOZ5" s="570"/>
      <c r="LPA5" s="570"/>
      <c r="LPB5" s="570"/>
      <c r="LPC5" s="570"/>
      <c r="LPD5" s="570"/>
      <c r="LPE5" s="570"/>
      <c r="LPF5" s="570"/>
      <c r="LPG5" s="570"/>
      <c r="LPH5" s="570"/>
      <c r="LPI5" s="570"/>
      <c r="LPJ5" s="570"/>
      <c r="LPK5" s="570"/>
      <c r="LPL5" s="570"/>
      <c r="LPM5" s="570"/>
      <c r="LPN5" s="570"/>
      <c r="LPO5" s="570"/>
      <c r="LPP5" s="570"/>
      <c r="LPQ5" s="570"/>
      <c r="LPR5" s="570"/>
      <c r="LPS5" s="570"/>
      <c r="LPT5" s="570"/>
      <c r="LPU5" s="570"/>
      <c r="LPV5" s="570"/>
      <c r="LPW5" s="570"/>
      <c r="LPX5" s="570"/>
      <c r="LPY5" s="570"/>
      <c r="LPZ5" s="570"/>
      <c r="LQA5" s="570"/>
      <c r="LQB5" s="570"/>
      <c r="LQC5" s="570"/>
      <c r="LQD5" s="570"/>
      <c r="LQE5" s="570"/>
      <c r="LQF5" s="570"/>
      <c r="LQG5" s="570"/>
      <c r="LQH5" s="570"/>
      <c r="LQI5" s="570"/>
      <c r="LQJ5" s="570"/>
      <c r="LQK5" s="570"/>
      <c r="LQL5" s="570"/>
      <c r="LQM5" s="570"/>
      <c r="LQN5" s="570"/>
      <c r="LQO5" s="570"/>
      <c r="LQP5" s="570"/>
      <c r="LQQ5" s="570"/>
      <c r="LQR5" s="570"/>
      <c r="LQS5" s="570"/>
      <c r="LQT5" s="570"/>
      <c r="LQU5" s="570"/>
      <c r="LQV5" s="570"/>
      <c r="LQW5" s="570"/>
      <c r="LQX5" s="570"/>
      <c r="LQY5" s="570"/>
      <c r="LQZ5" s="570"/>
      <c r="LRA5" s="570"/>
      <c r="LRB5" s="570"/>
      <c r="LRC5" s="570"/>
      <c r="LRD5" s="570"/>
      <c r="LRE5" s="570"/>
      <c r="LRF5" s="570"/>
      <c r="LRG5" s="570"/>
      <c r="LRH5" s="570"/>
      <c r="LRI5" s="570"/>
      <c r="LRJ5" s="570"/>
      <c r="LRK5" s="570"/>
      <c r="LRL5" s="570"/>
      <c r="LRM5" s="570"/>
      <c r="LRN5" s="570"/>
      <c r="LRO5" s="570"/>
      <c r="LRP5" s="570"/>
      <c r="LRQ5" s="570"/>
      <c r="LRR5" s="570"/>
      <c r="LRS5" s="570"/>
      <c r="LRT5" s="570"/>
      <c r="LRU5" s="570"/>
      <c r="LRV5" s="570"/>
      <c r="LRW5" s="570"/>
      <c r="LRX5" s="570"/>
      <c r="LRY5" s="570"/>
      <c r="LRZ5" s="570"/>
      <c r="LSA5" s="570"/>
      <c r="LSB5" s="570"/>
      <c r="LSC5" s="570"/>
      <c r="LSD5" s="570"/>
      <c r="LSE5" s="570"/>
      <c r="LSF5" s="570"/>
      <c r="LSG5" s="570"/>
      <c r="LSH5" s="570"/>
      <c r="LSI5" s="570"/>
      <c r="LSJ5" s="570"/>
      <c r="LSK5" s="570"/>
      <c r="LSL5" s="570"/>
      <c r="LSM5" s="570"/>
      <c r="LSN5" s="570"/>
      <c r="LSO5" s="570"/>
      <c r="LSP5" s="570"/>
      <c r="LSQ5" s="570"/>
      <c r="LSR5" s="570"/>
      <c r="LSS5" s="570"/>
      <c r="LST5" s="570"/>
      <c r="LSU5" s="570"/>
      <c r="LSV5" s="570"/>
      <c r="LSW5" s="570"/>
      <c r="LSX5" s="570"/>
      <c r="LSY5" s="570"/>
      <c r="LSZ5" s="570"/>
      <c r="LTA5" s="570"/>
      <c r="LTB5" s="570"/>
      <c r="LTC5" s="570"/>
      <c r="LTD5" s="570"/>
      <c r="LTE5" s="570"/>
      <c r="LTF5" s="570"/>
      <c r="LTG5" s="570"/>
      <c r="LTH5" s="570"/>
      <c r="LTI5" s="570"/>
      <c r="LTJ5" s="570"/>
      <c r="LTK5" s="570"/>
      <c r="LTL5" s="570"/>
      <c r="LTM5" s="570"/>
      <c r="LTN5" s="570"/>
      <c r="LTO5" s="570"/>
      <c r="LTP5" s="570"/>
      <c r="LTQ5" s="570"/>
      <c r="LTR5" s="570"/>
      <c r="LTS5" s="570"/>
      <c r="LTT5" s="570"/>
      <c r="LTU5" s="570"/>
      <c r="LTV5" s="570"/>
      <c r="LTW5" s="570"/>
      <c r="LTX5" s="570"/>
      <c r="LTY5" s="570"/>
      <c r="LTZ5" s="570"/>
      <c r="LUA5" s="570"/>
      <c r="LUB5" s="570"/>
      <c r="LUC5" s="570"/>
      <c r="LUD5" s="570"/>
      <c r="LUE5" s="570"/>
      <c r="LUF5" s="570"/>
      <c r="LUG5" s="570"/>
      <c r="LUH5" s="570"/>
      <c r="LUI5" s="570"/>
      <c r="LUJ5" s="570"/>
      <c r="LUK5" s="570"/>
      <c r="LUL5" s="570"/>
      <c r="LUM5" s="570"/>
      <c r="LUN5" s="570"/>
      <c r="LUO5" s="570"/>
      <c r="LUP5" s="570"/>
      <c r="LUQ5" s="570"/>
      <c r="LUR5" s="570"/>
      <c r="LUS5" s="570"/>
      <c r="LUT5" s="570"/>
      <c r="LUU5" s="570"/>
      <c r="LUV5" s="570"/>
      <c r="LUW5" s="570"/>
      <c r="LUX5" s="570"/>
      <c r="LUY5" s="570"/>
      <c r="LUZ5" s="570"/>
      <c r="LVA5" s="570"/>
      <c r="LVB5" s="570"/>
      <c r="LVC5" s="570"/>
      <c r="LVD5" s="570"/>
      <c r="LVE5" s="570"/>
      <c r="LVF5" s="570"/>
      <c r="LVG5" s="570"/>
      <c r="LVH5" s="570"/>
      <c r="LVI5" s="570"/>
      <c r="LVJ5" s="570"/>
      <c r="LVK5" s="570"/>
      <c r="LVL5" s="570"/>
      <c r="LVM5" s="570"/>
      <c r="LVN5" s="570"/>
      <c r="LVO5" s="570"/>
      <c r="LVP5" s="570"/>
      <c r="LVQ5" s="570"/>
      <c r="LVR5" s="570"/>
      <c r="LVS5" s="570"/>
      <c r="LVT5" s="570"/>
      <c r="LVU5" s="570"/>
      <c r="LVV5" s="570"/>
      <c r="LVW5" s="570"/>
      <c r="LVX5" s="570"/>
      <c r="LVY5" s="570"/>
      <c r="LVZ5" s="570"/>
      <c r="LWA5" s="570"/>
      <c r="LWB5" s="570"/>
      <c r="LWC5" s="570"/>
      <c r="LWD5" s="570"/>
      <c r="LWE5" s="570"/>
      <c r="LWF5" s="570"/>
      <c r="LWG5" s="570"/>
      <c r="LWH5" s="570"/>
      <c r="LWI5" s="570"/>
      <c r="LWJ5" s="570"/>
      <c r="LWK5" s="570"/>
      <c r="LWL5" s="570"/>
      <c r="LWM5" s="570"/>
      <c r="LWN5" s="570"/>
      <c r="LWO5" s="570"/>
      <c r="LWP5" s="570"/>
      <c r="LWQ5" s="570"/>
      <c r="LWR5" s="570"/>
      <c r="LWS5" s="570"/>
      <c r="LWT5" s="570"/>
      <c r="LWU5" s="570"/>
      <c r="LWV5" s="570"/>
      <c r="LWW5" s="570"/>
      <c r="LWX5" s="570"/>
      <c r="LWY5" s="570"/>
      <c r="LWZ5" s="570"/>
      <c r="LXA5" s="570"/>
      <c r="LXB5" s="570"/>
      <c r="LXC5" s="570"/>
      <c r="LXD5" s="570"/>
      <c r="LXE5" s="570"/>
      <c r="LXF5" s="570"/>
      <c r="LXG5" s="570"/>
      <c r="LXH5" s="570"/>
      <c r="LXI5" s="570"/>
      <c r="LXJ5" s="570"/>
      <c r="LXK5" s="570"/>
      <c r="LXL5" s="570"/>
      <c r="LXM5" s="570"/>
      <c r="LXN5" s="570"/>
      <c r="LXO5" s="570"/>
      <c r="LXP5" s="570"/>
      <c r="LXQ5" s="570"/>
      <c r="LXR5" s="570"/>
      <c r="LXS5" s="570"/>
      <c r="LXT5" s="570"/>
      <c r="LXU5" s="570"/>
      <c r="LXV5" s="570"/>
      <c r="LXW5" s="570"/>
      <c r="LXX5" s="570"/>
      <c r="LXY5" s="570"/>
      <c r="LXZ5" s="570"/>
      <c r="LYA5" s="570"/>
      <c r="LYB5" s="570"/>
      <c r="LYC5" s="570"/>
      <c r="LYD5" s="570"/>
      <c r="LYE5" s="570"/>
      <c r="LYF5" s="570"/>
      <c r="LYG5" s="570"/>
      <c r="LYH5" s="570"/>
      <c r="LYI5" s="570"/>
      <c r="LYJ5" s="570"/>
      <c r="LYK5" s="570"/>
      <c r="LYL5" s="570"/>
      <c r="LYM5" s="570"/>
      <c r="LYN5" s="570"/>
      <c r="LYO5" s="570"/>
      <c r="LYP5" s="570"/>
      <c r="LYQ5" s="570"/>
      <c r="LYR5" s="570"/>
      <c r="LYS5" s="570"/>
      <c r="LYT5" s="570"/>
      <c r="LYU5" s="570"/>
      <c r="LYV5" s="570"/>
      <c r="LYW5" s="570"/>
      <c r="LYX5" s="570"/>
      <c r="LYY5" s="570"/>
      <c r="LYZ5" s="570"/>
      <c r="LZA5" s="570"/>
      <c r="LZB5" s="570"/>
      <c r="LZC5" s="570"/>
      <c r="LZD5" s="570"/>
      <c r="LZE5" s="570"/>
      <c r="LZF5" s="570"/>
      <c r="LZG5" s="570"/>
      <c r="LZH5" s="570"/>
      <c r="LZI5" s="570"/>
      <c r="LZJ5" s="570"/>
      <c r="LZK5" s="570"/>
      <c r="LZL5" s="570"/>
      <c r="LZM5" s="570"/>
      <c r="LZN5" s="570"/>
      <c r="LZO5" s="570"/>
      <c r="LZP5" s="570"/>
      <c r="LZQ5" s="570"/>
      <c r="LZR5" s="570"/>
      <c r="LZS5" s="570"/>
      <c r="LZT5" s="570"/>
      <c r="LZU5" s="570"/>
      <c r="LZV5" s="570"/>
      <c r="LZW5" s="570"/>
      <c r="LZX5" s="570"/>
      <c r="LZY5" s="570"/>
      <c r="LZZ5" s="570"/>
      <c r="MAA5" s="570"/>
      <c r="MAB5" s="570"/>
      <c r="MAC5" s="570"/>
      <c r="MAD5" s="570"/>
      <c r="MAE5" s="570"/>
      <c r="MAF5" s="570"/>
      <c r="MAG5" s="570"/>
      <c r="MAH5" s="570"/>
      <c r="MAI5" s="570"/>
      <c r="MAJ5" s="570"/>
      <c r="MAK5" s="570"/>
      <c r="MAL5" s="570"/>
      <c r="MAM5" s="570"/>
      <c r="MAN5" s="570"/>
      <c r="MAO5" s="570"/>
      <c r="MAP5" s="570"/>
      <c r="MAQ5" s="570"/>
      <c r="MAR5" s="570"/>
      <c r="MAS5" s="570"/>
      <c r="MAT5" s="570"/>
      <c r="MAU5" s="570"/>
      <c r="MAV5" s="570"/>
      <c r="MAW5" s="570"/>
      <c r="MAX5" s="570"/>
      <c r="MAY5" s="570"/>
      <c r="MAZ5" s="570"/>
      <c r="MBA5" s="570"/>
      <c r="MBB5" s="570"/>
      <c r="MBC5" s="570"/>
      <c r="MBD5" s="570"/>
      <c r="MBE5" s="570"/>
      <c r="MBF5" s="570"/>
      <c r="MBG5" s="570"/>
      <c r="MBH5" s="570"/>
      <c r="MBI5" s="570"/>
      <c r="MBJ5" s="570"/>
      <c r="MBK5" s="570"/>
      <c r="MBL5" s="570"/>
      <c r="MBM5" s="570"/>
      <c r="MBN5" s="570"/>
      <c r="MBO5" s="570"/>
      <c r="MBP5" s="570"/>
      <c r="MBQ5" s="570"/>
      <c r="MBR5" s="570"/>
      <c r="MBS5" s="570"/>
      <c r="MBT5" s="570"/>
      <c r="MBU5" s="570"/>
      <c r="MBV5" s="570"/>
      <c r="MBW5" s="570"/>
      <c r="MBX5" s="570"/>
      <c r="MBY5" s="570"/>
      <c r="MBZ5" s="570"/>
      <c r="MCA5" s="570"/>
      <c r="MCB5" s="570"/>
      <c r="MCC5" s="570"/>
      <c r="MCD5" s="570"/>
      <c r="MCE5" s="570"/>
      <c r="MCF5" s="570"/>
      <c r="MCG5" s="570"/>
      <c r="MCH5" s="570"/>
      <c r="MCI5" s="570"/>
      <c r="MCJ5" s="570"/>
      <c r="MCK5" s="570"/>
      <c r="MCL5" s="570"/>
      <c r="MCM5" s="570"/>
      <c r="MCN5" s="570"/>
      <c r="MCO5" s="570"/>
      <c r="MCP5" s="570"/>
      <c r="MCQ5" s="570"/>
      <c r="MCR5" s="570"/>
      <c r="MCS5" s="570"/>
      <c r="MCT5" s="570"/>
      <c r="MCU5" s="570"/>
      <c r="MCV5" s="570"/>
      <c r="MCW5" s="570"/>
      <c r="MCX5" s="570"/>
      <c r="MCY5" s="570"/>
      <c r="MCZ5" s="570"/>
      <c r="MDA5" s="570"/>
      <c r="MDB5" s="570"/>
      <c r="MDC5" s="570"/>
      <c r="MDD5" s="570"/>
      <c r="MDE5" s="570"/>
      <c r="MDF5" s="570"/>
      <c r="MDG5" s="570"/>
      <c r="MDH5" s="570"/>
      <c r="MDI5" s="570"/>
      <c r="MDJ5" s="570"/>
      <c r="MDK5" s="570"/>
      <c r="MDL5" s="570"/>
      <c r="MDM5" s="570"/>
      <c r="MDN5" s="570"/>
      <c r="MDO5" s="570"/>
      <c r="MDP5" s="570"/>
      <c r="MDQ5" s="570"/>
      <c r="MDR5" s="570"/>
      <c r="MDS5" s="570"/>
      <c r="MDT5" s="570"/>
      <c r="MDU5" s="570"/>
      <c r="MDV5" s="570"/>
      <c r="MDW5" s="570"/>
      <c r="MDX5" s="570"/>
      <c r="MDY5" s="570"/>
      <c r="MDZ5" s="570"/>
      <c r="MEA5" s="570"/>
      <c r="MEB5" s="570"/>
      <c r="MEC5" s="570"/>
      <c r="MED5" s="570"/>
      <c r="MEE5" s="570"/>
      <c r="MEF5" s="570"/>
      <c r="MEG5" s="570"/>
      <c r="MEH5" s="570"/>
      <c r="MEI5" s="570"/>
      <c r="MEJ5" s="570"/>
      <c r="MEK5" s="570"/>
      <c r="MEL5" s="570"/>
      <c r="MEM5" s="570"/>
      <c r="MEN5" s="570"/>
      <c r="MEO5" s="570"/>
      <c r="MEP5" s="570"/>
      <c r="MEQ5" s="570"/>
      <c r="MER5" s="570"/>
      <c r="MES5" s="570"/>
      <c r="MET5" s="570"/>
      <c r="MEU5" s="570"/>
      <c r="MEV5" s="570"/>
      <c r="MEW5" s="570"/>
      <c r="MEX5" s="570"/>
      <c r="MEY5" s="570"/>
      <c r="MEZ5" s="570"/>
      <c r="MFA5" s="570"/>
      <c r="MFB5" s="570"/>
      <c r="MFC5" s="570"/>
      <c r="MFD5" s="570"/>
      <c r="MFE5" s="570"/>
      <c r="MFF5" s="570"/>
      <c r="MFG5" s="570"/>
      <c r="MFH5" s="570"/>
      <c r="MFI5" s="570"/>
      <c r="MFJ5" s="570"/>
      <c r="MFK5" s="570"/>
      <c r="MFL5" s="570"/>
      <c r="MFM5" s="570"/>
      <c r="MFN5" s="570"/>
      <c r="MFO5" s="570"/>
      <c r="MFP5" s="570"/>
      <c r="MFQ5" s="570"/>
      <c r="MFR5" s="570"/>
      <c r="MFS5" s="570"/>
      <c r="MFT5" s="570"/>
      <c r="MFU5" s="570"/>
      <c r="MFV5" s="570"/>
      <c r="MFW5" s="570"/>
      <c r="MFX5" s="570"/>
      <c r="MFY5" s="570"/>
      <c r="MFZ5" s="570"/>
      <c r="MGA5" s="570"/>
      <c r="MGB5" s="570"/>
      <c r="MGC5" s="570"/>
      <c r="MGD5" s="570"/>
      <c r="MGE5" s="570"/>
      <c r="MGF5" s="570"/>
      <c r="MGG5" s="570"/>
      <c r="MGH5" s="570"/>
      <c r="MGI5" s="570"/>
      <c r="MGJ5" s="570"/>
      <c r="MGK5" s="570"/>
      <c r="MGL5" s="570"/>
      <c r="MGM5" s="570"/>
      <c r="MGN5" s="570"/>
      <c r="MGO5" s="570"/>
      <c r="MGP5" s="570"/>
      <c r="MGQ5" s="570"/>
      <c r="MGR5" s="570"/>
      <c r="MGS5" s="570"/>
      <c r="MGT5" s="570"/>
      <c r="MGU5" s="570"/>
      <c r="MGV5" s="570"/>
      <c r="MGW5" s="570"/>
      <c r="MGX5" s="570"/>
      <c r="MGY5" s="570"/>
      <c r="MGZ5" s="570"/>
      <c r="MHA5" s="570"/>
      <c r="MHB5" s="570"/>
      <c r="MHC5" s="570"/>
      <c r="MHD5" s="570"/>
      <c r="MHE5" s="570"/>
      <c r="MHF5" s="570"/>
      <c r="MHG5" s="570"/>
      <c r="MHH5" s="570"/>
      <c r="MHI5" s="570"/>
      <c r="MHJ5" s="570"/>
      <c r="MHK5" s="570"/>
      <c r="MHL5" s="570"/>
      <c r="MHM5" s="570"/>
      <c r="MHN5" s="570"/>
      <c r="MHO5" s="570"/>
      <c r="MHP5" s="570"/>
      <c r="MHQ5" s="570"/>
      <c r="MHR5" s="570"/>
      <c r="MHS5" s="570"/>
      <c r="MHT5" s="570"/>
      <c r="MHU5" s="570"/>
      <c r="MHV5" s="570"/>
      <c r="MHW5" s="570"/>
      <c r="MHX5" s="570"/>
      <c r="MHY5" s="570"/>
      <c r="MHZ5" s="570"/>
      <c r="MIA5" s="570"/>
      <c r="MIB5" s="570"/>
      <c r="MIC5" s="570"/>
      <c r="MID5" s="570"/>
      <c r="MIE5" s="570"/>
      <c r="MIF5" s="570"/>
      <c r="MIG5" s="570"/>
      <c r="MIH5" s="570"/>
      <c r="MII5" s="570"/>
      <c r="MIJ5" s="570"/>
      <c r="MIK5" s="570"/>
      <c r="MIL5" s="570"/>
      <c r="MIM5" s="570"/>
      <c r="MIN5" s="570"/>
      <c r="MIO5" s="570"/>
      <c r="MIP5" s="570"/>
      <c r="MIQ5" s="570"/>
      <c r="MIR5" s="570"/>
      <c r="MIS5" s="570"/>
      <c r="MIT5" s="570"/>
      <c r="MIU5" s="570"/>
      <c r="MIV5" s="570"/>
      <c r="MIW5" s="570"/>
      <c r="MIX5" s="570"/>
      <c r="MIY5" s="570"/>
      <c r="MIZ5" s="570"/>
      <c r="MJA5" s="570"/>
      <c r="MJB5" s="570"/>
      <c r="MJC5" s="570"/>
      <c r="MJD5" s="570"/>
      <c r="MJE5" s="570"/>
      <c r="MJF5" s="570"/>
      <c r="MJG5" s="570"/>
      <c r="MJH5" s="570"/>
      <c r="MJI5" s="570"/>
      <c r="MJJ5" s="570"/>
      <c r="MJK5" s="570"/>
      <c r="MJL5" s="570"/>
      <c r="MJM5" s="570"/>
      <c r="MJN5" s="570"/>
      <c r="MJO5" s="570"/>
      <c r="MJP5" s="570"/>
      <c r="MJQ5" s="570"/>
      <c r="MJR5" s="570"/>
      <c r="MJS5" s="570"/>
      <c r="MJT5" s="570"/>
      <c r="MJU5" s="570"/>
      <c r="MJV5" s="570"/>
      <c r="MJW5" s="570"/>
      <c r="MJX5" s="570"/>
      <c r="MJY5" s="570"/>
      <c r="MJZ5" s="570"/>
      <c r="MKA5" s="570"/>
      <c r="MKB5" s="570"/>
      <c r="MKC5" s="570"/>
      <c r="MKD5" s="570"/>
      <c r="MKE5" s="570"/>
      <c r="MKF5" s="570"/>
      <c r="MKG5" s="570"/>
      <c r="MKH5" s="570"/>
      <c r="MKI5" s="570"/>
      <c r="MKJ5" s="570"/>
      <c r="MKK5" s="570"/>
      <c r="MKL5" s="570"/>
      <c r="MKM5" s="570"/>
      <c r="MKN5" s="570"/>
      <c r="MKO5" s="570"/>
      <c r="MKP5" s="570"/>
      <c r="MKQ5" s="570"/>
      <c r="MKR5" s="570"/>
      <c r="MKS5" s="570"/>
      <c r="MKT5" s="570"/>
      <c r="MKU5" s="570"/>
      <c r="MKV5" s="570"/>
      <c r="MKW5" s="570"/>
      <c r="MKX5" s="570"/>
      <c r="MKY5" s="570"/>
      <c r="MKZ5" s="570"/>
      <c r="MLA5" s="570"/>
      <c r="MLB5" s="570"/>
      <c r="MLC5" s="570"/>
      <c r="MLD5" s="570"/>
      <c r="MLE5" s="570"/>
      <c r="MLF5" s="570"/>
      <c r="MLG5" s="570"/>
      <c r="MLH5" s="570"/>
      <c r="MLI5" s="570"/>
      <c r="MLJ5" s="570"/>
      <c r="MLK5" s="570"/>
      <c r="MLL5" s="570"/>
      <c r="MLM5" s="570"/>
      <c r="MLN5" s="570"/>
      <c r="MLO5" s="570"/>
      <c r="MLP5" s="570"/>
      <c r="MLQ5" s="570"/>
      <c r="MLR5" s="570"/>
      <c r="MLS5" s="570"/>
      <c r="MLT5" s="570"/>
      <c r="MLU5" s="570"/>
      <c r="MLV5" s="570"/>
      <c r="MLW5" s="570"/>
      <c r="MLX5" s="570"/>
      <c r="MLY5" s="570"/>
      <c r="MLZ5" s="570"/>
      <c r="MMA5" s="570"/>
      <c r="MMB5" s="570"/>
      <c r="MMC5" s="570"/>
      <c r="MMD5" s="570"/>
      <c r="MME5" s="570"/>
      <c r="MMF5" s="570"/>
      <c r="MMG5" s="570"/>
      <c r="MMH5" s="570"/>
      <c r="MMI5" s="570"/>
      <c r="MMJ5" s="570"/>
      <c r="MMK5" s="570"/>
      <c r="MML5" s="570"/>
      <c r="MMM5" s="570"/>
      <c r="MMN5" s="570"/>
      <c r="MMO5" s="570"/>
      <c r="MMP5" s="570"/>
      <c r="MMQ5" s="570"/>
      <c r="MMR5" s="570"/>
      <c r="MMS5" s="570"/>
      <c r="MMT5" s="570"/>
      <c r="MMU5" s="570"/>
      <c r="MMV5" s="570"/>
      <c r="MMW5" s="570"/>
      <c r="MMX5" s="570"/>
      <c r="MMY5" s="570"/>
      <c r="MMZ5" s="570"/>
      <c r="MNA5" s="570"/>
      <c r="MNB5" s="570"/>
      <c r="MNC5" s="570"/>
      <c r="MND5" s="570"/>
      <c r="MNE5" s="570"/>
      <c r="MNF5" s="570"/>
      <c r="MNG5" s="570"/>
      <c r="MNH5" s="570"/>
      <c r="MNI5" s="570"/>
      <c r="MNJ5" s="570"/>
      <c r="MNK5" s="570"/>
      <c r="MNL5" s="570"/>
      <c r="MNM5" s="570"/>
      <c r="MNN5" s="570"/>
      <c r="MNO5" s="570"/>
      <c r="MNP5" s="570"/>
      <c r="MNQ5" s="570"/>
      <c r="MNR5" s="570"/>
      <c r="MNS5" s="570"/>
      <c r="MNT5" s="570"/>
      <c r="MNU5" s="570"/>
      <c r="MNV5" s="570"/>
      <c r="MNW5" s="570"/>
      <c r="MNX5" s="570"/>
      <c r="MNY5" s="570"/>
      <c r="MNZ5" s="570"/>
      <c r="MOA5" s="570"/>
      <c r="MOB5" s="570"/>
      <c r="MOC5" s="570"/>
      <c r="MOD5" s="570"/>
      <c r="MOE5" s="570"/>
      <c r="MOF5" s="570"/>
      <c r="MOG5" s="570"/>
      <c r="MOH5" s="570"/>
      <c r="MOI5" s="570"/>
      <c r="MOJ5" s="570"/>
      <c r="MOK5" s="570"/>
      <c r="MOL5" s="570"/>
      <c r="MOM5" s="570"/>
      <c r="MON5" s="570"/>
      <c r="MOO5" s="570"/>
      <c r="MOP5" s="570"/>
      <c r="MOQ5" s="570"/>
      <c r="MOR5" s="570"/>
      <c r="MOS5" s="570"/>
      <c r="MOT5" s="570"/>
      <c r="MOU5" s="570"/>
      <c r="MOV5" s="570"/>
      <c r="MOW5" s="570"/>
      <c r="MOX5" s="570"/>
      <c r="MOY5" s="570"/>
      <c r="MOZ5" s="570"/>
      <c r="MPA5" s="570"/>
      <c r="MPB5" s="570"/>
      <c r="MPC5" s="570"/>
      <c r="MPD5" s="570"/>
      <c r="MPE5" s="570"/>
      <c r="MPF5" s="570"/>
      <c r="MPG5" s="570"/>
      <c r="MPH5" s="570"/>
      <c r="MPI5" s="570"/>
      <c r="MPJ5" s="570"/>
      <c r="MPK5" s="570"/>
      <c r="MPL5" s="570"/>
      <c r="MPM5" s="570"/>
      <c r="MPN5" s="570"/>
      <c r="MPO5" s="570"/>
      <c r="MPP5" s="570"/>
      <c r="MPQ5" s="570"/>
      <c r="MPR5" s="570"/>
      <c r="MPS5" s="570"/>
      <c r="MPT5" s="570"/>
      <c r="MPU5" s="570"/>
      <c r="MPV5" s="570"/>
      <c r="MPW5" s="570"/>
      <c r="MPX5" s="570"/>
      <c r="MPY5" s="570"/>
      <c r="MPZ5" s="570"/>
      <c r="MQA5" s="570"/>
      <c r="MQB5" s="570"/>
      <c r="MQC5" s="570"/>
      <c r="MQD5" s="570"/>
      <c r="MQE5" s="570"/>
      <c r="MQF5" s="570"/>
      <c r="MQG5" s="570"/>
      <c r="MQH5" s="570"/>
      <c r="MQI5" s="570"/>
      <c r="MQJ5" s="570"/>
      <c r="MQK5" s="570"/>
      <c r="MQL5" s="570"/>
      <c r="MQM5" s="570"/>
      <c r="MQN5" s="570"/>
      <c r="MQO5" s="570"/>
      <c r="MQP5" s="570"/>
      <c r="MQQ5" s="570"/>
      <c r="MQR5" s="570"/>
      <c r="MQS5" s="570"/>
      <c r="MQT5" s="570"/>
      <c r="MQU5" s="570"/>
      <c r="MQV5" s="570"/>
      <c r="MQW5" s="570"/>
      <c r="MQX5" s="570"/>
      <c r="MQY5" s="570"/>
      <c r="MQZ5" s="570"/>
      <c r="MRA5" s="570"/>
      <c r="MRB5" s="570"/>
      <c r="MRC5" s="570"/>
      <c r="MRD5" s="570"/>
      <c r="MRE5" s="570"/>
      <c r="MRF5" s="570"/>
      <c r="MRG5" s="570"/>
      <c r="MRH5" s="570"/>
      <c r="MRI5" s="570"/>
      <c r="MRJ5" s="570"/>
      <c r="MRK5" s="570"/>
      <c r="MRL5" s="570"/>
      <c r="MRM5" s="570"/>
      <c r="MRN5" s="570"/>
      <c r="MRO5" s="570"/>
      <c r="MRP5" s="570"/>
      <c r="MRQ5" s="570"/>
      <c r="MRR5" s="570"/>
      <c r="MRS5" s="570"/>
      <c r="MRT5" s="570"/>
      <c r="MRU5" s="570"/>
      <c r="MRV5" s="570"/>
      <c r="MRW5" s="570"/>
      <c r="MRX5" s="570"/>
      <c r="MRY5" s="570"/>
      <c r="MRZ5" s="570"/>
      <c r="MSA5" s="570"/>
      <c r="MSB5" s="570"/>
      <c r="MSC5" s="570"/>
      <c r="MSD5" s="570"/>
      <c r="MSE5" s="570"/>
      <c r="MSF5" s="570"/>
      <c r="MSG5" s="570"/>
      <c r="MSH5" s="570"/>
      <c r="MSI5" s="570"/>
      <c r="MSJ5" s="570"/>
      <c r="MSK5" s="570"/>
      <c r="MSL5" s="570"/>
      <c r="MSM5" s="570"/>
      <c r="MSN5" s="570"/>
      <c r="MSO5" s="570"/>
      <c r="MSP5" s="570"/>
      <c r="MSQ5" s="570"/>
      <c r="MSR5" s="570"/>
      <c r="MSS5" s="570"/>
      <c r="MST5" s="570"/>
      <c r="MSU5" s="570"/>
      <c r="MSV5" s="570"/>
      <c r="MSW5" s="570"/>
      <c r="MSX5" s="570"/>
      <c r="MSY5" s="570"/>
      <c r="MSZ5" s="570"/>
      <c r="MTA5" s="570"/>
      <c r="MTB5" s="570"/>
      <c r="MTC5" s="570"/>
      <c r="MTD5" s="570"/>
      <c r="MTE5" s="570"/>
      <c r="MTF5" s="570"/>
      <c r="MTG5" s="570"/>
      <c r="MTH5" s="570"/>
      <c r="MTI5" s="570"/>
      <c r="MTJ5" s="570"/>
      <c r="MTK5" s="570"/>
      <c r="MTL5" s="570"/>
      <c r="MTM5" s="570"/>
      <c r="MTN5" s="570"/>
      <c r="MTO5" s="570"/>
      <c r="MTP5" s="570"/>
      <c r="MTQ5" s="570"/>
      <c r="MTR5" s="570"/>
      <c r="MTS5" s="570"/>
      <c r="MTT5" s="570"/>
      <c r="MTU5" s="570"/>
      <c r="MTV5" s="570"/>
      <c r="MTW5" s="570"/>
      <c r="MTX5" s="570"/>
      <c r="MTY5" s="570"/>
      <c r="MTZ5" s="570"/>
      <c r="MUA5" s="570"/>
      <c r="MUB5" s="570"/>
      <c r="MUC5" s="570"/>
      <c r="MUD5" s="570"/>
      <c r="MUE5" s="570"/>
      <c r="MUF5" s="570"/>
      <c r="MUG5" s="570"/>
      <c r="MUH5" s="570"/>
      <c r="MUI5" s="570"/>
      <c r="MUJ5" s="570"/>
      <c r="MUK5" s="570"/>
      <c r="MUL5" s="570"/>
      <c r="MUM5" s="570"/>
      <c r="MUN5" s="570"/>
      <c r="MUO5" s="570"/>
      <c r="MUP5" s="570"/>
      <c r="MUQ5" s="570"/>
      <c r="MUR5" s="570"/>
      <c r="MUS5" s="570"/>
      <c r="MUT5" s="570"/>
      <c r="MUU5" s="570"/>
      <c r="MUV5" s="570"/>
      <c r="MUW5" s="570"/>
      <c r="MUX5" s="570"/>
      <c r="MUY5" s="570"/>
      <c r="MUZ5" s="570"/>
      <c r="MVA5" s="570"/>
      <c r="MVB5" s="570"/>
      <c r="MVC5" s="570"/>
      <c r="MVD5" s="570"/>
      <c r="MVE5" s="570"/>
      <c r="MVF5" s="570"/>
      <c r="MVG5" s="570"/>
      <c r="MVH5" s="570"/>
      <c r="MVI5" s="570"/>
      <c r="MVJ5" s="570"/>
      <c r="MVK5" s="570"/>
      <c r="MVL5" s="570"/>
      <c r="MVM5" s="570"/>
      <c r="MVN5" s="570"/>
      <c r="MVO5" s="570"/>
      <c r="MVP5" s="570"/>
      <c r="MVQ5" s="570"/>
      <c r="MVR5" s="570"/>
      <c r="MVS5" s="570"/>
      <c r="MVT5" s="570"/>
      <c r="MVU5" s="570"/>
      <c r="MVV5" s="570"/>
      <c r="MVW5" s="570"/>
      <c r="MVX5" s="570"/>
      <c r="MVY5" s="570"/>
      <c r="MVZ5" s="570"/>
      <c r="MWA5" s="570"/>
      <c r="MWB5" s="570"/>
      <c r="MWC5" s="570"/>
      <c r="MWD5" s="570"/>
      <c r="MWE5" s="570"/>
      <c r="MWF5" s="570"/>
      <c r="MWG5" s="570"/>
      <c r="MWH5" s="570"/>
      <c r="MWI5" s="570"/>
      <c r="MWJ5" s="570"/>
      <c r="MWK5" s="570"/>
      <c r="MWL5" s="570"/>
      <c r="MWM5" s="570"/>
      <c r="MWN5" s="570"/>
      <c r="MWO5" s="570"/>
      <c r="MWP5" s="570"/>
      <c r="MWQ5" s="570"/>
      <c r="MWR5" s="570"/>
      <c r="MWS5" s="570"/>
      <c r="MWT5" s="570"/>
      <c r="MWU5" s="570"/>
      <c r="MWV5" s="570"/>
      <c r="MWW5" s="570"/>
      <c r="MWX5" s="570"/>
      <c r="MWY5" s="570"/>
      <c r="MWZ5" s="570"/>
      <c r="MXA5" s="570"/>
      <c r="MXB5" s="570"/>
      <c r="MXC5" s="570"/>
      <c r="MXD5" s="570"/>
      <c r="MXE5" s="570"/>
      <c r="MXF5" s="570"/>
      <c r="MXG5" s="570"/>
      <c r="MXH5" s="570"/>
      <c r="MXI5" s="570"/>
      <c r="MXJ5" s="570"/>
      <c r="MXK5" s="570"/>
      <c r="MXL5" s="570"/>
      <c r="MXM5" s="570"/>
      <c r="MXN5" s="570"/>
      <c r="MXO5" s="570"/>
      <c r="MXP5" s="570"/>
      <c r="MXQ5" s="570"/>
      <c r="MXR5" s="570"/>
      <c r="MXS5" s="570"/>
      <c r="MXT5" s="570"/>
      <c r="MXU5" s="570"/>
      <c r="MXV5" s="570"/>
      <c r="MXW5" s="570"/>
      <c r="MXX5" s="570"/>
      <c r="MXY5" s="570"/>
      <c r="MXZ5" s="570"/>
      <c r="MYA5" s="570"/>
      <c r="MYB5" s="570"/>
      <c r="MYC5" s="570"/>
      <c r="MYD5" s="570"/>
      <c r="MYE5" s="570"/>
      <c r="MYF5" s="570"/>
      <c r="MYG5" s="570"/>
      <c r="MYH5" s="570"/>
      <c r="MYI5" s="570"/>
      <c r="MYJ5" s="570"/>
      <c r="MYK5" s="570"/>
      <c r="MYL5" s="570"/>
      <c r="MYM5" s="570"/>
      <c r="MYN5" s="570"/>
      <c r="MYO5" s="570"/>
      <c r="MYP5" s="570"/>
      <c r="MYQ5" s="570"/>
      <c r="MYR5" s="570"/>
      <c r="MYS5" s="570"/>
      <c r="MYT5" s="570"/>
      <c r="MYU5" s="570"/>
      <c r="MYV5" s="570"/>
      <c r="MYW5" s="570"/>
      <c r="MYX5" s="570"/>
      <c r="MYY5" s="570"/>
      <c r="MYZ5" s="570"/>
      <c r="MZA5" s="570"/>
      <c r="MZB5" s="570"/>
      <c r="MZC5" s="570"/>
      <c r="MZD5" s="570"/>
      <c r="MZE5" s="570"/>
      <c r="MZF5" s="570"/>
      <c r="MZG5" s="570"/>
      <c r="MZH5" s="570"/>
      <c r="MZI5" s="570"/>
      <c r="MZJ5" s="570"/>
      <c r="MZK5" s="570"/>
      <c r="MZL5" s="570"/>
      <c r="MZM5" s="570"/>
      <c r="MZN5" s="570"/>
      <c r="MZO5" s="570"/>
      <c r="MZP5" s="570"/>
      <c r="MZQ5" s="570"/>
      <c r="MZR5" s="570"/>
      <c r="MZS5" s="570"/>
      <c r="MZT5" s="570"/>
      <c r="MZU5" s="570"/>
      <c r="MZV5" s="570"/>
      <c r="MZW5" s="570"/>
      <c r="MZX5" s="570"/>
      <c r="MZY5" s="570"/>
      <c r="MZZ5" s="570"/>
      <c r="NAA5" s="570"/>
      <c r="NAB5" s="570"/>
      <c r="NAC5" s="570"/>
      <c r="NAD5" s="570"/>
      <c r="NAE5" s="570"/>
      <c r="NAF5" s="570"/>
      <c r="NAG5" s="570"/>
      <c r="NAH5" s="570"/>
      <c r="NAI5" s="570"/>
      <c r="NAJ5" s="570"/>
      <c r="NAK5" s="570"/>
      <c r="NAL5" s="570"/>
      <c r="NAM5" s="570"/>
      <c r="NAN5" s="570"/>
      <c r="NAO5" s="570"/>
      <c r="NAP5" s="570"/>
      <c r="NAQ5" s="570"/>
      <c r="NAR5" s="570"/>
      <c r="NAS5" s="570"/>
      <c r="NAT5" s="570"/>
      <c r="NAU5" s="570"/>
      <c r="NAV5" s="570"/>
      <c r="NAW5" s="570"/>
      <c r="NAX5" s="570"/>
      <c r="NAY5" s="570"/>
      <c r="NAZ5" s="570"/>
      <c r="NBA5" s="570"/>
      <c r="NBB5" s="570"/>
      <c r="NBC5" s="570"/>
      <c r="NBD5" s="570"/>
      <c r="NBE5" s="570"/>
      <c r="NBF5" s="570"/>
      <c r="NBG5" s="570"/>
      <c r="NBH5" s="570"/>
      <c r="NBI5" s="570"/>
      <c r="NBJ5" s="570"/>
      <c r="NBK5" s="570"/>
      <c r="NBL5" s="570"/>
      <c r="NBM5" s="570"/>
      <c r="NBN5" s="570"/>
      <c r="NBO5" s="570"/>
      <c r="NBP5" s="570"/>
      <c r="NBQ5" s="570"/>
      <c r="NBR5" s="570"/>
      <c r="NBS5" s="570"/>
      <c r="NBT5" s="570"/>
      <c r="NBU5" s="570"/>
      <c r="NBV5" s="570"/>
      <c r="NBW5" s="570"/>
      <c r="NBX5" s="570"/>
      <c r="NBY5" s="570"/>
      <c r="NBZ5" s="570"/>
      <c r="NCA5" s="570"/>
      <c r="NCB5" s="570"/>
      <c r="NCC5" s="570"/>
      <c r="NCD5" s="570"/>
      <c r="NCE5" s="570"/>
      <c r="NCF5" s="570"/>
      <c r="NCG5" s="570"/>
      <c r="NCH5" s="570"/>
      <c r="NCI5" s="570"/>
      <c r="NCJ5" s="570"/>
      <c r="NCK5" s="570"/>
      <c r="NCL5" s="570"/>
      <c r="NCM5" s="570"/>
      <c r="NCN5" s="570"/>
      <c r="NCO5" s="570"/>
      <c r="NCP5" s="570"/>
      <c r="NCQ5" s="570"/>
      <c r="NCR5" s="570"/>
      <c r="NCS5" s="570"/>
      <c r="NCT5" s="570"/>
      <c r="NCU5" s="570"/>
      <c r="NCV5" s="570"/>
      <c r="NCW5" s="570"/>
      <c r="NCX5" s="570"/>
      <c r="NCY5" s="570"/>
      <c r="NCZ5" s="570"/>
      <c r="NDA5" s="570"/>
      <c r="NDB5" s="570"/>
      <c r="NDC5" s="570"/>
      <c r="NDD5" s="570"/>
      <c r="NDE5" s="570"/>
      <c r="NDF5" s="570"/>
      <c r="NDG5" s="570"/>
      <c r="NDH5" s="570"/>
      <c r="NDI5" s="570"/>
      <c r="NDJ5" s="570"/>
      <c r="NDK5" s="570"/>
      <c r="NDL5" s="570"/>
      <c r="NDM5" s="570"/>
      <c r="NDN5" s="570"/>
      <c r="NDO5" s="570"/>
      <c r="NDP5" s="570"/>
      <c r="NDQ5" s="570"/>
      <c r="NDR5" s="570"/>
      <c r="NDS5" s="570"/>
      <c r="NDT5" s="570"/>
      <c r="NDU5" s="570"/>
      <c r="NDV5" s="570"/>
      <c r="NDW5" s="570"/>
      <c r="NDX5" s="570"/>
      <c r="NDY5" s="570"/>
      <c r="NDZ5" s="570"/>
      <c r="NEA5" s="570"/>
      <c r="NEB5" s="570"/>
      <c r="NEC5" s="570"/>
      <c r="NED5" s="570"/>
      <c r="NEE5" s="570"/>
      <c r="NEF5" s="570"/>
      <c r="NEG5" s="570"/>
      <c r="NEH5" s="570"/>
      <c r="NEI5" s="570"/>
      <c r="NEJ5" s="570"/>
      <c r="NEK5" s="570"/>
      <c r="NEL5" s="570"/>
      <c r="NEM5" s="570"/>
      <c r="NEN5" s="570"/>
      <c r="NEO5" s="570"/>
      <c r="NEP5" s="570"/>
      <c r="NEQ5" s="570"/>
      <c r="NER5" s="570"/>
      <c r="NES5" s="570"/>
      <c r="NET5" s="570"/>
      <c r="NEU5" s="570"/>
      <c r="NEV5" s="570"/>
      <c r="NEW5" s="570"/>
      <c r="NEX5" s="570"/>
      <c r="NEY5" s="570"/>
      <c r="NEZ5" s="570"/>
      <c r="NFA5" s="570"/>
      <c r="NFB5" s="570"/>
      <c r="NFC5" s="570"/>
      <c r="NFD5" s="570"/>
      <c r="NFE5" s="570"/>
      <c r="NFF5" s="570"/>
      <c r="NFG5" s="570"/>
      <c r="NFH5" s="570"/>
      <c r="NFI5" s="570"/>
      <c r="NFJ5" s="570"/>
      <c r="NFK5" s="570"/>
      <c r="NFL5" s="570"/>
      <c r="NFM5" s="570"/>
      <c r="NFN5" s="570"/>
      <c r="NFO5" s="570"/>
      <c r="NFP5" s="570"/>
      <c r="NFQ5" s="570"/>
      <c r="NFR5" s="570"/>
      <c r="NFS5" s="570"/>
      <c r="NFT5" s="570"/>
      <c r="NFU5" s="570"/>
      <c r="NFV5" s="570"/>
      <c r="NFW5" s="570"/>
      <c r="NFX5" s="570"/>
      <c r="NFY5" s="570"/>
      <c r="NFZ5" s="570"/>
      <c r="NGA5" s="570"/>
      <c r="NGB5" s="570"/>
      <c r="NGC5" s="570"/>
      <c r="NGD5" s="570"/>
      <c r="NGE5" s="570"/>
      <c r="NGF5" s="570"/>
      <c r="NGG5" s="570"/>
      <c r="NGH5" s="570"/>
      <c r="NGI5" s="570"/>
      <c r="NGJ5" s="570"/>
      <c r="NGK5" s="570"/>
      <c r="NGL5" s="570"/>
      <c r="NGM5" s="570"/>
      <c r="NGN5" s="570"/>
      <c r="NGO5" s="570"/>
      <c r="NGP5" s="570"/>
      <c r="NGQ5" s="570"/>
      <c r="NGR5" s="570"/>
      <c r="NGS5" s="570"/>
      <c r="NGT5" s="570"/>
      <c r="NGU5" s="570"/>
      <c r="NGV5" s="570"/>
      <c r="NGW5" s="570"/>
      <c r="NGX5" s="570"/>
      <c r="NGY5" s="570"/>
      <c r="NGZ5" s="570"/>
      <c r="NHA5" s="570"/>
      <c r="NHB5" s="570"/>
      <c r="NHC5" s="570"/>
      <c r="NHD5" s="570"/>
      <c r="NHE5" s="570"/>
      <c r="NHF5" s="570"/>
      <c r="NHG5" s="570"/>
      <c r="NHH5" s="570"/>
      <c r="NHI5" s="570"/>
      <c r="NHJ5" s="570"/>
      <c r="NHK5" s="570"/>
      <c r="NHL5" s="570"/>
      <c r="NHM5" s="570"/>
      <c r="NHN5" s="570"/>
      <c r="NHO5" s="570"/>
      <c r="NHP5" s="570"/>
      <c r="NHQ5" s="570"/>
      <c r="NHR5" s="570"/>
      <c r="NHS5" s="570"/>
      <c r="NHT5" s="570"/>
      <c r="NHU5" s="570"/>
      <c r="NHV5" s="570"/>
      <c r="NHW5" s="570"/>
      <c r="NHX5" s="570"/>
      <c r="NHY5" s="570"/>
      <c r="NHZ5" s="570"/>
      <c r="NIA5" s="570"/>
      <c r="NIB5" s="570"/>
      <c r="NIC5" s="570"/>
      <c r="NID5" s="570"/>
      <c r="NIE5" s="570"/>
      <c r="NIF5" s="570"/>
      <c r="NIG5" s="570"/>
      <c r="NIH5" s="570"/>
      <c r="NII5" s="570"/>
      <c r="NIJ5" s="570"/>
      <c r="NIK5" s="570"/>
      <c r="NIL5" s="570"/>
      <c r="NIM5" s="570"/>
      <c r="NIN5" s="570"/>
      <c r="NIO5" s="570"/>
      <c r="NIP5" s="570"/>
      <c r="NIQ5" s="570"/>
      <c r="NIR5" s="570"/>
      <c r="NIS5" s="570"/>
      <c r="NIT5" s="570"/>
      <c r="NIU5" s="570"/>
      <c r="NIV5" s="570"/>
      <c r="NIW5" s="570"/>
      <c r="NIX5" s="570"/>
      <c r="NIY5" s="570"/>
      <c r="NIZ5" s="570"/>
      <c r="NJA5" s="570"/>
      <c r="NJB5" s="570"/>
      <c r="NJC5" s="570"/>
      <c r="NJD5" s="570"/>
      <c r="NJE5" s="570"/>
      <c r="NJF5" s="570"/>
      <c r="NJG5" s="570"/>
      <c r="NJH5" s="570"/>
      <c r="NJI5" s="570"/>
      <c r="NJJ5" s="570"/>
      <c r="NJK5" s="570"/>
      <c r="NJL5" s="570"/>
      <c r="NJM5" s="570"/>
      <c r="NJN5" s="570"/>
      <c r="NJO5" s="570"/>
      <c r="NJP5" s="570"/>
      <c r="NJQ5" s="570"/>
      <c r="NJR5" s="570"/>
      <c r="NJS5" s="570"/>
      <c r="NJT5" s="570"/>
      <c r="NJU5" s="570"/>
      <c r="NJV5" s="570"/>
      <c r="NJW5" s="570"/>
      <c r="NJX5" s="570"/>
      <c r="NJY5" s="570"/>
      <c r="NJZ5" s="570"/>
      <c r="NKA5" s="570"/>
      <c r="NKB5" s="570"/>
      <c r="NKC5" s="570"/>
      <c r="NKD5" s="570"/>
      <c r="NKE5" s="570"/>
      <c r="NKF5" s="570"/>
      <c r="NKG5" s="570"/>
      <c r="NKH5" s="570"/>
      <c r="NKI5" s="570"/>
      <c r="NKJ5" s="570"/>
      <c r="NKK5" s="570"/>
      <c r="NKL5" s="570"/>
      <c r="NKM5" s="570"/>
      <c r="NKN5" s="570"/>
      <c r="NKO5" s="570"/>
      <c r="NKP5" s="570"/>
      <c r="NKQ5" s="570"/>
      <c r="NKR5" s="570"/>
      <c r="NKS5" s="570"/>
      <c r="NKT5" s="570"/>
      <c r="NKU5" s="570"/>
      <c r="NKV5" s="570"/>
      <c r="NKW5" s="570"/>
      <c r="NKX5" s="570"/>
      <c r="NKY5" s="570"/>
      <c r="NKZ5" s="570"/>
      <c r="NLA5" s="570"/>
      <c r="NLB5" s="570"/>
      <c r="NLC5" s="570"/>
      <c r="NLD5" s="570"/>
      <c r="NLE5" s="570"/>
      <c r="NLF5" s="570"/>
      <c r="NLG5" s="570"/>
      <c r="NLH5" s="570"/>
      <c r="NLI5" s="570"/>
      <c r="NLJ5" s="570"/>
      <c r="NLK5" s="570"/>
      <c r="NLL5" s="570"/>
      <c r="NLM5" s="570"/>
      <c r="NLN5" s="570"/>
      <c r="NLO5" s="570"/>
      <c r="NLP5" s="570"/>
      <c r="NLQ5" s="570"/>
      <c r="NLR5" s="570"/>
      <c r="NLS5" s="570"/>
      <c r="NLT5" s="570"/>
      <c r="NLU5" s="570"/>
      <c r="NLV5" s="570"/>
      <c r="NLW5" s="570"/>
      <c r="NLX5" s="570"/>
      <c r="NLY5" s="570"/>
      <c r="NLZ5" s="570"/>
      <c r="NMA5" s="570"/>
      <c r="NMB5" s="570"/>
      <c r="NMC5" s="570"/>
      <c r="NMD5" s="570"/>
      <c r="NME5" s="570"/>
      <c r="NMF5" s="570"/>
      <c r="NMG5" s="570"/>
      <c r="NMH5" s="570"/>
      <c r="NMI5" s="570"/>
      <c r="NMJ5" s="570"/>
      <c r="NMK5" s="570"/>
      <c r="NML5" s="570"/>
      <c r="NMM5" s="570"/>
      <c r="NMN5" s="570"/>
      <c r="NMO5" s="570"/>
      <c r="NMP5" s="570"/>
      <c r="NMQ5" s="570"/>
      <c r="NMR5" s="570"/>
      <c r="NMS5" s="570"/>
      <c r="NMT5" s="570"/>
      <c r="NMU5" s="570"/>
      <c r="NMV5" s="570"/>
      <c r="NMW5" s="570"/>
      <c r="NMX5" s="570"/>
      <c r="NMY5" s="570"/>
      <c r="NMZ5" s="570"/>
      <c r="NNA5" s="570"/>
      <c r="NNB5" s="570"/>
      <c r="NNC5" s="570"/>
      <c r="NND5" s="570"/>
      <c r="NNE5" s="570"/>
      <c r="NNF5" s="570"/>
      <c r="NNG5" s="570"/>
      <c r="NNH5" s="570"/>
      <c r="NNI5" s="570"/>
      <c r="NNJ5" s="570"/>
      <c r="NNK5" s="570"/>
      <c r="NNL5" s="570"/>
      <c r="NNM5" s="570"/>
      <c r="NNN5" s="570"/>
      <c r="NNO5" s="570"/>
      <c r="NNP5" s="570"/>
      <c r="NNQ5" s="570"/>
      <c r="NNR5" s="570"/>
      <c r="NNS5" s="570"/>
      <c r="NNT5" s="570"/>
      <c r="NNU5" s="570"/>
      <c r="NNV5" s="570"/>
      <c r="NNW5" s="570"/>
      <c r="NNX5" s="570"/>
      <c r="NNY5" s="570"/>
      <c r="NNZ5" s="570"/>
      <c r="NOA5" s="570"/>
      <c r="NOB5" s="570"/>
      <c r="NOC5" s="570"/>
      <c r="NOD5" s="570"/>
      <c r="NOE5" s="570"/>
      <c r="NOF5" s="570"/>
      <c r="NOG5" s="570"/>
      <c r="NOH5" s="570"/>
      <c r="NOI5" s="570"/>
      <c r="NOJ5" s="570"/>
      <c r="NOK5" s="570"/>
      <c r="NOL5" s="570"/>
      <c r="NOM5" s="570"/>
      <c r="NON5" s="570"/>
      <c r="NOO5" s="570"/>
      <c r="NOP5" s="570"/>
      <c r="NOQ5" s="570"/>
      <c r="NOR5" s="570"/>
      <c r="NOS5" s="570"/>
      <c r="NOT5" s="570"/>
      <c r="NOU5" s="570"/>
      <c r="NOV5" s="570"/>
      <c r="NOW5" s="570"/>
      <c r="NOX5" s="570"/>
      <c r="NOY5" s="570"/>
      <c r="NOZ5" s="570"/>
      <c r="NPA5" s="570"/>
      <c r="NPB5" s="570"/>
      <c r="NPC5" s="570"/>
      <c r="NPD5" s="570"/>
      <c r="NPE5" s="570"/>
      <c r="NPF5" s="570"/>
      <c r="NPG5" s="570"/>
      <c r="NPH5" s="570"/>
      <c r="NPI5" s="570"/>
      <c r="NPJ5" s="570"/>
      <c r="NPK5" s="570"/>
      <c r="NPL5" s="570"/>
      <c r="NPM5" s="570"/>
      <c r="NPN5" s="570"/>
      <c r="NPO5" s="570"/>
      <c r="NPP5" s="570"/>
      <c r="NPQ5" s="570"/>
      <c r="NPR5" s="570"/>
      <c r="NPS5" s="570"/>
      <c r="NPT5" s="570"/>
      <c r="NPU5" s="570"/>
      <c r="NPV5" s="570"/>
      <c r="NPW5" s="570"/>
      <c r="NPX5" s="570"/>
      <c r="NPY5" s="570"/>
      <c r="NPZ5" s="570"/>
      <c r="NQA5" s="570"/>
      <c r="NQB5" s="570"/>
      <c r="NQC5" s="570"/>
      <c r="NQD5" s="570"/>
      <c r="NQE5" s="570"/>
      <c r="NQF5" s="570"/>
      <c r="NQG5" s="570"/>
      <c r="NQH5" s="570"/>
      <c r="NQI5" s="570"/>
      <c r="NQJ5" s="570"/>
      <c r="NQK5" s="570"/>
      <c r="NQL5" s="570"/>
      <c r="NQM5" s="570"/>
      <c r="NQN5" s="570"/>
      <c r="NQO5" s="570"/>
      <c r="NQP5" s="570"/>
      <c r="NQQ5" s="570"/>
      <c r="NQR5" s="570"/>
      <c r="NQS5" s="570"/>
      <c r="NQT5" s="570"/>
      <c r="NQU5" s="570"/>
      <c r="NQV5" s="570"/>
      <c r="NQW5" s="570"/>
      <c r="NQX5" s="570"/>
      <c r="NQY5" s="570"/>
      <c r="NQZ5" s="570"/>
      <c r="NRA5" s="570"/>
      <c r="NRB5" s="570"/>
      <c r="NRC5" s="570"/>
      <c r="NRD5" s="570"/>
      <c r="NRE5" s="570"/>
      <c r="NRF5" s="570"/>
      <c r="NRG5" s="570"/>
      <c r="NRH5" s="570"/>
      <c r="NRI5" s="570"/>
      <c r="NRJ5" s="570"/>
      <c r="NRK5" s="570"/>
      <c r="NRL5" s="570"/>
      <c r="NRM5" s="570"/>
      <c r="NRN5" s="570"/>
      <c r="NRO5" s="570"/>
      <c r="NRP5" s="570"/>
      <c r="NRQ5" s="570"/>
      <c r="NRR5" s="570"/>
      <c r="NRS5" s="570"/>
      <c r="NRT5" s="570"/>
      <c r="NRU5" s="570"/>
      <c r="NRV5" s="570"/>
      <c r="NRW5" s="570"/>
      <c r="NRX5" s="570"/>
      <c r="NRY5" s="570"/>
      <c r="NRZ5" s="570"/>
      <c r="NSA5" s="570"/>
      <c r="NSB5" s="570"/>
      <c r="NSC5" s="570"/>
      <c r="NSD5" s="570"/>
      <c r="NSE5" s="570"/>
      <c r="NSF5" s="570"/>
      <c r="NSG5" s="570"/>
      <c r="NSH5" s="570"/>
      <c r="NSI5" s="570"/>
      <c r="NSJ5" s="570"/>
      <c r="NSK5" s="570"/>
      <c r="NSL5" s="570"/>
      <c r="NSM5" s="570"/>
      <c r="NSN5" s="570"/>
      <c r="NSO5" s="570"/>
      <c r="NSP5" s="570"/>
      <c r="NSQ5" s="570"/>
      <c r="NSR5" s="570"/>
      <c r="NSS5" s="570"/>
      <c r="NST5" s="570"/>
      <c r="NSU5" s="570"/>
      <c r="NSV5" s="570"/>
      <c r="NSW5" s="570"/>
      <c r="NSX5" s="570"/>
      <c r="NSY5" s="570"/>
      <c r="NSZ5" s="570"/>
      <c r="NTA5" s="570"/>
      <c r="NTB5" s="570"/>
      <c r="NTC5" s="570"/>
      <c r="NTD5" s="570"/>
      <c r="NTE5" s="570"/>
      <c r="NTF5" s="570"/>
      <c r="NTG5" s="570"/>
      <c r="NTH5" s="570"/>
      <c r="NTI5" s="570"/>
      <c r="NTJ5" s="570"/>
      <c r="NTK5" s="570"/>
      <c r="NTL5" s="570"/>
      <c r="NTM5" s="570"/>
      <c r="NTN5" s="570"/>
      <c r="NTO5" s="570"/>
      <c r="NTP5" s="570"/>
      <c r="NTQ5" s="570"/>
      <c r="NTR5" s="570"/>
      <c r="NTS5" s="570"/>
      <c r="NTT5" s="570"/>
      <c r="NTU5" s="570"/>
      <c r="NTV5" s="570"/>
      <c r="NTW5" s="570"/>
      <c r="NTX5" s="570"/>
      <c r="NTY5" s="570"/>
      <c r="NTZ5" s="570"/>
      <c r="NUA5" s="570"/>
      <c r="NUB5" s="570"/>
      <c r="NUC5" s="570"/>
      <c r="NUD5" s="570"/>
      <c r="NUE5" s="570"/>
      <c r="NUF5" s="570"/>
      <c r="NUG5" s="570"/>
      <c r="NUH5" s="570"/>
      <c r="NUI5" s="570"/>
      <c r="NUJ5" s="570"/>
      <c r="NUK5" s="570"/>
      <c r="NUL5" s="570"/>
      <c r="NUM5" s="570"/>
      <c r="NUN5" s="570"/>
      <c r="NUO5" s="570"/>
      <c r="NUP5" s="570"/>
      <c r="NUQ5" s="570"/>
      <c r="NUR5" s="570"/>
      <c r="NUS5" s="570"/>
      <c r="NUT5" s="570"/>
      <c r="NUU5" s="570"/>
      <c r="NUV5" s="570"/>
      <c r="NUW5" s="570"/>
      <c r="NUX5" s="570"/>
      <c r="NUY5" s="570"/>
      <c r="NUZ5" s="570"/>
      <c r="NVA5" s="570"/>
      <c r="NVB5" s="570"/>
      <c r="NVC5" s="570"/>
      <c r="NVD5" s="570"/>
      <c r="NVE5" s="570"/>
      <c r="NVF5" s="570"/>
      <c r="NVG5" s="570"/>
      <c r="NVH5" s="570"/>
      <c r="NVI5" s="570"/>
      <c r="NVJ5" s="570"/>
      <c r="NVK5" s="570"/>
      <c r="NVL5" s="570"/>
      <c r="NVM5" s="570"/>
      <c r="NVN5" s="570"/>
      <c r="NVO5" s="570"/>
      <c r="NVP5" s="570"/>
      <c r="NVQ5" s="570"/>
      <c r="NVR5" s="570"/>
      <c r="NVS5" s="570"/>
      <c r="NVT5" s="570"/>
      <c r="NVU5" s="570"/>
      <c r="NVV5" s="570"/>
      <c r="NVW5" s="570"/>
      <c r="NVX5" s="570"/>
      <c r="NVY5" s="570"/>
      <c r="NVZ5" s="570"/>
      <c r="NWA5" s="570"/>
      <c r="NWB5" s="570"/>
      <c r="NWC5" s="570"/>
      <c r="NWD5" s="570"/>
      <c r="NWE5" s="570"/>
      <c r="NWF5" s="570"/>
      <c r="NWG5" s="570"/>
      <c r="NWH5" s="570"/>
      <c r="NWI5" s="570"/>
      <c r="NWJ5" s="570"/>
      <c r="NWK5" s="570"/>
      <c r="NWL5" s="570"/>
      <c r="NWM5" s="570"/>
      <c r="NWN5" s="570"/>
      <c r="NWO5" s="570"/>
      <c r="NWP5" s="570"/>
      <c r="NWQ5" s="570"/>
      <c r="NWR5" s="570"/>
      <c r="NWS5" s="570"/>
      <c r="NWT5" s="570"/>
      <c r="NWU5" s="570"/>
      <c r="NWV5" s="570"/>
      <c r="NWW5" s="570"/>
      <c r="NWX5" s="570"/>
      <c r="NWY5" s="570"/>
      <c r="NWZ5" s="570"/>
      <c r="NXA5" s="570"/>
      <c r="NXB5" s="570"/>
      <c r="NXC5" s="570"/>
      <c r="NXD5" s="570"/>
      <c r="NXE5" s="570"/>
      <c r="NXF5" s="570"/>
      <c r="NXG5" s="570"/>
      <c r="NXH5" s="570"/>
      <c r="NXI5" s="570"/>
      <c r="NXJ5" s="570"/>
      <c r="NXK5" s="570"/>
      <c r="NXL5" s="570"/>
      <c r="NXM5" s="570"/>
      <c r="NXN5" s="570"/>
      <c r="NXO5" s="570"/>
      <c r="NXP5" s="570"/>
      <c r="NXQ5" s="570"/>
      <c r="NXR5" s="570"/>
      <c r="NXS5" s="570"/>
      <c r="NXT5" s="570"/>
      <c r="NXU5" s="570"/>
      <c r="NXV5" s="570"/>
      <c r="NXW5" s="570"/>
      <c r="NXX5" s="570"/>
      <c r="NXY5" s="570"/>
      <c r="NXZ5" s="570"/>
      <c r="NYA5" s="570"/>
      <c r="NYB5" s="570"/>
      <c r="NYC5" s="570"/>
      <c r="NYD5" s="570"/>
      <c r="NYE5" s="570"/>
      <c r="NYF5" s="570"/>
      <c r="NYG5" s="570"/>
      <c r="NYH5" s="570"/>
      <c r="NYI5" s="570"/>
      <c r="NYJ5" s="570"/>
      <c r="NYK5" s="570"/>
      <c r="NYL5" s="570"/>
      <c r="NYM5" s="570"/>
      <c r="NYN5" s="570"/>
      <c r="NYO5" s="570"/>
      <c r="NYP5" s="570"/>
      <c r="NYQ5" s="570"/>
      <c r="NYR5" s="570"/>
      <c r="NYS5" s="570"/>
      <c r="NYT5" s="570"/>
      <c r="NYU5" s="570"/>
      <c r="NYV5" s="570"/>
      <c r="NYW5" s="570"/>
      <c r="NYX5" s="570"/>
      <c r="NYY5" s="570"/>
      <c r="NYZ5" s="570"/>
      <c r="NZA5" s="570"/>
      <c r="NZB5" s="570"/>
      <c r="NZC5" s="570"/>
      <c r="NZD5" s="570"/>
      <c r="NZE5" s="570"/>
      <c r="NZF5" s="570"/>
      <c r="NZG5" s="570"/>
      <c r="NZH5" s="570"/>
      <c r="NZI5" s="570"/>
      <c r="NZJ5" s="570"/>
      <c r="NZK5" s="570"/>
      <c r="NZL5" s="570"/>
      <c r="NZM5" s="570"/>
      <c r="NZN5" s="570"/>
      <c r="NZO5" s="570"/>
      <c r="NZP5" s="570"/>
      <c r="NZQ5" s="570"/>
      <c r="NZR5" s="570"/>
      <c r="NZS5" s="570"/>
      <c r="NZT5" s="570"/>
      <c r="NZU5" s="570"/>
      <c r="NZV5" s="570"/>
      <c r="NZW5" s="570"/>
      <c r="NZX5" s="570"/>
      <c r="NZY5" s="570"/>
      <c r="NZZ5" s="570"/>
      <c r="OAA5" s="570"/>
      <c r="OAB5" s="570"/>
      <c r="OAC5" s="570"/>
      <c r="OAD5" s="570"/>
      <c r="OAE5" s="570"/>
      <c r="OAF5" s="570"/>
      <c r="OAG5" s="570"/>
      <c r="OAH5" s="570"/>
      <c r="OAI5" s="570"/>
      <c r="OAJ5" s="570"/>
      <c r="OAK5" s="570"/>
      <c r="OAL5" s="570"/>
      <c r="OAM5" s="570"/>
      <c r="OAN5" s="570"/>
      <c r="OAO5" s="570"/>
      <c r="OAP5" s="570"/>
      <c r="OAQ5" s="570"/>
      <c r="OAR5" s="570"/>
      <c r="OAS5" s="570"/>
      <c r="OAT5" s="570"/>
      <c r="OAU5" s="570"/>
      <c r="OAV5" s="570"/>
      <c r="OAW5" s="570"/>
      <c r="OAX5" s="570"/>
      <c r="OAY5" s="570"/>
      <c r="OAZ5" s="570"/>
      <c r="OBA5" s="570"/>
      <c r="OBB5" s="570"/>
      <c r="OBC5" s="570"/>
      <c r="OBD5" s="570"/>
      <c r="OBE5" s="570"/>
      <c r="OBF5" s="570"/>
      <c r="OBG5" s="570"/>
      <c r="OBH5" s="570"/>
      <c r="OBI5" s="570"/>
      <c r="OBJ5" s="570"/>
      <c r="OBK5" s="570"/>
      <c r="OBL5" s="570"/>
      <c r="OBM5" s="570"/>
      <c r="OBN5" s="570"/>
      <c r="OBO5" s="570"/>
      <c r="OBP5" s="570"/>
      <c r="OBQ5" s="570"/>
      <c r="OBR5" s="570"/>
      <c r="OBS5" s="570"/>
      <c r="OBT5" s="570"/>
      <c r="OBU5" s="570"/>
      <c r="OBV5" s="570"/>
      <c r="OBW5" s="570"/>
      <c r="OBX5" s="570"/>
      <c r="OBY5" s="570"/>
      <c r="OBZ5" s="570"/>
      <c r="OCA5" s="570"/>
      <c r="OCB5" s="570"/>
      <c r="OCC5" s="570"/>
      <c r="OCD5" s="570"/>
      <c r="OCE5" s="570"/>
      <c r="OCF5" s="570"/>
      <c r="OCG5" s="570"/>
      <c r="OCH5" s="570"/>
      <c r="OCI5" s="570"/>
      <c r="OCJ5" s="570"/>
      <c r="OCK5" s="570"/>
      <c r="OCL5" s="570"/>
      <c r="OCM5" s="570"/>
      <c r="OCN5" s="570"/>
      <c r="OCO5" s="570"/>
      <c r="OCP5" s="570"/>
      <c r="OCQ5" s="570"/>
      <c r="OCR5" s="570"/>
      <c r="OCS5" s="570"/>
      <c r="OCT5" s="570"/>
      <c r="OCU5" s="570"/>
      <c r="OCV5" s="570"/>
      <c r="OCW5" s="570"/>
      <c r="OCX5" s="570"/>
      <c r="OCY5" s="570"/>
      <c r="OCZ5" s="570"/>
      <c r="ODA5" s="570"/>
      <c r="ODB5" s="570"/>
      <c r="ODC5" s="570"/>
      <c r="ODD5" s="570"/>
      <c r="ODE5" s="570"/>
      <c r="ODF5" s="570"/>
      <c r="ODG5" s="570"/>
      <c r="ODH5" s="570"/>
      <c r="ODI5" s="570"/>
      <c r="ODJ5" s="570"/>
      <c r="ODK5" s="570"/>
      <c r="ODL5" s="570"/>
      <c r="ODM5" s="570"/>
      <c r="ODN5" s="570"/>
      <c r="ODO5" s="570"/>
      <c r="ODP5" s="570"/>
      <c r="ODQ5" s="570"/>
      <c r="ODR5" s="570"/>
      <c r="ODS5" s="570"/>
      <c r="ODT5" s="570"/>
      <c r="ODU5" s="570"/>
      <c r="ODV5" s="570"/>
      <c r="ODW5" s="570"/>
      <c r="ODX5" s="570"/>
      <c r="ODY5" s="570"/>
      <c r="ODZ5" s="570"/>
      <c r="OEA5" s="570"/>
      <c r="OEB5" s="570"/>
      <c r="OEC5" s="570"/>
      <c r="OED5" s="570"/>
      <c r="OEE5" s="570"/>
      <c r="OEF5" s="570"/>
      <c r="OEG5" s="570"/>
      <c r="OEH5" s="570"/>
      <c r="OEI5" s="570"/>
      <c r="OEJ5" s="570"/>
      <c r="OEK5" s="570"/>
      <c r="OEL5" s="570"/>
      <c r="OEM5" s="570"/>
      <c r="OEN5" s="570"/>
      <c r="OEO5" s="570"/>
      <c r="OEP5" s="570"/>
      <c r="OEQ5" s="570"/>
      <c r="OER5" s="570"/>
      <c r="OES5" s="570"/>
      <c r="OET5" s="570"/>
      <c r="OEU5" s="570"/>
      <c r="OEV5" s="570"/>
      <c r="OEW5" s="570"/>
      <c r="OEX5" s="570"/>
      <c r="OEY5" s="570"/>
      <c r="OEZ5" s="570"/>
      <c r="OFA5" s="570"/>
      <c r="OFB5" s="570"/>
      <c r="OFC5" s="570"/>
      <c r="OFD5" s="570"/>
      <c r="OFE5" s="570"/>
      <c r="OFF5" s="570"/>
      <c r="OFG5" s="570"/>
      <c r="OFH5" s="570"/>
      <c r="OFI5" s="570"/>
      <c r="OFJ5" s="570"/>
      <c r="OFK5" s="570"/>
      <c r="OFL5" s="570"/>
      <c r="OFM5" s="570"/>
      <c r="OFN5" s="570"/>
      <c r="OFO5" s="570"/>
      <c r="OFP5" s="570"/>
      <c r="OFQ5" s="570"/>
      <c r="OFR5" s="570"/>
      <c r="OFS5" s="570"/>
      <c r="OFT5" s="570"/>
      <c r="OFU5" s="570"/>
      <c r="OFV5" s="570"/>
      <c r="OFW5" s="570"/>
      <c r="OFX5" s="570"/>
      <c r="OFY5" s="570"/>
      <c r="OFZ5" s="570"/>
      <c r="OGA5" s="570"/>
      <c r="OGB5" s="570"/>
      <c r="OGC5" s="570"/>
      <c r="OGD5" s="570"/>
      <c r="OGE5" s="570"/>
      <c r="OGF5" s="570"/>
      <c r="OGG5" s="570"/>
      <c r="OGH5" s="570"/>
      <c r="OGI5" s="570"/>
      <c r="OGJ5" s="570"/>
      <c r="OGK5" s="570"/>
      <c r="OGL5" s="570"/>
      <c r="OGM5" s="570"/>
      <c r="OGN5" s="570"/>
      <c r="OGO5" s="570"/>
      <c r="OGP5" s="570"/>
      <c r="OGQ5" s="570"/>
      <c r="OGR5" s="570"/>
      <c r="OGS5" s="570"/>
      <c r="OGT5" s="570"/>
      <c r="OGU5" s="570"/>
      <c r="OGV5" s="570"/>
      <c r="OGW5" s="570"/>
      <c r="OGX5" s="570"/>
      <c r="OGY5" s="570"/>
      <c r="OGZ5" s="570"/>
      <c r="OHA5" s="570"/>
      <c r="OHB5" s="570"/>
      <c r="OHC5" s="570"/>
      <c r="OHD5" s="570"/>
      <c r="OHE5" s="570"/>
      <c r="OHF5" s="570"/>
      <c r="OHG5" s="570"/>
      <c r="OHH5" s="570"/>
      <c r="OHI5" s="570"/>
      <c r="OHJ5" s="570"/>
      <c r="OHK5" s="570"/>
      <c r="OHL5" s="570"/>
      <c r="OHM5" s="570"/>
      <c r="OHN5" s="570"/>
      <c r="OHO5" s="570"/>
      <c r="OHP5" s="570"/>
      <c r="OHQ5" s="570"/>
      <c r="OHR5" s="570"/>
      <c r="OHS5" s="570"/>
      <c r="OHT5" s="570"/>
      <c r="OHU5" s="570"/>
      <c r="OHV5" s="570"/>
      <c r="OHW5" s="570"/>
      <c r="OHX5" s="570"/>
      <c r="OHY5" s="570"/>
      <c r="OHZ5" s="570"/>
      <c r="OIA5" s="570"/>
      <c r="OIB5" s="570"/>
      <c r="OIC5" s="570"/>
      <c r="OID5" s="570"/>
      <c r="OIE5" s="570"/>
      <c r="OIF5" s="570"/>
      <c r="OIG5" s="570"/>
      <c r="OIH5" s="570"/>
      <c r="OII5" s="570"/>
      <c r="OIJ5" s="570"/>
      <c r="OIK5" s="570"/>
      <c r="OIL5" s="570"/>
      <c r="OIM5" s="570"/>
      <c r="OIN5" s="570"/>
      <c r="OIO5" s="570"/>
      <c r="OIP5" s="570"/>
      <c r="OIQ5" s="570"/>
      <c r="OIR5" s="570"/>
      <c r="OIS5" s="570"/>
      <c r="OIT5" s="570"/>
      <c r="OIU5" s="570"/>
      <c r="OIV5" s="570"/>
      <c r="OIW5" s="570"/>
      <c r="OIX5" s="570"/>
      <c r="OIY5" s="570"/>
      <c r="OIZ5" s="570"/>
      <c r="OJA5" s="570"/>
      <c r="OJB5" s="570"/>
      <c r="OJC5" s="570"/>
      <c r="OJD5" s="570"/>
      <c r="OJE5" s="570"/>
      <c r="OJF5" s="570"/>
      <c r="OJG5" s="570"/>
      <c r="OJH5" s="570"/>
      <c r="OJI5" s="570"/>
      <c r="OJJ5" s="570"/>
      <c r="OJK5" s="570"/>
      <c r="OJL5" s="570"/>
      <c r="OJM5" s="570"/>
      <c r="OJN5" s="570"/>
      <c r="OJO5" s="570"/>
      <c r="OJP5" s="570"/>
      <c r="OJQ5" s="570"/>
      <c r="OJR5" s="570"/>
      <c r="OJS5" s="570"/>
      <c r="OJT5" s="570"/>
      <c r="OJU5" s="570"/>
      <c r="OJV5" s="570"/>
      <c r="OJW5" s="570"/>
      <c r="OJX5" s="570"/>
      <c r="OJY5" s="570"/>
      <c r="OJZ5" s="570"/>
      <c r="OKA5" s="570"/>
      <c r="OKB5" s="570"/>
      <c r="OKC5" s="570"/>
      <c r="OKD5" s="570"/>
      <c r="OKE5" s="570"/>
      <c r="OKF5" s="570"/>
      <c r="OKG5" s="570"/>
      <c r="OKH5" s="570"/>
      <c r="OKI5" s="570"/>
      <c r="OKJ5" s="570"/>
      <c r="OKK5" s="570"/>
      <c r="OKL5" s="570"/>
      <c r="OKM5" s="570"/>
      <c r="OKN5" s="570"/>
      <c r="OKO5" s="570"/>
      <c r="OKP5" s="570"/>
      <c r="OKQ5" s="570"/>
      <c r="OKR5" s="570"/>
      <c r="OKS5" s="570"/>
      <c r="OKT5" s="570"/>
      <c r="OKU5" s="570"/>
      <c r="OKV5" s="570"/>
      <c r="OKW5" s="570"/>
      <c r="OKX5" s="570"/>
      <c r="OKY5" s="570"/>
      <c r="OKZ5" s="570"/>
      <c r="OLA5" s="570"/>
      <c r="OLB5" s="570"/>
      <c r="OLC5" s="570"/>
      <c r="OLD5" s="570"/>
      <c r="OLE5" s="570"/>
      <c r="OLF5" s="570"/>
      <c r="OLG5" s="570"/>
      <c r="OLH5" s="570"/>
      <c r="OLI5" s="570"/>
      <c r="OLJ5" s="570"/>
      <c r="OLK5" s="570"/>
      <c r="OLL5" s="570"/>
      <c r="OLM5" s="570"/>
      <c r="OLN5" s="570"/>
      <c r="OLO5" s="570"/>
      <c r="OLP5" s="570"/>
      <c r="OLQ5" s="570"/>
      <c r="OLR5" s="570"/>
      <c r="OLS5" s="570"/>
      <c r="OLT5" s="570"/>
      <c r="OLU5" s="570"/>
      <c r="OLV5" s="570"/>
      <c r="OLW5" s="570"/>
      <c r="OLX5" s="570"/>
      <c r="OLY5" s="570"/>
      <c r="OLZ5" s="570"/>
      <c r="OMA5" s="570"/>
      <c r="OMB5" s="570"/>
      <c r="OMC5" s="570"/>
      <c r="OMD5" s="570"/>
      <c r="OME5" s="570"/>
      <c r="OMF5" s="570"/>
      <c r="OMG5" s="570"/>
      <c r="OMH5" s="570"/>
      <c r="OMI5" s="570"/>
      <c r="OMJ5" s="570"/>
      <c r="OMK5" s="570"/>
      <c r="OML5" s="570"/>
      <c r="OMM5" s="570"/>
      <c r="OMN5" s="570"/>
      <c r="OMO5" s="570"/>
      <c r="OMP5" s="570"/>
      <c r="OMQ5" s="570"/>
      <c r="OMR5" s="570"/>
      <c r="OMS5" s="570"/>
      <c r="OMT5" s="570"/>
      <c r="OMU5" s="570"/>
      <c r="OMV5" s="570"/>
      <c r="OMW5" s="570"/>
      <c r="OMX5" s="570"/>
      <c r="OMY5" s="570"/>
      <c r="OMZ5" s="570"/>
      <c r="ONA5" s="570"/>
      <c r="ONB5" s="570"/>
      <c r="ONC5" s="570"/>
      <c r="OND5" s="570"/>
      <c r="ONE5" s="570"/>
      <c r="ONF5" s="570"/>
      <c r="ONG5" s="570"/>
      <c r="ONH5" s="570"/>
      <c r="ONI5" s="570"/>
      <c r="ONJ5" s="570"/>
      <c r="ONK5" s="570"/>
      <c r="ONL5" s="570"/>
      <c r="ONM5" s="570"/>
      <c r="ONN5" s="570"/>
      <c r="ONO5" s="570"/>
      <c r="ONP5" s="570"/>
      <c r="ONQ5" s="570"/>
      <c r="ONR5" s="570"/>
      <c r="ONS5" s="570"/>
      <c r="ONT5" s="570"/>
      <c r="ONU5" s="570"/>
      <c r="ONV5" s="570"/>
      <c r="ONW5" s="570"/>
      <c r="ONX5" s="570"/>
      <c r="ONY5" s="570"/>
      <c r="ONZ5" s="570"/>
      <c r="OOA5" s="570"/>
      <c r="OOB5" s="570"/>
      <c r="OOC5" s="570"/>
      <c r="OOD5" s="570"/>
      <c r="OOE5" s="570"/>
      <c r="OOF5" s="570"/>
      <c r="OOG5" s="570"/>
      <c r="OOH5" s="570"/>
      <c r="OOI5" s="570"/>
      <c r="OOJ5" s="570"/>
      <c r="OOK5" s="570"/>
      <c r="OOL5" s="570"/>
      <c r="OOM5" s="570"/>
      <c r="OON5" s="570"/>
      <c r="OOO5" s="570"/>
      <c r="OOP5" s="570"/>
      <c r="OOQ5" s="570"/>
      <c r="OOR5" s="570"/>
      <c r="OOS5" s="570"/>
      <c r="OOT5" s="570"/>
      <c r="OOU5" s="570"/>
      <c r="OOV5" s="570"/>
      <c r="OOW5" s="570"/>
      <c r="OOX5" s="570"/>
      <c r="OOY5" s="570"/>
      <c r="OOZ5" s="570"/>
      <c r="OPA5" s="570"/>
      <c r="OPB5" s="570"/>
      <c r="OPC5" s="570"/>
      <c r="OPD5" s="570"/>
      <c r="OPE5" s="570"/>
      <c r="OPF5" s="570"/>
      <c r="OPG5" s="570"/>
      <c r="OPH5" s="570"/>
      <c r="OPI5" s="570"/>
      <c r="OPJ5" s="570"/>
      <c r="OPK5" s="570"/>
      <c r="OPL5" s="570"/>
      <c r="OPM5" s="570"/>
      <c r="OPN5" s="570"/>
      <c r="OPO5" s="570"/>
      <c r="OPP5" s="570"/>
      <c r="OPQ5" s="570"/>
      <c r="OPR5" s="570"/>
      <c r="OPS5" s="570"/>
      <c r="OPT5" s="570"/>
      <c r="OPU5" s="570"/>
      <c r="OPV5" s="570"/>
      <c r="OPW5" s="570"/>
      <c r="OPX5" s="570"/>
      <c r="OPY5" s="570"/>
      <c r="OPZ5" s="570"/>
      <c r="OQA5" s="570"/>
      <c r="OQB5" s="570"/>
      <c r="OQC5" s="570"/>
      <c r="OQD5" s="570"/>
      <c r="OQE5" s="570"/>
      <c r="OQF5" s="570"/>
      <c r="OQG5" s="570"/>
      <c r="OQH5" s="570"/>
      <c r="OQI5" s="570"/>
      <c r="OQJ5" s="570"/>
      <c r="OQK5" s="570"/>
      <c r="OQL5" s="570"/>
      <c r="OQM5" s="570"/>
      <c r="OQN5" s="570"/>
      <c r="OQO5" s="570"/>
      <c r="OQP5" s="570"/>
      <c r="OQQ5" s="570"/>
      <c r="OQR5" s="570"/>
      <c r="OQS5" s="570"/>
      <c r="OQT5" s="570"/>
      <c r="OQU5" s="570"/>
      <c r="OQV5" s="570"/>
      <c r="OQW5" s="570"/>
      <c r="OQX5" s="570"/>
      <c r="OQY5" s="570"/>
      <c r="OQZ5" s="570"/>
      <c r="ORA5" s="570"/>
      <c r="ORB5" s="570"/>
      <c r="ORC5" s="570"/>
      <c r="ORD5" s="570"/>
      <c r="ORE5" s="570"/>
      <c r="ORF5" s="570"/>
      <c r="ORG5" s="570"/>
      <c r="ORH5" s="570"/>
      <c r="ORI5" s="570"/>
      <c r="ORJ5" s="570"/>
      <c r="ORK5" s="570"/>
      <c r="ORL5" s="570"/>
      <c r="ORM5" s="570"/>
      <c r="ORN5" s="570"/>
      <c r="ORO5" s="570"/>
      <c r="ORP5" s="570"/>
      <c r="ORQ5" s="570"/>
      <c r="ORR5" s="570"/>
      <c r="ORS5" s="570"/>
      <c r="ORT5" s="570"/>
      <c r="ORU5" s="570"/>
      <c r="ORV5" s="570"/>
      <c r="ORW5" s="570"/>
      <c r="ORX5" s="570"/>
      <c r="ORY5" s="570"/>
      <c r="ORZ5" s="570"/>
      <c r="OSA5" s="570"/>
      <c r="OSB5" s="570"/>
      <c r="OSC5" s="570"/>
      <c r="OSD5" s="570"/>
      <c r="OSE5" s="570"/>
      <c r="OSF5" s="570"/>
      <c r="OSG5" s="570"/>
      <c r="OSH5" s="570"/>
      <c r="OSI5" s="570"/>
      <c r="OSJ5" s="570"/>
      <c r="OSK5" s="570"/>
      <c r="OSL5" s="570"/>
      <c r="OSM5" s="570"/>
      <c r="OSN5" s="570"/>
      <c r="OSO5" s="570"/>
      <c r="OSP5" s="570"/>
      <c r="OSQ5" s="570"/>
      <c r="OSR5" s="570"/>
      <c r="OSS5" s="570"/>
      <c r="OST5" s="570"/>
      <c r="OSU5" s="570"/>
      <c r="OSV5" s="570"/>
      <c r="OSW5" s="570"/>
      <c r="OSX5" s="570"/>
      <c r="OSY5" s="570"/>
      <c r="OSZ5" s="570"/>
      <c r="OTA5" s="570"/>
      <c r="OTB5" s="570"/>
      <c r="OTC5" s="570"/>
      <c r="OTD5" s="570"/>
      <c r="OTE5" s="570"/>
      <c r="OTF5" s="570"/>
      <c r="OTG5" s="570"/>
      <c r="OTH5" s="570"/>
      <c r="OTI5" s="570"/>
      <c r="OTJ5" s="570"/>
      <c r="OTK5" s="570"/>
      <c r="OTL5" s="570"/>
      <c r="OTM5" s="570"/>
      <c r="OTN5" s="570"/>
      <c r="OTO5" s="570"/>
      <c r="OTP5" s="570"/>
      <c r="OTQ5" s="570"/>
      <c r="OTR5" s="570"/>
      <c r="OTS5" s="570"/>
      <c r="OTT5" s="570"/>
      <c r="OTU5" s="570"/>
      <c r="OTV5" s="570"/>
      <c r="OTW5" s="570"/>
      <c r="OTX5" s="570"/>
      <c r="OTY5" s="570"/>
      <c r="OTZ5" s="570"/>
      <c r="OUA5" s="570"/>
      <c r="OUB5" s="570"/>
      <c r="OUC5" s="570"/>
      <c r="OUD5" s="570"/>
      <c r="OUE5" s="570"/>
      <c r="OUF5" s="570"/>
      <c r="OUG5" s="570"/>
      <c r="OUH5" s="570"/>
      <c r="OUI5" s="570"/>
      <c r="OUJ5" s="570"/>
      <c r="OUK5" s="570"/>
      <c r="OUL5" s="570"/>
      <c r="OUM5" s="570"/>
      <c r="OUN5" s="570"/>
      <c r="OUO5" s="570"/>
      <c r="OUP5" s="570"/>
      <c r="OUQ5" s="570"/>
      <c r="OUR5" s="570"/>
      <c r="OUS5" s="570"/>
      <c r="OUT5" s="570"/>
      <c r="OUU5" s="570"/>
      <c r="OUV5" s="570"/>
      <c r="OUW5" s="570"/>
      <c r="OUX5" s="570"/>
      <c r="OUY5" s="570"/>
      <c r="OUZ5" s="570"/>
      <c r="OVA5" s="570"/>
      <c r="OVB5" s="570"/>
      <c r="OVC5" s="570"/>
      <c r="OVD5" s="570"/>
      <c r="OVE5" s="570"/>
      <c r="OVF5" s="570"/>
      <c r="OVG5" s="570"/>
      <c r="OVH5" s="570"/>
      <c r="OVI5" s="570"/>
      <c r="OVJ5" s="570"/>
      <c r="OVK5" s="570"/>
      <c r="OVL5" s="570"/>
      <c r="OVM5" s="570"/>
      <c r="OVN5" s="570"/>
      <c r="OVO5" s="570"/>
      <c r="OVP5" s="570"/>
      <c r="OVQ5" s="570"/>
      <c r="OVR5" s="570"/>
      <c r="OVS5" s="570"/>
      <c r="OVT5" s="570"/>
      <c r="OVU5" s="570"/>
      <c r="OVV5" s="570"/>
      <c r="OVW5" s="570"/>
      <c r="OVX5" s="570"/>
      <c r="OVY5" s="570"/>
      <c r="OVZ5" s="570"/>
      <c r="OWA5" s="570"/>
      <c r="OWB5" s="570"/>
      <c r="OWC5" s="570"/>
      <c r="OWD5" s="570"/>
      <c r="OWE5" s="570"/>
      <c r="OWF5" s="570"/>
      <c r="OWG5" s="570"/>
      <c r="OWH5" s="570"/>
      <c r="OWI5" s="570"/>
      <c r="OWJ5" s="570"/>
      <c r="OWK5" s="570"/>
      <c r="OWL5" s="570"/>
      <c r="OWM5" s="570"/>
      <c r="OWN5" s="570"/>
      <c r="OWO5" s="570"/>
      <c r="OWP5" s="570"/>
      <c r="OWQ5" s="570"/>
      <c r="OWR5" s="570"/>
      <c r="OWS5" s="570"/>
      <c r="OWT5" s="570"/>
      <c r="OWU5" s="570"/>
      <c r="OWV5" s="570"/>
      <c r="OWW5" s="570"/>
      <c r="OWX5" s="570"/>
      <c r="OWY5" s="570"/>
      <c r="OWZ5" s="570"/>
      <c r="OXA5" s="570"/>
      <c r="OXB5" s="570"/>
      <c r="OXC5" s="570"/>
      <c r="OXD5" s="570"/>
      <c r="OXE5" s="570"/>
      <c r="OXF5" s="570"/>
      <c r="OXG5" s="570"/>
      <c r="OXH5" s="570"/>
      <c r="OXI5" s="570"/>
      <c r="OXJ5" s="570"/>
      <c r="OXK5" s="570"/>
      <c r="OXL5" s="570"/>
      <c r="OXM5" s="570"/>
      <c r="OXN5" s="570"/>
      <c r="OXO5" s="570"/>
      <c r="OXP5" s="570"/>
      <c r="OXQ5" s="570"/>
      <c r="OXR5" s="570"/>
      <c r="OXS5" s="570"/>
      <c r="OXT5" s="570"/>
      <c r="OXU5" s="570"/>
      <c r="OXV5" s="570"/>
      <c r="OXW5" s="570"/>
      <c r="OXX5" s="570"/>
      <c r="OXY5" s="570"/>
      <c r="OXZ5" s="570"/>
      <c r="OYA5" s="570"/>
      <c r="OYB5" s="570"/>
      <c r="OYC5" s="570"/>
      <c r="OYD5" s="570"/>
      <c r="OYE5" s="570"/>
      <c r="OYF5" s="570"/>
      <c r="OYG5" s="570"/>
      <c r="OYH5" s="570"/>
      <c r="OYI5" s="570"/>
      <c r="OYJ5" s="570"/>
      <c r="OYK5" s="570"/>
      <c r="OYL5" s="570"/>
      <c r="OYM5" s="570"/>
      <c r="OYN5" s="570"/>
      <c r="OYO5" s="570"/>
      <c r="OYP5" s="570"/>
      <c r="OYQ5" s="570"/>
      <c r="OYR5" s="570"/>
      <c r="OYS5" s="570"/>
      <c r="OYT5" s="570"/>
      <c r="OYU5" s="570"/>
      <c r="OYV5" s="570"/>
      <c r="OYW5" s="570"/>
      <c r="OYX5" s="570"/>
      <c r="OYY5" s="570"/>
      <c r="OYZ5" s="570"/>
      <c r="OZA5" s="570"/>
      <c r="OZB5" s="570"/>
      <c r="OZC5" s="570"/>
      <c r="OZD5" s="570"/>
      <c r="OZE5" s="570"/>
      <c r="OZF5" s="570"/>
      <c r="OZG5" s="570"/>
      <c r="OZH5" s="570"/>
      <c r="OZI5" s="570"/>
      <c r="OZJ5" s="570"/>
      <c r="OZK5" s="570"/>
      <c r="OZL5" s="570"/>
      <c r="OZM5" s="570"/>
      <c r="OZN5" s="570"/>
      <c r="OZO5" s="570"/>
      <c r="OZP5" s="570"/>
      <c r="OZQ5" s="570"/>
      <c r="OZR5" s="570"/>
      <c r="OZS5" s="570"/>
      <c r="OZT5" s="570"/>
      <c r="OZU5" s="570"/>
      <c r="OZV5" s="570"/>
      <c r="OZW5" s="570"/>
      <c r="OZX5" s="570"/>
      <c r="OZY5" s="570"/>
      <c r="OZZ5" s="570"/>
      <c r="PAA5" s="570"/>
      <c r="PAB5" s="570"/>
      <c r="PAC5" s="570"/>
      <c r="PAD5" s="570"/>
      <c r="PAE5" s="570"/>
      <c r="PAF5" s="570"/>
      <c r="PAG5" s="570"/>
      <c r="PAH5" s="570"/>
      <c r="PAI5" s="570"/>
      <c r="PAJ5" s="570"/>
      <c r="PAK5" s="570"/>
      <c r="PAL5" s="570"/>
      <c r="PAM5" s="570"/>
      <c r="PAN5" s="570"/>
      <c r="PAO5" s="570"/>
      <c r="PAP5" s="570"/>
      <c r="PAQ5" s="570"/>
      <c r="PAR5" s="570"/>
      <c r="PAS5" s="570"/>
      <c r="PAT5" s="570"/>
      <c r="PAU5" s="570"/>
      <c r="PAV5" s="570"/>
      <c r="PAW5" s="570"/>
      <c r="PAX5" s="570"/>
      <c r="PAY5" s="570"/>
      <c r="PAZ5" s="570"/>
      <c r="PBA5" s="570"/>
      <c r="PBB5" s="570"/>
      <c r="PBC5" s="570"/>
      <c r="PBD5" s="570"/>
      <c r="PBE5" s="570"/>
      <c r="PBF5" s="570"/>
      <c r="PBG5" s="570"/>
      <c r="PBH5" s="570"/>
      <c r="PBI5" s="570"/>
      <c r="PBJ5" s="570"/>
      <c r="PBK5" s="570"/>
      <c r="PBL5" s="570"/>
      <c r="PBM5" s="570"/>
      <c r="PBN5" s="570"/>
      <c r="PBO5" s="570"/>
      <c r="PBP5" s="570"/>
      <c r="PBQ5" s="570"/>
      <c r="PBR5" s="570"/>
      <c r="PBS5" s="570"/>
      <c r="PBT5" s="570"/>
      <c r="PBU5" s="570"/>
      <c r="PBV5" s="570"/>
      <c r="PBW5" s="570"/>
      <c r="PBX5" s="570"/>
      <c r="PBY5" s="570"/>
      <c r="PBZ5" s="570"/>
      <c r="PCA5" s="570"/>
      <c r="PCB5" s="570"/>
      <c r="PCC5" s="570"/>
      <c r="PCD5" s="570"/>
      <c r="PCE5" s="570"/>
      <c r="PCF5" s="570"/>
      <c r="PCG5" s="570"/>
      <c r="PCH5" s="570"/>
      <c r="PCI5" s="570"/>
      <c r="PCJ5" s="570"/>
      <c r="PCK5" s="570"/>
      <c r="PCL5" s="570"/>
      <c r="PCM5" s="570"/>
      <c r="PCN5" s="570"/>
      <c r="PCO5" s="570"/>
      <c r="PCP5" s="570"/>
      <c r="PCQ5" s="570"/>
      <c r="PCR5" s="570"/>
      <c r="PCS5" s="570"/>
      <c r="PCT5" s="570"/>
      <c r="PCU5" s="570"/>
      <c r="PCV5" s="570"/>
      <c r="PCW5" s="570"/>
      <c r="PCX5" s="570"/>
      <c r="PCY5" s="570"/>
      <c r="PCZ5" s="570"/>
      <c r="PDA5" s="570"/>
      <c r="PDB5" s="570"/>
      <c r="PDC5" s="570"/>
      <c r="PDD5" s="570"/>
      <c r="PDE5" s="570"/>
      <c r="PDF5" s="570"/>
      <c r="PDG5" s="570"/>
      <c r="PDH5" s="570"/>
      <c r="PDI5" s="570"/>
      <c r="PDJ5" s="570"/>
      <c r="PDK5" s="570"/>
      <c r="PDL5" s="570"/>
      <c r="PDM5" s="570"/>
      <c r="PDN5" s="570"/>
      <c r="PDO5" s="570"/>
      <c r="PDP5" s="570"/>
      <c r="PDQ5" s="570"/>
      <c r="PDR5" s="570"/>
      <c r="PDS5" s="570"/>
      <c r="PDT5" s="570"/>
      <c r="PDU5" s="570"/>
      <c r="PDV5" s="570"/>
      <c r="PDW5" s="570"/>
      <c r="PDX5" s="570"/>
      <c r="PDY5" s="570"/>
      <c r="PDZ5" s="570"/>
      <c r="PEA5" s="570"/>
      <c r="PEB5" s="570"/>
      <c r="PEC5" s="570"/>
      <c r="PED5" s="570"/>
      <c r="PEE5" s="570"/>
      <c r="PEF5" s="570"/>
      <c r="PEG5" s="570"/>
      <c r="PEH5" s="570"/>
      <c r="PEI5" s="570"/>
      <c r="PEJ5" s="570"/>
      <c r="PEK5" s="570"/>
      <c r="PEL5" s="570"/>
      <c r="PEM5" s="570"/>
      <c r="PEN5" s="570"/>
      <c r="PEO5" s="570"/>
      <c r="PEP5" s="570"/>
      <c r="PEQ5" s="570"/>
      <c r="PER5" s="570"/>
      <c r="PES5" s="570"/>
      <c r="PET5" s="570"/>
      <c r="PEU5" s="570"/>
      <c r="PEV5" s="570"/>
      <c r="PEW5" s="570"/>
      <c r="PEX5" s="570"/>
      <c r="PEY5" s="570"/>
      <c r="PEZ5" s="570"/>
      <c r="PFA5" s="570"/>
      <c r="PFB5" s="570"/>
      <c r="PFC5" s="570"/>
      <c r="PFD5" s="570"/>
      <c r="PFE5" s="570"/>
      <c r="PFF5" s="570"/>
      <c r="PFG5" s="570"/>
      <c r="PFH5" s="570"/>
      <c r="PFI5" s="570"/>
      <c r="PFJ5" s="570"/>
      <c r="PFK5" s="570"/>
      <c r="PFL5" s="570"/>
      <c r="PFM5" s="570"/>
      <c r="PFN5" s="570"/>
      <c r="PFO5" s="570"/>
      <c r="PFP5" s="570"/>
      <c r="PFQ5" s="570"/>
      <c r="PFR5" s="570"/>
      <c r="PFS5" s="570"/>
      <c r="PFT5" s="570"/>
      <c r="PFU5" s="570"/>
      <c r="PFV5" s="570"/>
      <c r="PFW5" s="570"/>
      <c r="PFX5" s="570"/>
      <c r="PFY5" s="570"/>
      <c r="PFZ5" s="570"/>
      <c r="PGA5" s="570"/>
      <c r="PGB5" s="570"/>
      <c r="PGC5" s="570"/>
      <c r="PGD5" s="570"/>
      <c r="PGE5" s="570"/>
      <c r="PGF5" s="570"/>
      <c r="PGG5" s="570"/>
      <c r="PGH5" s="570"/>
      <c r="PGI5" s="570"/>
      <c r="PGJ5" s="570"/>
      <c r="PGK5" s="570"/>
      <c r="PGL5" s="570"/>
      <c r="PGM5" s="570"/>
      <c r="PGN5" s="570"/>
      <c r="PGO5" s="570"/>
      <c r="PGP5" s="570"/>
      <c r="PGQ5" s="570"/>
      <c r="PGR5" s="570"/>
      <c r="PGS5" s="570"/>
      <c r="PGT5" s="570"/>
      <c r="PGU5" s="570"/>
      <c r="PGV5" s="570"/>
      <c r="PGW5" s="570"/>
      <c r="PGX5" s="570"/>
      <c r="PGY5" s="570"/>
      <c r="PGZ5" s="570"/>
      <c r="PHA5" s="570"/>
      <c r="PHB5" s="570"/>
      <c r="PHC5" s="570"/>
      <c r="PHD5" s="570"/>
      <c r="PHE5" s="570"/>
      <c r="PHF5" s="570"/>
      <c r="PHG5" s="570"/>
      <c r="PHH5" s="570"/>
      <c r="PHI5" s="570"/>
      <c r="PHJ5" s="570"/>
      <c r="PHK5" s="570"/>
      <c r="PHL5" s="570"/>
      <c r="PHM5" s="570"/>
      <c r="PHN5" s="570"/>
      <c r="PHO5" s="570"/>
      <c r="PHP5" s="570"/>
      <c r="PHQ5" s="570"/>
      <c r="PHR5" s="570"/>
      <c r="PHS5" s="570"/>
      <c r="PHT5" s="570"/>
      <c r="PHU5" s="570"/>
      <c r="PHV5" s="570"/>
      <c r="PHW5" s="570"/>
      <c r="PHX5" s="570"/>
      <c r="PHY5" s="570"/>
      <c r="PHZ5" s="570"/>
      <c r="PIA5" s="570"/>
      <c r="PIB5" s="570"/>
      <c r="PIC5" s="570"/>
      <c r="PID5" s="570"/>
      <c r="PIE5" s="570"/>
      <c r="PIF5" s="570"/>
      <c r="PIG5" s="570"/>
      <c r="PIH5" s="570"/>
      <c r="PII5" s="570"/>
      <c r="PIJ5" s="570"/>
      <c r="PIK5" s="570"/>
      <c r="PIL5" s="570"/>
      <c r="PIM5" s="570"/>
      <c r="PIN5" s="570"/>
      <c r="PIO5" s="570"/>
      <c r="PIP5" s="570"/>
      <c r="PIQ5" s="570"/>
      <c r="PIR5" s="570"/>
      <c r="PIS5" s="570"/>
      <c r="PIT5" s="570"/>
      <c r="PIU5" s="570"/>
      <c r="PIV5" s="570"/>
      <c r="PIW5" s="570"/>
      <c r="PIX5" s="570"/>
      <c r="PIY5" s="570"/>
      <c r="PIZ5" s="570"/>
      <c r="PJA5" s="570"/>
      <c r="PJB5" s="570"/>
      <c r="PJC5" s="570"/>
      <c r="PJD5" s="570"/>
      <c r="PJE5" s="570"/>
      <c r="PJF5" s="570"/>
      <c r="PJG5" s="570"/>
      <c r="PJH5" s="570"/>
      <c r="PJI5" s="570"/>
      <c r="PJJ5" s="570"/>
      <c r="PJK5" s="570"/>
      <c r="PJL5" s="570"/>
      <c r="PJM5" s="570"/>
      <c r="PJN5" s="570"/>
      <c r="PJO5" s="570"/>
      <c r="PJP5" s="570"/>
      <c r="PJQ5" s="570"/>
      <c r="PJR5" s="570"/>
      <c r="PJS5" s="570"/>
      <c r="PJT5" s="570"/>
      <c r="PJU5" s="570"/>
      <c r="PJV5" s="570"/>
      <c r="PJW5" s="570"/>
      <c r="PJX5" s="570"/>
      <c r="PJY5" s="570"/>
      <c r="PJZ5" s="570"/>
      <c r="PKA5" s="570"/>
      <c r="PKB5" s="570"/>
      <c r="PKC5" s="570"/>
      <c r="PKD5" s="570"/>
      <c r="PKE5" s="570"/>
      <c r="PKF5" s="570"/>
      <c r="PKG5" s="570"/>
      <c r="PKH5" s="570"/>
      <c r="PKI5" s="570"/>
      <c r="PKJ5" s="570"/>
      <c r="PKK5" s="570"/>
      <c r="PKL5" s="570"/>
      <c r="PKM5" s="570"/>
      <c r="PKN5" s="570"/>
      <c r="PKO5" s="570"/>
      <c r="PKP5" s="570"/>
      <c r="PKQ5" s="570"/>
      <c r="PKR5" s="570"/>
      <c r="PKS5" s="570"/>
      <c r="PKT5" s="570"/>
      <c r="PKU5" s="570"/>
      <c r="PKV5" s="570"/>
      <c r="PKW5" s="570"/>
      <c r="PKX5" s="570"/>
      <c r="PKY5" s="570"/>
      <c r="PKZ5" s="570"/>
      <c r="PLA5" s="570"/>
      <c r="PLB5" s="570"/>
      <c r="PLC5" s="570"/>
      <c r="PLD5" s="570"/>
      <c r="PLE5" s="570"/>
      <c r="PLF5" s="570"/>
      <c r="PLG5" s="570"/>
      <c r="PLH5" s="570"/>
      <c r="PLI5" s="570"/>
      <c r="PLJ5" s="570"/>
      <c r="PLK5" s="570"/>
      <c r="PLL5" s="570"/>
      <c r="PLM5" s="570"/>
      <c r="PLN5" s="570"/>
      <c r="PLO5" s="570"/>
      <c r="PLP5" s="570"/>
      <c r="PLQ5" s="570"/>
      <c r="PLR5" s="570"/>
      <c r="PLS5" s="570"/>
      <c r="PLT5" s="570"/>
      <c r="PLU5" s="570"/>
      <c r="PLV5" s="570"/>
      <c r="PLW5" s="570"/>
      <c r="PLX5" s="570"/>
      <c r="PLY5" s="570"/>
      <c r="PLZ5" s="570"/>
      <c r="PMA5" s="570"/>
      <c r="PMB5" s="570"/>
      <c r="PMC5" s="570"/>
      <c r="PMD5" s="570"/>
      <c r="PME5" s="570"/>
      <c r="PMF5" s="570"/>
      <c r="PMG5" s="570"/>
      <c r="PMH5" s="570"/>
      <c r="PMI5" s="570"/>
      <c r="PMJ5" s="570"/>
      <c r="PMK5" s="570"/>
      <c r="PML5" s="570"/>
      <c r="PMM5" s="570"/>
      <c r="PMN5" s="570"/>
      <c r="PMO5" s="570"/>
      <c r="PMP5" s="570"/>
      <c r="PMQ5" s="570"/>
      <c r="PMR5" s="570"/>
      <c r="PMS5" s="570"/>
      <c r="PMT5" s="570"/>
      <c r="PMU5" s="570"/>
      <c r="PMV5" s="570"/>
      <c r="PMW5" s="570"/>
      <c r="PMX5" s="570"/>
      <c r="PMY5" s="570"/>
      <c r="PMZ5" s="570"/>
      <c r="PNA5" s="570"/>
      <c r="PNB5" s="570"/>
      <c r="PNC5" s="570"/>
      <c r="PND5" s="570"/>
      <c r="PNE5" s="570"/>
      <c r="PNF5" s="570"/>
      <c r="PNG5" s="570"/>
      <c r="PNH5" s="570"/>
      <c r="PNI5" s="570"/>
      <c r="PNJ5" s="570"/>
      <c r="PNK5" s="570"/>
      <c r="PNL5" s="570"/>
      <c r="PNM5" s="570"/>
      <c r="PNN5" s="570"/>
      <c r="PNO5" s="570"/>
      <c r="PNP5" s="570"/>
      <c r="PNQ5" s="570"/>
      <c r="PNR5" s="570"/>
      <c r="PNS5" s="570"/>
      <c r="PNT5" s="570"/>
      <c r="PNU5" s="570"/>
      <c r="PNV5" s="570"/>
      <c r="PNW5" s="570"/>
      <c r="PNX5" s="570"/>
      <c r="PNY5" s="570"/>
      <c r="PNZ5" s="570"/>
      <c r="POA5" s="570"/>
      <c r="POB5" s="570"/>
      <c r="POC5" s="570"/>
      <c r="POD5" s="570"/>
      <c r="POE5" s="570"/>
      <c r="POF5" s="570"/>
      <c r="POG5" s="570"/>
      <c r="POH5" s="570"/>
      <c r="POI5" s="570"/>
      <c r="POJ5" s="570"/>
      <c r="POK5" s="570"/>
      <c r="POL5" s="570"/>
      <c r="POM5" s="570"/>
      <c r="PON5" s="570"/>
      <c r="POO5" s="570"/>
      <c r="POP5" s="570"/>
      <c r="POQ5" s="570"/>
      <c r="POR5" s="570"/>
      <c r="POS5" s="570"/>
      <c r="POT5" s="570"/>
      <c r="POU5" s="570"/>
      <c r="POV5" s="570"/>
      <c r="POW5" s="570"/>
      <c r="POX5" s="570"/>
      <c r="POY5" s="570"/>
      <c r="POZ5" s="570"/>
      <c r="PPA5" s="570"/>
      <c r="PPB5" s="570"/>
      <c r="PPC5" s="570"/>
      <c r="PPD5" s="570"/>
      <c r="PPE5" s="570"/>
      <c r="PPF5" s="570"/>
      <c r="PPG5" s="570"/>
      <c r="PPH5" s="570"/>
      <c r="PPI5" s="570"/>
      <c r="PPJ5" s="570"/>
      <c r="PPK5" s="570"/>
      <c r="PPL5" s="570"/>
      <c r="PPM5" s="570"/>
      <c r="PPN5" s="570"/>
      <c r="PPO5" s="570"/>
      <c r="PPP5" s="570"/>
      <c r="PPQ5" s="570"/>
      <c r="PPR5" s="570"/>
      <c r="PPS5" s="570"/>
      <c r="PPT5" s="570"/>
      <c r="PPU5" s="570"/>
      <c r="PPV5" s="570"/>
      <c r="PPW5" s="570"/>
      <c r="PPX5" s="570"/>
      <c r="PPY5" s="570"/>
      <c r="PPZ5" s="570"/>
      <c r="PQA5" s="570"/>
      <c r="PQB5" s="570"/>
      <c r="PQC5" s="570"/>
      <c r="PQD5" s="570"/>
      <c r="PQE5" s="570"/>
      <c r="PQF5" s="570"/>
      <c r="PQG5" s="570"/>
      <c r="PQH5" s="570"/>
      <c r="PQI5" s="570"/>
      <c r="PQJ5" s="570"/>
      <c r="PQK5" s="570"/>
      <c r="PQL5" s="570"/>
      <c r="PQM5" s="570"/>
      <c r="PQN5" s="570"/>
      <c r="PQO5" s="570"/>
      <c r="PQP5" s="570"/>
      <c r="PQQ5" s="570"/>
      <c r="PQR5" s="570"/>
      <c r="PQS5" s="570"/>
      <c r="PQT5" s="570"/>
      <c r="PQU5" s="570"/>
      <c r="PQV5" s="570"/>
      <c r="PQW5" s="570"/>
      <c r="PQX5" s="570"/>
      <c r="PQY5" s="570"/>
      <c r="PQZ5" s="570"/>
      <c r="PRA5" s="570"/>
      <c r="PRB5" s="570"/>
      <c r="PRC5" s="570"/>
      <c r="PRD5" s="570"/>
      <c r="PRE5" s="570"/>
      <c r="PRF5" s="570"/>
      <c r="PRG5" s="570"/>
      <c r="PRH5" s="570"/>
      <c r="PRI5" s="570"/>
      <c r="PRJ5" s="570"/>
      <c r="PRK5" s="570"/>
      <c r="PRL5" s="570"/>
      <c r="PRM5" s="570"/>
      <c r="PRN5" s="570"/>
      <c r="PRO5" s="570"/>
      <c r="PRP5" s="570"/>
      <c r="PRQ5" s="570"/>
      <c r="PRR5" s="570"/>
      <c r="PRS5" s="570"/>
      <c r="PRT5" s="570"/>
      <c r="PRU5" s="570"/>
      <c r="PRV5" s="570"/>
      <c r="PRW5" s="570"/>
      <c r="PRX5" s="570"/>
      <c r="PRY5" s="570"/>
      <c r="PRZ5" s="570"/>
      <c r="PSA5" s="570"/>
      <c r="PSB5" s="570"/>
      <c r="PSC5" s="570"/>
      <c r="PSD5" s="570"/>
      <c r="PSE5" s="570"/>
      <c r="PSF5" s="570"/>
      <c r="PSG5" s="570"/>
      <c r="PSH5" s="570"/>
      <c r="PSI5" s="570"/>
      <c r="PSJ5" s="570"/>
      <c r="PSK5" s="570"/>
      <c r="PSL5" s="570"/>
      <c r="PSM5" s="570"/>
      <c r="PSN5" s="570"/>
      <c r="PSO5" s="570"/>
      <c r="PSP5" s="570"/>
      <c r="PSQ5" s="570"/>
      <c r="PSR5" s="570"/>
      <c r="PSS5" s="570"/>
      <c r="PST5" s="570"/>
      <c r="PSU5" s="570"/>
      <c r="PSV5" s="570"/>
      <c r="PSW5" s="570"/>
      <c r="PSX5" s="570"/>
      <c r="PSY5" s="570"/>
      <c r="PSZ5" s="570"/>
      <c r="PTA5" s="570"/>
      <c r="PTB5" s="570"/>
      <c r="PTC5" s="570"/>
      <c r="PTD5" s="570"/>
      <c r="PTE5" s="570"/>
      <c r="PTF5" s="570"/>
      <c r="PTG5" s="570"/>
      <c r="PTH5" s="570"/>
      <c r="PTI5" s="570"/>
      <c r="PTJ5" s="570"/>
      <c r="PTK5" s="570"/>
      <c r="PTL5" s="570"/>
      <c r="PTM5" s="570"/>
      <c r="PTN5" s="570"/>
      <c r="PTO5" s="570"/>
      <c r="PTP5" s="570"/>
      <c r="PTQ5" s="570"/>
      <c r="PTR5" s="570"/>
      <c r="PTS5" s="570"/>
      <c r="PTT5" s="570"/>
      <c r="PTU5" s="570"/>
      <c r="PTV5" s="570"/>
      <c r="PTW5" s="570"/>
      <c r="PTX5" s="570"/>
      <c r="PTY5" s="570"/>
      <c r="PTZ5" s="570"/>
      <c r="PUA5" s="570"/>
      <c r="PUB5" s="570"/>
      <c r="PUC5" s="570"/>
      <c r="PUD5" s="570"/>
      <c r="PUE5" s="570"/>
      <c r="PUF5" s="570"/>
      <c r="PUG5" s="570"/>
      <c r="PUH5" s="570"/>
      <c r="PUI5" s="570"/>
      <c r="PUJ5" s="570"/>
      <c r="PUK5" s="570"/>
      <c r="PUL5" s="570"/>
      <c r="PUM5" s="570"/>
      <c r="PUN5" s="570"/>
      <c r="PUO5" s="570"/>
      <c r="PUP5" s="570"/>
      <c r="PUQ5" s="570"/>
      <c r="PUR5" s="570"/>
      <c r="PUS5" s="570"/>
      <c r="PUT5" s="570"/>
      <c r="PUU5" s="570"/>
      <c r="PUV5" s="570"/>
      <c r="PUW5" s="570"/>
      <c r="PUX5" s="570"/>
      <c r="PUY5" s="570"/>
      <c r="PUZ5" s="570"/>
      <c r="PVA5" s="570"/>
      <c r="PVB5" s="570"/>
      <c r="PVC5" s="570"/>
      <c r="PVD5" s="570"/>
      <c r="PVE5" s="570"/>
      <c r="PVF5" s="570"/>
      <c r="PVG5" s="570"/>
      <c r="PVH5" s="570"/>
      <c r="PVI5" s="570"/>
      <c r="PVJ5" s="570"/>
      <c r="PVK5" s="570"/>
      <c r="PVL5" s="570"/>
      <c r="PVM5" s="570"/>
      <c r="PVN5" s="570"/>
      <c r="PVO5" s="570"/>
      <c r="PVP5" s="570"/>
      <c r="PVQ5" s="570"/>
      <c r="PVR5" s="570"/>
      <c r="PVS5" s="570"/>
      <c r="PVT5" s="570"/>
      <c r="PVU5" s="570"/>
      <c r="PVV5" s="570"/>
      <c r="PVW5" s="570"/>
      <c r="PVX5" s="570"/>
      <c r="PVY5" s="570"/>
      <c r="PVZ5" s="570"/>
      <c r="PWA5" s="570"/>
      <c r="PWB5" s="570"/>
      <c r="PWC5" s="570"/>
      <c r="PWD5" s="570"/>
      <c r="PWE5" s="570"/>
      <c r="PWF5" s="570"/>
      <c r="PWG5" s="570"/>
      <c r="PWH5" s="570"/>
      <c r="PWI5" s="570"/>
      <c r="PWJ5" s="570"/>
      <c r="PWK5" s="570"/>
      <c r="PWL5" s="570"/>
      <c r="PWM5" s="570"/>
      <c r="PWN5" s="570"/>
      <c r="PWO5" s="570"/>
      <c r="PWP5" s="570"/>
      <c r="PWQ5" s="570"/>
      <c r="PWR5" s="570"/>
      <c r="PWS5" s="570"/>
      <c r="PWT5" s="570"/>
      <c r="PWU5" s="570"/>
      <c r="PWV5" s="570"/>
      <c r="PWW5" s="570"/>
      <c r="PWX5" s="570"/>
      <c r="PWY5" s="570"/>
      <c r="PWZ5" s="570"/>
      <c r="PXA5" s="570"/>
      <c r="PXB5" s="570"/>
      <c r="PXC5" s="570"/>
      <c r="PXD5" s="570"/>
      <c r="PXE5" s="570"/>
      <c r="PXF5" s="570"/>
      <c r="PXG5" s="570"/>
      <c r="PXH5" s="570"/>
      <c r="PXI5" s="570"/>
      <c r="PXJ5" s="570"/>
      <c r="PXK5" s="570"/>
      <c r="PXL5" s="570"/>
      <c r="PXM5" s="570"/>
      <c r="PXN5" s="570"/>
      <c r="PXO5" s="570"/>
      <c r="PXP5" s="570"/>
      <c r="PXQ5" s="570"/>
      <c r="PXR5" s="570"/>
      <c r="PXS5" s="570"/>
      <c r="PXT5" s="570"/>
      <c r="PXU5" s="570"/>
      <c r="PXV5" s="570"/>
      <c r="PXW5" s="570"/>
      <c r="PXX5" s="570"/>
      <c r="PXY5" s="570"/>
      <c r="PXZ5" s="570"/>
      <c r="PYA5" s="570"/>
      <c r="PYB5" s="570"/>
      <c r="PYC5" s="570"/>
      <c r="PYD5" s="570"/>
      <c r="PYE5" s="570"/>
      <c r="PYF5" s="570"/>
      <c r="PYG5" s="570"/>
      <c r="PYH5" s="570"/>
      <c r="PYI5" s="570"/>
      <c r="PYJ5" s="570"/>
      <c r="PYK5" s="570"/>
      <c r="PYL5" s="570"/>
      <c r="PYM5" s="570"/>
      <c r="PYN5" s="570"/>
      <c r="PYO5" s="570"/>
      <c r="PYP5" s="570"/>
      <c r="PYQ5" s="570"/>
      <c r="PYR5" s="570"/>
      <c r="PYS5" s="570"/>
      <c r="PYT5" s="570"/>
      <c r="PYU5" s="570"/>
      <c r="PYV5" s="570"/>
      <c r="PYW5" s="570"/>
      <c r="PYX5" s="570"/>
      <c r="PYY5" s="570"/>
      <c r="PYZ5" s="570"/>
      <c r="PZA5" s="570"/>
      <c r="PZB5" s="570"/>
      <c r="PZC5" s="570"/>
      <c r="PZD5" s="570"/>
      <c r="PZE5" s="570"/>
      <c r="PZF5" s="570"/>
      <c r="PZG5" s="570"/>
      <c r="PZH5" s="570"/>
      <c r="PZI5" s="570"/>
      <c r="PZJ5" s="570"/>
      <c r="PZK5" s="570"/>
      <c r="PZL5" s="570"/>
      <c r="PZM5" s="570"/>
      <c r="PZN5" s="570"/>
      <c r="PZO5" s="570"/>
      <c r="PZP5" s="570"/>
      <c r="PZQ5" s="570"/>
      <c r="PZR5" s="570"/>
      <c r="PZS5" s="570"/>
      <c r="PZT5" s="570"/>
      <c r="PZU5" s="570"/>
      <c r="PZV5" s="570"/>
      <c r="PZW5" s="570"/>
      <c r="PZX5" s="570"/>
      <c r="PZY5" s="570"/>
      <c r="PZZ5" s="570"/>
      <c r="QAA5" s="570"/>
      <c r="QAB5" s="570"/>
      <c r="QAC5" s="570"/>
      <c r="QAD5" s="570"/>
      <c r="QAE5" s="570"/>
      <c r="QAF5" s="570"/>
      <c r="QAG5" s="570"/>
      <c r="QAH5" s="570"/>
      <c r="QAI5" s="570"/>
      <c r="QAJ5" s="570"/>
      <c r="QAK5" s="570"/>
      <c r="QAL5" s="570"/>
      <c r="QAM5" s="570"/>
      <c r="QAN5" s="570"/>
      <c r="QAO5" s="570"/>
      <c r="QAP5" s="570"/>
      <c r="QAQ5" s="570"/>
      <c r="QAR5" s="570"/>
      <c r="QAS5" s="570"/>
      <c r="QAT5" s="570"/>
      <c r="QAU5" s="570"/>
      <c r="QAV5" s="570"/>
      <c r="QAW5" s="570"/>
      <c r="QAX5" s="570"/>
      <c r="QAY5" s="570"/>
      <c r="QAZ5" s="570"/>
      <c r="QBA5" s="570"/>
      <c r="QBB5" s="570"/>
      <c r="QBC5" s="570"/>
      <c r="QBD5" s="570"/>
      <c r="QBE5" s="570"/>
      <c r="QBF5" s="570"/>
      <c r="QBG5" s="570"/>
      <c r="QBH5" s="570"/>
      <c r="QBI5" s="570"/>
      <c r="QBJ5" s="570"/>
      <c r="QBK5" s="570"/>
      <c r="QBL5" s="570"/>
      <c r="QBM5" s="570"/>
      <c r="QBN5" s="570"/>
      <c r="QBO5" s="570"/>
      <c r="QBP5" s="570"/>
      <c r="QBQ5" s="570"/>
      <c r="QBR5" s="570"/>
      <c r="QBS5" s="570"/>
      <c r="QBT5" s="570"/>
      <c r="QBU5" s="570"/>
      <c r="QBV5" s="570"/>
      <c r="QBW5" s="570"/>
      <c r="QBX5" s="570"/>
      <c r="QBY5" s="570"/>
      <c r="QBZ5" s="570"/>
      <c r="QCA5" s="570"/>
      <c r="QCB5" s="570"/>
      <c r="QCC5" s="570"/>
      <c r="QCD5" s="570"/>
      <c r="QCE5" s="570"/>
      <c r="QCF5" s="570"/>
      <c r="QCG5" s="570"/>
      <c r="QCH5" s="570"/>
      <c r="QCI5" s="570"/>
      <c r="QCJ5" s="570"/>
      <c r="QCK5" s="570"/>
      <c r="QCL5" s="570"/>
      <c r="QCM5" s="570"/>
      <c r="QCN5" s="570"/>
      <c r="QCO5" s="570"/>
      <c r="QCP5" s="570"/>
      <c r="QCQ5" s="570"/>
      <c r="QCR5" s="570"/>
      <c r="QCS5" s="570"/>
      <c r="QCT5" s="570"/>
      <c r="QCU5" s="570"/>
      <c r="QCV5" s="570"/>
      <c r="QCW5" s="570"/>
      <c r="QCX5" s="570"/>
      <c r="QCY5" s="570"/>
      <c r="QCZ5" s="570"/>
      <c r="QDA5" s="570"/>
      <c r="QDB5" s="570"/>
      <c r="QDC5" s="570"/>
      <c r="QDD5" s="570"/>
      <c r="QDE5" s="570"/>
      <c r="QDF5" s="570"/>
      <c r="QDG5" s="570"/>
      <c r="QDH5" s="570"/>
      <c r="QDI5" s="570"/>
      <c r="QDJ5" s="570"/>
      <c r="QDK5" s="570"/>
      <c r="QDL5" s="570"/>
      <c r="QDM5" s="570"/>
      <c r="QDN5" s="570"/>
      <c r="QDO5" s="570"/>
      <c r="QDP5" s="570"/>
      <c r="QDQ5" s="570"/>
      <c r="QDR5" s="570"/>
      <c r="QDS5" s="570"/>
      <c r="QDT5" s="570"/>
      <c r="QDU5" s="570"/>
      <c r="QDV5" s="570"/>
      <c r="QDW5" s="570"/>
      <c r="QDX5" s="570"/>
      <c r="QDY5" s="570"/>
      <c r="QDZ5" s="570"/>
      <c r="QEA5" s="570"/>
      <c r="QEB5" s="570"/>
      <c r="QEC5" s="570"/>
      <c r="QED5" s="570"/>
      <c r="QEE5" s="570"/>
      <c r="QEF5" s="570"/>
      <c r="QEG5" s="570"/>
      <c r="QEH5" s="570"/>
      <c r="QEI5" s="570"/>
      <c r="QEJ5" s="570"/>
      <c r="QEK5" s="570"/>
      <c r="QEL5" s="570"/>
      <c r="QEM5" s="570"/>
      <c r="QEN5" s="570"/>
      <c r="QEO5" s="570"/>
      <c r="QEP5" s="570"/>
      <c r="QEQ5" s="570"/>
      <c r="QER5" s="570"/>
      <c r="QES5" s="570"/>
      <c r="QET5" s="570"/>
      <c r="QEU5" s="570"/>
      <c r="QEV5" s="570"/>
      <c r="QEW5" s="570"/>
      <c r="QEX5" s="570"/>
      <c r="QEY5" s="570"/>
      <c r="QEZ5" s="570"/>
      <c r="QFA5" s="570"/>
      <c r="QFB5" s="570"/>
      <c r="QFC5" s="570"/>
      <c r="QFD5" s="570"/>
      <c r="QFE5" s="570"/>
      <c r="QFF5" s="570"/>
      <c r="QFG5" s="570"/>
      <c r="QFH5" s="570"/>
      <c r="QFI5" s="570"/>
      <c r="QFJ5" s="570"/>
      <c r="QFK5" s="570"/>
      <c r="QFL5" s="570"/>
      <c r="QFM5" s="570"/>
      <c r="QFN5" s="570"/>
      <c r="QFO5" s="570"/>
      <c r="QFP5" s="570"/>
      <c r="QFQ5" s="570"/>
      <c r="QFR5" s="570"/>
      <c r="QFS5" s="570"/>
      <c r="QFT5" s="570"/>
      <c r="QFU5" s="570"/>
      <c r="QFV5" s="570"/>
      <c r="QFW5" s="570"/>
      <c r="QFX5" s="570"/>
      <c r="QFY5" s="570"/>
      <c r="QFZ5" s="570"/>
      <c r="QGA5" s="570"/>
      <c r="QGB5" s="570"/>
      <c r="QGC5" s="570"/>
      <c r="QGD5" s="570"/>
      <c r="QGE5" s="570"/>
      <c r="QGF5" s="570"/>
      <c r="QGG5" s="570"/>
      <c r="QGH5" s="570"/>
      <c r="QGI5" s="570"/>
      <c r="QGJ5" s="570"/>
      <c r="QGK5" s="570"/>
      <c r="QGL5" s="570"/>
      <c r="QGM5" s="570"/>
      <c r="QGN5" s="570"/>
      <c r="QGO5" s="570"/>
      <c r="QGP5" s="570"/>
      <c r="QGQ5" s="570"/>
      <c r="QGR5" s="570"/>
      <c r="QGS5" s="570"/>
      <c r="QGT5" s="570"/>
      <c r="QGU5" s="570"/>
      <c r="QGV5" s="570"/>
      <c r="QGW5" s="570"/>
      <c r="QGX5" s="570"/>
      <c r="QGY5" s="570"/>
      <c r="QGZ5" s="570"/>
      <c r="QHA5" s="570"/>
      <c r="QHB5" s="570"/>
      <c r="QHC5" s="570"/>
      <c r="QHD5" s="570"/>
      <c r="QHE5" s="570"/>
      <c r="QHF5" s="570"/>
      <c r="QHG5" s="570"/>
      <c r="QHH5" s="570"/>
      <c r="QHI5" s="570"/>
      <c r="QHJ5" s="570"/>
      <c r="QHK5" s="570"/>
      <c r="QHL5" s="570"/>
      <c r="QHM5" s="570"/>
      <c r="QHN5" s="570"/>
      <c r="QHO5" s="570"/>
      <c r="QHP5" s="570"/>
      <c r="QHQ5" s="570"/>
      <c r="QHR5" s="570"/>
      <c r="QHS5" s="570"/>
      <c r="QHT5" s="570"/>
      <c r="QHU5" s="570"/>
      <c r="QHV5" s="570"/>
      <c r="QHW5" s="570"/>
      <c r="QHX5" s="570"/>
      <c r="QHY5" s="570"/>
      <c r="QHZ5" s="570"/>
      <c r="QIA5" s="570"/>
      <c r="QIB5" s="570"/>
      <c r="QIC5" s="570"/>
      <c r="QID5" s="570"/>
      <c r="QIE5" s="570"/>
      <c r="QIF5" s="570"/>
      <c r="QIG5" s="570"/>
      <c r="QIH5" s="570"/>
      <c r="QII5" s="570"/>
      <c r="QIJ5" s="570"/>
      <c r="QIK5" s="570"/>
      <c r="QIL5" s="570"/>
      <c r="QIM5" s="570"/>
      <c r="QIN5" s="570"/>
      <c r="QIO5" s="570"/>
      <c r="QIP5" s="570"/>
      <c r="QIQ5" s="570"/>
      <c r="QIR5" s="570"/>
      <c r="QIS5" s="570"/>
      <c r="QIT5" s="570"/>
      <c r="QIU5" s="570"/>
      <c r="QIV5" s="570"/>
      <c r="QIW5" s="570"/>
      <c r="QIX5" s="570"/>
      <c r="QIY5" s="570"/>
      <c r="QIZ5" s="570"/>
      <c r="QJA5" s="570"/>
      <c r="QJB5" s="570"/>
      <c r="QJC5" s="570"/>
      <c r="QJD5" s="570"/>
      <c r="QJE5" s="570"/>
      <c r="QJF5" s="570"/>
      <c r="QJG5" s="570"/>
      <c r="QJH5" s="570"/>
      <c r="QJI5" s="570"/>
      <c r="QJJ5" s="570"/>
      <c r="QJK5" s="570"/>
      <c r="QJL5" s="570"/>
      <c r="QJM5" s="570"/>
      <c r="QJN5" s="570"/>
      <c r="QJO5" s="570"/>
      <c r="QJP5" s="570"/>
      <c r="QJQ5" s="570"/>
      <c r="QJR5" s="570"/>
      <c r="QJS5" s="570"/>
      <c r="QJT5" s="570"/>
      <c r="QJU5" s="570"/>
      <c r="QJV5" s="570"/>
      <c r="QJW5" s="570"/>
      <c r="QJX5" s="570"/>
      <c r="QJY5" s="570"/>
      <c r="QJZ5" s="570"/>
      <c r="QKA5" s="570"/>
      <c r="QKB5" s="570"/>
      <c r="QKC5" s="570"/>
      <c r="QKD5" s="570"/>
      <c r="QKE5" s="570"/>
      <c r="QKF5" s="570"/>
      <c r="QKG5" s="570"/>
      <c r="QKH5" s="570"/>
      <c r="QKI5" s="570"/>
      <c r="QKJ5" s="570"/>
      <c r="QKK5" s="570"/>
      <c r="QKL5" s="570"/>
      <c r="QKM5" s="570"/>
      <c r="QKN5" s="570"/>
      <c r="QKO5" s="570"/>
      <c r="QKP5" s="570"/>
      <c r="QKQ5" s="570"/>
      <c r="QKR5" s="570"/>
      <c r="QKS5" s="570"/>
      <c r="QKT5" s="570"/>
      <c r="QKU5" s="570"/>
      <c r="QKV5" s="570"/>
      <c r="QKW5" s="570"/>
      <c r="QKX5" s="570"/>
      <c r="QKY5" s="570"/>
      <c r="QKZ5" s="570"/>
      <c r="QLA5" s="570"/>
      <c r="QLB5" s="570"/>
      <c r="QLC5" s="570"/>
      <c r="QLD5" s="570"/>
      <c r="QLE5" s="570"/>
      <c r="QLF5" s="570"/>
      <c r="QLG5" s="570"/>
      <c r="QLH5" s="570"/>
      <c r="QLI5" s="570"/>
      <c r="QLJ5" s="570"/>
      <c r="QLK5" s="570"/>
      <c r="QLL5" s="570"/>
      <c r="QLM5" s="570"/>
      <c r="QLN5" s="570"/>
      <c r="QLO5" s="570"/>
      <c r="QLP5" s="570"/>
      <c r="QLQ5" s="570"/>
      <c r="QLR5" s="570"/>
      <c r="QLS5" s="570"/>
      <c r="QLT5" s="570"/>
      <c r="QLU5" s="570"/>
      <c r="QLV5" s="570"/>
      <c r="QLW5" s="570"/>
      <c r="QLX5" s="570"/>
      <c r="QLY5" s="570"/>
      <c r="QLZ5" s="570"/>
      <c r="QMA5" s="570"/>
      <c r="QMB5" s="570"/>
      <c r="QMC5" s="570"/>
      <c r="QMD5" s="570"/>
      <c r="QME5" s="570"/>
      <c r="QMF5" s="570"/>
      <c r="QMG5" s="570"/>
      <c r="QMH5" s="570"/>
      <c r="QMI5" s="570"/>
      <c r="QMJ5" s="570"/>
      <c r="QMK5" s="570"/>
      <c r="QML5" s="570"/>
      <c r="QMM5" s="570"/>
      <c r="QMN5" s="570"/>
      <c r="QMO5" s="570"/>
      <c r="QMP5" s="570"/>
      <c r="QMQ5" s="570"/>
      <c r="QMR5" s="570"/>
      <c r="QMS5" s="570"/>
      <c r="QMT5" s="570"/>
      <c r="QMU5" s="570"/>
      <c r="QMV5" s="570"/>
      <c r="QMW5" s="570"/>
      <c r="QMX5" s="570"/>
      <c r="QMY5" s="570"/>
      <c r="QMZ5" s="570"/>
      <c r="QNA5" s="570"/>
      <c r="QNB5" s="570"/>
      <c r="QNC5" s="570"/>
      <c r="QND5" s="570"/>
      <c r="QNE5" s="570"/>
      <c r="QNF5" s="570"/>
      <c r="QNG5" s="570"/>
      <c r="QNH5" s="570"/>
      <c r="QNI5" s="570"/>
      <c r="QNJ5" s="570"/>
      <c r="QNK5" s="570"/>
      <c r="QNL5" s="570"/>
      <c r="QNM5" s="570"/>
      <c r="QNN5" s="570"/>
      <c r="QNO5" s="570"/>
      <c r="QNP5" s="570"/>
      <c r="QNQ5" s="570"/>
      <c r="QNR5" s="570"/>
      <c r="QNS5" s="570"/>
      <c r="QNT5" s="570"/>
      <c r="QNU5" s="570"/>
      <c r="QNV5" s="570"/>
      <c r="QNW5" s="570"/>
      <c r="QNX5" s="570"/>
      <c r="QNY5" s="570"/>
      <c r="QNZ5" s="570"/>
      <c r="QOA5" s="570"/>
      <c r="QOB5" s="570"/>
      <c r="QOC5" s="570"/>
      <c r="QOD5" s="570"/>
      <c r="QOE5" s="570"/>
      <c r="QOF5" s="570"/>
      <c r="QOG5" s="570"/>
      <c r="QOH5" s="570"/>
      <c r="QOI5" s="570"/>
      <c r="QOJ5" s="570"/>
      <c r="QOK5" s="570"/>
      <c r="QOL5" s="570"/>
      <c r="QOM5" s="570"/>
      <c r="QON5" s="570"/>
      <c r="QOO5" s="570"/>
      <c r="QOP5" s="570"/>
      <c r="QOQ5" s="570"/>
      <c r="QOR5" s="570"/>
      <c r="QOS5" s="570"/>
      <c r="QOT5" s="570"/>
      <c r="QOU5" s="570"/>
      <c r="QOV5" s="570"/>
      <c r="QOW5" s="570"/>
      <c r="QOX5" s="570"/>
      <c r="QOY5" s="570"/>
      <c r="QOZ5" s="570"/>
      <c r="QPA5" s="570"/>
      <c r="QPB5" s="570"/>
      <c r="QPC5" s="570"/>
      <c r="QPD5" s="570"/>
      <c r="QPE5" s="570"/>
      <c r="QPF5" s="570"/>
      <c r="QPG5" s="570"/>
      <c r="QPH5" s="570"/>
      <c r="QPI5" s="570"/>
      <c r="QPJ5" s="570"/>
      <c r="QPK5" s="570"/>
      <c r="QPL5" s="570"/>
      <c r="QPM5" s="570"/>
      <c r="QPN5" s="570"/>
      <c r="QPO5" s="570"/>
      <c r="QPP5" s="570"/>
      <c r="QPQ5" s="570"/>
      <c r="QPR5" s="570"/>
      <c r="QPS5" s="570"/>
      <c r="QPT5" s="570"/>
      <c r="QPU5" s="570"/>
      <c r="QPV5" s="570"/>
      <c r="QPW5" s="570"/>
      <c r="QPX5" s="570"/>
      <c r="QPY5" s="570"/>
      <c r="QPZ5" s="570"/>
      <c r="QQA5" s="570"/>
      <c r="QQB5" s="570"/>
      <c r="QQC5" s="570"/>
      <c r="QQD5" s="570"/>
      <c r="QQE5" s="570"/>
      <c r="QQF5" s="570"/>
      <c r="QQG5" s="570"/>
      <c r="QQH5" s="570"/>
      <c r="QQI5" s="570"/>
      <c r="QQJ5" s="570"/>
      <c r="QQK5" s="570"/>
      <c r="QQL5" s="570"/>
      <c r="QQM5" s="570"/>
      <c r="QQN5" s="570"/>
      <c r="QQO5" s="570"/>
      <c r="QQP5" s="570"/>
      <c r="QQQ5" s="570"/>
      <c r="QQR5" s="570"/>
      <c r="QQS5" s="570"/>
      <c r="QQT5" s="570"/>
      <c r="QQU5" s="570"/>
      <c r="QQV5" s="570"/>
      <c r="QQW5" s="570"/>
      <c r="QQX5" s="570"/>
      <c r="QQY5" s="570"/>
      <c r="QQZ5" s="570"/>
      <c r="QRA5" s="570"/>
      <c r="QRB5" s="570"/>
      <c r="QRC5" s="570"/>
      <c r="QRD5" s="570"/>
      <c r="QRE5" s="570"/>
      <c r="QRF5" s="570"/>
      <c r="QRG5" s="570"/>
      <c r="QRH5" s="570"/>
      <c r="QRI5" s="570"/>
      <c r="QRJ5" s="570"/>
      <c r="QRK5" s="570"/>
      <c r="QRL5" s="570"/>
      <c r="QRM5" s="570"/>
      <c r="QRN5" s="570"/>
      <c r="QRO5" s="570"/>
      <c r="QRP5" s="570"/>
      <c r="QRQ5" s="570"/>
      <c r="QRR5" s="570"/>
      <c r="QRS5" s="570"/>
      <c r="QRT5" s="570"/>
      <c r="QRU5" s="570"/>
      <c r="QRV5" s="570"/>
      <c r="QRW5" s="570"/>
      <c r="QRX5" s="570"/>
      <c r="QRY5" s="570"/>
      <c r="QRZ5" s="570"/>
      <c r="QSA5" s="570"/>
      <c r="QSB5" s="570"/>
      <c r="QSC5" s="570"/>
      <c r="QSD5" s="570"/>
      <c r="QSE5" s="570"/>
      <c r="QSF5" s="570"/>
      <c r="QSG5" s="570"/>
      <c r="QSH5" s="570"/>
      <c r="QSI5" s="570"/>
      <c r="QSJ5" s="570"/>
      <c r="QSK5" s="570"/>
      <c r="QSL5" s="570"/>
      <c r="QSM5" s="570"/>
      <c r="QSN5" s="570"/>
      <c r="QSO5" s="570"/>
      <c r="QSP5" s="570"/>
      <c r="QSQ5" s="570"/>
      <c r="QSR5" s="570"/>
      <c r="QSS5" s="570"/>
      <c r="QST5" s="570"/>
      <c r="QSU5" s="570"/>
      <c r="QSV5" s="570"/>
      <c r="QSW5" s="570"/>
      <c r="QSX5" s="570"/>
      <c r="QSY5" s="570"/>
      <c r="QSZ5" s="570"/>
      <c r="QTA5" s="570"/>
      <c r="QTB5" s="570"/>
      <c r="QTC5" s="570"/>
      <c r="QTD5" s="570"/>
      <c r="QTE5" s="570"/>
      <c r="QTF5" s="570"/>
      <c r="QTG5" s="570"/>
      <c r="QTH5" s="570"/>
      <c r="QTI5" s="570"/>
      <c r="QTJ5" s="570"/>
      <c r="QTK5" s="570"/>
      <c r="QTL5" s="570"/>
      <c r="QTM5" s="570"/>
      <c r="QTN5" s="570"/>
      <c r="QTO5" s="570"/>
      <c r="QTP5" s="570"/>
      <c r="QTQ5" s="570"/>
      <c r="QTR5" s="570"/>
      <c r="QTS5" s="570"/>
      <c r="QTT5" s="570"/>
      <c r="QTU5" s="570"/>
      <c r="QTV5" s="570"/>
      <c r="QTW5" s="570"/>
      <c r="QTX5" s="570"/>
      <c r="QTY5" s="570"/>
      <c r="QTZ5" s="570"/>
      <c r="QUA5" s="570"/>
      <c r="QUB5" s="570"/>
      <c r="QUC5" s="570"/>
      <c r="QUD5" s="570"/>
      <c r="QUE5" s="570"/>
      <c r="QUF5" s="570"/>
      <c r="QUG5" s="570"/>
      <c r="QUH5" s="570"/>
      <c r="QUI5" s="570"/>
      <c r="QUJ5" s="570"/>
      <c r="QUK5" s="570"/>
      <c r="QUL5" s="570"/>
      <c r="QUM5" s="570"/>
      <c r="QUN5" s="570"/>
      <c r="QUO5" s="570"/>
      <c r="QUP5" s="570"/>
      <c r="QUQ5" s="570"/>
      <c r="QUR5" s="570"/>
      <c r="QUS5" s="570"/>
      <c r="QUT5" s="570"/>
      <c r="QUU5" s="570"/>
      <c r="QUV5" s="570"/>
      <c r="QUW5" s="570"/>
      <c r="QUX5" s="570"/>
      <c r="QUY5" s="570"/>
      <c r="QUZ5" s="570"/>
      <c r="QVA5" s="570"/>
      <c r="QVB5" s="570"/>
      <c r="QVC5" s="570"/>
      <c r="QVD5" s="570"/>
      <c r="QVE5" s="570"/>
      <c r="QVF5" s="570"/>
      <c r="QVG5" s="570"/>
      <c r="QVH5" s="570"/>
      <c r="QVI5" s="570"/>
      <c r="QVJ5" s="570"/>
      <c r="QVK5" s="570"/>
      <c r="QVL5" s="570"/>
      <c r="QVM5" s="570"/>
      <c r="QVN5" s="570"/>
      <c r="QVO5" s="570"/>
      <c r="QVP5" s="570"/>
      <c r="QVQ5" s="570"/>
      <c r="QVR5" s="570"/>
      <c r="QVS5" s="570"/>
      <c r="QVT5" s="570"/>
      <c r="QVU5" s="570"/>
      <c r="QVV5" s="570"/>
      <c r="QVW5" s="570"/>
      <c r="QVX5" s="570"/>
      <c r="QVY5" s="570"/>
      <c r="QVZ5" s="570"/>
      <c r="QWA5" s="570"/>
      <c r="QWB5" s="570"/>
      <c r="QWC5" s="570"/>
      <c r="QWD5" s="570"/>
      <c r="QWE5" s="570"/>
      <c r="QWF5" s="570"/>
      <c r="QWG5" s="570"/>
      <c r="QWH5" s="570"/>
      <c r="QWI5" s="570"/>
      <c r="QWJ5" s="570"/>
      <c r="QWK5" s="570"/>
      <c r="QWL5" s="570"/>
      <c r="QWM5" s="570"/>
      <c r="QWN5" s="570"/>
      <c r="QWO5" s="570"/>
      <c r="QWP5" s="570"/>
      <c r="QWQ5" s="570"/>
      <c r="QWR5" s="570"/>
      <c r="QWS5" s="570"/>
      <c r="QWT5" s="570"/>
      <c r="QWU5" s="570"/>
      <c r="QWV5" s="570"/>
      <c r="QWW5" s="570"/>
      <c r="QWX5" s="570"/>
      <c r="QWY5" s="570"/>
      <c r="QWZ5" s="570"/>
      <c r="QXA5" s="570"/>
      <c r="QXB5" s="570"/>
      <c r="QXC5" s="570"/>
      <c r="QXD5" s="570"/>
      <c r="QXE5" s="570"/>
      <c r="QXF5" s="570"/>
      <c r="QXG5" s="570"/>
      <c r="QXH5" s="570"/>
      <c r="QXI5" s="570"/>
      <c r="QXJ5" s="570"/>
      <c r="QXK5" s="570"/>
      <c r="QXL5" s="570"/>
      <c r="QXM5" s="570"/>
      <c r="QXN5" s="570"/>
      <c r="QXO5" s="570"/>
      <c r="QXP5" s="570"/>
      <c r="QXQ5" s="570"/>
      <c r="QXR5" s="570"/>
      <c r="QXS5" s="570"/>
      <c r="QXT5" s="570"/>
      <c r="QXU5" s="570"/>
      <c r="QXV5" s="570"/>
      <c r="QXW5" s="570"/>
      <c r="QXX5" s="570"/>
      <c r="QXY5" s="570"/>
      <c r="QXZ5" s="570"/>
      <c r="QYA5" s="570"/>
      <c r="QYB5" s="570"/>
      <c r="QYC5" s="570"/>
      <c r="QYD5" s="570"/>
      <c r="QYE5" s="570"/>
      <c r="QYF5" s="570"/>
      <c r="QYG5" s="570"/>
      <c r="QYH5" s="570"/>
      <c r="QYI5" s="570"/>
      <c r="QYJ5" s="570"/>
      <c r="QYK5" s="570"/>
      <c r="QYL5" s="570"/>
      <c r="QYM5" s="570"/>
      <c r="QYN5" s="570"/>
      <c r="QYO5" s="570"/>
      <c r="QYP5" s="570"/>
      <c r="QYQ5" s="570"/>
      <c r="QYR5" s="570"/>
      <c r="QYS5" s="570"/>
      <c r="QYT5" s="570"/>
      <c r="QYU5" s="570"/>
      <c r="QYV5" s="570"/>
      <c r="QYW5" s="570"/>
      <c r="QYX5" s="570"/>
      <c r="QYY5" s="570"/>
      <c r="QYZ5" s="570"/>
      <c r="QZA5" s="570"/>
      <c r="QZB5" s="570"/>
      <c r="QZC5" s="570"/>
      <c r="QZD5" s="570"/>
      <c r="QZE5" s="570"/>
      <c r="QZF5" s="570"/>
      <c r="QZG5" s="570"/>
      <c r="QZH5" s="570"/>
      <c r="QZI5" s="570"/>
      <c r="QZJ5" s="570"/>
      <c r="QZK5" s="570"/>
      <c r="QZL5" s="570"/>
      <c r="QZM5" s="570"/>
      <c r="QZN5" s="570"/>
      <c r="QZO5" s="570"/>
      <c r="QZP5" s="570"/>
      <c r="QZQ5" s="570"/>
      <c r="QZR5" s="570"/>
      <c r="QZS5" s="570"/>
      <c r="QZT5" s="570"/>
      <c r="QZU5" s="570"/>
      <c r="QZV5" s="570"/>
      <c r="QZW5" s="570"/>
      <c r="QZX5" s="570"/>
      <c r="QZY5" s="570"/>
      <c r="QZZ5" s="570"/>
      <c r="RAA5" s="570"/>
      <c r="RAB5" s="570"/>
      <c r="RAC5" s="570"/>
      <c r="RAD5" s="570"/>
      <c r="RAE5" s="570"/>
      <c r="RAF5" s="570"/>
      <c r="RAG5" s="570"/>
      <c r="RAH5" s="570"/>
      <c r="RAI5" s="570"/>
      <c r="RAJ5" s="570"/>
      <c r="RAK5" s="570"/>
      <c r="RAL5" s="570"/>
      <c r="RAM5" s="570"/>
      <c r="RAN5" s="570"/>
      <c r="RAO5" s="570"/>
      <c r="RAP5" s="570"/>
      <c r="RAQ5" s="570"/>
      <c r="RAR5" s="570"/>
      <c r="RAS5" s="570"/>
      <c r="RAT5" s="570"/>
      <c r="RAU5" s="570"/>
      <c r="RAV5" s="570"/>
      <c r="RAW5" s="570"/>
      <c r="RAX5" s="570"/>
      <c r="RAY5" s="570"/>
      <c r="RAZ5" s="570"/>
      <c r="RBA5" s="570"/>
      <c r="RBB5" s="570"/>
      <c r="RBC5" s="570"/>
      <c r="RBD5" s="570"/>
      <c r="RBE5" s="570"/>
      <c r="RBF5" s="570"/>
      <c r="RBG5" s="570"/>
      <c r="RBH5" s="570"/>
      <c r="RBI5" s="570"/>
      <c r="RBJ5" s="570"/>
      <c r="RBK5" s="570"/>
      <c r="RBL5" s="570"/>
      <c r="RBM5" s="570"/>
      <c r="RBN5" s="570"/>
      <c r="RBO5" s="570"/>
      <c r="RBP5" s="570"/>
      <c r="RBQ5" s="570"/>
      <c r="RBR5" s="570"/>
      <c r="RBS5" s="570"/>
      <c r="RBT5" s="570"/>
      <c r="RBU5" s="570"/>
      <c r="RBV5" s="570"/>
      <c r="RBW5" s="570"/>
      <c r="RBX5" s="570"/>
      <c r="RBY5" s="570"/>
      <c r="RBZ5" s="570"/>
      <c r="RCA5" s="570"/>
      <c r="RCB5" s="570"/>
      <c r="RCC5" s="570"/>
      <c r="RCD5" s="570"/>
      <c r="RCE5" s="570"/>
      <c r="RCF5" s="570"/>
      <c r="RCG5" s="570"/>
      <c r="RCH5" s="570"/>
      <c r="RCI5" s="570"/>
      <c r="RCJ5" s="570"/>
      <c r="RCK5" s="570"/>
      <c r="RCL5" s="570"/>
      <c r="RCM5" s="570"/>
      <c r="RCN5" s="570"/>
      <c r="RCO5" s="570"/>
      <c r="RCP5" s="570"/>
      <c r="RCQ5" s="570"/>
      <c r="RCR5" s="570"/>
      <c r="RCS5" s="570"/>
      <c r="RCT5" s="570"/>
      <c r="RCU5" s="570"/>
      <c r="RCV5" s="570"/>
      <c r="RCW5" s="570"/>
      <c r="RCX5" s="570"/>
      <c r="RCY5" s="570"/>
      <c r="RCZ5" s="570"/>
      <c r="RDA5" s="570"/>
      <c r="RDB5" s="570"/>
      <c r="RDC5" s="570"/>
      <c r="RDD5" s="570"/>
      <c r="RDE5" s="570"/>
      <c r="RDF5" s="570"/>
      <c r="RDG5" s="570"/>
      <c r="RDH5" s="570"/>
      <c r="RDI5" s="570"/>
      <c r="RDJ5" s="570"/>
      <c r="RDK5" s="570"/>
      <c r="RDL5" s="570"/>
      <c r="RDM5" s="570"/>
      <c r="RDN5" s="570"/>
      <c r="RDO5" s="570"/>
      <c r="RDP5" s="570"/>
      <c r="RDQ5" s="570"/>
      <c r="RDR5" s="570"/>
      <c r="RDS5" s="570"/>
      <c r="RDT5" s="570"/>
      <c r="RDU5" s="570"/>
      <c r="RDV5" s="570"/>
      <c r="RDW5" s="570"/>
      <c r="RDX5" s="570"/>
      <c r="RDY5" s="570"/>
      <c r="RDZ5" s="570"/>
      <c r="REA5" s="570"/>
      <c r="REB5" s="570"/>
      <c r="REC5" s="570"/>
      <c r="RED5" s="570"/>
      <c r="REE5" s="570"/>
      <c r="REF5" s="570"/>
      <c r="REG5" s="570"/>
      <c r="REH5" s="570"/>
      <c r="REI5" s="570"/>
      <c r="REJ5" s="570"/>
      <c r="REK5" s="570"/>
      <c r="REL5" s="570"/>
      <c r="REM5" s="570"/>
      <c r="REN5" s="570"/>
      <c r="REO5" s="570"/>
      <c r="REP5" s="570"/>
      <c r="REQ5" s="570"/>
      <c r="RER5" s="570"/>
      <c r="RES5" s="570"/>
      <c r="RET5" s="570"/>
      <c r="REU5" s="570"/>
      <c r="REV5" s="570"/>
      <c r="REW5" s="570"/>
      <c r="REX5" s="570"/>
      <c r="REY5" s="570"/>
      <c r="REZ5" s="570"/>
      <c r="RFA5" s="570"/>
      <c r="RFB5" s="570"/>
      <c r="RFC5" s="570"/>
      <c r="RFD5" s="570"/>
      <c r="RFE5" s="570"/>
      <c r="RFF5" s="570"/>
      <c r="RFG5" s="570"/>
      <c r="RFH5" s="570"/>
      <c r="RFI5" s="570"/>
      <c r="RFJ5" s="570"/>
      <c r="RFK5" s="570"/>
      <c r="RFL5" s="570"/>
      <c r="RFM5" s="570"/>
      <c r="RFN5" s="570"/>
      <c r="RFO5" s="570"/>
      <c r="RFP5" s="570"/>
      <c r="RFQ5" s="570"/>
      <c r="RFR5" s="570"/>
      <c r="RFS5" s="570"/>
      <c r="RFT5" s="570"/>
      <c r="RFU5" s="570"/>
      <c r="RFV5" s="570"/>
      <c r="RFW5" s="570"/>
      <c r="RFX5" s="570"/>
      <c r="RFY5" s="570"/>
      <c r="RFZ5" s="570"/>
      <c r="RGA5" s="570"/>
      <c r="RGB5" s="570"/>
      <c r="RGC5" s="570"/>
      <c r="RGD5" s="570"/>
      <c r="RGE5" s="570"/>
      <c r="RGF5" s="570"/>
      <c r="RGG5" s="570"/>
      <c r="RGH5" s="570"/>
      <c r="RGI5" s="570"/>
      <c r="RGJ5" s="570"/>
      <c r="RGK5" s="570"/>
      <c r="RGL5" s="570"/>
      <c r="RGM5" s="570"/>
      <c r="RGN5" s="570"/>
      <c r="RGO5" s="570"/>
      <c r="RGP5" s="570"/>
      <c r="RGQ5" s="570"/>
      <c r="RGR5" s="570"/>
      <c r="RGS5" s="570"/>
      <c r="RGT5" s="570"/>
      <c r="RGU5" s="570"/>
      <c r="RGV5" s="570"/>
      <c r="RGW5" s="570"/>
      <c r="RGX5" s="570"/>
      <c r="RGY5" s="570"/>
      <c r="RGZ5" s="570"/>
      <c r="RHA5" s="570"/>
      <c r="RHB5" s="570"/>
      <c r="RHC5" s="570"/>
      <c r="RHD5" s="570"/>
      <c r="RHE5" s="570"/>
      <c r="RHF5" s="570"/>
      <c r="RHG5" s="570"/>
      <c r="RHH5" s="570"/>
      <c r="RHI5" s="570"/>
      <c r="RHJ5" s="570"/>
      <c r="RHK5" s="570"/>
      <c r="RHL5" s="570"/>
      <c r="RHM5" s="570"/>
      <c r="RHN5" s="570"/>
      <c r="RHO5" s="570"/>
      <c r="RHP5" s="570"/>
      <c r="RHQ5" s="570"/>
      <c r="RHR5" s="570"/>
      <c r="RHS5" s="570"/>
      <c r="RHT5" s="570"/>
      <c r="RHU5" s="570"/>
      <c r="RHV5" s="570"/>
      <c r="RHW5" s="570"/>
      <c r="RHX5" s="570"/>
      <c r="RHY5" s="570"/>
      <c r="RHZ5" s="570"/>
      <c r="RIA5" s="570"/>
      <c r="RIB5" s="570"/>
      <c r="RIC5" s="570"/>
      <c r="RID5" s="570"/>
      <c r="RIE5" s="570"/>
      <c r="RIF5" s="570"/>
      <c r="RIG5" s="570"/>
      <c r="RIH5" s="570"/>
      <c r="RII5" s="570"/>
      <c r="RIJ5" s="570"/>
      <c r="RIK5" s="570"/>
      <c r="RIL5" s="570"/>
      <c r="RIM5" s="570"/>
      <c r="RIN5" s="570"/>
      <c r="RIO5" s="570"/>
      <c r="RIP5" s="570"/>
      <c r="RIQ5" s="570"/>
      <c r="RIR5" s="570"/>
      <c r="RIS5" s="570"/>
      <c r="RIT5" s="570"/>
      <c r="RIU5" s="570"/>
      <c r="RIV5" s="570"/>
      <c r="RIW5" s="570"/>
      <c r="RIX5" s="570"/>
      <c r="RIY5" s="570"/>
      <c r="RIZ5" s="570"/>
      <c r="RJA5" s="570"/>
      <c r="RJB5" s="570"/>
      <c r="RJC5" s="570"/>
      <c r="RJD5" s="570"/>
      <c r="RJE5" s="570"/>
      <c r="RJF5" s="570"/>
      <c r="RJG5" s="570"/>
      <c r="RJH5" s="570"/>
      <c r="RJI5" s="570"/>
      <c r="RJJ5" s="570"/>
      <c r="RJK5" s="570"/>
      <c r="RJL5" s="570"/>
      <c r="RJM5" s="570"/>
      <c r="RJN5" s="570"/>
      <c r="RJO5" s="570"/>
      <c r="RJP5" s="570"/>
      <c r="RJQ5" s="570"/>
      <c r="RJR5" s="570"/>
      <c r="RJS5" s="570"/>
      <c r="RJT5" s="570"/>
      <c r="RJU5" s="570"/>
      <c r="RJV5" s="570"/>
      <c r="RJW5" s="570"/>
      <c r="RJX5" s="570"/>
      <c r="RJY5" s="570"/>
      <c r="RJZ5" s="570"/>
      <c r="RKA5" s="570"/>
      <c r="RKB5" s="570"/>
      <c r="RKC5" s="570"/>
      <c r="RKD5" s="570"/>
      <c r="RKE5" s="570"/>
      <c r="RKF5" s="570"/>
      <c r="RKG5" s="570"/>
      <c r="RKH5" s="570"/>
      <c r="RKI5" s="570"/>
      <c r="RKJ5" s="570"/>
      <c r="RKK5" s="570"/>
      <c r="RKL5" s="570"/>
      <c r="RKM5" s="570"/>
      <c r="RKN5" s="570"/>
      <c r="RKO5" s="570"/>
      <c r="RKP5" s="570"/>
      <c r="RKQ5" s="570"/>
      <c r="RKR5" s="570"/>
      <c r="RKS5" s="570"/>
      <c r="RKT5" s="570"/>
      <c r="RKU5" s="570"/>
      <c r="RKV5" s="570"/>
      <c r="RKW5" s="570"/>
      <c r="RKX5" s="570"/>
      <c r="RKY5" s="570"/>
      <c r="RKZ5" s="570"/>
      <c r="RLA5" s="570"/>
      <c r="RLB5" s="570"/>
      <c r="RLC5" s="570"/>
      <c r="RLD5" s="570"/>
      <c r="RLE5" s="570"/>
      <c r="RLF5" s="570"/>
      <c r="RLG5" s="570"/>
      <c r="RLH5" s="570"/>
      <c r="RLI5" s="570"/>
      <c r="RLJ5" s="570"/>
      <c r="RLK5" s="570"/>
      <c r="RLL5" s="570"/>
      <c r="RLM5" s="570"/>
      <c r="RLN5" s="570"/>
      <c r="RLO5" s="570"/>
      <c r="RLP5" s="570"/>
      <c r="RLQ5" s="570"/>
      <c r="RLR5" s="570"/>
      <c r="RLS5" s="570"/>
      <c r="RLT5" s="570"/>
      <c r="RLU5" s="570"/>
      <c r="RLV5" s="570"/>
      <c r="RLW5" s="570"/>
      <c r="RLX5" s="570"/>
      <c r="RLY5" s="570"/>
      <c r="RLZ5" s="570"/>
      <c r="RMA5" s="570"/>
      <c r="RMB5" s="570"/>
      <c r="RMC5" s="570"/>
      <c r="RMD5" s="570"/>
      <c r="RME5" s="570"/>
      <c r="RMF5" s="570"/>
      <c r="RMG5" s="570"/>
      <c r="RMH5" s="570"/>
      <c r="RMI5" s="570"/>
      <c r="RMJ5" s="570"/>
      <c r="RMK5" s="570"/>
      <c r="RML5" s="570"/>
      <c r="RMM5" s="570"/>
      <c r="RMN5" s="570"/>
      <c r="RMO5" s="570"/>
      <c r="RMP5" s="570"/>
      <c r="RMQ5" s="570"/>
      <c r="RMR5" s="570"/>
      <c r="RMS5" s="570"/>
      <c r="RMT5" s="570"/>
      <c r="RMU5" s="570"/>
      <c r="RMV5" s="570"/>
      <c r="RMW5" s="570"/>
      <c r="RMX5" s="570"/>
      <c r="RMY5" s="570"/>
      <c r="RMZ5" s="570"/>
      <c r="RNA5" s="570"/>
      <c r="RNB5" s="570"/>
      <c r="RNC5" s="570"/>
      <c r="RND5" s="570"/>
      <c r="RNE5" s="570"/>
      <c r="RNF5" s="570"/>
      <c r="RNG5" s="570"/>
      <c r="RNH5" s="570"/>
      <c r="RNI5" s="570"/>
      <c r="RNJ5" s="570"/>
      <c r="RNK5" s="570"/>
      <c r="RNL5" s="570"/>
      <c r="RNM5" s="570"/>
      <c r="RNN5" s="570"/>
      <c r="RNO5" s="570"/>
      <c r="RNP5" s="570"/>
      <c r="RNQ5" s="570"/>
      <c r="RNR5" s="570"/>
      <c r="RNS5" s="570"/>
      <c r="RNT5" s="570"/>
      <c r="RNU5" s="570"/>
      <c r="RNV5" s="570"/>
      <c r="RNW5" s="570"/>
      <c r="RNX5" s="570"/>
      <c r="RNY5" s="570"/>
      <c r="RNZ5" s="570"/>
      <c r="ROA5" s="570"/>
      <c r="ROB5" s="570"/>
      <c r="ROC5" s="570"/>
      <c r="ROD5" s="570"/>
      <c r="ROE5" s="570"/>
      <c r="ROF5" s="570"/>
      <c r="ROG5" s="570"/>
      <c r="ROH5" s="570"/>
      <c r="ROI5" s="570"/>
      <c r="ROJ5" s="570"/>
      <c r="ROK5" s="570"/>
      <c r="ROL5" s="570"/>
      <c r="ROM5" s="570"/>
      <c r="RON5" s="570"/>
      <c r="ROO5" s="570"/>
      <c r="ROP5" s="570"/>
      <c r="ROQ5" s="570"/>
      <c r="ROR5" s="570"/>
      <c r="ROS5" s="570"/>
      <c r="ROT5" s="570"/>
      <c r="ROU5" s="570"/>
      <c r="ROV5" s="570"/>
      <c r="ROW5" s="570"/>
      <c r="ROX5" s="570"/>
      <c r="ROY5" s="570"/>
      <c r="ROZ5" s="570"/>
      <c r="RPA5" s="570"/>
      <c r="RPB5" s="570"/>
      <c r="RPC5" s="570"/>
      <c r="RPD5" s="570"/>
      <c r="RPE5" s="570"/>
      <c r="RPF5" s="570"/>
      <c r="RPG5" s="570"/>
      <c r="RPH5" s="570"/>
      <c r="RPI5" s="570"/>
      <c r="RPJ5" s="570"/>
      <c r="RPK5" s="570"/>
      <c r="RPL5" s="570"/>
      <c r="RPM5" s="570"/>
      <c r="RPN5" s="570"/>
      <c r="RPO5" s="570"/>
      <c r="RPP5" s="570"/>
      <c r="RPQ5" s="570"/>
      <c r="RPR5" s="570"/>
      <c r="RPS5" s="570"/>
      <c r="RPT5" s="570"/>
      <c r="RPU5" s="570"/>
      <c r="RPV5" s="570"/>
      <c r="RPW5" s="570"/>
      <c r="RPX5" s="570"/>
      <c r="RPY5" s="570"/>
      <c r="RPZ5" s="570"/>
      <c r="RQA5" s="570"/>
      <c r="RQB5" s="570"/>
      <c r="RQC5" s="570"/>
      <c r="RQD5" s="570"/>
      <c r="RQE5" s="570"/>
      <c r="RQF5" s="570"/>
      <c r="RQG5" s="570"/>
      <c r="RQH5" s="570"/>
      <c r="RQI5" s="570"/>
      <c r="RQJ5" s="570"/>
      <c r="RQK5" s="570"/>
      <c r="RQL5" s="570"/>
      <c r="RQM5" s="570"/>
      <c r="RQN5" s="570"/>
      <c r="RQO5" s="570"/>
      <c r="RQP5" s="570"/>
      <c r="RQQ5" s="570"/>
      <c r="RQR5" s="570"/>
      <c r="RQS5" s="570"/>
      <c r="RQT5" s="570"/>
      <c r="RQU5" s="570"/>
      <c r="RQV5" s="570"/>
      <c r="RQW5" s="570"/>
      <c r="RQX5" s="570"/>
      <c r="RQY5" s="570"/>
      <c r="RQZ5" s="570"/>
      <c r="RRA5" s="570"/>
      <c r="RRB5" s="570"/>
      <c r="RRC5" s="570"/>
      <c r="RRD5" s="570"/>
      <c r="RRE5" s="570"/>
      <c r="RRF5" s="570"/>
      <c r="RRG5" s="570"/>
      <c r="RRH5" s="570"/>
      <c r="RRI5" s="570"/>
      <c r="RRJ5" s="570"/>
      <c r="RRK5" s="570"/>
      <c r="RRL5" s="570"/>
      <c r="RRM5" s="570"/>
      <c r="RRN5" s="570"/>
      <c r="RRO5" s="570"/>
      <c r="RRP5" s="570"/>
      <c r="RRQ5" s="570"/>
      <c r="RRR5" s="570"/>
      <c r="RRS5" s="570"/>
      <c r="RRT5" s="570"/>
      <c r="RRU5" s="570"/>
      <c r="RRV5" s="570"/>
      <c r="RRW5" s="570"/>
      <c r="RRX5" s="570"/>
      <c r="RRY5" s="570"/>
      <c r="RRZ5" s="570"/>
      <c r="RSA5" s="570"/>
      <c r="RSB5" s="570"/>
      <c r="RSC5" s="570"/>
      <c r="RSD5" s="570"/>
      <c r="RSE5" s="570"/>
      <c r="RSF5" s="570"/>
      <c r="RSG5" s="570"/>
      <c r="RSH5" s="570"/>
      <c r="RSI5" s="570"/>
      <c r="RSJ5" s="570"/>
      <c r="RSK5" s="570"/>
      <c r="RSL5" s="570"/>
      <c r="RSM5" s="570"/>
      <c r="RSN5" s="570"/>
      <c r="RSO5" s="570"/>
      <c r="RSP5" s="570"/>
      <c r="RSQ5" s="570"/>
      <c r="RSR5" s="570"/>
      <c r="RSS5" s="570"/>
      <c r="RST5" s="570"/>
      <c r="RSU5" s="570"/>
      <c r="RSV5" s="570"/>
      <c r="RSW5" s="570"/>
      <c r="RSX5" s="570"/>
      <c r="RSY5" s="570"/>
      <c r="RSZ5" s="570"/>
      <c r="RTA5" s="570"/>
      <c r="RTB5" s="570"/>
      <c r="RTC5" s="570"/>
      <c r="RTD5" s="570"/>
      <c r="RTE5" s="570"/>
      <c r="RTF5" s="570"/>
      <c r="RTG5" s="570"/>
      <c r="RTH5" s="570"/>
      <c r="RTI5" s="570"/>
      <c r="RTJ5" s="570"/>
      <c r="RTK5" s="570"/>
      <c r="RTL5" s="570"/>
      <c r="RTM5" s="570"/>
      <c r="RTN5" s="570"/>
      <c r="RTO5" s="570"/>
      <c r="RTP5" s="570"/>
      <c r="RTQ5" s="570"/>
      <c r="RTR5" s="570"/>
      <c r="RTS5" s="570"/>
      <c r="RTT5" s="570"/>
      <c r="RTU5" s="570"/>
      <c r="RTV5" s="570"/>
      <c r="RTW5" s="570"/>
      <c r="RTX5" s="570"/>
      <c r="RTY5" s="570"/>
      <c r="RTZ5" s="570"/>
      <c r="RUA5" s="570"/>
      <c r="RUB5" s="570"/>
      <c r="RUC5" s="570"/>
      <c r="RUD5" s="570"/>
      <c r="RUE5" s="570"/>
      <c r="RUF5" s="570"/>
      <c r="RUG5" s="570"/>
      <c r="RUH5" s="570"/>
      <c r="RUI5" s="570"/>
      <c r="RUJ5" s="570"/>
      <c r="RUK5" s="570"/>
      <c r="RUL5" s="570"/>
      <c r="RUM5" s="570"/>
      <c r="RUN5" s="570"/>
      <c r="RUO5" s="570"/>
      <c r="RUP5" s="570"/>
      <c r="RUQ5" s="570"/>
      <c r="RUR5" s="570"/>
      <c r="RUS5" s="570"/>
      <c r="RUT5" s="570"/>
      <c r="RUU5" s="570"/>
      <c r="RUV5" s="570"/>
      <c r="RUW5" s="570"/>
      <c r="RUX5" s="570"/>
      <c r="RUY5" s="570"/>
      <c r="RUZ5" s="570"/>
      <c r="RVA5" s="570"/>
      <c r="RVB5" s="570"/>
      <c r="RVC5" s="570"/>
      <c r="RVD5" s="570"/>
      <c r="RVE5" s="570"/>
      <c r="RVF5" s="570"/>
      <c r="RVG5" s="570"/>
      <c r="RVH5" s="570"/>
      <c r="RVI5" s="570"/>
      <c r="RVJ5" s="570"/>
      <c r="RVK5" s="570"/>
      <c r="RVL5" s="570"/>
      <c r="RVM5" s="570"/>
      <c r="RVN5" s="570"/>
      <c r="RVO5" s="570"/>
      <c r="RVP5" s="570"/>
      <c r="RVQ5" s="570"/>
      <c r="RVR5" s="570"/>
      <c r="RVS5" s="570"/>
      <c r="RVT5" s="570"/>
      <c r="RVU5" s="570"/>
      <c r="RVV5" s="570"/>
      <c r="RVW5" s="570"/>
      <c r="RVX5" s="570"/>
      <c r="RVY5" s="570"/>
      <c r="RVZ5" s="570"/>
      <c r="RWA5" s="570"/>
      <c r="RWB5" s="570"/>
      <c r="RWC5" s="570"/>
      <c r="RWD5" s="570"/>
      <c r="RWE5" s="570"/>
      <c r="RWF5" s="570"/>
      <c r="RWG5" s="570"/>
      <c r="RWH5" s="570"/>
      <c r="RWI5" s="570"/>
      <c r="RWJ5" s="570"/>
      <c r="RWK5" s="570"/>
      <c r="RWL5" s="570"/>
      <c r="RWM5" s="570"/>
      <c r="RWN5" s="570"/>
      <c r="RWO5" s="570"/>
      <c r="RWP5" s="570"/>
      <c r="RWQ5" s="570"/>
      <c r="RWR5" s="570"/>
      <c r="RWS5" s="570"/>
      <c r="RWT5" s="570"/>
      <c r="RWU5" s="570"/>
      <c r="RWV5" s="570"/>
      <c r="RWW5" s="570"/>
      <c r="RWX5" s="570"/>
      <c r="RWY5" s="570"/>
      <c r="RWZ5" s="570"/>
      <c r="RXA5" s="570"/>
      <c r="RXB5" s="570"/>
      <c r="RXC5" s="570"/>
      <c r="RXD5" s="570"/>
      <c r="RXE5" s="570"/>
      <c r="RXF5" s="570"/>
      <c r="RXG5" s="570"/>
      <c r="RXH5" s="570"/>
      <c r="RXI5" s="570"/>
      <c r="RXJ5" s="570"/>
      <c r="RXK5" s="570"/>
      <c r="RXL5" s="570"/>
      <c r="RXM5" s="570"/>
      <c r="RXN5" s="570"/>
      <c r="RXO5" s="570"/>
      <c r="RXP5" s="570"/>
      <c r="RXQ5" s="570"/>
      <c r="RXR5" s="570"/>
      <c r="RXS5" s="570"/>
      <c r="RXT5" s="570"/>
      <c r="RXU5" s="570"/>
      <c r="RXV5" s="570"/>
      <c r="RXW5" s="570"/>
      <c r="RXX5" s="570"/>
      <c r="RXY5" s="570"/>
      <c r="RXZ5" s="570"/>
      <c r="RYA5" s="570"/>
      <c r="RYB5" s="570"/>
      <c r="RYC5" s="570"/>
      <c r="RYD5" s="570"/>
      <c r="RYE5" s="570"/>
      <c r="RYF5" s="570"/>
      <c r="RYG5" s="570"/>
      <c r="RYH5" s="570"/>
      <c r="RYI5" s="570"/>
      <c r="RYJ5" s="570"/>
      <c r="RYK5" s="570"/>
      <c r="RYL5" s="570"/>
      <c r="RYM5" s="570"/>
      <c r="RYN5" s="570"/>
      <c r="RYO5" s="570"/>
      <c r="RYP5" s="570"/>
      <c r="RYQ5" s="570"/>
      <c r="RYR5" s="570"/>
      <c r="RYS5" s="570"/>
      <c r="RYT5" s="570"/>
      <c r="RYU5" s="570"/>
      <c r="RYV5" s="570"/>
      <c r="RYW5" s="570"/>
      <c r="RYX5" s="570"/>
      <c r="RYY5" s="570"/>
      <c r="RYZ5" s="570"/>
      <c r="RZA5" s="570"/>
      <c r="RZB5" s="570"/>
      <c r="RZC5" s="570"/>
      <c r="RZD5" s="570"/>
      <c r="RZE5" s="570"/>
      <c r="RZF5" s="570"/>
      <c r="RZG5" s="570"/>
      <c r="RZH5" s="570"/>
      <c r="RZI5" s="570"/>
      <c r="RZJ5" s="570"/>
      <c r="RZK5" s="570"/>
      <c r="RZL5" s="570"/>
      <c r="RZM5" s="570"/>
      <c r="RZN5" s="570"/>
      <c r="RZO5" s="570"/>
      <c r="RZP5" s="570"/>
      <c r="RZQ5" s="570"/>
      <c r="RZR5" s="570"/>
      <c r="RZS5" s="570"/>
      <c r="RZT5" s="570"/>
      <c r="RZU5" s="570"/>
      <c r="RZV5" s="570"/>
      <c r="RZW5" s="570"/>
      <c r="RZX5" s="570"/>
      <c r="RZY5" s="570"/>
      <c r="RZZ5" s="570"/>
      <c r="SAA5" s="570"/>
      <c r="SAB5" s="570"/>
      <c r="SAC5" s="570"/>
      <c r="SAD5" s="570"/>
      <c r="SAE5" s="570"/>
      <c r="SAF5" s="570"/>
      <c r="SAG5" s="570"/>
      <c r="SAH5" s="570"/>
      <c r="SAI5" s="570"/>
      <c r="SAJ5" s="570"/>
      <c r="SAK5" s="570"/>
      <c r="SAL5" s="570"/>
      <c r="SAM5" s="570"/>
      <c r="SAN5" s="570"/>
      <c r="SAO5" s="570"/>
      <c r="SAP5" s="570"/>
      <c r="SAQ5" s="570"/>
      <c r="SAR5" s="570"/>
      <c r="SAS5" s="570"/>
      <c r="SAT5" s="570"/>
      <c r="SAU5" s="570"/>
      <c r="SAV5" s="570"/>
      <c r="SAW5" s="570"/>
      <c r="SAX5" s="570"/>
      <c r="SAY5" s="570"/>
      <c r="SAZ5" s="570"/>
      <c r="SBA5" s="570"/>
      <c r="SBB5" s="570"/>
      <c r="SBC5" s="570"/>
      <c r="SBD5" s="570"/>
      <c r="SBE5" s="570"/>
      <c r="SBF5" s="570"/>
      <c r="SBG5" s="570"/>
      <c r="SBH5" s="570"/>
      <c r="SBI5" s="570"/>
      <c r="SBJ5" s="570"/>
      <c r="SBK5" s="570"/>
      <c r="SBL5" s="570"/>
      <c r="SBM5" s="570"/>
      <c r="SBN5" s="570"/>
      <c r="SBO5" s="570"/>
      <c r="SBP5" s="570"/>
      <c r="SBQ5" s="570"/>
      <c r="SBR5" s="570"/>
      <c r="SBS5" s="570"/>
      <c r="SBT5" s="570"/>
      <c r="SBU5" s="570"/>
      <c r="SBV5" s="570"/>
      <c r="SBW5" s="570"/>
      <c r="SBX5" s="570"/>
      <c r="SBY5" s="570"/>
      <c r="SBZ5" s="570"/>
      <c r="SCA5" s="570"/>
      <c r="SCB5" s="570"/>
      <c r="SCC5" s="570"/>
      <c r="SCD5" s="570"/>
      <c r="SCE5" s="570"/>
      <c r="SCF5" s="570"/>
      <c r="SCG5" s="570"/>
      <c r="SCH5" s="570"/>
      <c r="SCI5" s="570"/>
      <c r="SCJ5" s="570"/>
      <c r="SCK5" s="570"/>
      <c r="SCL5" s="570"/>
      <c r="SCM5" s="570"/>
      <c r="SCN5" s="570"/>
      <c r="SCO5" s="570"/>
      <c r="SCP5" s="570"/>
      <c r="SCQ5" s="570"/>
      <c r="SCR5" s="570"/>
      <c r="SCS5" s="570"/>
      <c r="SCT5" s="570"/>
      <c r="SCU5" s="570"/>
      <c r="SCV5" s="570"/>
      <c r="SCW5" s="570"/>
      <c r="SCX5" s="570"/>
      <c r="SCY5" s="570"/>
      <c r="SCZ5" s="570"/>
      <c r="SDA5" s="570"/>
      <c r="SDB5" s="570"/>
      <c r="SDC5" s="570"/>
      <c r="SDD5" s="570"/>
      <c r="SDE5" s="570"/>
      <c r="SDF5" s="570"/>
      <c r="SDG5" s="570"/>
      <c r="SDH5" s="570"/>
      <c r="SDI5" s="570"/>
      <c r="SDJ5" s="570"/>
      <c r="SDK5" s="570"/>
      <c r="SDL5" s="570"/>
      <c r="SDM5" s="570"/>
      <c r="SDN5" s="570"/>
      <c r="SDO5" s="570"/>
      <c r="SDP5" s="570"/>
      <c r="SDQ5" s="570"/>
      <c r="SDR5" s="570"/>
      <c r="SDS5" s="570"/>
      <c r="SDT5" s="570"/>
      <c r="SDU5" s="570"/>
      <c r="SDV5" s="570"/>
      <c r="SDW5" s="570"/>
      <c r="SDX5" s="570"/>
      <c r="SDY5" s="570"/>
      <c r="SDZ5" s="570"/>
      <c r="SEA5" s="570"/>
      <c r="SEB5" s="570"/>
      <c r="SEC5" s="570"/>
      <c r="SED5" s="570"/>
      <c r="SEE5" s="570"/>
      <c r="SEF5" s="570"/>
      <c r="SEG5" s="570"/>
      <c r="SEH5" s="570"/>
      <c r="SEI5" s="570"/>
      <c r="SEJ5" s="570"/>
      <c r="SEK5" s="570"/>
      <c r="SEL5" s="570"/>
      <c r="SEM5" s="570"/>
      <c r="SEN5" s="570"/>
      <c r="SEO5" s="570"/>
      <c r="SEP5" s="570"/>
      <c r="SEQ5" s="570"/>
      <c r="SER5" s="570"/>
      <c r="SES5" s="570"/>
      <c r="SET5" s="570"/>
      <c r="SEU5" s="570"/>
      <c r="SEV5" s="570"/>
      <c r="SEW5" s="570"/>
      <c r="SEX5" s="570"/>
      <c r="SEY5" s="570"/>
      <c r="SEZ5" s="570"/>
      <c r="SFA5" s="570"/>
      <c r="SFB5" s="570"/>
      <c r="SFC5" s="570"/>
      <c r="SFD5" s="570"/>
      <c r="SFE5" s="570"/>
      <c r="SFF5" s="570"/>
      <c r="SFG5" s="570"/>
      <c r="SFH5" s="570"/>
      <c r="SFI5" s="570"/>
      <c r="SFJ5" s="570"/>
      <c r="SFK5" s="570"/>
      <c r="SFL5" s="570"/>
      <c r="SFM5" s="570"/>
      <c r="SFN5" s="570"/>
      <c r="SFO5" s="570"/>
      <c r="SFP5" s="570"/>
      <c r="SFQ5" s="570"/>
      <c r="SFR5" s="570"/>
      <c r="SFS5" s="570"/>
      <c r="SFT5" s="570"/>
      <c r="SFU5" s="570"/>
      <c r="SFV5" s="570"/>
      <c r="SFW5" s="570"/>
      <c r="SFX5" s="570"/>
      <c r="SFY5" s="570"/>
      <c r="SFZ5" s="570"/>
      <c r="SGA5" s="570"/>
      <c r="SGB5" s="570"/>
      <c r="SGC5" s="570"/>
      <c r="SGD5" s="570"/>
      <c r="SGE5" s="570"/>
      <c r="SGF5" s="570"/>
      <c r="SGG5" s="570"/>
      <c r="SGH5" s="570"/>
      <c r="SGI5" s="570"/>
      <c r="SGJ5" s="570"/>
      <c r="SGK5" s="570"/>
      <c r="SGL5" s="570"/>
      <c r="SGM5" s="570"/>
      <c r="SGN5" s="570"/>
      <c r="SGO5" s="570"/>
      <c r="SGP5" s="570"/>
      <c r="SGQ5" s="570"/>
      <c r="SGR5" s="570"/>
      <c r="SGS5" s="570"/>
      <c r="SGT5" s="570"/>
      <c r="SGU5" s="570"/>
      <c r="SGV5" s="570"/>
      <c r="SGW5" s="570"/>
      <c r="SGX5" s="570"/>
      <c r="SGY5" s="570"/>
      <c r="SGZ5" s="570"/>
      <c r="SHA5" s="570"/>
      <c r="SHB5" s="570"/>
      <c r="SHC5" s="570"/>
      <c r="SHD5" s="570"/>
      <c r="SHE5" s="570"/>
      <c r="SHF5" s="570"/>
      <c r="SHG5" s="570"/>
      <c r="SHH5" s="570"/>
      <c r="SHI5" s="570"/>
      <c r="SHJ5" s="570"/>
      <c r="SHK5" s="570"/>
      <c r="SHL5" s="570"/>
      <c r="SHM5" s="570"/>
      <c r="SHN5" s="570"/>
      <c r="SHO5" s="570"/>
      <c r="SHP5" s="570"/>
      <c r="SHQ5" s="570"/>
      <c r="SHR5" s="570"/>
      <c r="SHS5" s="570"/>
      <c r="SHT5" s="570"/>
      <c r="SHU5" s="570"/>
      <c r="SHV5" s="570"/>
      <c r="SHW5" s="570"/>
      <c r="SHX5" s="570"/>
      <c r="SHY5" s="570"/>
      <c r="SHZ5" s="570"/>
      <c r="SIA5" s="570"/>
      <c r="SIB5" s="570"/>
      <c r="SIC5" s="570"/>
      <c r="SID5" s="570"/>
      <c r="SIE5" s="570"/>
      <c r="SIF5" s="570"/>
      <c r="SIG5" s="570"/>
      <c r="SIH5" s="570"/>
      <c r="SII5" s="570"/>
      <c r="SIJ5" s="570"/>
      <c r="SIK5" s="570"/>
      <c r="SIL5" s="570"/>
      <c r="SIM5" s="570"/>
      <c r="SIN5" s="570"/>
      <c r="SIO5" s="570"/>
      <c r="SIP5" s="570"/>
      <c r="SIQ5" s="570"/>
      <c r="SIR5" s="570"/>
      <c r="SIS5" s="570"/>
      <c r="SIT5" s="570"/>
      <c r="SIU5" s="570"/>
      <c r="SIV5" s="570"/>
      <c r="SIW5" s="570"/>
      <c r="SIX5" s="570"/>
      <c r="SIY5" s="570"/>
      <c r="SIZ5" s="570"/>
      <c r="SJA5" s="570"/>
      <c r="SJB5" s="570"/>
      <c r="SJC5" s="570"/>
      <c r="SJD5" s="570"/>
      <c r="SJE5" s="570"/>
      <c r="SJF5" s="570"/>
      <c r="SJG5" s="570"/>
      <c r="SJH5" s="570"/>
      <c r="SJI5" s="570"/>
      <c r="SJJ5" s="570"/>
      <c r="SJK5" s="570"/>
      <c r="SJL5" s="570"/>
      <c r="SJM5" s="570"/>
      <c r="SJN5" s="570"/>
      <c r="SJO5" s="570"/>
      <c r="SJP5" s="570"/>
      <c r="SJQ5" s="570"/>
      <c r="SJR5" s="570"/>
      <c r="SJS5" s="570"/>
      <c r="SJT5" s="570"/>
      <c r="SJU5" s="570"/>
      <c r="SJV5" s="570"/>
      <c r="SJW5" s="570"/>
      <c r="SJX5" s="570"/>
      <c r="SJY5" s="570"/>
      <c r="SJZ5" s="570"/>
      <c r="SKA5" s="570"/>
      <c r="SKB5" s="570"/>
      <c r="SKC5" s="570"/>
      <c r="SKD5" s="570"/>
      <c r="SKE5" s="570"/>
      <c r="SKF5" s="570"/>
      <c r="SKG5" s="570"/>
      <c r="SKH5" s="570"/>
      <c r="SKI5" s="570"/>
      <c r="SKJ5" s="570"/>
      <c r="SKK5" s="570"/>
      <c r="SKL5" s="570"/>
      <c r="SKM5" s="570"/>
      <c r="SKN5" s="570"/>
      <c r="SKO5" s="570"/>
      <c r="SKP5" s="570"/>
      <c r="SKQ5" s="570"/>
      <c r="SKR5" s="570"/>
      <c r="SKS5" s="570"/>
      <c r="SKT5" s="570"/>
      <c r="SKU5" s="570"/>
      <c r="SKV5" s="570"/>
      <c r="SKW5" s="570"/>
      <c r="SKX5" s="570"/>
      <c r="SKY5" s="570"/>
      <c r="SKZ5" s="570"/>
      <c r="SLA5" s="570"/>
      <c r="SLB5" s="570"/>
      <c r="SLC5" s="570"/>
      <c r="SLD5" s="570"/>
      <c r="SLE5" s="570"/>
      <c r="SLF5" s="570"/>
      <c r="SLG5" s="570"/>
      <c r="SLH5" s="570"/>
      <c r="SLI5" s="570"/>
      <c r="SLJ5" s="570"/>
      <c r="SLK5" s="570"/>
      <c r="SLL5" s="570"/>
      <c r="SLM5" s="570"/>
      <c r="SLN5" s="570"/>
      <c r="SLO5" s="570"/>
      <c r="SLP5" s="570"/>
      <c r="SLQ5" s="570"/>
      <c r="SLR5" s="570"/>
      <c r="SLS5" s="570"/>
      <c r="SLT5" s="570"/>
      <c r="SLU5" s="570"/>
      <c r="SLV5" s="570"/>
      <c r="SLW5" s="570"/>
      <c r="SLX5" s="570"/>
      <c r="SLY5" s="570"/>
      <c r="SLZ5" s="570"/>
      <c r="SMA5" s="570"/>
      <c r="SMB5" s="570"/>
      <c r="SMC5" s="570"/>
      <c r="SMD5" s="570"/>
      <c r="SME5" s="570"/>
      <c r="SMF5" s="570"/>
      <c r="SMG5" s="570"/>
      <c r="SMH5" s="570"/>
      <c r="SMI5" s="570"/>
      <c r="SMJ5" s="570"/>
      <c r="SMK5" s="570"/>
      <c r="SML5" s="570"/>
      <c r="SMM5" s="570"/>
      <c r="SMN5" s="570"/>
      <c r="SMO5" s="570"/>
      <c r="SMP5" s="570"/>
      <c r="SMQ5" s="570"/>
      <c r="SMR5" s="570"/>
      <c r="SMS5" s="570"/>
      <c r="SMT5" s="570"/>
      <c r="SMU5" s="570"/>
      <c r="SMV5" s="570"/>
      <c r="SMW5" s="570"/>
      <c r="SMX5" s="570"/>
      <c r="SMY5" s="570"/>
      <c r="SMZ5" s="570"/>
      <c r="SNA5" s="570"/>
      <c r="SNB5" s="570"/>
      <c r="SNC5" s="570"/>
      <c r="SND5" s="570"/>
      <c r="SNE5" s="570"/>
      <c r="SNF5" s="570"/>
      <c r="SNG5" s="570"/>
      <c r="SNH5" s="570"/>
      <c r="SNI5" s="570"/>
      <c r="SNJ5" s="570"/>
      <c r="SNK5" s="570"/>
      <c r="SNL5" s="570"/>
      <c r="SNM5" s="570"/>
      <c r="SNN5" s="570"/>
      <c r="SNO5" s="570"/>
      <c r="SNP5" s="570"/>
      <c r="SNQ5" s="570"/>
      <c r="SNR5" s="570"/>
      <c r="SNS5" s="570"/>
      <c r="SNT5" s="570"/>
      <c r="SNU5" s="570"/>
      <c r="SNV5" s="570"/>
      <c r="SNW5" s="570"/>
      <c r="SNX5" s="570"/>
      <c r="SNY5" s="570"/>
      <c r="SNZ5" s="570"/>
      <c r="SOA5" s="570"/>
      <c r="SOB5" s="570"/>
      <c r="SOC5" s="570"/>
      <c r="SOD5" s="570"/>
      <c r="SOE5" s="570"/>
      <c r="SOF5" s="570"/>
      <c r="SOG5" s="570"/>
      <c r="SOH5" s="570"/>
      <c r="SOI5" s="570"/>
      <c r="SOJ5" s="570"/>
      <c r="SOK5" s="570"/>
      <c r="SOL5" s="570"/>
      <c r="SOM5" s="570"/>
      <c r="SON5" s="570"/>
      <c r="SOO5" s="570"/>
      <c r="SOP5" s="570"/>
      <c r="SOQ5" s="570"/>
      <c r="SOR5" s="570"/>
      <c r="SOS5" s="570"/>
      <c r="SOT5" s="570"/>
      <c r="SOU5" s="570"/>
      <c r="SOV5" s="570"/>
      <c r="SOW5" s="570"/>
      <c r="SOX5" s="570"/>
      <c r="SOY5" s="570"/>
      <c r="SOZ5" s="570"/>
      <c r="SPA5" s="570"/>
      <c r="SPB5" s="570"/>
      <c r="SPC5" s="570"/>
      <c r="SPD5" s="570"/>
      <c r="SPE5" s="570"/>
      <c r="SPF5" s="570"/>
      <c r="SPG5" s="570"/>
      <c r="SPH5" s="570"/>
      <c r="SPI5" s="570"/>
      <c r="SPJ5" s="570"/>
      <c r="SPK5" s="570"/>
      <c r="SPL5" s="570"/>
      <c r="SPM5" s="570"/>
      <c r="SPN5" s="570"/>
      <c r="SPO5" s="570"/>
      <c r="SPP5" s="570"/>
      <c r="SPQ5" s="570"/>
      <c r="SPR5" s="570"/>
      <c r="SPS5" s="570"/>
      <c r="SPT5" s="570"/>
      <c r="SPU5" s="570"/>
      <c r="SPV5" s="570"/>
      <c r="SPW5" s="570"/>
      <c r="SPX5" s="570"/>
      <c r="SPY5" s="570"/>
      <c r="SPZ5" s="570"/>
      <c r="SQA5" s="570"/>
      <c r="SQB5" s="570"/>
      <c r="SQC5" s="570"/>
      <c r="SQD5" s="570"/>
      <c r="SQE5" s="570"/>
      <c r="SQF5" s="570"/>
      <c r="SQG5" s="570"/>
      <c r="SQH5" s="570"/>
      <c r="SQI5" s="570"/>
      <c r="SQJ5" s="570"/>
      <c r="SQK5" s="570"/>
      <c r="SQL5" s="570"/>
      <c r="SQM5" s="570"/>
      <c r="SQN5" s="570"/>
      <c r="SQO5" s="570"/>
      <c r="SQP5" s="570"/>
      <c r="SQQ5" s="570"/>
      <c r="SQR5" s="570"/>
      <c r="SQS5" s="570"/>
      <c r="SQT5" s="570"/>
      <c r="SQU5" s="570"/>
      <c r="SQV5" s="570"/>
      <c r="SQW5" s="570"/>
      <c r="SQX5" s="570"/>
      <c r="SQY5" s="570"/>
      <c r="SQZ5" s="570"/>
      <c r="SRA5" s="570"/>
      <c r="SRB5" s="570"/>
      <c r="SRC5" s="570"/>
      <c r="SRD5" s="570"/>
      <c r="SRE5" s="570"/>
      <c r="SRF5" s="570"/>
      <c r="SRG5" s="570"/>
      <c r="SRH5" s="570"/>
      <c r="SRI5" s="570"/>
      <c r="SRJ5" s="570"/>
      <c r="SRK5" s="570"/>
      <c r="SRL5" s="570"/>
      <c r="SRM5" s="570"/>
      <c r="SRN5" s="570"/>
      <c r="SRO5" s="570"/>
      <c r="SRP5" s="570"/>
      <c r="SRQ5" s="570"/>
      <c r="SRR5" s="570"/>
      <c r="SRS5" s="570"/>
      <c r="SRT5" s="570"/>
      <c r="SRU5" s="570"/>
      <c r="SRV5" s="570"/>
      <c r="SRW5" s="570"/>
      <c r="SRX5" s="570"/>
      <c r="SRY5" s="570"/>
      <c r="SRZ5" s="570"/>
      <c r="SSA5" s="570"/>
      <c r="SSB5" s="570"/>
      <c r="SSC5" s="570"/>
      <c r="SSD5" s="570"/>
      <c r="SSE5" s="570"/>
      <c r="SSF5" s="570"/>
      <c r="SSG5" s="570"/>
      <c r="SSH5" s="570"/>
      <c r="SSI5" s="570"/>
      <c r="SSJ5" s="570"/>
      <c r="SSK5" s="570"/>
      <c r="SSL5" s="570"/>
      <c r="SSM5" s="570"/>
      <c r="SSN5" s="570"/>
      <c r="SSO5" s="570"/>
      <c r="SSP5" s="570"/>
      <c r="SSQ5" s="570"/>
      <c r="SSR5" s="570"/>
      <c r="SSS5" s="570"/>
      <c r="SST5" s="570"/>
      <c r="SSU5" s="570"/>
      <c r="SSV5" s="570"/>
      <c r="SSW5" s="570"/>
      <c r="SSX5" s="570"/>
      <c r="SSY5" s="570"/>
      <c r="SSZ5" s="570"/>
      <c r="STA5" s="570"/>
      <c r="STB5" s="570"/>
      <c r="STC5" s="570"/>
      <c r="STD5" s="570"/>
      <c r="STE5" s="570"/>
      <c r="STF5" s="570"/>
      <c r="STG5" s="570"/>
      <c r="STH5" s="570"/>
      <c r="STI5" s="570"/>
      <c r="STJ5" s="570"/>
      <c r="STK5" s="570"/>
      <c r="STL5" s="570"/>
      <c r="STM5" s="570"/>
      <c r="STN5" s="570"/>
      <c r="STO5" s="570"/>
      <c r="STP5" s="570"/>
      <c r="STQ5" s="570"/>
      <c r="STR5" s="570"/>
      <c r="STS5" s="570"/>
      <c r="STT5" s="570"/>
      <c r="STU5" s="570"/>
      <c r="STV5" s="570"/>
      <c r="STW5" s="570"/>
      <c r="STX5" s="570"/>
      <c r="STY5" s="570"/>
      <c r="STZ5" s="570"/>
      <c r="SUA5" s="570"/>
      <c r="SUB5" s="570"/>
      <c r="SUC5" s="570"/>
      <c r="SUD5" s="570"/>
      <c r="SUE5" s="570"/>
      <c r="SUF5" s="570"/>
      <c r="SUG5" s="570"/>
      <c r="SUH5" s="570"/>
      <c r="SUI5" s="570"/>
      <c r="SUJ5" s="570"/>
      <c r="SUK5" s="570"/>
      <c r="SUL5" s="570"/>
      <c r="SUM5" s="570"/>
      <c r="SUN5" s="570"/>
      <c r="SUO5" s="570"/>
      <c r="SUP5" s="570"/>
      <c r="SUQ5" s="570"/>
      <c r="SUR5" s="570"/>
      <c r="SUS5" s="570"/>
      <c r="SUT5" s="570"/>
      <c r="SUU5" s="570"/>
      <c r="SUV5" s="570"/>
      <c r="SUW5" s="570"/>
      <c r="SUX5" s="570"/>
      <c r="SUY5" s="570"/>
      <c r="SUZ5" s="570"/>
      <c r="SVA5" s="570"/>
      <c r="SVB5" s="570"/>
      <c r="SVC5" s="570"/>
      <c r="SVD5" s="570"/>
      <c r="SVE5" s="570"/>
      <c r="SVF5" s="570"/>
      <c r="SVG5" s="570"/>
      <c r="SVH5" s="570"/>
      <c r="SVI5" s="570"/>
      <c r="SVJ5" s="570"/>
      <c r="SVK5" s="570"/>
      <c r="SVL5" s="570"/>
      <c r="SVM5" s="570"/>
      <c r="SVN5" s="570"/>
      <c r="SVO5" s="570"/>
      <c r="SVP5" s="570"/>
      <c r="SVQ5" s="570"/>
      <c r="SVR5" s="570"/>
      <c r="SVS5" s="570"/>
      <c r="SVT5" s="570"/>
      <c r="SVU5" s="570"/>
      <c r="SVV5" s="570"/>
      <c r="SVW5" s="570"/>
      <c r="SVX5" s="570"/>
      <c r="SVY5" s="570"/>
      <c r="SVZ5" s="570"/>
      <c r="SWA5" s="570"/>
      <c r="SWB5" s="570"/>
      <c r="SWC5" s="570"/>
      <c r="SWD5" s="570"/>
      <c r="SWE5" s="570"/>
      <c r="SWF5" s="570"/>
      <c r="SWG5" s="570"/>
      <c r="SWH5" s="570"/>
      <c r="SWI5" s="570"/>
      <c r="SWJ5" s="570"/>
      <c r="SWK5" s="570"/>
      <c r="SWL5" s="570"/>
      <c r="SWM5" s="570"/>
      <c r="SWN5" s="570"/>
      <c r="SWO5" s="570"/>
      <c r="SWP5" s="570"/>
      <c r="SWQ5" s="570"/>
      <c r="SWR5" s="570"/>
      <c r="SWS5" s="570"/>
      <c r="SWT5" s="570"/>
      <c r="SWU5" s="570"/>
      <c r="SWV5" s="570"/>
      <c r="SWW5" s="570"/>
      <c r="SWX5" s="570"/>
      <c r="SWY5" s="570"/>
      <c r="SWZ5" s="570"/>
      <c r="SXA5" s="570"/>
      <c r="SXB5" s="570"/>
      <c r="SXC5" s="570"/>
      <c r="SXD5" s="570"/>
      <c r="SXE5" s="570"/>
      <c r="SXF5" s="570"/>
      <c r="SXG5" s="570"/>
      <c r="SXH5" s="570"/>
      <c r="SXI5" s="570"/>
      <c r="SXJ5" s="570"/>
      <c r="SXK5" s="570"/>
      <c r="SXL5" s="570"/>
      <c r="SXM5" s="570"/>
      <c r="SXN5" s="570"/>
      <c r="SXO5" s="570"/>
      <c r="SXP5" s="570"/>
      <c r="SXQ5" s="570"/>
      <c r="SXR5" s="570"/>
      <c r="SXS5" s="570"/>
      <c r="SXT5" s="570"/>
      <c r="SXU5" s="570"/>
      <c r="SXV5" s="570"/>
      <c r="SXW5" s="570"/>
      <c r="SXX5" s="570"/>
      <c r="SXY5" s="570"/>
      <c r="SXZ5" s="570"/>
      <c r="SYA5" s="570"/>
      <c r="SYB5" s="570"/>
      <c r="SYC5" s="570"/>
      <c r="SYD5" s="570"/>
      <c r="SYE5" s="570"/>
      <c r="SYF5" s="570"/>
      <c r="SYG5" s="570"/>
      <c r="SYH5" s="570"/>
      <c r="SYI5" s="570"/>
      <c r="SYJ5" s="570"/>
      <c r="SYK5" s="570"/>
      <c r="SYL5" s="570"/>
      <c r="SYM5" s="570"/>
      <c r="SYN5" s="570"/>
      <c r="SYO5" s="570"/>
      <c r="SYP5" s="570"/>
      <c r="SYQ5" s="570"/>
      <c r="SYR5" s="570"/>
      <c r="SYS5" s="570"/>
      <c r="SYT5" s="570"/>
      <c r="SYU5" s="570"/>
      <c r="SYV5" s="570"/>
      <c r="SYW5" s="570"/>
      <c r="SYX5" s="570"/>
      <c r="SYY5" s="570"/>
      <c r="SYZ5" s="570"/>
      <c r="SZA5" s="570"/>
      <c r="SZB5" s="570"/>
      <c r="SZC5" s="570"/>
      <c r="SZD5" s="570"/>
      <c r="SZE5" s="570"/>
      <c r="SZF5" s="570"/>
      <c r="SZG5" s="570"/>
      <c r="SZH5" s="570"/>
      <c r="SZI5" s="570"/>
      <c r="SZJ5" s="570"/>
      <c r="SZK5" s="570"/>
      <c r="SZL5" s="570"/>
      <c r="SZM5" s="570"/>
      <c r="SZN5" s="570"/>
      <c r="SZO5" s="570"/>
      <c r="SZP5" s="570"/>
      <c r="SZQ5" s="570"/>
      <c r="SZR5" s="570"/>
      <c r="SZS5" s="570"/>
      <c r="SZT5" s="570"/>
      <c r="SZU5" s="570"/>
      <c r="SZV5" s="570"/>
      <c r="SZW5" s="570"/>
      <c r="SZX5" s="570"/>
      <c r="SZY5" s="570"/>
      <c r="SZZ5" s="570"/>
      <c r="TAA5" s="570"/>
      <c r="TAB5" s="570"/>
      <c r="TAC5" s="570"/>
      <c r="TAD5" s="570"/>
      <c r="TAE5" s="570"/>
      <c r="TAF5" s="570"/>
      <c r="TAG5" s="570"/>
      <c r="TAH5" s="570"/>
      <c r="TAI5" s="570"/>
      <c r="TAJ5" s="570"/>
      <c r="TAK5" s="570"/>
      <c r="TAL5" s="570"/>
      <c r="TAM5" s="570"/>
      <c r="TAN5" s="570"/>
      <c r="TAO5" s="570"/>
      <c r="TAP5" s="570"/>
      <c r="TAQ5" s="570"/>
      <c r="TAR5" s="570"/>
      <c r="TAS5" s="570"/>
      <c r="TAT5" s="570"/>
      <c r="TAU5" s="570"/>
      <c r="TAV5" s="570"/>
      <c r="TAW5" s="570"/>
      <c r="TAX5" s="570"/>
      <c r="TAY5" s="570"/>
      <c r="TAZ5" s="570"/>
      <c r="TBA5" s="570"/>
      <c r="TBB5" s="570"/>
      <c r="TBC5" s="570"/>
      <c r="TBD5" s="570"/>
      <c r="TBE5" s="570"/>
      <c r="TBF5" s="570"/>
      <c r="TBG5" s="570"/>
      <c r="TBH5" s="570"/>
      <c r="TBI5" s="570"/>
      <c r="TBJ5" s="570"/>
      <c r="TBK5" s="570"/>
      <c r="TBL5" s="570"/>
      <c r="TBM5" s="570"/>
      <c r="TBN5" s="570"/>
      <c r="TBO5" s="570"/>
      <c r="TBP5" s="570"/>
      <c r="TBQ5" s="570"/>
      <c r="TBR5" s="570"/>
      <c r="TBS5" s="570"/>
      <c r="TBT5" s="570"/>
      <c r="TBU5" s="570"/>
      <c r="TBV5" s="570"/>
      <c r="TBW5" s="570"/>
      <c r="TBX5" s="570"/>
      <c r="TBY5" s="570"/>
      <c r="TBZ5" s="570"/>
      <c r="TCA5" s="570"/>
      <c r="TCB5" s="570"/>
      <c r="TCC5" s="570"/>
      <c r="TCD5" s="570"/>
      <c r="TCE5" s="570"/>
      <c r="TCF5" s="570"/>
      <c r="TCG5" s="570"/>
      <c r="TCH5" s="570"/>
      <c r="TCI5" s="570"/>
      <c r="TCJ5" s="570"/>
      <c r="TCK5" s="570"/>
      <c r="TCL5" s="570"/>
      <c r="TCM5" s="570"/>
      <c r="TCN5" s="570"/>
      <c r="TCO5" s="570"/>
      <c r="TCP5" s="570"/>
      <c r="TCQ5" s="570"/>
      <c r="TCR5" s="570"/>
      <c r="TCS5" s="570"/>
      <c r="TCT5" s="570"/>
      <c r="TCU5" s="570"/>
      <c r="TCV5" s="570"/>
      <c r="TCW5" s="570"/>
      <c r="TCX5" s="570"/>
      <c r="TCY5" s="570"/>
      <c r="TCZ5" s="570"/>
      <c r="TDA5" s="570"/>
      <c r="TDB5" s="570"/>
      <c r="TDC5" s="570"/>
      <c r="TDD5" s="570"/>
      <c r="TDE5" s="570"/>
      <c r="TDF5" s="570"/>
      <c r="TDG5" s="570"/>
      <c r="TDH5" s="570"/>
      <c r="TDI5" s="570"/>
      <c r="TDJ5" s="570"/>
      <c r="TDK5" s="570"/>
      <c r="TDL5" s="570"/>
      <c r="TDM5" s="570"/>
      <c r="TDN5" s="570"/>
      <c r="TDO5" s="570"/>
      <c r="TDP5" s="570"/>
      <c r="TDQ5" s="570"/>
      <c r="TDR5" s="570"/>
      <c r="TDS5" s="570"/>
      <c r="TDT5" s="570"/>
      <c r="TDU5" s="570"/>
      <c r="TDV5" s="570"/>
      <c r="TDW5" s="570"/>
      <c r="TDX5" s="570"/>
      <c r="TDY5" s="570"/>
      <c r="TDZ5" s="570"/>
      <c r="TEA5" s="570"/>
      <c r="TEB5" s="570"/>
      <c r="TEC5" s="570"/>
      <c r="TED5" s="570"/>
      <c r="TEE5" s="570"/>
      <c r="TEF5" s="570"/>
      <c r="TEG5" s="570"/>
      <c r="TEH5" s="570"/>
      <c r="TEI5" s="570"/>
      <c r="TEJ5" s="570"/>
      <c r="TEK5" s="570"/>
      <c r="TEL5" s="570"/>
      <c r="TEM5" s="570"/>
      <c r="TEN5" s="570"/>
      <c r="TEO5" s="570"/>
      <c r="TEP5" s="570"/>
      <c r="TEQ5" s="570"/>
      <c r="TER5" s="570"/>
      <c r="TES5" s="570"/>
      <c r="TET5" s="570"/>
      <c r="TEU5" s="570"/>
      <c r="TEV5" s="570"/>
      <c r="TEW5" s="570"/>
      <c r="TEX5" s="570"/>
      <c r="TEY5" s="570"/>
      <c r="TEZ5" s="570"/>
      <c r="TFA5" s="570"/>
      <c r="TFB5" s="570"/>
      <c r="TFC5" s="570"/>
      <c r="TFD5" s="570"/>
      <c r="TFE5" s="570"/>
      <c r="TFF5" s="570"/>
      <c r="TFG5" s="570"/>
      <c r="TFH5" s="570"/>
      <c r="TFI5" s="570"/>
      <c r="TFJ5" s="570"/>
      <c r="TFK5" s="570"/>
      <c r="TFL5" s="570"/>
      <c r="TFM5" s="570"/>
      <c r="TFN5" s="570"/>
      <c r="TFO5" s="570"/>
      <c r="TFP5" s="570"/>
      <c r="TFQ5" s="570"/>
      <c r="TFR5" s="570"/>
      <c r="TFS5" s="570"/>
      <c r="TFT5" s="570"/>
      <c r="TFU5" s="570"/>
      <c r="TFV5" s="570"/>
      <c r="TFW5" s="570"/>
      <c r="TFX5" s="570"/>
      <c r="TFY5" s="570"/>
      <c r="TFZ5" s="570"/>
      <c r="TGA5" s="570"/>
      <c r="TGB5" s="570"/>
      <c r="TGC5" s="570"/>
      <c r="TGD5" s="570"/>
      <c r="TGE5" s="570"/>
      <c r="TGF5" s="570"/>
      <c r="TGG5" s="570"/>
      <c r="TGH5" s="570"/>
      <c r="TGI5" s="570"/>
      <c r="TGJ5" s="570"/>
      <c r="TGK5" s="570"/>
      <c r="TGL5" s="570"/>
      <c r="TGM5" s="570"/>
      <c r="TGN5" s="570"/>
      <c r="TGO5" s="570"/>
      <c r="TGP5" s="570"/>
      <c r="TGQ5" s="570"/>
      <c r="TGR5" s="570"/>
      <c r="TGS5" s="570"/>
      <c r="TGT5" s="570"/>
      <c r="TGU5" s="570"/>
      <c r="TGV5" s="570"/>
      <c r="TGW5" s="570"/>
      <c r="TGX5" s="570"/>
      <c r="TGY5" s="570"/>
      <c r="TGZ5" s="570"/>
      <c r="THA5" s="570"/>
      <c r="THB5" s="570"/>
      <c r="THC5" s="570"/>
      <c r="THD5" s="570"/>
      <c r="THE5" s="570"/>
      <c r="THF5" s="570"/>
      <c r="THG5" s="570"/>
      <c r="THH5" s="570"/>
      <c r="THI5" s="570"/>
      <c r="THJ5" s="570"/>
      <c r="THK5" s="570"/>
      <c r="THL5" s="570"/>
      <c r="THM5" s="570"/>
      <c r="THN5" s="570"/>
      <c r="THO5" s="570"/>
      <c r="THP5" s="570"/>
      <c r="THQ5" s="570"/>
      <c r="THR5" s="570"/>
      <c r="THS5" s="570"/>
      <c r="THT5" s="570"/>
      <c r="THU5" s="570"/>
      <c r="THV5" s="570"/>
      <c r="THW5" s="570"/>
      <c r="THX5" s="570"/>
      <c r="THY5" s="570"/>
      <c r="THZ5" s="570"/>
      <c r="TIA5" s="570"/>
      <c r="TIB5" s="570"/>
      <c r="TIC5" s="570"/>
      <c r="TID5" s="570"/>
      <c r="TIE5" s="570"/>
      <c r="TIF5" s="570"/>
      <c r="TIG5" s="570"/>
      <c r="TIH5" s="570"/>
      <c r="TII5" s="570"/>
      <c r="TIJ5" s="570"/>
      <c r="TIK5" s="570"/>
      <c r="TIL5" s="570"/>
      <c r="TIM5" s="570"/>
      <c r="TIN5" s="570"/>
      <c r="TIO5" s="570"/>
      <c r="TIP5" s="570"/>
      <c r="TIQ5" s="570"/>
      <c r="TIR5" s="570"/>
      <c r="TIS5" s="570"/>
      <c r="TIT5" s="570"/>
      <c r="TIU5" s="570"/>
      <c r="TIV5" s="570"/>
      <c r="TIW5" s="570"/>
      <c r="TIX5" s="570"/>
      <c r="TIY5" s="570"/>
      <c r="TIZ5" s="570"/>
      <c r="TJA5" s="570"/>
      <c r="TJB5" s="570"/>
      <c r="TJC5" s="570"/>
      <c r="TJD5" s="570"/>
      <c r="TJE5" s="570"/>
      <c r="TJF5" s="570"/>
      <c r="TJG5" s="570"/>
      <c r="TJH5" s="570"/>
      <c r="TJI5" s="570"/>
      <c r="TJJ5" s="570"/>
      <c r="TJK5" s="570"/>
      <c r="TJL5" s="570"/>
      <c r="TJM5" s="570"/>
      <c r="TJN5" s="570"/>
      <c r="TJO5" s="570"/>
      <c r="TJP5" s="570"/>
      <c r="TJQ5" s="570"/>
      <c r="TJR5" s="570"/>
      <c r="TJS5" s="570"/>
      <c r="TJT5" s="570"/>
      <c r="TJU5" s="570"/>
      <c r="TJV5" s="570"/>
      <c r="TJW5" s="570"/>
      <c r="TJX5" s="570"/>
      <c r="TJY5" s="570"/>
      <c r="TJZ5" s="570"/>
      <c r="TKA5" s="570"/>
      <c r="TKB5" s="570"/>
      <c r="TKC5" s="570"/>
      <c r="TKD5" s="570"/>
      <c r="TKE5" s="570"/>
      <c r="TKF5" s="570"/>
      <c r="TKG5" s="570"/>
      <c r="TKH5" s="570"/>
      <c r="TKI5" s="570"/>
      <c r="TKJ5" s="570"/>
      <c r="TKK5" s="570"/>
      <c r="TKL5" s="570"/>
      <c r="TKM5" s="570"/>
      <c r="TKN5" s="570"/>
      <c r="TKO5" s="570"/>
      <c r="TKP5" s="570"/>
      <c r="TKQ5" s="570"/>
      <c r="TKR5" s="570"/>
      <c r="TKS5" s="570"/>
      <c r="TKT5" s="570"/>
      <c r="TKU5" s="570"/>
      <c r="TKV5" s="570"/>
      <c r="TKW5" s="570"/>
      <c r="TKX5" s="570"/>
      <c r="TKY5" s="570"/>
      <c r="TKZ5" s="570"/>
      <c r="TLA5" s="570"/>
      <c r="TLB5" s="570"/>
      <c r="TLC5" s="570"/>
      <c r="TLD5" s="570"/>
      <c r="TLE5" s="570"/>
      <c r="TLF5" s="570"/>
      <c r="TLG5" s="570"/>
      <c r="TLH5" s="570"/>
      <c r="TLI5" s="570"/>
      <c r="TLJ5" s="570"/>
      <c r="TLK5" s="570"/>
      <c r="TLL5" s="570"/>
      <c r="TLM5" s="570"/>
      <c r="TLN5" s="570"/>
      <c r="TLO5" s="570"/>
      <c r="TLP5" s="570"/>
      <c r="TLQ5" s="570"/>
      <c r="TLR5" s="570"/>
      <c r="TLS5" s="570"/>
      <c r="TLT5" s="570"/>
      <c r="TLU5" s="570"/>
      <c r="TLV5" s="570"/>
      <c r="TLW5" s="570"/>
      <c r="TLX5" s="570"/>
      <c r="TLY5" s="570"/>
      <c r="TLZ5" s="570"/>
      <c r="TMA5" s="570"/>
      <c r="TMB5" s="570"/>
      <c r="TMC5" s="570"/>
      <c r="TMD5" s="570"/>
      <c r="TME5" s="570"/>
      <c r="TMF5" s="570"/>
      <c r="TMG5" s="570"/>
      <c r="TMH5" s="570"/>
      <c r="TMI5" s="570"/>
      <c r="TMJ5" s="570"/>
      <c r="TMK5" s="570"/>
      <c r="TML5" s="570"/>
      <c r="TMM5" s="570"/>
      <c r="TMN5" s="570"/>
      <c r="TMO5" s="570"/>
      <c r="TMP5" s="570"/>
      <c r="TMQ5" s="570"/>
      <c r="TMR5" s="570"/>
      <c r="TMS5" s="570"/>
      <c r="TMT5" s="570"/>
      <c r="TMU5" s="570"/>
      <c r="TMV5" s="570"/>
      <c r="TMW5" s="570"/>
      <c r="TMX5" s="570"/>
      <c r="TMY5" s="570"/>
      <c r="TMZ5" s="570"/>
      <c r="TNA5" s="570"/>
      <c r="TNB5" s="570"/>
      <c r="TNC5" s="570"/>
      <c r="TND5" s="570"/>
      <c r="TNE5" s="570"/>
      <c r="TNF5" s="570"/>
      <c r="TNG5" s="570"/>
      <c r="TNH5" s="570"/>
      <c r="TNI5" s="570"/>
      <c r="TNJ5" s="570"/>
      <c r="TNK5" s="570"/>
      <c r="TNL5" s="570"/>
      <c r="TNM5" s="570"/>
      <c r="TNN5" s="570"/>
      <c r="TNO5" s="570"/>
      <c r="TNP5" s="570"/>
      <c r="TNQ5" s="570"/>
      <c r="TNR5" s="570"/>
      <c r="TNS5" s="570"/>
      <c r="TNT5" s="570"/>
      <c r="TNU5" s="570"/>
      <c r="TNV5" s="570"/>
      <c r="TNW5" s="570"/>
      <c r="TNX5" s="570"/>
      <c r="TNY5" s="570"/>
      <c r="TNZ5" s="570"/>
      <c r="TOA5" s="570"/>
      <c r="TOB5" s="570"/>
      <c r="TOC5" s="570"/>
      <c r="TOD5" s="570"/>
      <c r="TOE5" s="570"/>
      <c r="TOF5" s="570"/>
      <c r="TOG5" s="570"/>
      <c r="TOH5" s="570"/>
      <c r="TOI5" s="570"/>
      <c r="TOJ5" s="570"/>
      <c r="TOK5" s="570"/>
      <c r="TOL5" s="570"/>
      <c r="TOM5" s="570"/>
      <c r="TON5" s="570"/>
      <c r="TOO5" s="570"/>
      <c r="TOP5" s="570"/>
      <c r="TOQ5" s="570"/>
      <c r="TOR5" s="570"/>
      <c r="TOS5" s="570"/>
      <c r="TOT5" s="570"/>
      <c r="TOU5" s="570"/>
      <c r="TOV5" s="570"/>
      <c r="TOW5" s="570"/>
      <c r="TOX5" s="570"/>
      <c r="TOY5" s="570"/>
      <c r="TOZ5" s="570"/>
      <c r="TPA5" s="570"/>
      <c r="TPB5" s="570"/>
      <c r="TPC5" s="570"/>
      <c r="TPD5" s="570"/>
      <c r="TPE5" s="570"/>
      <c r="TPF5" s="570"/>
      <c r="TPG5" s="570"/>
      <c r="TPH5" s="570"/>
      <c r="TPI5" s="570"/>
      <c r="TPJ5" s="570"/>
      <c r="TPK5" s="570"/>
      <c r="TPL5" s="570"/>
      <c r="TPM5" s="570"/>
      <c r="TPN5" s="570"/>
      <c r="TPO5" s="570"/>
      <c r="TPP5" s="570"/>
      <c r="TPQ5" s="570"/>
      <c r="TPR5" s="570"/>
      <c r="TPS5" s="570"/>
      <c r="TPT5" s="570"/>
      <c r="TPU5" s="570"/>
      <c r="TPV5" s="570"/>
      <c r="TPW5" s="570"/>
      <c r="TPX5" s="570"/>
      <c r="TPY5" s="570"/>
      <c r="TPZ5" s="570"/>
      <c r="TQA5" s="570"/>
      <c r="TQB5" s="570"/>
      <c r="TQC5" s="570"/>
      <c r="TQD5" s="570"/>
      <c r="TQE5" s="570"/>
      <c r="TQF5" s="570"/>
      <c r="TQG5" s="570"/>
      <c r="TQH5" s="570"/>
      <c r="TQI5" s="570"/>
      <c r="TQJ5" s="570"/>
      <c r="TQK5" s="570"/>
      <c r="TQL5" s="570"/>
      <c r="TQM5" s="570"/>
      <c r="TQN5" s="570"/>
      <c r="TQO5" s="570"/>
      <c r="TQP5" s="570"/>
      <c r="TQQ5" s="570"/>
      <c r="TQR5" s="570"/>
      <c r="TQS5" s="570"/>
      <c r="TQT5" s="570"/>
      <c r="TQU5" s="570"/>
      <c r="TQV5" s="570"/>
      <c r="TQW5" s="570"/>
      <c r="TQX5" s="570"/>
      <c r="TQY5" s="570"/>
      <c r="TQZ5" s="570"/>
      <c r="TRA5" s="570"/>
      <c r="TRB5" s="570"/>
      <c r="TRC5" s="570"/>
      <c r="TRD5" s="570"/>
      <c r="TRE5" s="570"/>
      <c r="TRF5" s="570"/>
      <c r="TRG5" s="570"/>
      <c r="TRH5" s="570"/>
      <c r="TRI5" s="570"/>
      <c r="TRJ5" s="570"/>
      <c r="TRK5" s="570"/>
      <c r="TRL5" s="570"/>
      <c r="TRM5" s="570"/>
      <c r="TRN5" s="570"/>
      <c r="TRO5" s="570"/>
      <c r="TRP5" s="570"/>
      <c r="TRQ5" s="570"/>
      <c r="TRR5" s="570"/>
      <c r="TRS5" s="570"/>
      <c r="TRT5" s="570"/>
      <c r="TRU5" s="570"/>
      <c r="TRV5" s="570"/>
      <c r="TRW5" s="570"/>
      <c r="TRX5" s="570"/>
      <c r="TRY5" s="570"/>
      <c r="TRZ5" s="570"/>
      <c r="TSA5" s="570"/>
      <c r="TSB5" s="570"/>
      <c r="TSC5" s="570"/>
      <c r="TSD5" s="570"/>
      <c r="TSE5" s="570"/>
      <c r="TSF5" s="570"/>
      <c r="TSG5" s="570"/>
      <c r="TSH5" s="570"/>
      <c r="TSI5" s="570"/>
      <c r="TSJ5" s="570"/>
      <c r="TSK5" s="570"/>
      <c r="TSL5" s="570"/>
      <c r="TSM5" s="570"/>
      <c r="TSN5" s="570"/>
      <c r="TSO5" s="570"/>
      <c r="TSP5" s="570"/>
      <c r="TSQ5" s="570"/>
      <c r="TSR5" s="570"/>
      <c r="TSS5" s="570"/>
      <c r="TST5" s="570"/>
      <c r="TSU5" s="570"/>
      <c r="TSV5" s="570"/>
      <c r="TSW5" s="570"/>
      <c r="TSX5" s="570"/>
      <c r="TSY5" s="570"/>
      <c r="TSZ5" s="570"/>
      <c r="TTA5" s="570"/>
      <c r="TTB5" s="570"/>
      <c r="TTC5" s="570"/>
      <c r="TTD5" s="570"/>
      <c r="TTE5" s="570"/>
      <c r="TTF5" s="570"/>
      <c r="TTG5" s="570"/>
      <c r="TTH5" s="570"/>
      <c r="TTI5" s="570"/>
      <c r="TTJ5" s="570"/>
      <c r="TTK5" s="570"/>
      <c r="TTL5" s="570"/>
      <c r="TTM5" s="570"/>
      <c r="TTN5" s="570"/>
      <c r="TTO5" s="570"/>
      <c r="TTP5" s="570"/>
      <c r="TTQ5" s="570"/>
      <c r="TTR5" s="570"/>
      <c r="TTS5" s="570"/>
      <c r="TTT5" s="570"/>
      <c r="TTU5" s="570"/>
      <c r="TTV5" s="570"/>
      <c r="TTW5" s="570"/>
      <c r="TTX5" s="570"/>
      <c r="TTY5" s="570"/>
      <c r="TTZ5" s="570"/>
      <c r="TUA5" s="570"/>
      <c r="TUB5" s="570"/>
      <c r="TUC5" s="570"/>
      <c r="TUD5" s="570"/>
      <c r="TUE5" s="570"/>
      <c r="TUF5" s="570"/>
      <c r="TUG5" s="570"/>
      <c r="TUH5" s="570"/>
      <c r="TUI5" s="570"/>
      <c r="TUJ5" s="570"/>
      <c r="TUK5" s="570"/>
      <c r="TUL5" s="570"/>
      <c r="TUM5" s="570"/>
      <c r="TUN5" s="570"/>
      <c r="TUO5" s="570"/>
      <c r="TUP5" s="570"/>
      <c r="TUQ5" s="570"/>
      <c r="TUR5" s="570"/>
      <c r="TUS5" s="570"/>
      <c r="TUT5" s="570"/>
      <c r="TUU5" s="570"/>
      <c r="TUV5" s="570"/>
      <c r="TUW5" s="570"/>
      <c r="TUX5" s="570"/>
      <c r="TUY5" s="570"/>
      <c r="TUZ5" s="570"/>
      <c r="TVA5" s="570"/>
      <c r="TVB5" s="570"/>
      <c r="TVC5" s="570"/>
      <c r="TVD5" s="570"/>
      <c r="TVE5" s="570"/>
      <c r="TVF5" s="570"/>
      <c r="TVG5" s="570"/>
      <c r="TVH5" s="570"/>
      <c r="TVI5" s="570"/>
      <c r="TVJ5" s="570"/>
      <c r="TVK5" s="570"/>
      <c r="TVL5" s="570"/>
      <c r="TVM5" s="570"/>
      <c r="TVN5" s="570"/>
      <c r="TVO5" s="570"/>
      <c r="TVP5" s="570"/>
      <c r="TVQ5" s="570"/>
      <c r="TVR5" s="570"/>
      <c r="TVS5" s="570"/>
      <c r="TVT5" s="570"/>
      <c r="TVU5" s="570"/>
      <c r="TVV5" s="570"/>
      <c r="TVW5" s="570"/>
      <c r="TVX5" s="570"/>
      <c r="TVY5" s="570"/>
      <c r="TVZ5" s="570"/>
      <c r="TWA5" s="570"/>
      <c r="TWB5" s="570"/>
      <c r="TWC5" s="570"/>
      <c r="TWD5" s="570"/>
      <c r="TWE5" s="570"/>
      <c r="TWF5" s="570"/>
      <c r="TWG5" s="570"/>
      <c r="TWH5" s="570"/>
      <c r="TWI5" s="570"/>
      <c r="TWJ5" s="570"/>
      <c r="TWK5" s="570"/>
      <c r="TWL5" s="570"/>
      <c r="TWM5" s="570"/>
      <c r="TWN5" s="570"/>
      <c r="TWO5" s="570"/>
      <c r="TWP5" s="570"/>
      <c r="TWQ5" s="570"/>
      <c r="TWR5" s="570"/>
      <c r="TWS5" s="570"/>
      <c r="TWT5" s="570"/>
      <c r="TWU5" s="570"/>
      <c r="TWV5" s="570"/>
      <c r="TWW5" s="570"/>
      <c r="TWX5" s="570"/>
      <c r="TWY5" s="570"/>
      <c r="TWZ5" s="570"/>
      <c r="TXA5" s="570"/>
      <c r="TXB5" s="570"/>
      <c r="TXC5" s="570"/>
      <c r="TXD5" s="570"/>
      <c r="TXE5" s="570"/>
      <c r="TXF5" s="570"/>
      <c r="TXG5" s="570"/>
      <c r="TXH5" s="570"/>
      <c r="TXI5" s="570"/>
      <c r="TXJ5" s="570"/>
      <c r="TXK5" s="570"/>
      <c r="TXL5" s="570"/>
      <c r="TXM5" s="570"/>
      <c r="TXN5" s="570"/>
      <c r="TXO5" s="570"/>
      <c r="TXP5" s="570"/>
      <c r="TXQ5" s="570"/>
      <c r="TXR5" s="570"/>
      <c r="TXS5" s="570"/>
      <c r="TXT5" s="570"/>
      <c r="TXU5" s="570"/>
      <c r="TXV5" s="570"/>
      <c r="TXW5" s="570"/>
      <c r="TXX5" s="570"/>
      <c r="TXY5" s="570"/>
      <c r="TXZ5" s="570"/>
      <c r="TYA5" s="570"/>
      <c r="TYB5" s="570"/>
      <c r="TYC5" s="570"/>
      <c r="TYD5" s="570"/>
      <c r="TYE5" s="570"/>
      <c r="TYF5" s="570"/>
      <c r="TYG5" s="570"/>
      <c r="TYH5" s="570"/>
      <c r="TYI5" s="570"/>
      <c r="TYJ5" s="570"/>
      <c r="TYK5" s="570"/>
      <c r="TYL5" s="570"/>
      <c r="TYM5" s="570"/>
      <c r="TYN5" s="570"/>
      <c r="TYO5" s="570"/>
      <c r="TYP5" s="570"/>
      <c r="TYQ5" s="570"/>
      <c r="TYR5" s="570"/>
      <c r="TYS5" s="570"/>
      <c r="TYT5" s="570"/>
      <c r="TYU5" s="570"/>
      <c r="TYV5" s="570"/>
      <c r="TYW5" s="570"/>
      <c r="TYX5" s="570"/>
      <c r="TYY5" s="570"/>
      <c r="TYZ5" s="570"/>
      <c r="TZA5" s="570"/>
      <c r="TZB5" s="570"/>
      <c r="TZC5" s="570"/>
      <c r="TZD5" s="570"/>
      <c r="TZE5" s="570"/>
      <c r="TZF5" s="570"/>
      <c r="TZG5" s="570"/>
      <c r="TZH5" s="570"/>
      <c r="TZI5" s="570"/>
      <c r="TZJ5" s="570"/>
      <c r="TZK5" s="570"/>
      <c r="TZL5" s="570"/>
      <c r="TZM5" s="570"/>
      <c r="TZN5" s="570"/>
      <c r="TZO5" s="570"/>
      <c r="TZP5" s="570"/>
      <c r="TZQ5" s="570"/>
      <c r="TZR5" s="570"/>
      <c r="TZS5" s="570"/>
      <c r="TZT5" s="570"/>
      <c r="TZU5" s="570"/>
      <c r="TZV5" s="570"/>
      <c r="TZW5" s="570"/>
      <c r="TZX5" s="570"/>
      <c r="TZY5" s="570"/>
      <c r="TZZ5" s="570"/>
      <c r="UAA5" s="570"/>
      <c r="UAB5" s="570"/>
      <c r="UAC5" s="570"/>
      <c r="UAD5" s="570"/>
      <c r="UAE5" s="570"/>
      <c r="UAF5" s="570"/>
      <c r="UAG5" s="570"/>
      <c r="UAH5" s="570"/>
      <c r="UAI5" s="570"/>
      <c r="UAJ5" s="570"/>
      <c r="UAK5" s="570"/>
      <c r="UAL5" s="570"/>
      <c r="UAM5" s="570"/>
      <c r="UAN5" s="570"/>
      <c r="UAO5" s="570"/>
      <c r="UAP5" s="570"/>
      <c r="UAQ5" s="570"/>
      <c r="UAR5" s="570"/>
      <c r="UAS5" s="570"/>
      <c r="UAT5" s="570"/>
      <c r="UAU5" s="570"/>
      <c r="UAV5" s="570"/>
      <c r="UAW5" s="570"/>
      <c r="UAX5" s="570"/>
      <c r="UAY5" s="570"/>
      <c r="UAZ5" s="570"/>
      <c r="UBA5" s="570"/>
      <c r="UBB5" s="570"/>
      <c r="UBC5" s="570"/>
      <c r="UBD5" s="570"/>
      <c r="UBE5" s="570"/>
      <c r="UBF5" s="570"/>
      <c r="UBG5" s="570"/>
      <c r="UBH5" s="570"/>
      <c r="UBI5" s="570"/>
      <c r="UBJ5" s="570"/>
      <c r="UBK5" s="570"/>
      <c r="UBL5" s="570"/>
      <c r="UBM5" s="570"/>
      <c r="UBN5" s="570"/>
      <c r="UBO5" s="570"/>
      <c r="UBP5" s="570"/>
      <c r="UBQ5" s="570"/>
      <c r="UBR5" s="570"/>
      <c r="UBS5" s="570"/>
      <c r="UBT5" s="570"/>
      <c r="UBU5" s="570"/>
      <c r="UBV5" s="570"/>
      <c r="UBW5" s="570"/>
      <c r="UBX5" s="570"/>
      <c r="UBY5" s="570"/>
      <c r="UBZ5" s="570"/>
      <c r="UCA5" s="570"/>
      <c r="UCB5" s="570"/>
      <c r="UCC5" s="570"/>
      <c r="UCD5" s="570"/>
      <c r="UCE5" s="570"/>
      <c r="UCF5" s="570"/>
      <c r="UCG5" s="570"/>
      <c r="UCH5" s="570"/>
      <c r="UCI5" s="570"/>
      <c r="UCJ5" s="570"/>
      <c r="UCK5" s="570"/>
      <c r="UCL5" s="570"/>
      <c r="UCM5" s="570"/>
      <c r="UCN5" s="570"/>
      <c r="UCO5" s="570"/>
      <c r="UCP5" s="570"/>
      <c r="UCQ5" s="570"/>
      <c r="UCR5" s="570"/>
      <c r="UCS5" s="570"/>
      <c r="UCT5" s="570"/>
      <c r="UCU5" s="570"/>
      <c r="UCV5" s="570"/>
      <c r="UCW5" s="570"/>
      <c r="UCX5" s="570"/>
      <c r="UCY5" s="570"/>
      <c r="UCZ5" s="570"/>
      <c r="UDA5" s="570"/>
      <c r="UDB5" s="570"/>
      <c r="UDC5" s="570"/>
      <c r="UDD5" s="570"/>
      <c r="UDE5" s="570"/>
      <c r="UDF5" s="570"/>
      <c r="UDG5" s="570"/>
      <c r="UDH5" s="570"/>
      <c r="UDI5" s="570"/>
      <c r="UDJ5" s="570"/>
      <c r="UDK5" s="570"/>
      <c r="UDL5" s="570"/>
      <c r="UDM5" s="570"/>
      <c r="UDN5" s="570"/>
      <c r="UDO5" s="570"/>
      <c r="UDP5" s="570"/>
      <c r="UDQ5" s="570"/>
      <c r="UDR5" s="570"/>
      <c r="UDS5" s="570"/>
      <c r="UDT5" s="570"/>
      <c r="UDU5" s="570"/>
      <c r="UDV5" s="570"/>
      <c r="UDW5" s="570"/>
      <c r="UDX5" s="570"/>
      <c r="UDY5" s="570"/>
      <c r="UDZ5" s="570"/>
      <c r="UEA5" s="570"/>
      <c r="UEB5" s="570"/>
      <c r="UEC5" s="570"/>
      <c r="UED5" s="570"/>
      <c r="UEE5" s="570"/>
      <c r="UEF5" s="570"/>
      <c r="UEG5" s="570"/>
      <c r="UEH5" s="570"/>
      <c r="UEI5" s="570"/>
      <c r="UEJ5" s="570"/>
      <c r="UEK5" s="570"/>
      <c r="UEL5" s="570"/>
      <c r="UEM5" s="570"/>
      <c r="UEN5" s="570"/>
      <c r="UEO5" s="570"/>
      <c r="UEP5" s="570"/>
      <c r="UEQ5" s="570"/>
      <c r="UER5" s="570"/>
      <c r="UES5" s="570"/>
      <c r="UET5" s="570"/>
      <c r="UEU5" s="570"/>
      <c r="UEV5" s="570"/>
      <c r="UEW5" s="570"/>
      <c r="UEX5" s="570"/>
      <c r="UEY5" s="570"/>
      <c r="UEZ5" s="570"/>
      <c r="UFA5" s="570"/>
      <c r="UFB5" s="570"/>
      <c r="UFC5" s="570"/>
      <c r="UFD5" s="570"/>
      <c r="UFE5" s="570"/>
      <c r="UFF5" s="570"/>
      <c r="UFG5" s="570"/>
      <c r="UFH5" s="570"/>
      <c r="UFI5" s="570"/>
      <c r="UFJ5" s="570"/>
      <c r="UFK5" s="570"/>
      <c r="UFL5" s="570"/>
      <c r="UFM5" s="570"/>
      <c r="UFN5" s="570"/>
      <c r="UFO5" s="570"/>
      <c r="UFP5" s="570"/>
      <c r="UFQ5" s="570"/>
      <c r="UFR5" s="570"/>
      <c r="UFS5" s="570"/>
      <c r="UFT5" s="570"/>
      <c r="UFU5" s="570"/>
      <c r="UFV5" s="570"/>
      <c r="UFW5" s="570"/>
      <c r="UFX5" s="570"/>
      <c r="UFY5" s="570"/>
      <c r="UFZ5" s="570"/>
      <c r="UGA5" s="570"/>
      <c r="UGB5" s="570"/>
      <c r="UGC5" s="570"/>
      <c r="UGD5" s="570"/>
      <c r="UGE5" s="570"/>
      <c r="UGF5" s="570"/>
      <c r="UGG5" s="570"/>
      <c r="UGH5" s="570"/>
      <c r="UGI5" s="570"/>
      <c r="UGJ5" s="570"/>
      <c r="UGK5" s="570"/>
      <c r="UGL5" s="570"/>
      <c r="UGM5" s="570"/>
      <c r="UGN5" s="570"/>
      <c r="UGO5" s="570"/>
      <c r="UGP5" s="570"/>
      <c r="UGQ5" s="570"/>
      <c r="UGR5" s="570"/>
      <c r="UGS5" s="570"/>
      <c r="UGT5" s="570"/>
      <c r="UGU5" s="570"/>
      <c r="UGV5" s="570"/>
      <c r="UGW5" s="570"/>
      <c r="UGX5" s="570"/>
      <c r="UGY5" s="570"/>
      <c r="UGZ5" s="570"/>
      <c r="UHA5" s="570"/>
      <c r="UHB5" s="570"/>
      <c r="UHC5" s="570"/>
      <c r="UHD5" s="570"/>
      <c r="UHE5" s="570"/>
      <c r="UHF5" s="570"/>
      <c r="UHG5" s="570"/>
      <c r="UHH5" s="570"/>
      <c r="UHI5" s="570"/>
      <c r="UHJ5" s="570"/>
      <c r="UHK5" s="570"/>
      <c r="UHL5" s="570"/>
      <c r="UHM5" s="570"/>
      <c r="UHN5" s="570"/>
      <c r="UHO5" s="570"/>
      <c r="UHP5" s="570"/>
      <c r="UHQ5" s="570"/>
      <c r="UHR5" s="570"/>
      <c r="UHS5" s="570"/>
      <c r="UHT5" s="570"/>
      <c r="UHU5" s="570"/>
      <c r="UHV5" s="570"/>
      <c r="UHW5" s="570"/>
      <c r="UHX5" s="570"/>
      <c r="UHY5" s="570"/>
      <c r="UHZ5" s="570"/>
      <c r="UIA5" s="570"/>
      <c r="UIB5" s="570"/>
      <c r="UIC5" s="570"/>
      <c r="UID5" s="570"/>
      <c r="UIE5" s="570"/>
      <c r="UIF5" s="570"/>
      <c r="UIG5" s="570"/>
      <c r="UIH5" s="570"/>
      <c r="UII5" s="570"/>
      <c r="UIJ5" s="570"/>
      <c r="UIK5" s="570"/>
      <c r="UIL5" s="570"/>
      <c r="UIM5" s="570"/>
      <c r="UIN5" s="570"/>
      <c r="UIO5" s="570"/>
      <c r="UIP5" s="570"/>
      <c r="UIQ5" s="570"/>
      <c r="UIR5" s="570"/>
      <c r="UIS5" s="570"/>
      <c r="UIT5" s="570"/>
      <c r="UIU5" s="570"/>
      <c r="UIV5" s="570"/>
      <c r="UIW5" s="570"/>
      <c r="UIX5" s="570"/>
      <c r="UIY5" s="570"/>
      <c r="UIZ5" s="570"/>
      <c r="UJA5" s="570"/>
      <c r="UJB5" s="570"/>
      <c r="UJC5" s="570"/>
      <c r="UJD5" s="570"/>
      <c r="UJE5" s="570"/>
      <c r="UJF5" s="570"/>
      <c r="UJG5" s="570"/>
      <c r="UJH5" s="570"/>
      <c r="UJI5" s="570"/>
      <c r="UJJ5" s="570"/>
      <c r="UJK5" s="570"/>
      <c r="UJL5" s="570"/>
      <c r="UJM5" s="570"/>
      <c r="UJN5" s="570"/>
      <c r="UJO5" s="570"/>
      <c r="UJP5" s="570"/>
      <c r="UJQ5" s="570"/>
      <c r="UJR5" s="570"/>
      <c r="UJS5" s="570"/>
      <c r="UJT5" s="570"/>
      <c r="UJU5" s="570"/>
      <c r="UJV5" s="570"/>
      <c r="UJW5" s="570"/>
      <c r="UJX5" s="570"/>
      <c r="UJY5" s="570"/>
      <c r="UJZ5" s="570"/>
      <c r="UKA5" s="570"/>
      <c r="UKB5" s="570"/>
      <c r="UKC5" s="570"/>
      <c r="UKD5" s="570"/>
      <c r="UKE5" s="570"/>
      <c r="UKF5" s="570"/>
      <c r="UKG5" s="570"/>
      <c r="UKH5" s="570"/>
      <c r="UKI5" s="570"/>
      <c r="UKJ5" s="570"/>
      <c r="UKK5" s="570"/>
      <c r="UKL5" s="570"/>
      <c r="UKM5" s="570"/>
      <c r="UKN5" s="570"/>
      <c r="UKO5" s="570"/>
      <c r="UKP5" s="570"/>
      <c r="UKQ5" s="570"/>
      <c r="UKR5" s="570"/>
      <c r="UKS5" s="570"/>
      <c r="UKT5" s="570"/>
      <c r="UKU5" s="570"/>
      <c r="UKV5" s="570"/>
      <c r="UKW5" s="570"/>
      <c r="UKX5" s="570"/>
      <c r="UKY5" s="570"/>
      <c r="UKZ5" s="570"/>
      <c r="ULA5" s="570"/>
      <c r="ULB5" s="570"/>
      <c r="ULC5" s="570"/>
      <c r="ULD5" s="570"/>
      <c r="ULE5" s="570"/>
      <c r="ULF5" s="570"/>
      <c r="ULG5" s="570"/>
      <c r="ULH5" s="570"/>
      <c r="ULI5" s="570"/>
      <c r="ULJ5" s="570"/>
      <c r="ULK5" s="570"/>
      <c r="ULL5" s="570"/>
      <c r="ULM5" s="570"/>
      <c r="ULN5" s="570"/>
      <c r="ULO5" s="570"/>
      <c r="ULP5" s="570"/>
      <c r="ULQ5" s="570"/>
      <c r="ULR5" s="570"/>
      <c r="ULS5" s="570"/>
      <c r="ULT5" s="570"/>
      <c r="ULU5" s="570"/>
      <c r="ULV5" s="570"/>
      <c r="ULW5" s="570"/>
      <c r="ULX5" s="570"/>
      <c r="ULY5" s="570"/>
      <c r="ULZ5" s="570"/>
      <c r="UMA5" s="570"/>
      <c r="UMB5" s="570"/>
      <c r="UMC5" s="570"/>
      <c r="UMD5" s="570"/>
      <c r="UME5" s="570"/>
      <c r="UMF5" s="570"/>
      <c r="UMG5" s="570"/>
      <c r="UMH5" s="570"/>
      <c r="UMI5" s="570"/>
      <c r="UMJ5" s="570"/>
      <c r="UMK5" s="570"/>
      <c r="UML5" s="570"/>
      <c r="UMM5" s="570"/>
      <c r="UMN5" s="570"/>
      <c r="UMO5" s="570"/>
      <c r="UMP5" s="570"/>
      <c r="UMQ5" s="570"/>
      <c r="UMR5" s="570"/>
      <c r="UMS5" s="570"/>
      <c r="UMT5" s="570"/>
      <c r="UMU5" s="570"/>
      <c r="UMV5" s="570"/>
      <c r="UMW5" s="570"/>
      <c r="UMX5" s="570"/>
      <c r="UMY5" s="570"/>
      <c r="UMZ5" s="570"/>
      <c r="UNA5" s="570"/>
      <c r="UNB5" s="570"/>
      <c r="UNC5" s="570"/>
      <c r="UND5" s="570"/>
      <c r="UNE5" s="570"/>
      <c r="UNF5" s="570"/>
      <c r="UNG5" s="570"/>
      <c r="UNH5" s="570"/>
      <c r="UNI5" s="570"/>
      <c r="UNJ5" s="570"/>
      <c r="UNK5" s="570"/>
      <c r="UNL5" s="570"/>
      <c r="UNM5" s="570"/>
      <c r="UNN5" s="570"/>
      <c r="UNO5" s="570"/>
      <c r="UNP5" s="570"/>
      <c r="UNQ5" s="570"/>
      <c r="UNR5" s="570"/>
      <c r="UNS5" s="570"/>
      <c r="UNT5" s="570"/>
      <c r="UNU5" s="570"/>
      <c r="UNV5" s="570"/>
      <c r="UNW5" s="570"/>
      <c r="UNX5" s="570"/>
      <c r="UNY5" s="570"/>
      <c r="UNZ5" s="570"/>
      <c r="UOA5" s="570"/>
      <c r="UOB5" s="570"/>
      <c r="UOC5" s="570"/>
      <c r="UOD5" s="570"/>
      <c r="UOE5" s="570"/>
      <c r="UOF5" s="570"/>
      <c r="UOG5" s="570"/>
      <c r="UOH5" s="570"/>
      <c r="UOI5" s="570"/>
      <c r="UOJ5" s="570"/>
      <c r="UOK5" s="570"/>
      <c r="UOL5" s="570"/>
      <c r="UOM5" s="570"/>
      <c r="UON5" s="570"/>
      <c r="UOO5" s="570"/>
      <c r="UOP5" s="570"/>
      <c r="UOQ5" s="570"/>
      <c r="UOR5" s="570"/>
      <c r="UOS5" s="570"/>
      <c r="UOT5" s="570"/>
      <c r="UOU5" s="570"/>
      <c r="UOV5" s="570"/>
      <c r="UOW5" s="570"/>
      <c r="UOX5" s="570"/>
      <c r="UOY5" s="570"/>
      <c r="UOZ5" s="570"/>
      <c r="UPA5" s="570"/>
      <c r="UPB5" s="570"/>
      <c r="UPC5" s="570"/>
      <c r="UPD5" s="570"/>
      <c r="UPE5" s="570"/>
      <c r="UPF5" s="570"/>
      <c r="UPG5" s="570"/>
      <c r="UPH5" s="570"/>
      <c r="UPI5" s="570"/>
      <c r="UPJ5" s="570"/>
      <c r="UPK5" s="570"/>
      <c r="UPL5" s="570"/>
      <c r="UPM5" s="570"/>
      <c r="UPN5" s="570"/>
      <c r="UPO5" s="570"/>
      <c r="UPP5" s="570"/>
      <c r="UPQ5" s="570"/>
      <c r="UPR5" s="570"/>
      <c r="UPS5" s="570"/>
      <c r="UPT5" s="570"/>
      <c r="UPU5" s="570"/>
      <c r="UPV5" s="570"/>
      <c r="UPW5" s="570"/>
      <c r="UPX5" s="570"/>
      <c r="UPY5" s="570"/>
      <c r="UPZ5" s="570"/>
      <c r="UQA5" s="570"/>
      <c r="UQB5" s="570"/>
      <c r="UQC5" s="570"/>
      <c r="UQD5" s="570"/>
      <c r="UQE5" s="570"/>
      <c r="UQF5" s="570"/>
      <c r="UQG5" s="570"/>
      <c r="UQH5" s="570"/>
      <c r="UQI5" s="570"/>
      <c r="UQJ5" s="570"/>
      <c r="UQK5" s="570"/>
      <c r="UQL5" s="570"/>
      <c r="UQM5" s="570"/>
      <c r="UQN5" s="570"/>
      <c r="UQO5" s="570"/>
      <c r="UQP5" s="570"/>
      <c r="UQQ5" s="570"/>
      <c r="UQR5" s="570"/>
      <c r="UQS5" s="570"/>
      <c r="UQT5" s="570"/>
      <c r="UQU5" s="570"/>
      <c r="UQV5" s="570"/>
      <c r="UQW5" s="570"/>
      <c r="UQX5" s="570"/>
      <c r="UQY5" s="570"/>
      <c r="UQZ5" s="570"/>
      <c r="URA5" s="570"/>
      <c r="URB5" s="570"/>
      <c r="URC5" s="570"/>
      <c r="URD5" s="570"/>
      <c r="URE5" s="570"/>
      <c r="URF5" s="570"/>
      <c r="URG5" s="570"/>
      <c r="URH5" s="570"/>
      <c r="URI5" s="570"/>
      <c r="URJ5" s="570"/>
      <c r="URK5" s="570"/>
      <c r="URL5" s="570"/>
      <c r="URM5" s="570"/>
      <c r="URN5" s="570"/>
      <c r="URO5" s="570"/>
      <c r="URP5" s="570"/>
      <c r="URQ5" s="570"/>
      <c r="URR5" s="570"/>
      <c r="URS5" s="570"/>
      <c r="URT5" s="570"/>
      <c r="URU5" s="570"/>
      <c r="URV5" s="570"/>
      <c r="URW5" s="570"/>
      <c r="URX5" s="570"/>
      <c r="URY5" s="570"/>
      <c r="URZ5" s="570"/>
      <c r="USA5" s="570"/>
      <c r="USB5" s="570"/>
      <c r="USC5" s="570"/>
      <c r="USD5" s="570"/>
      <c r="USE5" s="570"/>
      <c r="USF5" s="570"/>
      <c r="USG5" s="570"/>
      <c r="USH5" s="570"/>
      <c r="USI5" s="570"/>
      <c r="USJ5" s="570"/>
      <c r="USK5" s="570"/>
      <c r="USL5" s="570"/>
      <c r="USM5" s="570"/>
      <c r="USN5" s="570"/>
      <c r="USO5" s="570"/>
      <c r="USP5" s="570"/>
      <c r="USQ5" s="570"/>
      <c r="USR5" s="570"/>
      <c r="USS5" s="570"/>
      <c r="UST5" s="570"/>
      <c r="USU5" s="570"/>
      <c r="USV5" s="570"/>
      <c r="USW5" s="570"/>
      <c r="USX5" s="570"/>
      <c r="USY5" s="570"/>
      <c r="USZ5" s="570"/>
      <c r="UTA5" s="570"/>
      <c r="UTB5" s="570"/>
      <c r="UTC5" s="570"/>
      <c r="UTD5" s="570"/>
      <c r="UTE5" s="570"/>
      <c r="UTF5" s="570"/>
      <c r="UTG5" s="570"/>
      <c r="UTH5" s="570"/>
      <c r="UTI5" s="570"/>
      <c r="UTJ5" s="570"/>
      <c r="UTK5" s="570"/>
      <c r="UTL5" s="570"/>
      <c r="UTM5" s="570"/>
      <c r="UTN5" s="570"/>
      <c r="UTO5" s="570"/>
      <c r="UTP5" s="570"/>
      <c r="UTQ5" s="570"/>
      <c r="UTR5" s="570"/>
      <c r="UTS5" s="570"/>
      <c r="UTT5" s="570"/>
      <c r="UTU5" s="570"/>
      <c r="UTV5" s="570"/>
      <c r="UTW5" s="570"/>
      <c r="UTX5" s="570"/>
      <c r="UTY5" s="570"/>
      <c r="UTZ5" s="570"/>
      <c r="UUA5" s="570"/>
      <c r="UUB5" s="570"/>
      <c r="UUC5" s="570"/>
      <c r="UUD5" s="570"/>
      <c r="UUE5" s="570"/>
      <c r="UUF5" s="570"/>
      <c r="UUG5" s="570"/>
      <c r="UUH5" s="570"/>
      <c r="UUI5" s="570"/>
      <c r="UUJ5" s="570"/>
      <c r="UUK5" s="570"/>
      <c r="UUL5" s="570"/>
      <c r="UUM5" s="570"/>
      <c r="UUN5" s="570"/>
      <c r="UUO5" s="570"/>
      <c r="UUP5" s="570"/>
      <c r="UUQ5" s="570"/>
      <c r="UUR5" s="570"/>
      <c r="UUS5" s="570"/>
      <c r="UUT5" s="570"/>
      <c r="UUU5" s="570"/>
      <c r="UUV5" s="570"/>
      <c r="UUW5" s="570"/>
      <c r="UUX5" s="570"/>
      <c r="UUY5" s="570"/>
      <c r="UUZ5" s="570"/>
      <c r="UVA5" s="570"/>
      <c r="UVB5" s="570"/>
      <c r="UVC5" s="570"/>
      <c r="UVD5" s="570"/>
      <c r="UVE5" s="570"/>
      <c r="UVF5" s="570"/>
      <c r="UVG5" s="570"/>
      <c r="UVH5" s="570"/>
      <c r="UVI5" s="570"/>
      <c r="UVJ5" s="570"/>
      <c r="UVK5" s="570"/>
      <c r="UVL5" s="570"/>
      <c r="UVM5" s="570"/>
      <c r="UVN5" s="570"/>
      <c r="UVO5" s="570"/>
      <c r="UVP5" s="570"/>
      <c r="UVQ5" s="570"/>
      <c r="UVR5" s="570"/>
      <c r="UVS5" s="570"/>
      <c r="UVT5" s="570"/>
      <c r="UVU5" s="570"/>
      <c r="UVV5" s="570"/>
      <c r="UVW5" s="570"/>
      <c r="UVX5" s="570"/>
      <c r="UVY5" s="570"/>
      <c r="UVZ5" s="570"/>
      <c r="UWA5" s="570"/>
      <c r="UWB5" s="570"/>
      <c r="UWC5" s="570"/>
      <c r="UWD5" s="570"/>
      <c r="UWE5" s="570"/>
      <c r="UWF5" s="570"/>
      <c r="UWG5" s="570"/>
      <c r="UWH5" s="570"/>
      <c r="UWI5" s="570"/>
      <c r="UWJ5" s="570"/>
      <c r="UWK5" s="570"/>
      <c r="UWL5" s="570"/>
      <c r="UWM5" s="570"/>
      <c r="UWN5" s="570"/>
      <c r="UWO5" s="570"/>
      <c r="UWP5" s="570"/>
      <c r="UWQ5" s="570"/>
      <c r="UWR5" s="570"/>
      <c r="UWS5" s="570"/>
      <c r="UWT5" s="570"/>
      <c r="UWU5" s="570"/>
      <c r="UWV5" s="570"/>
      <c r="UWW5" s="570"/>
      <c r="UWX5" s="570"/>
      <c r="UWY5" s="570"/>
      <c r="UWZ5" s="570"/>
      <c r="UXA5" s="570"/>
      <c r="UXB5" s="570"/>
      <c r="UXC5" s="570"/>
      <c r="UXD5" s="570"/>
      <c r="UXE5" s="570"/>
      <c r="UXF5" s="570"/>
      <c r="UXG5" s="570"/>
      <c r="UXH5" s="570"/>
      <c r="UXI5" s="570"/>
      <c r="UXJ5" s="570"/>
      <c r="UXK5" s="570"/>
      <c r="UXL5" s="570"/>
      <c r="UXM5" s="570"/>
      <c r="UXN5" s="570"/>
      <c r="UXO5" s="570"/>
      <c r="UXP5" s="570"/>
      <c r="UXQ5" s="570"/>
      <c r="UXR5" s="570"/>
      <c r="UXS5" s="570"/>
      <c r="UXT5" s="570"/>
      <c r="UXU5" s="570"/>
      <c r="UXV5" s="570"/>
      <c r="UXW5" s="570"/>
      <c r="UXX5" s="570"/>
      <c r="UXY5" s="570"/>
      <c r="UXZ5" s="570"/>
      <c r="UYA5" s="570"/>
      <c r="UYB5" s="570"/>
      <c r="UYC5" s="570"/>
      <c r="UYD5" s="570"/>
      <c r="UYE5" s="570"/>
      <c r="UYF5" s="570"/>
      <c r="UYG5" s="570"/>
      <c r="UYH5" s="570"/>
      <c r="UYI5" s="570"/>
      <c r="UYJ5" s="570"/>
      <c r="UYK5" s="570"/>
      <c r="UYL5" s="570"/>
      <c r="UYM5" s="570"/>
      <c r="UYN5" s="570"/>
      <c r="UYO5" s="570"/>
      <c r="UYP5" s="570"/>
      <c r="UYQ5" s="570"/>
      <c r="UYR5" s="570"/>
      <c r="UYS5" s="570"/>
      <c r="UYT5" s="570"/>
      <c r="UYU5" s="570"/>
      <c r="UYV5" s="570"/>
      <c r="UYW5" s="570"/>
      <c r="UYX5" s="570"/>
      <c r="UYY5" s="570"/>
      <c r="UYZ5" s="570"/>
      <c r="UZA5" s="570"/>
      <c r="UZB5" s="570"/>
      <c r="UZC5" s="570"/>
      <c r="UZD5" s="570"/>
      <c r="UZE5" s="570"/>
      <c r="UZF5" s="570"/>
      <c r="UZG5" s="570"/>
      <c r="UZH5" s="570"/>
      <c r="UZI5" s="570"/>
      <c r="UZJ5" s="570"/>
      <c r="UZK5" s="570"/>
      <c r="UZL5" s="570"/>
      <c r="UZM5" s="570"/>
      <c r="UZN5" s="570"/>
      <c r="UZO5" s="570"/>
      <c r="UZP5" s="570"/>
      <c r="UZQ5" s="570"/>
      <c r="UZR5" s="570"/>
      <c r="UZS5" s="570"/>
      <c r="UZT5" s="570"/>
      <c r="UZU5" s="570"/>
      <c r="UZV5" s="570"/>
      <c r="UZW5" s="570"/>
      <c r="UZX5" s="570"/>
      <c r="UZY5" s="570"/>
      <c r="UZZ5" s="570"/>
      <c r="VAA5" s="570"/>
      <c r="VAB5" s="570"/>
      <c r="VAC5" s="570"/>
      <c r="VAD5" s="570"/>
      <c r="VAE5" s="570"/>
      <c r="VAF5" s="570"/>
      <c r="VAG5" s="570"/>
      <c r="VAH5" s="570"/>
      <c r="VAI5" s="570"/>
      <c r="VAJ5" s="570"/>
      <c r="VAK5" s="570"/>
      <c r="VAL5" s="570"/>
      <c r="VAM5" s="570"/>
      <c r="VAN5" s="570"/>
      <c r="VAO5" s="570"/>
      <c r="VAP5" s="570"/>
      <c r="VAQ5" s="570"/>
      <c r="VAR5" s="570"/>
      <c r="VAS5" s="570"/>
      <c r="VAT5" s="570"/>
      <c r="VAU5" s="570"/>
      <c r="VAV5" s="570"/>
      <c r="VAW5" s="570"/>
      <c r="VAX5" s="570"/>
      <c r="VAY5" s="570"/>
      <c r="VAZ5" s="570"/>
      <c r="VBA5" s="570"/>
      <c r="VBB5" s="570"/>
      <c r="VBC5" s="570"/>
      <c r="VBD5" s="570"/>
      <c r="VBE5" s="570"/>
      <c r="VBF5" s="570"/>
      <c r="VBG5" s="570"/>
      <c r="VBH5" s="570"/>
      <c r="VBI5" s="570"/>
      <c r="VBJ5" s="570"/>
      <c r="VBK5" s="570"/>
      <c r="VBL5" s="570"/>
      <c r="VBM5" s="570"/>
      <c r="VBN5" s="570"/>
      <c r="VBO5" s="570"/>
      <c r="VBP5" s="570"/>
      <c r="VBQ5" s="570"/>
      <c r="VBR5" s="570"/>
      <c r="VBS5" s="570"/>
      <c r="VBT5" s="570"/>
      <c r="VBU5" s="570"/>
      <c r="VBV5" s="570"/>
      <c r="VBW5" s="570"/>
      <c r="VBX5" s="570"/>
      <c r="VBY5" s="570"/>
      <c r="VBZ5" s="570"/>
      <c r="VCA5" s="570"/>
      <c r="VCB5" s="570"/>
      <c r="VCC5" s="570"/>
      <c r="VCD5" s="570"/>
      <c r="VCE5" s="570"/>
      <c r="VCF5" s="570"/>
      <c r="VCG5" s="570"/>
      <c r="VCH5" s="570"/>
      <c r="VCI5" s="570"/>
      <c r="VCJ5" s="570"/>
      <c r="VCK5" s="570"/>
      <c r="VCL5" s="570"/>
      <c r="VCM5" s="570"/>
      <c r="VCN5" s="570"/>
      <c r="VCO5" s="570"/>
      <c r="VCP5" s="570"/>
      <c r="VCQ5" s="570"/>
      <c r="VCR5" s="570"/>
      <c r="VCS5" s="570"/>
      <c r="VCT5" s="570"/>
      <c r="VCU5" s="570"/>
      <c r="VCV5" s="570"/>
      <c r="VCW5" s="570"/>
      <c r="VCX5" s="570"/>
      <c r="VCY5" s="570"/>
      <c r="VCZ5" s="570"/>
      <c r="VDA5" s="570"/>
      <c r="VDB5" s="570"/>
      <c r="VDC5" s="570"/>
      <c r="VDD5" s="570"/>
      <c r="VDE5" s="570"/>
      <c r="VDF5" s="570"/>
      <c r="VDG5" s="570"/>
      <c r="VDH5" s="570"/>
      <c r="VDI5" s="570"/>
      <c r="VDJ5" s="570"/>
      <c r="VDK5" s="570"/>
      <c r="VDL5" s="570"/>
      <c r="VDM5" s="570"/>
      <c r="VDN5" s="570"/>
      <c r="VDO5" s="570"/>
      <c r="VDP5" s="570"/>
      <c r="VDQ5" s="570"/>
      <c r="VDR5" s="570"/>
      <c r="VDS5" s="570"/>
      <c r="VDT5" s="570"/>
      <c r="VDU5" s="570"/>
      <c r="VDV5" s="570"/>
      <c r="VDW5" s="570"/>
      <c r="VDX5" s="570"/>
      <c r="VDY5" s="570"/>
      <c r="VDZ5" s="570"/>
      <c r="VEA5" s="570"/>
      <c r="VEB5" s="570"/>
      <c r="VEC5" s="570"/>
      <c r="VED5" s="570"/>
      <c r="VEE5" s="570"/>
      <c r="VEF5" s="570"/>
      <c r="VEG5" s="570"/>
      <c r="VEH5" s="570"/>
      <c r="VEI5" s="570"/>
      <c r="VEJ5" s="570"/>
      <c r="VEK5" s="570"/>
      <c r="VEL5" s="570"/>
      <c r="VEM5" s="570"/>
      <c r="VEN5" s="570"/>
      <c r="VEO5" s="570"/>
      <c r="VEP5" s="570"/>
      <c r="VEQ5" s="570"/>
      <c r="VER5" s="570"/>
      <c r="VES5" s="570"/>
      <c r="VET5" s="570"/>
      <c r="VEU5" s="570"/>
      <c r="VEV5" s="570"/>
      <c r="VEW5" s="570"/>
      <c r="VEX5" s="570"/>
      <c r="VEY5" s="570"/>
      <c r="VEZ5" s="570"/>
      <c r="VFA5" s="570"/>
      <c r="VFB5" s="570"/>
      <c r="VFC5" s="570"/>
      <c r="VFD5" s="570"/>
      <c r="VFE5" s="570"/>
      <c r="VFF5" s="570"/>
      <c r="VFG5" s="570"/>
      <c r="VFH5" s="570"/>
      <c r="VFI5" s="570"/>
      <c r="VFJ5" s="570"/>
      <c r="VFK5" s="570"/>
      <c r="VFL5" s="570"/>
      <c r="VFM5" s="570"/>
      <c r="VFN5" s="570"/>
      <c r="VFO5" s="570"/>
      <c r="VFP5" s="570"/>
      <c r="VFQ5" s="570"/>
      <c r="VFR5" s="570"/>
      <c r="VFS5" s="570"/>
      <c r="VFT5" s="570"/>
      <c r="VFU5" s="570"/>
      <c r="VFV5" s="570"/>
      <c r="VFW5" s="570"/>
      <c r="VFX5" s="570"/>
      <c r="VFY5" s="570"/>
      <c r="VFZ5" s="570"/>
      <c r="VGA5" s="570"/>
      <c r="VGB5" s="570"/>
      <c r="VGC5" s="570"/>
      <c r="VGD5" s="570"/>
      <c r="VGE5" s="570"/>
      <c r="VGF5" s="570"/>
      <c r="VGG5" s="570"/>
      <c r="VGH5" s="570"/>
      <c r="VGI5" s="570"/>
      <c r="VGJ5" s="570"/>
      <c r="VGK5" s="570"/>
      <c r="VGL5" s="570"/>
      <c r="VGM5" s="570"/>
      <c r="VGN5" s="570"/>
      <c r="VGO5" s="570"/>
      <c r="VGP5" s="570"/>
      <c r="VGQ5" s="570"/>
      <c r="VGR5" s="570"/>
      <c r="VGS5" s="570"/>
      <c r="VGT5" s="570"/>
      <c r="VGU5" s="570"/>
      <c r="VGV5" s="570"/>
      <c r="VGW5" s="570"/>
      <c r="VGX5" s="570"/>
      <c r="VGY5" s="570"/>
      <c r="VGZ5" s="570"/>
      <c r="VHA5" s="570"/>
      <c r="VHB5" s="570"/>
      <c r="VHC5" s="570"/>
      <c r="VHD5" s="570"/>
      <c r="VHE5" s="570"/>
      <c r="VHF5" s="570"/>
      <c r="VHG5" s="570"/>
      <c r="VHH5" s="570"/>
      <c r="VHI5" s="570"/>
      <c r="VHJ5" s="570"/>
      <c r="VHK5" s="570"/>
      <c r="VHL5" s="570"/>
      <c r="VHM5" s="570"/>
      <c r="VHN5" s="570"/>
      <c r="VHO5" s="570"/>
      <c r="VHP5" s="570"/>
      <c r="VHQ5" s="570"/>
      <c r="VHR5" s="570"/>
      <c r="VHS5" s="570"/>
      <c r="VHT5" s="570"/>
      <c r="VHU5" s="570"/>
      <c r="VHV5" s="570"/>
      <c r="VHW5" s="570"/>
      <c r="VHX5" s="570"/>
      <c r="VHY5" s="570"/>
      <c r="VHZ5" s="570"/>
      <c r="VIA5" s="570"/>
      <c r="VIB5" s="570"/>
      <c r="VIC5" s="570"/>
      <c r="VID5" s="570"/>
      <c r="VIE5" s="570"/>
      <c r="VIF5" s="570"/>
      <c r="VIG5" s="570"/>
      <c r="VIH5" s="570"/>
      <c r="VII5" s="570"/>
      <c r="VIJ5" s="570"/>
      <c r="VIK5" s="570"/>
      <c r="VIL5" s="570"/>
      <c r="VIM5" s="570"/>
      <c r="VIN5" s="570"/>
      <c r="VIO5" s="570"/>
      <c r="VIP5" s="570"/>
      <c r="VIQ5" s="570"/>
      <c r="VIR5" s="570"/>
      <c r="VIS5" s="570"/>
      <c r="VIT5" s="570"/>
      <c r="VIU5" s="570"/>
      <c r="VIV5" s="570"/>
      <c r="VIW5" s="570"/>
      <c r="VIX5" s="570"/>
      <c r="VIY5" s="570"/>
      <c r="VIZ5" s="570"/>
      <c r="VJA5" s="570"/>
      <c r="VJB5" s="570"/>
      <c r="VJC5" s="570"/>
      <c r="VJD5" s="570"/>
      <c r="VJE5" s="570"/>
      <c r="VJF5" s="570"/>
      <c r="VJG5" s="570"/>
      <c r="VJH5" s="570"/>
      <c r="VJI5" s="570"/>
      <c r="VJJ5" s="570"/>
      <c r="VJK5" s="570"/>
      <c r="VJL5" s="570"/>
      <c r="VJM5" s="570"/>
      <c r="VJN5" s="570"/>
      <c r="VJO5" s="570"/>
      <c r="VJP5" s="570"/>
      <c r="VJQ5" s="570"/>
      <c r="VJR5" s="570"/>
      <c r="VJS5" s="570"/>
      <c r="VJT5" s="570"/>
      <c r="VJU5" s="570"/>
      <c r="VJV5" s="570"/>
      <c r="VJW5" s="570"/>
      <c r="VJX5" s="570"/>
      <c r="VJY5" s="570"/>
      <c r="VJZ5" s="570"/>
      <c r="VKA5" s="570"/>
      <c r="VKB5" s="570"/>
      <c r="VKC5" s="570"/>
      <c r="VKD5" s="570"/>
      <c r="VKE5" s="570"/>
      <c r="VKF5" s="570"/>
      <c r="VKG5" s="570"/>
      <c r="VKH5" s="570"/>
      <c r="VKI5" s="570"/>
      <c r="VKJ5" s="570"/>
      <c r="VKK5" s="570"/>
      <c r="VKL5" s="570"/>
      <c r="VKM5" s="570"/>
      <c r="VKN5" s="570"/>
      <c r="VKO5" s="570"/>
      <c r="VKP5" s="570"/>
      <c r="VKQ5" s="570"/>
      <c r="VKR5" s="570"/>
      <c r="VKS5" s="570"/>
      <c r="VKT5" s="570"/>
      <c r="VKU5" s="570"/>
      <c r="VKV5" s="570"/>
      <c r="VKW5" s="570"/>
      <c r="VKX5" s="570"/>
      <c r="VKY5" s="570"/>
      <c r="VKZ5" s="570"/>
      <c r="VLA5" s="570"/>
      <c r="VLB5" s="570"/>
      <c r="VLC5" s="570"/>
      <c r="VLD5" s="570"/>
      <c r="VLE5" s="570"/>
      <c r="VLF5" s="570"/>
      <c r="VLG5" s="570"/>
      <c r="VLH5" s="570"/>
      <c r="VLI5" s="570"/>
      <c r="VLJ5" s="570"/>
      <c r="VLK5" s="570"/>
      <c r="VLL5" s="570"/>
      <c r="VLM5" s="570"/>
      <c r="VLN5" s="570"/>
      <c r="VLO5" s="570"/>
      <c r="VLP5" s="570"/>
      <c r="VLQ5" s="570"/>
      <c r="VLR5" s="570"/>
      <c r="VLS5" s="570"/>
      <c r="VLT5" s="570"/>
      <c r="VLU5" s="570"/>
      <c r="VLV5" s="570"/>
      <c r="VLW5" s="570"/>
      <c r="VLX5" s="570"/>
      <c r="VLY5" s="570"/>
      <c r="VLZ5" s="570"/>
      <c r="VMA5" s="570"/>
      <c r="VMB5" s="570"/>
      <c r="VMC5" s="570"/>
      <c r="VMD5" s="570"/>
      <c r="VME5" s="570"/>
      <c r="VMF5" s="570"/>
      <c r="VMG5" s="570"/>
      <c r="VMH5" s="570"/>
      <c r="VMI5" s="570"/>
      <c r="VMJ5" s="570"/>
      <c r="VMK5" s="570"/>
      <c r="VML5" s="570"/>
      <c r="VMM5" s="570"/>
      <c r="VMN5" s="570"/>
      <c r="VMO5" s="570"/>
      <c r="VMP5" s="570"/>
      <c r="VMQ5" s="570"/>
      <c r="VMR5" s="570"/>
      <c r="VMS5" s="570"/>
      <c r="VMT5" s="570"/>
      <c r="VMU5" s="570"/>
      <c r="VMV5" s="570"/>
      <c r="VMW5" s="570"/>
      <c r="VMX5" s="570"/>
      <c r="VMY5" s="570"/>
      <c r="VMZ5" s="570"/>
      <c r="VNA5" s="570"/>
      <c r="VNB5" s="570"/>
      <c r="VNC5" s="570"/>
      <c r="VND5" s="570"/>
      <c r="VNE5" s="570"/>
      <c r="VNF5" s="570"/>
      <c r="VNG5" s="570"/>
      <c r="VNH5" s="570"/>
      <c r="VNI5" s="570"/>
      <c r="VNJ5" s="570"/>
      <c r="VNK5" s="570"/>
      <c r="VNL5" s="570"/>
      <c r="VNM5" s="570"/>
      <c r="VNN5" s="570"/>
      <c r="VNO5" s="570"/>
      <c r="VNP5" s="570"/>
      <c r="VNQ5" s="570"/>
      <c r="VNR5" s="570"/>
      <c r="VNS5" s="570"/>
      <c r="VNT5" s="570"/>
      <c r="VNU5" s="570"/>
      <c r="VNV5" s="570"/>
      <c r="VNW5" s="570"/>
      <c r="VNX5" s="570"/>
      <c r="VNY5" s="570"/>
      <c r="VNZ5" s="570"/>
      <c r="VOA5" s="570"/>
      <c r="VOB5" s="570"/>
      <c r="VOC5" s="570"/>
      <c r="VOD5" s="570"/>
      <c r="VOE5" s="570"/>
      <c r="VOF5" s="570"/>
      <c r="VOG5" s="570"/>
      <c r="VOH5" s="570"/>
      <c r="VOI5" s="570"/>
      <c r="VOJ5" s="570"/>
      <c r="VOK5" s="570"/>
      <c r="VOL5" s="570"/>
      <c r="VOM5" s="570"/>
      <c r="VON5" s="570"/>
      <c r="VOO5" s="570"/>
      <c r="VOP5" s="570"/>
      <c r="VOQ5" s="570"/>
      <c r="VOR5" s="570"/>
      <c r="VOS5" s="570"/>
      <c r="VOT5" s="570"/>
      <c r="VOU5" s="570"/>
      <c r="VOV5" s="570"/>
      <c r="VOW5" s="570"/>
      <c r="VOX5" s="570"/>
      <c r="VOY5" s="570"/>
      <c r="VOZ5" s="570"/>
      <c r="VPA5" s="570"/>
      <c r="VPB5" s="570"/>
      <c r="VPC5" s="570"/>
      <c r="VPD5" s="570"/>
      <c r="VPE5" s="570"/>
      <c r="VPF5" s="570"/>
      <c r="VPG5" s="570"/>
      <c r="VPH5" s="570"/>
      <c r="VPI5" s="570"/>
      <c r="VPJ5" s="570"/>
      <c r="VPK5" s="570"/>
      <c r="VPL5" s="570"/>
      <c r="VPM5" s="570"/>
      <c r="VPN5" s="570"/>
      <c r="VPO5" s="570"/>
      <c r="VPP5" s="570"/>
      <c r="VPQ5" s="570"/>
      <c r="VPR5" s="570"/>
      <c r="VPS5" s="570"/>
      <c r="VPT5" s="570"/>
      <c r="VPU5" s="570"/>
      <c r="VPV5" s="570"/>
      <c r="VPW5" s="570"/>
      <c r="VPX5" s="570"/>
      <c r="VPY5" s="570"/>
      <c r="VPZ5" s="570"/>
      <c r="VQA5" s="570"/>
      <c r="VQB5" s="570"/>
      <c r="VQC5" s="570"/>
      <c r="VQD5" s="570"/>
      <c r="VQE5" s="570"/>
      <c r="VQF5" s="570"/>
      <c r="VQG5" s="570"/>
      <c r="VQH5" s="570"/>
      <c r="VQI5" s="570"/>
      <c r="VQJ5" s="570"/>
      <c r="VQK5" s="570"/>
      <c r="VQL5" s="570"/>
      <c r="VQM5" s="570"/>
      <c r="VQN5" s="570"/>
      <c r="VQO5" s="570"/>
      <c r="VQP5" s="570"/>
      <c r="VQQ5" s="570"/>
      <c r="VQR5" s="570"/>
      <c r="VQS5" s="570"/>
      <c r="VQT5" s="570"/>
      <c r="VQU5" s="570"/>
      <c r="VQV5" s="570"/>
      <c r="VQW5" s="570"/>
      <c r="VQX5" s="570"/>
      <c r="VQY5" s="570"/>
      <c r="VQZ5" s="570"/>
      <c r="VRA5" s="570"/>
      <c r="VRB5" s="570"/>
      <c r="VRC5" s="570"/>
      <c r="VRD5" s="570"/>
      <c r="VRE5" s="570"/>
      <c r="VRF5" s="570"/>
      <c r="VRG5" s="570"/>
      <c r="VRH5" s="570"/>
      <c r="VRI5" s="570"/>
      <c r="VRJ5" s="570"/>
      <c r="VRK5" s="570"/>
      <c r="VRL5" s="570"/>
      <c r="VRM5" s="570"/>
      <c r="VRN5" s="570"/>
      <c r="VRO5" s="570"/>
      <c r="VRP5" s="570"/>
      <c r="VRQ5" s="570"/>
      <c r="VRR5" s="570"/>
      <c r="VRS5" s="570"/>
      <c r="VRT5" s="570"/>
      <c r="VRU5" s="570"/>
      <c r="VRV5" s="570"/>
      <c r="VRW5" s="570"/>
      <c r="VRX5" s="570"/>
      <c r="VRY5" s="570"/>
      <c r="VRZ5" s="570"/>
      <c r="VSA5" s="570"/>
      <c r="VSB5" s="570"/>
      <c r="VSC5" s="570"/>
      <c r="VSD5" s="570"/>
      <c r="VSE5" s="570"/>
      <c r="VSF5" s="570"/>
      <c r="VSG5" s="570"/>
      <c r="VSH5" s="570"/>
      <c r="VSI5" s="570"/>
      <c r="VSJ5" s="570"/>
      <c r="VSK5" s="570"/>
      <c r="VSL5" s="570"/>
      <c r="VSM5" s="570"/>
      <c r="VSN5" s="570"/>
      <c r="VSO5" s="570"/>
      <c r="VSP5" s="570"/>
      <c r="VSQ5" s="570"/>
      <c r="VSR5" s="570"/>
      <c r="VSS5" s="570"/>
      <c r="VST5" s="570"/>
      <c r="VSU5" s="570"/>
      <c r="VSV5" s="570"/>
      <c r="VSW5" s="570"/>
      <c r="VSX5" s="570"/>
      <c r="VSY5" s="570"/>
      <c r="VSZ5" s="570"/>
      <c r="VTA5" s="570"/>
      <c r="VTB5" s="570"/>
      <c r="VTC5" s="570"/>
      <c r="VTD5" s="570"/>
      <c r="VTE5" s="570"/>
      <c r="VTF5" s="570"/>
      <c r="VTG5" s="570"/>
      <c r="VTH5" s="570"/>
      <c r="VTI5" s="570"/>
      <c r="VTJ5" s="570"/>
      <c r="VTK5" s="570"/>
      <c r="VTL5" s="570"/>
      <c r="VTM5" s="570"/>
      <c r="VTN5" s="570"/>
      <c r="VTO5" s="570"/>
      <c r="VTP5" s="570"/>
      <c r="VTQ5" s="570"/>
      <c r="VTR5" s="570"/>
      <c r="VTS5" s="570"/>
      <c r="VTT5" s="570"/>
      <c r="VTU5" s="570"/>
      <c r="VTV5" s="570"/>
      <c r="VTW5" s="570"/>
      <c r="VTX5" s="570"/>
      <c r="VTY5" s="570"/>
      <c r="VTZ5" s="570"/>
      <c r="VUA5" s="570"/>
      <c r="VUB5" s="570"/>
      <c r="VUC5" s="570"/>
      <c r="VUD5" s="570"/>
      <c r="VUE5" s="570"/>
      <c r="VUF5" s="570"/>
      <c r="VUG5" s="570"/>
      <c r="VUH5" s="570"/>
      <c r="VUI5" s="570"/>
      <c r="VUJ5" s="570"/>
      <c r="VUK5" s="570"/>
      <c r="VUL5" s="570"/>
      <c r="VUM5" s="570"/>
      <c r="VUN5" s="570"/>
      <c r="VUO5" s="570"/>
      <c r="VUP5" s="570"/>
      <c r="VUQ5" s="570"/>
      <c r="VUR5" s="570"/>
      <c r="VUS5" s="570"/>
      <c r="VUT5" s="570"/>
      <c r="VUU5" s="570"/>
      <c r="VUV5" s="570"/>
      <c r="VUW5" s="570"/>
      <c r="VUX5" s="570"/>
      <c r="VUY5" s="570"/>
      <c r="VUZ5" s="570"/>
      <c r="VVA5" s="570"/>
      <c r="VVB5" s="570"/>
      <c r="VVC5" s="570"/>
      <c r="VVD5" s="570"/>
      <c r="VVE5" s="570"/>
      <c r="VVF5" s="570"/>
      <c r="VVG5" s="570"/>
      <c r="VVH5" s="570"/>
      <c r="VVI5" s="570"/>
      <c r="VVJ5" s="570"/>
      <c r="VVK5" s="570"/>
      <c r="VVL5" s="570"/>
      <c r="VVM5" s="570"/>
      <c r="VVN5" s="570"/>
      <c r="VVO5" s="570"/>
      <c r="VVP5" s="570"/>
      <c r="VVQ5" s="570"/>
      <c r="VVR5" s="570"/>
      <c r="VVS5" s="570"/>
      <c r="VVT5" s="570"/>
      <c r="VVU5" s="570"/>
      <c r="VVV5" s="570"/>
      <c r="VVW5" s="570"/>
      <c r="VVX5" s="570"/>
      <c r="VVY5" s="570"/>
      <c r="VVZ5" s="570"/>
      <c r="VWA5" s="570"/>
      <c r="VWB5" s="570"/>
      <c r="VWC5" s="570"/>
      <c r="VWD5" s="570"/>
      <c r="VWE5" s="570"/>
      <c r="VWF5" s="570"/>
      <c r="VWG5" s="570"/>
      <c r="VWH5" s="570"/>
      <c r="VWI5" s="570"/>
      <c r="VWJ5" s="570"/>
      <c r="VWK5" s="570"/>
      <c r="VWL5" s="570"/>
      <c r="VWM5" s="570"/>
      <c r="VWN5" s="570"/>
      <c r="VWO5" s="570"/>
      <c r="VWP5" s="570"/>
      <c r="VWQ5" s="570"/>
      <c r="VWR5" s="570"/>
      <c r="VWS5" s="570"/>
      <c r="VWT5" s="570"/>
      <c r="VWU5" s="570"/>
      <c r="VWV5" s="570"/>
      <c r="VWW5" s="570"/>
      <c r="VWX5" s="570"/>
      <c r="VWY5" s="570"/>
      <c r="VWZ5" s="570"/>
      <c r="VXA5" s="570"/>
      <c r="VXB5" s="570"/>
      <c r="VXC5" s="570"/>
      <c r="VXD5" s="570"/>
      <c r="VXE5" s="570"/>
      <c r="VXF5" s="570"/>
      <c r="VXG5" s="570"/>
      <c r="VXH5" s="570"/>
      <c r="VXI5" s="570"/>
      <c r="VXJ5" s="570"/>
      <c r="VXK5" s="570"/>
      <c r="VXL5" s="570"/>
      <c r="VXM5" s="570"/>
      <c r="VXN5" s="570"/>
      <c r="VXO5" s="570"/>
      <c r="VXP5" s="570"/>
      <c r="VXQ5" s="570"/>
      <c r="VXR5" s="570"/>
      <c r="VXS5" s="570"/>
      <c r="VXT5" s="570"/>
      <c r="VXU5" s="570"/>
      <c r="VXV5" s="570"/>
      <c r="VXW5" s="570"/>
      <c r="VXX5" s="570"/>
      <c r="VXY5" s="570"/>
      <c r="VXZ5" s="570"/>
      <c r="VYA5" s="570"/>
      <c r="VYB5" s="570"/>
      <c r="VYC5" s="570"/>
      <c r="VYD5" s="570"/>
      <c r="VYE5" s="570"/>
      <c r="VYF5" s="570"/>
      <c r="VYG5" s="570"/>
      <c r="VYH5" s="570"/>
      <c r="VYI5" s="570"/>
      <c r="VYJ5" s="570"/>
      <c r="VYK5" s="570"/>
      <c r="VYL5" s="570"/>
      <c r="VYM5" s="570"/>
      <c r="VYN5" s="570"/>
      <c r="VYO5" s="570"/>
      <c r="VYP5" s="570"/>
      <c r="VYQ5" s="570"/>
      <c r="VYR5" s="570"/>
      <c r="VYS5" s="570"/>
      <c r="VYT5" s="570"/>
      <c r="VYU5" s="570"/>
      <c r="VYV5" s="570"/>
      <c r="VYW5" s="570"/>
      <c r="VYX5" s="570"/>
      <c r="VYY5" s="570"/>
      <c r="VYZ5" s="570"/>
      <c r="VZA5" s="570"/>
      <c r="VZB5" s="570"/>
      <c r="VZC5" s="570"/>
      <c r="VZD5" s="570"/>
      <c r="VZE5" s="570"/>
      <c r="VZF5" s="570"/>
      <c r="VZG5" s="570"/>
      <c r="VZH5" s="570"/>
      <c r="VZI5" s="570"/>
      <c r="VZJ5" s="570"/>
      <c r="VZK5" s="570"/>
      <c r="VZL5" s="570"/>
      <c r="VZM5" s="570"/>
      <c r="VZN5" s="570"/>
      <c r="VZO5" s="570"/>
      <c r="VZP5" s="570"/>
      <c r="VZQ5" s="570"/>
      <c r="VZR5" s="570"/>
      <c r="VZS5" s="570"/>
      <c r="VZT5" s="570"/>
      <c r="VZU5" s="570"/>
      <c r="VZV5" s="570"/>
      <c r="VZW5" s="570"/>
      <c r="VZX5" s="570"/>
      <c r="VZY5" s="570"/>
      <c r="VZZ5" s="570"/>
      <c r="WAA5" s="570"/>
      <c r="WAB5" s="570"/>
      <c r="WAC5" s="570"/>
      <c r="WAD5" s="570"/>
      <c r="WAE5" s="570"/>
      <c r="WAF5" s="570"/>
      <c r="WAG5" s="570"/>
      <c r="WAH5" s="570"/>
      <c r="WAI5" s="570"/>
      <c r="WAJ5" s="570"/>
      <c r="WAK5" s="570"/>
      <c r="WAL5" s="570"/>
      <c r="WAM5" s="570"/>
      <c r="WAN5" s="570"/>
      <c r="WAO5" s="570"/>
      <c r="WAP5" s="570"/>
      <c r="WAQ5" s="570"/>
      <c r="WAR5" s="570"/>
      <c r="WAS5" s="570"/>
      <c r="WAT5" s="570"/>
      <c r="WAU5" s="570"/>
      <c r="WAV5" s="570"/>
      <c r="WAW5" s="570"/>
      <c r="WAX5" s="570"/>
      <c r="WAY5" s="570"/>
      <c r="WAZ5" s="570"/>
      <c r="WBA5" s="570"/>
      <c r="WBB5" s="570"/>
      <c r="WBC5" s="570"/>
      <c r="WBD5" s="570"/>
      <c r="WBE5" s="570"/>
      <c r="WBF5" s="570"/>
      <c r="WBG5" s="570"/>
      <c r="WBH5" s="570"/>
      <c r="WBI5" s="570"/>
      <c r="WBJ5" s="570"/>
      <c r="WBK5" s="570"/>
      <c r="WBL5" s="570"/>
      <c r="WBM5" s="570"/>
      <c r="WBN5" s="570"/>
      <c r="WBO5" s="570"/>
      <c r="WBP5" s="570"/>
      <c r="WBQ5" s="570"/>
      <c r="WBR5" s="570"/>
      <c r="WBS5" s="570"/>
      <c r="WBT5" s="570"/>
      <c r="WBU5" s="570"/>
      <c r="WBV5" s="570"/>
      <c r="WBW5" s="570"/>
      <c r="WBX5" s="570"/>
      <c r="WBY5" s="570"/>
      <c r="WBZ5" s="570"/>
      <c r="WCA5" s="570"/>
      <c r="WCB5" s="570"/>
      <c r="WCC5" s="570"/>
      <c r="WCD5" s="570"/>
      <c r="WCE5" s="570"/>
      <c r="WCF5" s="570"/>
      <c r="WCG5" s="570"/>
      <c r="WCH5" s="570"/>
      <c r="WCI5" s="570"/>
      <c r="WCJ5" s="570"/>
      <c r="WCK5" s="570"/>
      <c r="WCL5" s="570"/>
      <c r="WCM5" s="570"/>
      <c r="WCN5" s="570"/>
      <c r="WCO5" s="570"/>
      <c r="WCP5" s="570"/>
      <c r="WCQ5" s="570"/>
      <c r="WCR5" s="570"/>
      <c r="WCS5" s="570"/>
      <c r="WCT5" s="570"/>
      <c r="WCU5" s="570"/>
      <c r="WCV5" s="570"/>
      <c r="WCW5" s="570"/>
      <c r="WCX5" s="570"/>
      <c r="WCY5" s="570"/>
      <c r="WCZ5" s="570"/>
      <c r="WDA5" s="570"/>
      <c r="WDB5" s="570"/>
      <c r="WDC5" s="570"/>
      <c r="WDD5" s="570"/>
      <c r="WDE5" s="570"/>
      <c r="WDF5" s="570"/>
      <c r="WDG5" s="570"/>
      <c r="WDH5" s="570"/>
      <c r="WDI5" s="570"/>
      <c r="WDJ5" s="570"/>
      <c r="WDK5" s="570"/>
      <c r="WDL5" s="570"/>
      <c r="WDM5" s="570"/>
      <c r="WDN5" s="570"/>
      <c r="WDO5" s="570"/>
      <c r="WDP5" s="570"/>
      <c r="WDQ5" s="570"/>
      <c r="WDR5" s="570"/>
      <c r="WDS5" s="570"/>
      <c r="WDT5" s="570"/>
      <c r="WDU5" s="570"/>
      <c r="WDV5" s="570"/>
      <c r="WDW5" s="570"/>
      <c r="WDX5" s="570"/>
      <c r="WDY5" s="570"/>
      <c r="WDZ5" s="570"/>
      <c r="WEA5" s="570"/>
      <c r="WEB5" s="570"/>
      <c r="WEC5" s="570"/>
      <c r="WED5" s="570"/>
      <c r="WEE5" s="570"/>
      <c r="WEF5" s="570"/>
      <c r="WEG5" s="570"/>
      <c r="WEH5" s="570"/>
      <c r="WEI5" s="570"/>
      <c r="WEJ5" s="570"/>
      <c r="WEK5" s="570"/>
      <c r="WEL5" s="570"/>
      <c r="WEM5" s="570"/>
      <c r="WEN5" s="570"/>
      <c r="WEO5" s="570"/>
      <c r="WEP5" s="570"/>
      <c r="WEQ5" s="570"/>
      <c r="WER5" s="570"/>
      <c r="WES5" s="570"/>
      <c r="WET5" s="570"/>
      <c r="WEU5" s="570"/>
      <c r="WEV5" s="570"/>
      <c r="WEW5" s="570"/>
      <c r="WEX5" s="570"/>
      <c r="WEY5" s="570"/>
      <c r="WEZ5" s="570"/>
      <c r="WFA5" s="570"/>
      <c r="WFB5" s="570"/>
      <c r="WFC5" s="570"/>
      <c r="WFD5" s="570"/>
      <c r="WFE5" s="570"/>
      <c r="WFF5" s="570"/>
      <c r="WFG5" s="570"/>
      <c r="WFH5" s="570"/>
      <c r="WFI5" s="570"/>
      <c r="WFJ5" s="570"/>
      <c r="WFK5" s="570"/>
      <c r="WFL5" s="570"/>
      <c r="WFM5" s="570"/>
      <c r="WFN5" s="570"/>
      <c r="WFO5" s="570"/>
      <c r="WFP5" s="570"/>
      <c r="WFQ5" s="570"/>
      <c r="WFR5" s="570"/>
      <c r="WFS5" s="570"/>
      <c r="WFT5" s="570"/>
      <c r="WFU5" s="570"/>
      <c r="WFV5" s="570"/>
      <c r="WFW5" s="570"/>
      <c r="WFX5" s="570"/>
      <c r="WFY5" s="570"/>
      <c r="WFZ5" s="570"/>
      <c r="WGA5" s="570"/>
      <c r="WGB5" s="570"/>
      <c r="WGC5" s="570"/>
      <c r="WGD5" s="570"/>
      <c r="WGE5" s="570"/>
      <c r="WGF5" s="570"/>
      <c r="WGG5" s="570"/>
      <c r="WGH5" s="570"/>
      <c r="WGI5" s="570"/>
      <c r="WGJ5" s="570"/>
      <c r="WGK5" s="570"/>
      <c r="WGL5" s="570"/>
      <c r="WGM5" s="570"/>
      <c r="WGN5" s="570"/>
      <c r="WGO5" s="570"/>
      <c r="WGP5" s="570"/>
      <c r="WGQ5" s="570"/>
      <c r="WGR5" s="570"/>
      <c r="WGS5" s="570"/>
      <c r="WGT5" s="570"/>
      <c r="WGU5" s="570"/>
      <c r="WGV5" s="570"/>
      <c r="WGW5" s="570"/>
      <c r="WGX5" s="570"/>
      <c r="WGY5" s="570"/>
      <c r="WGZ5" s="570"/>
      <c r="WHA5" s="570"/>
      <c r="WHB5" s="570"/>
      <c r="WHC5" s="570"/>
      <c r="WHD5" s="570"/>
      <c r="WHE5" s="570"/>
      <c r="WHF5" s="570"/>
      <c r="WHG5" s="570"/>
      <c r="WHH5" s="570"/>
      <c r="WHI5" s="570"/>
      <c r="WHJ5" s="570"/>
      <c r="WHK5" s="570"/>
      <c r="WHL5" s="570"/>
      <c r="WHM5" s="570"/>
      <c r="WHN5" s="570"/>
      <c r="WHO5" s="570"/>
      <c r="WHP5" s="570"/>
      <c r="WHQ5" s="570"/>
      <c r="WHR5" s="570"/>
      <c r="WHS5" s="570"/>
      <c r="WHT5" s="570"/>
      <c r="WHU5" s="570"/>
      <c r="WHV5" s="570"/>
      <c r="WHW5" s="570"/>
      <c r="WHX5" s="570"/>
      <c r="WHY5" s="570"/>
      <c r="WHZ5" s="570"/>
      <c r="WIA5" s="570"/>
      <c r="WIB5" s="570"/>
      <c r="WIC5" s="570"/>
      <c r="WID5" s="570"/>
      <c r="WIE5" s="570"/>
      <c r="WIF5" s="570"/>
      <c r="WIG5" s="570"/>
      <c r="WIH5" s="570"/>
      <c r="WII5" s="570"/>
      <c r="WIJ5" s="570"/>
      <c r="WIK5" s="570"/>
      <c r="WIL5" s="570"/>
      <c r="WIM5" s="570"/>
      <c r="WIN5" s="570"/>
      <c r="WIO5" s="570"/>
      <c r="WIP5" s="570"/>
      <c r="WIQ5" s="570"/>
      <c r="WIR5" s="570"/>
      <c r="WIS5" s="570"/>
      <c r="WIT5" s="570"/>
      <c r="WIU5" s="570"/>
      <c r="WIV5" s="570"/>
      <c r="WIW5" s="570"/>
      <c r="WIX5" s="570"/>
      <c r="WIY5" s="570"/>
      <c r="WIZ5" s="570"/>
      <c r="WJA5" s="570"/>
      <c r="WJB5" s="570"/>
      <c r="WJC5" s="570"/>
      <c r="WJD5" s="570"/>
      <c r="WJE5" s="570"/>
      <c r="WJF5" s="570"/>
      <c r="WJG5" s="570"/>
      <c r="WJH5" s="570"/>
      <c r="WJI5" s="570"/>
      <c r="WJJ5" s="570"/>
      <c r="WJK5" s="570"/>
      <c r="WJL5" s="570"/>
      <c r="WJM5" s="570"/>
      <c r="WJN5" s="570"/>
      <c r="WJO5" s="570"/>
      <c r="WJP5" s="570"/>
      <c r="WJQ5" s="570"/>
      <c r="WJR5" s="570"/>
      <c r="WJS5" s="570"/>
      <c r="WJT5" s="570"/>
      <c r="WJU5" s="570"/>
      <c r="WJV5" s="570"/>
      <c r="WJW5" s="570"/>
      <c r="WJX5" s="570"/>
      <c r="WJY5" s="570"/>
      <c r="WJZ5" s="570"/>
      <c r="WKA5" s="570"/>
      <c r="WKB5" s="570"/>
      <c r="WKC5" s="570"/>
      <c r="WKD5" s="570"/>
      <c r="WKE5" s="570"/>
      <c r="WKF5" s="570"/>
      <c r="WKG5" s="570"/>
      <c r="WKH5" s="570"/>
      <c r="WKI5" s="570"/>
      <c r="WKJ5" s="570"/>
      <c r="WKK5" s="570"/>
      <c r="WKL5" s="570"/>
      <c r="WKM5" s="570"/>
      <c r="WKN5" s="570"/>
      <c r="WKO5" s="570"/>
      <c r="WKP5" s="570"/>
      <c r="WKQ5" s="570"/>
      <c r="WKR5" s="570"/>
      <c r="WKS5" s="570"/>
      <c r="WKT5" s="570"/>
      <c r="WKU5" s="570"/>
      <c r="WKV5" s="570"/>
      <c r="WKW5" s="570"/>
      <c r="WKX5" s="570"/>
      <c r="WKY5" s="570"/>
      <c r="WKZ5" s="570"/>
      <c r="WLA5" s="570"/>
      <c r="WLB5" s="570"/>
      <c r="WLC5" s="570"/>
      <c r="WLD5" s="570"/>
      <c r="WLE5" s="570"/>
      <c r="WLF5" s="570"/>
      <c r="WLG5" s="570"/>
      <c r="WLH5" s="570"/>
      <c r="WLI5" s="570"/>
      <c r="WLJ5" s="570"/>
      <c r="WLK5" s="570"/>
      <c r="WLL5" s="570"/>
      <c r="WLM5" s="570"/>
      <c r="WLN5" s="570"/>
      <c r="WLO5" s="570"/>
      <c r="WLP5" s="570"/>
      <c r="WLQ5" s="570"/>
      <c r="WLR5" s="570"/>
      <c r="WLS5" s="570"/>
      <c r="WLT5" s="570"/>
      <c r="WLU5" s="570"/>
      <c r="WLV5" s="570"/>
      <c r="WLW5" s="570"/>
      <c r="WLX5" s="570"/>
      <c r="WLY5" s="570"/>
      <c r="WLZ5" s="570"/>
      <c r="WMA5" s="570"/>
      <c r="WMB5" s="570"/>
      <c r="WMC5" s="570"/>
      <c r="WMD5" s="570"/>
      <c r="WME5" s="570"/>
      <c r="WMF5" s="570"/>
      <c r="WMG5" s="570"/>
      <c r="WMH5" s="570"/>
      <c r="WMI5" s="570"/>
      <c r="WMJ5" s="570"/>
      <c r="WMK5" s="570"/>
      <c r="WML5" s="570"/>
      <c r="WMM5" s="570"/>
      <c r="WMN5" s="570"/>
      <c r="WMO5" s="570"/>
      <c r="WMP5" s="570"/>
      <c r="WMQ5" s="570"/>
      <c r="WMR5" s="570"/>
      <c r="WMS5" s="570"/>
      <c r="WMT5" s="570"/>
      <c r="WMU5" s="570"/>
      <c r="WMV5" s="570"/>
      <c r="WMW5" s="570"/>
      <c r="WMX5" s="570"/>
      <c r="WMY5" s="570"/>
      <c r="WMZ5" s="570"/>
      <c r="WNA5" s="570"/>
      <c r="WNB5" s="570"/>
      <c r="WNC5" s="570"/>
      <c r="WND5" s="570"/>
      <c r="WNE5" s="570"/>
      <c r="WNF5" s="570"/>
      <c r="WNG5" s="570"/>
      <c r="WNH5" s="570"/>
      <c r="WNI5" s="570"/>
      <c r="WNJ5" s="570"/>
      <c r="WNK5" s="570"/>
      <c r="WNL5" s="570"/>
      <c r="WNM5" s="570"/>
      <c r="WNN5" s="570"/>
      <c r="WNO5" s="570"/>
      <c r="WNP5" s="570"/>
      <c r="WNQ5" s="570"/>
      <c r="WNR5" s="570"/>
      <c r="WNS5" s="570"/>
      <c r="WNT5" s="570"/>
      <c r="WNU5" s="570"/>
      <c r="WNV5" s="570"/>
      <c r="WNW5" s="570"/>
      <c r="WNX5" s="570"/>
      <c r="WNY5" s="570"/>
      <c r="WNZ5" s="570"/>
      <c r="WOA5" s="570"/>
      <c r="WOB5" s="570"/>
      <c r="WOC5" s="570"/>
      <c r="WOD5" s="570"/>
      <c r="WOE5" s="570"/>
      <c r="WOF5" s="570"/>
      <c r="WOG5" s="570"/>
      <c r="WOH5" s="570"/>
      <c r="WOI5" s="570"/>
      <c r="WOJ5" s="570"/>
      <c r="WOK5" s="570"/>
      <c r="WOL5" s="570"/>
      <c r="WOM5" s="570"/>
      <c r="WON5" s="570"/>
      <c r="WOO5" s="570"/>
      <c r="WOP5" s="570"/>
      <c r="WOQ5" s="570"/>
      <c r="WOR5" s="570"/>
      <c r="WOS5" s="570"/>
      <c r="WOT5" s="570"/>
      <c r="WOU5" s="570"/>
      <c r="WOV5" s="570"/>
      <c r="WOW5" s="570"/>
      <c r="WOX5" s="570"/>
      <c r="WOY5" s="570"/>
      <c r="WOZ5" s="570"/>
      <c r="WPA5" s="570"/>
      <c r="WPB5" s="570"/>
      <c r="WPC5" s="570"/>
      <c r="WPD5" s="570"/>
      <c r="WPE5" s="570"/>
      <c r="WPF5" s="570"/>
      <c r="WPG5" s="570"/>
      <c r="WPH5" s="570"/>
      <c r="WPI5" s="570"/>
      <c r="WPJ5" s="570"/>
      <c r="WPK5" s="570"/>
      <c r="WPL5" s="570"/>
      <c r="WPM5" s="570"/>
      <c r="WPN5" s="570"/>
      <c r="WPO5" s="570"/>
      <c r="WPP5" s="570"/>
      <c r="WPQ5" s="570"/>
      <c r="WPR5" s="570"/>
      <c r="WPS5" s="570"/>
      <c r="WPT5" s="570"/>
      <c r="WPU5" s="570"/>
      <c r="WPV5" s="570"/>
      <c r="WPW5" s="570"/>
      <c r="WPX5" s="570"/>
      <c r="WPY5" s="570"/>
      <c r="WPZ5" s="570"/>
      <c r="WQA5" s="570"/>
      <c r="WQB5" s="570"/>
      <c r="WQC5" s="570"/>
      <c r="WQD5" s="570"/>
      <c r="WQE5" s="570"/>
      <c r="WQF5" s="570"/>
      <c r="WQG5" s="570"/>
      <c r="WQH5" s="570"/>
      <c r="WQI5" s="570"/>
      <c r="WQJ5" s="570"/>
      <c r="WQK5" s="570"/>
      <c r="WQL5" s="570"/>
      <c r="WQM5" s="570"/>
      <c r="WQN5" s="570"/>
      <c r="WQO5" s="570"/>
      <c r="WQP5" s="570"/>
      <c r="WQQ5" s="570"/>
      <c r="WQR5" s="570"/>
      <c r="WQS5" s="570"/>
      <c r="WQT5" s="570"/>
      <c r="WQU5" s="570"/>
      <c r="WQV5" s="570"/>
      <c r="WQW5" s="570"/>
      <c r="WQX5" s="570"/>
      <c r="WQY5" s="570"/>
      <c r="WQZ5" s="570"/>
      <c r="WRA5" s="570"/>
      <c r="WRB5" s="570"/>
      <c r="WRC5" s="570"/>
      <c r="WRD5" s="570"/>
      <c r="WRE5" s="570"/>
      <c r="WRF5" s="570"/>
      <c r="WRG5" s="570"/>
      <c r="WRH5" s="570"/>
      <c r="WRI5" s="570"/>
      <c r="WRJ5" s="570"/>
      <c r="WRK5" s="570"/>
      <c r="WRL5" s="570"/>
      <c r="WRM5" s="570"/>
      <c r="WRN5" s="570"/>
      <c r="WRO5" s="570"/>
      <c r="WRP5" s="570"/>
      <c r="WRQ5" s="570"/>
      <c r="WRR5" s="570"/>
      <c r="WRS5" s="570"/>
      <c r="WRT5" s="570"/>
      <c r="WRU5" s="570"/>
      <c r="WRV5" s="570"/>
      <c r="WRW5" s="570"/>
      <c r="WRX5" s="570"/>
      <c r="WRY5" s="570"/>
      <c r="WRZ5" s="570"/>
      <c r="WSA5" s="570"/>
      <c r="WSB5" s="570"/>
      <c r="WSC5" s="570"/>
      <c r="WSD5" s="570"/>
      <c r="WSE5" s="570"/>
      <c r="WSF5" s="570"/>
      <c r="WSG5" s="570"/>
      <c r="WSH5" s="570"/>
      <c r="WSI5" s="570"/>
      <c r="WSJ5" s="570"/>
      <c r="WSK5" s="570"/>
      <c r="WSL5" s="570"/>
      <c r="WSM5" s="570"/>
      <c r="WSN5" s="570"/>
      <c r="WSO5" s="570"/>
      <c r="WSP5" s="570"/>
      <c r="WSQ5" s="570"/>
      <c r="WSR5" s="570"/>
      <c r="WSS5" s="570"/>
      <c r="WST5" s="570"/>
      <c r="WSU5" s="570"/>
      <c r="WSV5" s="570"/>
      <c r="WSW5" s="570"/>
      <c r="WSX5" s="570"/>
      <c r="WSY5" s="570"/>
      <c r="WSZ5" s="570"/>
      <c r="WTA5" s="570"/>
      <c r="WTB5" s="570"/>
      <c r="WTC5" s="570"/>
      <c r="WTD5" s="570"/>
      <c r="WTE5" s="570"/>
      <c r="WTF5" s="570"/>
      <c r="WTG5" s="570"/>
      <c r="WTH5" s="570"/>
      <c r="WTI5" s="570"/>
      <c r="WTJ5" s="570"/>
      <c r="WTK5" s="570"/>
      <c r="WTL5" s="570"/>
      <c r="WTM5" s="570"/>
      <c r="WTN5" s="570"/>
      <c r="WTO5" s="570"/>
      <c r="WTP5" s="570"/>
      <c r="WTQ5" s="570"/>
      <c r="WTR5" s="570"/>
      <c r="WTS5" s="570"/>
      <c r="WTT5" s="570"/>
      <c r="WTU5" s="570"/>
      <c r="WTV5" s="570"/>
      <c r="WTW5" s="570"/>
      <c r="WTX5" s="570"/>
      <c r="WTY5" s="570"/>
      <c r="WTZ5" s="570"/>
      <c r="WUA5" s="570"/>
      <c r="WUB5" s="570"/>
      <c r="WUC5" s="570"/>
      <c r="WUD5" s="570"/>
      <c r="WUE5" s="570"/>
      <c r="WUF5" s="570"/>
      <c r="WUG5" s="570"/>
      <c r="WUH5" s="570"/>
      <c r="WUI5" s="570"/>
      <c r="WUJ5" s="570"/>
      <c r="WUK5" s="570"/>
      <c r="WUL5" s="570"/>
      <c r="WUM5" s="570"/>
      <c r="WUN5" s="570"/>
      <c r="WUO5" s="570"/>
      <c r="WUP5" s="570"/>
      <c r="WUQ5" s="570"/>
      <c r="WUR5" s="570"/>
      <c r="WUS5" s="570"/>
      <c r="WUT5" s="570"/>
      <c r="WUU5" s="570"/>
      <c r="WUV5" s="570"/>
      <c r="WUW5" s="570"/>
      <c r="WUX5" s="570"/>
      <c r="WUY5" s="570"/>
      <c r="WUZ5" s="570"/>
      <c r="WVA5" s="570"/>
      <c r="WVB5" s="570"/>
      <c r="WVC5" s="570"/>
      <c r="WVD5" s="570"/>
      <c r="WVE5" s="570"/>
      <c r="WVF5" s="570"/>
      <c r="WVG5" s="570"/>
      <c r="WVH5" s="570"/>
      <c r="WVI5" s="570"/>
      <c r="WVJ5" s="570"/>
      <c r="WVK5" s="570"/>
      <c r="WVL5" s="570"/>
      <c r="WVM5" s="570"/>
      <c r="WVN5" s="570"/>
      <c r="WVO5" s="570"/>
      <c r="WVP5" s="570"/>
      <c r="WVQ5" s="570"/>
      <c r="WVR5" s="570"/>
      <c r="WVS5" s="570"/>
      <c r="WVT5" s="570"/>
      <c r="WVU5" s="570"/>
      <c r="WVV5" s="570"/>
      <c r="WVW5" s="570"/>
      <c r="WVX5" s="570"/>
      <c r="WVY5" s="570"/>
      <c r="WVZ5" s="570"/>
      <c r="WWA5" s="570"/>
      <c r="WWB5" s="570"/>
      <c r="WWC5" s="570"/>
      <c r="WWD5" s="570"/>
      <c r="WWE5" s="570"/>
      <c r="WWF5" s="570"/>
      <c r="WWG5" s="570"/>
      <c r="WWH5" s="570"/>
      <c r="WWI5" s="570"/>
      <c r="WWJ5" s="570"/>
      <c r="WWK5" s="570"/>
      <c r="WWL5" s="570"/>
      <c r="WWM5" s="570"/>
      <c r="WWN5" s="570"/>
      <c r="WWO5" s="570"/>
      <c r="WWP5" s="570"/>
      <c r="WWQ5" s="570"/>
      <c r="WWR5" s="570"/>
      <c r="WWS5" s="570"/>
      <c r="WWT5" s="570"/>
      <c r="WWU5" s="570"/>
      <c r="WWV5" s="570"/>
      <c r="WWW5" s="570"/>
      <c r="WWX5" s="570"/>
      <c r="WWY5" s="570"/>
      <c r="WWZ5" s="570"/>
      <c r="WXA5" s="570"/>
      <c r="WXB5" s="570"/>
      <c r="WXC5" s="570"/>
      <c r="WXD5" s="570"/>
      <c r="WXE5" s="570"/>
      <c r="WXF5" s="570"/>
      <c r="WXG5" s="570"/>
      <c r="WXH5" s="570"/>
      <c r="WXI5" s="570"/>
      <c r="WXJ5" s="570"/>
      <c r="WXK5" s="570"/>
      <c r="WXL5" s="570"/>
      <c r="WXM5" s="570"/>
      <c r="WXN5" s="570"/>
      <c r="WXO5" s="570"/>
      <c r="WXP5" s="570"/>
      <c r="WXQ5" s="570"/>
      <c r="WXR5" s="570"/>
      <c r="WXS5" s="570"/>
      <c r="WXT5" s="570"/>
      <c r="WXU5" s="570"/>
      <c r="WXV5" s="570"/>
      <c r="WXW5" s="570"/>
      <c r="WXX5" s="570"/>
      <c r="WXY5" s="570"/>
      <c r="WXZ5" s="570"/>
      <c r="WYA5" s="570"/>
      <c r="WYB5" s="570"/>
      <c r="WYC5" s="570"/>
      <c r="WYD5" s="570"/>
      <c r="WYE5" s="570"/>
      <c r="WYF5" s="570"/>
      <c r="WYG5" s="570"/>
      <c r="WYH5" s="570"/>
      <c r="WYI5" s="570"/>
      <c r="WYJ5" s="570"/>
      <c r="WYK5" s="570"/>
      <c r="WYL5" s="570"/>
      <c r="WYM5" s="570"/>
      <c r="WYN5" s="570"/>
      <c r="WYO5" s="570"/>
      <c r="WYP5" s="570"/>
      <c r="WYQ5" s="570"/>
      <c r="WYR5" s="570"/>
      <c r="WYS5" s="570"/>
      <c r="WYT5" s="570"/>
      <c r="WYU5" s="570"/>
      <c r="WYV5" s="570"/>
      <c r="WYW5" s="570"/>
      <c r="WYX5" s="570"/>
      <c r="WYY5" s="570"/>
      <c r="WYZ5" s="570"/>
      <c r="WZA5" s="570"/>
      <c r="WZB5" s="570"/>
      <c r="WZC5" s="570"/>
      <c r="WZD5" s="570"/>
      <c r="WZE5" s="570"/>
      <c r="WZF5" s="570"/>
      <c r="WZG5" s="570"/>
      <c r="WZH5" s="570"/>
      <c r="WZI5" s="570"/>
      <c r="WZJ5" s="570"/>
      <c r="WZK5" s="570"/>
      <c r="WZL5" s="570"/>
      <c r="WZM5" s="570"/>
      <c r="WZN5" s="570"/>
      <c r="WZO5" s="570"/>
      <c r="WZP5" s="570"/>
      <c r="WZQ5" s="570"/>
      <c r="WZR5" s="570"/>
      <c r="WZS5" s="570"/>
      <c r="WZT5" s="570"/>
      <c r="WZU5" s="570"/>
      <c r="WZV5" s="570"/>
      <c r="WZW5" s="570"/>
      <c r="WZX5" s="570"/>
      <c r="WZY5" s="570"/>
      <c r="WZZ5" s="570"/>
      <c r="XAA5" s="570"/>
      <c r="XAB5" s="570"/>
      <c r="XAC5" s="570"/>
      <c r="XAD5" s="570"/>
      <c r="XAE5" s="570"/>
      <c r="XAF5" s="570"/>
      <c r="XAG5" s="570"/>
      <c r="XAH5" s="570"/>
      <c r="XAI5" s="570"/>
      <c r="XAJ5" s="570"/>
      <c r="XAK5" s="570"/>
      <c r="XAL5" s="570"/>
      <c r="XAM5" s="570"/>
      <c r="XAN5" s="570"/>
      <c r="XAO5" s="570"/>
      <c r="XAP5" s="570"/>
      <c r="XAQ5" s="570"/>
      <c r="XAR5" s="570"/>
      <c r="XAS5" s="570"/>
      <c r="XAT5" s="570"/>
      <c r="XAU5" s="570"/>
      <c r="XAV5" s="570"/>
      <c r="XAW5" s="570"/>
      <c r="XAX5" s="570"/>
      <c r="XAY5" s="570"/>
      <c r="XAZ5" s="570"/>
      <c r="XBA5" s="570"/>
      <c r="XBB5" s="570"/>
      <c r="XBC5" s="570"/>
      <c r="XBD5" s="570"/>
      <c r="XBE5" s="570"/>
      <c r="XBF5" s="570"/>
      <c r="XBG5" s="570"/>
      <c r="XBH5" s="570"/>
      <c r="XBI5" s="570"/>
      <c r="XBJ5" s="570"/>
      <c r="XBK5" s="570"/>
      <c r="XBL5" s="570"/>
      <c r="XBM5" s="570"/>
      <c r="XBN5" s="570"/>
      <c r="XBO5" s="570"/>
      <c r="XBP5" s="570"/>
      <c r="XBQ5" s="570"/>
      <c r="XBR5" s="570"/>
      <c r="XBS5" s="570"/>
      <c r="XBT5" s="570"/>
      <c r="XBU5" s="570"/>
      <c r="XBV5" s="570"/>
      <c r="XBW5" s="570"/>
      <c r="XBX5" s="570"/>
      <c r="XBY5" s="570"/>
      <c r="XBZ5" s="570"/>
      <c r="XCA5" s="570"/>
      <c r="XCB5" s="570"/>
      <c r="XCC5" s="570"/>
      <c r="XCD5" s="570"/>
      <c r="XCE5" s="570"/>
      <c r="XCF5" s="570"/>
      <c r="XCG5" s="570"/>
      <c r="XCH5" s="570"/>
      <c r="XCI5" s="570"/>
      <c r="XCJ5" s="570"/>
      <c r="XCK5" s="570"/>
      <c r="XCL5" s="570"/>
      <c r="XCM5" s="570"/>
      <c r="XCN5" s="570"/>
      <c r="XCO5" s="570"/>
      <c r="XCP5" s="570"/>
      <c r="XCQ5" s="570"/>
      <c r="XCR5" s="570"/>
      <c r="XCS5" s="570"/>
      <c r="XCT5" s="570"/>
      <c r="XCU5" s="570"/>
      <c r="XCV5" s="570"/>
      <c r="XCW5" s="570"/>
      <c r="XCX5" s="570"/>
      <c r="XCY5" s="570"/>
      <c r="XCZ5" s="570"/>
      <c r="XDA5" s="570"/>
      <c r="XDB5" s="570"/>
      <c r="XDC5" s="570"/>
      <c r="XDD5" s="570"/>
      <c r="XDE5" s="570"/>
      <c r="XDF5" s="570"/>
      <c r="XDG5" s="570"/>
      <c r="XDH5" s="570"/>
      <c r="XDI5" s="570"/>
      <c r="XDJ5" s="570"/>
      <c r="XDK5" s="570"/>
      <c r="XDL5" s="570"/>
      <c r="XDM5" s="570"/>
      <c r="XDN5" s="570"/>
      <c r="XDO5" s="570"/>
      <c r="XDP5" s="570"/>
      <c r="XDQ5" s="570"/>
      <c r="XDR5" s="570"/>
      <c r="XDS5" s="570"/>
      <c r="XDT5" s="570"/>
      <c r="XDU5" s="570"/>
      <c r="XDV5" s="570"/>
      <c r="XDW5" s="570"/>
      <c r="XDX5" s="570"/>
      <c r="XDY5" s="570"/>
      <c r="XDZ5" s="570"/>
      <c r="XEA5" s="570"/>
      <c r="XEB5" s="570"/>
      <c r="XEC5" s="570"/>
      <c r="XED5" s="570"/>
      <c r="XEE5" s="570"/>
      <c r="XEF5" s="570"/>
      <c r="XEG5" s="570"/>
      <c r="XEH5" s="570"/>
      <c r="XEI5" s="570"/>
      <c r="XEJ5" s="570"/>
      <c r="XEK5" s="570"/>
      <c r="XEL5" s="570"/>
      <c r="XEM5" s="570"/>
      <c r="XEN5" s="570"/>
      <c r="XEO5" s="570"/>
      <c r="XEP5" s="570"/>
      <c r="XEQ5" s="570"/>
      <c r="XER5" s="570"/>
      <c r="XES5" s="570"/>
      <c r="XET5" s="570"/>
      <c r="XEU5" s="570"/>
      <c r="XEV5" s="570"/>
      <c r="XEW5" s="570"/>
      <c r="XEX5" s="570"/>
      <c r="XEY5" s="570"/>
      <c r="XEZ5" s="570"/>
      <c r="XFA5" s="570"/>
      <c r="XFB5" s="570"/>
      <c r="XFC5" s="570"/>
      <c r="XFD5" s="570"/>
    </row>
    <row r="6" spans="1:18">
      <c r="A6" s="569" t="s">
        <v>1970</v>
      </c>
      <c r="B6" s="569" t="s">
        <v>437</v>
      </c>
      <c r="C6" s="569" t="s">
        <v>1971</v>
      </c>
      <c r="D6" s="569">
        <v>260416.91</v>
      </c>
      <c r="E6" s="569">
        <v>260416.91</v>
      </c>
      <c r="F6" s="569" t="s">
        <v>1951</v>
      </c>
      <c r="G6" s="569" t="s">
        <v>1972</v>
      </c>
      <c r="H6" s="569">
        <v>20</v>
      </c>
      <c r="I6" s="569" t="s">
        <v>1973</v>
      </c>
      <c r="J6" s="569" t="s">
        <v>1955</v>
      </c>
      <c r="K6" s="573">
        <v>45446.0004976852</v>
      </c>
      <c r="L6" s="569" t="s">
        <v>1956</v>
      </c>
      <c r="M6" s="569" t="s">
        <v>1974</v>
      </c>
      <c r="N6" s="569">
        <v>22500.02</v>
      </c>
      <c r="O6" s="569">
        <v>57.6</v>
      </c>
      <c r="P6" s="569">
        <v>864</v>
      </c>
      <c r="Q6" s="569">
        <v>0</v>
      </c>
      <c r="R6" s="569">
        <f t="shared" ref="R3:R34" si="0">ROUND(P6*$R$1,0)</f>
        <v>1266</v>
      </c>
    </row>
    <row r="7" s="566" customFormat="1" spans="1:16384">
      <c r="A7" s="572" t="s">
        <v>1975</v>
      </c>
      <c r="B7" s="572" t="s">
        <v>437</v>
      </c>
      <c r="C7" s="572" t="s">
        <v>1976</v>
      </c>
      <c r="D7" s="572">
        <v>17549.9</v>
      </c>
      <c r="E7" s="572">
        <v>17549.9</v>
      </c>
      <c r="F7" s="572" t="s">
        <v>1951</v>
      </c>
      <c r="G7" s="572" t="s">
        <v>1952</v>
      </c>
      <c r="H7" s="572">
        <v>20</v>
      </c>
      <c r="I7" s="572" t="s">
        <v>1977</v>
      </c>
      <c r="J7" s="572" t="s">
        <v>1955</v>
      </c>
      <c r="K7" s="574">
        <v>45322.0004976852</v>
      </c>
      <c r="L7" s="572" t="s">
        <v>1956</v>
      </c>
      <c r="M7" s="572" t="s">
        <v>1978</v>
      </c>
      <c r="N7" s="572">
        <v>2100.72</v>
      </c>
      <c r="O7" s="572">
        <v>79.8</v>
      </c>
      <c r="P7" s="572">
        <v>1197</v>
      </c>
      <c r="Q7" s="572">
        <v>0</v>
      </c>
      <c r="R7" s="572">
        <f t="shared" si="0"/>
        <v>1753</v>
      </c>
      <c r="S7" s="572"/>
      <c r="T7" s="572"/>
      <c r="U7" s="572"/>
      <c r="V7" s="572"/>
      <c r="W7" s="572"/>
      <c r="X7" s="572"/>
      <c r="Y7" s="572"/>
      <c r="Z7" s="572"/>
      <c r="AA7" s="572"/>
      <c r="AB7" s="572"/>
      <c r="AC7" s="572"/>
      <c r="AD7" s="572"/>
      <c r="AE7" s="572"/>
      <c r="AF7" s="572"/>
      <c r="AG7" s="572"/>
      <c r="AH7" s="572"/>
      <c r="AI7" s="572"/>
      <c r="AJ7" s="572"/>
      <c r="AK7" s="572"/>
      <c r="AL7" s="572"/>
      <c r="AM7" s="572"/>
      <c r="AN7" s="572"/>
      <c r="AO7" s="572"/>
      <c r="AP7" s="572"/>
      <c r="AQ7" s="572"/>
      <c r="AR7" s="572"/>
      <c r="AS7" s="572"/>
      <c r="AT7" s="572"/>
      <c r="AU7" s="572"/>
      <c r="AV7" s="572"/>
      <c r="AW7" s="572"/>
      <c r="AX7" s="572"/>
      <c r="AY7" s="572"/>
      <c r="AZ7" s="572"/>
      <c r="BA7" s="572"/>
      <c r="BB7" s="572"/>
      <c r="BC7" s="572"/>
      <c r="BD7" s="572"/>
      <c r="BE7" s="572"/>
      <c r="BF7" s="572"/>
      <c r="BG7" s="572"/>
      <c r="BH7" s="572"/>
      <c r="BI7" s="572"/>
      <c r="BJ7" s="572"/>
      <c r="BK7" s="572"/>
      <c r="BL7" s="572"/>
      <c r="BM7" s="572"/>
      <c r="BN7" s="572"/>
      <c r="BO7" s="572"/>
      <c r="BP7" s="572"/>
      <c r="BQ7" s="572"/>
      <c r="BR7" s="572"/>
      <c r="BS7" s="572"/>
      <c r="BT7" s="572"/>
      <c r="BU7" s="572"/>
      <c r="BV7" s="572"/>
      <c r="BW7" s="572"/>
      <c r="BX7" s="572"/>
      <c r="BY7" s="572"/>
      <c r="BZ7" s="572"/>
      <c r="CA7" s="572"/>
      <c r="CB7" s="572"/>
      <c r="CC7" s="572"/>
      <c r="CD7" s="572"/>
      <c r="CE7" s="572"/>
      <c r="CF7" s="572"/>
      <c r="CG7" s="572"/>
      <c r="CH7" s="572"/>
      <c r="CI7" s="572"/>
      <c r="CJ7" s="572"/>
      <c r="CK7" s="572"/>
      <c r="CL7" s="572"/>
      <c r="CM7" s="572"/>
      <c r="CN7" s="572"/>
      <c r="CO7" s="572"/>
      <c r="CP7" s="572"/>
      <c r="CQ7" s="572"/>
      <c r="CR7" s="572"/>
      <c r="CS7" s="572"/>
      <c r="CT7" s="572"/>
      <c r="CU7" s="572"/>
      <c r="CV7" s="572"/>
      <c r="CW7" s="572"/>
      <c r="CX7" s="572"/>
      <c r="CY7" s="572"/>
      <c r="CZ7" s="572"/>
      <c r="DA7" s="572"/>
      <c r="DB7" s="572"/>
      <c r="DC7" s="572"/>
      <c r="DD7" s="572"/>
      <c r="DE7" s="572"/>
      <c r="DF7" s="572"/>
      <c r="DG7" s="572"/>
      <c r="DH7" s="572"/>
      <c r="DI7" s="572"/>
      <c r="DJ7" s="572"/>
      <c r="DK7" s="572"/>
      <c r="DL7" s="572"/>
      <c r="DM7" s="572"/>
      <c r="DN7" s="572"/>
      <c r="DO7" s="572"/>
      <c r="DP7" s="572"/>
      <c r="DQ7" s="572"/>
      <c r="DR7" s="572"/>
      <c r="DS7" s="572"/>
      <c r="DT7" s="572"/>
      <c r="DU7" s="572"/>
      <c r="DV7" s="572"/>
      <c r="DW7" s="572"/>
      <c r="DX7" s="572"/>
      <c r="DY7" s="572"/>
      <c r="DZ7" s="572"/>
      <c r="EA7" s="572"/>
      <c r="EB7" s="572"/>
      <c r="EC7" s="572"/>
      <c r="ED7" s="572"/>
      <c r="EE7" s="572"/>
      <c r="EF7" s="572"/>
      <c r="EG7" s="572"/>
      <c r="EH7" s="572"/>
      <c r="EI7" s="572"/>
      <c r="EJ7" s="572"/>
      <c r="EK7" s="572"/>
      <c r="EL7" s="572"/>
      <c r="EM7" s="572"/>
      <c r="EN7" s="572"/>
      <c r="EO7" s="572"/>
      <c r="EP7" s="572"/>
      <c r="EQ7" s="572"/>
      <c r="ER7" s="572"/>
      <c r="ES7" s="572"/>
      <c r="ET7" s="572"/>
      <c r="EU7" s="572"/>
      <c r="EV7" s="572"/>
      <c r="EW7" s="572"/>
      <c r="EX7" s="572"/>
      <c r="EY7" s="572"/>
      <c r="EZ7" s="572"/>
      <c r="FA7" s="572"/>
      <c r="FB7" s="572"/>
      <c r="FC7" s="572"/>
      <c r="FD7" s="572"/>
      <c r="FE7" s="572"/>
      <c r="FF7" s="572"/>
      <c r="FG7" s="572"/>
      <c r="FH7" s="572"/>
      <c r="FI7" s="572"/>
      <c r="FJ7" s="572"/>
      <c r="FK7" s="572"/>
      <c r="FL7" s="572"/>
      <c r="FM7" s="572"/>
      <c r="FN7" s="572"/>
      <c r="FO7" s="572"/>
      <c r="FP7" s="572"/>
      <c r="FQ7" s="572"/>
      <c r="FR7" s="572"/>
      <c r="FS7" s="572"/>
      <c r="FT7" s="572"/>
      <c r="FU7" s="572"/>
      <c r="FV7" s="572"/>
      <c r="FW7" s="572"/>
      <c r="FX7" s="572"/>
      <c r="FY7" s="572"/>
      <c r="FZ7" s="572"/>
      <c r="GA7" s="572"/>
      <c r="GB7" s="572"/>
      <c r="GC7" s="572"/>
      <c r="GD7" s="572"/>
      <c r="GE7" s="572"/>
      <c r="GF7" s="572"/>
      <c r="GG7" s="572"/>
      <c r="GH7" s="572"/>
      <c r="GI7" s="572"/>
      <c r="GJ7" s="572"/>
      <c r="GK7" s="572"/>
      <c r="GL7" s="572"/>
      <c r="GM7" s="572"/>
      <c r="GN7" s="572"/>
      <c r="GO7" s="572"/>
      <c r="GP7" s="572"/>
      <c r="GQ7" s="572"/>
      <c r="GR7" s="572"/>
      <c r="GS7" s="572"/>
      <c r="GT7" s="572"/>
      <c r="GU7" s="572"/>
      <c r="GV7" s="572"/>
      <c r="GW7" s="572"/>
      <c r="GX7" s="572"/>
      <c r="GY7" s="572"/>
      <c r="GZ7" s="572"/>
      <c r="HA7" s="572"/>
      <c r="HB7" s="572"/>
      <c r="HC7" s="572"/>
      <c r="HD7" s="572"/>
      <c r="HE7" s="572"/>
      <c r="HF7" s="572"/>
      <c r="HG7" s="572"/>
      <c r="HH7" s="572"/>
      <c r="HI7" s="572"/>
      <c r="HJ7" s="572"/>
      <c r="HK7" s="572"/>
      <c r="HL7" s="572"/>
      <c r="HM7" s="572"/>
      <c r="HN7" s="572"/>
      <c r="HO7" s="572"/>
      <c r="HP7" s="572"/>
      <c r="HQ7" s="572"/>
      <c r="HR7" s="572"/>
      <c r="HS7" s="572"/>
      <c r="HT7" s="572"/>
      <c r="HU7" s="572"/>
      <c r="HV7" s="572"/>
      <c r="HW7" s="572"/>
      <c r="HX7" s="572"/>
      <c r="HY7" s="572"/>
      <c r="HZ7" s="572"/>
      <c r="IA7" s="572"/>
      <c r="IB7" s="572"/>
      <c r="IC7" s="572"/>
      <c r="ID7" s="572"/>
      <c r="IE7" s="572"/>
      <c r="IF7" s="572"/>
      <c r="IG7" s="572"/>
      <c r="IH7" s="572"/>
      <c r="II7" s="572"/>
      <c r="IJ7" s="572"/>
      <c r="IK7" s="572"/>
      <c r="IL7" s="572"/>
      <c r="IM7" s="572"/>
      <c r="IN7" s="572"/>
      <c r="IO7" s="572"/>
      <c r="IP7" s="572"/>
      <c r="IQ7" s="572"/>
      <c r="IR7" s="572"/>
      <c r="IS7" s="572"/>
      <c r="IT7" s="572"/>
      <c r="IU7" s="572"/>
      <c r="IV7" s="572"/>
      <c r="IW7" s="572"/>
      <c r="IX7" s="572"/>
      <c r="IY7" s="572"/>
      <c r="IZ7" s="572"/>
      <c r="JA7" s="572"/>
      <c r="JB7" s="572"/>
      <c r="JC7" s="572"/>
      <c r="JD7" s="572"/>
      <c r="JE7" s="572"/>
      <c r="JF7" s="572"/>
      <c r="JG7" s="572"/>
      <c r="JH7" s="572"/>
      <c r="JI7" s="572"/>
      <c r="JJ7" s="572"/>
      <c r="JK7" s="572"/>
      <c r="JL7" s="572"/>
      <c r="JM7" s="572"/>
      <c r="JN7" s="572"/>
      <c r="JO7" s="572"/>
      <c r="JP7" s="572"/>
      <c r="JQ7" s="572"/>
      <c r="JR7" s="572"/>
      <c r="JS7" s="572"/>
      <c r="JT7" s="572"/>
      <c r="JU7" s="572"/>
      <c r="JV7" s="572"/>
      <c r="JW7" s="572"/>
      <c r="JX7" s="572"/>
      <c r="JY7" s="572"/>
      <c r="JZ7" s="572"/>
      <c r="KA7" s="572"/>
      <c r="KB7" s="572"/>
      <c r="KC7" s="572"/>
      <c r="KD7" s="572"/>
      <c r="KE7" s="572"/>
      <c r="KF7" s="572"/>
      <c r="KG7" s="572"/>
      <c r="KH7" s="572"/>
      <c r="KI7" s="572"/>
      <c r="KJ7" s="572"/>
      <c r="KK7" s="572"/>
      <c r="KL7" s="572"/>
      <c r="KM7" s="572"/>
      <c r="KN7" s="572"/>
      <c r="KO7" s="572"/>
      <c r="KP7" s="572"/>
      <c r="KQ7" s="572"/>
      <c r="KR7" s="572"/>
      <c r="KS7" s="572"/>
      <c r="KT7" s="572"/>
      <c r="KU7" s="572"/>
      <c r="KV7" s="572"/>
      <c r="KW7" s="572"/>
      <c r="KX7" s="572"/>
      <c r="KY7" s="572"/>
      <c r="KZ7" s="572"/>
      <c r="LA7" s="572"/>
      <c r="LB7" s="572"/>
      <c r="LC7" s="572"/>
      <c r="LD7" s="572"/>
      <c r="LE7" s="572"/>
      <c r="LF7" s="572"/>
      <c r="LG7" s="572"/>
      <c r="LH7" s="572"/>
      <c r="LI7" s="572"/>
      <c r="LJ7" s="572"/>
      <c r="LK7" s="572"/>
      <c r="LL7" s="572"/>
      <c r="LM7" s="572"/>
      <c r="LN7" s="572"/>
      <c r="LO7" s="572"/>
      <c r="LP7" s="572"/>
      <c r="LQ7" s="572"/>
      <c r="LR7" s="572"/>
      <c r="LS7" s="572"/>
      <c r="LT7" s="572"/>
      <c r="LU7" s="572"/>
      <c r="LV7" s="572"/>
      <c r="LW7" s="572"/>
      <c r="LX7" s="572"/>
      <c r="LY7" s="572"/>
      <c r="LZ7" s="572"/>
      <c r="MA7" s="572"/>
      <c r="MB7" s="572"/>
      <c r="MC7" s="572"/>
      <c r="MD7" s="572"/>
      <c r="ME7" s="572"/>
      <c r="MF7" s="572"/>
      <c r="MG7" s="572"/>
      <c r="MH7" s="572"/>
      <c r="MI7" s="572"/>
      <c r="MJ7" s="572"/>
      <c r="MK7" s="572"/>
      <c r="ML7" s="572"/>
      <c r="MM7" s="572"/>
      <c r="MN7" s="572"/>
      <c r="MO7" s="572"/>
      <c r="MP7" s="572"/>
      <c r="MQ7" s="572"/>
      <c r="MR7" s="572"/>
      <c r="MS7" s="572"/>
      <c r="MT7" s="572"/>
      <c r="MU7" s="572"/>
      <c r="MV7" s="572"/>
      <c r="MW7" s="572"/>
      <c r="MX7" s="572"/>
      <c r="MY7" s="572"/>
      <c r="MZ7" s="572"/>
      <c r="NA7" s="572"/>
      <c r="NB7" s="572"/>
      <c r="NC7" s="572"/>
      <c r="ND7" s="572"/>
      <c r="NE7" s="572"/>
      <c r="NF7" s="572"/>
      <c r="NG7" s="572"/>
      <c r="NH7" s="572"/>
      <c r="NI7" s="572"/>
      <c r="NJ7" s="572"/>
      <c r="NK7" s="572"/>
      <c r="NL7" s="572"/>
      <c r="NM7" s="572"/>
      <c r="NN7" s="572"/>
      <c r="NO7" s="572"/>
      <c r="NP7" s="572"/>
      <c r="NQ7" s="572"/>
      <c r="NR7" s="572"/>
      <c r="NS7" s="572"/>
      <c r="NT7" s="572"/>
      <c r="NU7" s="572"/>
      <c r="NV7" s="572"/>
      <c r="NW7" s="572"/>
      <c r="NX7" s="572"/>
      <c r="NY7" s="572"/>
      <c r="NZ7" s="572"/>
      <c r="OA7" s="572"/>
      <c r="OB7" s="572"/>
      <c r="OC7" s="572"/>
      <c r="OD7" s="572"/>
      <c r="OE7" s="572"/>
      <c r="OF7" s="572"/>
      <c r="OG7" s="572"/>
      <c r="OH7" s="572"/>
      <c r="OI7" s="572"/>
      <c r="OJ7" s="572"/>
      <c r="OK7" s="572"/>
      <c r="OL7" s="572"/>
      <c r="OM7" s="572"/>
      <c r="ON7" s="572"/>
      <c r="OO7" s="572"/>
      <c r="OP7" s="572"/>
      <c r="OQ7" s="572"/>
      <c r="OR7" s="572"/>
      <c r="OS7" s="572"/>
      <c r="OT7" s="572"/>
      <c r="OU7" s="572"/>
      <c r="OV7" s="572"/>
      <c r="OW7" s="572"/>
      <c r="OX7" s="572"/>
      <c r="OY7" s="572"/>
      <c r="OZ7" s="572"/>
      <c r="PA7" s="572"/>
      <c r="PB7" s="572"/>
      <c r="PC7" s="572"/>
      <c r="PD7" s="572"/>
      <c r="PE7" s="572"/>
      <c r="PF7" s="572"/>
      <c r="PG7" s="572"/>
      <c r="PH7" s="572"/>
      <c r="PI7" s="572"/>
      <c r="PJ7" s="572"/>
      <c r="PK7" s="572"/>
      <c r="PL7" s="572"/>
      <c r="PM7" s="572"/>
      <c r="PN7" s="572"/>
      <c r="PO7" s="572"/>
      <c r="PP7" s="572"/>
      <c r="PQ7" s="572"/>
      <c r="PR7" s="572"/>
      <c r="PS7" s="572"/>
      <c r="PT7" s="572"/>
      <c r="PU7" s="572"/>
      <c r="PV7" s="572"/>
      <c r="PW7" s="572"/>
      <c r="PX7" s="572"/>
      <c r="PY7" s="572"/>
      <c r="PZ7" s="572"/>
      <c r="QA7" s="572"/>
      <c r="QB7" s="572"/>
      <c r="QC7" s="572"/>
      <c r="QD7" s="572"/>
      <c r="QE7" s="572"/>
      <c r="QF7" s="572"/>
      <c r="QG7" s="572"/>
      <c r="QH7" s="572"/>
      <c r="QI7" s="572"/>
      <c r="QJ7" s="572"/>
      <c r="QK7" s="572"/>
      <c r="QL7" s="572"/>
      <c r="QM7" s="572"/>
      <c r="QN7" s="572"/>
      <c r="QO7" s="572"/>
      <c r="QP7" s="572"/>
      <c r="QQ7" s="572"/>
      <c r="QR7" s="572"/>
      <c r="QS7" s="572"/>
      <c r="QT7" s="572"/>
      <c r="QU7" s="572"/>
      <c r="QV7" s="572"/>
      <c r="QW7" s="572"/>
      <c r="QX7" s="572"/>
      <c r="QY7" s="572"/>
      <c r="QZ7" s="572"/>
      <c r="RA7" s="572"/>
      <c r="RB7" s="572"/>
      <c r="RC7" s="572"/>
      <c r="RD7" s="572"/>
      <c r="RE7" s="572"/>
      <c r="RF7" s="572"/>
      <c r="RG7" s="572"/>
      <c r="RH7" s="572"/>
      <c r="RI7" s="572"/>
      <c r="RJ7" s="572"/>
      <c r="RK7" s="572"/>
      <c r="RL7" s="572"/>
      <c r="RM7" s="572"/>
      <c r="RN7" s="572"/>
      <c r="RO7" s="572"/>
      <c r="RP7" s="572"/>
      <c r="RQ7" s="572"/>
      <c r="RR7" s="572"/>
      <c r="RS7" s="572"/>
      <c r="RT7" s="572"/>
      <c r="RU7" s="572"/>
      <c r="RV7" s="572"/>
      <c r="RW7" s="572"/>
      <c r="RX7" s="572"/>
      <c r="RY7" s="572"/>
      <c r="RZ7" s="572"/>
      <c r="SA7" s="572"/>
      <c r="SB7" s="572"/>
      <c r="SC7" s="572"/>
      <c r="SD7" s="572"/>
      <c r="SE7" s="572"/>
      <c r="SF7" s="572"/>
      <c r="SG7" s="572"/>
      <c r="SH7" s="572"/>
      <c r="SI7" s="572"/>
      <c r="SJ7" s="572"/>
      <c r="SK7" s="572"/>
      <c r="SL7" s="572"/>
      <c r="SM7" s="572"/>
      <c r="SN7" s="572"/>
      <c r="SO7" s="572"/>
      <c r="SP7" s="572"/>
      <c r="SQ7" s="572"/>
      <c r="SR7" s="572"/>
      <c r="SS7" s="572"/>
      <c r="ST7" s="572"/>
      <c r="SU7" s="572"/>
      <c r="SV7" s="572"/>
      <c r="SW7" s="572"/>
      <c r="SX7" s="572"/>
      <c r="SY7" s="572"/>
      <c r="SZ7" s="572"/>
      <c r="TA7" s="572"/>
      <c r="TB7" s="572"/>
      <c r="TC7" s="572"/>
      <c r="TD7" s="572"/>
      <c r="TE7" s="572"/>
      <c r="TF7" s="572"/>
      <c r="TG7" s="572"/>
      <c r="TH7" s="572"/>
      <c r="TI7" s="572"/>
      <c r="TJ7" s="572"/>
      <c r="TK7" s="572"/>
      <c r="TL7" s="572"/>
      <c r="TM7" s="572"/>
      <c r="TN7" s="572"/>
      <c r="TO7" s="572"/>
      <c r="TP7" s="572"/>
      <c r="TQ7" s="572"/>
      <c r="TR7" s="572"/>
      <c r="TS7" s="572"/>
      <c r="TT7" s="572"/>
      <c r="TU7" s="572"/>
      <c r="TV7" s="572"/>
      <c r="TW7" s="572"/>
      <c r="TX7" s="572"/>
      <c r="TY7" s="572"/>
      <c r="TZ7" s="572"/>
      <c r="UA7" s="572"/>
      <c r="UB7" s="572"/>
      <c r="UC7" s="572"/>
      <c r="UD7" s="572"/>
      <c r="UE7" s="572"/>
      <c r="UF7" s="572"/>
      <c r="UG7" s="572"/>
      <c r="UH7" s="572"/>
      <c r="UI7" s="572"/>
      <c r="UJ7" s="572"/>
      <c r="UK7" s="572"/>
      <c r="UL7" s="572"/>
      <c r="UM7" s="572"/>
      <c r="UN7" s="572"/>
      <c r="UO7" s="572"/>
      <c r="UP7" s="572"/>
      <c r="UQ7" s="572"/>
      <c r="UR7" s="572"/>
      <c r="US7" s="572"/>
      <c r="UT7" s="572"/>
      <c r="UU7" s="572"/>
      <c r="UV7" s="572"/>
      <c r="UW7" s="572"/>
      <c r="UX7" s="572"/>
      <c r="UY7" s="572"/>
      <c r="UZ7" s="572"/>
      <c r="VA7" s="572"/>
      <c r="VB7" s="572"/>
      <c r="VC7" s="572"/>
      <c r="VD7" s="572"/>
      <c r="VE7" s="572"/>
      <c r="VF7" s="572"/>
      <c r="VG7" s="572"/>
      <c r="VH7" s="572"/>
      <c r="VI7" s="572"/>
      <c r="VJ7" s="572"/>
      <c r="VK7" s="572"/>
      <c r="VL7" s="572"/>
      <c r="VM7" s="572"/>
      <c r="VN7" s="572"/>
      <c r="VO7" s="572"/>
      <c r="VP7" s="572"/>
      <c r="VQ7" s="572"/>
      <c r="VR7" s="572"/>
      <c r="VS7" s="572"/>
      <c r="VT7" s="572"/>
      <c r="VU7" s="572"/>
      <c r="VV7" s="572"/>
      <c r="VW7" s="572"/>
      <c r="VX7" s="572"/>
      <c r="VY7" s="572"/>
      <c r="VZ7" s="572"/>
      <c r="WA7" s="572"/>
      <c r="WB7" s="572"/>
      <c r="WC7" s="572"/>
      <c r="WD7" s="572"/>
      <c r="WE7" s="572"/>
      <c r="WF7" s="572"/>
      <c r="WG7" s="572"/>
      <c r="WH7" s="572"/>
      <c r="WI7" s="572"/>
      <c r="WJ7" s="572"/>
      <c r="WK7" s="572"/>
      <c r="WL7" s="572"/>
      <c r="WM7" s="572"/>
      <c r="WN7" s="572"/>
      <c r="WO7" s="572"/>
      <c r="WP7" s="572"/>
      <c r="WQ7" s="572"/>
      <c r="WR7" s="572"/>
      <c r="WS7" s="572"/>
      <c r="WT7" s="572"/>
      <c r="WU7" s="572"/>
      <c r="WV7" s="572"/>
      <c r="WW7" s="572"/>
      <c r="WX7" s="572"/>
      <c r="WY7" s="572"/>
      <c r="WZ7" s="572"/>
      <c r="XA7" s="572"/>
      <c r="XB7" s="572"/>
      <c r="XC7" s="572"/>
      <c r="XD7" s="572"/>
      <c r="XE7" s="572"/>
      <c r="XF7" s="572"/>
      <c r="XG7" s="572"/>
      <c r="XH7" s="572"/>
      <c r="XI7" s="572"/>
      <c r="XJ7" s="572"/>
      <c r="XK7" s="572"/>
      <c r="XL7" s="572"/>
      <c r="XM7" s="572"/>
      <c r="XN7" s="572"/>
      <c r="XO7" s="572"/>
      <c r="XP7" s="572"/>
      <c r="XQ7" s="572"/>
      <c r="XR7" s="572"/>
      <c r="XS7" s="572"/>
      <c r="XT7" s="572"/>
      <c r="XU7" s="572"/>
      <c r="XV7" s="572"/>
      <c r="XW7" s="572"/>
      <c r="XX7" s="572"/>
      <c r="XY7" s="572"/>
      <c r="XZ7" s="572"/>
      <c r="YA7" s="572"/>
      <c r="YB7" s="572"/>
      <c r="YC7" s="572"/>
      <c r="YD7" s="572"/>
      <c r="YE7" s="572"/>
      <c r="YF7" s="572"/>
      <c r="YG7" s="572"/>
      <c r="YH7" s="572"/>
      <c r="YI7" s="572"/>
      <c r="YJ7" s="572"/>
      <c r="YK7" s="572"/>
      <c r="YL7" s="572"/>
      <c r="YM7" s="572"/>
      <c r="YN7" s="572"/>
      <c r="YO7" s="572"/>
      <c r="YP7" s="572"/>
      <c r="YQ7" s="572"/>
      <c r="YR7" s="572"/>
      <c r="YS7" s="572"/>
      <c r="YT7" s="572"/>
      <c r="YU7" s="572"/>
      <c r="YV7" s="572"/>
      <c r="YW7" s="572"/>
      <c r="YX7" s="572"/>
      <c r="YY7" s="572"/>
      <c r="YZ7" s="572"/>
      <c r="ZA7" s="572"/>
      <c r="ZB7" s="572"/>
      <c r="ZC7" s="572"/>
      <c r="ZD7" s="572"/>
      <c r="ZE7" s="572"/>
      <c r="ZF7" s="572"/>
      <c r="ZG7" s="572"/>
      <c r="ZH7" s="572"/>
      <c r="ZI7" s="572"/>
      <c r="ZJ7" s="572"/>
      <c r="ZK7" s="572"/>
      <c r="ZL7" s="572"/>
      <c r="ZM7" s="572"/>
      <c r="ZN7" s="572"/>
      <c r="ZO7" s="572"/>
      <c r="ZP7" s="572"/>
      <c r="ZQ7" s="572"/>
      <c r="ZR7" s="572"/>
      <c r="ZS7" s="572"/>
      <c r="ZT7" s="572"/>
      <c r="ZU7" s="572"/>
      <c r="ZV7" s="572"/>
      <c r="ZW7" s="572"/>
      <c r="ZX7" s="572"/>
      <c r="ZY7" s="572"/>
      <c r="ZZ7" s="572"/>
      <c r="AAA7" s="572"/>
      <c r="AAB7" s="572"/>
      <c r="AAC7" s="572"/>
      <c r="AAD7" s="572"/>
      <c r="AAE7" s="572"/>
      <c r="AAF7" s="572"/>
      <c r="AAG7" s="572"/>
      <c r="AAH7" s="572"/>
      <c r="AAI7" s="572"/>
      <c r="AAJ7" s="572"/>
      <c r="AAK7" s="572"/>
      <c r="AAL7" s="572"/>
      <c r="AAM7" s="572"/>
      <c r="AAN7" s="572"/>
      <c r="AAO7" s="572"/>
      <c r="AAP7" s="572"/>
      <c r="AAQ7" s="572"/>
      <c r="AAR7" s="572"/>
      <c r="AAS7" s="572"/>
      <c r="AAT7" s="572"/>
      <c r="AAU7" s="572"/>
      <c r="AAV7" s="572"/>
      <c r="AAW7" s="572"/>
      <c r="AAX7" s="572"/>
      <c r="AAY7" s="572"/>
      <c r="AAZ7" s="572"/>
      <c r="ABA7" s="572"/>
      <c r="ABB7" s="572"/>
      <c r="ABC7" s="572"/>
      <c r="ABD7" s="572"/>
      <c r="ABE7" s="572"/>
      <c r="ABF7" s="572"/>
      <c r="ABG7" s="572"/>
      <c r="ABH7" s="572"/>
      <c r="ABI7" s="572"/>
      <c r="ABJ7" s="572"/>
      <c r="ABK7" s="572"/>
      <c r="ABL7" s="572"/>
      <c r="ABM7" s="572"/>
      <c r="ABN7" s="572"/>
      <c r="ABO7" s="572"/>
      <c r="ABP7" s="572"/>
      <c r="ABQ7" s="572"/>
      <c r="ABR7" s="572"/>
      <c r="ABS7" s="572"/>
      <c r="ABT7" s="572"/>
      <c r="ABU7" s="572"/>
      <c r="ABV7" s="572"/>
      <c r="ABW7" s="572"/>
      <c r="ABX7" s="572"/>
      <c r="ABY7" s="572"/>
      <c r="ABZ7" s="572"/>
      <c r="ACA7" s="572"/>
      <c r="ACB7" s="572"/>
      <c r="ACC7" s="572"/>
      <c r="ACD7" s="572"/>
      <c r="ACE7" s="572"/>
      <c r="ACF7" s="572"/>
      <c r="ACG7" s="572"/>
      <c r="ACH7" s="572"/>
      <c r="ACI7" s="572"/>
      <c r="ACJ7" s="572"/>
      <c r="ACK7" s="572"/>
      <c r="ACL7" s="572"/>
      <c r="ACM7" s="572"/>
      <c r="ACN7" s="572"/>
      <c r="ACO7" s="572"/>
      <c r="ACP7" s="572"/>
      <c r="ACQ7" s="572"/>
      <c r="ACR7" s="572"/>
      <c r="ACS7" s="572"/>
      <c r="ACT7" s="572"/>
      <c r="ACU7" s="572"/>
      <c r="ACV7" s="572"/>
      <c r="ACW7" s="572"/>
      <c r="ACX7" s="572"/>
      <c r="ACY7" s="572"/>
      <c r="ACZ7" s="572"/>
      <c r="ADA7" s="572"/>
      <c r="ADB7" s="572"/>
      <c r="ADC7" s="572"/>
      <c r="ADD7" s="572"/>
      <c r="ADE7" s="572"/>
      <c r="ADF7" s="572"/>
      <c r="ADG7" s="572"/>
      <c r="ADH7" s="572"/>
      <c r="ADI7" s="572"/>
      <c r="ADJ7" s="572"/>
      <c r="ADK7" s="572"/>
      <c r="ADL7" s="572"/>
      <c r="ADM7" s="572"/>
      <c r="ADN7" s="572"/>
      <c r="ADO7" s="572"/>
      <c r="ADP7" s="572"/>
      <c r="ADQ7" s="572"/>
      <c r="ADR7" s="572"/>
      <c r="ADS7" s="572"/>
      <c r="ADT7" s="572"/>
      <c r="ADU7" s="572"/>
      <c r="ADV7" s="572"/>
      <c r="ADW7" s="572"/>
      <c r="ADX7" s="572"/>
      <c r="ADY7" s="572"/>
      <c r="ADZ7" s="572"/>
      <c r="AEA7" s="572"/>
      <c r="AEB7" s="572"/>
      <c r="AEC7" s="572"/>
      <c r="AED7" s="572"/>
      <c r="AEE7" s="572"/>
      <c r="AEF7" s="572"/>
      <c r="AEG7" s="572"/>
      <c r="AEH7" s="572"/>
      <c r="AEI7" s="572"/>
      <c r="AEJ7" s="572"/>
      <c r="AEK7" s="572"/>
      <c r="AEL7" s="572"/>
      <c r="AEM7" s="572"/>
      <c r="AEN7" s="572"/>
      <c r="AEO7" s="572"/>
      <c r="AEP7" s="572"/>
      <c r="AEQ7" s="572"/>
      <c r="AER7" s="572"/>
      <c r="AES7" s="572"/>
      <c r="AET7" s="572"/>
      <c r="AEU7" s="572"/>
      <c r="AEV7" s="572"/>
      <c r="AEW7" s="572"/>
      <c r="AEX7" s="572"/>
      <c r="AEY7" s="572"/>
      <c r="AEZ7" s="572"/>
      <c r="AFA7" s="572"/>
      <c r="AFB7" s="572"/>
      <c r="AFC7" s="572"/>
      <c r="AFD7" s="572"/>
      <c r="AFE7" s="572"/>
      <c r="AFF7" s="572"/>
      <c r="AFG7" s="572"/>
      <c r="AFH7" s="572"/>
      <c r="AFI7" s="572"/>
      <c r="AFJ7" s="572"/>
      <c r="AFK7" s="572"/>
      <c r="AFL7" s="572"/>
      <c r="AFM7" s="572"/>
      <c r="AFN7" s="572"/>
      <c r="AFO7" s="572"/>
      <c r="AFP7" s="572"/>
      <c r="AFQ7" s="572"/>
      <c r="AFR7" s="572"/>
      <c r="AFS7" s="572"/>
      <c r="AFT7" s="572"/>
      <c r="AFU7" s="572"/>
      <c r="AFV7" s="572"/>
      <c r="AFW7" s="572"/>
      <c r="AFX7" s="572"/>
      <c r="AFY7" s="572"/>
      <c r="AFZ7" s="572"/>
      <c r="AGA7" s="572"/>
      <c r="AGB7" s="572"/>
      <c r="AGC7" s="572"/>
      <c r="AGD7" s="572"/>
      <c r="AGE7" s="572"/>
      <c r="AGF7" s="572"/>
      <c r="AGG7" s="572"/>
      <c r="AGH7" s="572"/>
      <c r="AGI7" s="572"/>
      <c r="AGJ7" s="572"/>
      <c r="AGK7" s="572"/>
      <c r="AGL7" s="572"/>
      <c r="AGM7" s="572"/>
      <c r="AGN7" s="572"/>
      <c r="AGO7" s="572"/>
      <c r="AGP7" s="572"/>
      <c r="AGQ7" s="572"/>
      <c r="AGR7" s="572"/>
      <c r="AGS7" s="572"/>
      <c r="AGT7" s="572"/>
      <c r="AGU7" s="572"/>
      <c r="AGV7" s="572"/>
      <c r="AGW7" s="572"/>
      <c r="AGX7" s="572"/>
      <c r="AGY7" s="572"/>
      <c r="AGZ7" s="572"/>
      <c r="AHA7" s="572"/>
      <c r="AHB7" s="572"/>
      <c r="AHC7" s="572"/>
      <c r="AHD7" s="572"/>
      <c r="AHE7" s="572"/>
      <c r="AHF7" s="572"/>
      <c r="AHG7" s="572"/>
      <c r="AHH7" s="572"/>
      <c r="AHI7" s="572"/>
      <c r="AHJ7" s="572"/>
      <c r="AHK7" s="572"/>
      <c r="AHL7" s="572"/>
      <c r="AHM7" s="572"/>
      <c r="AHN7" s="572"/>
      <c r="AHO7" s="572"/>
      <c r="AHP7" s="572"/>
      <c r="AHQ7" s="572"/>
      <c r="AHR7" s="572"/>
      <c r="AHS7" s="572"/>
      <c r="AHT7" s="572"/>
      <c r="AHU7" s="572"/>
      <c r="AHV7" s="572"/>
      <c r="AHW7" s="572"/>
      <c r="AHX7" s="572"/>
      <c r="AHY7" s="572"/>
      <c r="AHZ7" s="572"/>
      <c r="AIA7" s="572"/>
      <c r="AIB7" s="572"/>
      <c r="AIC7" s="572"/>
      <c r="AID7" s="572"/>
      <c r="AIE7" s="572"/>
      <c r="AIF7" s="572"/>
      <c r="AIG7" s="572"/>
      <c r="AIH7" s="572"/>
      <c r="AII7" s="572"/>
      <c r="AIJ7" s="572"/>
      <c r="AIK7" s="572"/>
      <c r="AIL7" s="572"/>
      <c r="AIM7" s="572"/>
      <c r="AIN7" s="572"/>
      <c r="AIO7" s="572"/>
      <c r="AIP7" s="572"/>
      <c r="AIQ7" s="572"/>
      <c r="AIR7" s="572"/>
      <c r="AIS7" s="572"/>
      <c r="AIT7" s="572"/>
      <c r="AIU7" s="572"/>
      <c r="AIV7" s="572"/>
      <c r="AIW7" s="572"/>
      <c r="AIX7" s="572"/>
      <c r="AIY7" s="572"/>
      <c r="AIZ7" s="572"/>
      <c r="AJA7" s="572"/>
      <c r="AJB7" s="572"/>
      <c r="AJC7" s="572"/>
      <c r="AJD7" s="572"/>
      <c r="AJE7" s="572"/>
      <c r="AJF7" s="572"/>
      <c r="AJG7" s="572"/>
      <c r="AJH7" s="572"/>
      <c r="AJI7" s="572"/>
      <c r="AJJ7" s="572"/>
      <c r="AJK7" s="572"/>
      <c r="AJL7" s="572"/>
      <c r="AJM7" s="572"/>
      <c r="AJN7" s="572"/>
      <c r="AJO7" s="572"/>
      <c r="AJP7" s="572"/>
      <c r="AJQ7" s="572"/>
      <c r="AJR7" s="572"/>
      <c r="AJS7" s="572"/>
      <c r="AJT7" s="572"/>
      <c r="AJU7" s="572"/>
      <c r="AJV7" s="572"/>
      <c r="AJW7" s="572"/>
      <c r="AJX7" s="572"/>
      <c r="AJY7" s="572"/>
      <c r="AJZ7" s="572"/>
      <c r="AKA7" s="572"/>
      <c r="AKB7" s="572"/>
      <c r="AKC7" s="572"/>
      <c r="AKD7" s="572"/>
      <c r="AKE7" s="572"/>
      <c r="AKF7" s="572"/>
      <c r="AKG7" s="572"/>
      <c r="AKH7" s="572"/>
      <c r="AKI7" s="572"/>
      <c r="AKJ7" s="572"/>
      <c r="AKK7" s="572"/>
      <c r="AKL7" s="572"/>
      <c r="AKM7" s="572"/>
      <c r="AKN7" s="572"/>
      <c r="AKO7" s="572"/>
      <c r="AKP7" s="572"/>
      <c r="AKQ7" s="572"/>
      <c r="AKR7" s="572"/>
      <c r="AKS7" s="572"/>
      <c r="AKT7" s="572"/>
      <c r="AKU7" s="572"/>
      <c r="AKV7" s="572"/>
      <c r="AKW7" s="572"/>
      <c r="AKX7" s="572"/>
      <c r="AKY7" s="572"/>
      <c r="AKZ7" s="572"/>
      <c r="ALA7" s="572"/>
      <c r="ALB7" s="572"/>
      <c r="ALC7" s="572"/>
      <c r="ALD7" s="572"/>
      <c r="ALE7" s="572"/>
      <c r="ALF7" s="572"/>
      <c r="ALG7" s="572"/>
      <c r="ALH7" s="572"/>
      <c r="ALI7" s="572"/>
      <c r="ALJ7" s="572"/>
      <c r="ALK7" s="572"/>
      <c r="ALL7" s="572"/>
      <c r="ALM7" s="572"/>
      <c r="ALN7" s="572"/>
      <c r="ALO7" s="572"/>
      <c r="ALP7" s="572"/>
      <c r="ALQ7" s="572"/>
      <c r="ALR7" s="572"/>
      <c r="ALS7" s="572"/>
      <c r="ALT7" s="572"/>
      <c r="ALU7" s="572"/>
      <c r="ALV7" s="572"/>
      <c r="ALW7" s="572"/>
      <c r="ALX7" s="572"/>
      <c r="ALY7" s="572"/>
      <c r="ALZ7" s="572"/>
      <c r="AMA7" s="572"/>
      <c r="AMB7" s="572"/>
      <c r="AMC7" s="572"/>
      <c r="AMD7" s="572"/>
      <c r="AME7" s="572"/>
      <c r="AMF7" s="572"/>
      <c r="AMG7" s="572"/>
      <c r="AMH7" s="572"/>
      <c r="AMI7" s="572"/>
      <c r="AMJ7" s="572"/>
      <c r="AMK7" s="572"/>
      <c r="AML7" s="572"/>
      <c r="AMM7" s="572"/>
      <c r="AMN7" s="572"/>
      <c r="AMO7" s="572"/>
      <c r="AMP7" s="572"/>
      <c r="AMQ7" s="572"/>
      <c r="AMR7" s="572"/>
      <c r="AMS7" s="572"/>
      <c r="AMT7" s="572"/>
      <c r="AMU7" s="572"/>
      <c r="AMV7" s="572"/>
      <c r="AMW7" s="572"/>
      <c r="AMX7" s="572"/>
      <c r="AMY7" s="572"/>
      <c r="AMZ7" s="572"/>
      <c r="ANA7" s="572"/>
      <c r="ANB7" s="572"/>
      <c r="ANC7" s="572"/>
      <c r="AND7" s="572"/>
      <c r="ANE7" s="572"/>
      <c r="ANF7" s="572"/>
      <c r="ANG7" s="572"/>
      <c r="ANH7" s="572"/>
      <c r="ANI7" s="572"/>
      <c r="ANJ7" s="572"/>
      <c r="ANK7" s="572"/>
      <c r="ANL7" s="572"/>
      <c r="ANM7" s="572"/>
      <c r="ANN7" s="572"/>
      <c r="ANO7" s="572"/>
      <c r="ANP7" s="572"/>
      <c r="ANQ7" s="572"/>
      <c r="ANR7" s="572"/>
      <c r="ANS7" s="572"/>
      <c r="ANT7" s="572"/>
      <c r="ANU7" s="572"/>
      <c r="ANV7" s="572"/>
      <c r="ANW7" s="572"/>
      <c r="ANX7" s="572"/>
      <c r="ANY7" s="572"/>
      <c r="ANZ7" s="572"/>
      <c r="AOA7" s="572"/>
      <c r="AOB7" s="572"/>
      <c r="AOC7" s="572"/>
      <c r="AOD7" s="572"/>
      <c r="AOE7" s="572"/>
      <c r="AOF7" s="572"/>
      <c r="AOG7" s="572"/>
      <c r="AOH7" s="572"/>
      <c r="AOI7" s="572"/>
      <c r="AOJ7" s="572"/>
      <c r="AOK7" s="572"/>
      <c r="AOL7" s="572"/>
      <c r="AOM7" s="572"/>
      <c r="AON7" s="572"/>
      <c r="AOO7" s="572"/>
      <c r="AOP7" s="572"/>
      <c r="AOQ7" s="572"/>
      <c r="AOR7" s="572"/>
      <c r="AOS7" s="572"/>
      <c r="AOT7" s="572"/>
      <c r="AOU7" s="572"/>
      <c r="AOV7" s="572"/>
      <c r="AOW7" s="572"/>
      <c r="AOX7" s="572"/>
      <c r="AOY7" s="572"/>
      <c r="AOZ7" s="572"/>
      <c r="APA7" s="572"/>
      <c r="APB7" s="572"/>
      <c r="APC7" s="572"/>
      <c r="APD7" s="572"/>
      <c r="APE7" s="572"/>
      <c r="APF7" s="572"/>
      <c r="APG7" s="572"/>
      <c r="APH7" s="572"/>
      <c r="API7" s="572"/>
      <c r="APJ7" s="572"/>
      <c r="APK7" s="572"/>
      <c r="APL7" s="572"/>
      <c r="APM7" s="572"/>
      <c r="APN7" s="572"/>
      <c r="APO7" s="572"/>
      <c r="APP7" s="572"/>
      <c r="APQ7" s="572"/>
      <c r="APR7" s="572"/>
      <c r="APS7" s="572"/>
      <c r="APT7" s="572"/>
      <c r="APU7" s="572"/>
      <c r="APV7" s="572"/>
      <c r="APW7" s="572"/>
      <c r="APX7" s="572"/>
      <c r="APY7" s="572"/>
      <c r="APZ7" s="572"/>
      <c r="AQA7" s="572"/>
      <c r="AQB7" s="572"/>
      <c r="AQC7" s="572"/>
      <c r="AQD7" s="572"/>
      <c r="AQE7" s="572"/>
      <c r="AQF7" s="572"/>
      <c r="AQG7" s="572"/>
      <c r="AQH7" s="572"/>
      <c r="AQI7" s="572"/>
      <c r="AQJ7" s="572"/>
      <c r="AQK7" s="572"/>
      <c r="AQL7" s="572"/>
      <c r="AQM7" s="572"/>
      <c r="AQN7" s="572"/>
      <c r="AQO7" s="572"/>
      <c r="AQP7" s="572"/>
      <c r="AQQ7" s="572"/>
      <c r="AQR7" s="572"/>
      <c r="AQS7" s="572"/>
      <c r="AQT7" s="572"/>
      <c r="AQU7" s="572"/>
      <c r="AQV7" s="572"/>
      <c r="AQW7" s="572"/>
      <c r="AQX7" s="572"/>
      <c r="AQY7" s="572"/>
      <c r="AQZ7" s="572"/>
      <c r="ARA7" s="572"/>
      <c r="ARB7" s="572"/>
      <c r="ARC7" s="572"/>
      <c r="ARD7" s="572"/>
      <c r="ARE7" s="572"/>
      <c r="ARF7" s="572"/>
      <c r="ARG7" s="572"/>
      <c r="ARH7" s="572"/>
      <c r="ARI7" s="572"/>
      <c r="ARJ7" s="572"/>
      <c r="ARK7" s="572"/>
      <c r="ARL7" s="572"/>
      <c r="ARM7" s="572"/>
      <c r="ARN7" s="572"/>
      <c r="ARO7" s="572"/>
      <c r="ARP7" s="572"/>
      <c r="ARQ7" s="572"/>
      <c r="ARR7" s="572"/>
      <c r="ARS7" s="572"/>
      <c r="ART7" s="572"/>
      <c r="ARU7" s="572"/>
      <c r="ARV7" s="572"/>
      <c r="ARW7" s="572"/>
      <c r="ARX7" s="572"/>
      <c r="ARY7" s="572"/>
      <c r="ARZ7" s="572"/>
      <c r="ASA7" s="572"/>
      <c r="ASB7" s="572"/>
      <c r="ASC7" s="572"/>
      <c r="ASD7" s="572"/>
      <c r="ASE7" s="572"/>
      <c r="ASF7" s="572"/>
      <c r="ASG7" s="572"/>
      <c r="ASH7" s="572"/>
      <c r="ASI7" s="572"/>
      <c r="ASJ7" s="572"/>
      <c r="ASK7" s="572"/>
      <c r="ASL7" s="572"/>
      <c r="ASM7" s="572"/>
      <c r="ASN7" s="572"/>
      <c r="ASO7" s="572"/>
      <c r="ASP7" s="572"/>
      <c r="ASQ7" s="572"/>
      <c r="ASR7" s="572"/>
      <c r="ASS7" s="572"/>
      <c r="AST7" s="572"/>
      <c r="ASU7" s="572"/>
      <c r="ASV7" s="572"/>
      <c r="ASW7" s="572"/>
      <c r="ASX7" s="572"/>
      <c r="ASY7" s="572"/>
      <c r="ASZ7" s="572"/>
      <c r="ATA7" s="572"/>
      <c r="ATB7" s="572"/>
      <c r="ATC7" s="572"/>
      <c r="ATD7" s="572"/>
      <c r="ATE7" s="572"/>
      <c r="ATF7" s="572"/>
      <c r="ATG7" s="572"/>
      <c r="ATH7" s="572"/>
      <c r="ATI7" s="572"/>
      <c r="ATJ7" s="572"/>
      <c r="ATK7" s="572"/>
      <c r="ATL7" s="572"/>
      <c r="ATM7" s="572"/>
      <c r="ATN7" s="572"/>
      <c r="ATO7" s="572"/>
      <c r="ATP7" s="572"/>
      <c r="ATQ7" s="572"/>
      <c r="ATR7" s="572"/>
      <c r="ATS7" s="572"/>
      <c r="ATT7" s="572"/>
      <c r="ATU7" s="572"/>
      <c r="ATV7" s="572"/>
      <c r="ATW7" s="572"/>
      <c r="ATX7" s="572"/>
      <c r="ATY7" s="572"/>
      <c r="ATZ7" s="572"/>
      <c r="AUA7" s="572"/>
      <c r="AUB7" s="572"/>
      <c r="AUC7" s="572"/>
      <c r="AUD7" s="572"/>
      <c r="AUE7" s="572"/>
      <c r="AUF7" s="572"/>
      <c r="AUG7" s="572"/>
      <c r="AUH7" s="572"/>
      <c r="AUI7" s="572"/>
      <c r="AUJ7" s="572"/>
      <c r="AUK7" s="572"/>
      <c r="AUL7" s="572"/>
      <c r="AUM7" s="572"/>
      <c r="AUN7" s="572"/>
      <c r="AUO7" s="572"/>
      <c r="AUP7" s="572"/>
      <c r="AUQ7" s="572"/>
      <c r="AUR7" s="572"/>
      <c r="AUS7" s="572"/>
      <c r="AUT7" s="572"/>
      <c r="AUU7" s="572"/>
      <c r="AUV7" s="572"/>
      <c r="AUW7" s="572"/>
      <c r="AUX7" s="572"/>
      <c r="AUY7" s="572"/>
      <c r="AUZ7" s="572"/>
      <c r="AVA7" s="572"/>
      <c r="AVB7" s="572"/>
      <c r="AVC7" s="572"/>
      <c r="AVD7" s="572"/>
      <c r="AVE7" s="572"/>
      <c r="AVF7" s="572"/>
      <c r="AVG7" s="572"/>
      <c r="AVH7" s="572"/>
      <c r="AVI7" s="572"/>
      <c r="AVJ7" s="572"/>
      <c r="AVK7" s="572"/>
      <c r="AVL7" s="572"/>
      <c r="AVM7" s="572"/>
      <c r="AVN7" s="572"/>
      <c r="AVO7" s="572"/>
      <c r="AVP7" s="572"/>
      <c r="AVQ7" s="572"/>
      <c r="AVR7" s="572"/>
      <c r="AVS7" s="572"/>
      <c r="AVT7" s="572"/>
      <c r="AVU7" s="572"/>
      <c r="AVV7" s="572"/>
      <c r="AVW7" s="572"/>
      <c r="AVX7" s="572"/>
      <c r="AVY7" s="572"/>
      <c r="AVZ7" s="572"/>
      <c r="AWA7" s="572"/>
      <c r="AWB7" s="572"/>
      <c r="AWC7" s="572"/>
      <c r="AWD7" s="572"/>
      <c r="AWE7" s="572"/>
      <c r="AWF7" s="572"/>
      <c r="AWG7" s="572"/>
      <c r="AWH7" s="572"/>
      <c r="AWI7" s="572"/>
      <c r="AWJ7" s="572"/>
      <c r="AWK7" s="572"/>
      <c r="AWL7" s="572"/>
      <c r="AWM7" s="572"/>
      <c r="AWN7" s="572"/>
      <c r="AWO7" s="572"/>
      <c r="AWP7" s="572"/>
      <c r="AWQ7" s="572"/>
      <c r="AWR7" s="572"/>
      <c r="AWS7" s="572"/>
      <c r="AWT7" s="572"/>
      <c r="AWU7" s="572"/>
      <c r="AWV7" s="572"/>
      <c r="AWW7" s="572"/>
      <c r="AWX7" s="572"/>
      <c r="AWY7" s="572"/>
      <c r="AWZ7" s="572"/>
      <c r="AXA7" s="572"/>
      <c r="AXB7" s="572"/>
      <c r="AXC7" s="572"/>
      <c r="AXD7" s="572"/>
      <c r="AXE7" s="572"/>
      <c r="AXF7" s="572"/>
      <c r="AXG7" s="572"/>
      <c r="AXH7" s="572"/>
      <c r="AXI7" s="572"/>
      <c r="AXJ7" s="572"/>
      <c r="AXK7" s="572"/>
      <c r="AXL7" s="572"/>
      <c r="AXM7" s="572"/>
      <c r="AXN7" s="572"/>
      <c r="AXO7" s="572"/>
      <c r="AXP7" s="572"/>
      <c r="AXQ7" s="572"/>
      <c r="AXR7" s="572"/>
      <c r="AXS7" s="572"/>
      <c r="AXT7" s="572"/>
      <c r="AXU7" s="572"/>
      <c r="AXV7" s="572"/>
      <c r="AXW7" s="572"/>
      <c r="AXX7" s="572"/>
      <c r="AXY7" s="572"/>
      <c r="AXZ7" s="572"/>
      <c r="AYA7" s="572"/>
      <c r="AYB7" s="572"/>
      <c r="AYC7" s="572"/>
      <c r="AYD7" s="572"/>
      <c r="AYE7" s="572"/>
      <c r="AYF7" s="572"/>
      <c r="AYG7" s="572"/>
      <c r="AYH7" s="572"/>
      <c r="AYI7" s="572"/>
      <c r="AYJ7" s="572"/>
      <c r="AYK7" s="572"/>
      <c r="AYL7" s="572"/>
      <c r="AYM7" s="572"/>
      <c r="AYN7" s="572"/>
      <c r="AYO7" s="572"/>
      <c r="AYP7" s="572"/>
      <c r="AYQ7" s="572"/>
      <c r="AYR7" s="572"/>
      <c r="AYS7" s="572"/>
      <c r="AYT7" s="572"/>
      <c r="AYU7" s="572"/>
      <c r="AYV7" s="572"/>
      <c r="AYW7" s="572"/>
      <c r="AYX7" s="572"/>
      <c r="AYY7" s="572"/>
      <c r="AYZ7" s="572"/>
      <c r="AZA7" s="572"/>
      <c r="AZB7" s="572"/>
      <c r="AZC7" s="572"/>
      <c r="AZD7" s="572"/>
      <c r="AZE7" s="572"/>
      <c r="AZF7" s="572"/>
      <c r="AZG7" s="572"/>
      <c r="AZH7" s="572"/>
      <c r="AZI7" s="572"/>
      <c r="AZJ7" s="572"/>
      <c r="AZK7" s="572"/>
      <c r="AZL7" s="572"/>
      <c r="AZM7" s="572"/>
      <c r="AZN7" s="572"/>
      <c r="AZO7" s="572"/>
      <c r="AZP7" s="572"/>
      <c r="AZQ7" s="572"/>
      <c r="AZR7" s="572"/>
      <c r="AZS7" s="572"/>
      <c r="AZT7" s="572"/>
      <c r="AZU7" s="572"/>
      <c r="AZV7" s="572"/>
      <c r="AZW7" s="572"/>
      <c r="AZX7" s="572"/>
      <c r="AZY7" s="572"/>
      <c r="AZZ7" s="572"/>
      <c r="BAA7" s="572"/>
      <c r="BAB7" s="572"/>
      <c r="BAC7" s="572"/>
      <c r="BAD7" s="572"/>
      <c r="BAE7" s="572"/>
      <c r="BAF7" s="572"/>
      <c r="BAG7" s="572"/>
      <c r="BAH7" s="572"/>
      <c r="BAI7" s="572"/>
      <c r="BAJ7" s="572"/>
      <c r="BAK7" s="572"/>
      <c r="BAL7" s="572"/>
      <c r="BAM7" s="572"/>
      <c r="BAN7" s="572"/>
      <c r="BAO7" s="572"/>
      <c r="BAP7" s="572"/>
      <c r="BAQ7" s="572"/>
      <c r="BAR7" s="572"/>
      <c r="BAS7" s="572"/>
      <c r="BAT7" s="572"/>
      <c r="BAU7" s="572"/>
      <c r="BAV7" s="572"/>
      <c r="BAW7" s="572"/>
      <c r="BAX7" s="572"/>
      <c r="BAY7" s="572"/>
      <c r="BAZ7" s="572"/>
      <c r="BBA7" s="572"/>
      <c r="BBB7" s="572"/>
      <c r="BBC7" s="572"/>
      <c r="BBD7" s="572"/>
      <c r="BBE7" s="572"/>
      <c r="BBF7" s="572"/>
      <c r="BBG7" s="572"/>
      <c r="BBH7" s="572"/>
      <c r="BBI7" s="572"/>
      <c r="BBJ7" s="572"/>
      <c r="BBK7" s="572"/>
      <c r="BBL7" s="572"/>
      <c r="BBM7" s="572"/>
      <c r="BBN7" s="572"/>
      <c r="BBO7" s="572"/>
      <c r="BBP7" s="572"/>
      <c r="BBQ7" s="572"/>
      <c r="BBR7" s="572"/>
      <c r="BBS7" s="572"/>
      <c r="BBT7" s="572"/>
      <c r="BBU7" s="572"/>
      <c r="BBV7" s="572"/>
      <c r="BBW7" s="572"/>
      <c r="BBX7" s="572"/>
      <c r="BBY7" s="572"/>
      <c r="BBZ7" s="572"/>
      <c r="BCA7" s="572"/>
      <c r="BCB7" s="572"/>
      <c r="BCC7" s="572"/>
      <c r="BCD7" s="572"/>
      <c r="BCE7" s="572"/>
      <c r="BCF7" s="572"/>
      <c r="BCG7" s="572"/>
      <c r="BCH7" s="572"/>
      <c r="BCI7" s="572"/>
      <c r="BCJ7" s="572"/>
      <c r="BCK7" s="572"/>
      <c r="BCL7" s="572"/>
      <c r="BCM7" s="572"/>
      <c r="BCN7" s="572"/>
      <c r="BCO7" s="572"/>
      <c r="BCP7" s="572"/>
      <c r="BCQ7" s="572"/>
      <c r="BCR7" s="572"/>
      <c r="BCS7" s="572"/>
      <c r="BCT7" s="572"/>
      <c r="BCU7" s="572"/>
      <c r="BCV7" s="572"/>
      <c r="BCW7" s="572"/>
      <c r="BCX7" s="572"/>
      <c r="BCY7" s="572"/>
      <c r="BCZ7" s="572"/>
      <c r="BDA7" s="572"/>
      <c r="BDB7" s="572"/>
      <c r="BDC7" s="572"/>
      <c r="BDD7" s="572"/>
      <c r="BDE7" s="572"/>
      <c r="BDF7" s="572"/>
      <c r="BDG7" s="572"/>
      <c r="BDH7" s="572"/>
      <c r="BDI7" s="572"/>
      <c r="BDJ7" s="572"/>
      <c r="BDK7" s="572"/>
      <c r="BDL7" s="572"/>
      <c r="BDM7" s="572"/>
      <c r="BDN7" s="572"/>
      <c r="BDO7" s="572"/>
      <c r="BDP7" s="572"/>
      <c r="BDQ7" s="572"/>
      <c r="BDR7" s="572"/>
      <c r="BDS7" s="572"/>
      <c r="BDT7" s="572"/>
      <c r="BDU7" s="572"/>
      <c r="BDV7" s="572"/>
      <c r="BDW7" s="572"/>
      <c r="BDX7" s="572"/>
      <c r="BDY7" s="572"/>
      <c r="BDZ7" s="572"/>
      <c r="BEA7" s="572"/>
      <c r="BEB7" s="572"/>
      <c r="BEC7" s="572"/>
      <c r="BED7" s="572"/>
      <c r="BEE7" s="572"/>
      <c r="BEF7" s="572"/>
      <c r="BEG7" s="572"/>
      <c r="BEH7" s="572"/>
      <c r="BEI7" s="572"/>
      <c r="BEJ7" s="572"/>
      <c r="BEK7" s="572"/>
      <c r="BEL7" s="572"/>
      <c r="BEM7" s="572"/>
      <c r="BEN7" s="572"/>
      <c r="BEO7" s="572"/>
      <c r="BEP7" s="572"/>
      <c r="BEQ7" s="572"/>
      <c r="BER7" s="572"/>
      <c r="BES7" s="572"/>
      <c r="BET7" s="572"/>
      <c r="BEU7" s="572"/>
      <c r="BEV7" s="572"/>
      <c r="BEW7" s="572"/>
      <c r="BEX7" s="572"/>
      <c r="BEY7" s="572"/>
      <c r="BEZ7" s="572"/>
      <c r="BFA7" s="572"/>
      <c r="BFB7" s="572"/>
      <c r="BFC7" s="572"/>
      <c r="BFD7" s="572"/>
      <c r="BFE7" s="572"/>
      <c r="BFF7" s="572"/>
      <c r="BFG7" s="572"/>
      <c r="BFH7" s="572"/>
      <c r="BFI7" s="572"/>
      <c r="BFJ7" s="572"/>
      <c r="BFK7" s="572"/>
      <c r="BFL7" s="572"/>
      <c r="BFM7" s="572"/>
      <c r="BFN7" s="572"/>
      <c r="BFO7" s="572"/>
      <c r="BFP7" s="572"/>
      <c r="BFQ7" s="572"/>
      <c r="BFR7" s="572"/>
      <c r="BFS7" s="572"/>
      <c r="BFT7" s="572"/>
      <c r="BFU7" s="572"/>
      <c r="BFV7" s="572"/>
      <c r="BFW7" s="572"/>
      <c r="BFX7" s="572"/>
      <c r="BFY7" s="572"/>
      <c r="BFZ7" s="572"/>
      <c r="BGA7" s="572"/>
      <c r="BGB7" s="572"/>
      <c r="BGC7" s="572"/>
      <c r="BGD7" s="572"/>
      <c r="BGE7" s="572"/>
      <c r="BGF7" s="572"/>
      <c r="BGG7" s="572"/>
      <c r="BGH7" s="572"/>
      <c r="BGI7" s="572"/>
      <c r="BGJ7" s="572"/>
      <c r="BGK7" s="572"/>
      <c r="BGL7" s="572"/>
      <c r="BGM7" s="572"/>
      <c r="BGN7" s="572"/>
      <c r="BGO7" s="572"/>
      <c r="BGP7" s="572"/>
      <c r="BGQ7" s="572"/>
      <c r="BGR7" s="572"/>
      <c r="BGS7" s="572"/>
      <c r="BGT7" s="572"/>
      <c r="BGU7" s="572"/>
      <c r="BGV7" s="572"/>
      <c r="BGW7" s="572"/>
      <c r="BGX7" s="572"/>
      <c r="BGY7" s="572"/>
      <c r="BGZ7" s="572"/>
      <c r="BHA7" s="572"/>
      <c r="BHB7" s="572"/>
      <c r="BHC7" s="572"/>
      <c r="BHD7" s="572"/>
      <c r="BHE7" s="572"/>
      <c r="BHF7" s="572"/>
      <c r="BHG7" s="572"/>
      <c r="BHH7" s="572"/>
      <c r="BHI7" s="572"/>
      <c r="BHJ7" s="572"/>
      <c r="BHK7" s="572"/>
      <c r="BHL7" s="572"/>
      <c r="BHM7" s="572"/>
      <c r="BHN7" s="572"/>
      <c r="BHO7" s="572"/>
      <c r="BHP7" s="572"/>
      <c r="BHQ7" s="572"/>
      <c r="BHR7" s="572"/>
      <c r="BHS7" s="572"/>
      <c r="BHT7" s="572"/>
      <c r="BHU7" s="572"/>
      <c r="BHV7" s="572"/>
      <c r="BHW7" s="572"/>
      <c r="BHX7" s="572"/>
      <c r="BHY7" s="572"/>
      <c r="BHZ7" s="572"/>
      <c r="BIA7" s="572"/>
      <c r="BIB7" s="572"/>
      <c r="BIC7" s="572"/>
      <c r="BID7" s="572"/>
      <c r="BIE7" s="572"/>
      <c r="BIF7" s="572"/>
      <c r="BIG7" s="572"/>
      <c r="BIH7" s="572"/>
      <c r="BII7" s="572"/>
      <c r="BIJ7" s="572"/>
      <c r="BIK7" s="572"/>
      <c r="BIL7" s="572"/>
      <c r="BIM7" s="572"/>
      <c r="BIN7" s="572"/>
      <c r="BIO7" s="572"/>
      <c r="BIP7" s="572"/>
      <c r="BIQ7" s="572"/>
      <c r="BIR7" s="572"/>
      <c r="BIS7" s="572"/>
      <c r="BIT7" s="572"/>
      <c r="BIU7" s="572"/>
      <c r="BIV7" s="572"/>
      <c r="BIW7" s="572"/>
      <c r="BIX7" s="572"/>
      <c r="BIY7" s="572"/>
      <c r="BIZ7" s="572"/>
      <c r="BJA7" s="572"/>
      <c r="BJB7" s="572"/>
      <c r="BJC7" s="572"/>
      <c r="BJD7" s="572"/>
      <c r="BJE7" s="572"/>
      <c r="BJF7" s="572"/>
      <c r="BJG7" s="572"/>
      <c r="BJH7" s="572"/>
      <c r="BJI7" s="572"/>
      <c r="BJJ7" s="572"/>
      <c r="BJK7" s="572"/>
      <c r="BJL7" s="572"/>
      <c r="BJM7" s="572"/>
      <c r="BJN7" s="572"/>
      <c r="BJO7" s="572"/>
      <c r="BJP7" s="572"/>
      <c r="BJQ7" s="572"/>
      <c r="BJR7" s="572"/>
      <c r="BJS7" s="572"/>
      <c r="BJT7" s="572"/>
      <c r="BJU7" s="572"/>
      <c r="BJV7" s="572"/>
      <c r="BJW7" s="572"/>
      <c r="BJX7" s="572"/>
      <c r="BJY7" s="572"/>
      <c r="BJZ7" s="572"/>
      <c r="BKA7" s="572"/>
      <c r="BKB7" s="572"/>
      <c r="BKC7" s="572"/>
      <c r="BKD7" s="572"/>
      <c r="BKE7" s="572"/>
      <c r="BKF7" s="572"/>
      <c r="BKG7" s="572"/>
      <c r="BKH7" s="572"/>
      <c r="BKI7" s="572"/>
      <c r="BKJ7" s="572"/>
      <c r="BKK7" s="572"/>
      <c r="BKL7" s="572"/>
      <c r="BKM7" s="572"/>
      <c r="BKN7" s="572"/>
      <c r="BKO7" s="572"/>
      <c r="BKP7" s="572"/>
      <c r="BKQ7" s="572"/>
      <c r="BKR7" s="572"/>
      <c r="BKS7" s="572"/>
      <c r="BKT7" s="572"/>
      <c r="BKU7" s="572"/>
      <c r="BKV7" s="572"/>
      <c r="BKW7" s="572"/>
      <c r="BKX7" s="572"/>
      <c r="BKY7" s="572"/>
      <c r="BKZ7" s="572"/>
      <c r="BLA7" s="572"/>
      <c r="BLB7" s="572"/>
      <c r="BLC7" s="572"/>
      <c r="BLD7" s="572"/>
      <c r="BLE7" s="572"/>
      <c r="BLF7" s="572"/>
      <c r="BLG7" s="572"/>
      <c r="BLH7" s="572"/>
      <c r="BLI7" s="572"/>
      <c r="BLJ7" s="572"/>
      <c r="BLK7" s="572"/>
      <c r="BLL7" s="572"/>
      <c r="BLM7" s="572"/>
      <c r="BLN7" s="572"/>
      <c r="BLO7" s="572"/>
      <c r="BLP7" s="572"/>
      <c r="BLQ7" s="572"/>
      <c r="BLR7" s="572"/>
      <c r="BLS7" s="572"/>
      <c r="BLT7" s="572"/>
      <c r="BLU7" s="572"/>
      <c r="BLV7" s="572"/>
      <c r="BLW7" s="572"/>
      <c r="BLX7" s="572"/>
      <c r="BLY7" s="572"/>
      <c r="BLZ7" s="572"/>
      <c r="BMA7" s="572"/>
      <c r="BMB7" s="572"/>
      <c r="BMC7" s="572"/>
      <c r="BMD7" s="572"/>
      <c r="BME7" s="572"/>
      <c r="BMF7" s="572"/>
      <c r="BMG7" s="572"/>
      <c r="BMH7" s="572"/>
      <c r="BMI7" s="572"/>
      <c r="BMJ7" s="572"/>
      <c r="BMK7" s="572"/>
      <c r="BML7" s="572"/>
      <c r="BMM7" s="572"/>
      <c r="BMN7" s="572"/>
      <c r="BMO7" s="572"/>
      <c r="BMP7" s="572"/>
      <c r="BMQ7" s="572"/>
      <c r="BMR7" s="572"/>
      <c r="BMS7" s="572"/>
      <c r="BMT7" s="572"/>
      <c r="BMU7" s="572"/>
      <c r="BMV7" s="572"/>
      <c r="BMW7" s="572"/>
      <c r="BMX7" s="572"/>
      <c r="BMY7" s="572"/>
      <c r="BMZ7" s="572"/>
      <c r="BNA7" s="572"/>
      <c r="BNB7" s="572"/>
      <c r="BNC7" s="572"/>
      <c r="BND7" s="572"/>
      <c r="BNE7" s="572"/>
      <c r="BNF7" s="572"/>
      <c r="BNG7" s="572"/>
      <c r="BNH7" s="572"/>
      <c r="BNI7" s="572"/>
      <c r="BNJ7" s="572"/>
      <c r="BNK7" s="572"/>
      <c r="BNL7" s="572"/>
      <c r="BNM7" s="572"/>
      <c r="BNN7" s="572"/>
      <c r="BNO7" s="572"/>
      <c r="BNP7" s="572"/>
      <c r="BNQ7" s="572"/>
      <c r="BNR7" s="572"/>
      <c r="BNS7" s="572"/>
      <c r="BNT7" s="572"/>
      <c r="BNU7" s="572"/>
      <c r="BNV7" s="572"/>
      <c r="BNW7" s="572"/>
      <c r="BNX7" s="572"/>
      <c r="BNY7" s="572"/>
      <c r="BNZ7" s="572"/>
      <c r="BOA7" s="572"/>
      <c r="BOB7" s="572"/>
      <c r="BOC7" s="572"/>
      <c r="BOD7" s="572"/>
      <c r="BOE7" s="572"/>
      <c r="BOF7" s="572"/>
      <c r="BOG7" s="572"/>
      <c r="BOH7" s="572"/>
      <c r="BOI7" s="572"/>
      <c r="BOJ7" s="572"/>
      <c r="BOK7" s="572"/>
      <c r="BOL7" s="572"/>
      <c r="BOM7" s="572"/>
      <c r="BON7" s="572"/>
      <c r="BOO7" s="572"/>
      <c r="BOP7" s="572"/>
      <c r="BOQ7" s="572"/>
      <c r="BOR7" s="572"/>
      <c r="BOS7" s="572"/>
      <c r="BOT7" s="572"/>
      <c r="BOU7" s="572"/>
      <c r="BOV7" s="572"/>
      <c r="BOW7" s="572"/>
      <c r="BOX7" s="572"/>
      <c r="BOY7" s="572"/>
      <c r="BOZ7" s="572"/>
      <c r="BPA7" s="572"/>
      <c r="BPB7" s="572"/>
      <c r="BPC7" s="572"/>
      <c r="BPD7" s="572"/>
      <c r="BPE7" s="572"/>
      <c r="BPF7" s="572"/>
      <c r="BPG7" s="572"/>
      <c r="BPH7" s="572"/>
      <c r="BPI7" s="572"/>
      <c r="BPJ7" s="572"/>
      <c r="BPK7" s="572"/>
      <c r="BPL7" s="572"/>
      <c r="BPM7" s="572"/>
      <c r="BPN7" s="572"/>
      <c r="BPO7" s="572"/>
      <c r="BPP7" s="572"/>
      <c r="BPQ7" s="572"/>
      <c r="BPR7" s="572"/>
      <c r="BPS7" s="572"/>
      <c r="BPT7" s="572"/>
      <c r="BPU7" s="572"/>
      <c r="BPV7" s="572"/>
      <c r="BPW7" s="572"/>
      <c r="BPX7" s="572"/>
      <c r="BPY7" s="572"/>
      <c r="BPZ7" s="572"/>
      <c r="BQA7" s="572"/>
      <c r="BQB7" s="572"/>
      <c r="BQC7" s="572"/>
      <c r="BQD7" s="572"/>
      <c r="BQE7" s="572"/>
      <c r="BQF7" s="572"/>
      <c r="BQG7" s="572"/>
      <c r="BQH7" s="572"/>
      <c r="BQI7" s="572"/>
      <c r="BQJ7" s="572"/>
      <c r="BQK7" s="572"/>
      <c r="BQL7" s="572"/>
      <c r="BQM7" s="572"/>
      <c r="BQN7" s="572"/>
      <c r="BQO7" s="572"/>
      <c r="BQP7" s="572"/>
      <c r="BQQ7" s="572"/>
      <c r="BQR7" s="572"/>
      <c r="BQS7" s="572"/>
      <c r="BQT7" s="572"/>
      <c r="BQU7" s="572"/>
      <c r="BQV7" s="572"/>
      <c r="BQW7" s="572"/>
      <c r="BQX7" s="572"/>
      <c r="BQY7" s="572"/>
      <c r="BQZ7" s="572"/>
      <c r="BRA7" s="572"/>
      <c r="BRB7" s="572"/>
      <c r="BRC7" s="572"/>
      <c r="BRD7" s="572"/>
      <c r="BRE7" s="572"/>
      <c r="BRF7" s="572"/>
      <c r="BRG7" s="572"/>
      <c r="BRH7" s="572"/>
      <c r="BRI7" s="572"/>
      <c r="BRJ7" s="572"/>
      <c r="BRK7" s="572"/>
      <c r="BRL7" s="572"/>
      <c r="BRM7" s="572"/>
      <c r="BRN7" s="572"/>
      <c r="BRO7" s="572"/>
      <c r="BRP7" s="572"/>
      <c r="BRQ7" s="572"/>
      <c r="BRR7" s="572"/>
      <c r="BRS7" s="572"/>
      <c r="BRT7" s="572"/>
      <c r="BRU7" s="572"/>
      <c r="BRV7" s="572"/>
      <c r="BRW7" s="572"/>
      <c r="BRX7" s="572"/>
      <c r="BRY7" s="572"/>
      <c r="BRZ7" s="572"/>
      <c r="BSA7" s="572"/>
      <c r="BSB7" s="572"/>
      <c r="BSC7" s="572"/>
      <c r="BSD7" s="572"/>
      <c r="BSE7" s="572"/>
      <c r="BSF7" s="572"/>
      <c r="BSG7" s="572"/>
      <c r="BSH7" s="572"/>
      <c r="BSI7" s="572"/>
      <c r="BSJ7" s="572"/>
      <c r="BSK7" s="572"/>
      <c r="BSL7" s="572"/>
      <c r="BSM7" s="572"/>
      <c r="BSN7" s="572"/>
      <c r="BSO7" s="572"/>
      <c r="BSP7" s="572"/>
      <c r="BSQ7" s="572"/>
      <c r="BSR7" s="572"/>
      <c r="BSS7" s="572"/>
      <c r="BST7" s="572"/>
      <c r="BSU7" s="572"/>
      <c r="BSV7" s="572"/>
      <c r="BSW7" s="572"/>
      <c r="BSX7" s="572"/>
      <c r="BSY7" s="572"/>
      <c r="BSZ7" s="572"/>
      <c r="BTA7" s="572"/>
      <c r="BTB7" s="572"/>
      <c r="BTC7" s="572"/>
      <c r="BTD7" s="572"/>
      <c r="BTE7" s="572"/>
      <c r="BTF7" s="572"/>
      <c r="BTG7" s="572"/>
      <c r="BTH7" s="572"/>
      <c r="BTI7" s="572"/>
      <c r="BTJ7" s="572"/>
      <c r="BTK7" s="572"/>
      <c r="BTL7" s="572"/>
      <c r="BTM7" s="572"/>
      <c r="BTN7" s="572"/>
      <c r="BTO7" s="572"/>
      <c r="BTP7" s="572"/>
      <c r="BTQ7" s="572"/>
      <c r="BTR7" s="572"/>
      <c r="BTS7" s="572"/>
      <c r="BTT7" s="572"/>
      <c r="BTU7" s="572"/>
      <c r="BTV7" s="572"/>
      <c r="BTW7" s="572"/>
      <c r="BTX7" s="572"/>
      <c r="BTY7" s="572"/>
      <c r="BTZ7" s="572"/>
      <c r="BUA7" s="572"/>
      <c r="BUB7" s="572"/>
      <c r="BUC7" s="572"/>
      <c r="BUD7" s="572"/>
      <c r="BUE7" s="572"/>
      <c r="BUF7" s="572"/>
      <c r="BUG7" s="572"/>
      <c r="BUH7" s="572"/>
      <c r="BUI7" s="572"/>
      <c r="BUJ7" s="572"/>
      <c r="BUK7" s="572"/>
      <c r="BUL7" s="572"/>
      <c r="BUM7" s="572"/>
      <c r="BUN7" s="572"/>
      <c r="BUO7" s="572"/>
      <c r="BUP7" s="572"/>
      <c r="BUQ7" s="572"/>
      <c r="BUR7" s="572"/>
      <c r="BUS7" s="572"/>
      <c r="BUT7" s="572"/>
      <c r="BUU7" s="572"/>
      <c r="BUV7" s="572"/>
      <c r="BUW7" s="572"/>
      <c r="BUX7" s="572"/>
      <c r="BUY7" s="572"/>
      <c r="BUZ7" s="572"/>
      <c r="BVA7" s="572"/>
      <c r="BVB7" s="572"/>
      <c r="BVC7" s="572"/>
      <c r="BVD7" s="572"/>
      <c r="BVE7" s="572"/>
      <c r="BVF7" s="572"/>
      <c r="BVG7" s="572"/>
      <c r="BVH7" s="572"/>
      <c r="BVI7" s="572"/>
      <c r="BVJ7" s="572"/>
      <c r="BVK7" s="572"/>
      <c r="BVL7" s="572"/>
      <c r="BVM7" s="572"/>
      <c r="BVN7" s="572"/>
      <c r="BVO7" s="572"/>
      <c r="BVP7" s="572"/>
      <c r="BVQ7" s="572"/>
      <c r="BVR7" s="572"/>
      <c r="BVS7" s="572"/>
      <c r="BVT7" s="572"/>
      <c r="BVU7" s="572"/>
      <c r="BVV7" s="572"/>
      <c r="BVW7" s="572"/>
      <c r="BVX7" s="572"/>
      <c r="BVY7" s="572"/>
      <c r="BVZ7" s="572"/>
      <c r="BWA7" s="572"/>
      <c r="BWB7" s="572"/>
      <c r="BWC7" s="572"/>
      <c r="BWD7" s="572"/>
      <c r="BWE7" s="572"/>
      <c r="BWF7" s="572"/>
      <c r="BWG7" s="572"/>
      <c r="BWH7" s="572"/>
      <c r="BWI7" s="572"/>
      <c r="BWJ7" s="572"/>
      <c r="BWK7" s="572"/>
      <c r="BWL7" s="572"/>
      <c r="BWM7" s="572"/>
      <c r="BWN7" s="572"/>
      <c r="BWO7" s="572"/>
      <c r="BWP7" s="572"/>
      <c r="BWQ7" s="572"/>
      <c r="BWR7" s="572"/>
      <c r="BWS7" s="572"/>
      <c r="BWT7" s="572"/>
      <c r="BWU7" s="572"/>
      <c r="BWV7" s="572"/>
      <c r="BWW7" s="572"/>
      <c r="BWX7" s="572"/>
      <c r="BWY7" s="572"/>
      <c r="BWZ7" s="572"/>
      <c r="BXA7" s="572"/>
      <c r="BXB7" s="572"/>
      <c r="BXC7" s="572"/>
      <c r="BXD7" s="572"/>
      <c r="BXE7" s="572"/>
      <c r="BXF7" s="572"/>
      <c r="BXG7" s="572"/>
      <c r="BXH7" s="572"/>
      <c r="BXI7" s="572"/>
      <c r="BXJ7" s="572"/>
      <c r="BXK7" s="572"/>
      <c r="BXL7" s="572"/>
      <c r="BXM7" s="572"/>
      <c r="BXN7" s="572"/>
      <c r="BXO7" s="572"/>
      <c r="BXP7" s="572"/>
      <c r="BXQ7" s="572"/>
      <c r="BXR7" s="572"/>
      <c r="BXS7" s="572"/>
      <c r="BXT7" s="572"/>
      <c r="BXU7" s="572"/>
      <c r="BXV7" s="572"/>
      <c r="BXW7" s="572"/>
      <c r="BXX7" s="572"/>
      <c r="BXY7" s="572"/>
      <c r="BXZ7" s="572"/>
      <c r="BYA7" s="572"/>
      <c r="BYB7" s="572"/>
      <c r="BYC7" s="572"/>
      <c r="BYD7" s="572"/>
      <c r="BYE7" s="572"/>
      <c r="BYF7" s="572"/>
      <c r="BYG7" s="572"/>
      <c r="BYH7" s="572"/>
      <c r="BYI7" s="572"/>
      <c r="BYJ7" s="572"/>
      <c r="BYK7" s="572"/>
      <c r="BYL7" s="572"/>
      <c r="BYM7" s="572"/>
      <c r="BYN7" s="572"/>
      <c r="BYO7" s="572"/>
      <c r="BYP7" s="572"/>
      <c r="BYQ7" s="572"/>
      <c r="BYR7" s="572"/>
      <c r="BYS7" s="572"/>
      <c r="BYT7" s="572"/>
      <c r="BYU7" s="572"/>
      <c r="BYV7" s="572"/>
      <c r="BYW7" s="572"/>
      <c r="BYX7" s="572"/>
      <c r="BYY7" s="572"/>
      <c r="BYZ7" s="572"/>
      <c r="BZA7" s="572"/>
      <c r="BZB7" s="572"/>
      <c r="BZC7" s="572"/>
      <c r="BZD7" s="572"/>
      <c r="BZE7" s="572"/>
      <c r="BZF7" s="572"/>
      <c r="BZG7" s="572"/>
      <c r="BZH7" s="572"/>
      <c r="BZI7" s="572"/>
      <c r="BZJ7" s="572"/>
      <c r="BZK7" s="572"/>
      <c r="BZL7" s="572"/>
      <c r="BZM7" s="572"/>
      <c r="BZN7" s="572"/>
      <c r="BZO7" s="572"/>
      <c r="BZP7" s="572"/>
      <c r="BZQ7" s="572"/>
      <c r="BZR7" s="572"/>
      <c r="BZS7" s="572"/>
      <c r="BZT7" s="572"/>
      <c r="BZU7" s="572"/>
      <c r="BZV7" s="572"/>
      <c r="BZW7" s="572"/>
      <c r="BZX7" s="572"/>
      <c r="BZY7" s="572"/>
      <c r="BZZ7" s="572"/>
      <c r="CAA7" s="572"/>
      <c r="CAB7" s="572"/>
      <c r="CAC7" s="572"/>
      <c r="CAD7" s="572"/>
      <c r="CAE7" s="572"/>
      <c r="CAF7" s="572"/>
      <c r="CAG7" s="572"/>
      <c r="CAH7" s="572"/>
      <c r="CAI7" s="572"/>
      <c r="CAJ7" s="572"/>
      <c r="CAK7" s="572"/>
      <c r="CAL7" s="572"/>
      <c r="CAM7" s="572"/>
      <c r="CAN7" s="572"/>
      <c r="CAO7" s="572"/>
      <c r="CAP7" s="572"/>
      <c r="CAQ7" s="572"/>
      <c r="CAR7" s="572"/>
      <c r="CAS7" s="572"/>
      <c r="CAT7" s="572"/>
      <c r="CAU7" s="572"/>
      <c r="CAV7" s="572"/>
      <c r="CAW7" s="572"/>
      <c r="CAX7" s="572"/>
      <c r="CAY7" s="572"/>
      <c r="CAZ7" s="572"/>
      <c r="CBA7" s="572"/>
      <c r="CBB7" s="572"/>
      <c r="CBC7" s="572"/>
      <c r="CBD7" s="572"/>
      <c r="CBE7" s="572"/>
      <c r="CBF7" s="572"/>
      <c r="CBG7" s="572"/>
      <c r="CBH7" s="572"/>
      <c r="CBI7" s="572"/>
      <c r="CBJ7" s="572"/>
      <c r="CBK7" s="572"/>
      <c r="CBL7" s="572"/>
      <c r="CBM7" s="572"/>
      <c r="CBN7" s="572"/>
      <c r="CBO7" s="572"/>
      <c r="CBP7" s="572"/>
      <c r="CBQ7" s="572"/>
      <c r="CBR7" s="572"/>
      <c r="CBS7" s="572"/>
      <c r="CBT7" s="572"/>
      <c r="CBU7" s="572"/>
      <c r="CBV7" s="572"/>
      <c r="CBW7" s="572"/>
      <c r="CBX7" s="572"/>
      <c r="CBY7" s="572"/>
      <c r="CBZ7" s="572"/>
      <c r="CCA7" s="572"/>
      <c r="CCB7" s="572"/>
      <c r="CCC7" s="572"/>
      <c r="CCD7" s="572"/>
      <c r="CCE7" s="572"/>
      <c r="CCF7" s="572"/>
      <c r="CCG7" s="572"/>
      <c r="CCH7" s="572"/>
      <c r="CCI7" s="572"/>
      <c r="CCJ7" s="572"/>
      <c r="CCK7" s="572"/>
      <c r="CCL7" s="572"/>
      <c r="CCM7" s="572"/>
      <c r="CCN7" s="572"/>
      <c r="CCO7" s="572"/>
      <c r="CCP7" s="572"/>
      <c r="CCQ7" s="572"/>
      <c r="CCR7" s="572"/>
      <c r="CCS7" s="572"/>
      <c r="CCT7" s="572"/>
      <c r="CCU7" s="572"/>
      <c r="CCV7" s="572"/>
      <c r="CCW7" s="572"/>
      <c r="CCX7" s="572"/>
      <c r="CCY7" s="572"/>
      <c r="CCZ7" s="572"/>
      <c r="CDA7" s="572"/>
      <c r="CDB7" s="572"/>
      <c r="CDC7" s="572"/>
      <c r="CDD7" s="572"/>
      <c r="CDE7" s="572"/>
      <c r="CDF7" s="572"/>
      <c r="CDG7" s="572"/>
      <c r="CDH7" s="572"/>
      <c r="CDI7" s="572"/>
      <c r="CDJ7" s="572"/>
      <c r="CDK7" s="572"/>
      <c r="CDL7" s="572"/>
      <c r="CDM7" s="572"/>
      <c r="CDN7" s="572"/>
      <c r="CDO7" s="572"/>
      <c r="CDP7" s="572"/>
      <c r="CDQ7" s="572"/>
      <c r="CDR7" s="572"/>
      <c r="CDS7" s="572"/>
      <c r="CDT7" s="572"/>
      <c r="CDU7" s="572"/>
      <c r="CDV7" s="572"/>
      <c r="CDW7" s="572"/>
      <c r="CDX7" s="572"/>
      <c r="CDY7" s="572"/>
      <c r="CDZ7" s="572"/>
      <c r="CEA7" s="572"/>
      <c r="CEB7" s="572"/>
      <c r="CEC7" s="572"/>
      <c r="CED7" s="572"/>
      <c r="CEE7" s="572"/>
      <c r="CEF7" s="572"/>
      <c r="CEG7" s="572"/>
      <c r="CEH7" s="572"/>
      <c r="CEI7" s="572"/>
      <c r="CEJ7" s="572"/>
      <c r="CEK7" s="572"/>
      <c r="CEL7" s="572"/>
      <c r="CEM7" s="572"/>
      <c r="CEN7" s="572"/>
      <c r="CEO7" s="572"/>
      <c r="CEP7" s="572"/>
      <c r="CEQ7" s="572"/>
      <c r="CER7" s="572"/>
      <c r="CES7" s="572"/>
      <c r="CET7" s="572"/>
      <c r="CEU7" s="572"/>
      <c r="CEV7" s="572"/>
      <c r="CEW7" s="572"/>
      <c r="CEX7" s="572"/>
      <c r="CEY7" s="572"/>
      <c r="CEZ7" s="572"/>
      <c r="CFA7" s="572"/>
      <c r="CFB7" s="572"/>
      <c r="CFC7" s="572"/>
      <c r="CFD7" s="572"/>
      <c r="CFE7" s="572"/>
      <c r="CFF7" s="572"/>
      <c r="CFG7" s="572"/>
      <c r="CFH7" s="572"/>
      <c r="CFI7" s="572"/>
      <c r="CFJ7" s="572"/>
      <c r="CFK7" s="572"/>
      <c r="CFL7" s="572"/>
      <c r="CFM7" s="572"/>
      <c r="CFN7" s="572"/>
      <c r="CFO7" s="572"/>
      <c r="CFP7" s="572"/>
      <c r="CFQ7" s="572"/>
      <c r="CFR7" s="572"/>
      <c r="CFS7" s="572"/>
      <c r="CFT7" s="572"/>
      <c r="CFU7" s="572"/>
      <c r="CFV7" s="572"/>
      <c r="CFW7" s="572"/>
      <c r="CFX7" s="572"/>
      <c r="CFY7" s="572"/>
      <c r="CFZ7" s="572"/>
      <c r="CGA7" s="572"/>
      <c r="CGB7" s="572"/>
      <c r="CGC7" s="572"/>
      <c r="CGD7" s="572"/>
      <c r="CGE7" s="572"/>
      <c r="CGF7" s="572"/>
      <c r="CGG7" s="572"/>
      <c r="CGH7" s="572"/>
      <c r="CGI7" s="572"/>
      <c r="CGJ7" s="572"/>
      <c r="CGK7" s="572"/>
      <c r="CGL7" s="572"/>
      <c r="CGM7" s="572"/>
      <c r="CGN7" s="572"/>
      <c r="CGO7" s="572"/>
      <c r="CGP7" s="572"/>
      <c r="CGQ7" s="572"/>
      <c r="CGR7" s="572"/>
      <c r="CGS7" s="572"/>
      <c r="CGT7" s="572"/>
      <c r="CGU7" s="572"/>
      <c r="CGV7" s="572"/>
      <c r="CGW7" s="572"/>
      <c r="CGX7" s="572"/>
      <c r="CGY7" s="572"/>
      <c r="CGZ7" s="572"/>
      <c r="CHA7" s="572"/>
      <c r="CHB7" s="572"/>
      <c r="CHC7" s="572"/>
      <c r="CHD7" s="572"/>
      <c r="CHE7" s="572"/>
      <c r="CHF7" s="572"/>
      <c r="CHG7" s="572"/>
      <c r="CHH7" s="572"/>
      <c r="CHI7" s="572"/>
      <c r="CHJ7" s="572"/>
      <c r="CHK7" s="572"/>
      <c r="CHL7" s="572"/>
      <c r="CHM7" s="572"/>
      <c r="CHN7" s="572"/>
      <c r="CHO7" s="572"/>
      <c r="CHP7" s="572"/>
      <c r="CHQ7" s="572"/>
      <c r="CHR7" s="572"/>
      <c r="CHS7" s="572"/>
      <c r="CHT7" s="572"/>
      <c r="CHU7" s="572"/>
      <c r="CHV7" s="572"/>
      <c r="CHW7" s="572"/>
      <c r="CHX7" s="572"/>
      <c r="CHY7" s="572"/>
      <c r="CHZ7" s="572"/>
      <c r="CIA7" s="572"/>
      <c r="CIB7" s="572"/>
      <c r="CIC7" s="572"/>
      <c r="CID7" s="572"/>
      <c r="CIE7" s="572"/>
      <c r="CIF7" s="572"/>
      <c r="CIG7" s="572"/>
      <c r="CIH7" s="572"/>
      <c r="CII7" s="572"/>
      <c r="CIJ7" s="572"/>
      <c r="CIK7" s="572"/>
      <c r="CIL7" s="572"/>
      <c r="CIM7" s="572"/>
      <c r="CIN7" s="572"/>
      <c r="CIO7" s="572"/>
      <c r="CIP7" s="572"/>
      <c r="CIQ7" s="572"/>
      <c r="CIR7" s="572"/>
      <c r="CIS7" s="572"/>
      <c r="CIT7" s="572"/>
      <c r="CIU7" s="572"/>
      <c r="CIV7" s="572"/>
      <c r="CIW7" s="572"/>
      <c r="CIX7" s="572"/>
      <c r="CIY7" s="572"/>
      <c r="CIZ7" s="572"/>
      <c r="CJA7" s="572"/>
      <c r="CJB7" s="572"/>
      <c r="CJC7" s="572"/>
      <c r="CJD7" s="572"/>
      <c r="CJE7" s="572"/>
      <c r="CJF7" s="572"/>
      <c r="CJG7" s="572"/>
      <c r="CJH7" s="572"/>
      <c r="CJI7" s="572"/>
      <c r="CJJ7" s="572"/>
      <c r="CJK7" s="572"/>
      <c r="CJL7" s="572"/>
      <c r="CJM7" s="572"/>
      <c r="CJN7" s="572"/>
      <c r="CJO7" s="572"/>
      <c r="CJP7" s="572"/>
      <c r="CJQ7" s="572"/>
      <c r="CJR7" s="572"/>
      <c r="CJS7" s="572"/>
      <c r="CJT7" s="572"/>
      <c r="CJU7" s="572"/>
      <c r="CJV7" s="572"/>
      <c r="CJW7" s="572"/>
      <c r="CJX7" s="572"/>
      <c r="CJY7" s="572"/>
      <c r="CJZ7" s="572"/>
      <c r="CKA7" s="572"/>
      <c r="CKB7" s="572"/>
      <c r="CKC7" s="572"/>
      <c r="CKD7" s="572"/>
      <c r="CKE7" s="572"/>
      <c r="CKF7" s="572"/>
      <c r="CKG7" s="572"/>
      <c r="CKH7" s="572"/>
      <c r="CKI7" s="572"/>
      <c r="CKJ7" s="572"/>
      <c r="CKK7" s="572"/>
      <c r="CKL7" s="572"/>
      <c r="CKM7" s="572"/>
      <c r="CKN7" s="572"/>
      <c r="CKO7" s="572"/>
      <c r="CKP7" s="572"/>
      <c r="CKQ7" s="572"/>
      <c r="CKR7" s="572"/>
      <c r="CKS7" s="572"/>
      <c r="CKT7" s="572"/>
      <c r="CKU7" s="572"/>
      <c r="CKV7" s="572"/>
      <c r="CKW7" s="572"/>
      <c r="CKX7" s="572"/>
      <c r="CKY7" s="572"/>
      <c r="CKZ7" s="572"/>
      <c r="CLA7" s="572"/>
      <c r="CLB7" s="572"/>
      <c r="CLC7" s="572"/>
      <c r="CLD7" s="572"/>
      <c r="CLE7" s="572"/>
      <c r="CLF7" s="572"/>
      <c r="CLG7" s="572"/>
      <c r="CLH7" s="572"/>
      <c r="CLI7" s="572"/>
      <c r="CLJ7" s="572"/>
      <c r="CLK7" s="572"/>
      <c r="CLL7" s="572"/>
      <c r="CLM7" s="572"/>
      <c r="CLN7" s="572"/>
      <c r="CLO7" s="572"/>
      <c r="CLP7" s="572"/>
      <c r="CLQ7" s="572"/>
      <c r="CLR7" s="572"/>
      <c r="CLS7" s="572"/>
      <c r="CLT7" s="572"/>
      <c r="CLU7" s="572"/>
      <c r="CLV7" s="572"/>
      <c r="CLW7" s="572"/>
      <c r="CLX7" s="572"/>
      <c r="CLY7" s="572"/>
      <c r="CLZ7" s="572"/>
      <c r="CMA7" s="572"/>
      <c r="CMB7" s="572"/>
      <c r="CMC7" s="572"/>
      <c r="CMD7" s="572"/>
      <c r="CME7" s="572"/>
      <c r="CMF7" s="572"/>
      <c r="CMG7" s="572"/>
      <c r="CMH7" s="572"/>
      <c r="CMI7" s="572"/>
      <c r="CMJ7" s="572"/>
      <c r="CMK7" s="572"/>
      <c r="CML7" s="572"/>
      <c r="CMM7" s="572"/>
      <c r="CMN7" s="572"/>
      <c r="CMO7" s="572"/>
      <c r="CMP7" s="572"/>
      <c r="CMQ7" s="572"/>
      <c r="CMR7" s="572"/>
      <c r="CMS7" s="572"/>
      <c r="CMT7" s="572"/>
      <c r="CMU7" s="572"/>
      <c r="CMV7" s="572"/>
      <c r="CMW7" s="572"/>
      <c r="CMX7" s="572"/>
      <c r="CMY7" s="572"/>
      <c r="CMZ7" s="572"/>
      <c r="CNA7" s="572"/>
      <c r="CNB7" s="572"/>
      <c r="CNC7" s="572"/>
      <c r="CND7" s="572"/>
      <c r="CNE7" s="572"/>
      <c r="CNF7" s="572"/>
      <c r="CNG7" s="572"/>
      <c r="CNH7" s="572"/>
      <c r="CNI7" s="572"/>
      <c r="CNJ7" s="572"/>
      <c r="CNK7" s="572"/>
      <c r="CNL7" s="572"/>
      <c r="CNM7" s="572"/>
      <c r="CNN7" s="572"/>
      <c r="CNO7" s="572"/>
      <c r="CNP7" s="572"/>
      <c r="CNQ7" s="572"/>
      <c r="CNR7" s="572"/>
      <c r="CNS7" s="572"/>
      <c r="CNT7" s="572"/>
      <c r="CNU7" s="572"/>
      <c r="CNV7" s="572"/>
      <c r="CNW7" s="572"/>
      <c r="CNX7" s="572"/>
      <c r="CNY7" s="572"/>
      <c r="CNZ7" s="572"/>
      <c r="COA7" s="572"/>
      <c r="COB7" s="572"/>
      <c r="COC7" s="572"/>
      <c r="COD7" s="572"/>
      <c r="COE7" s="572"/>
      <c r="COF7" s="572"/>
      <c r="COG7" s="572"/>
      <c r="COH7" s="572"/>
      <c r="COI7" s="572"/>
      <c r="COJ7" s="572"/>
      <c r="COK7" s="572"/>
      <c r="COL7" s="572"/>
      <c r="COM7" s="572"/>
      <c r="CON7" s="572"/>
      <c r="COO7" s="572"/>
      <c r="COP7" s="572"/>
      <c r="COQ7" s="572"/>
      <c r="COR7" s="572"/>
      <c r="COS7" s="572"/>
      <c r="COT7" s="572"/>
      <c r="COU7" s="572"/>
      <c r="COV7" s="572"/>
      <c r="COW7" s="572"/>
      <c r="COX7" s="572"/>
      <c r="COY7" s="572"/>
      <c r="COZ7" s="572"/>
      <c r="CPA7" s="572"/>
      <c r="CPB7" s="572"/>
      <c r="CPC7" s="572"/>
      <c r="CPD7" s="572"/>
      <c r="CPE7" s="572"/>
      <c r="CPF7" s="572"/>
      <c r="CPG7" s="572"/>
      <c r="CPH7" s="572"/>
      <c r="CPI7" s="572"/>
      <c r="CPJ7" s="572"/>
      <c r="CPK7" s="572"/>
      <c r="CPL7" s="572"/>
      <c r="CPM7" s="572"/>
      <c r="CPN7" s="572"/>
      <c r="CPO7" s="572"/>
      <c r="CPP7" s="572"/>
      <c r="CPQ7" s="572"/>
      <c r="CPR7" s="572"/>
      <c r="CPS7" s="572"/>
      <c r="CPT7" s="572"/>
      <c r="CPU7" s="572"/>
      <c r="CPV7" s="572"/>
      <c r="CPW7" s="572"/>
      <c r="CPX7" s="572"/>
      <c r="CPY7" s="572"/>
      <c r="CPZ7" s="572"/>
      <c r="CQA7" s="572"/>
      <c r="CQB7" s="572"/>
      <c r="CQC7" s="572"/>
      <c r="CQD7" s="572"/>
      <c r="CQE7" s="572"/>
      <c r="CQF7" s="572"/>
      <c r="CQG7" s="572"/>
      <c r="CQH7" s="572"/>
      <c r="CQI7" s="572"/>
      <c r="CQJ7" s="572"/>
      <c r="CQK7" s="572"/>
      <c r="CQL7" s="572"/>
      <c r="CQM7" s="572"/>
      <c r="CQN7" s="572"/>
      <c r="CQO7" s="572"/>
      <c r="CQP7" s="572"/>
      <c r="CQQ7" s="572"/>
      <c r="CQR7" s="572"/>
      <c r="CQS7" s="572"/>
      <c r="CQT7" s="572"/>
      <c r="CQU7" s="572"/>
      <c r="CQV7" s="572"/>
      <c r="CQW7" s="572"/>
      <c r="CQX7" s="572"/>
      <c r="CQY7" s="572"/>
      <c r="CQZ7" s="572"/>
      <c r="CRA7" s="572"/>
      <c r="CRB7" s="572"/>
      <c r="CRC7" s="572"/>
      <c r="CRD7" s="572"/>
      <c r="CRE7" s="572"/>
      <c r="CRF7" s="572"/>
      <c r="CRG7" s="572"/>
      <c r="CRH7" s="572"/>
      <c r="CRI7" s="572"/>
      <c r="CRJ7" s="572"/>
      <c r="CRK7" s="572"/>
      <c r="CRL7" s="572"/>
      <c r="CRM7" s="572"/>
      <c r="CRN7" s="572"/>
      <c r="CRO7" s="572"/>
      <c r="CRP7" s="572"/>
      <c r="CRQ7" s="572"/>
      <c r="CRR7" s="572"/>
      <c r="CRS7" s="572"/>
      <c r="CRT7" s="572"/>
      <c r="CRU7" s="572"/>
      <c r="CRV7" s="572"/>
      <c r="CRW7" s="572"/>
      <c r="CRX7" s="572"/>
      <c r="CRY7" s="572"/>
      <c r="CRZ7" s="572"/>
      <c r="CSA7" s="572"/>
      <c r="CSB7" s="572"/>
      <c r="CSC7" s="572"/>
      <c r="CSD7" s="572"/>
      <c r="CSE7" s="572"/>
      <c r="CSF7" s="572"/>
      <c r="CSG7" s="572"/>
      <c r="CSH7" s="572"/>
      <c r="CSI7" s="572"/>
      <c r="CSJ7" s="572"/>
      <c r="CSK7" s="572"/>
      <c r="CSL7" s="572"/>
      <c r="CSM7" s="572"/>
      <c r="CSN7" s="572"/>
      <c r="CSO7" s="572"/>
      <c r="CSP7" s="572"/>
      <c r="CSQ7" s="572"/>
      <c r="CSR7" s="572"/>
      <c r="CSS7" s="572"/>
      <c r="CST7" s="572"/>
      <c r="CSU7" s="572"/>
      <c r="CSV7" s="572"/>
      <c r="CSW7" s="572"/>
      <c r="CSX7" s="572"/>
      <c r="CSY7" s="572"/>
      <c r="CSZ7" s="572"/>
      <c r="CTA7" s="572"/>
      <c r="CTB7" s="572"/>
      <c r="CTC7" s="572"/>
      <c r="CTD7" s="572"/>
      <c r="CTE7" s="572"/>
      <c r="CTF7" s="572"/>
      <c r="CTG7" s="572"/>
      <c r="CTH7" s="572"/>
      <c r="CTI7" s="572"/>
      <c r="CTJ7" s="572"/>
      <c r="CTK7" s="572"/>
      <c r="CTL7" s="572"/>
      <c r="CTM7" s="572"/>
      <c r="CTN7" s="572"/>
      <c r="CTO7" s="572"/>
      <c r="CTP7" s="572"/>
      <c r="CTQ7" s="572"/>
      <c r="CTR7" s="572"/>
      <c r="CTS7" s="572"/>
      <c r="CTT7" s="572"/>
      <c r="CTU7" s="572"/>
      <c r="CTV7" s="572"/>
      <c r="CTW7" s="572"/>
      <c r="CTX7" s="572"/>
      <c r="CTY7" s="572"/>
      <c r="CTZ7" s="572"/>
      <c r="CUA7" s="572"/>
      <c r="CUB7" s="572"/>
      <c r="CUC7" s="572"/>
      <c r="CUD7" s="572"/>
      <c r="CUE7" s="572"/>
      <c r="CUF7" s="572"/>
      <c r="CUG7" s="572"/>
      <c r="CUH7" s="572"/>
      <c r="CUI7" s="572"/>
      <c r="CUJ7" s="572"/>
      <c r="CUK7" s="572"/>
      <c r="CUL7" s="572"/>
      <c r="CUM7" s="572"/>
      <c r="CUN7" s="572"/>
      <c r="CUO7" s="572"/>
      <c r="CUP7" s="572"/>
      <c r="CUQ7" s="572"/>
      <c r="CUR7" s="572"/>
      <c r="CUS7" s="572"/>
      <c r="CUT7" s="572"/>
      <c r="CUU7" s="572"/>
      <c r="CUV7" s="572"/>
      <c r="CUW7" s="572"/>
      <c r="CUX7" s="572"/>
      <c r="CUY7" s="572"/>
      <c r="CUZ7" s="572"/>
      <c r="CVA7" s="572"/>
      <c r="CVB7" s="572"/>
      <c r="CVC7" s="572"/>
      <c r="CVD7" s="572"/>
      <c r="CVE7" s="572"/>
      <c r="CVF7" s="572"/>
      <c r="CVG7" s="572"/>
      <c r="CVH7" s="572"/>
      <c r="CVI7" s="572"/>
      <c r="CVJ7" s="572"/>
      <c r="CVK7" s="572"/>
      <c r="CVL7" s="572"/>
      <c r="CVM7" s="572"/>
      <c r="CVN7" s="572"/>
      <c r="CVO7" s="572"/>
      <c r="CVP7" s="572"/>
      <c r="CVQ7" s="572"/>
      <c r="CVR7" s="572"/>
      <c r="CVS7" s="572"/>
      <c r="CVT7" s="572"/>
      <c r="CVU7" s="572"/>
      <c r="CVV7" s="572"/>
      <c r="CVW7" s="572"/>
      <c r="CVX7" s="572"/>
      <c r="CVY7" s="572"/>
      <c r="CVZ7" s="572"/>
      <c r="CWA7" s="572"/>
      <c r="CWB7" s="572"/>
      <c r="CWC7" s="572"/>
      <c r="CWD7" s="572"/>
      <c r="CWE7" s="572"/>
      <c r="CWF7" s="572"/>
      <c r="CWG7" s="572"/>
      <c r="CWH7" s="572"/>
      <c r="CWI7" s="572"/>
      <c r="CWJ7" s="572"/>
      <c r="CWK7" s="572"/>
      <c r="CWL7" s="572"/>
      <c r="CWM7" s="572"/>
      <c r="CWN7" s="572"/>
      <c r="CWO7" s="572"/>
      <c r="CWP7" s="572"/>
      <c r="CWQ7" s="572"/>
      <c r="CWR7" s="572"/>
      <c r="CWS7" s="572"/>
      <c r="CWT7" s="572"/>
      <c r="CWU7" s="572"/>
      <c r="CWV7" s="572"/>
      <c r="CWW7" s="572"/>
      <c r="CWX7" s="572"/>
      <c r="CWY7" s="572"/>
      <c r="CWZ7" s="572"/>
      <c r="CXA7" s="572"/>
      <c r="CXB7" s="572"/>
      <c r="CXC7" s="572"/>
      <c r="CXD7" s="572"/>
      <c r="CXE7" s="572"/>
      <c r="CXF7" s="572"/>
      <c r="CXG7" s="572"/>
      <c r="CXH7" s="572"/>
      <c r="CXI7" s="572"/>
      <c r="CXJ7" s="572"/>
      <c r="CXK7" s="572"/>
      <c r="CXL7" s="572"/>
      <c r="CXM7" s="572"/>
      <c r="CXN7" s="572"/>
      <c r="CXO7" s="572"/>
      <c r="CXP7" s="572"/>
      <c r="CXQ7" s="572"/>
      <c r="CXR7" s="572"/>
      <c r="CXS7" s="572"/>
      <c r="CXT7" s="572"/>
      <c r="CXU7" s="572"/>
      <c r="CXV7" s="572"/>
      <c r="CXW7" s="572"/>
      <c r="CXX7" s="572"/>
      <c r="CXY7" s="572"/>
      <c r="CXZ7" s="572"/>
      <c r="CYA7" s="572"/>
      <c r="CYB7" s="572"/>
      <c r="CYC7" s="572"/>
      <c r="CYD7" s="572"/>
      <c r="CYE7" s="572"/>
      <c r="CYF7" s="572"/>
      <c r="CYG7" s="572"/>
      <c r="CYH7" s="572"/>
      <c r="CYI7" s="572"/>
      <c r="CYJ7" s="572"/>
      <c r="CYK7" s="572"/>
      <c r="CYL7" s="572"/>
      <c r="CYM7" s="572"/>
      <c r="CYN7" s="572"/>
      <c r="CYO7" s="572"/>
      <c r="CYP7" s="572"/>
      <c r="CYQ7" s="572"/>
      <c r="CYR7" s="572"/>
      <c r="CYS7" s="572"/>
      <c r="CYT7" s="572"/>
      <c r="CYU7" s="572"/>
      <c r="CYV7" s="572"/>
      <c r="CYW7" s="572"/>
      <c r="CYX7" s="572"/>
      <c r="CYY7" s="572"/>
      <c r="CYZ7" s="572"/>
      <c r="CZA7" s="572"/>
      <c r="CZB7" s="572"/>
      <c r="CZC7" s="572"/>
      <c r="CZD7" s="572"/>
      <c r="CZE7" s="572"/>
      <c r="CZF7" s="572"/>
      <c r="CZG7" s="572"/>
      <c r="CZH7" s="572"/>
      <c r="CZI7" s="572"/>
      <c r="CZJ7" s="572"/>
      <c r="CZK7" s="572"/>
      <c r="CZL7" s="572"/>
      <c r="CZM7" s="572"/>
      <c r="CZN7" s="572"/>
      <c r="CZO7" s="572"/>
      <c r="CZP7" s="572"/>
      <c r="CZQ7" s="572"/>
      <c r="CZR7" s="572"/>
      <c r="CZS7" s="572"/>
      <c r="CZT7" s="572"/>
      <c r="CZU7" s="572"/>
      <c r="CZV7" s="572"/>
      <c r="CZW7" s="572"/>
      <c r="CZX7" s="572"/>
      <c r="CZY7" s="572"/>
      <c r="CZZ7" s="572"/>
      <c r="DAA7" s="572"/>
      <c r="DAB7" s="572"/>
      <c r="DAC7" s="572"/>
      <c r="DAD7" s="572"/>
      <c r="DAE7" s="572"/>
      <c r="DAF7" s="572"/>
      <c r="DAG7" s="572"/>
      <c r="DAH7" s="572"/>
      <c r="DAI7" s="572"/>
      <c r="DAJ7" s="572"/>
      <c r="DAK7" s="572"/>
      <c r="DAL7" s="572"/>
      <c r="DAM7" s="572"/>
      <c r="DAN7" s="572"/>
      <c r="DAO7" s="572"/>
      <c r="DAP7" s="572"/>
      <c r="DAQ7" s="572"/>
      <c r="DAR7" s="572"/>
      <c r="DAS7" s="572"/>
      <c r="DAT7" s="572"/>
      <c r="DAU7" s="572"/>
      <c r="DAV7" s="572"/>
      <c r="DAW7" s="572"/>
      <c r="DAX7" s="572"/>
      <c r="DAY7" s="572"/>
      <c r="DAZ7" s="572"/>
      <c r="DBA7" s="572"/>
      <c r="DBB7" s="572"/>
      <c r="DBC7" s="572"/>
      <c r="DBD7" s="572"/>
      <c r="DBE7" s="572"/>
      <c r="DBF7" s="572"/>
      <c r="DBG7" s="572"/>
      <c r="DBH7" s="572"/>
      <c r="DBI7" s="572"/>
      <c r="DBJ7" s="572"/>
      <c r="DBK7" s="572"/>
      <c r="DBL7" s="572"/>
      <c r="DBM7" s="572"/>
      <c r="DBN7" s="572"/>
      <c r="DBO7" s="572"/>
      <c r="DBP7" s="572"/>
      <c r="DBQ7" s="572"/>
      <c r="DBR7" s="572"/>
      <c r="DBS7" s="572"/>
      <c r="DBT7" s="572"/>
      <c r="DBU7" s="572"/>
      <c r="DBV7" s="572"/>
      <c r="DBW7" s="572"/>
      <c r="DBX7" s="572"/>
      <c r="DBY7" s="572"/>
      <c r="DBZ7" s="572"/>
      <c r="DCA7" s="572"/>
      <c r="DCB7" s="572"/>
      <c r="DCC7" s="572"/>
      <c r="DCD7" s="572"/>
      <c r="DCE7" s="572"/>
      <c r="DCF7" s="572"/>
      <c r="DCG7" s="572"/>
      <c r="DCH7" s="572"/>
      <c r="DCI7" s="572"/>
      <c r="DCJ7" s="572"/>
      <c r="DCK7" s="572"/>
      <c r="DCL7" s="572"/>
      <c r="DCM7" s="572"/>
      <c r="DCN7" s="572"/>
      <c r="DCO7" s="572"/>
      <c r="DCP7" s="572"/>
      <c r="DCQ7" s="572"/>
      <c r="DCR7" s="572"/>
      <c r="DCS7" s="572"/>
      <c r="DCT7" s="572"/>
      <c r="DCU7" s="572"/>
      <c r="DCV7" s="572"/>
      <c r="DCW7" s="572"/>
      <c r="DCX7" s="572"/>
      <c r="DCY7" s="572"/>
      <c r="DCZ7" s="572"/>
      <c r="DDA7" s="572"/>
      <c r="DDB7" s="572"/>
      <c r="DDC7" s="572"/>
      <c r="DDD7" s="572"/>
      <c r="DDE7" s="572"/>
      <c r="DDF7" s="572"/>
      <c r="DDG7" s="572"/>
      <c r="DDH7" s="572"/>
      <c r="DDI7" s="572"/>
      <c r="DDJ7" s="572"/>
      <c r="DDK7" s="572"/>
      <c r="DDL7" s="572"/>
      <c r="DDM7" s="572"/>
      <c r="DDN7" s="572"/>
      <c r="DDO7" s="572"/>
      <c r="DDP7" s="572"/>
      <c r="DDQ7" s="572"/>
      <c r="DDR7" s="572"/>
      <c r="DDS7" s="572"/>
      <c r="DDT7" s="572"/>
      <c r="DDU7" s="572"/>
      <c r="DDV7" s="572"/>
      <c r="DDW7" s="572"/>
      <c r="DDX7" s="572"/>
      <c r="DDY7" s="572"/>
      <c r="DDZ7" s="572"/>
      <c r="DEA7" s="572"/>
      <c r="DEB7" s="572"/>
      <c r="DEC7" s="572"/>
      <c r="DED7" s="572"/>
      <c r="DEE7" s="572"/>
      <c r="DEF7" s="572"/>
      <c r="DEG7" s="572"/>
      <c r="DEH7" s="572"/>
      <c r="DEI7" s="572"/>
      <c r="DEJ7" s="572"/>
      <c r="DEK7" s="572"/>
      <c r="DEL7" s="572"/>
      <c r="DEM7" s="572"/>
      <c r="DEN7" s="572"/>
      <c r="DEO7" s="572"/>
      <c r="DEP7" s="572"/>
      <c r="DEQ7" s="572"/>
      <c r="DER7" s="572"/>
      <c r="DES7" s="572"/>
      <c r="DET7" s="572"/>
      <c r="DEU7" s="572"/>
      <c r="DEV7" s="572"/>
      <c r="DEW7" s="572"/>
      <c r="DEX7" s="572"/>
      <c r="DEY7" s="572"/>
      <c r="DEZ7" s="572"/>
      <c r="DFA7" s="572"/>
      <c r="DFB7" s="572"/>
      <c r="DFC7" s="572"/>
      <c r="DFD7" s="572"/>
      <c r="DFE7" s="572"/>
      <c r="DFF7" s="572"/>
      <c r="DFG7" s="572"/>
      <c r="DFH7" s="572"/>
      <c r="DFI7" s="572"/>
      <c r="DFJ7" s="572"/>
      <c r="DFK7" s="572"/>
      <c r="DFL7" s="572"/>
      <c r="DFM7" s="572"/>
      <c r="DFN7" s="572"/>
      <c r="DFO7" s="572"/>
      <c r="DFP7" s="572"/>
      <c r="DFQ7" s="572"/>
      <c r="DFR7" s="572"/>
      <c r="DFS7" s="572"/>
      <c r="DFT7" s="572"/>
      <c r="DFU7" s="572"/>
      <c r="DFV7" s="572"/>
      <c r="DFW7" s="572"/>
      <c r="DFX7" s="572"/>
      <c r="DFY7" s="572"/>
      <c r="DFZ7" s="572"/>
      <c r="DGA7" s="572"/>
      <c r="DGB7" s="572"/>
      <c r="DGC7" s="572"/>
      <c r="DGD7" s="572"/>
      <c r="DGE7" s="572"/>
      <c r="DGF7" s="572"/>
      <c r="DGG7" s="572"/>
      <c r="DGH7" s="572"/>
      <c r="DGI7" s="572"/>
      <c r="DGJ7" s="572"/>
      <c r="DGK7" s="572"/>
      <c r="DGL7" s="572"/>
      <c r="DGM7" s="572"/>
      <c r="DGN7" s="572"/>
      <c r="DGO7" s="572"/>
      <c r="DGP7" s="572"/>
      <c r="DGQ7" s="572"/>
      <c r="DGR7" s="572"/>
      <c r="DGS7" s="572"/>
      <c r="DGT7" s="572"/>
      <c r="DGU7" s="572"/>
      <c r="DGV7" s="572"/>
      <c r="DGW7" s="572"/>
      <c r="DGX7" s="572"/>
      <c r="DGY7" s="572"/>
      <c r="DGZ7" s="572"/>
      <c r="DHA7" s="572"/>
      <c r="DHB7" s="572"/>
      <c r="DHC7" s="572"/>
      <c r="DHD7" s="572"/>
      <c r="DHE7" s="572"/>
      <c r="DHF7" s="572"/>
      <c r="DHG7" s="572"/>
      <c r="DHH7" s="572"/>
      <c r="DHI7" s="572"/>
      <c r="DHJ7" s="572"/>
      <c r="DHK7" s="572"/>
      <c r="DHL7" s="572"/>
      <c r="DHM7" s="572"/>
      <c r="DHN7" s="572"/>
      <c r="DHO7" s="572"/>
      <c r="DHP7" s="572"/>
      <c r="DHQ7" s="572"/>
      <c r="DHR7" s="572"/>
      <c r="DHS7" s="572"/>
      <c r="DHT7" s="572"/>
      <c r="DHU7" s="572"/>
      <c r="DHV7" s="572"/>
      <c r="DHW7" s="572"/>
      <c r="DHX7" s="572"/>
      <c r="DHY7" s="572"/>
      <c r="DHZ7" s="572"/>
      <c r="DIA7" s="572"/>
      <c r="DIB7" s="572"/>
      <c r="DIC7" s="572"/>
      <c r="DID7" s="572"/>
      <c r="DIE7" s="572"/>
      <c r="DIF7" s="572"/>
      <c r="DIG7" s="572"/>
      <c r="DIH7" s="572"/>
      <c r="DII7" s="572"/>
      <c r="DIJ7" s="572"/>
      <c r="DIK7" s="572"/>
      <c r="DIL7" s="572"/>
      <c r="DIM7" s="572"/>
      <c r="DIN7" s="572"/>
      <c r="DIO7" s="572"/>
      <c r="DIP7" s="572"/>
      <c r="DIQ7" s="572"/>
      <c r="DIR7" s="572"/>
      <c r="DIS7" s="572"/>
      <c r="DIT7" s="572"/>
      <c r="DIU7" s="572"/>
      <c r="DIV7" s="572"/>
      <c r="DIW7" s="572"/>
      <c r="DIX7" s="572"/>
      <c r="DIY7" s="572"/>
      <c r="DIZ7" s="572"/>
      <c r="DJA7" s="572"/>
      <c r="DJB7" s="572"/>
      <c r="DJC7" s="572"/>
      <c r="DJD7" s="572"/>
      <c r="DJE7" s="572"/>
      <c r="DJF7" s="572"/>
      <c r="DJG7" s="572"/>
      <c r="DJH7" s="572"/>
      <c r="DJI7" s="572"/>
      <c r="DJJ7" s="572"/>
      <c r="DJK7" s="572"/>
      <c r="DJL7" s="572"/>
      <c r="DJM7" s="572"/>
      <c r="DJN7" s="572"/>
      <c r="DJO7" s="572"/>
      <c r="DJP7" s="572"/>
      <c r="DJQ7" s="572"/>
      <c r="DJR7" s="572"/>
      <c r="DJS7" s="572"/>
      <c r="DJT7" s="572"/>
      <c r="DJU7" s="572"/>
      <c r="DJV7" s="572"/>
      <c r="DJW7" s="572"/>
      <c r="DJX7" s="572"/>
      <c r="DJY7" s="572"/>
      <c r="DJZ7" s="572"/>
      <c r="DKA7" s="572"/>
      <c r="DKB7" s="572"/>
      <c r="DKC7" s="572"/>
      <c r="DKD7" s="572"/>
      <c r="DKE7" s="572"/>
      <c r="DKF7" s="572"/>
      <c r="DKG7" s="572"/>
      <c r="DKH7" s="572"/>
      <c r="DKI7" s="572"/>
      <c r="DKJ7" s="572"/>
      <c r="DKK7" s="572"/>
      <c r="DKL7" s="572"/>
      <c r="DKM7" s="572"/>
      <c r="DKN7" s="572"/>
      <c r="DKO7" s="572"/>
      <c r="DKP7" s="572"/>
      <c r="DKQ7" s="572"/>
      <c r="DKR7" s="572"/>
      <c r="DKS7" s="572"/>
      <c r="DKT7" s="572"/>
      <c r="DKU7" s="572"/>
      <c r="DKV7" s="572"/>
      <c r="DKW7" s="572"/>
      <c r="DKX7" s="572"/>
      <c r="DKY7" s="572"/>
      <c r="DKZ7" s="572"/>
      <c r="DLA7" s="572"/>
      <c r="DLB7" s="572"/>
      <c r="DLC7" s="572"/>
      <c r="DLD7" s="572"/>
      <c r="DLE7" s="572"/>
      <c r="DLF7" s="572"/>
      <c r="DLG7" s="572"/>
      <c r="DLH7" s="572"/>
      <c r="DLI7" s="572"/>
      <c r="DLJ7" s="572"/>
      <c r="DLK7" s="572"/>
      <c r="DLL7" s="572"/>
      <c r="DLM7" s="572"/>
      <c r="DLN7" s="572"/>
      <c r="DLO7" s="572"/>
      <c r="DLP7" s="572"/>
      <c r="DLQ7" s="572"/>
      <c r="DLR7" s="572"/>
      <c r="DLS7" s="572"/>
      <c r="DLT7" s="572"/>
      <c r="DLU7" s="572"/>
      <c r="DLV7" s="572"/>
      <c r="DLW7" s="572"/>
      <c r="DLX7" s="572"/>
      <c r="DLY7" s="572"/>
      <c r="DLZ7" s="572"/>
      <c r="DMA7" s="572"/>
      <c r="DMB7" s="572"/>
      <c r="DMC7" s="572"/>
      <c r="DMD7" s="572"/>
      <c r="DME7" s="572"/>
      <c r="DMF7" s="572"/>
      <c r="DMG7" s="572"/>
      <c r="DMH7" s="572"/>
      <c r="DMI7" s="572"/>
      <c r="DMJ7" s="572"/>
      <c r="DMK7" s="572"/>
      <c r="DML7" s="572"/>
      <c r="DMM7" s="572"/>
      <c r="DMN7" s="572"/>
      <c r="DMO7" s="572"/>
      <c r="DMP7" s="572"/>
      <c r="DMQ7" s="572"/>
      <c r="DMR7" s="572"/>
      <c r="DMS7" s="572"/>
      <c r="DMT7" s="572"/>
      <c r="DMU7" s="572"/>
      <c r="DMV7" s="572"/>
      <c r="DMW7" s="572"/>
      <c r="DMX7" s="572"/>
      <c r="DMY7" s="572"/>
      <c r="DMZ7" s="572"/>
      <c r="DNA7" s="572"/>
      <c r="DNB7" s="572"/>
      <c r="DNC7" s="572"/>
      <c r="DND7" s="572"/>
      <c r="DNE7" s="572"/>
      <c r="DNF7" s="572"/>
      <c r="DNG7" s="572"/>
      <c r="DNH7" s="572"/>
      <c r="DNI7" s="572"/>
      <c r="DNJ7" s="572"/>
      <c r="DNK7" s="572"/>
      <c r="DNL7" s="572"/>
      <c r="DNM7" s="572"/>
      <c r="DNN7" s="572"/>
      <c r="DNO7" s="572"/>
      <c r="DNP7" s="572"/>
      <c r="DNQ7" s="572"/>
      <c r="DNR7" s="572"/>
      <c r="DNS7" s="572"/>
      <c r="DNT7" s="572"/>
      <c r="DNU7" s="572"/>
      <c r="DNV7" s="572"/>
      <c r="DNW7" s="572"/>
      <c r="DNX7" s="572"/>
      <c r="DNY7" s="572"/>
      <c r="DNZ7" s="572"/>
      <c r="DOA7" s="572"/>
      <c r="DOB7" s="572"/>
      <c r="DOC7" s="572"/>
      <c r="DOD7" s="572"/>
      <c r="DOE7" s="572"/>
      <c r="DOF7" s="572"/>
      <c r="DOG7" s="572"/>
      <c r="DOH7" s="572"/>
      <c r="DOI7" s="572"/>
      <c r="DOJ7" s="572"/>
      <c r="DOK7" s="572"/>
      <c r="DOL7" s="572"/>
      <c r="DOM7" s="572"/>
      <c r="DON7" s="572"/>
      <c r="DOO7" s="572"/>
      <c r="DOP7" s="572"/>
      <c r="DOQ7" s="572"/>
      <c r="DOR7" s="572"/>
      <c r="DOS7" s="572"/>
      <c r="DOT7" s="572"/>
      <c r="DOU7" s="572"/>
      <c r="DOV7" s="572"/>
      <c r="DOW7" s="572"/>
      <c r="DOX7" s="572"/>
      <c r="DOY7" s="572"/>
      <c r="DOZ7" s="572"/>
      <c r="DPA7" s="572"/>
      <c r="DPB7" s="572"/>
      <c r="DPC7" s="572"/>
      <c r="DPD7" s="572"/>
      <c r="DPE7" s="572"/>
      <c r="DPF7" s="572"/>
      <c r="DPG7" s="572"/>
      <c r="DPH7" s="572"/>
      <c r="DPI7" s="572"/>
      <c r="DPJ7" s="572"/>
      <c r="DPK7" s="572"/>
      <c r="DPL7" s="572"/>
      <c r="DPM7" s="572"/>
      <c r="DPN7" s="572"/>
      <c r="DPO7" s="572"/>
      <c r="DPP7" s="572"/>
      <c r="DPQ7" s="572"/>
      <c r="DPR7" s="572"/>
      <c r="DPS7" s="572"/>
      <c r="DPT7" s="572"/>
      <c r="DPU7" s="572"/>
      <c r="DPV7" s="572"/>
      <c r="DPW7" s="572"/>
      <c r="DPX7" s="572"/>
      <c r="DPY7" s="572"/>
      <c r="DPZ7" s="572"/>
      <c r="DQA7" s="572"/>
      <c r="DQB7" s="572"/>
      <c r="DQC7" s="572"/>
      <c r="DQD7" s="572"/>
      <c r="DQE7" s="572"/>
      <c r="DQF7" s="572"/>
      <c r="DQG7" s="572"/>
      <c r="DQH7" s="572"/>
      <c r="DQI7" s="572"/>
      <c r="DQJ7" s="572"/>
      <c r="DQK7" s="572"/>
      <c r="DQL7" s="572"/>
      <c r="DQM7" s="572"/>
      <c r="DQN7" s="572"/>
      <c r="DQO7" s="572"/>
      <c r="DQP7" s="572"/>
      <c r="DQQ7" s="572"/>
      <c r="DQR7" s="572"/>
      <c r="DQS7" s="572"/>
      <c r="DQT7" s="572"/>
      <c r="DQU7" s="572"/>
      <c r="DQV7" s="572"/>
      <c r="DQW7" s="572"/>
      <c r="DQX7" s="572"/>
      <c r="DQY7" s="572"/>
      <c r="DQZ7" s="572"/>
      <c r="DRA7" s="572"/>
      <c r="DRB7" s="572"/>
      <c r="DRC7" s="572"/>
      <c r="DRD7" s="572"/>
      <c r="DRE7" s="572"/>
      <c r="DRF7" s="572"/>
      <c r="DRG7" s="572"/>
      <c r="DRH7" s="572"/>
      <c r="DRI7" s="572"/>
      <c r="DRJ7" s="572"/>
      <c r="DRK7" s="572"/>
      <c r="DRL7" s="572"/>
      <c r="DRM7" s="572"/>
      <c r="DRN7" s="572"/>
      <c r="DRO7" s="572"/>
      <c r="DRP7" s="572"/>
      <c r="DRQ7" s="572"/>
      <c r="DRR7" s="572"/>
      <c r="DRS7" s="572"/>
      <c r="DRT7" s="572"/>
      <c r="DRU7" s="572"/>
      <c r="DRV7" s="572"/>
      <c r="DRW7" s="572"/>
      <c r="DRX7" s="572"/>
      <c r="DRY7" s="572"/>
      <c r="DRZ7" s="572"/>
      <c r="DSA7" s="572"/>
      <c r="DSB7" s="572"/>
      <c r="DSC7" s="572"/>
      <c r="DSD7" s="572"/>
      <c r="DSE7" s="572"/>
      <c r="DSF7" s="572"/>
      <c r="DSG7" s="572"/>
      <c r="DSH7" s="572"/>
      <c r="DSI7" s="572"/>
      <c r="DSJ7" s="572"/>
      <c r="DSK7" s="572"/>
      <c r="DSL7" s="572"/>
      <c r="DSM7" s="572"/>
      <c r="DSN7" s="572"/>
      <c r="DSO7" s="572"/>
      <c r="DSP7" s="572"/>
      <c r="DSQ7" s="572"/>
      <c r="DSR7" s="572"/>
      <c r="DSS7" s="572"/>
      <c r="DST7" s="572"/>
      <c r="DSU7" s="572"/>
      <c r="DSV7" s="572"/>
      <c r="DSW7" s="572"/>
      <c r="DSX7" s="572"/>
      <c r="DSY7" s="572"/>
      <c r="DSZ7" s="572"/>
      <c r="DTA7" s="572"/>
      <c r="DTB7" s="572"/>
      <c r="DTC7" s="572"/>
      <c r="DTD7" s="572"/>
      <c r="DTE7" s="572"/>
      <c r="DTF7" s="572"/>
      <c r="DTG7" s="572"/>
      <c r="DTH7" s="572"/>
      <c r="DTI7" s="572"/>
      <c r="DTJ7" s="572"/>
      <c r="DTK7" s="572"/>
      <c r="DTL7" s="572"/>
      <c r="DTM7" s="572"/>
      <c r="DTN7" s="572"/>
      <c r="DTO7" s="572"/>
      <c r="DTP7" s="572"/>
      <c r="DTQ7" s="572"/>
      <c r="DTR7" s="572"/>
      <c r="DTS7" s="572"/>
      <c r="DTT7" s="572"/>
      <c r="DTU7" s="572"/>
      <c r="DTV7" s="572"/>
      <c r="DTW7" s="572"/>
      <c r="DTX7" s="572"/>
      <c r="DTY7" s="572"/>
      <c r="DTZ7" s="572"/>
      <c r="DUA7" s="572"/>
      <c r="DUB7" s="572"/>
      <c r="DUC7" s="572"/>
      <c r="DUD7" s="572"/>
      <c r="DUE7" s="572"/>
      <c r="DUF7" s="572"/>
      <c r="DUG7" s="572"/>
      <c r="DUH7" s="572"/>
      <c r="DUI7" s="572"/>
      <c r="DUJ7" s="572"/>
      <c r="DUK7" s="572"/>
      <c r="DUL7" s="572"/>
      <c r="DUM7" s="572"/>
      <c r="DUN7" s="572"/>
      <c r="DUO7" s="572"/>
      <c r="DUP7" s="572"/>
      <c r="DUQ7" s="572"/>
      <c r="DUR7" s="572"/>
      <c r="DUS7" s="572"/>
      <c r="DUT7" s="572"/>
      <c r="DUU7" s="572"/>
      <c r="DUV7" s="572"/>
      <c r="DUW7" s="572"/>
      <c r="DUX7" s="572"/>
      <c r="DUY7" s="572"/>
      <c r="DUZ7" s="572"/>
      <c r="DVA7" s="572"/>
      <c r="DVB7" s="572"/>
      <c r="DVC7" s="572"/>
      <c r="DVD7" s="572"/>
      <c r="DVE7" s="572"/>
      <c r="DVF7" s="572"/>
      <c r="DVG7" s="572"/>
      <c r="DVH7" s="572"/>
      <c r="DVI7" s="572"/>
      <c r="DVJ7" s="572"/>
      <c r="DVK7" s="572"/>
      <c r="DVL7" s="572"/>
      <c r="DVM7" s="572"/>
      <c r="DVN7" s="572"/>
      <c r="DVO7" s="572"/>
      <c r="DVP7" s="572"/>
      <c r="DVQ7" s="572"/>
      <c r="DVR7" s="572"/>
      <c r="DVS7" s="572"/>
      <c r="DVT7" s="572"/>
      <c r="DVU7" s="572"/>
      <c r="DVV7" s="572"/>
      <c r="DVW7" s="572"/>
      <c r="DVX7" s="572"/>
      <c r="DVY7" s="572"/>
      <c r="DVZ7" s="572"/>
      <c r="DWA7" s="572"/>
      <c r="DWB7" s="572"/>
      <c r="DWC7" s="572"/>
      <c r="DWD7" s="572"/>
      <c r="DWE7" s="572"/>
      <c r="DWF7" s="572"/>
      <c r="DWG7" s="572"/>
      <c r="DWH7" s="572"/>
      <c r="DWI7" s="572"/>
      <c r="DWJ7" s="572"/>
      <c r="DWK7" s="572"/>
      <c r="DWL7" s="572"/>
      <c r="DWM7" s="572"/>
      <c r="DWN7" s="572"/>
      <c r="DWO7" s="572"/>
      <c r="DWP7" s="572"/>
      <c r="DWQ7" s="572"/>
      <c r="DWR7" s="572"/>
      <c r="DWS7" s="572"/>
      <c r="DWT7" s="572"/>
      <c r="DWU7" s="572"/>
      <c r="DWV7" s="572"/>
      <c r="DWW7" s="572"/>
      <c r="DWX7" s="572"/>
      <c r="DWY7" s="572"/>
      <c r="DWZ7" s="572"/>
      <c r="DXA7" s="572"/>
      <c r="DXB7" s="572"/>
      <c r="DXC7" s="572"/>
      <c r="DXD7" s="572"/>
      <c r="DXE7" s="572"/>
      <c r="DXF7" s="572"/>
      <c r="DXG7" s="572"/>
      <c r="DXH7" s="572"/>
      <c r="DXI7" s="572"/>
      <c r="DXJ7" s="572"/>
      <c r="DXK7" s="572"/>
      <c r="DXL7" s="572"/>
      <c r="DXM7" s="572"/>
      <c r="DXN7" s="572"/>
      <c r="DXO7" s="572"/>
      <c r="DXP7" s="572"/>
      <c r="DXQ7" s="572"/>
      <c r="DXR7" s="572"/>
      <c r="DXS7" s="572"/>
      <c r="DXT7" s="572"/>
      <c r="DXU7" s="572"/>
      <c r="DXV7" s="572"/>
      <c r="DXW7" s="572"/>
      <c r="DXX7" s="572"/>
      <c r="DXY7" s="572"/>
      <c r="DXZ7" s="572"/>
      <c r="DYA7" s="572"/>
      <c r="DYB7" s="572"/>
      <c r="DYC7" s="572"/>
      <c r="DYD7" s="572"/>
      <c r="DYE7" s="572"/>
      <c r="DYF7" s="572"/>
      <c r="DYG7" s="572"/>
      <c r="DYH7" s="572"/>
      <c r="DYI7" s="572"/>
      <c r="DYJ7" s="572"/>
      <c r="DYK7" s="572"/>
      <c r="DYL7" s="572"/>
      <c r="DYM7" s="572"/>
      <c r="DYN7" s="572"/>
      <c r="DYO7" s="572"/>
      <c r="DYP7" s="572"/>
      <c r="DYQ7" s="572"/>
      <c r="DYR7" s="572"/>
      <c r="DYS7" s="572"/>
      <c r="DYT7" s="572"/>
      <c r="DYU7" s="572"/>
      <c r="DYV7" s="572"/>
      <c r="DYW7" s="572"/>
      <c r="DYX7" s="572"/>
      <c r="DYY7" s="572"/>
      <c r="DYZ7" s="572"/>
      <c r="DZA7" s="572"/>
      <c r="DZB7" s="572"/>
      <c r="DZC7" s="572"/>
      <c r="DZD7" s="572"/>
      <c r="DZE7" s="572"/>
      <c r="DZF7" s="572"/>
      <c r="DZG7" s="572"/>
      <c r="DZH7" s="572"/>
      <c r="DZI7" s="572"/>
      <c r="DZJ7" s="572"/>
      <c r="DZK7" s="572"/>
      <c r="DZL7" s="572"/>
      <c r="DZM7" s="572"/>
      <c r="DZN7" s="572"/>
      <c r="DZO7" s="572"/>
      <c r="DZP7" s="572"/>
      <c r="DZQ7" s="572"/>
      <c r="DZR7" s="572"/>
      <c r="DZS7" s="572"/>
      <c r="DZT7" s="572"/>
      <c r="DZU7" s="572"/>
      <c r="DZV7" s="572"/>
      <c r="DZW7" s="572"/>
      <c r="DZX7" s="572"/>
      <c r="DZY7" s="572"/>
      <c r="DZZ7" s="572"/>
      <c r="EAA7" s="572"/>
      <c r="EAB7" s="572"/>
      <c r="EAC7" s="572"/>
      <c r="EAD7" s="572"/>
      <c r="EAE7" s="572"/>
      <c r="EAF7" s="572"/>
      <c r="EAG7" s="572"/>
      <c r="EAH7" s="572"/>
      <c r="EAI7" s="572"/>
      <c r="EAJ7" s="572"/>
      <c r="EAK7" s="572"/>
      <c r="EAL7" s="572"/>
      <c r="EAM7" s="572"/>
      <c r="EAN7" s="572"/>
      <c r="EAO7" s="572"/>
      <c r="EAP7" s="572"/>
      <c r="EAQ7" s="572"/>
      <c r="EAR7" s="572"/>
      <c r="EAS7" s="572"/>
      <c r="EAT7" s="572"/>
      <c r="EAU7" s="572"/>
      <c r="EAV7" s="572"/>
      <c r="EAW7" s="572"/>
      <c r="EAX7" s="572"/>
      <c r="EAY7" s="572"/>
      <c r="EAZ7" s="572"/>
      <c r="EBA7" s="572"/>
      <c r="EBB7" s="572"/>
      <c r="EBC7" s="572"/>
      <c r="EBD7" s="572"/>
      <c r="EBE7" s="572"/>
      <c r="EBF7" s="572"/>
      <c r="EBG7" s="572"/>
      <c r="EBH7" s="572"/>
      <c r="EBI7" s="572"/>
      <c r="EBJ7" s="572"/>
      <c r="EBK7" s="572"/>
      <c r="EBL7" s="572"/>
      <c r="EBM7" s="572"/>
      <c r="EBN7" s="572"/>
      <c r="EBO7" s="572"/>
      <c r="EBP7" s="572"/>
      <c r="EBQ7" s="572"/>
      <c r="EBR7" s="572"/>
      <c r="EBS7" s="572"/>
      <c r="EBT7" s="572"/>
      <c r="EBU7" s="572"/>
      <c r="EBV7" s="572"/>
      <c r="EBW7" s="572"/>
      <c r="EBX7" s="572"/>
      <c r="EBY7" s="572"/>
      <c r="EBZ7" s="572"/>
      <c r="ECA7" s="572"/>
      <c r="ECB7" s="572"/>
      <c r="ECC7" s="572"/>
      <c r="ECD7" s="572"/>
      <c r="ECE7" s="572"/>
      <c r="ECF7" s="572"/>
      <c r="ECG7" s="572"/>
      <c r="ECH7" s="572"/>
      <c r="ECI7" s="572"/>
      <c r="ECJ7" s="572"/>
      <c r="ECK7" s="572"/>
      <c r="ECL7" s="572"/>
      <c r="ECM7" s="572"/>
      <c r="ECN7" s="572"/>
      <c r="ECO7" s="572"/>
      <c r="ECP7" s="572"/>
      <c r="ECQ7" s="572"/>
      <c r="ECR7" s="572"/>
      <c r="ECS7" s="572"/>
      <c r="ECT7" s="572"/>
      <c r="ECU7" s="572"/>
      <c r="ECV7" s="572"/>
      <c r="ECW7" s="572"/>
      <c r="ECX7" s="572"/>
      <c r="ECY7" s="572"/>
      <c r="ECZ7" s="572"/>
      <c r="EDA7" s="572"/>
      <c r="EDB7" s="572"/>
      <c r="EDC7" s="572"/>
      <c r="EDD7" s="572"/>
      <c r="EDE7" s="572"/>
      <c r="EDF7" s="572"/>
      <c r="EDG7" s="572"/>
      <c r="EDH7" s="572"/>
      <c r="EDI7" s="572"/>
      <c r="EDJ7" s="572"/>
      <c r="EDK7" s="572"/>
      <c r="EDL7" s="572"/>
      <c r="EDM7" s="572"/>
      <c r="EDN7" s="572"/>
      <c r="EDO7" s="572"/>
      <c r="EDP7" s="572"/>
      <c r="EDQ7" s="572"/>
      <c r="EDR7" s="572"/>
      <c r="EDS7" s="572"/>
      <c r="EDT7" s="572"/>
      <c r="EDU7" s="572"/>
      <c r="EDV7" s="572"/>
      <c r="EDW7" s="572"/>
      <c r="EDX7" s="572"/>
      <c r="EDY7" s="572"/>
      <c r="EDZ7" s="572"/>
      <c r="EEA7" s="572"/>
      <c r="EEB7" s="572"/>
      <c r="EEC7" s="572"/>
      <c r="EED7" s="572"/>
      <c r="EEE7" s="572"/>
      <c r="EEF7" s="572"/>
      <c r="EEG7" s="572"/>
      <c r="EEH7" s="572"/>
      <c r="EEI7" s="572"/>
      <c r="EEJ7" s="572"/>
      <c r="EEK7" s="572"/>
      <c r="EEL7" s="572"/>
      <c r="EEM7" s="572"/>
      <c r="EEN7" s="572"/>
      <c r="EEO7" s="572"/>
      <c r="EEP7" s="572"/>
      <c r="EEQ7" s="572"/>
      <c r="EER7" s="572"/>
      <c r="EES7" s="572"/>
      <c r="EET7" s="572"/>
      <c r="EEU7" s="572"/>
      <c r="EEV7" s="572"/>
      <c r="EEW7" s="572"/>
      <c r="EEX7" s="572"/>
      <c r="EEY7" s="572"/>
      <c r="EEZ7" s="572"/>
      <c r="EFA7" s="572"/>
      <c r="EFB7" s="572"/>
      <c r="EFC7" s="572"/>
      <c r="EFD7" s="572"/>
      <c r="EFE7" s="572"/>
      <c r="EFF7" s="572"/>
      <c r="EFG7" s="572"/>
      <c r="EFH7" s="572"/>
      <c r="EFI7" s="572"/>
      <c r="EFJ7" s="572"/>
      <c r="EFK7" s="572"/>
      <c r="EFL7" s="572"/>
      <c r="EFM7" s="572"/>
      <c r="EFN7" s="572"/>
      <c r="EFO7" s="572"/>
      <c r="EFP7" s="572"/>
      <c r="EFQ7" s="572"/>
      <c r="EFR7" s="572"/>
      <c r="EFS7" s="572"/>
      <c r="EFT7" s="572"/>
      <c r="EFU7" s="572"/>
      <c r="EFV7" s="572"/>
      <c r="EFW7" s="572"/>
      <c r="EFX7" s="572"/>
      <c r="EFY7" s="572"/>
      <c r="EFZ7" s="572"/>
      <c r="EGA7" s="572"/>
      <c r="EGB7" s="572"/>
      <c r="EGC7" s="572"/>
      <c r="EGD7" s="572"/>
      <c r="EGE7" s="572"/>
      <c r="EGF7" s="572"/>
      <c r="EGG7" s="572"/>
      <c r="EGH7" s="572"/>
      <c r="EGI7" s="572"/>
      <c r="EGJ7" s="572"/>
      <c r="EGK7" s="572"/>
      <c r="EGL7" s="572"/>
      <c r="EGM7" s="572"/>
      <c r="EGN7" s="572"/>
      <c r="EGO7" s="572"/>
      <c r="EGP7" s="572"/>
      <c r="EGQ7" s="572"/>
      <c r="EGR7" s="572"/>
      <c r="EGS7" s="572"/>
      <c r="EGT7" s="572"/>
      <c r="EGU7" s="572"/>
      <c r="EGV7" s="572"/>
      <c r="EGW7" s="572"/>
      <c r="EGX7" s="572"/>
      <c r="EGY7" s="572"/>
      <c r="EGZ7" s="572"/>
      <c r="EHA7" s="572"/>
      <c r="EHB7" s="572"/>
      <c r="EHC7" s="572"/>
      <c r="EHD7" s="572"/>
      <c r="EHE7" s="572"/>
      <c r="EHF7" s="572"/>
      <c r="EHG7" s="572"/>
      <c r="EHH7" s="572"/>
      <c r="EHI7" s="572"/>
      <c r="EHJ7" s="572"/>
      <c r="EHK7" s="572"/>
      <c r="EHL7" s="572"/>
      <c r="EHM7" s="572"/>
      <c r="EHN7" s="572"/>
      <c r="EHO7" s="572"/>
      <c r="EHP7" s="572"/>
      <c r="EHQ7" s="572"/>
      <c r="EHR7" s="572"/>
      <c r="EHS7" s="572"/>
      <c r="EHT7" s="572"/>
      <c r="EHU7" s="572"/>
      <c r="EHV7" s="572"/>
      <c r="EHW7" s="572"/>
      <c r="EHX7" s="572"/>
      <c r="EHY7" s="572"/>
      <c r="EHZ7" s="572"/>
      <c r="EIA7" s="572"/>
      <c r="EIB7" s="572"/>
      <c r="EIC7" s="572"/>
      <c r="EID7" s="572"/>
      <c r="EIE7" s="572"/>
      <c r="EIF7" s="572"/>
      <c r="EIG7" s="572"/>
      <c r="EIH7" s="572"/>
      <c r="EII7" s="572"/>
      <c r="EIJ7" s="572"/>
      <c r="EIK7" s="572"/>
      <c r="EIL7" s="572"/>
      <c r="EIM7" s="572"/>
      <c r="EIN7" s="572"/>
      <c r="EIO7" s="572"/>
      <c r="EIP7" s="572"/>
      <c r="EIQ7" s="572"/>
      <c r="EIR7" s="572"/>
      <c r="EIS7" s="572"/>
      <c r="EIT7" s="572"/>
      <c r="EIU7" s="572"/>
      <c r="EIV7" s="572"/>
      <c r="EIW7" s="572"/>
      <c r="EIX7" s="572"/>
      <c r="EIY7" s="572"/>
      <c r="EIZ7" s="572"/>
      <c r="EJA7" s="572"/>
      <c r="EJB7" s="572"/>
      <c r="EJC7" s="572"/>
      <c r="EJD7" s="572"/>
      <c r="EJE7" s="572"/>
      <c r="EJF7" s="572"/>
      <c r="EJG7" s="572"/>
      <c r="EJH7" s="572"/>
      <c r="EJI7" s="572"/>
      <c r="EJJ7" s="572"/>
      <c r="EJK7" s="572"/>
      <c r="EJL7" s="572"/>
      <c r="EJM7" s="572"/>
      <c r="EJN7" s="572"/>
      <c r="EJO7" s="572"/>
      <c r="EJP7" s="572"/>
      <c r="EJQ7" s="572"/>
      <c r="EJR7" s="572"/>
      <c r="EJS7" s="572"/>
      <c r="EJT7" s="572"/>
      <c r="EJU7" s="572"/>
      <c r="EJV7" s="572"/>
      <c r="EJW7" s="572"/>
      <c r="EJX7" s="572"/>
      <c r="EJY7" s="572"/>
      <c r="EJZ7" s="572"/>
      <c r="EKA7" s="572"/>
      <c r="EKB7" s="572"/>
      <c r="EKC7" s="572"/>
      <c r="EKD7" s="572"/>
      <c r="EKE7" s="572"/>
      <c r="EKF7" s="572"/>
      <c r="EKG7" s="572"/>
      <c r="EKH7" s="572"/>
      <c r="EKI7" s="572"/>
      <c r="EKJ7" s="572"/>
      <c r="EKK7" s="572"/>
      <c r="EKL7" s="572"/>
      <c r="EKM7" s="572"/>
      <c r="EKN7" s="572"/>
      <c r="EKO7" s="572"/>
      <c r="EKP7" s="572"/>
      <c r="EKQ7" s="572"/>
      <c r="EKR7" s="572"/>
      <c r="EKS7" s="572"/>
      <c r="EKT7" s="572"/>
      <c r="EKU7" s="572"/>
      <c r="EKV7" s="572"/>
      <c r="EKW7" s="572"/>
      <c r="EKX7" s="572"/>
      <c r="EKY7" s="572"/>
      <c r="EKZ7" s="572"/>
      <c r="ELA7" s="572"/>
      <c r="ELB7" s="572"/>
      <c r="ELC7" s="572"/>
      <c r="ELD7" s="572"/>
      <c r="ELE7" s="572"/>
      <c r="ELF7" s="572"/>
      <c r="ELG7" s="572"/>
      <c r="ELH7" s="572"/>
      <c r="ELI7" s="572"/>
      <c r="ELJ7" s="572"/>
      <c r="ELK7" s="572"/>
      <c r="ELL7" s="572"/>
      <c r="ELM7" s="572"/>
      <c r="ELN7" s="572"/>
      <c r="ELO7" s="572"/>
      <c r="ELP7" s="572"/>
      <c r="ELQ7" s="572"/>
      <c r="ELR7" s="572"/>
      <c r="ELS7" s="572"/>
      <c r="ELT7" s="572"/>
      <c r="ELU7" s="572"/>
      <c r="ELV7" s="572"/>
      <c r="ELW7" s="572"/>
      <c r="ELX7" s="572"/>
      <c r="ELY7" s="572"/>
      <c r="ELZ7" s="572"/>
      <c r="EMA7" s="572"/>
      <c r="EMB7" s="572"/>
      <c r="EMC7" s="572"/>
      <c r="EMD7" s="572"/>
      <c r="EME7" s="572"/>
      <c r="EMF7" s="572"/>
      <c r="EMG7" s="572"/>
      <c r="EMH7" s="572"/>
      <c r="EMI7" s="572"/>
      <c r="EMJ7" s="572"/>
      <c r="EMK7" s="572"/>
      <c r="EML7" s="572"/>
      <c r="EMM7" s="572"/>
      <c r="EMN7" s="572"/>
      <c r="EMO7" s="572"/>
      <c r="EMP7" s="572"/>
      <c r="EMQ7" s="572"/>
      <c r="EMR7" s="572"/>
      <c r="EMS7" s="572"/>
      <c r="EMT7" s="572"/>
      <c r="EMU7" s="572"/>
      <c r="EMV7" s="572"/>
      <c r="EMW7" s="572"/>
      <c r="EMX7" s="572"/>
      <c r="EMY7" s="572"/>
      <c r="EMZ7" s="572"/>
      <c r="ENA7" s="572"/>
      <c r="ENB7" s="572"/>
      <c r="ENC7" s="572"/>
      <c r="END7" s="572"/>
      <c r="ENE7" s="572"/>
      <c r="ENF7" s="572"/>
      <c r="ENG7" s="572"/>
      <c r="ENH7" s="572"/>
      <c r="ENI7" s="572"/>
      <c r="ENJ7" s="572"/>
      <c r="ENK7" s="572"/>
      <c r="ENL7" s="572"/>
      <c r="ENM7" s="572"/>
      <c r="ENN7" s="572"/>
      <c r="ENO7" s="572"/>
      <c r="ENP7" s="572"/>
      <c r="ENQ7" s="572"/>
      <c r="ENR7" s="572"/>
      <c r="ENS7" s="572"/>
      <c r="ENT7" s="572"/>
      <c r="ENU7" s="572"/>
      <c r="ENV7" s="572"/>
      <c r="ENW7" s="572"/>
      <c r="ENX7" s="572"/>
      <c r="ENY7" s="572"/>
      <c r="ENZ7" s="572"/>
      <c r="EOA7" s="572"/>
      <c r="EOB7" s="572"/>
      <c r="EOC7" s="572"/>
      <c r="EOD7" s="572"/>
      <c r="EOE7" s="572"/>
      <c r="EOF7" s="572"/>
      <c r="EOG7" s="572"/>
      <c r="EOH7" s="572"/>
      <c r="EOI7" s="572"/>
      <c r="EOJ7" s="572"/>
      <c r="EOK7" s="572"/>
      <c r="EOL7" s="572"/>
      <c r="EOM7" s="572"/>
      <c r="EON7" s="572"/>
      <c r="EOO7" s="572"/>
      <c r="EOP7" s="572"/>
      <c r="EOQ7" s="572"/>
      <c r="EOR7" s="572"/>
      <c r="EOS7" s="572"/>
      <c r="EOT7" s="572"/>
      <c r="EOU7" s="572"/>
      <c r="EOV7" s="572"/>
      <c r="EOW7" s="572"/>
      <c r="EOX7" s="572"/>
      <c r="EOY7" s="572"/>
      <c r="EOZ7" s="572"/>
      <c r="EPA7" s="572"/>
      <c r="EPB7" s="572"/>
      <c r="EPC7" s="572"/>
      <c r="EPD7" s="572"/>
      <c r="EPE7" s="572"/>
      <c r="EPF7" s="572"/>
      <c r="EPG7" s="572"/>
      <c r="EPH7" s="572"/>
      <c r="EPI7" s="572"/>
      <c r="EPJ7" s="572"/>
      <c r="EPK7" s="572"/>
      <c r="EPL7" s="572"/>
      <c r="EPM7" s="572"/>
      <c r="EPN7" s="572"/>
      <c r="EPO7" s="572"/>
      <c r="EPP7" s="572"/>
      <c r="EPQ7" s="572"/>
      <c r="EPR7" s="572"/>
      <c r="EPS7" s="572"/>
      <c r="EPT7" s="572"/>
      <c r="EPU7" s="572"/>
      <c r="EPV7" s="572"/>
      <c r="EPW7" s="572"/>
      <c r="EPX7" s="572"/>
      <c r="EPY7" s="572"/>
      <c r="EPZ7" s="572"/>
      <c r="EQA7" s="572"/>
      <c r="EQB7" s="572"/>
      <c r="EQC7" s="572"/>
      <c r="EQD7" s="572"/>
      <c r="EQE7" s="572"/>
      <c r="EQF7" s="572"/>
      <c r="EQG7" s="572"/>
      <c r="EQH7" s="572"/>
      <c r="EQI7" s="572"/>
      <c r="EQJ7" s="572"/>
      <c r="EQK7" s="572"/>
      <c r="EQL7" s="572"/>
      <c r="EQM7" s="572"/>
      <c r="EQN7" s="572"/>
      <c r="EQO7" s="572"/>
      <c r="EQP7" s="572"/>
      <c r="EQQ7" s="572"/>
      <c r="EQR7" s="572"/>
      <c r="EQS7" s="572"/>
      <c r="EQT7" s="572"/>
      <c r="EQU7" s="572"/>
      <c r="EQV7" s="572"/>
      <c r="EQW7" s="572"/>
      <c r="EQX7" s="572"/>
      <c r="EQY7" s="572"/>
      <c r="EQZ7" s="572"/>
      <c r="ERA7" s="572"/>
      <c r="ERB7" s="572"/>
      <c r="ERC7" s="572"/>
      <c r="ERD7" s="572"/>
      <c r="ERE7" s="572"/>
      <c r="ERF7" s="572"/>
      <c r="ERG7" s="572"/>
      <c r="ERH7" s="572"/>
      <c r="ERI7" s="572"/>
      <c r="ERJ7" s="572"/>
      <c r="ERK7" s="572"/>
      <c r="ERL7" s="572"/>
      <c r="ERM7" s="572"/>
      <c r="ERN7" s="572"/>
      <c r="ERO7" s="572"/>
      <c r="ERP7" s="572"/>
      <c r="ERQ7" s="572"/>
      <c r="ERR7" s="572"/>
      <c r="ERS7" s="572"/>
      <c r="ERT7" s="572"/>
      <c r="ERU7" s="572"/>
      <c r="ERV7" s="572"/>
      <c r="ERW7" s="572"/>
      <c r="ERX7" s="572"/>
      <c r="ERY7" s="572"/>
      <c r="ERZ7" s="572"/>
      <c r="ESA7" s="572"/>
      <c r="ESB7" s="572"/>
      <c r="ESC7" s="572"/>
      <c r="ESD7" s="572"/>
      <c r="ESE7" s="572"/>
      <c r="ESF7" s="572"/>
      <c r="ESG7" s="572"/>
      <c r="ESH7" s="572"/>
      <c r="ESI7" s="572"/>
      <c r="ESJ7" s="572"/>
      <c r="ESK7" s="572"/>
      <c r="ESL7" s="572"/>
      <c r="ESM7" s="572"/>
      <c r="ESN7" s="572"/>
      <c r="ESO7" s="572"/>
      <c r="ESP7" s="572"/>
      <c r="ESQ7" s="572"/>
      <c r="ESR7" s="572"/>
      <c r="ESS7" s="572"/>
      <c r="EST7" s="572"/>
      <c r="ESU7" s="572"/>
      <c r="ESV7" s="572"/>
      <c r="ESW7" s="572"/>
      <c r="ESX7" s="572"/>
      <c r="ESY7" s="572"/>
      <c r="ESZ7" s="572"/>
      <c r="ETA7" s="572"/>
      <c r="ETB7" s="572"/>
      <c r="ETC7" s="572"/>
      <c r="ETD7" s="572"/>
      <c r="ETE7" s="572"/>
      <c r="ETF7" s="572"/>
      <c r="ETG7" s="572"/>
      <c r="ETH7" s="572"/>
      <c r="ETI7" s="572"/>
      <c r="ETJ7" s="572"/>
      <c r="ETK7" s="572"/>
      <c r="ETL7" s="572"/>
      <c r="ETM7" s="572"/>
      <c r="ETN7" s="572"/>
      <c r="ETO7" s="572"/>
      <c r="ETP7" s="572"/>
      <c r="ETQ7" s="572"/>
      <c r="ETR7" s="572"/>
      <c r="ETS7" s="572"/>
      <c r="ETT7" s="572"/>
      <c r="ETU7" s="572"/>
      <c r="ETV7" s="572"/>
      <c r="ETW7" s="572"/>
      <c r="ETX7" s="572"/>
      <c r="ETY7" s="572"/>
      <c r="ETZ7" s="572"/>
      <c r="EUA7" s="572"/>
      <c r="EUB7" s="572"/>
      <c r="EUC7" s="572"/>
      <c r="EUD7" s="572"/>
      <c r="EUE7" s="572"/>
      <c r="EUF7" s="572"/>
      <c r="EUG7" s="572"/>
      <c r="EUH7" s="572"/>
      <c r="EUI7" s="572"/>
      <c r="EUJ7" s="572"/>
      <c r="EUK7" s="572"/>
      <c r="EUL7" s="572"/>
      <c r="EUM7" s="572"/>
      <c r="EUN7" s="572"/>
      <c r="EUO7" s="572"/>
      <c r="EUP7" s="572"/>
      <c r="EUQ7" s="572"/>
      <c r="EUR7" s="572"/>
      <c r="EUS7" s="572"/>
      <c r="EUT7" s="572"/>
      <c r="EUU7" s="572"/>
      <c r="EUV7" s="572"/>
      <c r="EUW7" s="572"/>
      <c r="EUX7" s="572"/>
      <c r="EUY7" s="572"/>
      <c r="EUZ7" s="572"/>
      <c r="EVA7" s="572"/>
      <c r="EVB7" s="572"/>
      <c r="EVC7" s="572"/>
      <c r="EVD7" s="572"/>
      <c r="EVE7" s="572"/>
      <c r="EVF7" s="572"/>
      <c r="EVG7" s="572"/>
      <c r="EVH7" s="572"/>
      <c r="EVI7" s="572"/>
      <c r="EVJ7" s="572"/>
      <c r="EVK7" s="572"/>
      <c r="EVL7" s="572"/>
      <c r="EVM7" s="572"/>
      <c r="EVN7" s="572"/>
      <c r="EVO7" s="572"/>
      <c r="EVP7" s="572"/>
      <c r="EVQ7" s="572"/>
      <c r="EVR7" s="572"/>
      <c r="EVS7" s="572"/>
      <c r="EVT7" s="572"/>
      <c r="EVU7" s="572"/>
      <c r="EVV7" s="572"/>
      <c r="EVW7" s="572"/>
      <c r="EVX7" s="572"/>
      <c r="EVY7" s="572"/>
      <c r="EVZ7" s="572"/>
      <c r="EWA7" s="572"/>
      <c r="EWB7" s="572"/>
      <c r="EWC7" s="572"/>
      <c r="EWD7" s="572"/>
      <c r="EWE7" s="572"/>
      <c r="EWF7" s="572"/>
      <c r="EWG7" s="572"/>
      <c r="EWH7" s="572"/>
      <c r="EWI7" s="572"/>
      <c r="EWJ7" s="572"/>
      <c r="EWK7" s="572"/>
      <c r="EWL7" s="572"/>
      <c r="EWM7" s="572"/>
      <c r="EWN7" s="572"/>
      <c r="EWO7" s="572"/>
      <c r="EWP7" s="572"/>
      <c r="EWQ7" s="572"/>
      <c r="EWR7" s="572"/>
      <c r="EWS7" s="572"/>
      <c r="EWT7" s="572"/>
      <c r="EWU7" s="572"/>
      <c r="EWV7" s="572"/>
      <c r="EWW7" s="572"/>
      <c r="EWX7" s="572"/>
      <c r="EWY7" s="572"/>
      <c r="EWZ7" s="572"/>
      <c r="EXA7" s="572"/>
      <c r="EXB7" s="572"/>
      <c r="EXC7" s="572"/>
      <c r="EXD7" s="572"/>
      <c r="EXE7" s="572"/>
      <c r="EXF7" s="572"/>
      <c r="EXG7" s="572"/>
      <c r="EXH7" s="572"/>
      <c r="EXI7" s="572"/>
      <c r="EXJ7" s="572"/>
      <c r="EXK7" s="572"/>
      <c r="EXL7" s="572"/>
      <c r="EXM7" s="572"/>
      <c r="EXN7" s="572"/>
      <c r="EXO7" s="572"/>
      <c r="EXP7" s="572"/>
      <c r="EXQ7" s="572"/>
      <c r="EXR7" s="572"/>
      <c r="EXS7" s="572"/>
      <c r="EXT7" s="572"/>
      <c r="EXU7" s="572"/>
      <c r="EXV7" s="572"/>
      <c r="EXW7" s="572"/>
      <c r="EXX7" s="572"/>
      <c r="EXY7" s="572"/>
      <c r="EXZ7" s="572"/>
      <c r="EYA7" s="572"/>
      <c r="EYB7" s="572"/>
      <c r="EYC7" s="572"/>
      <c r="EYD7" s="572"/>
      <c r="EYE7" s="572"/>
      <c r="EYF7" s="572"/>
      <c r="EYG7" s="572"/>
      <c r="EYH7" s="572"/>
      <c r="EYI7" s="572"/>
      <c r="EYJ7" s="572"/>
      <c r="EYK7" s="572"/>
      <c r="EYL7" s="572"/>
      <c r="EYM7" s="572"/>
      <c r="EYN7" s="572"/>
      <c r="EYO7" s="572"/>
      <c r="EYP7" s="572"/>
      <c r="EYQ7" s="572"/>
      <c r="EYR7" s="572"/>
      <c r="EYS7" s="572"/>
      <c r="EYT7" s="572"/>
      <c r="EYU7" s="572"/>
      <c r="EYV7" s="572"/>
      <c r="EYW7" s="572"/>
      <c r="EYX7" s="572"/>
      <c r="EYY7" s="572"/>
      <c r="EYZ7" s="572"/>
      <c r="EZA7" s="572"/>
      <c r="EZB7" s="572"/>
      <c r="EZC7" s="572"/>
      <c r="EZD7" s="572"/>
      <c r="EZE7" s="572"/>
      <c r="EZF7" s="572"/>
      <c r="EZG7" s="572"/>
      <c r="EZH7" s="572"/>
      <c r="EZI7" s="572"/>
      <c r="EZJ7" s="572"/>
      <c r="EZK7" s="572"/>
      <c r="EZL7" s="572"/>
      <c r="EZM7" s="572"/>
      <c r="EZN7" s="572"/>
      <c r="EZO7" s="572"/>
      <c r="EZP7" s="572"/>
      <c r="EZQ7" s="572"/>
      <c r="EZR7" s="572"/>
      <c r="EZS7" s="572"/>
      <c r="EZT7" s="572"/>
      <c r="EZU7" s="572"/>
      <c r="EZV7" s="572"/>
      <c r="EZW7" s="572"/>
      <c r="EZX7" s="572"/>
      <c r="EZY7" s="572"/>
      <c r="EZZ7" s="572"/>
      <c r="FAA7" s="572"/>
      <c r="FAB7" s="572"/>
      <c r="FAC7" s="572"/>
      <c r="FAD7" s="572"/>
      <c r="FAE7" s="572"/>
      <c r="FAF7" s="572"/>
      <c r="FAG7" s="572"/>
      <c r="FAH7" s="572"/>
      <c r="FAI7" s="572"/>
      <c r="FAJ7" s="572"/>
      <c r="FAK7" s="572"/>
      <c r="FAL7" s="572"/>
      <c r="FAM7" s="572"/>
      <c r="FAN7" s="572"/>
      <c r="FAO7" s="572"/>
      <c r="FAP7" s="572"/>
      <c r="FAQ7" s="572"/>
      <c r="FAR7" s="572"/>
      <c r="FAS7" s="572"/>
      <c r="FAT7" s="572"/>
      <c r="FAU7" s="572"/>
      <c r="FAV7" s="572"/>
      <c r="FAW7" s="572"/>
      <c r="FAX7" s="572"/>
      <c r="FAY7" s="572"/>
      <c r="FAZ7" s="572"/>
      <c r="FBA7" s="572"/>
      <c r="FBB7" s="572"/>
      <c r="FBC7" s="572"/>
      <c r="FBD7" s="572"/>
      <c r="FBE7" s="572"/>
      <c r="FBF7" s="572"/>
      <c r="FBG7" s="572"/>
      <c r="FBH7" s="572"/>
      <c r="FBI7" s="572"/>
      <c r="FBJ7" s="572"/>
      <c r="FBK7" s="572"/>
      <c r="FBL7" s="572"/>
      <c r="FBM7" s="572"/>
      <c r="FBN7" s="572"/>
      <c r="FBO7" s="572"/>
      <c r="FBP7" s="572"/>
      <c r="FBQ7" s="572"/>
      <c r="FBR7" s="572"/>
      <c r="FBS7" s="572"/>
      <c r="FBT7" s="572"/>
      <c r="FBU7" s="572"/>
      <c r="FBV7" s="572"/>
      <c r="FBW7" s="572"/>
      <c r="FBX7" s="572"/>
      <c r="FBY7" s="572"/>
      <c r="FBZ7" s="572"/>
      <c r="FCA7" s="572"/>
      <c r="FCB7" s="572"/>
      <c r="FCC7" s="572"/>
      <c r="FCD7" s="572"/>
      <c r="FCE7" s="572"/>
      <c r="FCF7" s="572"/>
      <c r="FCG7" s="572"/>
      <c r="FCH7" s="572"/>
      <c r="FCI7" s="572"/>
      <c r="FCJ7" s="572"/>
      <c r="FCK7" s="572"/>
      <c r="FCL7" s="572"/>
      <c r="FCM7" s="572"/>
      <c r="FCN7" s="572"/>
      <c r="FCO7" s="572"/>
      <c r="FCP7" s="572"/>
      <c r="FCQ7" s="572"/>
      <c r="FCR7" s="572"/>
      <c r="FCS7" s="572"/>
      <c r="FCT7" s="572"/>
      <c r="FCU7" s="572"/>
      <c r="FCV7" s="572"/>
      <c r="FCW7" s="572"/>
      <c r="FCX7" s="572"/>
      <c r="FCY7" s="572"/>
      <c r="FCZ7" s="572"/>
      <c r="FDA7" s="572"/>
      <c r="FDB7" s="572"/>
      <c r="FDC7" s="572"/>
      <c r="FDD7" s="572"/>
      <c r="FDE7" s="572"/>
      <c r="FDF7" s="572"/>
      <c r="FDG7" s="572"/>
      <c r="FDH7" s="572"/>
      <c r="FDI7" s="572"/>
      <c r="FDJ7" s="572"/>
      <c r="FDK7" s="572"/>
      <c r="FDL7" s="572"/>
      <c r="FDM7" s="572"/>
      <c r="FDN7" s="572"/>
      <c r="FDO7" s="572"/>
      <c r="FDP7" s="572"/>
      <c r="FDQ7" s="572"/>
      <c r="FDR7" s="572"/>
      <c r="FDS7" s="572"/>
      <c r="FDT7" s="572"/>
      <c r="FDU7" s="572"/>
      <c r="FDV7" s="572"/>
      <c r="FDW7" s="572"/>
      <c r="FDX7" s="572"/>
      <c r="FDY7" s="572"/>
      <c r="FDZ7" s="572"/>
      <c r="FEA7" s="572"/>
      <c r="FEB7" s="572"/>
      <c r="FEC7" s="572"/>
      <c r="FED7" s="572"/>
      <c r="FEE7" s="572"/>
      <c r="FEF7" s="572"/>
      <c r="FEG7" s="572"/>
      <c r="FEH7" s="572"/>
      <c r="FEI7" s="572"/>
      <c r="FEJ7" s="572"/>
      <c r="FEK7" s="572"/>
      <c r="FEL7" s="572"/>
      <c r="FEM7" s="572"/>
      <c r="FEN7" s="572"/>
      <c r="FEO7" s="572"/>
      <c r="FEP7" s="572"/>
      <c r="FEQ7" s="572"/>
      <c r="FER7" s="572"/>
      <c r="FES7" s="572"/>
      <c r="FET7" s="572"/>
      <c r="FEU7" s="572"/>
      <c r="FEV7" s="572"/>
      <c r="FEW7" s="572"/>
      <c r="FEX7" s="572"/>
      <c r="FEY7" s="572"/>
      <c r="FEZ7" s="572"/>
      <c r="FFA7" s="572"/>
      <c r="FFB7" s="572"/>
      <c r="FFC7" s="572"/>
      <c r="FFD7" s="572"/>
      <c r="FFE7" s="572"/>
      <c r="FFF7" s="572"/>
      <c r="FFG7" s="572"/>
      <c r="FFH7" s="572"/>
      <c r="FFI7" s="572"/>
      <c r="FFJ7" s="572"/>
      <c r="FFK7" s="572"/>
      <c r="FFL7" s="572"/>
      <c r="FFM7" s="572"/>
      <c r="FFN7" s="572"/>
      <c r="FFO7" s="572"/>
      <c r="FFP7" s="572"/>
      <c r="FFQ7" s="572"/>
      <c r="FFR7" s="572"/>
      <c r="FFS7" s="572"/>
      <c r="FFT7" s="572"/>
      <c r="FFU7" s="572"/>
      <c r="FFV7" s="572"/>
      <c r="FFW7" s="572"/>
      <c r="FFX7" s="572"/>
      <c r="FFY7" s="572"/>
      <c r="FFZ7" s="572"/>
      <c r="FGA7" s="572"/>
      <c r="FGB7" s="572"/>
      <c r="FGC7" s="572"/>
      <c r="FGD7" s="572"/>
      <c r="FGE7" s="572"/>
      <c r="FGF7" s="572"/>
      <c r="FGG7" s="572"/>
      <c r="FGH7" s="572"/>
      <c r="FGI7" s="572"/>
      <c r="FGJ7" s="572"/>
      <c r="FGK7" s="572"/>
      <c r="FGL7" s="572"/>
      <c r="FGM7" s="572"/>
      <c r="FGN7" s="572"/>
      <c r="FGO7" s="572"/>
      <c r="FGP7" s="572"/>
      <c r="FGQ7" s="572"/>
      <c r="FGR7" s="572"/>
      <c r="FGS7" s="572"/>
      <c r="FGT7" s="572"/>
      <c r="FGU7" s="572"/>
      <c r="FGV7" s="572"/>
      <c r="FGW7" s="572"/>
      <c r="FGX7" s="572"/>
      <c r="FGY7" s="572"/>
      <c r="FGZ7" s="572"/>
      <c r="FHA7" s="572"/>
      <c r="FHB7" s="572"/>
      <c r="FHC7" s="572"/>
      <c r="FHD7" s="572"/>
      <c r="FHE7" s="572"/>
      <c r="FHF7" s="572"/>
      <c r="FHG7" s="572"/>
      <c r="FHH7" s="572"/>
      <c r="FHI7" s="572"/>
      <c r="FHJ7" s="572"/>
      <c r="FHK7" s="572"/>
      <c r="FHL7" s="572"/>
      <c r="FHM7" s="572"/>
      <c r="FHN7" s="572"/>
      <c r="FHO7" s="572"/>
      <c r="FHP7" s="572"/>
      <c r="FHQ7" s="572"/>
      <c r="FHR7" s="572"/>
      <c r="FHS7" s="572"/>
      <c r="FHT7" s="572"/>
      <c r="FHU7" s="572"/>
      <c r="FHV7" s="572"/>
      <c r="FHW7" s="572"/>
      <c r="FHX7" s="572"/>
      <c r="FHY7" s="572"/>
      <c r="FHZ7" s="572"/>
      <c r="FIA7" s="572"/>
      <c r="FIB7" s="572"/>
      <c r="FIC7" s="572"/>
      <c r="FID7" s="572"/>
      <c r="FIE7" s="572"/>
      <c r="FIF7" s="572"/>
      <c r="FIG7" s="572"/>
      <c r="FIH7" s="572"/>
      <c r="FII7" s="572"/>
      <c r="FIJ7" s="572"/>
      <c r="FIK7" s="572"/>
      <c r="FIL7" s="572"/>
      <c r="FIM7" s="572"/>
      <c r="FIN7" s="572"/>
      <c r="FIO7" s="572"/>
      <c r="FIP7" s="572"/>
      <c r="FIQ7" s="572"/>
      <c r="FIR7" s="572"/>
      <c r="FIS7" s="572"/>
      <c r="FIT7" s="572"/>
      <c r="FIU7" s="572"/>
      <c r="FIV7" s="572"/>
      <c r="FIW7" s="572"/>
      <c r="FIX7" s="572"/>
      <c r="FIY7" s="572"/>
      <c r="FIZ7" s="572"/>
      <c r="FJA7" s="572"/>
      <c r="FJB7" s="572"/>
      <c r="FJC7" s="572"/>
      <c r="FJD7" s="572"/>
      <c r="FJE7" s="572"/>
      <c r="FJF7" s="572"/>
      <c r="FJG7" s="572"/>
      <c r="FJH7" s="572"/>
      <c r="FJI7" s="572"/>
      <c r="FJJ7" s="572"/>
      <c r="FJK7" s="572"/>
      <c r="FJL7" s="572"/>
      <c r="FJM7" s="572"/>
      <c r="FJN7" s="572"/>
      <c r="FJO7" s="572"/>
      <c r="FJP7" s="572"/>
      <c r="FJQ7" s="572"/>
      <c r="FJR7" s="572"/>
      <c r="FJS7" s="572"/>
      <c r="FJT7" s="572"/>
      <c r="FJU7" s="572"/>
      <c r="FJV7" s="572"/>
      <c r="FJW7" s="572"/>
      <c r="FJX7" s="572"/>
      <c r="FJY7" s="572"/>
      <c r="FJZ7" s="572"/>
      <c r="FKA7" s="572"/>
      <c r="FKB7" s="572"/>
      <c r="FKC7" s="572"/>
      <c r="FKD7" s="572"/>
      <c r="FKE7" s="572"/>
      <c r="FKF7" s="572"/>
      <c r="FKG7" s="572"/>
      <c r="FKH7" s="572"/>
      <c r="FKI7" s="572"/>
      <c r="FKJ7" s="572"/>
      <c r="FKK7" s="572"/>
      <c r="FKL7" s="572"/>
      <c r="FKM7" s="572"/>
      <c r="FKN7" s="572"/>
      <c r="FKO7" s="572"/>
      <c r="FKP7" s="572"/>
      <c r="FKQ7" s="572"/>
      <c r="FKR7" s="572"/>
      <c r="FKS7" s="572"/>
      <c r="FKT7" s="572"/>
      <c r="FKU7" s="572"/>
      <c r="FKV7" s="572"/>
      <c r="FKW7" s="572"/>
      <c r="FKX7" s="572"/>
      <c r="FKY7" s="572"/>
      <c r="FKZ7" s="572"/>
      <c r="FLA7" s="572"/>
      <c r="FLB7" s="572"/>
      <c r="FLC7" s="572"/>
      <c r="FLD7" s="572"/>
      <c r="FLE7" s="572"/>
      <c r="FLF7" s="572"/>
      <c r="FLG7" s="572"/>
      <c r="FLH7" s="572"/>
      <c r="FLI7" s="572"/>
      <c r="FLJ7" s="572"/>
      <c r="FLK7" s="572"/>
      <c r="FLL7" s="572"/>
      <c r="FLM7" s="572"/>
      <c r="FLN7" s="572"/>
      <c r="FLO7" s="572"/>
      <c r="FLP7" s="572"/>
      <c r="FLQ7" s="572"/>
      <c r="FLR7" s="572"/>
      <c r="FLS7" s="572"/>
      <c r="FLT7" s="572"/>
      <c r="FLU7" s="572"/>
      <c r="FLV7" s="572"/>
      <c r="FLW7" s="572"/>
      <c r="FLX7" s="572"/>
      <c r="FLY7" s="572"/>
      <c r="FLZ7" s="572"/>
      <c r="FMA7" s="572"/>
      <c r="FMB7" s="572"/>
      <c r="FMC7" s="572"/>
      <c r="FMD7" s="572"/>
      <c r="FME7" s="572"/>
      <c r="FMF7" s="572"/>
      <c r="FMG7" s="572"/>
      <c r="FMH7" s="572"/>
      <c r="FMI7" s="572"/>
      <c r="FMJ7" s="572"/>
      <c r="FMK7" s="572"/>
      <c r="FML7" s="572"/>
      <c r="FMM7" s="572"/>
      <c r="FMN7" s="572"/>
      <c r="FMO7" s="572"/>
      <c r="FMP7" s="572"/>
      <c r="FMQ7" s="572"/>
      <c r="FMR7" s="572"/>
      <c r="FMS7" s="572"/>
      <c r="FMT7" s="572"/>
      <c r="FMU7" s="572"/>
      <c r="FMV7" s="572"/>
      <c r="FMW7" s="572"/>
      <c r="FMX7" s="572"/>
      <c r="FMY7" s="572"/>
      <c r="FMZ7" s="572"/>
      <c r="FNA7" s="572"/>
      <c r="FNB7" s="572"/>
      <c r="FNC7" s="572"/>
      <c r="FND7" s="572"/>
      <c r="FNE7" s="572"/>
      <c r="FNF7" s="572"/>
      <c r="FNG7" s="572"/>
      <c r="FNH7" s="572"/>
      <c r="FNI7" s="572"/>
      <c r="FNJ7" s="572"/>
      <c r="FNK7" s="572"/>
      <c r="FNL7" s="572"/>
      <c r="FNM7" s="572"/>
      <c r="FNN7" s="572"/>
      <c r="FNO7" s="572"/>
      <c r="FNP7" s="572"/>
      <c r="FNQ7" s="572"/>
      <c r="FNR7" s="572"/>
      <c r="FNS7" s="572"/>
      <c r="FNT7" s="572"/>
      <c r="FNU7" s="572"/>
      <c r="FNV7" s="572"/>
      <c r="FNW7" s="572"/>
      <c r="FNX7" s="572"/>
      <c r="FNY7" s="572"/>
      <c r="FNZ7" s="572"/>
      <c r="FOA7" s="572"/>
      <c r="FOB7" s="572"/>
      <c r="FOC7" s="572"/>
      <c r="FOD7" s="572"/>
      <c r="FOE7" s="572"/>
      <c r="FOF7" s="572"/>
      <c r="FOG7" s="572"/>
      <c r="FOH7" s="572"/>
      <c r="FOI7" s="572"/>
      <c r="FOJ7" s="572"/>
      <c r="FOK7" s="572"/>
      <c r="FOL7" s="572"/>
      <c r="FOM7" s="572"/>
      <c r="FON7" s="572"/>
      <c r="FOO7" s="572"/>
      <c r="FOP7" s="572"/>
      <c r="FOQ7" s="572"/>
      <c r="FOR7" s="572"/>
      <c r="FOS7" s="572"/>
      <c r="FOT7" s="572"/>
      <c r="FOU7" s="572"/>
      <c r="FOV7" s="572"/>
      <c r="FOW7" s="572"/>
      <c r="FOX7" s="572"/>
      <c r="FOY7" s="572"/>
      <c r="FOZ7" s="572"/>
      <c r="FPA7" s="572"/>
      <c r="FPB7" s="572"/>
      <c r="FPC7" s="572"/>
      <c r="FPD7" s="572"/>
      <c r="FPE7" s="572"/>
      <c r="FPF7" s="572"/>
      <c r="FPG7" s="572"/>
      <c r="FPH7" s="572"/>
      <c r="FPI7" s="572"/>
      <c r="FPJ7" s="572"/>
      <c r="FPK7" s="572"/>
      <c r="FPL7" s="572"/>
      <c r="FPM7" s="572"/>
      <c r="FPN7" s="572"/>
      <c r="FPO7" s="572"/>
      <c r="FPP7" s="572"/>
      <c r="FPQ7" s="572"/>
      <c r="FPR7" s="572"/>
      <c r="FPS7" s="572"/>
      <c r="FPT7" s="572"/>
      <c r="FPU7" s="572"/>
      <c r="FPV7" s="572"/>
      <c r="FPW7" s="572"/>
      <c r="FPX7" s="572"/>
      <c r="FPY7" s="572"/>
      <c r="FPZ7" s="572"/>
      <c r="FQA7" s="572"/>
      <c r="FQB7" s="572"/>
      <c r="FQC7" s="572"/>
      <c r="FQD7" s="572"/>
      <c r="FQE7" s="572"/>
      <c r="FQF7" s="572"/>
      <c r="FQG7" s="572"/>
      <c r="FQH7" s="572"/>
      <c r="FQI7" s="572"/>
      <c r="FQJ7" s="572"/>
      <c r="FQK7" s="572"/>
      <c r="FQL7" s="572"/>
      <c r="FQM7" s="572"/>
      <c r="FQN7" s="572"/>
      <c r="FQO7" s="572"/>
      <c r="FQP7" s="572"/>
      <c r="FQQ7" s="572"/>
      <c r="FQR7" s="572"/>
      <c r="FQS7" s="572"/>
      <c r="FQT7" s="572"/>
      <c r="FQU7" s="572"/>
      <c r="FQV7" s="572"/>
      <c r="FQW7" s="572"/>
      <c r="FQX7" s="572"/>
      <c r="FQY7" s="572"/>
      <c r="FQZ7" s="572"/>
      <c r="FRA7" s="572"/>
      <c r="FRB7" s="572"/>
      <c r="FRC7" s="572"/>
      <c r="FRD7" s="572"/>
      <c r="FRE7" s="572"/>
      <c r="FRF7" s="572"/>
      <c r="FRG7" s="572"/>
      <c r="FRH7" s="572"/>
      <c r="FRI7" s="572"/>
      <c r="FRJ7" s="572"/>
      <c r="FRK7" s="572"/>
      <c r="FRL7" s="572"/>
      <c r="FRM7" s="572"/>
      <c r="FRN7" s="572"/>
      <c r="FRO7" s="572"/>
      <c r="FRP7" s="572"/>
      <c r="FRQ7" s="572"/>
      <c r="FRR7" s="572"/>
      <c r="FRS7" s="572"/>
      <c r="FRT7" s="572"/>
      <c r="FRU7" s="572"/>
      <c r="FRV7" s="572"/>
      <c r="FRW7" s="572"/>
      <c r="FRX7" s="572"/>
      <c r="FRY7" s="572"/>
      <c r="FRZ7" s="572"/>
      <c r="FSA7" s="572"/>
      <c r="FSB7" s="572"/>
      <c r="FSC7" s="572"/>
      <c r="FSD7" s="572"/>
      <c r="FSE7" s="572"/>
      <c r="FSF7" s="572"/>
      <c r="FSG7" s="572"/>
      <c r="FSH7" s="572"/>
      <c r="FSI7" s="572"/>
      <c r="FSJ7" s="572"/>
      <c r="FSK7" s="572"/>
      <c r="FSL7" s="572"/>
      <c r="FSM7" s="572"/>
      <c r="FSN7" s="572"/>
      <c r="FSO7" s="572"/>
      <c r="FSP7" s="572"/>
      <c r="FSQ7" s="572"/>
      <c r="FSR7" s="572"/>
      <c r="FSS7" s="572"/>
      <c r="FST7" s="572"/>
      <c r="FSU7" s="572"/>
      <c r="FSV7" s="572"/>
      <c r="FSW7" s="572"/>
      <c r="FSX7" s="572"/>
      <c r="FSY7" s="572"/>
      <c r="FSZ7" s="572"/>
      <c r="FTA7" s="572"/>
      <c r="FTB7" s="572"/>
      <c r="FTC7" s="572"/>
      <c r="FTD7" s="572"/>
      <c r="FTE7" s="572"/>
      <c r="FTF7" s="572"/>
      <c r="FTG7" s="572"/>
      <c r="FTH7" s="572"/>
      <c r="FTI7" s="572"/>
      <c r="FTJ7" s="572"/>
      <c r="FTK7" s="572"/>
      <c r="FTL7" s="572"/>
      <c r="FTM7" s="572"/>
      <c r="FTN7" s="572"/>
      <c r="FTO7" s="572"/>
      <c r="FTP7" s="572"/>
      <c r="FTQ7" s="572"/>
      <c r="FTR7" s="572"/>
      <c r="FTS7" s="572"/>
      <c r="FTT7" s="572"/>
      <c r="FTU7" s="572"/>
      <c r="FTV7" s="572"/>
      <c r="FTW7" s="572"/>
      <c r="FTX7" s="572"/>
      <c r="FTY7" s="572"/>
      <c r="FTZ7" s="572"/>
      <c r="FUA7" s="572"/>
      <c r="FUB7" s="572"/>
      <c r="FUC7" s="572"/>
      <c r="FUD7" s="572"/>
      <c r="FUE7" s="572"/>
      <c r="FUF7" s="572"/>
      <c r="FUG7" s="572"/>
      <c r="FUH7" s="572"/>
      <c r="FUI7" s="572"/>
      <c r="FUJ7" s="572"/>
      <c r="FUK7" s="572"/>
      <c r="FUL7" s="572"/>
      <c r="FUM7" s="572"/>
      <c r="FUN7" s="572"/>
      <c r="FUO7" s="572"/>
      <c r="FUP7" s="572"/>
      <c r="FUQ7" s="572"/>
      <c r="FUR7" s="572"/>
      <c r="FUS7" s="572"/>
      <c r="FUT7" s="572"/>
      <c r="FUU7" s="572"/>
      <c r="FUV7" s="572"/>
      <c r="FUW7" s="572"/>
      <c r="FUX7" s="572"/>
      <c r="FUY7" s="572"/>
      <c r="FUZ7" s="572"/>
      <c r="FVA7" s="572"/>
      <c r="FVB7" s="572"/>
      <c r="FVC7" s="572"/>
      <c r="FVD7" s="572"/>
      <c r="FVE7" s="572"/>
      <c r="FVF7" s="572"/>
      <c r="FVG7" s="572"/>
      <c r="FVH7" s="572"/>
      <c r="FVI7" s="572"/>
      <c r="FVJ7" s="572"/>
      <c r="FVK7" s="572"/>
      <c r="FVL7" s="572"/>
      <c r="FVM7" s="572"/>
      <c r="FVN7" s="572"/>
      <c r="FVO7" s="572"/>
      <c r="FVP7" s="572"/>
      <c r="FVQ7" s="572"/>
      <c r="FVR7" s="572"/>
      <c r="FVS7" s="572"/>
      <c r="FVT7" s="572"/>
      <c r="FVU7" s="572"/>
      <c r="FVV7" s="572"/>
      <c r="FVW7" s="572"/>
      <c r="FVX7" s="572"/>
      <c r="FVY7" s="572"/>
      <c r="FVZ7" s="572"/>
      <c r="FWA7" s="572"/>
      <c r="FWB7" s="572"/>
      <c r="FWC7" s="572"/>
      <c r="FWD7" s="572"/>
      <c r="FWE7" s="572"/>
      <c r="FWF7" s="572"/>
      <c r="FWG7" s="572"/>
      <c r="FWH7" s="572"/>
      <c r="FWI7" s="572"/>
      <c r="FWJ7" s="572"/>
      <c r="FWK7" s="572"/>
      <c r="FWL7" s="572"/>
      <c r="FWM7" s="572"/>
      <c r="FWN7" s="572"/>
      <c r="FWO7" s="572"/>
      <c r="FWP7" s="572"/>
      <c r="FWQ7" s="572"/>
      <c r="FWR7" s="572"/>
      <c r="FWS7" s="572"/>
      <c r="FWT7" s="572"/>
      <c r="FWU7" s="572"/>
      <c r="FWV7" s="572"/>
      <c r="FWW7" s="572"/>
      <c r="FWX7" s="572"/>
      <c r="FWY7" s="572"/>
      <c r="FWZ7" s="572"/>
      <c r="FXA7" s="572"/>
      <c r="FXB7" s="572"/>
      <c r="FXC7" s="572"/>
      <c r="FXD7" s="572"/>
      <c r="FXE7" s="572"/>
      <c r="FXF7" s="572"/>
      <c r="FXG7" s="572"/>
      <c r="FXH7" s="572"/>
      <c r="FXI7" s="572"/>
      <c r="FXJ7" s="572"/>
      <c r="FXK7" s="572"/>
      <c r="FXL7" s="572"/>
      <c r="FXM7" s="572"/>
      <c r="FXN7" s="572"/>
      <c r="FXO7" s="572"/>
      <c r="FXP7" s="572"/>
      <c r="FXQ7" s="572"/>
      <c r="FXR7" s="572"/>
      <c r="FXS7" s="572"/>
      <c r="FXT7" s="572"/>
      <c r="FXU7" s="572"/>
      <c r="FXV7" s="572"/>
      <c r="FXW7" s="572"/>
      <c r="FXX7" s="572"/>
      <c r="FXY7" s="572"/>
      <c r="FXZ7" s="572"/>
      <c r="FYA7" s="572"/>
      <c r="FYB7" s="572"/>
      <c r="FYC7" s="572"/>
      <c r="FYD7" s="572"/>
      <c r="FYE7" s="572"/>
      <c r="FYF7" s="572"/>
      <c r="FYG7" s="572"/>
      <c r="FYH7" s="572"/>
      <c r="FYI7" s="572"/>
      <c r="FYJ7" s="572"/>
      <c r="FYK7" s="572"/>
      <c r="FYL7" s="572"/>
      <c r="FYM7" s="572"/>
      <c r="FYN7" s="572"/>
      <c r="FYO7" s="572"/>
      <c r="FYP7" s="572"/>
      <c r="FYQ7" s="572"/>
      <c r="FYR7" s="572"/>
      <c r="FYS7" s="572"/>
      <c r="FYT7" s="572"/>
      <c r="FYU7" s="572"/>
      <c r="FYV7" s="572"/>
      <c r="FYW7" s="572"/>
      <c r="FYX7" s="572"/>
      <c r="FYY7" s="572"/>
      <c r="FYZ7" s="572"/>
      <c r="FZA7" s="572"/>
      <c r="FZB7" s="572"/>
      <c r="FZC7" s="572"/>
      <c r="FZD7" s="572"/>
      <c r="FZE7" s="572"/>
      <c r="FZF7" s="572"/>
      <c r="FZG7" s="572"/>
      <c r="FZH7" s="572"/>
      <c r="FZI7" s="572"/>
      <c r="FZJ7" s="572"/>
      <c r="FZK7" s="572"/>
      <c r="FZL7" s="572"/>
      <c r="FZM7" s="572"/>
      <c r="FZN7" s="572"/>
      <c r="FZO7" s="572"/>
      <c r="FZP7" s="572"/>
      <c r="FZQ7" s="572"/>
      <c r="FZR7" s="572"/>
      <c r="FZS7" s="572"/>
      <c r="FZT7" s="572"/>
      <c r="FZU7" s="572"/>
      <c r="FZV7" s="572"/>
      <c r="FZW7" s="572"/>
      <c r="FZX7" s="572"/>
      <c r="FZY7" s="572"/>
      <c r="FZZ7" s="572"/>
      <c r="GAA7" s="572"/>
      <c r="GAB7" s="572"/>
      <c r="GAC7" s="572"/>
      <c r="GAD7" s="572"/>
      <c r="GAE7" s="572"/>
      <c r="GAF7" s="572"/>
      <c r="GAG7" s="572"/>
      <c r="GAH7" s="572"/>
      <c r="GAI7" s="572"/>
      <c r="GAJ7" s="572"/>
      <c r="GAK7" s="572"/>
      <c r="GAL7" s="572"/>
      <c r="GAM7" s="572"/>
      <c r="GAN7" s="572"/>
      <c r="GAO7" s="572"/>
      <c r="GAP7" s="572"/>
      <c r="GAQ7" s="572"/>
      <c r="GAR7" s="572"/>
      <c r="GAS7" s="572"/>
      <c r="GAT7" s="572"/>
      <c r="GAU7" s="572"/>
      <c r="GAV7" s="572"/>
      <c r="GAW7" s="572"/>
      <c r="GAX7" s="572"/>
      <c r="GAY7" s="572"/>
      <c r="GAZ7" s="572"/>
      <c r="GBA7" s="572"/>
      <c r="GBB7" s="572"/>
      <c r="GBC7" s="572"/>
      <c r="GBD7" s="572"/>
      <c r="GBE7" s="572"/>
      <c r="GBF7" s="572"/>
      <c r="GBG7" s="572"/>
      <c r="GBH7" s="572"/>
      <c r="GBI7" s="572"/>
      <c r="GBJ7" s="572"/>
      <c r="GBK7" s="572"/>
      <c r="GBL7" s="572"/>
      <c r="GBM7" s="572"/>
      <c r="GBN7" s="572"/>
      <c r="GBO7" s="572"/>
      <c r="GBP7" s="572"/>
      <c r="GBQ7" s="572"/>
      <c r="GBR7" s="572"/>
      <c r="GBS7" s="572"/>
      <c r="GBT7" s="572"/>
      <c r="GBU7" s="572"/>
      <c r="GBV7" s="572"/>
      <c r="GBW7" s="572"/>
      <c r="GBX7" s="572"/>
      <c r="GBY7" s="572"/>
      <c r="GBZ7" s="572"/>
      <c r="GCA7" s="572"/>
      <c r="GCB7" s="572"/>
      <c r="GCC7" s="572"/>
      <c r="GCD7" s="572"/>
      <c r="GCE7" s="572"/>
      <c r="GCF7" s="572"/>
      <c r="GCG7" s="572"/>
      <c r="GCH7" s="572"/>
      <c r="GCI7" s="572"/>
      <c r="GCJ7" s="572"/>
      <c r="GCK7" s="572"/>
      <c r="GCL7" s="572"/>
      <c r="GCM7" s="572"/>
      <c r="GCN7" s="572"/>
      <c r="GCO7" s="572"/>
      <c r="GCP7" s="572"/>
      <c r="GCQ7" s="572"/>
      <c r="GCR7" s="572"/>
      <c r="GCS7" s="572"/>
      <c r="GCT7" s="572"/>
      <c r="GCU7" s="572"/>
      <c r="GCV7" s="572"/>
      <c r="GCW7" s="572"/>
      <c r="GCX7" s="572"/>
      <c r="GCY7" s="572"/>
      <c r="GCZ7" s="572"/>
      <c r="GDA7" s="572"/>
      <c r="GDB7" s="572"/>
      <c r="GDC7" s="572"/>
      <c r="GDD7" s="572"/>
      <c r="GDE7" s="572"/>
      <c r="GDF7" s="572"/>
      <c r="GDG7" s="572"/>
      <c r="GDH7" s="572"/>
      <c r="GDI7" s="572"/>
      <c r="GDJ7" s="572"/>
      <c r="GDK7" s="572"/>
      <c r="GDL7" s="572"/>
      <c r="GDM7" s="572"/>
      <c r="GDN7" s="572"/>
      <c r="GDO7" s="572"/>
      <c r="GDP7" s="572"/>
      <c r="GDQ7" s="572"/>
      <c r="GDR7" s="572"/>
      <c r="GDS7" s="572"/>
      <c r="GDT7" s="572"/>
      <c r="GDU7" s="572"/>
      <c r="GDV7" s="572"/>
      <c r="GDW7" s="572"/>
      <c r="GDX7" s="572"/>
      <c r="GDY7" s="572"/>
      <c r="GDZ7" s="572"/>
      <c r="GEA7" s="572"/>
      <c r="GEB7" s="572"/>
      <c r="GEC7" s="572"/>
      <c r="GED7" s="572"/>
      <c r="GEE7" s="572"/>
      <c r="GEF7" s="572"/>
      <c r="GEG7" s="572"/>
      <c r="GEH7" s="572"/>
      <c r="GEI7" s="572"/>
      <c r="GEJ7" s="572"/>
      <c r="GEK7" s="572"/>
      <c r="GEL7" s="572"/>
      <c r="GEM7" s="572"/>
      <c r="GEN7" s="572"/>
      <c r="GEO7" s="572"/>
      <c r="GEP7" s="572"/>
      <c r="GEQ7" s="572"/>
      <c r="GER7" s="572"/>
      <c r="GES7" s="572"/>
      <c r="GET7" s="572"/>
      <c r="GEU7" s="572"/>
      <c r="GEV7" s="572"/>
      <c r="GEW7" s="572"/>
      <c r="GEX7" s="572"/>
      <c r="GEY7" s="572"/>
      <c r="GEZ7" s="572"/>
      <c r="GFA7" s="572"/>
      <c r="GFB7" s="572"/>
      <c r="GFC7" s="572"/>
      <c r="GFD7" s="572"/>
      <c r="GFE7" s="572"/>
      <c r="GFF7" s="572"/>
      <c r="GFG7" s="572"/>
      <c r="GFH7" s="572"/>
      <c r="GFI7" s="572"/>
      <c r="GFJ7" s="572"/>
      <c r="GFK7" s="572"/>
      <c r="GFL7" s="572"/>
      <c r="GFM7" s="572"/>
      <c r="GFN7" s="572"/>
      <c r="GFO7" s="572"/>
      <c r="GFP7" s="572"/>
      <c r="GFQ7" s="572"/>
      <c r="GFR7" s="572"/>
      <c r="GFS7" s="572"/>
      <c r="GFT7" s="572"/>
      <c r="GFU7" s="572"/>
      <c r="GFV7" s="572"/>
      <c r="GFW7" s="572"/>
      <c r="GFX7" s="572"/>
      <c r="GFY7" s="572"/>
      <c r="GFZ7" s="572"/>
      <c r="GGA7" s="572"/>
      <c r="GGB7" s="572"/>
      <c r="GGC7" s="572"/>
      <c r="GGD7" s="572"/>
      <c r="GGE7" s="572"/>
      <c r="GGF7" s="572"/>
      <c r="GGG7" s="572"/>
      <c r="GGH7" s="572"/>
      <c r="GGI7" s="572"/>
      <c r="GGJ7" s="572"/>
      <c r="GGK7" s="572"/>
      <c r="GGL7" s="572"/>
      <c r="GGM7" s="572"/>
      <c r="GGN7" s="572"/>
      <c r="GGO7" s="572"/>
      <c r="GGP7" s="572"/>
      <c r="GGQ7" s="572"/>
      <c r="GGR7" s="572"/>
      <c r="GGS7" s="572"/>
      <c r="GGT7" s="572"/>
      <c r="GGU7" s="572"/>
      <c r="GGV7" s="572"/>
      <c r="GGW7" s="572"/>
      <c r="GGX7" s="572"/>
      <c r="GGY7" s="572"/>
      <c r="GGZ7" s="572"/>
      <c r="GHA7" s="572"/>
      <c r="GHB7" s="572"/>
      <c r="GHC7" s="572"/>
      <c r="GHD7" s="572"/>
      <c r="GHE7" s="572"/>
      <c r="GHF7" s="572"/>
      <c r="GHG7" s="572"/>
      <c r="GHH7" s="572"/>
      <c r="GHI7" s="572"/>
      <c r="GHJ7" s="572"/>
      <c r="GHK7" s="572"/>
      <c r="GHL7" s="572"/>
      <c r="GHM7" s="572"/>
      <c r="GHN7" s="572"/>
      <c r="GHO7" s="572"/>
      <c r="GHP7" s="572"/>
      <c r="GHQ7" s="572"/>
      <c r="GHR7" s="572"/>
      <c r="GHS7" s="572"/>
      <c r="GHT7" s="572"/>
      <c r="GHU7" s="572"/>
      <c r="GHV7" s="572"/>
      <c r="GHW7" s="572"/>
      <c r="GHX7" s="572"/>
      <c r="GHY7" s="572"/>
      <c r="GHZ7" s="572"/>
      <c r="GIA7" s="572"/>
      <c r="GIB7" s="572"/>
      <c r="GIC7" s="572"/>
      <c r="GID7" s="572"/>
      <c r="GIE7" s="572"/>
      <c r="GIF7" s="572"/>
      <c r="GIG7" s="572"/>
      <c r="GIH7" s="572"/>
      <c r="GII7" s="572"/>
      <c r="GIJ7" s="572"/>
      <c r="GIK7" s="572"/>
      <c r="GIL7" s="572"/>
      <c r="GIM7" s="572"/>
      <c r="GIN7" s="572"/>
      <c r="GIO7" s="572"/>
      <c r="GIP7" s="572"/>
      <c r="GIQ7" s="572"/>
      <c r="GIR7" s="572"/>
      <c r="GIS7" s="572"/>
      <c r="GIT7" s="572"/>
      <c r="GIU7" s="572"/>
      <c r="GIV7" s="572"/>
      <c r="GIW7" s="572"/>
      <c r="GIX7" s="572"/>
      <c r="GIY7" s="572"/>
      <c r="GIZ7" s="572"/>
      <c r="GJA7" s="572"/>
      <c r="GJB7" s="572"/>
      <c r="GJC7" s="572"/>
      <c r="GJD7" s="572"/>
      <c r="GJE7" s="572"/>
      <c r="GJF7" s="572"/>
      <c r="GJG7" s="572"/>
      <c r="GJH7" s="572"/>
      <c r="GJI7" s="572"/>
      <c r="GJJ7" s="572"/>
      <c r="GJK7" s="572"/>
      <c r="GJL7" s="572"/>
      <c r="GJM7" s="572"/>
      <c r="GJN7" s="572"/>
      <c r="GJO7" s="572"/>
      <c r="GJP7" s="572"/>
      <c r="GJQ7" s="572"/>
      <c r="GJR7" s="572"/>
      <c r="GJS7" s="572"/>
      <c r="GJT7" s="572"/>
      <c r="GJU7" s="572"/>
      <c r="GJV7" s="572"/>
      <c r="GJW7" s="572"/>
      <c r="GJX7" s="572"/>
      <c r="GJY7" s="572"/>
      <c r="GJZ7" s="572"/>
      <c r="GKA7" s="572"/>
      <c r="GKB7" s="572"/>
      <c r="GKC7" s="572"/>
      <c r="GKD7" s="572"/>
      <c r="GKE7" s="572"/>
      <c r="GKF7" s="572"/>
      <c r="GKG7" s="572"/>
      <c r="GKH7" s="572"/>
      <c r="GKI7" s="572"/>
      <c r="GKJ7" s="572"/>
      <c r="GKK7" s="572"/>
      <c r="GKL7" s="572"/>
      <c r="GKM7" s="572"/>
      <c r="GKN7" s="572"/>
      <c r="GKO7" s="572"/>
      <c r="GKP7" s="572"/>
      <c r="GKQ7" s="572"/>
      <c r="GKR7" s="572"/>
      <c r="GKS7" s="572"/>
      <c r="GKT7" s="572"/>
      <c r="GKU7" s="572"/>
      <c r="GKV7" s="572"/>
      <c r="GKW7" s="572"/>
      <c r="GKX7" s="572"/>
      <c r="GKY7" s="572"/>
      <c r="GKZ7" s="572"/>
      <c r="GLA7" s="572"/>
      <c r="GLB7" s="572"/>
      <c r="GLC7" s="572"/>
      <c r="GLD7" s="572"/>
      <c r="GLE7" s="572"/>
      <c r="GLF7" s="572"/>
      <c r="GLG7" s="572"/>
      <c r="GLH7" s="572"/>
      <c r="GLI7" s="572"/>
      <c r="GLJ7" s="572"/>
      <c r="GLK7" s="572"/>
      <c r="GLL7" s="572"/>
      <c r="GLM7" s="572"/>
      <c r="GLN7" s="572"/>
      <c r="GLO7" s="572"/>
      <c r="GLP7" s="572"/>
      <c r="GLQ7" s="572"/>
      <c r="GLR7" s="572"/>
      <c r="GLS7" s="572"/>
      <c r="GLT7" s="572"/>
      <c r="GLU7" s="572"/>
      <c r="GLV7" s="572"/>
      <c r="GLW7" s="572"/>
      <c r="GLX7" s="572"/>
      <c r="GLY7" s="572"/>
      <c r="GLZ7" s="572"/>
      <c r="GMA7" s="572"/>
      <c r="GMB7" s="572"/>
      <c r="GMC7" s="572"/>
      <c r="GMD7" s="572"/>
      <c r="GME7" s="572"/>
      <c r="GMF7" s="572"/>
      <c r="GMG7" s="572"/>
      <c r="GMH7" s="572"/>
      <c r="GMI7" s="572"/>
      <c r="GMJ7" s="572"/>
      <c r="GMK7" s="572"/>
      <c r="GML7" s="572"/>
      <c r="GMM7" s="572"/>
      <c r="GMN7" s="572"/>
      <c r="GMO7" s="572"/>
      <c r="GMP7" s="572"/>
      <c r="GMQ7" s="572"/>
      <c r="GMR7" s="572"/>
      <c r="GMS7" s="572"/>
      <c r="GMT7" s="572"/>
      <c r="GMU7" s="572"/>
      <c r="GMV7" s="572"/>
      <c r="GMW7" s="572"/>
      <c r="GMX7" s="572"/>
      <c r="GMY7" s="572"/>
      <c r="GMZ7" s="572"/>
      <c r="GNA7" s="572"/>
      <c r="GNB7" s="572"/>
      <c r="GNC7" s="572"/>
      <c r="GND7" s="572"/>
      <c r="GNE7" s="572"/>
      <c r="GNF7" s="572"/>
      <c r="GNG7" s="572"/>
      <c r="GNH7" s="572"/>
      <c r="GNI7" s="572"/>
      <c r="GNJ7" s="572"/>
      <c r="GNK7" s="572"/>
      <c r="GNL7" s="572"/>
      <c r="GNM7" s="572"/>
      <c r="GNN7" s="572"/>
      <c r="GNO7" s="572"/>
      <c r="GNP7" s="572"/>
      <c r="GNQ7" s="572"/>
      <c r="GNR7" s="572"/>
      <c r="GNS7" s="572"/>
      <c r="GNT7" s="572"/>
      <c r="GNU7" s="572"/>
      <c r="GNV7" s="572"/>
      <c r="GNW7" s="572"/>
      <c r="GNX7" s="572"/>
      <c r="GNY7" s="572"/>
      <c r="GNZ7" s="572"/>
      <c r="GOA7" s="572"/>
      <c r="GOB7" s="572"/>
      <c r="GOC7" s="572"/>
      <c r="GOD7" s="572"/>
      <c r="GOE7" s="572"/>
      <c r="GOF7" s="572"/>
      <c r="GOG7" s="572"/>
      <c r="GOH7" s="572"/>
      <c r="GOI7" s="572"/>
      <c r="GOJ7" s="572"/>
      <c r="GOK7" s="572"/>
      <c r="GOL7" s="572"/>
      <c r="GOM7" s="572"/>
      <c r="GON7" s="572"/>
      <c r="GOO7" s="572"/>
      <c r="GOP7" s="572"/>
      <c r="GOQ7" s="572"/>
      <c r="GOR7" s="572"/>
      <c r="GOS7" s="572"/>
      <c r="GOT7" s="572"/>
      <c r="GOU7" s="572"/>
      <c r="GOV7" s="572"/>
      <c r="GOW7" s="572"/>
      <c r="GOX7" s="572"/>
      <c r="GOY7" s="572"/>
      <c r="GOZ7" s="572"/>
      <c r="GPA7" s="572"/>
      <c r="GPB7" s="572"/>
      <c r="GPC7" s="572"/>
      <c r="GPD7" s="572"/>
      <c r="GPE7" s="572"/>
      <c r="GPF7" s="572"/>
      <c r="GPG7" s="572"/>
      <c r="GPH7" s="572"/>
      <c r="GPI7" s="572"/>
      <c r="GPJ7" s="572"/>
      <c r="GPK7" s="572"/>
      <c r="GPL7" s="572"/>
      <c r="GPM7" s="572"/>
      <c r="GPN7" s="572"/>
      <c r="GPO7" s="572"/>
      <c r="GPP7" s="572"/>
      <c r="GPQ7" s="572"/>
      <c r="GPR7" s="572"/>
      <c r="GPS7" s="572"/>
      <c r="GPT7" s="572"/>
      <c r="GPU7" s="572"/>
      <c r="GPV7" s="572"/>
      <c r="GPW7" s="572"/>
      <c r="GPX7" s="572"/>
      <c r="GPY7" s="572"/>
      <c r="GPZ7" s="572"/>
      <c r="GQA7" s="572"/>
      <c r="GQB7" s="572"/>
      <c r="GQC7" s="572"/>
      <c r="GQD7" s="572"/>
      <c r="GQE7" s="572"/>
      <c r="GQF7" s="572"/>
      <c r="GQG7" s="572"/>
      <c r="GQH7" s="572"/>
      <c r="GQI7" s="572"/>
      <c r="GQJ7" s="572"/>
      <c r="GQK7" s="572"/>
      <c r="GQL7" s="572"/>
      <c r="GQM7" s="572"/>
      <c r="GQN7" s="572"/>
      <c r="GQO7" s="572"/>
      <c r="GQP7" s="572"/>
      <c r="GQQ7" s="572"/>
      <c r="GQR7" s="572"/>
      <c r="GQS7" s="572"/>
      <c r="GQT7" s="572"/>
      <c r="GQU7" s="572"/>
      <c r="GQV7" s="572"/>
      <c r="GQW7" s="572"/>
      <c r="GQX7" s="572"/>
      <c r="GQY7" s="572"/>
      <c r="GQZ7" s="572"/>
      <c r="GRA7" s="572"/>
      <c r="GRB7" s="572"/>
      <c r="GRC7" s="572"/>
      <c r="GRD7" s="572"/>
      <c r="GRE7" s="572"/>
      <c r="GRF7" s="572"/>
      <c r="GRG7" s="572"/>
      <c r="GRH7" s="572"/>
      <c r="GRI7" s="572"/>
      <c r="GRJ7" s="572"/>
      <c r="GRK7" s="572"/>
      <c r="GRL7" s="572"/>
      <c r="GRM7" s="572"/>
      <c r="GRN7" s="572"/>
      <c r="GRO7" s="572"/>
      <c r="GRP7" s="572"/>
      <c r="GRQ7" s="572"/>
      <c r="GRR7" s="572"/>
      <c r="GRS7" s="572"/>
      <c r="GRT7" s="572"/>
      <c r="GRU7" s="572"/>
      <c r="GRV7" s="572"/>
      <c r="GRW7" s="572"/>
      <c r="GRX7" s="572"/>
      <c r="GRY7" s="572"/>
      <c r="GRZ7" s="572"/>
      <c r="GSA7" s="572"/>
      <c r="GSB7" s="572"/>
      <c r="GSC7" s="572"/>
      <c r="GSD7" s="572"/>
      <c r="GSE7" s="572"/>
      <c r="GSF7" s="572"/>
      <c r="GSG7" s="572"/>
      <c r="GSH7" s="572"/>
      <c r="GSI7" s="572"/>
      <c r="GSJ7" s="572"/>
      <c r="GSK7" s="572"/>
      <c r="GSL7" s="572"/>
      <c r="GSM7" s="572"/>
      <c r="GSN7" s="572"/>
      <c r="GSO7" s="572"/>
      <c r="GSP7" s="572"/>
      <c r="GSQ7" s="572"/>
      <c r="GSR7" s="572"/>
      <c r="GSS7" s="572"/>
      <c r="GST7" s="572"/>
      <c r="GSU7" s="572"/>
      <c r="GSV7" s="572"/>
      <c r="GSW7" s="572"/>
      <c r="GSX7" s="572"/>
      <c r="GSY7" s="572"/>
      <c r="GSZ7" s="572"/>
      <c r="GTA7" s="572"/>
      <c r="GTB7" s="572"/>
      <c r="GTC7" s="572"/>
      <c r="GTD7" s="572"/>
      <c r="GTE7" s="572"/>
      <c r="GTF7" s="572"/>
      <c r="GTG7" s="572"/>
      <c r="GTH7" s="572"/>
      <c r="GTI7" s="572"/>
      <c r="GTJ7" s="572"/>
      <c r="GTK7" s="572"/>
      <c r="GTL7" s="572"/>
      <c r="GTM7" s="572"/>
      <c r="GTN7" s="572"/>
      <c r="GTO7" s="572"/>
      <c r="GTP7" s="572"/>
      <c r="GTQ7" s="572"/>
      <c r="GTR7" s="572"/>
      <c r="GTS7" s="572"/>
      <c r="GTT7" s="572"/>
      <c r="GTU7" s="572"/>
      <c r="GTV7" s="572"/>
      <c r="GTW7" s="572"/>
      <c r="GTX7" s="572"/>
      <c r="GTY7" s="572"/>
      <c r="GTZ7" s="572"/>
      <c r="GUA7" s="572"/>
      <c r="GUB7" s="572"/>
      <c r="GUC7" s="572"/>
      <c r="GUD7" s="572"/>
      <c r="GUE7" s="572"/>
      <c r="GUF7" s="572"/>
      <c r="GUG7" s="572"/>
      <c r="GUH7" s="572"/>
      <c r="GUI7" s="572"/>
      <c r="GUJ7" s="572"/>
      <c r="GUK7" s="572"/>
      <c r="GUL7" s="572"/>
      <c r="GUM7" s="572"/>
      <c r="GUN7" s="572"/>
      <c r="GUO7" s="572"/>
      <c r="GUP7" s="572"/>
      <c r="GUQ7" s="572"/>
      <c r="GUR7" s="572"/>
      <c r="GUS7" s="572"/>
      <c r="GUT7" s="572"/>
      <c r="GUU7" s="572"/>
      <c r="GUV7" s="572"/>
      <c r="GUW7" s="572"/>
      <c r="GUX7" s="572"/>
      <c r="GUY7" s="572"/>
      <c r="GUZ7" s="572"/>
      <c r="GVA7" s="572"/>
      <c r="GVB7" s="572"/>
      <c r="GVC7" s="572"/>
      <c r="GVD7" s="572"/>
      <c r="GVE7" s="572"/>
      <c r="GVF7" s="572"/>
      <c r="GVG7" s="572"/>
      <c r="GVH7" s="572"/>
      <c r="GVI7" s="572"/>
      <c r="GVJ7" s="572"/>
      <c r="GVK7" s="572"/>
      <c r="GVL7" s="572"/>
      <c r="GVM7" s="572"/>
      <c r="GVN7" s="572"/>
      <c r="GVO7" s="572"/>
      <c r="GVP7" s="572"/>
      <c r="GVQ7" s="572"/>
      <c r="GVR7" s="572"/>
      <c r="GVS7" s="572"/>
      <c r="GVT7" s="572"/>
      <c r="GVU7" s="572"/>
      <c r="GVV7" s="572"/>
      <c r="GVW7" s="572"/>
      <c r="GVX7" s="572"/>
      <c r="GVY7" s="572"/>
      <c r="GVZ7" s="572"/>
      <c r="GWA7" s="572"/>
      <c r="GWB7" s="572"/>
      <c r="GWC7" s="572"/>
      <c r="GWD7" s="572"/>
      <c r="GWE7" s="572"/>
      <c r="GWF7" s="572"/>
      <c r="GWG7" s="572"/>
      <c r="GWH7" s="572"/>
      <c r="GWI7" s="572"/>
      <c r="GWJ7" s="572"/>
      <c r="GWK7" s="572"/>
      <c r="GWL7" s="572"/>
      <c r="GWM7" s="572"/>
      <c r="GWN7" s="572"/>
      <c r="GWO7" s="572"/>
      <c r="GWP7" s="572"/>
      <c r="GWQ7" s="572"/>
      <c r="GWR7" s="572"/>
      <c r="GWS7" s="572"/>
      <c r="GWT7" s="572"/>
      <c r="GWU7" s="572"/>
      <c r="GWV7" s="572"/>
      <c r="GWW7" s="572"/>
      <c r="GWX7" s="572"/>
      <c r="GWY7" s="572"/>
      <c r="GWZ7" s="572"/>
      <c r="GXA7" s="572"/>
      <c r="GXB7" s="572"/>
      <c r="GXC7" s="572"/>
      <c r="GXD7" s="572"/>
      <c r="GXE7" s="572"/>
      <c r="GXF7" s="572"/>
      <c r="GXG7" s="572"/>
      <c r="GXH7" s="572"/>
      <c r="GXI7" s="572"/>
      <c r="GXJ7" s="572"/>
      <c r="GXK7" s="572"/>
      <c r="GXL7" s="572"/>
      <c r="GXM7" s="572"/>
      <c r="GXN7" s="572"/>
      <c r="GXO7" s="572"/>
      <c r="GXP7" s="572"/>
      <c r="GXQ7" s="572"/>
      <c r="GXR7" s="572"/>
      <c r="GXS7" s="572"/>
      <c r="GXT7" s="572"/>
      <c r="GXU7" s="572"/>
      <c r="GXV7" s="572"/>
      <c r="GXW7" s="572"/>
      <c r="GXX7" s="572"/>
      <c r="GXY7" s="572"/>
      <c r="GXZ7" s="572"/>
      <c r="GYA7" s="572"/>
      <c r="GYB7" s="572"/>
      <c r="GYC7" s="572"/>
      <c r="GYD7" s="572"/>
      <c r="GYE7" s="572"/>
      <c r="GYF7" s="572"/>
      <c r="GYG7" s="572"/>
      <c r="GYH7" s="572"/>
      <c r="GYI7" s="572"/>
      <c r="GYJ7" s="572"/>
      <c r="GYK7" s="572"/>
      <c r="GYL7" s="572"/>
      <c r="GYM7" s="572"/>
      <c r="GYN7" s="572"/>
      <c r="GYO7" s="572"/>
      <c r="GYP7" s="572"/>
      <c r="GYQ7" s="572"/>
      <c r="GYR7" s="572"/>
      <c r="GYS7" s="572"/>
      <c r="GYT7" s="572"/>
      <c r="GYU7" s="572"/>
      <c r="GYV7" s="572"/>
      <c r="GYW7" s="572"/>
      <c r="GYX7" s="572"/>
      <c r="GYY7" s="572"/>
      <c r="GYZ7" s="572"/>
      <c r="GZA7" s="572"/>
      <c r="GZB7" s="572"/>
      <c r="GZC7" s="572"/>
      <c r="GZD7" s="572"/>
      <c r="GZE7" s="572"/>
      <c r="GZF7" s="572"/>
      <c r="GZG7" s="572"/>
      <c r="GZH7" s="572"/>
      <c r="GZI7" s="572"/>
      <c r="GZJ7" s="572"/>
      <c r="GZK7" s="572"/>
      <c r="GZL7" s="572"/>
      <c r="GZM7" s="572"/>
      <c r="GZN7" s="572"/>
      <c r="GZO7" s="572"/>
      <c r="GZP7" s="572"/>
      <c r="GZQ7" s="572"/>
      <c r="GZR7" s="572"/>
      <c r="GZS7" s="572"/>
      <c r="GZT7" s="572"/>
      <c r="GZU7" s="572"/>
      <c r="GZV7" s="572"/>
      <c r="GZW7" s="572"/>
      <c r="GZX7" s="572"/>
      <c r="GZY7" s="572"/>
      <c r="GZZ7" s="572"/>
      <c r="HAA7" s="572"/>
      <c r="HAB7" s="572"/>
      <c r="HAC7" s="572"/>
      <c r="HAD7" s="572"/>
      <c r="HAE7" s="572"/>
      <c r="HAF7" s="572"/>
      <c r="HAG7" s="572"/>
      <c r="HAH7" s="572"/>
      <c r="HAI7" s="572"/>
      <c r="HAJ7" s="572"/>
      <c r="HAK7" s="572"/>
      <c r="HAL7" s="572"/>
      <c r="HAM7" s="572"/>
      <c r="HAN7" s="572"/>
      <c r="HAO7" s="572"/>
      <c r="HAP7" s="572"/>
      <c r="HAQ7" s="572"/>
      <c r="HAR7" s="572"/>
      <c r="HAS7" s="572"/>
      <c r="HAT7" s="572"/>
      <c r="HAU7" s="572"/>
      <c r="HAV7" s="572"/>
      <c r="HAW7" s="572"/>
      <c r="HAX7" s="572"/>
      <c r="HAY7" s="572"/>
      <c r="HAZ7" s="572"/>
      <c r="HBA7" s="572"/>
      <c r="HBB7" s="572"/>
      <c r="HBC7" s="572"/>
      <c r="HBD7" s="572"/>
      <c r="HBE7" s="572"/>
      <c r="HBF7" s="572"/>
      <c r="HBG7" s="572"/>
      <c r="HBH7" s="572"/>
      <c r="HBI7" s="572"/>
      <c r="HBJ7" s="572"/>
      <c r="HBK7" s="572"/>
      <c r="HBL7" s="572"/>
      <c r="HBM7" s="572"/>
      <c r="HBN7" s="572"/>
      <c r="HBO7" s="572"/>
      <c r="HBP7" s="572"/>
      <c r="HBQ7" s="572"/>
      <c r="HBR7" s="572"/>
      <c r="HBS7" s="572"/>
      <c r="HBT7" s="572"/>
      <c r="HBU7" s="572"/>
      <c r="HBV7" s="572"/>
      <c r="HBW7" s="572"/>
      <c r="HBX7" s="572"/>
      <c r="HBY7" s="572"/>
      <c r="HBZ7" s="572"/>
      <c r="HCA7" s="572"/>
      <c r="HCB7" s="572"/>
      <c r="HCC7" s="572"/>
      <c r="HCD7" s="572"/>
      <c r="HCE7" s="572"/>
      <c r="HCF7" s="572"/>
      <c r="HCG7" s="572"/>
      <c r="HCH7" s="572"/>
      <c r="HCI7" s="572"/>
      <c r="HCJ7" s="572"/>
      <c r="HCK7" s="572"/>
      <c r="HCL7" s="572"/>
      <c r="HCM7" s="572"/>
      <c r="HCN7" s="572"/>
      <c r="HCO7" s="572"/>
      <c r="HCP7" s="572"/>
      <c r="HCQ7" s="572"/>
      <c r="HCR7" s="572"/>
      <c r="HCS7" s="572"/>
      <c r="HCT7" s="572"/>
      <c r="HCU7" s="572"/>
      <c r="HCV7" s="572"/>
      <c r="HCW7" s="572"/>
      <c r="HCX7" s="572"/>
      <c r="HCY7" s="572"/>
      <c r="HCZ7" s="572"/>
      <c r="HDA7" s="572"/>
      <c r="HDB7" s="572"/>
      <c r="HDC7" s="572"/>
      <c r="HDD7" s="572"/>
      <c r="HDE7" s="572"/>
      <c r="HDF7" s="572"/>
      <c r="HDG7" s="572"/>
      <c r="HDH7" s="572"/>
      <c r="HDI7" s="572"/>
      <c r="HDJ7" s="572"/>
      <c r="HDK7" s="572"/>
      <c r="HDL7" s="572"/>
      <c r="HDM7" s="572"/>
      <c r="HDN7" s="572"/>
      <c r="HDO7" s="572"/>
      <c r="HDP7" s="572"/>
      <c r="HDQ7" s="572"/>
      <c r="HDR7" s="572"/>
      <c r="HDS7" s="572"/>
      <c r="HDT7" s="572"/>
      <c r="HDU7" s="572"/>
      <c r="HDV7" s="572"/>
      <c r="HDW7" s="572"/>
      <c r="HDX7" s="572"/>
      <c r="HDY7" s="572"/>
      <c r="HDZ7" s="572"/>
      <c r="HEA7" s="572"/>
      <c r="HEB7" s="572"/>
      <c r="HEC7" s="572"/>
      <c r="HED7" s="572"/>
      <c r="HEE7" s="572"/>
      <c r="HEF7" s="572"/>
      <c r="HEG7" s="572"/>
      <c r="HEH7" s="572"/>
      <c r="HEI7" s="572"/>
      <c r="HEJ7" s="572"/>
      <c r="HEK7" s="572"/>
      <c r="HEL7" s="572"/>
      <c r="HEM7" s="572"/>
      <c r="HEN7" s="572"/>
      <c r="HEO7" s="572"/>
      <c r="HEP7" s="572"/>
      <c r="HEQ7" s="572"/>
      <c r="HER7" s="572"/>
      <c r="HES7" s="572"/>
      <c r="HET7" s="572"/>
      <c r="HEU7" s="572"/>
      <c r="HEV7" s="572"/>
      <c r="HEW7" s="572"/>
      <c r="HEX7" s="572"/>
      <c r="HEY7" s="572"/>
      <c r="HEZ7" s="572"/>
      <c r="HFA7" s="572"/>
      <c r="HFB7" s="572"/>
      <c r="HFC7" s="572"/>
      <c r="HFD7" s="572"/>
      <c r="HFE7" s="572"/>
      <c r="HFF7" s="572"/>
      <c r="HFG7" s="572"/>
      <c r="HFH7" s="572"/>
      <c r="HFI7" s="572"/>
      <c r="HFJ7" s="572"/>
      <c r="HFK7" s="572"/>
      <c r="HFL7" s="572"/>
      <c r="HFM7" s="572"/>
      <c r="HFN7" s="572"/>
      <c r="HFO7" s="572"/>
      <c r="HFP7" s="572"/>
      <c r="HFQ7" s="572"/>
      <c r="HFR7" s="572"/>
      <c r="HFS7" s="572"/>
      <c r="HFT7" s="572"/>
      <c r="HFU7" s="572"/>
      <c r="HFV7" s="572"/>
      <c r="HFW7" s="572"/>
      <c r="HFX7" s="572"/>
      <c r="HFY7" s="572"/>
      <c r="HFZ7" s="572"/>
      <c r="HGA7" s="572"/>
      <c r="HGB7" s="572"/>
      <c r="HGC7" s="572"/>
      <c r="HGD7" s="572"/>
      <c r="HGE7" s="572"/>
      <c r="HGF7" s="572"/>
      <c r="HGG7" s="572"/>
      <c r="HGH7" s="572"/>
      <c r="HGI7" s="572"/>
      <c r="HGJ7" s="572"/>
      <c r="HGK7" s="572"/>
      <c r="HGL7" s="572"/>
      <c r="HGM7" s="572"/>
      <c r="HGN7" s="572"/>
      <c r="HGO7" s="572"/>
      <c r="HGP7" s="572"/>
      <c r="HGQ7" s="572"/>
      <c r="HGR7" s="572"/>
      <c r="HGS7" s="572"/>
      <c r="HGT7" s="572"/>
      <c r="HGU7" s="572"/>
      <c r="HGV7" s="572"/>
      <c r="HGW7" s="572"/>
      <c r="HGX7" s="572"/>
      <c r="HGY7" s="572"/>
      <c r="HGZ7" s="572"/>
      <c r="HHA7" s="572"/>
      <c r="HHB7" s="572"/>
      <c r="HHC7" s="572"/>
      <c r="HHD7" s="572"/>
      <c r="HHE7" s="572"/>
      <c r="HHF7" s="572"/>
      <c r="HHG7" s="572"/>
      <c r="HHH7" s="572"/>
      <c r="HHI7" s="572"/>
      <c r="HHJ7" s="572"/>
      <c r="HHK7" s="572"/>
      <c r="HHL7" s="572"/>
      <c r="HHM7" s="572"/>
      <c r="HHN7" s="572"/>
      <c r="HHO7" s="572"/>
      <c r="HHP7" s="572"/>
      <c r="HHQ7" s="572"/>
      <c r="HHR7" s="572"/>
      <c r="HHS7" s="572"/>
      <c r="HHT7" s="572"/>
      <c r="HHU7" s="572"/>
      <c r="HHV7" s="572"/>
      <c r="HHW7" s="572"/>
      <c r="HHX7" s="572"/>
      <c r="HHY7" s="572"/>
      <c r="HHZ7" s="572"/>
      <c r="HIA7" s="572"/>
      <c r="HIB7" s="572"/>
      <c r="HIC7" s="572"/>
      <c r="HID7" s="572"/>
      <c r="HIE7" s="572"/>
      <c r="HIF7" s="572"/>
      <c r="HIG7" s="572"/>
      <c r="HIH7" s="572"/>
      <c r="HII7" s="572"/>
      <c r="HIJ7" s="572"/>
      <c r="HIK7" s="572"/>
      <c r="HIL7" s="572"/>
      <c r="HIM7" s="572"/>
      <c r="HIN7" s="572"/>
      <c r="HIO7" s="572"/>
      <c r="HIP7" s="572"/>
      <c r="HIQ7" s="572"/>
      <c r="HIR7" s="572"/>
      <c r="HIS7" s="572"/>
      <c r="HIT7" s="572"/>
      <c r="HIU7" s="572"/>
      <c r="HIV7" s="572"/>
      <c r="HIW7" s="572"/>
      <c r="HIX7" s="572"/>
      <c r="HIY7" s="572"/>
      <c r="HIZ7" s="572"/>
      <c r="HJA7" s="572"/>
      <c r="HJB7" s="572"/>
      <c r="HJC7" s="572"/>
      <c r="HJD7" s="572"/>
      <c r="HJE7" s="572"/>
      <c r="HJF7" s="572"/>
      <c r="HJG7" s="572"/>
      <c r="HJH7" s="572"/>
      <c r="HJI7" s="572"/>
      <c r="HJJ7" s="572"/>
      <c r="HJK7" s="572"/>
      <c r="HJL7" s="572"/>
      <c r="HJM7" s="572"/>
      <c r="HJN7" s="572"/>
      <c r="HJO7" s="572"/>
      <c r="HJP7" s="572"/>
      <c r="HJQ7" s="572"/>
      <c r="HJR7" s="572"/>
      <c r="HJS7" s="572"/>
      <c r="HJT7" s="572"/>
      <c r="HJU7" s="572"/>
      <c r="HJV7" s="572"/>
      <c r="HJW7" s="572"/>
      <c r="HJX7" s="572"/>
      <c r="HJY7" s="572"/>
      <c r="HJZ7" s="572"/>
      <c r="HKA7" s="572"/>
      <c r="HKB7" s="572"/>
      <c r="HKC7" s="572"/>
      <c r="HKD7" s="572"/>
      <c r="HKE7" s="572"/>
      <c r="HKF7" s="572"/>
      <c r="HKG7" s="572"/>
      <c r="HKH7" s="572"/>
      <c r="HKI7" s="572"/>
      <c r="HKJ7" s="572"/>
      <c r="HKK7" s="572"/>
      <c r="HKL7" s="572"/>
      <c r="HKM7" s="572"/>
      <c r="HKN7" s="572"/>
      <c r="HKO7" s="572"/>
      <c r="HKP7" s="572"/>
      <c r="HKQ7" s="572"/>
      <c r="HKR7" s="572"/>
      <c r="HKS7" s="572"/>
      <c r="HKT7" s="572"/>
      <c r="HKU7" s="572"/>
      <c r="HKV7" s="572"/>
      <c r="HKW7" s="572"/>
      <c r="HKX7" s="572"/>
      <c r="HKY7" s="572"/>
      <c r="HKZ7" s="572"/>
      <c r="HLA7" s="572"/>
      <c r="HLB7" s="572"/>
      <c r="HLC7" s="572"/>
      <c r="HLD7" s="572"/>
      <c r="HLE7" s="572"/>
      <c r="HLF7" s="572"/>
      <c r="HLG7" s="572"/>
      <c r="HLH7" s="572"/>
      <c r="HLI7" s="572"/>
      <c r="HLJ7" s="572"/>
      <c r="HLK7" s="572"/>
      <c r="HLL7" s="572"/>
      <c r="HLM7" s="572"/>
      <c r="HLN7" s="572"/>
      <c r="HLO7" s="572"/>
      <c r="HLP7" s="572"/>
      <c r="HLQ7" s="572"/>
      <c r="HLR7" s="572"/>
      <c r="HLS7" s="572"/>
      <c r="HLT7" s="572"/>
      <c r="HLU7" s="572"/>
      <c r="HLV7" s="572"/>
      <c r="HLW7" s="572"/>
      <c r="HLX7" s="572"/>
      <c r="HLY7" s="572"/>
      <c r="HLZ7" s="572"/>
      <c r="HMA7" s="572"/>
      <c r="HMB7" s="572"/>
      <c r="HMC7" s="572"/>
      <c r="HMD7" s="572"/>
      <c r="HME7" s="572"/>
      <c r="HMF7" s="572"/>
      <c r="HMG7" s="572"/>
      <c r="HMH7" s="572"/>
      <c r="HMI7" s="572"/>
      <c r="HMJ7" s="572"/>
      <c r="HMK7" s="572"/>
      <c r="HML7" s="572"/>
      <c r="HMM7" s="572"/>
      <c r="HMN7" s="572"/>
      <c r="HMO7" s="572"/>
      <c r="HMP7" s="572"/>
      <c r="HMQ7" s="572"/>
      <c r="HMR7" s="572"/>
      <c r="HMS7" s="572"/>
      <c r="HMT7" s="572"/>
      <c r="HMU7" s="572"/>
      <c r="HMV7" s="572"/>
      <c r="HMW7" s="572"/>
      <c r="HMX7" s="572"/>
      <c r="HMY7" s="572"/>
      <c r="HMZ7" s="572"/>
      <c r="HNA7" s="572"/>
      <c r="HNB7" s="572"/>
      <c r="HNC7" s="572"/>
      <c r="HND7" s="572"/>
      <c r="HNE7" s="572"/>
      <c r="HNF7" s="572"/>
      <c r="HNG7" s="572"/>
      <c r="HNH7" s="572"/>
      <c r="HNI7" s="572"/>
      <c r="HNJ7" s="572"/>
      <c r="HNK7" s="572"/>
      <c r="HNL7" s="572"/>
      <c r="HNM7" s="572"/>
      <c r="HNN7" s="572"/>
      <c r="HNO7" s="572"/>
      <c r="HNP7" s="572"/>
      <c r="HNQ7" s="572"/>
      <c r="HNR7" s="572"/>
      <c r="HNS7" s="572"/>
      <c r="HNT7" s="572"/>
      <c r="HNU7" s="572"/>
      <c r="HNV7" s="572"/>
      <c r="HNW7" s="572"/>
      <c r="HNX7" s="572"/>
      <c r="HNY7" s="572"/>
      <c r="HNZ7" s="572"/>
      <c r="HOA7" s="572"/>
      <c r="HOB7" s="572"/>
      <c r="HOC7" s="572"/>
      <c r="HOD7" s="572"/>
      <c r="HOE7" s="572"/>
      <c r="HOF7" s="572"/>
      <c r="HOG7" s="572"/>
      <c r="HOH7" s="572"/>
      <c r="HOI7" s="572"/>
      <c r="HOJ7" s="572"/>
      <c r="HOK7" s="572"/>
      <c r="HOL7" s="572"/>
      <c r="HOM7" s="572"/>
      <c r="HON7" s="572"/>
      <c r="HOO7" s="572"/>
      <c r="HOP7" s="572"/>
      <c r="HOQ7" s="572"/>
      <c r="HOR7" s="572"/>
      <c r="HOS7" s="572"/>
      <c r="HOT7" s="572"/>
      <c r="HOU7" s="572"/>
      <c r="HOV7" s="572"/>
      <c r="HOW7" s="572"/>
      <c r="HOX7" s="572"/>
      <c r="HOY7" s="572"/>
      <c r="HOZ7" s="572"/>
      <c r="HPA7" s="572"/>
      <c r="HPB7" s="572"/>
      <c r="HPC7" s="572"/>
      <c r="HPD7" s="572"/>
      <c r="HPE7" s="572"/>
      <c r="HPF7" s="572"/>
      <c r="HPG7" s="572"/>
      <c r="HPH7" s="572"/>
      <c r="HPI7" s="572"/>
      <c r="HPJ7" s="572"/>
      <c r="HPK7" s="572"/>
      <c r="HPL7" s="572"/>
      <c r="HPM7" s="572"/>
      <c r="HPN7" s="572"/>
      <c r="HPO7" s="572"/>
      <c r="HPP7" s="572"/>
      <c r="HPQ7" s="572"/>
      <c r="HPR7" s="572"/>
      <c r="HPS7" s="572"/>
      <c r="HPT7" s="572"/>
      <c r="HPU7" s="572"/>
      <c r="HPV7" s="572"/>
      <c r="HPW7" s="572"/>
      <c r="HPX7" s="572"/>
      <c r="HPY7" s="572"/>
      <c r="HPZ7" s="572"/>
      <c r="HQA7" s="572"/>
      <c r="HQB7" s="572"/>
      <c r="HQC7" s="572"/>
      <c r="HQD7" s="572"/>
      <c r="HQE7" s="572"/>
      <c r="HQF7" s="572"/>
      <c r="HQG7" s="572"/>
      <c r="HQH7" s="572"/>
      <c r="HQI7" s="572"/>
      <c r="HQJ7" s="572"/>
      <c r="HQK7" s="572"/>
      <c r="HQL7" s="572"/>
      <c r="HQM7" s="572"/>
      <c r="HQN7" s="572"/>
      <c r="HQO7" s="572"/>
      <c r="HQP7" s="572"/>
      <c r="HQQ7" s="572"/>
      <c r="HQR7" s="572"/>
      <c r="HQS7" s="572"/>
      <c r="HQT7" s="572"/>
      <c r="HQU7" s="572"/>
      <c r="HQV7" s="572"/>
      <c r="HQW7" s="572"/>
      <c r="HQX7" s="572"/>
      <c r="HQY7" s="572"/>
      <c r="HQZ7" s="572"/>
      <c r="HRA7" s="572"/>
      <c r="HRB7" s="572"/>
      <c r="HRC7" s="572"/>
      <c r="HRD7" s="572"/>
      <c r="HRE7" s="572"/>
      <c r="HRF7" s="572"/>
      <c r="HRG7" s="572"/>
      <c r="HRH7" s="572"/>
      <c r="HRI7" s="572"/>
      <c r="HRJ7" s="572"/>
      <c r="HRK7" s="572"/>
      <c r="HRL7" s="572"/>
      <c r="HRM7" s="572"/>
      <c r="HRN7" s="572"/>
      <c r="HRO7" s="572"/>
      <c r="HRP7" s="572"/>
      <c r="HRQ7" s="572"/>
      <c r="HRR7" s="572"/>
      <c r="HRS7" s="572"/>
      <c r="HRT7" s="572"/>
      <c r="HRU7" s="572"/>
      <c r="HRV7" s="572"/>
      <c r="HRW7" s="572"/>
      <c r="HRX7" s="572"/>
      <c r="HRY7" s="572"/>
      <c r="HRZ7" s="572"/>
      <c r="HSA7" s="572"/>
      <c r="HSB7" s="572"/>
      <c r="HSC7" s="572"/>
      <c r="HSD7" s="572"/>
      <c r="HSE7" s="572"/>
      <c r="HSF7" s="572"/>
      <c r="HSG7" s="572"/>
      <c r="HSH7" s="572"/>
      <c r="HSI7" s="572"/>
      <c r="HSJ7" s="572"/>
      <c r="HSK7" s="572"/>
      <c r="HSL7" s="572"/>
      <c r="HSM7" s="572"/>
      <c r="HSN7" s="572"/>
      <c r="HSO7" s="572"/>
      <c r="HSP7" s="572"/>
      <c r="HSQ7" s="572"/>
      <c r="HSR7" s="572"/>
      <c r="HSS7" s="572"/>
      <c r="HST7" s="572"/>
      <c r="HSU7" s="572"/>
      <c r="HSV7" s="572"/>
      <c r="HSW7" s="572"/>
      <c r="HSX7" s="572"/>
      <c r="HSY7" s="572"/>
      <c r="HSZ7" s="572"/>
      <c r="HTA7" s="572"/>
      <c r="HTB7" s="572"/>
      <c r="HTC7" s="572"/>
      <c r="HTD7" s="572"/>
      <c r="HTE7" s="572"/>
      <c r="HTF7" s="572"/>
      <c r="HTG7" s="572"/>
      <c r="HTH7" s="572"/>
      <c r="HTI7" s="572"/>
      <c r="HTJ7" s="572"/>
      <c r="HTK7" s="572"/>
      <c r="HTL7" s="572"/>
      <c r="HTM7" s="572"/>
      <c r="HTN7" s="572"/>
      <c r="HTO7" s="572"/>
      <c r="HTP7" s="572"/>
      <c r="HTQ7" s="572"/>
      <c r="HTR7" s="572"/>
      <c r="HTS7" s="572"/>
      <c r="HTT7" s="572"/>
      <c r="HTU7" s="572"/>
      <c r="HTV7" s="572"/>
      <c r="HTW7" s="572"/>
      <c r="HTX7" s="572"/>
      <c r="HTY7" s="572"/>
      <c r="HTZ7" s="572"/>
      <c r="HUA7" s="572"/>
      <c r="HUB7" s="572"/>
      <c r="HUC7" s="572"/>
      <c r="HUD7" s="572"/>
      <c r="HUE7" s="572"/>
      <c r="HUF7" s="572"/>
      <c r="HUG7" s="572"/>
      <c r="HUH7" s="572"/>
      <c r="HUI7" s="572"/>
      <c r="HUJ7" s="572"/>
      <c r="HUK7" s="572"/>
      <c r="HUL7" s="572"/>
      <c r="HUM7" s="572"/>
      <c r="HUN7" s="572"/>
      <c r="HUO7" s="572"/>
      <c r="HUP7" s="572"/>
      <c r="HUQ7" s="572"/>
      <c r="HUR7" s="572"/>
      <c r="HUS7" s="572"/>
      <c r="HUT7" s="572"/>
      <c r="HUU7" s="572"/>
      <c r="HUV7" s="572"/>
      <c r="HUW7" s="572"/>
      <c r="HUX7" s="572"/>
      <c r="HUY7" s="572"/>
      <c r="HUZ7" s="572"/>
      <c r="HVA7" s="572"/>
      <c r="HVB7" s="572"/>
      <c r="HVC7" s="572"/>
      <c r="HVD7" s="572"/>
      <c r="HVE7" s="572"/>
      <c r="HVF7" s="572"/>
      <c r="HVG7" s="572"/>
      <c r="HVH7" s="572"/>
      <c r="HVI7" s="572"/>
      <c r="HVJ7" s="572"/>
      <c r="HVK7" s="572"/>
      <c r="HVL7" s="572"/>
      <c r="HVM7" s="572"/>
      <c r="HVN7" s="572"/>
      <c r="HVO7" s="572"/>
      <c r="HVP7" s="572"/>
      <c r="HVQ7" s="572"/>
      <c r="HVR7" s="572"/>
      <c r="HVS7" s="572"/>
      <c r="HVT7" s="572"/>
      <c r="HVU7" s="572"/>
      <c r="HVV7" s="572"/>
      <c r="HVW7" s="572"/>
      <c r="HVX7" s="572"/>
      <c r="HVY7" s="572"/>
      <c r="HVZ7" s="572"/>
      <c r="HWA7" s="572"/>
      <c r="HWB7" s="572"/>
      <c r="HWC7" s="572"/>
      <c r="HWD7" s="572"/>
      <c r="HWE7" s="572"/>
      <c r="HWF7" s="572"/>
      <c r="HWG7" s="572"/>
      <c r="HWH7" s="572"/>
      <c r="HWI7" s="572"/>
      <c r="HWJ7" s="572"/>
      <c r="HWK7" s="572"/>
      <c r="HWL7" s="572"/>
      <c r="HWM7" s="572"/>
      <c r="HWN7" s="572"/>
      <c r="HWO7" s="572"/>
      <c r="HWP7" s="572"/>
      <c r="HWQ7" s="572"/>
      <c r="HWR7" s="572"/>
      <c r="HWS7" s="572"/>
      <c r="HWT7" s="572"/>
      <c r="HWU7" s="572"/>
      <c r="HWV7" s="572"/>
      <c r="HWW7" s="572"/>
      <c r="HWX7" s="572"/>
      <c r="HWY7" s="572"/>
      <c r="HWZ7" s="572"/>
      <c r="HXA7" s="572"/>
      <c r="HXB7" s="572"/>
      <c r="HXC7" s="572"/>
      <c r="HXD7" s="572"/>
      <c r="HXE7" s="572"/>
      <c r="HXF7" s="572"/>
      <c r="HXG7" s="572"/>
      <c r="HXH7" s="572"/>
      <c r="HXI7" s="572"/>
      <c r="HXJ7" s="572"/>
      <c r="HXK7" s="572"/>
      <c r="HXL7" s="572"/>
      <c r="HXM7" s="572"/>
      <c r="HXN7" s="572"/>
      <c r="HXO7" s="572"/>
      <c r="HXP7" s="572"/>
      <c r="HXQ7" s="572"/>
      <c r="HXR7" s="572"/>
      <c r="HXS7" s="572"/>
      <c r="HXT7" s="572"/>
      <c r="HXU7" s="572"/>
      <c r="HXV7" s="572"/>
      <c r="HXW7" s="572"/>
      <c r="HXX7" s="572"/>
      <c r="HXY7" s="572"/>
      <c r="HXZ7" s="572"/>
      <c r="HYA7" s="572"/>
      <c r="HYB7" s="572"/>
      <c r="HYC7" s="572"/>
      <c r="HYD7" s="572"/>
      <c r="HYE7" s="572"/>
      <c r="HYF7" s="572"/>
      <c r="HYG7" s="572"/>
      <c r="HYH7" s="572"/>
      <c r="HYI7" s="572"/>
      <c r="HYJ7" s="572"/>
      <c r="HYK7" s="572"/>
      <c r="HYL7" s="572"/>
      <c r="HYM7" s="572"/>
      <c r="HYN7" s="572"/>
      <c r="HYO7" s="572"/>
      <c r="HYP7" s="572"/>
      <c r="HYQ7" s="572"/>
      <c r="HYR7" s="572"/>
      <c r="HYS7" s="572"/>
      <c r="HYT7" s="572"/>
      <c r="HYU7" s="572"/>
      <c r="HYV7" s="572"/>
      <c r="HYW7" s="572"/>
      <c r="HYX7" s="572"/>
      <c r="HYY7" s="572"/>
      <c r="HYZ7" s="572"/>
      <c r="HZA7" s="572"/>
      <c r="HZB7" s="572"/>
      <c r="HZC7" s="572"/>
      <c r="HZD7" s="572"/>
      <c r="HZE7" s="572"/>
      <c r="HZF7" s="572"/>
      <c r="HZG7" s="572"/>
      <c r="HZH7" s="572"/>
      <c r="HZI7" s="572"/>
      <c r="HZJ7" s="572"/>
      <c r="HZK7" s="572"/>
      <c r="HZL7" s="572"/>
      <c r="HZM7" s="572"/>
      <c r="HZN7" s="572"/>
      <c r="HZO7" s="572"/>
      <c r="HZP7" s="572"/>
      <c r="HZQ7" s="572"/>
      <c r="HZR7" s="572"/>
      <c r="HZS7" s="572"/>
      <c r="HZT7" s="572"/>
      <c r="HZU7" s="572"/>
      <c r="HZV7" s="572"/>
      <c r="HZW7" s="572"/>
      <c r="HZX7" s="572"/>
      <c r="HZY7" s="572"/>
      <c r="HZZ7" s="572"/>
      <c r="IAA7" s="572"/>
      <c r="IAB7" s="572"/>
      <c r="IAC7" s="572"/>
      <c r="IAD7" s="572"/>
      <c r="IAE7" s="572"/>
      <c r="IAF7" s="572"/>
      <c r="IAG7" s="572"/>
      <c r="IAH7" s="572"/>
      <c r="IAI7" s="572"/>
      <c r="IAJ7" s="572"/>
      <c r="IAK7" s="572"/>
      <c r="IAL7" s="572"/>
      <c r="IAM7" s="572"/>
      <c r="IAN7" s="572"/>
      <c r="IAO7" s="572"/>
      <c r="IAP7" s="572"/>
      <c r="IAQ7" s="572"/>
      <c r="IAR7" s="572"/>
      <c r="IAS7" s="572"/>
      <c r="IAT7" s="572"/>
      <c r="IAU7" s="572"/>
      <c r="IAV7" s="572"/>
      <c r="IAW7" s="572"/>
      <c r="IAX7" s="572"/>
      <c r="IAY7" s="572"/>
      <c r="IAZ7" s="572"/>
      <c r="IBA7" s="572"/>
      <c r="IBB7" s="572"/>
      <c r="IBC7" s="572"/>
      <c r="IBD7" s="572"/>
      <c r="IBE7" s="572"/>
      <c r="IBF7" s="572"/>
      <c r="IBG7" s="572"/>
      <c r="IBH7" s="572"/>
      <c r="IBI7" s="572"/>
      <c r="IBJ7" s="572"/>
      <c r="IBK7" s="572"/>
      <c r="IBL7" s="572"/>
      <c r="IBM7" s="572"/>
      <c r="IBN7" s="572"/>
      <c r="IBO7" s="572"/>
      <c r="IBP7" s="572"/>
      <c r="IBQ7" s="572"/>
      <c r="IBR7" s="572"/>
      <c r="IBS7" s="572"/>
      <c r="IBT7" s="572"/>
      <c r="IBU7" s="572"/>
      <c r="IBV7" s="572"/>
      <c r="IBW7" s="572"/>
      <c r="IBX7" s="572"/>
      <c r="IBY7" s="572"/>
      <c r="IBZ7" s="572"/>
      <c r="ICA7" s="572"/>
      <c r="ICB7" s="572"/>
      <c r="ICC7" s="572"/>
      <c r="ICD7" s="572"/>
      <c r="ICE7" s="572"/>
      <c r="ICF7" s="572"/>
      <c r="ICG7" s="572"/>
      <c r="ICH7" s="572"/>
      <c r="ICI7" s="572"/>
      <c r="ICJ7" s="572"/>
      <c r="ICK7" s="572"/>
      <c r="ICL7" s="572"/>
      <c r="ICM7" s="572"/>
      <c r="ICN7" s="572"/>
      <c r="ICO7" s="572"/>
      <c r="ICP7" s="572"/>
      <c r="ICQ7" s="572"/>
      <c r="ICR7" s="572"/>
      <c r="ICS7" s="572"/>
      <c r="ICT7" s="572"/>
      <c r="ICU7" s="572"/>
      <c r="ICV7" s="572"/>
      <c r="ICW7" s="572"/>
      <c r="ICX7" s="572"/>
      <c r="ICY7" s="572"/>
      <c r="ICZ7" s="572"/>
      <c r="IDA7" s="572"/>
      <c r="IDB7" s="572"/>
      <c r="IDC7" s="572"/>
      <c r="IDD7" s="572"/>
      <c r="IDE7" s="572"/>
      <c r="IDF7" s="572"/>
      <c r="IDG7" s="572"/>
      <c r="IDH7" s="572"/>
      <c r="IDI7" s="572"/>
      <c r="IDJ7" s="572"/>
      <c r="IDK7" s="572"/>
      <c r="IDL7" s="572"/>
      <c r="IDM7" s="572"/>
      <c r="IDN7" s="572"/>
      <c r="IDO7" s="572"/>
      <c r="IDP7" s="572"/>
      <c r="IDQ7" s="572"/>
      <c r="IDR7" s="572"/>
      <c r="IDS7" s="572"/>
      <c r="IDT7" s="572"/>
      <c r="IDU7" s="572"/>
      <c r="IDV7" s="572"/>
      <c r="IDW7" s="572"/>
      <c r="IDX7" s="572"/>
      <c r="IDY7" s="572"/>
      <c r="IDZ7" s="572"/>
      <c r="IEA7" s="572"/>
      <c r="IEB7" s="572"/>
      <c r="IEC7" s="572"/>
      <c r="IED7" s="572"/>
      <c r="IEE7" s="572"/>
      <c r="IEF7" s="572"/>
      <c r="IEG7" s="572"/>
      <c r="IEH7" s="572"/>
      <c r="IEI7" s="572"/>
      <c r="IEJ7" s="572"/>
      <c r="IEK7" s="572"/>
      <c r="IEL7" s="572"/>
      <c r="IEM7" s="572"/>
      <c r="IEN7" s="572"/>
      <c r="IEO7" s="572"/>
      <c r="IEP7" s="572"/>
      <c r="IEQ7" s="572"/>
      <c r="IER7" s="572"/>
      <c r="IES7" s="572"/>
      <c r="IET7" s="572"/>
      <c r="IEU7" s="572"/>
      <c r="IEV7" s="572"/>
      <c r="IEW7" s="572"/>
      <c r="IEX7" s="572"/>
      <c r="IEY7" s="572"/>
      <c r="IEZ7" s="572"/>
      <c r="IFA7" s="572"/>
      <c r="IFB7" s="572"/>
      <c r="IFC7" s="572"/>
      <c r="IFD7" s="572"/>
      <c r="IFE7" s="572"/>
      <c r="IFF7" s="572"/>
      <c r="IFG7" s="572"/>
      <c r="IFH7" s="572"/>
      <c r="IFI7" s="572"/>
      <c r="IFJ7" s="572"/>
      <c r="IFK7" s="572"/>
      <c r="IFL7" s="572"/>
      <c r="IFM7" s="572"/>
      <c r="IFN7" s="572"/>
      <c r="IFO7" s="572"/>
      <c r="IFP7" s="572"/>
      <c r="IFQ7" s="572"/>
      <c r="IFR7" s="572"/>
      <c r="IFS7" s="572"/>
      <c r="IFT7" s="572"/>
      <c r="IFU7" s="572"/>
      <c r="IFV7" s="572"/>
      <c r="IFW7" s="572"/>
      <c r="IFX7" s="572"/>
      <c r="IFY7" s="572"/>
      <c r="IFZ7" s="572"/>
      <c r="IGA7" s="572"/>
      <c r="IGB7" s="572"/>
      <c r="IGC7" s="572"/>
      <c r="IGD7" s="572"/>
      <c r="IGE7" s="572"/>
      <c r="IGF7" s="572"/>
      <c r="IGG7" s="572"/>
      <c r="IGH7" s="572"/>
      <c r="IGI7" s="572"/>
      <c r="IGJ7" s="572"/>
      <c r="IGK7" s="572"/>
      <c r="IGL7" s="572"/>
      <c r="IGM7" s="572"/>
      <c r="IGN7" s="572"/>
      <c r="IGO7" s="572"/>
      <c r="IGP7" s="572"/>
      <c r="IGQ7" s="572"/>
      <c r="IGR7" s="572"/>
      <c r="IGS7" s="572"/>
      <c r="IGT7" s="572"/>
      <c r="IGU7" s="572"/>
      <c r="IGV7" s="572"/>
      <c r="IGW7" s="572"/>
      <c r="IGX7" s="572"/>
      <c r="IGY7" s="572"/>
      <c r="IGZ7" s="572"/>
      <c r="IHA7" s="572"/>
      <c r="IHB7" s="572"/>
      <c r="IHC7" s="572"/>
      <c r="IHD7" s="572"/>
      <c r="IHE7" s="572"/>
      <c r="IHF7" s="572"/>
      <c r="IHG7" s="572"/>
      <c r="IHH7" s="572"/>
      <c r="IHI7" s="572"/>
      <c r="IHJ7" s="572"/>
      <c r="IHK7" s="572"/>
      <c r="IHL7" s="572"/>
      <c r="IHM7" s="572"/>
      <c r="IHN7" s="572"/>
      <c r="IHO7" s="572"/>
      <c r="IHP7" s="572"/>
      <c r="IHQ7" s="572"/>
      <c r="IHR7" s="572"/>
      <c r="IHS7" s="572"/>
      <c r="IHT7" s="572"/>
      <c r="IHU7" s="572"/>
      <c r="IHV7" s="572"/>
      <c r="IHW7" s="572"/>
      <c r="IHX7" s="572"/>
      <c r="IHY7" s="572"/>
      <c r="IHZ7" s="572"/>
      <c r="IIA7" s="572"/>
      <c r="IIB7" s="572"/>
      <c r="IIC7" s="572"/>
      <c r="IID7" s="572"/>
      <c r="IIE7" s="572"/>
      <c r="IIF7" s="572"/>
      <c r="IIG7" s="572"/>
      <c r="IIH7" s="572"/>
      <c r="III7" s="572"/>
      <c r="IIJ7" s="572"/>
      <c r="IIK7" s="572"/>
      <c r="IIL7" s="572"/>
      <c r="IIM7" s="572"/>
      <c r="IIN7" s="572"/>
      <c r="IIO7" s="572"/>
      <c r="IIP7" s="572"/>
      <c r="IIQ7" s="572"/>
      <c r="IIR7" s="572"/>
      <c r="IIS7" s="572"/>
      <c r="IIT7" s="572"/>
      <c r="IIU7" s="572"/>
      <c r="IIV7" s="572"/>
      <c r="IIW7" s="572"/>
      <c r="IIX7" s="572"/>
      <c r="IIY7" s="572"/>
      <c r="IIZ7" s="572"/>
      <c r="IJA7" s="572"/>
      <c r="IJB7" s="572"/>
      <c r="IJC7" s="572"/>
      <c r="IJD7" s="572"/>
      <c r="IJE7" s="572"/>
      <c r="IJF7" s="572"/>
      <c r="IJG7" s="572"/>
      <c r="IJH7" s="572"/>
      <c r="IJI7" s="572"/>
      <c r="IJJ7" s="572"/>
      <c r="IJK7" s="572"/>
      <c r="IJL7" s="572"/>
      <c r="IJM7" s="572"/>
      <c r="IJN7" s="572"/>
      <c r="IJO7" s="572"/>
      <c r="IJP7" s="572"/>
      <c r="IJQ7" s="572"/>
      <c r="IJR7" s="572"/>
      <c r="IJS7" s="572"/>
      <c r="IJT7" s="572"/>
      <c r="IJU7" s="572"/>
      <c r="IJV7" s="572"/>
      <c r="IJW7" s="572"/>
      <c r="IJX7" s="572"/>
      <c r="IJY7" s="572"/>
      <c r="IJZ7" s="572"/>
      <c r="IKA7" s="572"/>
      <c r="IKB7" s="572"/>
      <c r="IKC7" s="572"/>
      <c r="IKD7" s="572"/>
      <c r="IKE7" s="572"/>
      <c r="IKF7" s="572"/>
      <c r="IKG7" s="572"/>
      <c r="IKH7" s="572"/>
      <c r="IKI7" s="572"/>
      <c r="IKJ7" s="572"/>
      <c r="IKK7" s="572"/>
      <c r="IKL7" s="572"/>
      <c r="IKM7" s="572"/>
      <c r="IKN7" s="572"/>
      <c r="IKO7" s="572"/>
      <c r="IKP7" s="572"/>
      <c r="IKQ7" s="572"/>
      <c r="IKR7" s="572"/>
      <c r="IKS7" s="572"/>
      <c r="IKT7" s="572"/>
      <c r="IKU7" s="572"/>
      <c r="IKV7" s="572"/>
      <c r="IKW7" s="572"/>
      <c r="IKX7" s="572"/>
      <c r="IKY7" s="572"/>
      <c r="IKZ7" s="572"/>
      <c r="ILA7" s="572"/>
      <c r="ILB7" s="572"/>
      <c r="ILC7" s="572"/>
      <c r="ILD7" s="572"/>
      <c r="ILE7" s="572"/>
      <c r="ILF7" s="572"/>
      <c r="ILG7" s="572"/>
      <c r="ILH7" s="572"/>
      <c r="ILI7" s="572"/>
      <c r="ILJ7" s="572"/>
      <c r="ILK7" s="572"/>
      <c r="ILL7" s="572"/>
      <c r="ILM7" s="572"/>
      <c r="ILN7" s="572"/>
      <c r="ILO7" s="572"/>
      <c r="ILP7" s="572"/>
      <c r="ILQ7" s="572"/>
      <c r="ILR7" s="572"/>
      <c r="ILS7" s="572"/>
      <c r="ILT7" s="572"/>
      <c r="ILU7" s="572"/>
      <c r="ILV7" s="572"/>
      <c r="ILW7" s="572"/>
      <c r="ILX7" s="572"/>
      <c r="ILY7" s="572"/>
      <c r="ILZ7" s="572"/>
      <c r="IMA7" s="572"/>
      <c r="IMB7" s="572"/>
      <c r="IMC7" s="572"/>
      <c r="IMD7" s="572"/>
      <c r="IME7" s="572"/>
      <c r="IMF7" s="572"/>
      <c r="IMG7" s="572"/>
      <c r="IMH7" s="572"/>
      <c r="IMI7" s="572"/>
      <c r="IMJ7" s="572"/>
      <c r="IMK7" s="572"/>
      <c r="IML7" s="572"/>
      <c r="IMM7" s="572"/>
      <c r="IMN7" s="572"/>
      <c r="IMO7" s="572"/>
      <c r="IMP7" s="572"/>
      <c r="IMQ7" s="572"/>
      <c r="IMR7" s="572"/>
      <c r="IMS7" s="572"/>
      <c r="IMT7" s="572"/>
      <c r="IMU7" s="572"/>
      <c r="IMV7" s="572"/>
      <c r="IMW7" s="572"/>
      <c r="IMX7" s="572"/>
      <c r="IMY7" s="572"/>
      <c r="IMZ7" s="572"/>
      <c r="INA7" s="572"/>
      <c r="INB7" s="572"/>
      <c r="INC7" s="572"/>
      <c r="IND7" s="572"/>
      <c r="INE7" s="572"/>
      <c r="INF7" s="572"/>
      <c r="ING7" s="572"/>
      <c r="INH7" s="572"/>
      <c r="INI7" s="572"/>
      <c r="INJ7" s="572"/>
      <c r="INK7" s="572"/>
      <c r="INL7" s="572"/>
      <c r="INM7" s="572"/>
      <c r="INN7" s="572"/>
      <c r="INO7" s="572"/>
      <c r="INP7" s="572"/>
      <c r="INQ7" s="572"/>
      <c r="INR7" s="572"/>
      <c r="INS7" s="572"/>
      <c r="INT7" s="572"/>
      <c r="INU7" s="572"/>
      <c r="INV7" s="572"/>
      <c r="INW7" s="572"/>
      <c r="INX7" s="572"/>
      <c r="INY7" s="572"/>
      <c r="INZ7" s="572"/>
      <c r="IOA7" s="572"/>
      <c r="IOB7" s="572"/>
      <c r="IOC7" s="572"/>
      <c r="IOD7" s="572"/>
      <c r="IOE7" s="572"/>
      <c r="IOF7" s="572"/>
      <c r="IOG7" s="572"/>
      <c r="IOH7" s="572"/>
      <c r="IOI7" s="572"/>
      <c r="IOJ7" s="572"/>
      <c r="IOK7" s="572"/>
      <c r="IOL7" s="572"/>
      <c r="IOM7" s="572"/>
      <c r="ION7" s="572"/>
      <c r="IOO7" s="572"/>
      <c r="IOP7" s="572"/>
      <c r="IOQ7" s="572"/>
      <c r="IOR7" s="572"/>
      <c r="IOS7" s="572"/>
      <c r="IOT7" s="572"/>
      <c r="IOU7" s="572"/>
      <c r="IOV7" s="572"/>
      <c r="IOW7" s="572"/>
      <c r="IOX7" s="572"/>
      <c r="IOY7" s="572"/>
      <c r="IOZ7" s="572"/>
      <c r="IPA7" s="572"/>
      <c r="IPB7" s="572"/>
      <c r="IPC7" s="572"/>
      <c r="IPD7" s="572"/>
      <c r="IPE7" s="572"/>
      <c r="IPF7" s="572"/>
      <c r="IPG7" s="572"/>
      <c r="IPH7" s="572"/>
      <c r="IPI7" s="572"/>
      <c r="IPJ7" s="572"/>
      <c r="IPK7" s="572"/>
      <c r="IPL7" s="572"/>
      <c r="IPM7" s="572"/>
      <c r="IPN7" s="572"/>
      <c r="IPO7" s="572"/>
      <c r="IPP7" s="572"/>
      <c r="IPQ7" s="572"/>
      <c r="IPR7" s="572"/>
      <c r="IPS7" s="572"/>
      <c r="IPT7" s="572"/>
      <c r="IPU7" s="572"/>
      <c r="IPV7" s="572"/>
      <c r="IPW7" s="572"/>
      <c r="IPX7" s="572"/>
      <c r="IPY7" s="572"/>
      <c r="IPZ7" s="572"/>
      <c r="IQA7" s="572"/>
      <c r="IQB7" s="572"/>
      <c r="IQC7" s="572"/>
      <c r="IQD7" s="572"/>
      <c r="IQE7" s="572"/>
      <c r="IQF7" s="572"/>
      <c r="IQG7" s="572"/>
      <c r="IQH7" s="572"/>
      <c r="IQI7" s="572"/>
      <c r="IQJ7" s="572"/>
      <c r="IQK7" s="572"/>
      <c r="IQL7" s="572"/>
      <c r="IQM7" s="572"/>
      <c r="IQN7" s="572"/>
      <c r="IQO7" s="572"/>
      <c r="IQP7" s="572"/>
      <c r="IQQ7" s="572"/>
      <c r="IQR7" s="572"/>
      <c r="IQS7" s="572"/>
      <c r="IQT7" s="572"/>
      <c r="IQU7" s="572"/>
      <c r="IQV7" s="572"/>
      <c r="IQW7" s="572"/>
      <c r="IQX7" s="572"/>
      <c r="IQY7" s="572"/>
      <c r="IQZ7" s="572"/>
      <c r="IRA7" s="572"/>
      <c r="IRB7" s="572"/>
      <c r="IRC7" s="572"/>
      <c r="IRD7" s="572"/>
      <c r="IRE7" s="572"/>
      <c r="IRF7" s="572"/>
      <c r="IRG7" s="572"/>
      <c r="IRH7" s="572"/>
      <c r="IRI7" s="572"/>
      <c r="IRJ7" s="572"/>
      <c r="IRK7" s="572"/>
      <c r="IRL7" s="572"/>
      <c r="IRM7" s="572"/>
      <c r="IRN7" s="572"/>
      <c r="IRO7" s="572"/>
      <c r="IRP7" s="572"/>
      <c r="IRQ7" s="572"/>
      <c r="IRR7" s="572"/>
      <c r="IRS7" s="572"/>
      <c r="IRT7" s="572"/>
      <c r="IRU7" s="572"/>
      <c r="IRV7" s="572"/>
      <c r="IRW7" s="572"/>
      <c r="IRX7" s="572"/>
      <c r="IRY7" s="572"/>
      <c r="IRZ7" s="572"/>
      <c r="ISA7" s="572"/>
      <c r="ISB7" s="572"/>
      <c r="ISC7" s="572"/>
      <c r="ISD7" s="572"/>
      <c r="ISE7" s="572"/>
      <c r="ISF7" s="572"/>
      <c r="ISG7" s="572"/>
      <c r="ISH7" s="572"/>
      <c r="ISI7" s="572"/>
      <c r="ISJ7" s="572"/>
      <c r="ISK7" s="572"/>
      <c r="ISL7" s="572"/>
      <c r="ISM7" s="572"/>
      <c r="ISN7" s="572"/>
      <c r="ISO7" s="572"/>
      <c r="ISP7" s="572"/>
      <c r="ISQ7" s="572"/>
      <c r="ISR7" s="572"/>
      <c r="ISS7" s="572"/>
      <c r="IST7" s="572"/>
      <c r="ISU7" s="572"/>
      <c r="ISV7" s="572"/>
      <c r="ISW7" s="572"/>
      <c r="ISX7" s="572"/>
      <c r="ISY7" s="572"/>
      <c r="ISZ7" s="572"/>
      <c r="ITA7" s="572"/>
      <c r="ITB7" s="572"/>
      <c r="ITC7" s="572"/>
      <c r="ITD7" s="572"/>
      <c r="ITE7" s="572"/>
      <c r="ITF7" s="572"/>
      <c r="ITG7" s="572"/>
      <c r="ITH7" s="572"/>
      <c r="ITI7" s="572"/>
      <c r="ITJ7" s="572"/>
      <c r="ITK7" s="572"/>
      <c r="ITL7" s="572"/>
      <c r="ITM7" s="572"/>
      <c r="ITN7" s="572"/>
      <c r="ITO7" s="572"/>
      <c r="ITP7" s="572"/>
      <c r="ITQ7" s="572"/>
      <c r="ITR7" s="572"/>
      <c r="ITS7" s="572"/>
      <c r="ITT7" s="572"/>
      <c r="ITU7" s="572"/>
      <c r="ITV7" s="572"/>
      <c r="ITW7" s="572"/>
      <c r="ITX7" s="572"/>
      <c r="ITY7" s="572"/>
      <c r="ITZ7" s="572"/>
      <c r="IUA7" s="572"/>
      <c r="IUB7" s="572"/>
      <c r="IUC7" s="572"/>
      <c r="IUD7" s="572"/>
      <c r="IUE7" s="572"/>
      <c r="IUF7" s="572"/>
      <c r="IUG7" s="572"/>
      <c r="IUH7" s="572"/>
      <c r="IUI7" s="572"/>
      <c r="IUJ7" s="572"/>
      <c r="IUK7" s="572"/>
      <c r="IUL7" s="572"/>
      <c r="IUM7" s="572"/>
      <c r="IUN7" s="572"/>
      <c r="IUO7" s="572"/>
      <c r="IUP7" s="572"/>
      <c r="IUQ7" s="572"/>
      <c r="IUR7" s="572"/>
      <c r="IUS7" s="572"/>
      <c r="IUT7" s="572"/>
      <c r="IUU7" s="572"/>
      <c r="IUV7" s="572"/>
      <c r="IUW7" s="572"/>
      <c r="IUX7" s="572"/>
      <c r="IUY7" s="572"/>
      <c r="IUZ7" s="572"/>
      <c r="IVA7" s="572"/>
      <c r="IVB7" s="572"/>
      <c r="IVC7" s="572"/>
      <c r="IVD7" s="572"/>
      <c r="IVE7" s="572"/>
      <c r="IVF7" s="572"/>
      <c r="IVG7" s="572"/>
      <c r="IVH7" s="572"/>
      <c r="IVI7" s="572"/>
      <c r="IVJ7" s="572"/>
      <c r="IVK7" s="572"/>
      <c r="IVL7" s="572"/>
      <c r="IVM7" s="572"/>
      <c r="IVN7" s="572"/>
      <c r="IVO7" s="572"/>
      <c r="IVP7" s="572"/>
      <c r="IVQ7" s="572"/>
      <c r="IVR7" s="572"/>
      <c r="IVS7" s="572"/>
      <c r="IVT7" s="572"/>
      <c r="IVU7" s="572"/>
      <c r="IVV7" s="572"/>
      <c r="IVW7" s="572"/>
      <c r="IVX7" s="572"/>
      <c r="IVY7" s="572"/>
      <c r="IVZ7" s="572"/>
      <c r="IWA7" s="572"/>
      <c r="IWB7" s="572"/>
      <c r="IWC7" s="572"/>
      <c r="IWD7" s="572"/>
      <c r="IWE7" s="572"/>
      <c r="IWF7" s="572"/>
      <c r="IWG7" s="572"/>
      <c r="IWH7" s="572"/>
      <c r="IWI7" s="572"/>
      <c r="IWJ7" s="572"/>
      <c r="IWK7" s="572"/>
      <c r="IWL7" s="572"/>
      <c r="IWM7" s="572"/>
      <c r="IWN7" s="572"/>
      <c r="IWO7" s="572"/>
      <c r="IWP7" s="572"/>
      <c r="IWQ7" s="572"/>
      <c r="IWR7" s="572"/>
      <c r="IWS7" s="572"/>
      <c r="IWT7" s="572"/>
      <c r="IWU7" s="572"/>
      <c r="IWV7" s="572"/>
      <c r="IWW7" s="572"/>
      <c r="IWX7" s="572"/>
      <c r="IWY7" s="572"/>
      <c r="IWZ7" s="572"/>
      <c r="IXA7" s="572"/>
      <c r="IXB7" s="572"/>
      <c r="IXC7" s="572"/>
      <c r="IXD7" s="572"/>
      <c r="IXE7" s="572"/>
      <c r="IXF7" s="572"/>
      <c r="IXG7" s="572"/>
      <c r="IXH7" s="572"/>
      <c r="IXI7" s="572"/>
      <c r="IXJ7" s="572"/>
      <c r="IXK7" s="572"/>
      <c r="IXL7" s="572"/>
      <c r="IXM7" s="572"/>
      <c r="IXN7" s="572"/>
      <c r="IXO7" s="572"/>
      <c r="IXP7" s="572"/>
      <c r="IXQ7" s="572"/>
      <c r="IXR7" s="572"/>
      <c r="IXS7" s="572"/>
      <c r="IXT7" s="572"/>
      <c r="IXU7" s="572"/>
      <c r="IXV7" s="572"/>
      <c r="IXW7" s="572"/>
      <c r="IXX7" s="572"/>
      <c r="IXY7" s="572"/>
      <c r="IXZ7" s="572"/>
      <c r="IYA7" s="572"/>
      <c r="IYB7" s="572"/>
      <c r="IYC7" s="572"/>
      <c r="IYD7" s="572"/>
      <c r="IYE7" s="572"/>
      <c r="IYF7" s="572"/>
      <c r="IYG7" s="572"/>
      <c r="IYH7" s="572"/>
      <c r="IYI7" s="572"/>
      <c r="IYJ7" s="572"/>
      <c r="IYK7" s="572"/>
      <c r="IYL7" s="572"/>
      <c r="IYM7" s="572"/>
      <c r="IYN7" s="572"/>
      <c r="IYO7" s="572"/>
      <c r="IYP7" s="572"/>
      <c r="IYQ7" s="572"/>
      <c r="IYR7" s="572"/>
      <c r="IYS7" s="572"/>
      <c r="IYT7" s="572"/>
      <c r="IYU7" s="572"/>
      <c r="IYV7" s="572"/>
      <c r="IYW7" s="572"/>
      <c r="IYX7" s="572"/>
      <c r="IYY7" s="572"/>
      <c r="IYZ7" s="572"/>
      <c r="IZA7" s="572"/>
      <c r="IZB7" s="572"/>
      <c r="IZC7" s="572"/>
      <c r="IZD7" s="572"/>
      <c r="IZE7" s="572"/>
      <c r="IZF7" s="572"/>
      <c r="IZG7" s="572"/>
      <c r="IZH7" s="572"/>
      <c r="IZI7" s="572"/>
      <c r="IZJ7" s="572"/>
      <c r="IZK7" s="572"/>
      <c r="IZL7" s="572"/>
      <c r="IZM7" s="572"/>
      <c r="IZN7" s="572"/>
      <c r="IZO7" s="572"/>
      <c r="IZP7" s="572"/>
      <c r="IZQ7" s="572"/>
      <c r="IZR7" s="572"/>
      <c r="IZS7" s="572"/>
      <c r="IZT7" s="572"/>
      <c r="IZU7" s="572"/>
      <c r="IZV7" s="572"/>
      <c r="IZW7" s="572"/>
      <c r="IZX7" s="572"/>
      <c r="IZY7" s="572"/>
      <c r="IZZ7" s="572"/>
      <c r="JAA7" s="572"/>
      <c r="JAB7" s="572"/>
      <c r="JAC7" s="572"/>
      <c r="JAD7" s="572"/>
      <c r="JAE7" s="572"/>
      <c r="JAF7" s="572"/>
      <c r="JAG7" s="572"/>
      <c r="JAH7" s="572"/>
      <c r="JAI7" s="572"/>
      <c r="JAJ7" s="572"/>
      <c r="JAK7" s="572"/>
      <c r="JAL7" s="572"/>
      <c r="JAM7" s="572"/>
      <c r="JAN7" s="572"/>
      <c r="JAO7" s="572"/>
      <c r="JAP7" s="572"/>
      <c r="JAQ7" s="572"/>
      <c r="JAR7" s="572"/>
      <c r="JAS7" s="572"/>
      <c r="JAT7" s="572"/>
      <c r="JAU7" s="572"/>
      <c r="JAV7" s="572"/>
      <c r="JAW7" s="572"/>
      <c r="JAX7" s="572"/>
      <c r="JAY7" s="572"/>
      <c r="JAZ7" s="572"/>
      <c r="JBA7" s="572"/>
      <c r="JBB7" s="572"/>
      <c r="JBC7" s="572"/>
      <c r="JBD7" s="572"/>
      <c r="JBE7" s="572"/>
      <c r="JBF7" s="572"/>
      <c r="JBG7" s="572"/>
      <c r="JBH7" s="572"/>
      <c r="JBI7" s="572"/>
      <c r="JBJ7" s="572"/>
      <c r="JBK7" s="572"/>
      <c r="JBL7" s="572"/>
      <c r="JBM7" s="572"/>
      <c r="JBN7" s="572"/>
      <c r="JBO7" s="572"/>
      <c r="JBP7" s="572"/>
      <c r="JBQ7" s="572"/>
      <c r="JBR7" s="572"/>
      <c r="JBS7" s="572"/>
      <c r="JBT7" s="572"/>
      <c r="JBU7" s="572"/>
      <c r="JBV7" s="572"/>
      <c r="JBW7" s="572"/>
      <c r="JBX7" s="572"/>
      <c r="JBY7" s="572"/>
      <c r="JBZ7" s="572"/>
      <c r="JCA7" s="572"/>
      <c r="JCB7" s="572"/>
      <c r="JCC7" s="572"/>
      <c r="JCD7" s="572"/>
      <c r="JCE7" s="572"/>
      <c r="JCF7" s="572"/>
      <c r="JCG7" s="572"/>
      <c r="JCH7" s="572"/>
      <c r="JCI7" s="572"/>
      <c r="JCJ7" s="572"/>
      <c r="JCK7" s="572"/>
      <c r="JCL7" s="572"/>
      <c r="JCM7" s="572"/>
      <c r="JCN7" s="572"/>
      <c r="JCO7" s="572"/>
      <c r="JCP7" s="572"/>
      <c r="JCQ7" s="572"/>
      <c r="JCR7" s="572"/>
      <c r="JCS7" s="572"/>
      <c r="JCT7" s="572"/>
      <c r="JCU7" s="572"/>
      <c r="JCV7" s="572"/>
      <c r="JCW7" s="572"/>
      <c r="JCX7" s="572"/>
      <c r="JCY7" s="572"/>
      <c r="JCZ7" s="572"/>
      <c r="JDA7" s="572"/>
      <c r="JDB7" s="572"/>
      <c r="JDC7" s="572"/>
      <c r="JDD7" s="572"/>
      <c r="JDE7" s="572"/>
      <c r="JDF7" s="572"/>
      <c r="JDG7" s="572"/>
      <c r="JDH7" s="572"/>
      <c r="JDI7" s="572"/>
      <c r="JDJ7" s="572"/>
      <c r="JDK7" s="572"/>
      <c r="JDL7" s="572"/>
      <c r="JDM7" s="572"/>
      <c r="JDN7" s="572"/>
      <c r="JDO7" s="572"/>
      <c r="JDP7" s="572"/>
      <c r="JDQ7" s="572"/>
      <c r="JDR7" s="572"/>
      <c r="JDS7" s="572"/>
      <c r="JDT7" s="572"/>
      <c r="JDU7" s="572"/>
      <c r="JDV7" s="572"/>
      <c r="JDW7" s="572"/>
      <c r="JDX7" s="572"/>
      <c r="JDY7" s="572"/>
      <c r="JDZ7" s="572"/>
      <c r="JEA7" s="572"/>
      <c r="JEB7" s="572"/>
      <c r="JEC7" s="572"/>
      <c r="JED7" s="572"/>
      <c r="JEE7" s="572"/>
      <c r="JEF7" s="572"/>
      <c r="JEG7" s="572"/>
      <c r="JEH7" s="572"/>
      <c r="JEI7" s="572"/>
      <c r="JEJ7" s="572"/>
      <c r="JEK7" s="572"/>
      <c r="JEL7" s="572"/>
      <c r="JEM7" s="572"/>
      <c r="JEN7" s="572"/>
      <c r="JEO7" s="572"/>
      <c r="JEP7" s="572"/>
      <c r="JEQ7" s="572"/>
      <c r="JER7" s="572"/>
      <c r="JES7" s="572"/>
      <c r="JET7" s="572"/>
      <c r="JEU7" s="572"/>
      <c r="JEV7" s="572"/>
      <c r="JEW7" s="572"/>
      <c r="JEX7" s="572"/>
      <c r="JEY7" s="572"/>
      <c r="JEZ7" s="572"/>
      <c r="JFA7" s="572"/>
      <c r="JFB7" s="572"/>
      <c r="JFC7" s="572"/>
      <c r="JFD7" s="572"/>
      <c r="JFE7" s="572"/>
      <c r="JFF7" s="572"/>
      <c r="JFG7" s="572"/>
      <c r="JFH7" s="572"/>
      <c r="JFI7" s="572"/>
      <c r="JFJ7" s="572"/>
      <c r="JFK7" s="572"/>
      <c r="JFL7" s="572"/>
      <c r="JFM7" s="572"/>
      <c r="JFN7" s="572"/>
      <c r="JFO7" s="572"/>
      <c r="JFP7" s="572"/>
      <c r="JFQ7" s="572"/>
      <c r="JFR7" s="572"/>
      <c r="JFS7" s="572"/>
      <c r="JFT7" s="572"/>
      <c r="JFU7" s="572"/>
      <c r="JFV7" s="572"/>
      <c r="JFW7" s="572"/>
      <c r="JFX7" s="572"/>
      <c r="JFY7" s="572"/>
      <c r="JFZ7" s="572"/>
      <c r="JGA7" s="572"/>
      <c r="JGB7" s="572"/>
      <c r="JGC7" s="572"/>
      <c r="JGD7" s="572"/>
      <c r="JGE7" s="572"/>
      <c r="JGF7" s="572"/>
      <c r="JGG7" s="572"/>
      <c r="JGH7" s="572"/>
      <c r="JGI7" s="572"/>
      <c r="JGJ7" s="572"/>
      <c r="JGK7" s="572"/>
      <c r="JGL7" s="572"/>
      <c r="JGM7" s="572"/>
      <c r="JGN7" s="572"/>
      <c r="JGO7" s="572"/>
      <c r="JGP7" s="572"/>
      <c r="JGQ7" s="572"/>
      <c r="JGR7" s="572"/>
      <c r="JGS7" s="572"/>
      <c r="JGT7" s="572"/>
      <c r="JGU7" s="572"/>
      <c r="JGV7" s="572"/>
      <c r="JGW7" s="572"/>
      <c r="JGX7" s="572"/>
      <c r="JGY7" s="572"/>
      <c r="JGZ7" s="572"/>
      <c r="JHA7" s="572"/>
      <c r="JHB7" s="572"/>
      <c r="JHC7" s="572"/>
      <c r="JHD7" s="572"/>
      <c r="JHE7" s="572"/>
      <c r="JHF7" s="572"/>
      <c r="JHG7" s="572"/>
      <c r="JHH7" s="572"/>
      <c r="JHI7" s="572"/>
      <c r="JHJ7" s="572"/>
      <c r="JHK7" s="572"/>
      <c r="JHL7" s="572"/>
      <c r="JHM7" s="572"/>
      <c r="JHN7" s="572"/>
      <c r="JHO7" s="572"/>
      <c r="JHP7" s="572"/>
      <c r="JHQ7" s="572"/>
      <c r="JHR7" s="572"/>
      <c r="JHS7" s="572"/>
      <c r="JHT7" s="572"/>
      <c r="JHU7" s="572"/>
      <c r="JHV7" s="572"/>
      <c r="JHW7" s="572"/>
      <c r="JHX7" s="572"/>
      <c r="JHY7" s="572"/>
      <c r="JHZ7" s="572"/>
      <c r="JIA7" s="572"/>
      <c r="JIB7" s="572"/>
      <c r="JIC7" s="572"/>
      <c r="JID7" s="572"/>
      <c r="JIE7" s="572"/>
      <c r="JIF7" s="572"/>
      <c r="JIG7" s="572"/>
      <c r="JIH7" s="572"/>
      <c r="JII7" s="572"/>
      <c r="JIJ7" s="572"/>
      <c r="JIK7" s="572"/>
      <c r="JIL7" s="572"/>
      <c r="JIM7" s="572"/>
      <c r="JIN7" s="572"/>
      <c r="JIO7" s="572"/>
      <c r="JIP7" s="572"/>
      <c r="JIQ7" s="572"/>
      <c r="JIR7" s="572"/>
      <c r="JIS7" s="572"/>
      <c r="JIT7" s="572"/>
      <c r="JIU7" s="572"/>
      <c r="JIV7" s="572"/>
      <c r="JIW7" s="572"/>
      <c r="JIX7" s="572"/>
      <c r="JIY7" s="572"/>
      <c r="JIZ7" s="572"/>
      <c r="JJA7" s="572"/>
      <c r="JJB7" s="572"/>
      <c r="JJC7" s="572"/>
      <c r="JJD7" s="572"/>
      <c r="JJE7" s="572"/>
      <c r="JJF7" s="572"/>
      <c r="JJG7" s="572"/>
      <c r="JJH7" s="572"/>
      <c r="JJI7" s="572"/>
      <c r="JJJ7" s="572"/>
      <c r="JJK7" s="572"/>
      <c r="JJL7" s="572"/>
      <c r="JJM7" s="572"/>
      <c r="JJN7" s="572"/>
      <c r="JJO7" s="572"/>
      <c r="JJP7" s="572"/>
      <c r="JJQ7" s="572"/>
      <c r="JJR7" s="572"/>
      <c r="JJS7" s="572"/>
      <c r="JJT7" s="572"/>
      <c r="JJU7" s="572"/>
      <c r="JJV7" s="572"/>
      <c r="JJW7" s="572"/>
      <c r="JJX7" s="572"/>
      <c r="JJY7" s="572"/>
      <c r="JJZ7" s="572"/>
      <c r="JKA7" s="572"/>
      <c r="JKB7" s="572"/>
      <c r="JKC7" s="572"/>
      <c r="JKD7" s="572"/>
      <c r="JKE7" s="572"/>
      <c r="JKF7" s="572"/>
      <c r="JKG7" s="572"/>
      <c r="JKH7" s="572"/>
      <c r="JKI7" s="572"/>
      <c r="JKJ7" s="572"/>
      <c r="JKK7" s="572"/>
      <c r="JKL7" s="572"/>
      <c r="JKM7" s="572"/>
      <c r="JKN7" s="572"/>
      <c r="JKO7" s="572"/>
      <c r="JKP7" s="572"/>
      <c r="JKQ7" s="572"/>
      <c r="JKR7" s="572"/>
      <c r="JKS7" s="572"/>
      <c r="JKT7" s="572"/>
      <c r="JKU7" s="572"/>
      <c r="JKV7" s="572"/>
      <c r="JKW7" s="572"/>
      <c r="JKX7" s="572"/>
      <c r="JKY7" s="572"/>
      <c r="JKZ7" s="572"/>
      <c r="JLA7" s="572"/>
      <c r="JLB7" s="572"/>
      <c r="JLC7" s="572"/>
      <c r="JLD7" s="572"/>
      <c r="JLE7" s="572"/>
      <c r="JLF7" s="572"/>
      <c r="JLG7" s="572"/>
      <c r="JLH7" s="572"/>
      <c r="JLI7" s="572"/>
      <c r="JLJ7" s="572"/>
      <c r="JLK7" s="572"/>
      <c r="JLL7" s="572"/>
      <c r="JLM7" s="572"/>
      <c r="JLN7" s="572"/>
      <c r="JLO7" s="572"/>
      <c r="JLP7" s="572"/>
      <c r="JLQ7" s="572"/>
      <c r="JLR7" s="572"/>
      <c r="JLS7" s="572"/>
      <c r="JLT7" s="572"/>
      <c r="JLU7" s="572"/>
      <c r="JLV7" s="572"/>
      <c r="JLW7" s="572"/>
      <c r="JLX7" s="572"/>
      <c r="JLY7" s="572"/>
      <c r="JLZ7" s="572"/>
      <c r="JMA7" s="572"/>
      <c r="JMB7" s="572"/>
      <c r="JMC7" s="572"/>
      <c r="JMD7" s="572"/>
      <c r="JME7" s="572"/>
      <c r="JMF7" s="572"/>
      <c r="JMG7" s="572"/>
      <c r="JMH7" s="572"/>
      <c r="JMI7" s="572"/>
      <c r="JMJ7" s="572"/>
      <c r="JMK7" s="572"/>
      <c r="JML7" s="572"/>
      <c r="JMM7" s="572"/>
      <c r="JMN7" s="572"/>
      <c r="JMO7" s="572"/>
      <c r="JMP7" s="572"/>
      <c r="JMQ7" s="572"/>
      <c r="JMR7" s="572"/>
      <c r="JMS7" s="572"/>
      <c r="JMT7" s="572"/>
      <c r="JMU7" s="572"/>
      <c r="JMV7" s="572"/>
      <c r="JMW7" s="572"/>
      <c r="JMX7" s="572"/>
      <c r="JMY7" s="572"/>
      <c r="JMZ7" s="572"/>
      <c r="JNA7" s="572"/>
      <c r="JNB7" s="572"/>
      <c r="JNC7" s="572"/>
      <c r="JND7" s="572"/>
      <c r="JNE7" s="572"/>
      <c r="JNF7" s="572"/>
      <c r="JNG7" s="572"/>
      <c r="JNH7" s="572"/>
      <c r="JNI7" s="572"/>
      <c r="JNJ7" s="572"/>
      <c r="JNK7" s="572"/>
      <c r="JNL7" s="572"/>
      <c r="JNM7" s="572"/>
      <c r="JNN7" s="572"/>
      <c r="JNO7" s="572"/>
      <c r="JNP7" s="572"/>
      <c r="JNQ7" s="572"/>
      <c r="JNR7" s="572"/>
      <c r="JNS7" s="572"/>
      <c r="JNT7" s="572"/>
      <c r="JNU7" s="572"/>
      <c r="JNV7" s="572"/>
      <c r="JNW7" s="572"/>
      <c r="JNX7" s="572"/>
      <c r="JNY7" s="572"/>
      <c r="JNZ7" s="572"/>
      <c r="JOA7" s="572"/>
      <c r="JOB7" s="572"/>
      <c r="JOC7" s="572"/>
      <c r="JOD7" s="572"/>
      <c r="JOE7" s="572"/>
      <c r="JOF7" s="572"/>
      <c r="JOG7" s="572"/>
      <c r="JOH7" s="572"/>
      <c r="JOI7" s="572"/>
      <c r="JOJ7" s="572"/>
      <c r="JOK7" s="572"/>
      <c r="JOL7" s="572"/>
      <c r="JOM7" s="572"/>
      <c r="JON7" s="572"/>
      <c r="JOO7" s="572"/>
      <c r="JOP7" s="572"/>
      <c r="JOQ7" s="572"/>
      <c r="JOR7" s="572"/>
      <c r="JOS7" s="572"/>
      <c r="JOT7" s="572"/>
      <c r="JOU7" s="572"/>
      <c r="JOV7" s="572"/>
      <c r="JOW7" s="572"/>
      <c r="JOX7" s="572"/>
      <c r="JOY7" s="572"/>
      <c r="JOZ7" s="572"/>
      <c r="JPA7" s="572"/>
      <c r="JPB7" s="572"/>
      <c r="JPC7" s="572"/>
      <c r="JPD7" s="572"/>
      <c r="JPE7" s="572"/>
      <c r="JPF7" s="572"/>
      <c r="JPG7" s="572"/>
      <c r="JPH7" s="572"/>
      <c r="JPI7" s="572"/>
      <c r="JPJ7" s="572"/>
      <c r="JPK7" s="572"/>
      <c r="JPL7" s="572"/>
      <c r="JPM7" s="572"/>
      <c r="JPN7" s="572"/>
      <c r="JPO7" s="572"/>
      <c r="JPP7" s="572"/>
      <c r="JPQ7" s="572"/>
      <c r="JPR7" s="572"/>
      <c r="JPS7" s="572"/>
      <c r="JPT7" s="572"/>
      <c r="JPU7" s="572"/>
      <c r="JPV7" s="572"/>
      <c r="JPW7" s="572"/>
      <c r="JPX7" s="572"/>
      <c r="JPY7" s="572"/>
      <c r="JPZ7" s="572"/>
      <c r="JQA7" s="572"/>
      <c r="JQB7" s="572"/>
      <c r="JQC7" s="572"/>
      <c r="JQD7" s="572"/>
      <c r="JQE7" s="572"/>
      <c r="JQF7" s="572"/>
      <c r="JQG7" s="572"/>
      <c r="JQH7" s="572"/>
      <c r="JQI7" s="572"/>
      <c r="JQJ7" s="572"/>
      <c r="JQK7" s="572"/>
      <c r="JQL7" s="572"/>
      <c r="JQM7" s="572"/>
      <c r="JQN7" s="572"/>
      <c r="JQO7" s="572"/>
      <c r="JQP7" s="572"/>
      <c r="JQQ7" s="572"/>
      <c r="JQR7" s="572"/>
      <c r="JQS7" s="572"/>
      <c r="JQT7" s="572"/>
      <c r="JQU7" s="572"/>
      <c r="JQV7" s="572"/>
      <c r="JQW7" s="572"/>
      <c r="JQX7" s="572"/>
      <c r="JQY7" s="572"/>
      <c r="JQZ7" s="572"/>
      <c r="JRA7" s="572"/>
      <c r="JRB7" s="572"/>
      <c r="JRC7" s="572"/>
      <c r="JRD7" s="572"/>
      <c r="JRE7" s="572"/>
      <c r="JRF7" s="572"/>
      <c r="JRG7" s="572"/>
      <c r="JRH7" s="572"/>
      <c r="JRI7" s="572"/>
      <c r="JRJ7" s="572"/>
      <c r="JRK7" s="572"/>
      <c r="JRL7" s="572"/>
      <c r="JRM7" s="572"/>
      <c r="JRN7" s="572"/>
      <c r="JRO7" s="572"/>
      <c r="JRP7" s="572"/>
      <c r="JRQ7" s="572"/>
      <c r="JRR7" s="572"/>
      <c r="JRS7" s="572"/>
      <c r="JRT7" s="572"/>
      <c r="JRU7" s="572"/>
      <c r="JRV7" s="572"/>
      <c r="JRW7" s="572"/>
      <c r="JRX7" s="572"/>
      <c r="JRY7" s="572"/>
      <c r="JRZ7" s="572"/>
      <c r="JSA7" s="572"/>
      <c r="JSB7" s="572"/>
      <c r="JSC7" s="572"/>
      <c r="JSD7" s="572"/>
      <c r="JSE7" s="572"/>
      <c r="JSF7" s="572"/>
      <c r="JSG7" s="572"/>
      <c r="JSH7" s="572"/>
      <c r="JSI7" s="572"/>
      <c r="JSJ7" s="572"/>
      <c r="JSK7" s="572"/>
      <c r="JSL7" s="572"/>
      <c r="JSM7" s="572"/>
      <c r="JSN7" s="572"/>
      <c r="JSO7" s="572"/>
      <c r="JSP7" s="572"/>
      <c r="JSQ7" s="572"/>
      <c r="JSR7" s="572"/>
      <c r="JSS7" s="572"/>
      <c r="JST7" s="572"/>
      <c r="JSU7" s="572"/>
      <c r="JSV7" s="572"/>
      <c r="JSW7" s="572"/>
      <c r="JSX7" s="572"/>
      <c r="JSY7" s="572"/>
      <c r="JSZ7" s="572"/>
      <c r="JTA7" s="572"/>
      <c r="JTB7" s="572"/>
      <c r="JTC7" s="572"/>
      <c r="JTD7" s="572"/>
      <c r="JTE7" s="572"/>
      <c r="JTF7" s="572"/>
      <c r="JTG7" s="572"/>
      <c r="JTH7" s="572"/>
      <c r="JTI7" s="572"/>
      <c r="JTJ7" s="572"/>
      <c r="JTK7" s="572"/>
      <c r="JTL7" s="572"/>
      <c r="JTM7" s="572"/>
      <c r="JTN7" s="572"/>
      <c r="JTO7" s="572"/>
      <c r="JTP7" s="572"/>
      <c r="JTQ7" s="572"/>
      <c r="JTR7" s="572"/>
      <c r="JTS7" s="572"/>
      <c r="JTT7" s="572"/>
      <c r="JTU7" s="572"/>
      <c r="JTV7" s="572"/>
      <c r="JTW7" s="572"/>
      <c r="JTX7" s="572"/>
      <c r="JTY7" s="572"/>
      <c r="JTZ7" s="572"/>
      <c r="JUA7" s="572"/>
      <c r="JUB7" s="572"/>
      <c r="JUC7" s="572"/>
      <c r="JUD7" s="572"/>
      <c r="JUE7" s="572"/>
      <c r="JUF7" s="572"/>
      <c r="JUG7" s="572"/>
      <c r="JUH7" s="572"/>
      <c r="JUI7" s="572"/>
      <c r="JUJ7" s="572"/>
      <c r="JUK7" s="572"/>
      <c r="JUL7" s="572"/>
      <c r="JUM7" s="572"/>
      <c r="JUN7" s="572"/>
      <c r="JUO7" s="572"/>
      <c r="JUP7" s="572"/>
      <c r="JUQ7" s="572"/>
      <c r="JUR7" s="572"/>
      <c r="JUS7" s="572"/>
      <c r="JUT7" s="572"/>
      <c r="JUU7" s="572"/>
      <c r="JUV7" s="572"/>
      <c r="JUW7" s="572"/>
      <c r="JUX7" s="572"/>
      <c r="JUY7" s="572"/>
      <c r="JUZ7" s="572"/>
      <c r="JVA7" s="572"/>
      <c r="JVB7" s="572"/>
      <c r="JVC7" s="572"/>
      <c r="JVD7" s="572"/>
      <c r="JVE7" s="572"/>
      <c r="JVF7" s="572"/>
      <c r="JVG7" s="572"/>
      <c r="JVH7" s="572"/>
      <c r="JVI7" s="572"/>
      <c r="JVJ7" s="572"/>
      <c r="JVK7" s="572"/>
      <c r="JVL7" s="572"/>
      <c r="JVM7" s="572"/>
      <c r="JVN7" s="572"/>
      <c r="JVO7" s="572"/>
      <c r="JVP7" s="572"/>
      <c r="JVQ7" s="572"/>
      <c r="JVR7" s="572"/>
      <c r="JVS7" s="572"/>
      <c r="JVT7" s="572"/>
      <c r="JVU7" s="572"/>
      <c r="JVV7" s="572"/>
      <c r="JVW7" s="572"/>
      <c r="JVX7" s="572"/>
      <c r="JVY7" s="572"/>
      <c r="JVZ7" s="572"/>
      <c r="JWA7" s="572"/>
      <c r="JWB7" s="572"/>
      <c r="JWC7" s="572"/>
      <c r="JWD7" s="572"/>
      <c r="JWE7" s="572"/>
      <c r="JWF7" s="572"/>
      <c r="JWG7" s="572"/>
      <c r="JWH7" s="572"/>
      <c r="JWI7" s="572"/>
      <c r="JWJ7" s="572"/>
      <c r="JWK7" s="572"/>
      <c r="JWL7" s="572"/>
      <c r="JWM7" s="572"/>
      <c r="JWN7" s="572"/>
      <c r="JWO7" s="572"/>
      <c r="JWP7" s="572"/>
      <c r="JWQ7" s="572"/>
      <c r="JWR7" s="572"/>
      <c r="JWS7" s="572"/>
      <c r="JWT7" s="572"/>
      <c r="JWU7" s="572"/>
      <c r="JWV7" s="572"/>
      <c r="JWW7" s="572"/>
      <c r="JWX7" s="572"/>
      <c r="JWY7" s="572"/>
      <c r="JWZ7" s="572"/>
      <c r="JXA7" s="572"/>
      <c r="JXB7" s="572"/>
      <c r="JXC7" s="572"/>
      <c r="JXD7" s="572"/>
      <c r="JXE7" s="572"/>
      <c r="JXF7" s="572"/>
      <c r="JXG7" s="572"/>
      <c r="JXH7" s="572"/>
      <c r="JXI7" s="572"/>
      <c r="JXJ7" s="572"/>
      <c r="JXK7" s="572"/>
      <c r="JXL7" s="572"/>
      <c r="JXM7" s="572"/>
      <c r="JXN7" s="572"/>
      <c r="JXO7" s="572"/>
      <c r="JXP7" s="572"/>
      <c r="JXQ7" s="572"/>
      <c r="JXR7" s="572"/>
      <c r="JXS7" s="572"/>
      <c r="JXT7" s="572"/>
      <c r="JXU7" s="572"/>
      <c r="JXV7" s="572"/>
      <c r="JXW7" s="572"/>
      <c r="JXX7" s="572"/>
      <c r="JXY7" s="572"/>
      <c r="JXZ7" s="572"/>
      <c r="JYA7" s="572"/>
      <c r="JYB7" s="572"/>
      <c r="JYC7" s="572"/>
      <c r="JYD7" s="572"/>
      <c r="JYE7" s="572"/>
      <c r="JYF7" s="572"/>
      <c r="JYG7" s="572"/>
      <c r="JYH7" s="572"/>
      <c r="JYI7" s="572"/>
      <c r="JYJ7" s="572"/>
      <c r="JYK7" s="572"/>
      <c r="JYL7" s="572"/>
      <c r="JYM7" s="572"/>
      <c r="JYN7" s="572"/>
      <c r="JYO7" s="572"/>
      <c r="JYP7" s="572"/>
      <c r="JYQ7" s="572"/>
      <c r="JYR7" s="572"/>
      <c r="JYS7" s="572"/>
      <c r="JYT7" s="572"/>
      <c r="JYU7" s="572"/>
      <c r="JYV7" s="572"/>
      <c r="JYW7" s="572"/>
      <c r="JYX7" s="572"/>
      <c r="JYY7" s="572"/>
      <c r="JYZ7" s="572"/>
      <c r="JZA7" s="572"/>
      <c r="JZB7" s="572"/>
      <c r="JZC7" s="572"/>
      <c r="JZD7" s="572"/>
      <c r="JZE7" s="572"/>
      <c r="JZF7" s="572"/>
      <c r="JZG7" s="572"/>
      <c r="JZH7" s="572"/>
      <c r="JZI7" s="572"/>
      <c r="JZJ7" s="572"/>
      <c r="JZK7" s="572"/>
      <c r="JZL7" s="572"/>
      <c r="JZM7" s="572"/>
      <c r="JZN7" s="572"/>
      <c r="JZO7" s="572"/>
      <c r="JZP7" s="572"/>
      <c r="JZQ7" s="572"/>
      <c r="JZR7" s="572"/>
      <c r="JZS7" s="572"/>
      <c r="JZT7" s="572"/>
      <c r="JZU7" s="572"/>
      <c r="JZV7" s="572"/>
      <c r="JZW7" s="572"/>
      <c r="JZX7" s="572"/>
      <c r="JZY7" s="572"/>
      <c r="JZZ7" s="572"/>
      <c r="KAA7" s="572"/>
      <c r="KAB7" s="572"/>
      <c r="KAC7" s="572"/>
      <c r="KAD7" s="572"/>
      <c r="KAE7" s="572"/>
      <c r="KAF7" s="572"/>
      <c r="KAG7" s="572"/>
      <c r="KAH7" s="572"/>
      <c r="KAI7" s="572"/>
      <c r="KAJ7" s="572"/>
      <c r="KAK7" s="572"/>
      <c r="KAL7" s="572"/>
      <c r="KAM7" s="572"/>
      <c r="KAN7" s="572"/>
      <c r="KAO7" s="572"/>
      <c r="KAP7" s="572"/>
      <c r="KAQ7" s="572"/>
      <c r="KAR7" s="572"/>
      <c r="KAS7" s="572"/>
      <c r="KAT7" s="572"/>
      <c r="KAU7" s="572"/>
      <c r="KAV7" s="572"/>
      <c r="KAW7" s="572"/>
      <c r="KAX7" s="572"/>
      <c r="KAY7" s="572"/>
      <c r="KAZ7" s="572"/>
      <c r="KBA7" s="572"/>
      <c r="KBB7" s="572"/>
      <c r="KBC7" s="572"/>
      <c r="KBD7" s="572"/>
      <c r="KBE7" s="572"/>
      <c r="KBF7" s="572"/>
      <c r="KBG7" s="572"/>
      <c r="KBH7" s="572"/>
      <c r="KBI7" s="572"/>
      <c r="KBJ7" s="572"/>
      <c r="KBK7" s="572"/>
      <c r="KBL7" s="572"/>
      <c r="KBM7" s="572"/>
      <c r="KBN7" s="572"/>
      <c r="KBO7" s="572"/>
      <c r="KBP7" s="572"/>
      <c r="KBQ7" s="572"/>
      <c r="KBR7" s="572"/>
      <c r="KBS7" s="572"/>
      <c r="KBT7" s="572"/>
      <c r="KBU7" s="572"/>
      <c r="KBV7" s="572"/>
      <c r="KBW7" s="572"/>
      <c r="KBX7" s="572"/>
      <c r="KBY7" s="572"/>
      <c r="KBZ7" s="572"/>
      <c r="KCA7" s="572"/>
      <c r="KCB7" s="572"/>
      <c r="KCC7" s="572"/>
      <c r="KCD7" s="572"/>
      <c r="KCE7" s="572"/>
      <c r="KCF7" s="572"/>
      <c r="KCG7" s="572"/>
      <c r="KCH7" s="572"/>
      <c r="KCI7" s="572"/>
      <c r="KCJ7" s="572"/>
      <c r="KCK7" s="572"/>
      <c r="KCL7" s="572"/>
      <c r="KCM7" s="572"/>
      <c r="KCN7" s="572"/>
      <c r="KCO7" s="572"/>
      <c r="KCP7" s="572"/>
      <c r="KCQ7" s="572"/>
      <c r="KCR7" s="572"/>
      <c r="KCS7" s="572"/>
      <c r="KCT7" s="572"/>
      <c r="KCU7" s="572"/>
      <c r="KCV7" s="572"/>
      <c r="KCW7" s="572"/>
      <c r="KCX7" s="572"/>
      <c r="KCY7" s="572"/>
      <c r="KCZ7" s="572"/>
      <c r="KDA7" s="572"/>
      <c r="KDB7" s="572"/>
      <c r="KDC7" s="572"/>
      <c r="KDD7" s="572"/>
      <c r="KDE7" s="572"/>
      <c r="KDF7" s="572"/>
      <c r="KDG7" s="572"/>
      <c r="KDH7" s="572"/>
      <c r="KDI7" s="572"/>
      <c r="KDJ7" s="572"/>
      <c r="KDK7" s="572"/>
      <c r="KDL7" s="572"/>
      <c r="KDM7" s="572"/>
      <c r="KDN7" s="572"/>
      <c r="KDO7" s="572"/>
      <c r="KDP7" s="572"/>
      <c r="KDQ7" s="572"/>
      <c r="KDR7" s="572"/>
      <c r="KDS7" s="572"/>
      <c r="KDT7" s="572"/>
      <c r="KDU7" s="572"/>
      <c r="KDV7" s="572"/>
      <c r="KDW7" s="572"/>
      <c r="KDX7" s="572"/>
      <c r="KDY7" s="572"/>
      <c r="KDZ7" s="572"/>
      <c r="KEA7" s="572"/>
      <c r="KEB7" s="572"/>
      <c r="KEC7" s="572"/>
      <c r="KED7" s="572"/>
      <c r="KEE7" s="572"/>
      <c r="KEF7" s="572"/>
      <c r="KEG7" s="572"/>
      <c r="KEH7" s="572"/>
      <c r="KEI7" s="572"/>
      <c r="KEJ7" s="572"/>
      <c r="KEK7" s="572"/>
      <c r="KEL7" s="572"/>
      <c r="KEM7" s="572"/>
      <c r="KEN7" s="572"/>
      <c r="KEO7" s="572"/>
      <c r="KEP7" s="572"/>
      <c r="KEQ7" s="572"/>
      <c r="KER7" s="572"/>
      <c r="KES7" s="572"/>
      <c r="KET7" s="572"/>
      <c r="KEU7" s="572"/>
      <c r="KEV7" s="572"/>
      <c r="KEW7" s="572"/>
      <c r="KEX7" s="572"/>
      <c r="KEY7" s="572"/>
      <c r="KEZ7" s="572"/>
      <c r="KFA7" s="572"/>
      <c r="KFB7" s="572"/>
      <c r="KFC7" s="572"/>
      <c r="KFD7" s="572"/>
      <c r="KFE7" s="572"/>
      <c r="KFF7" s="572"/>
      <c r="KFG7" s="572"/>
      <c r="KFH7" s="572"/>
      <c r="KFI7" s="572"/>
      <c r="KFJ7" s="572"/>
      <c r="KFK7" s="572"/>
      <c r="KFL7" s="572"/>
      <c r="KFM7" s="572"/>
      <c r="KFN7" s="572"/>
      <c r="KFO7" s="572"/>
      <c r="KFP7" s="572"/>
      <c r="KFQ7" s="572"/>
      <c r="KFR7" s="572"/>
      <c r="KFS7" s="572"/>
      <c r="KFT7" s="572"/>
      <c r="KFU7" s="572"/>
      <c r="KFV7" s="572"/>
      <c r="KFW7" s="572"/>
      <c r="KFX7" s="572"/>
      <c r="KFY7" s="572"/>
      <c r="KFZ7" s="572"/>
      <c r="KGA7" s="572"/>
      <c r="KGB7" s="572"/>
      <c r="KGC7" s="572"/>
      <c r="KGD7" s="572"/>
      <c r="KGE7" s="572"/>
      <c r="KGF7" s="572"/>
      <c r="KGG7" s="572"/>
      <c r="KGH7" s="572"/>
      <c r="KGI7" s="572"/>
      <c r="KGJ7" s="572"/>
      <c r="KGK7" s="572"/>
      <c r="KGL7" s="572"/>
      <c r="KGM7" s="572"/>
      <c r="KGN7" s="572"/>
      <c r="KGO7" s="572"/>
      <c r="KGP7" s="572"/>
      <c r="KGQ7" s="572"/>
      <c r="KGR7" s="572"/>
      <c r="KGS7" s="572"/>
      <c r="KGT7" s="572"/>
      <c r="KGU7" s="572"/>
      <c r="KGV7" s="572"/>
      <c r="KGW7" s="572"/>
      <c r="KGX7" s="572"/>
      <c r="KGY7" s="572"/>
      <c r="KGZ7" s="572"/>
      <c r="KHA7" s="572"/>
      <c r="KHB7" s="572"/>
      <c r="KHC7" s="572"/>
      <c r="KHD7" s="572"/>
      <c r="KHE7" s="572"/>
      <c r="KHF7" s="572"/>
      <c r="KHG7" s="572"/>
      <c r="KHH7" s="572"/>
      <c r="KHI7" s="572"/>
      <c r="KHJ7" s="572"/>
      <c r="KHK7" s="572"/>
      <c r="KHL7" s="572"/>
      <c r="KHM7" s="572"/>
      <c r="KHN7" s="572"/>
      <c r="KHO7" s="572"/>
      <c r="KHP7" s="572"/>
      <c r="KHQ7" s="572"/>
      <c r="KHR7" s="572"/>
      <c r="KHS7" s="572"/>
      <c r="KHT7" s="572"/>
      <c r="KHU7" s="572"/>
      <c r="KHV7" s="572"/>
      <c r="KHW7" s="572"/>
      <c r="KHX7" s="572"/>
      <c r="KHY7" s="572"/>
      <c r="KHZ7" s="572"/>
      <c r="KIA7" s="572"/>
      <c r="KIB7" s="572"/>
      <c r="KIC7" s="572"/>
      <c r="KID7" s="572"/>
      <c r="KIE7" s="572"/>
      <c r="KIF7" s="572"/>
      <c r="KIG7" s="572"/>
      <c r="KIH7" s="572"/>
      <c r="KII7" s="572"/>
      <c r="KIJ7" s="572"/>
      <c r="KIK7" s="572"/>
      <c r="KIL7" s="572"/>
      <c r="KIM7" s="572"/>
      <c r="KIN7" s="572"/>
      <c r="KIO7" s="572"/>
      <c r="KIP7" s="572"/>
      <c r="KIQ7" s="572"/>
      <c r="KIR7" s="572"/>
      <c r="KIS7" s="572"/>
      <c r="KIT7" s="572"/>
      <c r="KIU7" s="572"/>
      <c r="KIV7" s="572"/>
      <c r="KIW7" s="572"/>
      <c r="KIX7" s="572"/>
      <c r="KIY7" s="572"/>
      <c r="KIZ7" s="572"/>
      <c r="KJA7" s="572"/>
      <c r="KJB7" s="572"/>
      <c r="KJC7" s="572"/>
      <c r="KJD7" s="572"/>
      <c r="KJE7" s="572"/>
      <c r="KJF7" s="572"/>
      <c r="KJG7" s="572"/>
      <c r="KJH7" s="572"/>
      <c r="KJI7" s="572"/>
      <c r="KJJ7" s="572"/>
      <c r="KJK7" s="572"/>
      <c r="KJL7" s="572"/>
      <c r="KJM7" s="572"/>
      <c r="KJN7" s="572"/>
      <c r="KJO7" s="572"/>
      <c r="KJP7" s="572"/>
      <c r="KJQ7" s="572"/>
      <c r="KJR7" s="572"/>
      <c r="KJS7" s="572"/>
      <c r="KJT7" s="572"/>
      <c r="KJU7" s="572"/>
      <c r="KJV7" s="572"/>
      <c r="KJW7" s="572"/>
      <c r="KJX7" s="572"/>
      <c r="KJY7" s="572"/>
      <c r="KJZ7" s="572"/>
      <c r="KKA7" s="572"/>
      <c r="KKB7" s="572"/>
      <c r="KKC7" s="572"/>
      <c r="KKD7" s="572"/>
      <c r="KKE7" s="572"/>
      <c r="KKF7" s="572"/>
      <c r="KKG7" s="572"/>
      <c r="KKH7" s="572"/>
      <c r="KKI7" s="572"/>
      <c r="KKJ7" s="572"/>
      <c r="KKK7" s="572"/>
      <c r="KKL7" s="572"/>
      <c r="KKM7" s="572"/>
      <c r="KKN7" s="572"/>
      <c r="KKO7" s="572"/>
      <c r="KKP7" s="572"/>
      <c r="KKQ7" s="572"/>
      <c r="KKR7" s="572"/>
      <c r="KKS7" s="572"/>
      <c r="KKT7" s="572"/>
      <c r="KKU7" s="572"/>
      <c r="KKV7" s="572"/>
      <c r="KKW7" s="572"/>
      <c r="KKX7" s="572"/>
      <c r="KKY7" s="572"/>
      <c r="KKZ7" s="572"/>
      <c r="KLA7" s="572"/>
      <c r="KLB7" s="572"/>
      <c r="KLC7" s="572"/>
      <c r="KLD7" s="572"/>
      <c r="KLE7" s="572"/>
      <c r="KLF7" s="572"/>
      <c r="KLG7" s="572"/>
      <c r="KLH7" s="572"/>
      <c r="KLI7" s="572"/>
      <c r="KLJ7" s="572"/>
      <c r="KLK7" s="572"/>
      <c r="KLL7" s="572"/>
      <c r="KLM7" s="572"/>
      <c r="KLN7" s="572"/>
      <c r="KLO7" s="572"/>
      <c r="KLP7" s="572"/>
      <c r="KLQ7" s="572"/>
      <c r="KLR7" s="572"/>
      <c r="KLS7" s="572"/>
      <c r="KLT7" s="572"/>
      <c r="KLU7" s="572"/>
      <c r="KLV7" s="572"/>
      <c r="KLW7" s="572"/>
      <c r="KLX7" s="572"/>
      <c r="KLY7" s="572"/>
      <c r="KLZ7" s="572"/>
      <c r="KMA7" s="572"/>
      <c r="KMB7" s="572"/>
      <c r="KMC7" s="572"/>
      <c r="KMD7" s="572"/>
      <c r="KME7" s="572"/>
      <c r="KMF7" s="572"/>
      <c r="KMG7" s="572"/>
      <c r="KMH7" s="572"/>
      <c r="KMI7" s="572"/>
      <c r="KMJ7" s="572"/>
      <c r="KMK7" s="572"/>
      <c r="KML7" s="572"/>
      <c r="KMM7" s="572"/>
      <c r="KMN7" s="572"/>
      <c r="KMO7" s="572"/>
      <c r="KMP7" s="572"/>
      <c r="KMQ7" s="572"/>
      <c r="KMR7" s="572"/>
      <c r="KMS7" s="572"/>
      <c r="KMT7" s="572"/>
      <c r="KMU7" s="572"/>
      <c r="KMV7" s="572"/>
      <c r="KMW7" s="572"/>
      <c r="KMX7" s="572"/>
      <c r="KMY7" s="572"/>
      <c r="KMZ7" s="572"/>
      <c r="KNA7" s="572"/>
      <c r="KNB7" s="572"/>
      <c r="KNC7" s="572"/>
      <c r="KND7" s="572"/>
      <c r="KNE7" s="572"/>
      <c r="KNF7" s="572"/>
      <c r="KNG7" s="572"/>
      <c r="KNH7" s="572"/>
      <c r="KNI7" s="572"/>
      <c r="KNJ7" s="572"/>
      <c r="KNK7" s="572"/>
      <c r="KNL7" s="572"/>
      <c r="KNM7" s="572"/>
      <c r="KNN7" s="572"/>
      <c r="KNO7" s="572"/>
      <c r="KNP7" s="572"/>
      <c r="KNQ7" s="572"/>
      <c r="KNR7" s="572"/>
      <c r="KNS7" s="572"/>
      <c r="KNT7" s="572"/>
      <c r="KNU7" s="572"/>
      <c r="KNV7" s="572"/>
      <c r="KNW7" s="572"/>
      <c r="KNX7" s="572"/>
      <c r="KNY7" s="572"/>
      <c r="KNZ7" s="572"/>
      <c r="KOA7" s="572"/>
      <c r="KOB7" s="572"/>
      <c r="KOC7" s="572"/>
      <c r="KOD7" s="572"/>
      <c r="KOE7" s="572"/>
      <c r="KOF7" s="572"/>
      <c r="KOG7" s="572"/>
      <c r="KOH7" s="572"/>
      <c r="KOI7" s="572"/>
      <c r="KOJ7" s="572"/>
      <c r="KOK7" s="572"/>
      <c r="KOL7" s="572"/>
      <c r="KOM7" s="572"/>
      <c r="KON7" s="572"/>
      <c r="KOO7" s="572"/>
      <c r="KOP7" s="572"/>
      <c r="KOQ7" s="572"/>
      <c r="KOR7" s="572"/>
      <c r="KOS7" s="572"/>
      <c r="KOT7" s="572"/>
      <c r="KOU7" s="572"/>
      <c r="KOV7" s="572"/>
      <c r="KOW7" s="572"/>
      <c r="KOX7" s="572"/>
      <c r="KOY7" s="572"/>
      <c r="KOZ7" s="572"/>
      <c r="KPA7" s="572"/>
      <c r="KPB7" s="572"/>
      <c r="KPC7" s="572"/>
      <c r="KPD7" s="572"/>
      <c r="KPE7" s="572"/>
      <c r="KPF7" s="572"/>
      <c r="KPG7" s="572"/>
      <c r="KPH7" s="572"/>
      <c r="KPI7" s="572"/>
      <c r="KPJ7" s="572"/>
      <c r="KPK7" s="572"/>
      <c r="KPL7" s="572"/>
      <c r="KPM7" s="572"/>
      <c r="KPN7" s="572"/>
      <c r="KPO7" s="572"/>
      <c r="KPP7" s="572"/>
      <c r="KPQ7" s="572"/>
      <c r="KPR7" s="572"/>
      <c r="KPS7" s="572"/>
      <c r="KPT7" s="572"/>
      <c r="KPU7" s="572"/>
      <c r="KPV7" s="572"/>
      <c r="KPW7" s="572"/>
      <c r="KPX7" s="572"/>
      <c r="KPY7" s="572"/>
      <c r="KPZ7" s="572"/>
      <c r="KQA7" s="572"/>
      <c r="KQB7" s="572"/>
      <c r="KQC7" s="572"/>
      <c r="KQD7" s="572"/>
      <c r="KQE7" s="572"/>
      <c r="KQF7" s="572"/>
      <c r="KQG7" s="572"/>
      <c r="KQH7" s="572"/>
      <c r="KQI7" s="572"/>
      <c r="KQJ7" s="572"/>
      <c r="KQK7" s="572"/>
      <c r="KQL7" s="572"/>
      <c r="KQM7" s="572"/>
      <c r="KQN7" s="572"/>
      <c r="KQO7" s="572"/>
      <c r="KQP7" s="572"/>
      <c r="KQQ7" s="572"/>
      <c r="KQR7" s="572"/>
      <c r="KQS7" s="572"/>
      <c r="KQT7" s="572"/>
      <c r="KQU7" s="572"/>
      <c r="KQV7" s="572"/>
      <c r="KQW7" s="572"/>
      <c r="KQX7" s="572"/>
      <c r="KQY7" s="572"/>
      <c r="KQZ7" s="572"/>
      <c r="KRA7" s="572"/>
      <c r="KRB7" s="572"/>
      <c r="KRC7" s="572"/>
      <c r="KRD7" s="572"/>
      <c r="KRE7" s="572"/>
      <c r="KRF7" s="572"/>
      <c r="KRG7" s="572"/>
      <c r="KRH7" s="572"/>
      <c r="KRI7" s="572"/>
      <c r="KRJ7" s="572"/>
      <c r="KRK7" s="572"/>
      <c r="KRL7" s="572"/>
      <c r="KRM7" s="572"/>
      <c r="KRN7" s="572"/>
      <c r="KRO7" s="572"/>
      <c r="KRP7" s="572"/>
      <c r="KRQ7" s="572"/>
      <c r="KRR7" s="572"/>
      <c r="KRS7" s="572"/>
      <c r="KRT7" s="572"/>
      <c r="KRU7" s="572"/>
      <c r="KRV7" s="572"/>
      <c r="KRW7" s="572"/>
      <c r="KRX7" s="572"/>
      <c r="KRY7" s="572"/>
      <c r="KRZ7" s="572"/>
      <c r="KSA7" s="572"/>
      <c r="KSB7" s="572"/>
      <c r="KSC7" s="572"/>
      <c r="KSD7" s="572"/>
      <c r="KSE7" s="572"/>
      <c r="KSF7" s="572"/>
      <c r="KSG7" s="572"/>
      <c r="KSH7" s="572"/>
      <c r="KSI7" s="572"/>
      <c r="KSJ7" s="572"/>
      <c r="KSK7" s="572"/>
      <c r="KSL7" s="572"/>
      <c r="KSM7" s="572"/>
      <c r="KSN7" s="572"/>
      <c r="KSO7" s="572"/>
      <c r="KSP7" s="572"/>
      <c r="KSQ7" s="572"/>
      <c r="KSR7" s="572"/>
      <c r="KSS7" s="572"/>
      <c r="KST7" s="572"/>
      <c r="KSU7" s="572"/>
      <c r="KSV7" s="572"/>
      <c r="KSW7" s="572"/>
      <c r="KSX7" s="572"/>
      <c r="KSY7" s="572"/>
      <c r="KSZ7" s="572"/>
      <c r="KTA7" s="572"/>
      <c r="KTB7" s="572"/>
      <c r="KTC7" s="572"/>
      <c r="KTD7" s="572"/>
      <c r="KTE7" s="572"/>
      <c r="KTF7" s="572"/>
      <c r="KTG7" s="572"/>
      <c r="KTH7" s="572"/>
      <c r="KTI7" s="572"/>
      <c r="KTJ7" s="572"/>
      <c r="KTK7" s="572"/>
      <c r="KTL7" s="572"/>
      <c r="KTM7" s="572"/>
      <c r="KTN7" s="572"/>
      <c r="KTO7" s="572"/>
      <c r="KTP7" s="572"/>
      <c r="KTQ7" s="572"/>
      <c r="KTR7" s="572"/>
      <c r="KTS7" s="572"/>
      <c r="KTT7" s="572"/>
      <c r="KTU7" s="572"/>
      <c r="KTV7" s="572"/>
      <c r="KTW7" s="572"/>
      <c r="KTX7" s="572"/>
      <c r="KTY7" s="572"/>
      <c r="KTZ7" s="572"/>
      <c r="KUA7" s="572"/>
      <c r="KUB7" s="572"/>
      <c r="KUC7" s="572"/>
      <c r="KUD7" s="572"/>
      <c r="KUE7" s="572"/>
      <c r="KUF7" s="572"/>
      <c r="KUG7" s="572"/>
      <c r="KUH7" s="572"/>
      <c r="KUI7" s="572"/>
      <c r="KUJ7" s="572"/>
      <c r="KUK7" s="572"/>
      <c r="KUL7" s="572"/>
      <c r="KUM7" s="572"/>
      <c r="KUN7" s="572"/>
      <c r="KUO7" s="572"/>
      <c r="KUP7" s="572"/>
      <c r="KUQ7" s="572"/>
      <c r="KUR7" s="572"/>
      <c r="KUS7" s="572"/>
      <c r="KUT7" s="572"/>
      <c r="KUU7" s="572"/>
      <c r="KUV7" s="572"/>
      <c r="KUW7" s="572"/>
      <c r="KUX7" s="572"/>
      <c r="KUY7" s="572"/>
      <c r="KUZ7" s="572"/>
      <c r="KVA7" s="572"/>
      <c r="KVB7" s="572"/>
      <c r="KVC7" s="572"/>
      <c r="KVD7" s="572"/>
      <c r="KVE7" s="572"/>
      <c r="KVF7" s="572"/>
      <c r="KVG7" s="572"/>
      <c r="KVH7" s="572"/>
      <c r="KVI7" s="572"/>
      <c r="KVJ7" s="572"/>
      <c r="KVK7" s="572"/>
      <c r="KVL7" s="572"/>
      <c r="KVM7" s="572"/>
      <c r="KVN7" s="572"/>
      <c r="KVO7" s="572"/>
      <c r="KVP7" s="572"/>
      <c r="KVQ7" s="572"/>
      <c r="KVR7" s="572"/>
      <c r="KVS7" s="572"/>
      <c r="KVT7" s="572"/>
      <c r="KVU7" s="572"/>
      <c r="KVV7" s="572"/>
      <c r="KVW7" s="572"/>
      <c r="KVX7" s="572"/>
      <c r="KVY7" s="572"/>
      <c r="KVZ7" s="572"/>
      <c r="KWA7" s="572"/>
      <c r="KWB7" s="572"/>
      <c r="KWC7" s="572"/>
      <c r="KWD7" s="572"/>
      <c r="KWE7" s="572"/>
      <c r="KWF7" s="572"/>
      <c r="KWG7" s="572"/>
      <c r="KWH7" s="572"/>
      <c r="KWI7" s="572"/>
      <c r="KWJ7" s="572"/>
      <c r="KWK7" s="572"/>
      <c r="KWL7" s="572"/>
      <c r="KWM7" s="572"/>
      <c r="KWN7" s="572"/>
      <c r="KWO7" s="572"/>
      <c r="KWP7" s="572"/>
      <c r="KWQ7" s="572"/>
      <c r="KWR7" s="572"/>
      <c r="KWS7" s="572"/>
      <c r="KWT7" s="572"/>
      <c r="KWU7" s="572"/>
      <c r="KWV7" s="572"/>
      <c r="KWW7" s="572"/>
      <c r="KWX7" s="572"/>
      <c r="KWY7" s="572"/>
      <c r="KWZ7" s="572"/>
      <c r="KXA7" s="572"/>
      <c r="KXB7" s="572"/>
      <c r="KXC7" s="572"/>
      <c r="KXD7" s="572"/>
      <c r="KXE7" s="572"/>
      <c r="KXF7" s="572"/>
      <c r="KXG7" s="572"/>
      <c r="KXH7" s="572"/>
      <c r="KXI7" s="572"/>
      <c r="KXJ7" s="572"/>
      <c r="KXK7" s="572"/>
      <c r="KXL7" s="572"/>
      <c r="KXM7" s="572"/>
      <c r="KXN7" s="572"/>
      <c r="KXO7" s="572"/>
      <c r="KXP7" s="572"/>
      <c r="KXQ7" s="572"/>
      <c r="KXR7" s="572"/>
      <c r="KXS7" s="572"/>
      <c r="KXT7" s="572"/>
      <c r="KXU7" s="572"/>
      <c r="KXV7" s="572"/>
      <c r="KXW7" s="572"/>
      <c r="KXX7" s="572"/>
      <c r="KXY7" s="572"/>
      <c r="KXZ7" s="572"/>
      <c r="KYA7" s="572"/>
      <c r="KYB7" s="572"/>
      <c r="KYC7" s="572"/>
      <c r="KYD7" s="572"/>
      <c r="KYE7" s="572"/>
      <c r="KYF7" s="572"/>
      <c r="KYG7" s="572"/>
      <c r="KYH7" s="572"/>
      <c r="KYI7" s="572"/>
      <c r="KYJ7" s="572"/>
      <c r="KYK7" s="572"/>
      <c r="KYL7" s="572"/>
      <c r="KYM7" s="572"/>
      <c r="KYN7" s="572"/>
      <c r="KYO7" s="572"/>
      <c r="KYP7" s="572"/>
      <c r="KYQ7" s="572"/>
      <c r="KYR7" s="572"/>
      <c r="KYS7" s="572"/>
      <c r="KYT7" s="572"/>
      <c r="KYU7" s="572"/>
      <c r="KYV7" s="572"/>
      <c r="KYW7" s="572"/>
      <c r="KYX7" s="572"/>
      <c r="KYY7" s="572"/>
      <c r="KYZ7" s="572"/>
      <c r="KZA7" s="572"/>
      <c r="KZB7" s="572"/>
      <c r="KZC7" s="572"/>
      <c r="KZD7" s="572"/>
      <c r="KZE7" s="572"/>
      <c r="KZF7" s="572"/>
      <c r="KZG7" s="572"/>
      <c r="KZH7" s="572"/>
      <c r="KZI7" s="572"/>
      <c r="KZJ7" s="572"/>
      <c r="KZK7" s="572"/>
      <c r="KZL7" s="572"/>
      <c r="KZM7" s="572"/>
      <c r="KZN7" s="572"/>
      <c r="KZO7" s="572"/>
      <c r="KZP7" s="572"/>
      <c r="KZQ7" s="572"/>
      <c r="KZR7" s="572"/>
      <c r="KZS7" s="572"/>
      <c r="KZT7" s="572"/>
      <c r="KZU7" s="572"/>
      <c r="KZV7" s="572"/>
      <c r="KZW7" s="572"/>
      <c r="KZX7" s="572"/>
      <c r="KZY7" s="572"/>
      <c r="KZZ7" s="572"/>
      <c r="LAA7" s="572"/>
      <c r="LAB7" s="572"/>
      <c r="LAC7" s="572"/>
      <c r="LAD7" s="572"/>
      <c r="LAE7" s="572"/>
      <c r="LAF7" s="572"/>
      <c r="LAG7" s="572"/>
      <c r="LAH7" s="572"/>
      <c r="LAI7" s="572"/>
      <c r="LAJ7" s="572"/>
      <c r="LAK7" s="572"/>
      <c r="LAL7" s="572"/>
      <c r="LAM7" s="572"/>
      <c r="LAN7" s="572"/>
      <c r="LAO7" s="572"/>
      <c r="LAP7" s="572"/>
      <c r="LAQ7" s="572"/>
      <c r="LAR7" s="572"/>
      <c r="LAS7" s="572"/>
      <c r="LAT7" s="572"/>
      <c r="LAU7" s="572"/>
      <c r="LAV7" s="572"/>
      <c r="LAW7" s="572"/>
      <c r="LAX7" s="572"/>
      <c r="LAY7" s="572"/>
      <c r="LAZ7" s="572"/>
      <c r="LBA7" s="572"/>
      <c r="LBB7" s="572"/>
      <c r="LBC7" s="572"/>
      <c r="LBD7" s="572"/>
      <c r="LBE7" s="572"/>
      <c r="LBF7" s="572"/>
      <c r="LBG7" s="572"/>
      <c r="LBH7" s="572"/>
      <c r="LBI7" s="572"/>
      <c r="LBJ7" s="572"/>
      <c r="LBK7" s="572"/>
      <c r="LBL7" s="572"/>
      <c r="LBM7" s="572"/>
      <c r="LBN7" s="572"/>
      <c r="LBO7" s="572"/>
      <c r="LBP7" s="572"/>
      <c r="LBQ7" s="572"/>
      <c r="LBR7" s="572"/>
      <c r="LBS7" s="572"/>
      <c r="LBT7" s="572"/>
      <c r="LBU7" s="572"/>
      <c r="LBV7" s="572"/>
      <c r="LBW7" s="572"/>
      <c r="LBX7" s="572"/>
      <c r="LBY7" s="572"/>
      <c r="LBZ7" s="572"/>
      <c r="LCA7" s="572"/>
      <c r="LCB7" s="572"/>
      <c r="LCC7" s="572"/>
      <c r="LCD7" s="572"/>
      <c r="LCE7" s="572"/>
      <c r="LCF7" s="572"/>
      <c r="LCG7" s="572"/>
      <c r="LCH7" s="572"/>
      <c r="LCI7" s="572"/>
      <c r="LCJ7" s="572"/>
      <c r="LCK7" s="572"/>
      <c r="LCL7" s="572"/>
      <c r="LCM7" s="572"/>
      <c r="LCN7" s="572"/>
      <c r="LCO7" s="572"/>
      <c r="LCP7" s="572"/>
      <c r="LCQ7" s="572"/>
      <c r="LCR7" s="572"/>
      <c r="LCS7" s="572"/>
      <c r="LCT7" s="572"/>
      <c r="LCU7" s="572"/>
      <c r="LCV7" s="572"/>
      <c r="LCW7" s="572"/>
      <c r="LCX7" s="572"/>
      <c r="LCY7" s="572"/>
      <c r="LCZ7" s="572"/>
      <c r="LDA7" s="572"/>
      <c r="LDB7" s="572"/>
      <c r="LDC7" s="572"/>
      <c r="LDD7" s="572"/>
      <c r="LDE7" s="572"/>
      <c r="LDF7" s="572"/>
      <c r="LDG7" s="572"/>
      <c r="LDH7" s="572"/>
      <c r="LDI7" s="572"/>
      <c r="LDJ7" s="572"/>
      <c r="LDK7" s="572"/>
      <c r="LDL7" s="572"/>
      <c r="LDM7" s="572"/>
      <c r="LDN7" s="572"/>
      <c r="LDO7" s="572"/>
      <c r="LDP7" s="572"/>
      <c r="LDQ7" s="572"/>
      <c r="LDR7" s="572"/>
      <c r="LDS7" s="572"/>
      <c r="LDT7" s="572"/>
      <c r="LDU7" s="572"/>
      <c r="LDV7" s="572"/>
      <c r="LDW7" s="572"/>
      <c r="LDX7" s="572"/>
      <c r="LDY7" s="572"/>
      <c r="LDZ7" s="572"/>
      <c r="LEA7" s="572"/>
      <c r="LEB7" s="572"/>
      <c r="LEC7" s="572"/>
      <c r="LED7" s="572"/>
      <c r="LEE7" s="572"/>
      <c r="LEF7" s="572"/>
      <c r="LEG7" s="572"/>
      <c r="LEH7" s="572"/>
      <c r="LEI7" s="572"/>
      <c r="LEJ7" s="572"/>
      <c r="LEK7" s="572"/>
      <c r="LEL7" s="572"/>
      <c r="LEM7" s="572"/>
      <c r="LEN7" s="572"/>
      <c r="LEO7" s="572"/>
      <c r="LEP7" s="572"/>
      <c r="LEQ7" s="572"/>
      <c r="LER7" s="572"/>
      <c r="LES7" s="572"/>
      <c r="LET7" s="572"/>
      <c r="LEU7" s="572"/>
      <c r="LEV7" s="572"/>
      <c r="LEW7" s="572"/>
      <c r="LEX7" s="572"/>
      <c r="LEY7" s="572"/>
      <c r="LEZ7" s="572"/>
      <c r="LFA7" s="572"/>
      <c r="LFB7" s="572"/>
      <c r="LFC7" s="572"/>
      <c r="LFD7" s="572"/>
      <c r="LFE7" s="572"/>
      <c r="LFF7" s="572"/>
      <c r="LFG7" s="572"/>
      <c r="LFH7" s="572"/>
      <c r="LFI7" s="572"/>
      <c r="LFJ7" s="572"/>
      <c r="LFK7" s="572"/>
      <c r="LFL7" s="572"/>
      <c r="LFM7" s="572"/>
      <c r="LFN7" s="572"/>
      <c r="LFO7" s="572"/>
      <c r="LFP7" s="572"/>
      <c r="LFQ7" s="572"/>
      <c r="LFR7" s="572"/>
      <c r="LFS7" s="572"/>
      <c r="LFT7" s="572"/>
      <c r="LFU7" s="572"/>
      <c r="LFV7" s="572"/>
      <c r="LFW7" s="572"/>
      <c r="LFX7" s="572"/>
      <c r="LFY7" s="572"/>
      <c r="LFZ7" s="572"/>
      <c r="LGA7" s="572"/>
      <c r="LGB7" s="572"/>
      <c r="LGC7" s="572"/>
      <c r="LGD7" s="572"/>
      <c r="LGE7" s="572"/>
      <c r="LGF7" s="572"/>
      <c r="LGG7" s="572"/>
      <c r="LGH7" s="572"/>
      <c r="LGI7" s="572"/>
      <c r="LGJ7" s="572"/>
      <c r="LGK7" s="572"/>
      <c r="LGL7" s="572"/>
      <c r="LGM7" s="572"/>
      <c r="LGN7" s="572"/>
      <c r="LGO7" s="572"/>
      <c r="LGP7" s="572"/>
      <c r="LGQ7" s="572"/>
      <c r="LGR7" s="572"/>
      <c r="LGS7" s="572"/>
      <c r="LGT7" s="572"/>
      <c r="LGU7" s="572"/>
      <c r="LGV7" s="572"/>
      <c r="LGW7" s="572"/>
      <c r="LGX7" s="572"/>
      <c r="LGY7" s="572"/>
      <c r="LGZ7" s="572"/>
      <c r="LHA7" s="572"/>
      <c r="LHB7" s="572"/>
      <c r="LHC7" s="572"/>
      <c r="LHD7" s="572"/>
      <c r="LHE7" s="572"/>
      <c r="LHF7" s="572"/>
      <c r="LHG7" s="572"/>
      <c r="LHH7" s="572"/>
      <c r="LHI7" s="572"/>
      <c r="LHJ7" s="572"/>
      <c r="LHK7" s="572"/>
      <c r="LHL7" s="572"/>
      <c r="LHM7" s="572"/>
      <c r="LHN7" s="572"/>
      <c r="LHO7" s="572"/>
      <c r="LHP7" s="572"/>
      <c r="LHQ7" s="572"/>
      <c r="LHR7" s="572"/>
      <c r="LHS7" s="572"/>
      <c r="LHT7" s="572"/>
      <c r="LHU7" s="572"/>
      <c r="LHV7" s="572"/>
      <c r="LHW7" s="572"/>
      <c r="LHX7" s="572"/>
      <c r="LHY7" s="572"/>
      <c r="LHZ7" s="572"/>
      <c r="LIA7" s="572"/>
      <c r="LIB7" s="572"/>
      <c r="LIC7" s="572"/>
      <c r="LID7" s="572"/>
      <c r="LIE7" s="572"/>
      <c r="LIF7" s="572"/>
      <c r="LIG7" s="572"/>
      <c r="LIH7" s="572"/>
      <c r="LII7" s="572"/>
      <c r="LIJ7" s="572"/>
      <c r="LIK7" s="572"/>
      <c r="LIL7" s="572"/>
      <c r="LIM7" s="572"/>
      <c r="LIN7" s="572"/>
      <c r="LIO7" s="572"/>
      <c r="LIP7" s="572"/>
      <c r="LIQ7" s="572"/>
      <c r="LIR7" s="572"/>
      <c r="LIS7" s="572"/>
      <c r="LIT7" s="572"/>
      <c r="LIU7" s="572"/>
      <c r="LIV7" s="572"/>
      <c r="LIW7" s="572"/>
      <c r="LIX7" s="572"/>
      <c r="LIY7" s="572"/>
      <c r="LIZ7" s="572"/>
      <c r="LJA7" s="572"/>
      <c r="LJB7" s="572"/>
      <c r="LJC7" s="572"/>
      <c r="LJD7" s="572"/>
      <c r="LJE7" s="572"/>
      <c r="LJF7" s="572"/>
      <c r="LJG7" s="572"/>
      <c r="LJH7" s="572"/>
      <c r="LJI7" s="572"/>
      <c r="LJJ7" s="572"/>
      <c r="LJK7" s="572"/>
      <c r="LJL7" s="572"/>
      <c r="LJM7" s="572"/>
      <c r="LJN7" s="572"/>
      <c r="LJO7" s="572"/>
      <c r="LJP7" s="572"/>
      <c r="LJQ7" s="572"/>
      <c r="LJR7" s="572"/>
      <c r="LJS7" s="572"/>
      <c r="LJT7" s="572"/>
      <c r="LJU7" s="572"/>
      <c r="LJV7" s="572"/>
      <c r="LJW7" s="572"/>
      <c r="LJX7" s="572"/>
      <c r="LJY7" s="572"/>
      <c r="LJZ7" s="572"/>
      <c r="LKA7" s="572"/>
      <c r="LKB7" s="572"/>
      <c r="LKC7" s="572"/>
      <c r="LKD7" s="572"/>
      <c r="LKE7" s="572"/>
      <c r="LKF7" s="572"/>
      <c r="LKG7" s="572"/>
      <c r="LKH7" s="572"/>
      <c r="LKI7" s="572"/>
      <c r="LKJ7" s="572"/>
      <c r="LKK7" s="572"/>
      <c r="LKL7" s="572"/>
      <c r="LKM7" s="572"/>
      <c r="LKN7" s="572"/>
      <c r="LKO7" s="572"/>
      <c r="LKP7" s="572"/>
      <c r="LKQ7" s="572"/>
      <c r="LKR7" s="572"/>
      <c r="LKS7" s="572"/>
      <c r="LKT7" s="572"/>
      <c r="LKU7" s="572"/>
      <c r="LKV7" s="572"/>
      <c r="LKW7" s="572"/>
      <c r="LKX7" s="572"/>
      <c r="LKY7" s="572"/>
      <c r="LKZ7" s="572"/>
      <c r="LLA7" s="572"/>
      <c r="LLB7" s="572"/>
      <c r="LLC7" s="572"/>
      <c r="LLD7" s="572"/>
      <c r="LLE7" s="572"/>
      <c r="LLF7" s="572"/>
      <c r="LLG7" s="572"/>
      <c r="LLH7" s="572"/>
      <c r="LLI7" s="572"/>
      <c r="LLJ7" s="572"/>
      <c r="LLK7" s="572"/>
      <c r="LLL7" s="572"/>
      <c r="LLM7" s="572"/>
      <c r="LLN7" s="572"/>
      <c r="LLO7" s="572"/>
      <c r="LLP7" s="572"/>
      <c r="LLQ7" s="572"/>
      <c r="LLR7" s="572"/>
      <c r="LLS7" s="572"/>
      <c r="LLT7" s="572"/>
      <c r="LLU7" s="572"/>
      <c r="LLV7" s="572"/>
      <c r="LLW7" s="572"/>
      <c r="LLX7" s="572"/>
      <c r="LLY7" s="572"/>
      <c r="LLZ7" s="572"/>
      <c r="LMA7" s="572"/>
      <c r="LMB7" s="572"/>
      <c r="LMC7" s="572"/>
      <c r="LMD7" s="572"/>
      <c r="LME7" s="572"/>
      <c r="LMF7" s="572"/>
      <c r="LMG7" s="572"/>
      <c r="LMH7" s="572"/>
      <c r="LMI7" s="572"/>
      <c r="LMJ7" s="572"/>
      <c r="LMK7" s="572"/>
      <c r="LML7" s="572"/>
      <c r="LMM7" s="572"/>
      <c r="LMN7" s="572"/>
      <c r="LMO7" s="572"/>
      <c r="LMP7" s="572"/>
      <c r="LMQ7" s="572"/>
      <c r="LMR7" s="572"/>
      <c r="LMS7" s="572"/>
      <c r="LMT7" s="572"/>
      <c r="LMU7" s="572"/>
      <c r="LMV7" s="572"/>
      <c r="LMW7" s="572"/>
      <c r="LMX7" s="572"/>
      <c r="LMY7" s="572"/>
      <c r="LMZ7" s="572"/>
      <c r="LNA7" s="572"/>
      <c r="LNB7" s="572"/>
      <c r="LNC7" s="572"/>
      <c r="LND7" s="572"/>
      <c r="LNE7" s="572"/>
      <c r="LNF7" s="572"/>
      <c r="LNG7" s="572"/>
      <c r="LNH7" s="572"/>
      <c r="LNI7" s="572"/>
      <c r="LNJ7" s="572"/>
      <c r="LNK7" s="572"/>
      <c r="LNL7" s="572"/>
      <c r="LNM7" s="572"/>
      <c r="LNN7" s="572"/>
      <c r="LNO7" s="572"/>
      <c r="LNP7" s="572"/>
      <c r="LNQ7" s="572"/>
      <c r="LNR7" s="572"/>
      <c r="LNS7" s="572"/>
      <c r="LNT7" s="572"/>
      <c r="LNU7" s="572"/>
      <c r="LNV7" s="572"/>
      <c r="LNW7" s="572"/>
      <c r="LNX7" s="572"/>
      <c r="LNY7" s="572"/>
      <c r="LNZ7" s="572"/>
      <c r="LOA7" s="572"/>
      <c r="LOB7" s="572"/>
      <c r="LOC7" s="572"/>
      <c r="LOD7" s="572"/>
      <c r="LOE7" s="572"/>
      <c r="LOF7" s="572"/>
      <c r="LOG7" s="572"/>
      <c r="LOH7" s="572"/>
      <c r="LOI7" s="572"/>
      <c r="LOJ7" s="572"/>
      <c r="LOK7" s="572"/>
      <c r="LOL7" s="572"/>
      <c r="LOM7" s="572"/>
      <c r="LON7" s="572"/>
      <c r="LOO7" s="572"/>
      <c r="LOP7" s="572"/>
      <c r="LOQ7" s="572"/>
      <c r="LOR7" s="572"/>
      <c r="LOS7" s="572"/>
      <c r="LOT7" s="572"/>
      <c r="LOU7" s="572"/>
      <c r="LOV7" s="572"/>
      <c r="LOW7" s="572"/>
      <c r="LOX7" s="572"/>
      <c r="LOY7" s="572"/>
      <c r="LOZ7" s="572"/>
      <c r="LPA7" s="572"/>
      <c r="LPB7" s="572"/>
      <c r="LPC7" s="572"/>
      <c r="LPD7" s="572"/>
      <c r="LPE7" s="572"/>
      <c r="LPF7" s="572"/>
      <c r="LPG7" s="572"/>
      <c r="LPH7" s="572"/>
      <c r="LPI7" s="572"/>
      <c r="LPJ7" s="572"/>
      <c r="LPK7" s="572"/>
      <c r="LPL7" s="572"/>
      <c r="LPM7" s="572"/>
      <c r="LPN7" s="572"/>
      <c r="LPO7" s="572"/>
      <c r="LPP7" s="572"/>
      <c r="LPQ7" s="572"/>
      <c r="LPR7" s="572"/>
      <c r="LPS7" s="572"/>
      <c r="LPT7" s="572"/>
      <c r="LPU7" s="572"/>
      <c r="LPV7" s="572"/>
      <c r="LPW7" s="572"/>
      <c r="LPX7" s="572"/>
      <c r="LPY7" s="572"/>
      <c r="LPZ7" s="572"/>
      <c r="LQA7" s="572"/>
      <c r="LQB7" s="572"/>
      <c r="LQC7" s="572"/>
      <c r="LQD7" s="572"/>
      <c r="LQE7" s="572"/>
      <c r="LQF7" s="572"/>
      <c r="LQG7" s="572"/>
      <c r="LQH7" s="572"/>
      <c r="LQI7" s="572"/>
      <c r="LQJ7" s="572"/>
      <c r="LQK7" s="572"/>
      <c r="LQL7" s="572"/>
      <c r="LQM7" s="572"/>
      <c r="LQN7" s="572"/>
      <c r="LQO7" s="572"/>
      <c r="LQP7" s="572"/>
      <c r="LQQ7" s="572"/>
      <c r="LQR7" s="572"/>
      <c r="LQS7" s="572"/>
      <c r="LQT7" s="572"/>
      <c r="LQU7" s="572"/>
      <c r="LQV7" s="572"/>
      <c r="LQW7" s="572"/>
      <c r="LQX7" s="572"/>
      <c r="LQY7" s="572"/>
      <c r="LQZ7" s="572"/>
      <c r="LRA7" s="572"/>
      <c r="LRB7" s="572"/>
      <c r="LRC7" s="572"/>
      <c r="LRD7" s="572"/>
      <c r="LRE7" s="572"/>
      <c r="LRF7" s="572"/>
      <c r="LRG7" s="572"/>
      <c r="LRH7" s="572"/>
      <c r="LRI7" s="572"/>
      <c r="LRJ7" s="572"/>
      <c r="LRK7" s="572"/>
      <c r="LRL7" s="572"/>
      <c r="LRM7" s="572"/>
      <c r="LRN7" s="572"/>
      <c r="LRO7" s="572"/>
      <c r="LRP7" s="572"/>
      <c r="LRQ7" s="572"/>
      <c r="LRR7" s="572"/>
      <c r="LRS7" s="572"/>
      <c r="LRT7" s="572"/>
      <c r="LRU7" s="572"/>
      <c r="LRV7" s="572"/>
      <c r="LRW7" s="572"/>
      <c r="LRX7" s="572"/>
      <c r="LRY7" s="572"/>
      <c r="LRZ7" s="572"/>
      <c r="LSA7" s="572"/>
      <c r="LSB7" s="572"/>
      <c r="LSC7" s="572"/>
      <c r="LSD7" s="572"/>
      <c r="LSE7" s="572"/>
      <c r="LSF7" s="572"/>
      <c r="LSG7" s="572"/>
      <c r="LSH7" s="572"/>
      <c r="LSI7" s="572"/>
      <c r="LSJ7" s="572"/>
      <c r="LSK7" s="572"/>
      <c r="LSL7" s="572"/>
      <c r="LSM7" s="572"/>
      <c r="LSN7" s="572"/>
      <c r="LSO7" s="572"/>
      <c r="LSP7" s="572"/>
      <c r="LSQ7" s="572"/>
      <c r="LSR7" s="572"/>
      <c r="LSS7" s="572"/>
      <c r="LST7" s="572"/>
      <c r="LSU7" s="572"/>
      <c r="LSV7" s="572"/>
      <c r="LSW7" s="572"/>
      <c r="LSX7" s="572"/>
      <c r="LSY7" s="572"/>
      <c r="LSZ7" s="572"/>
      <c r="LTA7" s="572"/>
      <c r="LTB7" s="572"/>
      <c r="LTC7" s="572"/>
      <c r="LTD7" s="572"/>
      <c r="LTE7" s="572"/>
      <c r="LTF7" s="572"/>
      <c r="LTG7" s="572"/>
      <c r="LTH7" s="572"/>
      <c r="LTI7" s="572"/>
      <c r="LTJ7" s="572"/>
      <c r="LTK7" s="572"/>
      <c r="LTL7" s="572"/>
      <c r="LTM7" s="572"/>
      <c r="LTN7" s="572"/>
      <c r="LTO7" s="572"/>
      <c r="LTP7" s="572"/>
      <c r="LTQ7" s="572"/>
      <c r="LTR7" s="572"/>
      <c r="LTS7" s="572"/>
      <c r="LTT7" s="572"/>
      <c r="LTU7" s="572"/>
      <c r="LTV7" s="572"/>
      <c r="LTW7" s="572"/>
      <c r="LTX7" s="572"/>
      <c r="LTY7" s="572"/>
      <c r="LTZ7" s="572"/>
      <c r="LUA7" s="572"/>
      <c r="LUB7" s="572"/>
      <c r="LUC7" s="572"/>
      <c r="LUD7" s="572"/>
      <c r="LUE7" s="572"/>
      <c r="LUF7" s="572"/>
      <c r="LUG7" s="572"/>
      <c r="LUH7" s="572"/>
      <c r="LUI7" s="572"/>
      <c r="LUJ7" s="572"/>
      <c r="LUK7" s="572"/>
      <c r="LUL7" s="572"/>
      <c r="LUM7" s="572"/>
      <c r="LUN7" s="572"/>
      <c r="LUO7" s="572"/>
      <c r="LUP7" s="572"/>
      <c r="LUQ7" s="572"/>
      <c r="LUR7" s="572"/>
      <c r="LUS7" s="572"/>
      <c r="LUT7" s="572"/>
      <c r="LUU7" s="572"/>
      <c r="LUV7" s="572"/>
      <c r="LUW7" s="572"/>
      <c r="LUX7" s="572"/>
      <c r="LUY7" s="572"/>
      <c r="LUZ7" s="572"/>
      <c r="LVA7" s="572"/>
      <c r="LVB7" s="572"/>
      <c r="LVC7" s="572"/>
      <c r="LVD7" s="572"/>
      <c r="LVE7" s="572"/>
      <c r="LVF7" s="572"/>
      <c r="LVG7" s="572"/>
      <c r="LVH7" s="572"/>
      <c r="LVI7" s="572"/>
      <c r="LVJ7" s="572"/>
      <c r="LVK7" s="572"/>
      <c r="LVL7" s="572"/>
      <c r="LVM7" s="572"/>
      <c r="LVN7" s="572"/>
      <c r="LVO7" s="572"/>
      <c r="LVP7" s="572"/>
      <c r="LVQ7" s="572"/>
      <c r="LVR7" s="572"/>
      <c r="LVS7" s="572"/>
      <c r="LVT7" s="572"/>
      <c r="LVU7" s="572"/>
      <c r="LVV7" s="572"/>
      <c r="LVW7" s="572"/>
      <c r="LVX7" s="572"/>
      <c r="LVY7" s="572"/>
      <c r="LVZ7" s="572"/>
      <c r="LWA7" s="572"/>
      <c r="LWB7" s="572"/>
      <c r="LWC7" s="572"/>
      <c r="LWD7" s="572"/>
      <c r="LWE7" s="572"/>
      <c r="LWF7" s="572"/>
      <c r="LWG7" s="572"/>
      <c r="LWH7" s="572"/>
      <c r="LWI7" s="572"/>
      <c r="LWJ7" s="572"/>
      <c r="LWK7" s="572"/>
      <c r="LWL7" s="572"/>
      <c r="LWM7" s="572"/>
      <c r="LWN7" s="572"/>
      <c r="LWO7" s="572"/>
      <c r="LWP7" s="572"/>
      <c r="LWQ7" s="572"/>
      <c r="LWR7" s="572"/>
      <c r="LWS7" s="572"/>
      <c r="LWT7" s="572"/>
      <c r="LWU7" s="572"/>
      <c r="LWV7" s="572"/>
      <c r="LWW7" s="572"/>
      <c r="LWX7" s="572"/>
      <c r="LWY7" s="572"/>
      <c r="LWZ7" s="572"/>
      <c r="LXA7" s="572"/>
      <c r="LXB7" s="572"/>
      <c r="LXC7" s="572"/>
      <c r="LXD7" s="572"/>
      <c r="LXE7" s="572"/>
      <c r="LXF7" s="572"/>
      <c r="LXG7" s="572"/>
      <c r="LXH7" s="572"/>
      <c r="LXI7" s="572"/>
      <c r="LXJ7" s="572"/>
      <c r="LXK7" s="572"/>
      <c r="LXL7" s="572"/>
      <c r="LXM7" s="572"/>
      <c r="LXN7" s="572"/>
      <c r="LXO7" s="572"/>
      <c r="LXP7" s="572"/>
      <c r="LXQ7" s="572"/>
      <c r="LXR7" s="572"/>
      <c r="LXS7" s="572"/>
      <c r="LXT7" s="572"/>
      <c r="LXU7" s="572"/>
      <c r="LXV7" s="572"/>
      <c r="LXW7" s="572"/>
      <c r="LXX7" s="572"/>
      <c r="LXY7" s="572"/>
      <c r="LXZ7" s="572"/>
      <c r="LYA7" s="572"/>
      <c r="LYB7" s="572"/>
      <c r="LYC7" s="572"/>
      <c r="LYD7" s="572"/>
      <c r="LYE7" s="572"/>
      <c r="LYF7" s="572"/>
      <c r="LYG7" s="572"/>
      <c r="LYH7" s="572"/>
      <c r="LYI7" s="572"/>
      <c r="LYJ7" s="572"/>
      <c r="LYK7" s="572"/>
      <c r="LYL7" s="572"/>
      <c r="LYM7" s="572"/>
      <c r="LYN7" s="572"/>
      <c r="LYO7" s="572"/>
      <c r="LYP7" s="572"/>
      <c r="LYQ7" s="572"/>
      <c r="LYR7" s="572"/>
      <c r="LYS7" s="572"/>
      <c r="LYT7" s="572"/>
      <c r="LYU7" s="572"/>
      <c r="LYV7" s="572"/>
      <c r="LYW7" s="572"/>
      <c r="LYX7" s="572"/>
      <c r="LYY7" s="572"/>
      <c r="LYZ7" s="572"/>
      <c r="LZA7" s="572"/>
      <c r="LZB7" s="572"/>
      <c r="LZC7" s="572"/>
      <c r="LZD7" s="572"/>
      <c r="LZE7" s="572"/>
      <c r="LZF7" s="572"/>
      <c r="LZG7" s="572"/>
      <c r="LZH7" s="572"/>
      <c r="LZI7" s="572"/>
      <c r="LZJ7" s="572"/>
      <c r="LZK7" s="572"/>
      <c r="LZL7" s="572"/>
      <c r="LZM7" s="572"/>
      <c r="LZN7" s="572"/>
      <c r="LZO7" s="572"/>
      <c r="LZP7" s="572"/>
      <c r="LZQ7" s="572"/>
      <c r="LZR7" s="572"/>
      <c r="LZS7" s="572"/>
      <c r="LZT7" s="572"/>
      <c r="LZU7" s="572"/>
      <c r="LZV7" s="572"/>
      <c r="LZW7" s="572"/>
      <c r="LZX7" s="572"/>
      <c r="LZY7" s="572"/>
      <c r="LZZ7" s="572"/>
      <c r="MAA7" s="572"/>
      <c r="MAB7" s="572"/>
      <c r="MAC7" s="572"/>
      <c r="MAD7" s="572"/>
      <c r="MAE7" s="572"/>
      <c r="MAF7" s="572"/>
      <c r="MAG7" s="572"/>
      <c r="MAH7" s="572"/>
      <c r="MAI7" s="572"/>
      <c r="MAJ7" s="572"/>
      <c r="MAK7" s="572"/>
      <c r="MAL7" s="572"/>
      <c r="MAM7" s="572"/>
      <c r="MAN7" s="572"/>
      <c r="MAO7" s="572"/>
      <c r="MAP7" s="572"/>
      <c r="MAQ7" s="572"/>
      <c r="MAR7" s="572"/>
      <c r="MAS7" s="572"/>
      <c r="MAT7" s="572"/>
      <c r="MAU7" s="572"/>
      <c r="MAV7" s="572"/>
      <c r="MAW7" s="572"/>
      <c r="MAX7" s="572"/>
      <c r="MAY7" s="572"/>
      <c r="MAZ7" s="572"/>
      <c r="MBA7" s="572"/>
      <c r="MBB7" s="572"/>
      <c r="MBC7" s="572"/>
      <c r="MBD7" s="572"/>
      <c r="MBE7" s="572"/>
      <c r="MBF7" s="572"/>
      <c r="MBG7" s="572"/>
      <c r="MBH7" s="572"/>
      <c r="MBI7" s="572"/>
      <c r="MBJ7" s="572"/>
      <c r="MBK7" s="572"/>
      <c r="MBL7" s="572"/>
      <c r="MBM7" s="572"/>
      <c r="MBN7" s="572"/>
      <c r="MBO7" s="572"/>
      <c r="MBP7" s="572"/>
      <c r="MBQ7" s="572"/>
      <c r="MBR7" s="572"/>
      <c r="MBS7" s="572"/>
      <c r="MBT7" s="572"/>
      <c r="MBU7" s="572"/>
      <c r="MBV7" s="572"/>
      <c r="MBW7" s="572"/>
      <c r="MBX7" s="572"/>
      <c r="MBY7" s="572"/>
      <c r="MBZ7" s="572"/>
      <c r="MCA7" s="572"/>
      <c r="MCB7" s="572"/>
      <c r="MCC7" s="572"/>
      <c r="MCD7" s="572"/>
      <c r="MCE7" s="572"/>
      <c r="MCF7" s="572"/>
      <c r="MCG7" s="572"/>
      <c r="MCH7" s="572"/>
      <c r="MCI7" s="572"/>
      <c r="MCJ7" s="572"/>
      <c r="MCK7" s="572"/>
      <c r="MCL7" s="572"/>
      <c r="MCM7" s="572"/>
      <c r="MCN7" s="572"/>
      <c r="MCO7" s="572"/>
      <c r="MCP7" s="572"/>
      <c r="MCQ7" s="572"/>
      <c r="MCR7" s="572"/>
      <c r="MCS7" s="572"/>
      <c r="MCT7" s="572"/>
      <c r="MCU7" s="572"/>
      <c r="MCV7" s="572"/>
      <c r="MCW7" s="572"/>
      <c r="MCX7" s="572"/>
      <c r="MCY7" s="572"/>
      <c r="MCZ7" s="572"/>
      <c r="MDA7" s="572"/>
      <c r="MDB7" s="572"/>
      <c r="MDC7" s="572"/>
      <c r="MDD7" s="572"/>
      <c r="MDE7" s="572"/>
      <c r="MDF7" s="572"/>
      <c r="MDG7" s="572"/>
      <c r="MDH7" s="572"/>
      <c r="MDI7" s="572"/>
      <c r="MDJ7" s="572"/>
      <c r="MDK7" s="572"/>
      <c r="MDL7" s="572"/>
      <c r="MDM7" s="572"/>
      <c r="MDN7" s="572"/>
      <c r="MDO7" s="572"/>
      <c r="MDP7" s="572"/>
      <c r="MDQ7" s="572"/>
      <c r="MDR7" s="572"/>
      <c r="MDS7" s="572"/>
      <c r="MDT7" s="572"/>
      <c r="MDU7" s="572"/>
      <c r="MDV7" s="572"/>
      <c r="MDW7" s="572"/>
      <c r="MDX7" s="572"/>
      <c r="MDY7" s="572"/>
      <c r="MDZ7" s="572"/>
      <c r="MEA7" s="572"/>
      <c r="MEB7" s="572"/>
      <c r="MEC7" s="572"/>
      <c r="MED7" s="572"/>
      <c r="MEE7" s="572"/>
      <c r="MEF7" s="572"/>
      <c r="MEG7" s="572"/>
      <c r="MEH7" s="572"/>
      <c r="MEI7" s="572"/>
      <c r="MEJ7" s="572"/>
      <c r="MEK7" s="572"/>
      <c r="MEL7" s="572"/>
      <c r="MEM7" s="572"/>
      <c r="MEN7" s="572"/>
      <c r="MEO7" s="572"/>
      <c r="MEP7" s="572"/>
      <c r="MEQ7" s="572"/>
      <c r="MER7" s="572"/>
      <c r="MES7" s="572"/>
      <c r="MET7" s="572"/>
      <c r="MEU7" s="572"/>
      <c r="MEV7" s="572"/>
      <c r="MEW7" s="572"/>
      <c r="MEX7" s="572"/>
      <c r="MEY7" s="572"/>
      <c r="MEZ7" s="572"/>
      <c r="MFA7" s="572"/>
      <c r="MFB7" s="572"/>
      <c r="MFC7" s="572"/>
      <c r="MFD7" s="572"/>
      <c r="MFE7" s="572"/>
      <c r="MFF7" s="572"/>
      <c r="MFG7" s="572"/>
      <c r="MFH7" s="572"/>
      <c r="MFI7" s="572"/>
      <c r="MFJ7" s="572"/>
      <c r="MFK7" s="572"/>
      <c r="MFL7" s="572"/>
      <c r="MFM7" s="572"/>
      <c r="MFN7" s="572"/>
      <c r="MFO7" s="572"/>
      <c r="MFP7" s="572"/>
      <c r="MFQ7" s="572"/>
      <c r="MFR7" s="572"/>
      <c r="MFS7" s="572"/>
      <c r="MFT7" s="572"/>
      <c r="MFU7" s="572"/>
      <c r="MFV7" s="572"/>
      <c r="MFW7" s="572"/>
      <c r="MFX7" s="572"/>
      <c r="MFY7" s="572"/>
      <c r="MFZ7" s="572"/>
      <c r="MGA7" s="572"/>
      <c r="MGB7" s="572"/>
      <c r="MGC7" s="572"/>
      <c r="MGD7" s="572"/>
      <c r="MGE7" s="572"/>
      <c r="MGF7" s="572"/>
      <c r="MGG7" s="572"/>
      <c r="MGH7" s="572"/>
      <c r="MGI7" s="572"/>
      <c r="MGJ7" s="572"/>
      <c r="MGK7" s="572"/>
      <c r="MGL7" s="572"/>
      <c r="MGM7" s="572"/>
      <c r="MGN7" s="572"/>
      <c r="MGO7" s="572"/>
      <c r="MGP7" s="572"/>
      <c r="MGQ7" s="572"/>
      <c r="MGR7" s="572"/>
      <c r="MGS7" s="572"/>
      <c r="MGT7" s="572"/>
      <c r="MGU7" s="572"/>
      <c r="MGV7" s="572"/>
      <c r="MGW7" s="572"/>
      <c r="MGX7" s="572"/>
      <c r="MGY7" s="572"/>
      <c r="MGZ7" s="572"/>
      <c r="MHA7" s="572"/>
      <c r="MHB7" s="572"/>
      <c r="MHC7" s="572"/>
      <c r="MHD7" s="572"/>
      <c r="MHE7" s="572"/>
      <c r="MHF7" s="572"/>
      <c r="MHG7" s="572"/>
      <c r="MHH7" s="572"/>
      <c r="MHI7" s="572"/>
      <c r="MHJ7" s="572"/>
      <c r="MHK7" s="572"/>
      <c r="MHL7" s="572"/>
      <c r="MHM7" s="572"/>
      <c r="MHN7" s="572"/>
      <c r="MHO7" s="572"/>
      <c r="MHP7" s="572"/>
      <c r="MHQ7" s="572"/>
      <c r="MHR7" s="572"/>
      <c r="MHS7" s="572"/>
      <c r="MHT7" s="572"/>
      <c r="MHU7" s="572"/>
      <c r="MHV7" s="572"/>
      <c r="MHW7" s="572"/>
      <c r="MHX7" s="572"/>
      <c r="MHY7" s="572"/>
      <c r="MHZ7" s="572"/>
      <c r="MIA7" s="572"/>
      <c r="MIB7" s="572"/>
      <c r="MIC7" s="572"/>
      <c r="MID7" s="572"/>
      <c r="MIE7" s="572"/>
      <c r="MIF7" s="572"/>
      <c r="MIG7" s="572"/>
      <c r="MIH7" s="572"/>
      <c r="MII7" s="572"/>
      <c r="MIJ7" s="572"/>
      <c r="MIK7" s="572"/>
      <c r="MIL7" s="572"/>
      <c r="MIM7" s="572"/>
      <c r="MIN7" s="572"/>
      <c r="MIO7" s="572"/>
      <c r="MIP7" s="572"/>
      <c r="MIQ7" s="572"/>
      <c r="MIR7" s="572"/>
      <c r="MIS7" s="572"/>
      <c r="MIT7" s="572"/>
      <c r="MIU7" s="572"/>
      <c r="MIV7" s="572"/>
      <c r="MIW7" s="572"/>
      <c r="MIX7" s="572"/>
      <c r="MIY7" s="572"/>
      <c r="MIZ7" s="572"/>
      <c r="MJA7" s="572"/>
      <c r="MJB7" s="572"/>
      <c r="MJC7" s="572"/>
      <c r="MJD7" s="572"/>
      <c r="MJE7" s="572"/>
      <c r="MJF7" s="572"/>
      <c r="MJG7" s="572"/>
      <c r="MJH7" s="572"/>
      <c r="MJI7" s="572"/>
      <c r="MJJ7" s="572"/>
      <c r="MJK7" s="572"/>
      <c r="MJL7" s="572"/>
      <c r="MJM7" s="572"/>
      <c r="MJN7" s="572"/>
      <c r="MJO7" s="572"/>
      <c r="MJP7" s="572"/>
      <c r="MJQ7" s="572"/>
      <c r="MJR7" s="572"/>
      <c r="MJS7" s="572"/>
      <c r="MJT7" s="572"/>
      <c r="MJU7" s="572"/>
      <c r="MJV7" s="572"/>
      <c r="MJW7" s="572"/>
      <c r="MJX7" s="572"/>
      <c r="MJY7" s="572"/>
      <c r="MJZ7" s="572"/>
      <c r="MKA7" s="572"/>
      <c r="MKB7" s="572"/>
      <c r="MKC7" s="572"/>
      <c r="MKD7" s="572"/>
      <c r="MKE7" s="572"/>
      <c r="MKF7" s="572"/>
      <c r="MKG7" s="572"/>
      <c r="MKH7" s="572"/>
      <c r="MKI7" s="572"/>
      <c r="MKJ7" s="572"/>
      <c r="MKK7" s="572"/>
      <c r="MKL7" s="572"/>
      <c r="MKM7" s="572"/>
      <c r="MKN7" s="572"/>
      <c r="MKO7" s="572"/>
      <c r="MKP7" s="572"/>
      <c r="MKQ7" s="572"/>
      <c r="MKR7" s="572"/>
      <c r="MKS7" s="572"/>
      <c r="MKT7" s="572"/>
      <c r="MKU7" s="572"/>
      <c r="MKV7" s="572"/>
      <c r="MKW7" s="572"/>
      <c r="MKX7" s="572"/>
      <c r="MKY7" s="572"/>
      <c r="MKZ7" s="572"/>
      <c r="MLA7" s="572"/>
      <c r="MLB7" s="572"/>
      <c r="MLC7" s="572"/>
      <c r="MLD7" s="572"/>
      <c r="MLE7" s="572"/>
      <c r="MLF7" s="572"/>
      <c r="MLG7" s="572"/>
      <c r="MLH7" s="572"/>
      <c r="MLI7" s="572"/>
      <c r="MLJ7" s="572"/>
      <c r="MLK7" s="572"/>
      <c r="MLL7" s="572"/>
      <c r="MLM7" s="572"/>
      <c r="MLN7" s="572"/>
      <c r="MLO7" s="572"/>
      <c r="MLP7" s="572"/>
      <c r="MLQ7" s="572"/>
      <c r="MLR7" s="572"/>
      <c r="MLS7" s="572"/>
      <c r="MLT7" s="572"/>
      <c r="MLU7" s="572"/>
      <c r="MLV7" s="572"/>
      <c r="MLW7" s="572"/>
      <c r="MLX7" s="572"/>
      <c r="MLY7" s="572"/>
      <c r="MLZ7" s="572"/>
      <c r="MMA7" s="572"/>
      <c r="MMB7" s="572"/>
      <c r="MMC7" s="572"/>
      <c r="MMD7" s="572"/>
      <c r="MME7" s="572"/>
      <c r="MMF7" s="572"/>
      <c r="MMG7" s="572"/>
      <c r="MMH7" s="572"/>
      <c r="MMI7" s="572"/>
      <c r="MMJ7" s="572"/>
      <c r="MMK7" s="572"/>
      <c r="MML7" s="572"/>
      <c r="MMM7" s="572"/>
      <c r="MMN7" s="572"/>
      <c r="MMO7" s="572"/>
      <c r="MMP7" s="572"/>
      <c r="MMQ7" s="572"/>
      <c r="MMR7" s="572"/>
      <c r="MMS7" s="572"/>
      <c r="MMT7" s="572"/>
      <c r="MMU7" s="572"/>
      <c r="MMV7" s="572"/>
      <c r="MMW7" s="572"/>
      <c r="MMX7" s="572"/>
      <c r="MMY7" s="572"/>
      <c r="MMZ7" s="572"/>
      <c r="MNA7" s="572"/>
      <c r="MNB7" s="572"/>
      <c r="MNC7" s="572"/>
      <c r="MND7" s="572"/>
      <c r="MNE7" s="572"/>
      <c r="MNF7" s="572"/>
      <c r="MNG7" s="572"/>
      <c r="MNH7" s="572"/>
      <c r="MNI7" s="572"/>
      <c r="MNJ7" s="572"/>
      <c r="MNK7" s="572"/>
      <c r="MNL7" s="572"/>
      <c r="MNM7" s="572"/>
      <c r="MNN7" s="572"/>
      <c r="MNO7" s="572"/>
      <c r="MNP7" s="572"/>
      <c r="MNQ7" s="572"/>
      <c r="MNR7" s="572"/>
      <c r="MNS7" s="572"/>
      <c r="MNT7" s="572"/>
      <c r="MNU7" s="572"/>
      <c r="MNV7" s="572"/>
      <c r="MNW7" s="572"/>
      <c r="MNX7" s="572"/>
      <c r="MNY7" s="572"/>
      <c r="MNZ7" s="572"/>
      <c r="MOA7" s="572"/>
      <c r="MOB7" s="572"/>
      <c r="MOC7" s="572"/>
      <c r="MOD7" s="572"/>
      <c r="MOE7" s="572"/>
      <c r="MOF7" s="572"/>
      <c r="MOG7" s="572"/>
      <c r="MOH7" s="572"/>
      <c r="MOI7" s="572"/>
      <c r="MOJ7" s="572"/>
      <c r="MOK7" s="572"/>
      <c r="MOL7" s="572"/>
      <c r="MOM7" s="572"/>
      <c r="MON7" s="572"/>
      <c r="MOO7" s="572"/>
      <c r="MOP7" s="572"/>
      <c r="MOQ7" s="572"/>
      <c r="MOR7" s="572"/>
      <c r="MOS7" s="572"/>
      <c r="MOT7" s="572"/>
      <c r="MOU7" s="572"/>
      <c r="MOV7" s="572"/>
      <c r="MOW7" s="572"/>
      <c r="MOX7" s="572"/>
      <c r="MOY7" s="572"/>
      <c r="MOZ7" s="572"/>
      <c r="MPA7" s="572"/>
      <c r="MPB7" s="572"/>
      <c r="MPC7" s="572"/>
      <c r="MPD7" s="572"/>
      <c r="MPE7" s="572"/>
      <c r="MPF7" s="572"/>
      <c r="MPG7" s="572"/>
      <c r="MPH7" s="572"/>
      <c r="MPI7" s="572"/>
      <c r="MPJ7" s="572"/>
      <c r="MPK7" s="572"/>
      <c r="MPL7" s="572"/>
      <c r="MPM7" s="572"/>
      <c r="MPN7" s="572"/>
      <c r="MPO7" s="572"/>
      <c r="MPP7" s="572"/>
      <c r="MPQ7" s="572"/>
      <c r="MPR7" s="572"/>
      <c r="MPS7" s="572"/>
      <c r="MPT7" s="572"/>
      <c r="MPU7" s="572"/>
      <c r="MPV7" s="572"/>
      <c r="MPW7" s="572"/>
      <c r="MPX7" s="572"/>
      <c r="MPY7" s="572"/>
      <c r="MPZ7" s="572"/>
      <c r="MQA7" s="572"/>
      <c r="MQB7" s="572"/>
      <c r="MQC7" s="572"/>
      <c r="MQD7" s="572"/>
      <c r="MQE7" s="572"/>
      <c r="MQF7" s="572"/>
      <c r="MQG7" s="572"/>
      <c r="MQH7" s="572"/>
      <c r="MQI7" s="572"/>
      <c r="MQJ7" s="572"/>
      <c r="MQK7" s="572"/>
      <c r="MQL7" s="572"/>
      <c r="MQM7" s="572"/>
      <c r="MQN7" s="572"/>
      <c r="MQO7" s="572"/>
      <c r="MQP7" s="572"/>
      <c r="MQQ7" s="572"/>
      <c r="MQR7" s="572"/>
      <c r="MQS7" s="572"/>
      <c r="MQT7" s="572"/>
      <c r="MQU7" s="572"/>
      <c r="MQV7" s="572"/>
      <c r="MQW7" s="572"/>
      <c r="MQX7" s="572"/>
      <c r="MQY7" s="572"/>
      <c r="MQZ7" s="572"/>
      <c r="MRA7" s="572"/>
      <c r="MRB7" s="572"/>
      <c r="MRC7" s="572"/>
      <c r="MRD7" s="572"/>
      <c r="MRE7" s="572"/>
      <c r="MRF7" s="572"/>
      <c r="MRG7" s="572"/>
      <c r="MRH7" s="572"/>
      <c r="MRI7" s="572"/>
      <c r="MRJ7" s="572"/>
      <c r="MRK7" s="572"/>
      <c r="MRL7" s="572"/>
      <c r="MRM7" s="572"/>
      <c r="MRN7" s="572"/>
      <c r="MRO7" s="572"/>
      <c r="MRP7" s="572"/>
      <c r="MRQ7" s="572"/>
      <c r="MRR7" s="572"/>
      <c r="MRS7" s="572"/>
      <c r="MRT7" s="572"/>
      <c r="MRU7" s="572"/>
      <c r="MRV7" s="572"/>
      <c r="MRW7" s="572"/>
      <c r="MRX7" s="572"/>
      <c r="MRY7" s="572"/>
      <c r="MRZ7" s="572"/>
      <c r="MSA7" s="572"/>
      <c r="MSB7" s="572"/>
      <c r="MSC7" s="572"/>
      <c r="MSD7" s="572"/>
      <c r="MSE7" s="572"/>
      <c r="MSF7" s="572"/>
      <c r="MSG7" s="572"/>
      <c r="MSH7" s="572"/>
      <c r="MSI7" s="572"/>
      <c r="MSJ7" s="572"/>
      <c r="MSK7" s="572"/>
      <c r="MSL7" s="572"/>
      <c r="MSM7" s="572"/>
      <c r="MSN7" s="572"/>
      <c r="MSO7" s="572"/>
      <c r="MSP7" s="572"/>
      <c r="MSQ7" s="572"/>
      <c r="MSR7" s="572"/>
      <c r="MSS7" s="572"/>
      <c r="MST7" s="572"/>
      <c r="MSU7" s="572"/>
      <c r="MSV7" s="572"/>
      <c r="MSW7" s="572"/>
      <c r="MSX7" s="572"/>
      <c r="MSY7" s="572"/>
      <c r="MSZ7" s="572"/>
      <c r="MTA7" s="572"/>
      <c r="MTB7" s="572"/>
      <c r="MTC7" s="572"/>
      <c r="MTD7" s="572"/>
      <c r="MTE7" s="572"/>
      <c r="MTF7" s="572"/>
      <c r="MTG7" s="572"/>
      <c r="MTH7" s="572"/>
      <c r="MTI7" s="572"/>
      <c r="MTJ7" s="572"/>
      <c r="MTK7" s="572"/>
      <c r="MTL7" s="572"/>
      <c r="MTM7" s="572"/>
      <c r="MTN7" s="572"/>
      <c r="MTO7" s="572"/>
      <c r="MTP7" s="572"/>
      <c r="MTQ7" s="572"/>
      <c r="MTR7" s="572"/>
      <c r="MTS7" s="572"/>
      <c r="MTT7" s="572"/>
      <c r="MTU7" s="572"/>
      <c r="MTV7" s="572"/>
      <c r="MTW7" s="572"/>
      <c r="MTX7" s="572"/>
      <c r="MTY7" s="572"/>
      <c r="MTZ7" s="572"/>
      <c r="MUA7" s="572"/>
      <c r="MUB7" s="572"/>
      <c r="MUC7" s="572"/>
      <c r="MUD7" s="572"/>
      <c r="MUE7" s="572"/>
      <c r="MUF7" s="572"/>
      <c r="MUG7" s="572"/>
      <c r="MUH7" s="572"/>
      <c r="MUI7" s="572"/>
      <c r="MUJ7" s="572"/>
      <c r="MUK7" s="572"/>
      <c r="MUL7" s="572"/>
      <c r="MUM7" s="572"/>
      <c r="MUN7" s="572"/>
      <c r="MUO7" s="572"/>
      <c r="MUP7" s="572"/>
      <c r="MUQ7" s="572"/>
      <c r="MUR7" s="572"/>
      <c r="MUS7" s="572"/>
      <c r="MUT7" s="572"/>
      <c r="MUU7" s="572"/>
      <c r="MUV7" s="572"/>
      <c r="MUW7" s="572"/>
      <c r="MUX7" s="572"/>
      <c r="MUY7" s="572"/>
      <c r="MUZ7" s="572"/>
      <c r="MVA7" s="572"/>
      <c r="MVB7" s="572"/>
      <c r="MVC7" s="572"/>
      <c r="MVD7" s="572"/>
      <c r="MVE7" s="572"/>
      <c r="MVF7" s="572"/>
      <c r="MVG7" s="572"/>
      <c r="MVH7" s="572"/>
      <c r="MVI7" s="572"/>
      <c r="MVJ7" s="572"/>
      <c r="MVK7" s="572"/>
      <c r="MVL7" s="572"/>
      <c r="MVM7" s="572"/>
      <c r="MVN7" s="572"/>
      <c r="MVO7" s="572"/>
      <c r="MVP7" s="572"/>
      <c r="MVQ7" s="572"/>
      <c r="MVR7" s="572"/>
      <c r="MVS7" s="572"/>
      <c r="MVT7" s="572"/>
      <c r="MVU7" s="572"/>
      <c r="MVV7" s="572"/>
      <c r="MVW7" s="572"/>
      <c r="MVX7" s="572"/>
      <c r="MVY7" s="572"/>
      <c r="MVZ7" s="572"/>
      <c r="MWA7" s="572"/>
      <c r="MWB7" s="572"/>
      <c r="MWC7" s="572"/>
      <c r="MWD7" s="572"/>
      <c r="MWE7" s="572"/>
      <c r="MWF7" s="572"/>
      <c r="MWG7" s="572"/>
      <c r="MWH7" s="572"/>
      <c r="MWI7" s="572"/>
      <c r="MWJ7" s="572"/>
      <c r="MWK7" s="572"/>
      <c r="MWL7" s="572"/>
      <c r="MWM7" s="572"/>
      <c r="MWN7" s="572"/>
      <c r="MWO7" s="572"/>
      <c r="MWP7" s="572"/>
      <c r="MWQ7" s="572"/>
      <c r="MWR7" s="572"/>
      <c r="MWS7" s="572"/>
      <c r="MWT7" s="572"/>
      <c r="MWU7" s="572"/>
      <c r="MWV7" s="572"/>
      <c r="MWW7" s="572"/>
      <c r="MWX7" s="572"/>
      <c r="MWY7" s="572"/>
      <c r="MWZ7" s="572"/>
      <c r="MXA7" s="572"/>
      <c r="MXB7" s="572"/>
      <c r="MXC7" s="572"/>
      <c r="MXD7" s="572"/>
      <c r="MXE7" s="572"/>
      <c r="MXF7" s="572"/>
      <c r="MXG7" s="572"/>
      <c r="MXH7" s="572"/>
      <c r="MXI7" s="572"/>
      <c r="MXJ7" s="572"/>
      <c r="MXK7" s="572"/>
      <c r="MXL7" s="572"/>
      <c r="MXM7" s="572"/>
      <c r="MXN7" s="572"/>
      <c r="MXO7" s="572"/>
      <c r="MXP7" s="572"/>
      <c r="MXQ7" s="572"/>
      <c r="MXR7" s="572"/>
      <c r="MXS7" s="572"/>
      <c r="MXT7" s="572"/>
      <c r="MXU7" s="572"/>
      <c r="MXV7" s="572"/>
      <c r="MXW7" s="572"/>
      <c r="MXX7" s="572"/>
      <c r="MXY7" s="572"/>
      <c r="MXZ7" s="572"/>
      <c r="MYA7" s="572"/>
      <c r="MYB7" s="572"/>
      <c r="MYC7" s="572"/>
      <c r="MYD7" s="572"/>
      <c r="MYE7" s="572"/>
      <c r="MYF7" s="572"/>
      <c r="MYG7" s="572"/>
      <c r="MYH7" s="572"/>
      <c r="MYI7" s="572"/>
      <c r="MYJ7" s="572"/>
      <c r="MYK7" s="572"/>
      <c r="MYL7" s="572"/>
      <c r="MYM7" s="572"/>
      <c r="MYN7" s="572"/>
      <c r="MYO7" s="572"/>
      <c r="MYP7" s="572"/>
      <c r="MYQ7" s="572"/>
      <c r="MYR7" s="572"/>
      <c r="MYS7" s="572"/>
      <c r="MYT7" s="572"/>
      <c r="MYU7" s="572"/>
      <c r="MYV7" s="572"/>
      <c r="MYW7" s="572"/>
      <c r="MYX7" s="572"/>
      <c r="MYY7" s="572"/>
      <c r="MYZ7" s="572"/>
      <c r="MZA7" s="572"/>
      <c r="MZB7" s="572"/>
      <c r="MZC7" s="572"/>
      <c r="MZD7" s="572"/>
      <c r="MZE7" s="572"/>
      <c r="MZF7" s="572"/>
      <c r="MZG7" s="572"/>
      <c r="MZH7" s="572"/>
      <c r="MZI7" s="572"/>
      <c r="MZJ7" s="572"/>
      <c r="MZK7" s="572"/>
      <c r="MZL7" s="572"/>
      <c r="MZM7" s="572"/>
      <c r="MZN7" s="572"/>
      <c r="MZO7" s="572"/>
      <c r="MZP7" s="572"/>
      <c r="MZQ7" s="572"/>
      <c r="MZR7" s="572"/>
      <c r="MZS7" s="572"/>
      <c r="MZT7" s="572"/>
      <c r="MZU7" s="572"/>
      <c r="MZV7" s="572"/>
      <c r="MZW7" s="572"/>
      <c r="MZX7" s="572"/>
      <c r="MZY7" s="572"/>
      <c r="MZZ7" s="572"/>
      <c r="NAA7" s="572"/>
      <c r="NAB7" s="572"/>
      <c r="NAC7" s="572"/>
      <c r="NAD7" s="572"/>
      <c r="NAE7" s="572"/>
      <c r="NAF7" s="572"/>
      <c r="NAG7" s="572"/>
      <c r="NAH7" s="572"/>
      <c r="NAI7" s="572"/>
      <c r="NAJ7" s="572"/>
      <c r="NAK7" s="572"/>
      <c r="NAL7" s="572"/>
      <c r="NAM7" s="572"/>
      <c r="NAN7" s="572"/>
      <c r="NAO7" s="572"/>
      <c r="NAP7" s="572"/>
      <c r="NAQ7" s="572"/>
      <c r="NAR7" s="572"/>
      <c r="NAS7" s="572"/>
      <c r="NAT7" s="572"/>
      <c r="NAU7" s="572"/>
      <c r="NAV7" s="572"/>
      <c r="NAW7" s="572"/>
      <c r="NAX7" s="572"/>
      <c r="NAY7" s="572"/>
      <c r="NAZ7" s="572"/>
      <c r="NBA7" s="572"/>
      <c r="NBB7" s="572"/>
      <c r="NBC7" s="572"/>
      <c r="NBD7" s="572"/>
      <c r="NBE7" s="572"/>
      <c r="NBF7" s="572"/>
      <c r="NBG7" s="572"/>
      <c r="NBH7" s="572"/>
      <c r="NBI7" s="572"/>
      <c r="NBJ7" s="572"/>
      <c r="NBK7" s="572"/>
      <c r="NBL7" s="572"/>
      <c r="NBM7" s="572"/>
      <c r="NBN7" s="572"/>
      <c r="NBO7" s="572"/>
      <c r="NBP7" s="572"/>
      <c r="NBQ7" s="572"/>
      <c r="NBR7" s="572"/>
      <c r="NBS7" s="572"/>
      <c r="NBT7" s="572"/>
      <c r="NBU7" s="572"/>
      <c r="NBV7" s="572"/>
      <c r="NBW7" s="572"/>
      <c r="NBX7" s="572"/>
      <c r="NBY7" s="572"/>
      <c r="NBZ7" s="572"/>
      <c r="NCA7" s="572"/>
      <c r="NCB7" s="572"/>
      <c r="NCC7" s="572"/>
      <c r="NCD7" s="572"/>
      <c r="NCE7" s="572"/>
      <c r="NCF7" s="572"/>
      <c r="NCG7" s="572"/>
      <c r="NCH7" s="572"/>
      <c r="NCI7" s="572"/>
      <c r="NCJ7" s="572"/>
      <c r="NCK7" s="572"/>
      <c r="NCL7" s="572"/>
      <c r="NCM7" s="572"/>
      <c r="NCN7" s="572"/>
      <c r="NCO7" s="572"/>
      <c r="NCP7" s="572"/>
      <c r="NCQ7" s="572"/>
      <c r="NCR7" s="572"/>
      <c r="NCS7" s="572"/>
      <c r="NCT7" s="572"/>
      <c r="NCU7" s="572"/>
      <c r="NCV7" s="572"/>
      <c r="NCW7" s="572"/>
      <c r="NCX7" s="572"/>
      <c r="NCY7" s="572"/>
      <c r="NCZ7" s="572"/>
      <c r="NDA7" s="572"/>
      <c r="NDB7" s="572"/>
      <c r="NDC7" s="572"/>
      <c r="NDD7" s="572"/>
      <c r="NDE7" s="572"/>
      <c r="NDF7" s="572"/>
      <c r="NDG7" s="572"/>
      <c r="NDH7" s="572"/>
      <c r="NDI7" s="572"/>
      <c r="NDJ7" s="572"/>
      <c r="NDK7" s="572"/>
      <c r="NDL7" s="572"/>
      <c r="NDM7" s="572"/>
      <c r="NDN7" s="572"/>
      <c r="NDO7" s="572"/>
      <c r="NDP7" s="572"/>
      <c r="NDQ7" s="572"/>
      <c r="NDR7" s="572"/>
      <c r="NDS7" s="572"/>
      <c r="NDT7" s="572"/>
      <c r="NDU7" s="572"/>
      <c r="NDV7" s="572"/>
      <c r="NDW7" s="572"/>
      <c r="NDX7" s="572"/>
      <c r="NDY7" s="572"/>
      <c r="NDZ7" s="572"/>
      <c r="NEA7" s="572"/>
      <c r="NEB7" s="572"/>
      <c r="NEC7" s="572"/>
      <c r="NED7" s="572"/>
      <c r="NEE7" s="572"/>
      <c r="NEF7" s="572"/>
      <c r="NEG7" s="572"/>
      <c r="NEH7" s="572"/>
      <c r="NEI7" s="572"/>
      <c r="NEJ7" s="572"/>
      <c r="NEK7" s="572"/>
      <c r="NEL7" s="572"/>
      <c r="NEM7" s="572"/>
      <c r="NEN7" s="572"/>
      <c r="NEO7" s="572"/>
      <c r="NEP7" s="572"/>
      <c r="NEQ7" s="572"/>
      <c r="NER7" s="572"/>
      <c r="NES7" s="572"/>
      <c r="NET7" s="572"/>
      <c r="NEU7" s="572"/>
      <c r="NEV7" s="572"/>
      <c r="NEW7" s="572"/>
      <c r="NEX7" s="572"/>
      <c r="NEY7" s="572"/>
      <c r="NEZ7" s="572"/>
      <c r="NFA7" s="572"/>
      <c r="NFB7" s="572"/>
      <c r="NFC7" s="572"/>
      <c r="NFD7" s="572"/>
      <c r="NFE7" s="572"/>
      <c r="NFF7" s="572"/>
      <c r="NFG7" s="572"/>
      <c r="NFH7" s="572"/>
      <c r="NFI7" s="572"/>
      <c r="NFJ7" s="572"/>
      <c r="NFK7" s="572"/>
      <c r="NFL7" s="572"/>
      <c r="NFM7" s="572"/>
      <c r="NFN7" s="572"/>
      <c r="NFO7" s="572"/>
      <c r="NFP7" s="572"/>
      <c r="NFQ7" s="572"/>
      <c r="NFR7" s="572"/>
      <c r="NFS7" s="572"/>
      <c r="NFT7" s="572"/>
      <c r="NFU7" s="572"/>
      <c r="NFV7" s="572"/>
      <c r="NFW7" s="572"/>
      <c r="NFX7" s="572"/>
      <c r="NFY7" s="572"/>
      <c r="NFZ7" s="572"/>
      <c r="NGA7" s="572"/>
      <c r="NGB7" s="572"/>
      <c r="NGC7" s="572"/>
      <c r="NGD7" s="572"/>
      <c r="NGE7" s="572"/>
      <c r="NGF7" s="572"/>
      <c r="NGG7" s="572"/>
      <c r="NGH7" s="572"/>
      <c r="NGI7" s="572"/>
      <c r="NGJ7" s="572"/>
      <c r="NGK7" s="572"/>
      <c r="NGL7" s="572"/>
      <c r="NGM7" s="572"/>
      <c r="NGN7" s="572"/>
      <c r="NGO7" s="572"/>
      <c r="NGP7" s="572"/>
      <c r="NGQ7" s="572"/>
      <c r="NGR7" s="572"/>
      <c r="NGS7" s="572"/>
      <c r="NGT7" s="572"/>
      <c r="NGU7" s="572"/>
      <c r="NGV7" s="572"/>
      <c r="NGW7" s="572"/>
      <c r="NGX7" s="572"/>
      <c r="NGY7" s="572"/>
      <c r="NGZ7" s="572"/>
      <c r="NHA7" s="572"/>
      <c r="NHB7" s="572"/>
      <c r="NHC7" s="572"/>
      <c r="NHD7" s="572"/>
      <c r="NHE7" s="572"/>
      <c r="NHF7" s="572"/>
      <c r="NHG7" s="572"/>
      <c r="NHH7" s="572"/>
      <c r="NHI7" s="572"/>
      <c r="NHJ7" s="572"/>
      <c r="NHK7" s="572"/>
      <c r="NHL7" s="572"/>
      <c r="NHM7" s="572"/>
      <c r="NHN7" s="572"/>
      <c r="NHO7" s="572"/>
      <c r="NHP7" s="572"/>
      <c r="NHQ7" s="572"/>
      <c r="NHR7" s="572"/>
      <c r="NHS7" s="572"/>
      <c r="NHT7" s="572"/>
      <c r="NHU7" s="572"/>
      <c r="NHV7" s="572"/>
      <c r="NHW7" s="572"/>
      <c r="NHX7" s="572"/>
      <c r="NHY7" s="572"/>
      <c r="NHZ7" s="572"/>
      <c r="NIA7" s="572"/>
      <c r="NIB7" s="572"/>
      <c r="NIC7" s="572"/>
      <c r="NID7" s="572"/>
      <c r="NIE7" s="572"/>
      <c r="NIF7" s="572"/>
      <c r="NIG7" s="572"/>
      <c r="NIH7" s="572"/>
      <c r="NII7" s="572"/>
      <c r="NIJ7" s="572"/>
      <c r="NIK7" s="572"/>
      <c r="NIL7" s="572"/>
      <c r="NIM7" s="572"/>
      <c r="NIN7" s="572"/>
      <c r="NIO7" s="572"/>
      <c r="NIP7" s="572"/>
      <c r="NIQ7" s="572"/>
      <c r="NIR7" s="572"/>
      <c r="NIS7" s="572"/>
      <c r="NIT7" s="572"/>
      <c r="NIU7" s="572"/>
      <c r="NIV7" s="572"/>
      <c r="NIW7" s="572"/>
      <c r="NIX7" s="572"/>
      <c r="NIY7" s="572"/>
      <c r="NIZ7" s="572"/>
      <c r="NJA7" s="572"/>
      <c r="NJB7" s="572"/>
      <c r="NJC7" s="572"/>
      <c r="NJD7" s="572"/>
      <c r="NJE7" s="572"/>
      <c r="NJF7" s="572"/>
      <c r="NJG7" s="572"/>
      <c r="NJH7" s="572"/>
      <c r="NJI7" s="572"/>
      <c r="NJJ7" s="572"/>
      <c r="NJK7" s="572"/>
      <c r="NJL7" s="572"/>
      <c r="NJM7" s="572"/>
      <c r="NJN7" s="572"/>
      <c r="NJO7" s="572"/>
      <c r="NJP7" s="572"/>
      <c r="NJQ7" s="572"/>
      <c r="NJR7" s="572"/>
      <c r="NJS7" s="572"/>
      <c r="NJT7" s="572"/>
      <c r="NJU7" s="572"/>
      <c r="NJV7" s="572"/>
      <c r="NJW7" s="572"/>
      <c r="NJX7" s="572"/>
      <c r="NJY7" s="572"/>
      <c r="NJZ7" s="572"/>
      <c r="NKA7" s="572"/>
      <c r="NKB7" s="572"/>
      <c r="NKC7" s="572"/>
      <c r="NKD7" s="572"/>
      <c r="NKE7" s="572"/>
      <c r="NKF7" s="572"/>
      <c r="NKG7" s="572"/>
      <c r="NKH7" s="572"/>
      <c r="NKI7" s="572"/>
      <c r="NKJ7" s="572"/>
      <c r="NKK7" s="572"/>
      <c r="NKL7" s="572"/>
      <c r="NKM7" s="572"/>
      <c r="NKN7" s="572"/>
      <c r="NKO7" s="572"/>
      <c r="NKP7" s="572"/>
      <c r="NKQ7" s="572"/>
      <c r="NKR7" s="572"/>
      <c r="NKS7" s="572"/>
      <c r="NKT7" s="572"/>
      <c r="NKU7" s="572"/>
      <c r="NKV7" s="572"/>
      <c r="NKW7" s="572"/>
      <c r="NKX7" s="572"/>
      <c r="NKY7" s="572"/>
      <c r="NKZ7" s="572"/>
      <c r="NLA7" s="572"/>
      <c r="NLB7" s="572"/>
      <c r="NLC7" s="572"/>
      <c r="NLD7" s="572"/>
      <c r="NLE7" s="572"/>
      <c r="NLF7" s="572"/>
      <c r="NLG7" s="572"/>
      <c r="NLH7" s="572"/>
      <c r="NLI7" s="572"/>
      <c r="NLJ7" s="572"/>
      <c r="NLK7" s="572"/>
      <c r="NLL7" s="572"/>
      <c r="NLM7" s="572"/>
      <c r="NLN7" s="572"/>
      <c r="NLO7" s="572"/>
      <c r="NLP7" s="572"/>
      <c r="NLQ7" s="572"/>
      <c r="NLR7" s="572"/>
      <c r="NLS7" s="572"/>
      <c r="NLT7" s="572"/>
      <c r="NLU7" s="572"/>
      <c r="NLV7" s="572"/>
      <c r="NLW7" s="572"/>
      <c r="NLX7" s="572"/>
      <c r="NLY7" s="572"/>
      <c r="NLZ7" s="572"/>
      <c r="NMA7" s="572"/>
      <c r="NMB7" s="572"/>
      <c r="NMC7" s="572"/>
      <c r="NMD7" s="572"/>
      <c r="NME7" s="572"/>
      <c r="NMF7" s="572"/>
      <c r="NMG7" s="572"/>
      <c r="NMH7" s="572"/>
      <c r="NMI7" s="572"/>
      <c r="NMJ7" s="572"/>
      <c r="NMK7" s="572"/>
      <c r="NML7" s="572"/>
      <c r="NMM7" s="572"/>
      <c r="NMN7" s="572"/>
      <c r="NMO7" s="572"/>
      <c r="NMP7" s="572"/>
      <c r="NMQ7" s="572"/>
      <c r="NMR7" s="572"/>
      <c r="NMS7" s="572"/>
      <c r="NMT7" s="572"/>
      <c r="NMU7" s="572"/>
      <c r="NMV7" s="572"/>
      <c r="NMW7" s="572"/>
      <c r="NMX7" s="572"/>
      <c r="NMY7" s="572"/>
      <c r="NMZ7" s="572"/>
      <c r="NNA7" s="572"/>
      <c r="NNB7" s="572"/>
      <c r="NNC7" s="572"/>
      <c r="NND7" s="572"/>
      <c r="NNE7" s="572"/>
      <c r="NNF7" s="572"/>
      <c r="NNG7" s="572"/>
      <c r="NNH7" s="572"/>
      <c r="NNI7" s="572"/>
      <c r="NNJ7" s="572"/>
      <c r="NNK7" s="572"/>
      <c r="NNL7" s="572"/>
      <c r="NNM7" s="572"/>
      <c r="NNN7" s="572"/>
      <c r="NNO7" s="572"/>
      <c r="NNP7" s="572"/>
      <c r="NNQ7" s="572"/>
      <c r="NNR7" s="572"/>
      <c r="NNS7" s="572"/>
      <c r="NNT7" s="572"/>
      <c r="NNU7" s="572"/>
      <c r="NNV7" s="572"/>
      <c r="NNW7" s="572"/>
      <c r="NNX7" s="572"/>
      <c r="NNY7" s="572"/>
      <c r="NNZ7" s="572"/>
      <c r="NOA7" s="572"/>
      <c r="NOB7" s="572"/>
      <c r="NOC7" s="572"/>
      <c r="NOD7" s="572"/>
      <c r="NOE7" s="572"/>
      <c r="NOF7" s="572"/>
      <c r="NOG7" s="572"/>
      <c r="NOH7" s="572"/>
      <c r="NOI7" s="572"/>
      <c r="NOJ7" s="572"/>
      <c r="NOK7" s="572"/>
      <c r="NOL7" s="572"/>
      <c r="NOM7" s="572"/>
      <c r="NON7" s="572"/>
      <c r="NOO7" s="572"/>
      <c r="NOP7" s="572"/>
      <c r="NOQ7" s="572"/>
      <c r="NOR7" s="572"/>
      <c r="NOS7" s="572"/>
      <c r="NOT7" s="572"/>
      <c r="NOU7" s="572"/>
      <c r="NOV7" s="572"/>
      <c r="NOW7" s="572"/>
      <c r="NOX7" s="572"/>
      <c r="NOY7" s="572"/>
      <c r="NOZ7" s="572"/>
      <c r="NPA7" s="572"/>
      <c r="NPB7" s="572"/>
      <c r="NPC7" s="572"/>
      <c r="NPD7" s="572"/>
      <c r="NPE7" s="572"/>
      <c r="NPF7" s="572"/>
      <c r="NPG7" s="572"/>
      <c r="NPH7" s="572"/>
      <c r="NPI7" s="572"/>
      <c r="NPJ7" s="572"/>
      <c r="NPK7" s="572"/>
      <c r="NPL7" s="572"/>
      <c r="NPM7" s="572"/>
      <c r="NPN7" s="572"/>
      <c r="NPO7" s="572"/>
      <c r="NPP7" s="572"/>
      <c r="NPQ7" s="572"/>
      <c r="NPR7" s="572"/>
      <c r="NPS7" s="572"/>
      <c r="NPT7" s="572"/>
      <c r="NPU7" s="572"/>
      <c r="NPV7" s="572"/>
      <c r="NPW7" s="572"/>
      <c r="NPX7" s="572"/>
      <c r="NPY7" s="572"/>
      <c r="NPZ7" s="572"/>
      <c r="NQA7" s="572"/>
      <c r="NQB7" s="572"/>
      <c r="NQC7" s="572"/>
      <c r="NQD7" s="572"/>
      <c r="NQE7" s="572"/>
      <c r="NQF7" s="572"/>
      <c r="NQG7" s="572"/>
      <c r="NQH7" s="572"/>
      <c r="NQI7" s="572"/>
      <c r="NQJ7" s="572"/>
      <c r="NQK7" s="572"/>
      <c r="NQL7" s="572"/>
      <c r="NQM7" s="572"/>
      <c r="NQN7" s="572"/>
      <c r="NQO7" s="572"/>
      <c r="NQP7" s="572"/>
      <c r="NQQ7" s="572"/>
      <c r="NQR7" s="572"/>
      <c r="NQS7" s="572"/>
      <c r="NQT7" s="572"/>
      <c r="NQU7" s="572"/>
      <c r="NQV7" s="572"/>
      <c r="NQW7" s="572"/>
      <c r="NQX7" s="572"/>
      <c r="NQY7" s="572"/>
      <c r="NQZ7" s="572"/>
      <c r="NRA7" s="572"/>
      <c r="NRB7" s="572"/>
      <c r="NRC7" s="572"/>
      <c r="NRD7" s="572"/>
      <c r="NRE7" s="572"/>
      <c r="NRF7" s="572"/>
      <c r="NRG7" s="572"/>
      <c r="NRH7" s="572"/>
      <c r="NRI7" s="572"/>
      <c r="NRJ7" s="572"/>
      <c r="NRK7" s="572"/>
      <c r="NRL7" s="572"/>
      <c r="NRM7" s="572"/>
      <c r="NRN7" s="572"/>
      <c r="NRO7" s="572"/>
      <c r="NRP7" s="572"/>
      <c r="NRQ7" s="572"/>
      <c r="NRR7" s="572"/>
      <c r="NRS7" s="572"/>
      <c r="NRT7" s="572"/>
      <c r="NRU7" s="572"/>
      <c r="NRV7" s="572"/>
      <c r="NRW7" s="572"/>
      <c r="NRX7" s="572"/>
      <c r="NRY7" s="572"/>
      <c r="NRZ7" s="572"/>
      <c r="NSA7" s="572"/>
      <c r="NSB7" s="572"/>
      <c r="NSC7" s="572"/>
      <c r="NSD7" s="572"/>
      <c r="NSE7" s="572"/>
      <c r="NSF7" s="572"/>
      <c r="NSG7" s="572"/>
      <c r="NSH7" s="572"/>
      <c r="NSI7" s="572"/>
      <c r="NSJ7" s="572"/>
      <c r="NSK7" s="572"/>
      <c r="NSL7" s="572"/>
      <c r="NSM7" s="572"/>
      <c r="NSN7" s="572"/>
      <c r="NSO7" s="572"/>
      <c r="NSP7" s="572"/>
      <c r="NSQ7" s="572"/>
      <c r="NSR7" s="572"/>
      <c r="NSS7" s="572"/>
      <c r="NST7" s="572"/>
      <c r="NSU7" s="572"/>
      <c r="NSV7" s="572"/>
      <c r="NSW7" s="572"/>
      <c r="NSX7" s="572"/>
      <c r="NSY7" s="572"/>
      <c r="NSZ7" s="572"/>
      <c r="NTA7" s="572"/>
      <c r="NTB7" s="572"/>
      <c r="NTC7" s="572"/>
      <c r="NTD7" s="572"/>
      <c r="NTE7" s="572"/>
      <c r="NTF7" s="572"/>
      <c r="NTG7" s="572"/>
      <c r="NTH7" s="572"/>
      <c r="NTI7" s="572"/>
      <c r="NTJ7" s="572"/>
      <c r="NTK7" s="572"/>
      <c r="NTL7" s="572"/>
      <c r="NTM7" s="572"/>
      <c r="NTN7" s="572"/>
      <c r="NTO7" s="572"/>
      <c r="NTP7" s="572"/>
      <c r="NTQ7" s="572"/>
      <c r="NTR7" s="572"/>
      <c r="NTS7" s="572"/>
      <c r="NTT7" s="572"/>
      <c r="NTU7" s="572"/>
      <c r="NTV7" s="572"/>
      <c r="NTW7" s="572"/>
      <c r="NTX7" s="572"/>
      <c r="NTY7" s="572"/>
      <c r="NTZ7" s="572"/>
      <c r="NUA7" s="572"/>
      <c r="NUB7" s="572"/>
      <c r="NUC7" s="572"/>
      <c r="NUD7" s="572"/>
      <c r="NUE7" s="572"/>
      <c r="NUF7" s="572"/>
      <c r="NUG7" s="572"/>
      <c r="NUH7" s="572"/>
      <c r="NUI7" s="572"/>
      <c r="NUJ7" s="572"/>
      <c r="NUK7" s="572"/>
      <c r="NUL7" s="572"/>
      <c r="NUM7" s="572"/>
      <c r="NUN7" s="572"/>
      <c r="NUO7" s="572"/>
      <c r="NUP7" s="572"/>
      <c r="NUQ7" s="572"/>
      <c r="NUR7" s="572"/>
      <c r="NUS7" s="572"/>
      <c r="NUT7" s="572"/>
      <c r="NUU7" s="572"/>
      <c r="NUV7" s="572"/>
      <c r="NUW7" s="572"/>
      <c r="NUX7" s="572"/>
      <c r="NUY7" s="572"/>
      <c r="NUZ7" s="572"/>
      <c r="NVA7" s="572"/>
      <c r="NVB7" s="572"/>
      <c r="NVC7" s="572"/>
      <c r="NVD7" s="572"/>
      <c r="NVE7" s="572"/>
      <c r="NVF7" s="572"/>
      <c r="NVG7" s="572"/>
      <c r="NVH7" s="572"/>
      <c r="NVI7" s="572"/>
      <c r="NVJ7" s="572"/>
      <c r="NVK7" s="572"/>
      <c r="NVL7" s="572"/>
      <c r="NVM7" s="572"/>
      <c r="NVN7" s="572"/>
      <c r="NVO7" s="572"/>
      <c r="NVP7" s="572"/>
      <c r="NVQ7" s="572"/>
      <c r="NVR7" s="572"/>
      <c r="NVS7" s="572"/>
      <c r="NVT7" s="572"/>
      <c r="NVU7" s="572"/>
      <c r="NVV7" s="572"/>
      <c r="NVW7" s="572"/>
      <c r="NVX7" s="572"/>
      <c r="NVY7" s="572"/>
      <c r="NVZ7" s="572"/>
      <c r="NWA7" s="572"/>
      <c r="NWB7" s="572"/>
      <c r="NWC7" s="572"/>
      <c r="NWD7" s="572"/>
      <c r="NWE7" s="572"/>
      <c r="NWF7" s="572"/>
      <c r="NWG7" s="572"/>
      <c r="NWH7" s="572"/>
      <c r="NWI7" s="572"/>
      <c r="NWJ7" s="572"/>
      <c r="NWK7" s="572"/>
      <c r="NWL7" s="572"/>
      <c r="NWM7" s="572"/>
      <c r="NWN7" s="572"/>
      <c r="NWO7" s="572"/>
      <c r="NWP7" s="572"/>
      <c r="NWQ7" s="572"/>
      <c r="NWR7" s="572"/>
      <c r="NWS7" s="572"/>
      <c r="NWT7" s="572"/>
      <c r="NWU7" s="572"/>
      <c r="NWV7" s="572"/>
      <c r="NWW7" s="572"/>
      <c r="NWX7" s="572"/>
      <c r="NWY7" s="572"/>
      <c r="NWZ7" s="572"/>
      <c r="NXA7" s="572"/>
      <c r="NXB7" s="572"/>
      <c r="NXC7" s="572"/>
      <c r="NXD7" s="572"/>
      <c r="NXE7" s="572"/>
      <c r="NXF7" s="572"/>
      <c r="NXG7" s="572"/>
      <c r="NXH7" s="572"/>
      <c r="NXI7" s="572"/>
      <c r="NXJ7" s="572"/>
      <c r="NXK7" s="572"/>
      <c r="NXL7" s="572"/>
      <c r="NXM7" s="572"/>
      <c r="NXN7" s="572"/>
      <c r="NXO7" s="572"/>
      <c r="NXP7" s="572"/>
      <c r="NXQ7" s="572"/>
      <c r="NXR7" s="572"/>
      <c r="NXS7" s="572"/>
      <c r="NXT7" s="572"/>
      <c r="NXU7" s="572"/>
      <c r="NXV7" s="572"/>
      <c r="NXW7" s="572"/>
      <c r="NXX7" s="572"/>
      <c r="NXY7" s="572"/>
      <c r="NXZ7" s="572"/>
      <c r="NYA7" s="572"/>
      <c r="NYB7" s="572"/>
      <c r="NYC7" s="572"/>
      <c r="NYD7" s="572"/>
      <c r="NYE7" s="572"/>
      <c r="NYF7" s="572"/>
      <c r="NYG7" s="572"/>
      <c r="NYH7" s="572"/>
      <c r="NYI7" s="572"/>
      <c r="NYJ7" s="572"/>
      <c r="NYK7" s="572"/>
      <c r="NYL7" s="572"/>
      <c r="NYM7" s="572"/>
      <c r="NYN7" s="572"/>
      <c r="NYO7" s="572"/>
      <c r="NYP7" s="572"/>
      <c r="NYQ7" s="572"/>
      <c r="NYR7" s="572"/>
      <c r="NYS7" s="572"/>
      <c r="NYT7" s="572"/>
      <c r="NYU7" s="572"/>
      <c r="NYV7" s="572"/>
      <c r="NYW7" s="572"/>
      <c r="NYX7" s="572"/>
      <c r="NYY7" s="572"/>
      <c r="NYZ7" s="572"/>
      <c r="NZA7" s="572"/>
      <c r="NZB7" s="572"/>
      <c r="NZC7" s="572"/>
      <c r="NZD7" s="572"/>
      <c r="NZE7" s="572"/>
      <c r="NZF7" s="572"/>
      <c r="NZG7" s="572"/>
      <c r="NZH7" s="572"/>
      <c r="NZI7" s="572"/>
      <c r="NZJ7" s="572"/>
      <c r="NZK7" s="572"/>
      <c r="NZL7" s="572"/>
      <c r="NZM7" s="572"/>
      <c r="NZN7" s="572"/>
      <c r="NZO7" s="572"/>
      <c r="NZP7" s="572"/>
      <c r="NZQ7" s="572"/>
      <c r="NZR7" s="572"/>
      <c r="NZS7" s="572"/>
      <c r="NZT7" s="572"/>
      <c r="NZU7" s="572"/>
      <c r="NZV7" s="572"/>
      <c r="NZW7" s="572"/>
      <c r="NZX7" s="572"/>
      <c r="NZY7" s="572"/>
      <c r="NZZ7" s="572"/>
      <c r="OAA7" s="572"/>
      <c r="OAB7" s="572"/>
      <c r="OAC7" s="572"/>
      <c r="OAD7" s="572"/>
      <c r="OAE7" s="572"/>
      <c r="OAF7" s="572"/>
      <c r="OAG7" s="572"/>
      <c r="OAH7" s="572"/>
      <c r="OAI7" s="572"/>
      <c r="OAJ7" s="572"/>
      <c r="OAK7" s="572"/>
      <c r="OAL7" s="572"/>
      <c r="OAM7" s="572"/>
      <c r="OAN7" s="572"/>
      <c r="OAO7" s="572"/>
      <c r="OAP7" s="572"/>
      <c r="OAQ7" s="572"/>
      <c r="OAR7" s="572"/>
      <c r="OAS7" s="572"/>
      <c r="OAT7" s="572"/>
      <c r="OAU7" s="572"/>
      <c r="OAV7" s="572"/>
      <c r="OAW7" s="572"/>
      <c r="OAX7" s="572"/>
      <c r="OAY7" s="572"/>
      <c r="OAZ7" s="572"/>
      <c r="OBA7" s="572"/>
      <c r="OBB7" s="572"/>
      <c r="OBC7" s="572"/>
      <c r="OBD7" s="572"/>
      <c r="OBE7" s="572"/>
      <c r="OBF7" s="572"/>
      <c r="OBG7" s="572"/>
      <c r="OBH7" s="572"/>
      <c r="OBI7" s="572"/>
      <c r="OBJ7" s="572"/>
      <c r="OBK7" s="572"/>
      <c r="OBL7" s="572"/>
      <c r="OBM7" s="572"/>
      <c r="OBN7" s="572"/>
      <c r="OBO7" s="572"/>
      <c r="OBP7" s="572"/>
      <c r="OBQ7" s="572"/>
      <c r="OBR7" s="572"/>
      <c r="OBS7" s="572"/>
      <c r="OBT7" s="572"/>
      <c r="OBU7" s="572"/>
      <c r="OBV7" s="572"/>
      <c r="OBW7" s="572"/>
      <c r="OBX7" s="572"/>
      <c r="OBY7" s="572"/>
      <c r="OBZ7" s="572"/>
      <c r="OCA7" s="572"/>
      <c r="OCB7" s="572"/>
      <c r="OCC7" s="572"/>
      <c r="OCD7" s="572"/>
      <c r="OCE7" s="572"/>
      <c r="OCF7" s="572"/>
      <c r="OCG7" s="572"/>
      <c r="OCH7" s="572"/>
      <c r="OCI7" s="572"/>
      <c r="OCJ7" s="572"/>
      <c r="OCK7" s="572"/>
      <c r="OCL7" s="572"/>
      <c r="OCM7" s="572"/>
      <c r="OCN7" s="572"/>
      <c r="OCO7" s="572"/>
      <c r="OCP7" s="572"/>
      <c r="OCQ7" s="572"/>
      <c r="OCR7" s="572"/>
      <c r="OCS7" s="572"/>
      <c r="OCT7" s="572"/>
      <c r="OCU7" s="572"/>
      <c r="OCV7" s="572"/>
      <c r="OCW7" s="572"/>
      <c r="OCX7" s="572"/>
      <c r="OCY7" s="572"/>
      <c r="OCZ7" s="572"/>
      <c r="ODA7" s="572"/>
      <c r="ODB7" s="572"/>
      <c r="ODC7" s="572"/>
      <c r="ODD7" s="572"/>
      <c r="ODE7" s="572"/>
      <c r="ODF7" s="572"/>
      <c r="ODG7" s="572"/>
      <c r="ODH7" s="572"/>
      <c r="ODI7" s="572"/>
      <c r="ODJ7" s="572"/>
      <c r="ODK7" s="572"/>
      <c r="ODL7" s="572"/>
      <c r="ODM7" s="572"/>
      <c r="ODN7" s="572"/>
      <c r="ODO7" s="572"/>
      <c r="ODP7" s="572"/>
      <c r="ODQ7" s="572"/>
      <c r="ODR7" s="572"/>
      <c r="ODS7" s="572"/>
      <c r="ODT7" s="572"/>
      <c r="ODU7" s="572"/>
      <c r="ODV7" s="572"/>
      <c r="ODW7" s="572"/>
      <c r="ODX7" s="572"/>
      <c r="ODY7" s="572"/>
      <c r="ODZ7" s="572"/>
      <c r="OEA7" s="572"/>
      <c r="OEB7" s="572"/>
      <c r="OEC7" s="572"/>
      <c r="OED7" s="572"/>
      <c r="OEE7" s="572"/>
      <c r="OEF7" s="572"/>
      <c r="OEG7" s="572"/>
      <c r="OEH7" s="572"/>
      <c r="OEI7" s="572"/>
      <c r="OEJ7" s="572"/>
      <c r="OEK7" s="572"/>
      <c r="OEL7" s="572"/>
      <c r="OEM7" s="572"/>
      <c r="OEN7" s="572"/>
      <c r="OEO7" s="572"/>
      <c r="OEP7" s="572"/>
      <c r="OEQ7" s="572"/>
      <c r="OER7" s="572"/>
      <c r="OES7" s="572"/>
      <c r="OET7" s="572"/>
      <c r="OEU7" s="572"/>
      <c r="OEV7" s="572"/>
      <c r="OEW7" s="572"/>
      <c r="OEX7" s="572"/>
      <c r="OEY7" s="572"/>
      <c r="OEZ7" s="572"/>
      <c r="OFA7" s="572"/>
      <c r="OFB7" s="572"/>
      <c r="OFC7" s="572"/>
      <c r="OFD7" s="572"/>
      <c r="OFE7" s="572"/>
      <c r="OFF7" s="572"/>
      <c r="OFG7" s="572"/>
      <c r="OFH7" s="572"/>
      <c r="OFI7" s="572"/>
      <c r="OFJ7" s="572"/>
      <c r="OFK7" s="572"/>
      <c r="OFL7" s="572"/>
      <c r="OFM7" s="572"/>
      <c r="OFN7" s="572"/>
      <c r="OFO7" s="572"/>
      <c r="OFP7" s="572"/>
      <c r="OFQ7" s="572"/>
      <c r="OFR7" s="572"/>
      <c r="OFS7" s="572"/>
      <c r="OFT7" s="572"/>
      <c r="OFU7" s="572"/>
      <c r="OFV7" s="572"/>
      <c r="OFW7" s="572"/>
      <c r="OFX7" s="572"/>
      <c r="OFY7" s="572"/>
      <c r="OFZ7" s="572"/>
      <c r="OGA7" s="572"/>
      <c r="OGB7" s="572"/>
      <c r="OGC7" s="572"/>
      <c r="OGD7" s="572"/>
      <c r="OGE7" s="572"/>
      <c r="OGF7" s="572"/>
      <c r="OGG7" s="572"/>
      <c r="OGH7" s="572"/>
      <c r="OGI7" s="572"/>
      <c r="OGJ7" s="572"/>
      <c r="OGK7" s="572"/>
      <c r="OGL7" s="572"/>
      <c r="OGM7" s="572"/>
      <c r="OGN7" s="572"/>
      <c r="OGO7" s="572"/>
      <c r="OGP7" s="572"/>
      <c r="OGQ7" s="572"/>
      <c r="OGR7" s="572"/>
      <c r="OGS7" s="572"/>
      <c r="OGT7" s="572"/>
      <c r="OGU7" s="572"/>
      <c r="OGV7" s="572"/>
      <c r="OGW7" s="572"/>
      <c r="OGX7" s="572"/>
      <c r="OGY7" s="572"/>
      <c r="OGZ7" s="572"/>
      <c r="OHA7" s="572"/>
      <c r="OHB7" s="572"/>
      <c r="OHC7" s="572"/>
      <c r="OHD7" s="572"/>
      <c r="OHE7" s="572"/>
      <c r="OHF7" s="572"/>
      <c r="OHG7" s="572"/>
      <c r="OHH7" s="572"/>
      <c r="OHI7" s="572"/>
      <c r="OHJ7" s="572"/>
      <c r="OHK7" s="572"/>
      <c r="OHL7" s="572"/>
      <c r="OHM7" s="572"/>
      <c r="OHN7" s="572"/>
      <c r="OHO7" s="572"/>
      <c r="OHP7" s="572"/>
      <c r="OHQ7" s="572"/>
      <c r="OHR7" s="572"/>
      <c r="OHS7" s="572"/>
      <c r="OHT7" s="572"/>
      <c r="OHU7" s="572"/>
      <c r="OHV7" s="572"/>
      <c r="OHW7" s="572"/>
      <c r="OHX7" s="572"/>
      <c r="OHY7" s="572"/>
      <c r="OHZ7" s="572"/>
      <c r="OIA7" s="572"/>
      <c r="OIB7" s="572"/>
      <c r="OIC7" s="572"/>
      <c r="OID7" s="572"/>
      <c r="OIE7" s="572"/>
      <c r="OIF7" s="572"/>
      <c r="OIG7" s="572"/>
      <c r="OIH7" s="572"/>
      <c r="OII7" s="572"/>
      <c r="OIJ7" s="572"/>
      <c r="OIK7" s="572"/>
      <c r="OIL7" s="572"/>
      <c r="OIM7" s="572"/>
      <c r="OIN7" s="572"/>
      <c r="OIO7" s="572"/>
      <c r="OIP7" s="572"/>
      <c r="OIQ7" s="572"/>
      <c r="OIR7" s="572"/>
      <c r="OIS7" s="572"/>
      <c r="OIT7" s="572"/>
      <c r="OIU7" s="572"/>
      <c r="OIV7" s="572"/>
      <c r="OIW7" s="572"/>
      <c r="OIX7" s="572"/>
      <c r="OIY7" s="572"/>
      <c r="OIZ7" s="572"/>
      <c r="OJA7" s="572"/>
      <c r="OJB7" s="572"/>
      <c r="OJC7" s="572"/>
      <c r="OJD7" s="572"/>
      <c r="OJE7" s="572"/>
      <c r="OJF7" s="572"/>
      <c r="OJG7" s="572"/>
      <c r="OJH7" s="572"/>
      <c r="OJI7" s="572"/>
      <c r="OJJ7" s="572"/>
      <c r="OJK7" s="572"/>
      <c r="OJL7" s="572"/>
      <c r="OJM7" s="572"/>
      <c r="OJN7" s="572"/>
      <c r="OJO7" s="572"/>
      <c r="OJP7" s="572"/>
      <c r="OJQ7" s="572"/>
      <c r="OJR7" s="572"/>
      <c r="OJS7" s="572"/>
      <c r="OJT7" s="572"/>
      <c r="OJU7" s="572"/>
      <c r="OJV7" s="572"/>
      <c r="OJW7" s="572"/>
      <c r="OJX7" s="572"/>
      <c r="OJY7" s="572"/>
      <c r="OJZ7" s="572"/>
      <c r="OKA7" s="572"/>
      <c r="OKB7" s="572"/>
      <c r="OKC7" s="572"/>
      <c r="OKD7" s="572"/>
      <c r="OKE7" s="572"/>
      <c r="OKF7" s="572"/>
      <c r="OKG7" s="572"/>
      <c r="OKH7" s="572"/>
      <c r="OKI7" s="572"/>
      <c r="OKJ7" s="572"/>
      <c r="OKK7" s="572"/>
      <c r="OKL7" s="572"/>
      <c r="OKM7" s="572"/>
      <c r="OKN7" s="572"/>
      <c r="OKO7" s="572"/>
      <c r="OKP7" s="572"/>
      <c r="OKQ7" s="572"/>
      <c r="OKR7" s="572"/>
      <c r="OKS7" s="572"/>
      <c r="OKT7" s="572"/>
      <c r="OKU7" s="572"/>
      <c r="OKV7" s="572"/>
      <c r="OKW7" s="572"/>
      <c r="OKX7" s="572"/>
      <c r="OKY7" s="572"/>
      <c r="OKZ7" s="572"/>
      <c r="OLA7" s="572"/>
      <c r="OLB7" s="572"/>
      <c r="OLC7" s="572"/>
      <c r="OLD7" s="572"/>
      <c r="OLE7" s="572"/>
      <c r="OLF7" s="572"/>
      <c r="OLG7" s="572"/>
      <c r="OLH7" s="572"/>
      <c r="OLI7" s="572"/>
      <c r="OLJ7" s="572"/>
      <c r="OLK7" s="572"/>
      <c r="OLL7" s="572"/>
      <c r="OLM7" s="572"/>
      <c r="OLN7" s="572"/>
      <c r="OLO7" s="572"/>
      <c r="OLP7" s="572"/>
      <c r="OLQ7" s="572"/>
      <c r="OLR7" s="572"/>
      <c r="OLS7" s="572"/>
      <c r="OLT7" s="572"/>
      <c r="OLU7" s="572"/>
      <c r="OLV7" s="572"/>
      <c r="OLW7" s="572"/>
      <c r="OLX7" s="572"/>
      <c r="OLY7" s="572"/>
      <c r="OLZ7" s="572"/>
      <c r="OMA7" s="572"/>
      <c r="OMB7" s="572"/>
      <c r="OMC7" s="572"/>
      <c r="OMD7" s="572"/>
      <c r="OME7" s="572"/>
      <c r="OMF7" s="572"/>
      <c r="OMG7" s="572"/>
      <c r="OMH7" s="572"/>
      <c r="OMI7" s="572"/>
      <c r="OMJ7" s="572"/>
      <c r="OMK7" s="572"/>
      <c r="OML7" s="572"/>
      <c r="OMM7" s="572"/>
      <c r="OMN7" s="572"/>
      <c r="OMO7" s="572"/>
      <c r="OMP7" s="572"/>
      <c r="OMQ7" s="572"/>
      <c r="OMR7" s="572"/>
      <c r="OMS7" s="572"/>
      <c r="OMT7" s="572"/>
      <c r="OMU7" s="572"/>
      <c r="OMV7" s="572"/>
      <c r="OMW7" s="572"/>
      <c r="OMX7" s="572"/>
      <c r="OMY7" s="572"/>
      <c r="OMZ7" s="572"/>
      <c r="ONA7" s="572"/>
      <c r="ONB7" s="572"/>
      <c r="ONC7" s="572"/>
      <c r="OND7" s="572"/>
      <c r="ONE7" s="572"/>
      <c r="ONF7" s="572"/>
      <c r="ONG7" s="572"/>
      <c r="ONH7" s="572"/>
      <c r="ONI7" s="572"/>
      <c r="ONJ7" s="572"/>
      <c r="ONK7" s="572"/>
      <c r="ONL7" s="572"/>
      <c r="ONM7" s="572"/>
      <c r="ONN7" s="572"/>
      <c r="ONO7" s="572"/>
      <c r="ONP7" s="572"/>
      <c r="ONQ7" s="572"/>
      <c r="ONR7" s="572"/>
      <c r="ONS7" s="572"/>
      <c r="ONT7" s="572"/>
      <c r="ONU7" s="572"/>
      <c r="ONV7" s="572"/>
      <c r="ONW7" s="572"/>
      <c r="ONX7" s="572"/>
      <c r="ONY7" s="572"/>
      <c r="ONZ7" s="572"/>
      <c r="OOA7" s="572"/>
      <c r="OOB7" s="572"/>
      <c r="OOC7" s="572"/>
      <c r="OOD7" s="572"/>
      <c r="OOE7" s="572"/>
      <c r="OOF7" s="572"/>
      <c r="OOG7" s="572"/>
      <c r="OOH7" s="572"/>
      <c r="OOI7" s="572"/>
      <c r="OOJ7" s="572"/>
      <c r="OOK7" s="572"/>
      <c r="OOL7" s="572"/>
      <c r="OOM7" s="572"/>
      <c r="OON7" s="572"/>
      <c r="OOO7" s="572"/>
      <c r="OOP7" s="572"/>
      <c r="OOQ7" s="572"/>
      <c r="OOR7" s="572"/>
      <c r="OOS7" s="572"/>
      <c r="OOT7" s="572"/>
      <c r="OOU7" s="572"/>
      <c r="OOV7" s="572"/>
      <c r="OOW7" s="572"/>
      <c r="OOX7" s="572"/>
      <c r="OOY7" s="572"/>
      <c r="OOZ7" s="572"/>
      <c r="OPA7" s="572"/>
      <c r="OPB7" s="572"/>
      <c r="OPC7" s="572"/>
      <c r="OPD7" s="572"/>
      <c r="OPE7" s="572"/>
      <c r="OPF7" s="572"/>
      <c r="OPG7" s="572"/>
      <c r="OPH7" s="572"/>
      <c r="OPI7" s="572"/>
      <c r="OPJ7" s="572"/>
      <c r="OPK7" s="572"/>
      <c r="OPL7" s="572"/>
      <c r="OPM7" s="572"/>
      <c r="OPN7" s="572"/>
      <c r="OPO7" s="572"/>
      <c r="OPP7" s="572"/>
      <c r="OPQ7" s="572"/>
      <c r="OPR7" s="572"/>
      <c r="OPS7" s="572"/>
      <c r="OPT7" s="572"/>
      <c r="OPU7" s="572"/>
      <c r="OPV7" s="572"/>
      <c r="OPW7" s="572"/>
      <c r="OPX7" s="572"/>
      <c r="OPY7" s="572"/>
      <c r="OPZ7" s="572"/>
      <c r="OQA7" s="572"/>
      <c r="OQB7" s="572"/>
      <c r="OQC7" s="572"/>
      <c r="OQD7" s="572"/>
      <c r="OQE7" s="572"/>
      <c r="OQF7" s="572"/>
      <c r="OQG7" s="572"/>
      <c r="OQH7" s="572"/>
      <c r="OQI7" s="572"/>
      <c r="OQJ7" s="572"/>
      <c r="OQK7" s="572"/>
      <c r="OQL7" s="572"/>
      <c r="OQM7" s="572"/>
      <c r="OQN7" s="572"/>
      <c r="OQO7" s="572"/>
      <c r="OQP7" s="572"/>
      <c r="OQQ7" s="572"/>
      <c r="OQR7" s="572"/>
      <c r="OQS7" s="572"/>
      <c r="OQT7" s="572"/>
      <c r="OQU7" s="572"/>
      <c r="OQV7" s="572"/>
      <c r="OQW7" s="572"/>
      <c r="OQX7" s="572"/>
      <c r="OQY7" s="572"/>
      <c r="OQZ7" s="572"/>
      <c r="ORA7" s="572"/>
      <c r="ORB7" s="572"/>
      <c r="ORC7" s="572"/>
      <c r="ORD7" s="572"/>
      <c r="ORE7" s="572"/>
      <c r="ORF7" s="572"/>
      <c r="ORG7" s="572"/>
      <c r="ORH7" s="572"/>
      <c r="ORI7" s="572"/>
      <c r="ORJ7" s="572"/>
      <c r="ORK7" s="572"/>
      <c r="ORL7" s="572"/>
      <c r="ORM7" s="572"/>
      <c r="ORN7" s="572"/>
      <c r="ORO7" s="572"/>
      <c r="ORP7" s="572"/>
      <c r="ORQ7" s="572"/>
      <c r="ORR7" s="572"/>
      <c r="ORS7" s="572"/>
      <c r="ORT7" s="572"/>
      <c r="ORU7" s="572"/>
      <c r="ORV7" s="572"/>
      <c r="ORW7" s="572"/>
      <c r="ORX7" s="572"/>
      <c r="ORY7" s="572"/>
      <c r="ORZ7" s="572"/>
      <c r="OSA7" s="572"/>
      <c r="OSB7" s="572"/>
      <c r="OSC7" s="572"/>
      <c r="OSD7" s="572"/>
      <c r="OSE7" s="572"/>
      <c r="OSF7" s="572"/>
      <c r="OSG7" s="572"/>
      <c r="OSH7" s="572"/>
      <c r="OSI7" s="572"/>
      <c r="OSJ7" s="572"/>
      <c r="OSK7" s="572"/>
      <c r="OSL7" s="572"/>
      <c r="OSM7" s="572"/>
      <c r="OSN7" s="572"/>
      <c r="OSO7" s="572"/>
      <c r="OSP7" s="572"/>
      <c r="OSQ7" s="572"/>
      <c r="OSR7" s="572"/>
      <c r="OSS7" s="572"/>
      <c r="OST7" s="572"/>
      <c r="OSU7" s="572"/>
      <c r="OSV7" s="572"/>
      <c r="OSW7" s="572"/>
      <c r="OSX7" s="572"/>
      <c r="OSY7" s="572"/>
      <c r="OSZ7" s="572"/>
      <c r="OTA7" s="572"/>
      <c r="OTB7" s="572"/>
      <c r="OTC7" s="572"/>
      <c r="OTD7" s="572"/>
      <c r="OTE7" s="572"/>
      <c r="OTF7" s="572"/>
      <c r="OTG7" s="572"/>
      <c r="OTH7" s="572"/>
      <c r="OTI7" s="572"/>
      <c r="OTJ7" s="572"/>
      <c r="OTK7" s="572"/>
      <c r="OTL7" s="572"/>
      <c r="OTM7" s="572"/>
      <c r="OTN7" s="572"/>
      <c r="OTO7" s="572"/>
      <c r="OTP7" s="572"/>
      <c r="OTQ7" s="572"/>
      <c r="OTR7" s="572"/>
      <c r="OTS7" s="572"/>
      <c r="OTT7" s="572"/>
      <c r="OTU7" s="572"/>
      <c r="OTV7" s="572"/>
      <c r="OTW7" s="572"/>
      <c r="OTX7" s="572"/>
      <c r="OTY7" s="572"/>
      <c r="OTZ7" s="572"/>
      <c r="OUA7" s="572"/>
      <c r="OUB7" s="572"/>
      <c r="OUC7" s="572"/>
      <c r="OUD7" s="572"/>
      <c r="OUE7" s="572"/>
      <c r="OUF7" s="572"/>
      <c r="OUG7" s="572"/>
      <c r="OUH7" s="572"/>
      <c r="OUI7" s="572"/>
      <c r="OUJ7" s="572"/>
      <c r="OUK7" s="572"/>
      <c r="OUL7" s="572"/>
      <c r="OUM7" s="572"/>
      <c r="OUN7" s="572"/>
      <c r="OUO7" s="572"/>
      <c r="OUP7" s="572"/>
      <c r="OUQ7" s="572"/>
      <c r="OUR7" s="572"/>
      <c r="OUS7" s="572"/>
      <c r="OUT7" s="572"/>
      <c r="OUU7" s="572"/>
      <c r="OUV7" s="572"/>
      <c r="OUW7" s="572"/>
      <c r="OUX7" s="572"/>
      <c r="OUY7" s="572"/>
      <c r="OUZ7" s="572"/>
      <c r="OVA7" s="572"/>
      <c r="OVB7" s="572"/>
      <c r="OVC7" s="572"/>
      <c r="OVD7" s="572"/>
      <c r="OVE7" s="572"/>
      <c r="OVF7" s="572"/>
      <c r="OVG7" s="572"/>
      <c r="OVH7" s="572"/>
      <c r="OVI7" s="572"/>
      <c r="OVJ7" s="572"/>
      <c r="OVK7" s="572"/>
      <c r="OVL7" s="572"/>
      <c r="OVM7" s="572"/>
      <c r="OVN7" s="572"/>
      <c r="OVO7" s="572"/>
      <c r="OVP7" s="572"/>
      <c r="OVQ7" s="572"/>
      <c r="OVR7" s="572"/>
      <c r="OVS7" s="572"/>
      <c r="OVT7" s="572"/>
      <c r="OVU7" s="572"/>
      <c r="OVV7" s="572"/>
      <c r="OVW7" s="572"/>
      <c r="OVX7" s="572"/>
      <c r="OVY7" s="572"/>
      <c r="OVZ7" s="572"/>
      <c r="OWA7" s="572"/>
      <c r="OWB7" s="572"/>
      <c r="OWC7" s="572"/>
      <c r="OWD7" s="572"/>
      <c r="OWE7" s="572"/>
      <c r="OWF7" s="572"/>
      <c r="OWG7" s="572"/>
      <c r="OWH7" s="572"/>
      <c r="OWI7" s="572"/>
      <c r="OWJ7" s="572"/>
      <c r="OWK7" s="572"/>
      <c r="OWL7" s="572"/>
      <c r="OWM7" s="572"/>
      <c r="OWN7" s="572"/>
      <c r="OWO7" s="572"/>
      <c r="OWP7" s="572"/>
      <c r="OWQ7" s="572"/>
      <c r="OWR7" s="572"/>
      <c r="OWS7" s="572"/>
      <c r="OWT7" s="572"/>
      <c r="OWU7" s="572"/>
      <c r="OWV7" s="572"/>
      <c r="OWW7" s="572"/>
      <c r="OWX7" s="572"/>
      <c r="OWY7" s="572"/>
      <c r="OWZ7" s="572"/>
      <c r="OXA7" s="572"/>
      <c r="OXB7" s="572"/>
      <c r="OXC7" s="572"/>
      <c r="OXD7" s="572"/>
      <c r="OXE7" s="572"/>
      <c r="OXF7" s="572"/>
      <c r="OXG7" s="572"/>
      <c r="OXH7" s="572"/>
      <c r="OXI7" s="572"/>
      <c r="OXJ7" s="572"/>
      <c r="OXK7" s="572"/>
      <c r="OXL7" s="572"/>
      <c r="OXM7" s="572"/>
      <c r="OXN7" s="572"/>
      <c r="OXO7" s="572"/>
      <c r="OXP7" s="572"/>
      <c r="OXQ7" s="572"/>
      <c r="OXR7" s="572"/>
      <c r="OXS7" s="572"/>
      <c r="OXT7" s="572"/>
      <c r="OXU7" s="572"/>
      <c r="OXV7" s="572"/>
      <c r="OXW7" s="572"/>
      <c r="OXX7" s="572"/>
      <c r="OXY7" s="572"/>
      <c r="OXZ7" s="572"/>
      <c r="OYA7" s="572"/>
      <c r="OYB7" s="572"/>
      <c r="OYC7" s="572"/>
      <c r="OYD7" s="572"/>
      <c r="OYE7" s="572"/>
      <c r="OYF7" s="572"/>
      <c r="OYG7" s="572"/>
      <c r="OYH7" s="572"/>
      <c r="OYI7" s="572"/>
      <c r="OYJ7" s="572"/>
      <c r="OYK7" s="572"/>
      <c r="OYL7" s="572"/>
      <c r="OYM7" s="572"/>
      <c r="OYN7" s="572"/>
      <c r="OYO7" s="572"/>
      <c r="OYP7" s="572"/>
      <c r="OYQ7" s="572"/>
      <c r="OYR7" s="572"/>
      <c r="OYS7" s="572"/>
      <c r="OYT7" s="572"/>
      <c r="OYU7" s="572"/>
      <c r="OYV7" s="572"/>
      <c r="OYW7" s="572"/>
      <c r="OYX7" s="572"/>
      <c r="OYY7" s="572"/>
      <c r="OYZ7" s="572"/>
      <c r="OZA7" s="572"/>
      <c r="OZB7" s="572"/>
      <c r="OZC7" s="572"/>
      <c r="OZD7" s="572"/>
      <c r="OZE7" s="572"/>
      <c r="OZF7" s="572"/>
      <c r="OZG7" s="572"/>
      <c r="OZH7" s="572"/>
      <c r="OZI7" s="572"/>
      <c r="OZJ7" s="572"/>
      <c r="OZK7" s="572"/>
      <c r="OZL7" s="572"/>
      <c r="OZM7" s="572"/>
      <c r="OZN7" s="572"/>
      <c r="OZO7" s="572"/>
      <c r="OZP7" s="572"/>
      <c r="OZQ7" s="572"/>
      <c r="OZR7" s="572"/>
      <c r="OZS7" s="572"/>
      <c r="OZT7" s="572"/>
      <c r="OZU7" s="572"/>
      <c r="OZV7" s="572"/>
      <c r="OZW7" s="572"/>
      <c r="OZX7" s="572"/>
      <c r="OZY7" s="572"/>
      <c r="OZZ7" s="572"/>
      <c r="PAA7" s="572"/>
      <c r="PAB7" s="572"/>
      <c r="PAC7" s="572"/>
      <c r="PAD7" s="572"/>
      <c r="PAE7" s="572"/>
      <c r="PAF7" s="572"/>
      <c r="PAG7" s="572"/>
      <c r="PAH7" s="572"/>
      <c r="PAI7" s="572"/>
      <c r="PAJ7" s="572"/>
      <c r="PAK7" s="572"/>
      <c r="PAL7" s="572"/>
      <c r="PAM7" s="572"/>
      <c r="PAN7" s="572"/>
      <c r="PAO7" s="572"/>
      <c r="PAP7" s="572"/>
      <c r="PAQ7" s="572"/>
      <c r="PAR7" s="572"/>
      <c r="PAS7" s="572"/>
      <c r="PAT7" s="572"/>
      <c r="PAU7" s="572"/>
      <c r="PAV7" s="572"/>
      <c r="PAW7" s="572"/>
      <c r="PAX7" s="572"/>
      <c r="PAY7" s="572"/>
      <c r="PAZ7" s="572"/>
      <c r="PBA7" s="572"/>
      <c r="PBB7" s="572"/>
      <c r="PBC7" s="572"/>
      <c r="PBD7" s="572"/>
      <c r="PBE7" s="572"/>
      <c r="PBF7" s="572"/>
      <c r="PBG7" s="572"/>
      <c r="PBH7" s="572"/>
      <c r="PBI7" s="572"/>
      <c r="PBJ7" s="572"/>
      <c r="PBK7" s="572"/>
      <c r="PBL7" s="572"/>
      <c r="PBM7" s="572"/>
      <c r="PBN7" s="572"/>
      <c r="PBO7" s="572"/>
      <c r="PBP7" s="572"/>
      <c r="PBQ7" s="572"/>
      <c r="PBR7" s="572"/>
      <c r="PBS7" s="572"/>
      <c r="PBT7" s="572"/>
      <c r="PBU7" s="572"/>
      <c r="PBV7" s="572"/>
      <c r="PBW7" s="572"/>
      <c r="PBX7" s="572"/>
      <c r="PBY7" s="572"/>
      <c r="PBZ7" s="572"/>
      <c r="PCA7" s="572"/>
      <c r="PCB7" s="572"/>
      <c r="PCC7" s="572"/>
      <c r="PCD7" s="572"/>
      <c r="PCE7" s="572"/>
      <c r="PCF7" s="572"/>
      <c r="PCG7" s="572"/>
      <c r="PCH7" s="572"/>
      <c r="PCI7" s="572"/>
      <c r="PCJ7" s="572"/>
      <c r="PCK7" s="572"/>
      <c r="PCL7" s="572"/>
      <c r="PCM7" s="572"/>
      <c r="PCN7" s="572"/>
      <c r="PCO7" s="572"/>
      <c r="PCP7" s="572"/>
      <c r="PCQ7" s="572"/>
      <c r="PCR7" s="572"/>
      <c r="PCS7" s="572"/>
      <c r="PCT7" s="572"/>
      <c r="PCU7" s="572"/>
      <c r="PCV7" s="572"/>
      <c r="PCW7" s="572"/>
      <c r="PCX7" s="572"/>
      <c r="PCY7" s="572"/>
      <c r="PCZ7" s="572"/>
      <c r="PDA7" s="572"/>
      <c r="PDB7" s="572"/>
      <c r="PDC7" s="572"/>
      <c r="PDD7" s="572"/>
      <c r="PDE7" s="572"/>
      <c r="PDF7" s="572"/>
      <c r="PDG7" s="572"/>
      <c r="PDH7" s="572"/>
      <c r="PDI7" s="572"/>
      <c r="PDJ7" s="572"/>
      <c r="PDK7" s="572"/>
      <c r="PDL7" s="572"/>
      <c r="PDM7" s="572"/>
      <c r="PDN7" s="572"/>
      <c r="PDO7" s="572"/>
      <c r="PDP7" s="572"/>
      <c r="PDQ7" s="572"/>
      <c r="PDR7" s="572"/>
      <c r="PDS7" s="572"/>
      <c r="PDT7" s="572"/>
      <c r="PDU7" s="572"/>
      <c r="PDV7" s="572"/>
      <c r="PDW7" s="572"/>
      <c r="PDX7" s="572"/>
      <c r="PDY7" s="572"/>
      <c r="PDZ7" s="572"/>
      <c r="PEA7" s="572"/>
      <c r="PEB7" s="572"/>
      <c r="PEC7" s="572"/>
      <c r="PED7" s="572"/>
      <c r="PEE7" s="572"/>
      <c r="PEF7" s="572"/>
      <c r="PEG7" s="572"/>
      <c r="PEH7" s="572"/>
      <c r="PEI7" s="572"/>
      <c r="PEJ7" s="572"/>
      <c r="PEK7" s="572"/>
      <c r="PEL7" s="572"/>
      <c r="PEM7" s="572"/>
      <c r="PEN7" s="572"/>
      <c r="PEO7" s="572"/>
      <c r="PEP7" s="572"/>
      <c r="PEQ7" s="572"/>
      <c r="PER7" s="572"/>
      <c r="PES7" s="572"/>
      <c r="PET7" s="572"/>
      <c r="PEU7" s="572"/>
      <c r="PEV7" s="572"/>
      <c r="PEW7" s="572"/>
      <c r="PEX7" s="572"/>
      <c r="PEY7" s="572"/>
      <c r="PEZ7" s="572"/>
      <c r="PFA7" s="572"/>
      <c r="PFB7" s="572"/>
      <c r="PFC7" s="572"/>
      <c r="PFD7" s="572"/>
      <c r="PFE7" s="572"/>
      <c r="PFF7" s="572"/>
      <c r="PFG7" s="572"/>
      <c r="PFH7" s="572"/>
      <c r="PFI7" s="572"/>
      <c r="PFJ7" s="572"/>
      <c r="PFK7" s="572"/>
      <c r="PFL7" s="572"/>
      <c r="PFM7" s="572"/>
      <c r="PFN7" s="572"/>
      <c r="PFO7" s="572"/>
      <c r="PFP7" s="572"/>
      <c r="PFQ7" s="572"/>
      <c r="PFR7" s="572"/>
      <c r="PFS7" s="572"/>
      <c r="PFT7" s="572"/>
      <c r="PFU7" s="572"/>
      <c r="PFV7" s="572"/>
      <c r="PFW7" s="572"/>
      <c r="PFX7" s="572"/>
      <c r="PFY7" s="572"/>
      <c r="PFZ7" s="572"/>
      <c r="PGA7" s="572"/>
      <c r="PGB7" s="572"/>
      <c r="PGC7" s="572"/>
      <c r="PGD7" s="572"/>
      <c r="PGE7" s="572"/>
      <c r="PGF7" s="572"/>
      <c r="PGG7" s="572"/>
      <c r="PGH7" s="572"/>
      <c r="PGI7" s="572"/>
      <c r="PGJ7" s="572"/>
      <c r="PGK7" s="572"/>
      <c r="PGL7" s="572"/>
      <c r="PGM7" s="572"/>
      <c r="PGN7" s="572"/>
      <c r="PGO7" s="572"/>
      <c r="PGP7" s="572"/>
      <c r="PGQ7" s="572"/>
      <c r="PGR7" s="572"/>
      <c r="PGS7" s="572"/>
      <c r="PGT7" s="572"/>
      <c r="PGU7" s="572"/>
      <c r="PGV7" s="572"/>
      <c r="PGW7" s="572"/>
      <c r="PGX7" s="572"/>
      <c r="PGY7" s="572"/>
      <c r="PGZ7" s="572"/>
      <c r="PHA7" s="572"/>
      <c r="PHB7" s="572"/>
      <c r="PHC7" s="572"/>
      <c r="PHD7" s="572"/>
      <c r="PHE7" s="572"/>
      <c r="PHF7" s="572"/>
      <c r="PHG7" s="572"/>
      <c r="PHH7" s="572"/>
      <c r="PHI7" s="572"/>
      <c r="PHJ7" s="572"/>
      <c r="PHK7" s="572"/>
      <c r="PHL7" s="572"/>
      <c r="PHM7" s="572"/>
      <c r="PHN7" s="572"/>
      <c r="PHO7" s="572"/>
      <c r="PHP7" s="572"/>
      <c r="PHQ7" s="572"/>
      <c r="PHR7" s="572"/>
      <c r="PHS7" s="572"/>
      <c r="PHT7" s="572"/>
      <c r="PHU7" s="572"/>
      <c r="PHV7" s="572"/>
      <c r="PHW7" s="572"/>
      <c r="PHX7" s="572"/>
      <c r="PHY7" s="572"/>
      <c r="PHZ7" s="572"/>
      <c r="PIA7" s="572"/>
      <c r="PIB7" s="572"/>
      <c r="PIC7" s="572"/>
      <c r="PID7" s="572"/>
      <c r="PIE7" s="572"/>
      <c r="PIF7" s="572"/>
      <c r="PIG7" s="572"/>
      <c r="PIH7" s="572"/>
      <c r="PII7" s="572"/>
      <c r="PIJ7" s="572"/>
      <c r="PIK7" s="572"/>
      <c r="PIL7" s="572"/>
      <c r="PIM7" s="572"/>
      <c r="PIN7" s="572"/>
      <c r="PIO7" s="572"/>
      <c r="PIP7" s="572"/>
      <c r="PIQ7" s="572"/>
      <c r="PIR7" s="572"/>
      <c r="PIS7" s="572"/>
      <c r="PIT7" s="572"/>
      <c r="PIU7" s="572"/>
      <c r="PIV7" s="572"/>
      <c r="PIW7" s="572"/>
      <c r="PIX7" s="572"/>
      <c r="PIY7" s="572"/>
      <c r="PIZ7" s="572"/>
      <c r="PJA7" s="572"/>
      <c r="PJB7" s="572"/>
      <c r="PJC7" s="572"/>
      <c r="PJD7" s="572"/>
      <c r="PJE7" s="572"/>
      <c r="PJF7" s="572"/>
      <c r="PJG7" s="572"/>
      <c r="PJH7" s="572"/>
      <c r="PJI7" s="572"/>
      <c r="PJJ7" s="572"/>
      <c r="PJK7" s="572"/>
      <c r="PJL7" s="572"/>
      <c r="PJM7" s="572"/>
      <c r="PJN7" s="572"/>
      <c r="PJO7" s="572"/>
      <c r="PJP7" s="572"/>
      <c r="PJQ7" s="572"/>
      <c r="PJR7" s="572"/>
      <c r="PJS7" s="572"/>
      <c r="PJT7" s="572"/>
      <c r="PJU7" s="572"/>
      <c r="PJV7" s="572"/>
      <c r="PJW7" s="572"/>
      <c r="PJX7" s="572"/>
      <c r="PJY7" s="572"/>
      <c r="PJZ7" s="572"/>
      <c r="PKA7" s="572"/>
      <c r="PKB7" s="572"/>
      <c r="PKC7" s="572"/>
      <c r="PKD7" s="572"/>
      <c r="PKE7" s="572"/>
      <c r="PKF7" s="572"/>
      <c r="PKG7" s="572"/>
      <c r="PKH7" s="572"/>
      <c r="PKI7" s="572"/>
      <c r="PKJ7" s="572"/>
      <c r="PKK7" s="572"/>
      <c r="PKL7" s="572"/>
      <c r="PKM7" s="572"/>
      <c r="PKN7" s="572"/>
      <c r="PKO7" s="572"/>
      <c r="PKP7" s="572"/>
      <c r="PKQ7" s="572"/>
      <c r="PKR7" s="572"/>
      <c r="PKS7" s="572"/>
      <c r="PKT7" s="572"/>
      <c r="PKU7" s="572"/>
      <c r="PKV7" s="572"/>
      <c r="PKW7" s="572"/>
      <c r="PKX7" s="572"/>
      <c r="PKY7" s="572"/>
      <c r="PKZ7" s="572"/>
      <c r="PLA7" s="572"/>
      <c r="PLB7" s="572"/>
      <c r="PLC7" s="572"/>
      <c r="PLD7" s="572"/>
      <c r="PLE7" s="572"/>
      <c r="PLF7" s="572"/>
      <c r="PLG7" s="572"/>
      <c r="PLH7" s="572"/>
      <c r="PLI7" s="572"/>
      <c r="PLJ7" s="572"/>
      <c r="PLK7" s="572"/>
      <c r="PLL7" s="572"/>
      <c r="PLM7" s="572"/>
      <c r="PLN7" s="572"/>
      <c r="PLO7" s="572"/>
      <c r="PLP7" s="572"/>
      <c r="PLQ7" s="572"/>
      <c r="PLR7" s="572"/>
      <c r="PLS7" s="572"/>
      <c r="PLT7" s="572"/>
      <c r="PLU7" s="572"/>
      <c r="PLV7" s="572"/>
      <c r="PLW7" s="572"/>
      <c r="PLX7" s="572"/>
      <c r="PLY7" s="572"/>
      <c r="PLZ7" s="572"/>
      <c r="PMA7" s="572"/>
      <c r="PMB7" s="572"/>
      <c r="PMC7" s="572"/>
      <c r="PMD7" s="572"/>
      <c r="PME7" s="572"/>
      <c r="PMF7" s="572"/>
      <c r="PMG7" s="572"/>
      <c r="PMH7" s="572"/>
      <c r="PMI7" s="572"/>
      <c r="PMJ7" s="572"/>
      <c r="PMK7" s="572"/>
      <c r="PML7" s="572"/>
      <c r="PMM7" s="572"/>
      <c r="PMN7" s="572"/>
      <c r="PMO7" s="572"/>
      <c r="PMP7" s="572"/>
      <c r="PMQ7" s="572"/>
      <c r="PMR7" s="572"/>
      <c r="PMS7" s="572"/>
      <c r="PMT7" s="572"/>
      <c r="PMU7" s="572"/>
      <c r="PMV7" s="572"/>
      <c r="PMW7" s="572"/>
      <c r="PMX7" s="572"/>
      <c r="PMY7" s="572"/>
      <c r="PMZ7" s="572"/>
      <c r="PNA7" s="572"/>
      <c r="PNB7" s="572"/>
      <c r="PNC7" s="572"/>
      <c r="PND7" s="572"/>
      <c r="PNE7" s="572"/>
      <c r="PNF7" s="572"/>
      <c r="PNG7" s="572"/>
      <c r="PNH7" s="572"/>
      <c r="PNI7" s="572"/>
      <c r="PNJ7" s="572"/>
      <c r="PNK7" s="572"/>
      <c r="PNL7" s="572"/>
      <c r="PNM7" s="572"/>
      <c r="PNN7" s="572"/>
      <c r="PNO7" s="572"/>
      <c r="PNP7" s="572"/>
      <c r="PNQ7" s="572"/>
      <c r="PNR7" s="572"/>
      <c r="PNS7" s="572"/>
      <c r="PNT7" s="572"/>
      <c r="PNU7" s="572"/>
      <c r="PNV7" s="572"/>
      <c r="PNW7" s="572"/>
      <c r="PNX7" s="572"/>
      <c r="PNY7" s="572"/>
      <c r="PNZ7" s="572"/>
      <c r="POA7" s="572"/>
      <c r="POB7" s="572"/>
      <c r="POC7" s="572"/>
      <c r="POD7" s="572"/>
      <c r="POE7" s="572"/>
      <c r="POF7" s="572"/>
      <c r="POG7" s="572"/>
      <c r="POH7" s="572"/>
      <c r="POI7" s="572"/>
      <c r="POJ7" s="572"/>
      <c r="POK7" s="572"/>
      <c r="POL7" s="572"/>
      <c r="POM7" s="572"/>
      <c r="PON7" s="572"/>
      <c r="POO7" s="572"/>
      <c r="POP7" s="572"/>
      <c r="POQ7" s="572"/>
      <c r="POR7" s="572"/>
      <c r="POS7" s="572"/>
      <c r="POT7" s="572"/>
      <c r="POU7" s="572"/>
      <c r="POV7" s="572"/>
      <c r="POW7" s="572"/>
      <c r="POX7" s="572"/>
      <c r="POY7" s="572"/>
      <c r="POZ7" s="572"/>
      <c r="PPA7" s="572"/>
      <c r="PPB7" s="572"/>
      <c r="PPC7" s="572"/>
      <c r="PPD7" s="572"/>
      <c r="PPE7" s="572"/>
      <c r="PPF7" s="572"/>
      <c r="PPG7" s="572"/>
      <c r="PPH7" s="572"/>
      <c r="PPI7" s="572"/>
      <c r="PPJ7" s="572"/>
      <c r="PPK7" s="572"/>
      <c r="PPL7" s="572"/>
      <c r="PPM7" s="572"/>
      <c r="PPN7" s="572"/>
      <c r="PPO7" s="572"/>
      <c r="PPP7" s="572"/>
      <c r="PPQ7" s="572"/>
      <c r="PPR7" s="572"/>
      <c r="PPS7" s="572"/>
      <c r="PPT7" s="572"/>
      <c r="PPU7" s="572"/>
      <c r="PPV7" s="572"/>
      <c r="PPW7" s="572"/>
      <c r="PPX7" s="572"/>
      <c r="PPY7" s="572"/>
      <c r="PPZ7" s="572"/>
      <c r="PQA7" s="572"/>
      <c r="PQB7" s="572"/>
      <c r="PQC7" s="572"/>
      <c r="PQD7" s="572"/>
      <c r="PQE7" s="572"/>
      <c r="PQF7" s="572"/>
      <c r="PQG7" s="572"/>
      <c r="PQH7" s="572"/>
      <c r="PQI7" s="572"/>
      <c r="PQJ7" s="572"/>
      <c r="PQK7" s="572"/>
      <c r="PQL7" s="572"/>
      <c r="PQM7" s="572"/>
      <c r="PQN7" s="572"/>
      <c r="PQO7" s="572"/>
      <c r="PQP7" s="572"/>
      <c r="PQQ7" s="572"/>
      <c r="PQR7" s="572"/>
      <c r="PQS7" s="572"/>
      <c r="PQT7" s="572"/>
      <c r="PQU7" s="572"/>
      <c r="PQV7" s="572"/>
      <c r="PQW7" s="572"/>
      <c r="PQX7" s="572"/>
      <c r="PQY7" s="572"/>
      <c r="PQZ7" s="572"/>
      <c r="PRA7" s="572"/>
      <c r="PRB7" s="572"/>
      <c r="PRC7" s="572"/>
      <c r="PRD7" s="572"/>
      <c r="PRE7" s="572"/>
      <c r="PRF7" s="572"/>
      <c r="PRG7" s="572"/>
      <c r="PRH7" s="572"/>
      <c r="PRI7" s="572"/>
      <c r="PRJ7" s="572"/>
      <c r="PRK7" s="572"/>
      <c r="PRL7" s="572"/>
      <c r="PRM7" s="572"/>
      <c r="PRN7" s="572"/>
      <c r="PRO7" s="572"/>
      <c r="PRP7" s="572"/>
      <c r="PRQ7" s="572"/>
      <c r="PRR7" s="572"/>
      <c r="PRS7" s="572"/>
      <c r="PRT7" s="572"/>
      <c r="PRU7" s="572"/>
      <c r="PRV7" s="572"/>
      <c r="PRW7" s="572"/>
      <c r="PRX7" s="572"/>
      <c r="PRY7" s="572"/>
      <c r="PRZ7" s="572"/>
      <c r="PSA7" s="572"/>
      <c r="PSB7" s="572"/>
      <c r="PSC7" s="572"/>
      <c r="PSD7" s="572"/>
      <c r="PSE7" s="572"/>
      <c r="PSF7" s="572"/>
      <c r="PSG7" s="572"/>
      <c r="PSH7" s="572"/>
      <c r="PSI7" s="572"/>
      <c r="PSJ7" s="572"/>
      <c r="PSK7" s="572"/>
      <c r="PSL7" s="572"/>
      <c r="PSM7" s="572"/>
      <c r="PSN7" s="572"/>
      <c r="PSO7" s="572"/>
      <c r="PSP7" s="572"/>
      <c r="PSQ7" s="572"/>
      <c r="PSR7" s="572"/>
      <c r="PSS7" s="572"/>
      <c r="PST7" s="572"/>
      <c r="PSU7" s="572"/>
      <c r="PSV7" s="572"/>
      <c r="PSW7" s="572"/>
      <c r="PSX7" s="572"/>
      <c r="PSY7" s="572"/>
      <c r="PSZ7" s="572"/>
      <c r="PTA7" s="572"/>
      <c r="PTB7" s="572"/>
      <c r="PTC7" s="572"/>
      <c r="PTD7" s="572"/>
      <c r="PTE7" s="572"/>
      <c r="PTF7" s="572"/>
      <c r="PTG7" s="572"/>
      <c r="PTH7" s="572"/>
      <c r="PTI7" s="572"/>
      <c r="PTJ7" s="572"/>
      <c r="PTK7" s="572"/>
      <c r="PTL7" s="572"/>
      <c r="PTM7" s="572"/>
      <c r="PTN7" s="572"/>
      <c r="PTO7" s="572"/>
      <c r="PTP7" s="572"/>
      <c r="PTQ7" s="572"/>
      <c r="PTR7" s="572"/>
      <c r="PTS7" s="572"/>
      <c r="PTT7" s="572"/>
      <c r="PTU7" s="572"/>
      <c r="PTV7" s="572"/>
      <c r="PTW7" s="572"/>
      <c r="PTX7" s="572"/>
      <c r="PTY7" s="572"/>
      <c r="PTZ7" s="572"/>
      <c r="PUA7" s="572"/>
      <c r="PUB7" s="572"/>
      <c r="PUC7" s="572"/>
      <c r="PUD7" s="572"/>
      <c r="PUE7" s="572"/>
      <c r="PUF7" s="572"/>
      <c r="PUG7" s="572"/>
      <c r="PUH7" s="572"/>
      <c r="PUI7" s="572"/>
      <c r="PUJ7" s="572"/>
      <c r="PUK7" s="572"/>
      <c r="PUL7" s="572"/>
      <c r="PUM7" s="572"/>
      <c r="PUN7" s="572"/>
      <c r="PUO7" s="572"/>
      <c r="PUP7" s="572"/>
      <c r="PUQ7" s="572"/>
      <c r="PUR7" s="572"/>
      <c r="PUS7" s="572"/>
      <c r="PUT7" s="572"/>
      <c r="PUU7" s="572"/>
      <c r="PUV7" s="572"/>
      <c r="PUW7" s="572"/>
      <c r="PUX7" s="572"/>
      <c r="PUY7" s="572"/>
      <c r="PUZ7" s="572"/>
      <c r="PVA7" s="572"/>
      <c r="PVB7" s="572"/>
      <c r="PVC7" s="572"/>
      <c r="PVD7" s="572"/>
      <c r="PVE7" s="572"/>
      <c r="PVF7" s="572"/>
      <c r="PVG7" s="572"/>
      <c r="PVH7" s="572"/>
      <c r="PVI7" s="572"/>
      <c r="PVJ7" s="572"/>
      <c r="PVK7" s="572"/>
      <c r="PVL7" s="572"/>
      <c r="PVM7" s="572"/>
      <c r="PVN7" s="572"/>
      <c r="PVO7" s="572"/>
      <c r="PVP7" s="572"/>
      <c r="PVQ7" s="572"/>
      <c r="PVR7" s="572"/>
      <c r="PVS7" s="572"/>
      <c r="PVT7" s="572"/>
      <c r="PVU7" s="572"/>
      <c r="PVV7" s="572"/>
      <c r="PVW7" s="572"/>
      <c r="PVX7" s="572"/>
      <c r="PVY7" s="572"/>
      <c r="PVZ7" s="572"/>
      <c r="PWA7" s="572"/>
      <c r="PWB7" s="572"/>
      <c r="PWC7" s="572"/>
      <c r="PWD7" s="572"/>
      <c r="PWE7" s="572"/>
      <c r="PWF7" s="572"/>
      <c r="PWG7" s="572"/>
      <c r="PWH7" s="572"/>
      <c r="PWI7" s="572"/>
      <c r="PWJ7" s="572"/>
      <c r="PWK7" s="572"/>
      <c r="PWL7" s="572"/>
      <c r="PWM7" s="572"/>
      <c r="PWN7" s="572"/>
      <c r="PWO7" s="572"/>
      <c r="PWP7" s="572"/>
      <c r="PWQ7" s="572"/>
      <c r="PWR7" s="572"/>
      <c r="PWS7" s="572"/>
      <c r="PWT7" s="572"/>
      <c r="PWU7" s="572"/>
      <c r="PWV7" s="572"/>
      <c r="PWW7" s="572"/>
      <c r="PWX7" s="572"/>
      <c r="PWY7" s="572"/>
      <c r="PWZ7" s="572"/>
      <c r="PXA7" s="572"/>
      <c r="PXB7" s="572"/>
      <c r="PXC7" s="572"/>
      <c r="PXD7" s="572"/>
      <c r="PXE7" s="572"/>
      <c r="PXF7" s="572"/>
      <c r="PXG7" s="572"/>
      <c r="PXH7" s="572"/>
      <c r="PXI7" s="572"/>
      <c r="PXJ7" s="572"/>
      <c r="PXK7" s="572"/>
      <c r="PXL7" s="572"/>
      <c r="PXM7" s="572"/>
      <c r="PXN7" s="572"/>
      <c r="PXO7" s="572"/>
      <c r="PXP7" s="572"/>
      <c r="PXQ7" s="572"/>
      <c r="PXR7" s="572"/>
      <c r="PXS7" s="572"/>
      <c r="PXT7" s="572"/>
      <c r="PXU7" s="572"/>
      <c r="PXV7" s="572"/>
      <c r="PXW7" s="572"/>
      <c r="PXX7" s="572"/>
      <c r="PXY7" s="572"/>
      <c r="PXZ7" s="572"/>
      <c r="PYA7" s="572"/>
      <c r="PYB7" s="572"/>
      <c r="PYC7" s="572"/>
      <c r="PYD7" s="572"/>
      <c r="PYE7" s="572"/>
      <c r="PYF7" s="572"/>
      <c r="PYG7" s="572"/>
      <c r="PYH7" s="572"/>
      <c r="PYI7" s="572"/>
      <c r="PYJ7" s="572"/>
      <c r="PYK7" s="572"/>
      <c r="PYL7" s="572"/>
      <c r="PYM7" s="572"/>
      <c r="PYN7" s="572"/>
      <c r="PYO7" s="572"/>
      <c r="PYP7" s="572"/>
      <c r="PYQ7" s="572"/>
      <c r="PYR7" s="572"/>
      <c r="PYS7" s="572"/>
      <c r="PYT7" s="572"/>
      <c r="PYU7" s="572"/>
      <c r="PYV7" s="572"/>
      <c r="PYW7" s="572"/>
      <c r="PYX7" s="572"/>
      <c r="PYY7" s="572"/>
      <c r="PYZ7" s="572"/>
      <c r="PZA7" s="572"/>
      <c r="PZB7" s="572"/>
      <c r="PZC7" s="572"/>
      <c r="PZD7" s="572"/>
      <c r="PZE7" s="572"/>
      <c r="PZF7" s="572"/>
      <c r="PZG7" s="572"/>
      <c r="PZH7" s="572"/>
      <c r="PZI7" s="572"/>
      <c r="PZJ7" s="572"/>
      <c r="PZK7" s="572"/>
      <c r="PZL7" s="572"/>
      <c r="PZM7" s="572"/>
      <c r="PZN7" s="572"/>
      <c r="PZO7" s="572"/>
      <c r="PZP7" s="572"/>
      <c r="PZQ7" s="572"/>
      <c r="PZR7" s="572"/>
      <c r="PZS7" s="572"/>
      <c r="PZT7" s="572"/>
      <c r="PZU7" s="572"/>
      <c r="PZV7" s="572"/>
      <c r="PZW7" s="572"/>
      <c r="PZX7" s="572"/>
      <c r="PZY7" s="572"/>
      <c r="PZZ7" s="572"/>
      <c r="QAA7" s="572"/>
      <c r="QAB7" s="572"/>
      <c r="QAC7" s="572"/>
      <c r="QAD7" s="572"/>
      <c r="QAE7" s="572"/>
      <c r="QAF7" s="572"/>
      <c r="QAG7" s="572"/>
      <c r="QAH7" s="572"/>
      <c r="QAI7" s="572"/>
      <c r="QAJ7" s="572"/>
      <c r="QAK7" s="572"/>
      <c r="QAL7" s="572"/>
      <c r="QAM7" s="572"/>
      <c r="QAN7" s="572"/>
      <c r="QAO7" s="572"/>
      <c r="QAP7" s="572"/>
      <c r="QAQ7" s="572"/>
      <c r="QAR7" s="572"/>
      <c r="QAS7" s="572"/>
      <c r="QAT7" s="572"/>
      <c r="QAU7" s="572"/>
      <c r="QAV7" s="572"/>
      <c r="QAW7" s="572"/>
      <c r="QAX7" s="572"/>
      <c r="QAY7" s="572"/>
      <c r="QAZ7" s="572"/>
      <c r="QBA7" s="572"/>
      <c r="QBB7" s="572"/>
      <c r="QBC7" s="572"/>
      <c r="QBD7" s="572"/>
      <c r="QBE7" s="572"/>
      <c r="QBF7" s="572"/>
      <c r="QBG7" s="572"/>
      <c r="QBH7" s="572"/>
      <c r="QBI7" s="572"/>
      <c r="QBJ7" s="572"/>
      <c r="QBK7" s="572"/>
      <c r="QBL7" s="572"/>
      <c r="QBM7" s="572"/>
      <c r="QBN7" s="572"/>
      <c r="QBO7" s="572"/>
      <c r="QBP7" s="572"/>
      <c r="QBQ7" s="572"/>
      <c r="QBR7" s="572"/>
      <c r="QBS7" s="572"/>
      <c r="QBT7" s="572"/>
      <c r="QBU7" s="572"/>
      <c r="QBV7" s="572"/>
      <c r="QBW7" s="572"/>
      <c r="QBX7" s="572"/>
      <c r="QBY7" s="572"/>
      <c r="QBZ7" s="572"/>
      <c r="QCA7" s="572"/>
      <c r="QCB7" s="572"/>
      <c r="QCC7" s="572"/>
      <c r="QCD7" s="572"/>
      <c r="QCE7" s="572"/>
      <c r="QCF7" s="572"/>
      <c r="QCG7" s="572"/>
      <c r="QCH7" s="572"/>
      <c r="QCI7" s="572"/>
      <c r="QCJ7" s="572"/>
      <c r="QCK7" s="572"/>
      <c r="QCL7" s="572"/>
      <c r="QCM7" s="572"/>
      <c r="QCN7" s="572"/>
      <c r="QCO7" s="572"/>
      <c r="QCP7" s="572"/>
      <c r="QCQ7" s="572"/>
      <c r="QCR7" s="572"/>
      <c r="QCS7" s="572"/>
      <c r="QCT7" s="572"/>
      <c r="QCU7" s="572"/>
      <c r="QCV7" s="572"/>
      <c r="QCW7" s="572"/>
      <c r="QCX7" s="572"/>
      <c r="QCY7" s="572"/>
      <c r="QCZ7" s="572"/>
      <c r="QDA7" s="572"/>
      <c r="QDB7" s="572"/>
      <c r="QDC7" s="572"/>
      <c r="QDD7" s="572"/>
      <c r="QDE7" s="572"/>
      <c r="QDF7" s="572"/>
      <c r="QDG7" s="572"/>
      <c r="QDH7" s="572"/>
      <c r="QDI7" s="572"/>
      <c r="QDJ7" s="572"/>
      <c r="QDK7" s="572"/>
      <c r="QDL7" s="572"/>
      <c r="QDM7" s="572"/>
      <c r="QDN7" s="572"/>
      <c r="QDO7" s="572"/>
      <c r="QDP7" s="572"/>
      <c r="QDQ7" s="572"/>
      <c r="QDR7" s="572"/>
      <c r="QDS7" s="572"/>
      <c r="QDT7" s="572"/>
      <c r="QDU7" s="572"/>
      <c r="QDV7" s="572"/>
      <c r="QDW7" s="572"/>
      <c r="QDX7" s="572"/>
      <c r="QDY7" s="572"/>
      <c r="QDZ7" s="572"/>
      <c r="QEA7" s="572"/>
      <c r="QEB7" s="572"/>
      <c r="QEC7" s="572"/>
      <c r="QED7" s="572"/>
      <c r="QEE7" s="572"/>
      <c r="QEF7" s="572"/>
      <c r="QEG7" s="572"/>
      <c r="QEH7" s="572"/>
      <c r="QEI7" s="572"/>
      <c r="QEJ7" s="572"/>
      <c r="QEK7" s="572"/>
      <c r="QEL7" s="572"/>
      <c r="QEM7" s="572"/>
      <c r="QEN7" s="572"/>
      <c r="QEO7" s="572"/>
      <c r="QEP7" s="572"/>
      <c r="QEQ7" s="572"/>
      <c r="QER7" s="572"/>
      <c r="QES7" s="572"/>
      <c r="QET7" s="572"/>
      <c r="QEU7" s="572"/>
      <c r="QEV7" s="572"/>
      <c r="QEW7" s="572"/>
      <c r="QEX7" s="572"/>
      <c r="QEY7" s="572"/>
      <c r="QEZ7" s="572"/>
      <c r="QFA7" s="572"/>
      <c r="QFB7" s="572"/>
      <c r="QFC7" s="572"/>
      <c r="QFD7" s="572"/>
      <c r="QFE7" s="572"/>
      <c r="QFF7" s="572"/>
      <c r="QFG7" s="572"/>
      <c r="QFH7" s="572"/>
      <c r="QFI7" s="572"/>
      <c r="QFJ7" s="572"/>
      <c r="QFK7" s="572"/>
      <c r="QFL7" s="572"/>
      <c r="QFM7" s="572"/>
      <c r="QFN7" s="572"/>
      <c r="QFO7" s="572"/>
      <c r="QFP7" s="572"/>
      <c r="QFQ7" s="572"/>
      <c r="QFR7" s="572"/>
      <c r="QFS7" s="572"/>
      <c r="QFT7" s="572"/>
      <c r="QFU7" s="572"/>
      <c r="QFV7" s="572"/>
      <c r="QFW7" s="572"/>
      <c r="QFX7" s="572"/>
      <c r="QFY7" s="572"/>
      <c r="QFZ7" s="572"/>
      <c r="QGA7" s="572"/>
      <c r="QGB7" s="572"/>
      <c r="QGC7" s="572"/>
      <c r="QGD7" s="572"/>
      <c r="QGE7" s="572"/>
      <c r="QGF7" s="572"/>
      <c r="QGG7" s="572"/>
      <c r="QGH7" s="572"/>
      <c r="QGI7" s="572"/>
      <c r="QGJ7" s="572"/>
      <c r="QGK7" s="572"/>
      <c r="QGL7" s="572"/>
      <c r="QGM7" s="572"/>
      <c r="QGN7" s="572"/>
      <c r="QGO7" s="572"/>
      <c r="QGP7" s="572"/>
      <c r="QGQ7" s="572"/>
      <c r="QGR7" s="572"/>
      <c r="QGS7" s="572"/>
      <c r="QGT7" s="572"/>
      <c r="QGU7" s="572"/>
      <c r="QGV7" s="572"/>
      <c r="QGW7" s="572"/>
      <c r="QGX7" s="572"/>
      <c r="QGY7" s="572"/>
      <c r="QGZ7" s="572"/>
      <c r="QHA7" s="572"/>
      <c r="QHB7" s="572"/>
      <c r="QHC7" s="572"/>
      <c r="QHD7" s="572"/>
      <c r="QHE7" s="572"/>
      <c r="QHF7" s="572"/>
      <c r="QHG7" s="572"/>
      <c r="QHH7" s="572"/>
      <c r="QHI7" s="572"/>
      <c r="QHJ7" s="572"/>
      <c r="QHK7" s="572"/>
      <c r="QHL7" s="572"/>
      <c r="QHM7" s="572"/>
      <c r="QHN7" s="572"/>
      <c r="QHO7" s="572"/>
      <c r="QHP7" s="572"/>
      <c r="QHQ7" s="572"/>
      <c r="QHR7" s="572"/>
      <c r="QHS7" s="572"/>
      <c r="QHT7" s="572"/>
      <c r="QHU7" s="572"/>
      <c r="QHV7" s="572"/>
      <c r="QHW7" s="572"/>
      <c r="QHX7" s="572"/>
      <c r="QHY7" s="572"/>
      <c r="QHZ7" s="572"/>
      <c r="QIA7" s="572"/>
      <c r="QIB7" s="572"/>
      <c r="QIC7" s="572"/>
      <c r="QID7" s="572"/>
      <c r="QIE7" s="572"/>
      <c r="QIF7" s="572"/>
      <c r="QIG7" s="572"/>
      <c r="QIH7" s="572"/>
      <c r="QII7" s="572"/>
      <c r="QIJ7" s="572"/>
      <c r="QIK7" s="572"/>
      <c r="QIL7" s="572"/>
      <c r="QIM7" s="572"/>
      <c r="QIN7" s="572"/>
      <c r="QIO7" s="572"/>
      <c r="QIP7" s="572"/>
      <c r="QIQ7" s="572"/>
      <c r="QIR7" s="572"/>
      <c r="QIS7" s="572"/>
      <c r="QIT7" s="572"/>
      <c r="QIU7" s="572"/>
      <c r="QIV7" s="572"/>
      <c r="QIW7" s="572"/>
      <c r="QIX7" s="572"/>
      <c r="QIY7" s="572"/>
      <c r="QIZ7" s="572"/>
      <c r="QJA7" s="572"/>
      <c r="QJB7" s="572"/>
      <c r="QJC7" s="572"/>
      <c r="QJD7" s="572"/>
      <c r="QJE7" s="572"/>
      <c r="QJF7" s="572"/>
      <c r="QJG7" s="572"/>
      <c r="QJH7" s="572"/>
      <c r="QJI7" s="572"/>
      <c r="QJJ7" s="572"/>
      <c r="QJK7" s="572"/>
      <c r="QJL7" s="572"/>
      <c r="QJM7" s="572"/>
      <c r="QJN7" s="572"/>
      <c r="QJO7" s="572"/>
      <c r="QJP7" s="572"/>
      <c r="QJQ7" s="572"/>
      <c r="QJR7" s="572"/>
      <c r="QJS7" s="572"/>
      <c r="QJT7" s="572"/>
      <c r="QJU7" s="572"/>
      <c r="QJV7" s="572"/>
      <c r="QJW7" s="572"/>
      <c r="QJX7" s="572"/>
      <c r="QJY7" s="572"/>
      <c r="QJZ7" s="572"/>
      <c r="QKA7" s="572"/>
      <c r="QKB7" s="572"/>
      <c r="QKC7" s="572"/>
      <c r="QKD7" s="572"/>
      <c r="QKE7" s="572"/>
      <c r="QKF7" s="572"/>
      <c r="QKG7" s="572"/>
      <c r="QKH7" s="572"/>
      <c r="QKI7" s="572"/>
      <c r="QKJ7" s="572"/>
      <c r="QKK7" s="572"/>
      <c r="QKL7" s="572"/>
      <c r="QKM7" s="572"/>
      <c r="QKN7" s="572"/>
      <c r="QKO7" s="572"/>
      <c r="QKP7" s="572"/>
      <c r="QKQ7" s="572"/>
      <c r="QKR7" s="572"/>
      <c r="QKS7" s="572"/>
      <c r="QKT7" s="572"/>
      <c r="QKU7" s="572"/>
      <c r="QKV7" s="572"/>
      <c r="QKW7" s="572"/>
      <c r="QKX7" s="572"/>
      <c r="QKY7" s="572"/>
      <c r="QKZ7" s="572"/>
      <c r="QLA7" s="572"/>
      <c r="QLB7" s="572"/>
      <c r="QLC7" s="572"/>
      <c r="QLD7" s="572"/>
      <c r="QLE7" s="572"/>
      <c r="QLF7" s="572"/>
      <c r="QLG7" s="572"/>
      <c r="QLH7" s="572"/>
      <c r="QLI7" s="572"/>
      <c r="QLJ7" s="572"/>
      <c r="QLK7" s="572"/>
      <c r="QLL7" s="572"/>
      <c r="QLM7" s="572"/>
      <c r="QLN7" s="572"/>
      <c r="QLO7" s="572"/>
      <c r="QLP7" s="572"/>
      <c r="QLQ7" s="572"/>
      <c r="QLR7" s="572"/>
      <c r="QLS7" s="572"/>
      <c r="QLT7" s="572"/>
      <c r="QLU7" s="572"/>
      <c r="QLV7" s="572"/>
      <c r="QLW7" s="572"/>
      <c r="QLX7" s="572"/>
      <c r="QLY7" s="572"/>
      <c r="QLZ7" s="572"/>
      <c r="QMA7" s="572"/>
      <c r="QMB7" s="572"/>
      <c r="QMC7" s="572"/>
      <c r="QMD7" s="572"/>
      <c r="QME7" s="572"/>
      <c r="QMF7" s="572"/>
      <c r="QMG7" s="572"/>
      <c r="QMH7" s="572"/>
      <c r="QMI7" s="572"/>
      <c r="QMJ7" s="572"/>
      <c r="QMK7" s="572"/>
      <c r="QML7" s="572"/>
      <c r="QMM7" s="572"/>
      <c r="QMN7" s="572"/>
      <c r="QMO7" s="572"/>
      <c r="QMP7" s="572"/>
      <c r="QMQ7" s="572"/>
      <c r="QMR7" s="572"/>
      <c r="QMS7" s="572"/>
      <c r="QMT7" s="572"/>
      <c r="QMU7" s="572"/>
      <c r="QMV7" s="572"/>
      <c r="QMW7" s="572"/>
      <c r="QMX7" s="572"/>
      <c r="QMY7" s="572"/>
      <c r="QMZ7" s="572"/>
      <c r="QNA7" s="572"/>
      <c r="QNB7" s="572"/>
      <c r="QNC7" s="572"/>
      <c r="QND7" s="572"/>
      <c r="QNE7" s="572"/>
      <c r="QNF7" s="572"/>
      <c r="QNG7" s="572"/>
      <c r="QNH7" s="572"/>
      <c r="QNI7" s="572"/>
      <c r="QNJ7" s="572"/>
      <c r="QNK7" s="572"/>
      <c r="QNL7" s="572"/>
      <c r="QNM7" s="572"/>
      <c r="QNN7" s="572"/>
      <c r="QNO7" s="572"/>
      <c r="QNP7" s="572"/>
      <c r="QNQ7" s="572"/>
      <c r="QNR7" s="572"/>
      <c r="QNS7" s="572"/>
      <c r="QNT7" s="572"/>
      <c r="QNU7" s="572"/>
      <c r="QNV7" s="572"/>
      <c r="QNW7" s="572"/>
      <c r="QNX7" s="572"/>
      <c r="QNY7" s="572"/>
      <c r="QNZ7" s="572"/>
      <c r="QOA7" s="572"/>
      <c r="QOB7" s="572"/>
      <c r="QOC7" s="572"/>
      <c r="QOD7" s="572"/>
      <c r="QOE7" s="572"/>
      <c r="QOF7" s="572"/>
      <c r="QOG7" s="572"/>
      <c r="QOH7" s="572"/>
      <c r="QOI7" s="572"/>
      <c r="QOJ7" s="572"/>
      <c r="QOK7" s="572"/>
      <c r="QOL7" s="572"/>
      <c r="QOM7" s="572"/>
      <c r="QON7" s="572"/>
      <c r="QOO7" s="572"/>
      <c r="QOP7" s="572"/>
      <c r="QOQ7" s="572"/>
      <c r="QOR7" s="572"/>
      <c r="QOS7" s="572"/>
      <c r="QOT7" s="572"/>
      <c r="QOU7" s="572"/>
      <c r="QOV7" s="572"/>
      <c r="QOW7" s="572"/>
      <c r="QOX7" s="572"/>
      <c r="QOY7" s="572"/>
      <c r="QOZ7" s="572"/>
      <c r="QPA7" s="572"/>
      <c r="QPB7" s="572"/>
      <c r="QPC7" s="572"/>
      <c r="QPD7" s="572"/>
      <c r="QPE7" s="572"/>
      <c r="QPF7" s="572"/>
      <c r="QPG7" s="572"/>
      <c r="QPH7" s="572"/>
      <c r="QPI7" s="572"/>
      <c r="QPJ7" s="572"/>
      <c r="QPK7" s="572"/>
      <c r="QPL7" s="572"/>
      <c r="QPM7" s="572"/>
      <c r="QPN7" s="572"/>
      <c r="QPO7" s="572"/>
      <c r="QPP7" s="572"/>
      <c r="QPQ7" s="572"/>
      <c r="QPR7" s="572"/>
      <c r="QPS7" s="572"/>
      <c r="QPT7" s="572"/>
      <c r="QPU7" s="572"/>
      <c r="QPV7" s="572"/>
      <c r="QPW7" s="572"/>
      <c r="QPX7" s="572"/>
      <c r="QPY7" s="572"/>
      <c r="QPZ7" s="572"/>
      <c r="QQA7" s="572"/>
      <c r="QQB7" s="572"/>
      <c r="QQC7" s="572"/>
      <c r="QQD7" s="572"/>
      <c r="QQE7" s="572"/>
      <c r="QQF7" s="572"/>
      <c r="QQG7" s="572"/>
      <c r="QQH7" s="572"/>
      <c r="QQI7" s="572"/>
      <c r="QQJ7" s="572"/>
      <c r="QQK7" s="572"/>
      <c r="QQL7" s="572"/>
      <c r="QQM7" s="572"/>
      <c r="QQN7" s="572"/>
      <c r="QQO7" s="572"/>
      <c r="QQP7" s="572"/>
      <c r="QQQ7" s="572"/>
      <c r="QQR7" s="572"/>
      <c r="QQS7" s="572"/>
      <c r="QQT7" s="572"/>
      <c r="QQU7" s="572"/>
      <c r="QQV7" s="572"/>
      <c r="QQW7" s="572"/>
      <c r="QQX7" s="572"/>
      <c r="QQY7" s="572"/>
      <c r="QQZ7" s="572"/>
      <c r="QRA7" s="572"/>
      <c r="QRB7" s="572"/>
      <c r="QRC7" s="572"/>
      <c r="QRD7" s="572"/>
      <c r="QRE7" s="572"/>
      <c r="QRF7" s="572"/>
      <c r="QRG7" s="572"/>
      <c r="QRH7" s="572"/>
      <c r="QRI7" s="572"/>
      <c r="QRJ7" s="572"/>
      <c r="QRK7" s="572"/>
      <c r="QRL7" s="572"/>
      <c r="QRM7" s="572"/>
      <c r="QRN7" s="572"/>
      <c r="QRO7" s="572"/>
      <c r="QRP7" s="572"/>
      <c r="QRQ7" s="572"/>
      <c r="QRR7" s="572"/>
      <c r="QRS7" s="572"/>
      <c r="QRT7" s="572"/>
      <c r="QRU7" s="572"/>
      <c r="QRV7" s="572"/>
      <c r="QRW7" s="572"/>
      <c r="QRX7" s="572"/>
      <c r="QRY7" s="572"/>
      <c r="QRZ7" s="572"/>
      <c r="QSA7" s="572"/>
      <c r="QSB7" s="572"/>
      <c r="QSC7" s="572"/>
      <c r="QSD7" s="572"/>
      <c r="QSE7" s="572"/>
      <c r="QSF7" s="572"/>
      <c r="QSG7" s="572"/>
      <c r="QSH7" s="572"/>
      <c r="QSI7" s="572"/>
      <c r="QSJ7" s="572"/>
      <c r="QSK7" s="572"/>
      <c r="QSL7" s="572"/>
      <c r="QSM7" s="572"/>
      <c r="QSN7" s="572"/>
      <c r="QSO7" s="572"/>
      <c r="QSP7" s="572"/>
      <c r="QSQ7" s="572"/>
      <c r="QSR7" s="572"/>
      <c r="QSS7" s="572"/>
      <c r="QST7" s="572"/>
      <c r="QSU7" s="572"/>
      <c r="QSV7" s="572"/>
      <c r="QSW7" s="572"/>
      <c r="QSX7" s="572"/>
      <c r="QSY7" s="572"/>
      <c r="QSZ7" s="572"/>
      <c r="QTA7" s="572"/>
      <c r="QTB7" s="572"/>
      <c r="QTC7" s="572"/>
      <c r="QTD7" s="572"/>
      <c r="QTE7" s="572"/>
      <c r="QTF7" s="572"/>
      <c r="QTG7" s="572"/>
      <c r="QTH7" s="572"/>
      <c r="QTI7" s="572"/>
      <c r="QTJ7" s="572"/>
      <c r="QTK7" s="572"/>
      <c r="QTL7" s="572"/>
      <c r="QTM7" s="572"/>
      <c r="QTN7" s="572"/>
      <c r="QTO7" s="572"/>
      <c r="QTP7" s="572"/>
      <c r="QTQ7" s="572"/>
      <c r="QTR7" s="572"/>
      <c r="QTS7" s="572"/>
      <c r="QTT7" s="572"/>
      <c r="QTU7" s="572"/>
      <c r="QTV7" s="572"/>
      <c r="QTW7" s="572"/>
      <c r="QTX7" s="572"/>
      <c r="QTY7" s="572"/>
      <c r="QTZ7" s="572"/>
      <c r="QUA7" s="572"/>
      <c r="QUB7" s="572"/>
      <c r="QUC7" s="572"/>
      <c r="QUD7" s="572"/>
      <c r="QUE7" s="572"/>
      <c r="QUF7" s="572"/>
      <c r="QUG7" s="572"/>
      <c r="QUH7" s="572"/>
      <c r="QUI7" s="572"/>
      <c r="QUJ7" s="572"/>
      <c r="QUK7" s="572"/>
      <c r="QUL7" s="572"/>
      <c r="QUM7" s="572"/>
      <c r="QUN7" s="572"/>
      <c r="QUO7" s="572"/>
      <c r="QUP7" s="572"/>
      <c r="QUQ7" s="572"/>
      <c r="QUR7" s="572"/>
      <c r="QUS7" s="572"/>
      <c r="QUT7" s="572"/>
      <c r="QUU7" s="572"/>
      <c r="QUV7" s="572"/>
      <c r="QUW7" s="572"/>
      <c r="QUX7" s="572"/>
      <c r="QUY7" s="572"/>
      <c r="QUZ7" s="572"/>
      <c r="QVA7" s="572"/>
      <c r="QVB7" s="572"/>
      <c r="QVC7" s="572"/>
      <c r="QVD7" s="572"/>
      <c r="QVE7" s="572"/>
      <c r="QVF7" s="572"/>
      <c r="QVG7" s="572"/>
      <c r="QVH7" s="572"/>
      <c r="QVI7" s="572"/>
      <c r="QVJ7" s="572"/>
      <c r="QVK7" s="572"/>
      <c r="QVL7" s="572"/>
      <c r="QVM7" s="572"/>
      <c r="QVN7" s="572"/>
      <c r="QVO7" s="572"/>
      <c r="QVP7" s="572"/>
      <c r="QVQ7" s="572"/>
      <c r="QVR7" s="572"/>
      <c r="QVS7" s="572"/>
      <c r="QVT7" s="572"/>
      <c r="QVU7" s="572"/>
      <c r="QVV7" s="572"/>
      <c r="QVW7" s="572"/>
      <c r="QVX7" s="572"/>
      <c r="QVY7" s="572"/>
      <c r="QVZ7" s="572"/>
      <c r="QWA7" s="572"/>
      <c r="QWB7" s="572"/>
      <c r="QWC7" s="572"/>
      <c r="QWD7" s="572"/>
      <c r="QWE7" s="572"/>
      <c r="QWF7" s="572"/>
      <c r="QWG7" s="572"/>
      <c r="QWH7" s="572"/>
      <c r="QWI7" s="572"/>
      <c r="QWJ7" s="572"/>
      <c r="QWK7" s="572"/>
      <c r="QWL7" s="572"/>
      <c r="QWM7" s="572"/>
      <c r="QWN7" s="572"/>
      <c r="QWO7" s="572"/>
      <c r="QWP7" s="572"/>
      <c r="QWQ7" s="572"/>
      <c r="QWR7" s="572"/>
      <c r="QWS7" s="572"/>
      <c r="QWT7" s="572"/>
      <c r="QWU7" s="572"/>
      <c r="QWV7" s="572"/>
      <c r="QWW7" s="572"/>
      <c r="QWX7" s="572"/>
      <c r="QWY7" s="572"/>
      <c r="QWZ7" s="572"/>
      <c r="QXA7" s="572"/>
      <c r="QXB7" s="572"/>
      <c r="QXC7" s="572"/>
      <c r="QXD7" s="572"/>
      <c r="QXE7" s="572"/>
      <c r="QXF7" s="572"/>
      <c r="QXG7" s="572"/>
      <c r="QXH7" s="572"/>
      <c r="QXI7" s="572"/>
      <c r="QXJ7" s="572"/>
      <c r="QXK7" s="572"/>
      <c r="QXL7" s="572"/>
      <c r="QXM7" s="572"/>
      <c r="QXN7" s="572"/>
      <c r="QXO7" s="572"/>
      <c r="QXP7" s="572"/>
      <c r="QXQ7" s="572"/>
      <c r="QXR7" s="572"/>
      <c r="QXS7" s="572"/>
      <c r="QXT7" s="572"/>
      <c r="QXU7" s="572"/>
      <c r="QXV7" s="572"/>
      <c r="QXW7" s="572"/>
      <c r="QXX7" s="572"/>
      <c r="QXY7" s="572"/>
      <c r="QXZ7" s="572"/>
      <c r="QYA7" s="572"/>
      <c r="QYB7" s="572"/>
      <c r="QYC7" s="572"/>
      <c r="QYD7" s="572"/>
      <c r="QYE7" s="572"/>
      <c r="QYF7" s="572"/>
      <c r="QYG7" s="572"/>
      <c r="QYH7" s="572"/>
      <c r="QYI7" s="572"/>
      <c r="QYJ7" s="572"/>
      <c r="QYK7" s="572"/>
      <c r="QYL7" s="572"/>
      <c r="QYM7" s="572"/>
      <c r="QYN7" s="572"/>
      <c r="QYO7" s="572"/>
      <c r="QYP7" s="572"/>
      <c r="QYQ7" s="572"/>
      <c r="QYR7" s="572"/>
      <c r="QYS7" s="572"/>
      <c r="QYT7" s="572"/>
      <c r="QYU7" s="572"/>
      <c r="QYV7" s="572"/>
      <c r="QYW7" s="572"/>
      <c r="QYX7" s="572"/>
      <c r="QYY7" s="572"/>
      <c r="QYZ7" s="572"/>
      <c r="QZA7" s="572"/>
      <c r="QZB7" s="572"/>
      <c r="QZC7" s="572"/>
      <c r="QZD7" s="572"/>
      <c r="QZE7" s="572"/>
      <c r="QZF7" s="572"/>
      <c r="QZG7" s="572"/>
      <c r="QZH7" s="572"/>
      <c r="QZI7" s="572"/>
      <c r="QZJ7" s="572"/>
      <c r="QZK7" s="572"/>
      <c r="QZL7" s="572"/>
      <c r="QZM7" s="572"/>
      <c r="QZN7" s="572"/>
      <c r="QZO7" s="572"/>
      <c r="QZP7" s="572"/>
      <c r="QZQ7" s="572"/>
      <c r="QZR7" s="572"/>
      <c r="QZS7" s="572"/>
      <c r="QZT7" s="572"/>
      <c r="QZU7" s="572"/>
      <c r="QZV7" s="572"/>
      <c r="QZW7" s="572"/>
      <c r="QZX7" s="572"/>
      <c r="QZY7" s="572"/>
      <c r="QZZ7" s="572"/>
      <c r="RAA7" s="572"/>
      <c r="RAB7" s="572"/>
      <c r="RAC7" s="572"/>
      <c r="RAD7" s="572"/>
      <c r="RAE7" s="572"/>
      <c r="RAF7" s="572"/>
      <c r="RAG7" s="572"/>
      <c r="RAH7" s="572"/>
      <c r="RAI7" s="572"/>
      <c r="RAJ7" s="572"/>
      <c r="RAK7" s="572"/>
      <c r="RAL7" s="572"/>
      <c r="RAM7" s="572"/>
      <c r="RAN7" s="572"/>
      <c r="RAO7" s="572"/>
      <c r="RAP7" s="572"/>
      <c r="RAQ7" s="572"/>
      <c r="RAR7" s="572"/>
      <c r="RAS7" s="572"/>
      <c r="RAT7" s="572"/>
      <c r="RAU7" s="572"/>
      <c r="RAV7" s="572"/>
      <c r="RAW7" s="572"/>
      <c r="RAX7" s="572"/>
      <c r="RAY7" s="572"/>
      <c r="RAZ7" s="572"/>
      <c r="RBA7" s="572"/>
      <c r="RBB7" s="572"/>
      <c r="RBC7" s="572"/>
      <c r="RBD7" s="572"/>
      <c r="RBE7" s="572"/>
      <c r="RBF7" s="572"/>
      <c r="RBG7" s="572"/>
      <c r="RBH7" s="572"/>
      <c r="RBI7" s="572"/>
      <c r="RBJ7" s="572"/>
      <c r="RBK7" s="572"/>
      <c r="RBL7" s="572"/>
      <c r="RBM7" s="572"/>
      <c r="RBN7" s="572"/>
      <c r="RBO7" s="572"/>
      <c r="RBP7" s="572"/>
      <c r="RBQ7" s="572"/>
      <c r="RBR7" s="572"/>
      <c r="RBS7" s="572"/>
      <c r="RBT7" s="572"/>
      <c r="RBU7" s="572"/>
      <c r="RBV7" s="572"/>
      <c r="RBW7" s="572"/>
      <c r="RBX7" s="572"/>
      <c r="RBY7" s="572"/>
      <c r="RBZ7" s="572"/>
      <c r="RCA7" s="572"/>
      <c r="RCB7" s="572"/>
      <c r="RCC7" s="572"/>
      <c r="RCD7" s="572"/>
      <c r="RCE7" s="572"/>
      <c r="RCF7" s="572"/>
      <c r="RCG7" s="572"/>
      <c r="RCH7" s="572"/>
      <c r="RCI7" s="572"/>
      <c r="RCJ7" s="572"/>
      <c r="RCK7" s="572"/>
      <c r="RCL7" s="572"/>
      <c r="RCM7" s="572"/>
      <c r="RCN7" s="572"/>
      <c r="RCO7" s="572"/>
      <c r="RCP7" s="572"/>
      <c r="RCQ7" s="572"/>
      <c r="RCR7" s="572"/>
      <c r="RCS7" s="572"/>
      <c r="RCT7" s="572"/>
      <c r="RCU7" s="572"/>
      <c r="RCV7" s="572"/>
      <c r="RCW7" s="572"/>
      <c r="RCX7" s="572"/>
      <c r="RCY7" s="572"/>
      <c r="RCZ7" s="572"/>
      <c r="RDA7" s="572"/>
      <c r="RDB7" s="572"/>
      <c r="RDC7" s="572"/>
      <c r="RDD7" s="572"/>
      <c r="RDE7" s="572"/>
      <c r="RDF7" s="572"/>
      <c r="RDG7" s="572"/>
      <c r="RDH7" s="572"/>
      <c r="RDI7" s="572"/>
      <c r="RDJ7" s="572"/>
      <c r="RDK7" s="572"/>
      <c r="RDL7" s="572"/>
      <c r="RDM7" s="572"/>
      <c r="RDN7" s="572"/>
      <c r="RDO7" s="572"/>
      <c r="RDP7" s="572"/>
      <c r="RDQ7" s="572"/>
      <c r="RDR7" s="572"/>
      <c r="RDS7" s="572"/>
      <c r="RDT7" s="572"/>
      <c r="RDU7" s="572"/>
      <c r="RDV7" s="572"/>
      <c r="RDW7" s="572"/>
      <c r="RDX7" s="572"/>
      <c r="RDY7" s="572"/>
      <c r="RDZ7" s="572"/>
      <c r="REA7" s="572"/>
      <c r="REB7" s="572"/>
      <c r="REC7" s="572"/>
      <c r="RED7" s="572"/>
      <c r="REE7" s="572"/>
      <c r="REF7" s="572"/>
      <c r="REG7" s="572"/>
      <c r="REH7" s="572"/>
      <c r="REI7" s="572"/>
      <c r="REJ7" s="572"/>
      <c r="REK7" s="572"/>
      <c r="REL7" s="572"/>
      <c r="REM7" s="572"/>
      <c r="REN7" s="572"/>
      <c r="REO7" s="572"/>
      <c r="REP7" s="572"/>
      <c r="REQ7" s="572"/>
      <c r="RER7" s="572"/>
      <c r="RES7" s="572"/>
      <c r="RET7" s="572"/>
      <c r="REU7" s="572"/>
      <c r="REV7" s="572"/>
      <c r="REW7" s="572"/>
      <c r="REX7" s="572"/>
      <c r="REY7" s="572"/>
      <c r="REZ7" s="572"/>
      <c r="RFA7" s="572"/>
      <c r="RFB7" s="572"/>
      <c r="RFC7" s="572"/>
      <c r="RFD7" s="572"/>
      <c r="RFE7" s="572"/>
      <c r="RFF7" s="572"/>
      <c r="RFG7" s="572"/>
      <c r="RFH7" s="572"/>
      <c r="RFI7" s="572"/>
      <c r="RFJ7" s="572"/>
      <c r="RFK7" s="572"/>
      <c r="RFL7" s="572"/>
      <c r="RFM7" s="572"/>
      <c r="RFN7" s="572"/>
      <c r="RFO7" s="572"/>
      <c r="RFP7" s="572"/>
      <c r="RFQ7" s="572"/>
      <c r="RFR7" s="572"/>
      <c r="RFS7" s="572"/>
      <c r="RFT7" s="572"/>
      <c r="RFU7" s="572"/>
      <c r="RFV7" s="572"/>
      <c r="RFW7" s="572"/>
      <c r="RFX7" s="572"/>
      <c r="RFY7" s="572"/>
      <c r="RFZ7" s="572"/>
      <c r="RGA7" s="572"/>
      <c r="RGB7" s="572"/>
      <c r="RGC7" s="572"/>
      <c r="RGD7" s="572"/>
      <c r="RGE7" s="572"/>
      <c r="RGF7" s="572"/>
      <c r="RGG7" s="572"/>
      <c r="RGH7" s="572"/>
      <c r="RGI7" s="572"/>
      <c r="RGJ7" s="572"/>
      <c r="RGK7" s="572"/>
      <c r="RGL7" s="572"/>
      <c r="RGM7" s="572"/>
      <c r="RGN7" s="572"/>
      <c r="RGO7" s="572"/>
      <c r="RGP7" s="572"/>
      <c r="RGQ7" s="572"/>
      <c r="RGR7" s="572"/>
      <c r="RGS7" s="572"/>
      <c r="RGT7" s="572"/>
      <c r="RGU7" s="572"/>
      <c r="RGV7" s="572"/>
      <c r="RGW7" s="572"/>
      <c r="RGX7" s="572"/>
      <c r="RGY7" s="572"/>
      <c r="RGZ7" s="572"/>
      <c r="RHA7" s="572"/>
      <c r="RHB7" s="572"/>
      <c r="RHC7" s="572"/>
      <c r="RHD7" s="572"/>
      <c r="RHE7" s="572"/>
      <c r="RHF7" s="572"/>
      <c r="RHG7" s="572"/>
      <c r="RHH7" s="572"/>
      <c r="RHI7" s="572"/>
      <c r="RHJ7" s="572"/>
      <c r="RHK7" s="572"/>
      <c r="RHL7" s="572"/>
      <c r="RHM7" s="572"/>
      <c r="RHN7" s="572"/>
      <c r="RHO7" s="572"/>
      <c r="RHP7" s="572"/>
      <c r="RHQ7" s="572"/>
      <c r="RHR7" s="572"/>
      <c r="RHS7" s="572"/>
      <c r="RHT7" s="572"/>
      <c r="RHU7" s="572"/>
      <c r="RHV7" s="572"/>
      <c r="RHW7" s="572"/>
      <c r="RHX7" s="572"/>
      <c r="RHY7" s="572"/>
      <c r="RHZ7" s="572"/>
      <c r="RIA7" s="572"/>
      <c r="RIB7" s="572"/>
      <c r="RIC7" s="572"/>
      <c r="RID7" s="572"/>
      <c r="RIE7" s="572"/>
      <c r="RIF7" s="572"/>
      <c r="RIG7" s="572"/>
      <c r="RIH7" s="572"/>
      <c r="RII7" s="572"/>
      <c r="RIJ7" s="572"/>
      <c r="RIK7" s="572"/>
      <c r="RIL7" s="572"/>
      <c r="RIM7" s="572"/>
      <c r="RIN7" s="572"/>
      <c r="RIO7" s="572"/>
      <c r="RIP7" s="572"/>
      <c r="RIQ7" s="572"/>
      <c r="RIR7" s="572"/>
      <c r="RIS7" s="572"/>
      <c r="RIT7" s="572"/>
      <c r="RIU7" s="572"/>
      <c r="RIV7" s="572"/>
      <c r="RIW7" s="572"/>
      <c r="RIX7" s="572"/>
      <c r="RIY7" s="572"/>
      <c r="RIZ7" s="572"/>
      <c r="RJA7" s="572"/>
      <c r="RJB7" s="572"/>
      <c r="RJC7" s="572"/>
      <c r="RJD7" s="572"/>
      <c r="RJE7" s="572"/>
      <c r="RJF7" s="572"/>
      <c r="RJG7" s="572"/>
      <c r="RJH7" s="572"/>
      <c r="RJI7" s="572"/>
      <c r="RJJ7" s="572"/>
      <c r="RJK7" s="572"/>
      <c r="RJL7" s="572"/>
      <c r="RJM7" s="572"/>
      <c r="RJN7" s="572"/>
      <c r="RJO7" s="572"/>
      <c r="RJP7" s="572"/>
      <c r="RJQ7" s="572"/>
      <c r="RJR7" s="572"/>
      <c r="RJS7" s="572"/>
      <c r="RJT7" s="572"/>
      <c r="RJU7" s="572"/>
      <c r="RJV7" s="572"/>
      <c r="RJW7" s="572"/>
      <c r="RJX7" s="572"/>
      <c r="RJY7" s="572"/>
      <c r="RJZ7" s="572"/>
      <c r="RKA7" s="572"/>
      <c r="RKB7" s="572"/>
      <c r="RKC7" s="572"/>
      <c r="RKD7" s="572"/>
      <c r="RKE7" s="572"/>
      <c r="RKF7" s="572"/>
      <c r="RKG7" s="572"/>
      <c r="RKH7" s="572"/>
      <c r="RKI7" s="572"/>
      <c r="RKJ7" s="572"/>
      <c r="RKK7" s="572"/>
      <c r="RKL7" s="572"/>
      <c r="RKM7" s="572"/>
      <c r="RKN7" s="572"/>
      <c r="RKO7" s="572"/>
      <c r="RKP7" s="572"/>
      <c r="RKQ7" s="572"/>
      <c r="RKR7" s="572"/>
      <c r="RKS7" s="572"/>
      <c r="RKT7" s="572"/>
      <c r="RKU7" s="572"/>
      <c r="RKV7" s="572"/>
      <c r="RKW7" s="572"/>
      <c r="RKX7" s="572"/>
      <c r="RKY7" s="572"/>
      <c r="RKZ7" s="572"/>
      <c r="RLA7" s="572"/>
      <c r="RLB7" s="572"/>
      <c r="RLC7" s="572"/>
      <c r="RLD7" s="572"/>
      <c r="RLE7" s="572"/>
      <c r="RLF7" s="572"/>
      <c r="RLG7" s="572"/>
      <c r="RLH7" s="572"/>
      <c r="RLI7" s="572"/>
      <c r="RLJ7" s="572"/>
      <c r="RLK7" s="572"/>
      <c r="RLL7" s="572"/>
      <c r="RLM7" s="572"/>
      <c r="RLN7" s="572"/>
      <c r="RLO7" s="572"/>
      <c r="RLP7" s="572"/>
      <c r="RLQ7" s="572"/>
      <c r="RLR7" s="572"/>
      <c r="RLS7" s="572"/>
      <c r="RLT7" s="572"/>
      <c r="RLU7" s="572"/>
      <c r="RLV7" s="572"/>
      <c r="RLW7" s="572"/>
      <c r="RLX7" s="572"/>
      <c r="RLY7" s="572"/>
      <c r="RLZ7" s="572"/>
      <c r="RMA7" s="572"/>
      <c r="RMB7" s="572"/>
      <c r="RMC7" s="572"/>
      <c r="RMD7" s="572"/>
      <c r="RME7" s="572"/>
      <c r="RMF7" s="572"/>
      <c r="RMG7" s="572"/>
      <c r="RMH7" s="572"/>
      <c r="RMI7" s="572"/>
      <c r="RMJ7" s="572"/>
      <c r="RMK7" s="572"/>
      <c r="RML7" s="572"/>
      <c r="RMM7" s="572"/>
      <c r="RMN7" s="572"/>
      <c r="RMO7" s="572"/>
      <c r="RMP7" s="572"/>
      <c r="RMQ7" s="572"/>
      <c r="RMR7" s="572"/>
      <c r="RMS7" s="572"/>
      <c r="RMT7" s="572"/>
      <c r="RMU7" s="572"/>
      <c r="RMV7" s="572"/>
      <c r="RMW7" s="572"/>
      <c r="RMX7" s="572"/>
      <c r="RMY7" s="572"/>
      <c r="RMZ7" s="572"/>
      <c r="RNA7" s="572"/>
      <c r="RNB7" s="572"/>
      <c r="RNC7" s="572"/>
      <c r="RND7" s="572"/>
      <c r="RNE7" s="572"/>
      <c r="RNF7" s="572"/>
      <c r="RNG7" s="572"/>
      <c r="RNH7" s="572"/>
      <c r="RNI7" s="572"/>
      <c r="RNJ7" s="572"/>
      <c r="RNK7" s="572"/>
      <c r="RNL7" s="572"/>
      <c r="RNM7" s="572"/>
      <c r="RNN7" s="572"/>
      <c r="RNO7" s="572"/>
      <c r="RNP7" s="572"/>
      <c r="RNQ7" s="572"/>
      <c r="RNR7" s="572"/>
      <c r="RNS7" s="572"/>
      <c r="RNT7" s="572"/>
      <c r="RNU7" s="572"/>
      <c r="RNV7" s="572"/>
      <c r="RNW7" s="572"/>
      <c r="RNX7" s="572"/>
      <c r="RNY7" s="572"/>
      <c r="RNZ7" s="572"/>
      <c r="ROA7" s="572"/>
      <c r="ROB7" s="572"/>
      <c r="ROC7" s="572"/>
      <c r="ROD7" s="572"/>
      <c r="ROE7" s="572"/>
      <c r="ROF7" s="572"/>
      <c r="ROG7" s="572"/>
      <c r="ROH7" s="572"/>
      <c r="ROI7" s="572"/>
      <c r="ROJ7" s="572"/>
      <c r="ROK7" s="572"/>
      <c r="ROL7" s="572"/>
      <c r="ROM7" s="572"/>
      <c r="RON7" s="572"/>
      <c r="ROO7" s="572"/>
      <c r="ROP7" s="572"/>
      <c r="ROQ7" s="572"/>
      <c r="ROR7" s="572"/>
      <c r="ROS7" s="572"/>
      <c r="ROT7" s="572"/>
      <c r="ROU7" s="572"/>
      <c r="ROV7" s="572"/>
      <c r="ROW7" s="572"/>
      <c r="ROX7" s="572"/>
      <c r="ROY7" s="572"/>
      <c r="ROZ7" s="572"/>
      <c r="RPA7" s="572"/>
      <c r="RPB7" s="572"/>
      <c r="RPC7" s="572"/>
      <c r="RPD7" s="572"/>
      <c r="RPE7" s="572"/>
      <c r="RPF7" s="572"/>
      <c r="RPG7" s="572"/>
      <c r="RPH7" s="572"/>
      <c r="RPI7" s="572"/>
      <c r="RPJ7" s="572"/>
      <c r="RPK7" s="572"/>
      <c r="RPL7" s="572"/>
      <c r="RPM7" s="572"/>
      <c r="RPN7" s="572"/>
      <c r="RPO7" s="572"/>
      <c r="RPP7" s="572"/>
      <c r="RPQ7" s="572"/>
      <c r="RPR7" s="572"/>
      <c r="RPS7" s="572"/>
      <c r="RPT7" s="572"/>
      <c r="RPU7" s="572"/>
      <c r="RPV7" s="572"/>
      <c r="RPW7" s="572"/>
      <c r="RPX7" s="572"/>
      <c r="RPY7" s="572"/>
      <c r="RPZ7" s="572"/>
      <c r="RQA7" s="572"/>
      <c r="RQB7" s="572"/>
      <c r="RQC7" s="572"/>
      <c r="RQD7" s="572"/>
      <c r="RQE7" s="572"/>
      <c r="RQF7" s="572"/>
      <c r="RQG7" s="572"/>
      <c r="RQH7" s="572"/>
      <c r="RQI7" s="572"/>
      <c r="RQJ7" s="572"/>
      <c r="RQK7" s="572"/>
      <c r="RQL7" s="572"/>
      <c r="RQM7" s="572"/>
      <c r="RQN7" s="572"/>
      <c r="RQO7" s="572"/>
      <c r="RQP7" s="572"/>
      <c r="RQQ7" s="572"/>
      <c r="RQR7" s="572"/>
      <c r="RQS7" s="572"/>
      <c r="RQT7" s="572"/>
      <c r="RQU7" s="572"/>
      <c r="RQV7" s="572"/>
      <c r="RQW7" s="572"/>
      <c r="RQX7" s="572"/>
      <c r="RQY7" s="572"/>
      <c r="RQZ7" s="572"/>
      <c r="RRA7" s="572"/>
      <c r="RRB7" s="572"/>
      <c r="RRC7" s="572"/>
      <c r="RRD7" s="572"/>
      <c r="RRE7" s="572"/>
      <c r="RRF7" s="572"/>
      <c r="RRG7" s="572"/>
      <c r="RRH7" s="572"/>
      <c r="RRI7" s="572"/>
      <c r="RRJ7" s="572"/>
      <c r="RRK7" s="572"/>
      <c r="RRL7" s="572"/>
      <c r="RRM7" s="572"/>
      <c r="RRN7" s="572"/>
      <c r="RRO7" s="572"/>
      <c r="RRP7" s="572"/>
      <c r="RRQ7" s="572"/>
      <c r="RRR7" s="572"/>
      <c r="RRS7" s="572"/>
      <c r="RRT7" s="572"/>
      <c r="RRU7" s="572"/>
      <c r="RRV7" s="572"/>
      <c r="RRW7" s="572"/>
      <c r="RRX7" s="572"/>
      <c r="RRY7" s="572"/>
      <c r="RRZ7" s="572"/>
      <c r="RSA7" s="572"/>
      <c r="RSB7" s="572"/>
      <c r="RSC7" s="572"/>
      <c r="RSD7" s="572"/>
      <c r="RSE7" s="572"/>
      <c r="RSF7" s="572"/>
      <c r="RSG7" s="572"/>
      <c r="RSH7" s="572"/>
      <c r="RSI7" s="572"/>
      <c r="RSJ7" s="572"/>
      <c r="RSK7" s="572"/>
      <c r="RSL7" s="572"/>
      <c r="RSM7" s="572"/>
      <c r="RSN7" s="572"/>
      <c r="RSO7" s="572"/>
      <c r="RSP7" s="572"/>
      <c r="RSQ7" s="572"/>
      <c r="RSR7" s="572"/>
      <c r="RSS7" s="572"/>
      <c r="RST7" s="572"/>
      <c r="RSU7" s="572"/>
      <c r="RSV7" s="572"/>
      <c r="RSW7" s="572"/>
      <c r="RSX7" s="572"/>
      <c r="RSY7" s="572"/>
      <c r="RSZ7" s="572"/>
      <c r="RTA7" s="572"/>
      <c r="RTB7" s="572"/>
      <c r="RTC7" s="572"/>
      <c r="RTD7" s="572"/>
      <c r="RTE7" s="572"/>
      <c r="RTF7" s="572"/>
      <c r="RTG7" s="572"/>
      <c r="RTH7" s="572"/>
      <c r="RTI7" s="572"/>
      <c r="RTJ7" s="572"/>
      <c r="RTK7" s="572"/>
      <c r="RTL7" s="572"/>
      <c r="RTM7" s="572"/>
      <c r="RTN7" s="572"/>
      <c r="RTO7" s="572"/>
      <c r="RTP7" s="572"/>
      <c r="RTQ7" s="572"/>
      <c r="RTR7" s="572"/>
      <c r="RTS7" s="572"/>
      <c r="RTT7" s="572"/>
      <c r="RTU7" s="572"/>
      <c r="RTV7" s="572"/>
      <c r="RTW7" s="572"/>
      <c r="RTX7" s="572"/>
      <c r="RTY7" s="572"/>
      <c r="RTZ7" s="572"/>
      <c r="RUA7" s="572"/>
      <c r="RUB7" s="572"/>
      <c r="RUC7" s="572"/>
      <c r="RUD7" s="572"/>
      <c r="RUE7" s="572"/>
      <c r="RUF7" s="572"/>
      <c r="RUG7" s="572"/>
      <c r="RUH7" s="572"/>
      <c r="RUI7" s="572"/>
      <c r="RUJ7" s="572"/>
      <c r="RUK7" s="572"/>
      <c r="RUL7" s="572"/>
      <c r="RUM7" s="572"/>
      <c r="RUN7" s="572"/>
      <c r="RUO7" s="572"/>
      <c r="RUP7" s="572"/>
      <c r="RUQ7" s="572"/>
      <c r="RUR7" s="572"/>
      <c r="RUS7" s="572"/>
      <c r="RUT7" s="572"/>
      <c r="RUU7" s="572"/>
      <c r="RUV7" s="572"/>
      <c r="RUW7" s="572"/>
      <c r="RUX7" s="572"/>
      <c r="RUY7" s="572"/>
      <c r="RUZ7" s="572"/>
      <c r="RVA7" s="572"/>
      <c r="RVB7" s="572"/>
      <c r="RVC7" s="572"/>
      <c r="RVD7" s="572"/>
      <c r="RVE7" s="572"/>
      <c r="RVF7" s="572"/>
      <c r="RVG7" s="572"/>
      <c r="RVH7" s="572"/>
      <c r="RVI7" s="572"/>
      <c r="RVJ7" s="572"/>
      <c r="RVK7" s="572"/>
      <c r="RVL7" s="572"/>
      <c r="RVM7" s="572"/>
      <c r="RVN7" s="572"/>
      <c r="RVO7" s="572"/>
      <c r="RVP7" s="572"/>
      <c r="RVQ7" s="572"/>
      <c r="RVR7" s="572"/>
      <c r="RVS7" s="572"/>
      <c r="RVT7" s="572"/>
      <c r="RVU7" s="572"/>
      <c r="RVV7" s="572"/>
      <c r="RVW7" s="572"/>
      <c r="RVX7" s="572"/>
      <c r="RVY7" s="572"/>
      <c r="RVZ7" s="572"/>
      <c r="RWA7" s="572"/>
      <c r="RWB7" s="572"/>
      <c r="RWC7" s="572"/>
      <c r="RWD7" s="572"/>
      <c r="RWE7" s="572"/>
      <c r="RWF7" s="572"/>
      <c r="RWG7" s="572"/>
      <c r="RWH7" s="572"/>
      <c r="RWI7" s="572"/>
      <c r="RWJ7" s="572"/>
      <c r="RWK7" s="572"/>
      <c r="RWL7" s="572"/>
      <c r="RWM7" s="572"/>
      <c r="RWN7" s="572"/>
      <c r="RWO7" s="572"/>
      <c r="RWP7" s="572"/>
      <c r="RWQ7" s="572"/>
      <c r="RWR7" s="572"/>
      <c r="RWS7" s="572"/>
      <c r="RWT7" s="572"/>
      <c r="RWU7" s="572"/>
      <c r="RWV7" s="572"/>
      <c r="RWW7" s="572"/>
      <c r="RWX7" s="572"/>
      <c r="RWY7" s="572"/>
      <c r="RWZ7" s="572"/>
      <c r="RXA7" s="572"/>
      <c r="RXB7" s="572"/>
      <c r="RXC7" s="572"/>
      <c r="RXD7" s="572"/>
      <c r="RXE7" s="572"/>
      <c r="RXF7" s="572"/>
      <c r="RXG7" s="572"/>
      <c r="RXH7" s="572"/>
      <c r="RXI7" s="572"/>
      <c r="RXJ7" s="572"/>
      <c r="RXK7" s="572"/>
      <c r="RXL7" s="572"/>
      <c r="RXM7" s="572"/>
      <c r="RXN7" s="572"/>
      <c r="RXO7" s="572"/>
      <c r="RXP7" s="572"/>
      <c r="RXQ7" s="572"/>
      <c r="RXR7" s="572"/>
      <c r="RXS7" s="572"/>
      <c r="RXT7" s="572"/>
      <c r="RXU7" s="572"/>
      <c r="RXV7" s="572"/>
      <c r="RXW7" s="572"/>
      <c r="RXX7" s="572"/>
      <c r="RXY7" s="572"/>
      <c r="RXZ7" s="572"/>
      <c r="RYA7" s="572"/>
      <c r="RYB7" s="572"/>
      <c r="RYC7" s="572"/>
      <c r="RYD7" s="572"/>
      <c r="RYE7" s="572"/>
      <c r="RYF7" s="572"/>
      <c r="RYG7" s="572"/>
      <c r="RYH7" s="572"/>
      <c r="RYI7" s="572"/>
      <c r="RYJ7" s="572"/>
      <c r="RYK7" s="572"/>
      <c r="RYL7" s="572"/>
      <c r="RYM7" s="572"/>
      <c r="RYN7" s="572"/>
      <c r="RYO7" s="572"/>
      <c r="RYP7" s="572"/>
      <c r="RYQ7" s="572"/>
      <c r="RYR7" s="572"/>
      <c r="RYS7" s="572"/>
      <c r="RYT7" s="572"/>
      <c r="RYU7" s="572"/>
      <c r="RYV7" s="572"/>
      <c r="RYW7" s="572"/>
      <c r="RYX7" s="572"/>
      <c r="RYY7" s="572"/>
      <c r="RYZ7" s="572"/>
      <c r="RZA7" s="572"/>
      <c r="RZB7" s="572"/>
      <c r="RZC7" s="572"/>
      <c r="RZD7" s="572"/>
      <c r="RZE7" s="572"/>
      <c r="RZF7" s="572"/>
      <c r="RZG7" s="572"/>
      <c r="RZH7" s="572"/>
      <c r="RZI7" s="572"/>
      <c r="RZJ7" s="572"/>
      <c r="RZK7" s="572"/>
      <c r="RZL7" s="572"/>
      <c r="RZM7" s="572"/>
      <c r="RZN7" s="572"/>
      <c r="RZO7" s="572"/>
      <c r="RZP7" s="572"/>
      <c r="RZQ7" s="572"/>
      <c r="RZR7" s="572"/>
      <c r="RZS7" s="572"/>
      <c r="RZT7" s="572"/>
      <c r="RZU7" s="572"/>
      <c r="RZV7" s="572"/>
      <c r="RZW7" s="572"/>
      <c r="RZX7" s="572"/>
      <c r="RZY7" s="572"/>
      <c r="RZZ7" s="572"/>
      <c r="SAA7" s="572"/>
      <c r="SAB7" s="572"/>
      <c r="SAC7" s="572"/>
      <c r="SAD7" s="572"/>
      <c r="SAE7" s="572"/>
      <c r="SAF7" s="572"/>
      <c r="SAG7" s="572"/>
      <c r="SAH7" s="572"/>
      <c r="SAI7" s="572"/>
      <c r="SAJ7" s="572"/>
      <c r="SAK7" s="572"/>
      <c r="SAL7" s="572"/>
      <c r="SAM7" s="572"/>
      <c r="SAN7" s="572"/>
      <c r="SAO7" s="572"/>
      <c r="SAP7" s="572"/>
      <c r="SAQ7" s="572"/>
      <c r="SAR7" s="572"/>
      <c r="SAS7" s="572"/>
      <c r="SAT7" s="572"/>
      <c r="SAU7" s="572"/>
      <c r="SAV7" s="572"/>
      <c r="SAW7" s="572"/>
      <c r="SAX7" s="572"/>
      <c r="SAY7" s="572"/>
      <c r="SAZ7" s="572"/>
      <c r="SBA7" s="572"/>
      <c r="SBB7" s="572"/>
      <c r="SBC7" s="572"/>
      <c r="SBD7" s="572"/>
      <c r="SBE7" s="572"/>
      <c r="SBF7" s="572"/>
      <c r="SBG7" s="572"/>
      <c r="SBH7" s="572"/>
      <c r="SBI7" s="572"/>
      <c r="SBJ7" s="572"/>
      <c r="SBK7" s="572"/>
      <c r="SBL7" s="572"/>
      <c r="SBM7" s="572"/>
      <c r="SBN7" s="572"/>
      <c r="SBO7" s="572"/>
      <c r="SBP7" s="572"/>
      <c r="SBQ7" s="572"/>
      <c r="SBR7" s="572"/>
      <c r="SBS7" s="572"/>
      <c r="SBT7" s="572"/>
      <c r="SBU7" s="572"/>
      <c r="SBV7" s="572"/>
      <c r="SBW7" s="572"/>
      <c r="SBX7" s="572"/>
      <c r="SBY7" s="572"/>
      <c r="SBZ7" s="572"/>
      <c r="SCA7" s="572"/>
      <c r="SCB7" s="572"/>
      <c r="SCC7" s="572"/>
      <c r="SCD7" s="572"/>
      <c r="SCE7" s="572"/>
      <c r="SCF7" s="572"/>
      <c r="SCG7" s="572"/>
      <c r="SCH7" s="572"/>
      <c r="SCI7" s="572"/>
      <c r="SCJ7" s="572"/>
      <c r="SCK7" s="572"/>
      <c r="SCL7" s="572"/>
      <c r="SCM7" s="572"/>
      <c r="SCN7" s="572"/>
      <c r="SCO7" s="572"/>
      <c r="SCP7" s="572"/>
      <c r="SCQ7" s="572"/>
      <c r="SCR7" s="572"/>
      <c r="SCS7" s="572"/>
      <c r="SCT7" s="572"/>
      <c r="SCU7" s="572"/>
      <c r="SCV7" s="572"/>
      <c r="SCW7" s="572"/>
      <c r="SCX7" s="572"/>
      <c r="SCY7" s="572"/>
      <c r="SCZ7" s="572"/>
      <c r="SDA7" s="572"/>
      <c r="SDB7" s="572"/>
      <c r="SDC7" s="572"/>
      <c r="SDD7" s="572"/>
      <c r="SDE7" s="572"/>
      <c r="SDF7" s="572"/>
      <c r="SDG7" s="572"/>
      <c r="SDH7" s="572"/>
      <c r="SDI7" s="572"/>
      <c r="SDJ7" s="572"/>
      <c r="SDK7" s="572"/>
      <c r="SDL7" s="572"/>
      <c r="SDM7" s="572"/>
      <c r="SDN7" s="572"/>
      <c r="SDO7" s="572"/>
      <c r="SDP7" s="572"/>
      <c r="SDQ7" s="572"/>
      <c r="SDR7" s="572"/>
      <c r="SDS7" s="572"/>
      <c r="SDT7" s="572"/>
      <c r="SDU7" s="572"/>
      <c r="SDV7" s="572"/>
      <c r="SDW7" s="572"/>
      <c r="SDX7" s="572"/>
      <c r="SDY7" s="572"/>
      <c r="SDZ7" s="572"/>
      <c r="SEA7" s="572"/>
      <c r="SEB7" s="572"/>
      <c r="SEC7" s="572"/>
      <c r="SED7" s="572"/>
      <c r="SEE7" s="572"/>
      <c r="SEF7" s="572"/>
      <c r="SEG7" s="572"/>
      <c r="SEH7" s="572"/>
      <c r="SEI7" s="572"/>
      <c r="SEJ7" s="572"/>
      <c r="SEK7" s="572"/>
      <c r="SEL7" s="572"/>
      <c r="SEM7" s="572"/>
      <c r="SEN7" s="572"/>
      <c r="SEO7" s="572"/>
      <c r="SEP7" s="572"/>
      <c r="SEQ7" s="572"/>
      <c r="SER7" s="572"/>
      <c r="SES7" s="572"/>
      <c r="SET7" s="572"/>
      <c r="SEU7" s="572"/>
      <c r="SEV7" s="572"/>
      <c r="SEW7" s="572"/>
      <c r="SEX7" s="572"/>
      <c r="SEY7" s="572"/>
      <c r="SEZ7" s="572"/>
      <c r="SFA7" s="572"/>
      <c r="SFB7" s="572"/>
      <c r="SFC7" s="572"/>
      <c r="SFD7" s="572"/>
      <c r="SFE7" s="572"/>
      <c r="SFF7" s="572"/>
      <c r="SFG7" s="572"/>
      <c r="SFH7" s="572"/>
      <c r="SFI7" s="572"/>
      <c r="SFJ7" s="572"/>
      <c r="SFK7" s="572"/>
      <c r="SFL7" s="572"/>
      <c r="SFM7" s="572"/>
      <c r="SFN7" s="572"/>
      <c r="SFO7" s="572"/>
      <c r="SFP7" s="572"/>
      <c r="SFQ7" s="572"/>
      <c r="SFR7" s="572"/>
      <c r="SFS7" s="572"/>
      <c r="SFT7" s="572"/>
      <c r="SFU7" s="572"/>
      <c r="SFV7" s="572"/>
      <c r="SFW7" s="572"/>
      <c r="SFX7" s="572"/>
      <c r="SFY7" s="572"/>
      <c r="SFZ7" s="572"/>
      <c r="SGA7" s="572"/>
      <c r="SGB7" s="572"/>
      <c r="SGC7" s="572"/>
      <c r="SGD7" s="572"/>
      <c r="SGE7" s="572"/>
      <c r="SGF7" s="572"/>
      <c r="SGG7" s="572"/>
      <c r="SGH7" s="572"/>
      <c r="SGI7" s="572"/>
      <c r="SGJ7" s="572"/>
      <c r="SGK7" s="572"/>
      <c r="SGL7" s="572"/>
      <c r="SGM7" s="572"/>
      <c r="SGN7" s="572"/>
      <c r="SGO7" s="572"/>
      <c r="SGP7" s="572"/>
      <c r="SGQ7" s="572"/>
      <c r="SGR7" s="572"/>
      <c r="SGS7" s="572"/>
      <c r="SGT7" s="572"/>
      <c r="SGU7" s="572"/>
      <c r="SGV7" s="572"/>
      <c r="SGW7" s="572"/>
      <c r="SGX7" s="572"/>
      <c r="SGY7" s="572"/>
      <c r="SGZ7" s="572"/>
      <c r="SHA7" s="572"/>
      <c r="SHB7" s="572"/>
      <c r="SHC7" s="572"/>
      <c r="SHD7" s="572"/>
      <c r="SHE7" s="572"/>
      <c r="SHF7" s="572"/>
      <c r="SHG7" s="572"/>
      <c r="SHH7" s="572"/>
      <c r="SHI7" s="572"/>
      <c r="SHJ7" s="572"/>
      <c r="SHK7" s="572"/>
      <c r="SHL7" s="572"/>
      <c r="SHM7" s="572"/>
      <c r="SHN7" s="572"/>
      <c r="SHO7" s="572"/>
      <c r="SHP7" s="572"/>
      <c r="SHQ7" s="572"/>
      <c r="SHR7" s="572"/>
      <c r="SHS7" s="572"/>
      <c r="SHT7" s="572"/>
      <c r="SHU7" s="572"/>
      <c r="SHV7" s="572"/>
      <c r="SHW7" s="572"/>
      <c r="SHX7" s="572"/>
      <c r="SHY7" s="572"/>
      <c r="SHZ7" s="572"/>
      <c r="SIA7" s="572"/>
      <c r="SIB7" s="572"/>
      <c r="SIC7" s="572"/>
      <c r="SID7" s="572"/>
      <c r="SIE7" s="572"/>
      <c r="SIF7" s="572"/>
      <c r="SIG7" s="572"/>
      <c r="SIH7" s="572"/>
      <c r="SII7" s="572"/>
      <c r="SIJ7" s="572"/>
      <c r="SIK7" s="572"/>
      <c r="SIL7" s="572"/>
      <c r="SIM7" s="572"/>
      <c r="SIN7" s="572"/>
      <c r="SIO7" s="572"/>
      <c r="SIP7" s="572"/>
      <c r="SIQ7" s="572"/>
      <c r="SIR7" s="572"/>
      <c r="SIS7" s="572"/>
      <c r="SIT7" s="572"/>
      <c r="SIU7" s="572"/>
      <c r="SIV7" s="572"/>
      <c r="SIW7" s="572"/>
      <c r="SIX7" s="572"/>
      <c r="SIY7" s="572"/>
      <c r="SIZ7" s="572"/>
      <c r="SJA7" s="572"/>
      <c r="SJB7" s="572"/>
      <c r="SJC7" s="572"/>
      <c r="SJD7" s="572"/>
      <c r="SJE7" s="572"/>
      <c r="SJF7" s="572"/>
      <c r="SJG7" s="572"/>
      <c r="SJH7" s="572"/>
      <c r="SJI7" s="572"/>
      <c r="SJJ7" s="572"/>
      <c r="SJK7" s="572"/>
      <c r="SJL7" s="572"/>
      <c r="SJM7" s="572"/>
      <c r="SJN7" s="572"/>
      <c r="SJO7" s="572"/>
      <c r="SJP7" s="572"/>
      <c r="SJQ7" s="572"/>
      <c r="SJR7" s="572"/>
      <c r="SJS7" s="572"/>
      <c r="SJT7" s="572"/>
      <c r="SJU7" s="572"/>
      <c r="SJV7" s="572"/>
      <c r="SJW7" s="572"/>
      <c r="SJX7" s="572"/>
      <c r="SJY7" s="572"/>
      <c r="SJZ7" s="572"/>
      <c r="SKA7" s="572"/>
      <c r="SKB7" s="572"/>
      <c r="SKC7" s="572"/>
      <c r="SKD7" s="572"/>
      <c r="SKE7" s="572"/>
      <c r="SKF7" s="572"/>
      <c r="SKG7" s="572"/>
      <c r="SKH7" s="572"/>
      <c r="SKI7" s="572"/>
      <c r="SKJ7" s="572"/>
      <c r="SKK7" s="572"/>
      <c r="SKL7" s="572"/>
      <c r="SKM7" s="572"/>
      <c r="SKN7" s="572"/>
      <c r="SKO7" s="572"/>
      <c r="SKP7" s="572"/>
      <c r="SKQ7" s="572"/>
      <c r="SKR7" s="572"/>
      <c r="SKS7" s="572"/>
      <c r="SKT7" s="572"/>
      <c r="SKU7" s="572"/>
      <c r="SKV7" s="572"/>
      <c r="SKW7" s="572"/>
      <c r="SKX7" s="572"/>
      <c r="SKY7" s="572"/>
      <c r="SKZ7" s="572"/>
      <c r="SLA7" s="572"/>
      <c r="SLB7" s="572"/>
      <c r="SLC7" s="572"/>
      <c r="SLD7" s="572"/>
      <c r="SLE7" s="572"/>
      <c r="SLF7" s="572"/>
      <c r="SLG7" s="572"/>
      <c r="SLH7" s="572"/>
      <c r="SLI7" s="572"/>
      <c r="SLJ7" s="572"/>
      <c r="SLK7" s="572"/>
      <c r="SLL7" s="572"/>
      <c r="SLM7" s="572"/>
      <c r="SLN7" s="572"/>
      <c r="SLO7" s="572"/>
      <c r="SLP7" s="572"/>
      <c r="SLQ7" s="572"/>
      <c r="SLR7" s="572"/>
      <c r="SLS7" s="572"/>
      <c r="SLT7" s="572"/>
      <c r="SLU7" s="572"/>
      <c r="SLV7" s="572"/>
      <c r="SLW7" s="572"/>
      <c r="SLX7" s="572"/>
      <c r="SLY7" s="572"/>
      <c r="SLZ7" s="572"/>
      <c r="SMA7" s="572"/>
      <c r="SMB7" s="572"/>
      <c r="SMC7" s="572"/>
      <c r="SMD7" s="572"/>
      <c r="SME7" s="572"/>
      <c r="SMF7" s="572"/>
      <c r="SMG7" s="572"/>
      <c r="SMH7" s="572"/>
      <c r="SMI7" s="572"/>
      <c r="SMJ7" s="572"/>
      <c r="SMK7" s="572"/>
      <c r="SML7" s="572"/>
      <c r="SMM7" s="572"/>
      <c r="SMN7" s="572"/>
      <c r="SMO7" s="572"/>
      <c r="SMP7" s="572"/>
      <c r="SMQ7" s="572"/>
      <c r="SMR7" s="572"/>
      <c r="SMS7" s="572"/>
      <c r="SMT7" s="572"/>
      <c r="SMU7" s="572"/>
      <c r="SMV7" s="572"/>
      <c r="SMW7" s="572"/>
      <c r="SMX7" s="572"/>
      <c r="SMY7" s="572"/>
      <c r="SMZ7" s="572"/>
      <c r="SNA7" s="572"/>
      <c r="SNB7" s="572"/>
      <c r="SNC7" s="572"/>
      <c r="SND7" s="572"/>
      <c r="SNE7" s="572"/>
      <c r="SNF7" s="572"/>
      <c r="SNG7" s="572"/>
      <c r="SNH7" s="572"/>
      <c r="SNI7" s="572"/>
      <c r="SNJ7" s="572"/>
      <c r="SNK7" s="572"/>
      <c r="SNL7" s="572"/>
      <c r="SNM7" s="572"/>
      <c r="SNN7" s="572"/>
      <c r="SNO7" s="572"/>
      <c r="SNP7" s="572"/>
      <c r="SNQ7" s="572"/>
      <c r="SNR7" s="572"/>
      <c r="SNS7" s="572"/>
      <c r="SNT7" s="572"/>
      <c r="SNU7" s="572"/>
      <c r="SNV7" s="572"/>
      <c r="SNW7" s="572"/>
      <c r="SNX7" s="572"/>
      <c r="SNY7" s="572"/>
      <c r="SNZ7" s="572"/>
      <c r="SOA7" s="572"/>
      <c r="SOB7" s="572"/>
      <c r="SOC7" s="572"/>
      <c r="SOD7" s="572"/>
      <c r="SOE7" s="572"/>
      <c r="SOF7" s="572"/>
      <c r="SOG7" s="572"/>
      <c r="SOH7" s="572"/>
      <c r="SOI7" s="572"/>
      <c r="SOJ7" s="572"/>
      <c r="SOK7" s="572"/>
      <c r="SOL7" s="572"/>
      <c r="SOM7" s="572"/>
      <c r="SON7" s="572"/>
      <c r="SOO7" s="572"/>
      <c r="SOP7" s="572"/>
      <c r="SOQ7" s="572"/>
      <c r="SOR7" s="572"/>
      <c r="SOS7" s="572"/>
      <c r="SOT7" s="572"/>
      <c r="SOU7" s="572"/>
      <c r="SOV7" s="572"/>
      <c r="SOW7" s="572"/>
      <c r="SOX7" s="572"/>
      <c r="SOY7" s="572"/>
      <c r="SOZ7" s="572"/>
      <c r="SPA7" s="572"/>
      <c r="SPB7" s="572"/>
      <c r="SPC7" s="572"/>
      <c r="SPD7" s="572"/>
      <c r="SPE7" s="572"/>
      <c r="SPF7" s="572"/>
      <c r="SPG7" s="572"/>
      <c r="SPH7" s="572"/>
      <c r="SPI7" s="572"/>
      <c r="SPJ7" s="572"/>
      <c r="SPK7" s="572"/>
      <c r="SPL7" s="572"/>
      <c r="SPM7" s="572"/>
      <c r="SPN7" s="572"/>
      <c r="SPO7" s="572"/>
      <c r="SPP7" s="572"/>
      <c r="SPQ7" s="572"/>
      <c r="SPR7" s="572"/>
      <c r="SPS7" s="572"/>
      <c r="SPT7" s="572"/>
      <c r="SPU7" s="572"/>
      <c r="SPV7" s="572"/>
      <c r="SPW7" s="572"/>
      <c r="SPX7" s="572"/>
      <c r="SPY7" s="572"/>
      <c r="SPZ7" s="572"/>
      <c r="SQA7" s="572"/>
      <c r="SQB7" s="572"/>
      <c r="SQC7" s="572"/>
      <c r="SQD7" s="572"/>
      <c r="SQE7" s="572"/>
      <c r="SQF7" s="572"/>
      <c r="SQG7" s="572"/>
      <c r="SQH7" s="572"/>
      <c r="SQI7" s="572"/>
      <c r="SQJ7" s="572"/>
      <c r="SQK7" s="572"/>
      <c r="SQL7" s="572"/>
      <c r="SQM7" s="572"/>
      <c r="SQN7" s="572"/>
      <c r="SQO7" s="572"/>
      <c r="SQP7" s="572"/>
      <c r="SQQ7" s="572"/>
      <c r="SQR7" s="572"/>
      <c r="SQS7" s="572"/>
      <c r="SQT7" s="572"/>
      <c r="SQU7" s="572"/>
      <c r="SQV7" s="572"/>
      <c r="SQW7" s="572"/>
      <c r="SQX7" s="572"/>
      <c r="SQY7" s="572"/>
      <c r="SQZ7" s="572"/>
      <c r="SRA7" s="572"/>
      <c r="SRB7" s="572"/>
      <c r="SRC7" s="572"/>
      <c r="SRD7" s="572"/>
      <c r="SRE7" s="572"/>
      <c r="SRF7" s="572"/>
      <c r="SRG7" s="572"/>
      <c r="SRH7" s="572"/>
      <c r="SRI7" s="572"/>
      <c r="SRJ7" s="572"/>
      <c r="SRK7" s="572"/>
      <c r="SRL7" s="572"/>
      <c r="SRM7" s="572"/>
      <c r="SRN7" s="572"/>
      <c r="SRO7" s="572"/>
      <c r="SRP7" s="572"/>
      <c r="SRQ7" s="572"/>
      <c r="SRR7" s="572"/>
      <c r="SRS7" s="572"/>
      <c r="SRT7" s="572"/>
      <c r="SRU7" s="572"/>
      <c r="SRV7" s="572"/>
      <c r="SRW7" s="572"/>
      <c r="SRX7" s="572"/>
      <c r="SRY7" s="572"/>
      <c r="SRZ7" s="572"/>
      <c r="SSA7" s="572"/>
      <c r="SSB7" s="572"/>
      <c r="SSC7" s="572"/>
      <c r="SSD7" s="572"/>
      <c r="SSE7" s="572"/>
      <c r="SSF7" s="572"/>
      <c r="SSG7" s="572"/>
      <c r="SSH7" s="572"/>
      <c r="SSI7" s="572"/>
      <c r="SSJ7" s="572"/>
      <c r="SSK7" s="572"/>
      <c r="SSL7" s="572"/>
      <c r="SSM7" s="572"/>
      <c r="SSN7" s="572"/>
      <c r="SSO7" s="572"/>
      <c r="SSP7" s="572"/>
      <c r="SSQ7" s="572"/>
      <c r="SSR7" s="572"/>
      <c r="SSS7" s="572"/>
      <c r="SST7" s="572"/>
      <c r="SSU7" s="572"/>
      <c r="SSV7" s="572"/>
      <c r="SSW7" s="572"/>
      <c r="SSX7" s="572"/>
      <c r="SSY7" s="572"/>
      <c r="SSZ7" s="572"/>
      <c r="STA7" s="572"/>
      <c r="STB7" s="572"/>
      <c r="STC7" s="572"/>
      <c r="STD7" s="572"/>
      <c r="STE7" s="572"/>
      <c r="STF7" s="572"/>
      <c r="STG7" s="572"/>
      <c r="STH7" s="572"/>
      <c r="STI7" s="572"/>
      <c r="STJ7" s="572"/>
      <c r="STK7" s="572"/>
      <c r="STL7" s="572"/>
      <c r="STM7" s="572"/>
      <c r="STN7" s="572"/>
      <c r="STO7" s="572"/>
      <c r="STP7" s="572"/>
      <c r="STQ7" s="572"/>
      <c r="STR7" s="572"/>
      <c r="STS7" s="572"/>
      <c r="STT7" s="572"/>
      <c r="STU7" s="572"/>
      <c r="STV7" s="572"/>
      <c r="STW7" s="572"/>
      <c r="STX7" s="572"/>
      <c r="STY7" s="572"/>
      <c r="STZ7" s="572"/>
      <c r="SUA7" s="572"/>
      <c r="SUB7" s="572"/>
      <c r="SUC7" s="572"/>
      <c r="SUD7" s="572"/>
      <c r="SUE7" s="572"/>
      <c r="SUF7" s="572"/>
      <c r="SUG7" s="572"/>
      <c r="SUH7" s="572"/>
      <c r="SUI7" s="572"/>
      <c r="SUJ7" s="572"/>
      <c r="SUK7" s="572"/>
      <c r="SUL7" s="572"/>
      <c r="SUM7" s="572"/>
      <c r="SUN7" s="572"/>
      <c r="SUO7" s="572"/>
      <c r="SUP7" s="572"/>
      <c r="SUQ7" s="572"/>
      <c r="SUR7" s="572"/>
      <c r="SUS7" s="572"/>
      <c r="SUT7" s="572"/>
      <c r="SUU7" s="572"/>
      <c r="SUV7" s="572"/>
      <c r="SUW7" s="572"/>
      <c r="SUX7" s="572"/>
      <c r="SUY7" s="572"/>
      <c r="SUZ7" s="572"/>
      <c r="SVA7" s="572"/>
      <c r="SVB7" s="572"/>
      <c r="SVC7" s="572"/>
      <c r="SVD7" s="572"/>
      <c r="SVE7" s="572"/>
      <c r="SVF7" s="572"/>
      <c r="SVG7" s="572"/>
      <c r="SVH7" s="572"/>
      <c r="SVI7" s="572"/>
      <c r="SVJ7" s="572"/>
      <c r="SVK7" s="572"/>
      <c r="SVL7" s="572"/>
      <c r="SVM7" s="572"/>
      <c r="SVN7" s="572"/>
      <c r="SVO7" s="572"/>
      <c r="SVP7" s="572"/>
      <c r="SVQ7" s="572"/>
      <c r="SVR7" s="572"/>
      <c r="SVS7" s="572"/>
      <c r="SVT7" s="572"/>
      <c r="SVU7" s="572"/>
      <c r="SVV7" s="572"/>
      <c r="SVW7" s="572"/>
      <c r="SVX7" s="572"/>
      <c r="SVY7" s="572"/>
      <c r="SVZ7" s="572"/>
      <c r="SWA7" s="572"/>
      <c r="SWB7" s="572"/>
      <c r="SWC7" s="572"/>
      <c r="SWD7" s="572"/>
      <c r="SWE7" s="572"/>
      <c r="SWF7" s="572"/>
      <c r="SWG7" s="572"/>
      <c r="SWH7" s="572"/>
      <c r="SWI7" s="572"/>
      <c r="SWJ7" s="572"/>
      <c r="SWK7" s="572"/>
      <c r="SWL7" s="572"/>
      <c r="SWM7" s="572"/>
      <c r="SWN7" s="572"/>
      <c r="SWO7" s="572"/>
      <c r="SWP7" s="572"/>
      <c r="SWQ7" s="572"/>
      <c r="SWR7" s="572"/>
      <c r="SWS7" s="572"/>
      <c r="SWT7" s="572"/>
      <c r="SWU7" s="572"/>
      <c r="SWV7" s="572"/>
      <c r="SWW7" s="572"/>
      <c r="SWX7" s="572"/>
      <c r="SWY7" s="572"/>
      <c r="SWZ7" s="572"/>
      <c r="SXA7" s="572"/>
      <c r="SXB7" s="572"/>
      <c r="SXC7" s="572"/>
      <c r="SXD7" s="572"/>
      <c r="SXE7" s="572"/>
      <c r="SXF7" s="572"/>
      <c r="SXG7" s="572"/>
      <c r="SXH7" s="572"/>
      <c r="SXI7" s="572"/>
      <c r="SXJ7" s="572"/>
      <c r="SXK7" s="572"/>
      <c r="SXL7" s="572"/>
      <c r="SXM7" s="572"/>
      <c r="SXN7" s="572"/>
      <c r="SXO7" s="572"/>
      <c r="SXP7" s="572"/>
      <c r="SXQ7" s="572"/>
      <c r="SXR7" s="572"/>
      <c r="SXS7" s="572"/>
      <c r="SXT7" s="572"/>
      <c r="SXU7" s="572"/>
      <c r="SXV7" s="572"/>
      <c r="SXW7" s="572"/>
      <c r="SXX7" s="572"/>
      <c r="SXY7" s="572"/>
      <c r="SXZ7" s="572"/>
      <c r="SYA7" s="572"/>
      <c r="SYB7" s="572"/>
      <c r="SYC7" s="572"/>
      <c r="SYD7" s="572"/>
      <c r="SYE7" s="572"/>
      <c r="SYF7" s="572"/>
      <c r="SYG7" s="572"/>
      <c r="SYH7" s="572"/>
      <c r="SYI7" s="572"/>
      <c r="SYJ7" s="572"/>
      <c r="SYK7" s="572"/>
      <c r="SYL7" s="572"/>
      <c r="SYM7" s="572"/>
      <c r="SYN7" s="572"/>
      <c r="SYO7" s="572"/>
      <c r="SYP7" s="572"/>
      <c r="SYQ7" s="572"/>
      <c r="SYR7" s="572"/>
      <c r="SYS7" s="572"/>
      <c r="SYT7" s="572"/>
      <c r="SYU7" s="572"/>
      <c r="SYV7" s="572"/>
      <c r="SYW7" s="572"/>
      <c r="SYX7" s="572"/>
      <c r="SYY7" s="572"/>
      <c r="SYZ7" s="572"/>
      <c r="SZA7" s="572"/>
      <c r="SZB7" s="572"/>
      <c r="SZC7" s="572"/>
      <c r="SZD7" s="572"/>
      <c r="SZE7" s="572"/>
      <c r="SZF7" s="572"/>
      <c r="SZG7" s="572"/>
      <c r="SZH7" s="572"/>
      <c r="SZI7" s="572"/>
      <c r="SZJ7" s="572"/>
      <c r="SZK7" s="572"/>
      <c r="SZL7" s="572"/>
      <c r="SZM7" s="572"/>
      <c r="SZN7" s="572"/>
      <c r="SZO7" s="572"/>
      <c r="SZP7" s="572"/>
      <c r="SZQ7" s="572"/>
      <c r="SZR7" s="572"/>
      <c r="SZS7" s="572"/>
      <c r="SZT7" s="572"/>
      <c r="SZU7" s="572"/>
      <c r="SZV7" s="572"/>
      <c r="SZW7" s="572"/>
      <c r="SZX7" s="572"/>
      <c r="SZY7" s="572"/>
      <c r="SZZ7" s="572"/>
      <c r="TAA7" s="572"/>
      <c r="TAB7" s="572"/>
      <c r="TAC7" s="572"/>
      <c r="TAD7" s="572"/>
      <c r="TAE7" s="572"/>
      <c r="TAF7" s="572"/>
      <c r="TAG7" s="572"/>
      <c r="TAH7" s="572"/>
      <c r="TAI7" s="572"/>
      <c r="TAJ7" s="572"/>
      <c r="TAK7" s="572"/>
      <c r="TAL7" s="572"/>
      <c r="TAM7" s="572"/>
      <c r="TAN7" s="572"/>
      <c r="TAO7" s="572"/>
      <c r="TAP7" s="572"/>
      <c r="TAQ7" s="572"/>
      <c r="TAR7" s="572"/>
      <c r="TAS7" s="572"/>
      <c r="TAT7" s="572"/>
      <c r="TAU7" s="572"/>
      <c r="TAV7" s="572"/>
      <c r="TAW7" s="572"/>
      <c r="TAX7" s="572"/>
      <c r="TAY7" s="572"/>
      <c r="TAZ7" s="572"/>
      <c r="TBA7" s="572"/>
      <c r="TBB7" s="572"/>
      <c r="TBC7" s="572"/>
      <c r="TBD7" s="572"/>
      <c r="TBE7" s="572"/>
      <c r="TBF7" s="572"/>
      <c r="TBG7" s="572"/>
      <c r="TBH7" s="572"/>
      <c r="TBI7" s="572"/>
      <c r="TBJ7" s="572"/>
      <c r="TBK7" s="572"/>
      <c r="TBL7" s="572"/>
      <c r="TBM7" s="572"/>
      <c r="TBN7" s="572"/>
      <c r="TBO7" s="572"/>
      <c r="TBP7" s="572"/>
      <c r="TBQ7" s="572"/>
      <c r="TBR7" s="572"/>
      <c r="TBS7" s="572"/>
      <c r="TBT7" s="572"/>
      <c r="TBU7" s="572"/>
      <c r="TBV7" s="572"/>
      <c r="TBW7" s="572"/>
      <c r="TBX7" s="572"/>
      <c r="TBY7" s="572"/>
      <c r="TBZ7" s="572"/>
      <c r="TCA7" s="572"/>
      <c r="TCB7" s="572"/>
      <c r="TCC7" s="572"/>
      <c r="TCD7" s="572"/>
      <c r="TCE7" s="572"/>
      <c r="TCF7" s="572"/>
      <c r="TCG7" s="572"/>
      <c r="TCH7" s="572"/>
      <c r="TCI7" s="572"/>
      <c r="TCJ7" s="572"/>
      <c r="TCK7" s="572"/>
      <c r="TCL7" s="572"/>
      <c r="TCM7" s="572"/>
      <c r="TCN7" s="572"/>
      <c r="TCO7" s="572"/>
      <c r="TCP7" s="572"/>
      <c r="TCQ7" s="572"/>
      <c r="TCR7" s="572"/>
      <c r="TCS7" s="572"/>
      <c r="TCT7" s="572"/>
      <c r="TCU7" s="572"/>
      <c r="TCV7" s="572"/>
      <c r="TCW7" s="572"/>
      <c r="TCX7" s="572"/>
      <c r="TCY7" s="572"/>
      <c r="TCZ7" s="572"/>
      <c r="TDA7" s="572"/>
      <c r="TDB7" s="572"/>
      <c r="TDC7" s="572"/>
      <c r="TDD7" s="572"/>
      <c r="TDE7" s="572"/>
      <c r="TDF7" s="572"/>
      <c r="TDG7" s="572"/>
      <c r="TDH7" s="572"/>
      <c r="TDI7" s="572"/>
      <c r="TDJ7" s="572"/>
      <c r="TDK7" s="572"/>
      <c r="TDL7" s="572"/>
      <c r="TDM7" s="572"/>
      <c r="TDN7" s="572"/>
      <c r="TDO7" s="572"/>
      <c r="TDP7" s="572"/>
      <c r="TDQ7" s="572"/>
      <c r="TDR7" s="572"/>
      <c r="TDS7" s="572"/>
      <c r="TDT7" s="572"/>
      <c r="TDU7" s="572"/>
      <c r="TDV7" s="572"/>
      <c r="TDW7" s="572"/>
      <c r="TDX7" s="572"/>
      <c r="TDY7" s="572"/>
      <c r="TDZ7" s="572"/>
      <c r="TEA7" s="572"/>
      <c r="TEB7" s="572"/>
      <c r="TEC7" s="572"/>
      <c r="TED7" s="572"/>
      <c r="TEE7" s="572"/>
      <c r="TEF7" s="572"/>
      <c r="TEG7" s="572"/>
      <c r="TEH7" s="572"/>
      <c r="TEI7" s="572"/>
      <c r="TEJ7" s="572"/>
      <c r="TEK7" s="572"/>
      <c r="TEL7" s="572"/>
      <c r="TEM7" s="572"/>
      <c r="TEN7" s="572"/>
      <c r="TEO7" s="572"/>
      <c r="TEP7" s="572"/>
      <c r="TEQ7" s="572"/>
      <c r="TER7" s="572"/>
      <c r="TES7" s="572"/>
      <c r="TET7" s="572"/>
      <c r="TEU7" s="572"/>
      <c r="TEV7" s="572"/>
      <c r="TEW7" s="572"/>
      <c r="TEX7" s="572"/>
      <c r="TEY7" s="572"/>
      <c r="TEZ7" s="572"/>
      <c r="TFA7" s="572"/>
      <c r="TFB7" s="572"/>
      <c r="TFC7" s="572"/>
      <c r="TFD7" s="572"/>
      <c r="TFE7" s="572"/>
      <c r="TFF7" s="572"/>
      <c r="TFG7" s="572"/>
      <c r="TFH7" s="572"/>
      <c r="TFI7" s="572"/>
      <c r="TFJ7" s="572"/>
      <c r="TFK7" s="572"/>
      <c r="TFL7" s="572"/>
      <c r="TFM7" s="572"/>
      <c r="TFN7" s="572"/>
      <c r="TFO7" s="572"/>
      <c r="TFP7" s="572"/>
      <c r="TFQ7" s="572"/>
      <c r="TFR7" s="572"/>
      <c r="TFS7" s="572"/>
      <c r="TFT7" s="572"/>
      <c r="TFU7" s="572"/>
      <c r="TFV7" s="572"/>
      <c r="TFW7" s="572"/>
      <c r="TFX7" s="572"/>
      <c r="TFY7" s="572"/>
      <c r="TFZ7" s="572"/>
      <c r="TGA7" s="572"/>
      <c r="TGB7" s="572"/>
      <c r="TGC7" s="572"/>
      <c r="TGD7" s="572"/>
      <c r="TGE7" s="572"/>
      <c r="TGF7" s="572"/>
      <c r="TGG7" s="572"/>
      <c r="TGH7" s="572"/>
      <c r="TGI7" s="572"/>
      <c r="TGJ7" s="572"/>
      <c r="TGK7" s="572"/>
      <c r="TGL7" s="572"/>
      <c r="TGM7" s="572"/>
      <c r="TGN7" s="572"/>
      <c r="TGO7" s="572"/>
      <c r="TGP7" s="572"/>
      <c r="TGQ7" s="572"/>
      <c r="TGR7" s="572"/>
      <c r="TGS7" s="572"/>
      <c r="TGT7" s="572"/>
      <c r="TGU7" s="572"/>
      <c r="TGV7" s="572"/>
      <c r="TGW7" s="572"/>
      <c r="TGX7" s="572"/>
      <c r="TGY7" s="572"/>
      <c r="TGZ7" s="572"/>
      <c r="THA7" s="572"/>
      <c r="THB7" s="572"/>
      <c r="THC7" s="572"/>
      <c r="THD7" s="572"/>
      <c r="THE7" s="572"/>
      <c r="THF7" s="572"/>
      <c r="THG7" s="572"/>
      <c r="THH7" s="572"/>
      <c r="THI7" s="572"/>
      <c r="THJ7" s="572"/>
      <c r="THK7" s="572"/>
      <c r="THL7" s="572"/>
      <c r="THM7" s="572"/>
      <c r="THN7" s="572"/>
      <c r="THO7" s="572"/>
      <c r="THP7" s="572"/>
      <c r="THQ7" s="572"/>
      <c r="THR7" s="572"/>
      <c r="THS7" s="572"/>
      <c r="THT7" s="572"/>
      <c r="THU7" s="572"/>
      <c r="THV7" s="572"/>
      <c r="THW7" s="572"/>
      <c r="THX7" s="572"/>
      <c r="THY7" s="572"/>
      <c r="THZ7" s="572"/>
      <c r="TIA7" s="572"/>
      <c r="TIB7" s="572"/>
      <c r="TIC7" s="572"/>
      <c r="TID7" s="572"/>
      <c r="TIE7" s="572"/>
      <c r="TIF7" s="572"/>
      <c r="TIG7" s="572"/>
      <c r="TIH7" s="572"/>
      <c r="TII7" s="572"/>
      <c r="TIJ7" s="572"/>
      <c r="TIK7" s="572"/>
      <c r="TIL7" s="572"/>
      <c r="TIM7" s="572"/>
      <c r="TIN7" s="572"/>
      <c r="TIO7" s="572"/>
      <c r="TIP7" s="572"/>
      <c r="TIQ7" s="572"/>
      <c r="TIR7" s="572"/>
      <c r="TIS7" s="572"/>
      <c r="TIT7" s="572"/>
      <c r="TIU7" s="572"/>
      <c r="TIV7" s="572"/>
      <c r="TIW7" s="572"/>
      <c r="TIX7" s="572"/>
      <c r="TIY7" s="572"/>
      <c r="TIZ7" s="572"/>
      <c r="TJA7" s="572"/>
      <c r="TJB7" s="572"/>
      <c r="TJC7" s="572"/>
      <c r="TJD7" s="572"/>
      <c r="TJE7" s="572"/>
      <c r="TJF7" s="572"/>
      <c r="TJG7" s="572"/>
      <c r="TJH7" s="572"/>
      <c r="TJI7" s="572"/>
      <c r="TJJ7" s="572"/>
      <c r="TJK7" s="572"/>
      <c r="TJL7" s="572"/>
      <c r="TJM7" s="572"/>
      <c r="TJN7" s="572"/>
      <c r="TJO7" s="572"/>
      <c r="TJP7" s="572"/>
      <c r="TJQ7" s="572"/>
      <c r="TJR7" s="572"/>
      <c r="TJS7" s="572"/>
      <c r="TJT7" s="572"/>
      <c r="TJU7" s="572"/>
      <c r="TJV7" s="572"/>
      <c r="TJW7" s="572"/>
      <c r="TJX7" s="572"/>
      <c r="TJY7" s="572"/>
      <c r="TJZ7" s="572"/>
      <c r="TKA7" s="572"/>
      <c r="TKB7" s="572"/>
      <c r="TKC7" s="572"/>
      <c r="TKD7" s="572"/>
      <c r="TKE7" s="572"/>
      <c r="TKF7" s="572"/>
      <c r="TKG7" s="572"/>
      <c r="TKH7" s="572"/>
      <c r="TKI7" s="572"/>
      <c r="TKJ7" s="572"/>
      <c r="TKK7" s="572"/>
      <c r="TKL7" s="572"/>
      <c r="TKM7" s="572"/>
      <c r="TKN7" s="572"/>
      <c r="TKO7" s="572"/>
      <c r="TKP7" s="572"/>
      <c r="TKQ7" s="572"/>
      <c r="TKR7" s="572"/>
      <c r="TKS7" s="572"/>
      <c r="TKT7" s="572"/>
      <c r="TKU7" s="572"/>
      <c r="TKV7" s="572"/>
      <c r="TKW7" s="572"/>
      <c r="TKX7" s="572"/>
      <c r="TKY7" s="572"/>
      <c r="TKZ7" s="572"/>
      <c r="TLA7" s="572"/>
      <c r="TLB7" s="572"/>
      <c r="TLC7" s="572"/>
      <c r="TLD7" s="572"/>
      <c r="TLE7" s="572"/>
      <c r="TLF7" s="572"/>
      <c r="TLG7" s="572"/>
      <c r="TLH7" s="572"/>
      <c r="TLI7" s="572"/>
      <c r="TLJ7" s="572"/>
      <c r="TLK7" s="572"/>
      <c r="TLL7" s="572"/>
      <c r="TLM7" s="572"/>
      <c r="TLN7" s="572"/>
      <c r="TLO7" s="572"/>
      <c r="TLP7" s="572"/>
      <c r="TLQ7" s="572"/>
      <c r="TLR7" s="572"/>
      <c r="TLS7" s="572"/>
      <c r="TLT7" s="572"/>
      <c r="TLU7" s="572"/>
      <c r="TLV7" s="572"/>
      <c r="TLW7" s="572"/>
      <c r="TLX7" s="572"/>
      <c r="TLY7" s="572"/>
      <c r="TLZ7" s="572"/>
      <c r="TMA7" s="572"/>
      <c r="TMB7" s="572"/>
      <c r="TMC7" s="572"/>
      <c r="TMD7" s="572"/>
      <c r="TME7" s="572"/>
      <c r="TMF7" s="572"/>
      <c r="TMG7" s="572"/>
      <c r="TMH7" s="572"/>
      <c r="TMI7" s="572"/>
      <c r="TMJ7" s="572"/>
      <c r="TMK7" s="572"/>
      <c r="TML7" s="572"/>
      <c r="TMM7" s="572"/>
      <c r="TMN7" s="572"/>
      <c r="TMO7" s="572"/>
      <c r="TMP7" s="572"/>
      <c r="TMQ7" s="572"/>
      <c r="TMR7" s="572"/>
      <c r="TMS7" s="572"/>
      <c r="TMT7" s="572"/>
      <c r="TMU7" s="572"/>
      <c r="TMV7" s="572"/>
      <c r="TMW7" s="572"/>
      <c r="TMX7" s="572"/>
      <c r="TMY7" s="572"/>
      <c r="TMZ7" s="572"/>
      <c r="TNA7" s="572"/>
      <c r="TNB7" s="572"/>
      <c r="TNC7" s="572"/>
      <c r="TND7" s="572"/>
      <c r="TNE7" s="572"/>
      <c r="TNF7" s="572"/>
      <c r="TNG7" s="572"/>
      <c r="TNH7" s="572"/>
      <c r="TNI7" s="572"/>
      <c r="TNJ7" s="572"/>
      <c r="TNK7" s="572"/>
      <c r="TNL7" s="572"/>
      <c r="TNM7" s="572"/>
      <c r="TNN7" s="572"/>
      <c r="TNO7" s="572"/>
      <c r="TNP7" s="572"/>
      <c r="TNQ7" s="572"/>
      <c r="TNR7" s="572"/>
      <c r="TNS7" s="572"/>
      <c r="TNT7" s="572"/>
      <c r="TNU7" s="572"/>
      <c r="TNV7" s="572"/>
      <c r="TNW7" s="572"/>
      <c r="TNX7" s="572"/>
      <c r="TNY7" s="572"/>
      <c r="TNZ7" s="572"/>
      <c r="TOA7" s="572"/>
      <c r="TOB7" s="572"/>
      <c r="TOC7" s="572"/>
      <c r="TOD7" s="572"/>
      <c r="TOE7" s="572"/>
      <c r="TOF7" s="572"/>
      <c r="TOG7" s="572"/>
      <c r="TOH7" s="572"/>
      <c r="TOI7" s="572"/>
      <c r="TOJ7" s="572"/>
      <c r="TOK7" s="572"/>
      <c r="TOL7" s="572"/>
      <c r="TOM7" s="572"/>
      <c r="TON7" s="572"/>
      <c r="TOO7" s="572"/>
      <c r="TOP7" s="572"/>
      <c r="TOQ7" s="572"/>
      <c r="TOR7" s="572"/>
      <c r="TOS7" s="572"/>
      <c r="TOT7" s="572"/>
      <c r="TOU7" s="572"/>
      <c r="TOV7" s="572"/>
      <c r="TOW7" s="572"/>
      <c r="TOX7" s="572"/>
      <c r="TOY7" s="572"/>
      <c r="TOZ7" s="572"/>
      <c r="TPA7" s="572"/>
      <c r="TPB7" s="572"/>
      <c r="TPC7" s="572"/>
      <c r="TPD7" s="572"/>
      <c r="TPE7" s="572"/>
      <c r="TPF7" s="572"/>
      <c r="TPG7" s="572"/>
      <c r="TPH7" s="572"/>
      <c r="TPI7" s="572"/>
      <c r="TPJ7" s="572"/>
      <c r="TPK7" s="572"/>
      <c r="TPL7" s="572"/>
      <c r="TPM7" s="572"/>
      <c r="TPN7" s="572"/>
      <c r="TPO7" s="572"/>
      <c r="TPP7" s="572"/>
      <c r="TPQ7" s="572"/>
      <c r="TPR7" s="572"/>
      <c r="TPS7" s="572"/>
      <c r="TPT7" s="572"/>
      <c r="TPU7" s="572"/>
      <c r="TPV7" s="572"/>
      <c r="TPW7" s="572"/>
      <c r="TPX7" s="572"/>
      <c r="TPY7" s="572"/>
      <c r="TPZ7" s="572"/>
      <c r="TQA7" s="572"/>
      <c r="TQB7" s="572"/>
      <c r="TQC7" s="572"/>
      <c r="TQD7" s="572"/>
      <c r="TQE7" s="572"/>
      <c r="TQF7" s="572"/>
      <c r="TQG7" s="572"/>
      <c r="TQH7" s="572"/>
      <c r="TQI7" s="572"/>
      <c r="TQJ7" s="572"/>
      <c r="TQK7" s="572"/>
      <c r="TQL7" s="572"/>
      <c r="TQM7" s="572"/>
      <c r="TQN7" s="572"/>
      <c r="TQO7" s="572"/>
      <c r="TQP7" s="572"/>
      <c r="TQQ7" s="572"/>
      <c r="TQR7" s="572"/>
      <c r="TQS7" s="572"/>
      <c r="TQT7" s="572"/>
      <c r="TQU7" s="572"/>
      <c r="TQV7" s="572"/>
      <c r="TQW7" s="572"/>
      <c r="TQX7" s="572"/>
      <c r="TQY7" s="572"/>
      <c r="TQZ7" s="572"/>
      <c r="TRA7" s="572"/>
      <c r="TRB7" s="572"/>
      <c r="TRC7" s="572"/>
      <c r="TRD7" s="572"/>
      <c r="TRE7" s="572"/>
      <c r="TRF7" s="572"/>
      <c r="TRG7" s="572"/>
      <c r="TRH7" s="572"/>
      <c r="TRI7" s="572"/>
      <c r="TRJ7" s="572"/>
      <c r="TRK7" s="572"/>
      <c r="TRL7" s="572"/>
      <c r="TRM7" s="572"/>
      <c r="TRN7" s="572"/>
      <c r="TRO7" s="572"/>
      <c r="TRP7" s="572"/>
      <c r="TRQ7" s="572"/>
      <c r="TRR7" s="572"/>
      <c r="TRS7" s="572"/>
      <c r="TRT7" s="572"/>
      <c r="TRU7" s="572"/>
      <c r="TRV7" s="572"/>
      <c r="TRW7" s="572"/>
      <c r="TRX7" s="572"/>
      <c r="TRY7" s="572"/>
      <c r="TRZ7" s="572"/>
      <c r="TSA7" s="572"/>
      <c r="TSB7" s="572"/>
      <c r="TSC7" s="572"/>
      <c r="TSD7" s="572"/>
      <c r="TSE7" s="572"/>
      <c r="TSF7" s="572"/>
      <c r="TSG7" s="572"/>
      <c r="TSH7" s="572"/>
      <c r="TSI7" s="572"/>
      <c r="TSJ7" s="572"/>
      <c r="TSK7" s="572"/>
      <c r="TSL7" s="572"/>
      <c r="TSM7" s="572"/>
      <c r="TSN7" s="572"/>
      <c r="TSO7" s="572"/>
      <c r="TSP7" s="572"/>
      <c r="TSQ7" s="572"/>
      <c r="TSR7" s="572"/>
      <c r="TSS7" s="572"/>
      <c r="TST7" s="572"/>
      <c r="TSU7" s="572"/>
      <c r="TSV7" s="572"/>
      <c r="TSW7" s="572"/>
      <c r="TSX7" s="572"/>
      <c r="TSY7" s="572"/>
      <c r="TSZ7" s="572"/>
      <c r="TTA7" s="572"/>
      <c r="TTB7" s="572"/>
      <c r="TTC7" s="572"/>
      <c r="TTD7" s="572"/>
      <c r="TTE7" s="572"/>
      <c r="TTF7" s="572"/>
      <c r="TTG7" s="572"/>
      <c r="TTH7" s="572"/>
      <c r="TTI7" s="572"/>
      <c r="TTJ7" s="572"/>
      <c r="TTK7" s="572"/>
      <c r="TTL7" s="572"/>
      <c r="TTM7" s="572"/>
      <c r="TTN7" s="572"/>
      <c r="TTO7" s="572"/>
      <c r="TTP7" s="572"/>
      <c r="TTQ7" s="572"/>
      <c r="TTR7" s="572"/>
      <c r="TTS7" s="572"/>
      <c r="TTT7" s="572"/>
      <c r="TTU7" s="572"/>
      <c r="TTV7" s="572"/>
      <c r="TTW7" s="572"/>
      <c r="TTX7" s="572"/>
      <c r="TTY7" s="572"/>
      <c r="TTZ7" s="572"/>
      <c r="TUA7" s="572"/>
      <c r="TUB7" s="572"/>
      <c r="TUC7" s="572"/>
      <c r="TUD7" s="572"/>
      <c r="TUE7" s="572"/>
      <c r="TUF7" s="572"/>
      <c r="TUG7" s="572"/>
      <c r="TUH7" s="572"/>
      <c r="TUI7" s="572"/>
      <c r="TUJ7" s="572"/>
      <c r="TUK7" s="572"/>
      <c r="TUL7" s="572"/>
      <c r="TUM7" s="572"/>
      <c r="TUN7" s="572"/>
      <c r="TUO7" s="572"/>
      <c r="TUP7" s="572"/>
      <c r="TUQ7" s="572"/>
      <c r="TUR7" s="572"/>
      <c r="TUS7" s="572"/>
      <c r="TUT7" s="572"/>
      <c r="TUU7" s="572"/>
      <c r="TUV7" s="572"/>
      <c r="TUW7" s="572"/>
      <c r="TUX7" s="572"/>
      <c r="TUY7" s="572"/>
      <c r="TUZ7" s="572"/>
      <c r="TVA7" s="572"/>
      <c r="TVB7" s="572"/>
      <c r="TVC7" s="572"/>
      <c r="TVD7" s="572"/>
      <c r="TVE7" s="572"/>
      <c r="TVF7" s="572"/>
      <c r="TVG7" s="572"/>
      <c r="TVH7" s="572"/>
      <c r="TVI7" s="572"/>
      <c r="TVJ7" s="572"/>
      <c r="TVK7" s="572"/>
      <c r="TVL7" s="572"/>
      <c r="TVM7" s="572"/>
      <c r="TVN7" s="572"/>
      <c r="TVO7" s="572"/>
      <c r="TVP7" s="572"/>
      <c r="TVQ7" s="572"/>
      <c r="TVR7" s="572"/>
      <c r="TVS7" s="572"/>
      <c r="TVT7" s="572"/>
      <c r="TVU7" s="572"/>
      <c r="TVV7" s="572"/>
      <c r="TVW7" s="572"/>
      <c r="TVX7" s="572"/>
      <c r="TVY7" s="572"/>
      <c r="TVZ7" s="572"/>
      <c r="TWA7" s="572"/>
      <c r="TWB7" s="572"/>
      <c r="TWC7" s="572"/>
      <c r="TWD7" s="572"/>
      <c r="TWE7" s="572"/>
      <c r="TWF7" s="572"/>
      <c r="TWG7" s="572"/>
      <c r="TWH7" s="572"/>
      <c r="TWI7" s="572"/>
      <c r="TWJ7" s="572"/>
      <c r="TWK7" s="572"/>
      <c r="TWL7" s="572"/>
      <c r="TWM7" s="572"/>
      <c r="TWN7" s="572"/>
      <c r="TWO7" s="572"/>
      <c r="TWP7" s="572"/>
      <c r="TWQ7" s="572"/>
      <c r="TWR7" s="572"/>
      <c r="TWS7" s="572"/>
      <c r="TWT7" s="572"/>
      <c r="TWU7" s="572"/>
      <c r="TWV7" s="572"/>
      <c r="TWW7" s="572"/>
      <c r="TWX7" s="572"/>
      <c r="TWY7" s="572"/>
      <c r="TWZ7" s="572"/>
      <c r="TXA7" s="572"/>
      <c r="TXB7" s="572"/>
      <c r="TXC7" s="572"/>
      <c r="TXD7" s="572"/>
      <c r="TXE7" s="572"/>
      <c r="TXF7" s="572"/>
      <c r="TXG7" s="572"/>
      <c r="TXH7" s="572"/>
      <c r="TXI7" s="572"/>
      <c r="TXJ7" s="572"/>
      <c r="TXK7" s="572"/>
      <c r="TXL7" s="572"/>
      <c r="TXM7" s="572"/>
      <c r="TXN7" s="572"/>
      <c r="TXO7" s="572"/>
      <c r="TXP7" s="572"/>
      <c r="TXQ7" s="572"/>
      <c r="TXR7" s="572"/>
      <c r="TXS7" s="572"/>
      <c r="TXT7" s="572"/>
      <c r="TXU7" s="572"/>
      <c r="TXV7" s="572"/>
      <c r="TXW7" s="572"/>
      <c r="TXX7" s="572"/>
      <c r="TXY7" s="572"/>
      <c r="TXZ7" s="572"/>
      <c r="TYA7" s="572"/>
      <c r="TYB7" s="572"/>
      <c r="TYC7" s="572"/>
      <c r="TYD7" s="572"/>
      <c r="TYE7" s="572"/>
      <c r="TYF7" s="572"/>
      <c r="TYG7" s="572"/>
      <c r="TYH7" s="572"/>
      <c r="TYI7" s="572"/>
      <c r="TYJ7" s="572"/>
      <c r="TYK7" s="572"/>
      <c r="TYL7" s="572"/>
      <c r="TYM7" s="572"/>
      <c r="TYN7" s="572"/>
      <c r="TYO7" s="572"/>
      <c r="TYP7" s="572"/>
      <c r="TYQ7" s="572"/>
      <c r="TYR7" s="572"/>
      <c r="TYS7" s="572"/>
      <c r="TYT7" s="572"/>
      <c r="TYU7" s="572"/>
      <c r="TYV7" s="572"/>
      <c r="TYW7" s="572"/>
      <c r="TYX7" s="572"/>
      <c r="TYY7" s="572"/>
      <c r="TYZ7" s="572"/>
      <c r="TZA7" s="572"/>
      <c r="TZB7" s="572"/>
      <c r="TZC7" s="572"/>
      <c r="TZD7" s="572"/>
      <c r="TZE7" s="572"/>
      <c r="TZF7" s="572"/>
      <c r="TZG7" s="572"/>
      <c r="TZH7" s="572"/>
      <c r="TZI7" s="572"/>
      <c r="TZJ7" s="572"/>
      <c r="TZK7" s="572"/>
      <c r="TZL7" s="572"/>
      <c r="TZM7" s="572"/>
      <c r="TZN7" s="572"/>
      <c r="TZO7" s="572"/>
      <c r="TZP7" s="572"/>
      <c r="TZQ7" s="572"/>
      <c r="TZR7" s="572"/>
      <c r="TZS7" s="572"/>
      <c r="TZT7" s="572"/>
      <c r="TZU7" s="572"/>
      <c r="TZV7" s="572"/>
      <c r="TZW7" s="572"/>
      <c r="TZX7" s="572"/>
      <c r="TZY7" s="572"/>
      <c r="TZZ7" s="572"/>
      <c r="UAA7" s="572"/>
      <c r="UAB7" s="572"/>
      <c r="UAC7" s="572"/>
      <c r="UAD7" s="572"/>
      <c r="UAE7" s="572"/>
      <c r="UAF7" s="572"/>
      <c r="UAG7" s="572"/>
      <c r="UAH7" s="572"/>
      <c r="UAI7" s="572"/>
      <c r="UAJ7" s="572"/>
      <c r="UAK7" s="572"/>
      <c r="UAL7" s="572"/>
      <c r="UAM7" s="572"/>
      <c r="UAN7" s="572"/>
      <c r="UAO7" s="572"/>
      <c r="UAP7" s="572"/>
      <c r="UAQ7" s="572"/>
      <c r="UAR7" s="572"/>
      <c r="UAS7" s="572"/>
      <c r="UAT7" s="572"/>
      <c r="UAU7" s="572"/>
      <c r="UAV7" s="572"/>
      <c r="UAW7" s="572"/>
      <c r="UAX7" s="572"/>
      <c r="UAY7" s="572"/>
      <c r="UAZ7" s="572"/>
      <c r="UBA7" s="572"/>
      <c r="UBB7" s="572"/>
      <c r="UBC7" s="572"/>
      <c r="UBD7" s="572"/>
      <c r="UBE7" s="572"/>
      <c r="UBF7" s="572"/>
      <c r="UBG7" s="572"/>
      <c r="UBH7" s="572"/>
      <c r="UBI7" s="572"/>
      <c r="UBJ7" s="572"/>
      <c r="UBK7" s="572"/>
      <c r="UBL7" s="572"/>
      <c r="UBM7" s="572"/>
      <c r="UBN7" s="572"/>
      <c r="UBO7" s="572"/>
      <c r="UBP7" s="572"/>
      <c r="UBQ7" s="572"/>
      <c r="UBR7" s="572"/>
      <c r="UBS7" s="572"/>
      <c r="UBT7" s="572"/>
      <c r="UBU7" s="572"/>
      <c r="UBV7" s="572"/>
      <c r="UBW7" s="572"/>
      <c r="UBX7" s="572"/>
      <c r="UBY7" s="572"/>
      <c r="UBZ7" s="572"/>
      <c r="UCA7" s="572"/>
      <c r="UCB7" s="572"/>
      <c r="UCC7" s="572"/>
      <c r="UCD7" s="572"/>
      <c r="UCE7" s="572"/>
      <c r="UCF7" s="572"/>
      <c r="UCG7" s="572"/>
      <c r="UCH7" s="572"/>
      <c r="UCI7" s="572"/>
      <c r="UCJ7" s="572"/>
      <c r="UCK7" s="572"/>
      <c r="UCL7" s="572"/>
      <c r="UCM7" s="572"/>
      <c r="UCN7" s="572"/>
      <c r="UCO7" s="572"/>
      <c r="UCP7" s="572"/>
      <c r="UCQ7" s="572"/>
      <c r="UCR7" s="572"/>
      <c r="UCS7" s="572"/>
      <c r="UCT7" s="572"/>
      <c r="UCU7" s="572"/>
      <c r="UCV7" s="572"/>
      <c r="UCW7" s="572"/>
      <c r="UCX7" s="572"/>
      <c r="UCY7" s="572"/>
      <c r="UCZ7" s="572"/>
      <c r="UDA7" s="572"/>
      <c r="UDB7" s="572"/>
      <c r="UDC7" s="572"/>
      <c r="UDD7" s="572"/>
      <c r="UDE7" s="572"/>
      <c r="UDF7" s="572"/>
      <c r="UDG7" s="572"/>
      <c r="UDH7" s="572"/>
      <c r="UDI7" s="572"/>
      <c r="UDJ7" s="572"/>
      <c r="UDK7" s="572"/>
      <c r="UDL7" s="572"/>
      <c r="UDM7" s="572"/>
      <c r="UDN7" s="572"/>
      <c r="UDO7" s="572"/>
      <c r="UDP7" s="572"/>
      <c r="UDQ7" s="572"/>
      <c r="UDR7" s="572"/>
      <c r="UDS7" s="572"/>
      <c r="UDT7" s="572"/>
      <c r="UDU7" s="572"/>
      <c r="UDV7" s="572"/>
      <c r="UDW7" s="572"/>
      <c r="UDX7" s="572"/>
      <c r="UDY7" s="572"/>
      <c r="UDZ7" s="572"/>
      <c r="UEA7" s="572"/>
      <c r="UEB7" s="572"/>
      <c r="UEC7" s="572"/>
      <c r="UED7" s="572"/>
      <c r="UEE7" s="572"/>
      <c r="UEF7" s="572"/>
      <c r="UEG7" s="572"/>
      <c r="UEH7" s="572"/>
      <c r="UEI7" s="572"/>
      <c r="UEJ7" s="572"/>
      <c r="UEK7" s="572"/>
      <c r="UEL7" s="572"/>
      <c r="UEM7" s="572"/>
      <c r="UEN7" s="572"/>
      <c r="UEO7" s="572"/>
      <c r="UEP7" s="572"/>
      <c r="UEQ7" s="572"/>
      <c r="UER7" s="572"/>
      <c r="UES7" s="572"/>
      <c r="UET7" s="572"/>
      <c r="UEU7" s="572"/>
      <c r="UEV7" s="572"/>
      <c r="UEW7" s="572"/>
      <c r="UEX7" s="572"/>
      <c r="UEY7" s="572"/>
      <c r="UEZ7" s="572"/>
      <c r="UFA7" s="572"/>
      <c r="UFB7" s="572"/>
      <c r="UFC7" s="572"/>
      <c r="UFD7" s="572"/>
      <c r="UFE7" s="572"/>
      <c r="UFF7" s="572"/>
      <c r="UFG7" s="572"/>
      <c r="UFH7" s="572"/>
      <c r="UFI7" s="572"/>
      <c r="UFJ7" s="572"/>
      <c r="UFK7" s="572"/>
      <c r="UFL7" s="572"/>
      <c r="UFM7" s="572"/>
      <c r="UFN7" s="572"/>
      <c r="UFO7" s="572"/>
      <c r="UFP7" s="572"/>
      <c r="UFQ7" s="572"/>
      <c r="UFR7" s="572"/>
      <c r="UFS7" s="572"/>
      <c r="UFT7" s="572"/>
      <c r="UFU7" s="572"/>
      <c r="UFV7" s="572"/>
      <c r="UFW7" s="572"/>
      <c r="UFX7" s="572"/>
      <c r="UFY7" s="572"/>
      <c r="UFZ7" s="572"/>
      <c r="UGA7" s="572"/>
      <c r="UGB7" s="572"/>
      <c r="UGC7" s="572"/>
      <c r="UGD7" s="572"/>
      <c r="UGE7" s="572"/>
      <c r="UGF7" s="572"/>
      <c r="UGG7" s="572"/>
      <c r="UGH7" s="572"/>
      <c r="UGI7" s="572"/>
      <c r="UGJ7" s="572"/>
      <c r="UGK7" s="572"/>
      <c r="UGL7" s="572"/>
      <c r="UGM7" s="572"/>
      <c r="UGN7" s="572"/>
      <c r="UGO7" s="572"/>
      <c r="UGP7" s="572"/>
      <c r="UGQ7" s="572"/>
      <c r="UGR7" s="572"/>
      <c r="UGS7" s="572"/>
      <c r="UGT7" s="572"/>
      <c r="UGU7" s="572"/>
      <c r="UGV7" s="572"/>
      <c r="UGW7" s="572"/>
      <c r="UGX7" s="572"/>
      <c r="UGY7" s="572"/>
      <c r="UGZ7" s="572"/>
      <c r="UHA7" s="572"/>
      <c r="UHB7" s="572"/>
      <c r="UHC7" s="572"/>
      <c r="UHD7" s="572"/>
      <c r="UHE7" s="572"/>
      <c r="UHF7" s="572"/>
      <c r="UHG7" s="572"/>
      <c r="UHH7" s="572"/>
      <c r="UHI7" s="572"/>
      <c r="UHJ7" s="572"/>
      <c r="UHK7" s="572"/>
      <c r="UHL7" s="572"/>
      <c r="UHM7" s="572"/>
      <c r="UHN7" s="572"/>
      <c r="UHO7" s="572"/>
      <c r="UHP7" s="572"/>
      <c r="UHQ7" s="572"/>
      <c r="UHR7" s="572"/>
      <c r="UHS7" s="572"/>
      <c r="UHT7" s="572"/>
      <c r="UHU7" s="572"/>
      <c r="UHV7" s="572"/>
      <c r="UHW7" s="572"/>
      <c r="UHX7" s="572"/>
      <c r="UHY7" s="572"/>
      <c r="UHZ7" s="572"/>
      <c r="UIA7" s="572"/>
      <c r="UIB7" s="572"/>
      <c r="UIC7" s="572"/>
      <c r="UID7" s="572"/>
      <c r="UIE7" s="572"/>
      <c r="UIF7" s="572"/>
      <c r="UIG7" s="572"/>
      <c r="UIH7" s="572"/>
      <c r="UII7" s="572"/>
      <c r="UIJ7" s="572"/>
      <c r="UIK7" s="572"/>
      <c r="UIL7" s="572"/>
      <c r="UIM7" s="572"/>
      <c r="UIN7" s="572"/>
      <c r="UIO7" s="572"/>
      <c r="UIP7" s="572"/>
      <c r="UIQ7" s="572"/>
      <c r="UIR7" s="572"/>
      <c r="UIS7" s="572"/>
      <c r="UIT7" s="572"/>
      <c r="UIU7" s="572"/>
      <c r="UIV7" s="572"/>
      <c r="UIW7" s="572"/>
      <c r="UIX7" s="572"/>
      <c r="UIY7" s="572"/>
      <c r="UIZ7" s="572"/>
      <c r="UJA7" s="572"/>
      <c r="UJB7" s="572"/>
      <c r="UJC7" s="572"/>
      <c r="UJD7" s="572"/>
      <c r="UJE7" s="572"/>
      <c r="UJF7" s="572"/>
      <c r="UJG7" s="572"/>
      <c r="UJH7" s="572"/>
      <c r="UJI7" s="572"/>
      <c r="UJJ7" s="572"/>
      <c r="UJK7" s="572"/>
      <c r="UJL7" s="572"/>
      <c r="UJM7" s="572"/>
      <c r="UJN7" s="572"/>
      <c r="UJO7" s="572"/>
      <c r="UJP7" s="572"/>
      <c r="UJQ7" s="572"/>
      <c r="UJR7" s="572"/>
      <c r="UJS7" s="572"/>
      <c r="UJT7" s="572"/>
      <c r="UJU7" s="572"/>
      <c r="UJV7" s="572"/>
      <c r="UJW7" s="572"/>
      <c r="UJX7" s="572"/>
      <c r="UJY7" s="572"/>
      <c r="UJZ7" s="572"/>
      <c r="UKA7" s="572"/>
      <c r="UKB7" s="572"/>
      <c r="UKC7" s="572"/>
      <c r="UKD7" s="572"/>
      <c r="UKE7" s="572"/>
      <c r="UKF7" s="572"/>
      <c r="UKG7" s="572"/>
      <c r="UKH7" s="572"/>
      <c r="UKI7" s="572"/>
      <c r="UKJ7" s="572"/>
      <c r="UKK7" s="572"/>
      <c r="UKL7" s="572"/>
      <c r="UKM7" s="572"/>
      <c r="UKN7" s="572"/>
      <c r="UKO7" s="572"/>
      <c r="UKP7" s="572"/>
      <c r="UKQ7" s="572"/>
      <c r="UKR7" s="572"/>
      <c r="UKS7" s="572"/>
      <c r="UKT7" s="572"/>
      <c r="UKU7" s="572"/>
      <c r="UKV7" s="572"/>
      <c r="UKW7" s="572"/>
      <c r="UKX7" s="572"/>
      <c r="UKY7" s="572"/>
      <c r="UKZ7" s="572"/>
      <c r="ULA7" s="572"/>
      <c r="ULB7" s="572"/>
      <c r="ULC7" s="572"/>
      <c r="ULD7" s="572"/>
      <c r="ULE7" s="572"/>
      <c r="ULF7" s="572"/>
      <c r="ULG7" s="572"/>
      <c r="ULH7" s="572"/>
      <c r="ULI7" s="572"/>
      <c r="ULJ7" s="572"/>
      <c r="ULK7" s="572"/>
      <c r="ULL7" s="572"/>
      <c r="ULM7" s="572"/>
      <c r="ULN7" s="572"/>
      <c r="ULO7" s="572"/>
      <c r="ULP7" s="572"/>
      <c r="ULQ7" s="572"/>
      <c r="ULR7" s="572"/>
      <c r="ULS7" s="572"/>
      <c r="ULT7" s="572"/>
      <c r="ULU7" s="572"/>
      <c r="ULV7" s="572"/>
      <c r="ULW7" s="572"/>
      <c r="ULX7" s="572"/>
      <c r="ULY7" s="572"/>
      <c r="ULZ7" s="572"/>
      <c r="UMA7" s="572"/>
      <c r="UMB7" s="572"/>
      <c r="UMC7" s="572"/>
      <c r="UMD7" s="572"/>
      <c r="UME7" s="572"/>
      <c r="UMF7" s="572"/>
      <c r="UMG7" s="572"/>
      <c r="UMH7" s="572"/>
      <c r="UMI7" s="572"/>
      <c r="UMJ7" s="572"/>
      <c r="UMK7" s="572"/>
      <c r="UML7" s="572"/>
      <c r="UMM7" s="572"/>
      <c r="UMN7" s="572"/>
      <c r="UMO7" s="572"/>
      <c r="UMP7" s="572"/>
      <c r="UMQ7" s="572"/>
      <c r="UMR7" s="572"/>
      <c r="UMS7" s="572"/>
      <c r="UMT7" s="572"/>
      <c r="UMU7" s="572"/>
      <c r="UMV7" s="572"/>
      <c r="UMW7" s="572"/>
      <c r="UMX7" s="572"/>
      <c r="UMY7" s="572"/>
      <c r="UMZ7" s="572"/>
      <c r="UNA7" s="572"/>
      <c r="UNB7" s="572"/>
      <c r="UNC7" s="572"/>
      <c r="UND7" s="572"/>
      <c r="UNE7" s="572"/>
      <c r="UNF7" s="572"/>
      <c r="UNG7" s="572"/>
      <c r="UNH7" s="572"/>
      <c r="UNI7" s="572"/>
      <c r="UNJ7" s="572"/>
      <c r="UNK7" s="572"/>
      <c r="UNL7" s="572"/>
      <c r="UNM7" s="572"/>
      <c r="UNN7" s="572"/>
      <c r="UNO7" s="572"/>
      <c r="UNP7" s="572"/>
      <c r="UNQ7" s="572"/>
      <c r="UNR7" s="572"/>
      <c r="UNS7" s="572"/>
      <c r="UNT7" s="572"/>
      <c r="UNU7" s="572"/>
      <c r="UNV7" s="572"/>
      <c r="UNW7" s="572"/>
      <c r="UNX7" s="572"/>
      <c r="UNY7" s="572"/>
      <c r="UNZ7" s="572"/>
      <c r="UOA7" s="572"/>
      <c r="UOB7" s="572"/>
      <c r="UOC7" s="572"/>
      <c r="UOD7" s="572"/>
      <c r="UOE7" s="572"/>
      <c r="UOF7" s="572"/>
      <c r="UOG7" s="572"/>
      <c r="UOH7" s="572"/>
      <c r="UOI7" s="572"/>
      <c r="UOJ7" s="572"/>
      <c r="UOK7" s="572"/>
      <c r="UOL7" s="572"/>
      <c r="UOM7" s="572"/>
      <c r="UON7" s="572"/>
      <c r="UOO7" s="572"/>
      <c r="UOP7" s="572"/>
      <c r="UOQ7" s="572"/>
      <c r="UOR7" s="572"/>
      <c r="UOS7" s="572"/>
      <c r="UOT7" s="572"/>
      <c r="UOU7" s="572"/>
      <c r="UOV7" s="572"/>
      <c r="UOW7" s="572"/>
      <c r="UOX7" s="572"/>
      <c r="UOY7" s="572"/>
      <c r="UOZ7" s="572"/>
      <c r="UPA7" s="572"/>
      <c r="UPB7" s="572"/>
      <c r="UPC7" s="572"/>
      <c r="UPD7" s="572"/>
      <c r="UPE7" s="572"/>
      <c r="UPF7" s="572"/>
      <c r="UPG7" s="572"/>
      <c r="UPH7" s="572"/>
      <c r="UPI7" s="572"/>
      <c r="UPJ7" s="572"/>
      <c r="UPK7" s="572"/>
      <c r="UPL7" s="572"/>
      <c r="UPM7" s="572"/>
      <c r="UPN7" s="572"/>
      <c r="UPO7" s="572"/>
      <c r="UPP7" s="572"/>
      <c r="UPQ7" s="572"/>
      <c r="UPR7" s="572"/>
      <c r="UPS7" s="572"/>
      <c r="UPT7" s="572"/>
      <c r="UPU7" s="572"/>
      <c r="UPV7" s="572"/>
      <c r="UPW7" s="572"/>
      <c r="UPX7" s="572"/>
      <c r="UPY7" s="572"/>
      <c r="UPZ7" s="572"/>
      <c r="UQA7" s="572"/>
      <c r="UQB7" s="572"/>
      <c r="UQC7" s="572"/>
      <c r="UQD7" s="572"/>
      <c r="UQE7" s="572"/>
      <c r="UQF7" s="572"/>
      <c r="UQG7" s="572"/>
      <c r="UQH7" s="572"/>
      <c r="UQI7" s="572"/>
      <c r="UQJ7" s="572"/>
      <c r="UQK7" s="572"/>
      <c r="UQL7" s="572"/>
      <c r="UQM7" s="572"/>
      <c r="UQN7" s="572"/>
      <c r="UQO7" s="572"/>
      <c r="UQP7" s="572"/>
      <c r="UQQ7" s="572"/>
      <c r="UQR7" s="572"/>
      <c r="UQS7" s="572"/>
      <c r="UQT7" s="572"/>
      <c r="UQU7" s="572"/>
      <c r="UQV7" s="572"/>
      <c r="UQW7" s="572"/>
      <c r="UQX7" s="572"/>
      <c r="UQY7" s="572"/>
      <c r="UQZ7" s="572"/>
      <c r="URA7" s="572"/>
      <c r="URB7" s="572"/>
      <c r="URC7" s="572"/>
      <c r="URD7" s="572"/>
      <c r="URE7" s="572"/>
      <c r="URF7" s="572"/>
      <c r="URG7" s="572"/>
      <c r="URH7" s="572"/>
      <c r="URI7" s="572"/>
      <c r="URJ7" s="572"/>
      <c r="URK7" s="572"/>
      <c r="URL7" s="572"/>
      <c r="URM7" s="572"/>
      <c r="URN7" s="572"/>
      <c r="URO7" s="572"/>
      <c r="URP7" s="572"/>
      <c r="URQ7" s="572"/>
      <c r="URR7" s="572"/>
      <c r="URS7" s="572"/>
      <c r="URT7" s="572"/>
      <c r="URU7" s="572"/>
      <c r="URV7" s="572"/>
      <c r="URW7" s="572"/>
      <c r="URX7" s="572"/>
      <c r="URY7" s="572"/>
      <c r="URZ7" s="572"/>
      <c r="USA7" s="572"/>
      <c r="USB7" s="572"/>
      <c r="USC7" s="572"/>
      <c r="USD7" s="572"/>
      <c r="USE7" s="572"/>
      <c r="USF7" s="572"/>
      <c r="USG7" s="572"/>
      <c r="USH7" s="572"/>
      <c r="USI7" s="572"/>
      <c r="USJ7" s="572"/>
      <c r="USK7" s="572"/>
      <c r="USL7" s="572"/>
      <c r="USM7" s="572"/>
      <c r="USN7" s="572"/>
      <c r="USO7" s="572"/>
      <c r="USP7" s="572"/>
      <c r="USQ7" s="572"/>
      <c r="USR7" s="572"/>
      <c r="USS7" s="572"/>
      <c r="UST7" s="572"/>
      <c r="USU7" s="572"/>
      <c r="USV7" s="572"/>
      <c r="USW7" s="572"/>
      <c r="USX7" s="572"/>
      <c r="USY7" s="572"/>
      <c r="USZ7" s="572"/>
      <c r="UTA7" s="572"/>
      <c r="UTB7" s="572"/>
      <c r="UTC7" s="572"/>
      <c r="UTD7" s="572"/>
      <c r="UTE7" s="572"/>
      <c r="UTF7" s="572"/>
      <c r="UTG7" s="572"/>
      <c r="UTH7" s="572"/>
      <c r="UTI7" s="572"/>
      <c r="UTJ7" s="572"/>
      <c r="UTK7" s="572"/>
      <c r="UTL7" s="572"/>
      <c r="UTM7" s="572"/>
      <c r="UTN7" s="572"/>
      <c r="UTO7" s="572"/>
      <c r="UTP7" s="572"/>
      <c r="UTQ7" s="572"/>
      <c r="UTR7" s="572"/>
      <c r="UTS7" s="572"/>
      <c r="UTT7" s="572"/>
      <c r="UTU7" s="572"/>
      <c r="UTV7" s="572"/>
      <c r="UTW7" s="572"/>
      <c r="UTX7" s="572"/>
      <c r="UTY7" s="572"/>
      <c r="UTZ7" s="572"/>
      <c r="UUA7" s="572"/>
      <c r="UUB7" s="572"/>
      <c r="UUC7" s="572"/>
      <c r="UUD7" s="572"/>
      <c r="UUE7" s="572"/>
      <c r="UUF7" s="572"/>
      <c r="UUG7" s="572"/>
      <c r="UUH7" s="572"/>
      <c r="UUI7" s="572"/>
      <c r="UUJ7" s="572"/>
      <c r="UUK7" s="572"/>
      <c r="UUL7" s="572"/>
      <c r="UUM7" s="572"/>
      <c r="UUN7" s="572"/>
      <c r="UUO7" s="572"/>
      <c r="UUP7" s="572"/>
      <c r="UUQ7" s="572"/>
      <c r="UUR7" s="572"/>
      <c r="UUS7" s="572"/>
      <c r="UUT7" s="572"/>
      <c r="UUU7" s="572"/>
      <c r="UUV7" s="572"/>
      <c r="UUW7" s="572"/>
      <c r="UUX7" s="572"/>
      <c r="UUY7" s="572"/>
      <c r="UUZ7" s="572"/>
      <c r="UVA7" s="572"/>
      <c r="UVB7" s="572"/>
      <c r="UVC7" s="572"/>
      <c r="UVD7" s="572"/>
      <c r="UVE7" s="572"/>
      <c r="UVF7" s="572"/>
      <c r="UVG7" s="572"/>
      <c r="UVH7" s="572"/>
      <c r="UVI7" s="572"/>
      <c r="UVJ7" s="572"/>
      <c r="UVK7" s="572"/>
      <c r="UVL7" s="572"/>
      <c r="UVM7" s="572"/>
      <c r="UVN7" s="572"/>
      <c r="UVO7" s="572"/>
      <c r="UVP7" s="572"/>
      <c r="UVQ7" s="572"/>
      <c r="UVR7" s="572"/>
      <c r="UVS7" s="572"/>
      <c r="UVT7" s="572"/>
      <c r="UVU7" s="572"/>
      <c r="UVV7" s="572"/>
      <c r="UVW7" s="572"/>
      <c r="UVX7" s="572"/>
      <c r="UVY7" s="572"/>
      <c r="UVZ7" s="572"/>
      <c r="UWA7" s="572"/>
      <c r="UWB7" s="572"/>
      <c r="UWC7" s="572"/>
      <c r="UWD7" s="572"/>
      <c r="UWE7" s="572"/>
      <c r="UWF7" s="572"/>
      <c r="UWG7" s="572"/>
      <c r="UWH7" s="572"/>
      <c r="UWI7" s="572"/>
      <c r="UWJ7" s="572"/>
      <c r="UWK7" s="572"/>
      <c r="UWL7" s="572"/>
      <c r="UWM7" s="572"/>
      <c r="UWN7" s="572"/>
      <c r="UWO7" s="572"/>
      <c r="UWP7" s="572"/>
      <c r="UWQ7" s="572"/>
      <c r="UWR7" s="572"/>
      <c r="UWS7" s="572"/>
      <c r="UWT7" s="572"/>
      <c r="UWU7" s="572"/>
      <c r="UWV7" s="572"/>
      <c r="UWW7" s="572"/>
      <c r="UWX7" s="572"/>
      <c r="UWY7" s="572"/>
      <c r="UWZ7" s="572"/>
      <c r="UXA7" s="572"/>
      <c r="UXB7" s="572"/>
      <c r="UXC7" s="572"/>
      <c r="UXD7" s="572"/>
      <c r="UXE7" s="572"/>
      <c r="UXF7" s="572"/>
      <c r="UXG7" s="572"/>
      <c r="UXH7" s="572"/>
      <c r="UXI7" s="572"/>
      <c r="UXJ7" s="572"/>
      <c r="UXK7" s="572"/>
      <c r="UXL7" s="572"/>
      <c r="UXM7" s="572"/>
      <c r="UXN7" s="572"/>
      <c r="UXO7" s="572"/>
      <c r="UXP7" s="572"/>
      <c r="UXQ7" s="572"/>
      <c r="UXR7" s="572"/>
      <c r="UXS7" s="572"/>
      <c r="UXT7" s="572"/>
      <c r="UXU7" s="572"/>
      <c r="UXV7" s="572"/>
      <c r="UXW7" s="572"/>
      <c r="UXX7" s="572"/>
      <c r="UXY7" s="572"/>
      <c r="UXZ7" s="572"/>
      <c r="UYA7" s="572"/>
      <c r="UYB7" s="572"/>
      <c r="UYC7" s="572"/>
      <c r="UYD7" s="572"/>
      <c r="UYE7" s="572"/>
      <c r="UYF7" s="572"/>
      <c r="UYG7" s="572"/>
      <c r="UYH7" s="572"/>
      <c r="UYI7" s="572"/>
      <c r="UYJ7" s="572"/>
      <c r="UYK7" s="572"/>
      <c r="UYL7" s="572"/>
      <c r="UYM7" s="572"/>
      <c r="UYN7" s="572"/>
      <c r="UYO7" s="572"/>
      <c r="UYP7" s="572"/>
      <c r="UYQ7" s="572"/>
      <c r="UYR7" s="572"/>
      <c r="UYS7" s="572"/>
      <c r="UYT7" s="572"/>
      <c r="UYU7" s="572"/>
      <c r="UYV7" s="572"/>
      <c r="UYW7" s="572"/>
      <c r="UYX7" s="572"/>
      <c r="UYY7" s="572"/>
      <c r="UYZ7" s="572"/>
      <c r="UZA7" s="572"/>
      <c r="UZB7" s="572"/>
      <c r="UZC7" s="572"/>
      <c r="UZD7" s="572"/>
      <c r="UZE7" s="572"/>
      <c r="UZF7" s="572"/>
      <c r="UZG7" s="572"/>
      <c r="UZH7" s="572"/>
      <c r="UZI7" s="572"/>
      <c r="UZJ7" s="572"/>
      <c r="UZK7" s="572"/>
      <c r="UZL7" s="572"/>
      <c r="UZM7" s="572"/>
      <c r="UZN7" s="572"/>
      <c r="UZO7" s="572"/>
      <c r="UZP7" s="572"/>
      <c r="UZQ7" s="572"/>
      <c r="UZR7" s="572"/>
      <c r="UZS7" s="572"/>
      <c r="UZT7" s="572"/>
      <c r="UZU7" s="572"/>
      <c r="UZV7" s="572"/>
      <c r="UZW7" s="572"/>
      <c r="UZX7" s="572"/>
      <c r="UZY7" s="572"/>
      <c r="UZZ7" s="572"/>
      <c r="VAA7" s="572"/>
      <c r="VAB7" s="572"/>
      <c r="VAC7" s="572"/>
      <c r="VAD7" s="572"/>
      <c r="VAE7" s="572"/>
      <c r="VAF7" s="572"/>
      <c r="VAG7" s="572"/>
      <c r="VAH7" s="572"/>
      <c r="VAI7" s="572"/>
      <c r="VAJ7" s="572"/>
      <c r="VAK7" s="572"/>
      <c r="VAL7" s="572"/>
      <c r="VAM7" s="572"/>
      <c r="VAN7" s="572"/>
      <c r="VAO7" s="572"/>
      <c r="VAP7" s="572"/>
      <c r="VAQ7" s="572"/>
      <c r="VAR7" s="572"/>
      <c r="VAS7" s="572"/>
      <c r="VAT7" s="572"/>
      <c r="VAU7" s="572"/>
      <c r="VAV7" s="572"/>
      <c r="VAW7" s="572"/>
      <c r="VAX7" s="572"/>
      <c r="VAY7" s="572"/>
      <c r="VAZ7" s="572"/>
      <c r="VBA7" s="572"/>
      <c r="VBB7" s="572"/>
      <c r="VBC7" s="572"/>
      <c r="VBD7" s="572"/>
      <c r="VBE7" s="572"/>
      <c r="VBF7" s="572"/>
      <c r="VBG7" s="572"/>
      <c r="VBH7" s="572"/>
      <c r="VBI7" s="572"/>
      <c r="VBJ7" s="572"/>
      <c r="VBK7" s="572"/>
      <c r="VBL7" s="572"/>
      <c r="VBM7" s="572"/>
      <c r="VBN7" s="572"/>
      <c r="VBO7" s="572"/>
      <c r="VBP7" s="572"/>
      <c r="VBQ7" s="572"/>
      <c r="VBR7" s="572"/>
      <c r="VBS7" s="572"/>
      <c r="VBT7" s="572"/>
      <c r="VBU7" s="572"/>
      <c r="VBV7" s="572"/>
      <c r="VBW7" s="572"/>
      <c r="VBX7" s="572"/>
      <c r="VBY7" s="572"/>
      <c r="VBZ7" s="572"/>
      <c r="VCA7" s="572"/>
      <c r="VCB7" s="572"/>
      <c r="VCC7" s="572"/>
      <c r="VCD7" s="572"/>
      <c r="VCE7" s="572"/>
      <c r="VCF7" s="572"/>
      <c r="VCG7" s="572"/>
      <c r="VCH7" s="572"/>
      <c r="VCI7" s="572"/>
      <c r="VCJ7" s="572"/>
      <c r="VCK7" s="572"/>
      <c r="VCL7" s="572"/>
      <c r="VCM7" s="572"/>
      <c r="VCN7" s="572"/>
      <c r="VCO7" s="572"/>
      <c r="VCP7" s="572"/>
      <c r="VCQ7" s="572"/>
      <c r="VCR7" s="572"/>
      <c r="VCS7" s="572"/>
      <c r="VCT7" s="572"/>
      <c r="VCU7" s="572"/>
      <c r="VCV7" s="572"/>
      <c r="VCW7" s="572"/>
      <c r="VCX7" s="572"/>
      <c r="VCY7" s="572"/>
      <c r="VCZ7" s="572"/>
      <c r="VDA7" s="572"/>
      <c r="VDB7" s="572"/>
      <c r="VDC7" s="572"/>
      <c r="VDD7" s="572"/>
      <c r="VDE7" s="572"/>
      <c r="VDF7" s="572"/>
      <c r="VDG7" s="572"/>
      <c r="VDH7" s="572"/>
      <c r="VDI7" s="572"/>
      <c r="VDJ7" s="572"/>
      <c r="VDK7" s="572"/>
      <c r="VDL7" s="572"/>
      <c r="VDM7" s="572"/>
      <c r="VDN7" s="572"/>
      <c r="VDO7" s="572"/>
      <c r="VDP7" s="572"/>
      <c r="VDQ7" s="572"/>
      <c r="VDR7" s="572"/>
      <c r="VDS7" s="572"/>
      <c r="VDT7" s="572"/>
      <c r="VDU7" s="572"/>
      <c r="VDV7" s="572"/>
      <c r="VDW7" s="572"/>
      <c r="VDX7" s="572"/>
      <c r="VDY7" s="572"/>
      <c r="VDZ7" s="572"/>
      <c r="VEA7" s="572"/>
      <c r="VEB7" s="572"/>
      <c r="VEC7" s="572"/>
      <c r="VED7" s="572"/>
      <c r="VEE7" s="572"/>
      <c r="VEF7" s="572"/>
      <c r="VEG7" s="572"/>
      <c r="VEH7" s="572"/>
      <c r="VEI7" s="572"/>
      <c r="VEJ7" s="572"/>
      <c r="VEK7" s="572"/>
      <c r="VEL7" s="572"/>
      <c r="VEM7" s="572"/>
      <c r="VEN7" s="572"/>
      <c r="VEO7" s="572"/>
      <c r="VEP7" s="572"/>
      <c r="VEQ7" s="572"/>
      <c r="VER7" s="572"/>
      <c r="VES7" s="572"/>
      <c r="VET7" s="572"/>
      <c r="VEU7" s="572"/>
      <c r="VEV7" s="572"/>
      <c r="VEW7" s="572"/>
      <c r="VEX7" s="572"/>
      <c r="VEY7" s="572"/>
      <c r="VEZ7" s="572"/>
      <c r="VFA7" s="572"/>
      <c r="VFB7" s="572"/>
      <c r="VFC7" s="572"/>
      <c r="VFD7" s="572"/>
      <c r="VFE7" s="572"/>
      <c r="VFF7" s="572"/>
      <c r="VFG7" s="572"/>
      <c r="VFH7" s="572"/>
      <c r="VFI7" s="572"/>
      <c r="VFJ7" s="572"/>
      <c r="VFK7" s="572"/>
      <c r="VFL7" s="572"/>
      <c r="VFM7" s="572"/>
      <c r="VFN7" s="572"/>
      <c r="VFO7" s="572"/>
      <c r="VFP7" s="572"/>
      <c r="VFQ7" s="572"/>
      <c r="VFR7" s="572"/>
      <c r="VFS7" s="572"/>
      <c r="VFT7" s="572"/>
      <c r="VFU7" s="572"/>
      <c r="VFV7" s="572"/>
      <c r="VFW7" s="572"/>
      <c r="VFX7" s="572"/>
      <c r="VFY7" s="572"/>
      <c r="VFZ7" s="572"/>
      <c r="VGA7" s="572"/>
      <c r="VGB7" s="572"/>
      <c r="VGC7" s="572"/>
      <c r="VGD7" s="572"/>
      <c r="VGE7" s="572"/>
      <c r="VGF7" s="572"/>
      <c r="VGG7" s="572"/>
      <c r="VGH7" s="572"/>
      <c r="VGI7" s="572"/>
      <c r="VGJ7" s="572"/>
      <c r="VGK7" s="572"/>
      <c r="VGL7" s="572"/>
      <c r="VGM7" s="572"/>
      <c r="VGN7" s="572"/>
      <c r="VGO7" s="572"/>
      <c r="VGP7" s="572"/>
      <c r="VGQ7" s="572"/>
      <c r="VGR7" s="572"/>
      <c r="VGS7" s="572"/>
      <c r="VGT7" s="572"/>
      <c r="VGU7" s="572"/>
      <c r="VGV7" s="572"/>
      <c r="VGW7" s="572"/>
      <c r="VGX7" s="572"/>
      <c r="VGY7" s="572"/>
      <c r="VGZ7" s="572"/>
      <c r="VHA7" s="572"/>
      <c r="VHB7" s="572"/>
      <c r="VHC7" s="572"/>
      <c r="VHD7" s="572"/>
      <c r="VHE7" s="572"/>
      <c r="VHF7" s="572"/>
      <c r="VHG7" s="572"/>
      <c r="VHH7" s="572"/>
      <c r="VHI7" s="572"/>
      <c r="VHJ7" s="572"/>
      <c r="VHK7" s="572"/>
      <c r="VHL7" s="572"/>
      <c r="VHM7" s="572"/>
      <c r="VHN7" s="572"/>
      <c r="VHO7" s="572"/>
      <c r="VHP7" s="572"/>
      <c r="VHQ7" s="572"/>
      <c r="VHR7" s="572"/>
      <c r="VHS7" s="572"/>
      <c r="VHT7" s="572"/>
      <c r="VHU7" s="572"/>
      <c r="VHV7" s="572"/>
      <c r="VHW7" s="572"/>
      <c r="VHX7" s="572"/>
      <c r="VHY7" s="572"/>
      <c r="VHZ7" s="572"/>
      <c r="VIA7" s="572"/>
      <c r="VIB7" s="572"/>
      <c r="VIC7" s="572"/>
      <c r="VID7" s="572"/>
      <c r="VIE7" s="572"/>
      <c r="VIF7" s="572"/>
      <c r="VIG7" s="572"/>
      <c r="VIH7" s="572"/>
      <c r="VII7" s="572"/>
      <c r="VIJ7" s="572"/>
      <c r="VIK7" s="572"/>
      <c r="VIL7" s="572"/>
      <c r="VIM7" s="572"/>
      <c r="VIN7" s="572"/>
      <c r="VIO7" s="572"/>
      <c r="VIP7" s="572"/>
      <c r="VIQ7" s="572"/>
      <c r="VIR7" s="572"/>
      <c r="VIS7" s="572"/>
      <c r="VIT7" s="572"/>
      <c r="VIU7" s="572"/>
      <c r="VIV7" s="572"/>
      <c r="VIW7" s="572"/>
      <c r="VIX7" s="572"/>
      <c r="VIY7" s="572"/>
      <c r="VIZ7" s="572"/>
      <c r="VJA7" s="572"/>
      <c r="VJB7" s="572"/>
      <c r="VJC7" s="572"/>
      <c r="VJD7" s="572"/>
      <c r="VJE7" s="572"/>
      <c r="VJF7" s="572"/>
      <c r="VJG7" s="572"/>
      <c r="VJH7" s="572"/>
      <c r="VJI7" s="572"/>
      <c r="VJJ7" s="572"/>
      <c r="VJK7" s="572"/>
      <c r="VJL7" s="572"/>
      <c r="VJM7" s="572"/>
      <c r="VJN7" s="572"/>
      <c r="VJO7" s="572"/>
      <c r="VJP7" s="572"/>
      <c r="VJQ7" s="572"/>
      <c r="VJR7" s="572"/>
      <c r="VJS7" s="572"/>
      <c r="VJT7" s="572"/>
      <c r="VJU7" s="572"/>
      <c r="VJV7" s="572"/>
      <c r="VJW7" s="572"/>
      <c r="VJX7" s="572"/>
      <c r="VJY7" s="572"/>
      <c r="VJZ7" s="572"/>
      <c r="VKA7" s="572"/>
      <c r="VKB7" s="572"/>
      <c r="VKC7" s="572"/>
      <c r="VKD7" s="572"/>
      <c r="VKE7" s="572"/>
      <c r="VKF7" s="572"/>
      <c r="VKG7" s="572"/>
      <c r="VKH7" s="572"/>
      <c r="VKI7" s="572"/>
      <c r="VKJ7" s="572"/>
      <c r="VKK7" s="572"/>
      <c r="VKL7" s="572"/>
      <c r="VKM7" s="572"/>
      <c r="VKN7" s="572"/>
      <c r="VKO7" s="572"/>
      <c r="VKP7" s="572"/>
      <c r="VKQ7" s="572"/>
      <c r="VKR7" s="572"/>
      <c r="VKS7" s="572"/>
      <c r="VKT7" s="572"/>
      <c r="VKU7" s="572"/>
      <c r="VKV7" s="572"/>
      <c r="VKW7" s="572"/>
      <c r="VKX7" s="572"/>
      <c r="VKY7" s="572"/>
      <c r="VKZ7" s="572"/>
      <c r="VLA7" s="572"/>
      <c r="VLB7" s="572"/>
      <c r="VLC7" s="572"/>
      <c r="VLD7" s="572"/>
      <c r="VLE7" s="572"/>
      <c r="VLF7" s="572"/>
      <c r="VLG7" s="572"/>
      <c r="VLH7" s="572"/>
      <c r="VLI7" s="572"/>
      <c r="VLJ7" s="572"/>
      <c r="VLK7" s="572"/>
      <c r="VLL7" s="572"/>
      <c r="VLM7" s="572"/>
      <c r="VLN7" s="572"/>
      <c r="VLO7" s="572"/>
      <c r="VLP7" s="572"/>
      <c r="VLQ7" s="572"/>
      <c r="VLR7" s="572"/>
      <c r="VLS7" s="572"/>
      <c r="VLT7" s="572"/>
      <c r="VLU7" s="572"/>
      <c r="VLV7" s="572"/>
      <c r="VLW7" s="572"/>
      <c r="VLX7" s="572"/>
      <c r="VLY7" s="572"/>
      <c r="VLZ7" s="572"/>
      <c r="VMA7" s="572"/>
      <c r="VMB7" s="572"/>
      <c r="VMC7" s="572"/>
      <c r="VMD7" s="572"/>
      <c r="VME7" s="572"/>
      <c r="VMF7" s="572"/>
      <c r="VMG7" s="572"/>
      <c r="VMH7" s="572"/>
      <c r="VMI7" s="572"/>
      <c r="VMJ7" s="572"/>
      <c r="VMK7" s="572"/>
      <c r="VML7" s="572"/>
      <c r="VMM7" s="572"/>
      <c r="VMN7" s="572"/>
      <c r="VMO7" s="572"/>
      <c r="VMP7" s="572"/>
      <c r="VMQ7" s="572"/>
      <c r="VMR7" s="572"/>
      <c r="VMS7" s="572"/>
      <c r="VMT7" s="572"/>
      <c r="VMU7" s="572"/>
      <c r="VMV7" s="572"/>
      <c r="VMW7" s="572"/>
      <c r="VMX7" s="572"/>
      <c r="VMY7" s="572"/>
      <c r="VMZ7" s="572"/>
      <c r="VNA7" s="572"/>
      <c r="VNB7" s="572"/>
      <c r="VNC7" s="572"/>
      <c r="VND7" s="572"/>
      <c r="VNE7" s="572"/>
      <c r="VNF7" s="572"/>
      <c r="VNG7" s="572"/>
      <c r="VNH7" s="572"/>
      <c r="VNI7" s="572"/>
      <c r="VNJ7" s="572"/>
      <c r="VNK7" s="572"/>
      <c r="VNL7" s="572"/>
      <c r="VNM7" s="572"/>
      <c r="VNN7" s="572"/>
      <c r="VNO7" s="572"/>
      <c r="VNP7" s="572"/>
      <c r="VNQ7" s="572"/>
      <c r="VNR7" s="572"/>
      <c r="VNS7" s="572"/>
      <c r="VNT7" s="572"/>
      <c r="VNU7" s="572"/>
      <c r="VNV7" s="572"/>
      <c r="VNW7" s="572"/>
      <c r="VNX7" s="572"/>
      <c r="VNY7" s="572"/>
      <c r="VNZ7" s="572"/>
      <c r="VOA7" s="572"/>
      <c r="VOB7" s="572"/>
      <c r="VOC7" s="572"/>
      <c r="VOD7" s="572"/>
      <c r="VOE7" s="572"/>
      <c r="VOF7" s="572"/>
      <c r="VOG7" s="572"/>
      <c r="VOH7" s="572"/>
      <c r="VOI7" s="572"/>
      <c r="VOJ7" s="572"/>
      <c r="VOK7" s="572"/>
      <c r="VOL7" s="572"/>
      <c r="VOM7" s="572"/>
      <c r="VON7" s="572"/>
      <c r="VOO7" s="572"/>
      <c r="VOP7" s="572"/>
      <c r="VOQ7" s="572"/>
      <c r="VOR7" s="572"/>
      <c r="VOS7" s="572"/>
      <c r="VOT7" s="572"/>
      <c r="VOU7" s="572"/>
      <c r="VOV7" s="572"/>
      <c r="VOW7" s="572"/>
      <c r="VOX7" s="572"/>
      <c r="VOY7" s="572"/>
      <c r="VOZ7" s="572"/>
      <c r="VPA7" s="572"/>
      <c r="VPB7" s="572"/>
      <c r="VPC7" s="572"/>
      <c r="VPD7" s="572"/>
      <c r="VPE7" s="572"/>
      <c r="VPF7" s="572"/>
      <c r="VPG7" s="572"/>
      <c r="VPH7" s="572"/>
      <c r="VPI7" s="572"/>
      <c r="VPJ7" s="572"/>
      <c r="VPK7" s="572"/>
      <c r="VPL7" s="572"/>
      <c r="VPM7" s="572"/>
      <c r="VPN7" s="572"/>
      <c r="VPO7" s="572"/>
      <c r="VPP7" s="572"/>
      <c r="VPQ7" s="572"/>
      <c r="VPR7" s="572"/>
      <c r="VPS7" s="572"/>
      <c r="VPT7" s="572"/>
      <c r="VPU7" s="572"/>
      <c r="VPV7" s="572"/>
      <c r="VPW7" s="572"/>
      <c r="VPX7" s="572"/>
      <c r="VPY7" s="572"/>
      <c r="VPZ7" s="572"/>
      <c r="VQA7" s="572"/>
      <c r="VQB7" s="572"/>
      <c r="VQC7" s="572"/>
      <c r="VQD7" s="572"/>
      <c r="VQE7" s="572"/>
      <c r="VQF7" s="572"/>
      <c r="VQG7" s="572"/>
      <c r="VQH7" s="572"/>
      <c r="VQI7" s="572"/>
      <c r="VQJ7" s="572"/>
      <c r="VQK7" s="572"/>
      <c r="VQL7" s="572"/>
      <c r="VQM7" s="572"/>
      <c r="VQN7" s="572"/>
      <c r="VQO7" s="572"/>
      <c r="VQP7" s="572"/>
      <c r="VQQ7" s="572"/>
      <c r="VQR7" s="572"/>
      <c r="VQS7" s="572"/>
      <c r="VQT7" s="572"/>
      <c r="VQU7" s="572"/>
      <c r="VQV7" s="572"/>
      <c r="VQW7" s="572"/>
      <c r="VQX7" s="572"/>
      <c r="VQY7" s="572"/>
      <c r="VQZ7" s="572"/>
      <c r="VRA7" s="572"/>
      <c r="VRB7" s="572"/>
      <c r="VRC7" s="572"/>
      <c r="VRD7" s="572"/>
      <c r="VRE7" s="572"/>
      <c r="VRF7" s="572"/>
      <c r="VRG7" s="572"/>
      <c r="VRH7" s="572"/>
      <c r="VRI7" s="572"/>
      <c r="VRJ7" s="572"/>
      <c r="VRK7" s="572"/>
      <c r="VRL7" s="572"/>
      <c r="VRM7" s="572"/>
      <c r="VRN7" s="572"/>
      <c r="VRO7" s="572"/>
      <c r="VRP7" s="572"/>
      <c r="VRQ7" s="572"/>
      <c r="VRR7" s="572"/>
      <c r="VRS7" s="572"/>
      <c r="VRT7" s="572"/>
      <c r="VRU7" s="572"/>
      <c r="VRV7" s="572"/>
      <c r="VRW7" s="572"/>
      <c r="VRX7" s="572"/>
      <c r="VRY7" s="572"/>
      <c r="VRZ7" s="572"/>
      <c r="VSA7" s="572"/>
      <c r="VSB7" s="572"/>
      <c r="VSC7" s="572"/>
      <c r="VSD7" s="572"/>
      <c r="VSE7" s="572"/>
      <c r="VSF7" s="572"/>
      <c r="VSG7" s="572"/>
      <c r="VSH7" s="572"/>
      <c r="VSI7" s="572"/>
      <c r="VSJ7" s="572"/>
      <c r="VSK7" s="572"/>
      <c r="VSL7" s="572"/>
      <c r="VSM7" s="572"/>
      <c r="VSN7" s="572"/>
      <c r="VSO7" s="572"/>
      <c r="VSP7" s="572"/>
      <c r="VSQ7" s="572"/>
      <c r="VSR7" s="572"/>
      <c r="VSS7" s="572"/>
      <c r="VST7" s="572"/>
      <c r="VSU7" s="572"/>
      <c r="VSV7" s="572"/>
      <c r="VSW7" s="572"/>
      <c r="VSX7" s="572"/>
      <c r="VSY7" s="572"/>
      <c r="VSZ7" s="572"/>
      <c r="VTA7" s="572"/>
      <c r="VTB7" s="572"/>
      <c r="VTC7" s="572"/>
      <c r="VTD7" s="572"/>
      <c r="VTE7" s="572"/>
      <c r="VTF7" s="572"/>
      <c r="VTG7" s="572"/>
      <c r="VTH7" s="572"/>
      <c r="VTI7" s="572"/>
      <c r="VTJ7" s="572"/>
      <c r="VTK7" s="572"/>
      <c r="VTL7" s="572"/>
      <c r="VTM7" s="572"/>
      <c r="VTN7" s="572"/>
      <c r="VTO7" s="572"/>
      <c r="VTP7" s="572"/>
      <c r="VTQ7" s="572"/>
      <c r="VTR7" s="572"/>
      <c r="VTS7" s="572"/>
      <c r="VTT7" s="572"/>
      <c r="VTU7" s="572"/>
      <c r="VTV7" s="572"/>
      <c r="VTW7" s="572"/>
      <c r="VTX7" s="572"/>
      <c r="VTY7" s="572"/>
      <c r="VTZ7" s="572"/>
      <c r="VUA7" s="572"/>
      <c r="VUB7" s="572"/>
      <c r="VUC7" s="572"/>
      <c r="VUD7" s="572"/>
      <c r="VUE7" s="572"/>
      <c r="VUF7" s="572"/>
      <c r="VUG7" s="572"/>
      <c r="VUH7" s="572"/>
      <c r="VUI7" s="572"/>
      <c r="VUJ7" s="572"/>
      <c r="VUK7" s="572"/>
      <c r="VUL7" s="572"/>
      <c r="VUM7" s="572"/>
      <c r="VUN7" s="572"/>
      <c r="VUO7" s="572"/>
      <c r="VUP7" s="572"/>
      <c r="VUQ7" s="572"/>
      <c r="VUR7" s="572"/>
      <c r="VUS7" s="572"/>
      <c r="VUT7" s="572"/>
      <c r="VUU7" s="572"/>
      <c r="VUV7" s="572"/>
      <c r="VUW7" s="572"/>
      <c r="VUX7" s="572"/>
      <c r="VUY7" s="572"/>
      <c r="VUZ7" s="572"/>
      <c r="VVA7" s="572"/>
      <c r="VVB7" s="572"/>
      <c r="VVC7" s="572"/>
      <c r="VVD7" s="572"/>
      <c r="VVE7" s="572"/>
      <c r="VVF7" s="572"/>
      <c r="VVG7" s="572"/>
      <c r="VVH7" s="572"/>
      <c r="VVI7" s="572"/>
      <c r="VVJ7" s="572"/>
      <c r="VVK7" s="572"/>
      <c r="VVL7" s="572"/>
      <c r="VVM7" s="572"/>
      <c r="VVN7" s="572"/>
      <c r="VVO7" s="572"/>
      <c r="VVP7" s="572"/>
      <c r="VVQ7" s="572"/>
      <c r="VVR7" s="572"/>
      <c r="VVS7" s="572"/>
      <c r="VVT7" s="572"/>
      <c r="VVU7" s="572"/>
      <c r="VVV7" s="572"/>
      <c r="VVW7" s="572"/>
      <c r="VVX7" s="572"/>
      <c r="VVY7" s="572"/>
      <c r="VVZ7" s="572"/>
      <c r="VWA7" s="572"/>
      <c r="VWB7" s="572"/>
      <c r="VWC7" s="572"/>
      <c r="VWD7" s="572"/>
      <c r="VWE7" s="572"/>
      <c r="VWF7" s="572"/>
      <c r="VWG7" s="572"/>
      <c r="VWH7" s="572"/>
      <c r="VWI7" s="572"/>
      <c r="VWJ7" s="572"/>
      <c r="VWK7" s="572"/>
      <c r="VWL7" s="572"/>
      <c r="VWM7" s="572"/>
      <c r="VWN7" s="572"/>
      <c r="VWO7" s="572"/>
      <c r="VWP7" s="572"/>
      <c r="VWQ7" s="572"/>
      <c r="VWR7" s="572"/>
      <c r="VWS7" s="572"/>
      <c r="VWT7" s="572"/>
      <c r="VWU7" s="572"/>
      <c r="VWV7" s="572"/>
      <c r="VWW7" s="572"/>
      <c r="VWX7" s="572"/>
      <c r="VWY7" s="572"/>
      <c r="VWZ7" s="572"/>
      <c r="VXA7" s="572"/>
      <c r="VXB7" s="572"/>
      <c r="VXC7" s="572"/>
      <c r="VXD7" s="572"/>
      <c r="VXE7" s="572"/>
      <c r="VXF7" s="572"/>
      <c r="VXG7" s="572"/>
      <c r="VXH7" s="572"/>
      <c r="VXI7" s="572"/>
      <c r="VXJ7" s="572"/>
      <c r="VXK7" s="572"/>
      <c r="VXL7" s="572"/>
      <c r="VXM7" s="572"/>
      <c r="VXN7" s="572"/>
      <c r="VXO7" s="572"/>
      <c r="VXP7" s="572"/>
      <c r="VXQ7" s="572"/>
      <c r="VXR7" s="572"/>
      <c r="VXS7" s="572"/>
      <c r="VXT7" s="572"/>
      <c r="VXU7" s="572"/>
      <c r="VXV7" s="572"/>
      <c r="VXW7" s="572"/>
      <c r="VXX7" s="572"/>
      <c r="VXY7" s="572"/>
      <c r="VXZ7" s="572"/>
      <c r="VYA7" s="572"/>
      <c r="VYB7" s="572"/>
      <c r="VYC7" s="572"/>
      <c r="VYD7" s="572"/>
      <c r="VYE7" s="572"/>
      <c r="VYF7" s="572"/>
      <c r="VYG7" s="572"/>
      <c r="VYH7" s="572"/>
      <c r="VYI7" s="572"/>
      <c r="VYJ7" s="572"/>
      <c r="VYK7" s="572"/>
      <c r="VYL7" s="572"/>
      <c r="VYM7" s="572"/>
      <c r="VYN7" s="572"/>
      <c r="VYO7" s="572"/>
      <c r="VYP7" s="572"/>
      <c r="VYQ7" s="572"/>
      <c r="VYR7" s="572"/>
      <c r="VYS7" s="572"/>
      <c r="VYT7" s="572"/>
      <c r="VYU7" s="572"/>
      <c r="VYV7" s="572"/>
      <c r="VYW7" s="572"/>
      <c r="VYX7" s="572"/>
      <c r="VYY7" s="572"/>
      <c r="VYZ7" s="572"/>
      <c r="VZA7" s="572"/>
      <c r="VZB7" s="572"/>
      <c r="VZC7" s="572"/>
      <c r="VZD7" s="572"/>
      <c r="VZE7" s="572"/>
      <c r="VZF7" s="572"/>
      <c r="VZG7" s="572"/>
      <c r="VZH7" s="572"/>
      <c r="VZI7" s="572"/>
      <c r="VZJ7" s="572"/>
      <c r="VZK7" s="572"/>
      <c r="VZL7" s="572"/>
      <c r="VZM7" s="572"/>
      <c r="VZN7" s="572"/>
      <c r="VZO7" s="572"/>
      <c r="VZP7" s="572"/>
      <c r="VZQ7" s="572"/>
      <c r="VZR7" s="572"/>
      <c r="VZS7" s="572"/>
      <c r="VZT7" s="572"/>
      <c r="VZU7" s="572"/>
      <c r="VZV7" s="572"/>
      <c r="VZW7" s="572"/>
      <c r="VZX7" s="572"/>
      <c r="VZY7" s="572"/>
      <c r="VZZ7" s="572"/>
      <c r="WAA7" s="572"/>
      <c r="WAB7" s="572"/>
      <c r="WAC7" s="572"/>
      <c r="WAD7" s="572"/>
      <c r="WAE7" s="572"/>
      <c r="WAF7" s="572"/>
      <c r="WAG7" s="572"/>
      <c r="WAH7" s="572"/>
      <c r="WAI7" s="572"/>
      <c r="WAJ7" s="572"/>
      <c r="WAK7" s="572"/>
      <c r="WAL7" s="572"/>
      <c r="WAM7" s="572"/>
      <c r="WAN7" s="572"/>
      <c r="WAO7" s="572"/>
      <c r="WAP7" s="572"/>
      <c r="WAQ7" s="572"/>
      <c r="WAR7" s="572"/>
      <c r="WAS7" s="572"/>
      <c r="WAT7" s="572"/>
      <c r="WAU7" s="572"/>
      <c r="WAV7" s="572"/>
      <c r="WAW7" s="572"/>
      <c r="WAX7" s="572"/>
      <c r="WAY7" s="572"/>
      <c r="WAZ7" s="572"/>
      <c r="WBA7" s="572"/>
      <c r="WBB7" s="572"/>
      <c r="WBC7" s="572"/>
      <c r="WBD7" s="572"/>
      <c r="WBE7" s="572"/>
      <c r="WBF7" s="572"/>
      <c r="WBG7" s="572"/>
      <c r="WBH7" s="572"/>
      <c r="WBI7" s="572"/>
      <c r="WBJ7" s="572"/>
      <c r="WBK7" s="572"/>
      <c r="WBL7" s="572"/>
      <c r="WBM7" s="572"/>
      <c r="WBN7" s="572"/>
      <c r="WBO7" s="572"/>
      <c r="WBP7" s="572"/>
      <c r="WBQ7" s="572"/>
      <c r="WBR7" s="572"/>
      <c r="WBS7" s="572"/>
      <c r="WBT7" s="572"/>
      <c r="WBU7" s="572"/>
      <c r="WBV7" s="572"/>
      <c r="WBW7" s="572"/>
      <c r="WBX7" s="572"/>
      <c r="WBY7" s="572"/>
      <c r="WBZ7" s="572"/>
      <c r="WCA7" s="572"/>
      <c r="WCB7" s="572"/>
      <c r="WCC7" s="572"/>
      <c r="WCD7" s="572"/>
      <c r="WCE7" s="572"/>
      <c r="WCF7" s="572"/>
      <c r="WCG7" s="572"/>
      <c r="WCH7" s="572"/>
      <c r="WCI7" s="572"/>
      <c r="WCJ7" s="572"/>
      <c r="WCK7" s="572"/>
      <c r="WCL7" s="572"/>
      <c r="WCM7" s="572"/>
      <c r="WCN7" s="572"/>
      <c r="WCO7" s="572"/>
      <c r="WCP7" s="572"/>
      <c r="WCQ7" s="572"/>
      <c r="WCR7" s="572"/>
      <c r="WCS7" s="572"/>
      <c r="WCT7" s="572"/>
      <c r="WCU7" s="572"/>
      <c r="WCV7" s="572"/>
      <c r="WCW7" s="572"/>
      <c r="WCX7" s="572"/>
      <c r="WCY7" s="572"/>
      <c r="WCZ7" s="572"/>
      <c r="WDA7" s="572"/>
      <c r="WDB7" s="572"/>
      <c r="WDC7" s="572"/>
      <c r="WDD7" s="572"/>
      <c r="WDE7" s="572"/>
      <c r="WDF7" s="572"/>
      <c r="WDG7" s="572"/>
      <c r="WDH7" s="572"/>
      <c r="WDI7" s="572"/>
      <c r="WDJ7" s="572"/>
      <c r="WDK7" s="572"/>
      <c r="WDL7" s="572"/>
      <c r="WDM7" s="572"/>
      <c r="WDN7" s="572"/>
      <c r="WDO7" s="572"/>
      <c r="WDP7" s="572"/>
      <c r="WDQ7" s="572"/>
      <c r="WDR7" s="572"/>
      <c r="WDS7" s="572"/>
      <c r="WDT7" s="572"/>
      <c r="WDU7" s="572"/>
      <c r="WDV7" s="572"/>
      <c r="WDW7" s="572"/>
      <c r="WDX7" s="572"/>
      <c r="WDY7" s="572"/>
      <c r="WDZ7" s="572"/>
      <c r="WEA7" s="572"/>
      <c r="WEB7" s="572"/>
      <c r="WEC7" s="572"/>
      <c r="WED7" s="572"/>
      <c r="WEE7" s="572"/>
      <c r="WEF7" s="572"/>
      <c r="WEG7" s="572"/>
      <c r="WEH7" s="572"/>
      <c r="WEI7" s="572"/>
      <c r="WEJ7" s="572"/>
      <c r="WEK7" s="572"/>
      <c r="WEL7" s="572"/>
      <c r="WEM7" s="572"/>
      <c r="WEN7" s="572"/>
      <c r="WEO7" s="572"/>
      <c r="WEP7" s="572"/>
      <c r="WEQ7" s="572"/>
      <c r="WER7" s="572"/>
      <c r="WES7" s="572"/>
      <c r="WET7" s="572"/>
      <c r="WEU7" s="572"/>
      <c r="WEV7" s="572"/>
      <c r="WEW7" s="572"/>
      <c r="WEX7" s="572"/>
      <c r="WEY7" s="572"/>
      <c r="WEZ7" s="572"/>
      <c r="WFA7" s="572"/>
      <c r="WFB7" s="572"/>
      <c r="WFC7" s="572"/>
      <c r="WFD7" s="572"/>
      <c r="WFE7" s="572"/>
      <c r="WFF7" s="572"/>
      <c r="WFG7" s="572"/>
      <c r="WFH7" s="572"/>
      <c r="WFI7" s="572"/>
      <c r="WFJ7" s="572"/>
      <c r="WFK7" s="572"/>
      <c r="WFL7" s="572"/>
      <c r="WFM7" s="572"/>
      <c r="WFN7" s="572"/>
      <c r="WFO7" s="572"/>
      <c r="WFP7" s="572"/>
      <c r="WFQ7" s="572"/>
      <c r="WFR7" s="572"/>
      <c r="WFS7" s="572"/>
      <c r="WFT7" s="572"/>
      <c r="WFU7" s="572"/>
      <c r="WFV7" s="572"/>
      <c r="WFW7" s="572"/>
      <c r="WFX7" s="572"/>
      <c r="WFY7" s="572"/>
      <c r="WFZ7" s="572"/>
      <c r="WGA7" s="572"/>
      <c r="WGB7" s="572"/>
      <c r="WGC7" s="572"/>
      <c r="WGD7" s="572"/>
      <c r="WGE7" s="572"/>
      <c r="WGF7" s="572"/>
      <c r="WGG7" s="572"/>
      <c r="WGH7" s="572"/>
      <c r="WGI7" s="572"/>
      <c r="WGJ7" s="572"/>
      <c r="WGK7" s="572"/>
      <c r="WGL7" s="572"/>
      <c r="WGM7" s="572"/>
      <c r="WGN7" s="572"/>
      <c r="WGO7" s="572"/>
      <c r="WGP7" s="572"/>
      <c r="WGQ7" s="572"/>
      <c r="WGR7" s="572"/>
      <c r="WGS7" s="572"/>
      <c r="WGT7" s="572"/>
      <c r="WGU7" s="572"/>
      <c r="WGV7" s="572"/>
      <c r="WGW7" s="572"/>
      <c r="WGX7" s="572"/>
      <c r="WGY7" s="572"/>
      <c r="WGZ7" s="572"/>
      <c r="WHA7" s="572"/>
      <c r="WHB7" s="572"/>
      <c r="WHC7" s="572"/>
      <c r="WHD7" s="572"/>
      <c r="WHE7" s="572"/>
      <c r="WHF7" s="572"/>
      <c r="WHG7" s="572"/>
      <c r="WHH7" s="572"/>
      <c r="WHI7" s="572"/>
      <c r="WHJ7" s="572"/>
      <c r="WHK7" s="572"/>
      <c r="WHL7" s="572"/>
      <c r="WHM7" s="572"/>
      <c r="WHN7" s="572"/>
      <c r="WHO7" s="572"/>
      <c r="WHP7" s="572"/>
      <c r="WHQ7" s="572"/>
      <c r="WHR7" s="572"/>
      <c r="WHS7" s="572"/>
      <c r="WHT7" s="572"/>
      <c r="WHU7" s="572"/>
      <c r="WHV7" s="572"/>
      <c r="WHW7" s="572"/>
      <c r="WHX7" s="572"/>
      <c r="WHY7" s="572"/>
      <c r="WHZ7" s="572"/>
      <c r="WIA7" s="572"/>
      <c r="WIB7" s="572"/>
      <c r="WIC7" s="572"/>
      <c r="WID7" s="572"/>
      <c r="WIE7" s="572"/>
      <c r="WIF7" s="572"/>
      <c r="WIG7" s="572"/>
      <c r="WIH7" s="572"/>
      <c r="WII7" s="572"/>
      <c r="WIJ7" s="572"/>
      <c r="WIK7" s="572"/>
      <c r="WIL7" s="572"/>
      <c r="WIM7" s="572"/>
      <c r="WIN7" s="572"/>
      <c r="WIO7" s="572"/>
      <c r="WIP7" s="572"/>
      <c r="WIQ7" s="572"/>
      <c r="WIR7" s="572"/>
      <c r="WIS7" s="572"/>
      <c r="WIT7" s="572"/>
      <c r="WIU7" s="572"/>
      <c r="WIV7" s="572"/>
      <c r="WIW7" s="572"/>
      <c r="WIX7" s="572"/>
      <c r="WIY7" s="572"/>
      <c r="WIZ7" s="572"/>
      <c r="WJA7" s="572"/>
      <c r="WJB7" s="572"/>
      <c r="WJC7" s="572"/>
      <c r="WJD7" s="572"/>
      <c r="WJE7" s="572"/>
      <c r="WJF7" s="572"/>
      <c r="WJG7" s="572"/>
      <c r="WJH7" s="572"/>
      <c r="WJI7" s="572"/>
      <c r="WJJ7" s="572"/>
      <c r="WJK7" s="572"/>
      <c r="WJL7" s="572"/>
      <c r="WJM7" s="572"/>
      <c r="WJN7" s="572"/>
      <c r="WJO7" s="572"/>
      <c r="WJP7" s="572"/>
      <c r="WJQ7" s="572"/>
      <c r="WJR7" s="572"/>
      <c r="WJS7" s="572"/>
      <c r="WJT7" s="572"/>
      <c r="WJU7" s="572"/>
      <c r="WJV7" s="572"/>
      <c r="WJW7" s="572"/>
      <c r="WJX7" s="572"/>
      <c r="WJY7" s="572"/>
      <c r="WJZ7" s="572"/>
      <c r="WKA7" s="572"/>
      <c r="WKB7" s="572"/>
      <c r="WKC7" s="572"/>
      <c r="WKD7" s="572"/>
      <c r="WKE7" s="572"/>
      <c r="WKF7" s="572"/>
      <c r="WKG7" s="572"/>
      <c r="WKH7" s="572"/>
      <c r="WKI7" s="572"/>
      <c r="WKJ7" s="572"/>
      <c r="WKK7" s="572"/>
      <c r="WKL7" s="572"/>
      <c r="WKM7" s="572"/>
      <c r="WKN7" s="572"/>
      <c r="WKO7" s="572"/>
      <c r="WKP7" s="572"/>
      <c r="WKQ7" s="572"/>
      <c r="WKR7" s="572"/>
      <c r="WKS7" s="572"/>
      <c r="WKT7" s="572"/>
      <c r="WKU7" s="572"/>
      <c r="WKV7" s="572"/>
      <c r="WKW7" s="572"/>
      <c r="WKX7" s="572"/>
      <c r="WKY7" s="572"/>
      <c r="WKZ7" s="572"/>
      <c r="WLA7" s="572"/>
      <c r="WLB7" s="572"/>
      <c r="WLC7" s="572"/>
      <c r="WLD7" s="572"/>
      <c r="WLE7" s="572"/>
      <c r="WLF7" s="572"/>
      <c r="WLG7" s="572"/>
      <c r="WLH7" s="572"/>
      <c r="WLI7" s="572"/>
      <c r="WLJ7" s="572"/>
      <c r="WLK7" s="572"/>
      <c r="WLL7" s="572"/>
      <c r="WLM7" s="572"/>
      <c r="WLN7" s="572"/>
      <c r="WLO7" s="572"/>
      <c r="WLP7" s="572"/>
      <c r="WLQ7" s="572"/>
      <c r="WLR7" s="572"/>
      <c r="WLS7" s="572"/>
      <c r="WLT7" s="572"/>
      <c r="WLU7" s="572"/>
      <c r="WLV7" s="572"/>
      <c r="WLW7" s="572"/>
      <c r="WLX7" s="572"/>
      <c r="WLY7" s="572"/>
      <c r="WLZ7" s="572"/>
      <c r="WMA7" s="572"/>
      <c r="WMB7" s="572"/>
      <c r="WMC7" s="572"/>
      <c r="WMD7" s="572"/>
      <c r="WME7" s="572"/>
      <c r="WMF7" s="572"/>
      <c r="WMG7" s="572"/>
      <c r="WMH7" s="572"/>
      <c r="WMI7" s="572"/>
      <c r="WMJ7" s="572"/>
      <c r="WMK7" s="572"/>
      <c r="WML7" s="572"/>
      <c r="WMM7" s="572"/>
      <c r="WMN7" s="572"/>
      <c r="WMO7" s="572"/>
      <c r="WMP7" s="572"/>
      <c r="WMQ7" s="572"/>
      <c r="WMR7" s="572"/>
      <c r="WMS7" s="572"/>
      <c r="WMT7" s="572"/>
      <c r="WMU7" s="572"/>
      <c r="WMV7" s="572"/>
      <c r="WMW7" s="572"/>
      <c r="WMX7" s="572"/>
      <c r="WMY7" s="572"/>
      <c r="WMZ7" s="572"/>
      <c r="WNA7" s="572"/>
      <c r="WNB7" s="572"/>
      <c r="WNC7" s="572"/>
      <c r="WND7" s="572"/>
      <c r="WNE7" s="572"/>
      <c r="WNF7" s="572"/>
      <c r="WNG7" s="572"/>
      <c r="WNH7" s="572"/>
      <c r="WNI7" s="572"/>
      <c r="WNJ7" s="572"/>
      <c r="WNK7" s="572"/>
      <c r="WNL7" s="572"/>
      <c r="WNM7" s="572"/>
      <c r="WNN7" s="572"/>
      <c r="WNO7" s="572"/>
      <c r="WNP7" s="572"/>
      <c r="WNQ7" s="572"/>
      <c r="WNR7" s="572"/>
      <c r="WNS7" s="572"/>
      <c r="WNT7" s="572"/>
      <c r="WNU7" s="572"/>
      <c r="WNV7" s="572"/>
      <c r="WNW7" s="572"/>
      <c r="WNX7" s="572"/>
      <c r="WNY7" s="572"/>
      <c r="WNZ7" s="572"/>
      <c r="WOA7" s="572"/>
      <c r="WOB7" s="572"/>
      <c r="WOC7" s="572"/>
      <c r="WOD7" s="572"/>
      <c r="WOE7" s="572"/>
      <c r="WOF7" s="572"/>
      <c r="WOG7" s="572"/>
      <c r="WOH7" s="572"/>
      <c r="WOI7" s="572"/>
      <c r="WOJ7" s="572"/>
      <c r="WOK7" s="572"/>
      <c r="WOL7" s="572"/>
      <c r="WOM7" s="572"/>
      <c r="WON7" s="572"/>
      <c r="WOO7" s="572"/>
      <c r="WOP7" s="572"/>
      <c r="WOQ7" s="572"/>
      <c r="WOR7" s="572"/>
      <c r="WOS7" s="572"/>
      <c r="WOT7" s="572"/>
      <c r="WOU7" s="572"/>
      <c r="WOV7" s="572"/>
      <c r="WOW7" s="572"/>
      <c r="WOX7" s="572"/>
      <c r="WOY7" s="572"/>
      <c r="WOZ7" s="572"/>
      <c r="WPA7" s="572"/>
      <c r="WPB7" s="572"/>
      <c r="WPC7" s="572"/>
      <c r="WPD7" s="572"/>
      <c r="WPE7" s="572"/>
      <c r="WPF7" s="572"/>
      <c r="WPG7" s="572"/>
      <c r="WPH7" s="572"/>
      <c r="WPI7" s="572"/>
      <c r="WPJ7" s="572"/>
      <c r="WPK7" s="572"/>
      <c r="WPL7" s="572"/>
      <c r="WPM7" s="572"/>
      <c r="WPN7" s="572"/>
      <c r="WPO7" s="572"/>
      <c r="WPP7" s="572"/>
      <c r="WPQ7" s="572"/>
      <c r="WPR7" s="572"/>
      <c r="WPS7" s="572"/>
      <c r="WPT7" s="572"/>
      <c r="WPU7" s="572"/>
      <c r="WPV7" s="572"/>
      <c r="WPW7" s="572"/>
      <c r="WPX7" s="572"/>
      <c r="WPY7" s="572"/>
      <c r="WPZ7" s="572"/>
      <c r="WQA7" s="572"/>
      <c r="WQB7" s="572"/>
      <c r="WQC7" s="572"/>
      <c r="WQD7" s="572"/>
      <c r="WQE7" s="572"/>
      <c r="WQF7" s="572"/>
      <c r="WQG7" s="572"/>
      <c r="WQH7" s="572"/>
      <c r="WQI7" s="572"/>
      <c r="WQJ7" s="572"/>
      <c r="WQK7" s="572"/>
      <c r="WQL7" s="572"/>
      <c r="WQM7" s="572"/>
      <c r="WQN7" s="572"/>
      <c r="WQO7" s="572"/>
      <c r="WQP7" s="572"/>
      <c r="WQQ7" s="572"/>
      <c r="WQR7" s="572"/>
      <c r="WQS7" s="572"/>
      <c r="WQT7" s="572"/>
      <c r="WQU7" s="572"/>
      <c r="WQV7" s="572"/>
      <c r="WQW7" s="572"/>
      <c r="WQX7" s="572"/>
      <c r="WQY7" s="572"/>
      <c r="WQZ7" s="572"/>
      <c r="WRA7" s="572"/>
      <c r="WRB7" s="572"/>
      <c r="WRC7" s="572"/>
      <c r="WRD7" s="572"/>
      <c r="WRE7" s="572"/>
      <c r="WRF7" s="572"/>
      <c r="WRG7" s="572"/>
      <c r="WRH7" s="572"/>
      <c r="WRI7" s="572"/>
      <c r="WRJ7" s="572"/>
      <c r="WRK7" s="572"/>
      <c r="WRL7" s="572"/>
      <c r="WRM7" s="572"/>
      <c r="WRN7" s="572"/>
      <c r="WRO7" s="572"/>
      <c r="WRP7" s="572"/>
      <c r="WRQ7" s="572"/>
      <c r="WRR7" s="572"/>
      <c r="WRS7" s="572"/>
      <c r="WRT7" s="572"/>
      <c r="WRU7" s="572"/>
      <c r="WRV7" s="572"/>
      <c r="WRW7" s="572"/>
      <c r="WRX7" s="572"/>
      <c r="WRY7" s="572"/>
      <c r="WRZ7" s="572"/>
      <c r="WSA7" s="572"/>
      <c r="WSB7" s="572"/>
      <c r="WSC7" s="572"/>
      <c r="WSD7" s="572"/>
      <c r="WSE7" s="572"/>
      <c r="WSF7" s="572"/>
      <c r="WSG7" s="572"/>
      <c r="WSH7" s="572"/>
      <c r="WSI7" s="572"/>
      <c r="WSJ7" s="572"/>
      <c r="WSK7" s="572"/>
      <c r="WSL7" s="572"/>
      <c r="WSM7" s="572"/>
      <c r="WSN7" s="572"/>
      <c r="WSO7" s="572"/>
      <c r="WSP7" s="572"/>
      <c r="WSQ7" s="572"/>
      <c r="WSR7" s="572"/>
      <c r="WSS7" s="572"/>
      <c r="WST7" s="572"/>
      <c r="WSU7" s="572"/>
      <c r="WSV7" s="572"/>
      <c r="WSW7" s="572"/>
      <c r="WSX7" s="572"/>
      <c r="WSY7" s="572"/>
      <c r="WSZ7" s="572"/>
      <c r="WTA7" s="572"/>
      <c r="WTB7" s="572"/>
      <c r="WTC7" s="572"/>
      <c r="WTD7" s="572"/>
      <c r="WTE7" s="572"/>
      <c r="WTF7" s="572"/>
      <c r="WTG7" s="572"/>
      <c r="WTH7" s="572"/>
      <c r="WTI7" s="572"/>
      <c r="WTJ7" s="572"/>
      <c r="WTK7" s="572"/>
      <c r="WTL7" s="572"/>
      <c r="WTM7" s="572"/>
      <c r="WTN7" s="572"/>
      <c r="WTO7" s="572"/>
      <c r="WTP7" s="572"/>
      <c r="WTQ7" s="572"/>
      <c r="WTR7" s="572"/>
      <c r="WTS7" s="572"/>
      <c r="WTT7" s="572"/>
      <c r="WTU7" s="572"/>
      <c r="WTV7" s="572"/>
      <c r="WTW7" s="572"/>
      <c r="WTX7" s="572"/>
      <c r="WTY7" s="572"/>
      <c r="WTZ7" s="572"/>
      <c r="WUA7" s="572"/>
      <c r="WUB7" s="572"/>
      <c r="WUC7" s="572"/>
      <c r="WUD7" s="572"/>
      <c r="WUE7" s="572"/>
      <c r="WUF7" s="572"/>
      <c r="WUG7" s="572"/>
      <c r="WUH7" s="572"/>
      <c r="WUI7" s="572"/>
      <c r="WUJ7" s="572"/>
      <c r="WUK7" s="572"/>
      <c r="WUL7" s="572"/>
      <c r="WUM7" s="572"/>
      <c r="WUN7" s="572"/>
      <c r="WUO7" s="572"/>
      <c r="WUP7" s="572"/>
      <c r="WUQ7" s="572"/>
      <c r="WUR7" s="572"/>
      <c r="WUS7" s="572"/>
      <c r="WUT7" s="572"/>
      <c r="WUU7" s="572"/>
      <c r="WUV7" s="572"/>
      <c r="WUW7" s="572"/>
      <c r="WUX7" s="572"/>
      <c r="WUY7" s="572"/>
      <c r="WUZ7" s="572"/>
      <c r="WVA7" s="572"/>
      <c r="WVB7" s="572"/>
      <c r="WVC7" s="572"/>
      <c r="WVD7" s="572"/>
      <c r="WVE7" s="572"/>
      <c r="WVF7" s="572"/>
      <c r="WVG7" s="572"/>
      <c r="WVH7" s="572"/>
      <c r="WVI7" s="572"/>
      <c r="WVJ7" s="572"/>
      <c r="WVK7" s="572"/>
      <c r="WVL7" s="572"/>
      <c r="WVM7" s="572"/>
      <c r="WVN7" s="572"/>
      <c r="WVO7" s="572"/>
      <c r="WVP7" s="572"/>
      <c r="WVQ7" s="572"/>
      <c r="WVR7" s="572"/>
      <c r="WVS7" s="572"/>
      <c r="WVT7" s="572"/>
      <c r="WVU7" s="572"/>
      <c r="WVV7" s="572"/>
      <c r="WVW7" s="572"/>
      <c r="WVX7" s="572"/>
      <c r="WVY7" s="572"/>
      <c r="WVZ7" s="572"/>
      <c r="WWA7" s="572"/>
      <c r="WWB7" s="572"/>
      <c r="WWC7" s="572"/>
      <c r="WWD7" s="572"/>
      <c r="WWE7" s="572"/>
      <c r="WWF7" s="572"/>
      <c r="WWG7" s="572"/>
      <c r="WWH7" s="572"/>
      <c r="WWI7" s="572"/>
      <c r="WWJ7" s="572"/>
      <c r="WWK7" s="572"/>
      <c r="WWL7" s="572"/>
      <c r="WWM7" s="572"/>
      <c r="WWN7" s="572"/>
      <c r="WWO7" s="572"/>
      <c r="WWP7" s="572"/>
      <c r="WWQ7" s="572"/>
      <c r="WWR7" s="572"/>
      <c r="WWS7" s="572"/>
      <c r="WWT7" s="572"/>
      <c r="WWU7" s="572"/>
      <c r="WWV7" s="572"/>
      <c r="WWW7" s="572"/>
      <c r="WWX7" s="572"/>
      <c r="WWY7" s="572"/>
      <c r="WWZ7" s="572"/>
      <c r="WXA7" s="572"/>
      <c r="WXB7" s="572"/>
      <c r="WXC7" s="572"/>
      <c r="WXD7" s="572"/>
      <c r="WXE7" s="572"/>
      <c r="WXF7" s="572"/>
      <c r="WXG7" s="572"/>
      <c r="WXH7" s="572"/>
      <c r="WXI7" s="572"/>
      <c r="WXJ7" s="572"/>
      <c r="WXK7" s="572"/>
      <c r="WXL7" s="572"/>
      <c r="WXM7" s="572"/>
      <c r="WXN7" s="572"/>
      <c r="WXO7" s="572"/>
      <c r="WXP7" s="572"/>
      <c r="WXQ7" s="572"/>
      <c r="WXR7" s="572"/>
      <c r="WXS7" s="572"/>
      <c r="WXT7" s="572"/>
      <c r="WXU7" s="572"/>
      <c r="WXV7" s="572"/>
      <c r="WXW7" s="572"/>
      <c r="WXX7" s="572"/>
      <c r="WXY7" s="572"/>
      <c r="WXZ7" s="572"/>
      <c r="WYA7" s="572"/>
      <c r="WYB7" s="572"/>
      <c r="WYC7" s="572"/>
      <c r="WYD7" s="572"/>
      <c r="WYE7" s="572"/>
      <c r="WYF7" s="572"/>
      <c r="WYG7" s="572"/>
      <c r="WYH7" s="572"/>
      <c r="WYI7" s="572"/>
      <c r="WYJ7" s="572"/>
      <c r="WYK7" s="572"/>
      <c r="WYL7" s="572"/>
      <c r="WYM7" s="572"/>
      <c r="WYN7" s="572"/>
      <c r="WYO7" s="572"/>
      <c r="WYP7" s="572"/>
      <c r="WYQ7" s="572"/>
      <c r="WYR7" s="572"/>
      <c r="WYS7" s="572"/>
      <c r="WYT7" s="572"/>
      <c r="WYU7" s="572"/>
      <c r="WYV7" s="572"/>
      <c r="WYW7" s="572"/>
      <c r="WYX7" s="572"/>
      <c r="WYY7" s="572"/>
      <c r="WYZ7" s="572"/>
      <c r="WZA7" s="572"/>
      <c r="WZB7" s="572"/>
      <c r="WZC7" s="572"/>
      <c r="WZD7" s="572"/>
      <c r="WZE7" s="572"/>
      <c r="WZF7" s="572"/>
      <c r="WZG7" s="572"/>
      <c r="WZH7" s="572"/>
      <c r="WZI7" s="572"/>
      <c r="WZJ7" s="572"/>
      <c r="WZK7" s="572"/>
      <c r="WZL7" s="572"/>
      <c r="WZM7" s="572"/>
      <c r="WZN7" s="572"/>
      <c r="WZO7" s="572"/>
      <c r="WZP7" s="572"/>
      <c r="WZQ7" s="572"/>
      <c r="WZR7" s="572"/>
      <c r="WZS7" s="572"/>
      <c r="WZT7" s="572"/>
      <c r="WZU7" s="572"/>
      <c r="WZV7" s="572"/>
      <c r="WZW7" s="572"/>
      <c r="WZX7" s="572"/>
      <c r="WZY7" s="572"/>
      <c r="WZZ7" s="572"/>
      <c r="XAA7" s="572"/>
      <c r="XAB7" s="572"/>
      <c r="XAC7" s="572"/>
      <c r="XAD7" s="572"/>
      <c r="XAE7" s="572"/>
      <c r="XAF7" s="572"/>
      <c r="XAG7" s="572"/>
      <c r="XAH7" s="572"/>
      <c r="XAI7" s="572"/>
      <c r="XAJ7" s="572"/>
      <c r="XAK7" s="572"/>
      <c r="XAL7" s="572"/>
      <c r="XAM7" s="572"/>
      <c r="XAN7" s="572"/>
      <c r="XAO7" s="572"/>
      <c r="XAP7" s="572"/>
      <c r="XAQ7" s="572"/>
      <c r="XAR7" s="572"/>
      <c r="XAS7" s="572"/>
      <c r="XAT7" s="572"/>
      <c r="XAU7" s="572"/>
      <c r="XAV7" s="572"/>
      <c r="XAW7" s="572"/>
      <c r="XAX7" s="572"/>
      <c r="XAY7" s="572"/>
      <c r="XAZ7" s="572"/>
      <c r="XBA7" s="572"/>
      <c r="XBB7" s="572"/>
      <c r="XBC7" s="572"/>
      <c r="XBD7" s="572"/>
      <c r="XBE7" s="572"/>
      <c r="XBF7" s="572"/>
      <c r="XBG7" s="572"/>
      <c r="XBH7" s="572"/>
      <c r="XBI7" s="572"/>
      <c r="XBJ7" s="572"/>
      <c r="XBK7" s="572"/>
      <c r="XBL7" s="572"/>
      <c r="XBM7" s="572"/>
      <c r="XBN7" s="572"/>
      <c r="XBO7" s="572"/>
      <c r="XBP7" s="572"/>
      <c r="XBQ7" s="572"/>
      <c r="XBR7" s="572"/>
      <c r="XBS7" s="572"/>
      <c r="XBT7" s="572"/>
      <c r="XBU7" s="572"/>
      <c r="XBV7" s="572"/>
      <c r="XBW7" s="572"/>
      <c r="XBX7" s="572"/>
      <c r="XBY7" s="572"/>
      <c r="XBZ7" s="572"/>
      <c r="XCA7" s="572"/>
      <c r="XCB7" s="572"/>
      <c r="XCC7" s="572"/>
      <c r="XCD7" s="572"/>
      <c r="XCE7" s="572"/>
      <c r="XCF7" s="572"/>
      <c r="XCG7" s="572"/>
      <c r="XCH7" s="572"/>
      <c r="XCI7" s="572"/>
      <c r="XCJ7" s="572"/>
      <c r="XCK7" s="572"/>
      <c r="XCL7" s="572"/>
      <c r="XCM7" s="572"/>
      <c r="XCN7" s="572"/>
      <c r="XCO7" s="572"/>
      <c r="XCP7" s="572"/>
      <c r="XCQ7" s="572"/>
      <c r="XCR7" s="572"/>
      <c r="XCS7" s="572"/>
      <c r="XCT7" s="572"/>
      <c r="XCU7" s="572"/>
      <c r="XCV7" s="572"/>
      <c r="XCW7" s="572"/>
      <c r="XCX7" s="572"/>
      <c r="XCY7" s="572"/>
      <c r="XCZ7" s="572"/>
      <c r="XDA7" s="572"/>
      <c r="XDB7" s="572"/>
      <c r="XDC7" s="572"/>
      <c r="XDD7" s="572"/>
      <c r="XDE7" s="572"/>
      <c r="XDF7" s="572"/>
      <c r="XDG7" s="572"/>
      <c r="XDH7" s="572"/>
      <c r="XDI7" s="572"/>
      <c r="XDJ7" s="572"/>
      <c r="XDK7" s="572"/>
      <c r="XDL7" s="572"/>
      <c r="XDM7" s="572"/>
      <c r="XDN7" s="572"/>
      <c r="XDO7" s="572"/>
      <c r="XDP7" s="572"/>
      <c r="XDQ7" s="572"/>
      <c r="XDR7" s="572"/>
      <c r="XDS7" s="572"/>
      <c r="XDT7" s="572"/>
      <c r="XDU7" s="572"/>
      <c r="XDV7" s="572"/>
      <c r="XDW7" s="572"/>
      <c r="XDX7" s="572"/>
      <c r="XDY7" s="572"/>
      <c r="XDZ7" s="572"/>
      <c r="XEA7" s="572"/>
      <c r="XEB7" s="572"/>
      <c r="XEC7" s="572"/>
      <c r="XED7" s="572"/>
      <c r="XEE7" s="572"/>
      <c r="XEF7" s="572"/>
      <c r="XEG7" s="572"/>
      <c r="XEH7" s="572"/>
      <c r="XEI7" s="572"/>
      <c r="XEJ7" s="572"/>
      <c r="XEK7" s="572"/>
      <c r="XEL7" s="572"/>
      <c r="XEM7" s="572"/>
      <c r="XEN7" s="572"/>
      <c r="XEO7" s="572"/>
      <c r="XEP7" s="572"/>
      <c r="XEQ7" s="572"/>
      <c r="XER7" s="572"/>
      <c r="XES7" s="572"/>
      <c r="XET7" s="572"/>
      <c r="XEU7" s="572"/>
      <c r="XEV7" s="572"/>
      <c r="XEW7" s="572"/>
      <c r="XEX7" s="572"/>
      <c r="XEY7" s="572"/>
      <c r="XEZ7" s="572"/>
      <c r="XFA7" s="572"/>
      <c r="XFB7" s="572"/>
      <c r="XFC7" s="572"/>
      <c r="XFD7" s="572"/>
    </row>
    <row r="8" spans="1:18">
      <c r="A8" s="569" t="s">
        <v>1979</v>
      </c>
      <c r="B8" s="569" t="s">
        <v>437</v>
      </c>
      <c r="C8" s="569" t="s">
        <v>1980</v>
      </c>
      <c r="D8" s="569">
        <v>72656</v>
      </c>
      <c r="E8" s="569">
        <v>145312</v>
      </c>
      <c r="F8" s="569" t="s">
        <v>1951</v>
      </c>
      <c r="G8" s="569" t="s">
        <v>1981</v>
      </c>
      <c r="H8" s="569" t="s">
        <v>1982</v>
      </c>
      <c r="I8" s="569" t="s">
        <v>1983</v>
      </c>
      <c r="J8" s="569" t="s">
        <v>1955</v>
      </c>
      <c r="K8" s="573">
        <v>45279.0004976852</v>
      </c>
      <c r="L8" s="569" t="s">
        <v>1956</v>
      </c>
      <c r="M8" s="569" t="s">
        <v>1984</v>
      </c>
      <c r="N8" s="569">
        <v>19181.18</v>
      </c>
      <c r="O8" s="569">
        <v>176</v>
      </c>
      <c r="P8" s="569">
        <v>1320</v>
      </c>
      <c r="Q8" s="569">
        <v>0</v>
      </c>
      <c r="R8" s="569">
        <f t="shared" si="0"/>
        <v>1934</v>
      </c>
    </row>
    <row r="9" spans="1:18">
      <c r="A9" s="569" t="s">
        <v>1985</v>
      </c>
      <c r="B9" s="569" t="s">
        <v>437</v>
      </c>
      <c r="C9" s="569" t="s">
        <v>1986</v>
      </c>
      <c r="D9" s="569">
        <v>16968</v>
      </c>
      <c r="E9" s="569">
        <v>40904</v>
      </c>
      <c r="F9" s="569" t="s">
        <v>1951</v>
      </c>
      <c r="G9" s="569" t="s">
        <v>1987</v>
      </c>
      <c r="H9" s="569" t="s">
        <v>1982</v>
      </c>
      <c r="I9" s="569" t="s">
        <v>1988</v>
      </c>
      <c r="J9" s="569" t="s">
        <v>1955</v>
      </c>
      <c r="K9" s="573">
        <v>45210.0004976852</v>
      </c>
      <c r="L9" s="569" t="s">
        <v>1956</v>
      </c>
      <c r="M9" s="569" t="s">
        <v>1989</v>
      </c>
      <c r="N9" s="569">
        <v>7041.48</v>
      </c>
      <c r="O9" s="569">
        <v>276.66</v>
      </c>
      <c r="P9" s="569">
        <v>1721</v>
      </c>
      <c r="Q9" s="569">
        <v>0</v>
      </c>
      <c r="R9" s="569">
        <f t="shared" si="0"/>
        <v>2521</v>
      </c>
    </row>
    <row r="10" spans="1:18">
      <c r="A10" s="569" t="s">
        <v>1990</v>
      </c>
      <c r="B10" s="569" t="s">
        <v>437</v>
      </c>
      <c r="C10" s="569" t="s">
        <v>1991</v>
      </c>
      <c r="D10" s="569">
        <v>14975.1</v>
      </c>
      <c r="E10" s="569">
        <v>22462.65</v>
      </c>
      <c r="F10" s="569" t="s">
        <v>1951</v>
      </c>
      <c r="G10" s="569" t="s">
        <v>1960</v>
      </c>
      <c r="H10" s="569" t="s">
        <v>1982</v>
      </c>
      <c r="I10" s="569">
        <v>1.5</v>
      </c>
      <c r="J10" s="569" t="s">
        <v>1955</v>
      </c>
      <c r="K10" s="573">
        <v>45195.0004976852</v>
      </c>
      <c r="L10" s="569" t="s">
        <v>1956</v>
      </c>
      <c r="M10" s="569" t="s">
        <v>1992</v>
      </c>
      <c r="N10" s="569">
        <v>1682.45</v>
      </c>
      <c r="O10" s="569">
        <v>74.9</v>
      </c>
      <c r="P10" s="569">
        <v>749</v>
      </c>
      <c r="Q10" s="569">
        <v>0</v>
      </c>
      <c r="R10" s="569">
        <f t="shared" si="0"/>
        <v>1097</v>
      </c>
    </row>
    <row r="11" spans="1:18">
      <c r="A11" s="569" t="s">
        <v>1993</v>
      </c>
      <c r="B11" s="569" t="s">
        <v>437</v>
      </c>
      <c r="C11" s="569" t="s">
        <v>1994</v>
      </c>
      <c r="D11" s="569">
        <v>74702.7</v>
      </c>
      <c r="E11" s="569">
        <v>110253.98</v>
      </c>
      <c r="F11" s="569" t="s">
        <v>1951</v>
      </c>
      <c r="G11" s="569" t="s">
        <v>1995</v>
      </c>
      <c r="H11" s="569" t="s">
        <v>1982</v>
      </c>
      <c r="I11" s="569">
        <v>1.48</v>
      </c>
      <c r="J11" s="569" t="s">
        <v>1955</v>
      </c>
      <c r="K11" s="573">
        <v>45187.0004976852</v>
      </c>
      <c r="L11" s="569" t="s">
        <v>1956</v>
      </c>
      <c r="M11" s="569" t="s">
        <v>1996</v>
      </c>
      <c r="N11" s="569">
        <v>16910.09</v>
      </c>
      <c r="O11" s="569">
        <v>150.91</v>
      </c>
      <c r="P11" s="569">
        <v>1534</v>
      </c>
      <c r="Q11" s="569">
        <v>0</v>
      </c>
      <c r="R11" s="569">
        <f t="shared" si="0"/>
        <v>2247</v>
      </c>
    </row>
    <row r="12" s="567" customFormat="1" spans="1:16384">
      <c r="A12" s="570" t="s">
        <v>1997</v>
      </c>
      <c r="B12" s="570" t="s">
        <v>437</v>
      </c>
      <c r="C12" s="570" t="s">
        <v>1998</v>
      </c>
      <c r="D12" s="570">
        <v>26178.4</v>
      </c>
      <c r="E12" s="570">
        <v>52356.8</v>
      </c>
      <c r="F12" s="570" t="s">
        <v>1951</v>
      </c>
      <c r="G12" s="570" t="s">
        <v>1960</v>
      </c>
      <c r="H12" s="570" t="s">
        <v>1982</v>
      </c>
      <c r="I12" s="570">
        <v>2</v>
      </c>
      <c r="J12" s="570" t="s">
        <v>1955</v>
      </c>
      <c r="K12" s="575">
        <v>45140.0004976852</v>
      </c>
      <c r="L12" s="570" t="s">
        <v>1956</v>
      </c>
      <c r="M12" s="570" t="s">
        <v>1999</v>
      </c>
      <c r="N12" s="570">
        <v>3413.66</v>
      </c>
      <c r="O12" s="570">
        <v>86.93</v>
      </c>
      <c r="P12" s="570">
        <v>652</v>
      </c>
      <c r="Q12" s="570">
        <v>0</v>
      </c>
      <c r="R12" s="570">
        <f t="shared" si="0"/>
        <v>955</v>
      </c>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c r="IT12" s="570"/>
      <c r="IU12" s="570"/>
      <c r="IV12" s="570"/>
      <c r="IW12" s="570"/>
      <c r="IX12" s="570"/>
      <c r="IY12" s="570"/>
      <c r="IZ12" s="570"/>
      <c r="JA12" s="570"/>
      <c r="JB12" s="570"/>
      <c r="JC12" s="570"/>
      <c r="JD12" s="570"/>
      <c r="JE12" s="570"/>
      <c r="JF12" s="570"/>
      <c r="JG12" s="570"/>
      <c r="JH12" s="570"/>
      <c r="JI12" s="570"/>
      <c r="JJ12" s="570"/>
      <c r="JK12" s="570"/>
      <c r="JL12" s="570"/>
      <c r="JM12" s="570"/>
      <c r="JN12" s="570"/>
      <c r="JO12" s="570"/>
      <c r="JP12" s="570"/>
      <c r="JQ12" s="570"/>
      <c r="JR12" s="570"/>
      <c r="JS12" s="570"/>
      <c r="JT12" s="570"/>
      <c r="JU12" s="570"/>
      <c r="JV12" s="570"/>
      <c r="JW12" s="570"/>
      <c r="JX12" s="570"/>
      <c r="JY12" s="570"/>
      <c r="JZ12" s="570"/>
      <c r="KA12" s="570"/>
      <c r="KB12" s="570"/>
      <c r="KC12" s="570"/>
      <c r="KD12" s="570"/>
      <c r="KE12" s="570"/>
      <c r="KF12" s="570"/>
      <c r="KG12" s="570"/>
      <c r="KH12" s="570"/>
      <c r="KI12" s="570"/>
      <c r="KJ12" s="570"/>
      <c r="KK12" s="570"/>
      <c r="KL12" s="570"/>
      <c r="KM12" s="570"/>
      <c r="KN12" s="570"/>
      <c r="KO12" s="570"/>
      <c r="KP12" s="570"/>
      <c r="KQ12" s="570"/>
      <c r="KR12" s="570"/>
      <c r="KS12" s="570"/>
      <c r="KT12" s="570"/>
      <c r="KU12" s="570"/>
      <c r="KV12" s="570"/>
      <c r="KW12" s="570"/>
      <c r="KX12" s="570"/>
      <c r="KY12" s="570"/>
      <c r="KZ12" s="570"/>
      <c r="LA12" s="570"/>
      <c r="LB12" s="570"/>
      <c r="LC12" s="570"/>
      <c r="LD12" s="570"/>
      <c r="LE12" s="570"/>
      <c r="LF12" s="570"/>
      <c r="LG12" s="570"/>
      <c r="LH12" s="570"/>
      <c r="LI12" s="570"/>
      <c r="LJ12" s="570"/>
      <c r="LK12" s="570"/>
      <c r="LL12" s="570"/>
      <c r="LM12" s="570"/>
      <c r="LN12" s="570"/>
      <c r="LO12" s="570"/>
      <c r="LP12" s="570"/>
      <c r="LQ12" s="570"/>
      <c r="LR12" s="570"/>
      <c r="LS12" s="570"/>
      <c r="LT12" s="570"/>
      <c r="LU12" s="570"/>
      <c r="LV12" s="570"/>
      <c r="LW12" s="570"/>
      <c r="LX12" s="570"/>
      <c r="LY12" s="570"/>
      <c r="LZ12" s="570"/>
      <c r="MA12" s="570"/>
      <c r="MB12" s="570"/>
      <c r="MC12" s="570"/>
      <c r="MD12" s="570"/>
      <c r="ME12" s="570"/>
      <c r="MF12" s="570"/>
      <c r="MG12" s="570"/>
      <c r="MH12" s="570"/>
      <c r="MI12" s="570"/>
      <c r="MJ12" s="570"/>
      <c r="MK12" s="570"/>
      <c r="ML12" s="570"/>
      <c r="MM12" s="570"/>
      <c r="MN12" s="570"/>
      <c r="MO12" s="570"/>
      <c r="MP12" s="570"/>
      <c r="MQ12" s="570"/>
      <c r="MR12" s="570"/>
      <c r="MS12" s="570"/>
      <c r="MT12" s="570"/>
      <c r="MU12" s="570"/>
      <c r="MV12" s="570"/>
      <c r="MW12" s="570"/>
      <c r="MX12" s="570"/>
      <c r="MY12" s="570"/>
      <c r="MZ12" s="570"/>
      <c r="NA12" s="570"/>
      <c r="NB12" s="570"/>
      <c r="NC12" s="570"/>
      <c r="ND12" s="570"/>
      <c r="NE12" s="570"/>
      <c r="NF12" s="570"/>
      <c r="NG12" s="570"/>
      <c r="NH12" s="570"/>
      <c r="NI12" s="570"/>
      <c r="NJ12" s="570"/>
      <c r="NK12" s="570"/>
      <c r="NL12" s="570"/>
      <c r="NM12" s="570"/>
      <c r="NN12" s="570"/>
      <c r="NO12" s="570"/>
      <c r="NP12" s="570"/>
      <c r="NQ12" s="570"/>
      <c r="NR12" s="570"/>
      <c r="NS12" s="570"/>
      <c r="NT12" s="570"/>
      <c r="NU12" s="570"/>
      <c r="NV12" s="570"/>
      <c r="NW12" s="570"/>
      <c r="NX12" s="570"/>
      <c r="NY12" s="570"/>
      <c r="NZ12" s="570"/>
      <c r="OA12" s="570"/>
      <c r="OB12" s="570"/>
      <c r="OC12" s="570"/>
      <c r="OD12" s="570"/>
      <c r="OE12" s="570"/>
      <c r="OF12" s="570"/>
      <c r="OG12" s="570"/>
      <c r="OH12" s="570"/>
      <c r="OI12" s="570"/>
      <c r="OJ12" s="570"/>
      <c r="OK12" s="570"/>
      <c r="OL12" s="570"/>
      <c r="OM12" s="570"/>
      <c r="ON12" s="570"/>
      <c r="OO12" s="570"/>
      <c r="OP12" s="570"/>
      <c r="OQ12" s="570"/>
      <c r="OR12" s="570"/>
      <c r="OS12" s="570"/>
      <c r="OT12" s="570"/>
      <c r="OU12" s="570"/>
      <c r="OV12" s="570"/>
      <c r="OW12" s="570"/>
      <c r="OX12" s="570"/>
      <c r="OY12" s="570"/>
      <c r="OZ12" s="570"/>
      <c r="PA12" s="570"/>
      <c r="PB12" s="570"/>
      <c r="PC12" s="570"/>
      <c r="PD12" s="570"/>
      <c r="PE12" s="570"/>
      <c r="PF12" s="570"/>
      <c r="PG12" s="570"/>
      <c r="PH12" s="570"/>
      <c r="PI12" s="570"/>
      <c r="PJ12" s="570"/>
      <c r="PK12" s="570"/>
      <c r="PL12" s="570"/>
      <c r="PM12" s="570"/>
      <c r="PN12" s="570"/>
      <c r="PO12" s="570"/>
      <c r="PP12" s="570"/>
      <c r="PQ12" s="570"/>
      <c r="PR12" s="570"/>
      <c r="PS12" s="570"/>
      <c r="PT12" s="570"/>
      <c r="PU12" s="570"/>
      <c r="PV12" s="570"/>
      <c r="PW12" s="570"/>
      <c r="PX12" s="570"/>
      <c r="PY12" s="570"/>
      <c r="PZ12" s="570"/>
      <c r="QA12" s="570"/>
      <c r="QB12" s="570"/>
      <c r="QC12" s="570"/>
      <c r="QD12" s="570"/>
      <c r="QE12" s="570"/>
      <c r="QF12" s="570"/>
      <c r="QG12" s="570"/>
      <c r="QH12" s="570"/>
      <c r="QI12" s="570"/>
      <c r="QJ12" s="570"/>
      <c r="QK12" s="570"/>
      <c r="QL12" s="570"/>
      <c r="QM12" s="570"/>
      <c r="QN12" s="570"/>
      <c r="QO12" s="570"/>
      <c r="QP12" s="570"/>
      <c r="QQ12" s="570"/>
      <c r="QR12" s="570"/>
      <c r="QS12" s="570"/>
      <c r="QT12" s="570"/>
      <c r="QU12" s="570"/>
      <c r="QV12" s="570"/>
      <c r="QW12" s="570"/>
      <c r="QX12" s="570"/>
      <c r="QY12" s="570"/>
      <c r="QZ12" s="570"/>
      <c r="RA12" s="570"/>
      <c r="RB12" s="570"/>
      <c r="RC12" s="570"/>
      <c r="RD12" s="570"/>
      <c r="RE12" s="570"/>
      <c r="RF12" s="570"/>
      <c r="RG12" s="570"/>
      <c r="RH12" s="570"/>
      <c r="RI12" s="570"/>
      <c r="RJ12" s="570"/>
      <c r="RK12" s="570"/>
      <c r="RL12" s="570"/>
      <c r="RM12" s="570"/>
      <c r="RN12" s="570"/>
      <c r="RO12" s="570"/>
      <c r="RP12" s="570"/>
      <c r="RQ12" s="570"/>
      <c r="RR12" s="570"/>
      <c r="RS12" s="570"/>
      <c r="RT12" s="570"/>
      <c r="RU12" s="570"/>
      <c r="RV12" s="570"/>
      <c r="RW12" s="570"/>
      <c r="RX12" s="570"/>
      <c r="RY12" s="570"/>
      <c r="RZ12" s="570"/>
      <c r="SA12" s="570"/>
      <c r="SB12" s="570"/>
      <c r="SC12" s="570"/>
      <c r="SD12" s="570"/>
      <c r="SE12" s="570"/>
      <c r="SF12" s="570"/>
      <c r="SG12" s="570"/>
      <c r="SH12" s="570"/>
      <c r="SI12" s="570"/>
      <c r="SJ12" s="570"/>
      <c r="SK12" s="570"/>
      <c r="SL12" s="570"/>
      <c r="SM12" s="570"/>
      <c r="SN12" s="570"/>
      <c r="SO12" s="570"/>
      <c r="SP12" s="570"/>
      <c r="SQ12" s="570"/>
      <c r="SR12" s="570"/>
      <c r="SS12" s="570"/>
      <c r="ST12" s="570"/>
      <c r="SU12" s="570"/>
      <c r="SV12" s="570"/>
      <c r="SW12" s="570"/>
      <c r="SX12" s="570"/>
      <c r="SY12" s="570"/>
      <c r="SZ12" s="570"/>
      <c r="TA12" s="570"/>
      <c r="TB12" s="570"/>
      <c r="TC12" s="570"/>
      <c r="TD12" s="570"/>
      <c r="TE12" s="570"/>
      <c r="TF12" s="570"/>
      <c r="TG12" s="570"/>
      <c r="TH12" s="570"/>
      <c r="TI12" s="570"/>
      <c r="TJ12" s="570"/>
      <c r="TK12" s="570"/>
      <c r="TL12" s="570"/>
      <c r="TM12" s="570"/>
      <c r="TN12" s="570"/>
      <c r="TO12" s="570"/>
      <c r="TP12" s="570"/>
      <c r="TQ12" s="570"/>
      <c r="TR12" s="570"/>
      <c r="TS12" s="570"/>
      <c r="TT12" s="570"/>
      <c r="TU12" s="570"/>
      <c r="TV12" s="570"/>
      <c r="TW12" s="570"/>
      <c r="TX12" s="570"/>
      <c r="TY12" s="570"/>
      <c r="TZ12" s="570"/>
      <c r="UA12" s="570"/>
      <c r="UB12" s="570"/>
      <c r="UC12" s="570"/>
      <c r="UD12" s="570"/>
      <c r="UE12" s="570"/>
      <c r="UF12" s="570"/>
      <c r="UG12" s="570"/>
      <c r="UH12" s="570"/>
      <c r="UI12" s="570"/>
      <c r="UJ12" s="570"/>
      <c r="UK12" s="570"/>
      <c r="UL12" s="570"/>
      <c r="UM12" s="570"/>
      <c r="UN12" s="570"/>
      <c r="UO12" s="570"/>
      <c r="UP12" s="570"/>
      <c r="UQ12" s="570"/>
      <c r="UR12" s="570"/>
      <c r="US12" s="570"/>
      <c r="UT12" s="570"/>
      <c r="UU12" s="570"/>
      <c r="UV12" s="570"/>
      <c r="UW12" s="570"/>
      <c r="UX12" s="570"/>
      <c r="UY12" s="570"/>
      <c r="UZ12" s="570"/>
      <c r="VA12" s="570"/>
      <c r="VB12" s="570"/>
      <c r="VC12" s="570"/>
      <c r="VD12" s="570"/>
      <c r="VE12" s="570"/>
      <c r="VF12" s="570"/>
      <c r="VG12" s="570"/>
      <c r="VH12" s="570"/>
      <c r="VI12" s="570"/>
      <c r="VJ12" s="570"/>
      <c r="VK12" s="570"/>
      <c r="VL12" s="570"/>
      <c r="VM12" s="570"/>
      <c r="VN12" s="570"/>
      <c r="VO12" s="570"/>
      <c r="VP12" s="570"/>
      <c r="VQ12" s="570"/>
      <c r="VR12" s="570"/>
      <c r="VS12" s="570"/>
      <c r="VT12" s="570"/>
      <c r="VU12" s="570"/>
      <c r="VV12" s="570"/>
      <c r="VW12" s="570"/>
      <c r="VX12" s="570"/>
      <c r="VY12" s="570"/>
      <c r="VZ12" s="570"/>
      <c r="WA12" s="570"/>
      <c r="WB12" s="570"/>
      <c r="WC12" s="570"/>
      <c r="WD12" s="570"/>
      <c r="WE12" s="570"/>
      <c r="WF12" s="570"/>
      <c r="WG12" s="570"/>
      <c r="WH12" s="570"/>
      <c r="WI12" s="570"/>
      <c r="WJ12" s="570"/>
      <c r="WK12" s="570"/>
      <c r="WL12" s="570"/>
      <c r="WM12" s="570"/>
      <c r="WN12" s="570"/>
      <c r="WO12" s="570"/>
      <c r="WP12" s="570"/>
      <c r="WQ12" s="570"/>
      <c r="WR12" s="570"/>
      <c r="WS12" s="570"/>
      <c r="WT12" s="570"/>
      <c r="WU12" s="570"/>
      <c r="WV12" s="570"/>
      <c r="WW12" s="570"/>
      <c r="WX12" s="570"/>
      <c r="WY12" s="570"/>
      <c r="WZ12" s="570"/>
      <c r="XA12" s="570"/>
      <c r="XB12" s="570"/>
      <c r="XC12" s="570"/>
      <c r="XD12" s="570"/>
      <c r="XE12" s="570"/>
      <c r="XF12" s="570"/>
      <c r="XG12" s="570"/>
      <c r="XH12" s="570"/>
      <c r="XI12" s="570"/>
      <c r="XJ12" s="570"/>
      <c r="XK12" s="570"/>
      <c r="XL12" s="570"/>
      <c r="XM12" s="570"/>
      <c r="XN12" s="570"/>
      <c r="XO12" s="570"/>
      <c r="XP12" s="570"/>
      <c r="XQ12" s="570"/>
      <c r="XR12" s="570"/>
      <c r="XS12" s="570"/>
      <c r="XT12" s="570"/>
      <c r="XU12" s="570"/>
      <c r="XV12" s="570"/>
      <c r="XW12" s="570"/>
      <c r="XX12" s="570"/>
      <c r="XY12" s="570"/>
      <c r="XZ12" s="570"/>
      <c r="YA12" s="570"/>
      <c r="YB12" s="570"/>
      <c r="YC12" s="570"/>
      <c r="YD12" s="570"/>
      <c r="YE12" s="570"/>
      <c r="YF12" s="570"/>
      <c r="YG12" s="570"/>
      <c r="YH12" s="570"/>
      <c r="YI12" s="570"/>
      <c r="YJ12" s="570"/>
      <c r="YK12" s="570"/>
      <c r="YL12" s="570"/>
      <c r="YM12" s="570"/>
      <c r="YN12" s="570"/>
      <c r="YO12" s="570"/>
      <c r="YP12" s="570"/>
      <c r="YQ12" s="570"/>
      <c r="YR12" s="570"/>
      <c r="YS12" s="570"/>
      <c r="YT12" s="570"/>
      <c r="YU12" s="570"/>
      <c r="YV12" s="570"/>
      <c r="YW12" s="570"/>
      <c r="YX12" s="570"/>
      <c r="YY12" s="570"/>
      <c r="YZ12" s="570"/>
      <c r="ZA12" s="570"/>
      <c r="ZB12" s="570"/>
      <c r="ZC12" s="570"/>
      <c r="ZD12" s="570"/>
      <c r="ZE12" s="570"/>
      <c r="ZF12" s="570"/>
      <c r="ZG12" s="570"/>
      <c r="ZH12" s="570"/>
      <c r="ZI12" s="570"/>
      <c r="ZJ12" s="570"/>
      <c r="ZK12" s="570"/>
      <c r="ZL12" s="570"/>
      <c r="ZM12" s="570"/>
      <c r="ZN12" s="570"/>
      <c r="ZO12" s="570"/>
      <c r="ZP12" s="570"/>
      <c r="ZQ12" s="570"/>
      <c r="ZR12" s="570"/>
      <c r="ZS12" s="570"/>
      <c r="ZT12" s="570"/>
      <c r="ZU12" s="570"/>
      <c r="ZV12" s="570"/>
      <c r="ZW12" s="570"/>
      <c r="ZX12" s="570"/>
      <c r="ZY12" s="570"/>
      <c r="ZZ12" s="570"/>
      <c r="AAA12" s="570"/>
      <c r="AAB12" s="570"/>
      <c r="AAC12" s="570"/>
      <c r="AAD12" s="570"/>
      <c r="AAE12" s="570"/>
      <c r="AAF12" s="570"/>
      <c r="AAG12" s="570"/>
      <c r="AAH12" s="570"/>
      <c r="AAI12" s="570"/>
      <c r="AAJ12" s="570"/>
      <c r="AAK12" s="570"/>
      <c r="AAL12" s="570"/>
      <c r="AAM12" s="570"/>
      <c r="AAN12" s="570"/>
      <c r="AAO12" s="570"/>
      <c r="AAP12" s="570"/>
      <c r="AAQ12" s="570"/>
      <c r="AAR12" s="570"/>
      <c r="AAS12" s="570"/>
      <c r="AAT12" s="570"/>
      <c r="AAU12" s="570"/>
      <c r="AAV12" s="570"/>
      <c r="AAW12" s="570"/>
      <c r="AAX12" s="570"/>
      <c r="AAY12" s="570"/>
      <c r="AAZ12" s="570"/>
      <c r="ABA12" s="570"/>
      <c r="ABB12" s="570"/>
      <c r="ABC12" s="570"/>
      <c r="ABD12" s="570"/>
      <c r="ABE12" s="570"/>
      <c r="ABF12" s="570"/>
      <c r="ABG12" s="570"/>
      <c r="ABH12" s="570"/>
      <c r="ABI12" s="570"/>
      <c r="ABJ12" s="570"/>
      <c r="ABK12" s="570"/>
      <c r="ABL12" s="570"/>
      <c r="ABM12" s="570"/>
      <c r="ABN12" s="570"/>
      <c r="ABO12" s="570"/>
      <c r="ABP12" s="570"/>
      <c r="ABQ12" s="570"/>
      <c r="ABR12" s="570"/>
      <c r="ABS12" s="570"/>
      <c r="ABT12" s="570"/>
      <c r="ABU12" s="570"/>
      <c r="ABV12" s="570"/>
      <c r="ABW12" s="570"/>
      <c r="ABX12" s="570"/>
      <c r="ABY12" s="570"/>
      <c r="ABZ12" s="570"/>
      <c r="ACA12" s="570"/>
      <c r="ACB12" s="570"/>
      <c r="ACC12" s="570"/>
      <c r="ACD12" s="570"/>
      <c r="ACE12" s="570"/>
      <c r="ACF12" s="570"/>
      <c r="ACG12" s="570"/>
      <c r="ACH12" s="570"/>
      <c r="ACI12" s="570"/>
      <c r="ACJ12" s="570"/>
      <c r="ACK12" s="570"/>
      <c r="ACL12" s="570"/>
      <c r="ACM12" s="570"/>
      <c r="ACN12" s="570"/>
      <c r="ACO12" s="570"/>
      <c r="ACP12" s="570"/>
      <c r="ACQ12" s="570"/>
      <c r="ACR12" s="570"/>
      <c r="ACS12" s="570"/>
      <c r="ACT12" s="570"/>
      <c r="ACU12" s="570"/>
      <c r="ACV12" s="570"/>
      <c r="ACW12" s="570"/>
      <c r="ACX12" s="570"/>
      <c r="ACY12" s="570"/>
      <c r="ACZ12" s="570"/>
      <c r="ADA12" s="570"/>
      <c r="ADB12" s="570"/>
      <c r="ADC12" s="570"/>
      <c r="ADD12" s="570"/>
      <c r="ADE12" s="570"/>
      <c r="ADF12" s="570"/>
      <c r="ADG12" s="570"/>
      <c r="ADH12" s="570"/>
      <c r="ADI12" s="570"/>
      <c r="ADJ12" s="570"/>
      <c r="ADK12" s="570"/>
      <c r="ADL12" s="570"/>
      <c r="ADM12" s="570"/>
      <c r="ADN12" s="570"/>
      <c r="ADO12" s="570"/>
      <c r="ADP12" s="570"/>
      <c r="ADQ12" s="570"/>
      <c r="ADR12" s="570"/>
      <c r="ADS12" s="570"/>
      <c r="ADT12" s="570"/>
      <c r="ADU12" s="570"/>
      <c r="ADV12" s="570"/>
      <c r="ADW12" s="570"/>
      <c r="ADX12" s="570"/>
      <c r="ADY12" s="570"/>
      <c r="ADZ12" s="570"/>
      <c r="AEA12" s="570"/>
      <c r="AEB12" s="570"/>
      <c r="AEC12" s="570"/>
      <c r="AED12" s="570"/>
      <c r="AEE12" s="570"/>
      <c r="AEF12" s="570"/>
      <c r="AEG12" s="570"/>
      <c r="AEH12" s="570"/>
      <c r="AEI12" s="570"/>
      <c r="AEJ12" s="570"/>
      <c r="AEK12" s="570"/>
      <c r="AEL12" s="570"/>
      <c r="AEM12" s="570"/>
      <c r="AEN12" s="570"/>
      <c r="AEO12" s="570"/>
      <c r="AEP12" s="570"/>
      <c r="AEQ12" s="570"/>
      <c r="AER12" s="570"/>
      <c r="AES12" s="570"/>
      <c r="AET12" s="570"/>
      <c r="AEU12" s="570"/>
      <c r="AEV12" s="570"/>
      <c r="AEW12" s="570"/>
      <c r="AEX12" s="570"/>
      <c r="AEY12" s="570"/>
      <c r="AEZ12" s="570"/>
      <c r="AFA12" s="570"/>
      <c r="AFB12" s="570"/>
      <c r="AFC12" s="570"/>
      <c r="AFD12" s="570"/>
      <c r="AFE12" s="570"/>
      <c r="AFF12" s="570"/>
      <c r="AFG12" s="570"/>
      <c r="AFH12" s="570"/>
      <c r="AFI12" s="570"/>
      <c r="AFJ12" s="570"/>
      <c r="AFK12" s="570"/>
      <c r="AFL12" s="570"/>
      <c r="AFM12" s="570"/>
      <c r="AFN12" s="570"/>
      <c r="AFO12" s="570"/>
      <c r="AFP12" s="570"/>
      <c r="AFQ12" s="570"/>
      <c r="AFR12" s="570"/>
      <c r="AFS12" s="570"/>
      <c r="AFT12" s="570"/>
      <c r="AFU12" s="570"/>
      <c r="AFV12" s="570"/>
      <c r="AFW12" s="570"/>
      <c r="AFX12" s="570"/>
      <c r="AFY12" s="570"/>
      <c r="AFZ12" s="570"/>
      <c r="AGA12" s="570"/>
      <c r="AGB12" s="570"/>
      <c r="AGC12" s="570"/>
      <c r="AGD12" s="570"/>
      <c r="AGE12" s="570"/>
      <c r="AGF12" s="570"/>
      <c r="AGG12" s="570"/>
      <c r="AGH12" s="570"/>
      <c r="AGI12" s="570"/>
      <c r="AGJ12" s="570"/>
      <c r="AGK12" s="570"/>
      <c r="AGL12" s="570"/>
      <c r="AGM12" s="570"/>
      <c r="AGN12" s="570"/>
      <c r="AGO12" s="570"/>
      <c r="AGP12" s="570"/>
      <c r="AGQ12" s="570"/>
      <c r="AGR12" s="570"/>
      <c r="AGS12" s="570"/>
      <c r="AGT12" s="570"/>
      <c r="AGU12" s="570"/>
      <c r="AGV12" s="570"/>
      <c r="AGW12" s="570"/>
      <c r="AGX12" s="570"/>
      <c r="AGY12" s="570"/>
      <c r="AGZ12" s="570"/>
      <c r="AHA12" s="570"/>
      <c r="AHB12" s="570"/>
      <c r="AHC12" s="570"/>
      <c r="AHD12" s="570"/>
      <c r="AHE12" s="570"/>
      <c r="AHF12" s="570"/>
      <c r="AHG12" s="570"/>
      <c r="AHH12" s="570"/>
      <c r="AHI12" s="570"/>
      <c r="AHJ12" s="570"/>
      <c r="AHK12" s="570"/>
      <c r="AHL12" s="570"/>
      <c r="AHM12" s="570"/>
      <c r="AHN12" s="570"/>
      <c r="AHO12" s="570"/>
      <c r="AHP12" s="570"/>
      <c r="AHQ12" s="570"/>
      <c r="AHR12" s="570"/>
      <c r="AHS12" s="570"/>
      <c r="AHT12" s="570"/>
      <c r="AHU12" s="570"/>
      <c r="AHV12" s="570"/>
      <c r="AHW12" s="570"/>
      <c r="AHX12" s="570"/>
      <c r="AHY12" s="570"/>
      <c r="AHZ12" s="570"/>
      <c r="AIA12" s="570"/>
      <c r="AIB12" s="570"/>
      <c r="AIC12" s="570"/>
      <c r="AID12" s="570"/>
      <c r="AIE12" s="570"/>
      <c r="AIF12" s="570"/>
      <c r="AIG12" s="570"/>
      <c r="AIH12" s="570"/>
      <c r="AII12" s="570"/>
      <c r="AIJ12" s="570"/>
      <c r="AIK12" s="570"/>
      <c r="AIL12" s="570"/>
      <c r="AIM12" s="570"/>
      <c r="AIN12" s="570"/>
      <c r="AIO12" s="570"/>
      <c r="AIP12" s="570"/>
      <c r="AIQ12" s="570"/>
      <c r="AIR12" s="570"/>
      <c r="AIS12" s="570"/>
      <c r="AIT12" s="570"/>
      <c r="AIU12" s="570"/>
      <c r="AIV12" s="570"/>
      <c r="AIW12" s="570"/>
      <c r="AIX12" s="570"/>
      <c r="AIY12" s="570"/>
      <c r="AIZ12" s="570"/>
      <c r="AJA12" s="570"/>
      <c r="AJB12" s="570"/>
      <c r="AJC12" s="570"/>
      <c r="AJD12" s="570"/>
      <c r="AJE12" s="570"/>
      <c r="AJF12" s="570"/>
      <c r="AJG12" s="570"/>
      <c r="AJH12" s="570"/>
      <c r="AJI12" s="570"/>
      <c r="AJJ12" s="570"/>
      <c r="AJK12" s="570"/>
      <c r="AJL12" s="570"/>
      <c r="AJM12" s="570"/>
      <c r="AJN12" s="570"/>
      <c r="AJO12" s="570"/>
      <c r="AJP12" s="570"/>
      <c r="AJQ12" s="570"/>
      <c r="AJR12" s="570"/>
      <c r="AJS12" s="570"/>
      <c r="AJT12" s="570"/>
      <c r="AJU12" s="570"/>
      <c r="AJV12" s="570"/>
      <c r="AJW12" s="570"/>
      <c r="AJX12" s="570"/>
      <c r="AJY12" s="570"/>
      <c r="AJZ12" s="570"/>
      <c r="AKA12" s="570"/>
      <c r="AKB12" s="570"/>
      <c r="AKC12" s="570"/>
      <c r="AKD12" s="570"/>
      <c r="AKE12" s="570"/>
      <c r="AKF12" s="570"/>
      <c r="AKG12" s="570"/>
      <c r="AKH12" s="570"/>
      <c r="AKI12" s="570"/>
      <c r="AKJ12" s="570"/>
      <c r="AKK12" s="570"/>
      <c r="AKL12" s="570"/>
      <c r="AKM12" s="570"/>
      <c r="AKN12" s="570"/>
      <c r="AKO12" s="570"/>
      <c r="AKP12" s="570"/>
      <c r="AKQ12" s="570"/>
      <c r="AKR12" s="570"/>
      <c r="AKS12" s="570"/>
      <c r="AKT12" s="570"/>
      <c r="AKU12" s="570"/>
      <c r="AKV12" s="570"/>
      <c r="AKW12" s="570"/>
      <c r="AKX12" s="570"/>
      <c r="AKY12" s="570"/>
      <c r="AKZ12" s="570"/>
      <c r="ALA12" s="570"/>
      <c r="ALB12" s="570"/>
      <c r="ALC12" s="570"/>
      <c r="ALD12" s="570"/>
      <c r="ALE12" s="570"/>
      <c r="ALF12" s="570"/>
      <c r="ALG12" s="570"/>
      <c r="ALH12" s="570"/>
      <c r="ALI12" s="570"/>
      <c r="ALJ12" s="570"/>
      <c r="ALK12" s="570"/>
      <c r="ALL12" s="570"/>
      <c r="ALM12" s="570"/>
      <c r="ALN12" s="570"/>
      <c r="ALO12" s="570"/>
      <c r="ALP12" s="570"/>
      <c r="ALQ12" s="570"/>
      <c r="ALR12" s="570"/>
      <c r="ALS12" s="570"/>
      <c r="ALT12" s="570"/>
      <c r="ALU12" s="570"/>
      <c r="ALV12" s="570"/>
      <c r="ALW12" s="570"/>
      <c r="ALX12" s="570"/>
      <c r="ALY12" s="570"/>
      <c r="ALZ12" s="570"/>
      <c r="AMA12" s="570"/>
      <c r="AMB12" s="570"/>
      <c r="AMC12" s="570"/>
      <c r="AMD12" s="570"/>
      <c r="AME12" s="570"/>
      <c r="AMF12" s="570"/>
      <c r="AMG12" s="570"/>
      <c r="AMH12" s="570"/>
      <c r="AMI12" s="570"/>
      <c r="AMJ12" s="570"/>
      <c r="AMK12" s="570"/>
      <c r="AML12" s="570"/>
      <c r="AMM12" s="570"/>
      <c r="AMN12" s="570"/>
      <c r="AMO12" s="570"/>
      <c r="AMP12" s="570"/>
      <c r="AMQ12" s="570"/>
      <c r="AMR12" s="570"/>
      <c r="AMS12" s="570"/>
      <c r="AMT12" s="570"/>
      <c r="AMU12" s="570"/>
      <c r="AMV12" s="570"/>
      <c r="AMW12" s="570"/>
      <c r="AMX12" s="570"/>
      <c r="AMY12" s="570"/>
      <c r="AMZ12" s="570"/>
      <c r="ANA12" s="570"/>
      <c r="ANB12" s="570"/>
      <c r="ANC12" s="570"/>
      <c r="AND12" s="570"/>
      <c r="ANE12" s="570"/>
      <c r="ANF12" s="570"/>
      <c r="ANG12" s="570"/>
      <c r="ANH12" s="570"/>
      <c r="ANI12" s="570"/>
      <c r="ANJ12" s="570"/>
      <c r="ANK12" s="570"/>
      <c r="ANL12" s="570"/>
      <c r="ANM12" s="570"/>
      <c r="ANN12" s="570"/>
      <c r="ANO12" s="570"/>
      <c r="ANP12" s="570"/>
      <c r="ANQ12" s="570"/>
      <c r="ANR12" s="570"/>
      <c r="ANS12" s="570"/>
      <c r="ANT12" s="570"/>
      <c r="ANU12" s="570"/>
      <c r="ANV12" s="570"/>
      <c r="ANW12" s="570"/>
      <c r="ANX12" s="570"/>
      <c r="ANY12" s="570"/>
      <c r="ANZ12" s="570"/>
      <c r="AOA12" s="570"/>
      <c r="AOB12" s="570"/>
      <c r="AOC12" s="570"/>
      <c r="AOD12" s="570"/>
      <c r="AOE12" s="570"/>
      <c r="AOF12" s="570"/>
      <c r="AOG12" s="570"/>
      <c r="AOH12" s="570"/>
      <c r="AOI12" s="570"/>
      <c r="AOJ12" s="570"/>
      <c r="AOK12" s="570"/>
      <c r="AOL12" s="570"/>
      <c r="AOM12" s="570"/>
      <c r="AON12" s="570"/>
      <c r="AOO12" s="570"/>
      <c r="AOP12" s="570"/>
      <c r="AOQ12" s="570"/>
      <c r="AOR12" s="570"/>
      <c r="AOS12" s="570"/>
      <c r="AOT12" s="570"/>
      <c r="AOU12" s="570"/>
      <c r="AOV12" s="570"/>
      <c r="AOW12" s="570"/>
      <c r="AOX12" s="570"/>
      <c r="AOY12" s="570"/>
      <c r="AOZ12" s="570"/>
      <c r="APA12" s="570"/>
      <c r="APB12" s="570"/>
      <c r="APC12" s="570"/>
      <c r="APD12" s="570"/>
      <c r="APE12" s="570"/>
      <c r="APF12" s="570"/>
      <c r="APG12" s="570"/>
      <c r="APH12" s="570"/>
      <c r="API12" s="570"/>
      <c r="APJ12" s="570"/>
      <c r="APK12" s="570"/>
      <c r="APL12" s="570"/>
      <c r="APM12" s="570"/>
      <c r="APN12" s="570"/>
      <c r="APO12" s="570"/>
      <c r="APP12" s="570"/>
      <c r="APQ12" s="570"/>
      <c r="APR12" s="570"/>
      <c r="APS12" s="570"/>
      <c r="APT12" s="570"/>
      <c r="APU12" s="570"/>
      <c r="APV12" s="570"/>
      <c r="APW12" s="570"/>
      <c r="APX12" s="570"/>
      <c r="APY12" s="570"/>
      <c r="APZ12" s="570"/>
      <c r="AQA12" s="570"/>
      <c r="AQB12" s="570"/>
      <c r="AQC12" s="570"/>
      <c r="AQD12" s="570"/>
      <c r="AQE12" s="570"/>
      <c r="AQF12" s="570"/>
      <c r="AQG12" s="570"/>
      <c r="AQH12" s="570"/>
      <c r="AQI12" s="570"/>
      <c r="AQJ12" s="570"/>
      <c r="AQK12" s="570"/>
      <c r="AQL12" s="570"/>
      <c r="AQM12" s="570"/>
      <c r="AQN12" s="570"/>
      <c r="AQO12" s="570"/>
      <c r="AQP12" s="570"/>
      <c r="AQQ12" s="570"/>
      <c r="AQR12" s="570"/>
      <c r="AQS12" s="570"/>
      <c r="AQT12" s="570"/>
      <c r="AQU12" s="570"/>
      <c r="AQV12" s="570"/>
      <c r="AQW12" s="570"/>
      <c r="AQX12" s="570"/>
      <c r="AQY12" s="570"/>
      <c r="AQZ12" s="570"/>
      <c r="ARA12" s="570"/>
      <c r="ARB12" s="570"/>
      <c r="ARC12" s="570"/>
      <c r="ARD12" s="570"/>
      <c r="ARE12" s="570"/>
      <c r="ARF12" s="570"/>
      <c r="ARG12" s="570"/>
      <c r="ARH12" s="570"/>
      <c r="ARI12" s="570"/>
      <c r="ARJ12" s="570"/>
      <c r="ARK12" s="570"/>
      <c r="ARL12" s="570"/>
      <c r="ARM12" s="570"/>
      <c r="ARN12" s="570"/>
      <c r="ARO12" s="570"/>
      <c r="ARP12" s="570"/>
      <c r="ARQ12" s="570"/>
      <c r="ARR12" s="570"/>
      <c r="ARS12" s="570"/>
      <c r="ART12" s="570"/>
      <c r="ARU12" s="570"/>
      <c r="ARV12" s="570"/>
      <c r="ARW12" s="570"/>
      <c r="ARX12" s="570"/>
      <c r="ARY12" s="570"/>
      <c r="ARZ12" s="570"/>
      <c r="ASA12" s="570"/>
      <c r="ASB12" s="570"/>
      <c r="ASC12" s="570"/>
      <c r="ASD12" s="570"/>
      <c r="ASE12" s="570"/>
      <c r="ASF12" s="570"/>
      <c r="ASG12" s="570"/>
      <c r="ASH12" s="570"/>
      <c r="ASI12" s="570"/>
      <c r="ASJ12" s="570"/>
      <c r="ASK12" s="570"/>
      <c r="ASL12" s="570"/>
      <c r="ASM12" s="570"/>
      <c r="ASN12" s="570"/>
      <c r="ASO12" s="570"/>
      <c r="ASP12" s="570"/>
      <c r="ASQ12" s="570"/>
      <c r="ASR12" s="570"/>
      <c r="ASS12" s="570"/>
      <c r="AST12" s="570"/>
      <c r="ASU12" s="570"/>
      <c r="ASV12" s="570"/>
      <c r="ASW12" s="570"/>
      <c r="ASX12" s="570"/>
      <c r="ASY12" s="570"/>
      <c r="ASZ12" s="570"/>
      <c r="ATA12" s="570"/>
      <c r="ATB12" s="570"/>
      <c r="ATC12" s="570"/>
      <c r="ATD12" s="570"/>
      <c r="ATE12" s="570"/>
      <c r="ATF12" s="570"/>
      <c r="ATG12" s="570"/>
      <c r="ATH12" s="570"/>
      <c r="ATI12" s="570"/>
      <c r="ATJ12" s="570"/>
      <c r="ATK12" s="570"/>
      <c r="ATL12" s="570"/>
      <c r="ATM12" s="570"/>
      <c r="ATN12" s="570"/>
      <c r="ATO12" s="570"/>
      <c r="ATP12" s="570"/>
      <c r="ATQ12" s="570"/>
      <c r="ATR12" s="570"/>
      <c r="ATS12" s="570"/>
      <c r="ATT12" s="570"/>
      <c r="ATU12" s="570"/>
      <c r="ATV12" s="570"/>
      <c r="ATW12" s="570"/>
      <c r="ATX12" s="570"/>
      <c r="ATY12" s="570"/>
      <c r="ATZ12" s="570"/>
      <c r="AUA12" s="570"/>
      <c r="AUB12" s="570"/>
      <c r="AUC12" s="570"/>
      <c r="AUD12" s="570"/>
      <c r="AUE12" s="570"/>
      <c r="AUF12" s="570"/>
      <c r="AUG12" s="570"/>
      <c r="AUH12" s="570"/>
      <c r="AUI12" s="570"/>
      <c r="AUJ12" s="570"/>
      <c r="AUK12" s="570"/>
      <c r="AUL12" s="570"/>
      <c r="AUM12" s="570"/>
      <c r="AUN12" s="570"/>
      <c r="AUO12" s="570"/>
      <c r="AUP12" s="570"/>
      <c r="AUQ12" s="570"/>
      <c r="AUR12" s="570"/>
      <c r="AUS12" s="570"/>
      <c r="AUT12" s="570"/>
      <c r="AUU12" s="570"/>
      <c r="AUV12" s="570"/>
      <c r="AUW12" s="570"/>
      <c r="AUX12" s="570"/>
      <c r="AUY12" s="570"/>
      <c r="AUZ12" s="570"/>
      <c r="AVA12" s="570"/>
      <c r="AVB12" s="570"/>
      <c r="AVC12" s="570"/>
      <c r="AVD12" s="570"/>
      <c r="AVE12" s="570"/>
      <c r="AVF12" s="570"/>
      <c r="AVG12" s="570"/>
      <c r="AVH12" s="570"/>
      <c r="AVI12" s="570"/>
      <c r="AVJ12" s="570"/>
      <c r="AVK12" s="570"/>
      <c r="AVL12" s="570"/>
      <c r="AVM12" s="570"/>
      <c r="AVN12" s="570"/>
      <c r="AVO12" s="570"/>
      <c r="AVP12" s="570"/>
      <c r="AVQ12" s="570"/>
      <c r="AVR12" s="570"/>
      <c r="AVS12" s="570"/>
      <c r="AVT12" s="570"/>
      <c r="AVU12" s="570"/>
      <c r="AVV12" s="570"/>
      <c r="AVW12" s="570"/>
      <c r="AVX12" s="570"/>
      <c r="AVY12" s="570"/>
      <c r="AVZ12" s="570"/>
      <c r="AWA12" s="570"/>
      <c r="AWB12" s="570"/>
      <c r="AWC12" s="570"/>
      <c r="AWD12" s="570"/>
      <c r="AWE12" s="570"/>
      <c r="AWF12" s="570"/>
      <c r="AWG12" s="570"/>
      <c r="AWH12" s="570"/>
      <c r="AWI12" s="570"/>
      <c r="AWJ12" s="570"/>
      <c r="AWK12" s="570"/>
      <c r="AWL12" s="570"/>
      <c r="AWM12" s="570"/>
      <c r="AWN12" s="570"/>
      <c r="AWO12" s="570"/>
      <c r="AWP12" s="570"/>
      <c r="AWQ12" s="570"/>
      <c r="AWR12" s="570"/>
      <c r="AWS12" s="570"/>
      <c r="AWT12" s="570"/>
      <c r="AWU12" s="570"/>
      <c r="AWV12" s="570"/>
      <c r="AWW12" s="570"/>
      <c r="AWX12" s="570"/>
      <c r="AWY12" s="570"/>
      <c r="AWZ12" s="570"/>
      <c r="AXA12" s="570"/>
      <c r="AXB12" s="570"/>
      <c r="AXC12" s="570"/>
      <c r="AXD12" s="570"/>
      <c r="AXE12" s="570"/>
      <c r="AXF12" s="570"/>
      <c r="AXG12" s="570"/>
      <c r="AXH12" s="570"/>
      <c r="AXI12" s="570"/>
      <c r="AXJ12" s="570"/>
      <c r="AXK12" s="570"/>
      <c r="AXL12" s="570"/>
      <c r="AXM12" s="570"/>
      <c r="AXN12" s="570"/>
      <c r="AXO12" s="570"/>
      <c r="AXP12" s="570"/>
      <c r="AXQ12" s="570"/>
      <c r="AXR12" s="570"/>
      <c r="AXS12" s="570"/>
      <c r="AXT12" s="570"/>
      <c r="AXU12" s="570"/>
      <c r="AXV12" s="570"/>
      <c r="AXW12" s="570"/>
      <c r="AXX12" s="570"/>
      <c r="AXY12" s="570"/>
      <c r="AXZ12" s="570"/>
      <c r="AYA12" s="570"/>
      <c r="AYB12" s="570"/>
      <c r="AYC12" s="570"/>
      <c r="AYD12" s="570"/>
      <c r="AYE12" s="570"/>
      <c r="AYF12" s="570"/>
      <c r="AYG12" s="570"/>
      <c r="AYH12" s="570"/>
      <c r="AYI12" s="570"/>
      <c r="AYJ12" s="570"/>
      <c r="AYK12" s="570"/>
      <c r="AYL12" s="570"/>
      <c r="AYM12" s="570"/>
      <c r="AYN12" s="570"/>
      <c r="AYO12" s="570"/>
      <c r="AYP12" s="570"/>
      <c r="AYQ12" s="570"/>
      <c r="AYR12" s="570"/>
      <c r="AYS12" s="570"/>
      <c r="AYT12" s="570"/>
      <c r="AYU12" s="570"/>
      <c r="AYV12" s="570"/>
      <c r="AYW12" s="570"/>
      <c r="AYX12" s="570"/>
      <c r="AYY12" s="570"/>
      <c r="AYZ12" s="570"/>
      <c r="AZA12" s="570"/>
      <c r="AZB12" s="570"/>
      <c r="AZC12" s="570"/>
      <c r="AZD12" s="570"/>
      <c r="AZE12" s="570"/>
      <c r="AZF12" s="570"/>
      <c r="AZG12" s="570"/>
      <c r="AZH12" s="570"/>
      <c r="AZI12" s="570"/>
      <c r="AZJ12" s="570"/>
      <c r="AZK12" s="570"/>
      <c r="AZL12" s="570"/>
      <c r="AZM12" s="570"/>
      <c r="AZN12" s="570"/>
      <c r="AZO12" s="570"/>
      <c r="AZP12" s="570"/>
      <c r="AZQ12" s="570"/>
      <c r="AZR12" s="570"/>
      <c r="AZS12" s="570"/>
      <c r="AZT12" s="570"/>
      <c r="AZU12" s="570"/>
      <c r="AZV12" s="570"/>
      <c r="AZW12" s="570"/>
      <c r="AZX12" s="570"/>
      <c r="AZY12" s="570"/>
      <c r="AZZ12" s="570"/>
      <c r="BAA12" s="570"/>
      <c r="BAB12" s="570"/>
      <c r="BAC12" s="570"/>
      <c r="BAD12" s="570"/>
      <c r="BAE12" s="570"/>
      <c r="BAF12" s="570"/>
      <c r="BAG12" s="570"/>
      <c r="BAH12" s="570"/>
      <c r="BAI12" s="570"/>
      <c r="BAJ12" s="570"/>
      <c r="BAK12" s="570"/>
      <c r="BAL12" s="570"/>
      <c r="BAM12" s="570"/>
      <c r="BAN12" s="570"/>
      <c r="BAO12" s="570"/>
      <c r="BAP12" s="570"/>
      <c r="BAQ12" s="570"/>
      <c r="BAR12" s="570"/>
      <c r="BAS12" s="570"/>
      <c r="BAT12" s="570"/>
      <c r="BAU12" s="570"/>
      <c r="BAV12" s="570"/>
      <c r="BAW12" s="570"/>
      <c r="BAX12" s="570"/>
      <c r="BAY12" s="570"/>
      <c r="BAZ12" s="570"/>
      <c r="BBA12" s="570"/>
      <c r="BBB12" s="570"/>
      <c r="BBC12" s="570"/>
      <c r="BBD12" s="570"/>
      <c r="BBE12" s="570"/>
      <c r="BBF12" s="570"/>
      <c r="BBG12" s="570"/>
      <c r="BBH12" s="570"/>
      <c r="BBI12" s="570"/>
      <c r="BBJ12" s="570"/>
      <c r="BBK12" s="570"/>
      <c r="BBL12" s="570"/>
      <c r="BBM12" s="570"/>
      <c r="BBN12" s="570"/>
      <c r="BBO12" s="570"/>
      <c r="BBP12" s="570"/>
      <c r="BBQ12" s="570"/>
      <c r="BBR12" s="570"/>
      <c r="BBS12" s="570"/>
      <c r="BBT12" s="570"/>
      <c r="BBU12" s="570"/>
      <c r="BBV12" s="570"/>
      <c r="BBW12" s="570"/>
      <c r="BBX12" s="570"/>
      <c r="BBY12" s="570"/>
      <c r="BBZ12" s="570"/>
      <c r="BCA12" s="570"/>
      <c r="BCB12" s="570"/>
      <c r="BCC12" s="570"/>
      <c r="BCD12" s="570"/>
      <c r="BCE12" s="570"/>
      <c r="BCF12" s="570"/>
      <c r="BCG12" s="570"/>
      <c r="BCH12" s="570"/>
      <c r="BCI12" s="570"/>
      <c r="BCJ12" s="570"/>
      <c r="BCK12" s="570"/>
      <c r="BCL12" s="570"/>
      <c r="BCM12" s="570"/>
      <c r="BCN12" s="570"/>
      <c r="BCO12" s="570"/>
      <c r="BCP12" s="570"/>
      <c r="BCQ12" s="570"/>
      <c r="BCR12" s="570"/>
      <c r="BCS12" s="570"/>
      <c r="BCT12" s="570"/>
      <c r="BCU12" s="570"/>
      <c r="BCV12" s="570"/>
      <c r="BCW12" s="570"/>
      <c r="BCX12" s="570"/>
      <c r="BCY12" s="570"/>
      <c r="BCZ12" s="570"/>
      <c r="BDA12" s="570"/>
      <c r="BDB12" s="570"/>
      <c r="BDC12" s="570"/>
      <c r="BDD12" s="570"/>
      <c r="BDE12" s="570"/>
      <c r="BDF12" s="570"/>
      <c r="BDG12" s="570"/>
      <c r="BDH12" s="570"/>
      <c r="BDI12" s="570"/>
      <c r="BDJ12" s="570"/>
      <c r="BDK12" s="570"/>
      <c r="BDL12" s="570"/>
      <c r="BDM12" s="570"/>
      <c r="BDN12" s="570"/>
      <c r="BDO12" s="570"/>
      <c r="BDP12" s="570"/>
      <c r="BDQ12" s="570"/>
      <c r="BDR12" s="570"/>
      <c r="BDS12" s="570"/>
      <c r="BDT12" s="570"/>
      <c r="BDU12" s="570"/>
      <c r="BDV12" s="570"/>
      <c r="BDW12" s="570"/>
      <c r="BDX12" s="570"/>
      <c r="BDY12" s="570"/>
      <c r="BDZ12" s="570"/>
      <c r="BEA12" s="570"/>
      <c r="BEB12" s="570"/>
      <c r="BEC12" s="570"/>
      <c r="BED12" s="570"/>
      <c r="BEE12" s="570"/>
      <c r="BEF12" s="570"/>
      <c r="BEG12" s="570"/>
      <c r="BEH12" s="570"/>
      <c r="BEI12" s="570"/>
      <c r="BEJ12" s="570"/>
      <c r="BEK12" s="570"/>
      <c r="BEL12" s="570"/>
      <c r="BEM12" s="570"/>
      <c r="BEN12" s="570"/>
      <c r="BEO12" s="570"/>
      <c r="BEP12" s="570"/>
      <c r="BEQ12" s="570"/>
      <c r="BER12" s="570"/>
      <c r="BES12" s="570"/>
      <c r="BET12" s="570"/>
      <c r="BEU12" s="570"/>
      <c r="BEV12" s="570"/>
      <c r="BEW12" s="570"/>
      <c r="BEX12" s="570"/>
      <c r="BEY12" s="570"/>
      <c r="BEZ12" s="570"/>
      <c r="BFA12" s="570"/>
      <c r="BFB12" s="570"/>
      <c r="BFC12" s="570"/>
      <c r="BFD12" s="570"/>
      <c r="BFE12" s="570"/>
      <c r="BFF12" s="570"/>
      <c r="BFG12" s="570"/>
      <c r="BFH12" s="570"/>
      <c r="BFI12" s="570"/>
      <c r="BFJ12" s="570"/>
      <c r="BFK12" s="570"/>
      <c r="BFL12" s="570"/>
      <c r="BFM12" s="570"/>
      <c r="BFN12" s="570"/>
      <c r="BFO12" s="570"/>
      <c r="BFP12" s="570"/>
      <c r="BFQ12" s="570"/>
      <c r="BFR12" s="570"/>
      <c r="BFS12" s="570"/>
      <c r="BFT12" s="570"/>
      <c r="BFU12" s="570"/>
      <c r="BFV12" s="570"/>
      <c r="BFW12" s="570"/>
      <c r="BFX12" s="570"/>
      <c r="BFY12" s="570"/>
      <c r="BFZ12" s="570"/>
      <c r="BGA12" s="570"/>
      <c r="BGB12" s="570"/>
      <c r="BGC12" s="570"/>
      <c r="BGD12" s="570"/>
      <c r="BGE12" s="570"/>
      <c r="BGF12" s="570"/>
      <c r="BGG12" s="570"/>
      <c r="BGH12" s="570"/>
      <c r="BGI12" s="570"/>
      <c r="BGJ12" s="570"/>
      <c r="BGK12" s="570"/>
      <c r="BGL12" s="570"/>
      <c r="BGM12" s="570"/>
      <c r="BGN12" s="570"/>
      <c r="BGO12" s="570"/>
      <c r="BGP12" s="570"/>
      <c r="BGQ12" s="570"/>
      <c r="BGR12" s="570"/>
      <c r="BGS12" s="570"/>
      <c r="BGT12" s="570"/>
      <c r="BGU12" s="570"/>
      <c r="BGV12" s="570"/>
      <c r="BGW12" s="570"/>
      <c r="BGX12" s="570"/>
      <c r="BGY12" s="570"/>
      <c r="BGZ12" s="570"/>
      <c r="BHA12" s="570"/>
      <c r="BHB12" s="570"/>
      <c r="BHC12" s="570"/>
      <c r="BHD12" s="570"/>
      <c r="BHE12" s="570"/>
      <c r="BHF12" s="570"/>
      <c r="BHG12" s="570"/>
      <c r="BHH12" s="570"/>
      <c r="BHI12" s="570"/>
      <c r="BHJ12" s="570"/>
      <c r="BHK12" s="570"/>
      <c r="BHL12" s="570"/>
      <c r="BHM12" s="570"/>
      <c r="BHN12" s="570"/>
      <c r="BHO12" s="570"/>
      <c r="BHP12" s="570"/>
      <c r="BHQ12" s="570"/>
      <c r="BHR12" s="570"/>
      <c r="BHS12" s="570"/>
      <c r="BHT12" s="570"/>
      <c r="BHU12" s="570"/>
      <c r="BHV12" s="570"/>
      <c r="BHW12" s="570"/>
      <c r="BHX12" s="570"/>
      <c r="BHY12" s="570"/>
      <c r="BHZ12" s="570"/>
      <c r="BIA12" s="570"/>
      <c r="BIB12" s="570"/>
      <c r="BIC12" s="570"/>
      <c r="BID12" s="570"/>
      <c r="BIE12" s="570"/>
      <c r="BIF12" s="570"/>
      <c r="BIG12" s="570"/>
      <c r="BIH12" s="570"/>
      <c r="BII12" s="570"/>
      <c r="BIJ12" s="570"/>
      <c r="BIK12" s="570"/>
      <c r="BIL12" s="570"/>
      <c r="BIM12" s="570"/>
      <c r="BIN12" s="570"/>
      <c r="BIO12" s="570"/>
      <c r="BIP12" s="570"/>
      <c r="BIQ12" s="570"/>
      <c r="BIR12" s="570"/>
      <c r="BIS12" s="570"/>
      <c r="BIT12" s="570"/>
      <c r="BIU12" s="570"/>
      <c r="BIV12" s="570"/>
      <c r="BIW12" s="570"/>
      <c r="BIX12" s="570"/>
      <c r="BIY12" s="570"/>
      <c r="BIZ12" s="570"/>
      <c r="BJA12" s="570"/>
      <c r="BJB12" s="570"/>
      <c r="BJC12" s="570"/>
      <c r="BJD12" s="570"/>
      <c r="BJE12" s="570"/>
      <c r="BJF12" s="570"/>
      <c r="BJG12" s="570"/>
      <c r="BJH12" s="570"/>
      <c r="BJI12" s="570"/>
      <c r="BJJ12" s="570"/>
      <c r="BJK12" s="570"/>
      <c r="BJL12" s="570"/>
      <c r="BJM12" s="570"/>
      <c r="BJN12" s="570"/>
      <c r="BJO12" s="570"/>
      <c r="BJP12" s="570"/>
      <c r="BJQ12" s="570"/>
      <c r="BJR12" s="570"/>
      <c r="BJS12" s="570"/>
      <c r="BJT12" s="570"/>
      <c r="BJU12" s="570"/>
      <c r="BJV12" s="570"/>
      <c r="BJW12" s="570"/>
      <c r="BJX12" s="570"/>
      <c r="BJY12" s="570"/>
      <c r="BJZ12" s="570"/>
      <c r="BKA12" s="570"/>
      <c r="BKB12" s="570"/>
      <c r="BKC12" s="570"/>
      <c r="BKD12" s="570"/>
      <c r="BKE12" s="570"/>
      <c r="BKF12" s="570"/>
      <c r="BKG12" s="570"/>
      <c r="BKH12" s="570"/>
      <c r="BKI12" s="570"/>
      <c r="BKJ12" s="570"/>
      <c r="BKK12" s="570"/>
      <c r="BKL12" s="570"/>
      <c r="BKM12" s="570"/>
      <c r="BKN12" s="570"/>
      <c r="BKO12" s="570"/>
      <c r="BKP12" s="570"/>
      <c r="BKQ12" s="570"/>
      <c r="BKR12" s="570"/>
      <c r="BKS12" s="570"/>
      <c r="BKT12" s="570"/>
      <c r="BKU12" s="570"/>
      <c r="BKV12" s="570"/>
      <c r="BKW12" s="570"/>
      <c r="BKX12" s="570"/>
      <c r="BKY12" s="570"/>
      <c r="BKZ12" s="570"/>
      <c r="BLA12" s="570"/>
      <c r="BLB12" s="570"/>
      <c r="BLC12" s="570"/>
      <c r="BLD12" s="570"/>
      <c r="BLE12" s="570"/>
      <c r="BLF12" s="570"/>
      <c r="BLG12" s="570"/>
      <c r="BLH12" s="570"/>
      <c r="BLI12" s="570"/>
      <c r="BLJ12" s="570"/>
      <c r="BLK12" s="570"/>
      <c r="BLL12" s="570"/>
      <c r="BLM12" s="570"/>
      <c r="BLN12" s="570"/>
      <c r="BLO12" s="570"/>
      <c r="BLP12" s="570"/>
      <c r="BLQ12" s="570"/>
      <c r="BLR12" s="570"/>
      <c r="BLS12" s="570"/>
      <c r="BLT12" s="570"/>
      <c r="BLU12" s="570"/>
      <c r="BLV12" s="570"/>
      <c r="BLW12" s="570"/>
      <c r="BLX12" s="570"/>
      <c r="BLY12" s="570"/>
      <c r="BLZ12" s="570"/>
      <c r="BMA12" s="570"/>
      <c r="BMB12" s="570"/>
      <c r="BMC12" s="570"/>
      <c r="BMD12" s="570"/>
      <c r="BME12" s="570"/>
      <c r="BMF12" s="570"/>
      <c r="BMG12" s="570"/>
      <c r="BMH12" s="570"/>
      <c r="BMI12" s="570"/>
      <c r="BMJ12" s="570"/>
      <c r="BMK12" s="570"/>
      <c r="BML12" s="570"/>
      <c r="BMM12" s="570"/>
      <c r="BMN12" s="570"/>
      <c r="BMO12" s="570"/>
      <c r="BMP12" s="570"/>
      <c r="BMQ12" s="570"/>
      <c r="BMR12" s="570"/>
      <c r="BMS12" s="570"/>
      <c r="BMT12" s="570"/>
      <c r="BMU12" s="570"/>
      <c r="BMV12" s="570"/>
      <c r="BMW12" s="570"/>
      <c r="BMX12" s="570"/>
      <c r="BMY12" s="570"/>
      <c r="BMZ12" s="570"/>
      <c r="BNA12" s="570"/>
      <c r="BNB12" s="570"/>
      <c r="BNC12" s="570"/>
      <c r="BND12" s="570"/>
      <c r="BNE12" s="570"/>
      <c r="BNF12" s="570"/>
      <c r="BNG12" s="570"/>
      <c r="BNH12" s="570"/>
      <c r="BNI12" s="570"/>
      <c r="BNJ12" s="570"/>
      <c r="BNK12" s="570"/>
      <c r="BNL12" s="570"/>
      <c r="BNM12" s="570"/>
      <c r="BNN12" s="570"/>
      <c r="BNO12" s="570"/>
      <c r="BNP12" s="570"/>
      <c r="BNQ12" s="570"/>
      <c r="BNR12" s="570"/>
      <c r="BNS12" s="570"/>
      <c r="BNT12" s="570"/>
      <c r="BNU12" s="570"/>
      <c r="BNV12" s="570"/>
      <c r="BNW12" s="570"/>
      <c r="BNX12" s="570"/>
      <c r="BNY12" s="570"/>
      <c r="BNZ12" s="570"/>
      <c r="BOA12" s="570"/>
      <c r="BOB12" s="570"/>
      <c r="BOC12" s="570"/>
      <c r="BOD12" s="570"/>
      <c r="BOE12" s="570"/>
      <c r="BOF12" s="570"/>
      <c r="BOG12" s="570"/>
      <c r="BOH12" s="570"/>
      <c r="BOI12" s="570"/>
      <c r="BOJ12" s="570"/>
      <c r="BOK12" s="570"/>
      <c r="BOL12" s="570"/>
      <c r="BOM12" s="570"/>
      <c r="BON12" s="570"/>
      <c r="BOO12" s="570"/>
      <c r="BOP12" s="570"/>
      <c r="BOQ12" s="570"/>
      <c r="BOR12" s="570"/>
      <c r="BOS12" s="570"/>
      <c r="BOT12" s="570"/>
      <c r="BOU12" s="570"/>
      <c r="BOV12" s="570"/>
      <c r="BOW12" s="570"/>
      <c r="BOX12" s="570"/>
      <c r="BOY12" s="570"/>
      <c r="BOZ12" s="570"/>
      <c r="BPA12" s="570"/>
      <c r="BPB12" s="570"/>
      <c r="BPC12" s="570"/>
      <c r="BPD12" s="570"/>
      <c r="BPE12" s="570"/>
      <c r="BPF12" s="570"/>
      <c r="BPG12" s="570"/>
      <c r="BPH12" s="570"/>
      <c r="BPI12" s="570"/>
      <c r="BPJ12" s="570"/>
      <c r="BPK12" s="570"/>
      <c r="BPL12" s="570"/>
      <c r="BPM12" s="570"/>
      <c r="BPN12" s="570"/>
      <c r="BPO12" s="570"/>
      <c r="BPP12" s="570"/>
      <c r="BPQ12" s="570"/>
      <c r="BPR12" s="570"/>
      <c r="BPS12" s="570"/>
      <c r="BPT12" s="570"/>
      <c r="BPU12" s="570"/>
      <c r="BPV12" s="570"/>
      <c r="BPW12" s="570"/>
      <c r="BPX12" s="570"/>
      <c r="BPY12" s="570"/>
      <c r="BPZ12" s="570"/>
      <c r="BQA12" s="570"/>
      <c r="BQB12" s="570"/>
      <c r="BQC12" s="570"/>
      <c r="BQD12" s="570"/>
      <c r="BQE12" s="570"/>
      <c r="BQF12" s="570"/>
      <c r="BQG12" s="570"/>
      <c r="BQH12" s="570"/>
      <c r="BQI12" s="570"/>
      <c r="BQJ12" s="570"/>
      <c r="BQK12" s="570"/>
      <c r="BQL12" s="570"/>
      <c r="BQM12" s="570"/>
      <c r="BQN12" s="570"/>
      <c r="BQO12" s="570"/>
      <c r="BQP12" s="570"/>
      <c r="BQQ12" s="570"/>
      <c r="BQR12" s="570"/>
      <c r="BQS12" s="570"/>
      <c r="BQT12" s="570"/>
      <c r="BQU12" s="570"/>
      <c r="BQV12" s="570"/>
      <c r="BQW12" s="570"/>
      <c r="BQX12" s="570"/>
      <c r="BQY12" s="570"/>
      <c r="BQZ12" s="570"/>
      <c r="BRA12" s="570"/>
      <c r="BRB12" s="570"/>
      <c r="BRC12" s="570"/>
      <c r="BRD12" s="570"/>
      <c r="BRE12" s="570"/>
      <c r="BRF12" s="570"/>
      <c r="BRG12" s="570"/>
      <c r="BRH12" s="570"/>
      <c r="BRI12" s="570"/>
      <c r="BRJ12" s="570"/>
      <c r="BRK12" s="570"/>
      <c r="BRL12" s="570"/>
      <c r="BRM12" s="570"/>
      <c r="BRN12" s="570"/>
      <c r="BRO12" s="570"/>
      <c r="BRP12" s="570"/>
      <c r="BRQ12" s="570"/>
      <c r="BRR12" s="570"/>
      <c r="BRS12" s="570"/>
      <c r="BRT12" s="570"/>
      <c r="BRU12" s="570"/>
      <c r="BRV12" s="570"/>
      <c r="BRW12" s="570"/>
      <c r="BRX12" s="570"/>
      <c r="BRY12" s="570"/>
      <c r="BRZ12" s="570"/>
      <c r="BSA12" s="570"/>
      <c r="BSB12" s="570"/>
      <c r="BSC12" s="570"/>
      <c r="BSD12" s="570"/>
      <c r="BSE12" s="570"/>
      <c r="BSF12" s="570"/>
      <c r="BSG12" s="570"/>
      <c r="BSH12" s="570"/>
      <c r="BSI12" s="570"/>
      <c r="BSJ12" s="570"/>
      <c r="BSK12" s="570"/>
      <c r="BSL12" s="570"/>
      <c r="BSM12" s="570"/>
      <c r="BSN12" s="570"/>
      <c r="BSO12" s="570"/>
      <c r="BSP12" s="570"/>
      <c r="BSQ12" s="570"/>
      <c r="BSR12" s="570"/>
      <c r="BSS12" s="570"/>
      <c r="BST12" s="570"/>
      <c r="BSU12" s="570"/>
      <c r="BSV12" s="570"/>
      <c r="BSW12" s="570"/>
      <c r="BSX12" s="570"/>
      <c r="BSY12" s="570"/>
      <c r="BSZ12" s="570"/>
      <c r="BTA12" s="570"/>
      <c r="BTB12" s="570"/>
      <c r="BTC12" s="570"/>
      <c r="BTD12" s="570"/>
      <c r="BTE12" s="570"/>
      <c r="BTF12" s="570"/>
      <c r="BTG12" s="570"/>
      <c r="BTH12" s="570"/>
      <c r="BTI12" s="570"/>
      <c r="BTJ12" s="570"/>
      <c r="BTK12" s="570"/>
      <c r="BTL12" s="570"/>
      <c r="BTM12" s="570"/>
      <c r="BTN12" s="570"/>
      <c r="BTO12" s="570"/>
      <c r="BTP12" s="570"/>
      <c r="BTQ12" s="570"/>
      <c r="BTR12" s="570"/>
      <c r="BTS12" s="570"/>
      <c r="BTT12" s="570"/>
      <c r="BTU12" s="570"/>
      <c r="BTV12" s="570"/>
      <c r="BTW12" s="570"/>
      <c r="BTX12" s="570"/>
      <c r="BTY12" s="570"/>
      <c r="BTZ12" s="570"/>
      <c r="BUA12" s="570"/>
      <c r="BUB12" s="570"/>
      <c r="BUC12" s="570"/>
      <c r="BUD12" s="570"/>
      <c r="BUE12" s="570"/>
      <c r="BUF12" s="570"/>
      <c r="BUG12" s="570"/>
      <c r="BUH12" s="570"/>
      <c r="BUI12" s="570"/>
      <c r="BUJ12" s="570"/>
      <c r="BUK12" s="570"/>
      <c r="BUL12" s="570"/>
      <c r="BUM12" s="570"/>
      <c r="BUN12" s="570"/>
      <c r="BUO12" s="570"/>
      <c r="BUP12" s="570"/>
      <c r="BUQ12" s="570"/>
      <c r="BUR12" s="570"/>
      <c r="BUS12" s="570"/>
      <c r="BUT12" s="570"/>
      <c r="BUU12" s="570"/>
      <c r="BUV12" s="570"/>
      <c r="BUW12" s="570"/>
      <c r="BUX12" s="570"/>
      <c r="BUY12" s="570"/>
      <c r="BUZ12" s="570"/>
      <c r="BVA12" s="570"/>
      <c r="BVB12" s="570"/>
      <c r="BVC12" s="570"/>
      <c r="BVD12" s="570"/>
      <c r="BVE12" s="570"/>
      <c r="BVF12" s="570"/>
      <c r="BVG12" s="570"/>
      <c r="BVH12" s="570"/>
      <c r="BVI12" s="570"/>
      <c r="BVJ12" s="570"/>
      <c r="BVK12" s="570"/>
      <c r="BVL12" s="570"/>
      <c r="BVM12" s="570"/>
      <c r="BVN12" s="570"/>
      <c r="BVO12" s="570"/>
      <c r="BVP12" s="570"/>
      <c r="BVQ12" s="570"/>
      <c r="BVR12" s="570"/>
      <c r="BVS12" s="570"/>
      <c r="BVT12" s="570"/>
      <c r="BVU12" s="570"/>
      <c r="BVV12" s="570"/>
      <c r="BVW12" s="570"/>
      <c r="BVX12" s="570"/>
      <c r="BVY12" s="570"/>
      <c r="BVZ12" s="570"/>
      <c r="BWA12" s="570"/>
      <c r="BWB12" s="570"/>
      <c r="BWC12" s="570"/>
      <c r="BWD12" s="570"/>
      <c r="BWE12" s="570"/>
      <c r="BWF12" s="570"/>
      <c r="BWG12" s="570"/>
      <c r="BWH12" s="570"/>
      <c r="BWI12" s="570"/>
      <c r="BWJ12" s="570"/>
      <c r="BWK12" s="570"/>
      <c r="BWL12" s="570"/>
      <c r="BWM12" s="570"/>
      <c r="BWN12" s="570"/>
      <c r="BWO12" s="570"/>
      <c r="BWP12" s="570"/>
      <c r="BWQ12" s="570"/>
      <c r="BWR12" s="570"/>
      <c r="BWS12" s="570"/>
      <c r="BWT12" s="570"/>
      <c r="BWU12" s="570"/>
      <c r="BWV12" s="570"/>
      <c r="BWW12" s="570"/>
      <c r="BWX12" s="570"/>
      <c r="BWY12" s="570"/>
      <c r="BWZ12" s="570"/>
      <c r="BXA12" s="570"/>
      <c r="BXB12" s="570"/>
      <c r="BXC12" s="570"/>
      <c r="BXD12" s="570"/>
      <c r="BXE12" s="570"/>
      <c r="BXF12" s="570"/>
      <c r="BXG12" s="570"/>
      <c r="BXH12" s="570"/>
      <c r="BXI12" s="570"/>
      <c r="BXJ12" s="570"/>
      <c r="BXK12" s="570"/>
      <c r="BXL12" s="570"/>
      <c r="BXM12" s="570"/>
      <c r="BXN12" s="570"/>
      <c r="BXO12" s="570"/>
      <c r="BXP12" s="570"/>
      <c r="BXQ12" s="570"/>
      <c r="BXR12" s="570"/>
      <c r="BXS12" s="570"/>
      <c r="BXT12" s="570"/>
      <c r="BXU12" s="570"/>
      <c r="BXV12" s="570"/>
      <c r="BXW12" s="570"/>
      <c r="BXX12" s="570"/>
      <c r="BXY12" s="570"/>
      <c r="BXZ12" s="570"/>
      <c r="BYA12" s="570"/>
      <c r="BYB12" s="570"/>
      <c r="BYC12" s="570"/>
      <c r="BYD12" s="570"/>
      <c r="BYE12" s="570"/>
      <c r="BYF12" s="570"/>
      <c r="BYG12" s="570"/>
      <c r="BYH12" s="570"/>
      <c r="BYI12" s="570"/>
      <c r="BYJ12" s="570"/>
      <c r="BYK12" s="570"/>
      <c r="BYL12" s="570"/>
      <c r="BYM12" s="570"/>
      <c r="BYN12" s="570"/>
      <c r="BYO12" s="570"/>
      <c r="BYP12" s="570"/>
      <c r="BYQ12" s="570"/>
      <c r="BYR12" s="570"/>
      <c r="BYS12" s="570"/>
      <c r="BYT12" s="570"/>
      <c r="BYU12" s="570"/>
      <c r="BYV12" s="570"/>
      <c r="BYW12" s="570"/>
      <c r="BYX12" s="570"/>
      <c r="BYY12" s="570"/>
      <c r="BYZ12" s="570"/>
      <c r="BZA12" s="570"/>
      <c r="BZB12" s="570"/>
      <c r="BZC12" s="570"/>
      <c r="BZD12" s="570"/>
      <c r="BZE12" s="570"/>
      <c r="BZF12" s="570"/>
      <c r="BZG12" s="570"/>
      <c r="BZH12" s="570"/>
      <c r="BZI12" s="570"/>
      <c r="BZJ12" s="570"/>
      <c r="BZK12" s="570"/>
      <c r="BZL12" s="570"/>
      <c r="BZM12" s="570"/>
      <c r="BZN12" s="570"/>
      <c r="BZO12" s="570"/>
      <c r="BZP12" s="570"/>
      <c r="BZQ12" s="570"/>
      <c r="BZR12" s="570"/>
      <c r="BZS12" s="570"/>
      <c r="BZT12" s="570"/>
      <c r="BZU12" s="570"/>
      <c r="BZV12" s="570"/>
      <c r="BZW12" s="570"/>
      <c r="BZX12" s="570"/>
      <c r="BZY12" s="570"/>
      <c r="BZZ12" s="570"/>
      <c r="CAA12" s="570"/>
      <c r="CAB12" s="570"/>
      <c r="CAC12" s="570"/>
      <c r="CAD12" s="570"/>
      <c r="CAE12" s="570"/>
      <c r="CAF12" s="570"/>
      <c r="CAG12" s="570"/>
      <c r="CAH12" s="570"/>
      <c r="CAI12" s="570"/>
      <c r="CAJ12" s="570"/>
      <c r="CAK12" s="570"/>
      <c r="CAL12" s="570"/>
      <c r="CAM12" s="570"/>
      <c r="CAN12" s="570"/>
      <c r="CAO12" s="570"/>
      <c r="CAP12" s="570"/>
      <c r="CAQ12" s="570"/>
      <c r="CAR12" s="570"/>
      <c r="CAS12" s="570"/>
      <c r="CAT12" s="570"/>
      <c r="CAU12" s="570"/>
      <c r="CAV12" s="570"/>
      <c r="CAW12" s="570"/>
      <c r="CAX12" s="570"/>
      <c r="CAY12" s="570"/>
      <c r="CAZ12" s="570"/>
      <c r="CBA12" s="570"/>
      <c r="CBB12" s="570"/>
      <c r="CBC12" s="570"/>
      <c r="CBD12" s="570"/>
      <c r="CBE12" s="570"/>
      <c r="CBF12" s="570"/>
      <c r="CBG12" s="570"/>
      <c r="CBH12" s="570"/>
      <c r="CBI12" s="570"/>
      <c r="CBJ12" s="570"/>
      <c r="CBK12" s="570"/>
      <c r="CBL12" s="570"/>
      <c r="CBM12" s="570"/>
      <c r="CBN12" s="570"/>
      <c r="CBO12" s="570"/>
      <c r="CBP12" s="570"/>
      <c r="CBQ12" s="570"/>
      <c r="CBR12" s="570"/>
      <c r="CBS12" s="570"/>
      <c r="CBT12" s="570"/>
      <c r="CBU12" s="570"/>
      <c r="CBV12" s="570"/>
      <c r="CBW12" s="570"/>
      <c r="CBX12" s="570"/>
      <c r="CBY12" s="570"/>
      <c r="CBZ12" s="570"/>
      <c r="CCA12" s="570"/>
      <c r="CCB12" s="570"/>
      <c r="CCC12" s="570"/>
      <c r="CCD12" s="570"/>
      <c r="CCE12" s="570"/>
      <c r="CCF12" s="570"/>
      <c r="CCG12" s="570"/>
      <c r="CCH12" s="570"/>
      <c r="CCI12" s="570"/>
      <c r="CCJ12" s="570"/>
      <c r="CCK12" s="570"/>
      <c r="CCL12" s="570"/>
      <c r="CCM12" s="570"/>
      <c r="CCN12" s="570"/>
      <c r="CCO12" s="570"/>
      <c r="CCP12" s="570"/>
      <c r="CCQ12" s="570"/>
      <c r="CCR12" s="570"/>
      <c r="CCS12" s="570"/>
      <c r="CCT12" s="570"/>
      <c r="CCU12" s="570"/>
      <c r="CCV12" s="570"/>
      <c r="CCW12" s="570"/>
      <c r="CCX12" s="570"/>
      <c r="CCY12" s="570"/>
      <c r="CCZ12" s="570"/>
      <c r="CDA12" s="570"/>
      <c r="CDB12" s="570"/>
      <c r="CDC12" s="570"/>
      <c r="CDD12" s="570"/>
      <c r="CDE12" s="570"/>
      <c r="CDF12" s="570"/>
      <c r="CDG12" s="570"/>
      <c r="CDH12" s="570"/>
      <c r="CDI12" s="570"/>
      <c r="CDJ12" s="570"/>
      <c r="CDK12" s="570"/>
      <c r="CDL12" s="570"/>
      <c r="CDM12" s="570"/>
      <c r="CDN12" s="570"/>
      <c r="CDO12" s="570"/>
      <c r="CDP12" s="570"/>
      <c r="CDQ12" s="570"/>
      <c r="CDR12" s="570"/>
      <c r="CDS12" s="570"/>
      <c r="CDT12" s="570"/>
      <c r="CDU12" s="570"/>
      <c r="CDV12" s="570"/>
      <c r="CDW12" s="570"/>
      <c r="CDX12" s="570"/>
      <c r="CDY12" s="570"/>
      <c r="CDZ12" s="570"/>
      <c r="CEA12" s="570"/>
      <c r="CEB12" s="570"/>
      <c r="CEC12" s="570"/>
      <c r="CED12" s="570"/>
      <c r="CEE12" s="570"/>
      <c r="CEF12" s="570"/>
      <c r="CEG12" s="570"/>
      <c r="CEH12" s="570"/>
      <c r="CEI12" s="570"/>
      <c r="CEJ12" s="570"/>
      <c r="CEK12" s="570"/>
      <c r="CEL12" s="570"/>
      <c r="CEM12" s="570"/>
      <c r="CEN12" s="570"/>
      <c r="CEO12" s="570"/>
      <c r="CEP12" s="570"/>
      <c r="CEQ12" s="570"/>
      <c r="CER12" s="570"/>
      <c r="CES12" s="570"/>
      <c r="CET12" s="570"/>
      <c r="CEU12" s="570"/>
      <c r="CEV12" s="570"/>
      <c r="CEW12" s="570"/>
      <c r="CEX12" s="570"/>
      <c r="CEY12" s="570"/>
      <c r="CEZ12" s="570"/>
      <c r="CFA12" s="570"/>
      <c r="CFB12" s="570"/>
      <c r="CFC12" s="570"/>
      <c r="CFD12" s="570"/>
      <c r="CFE12" s="570"/>
      <c r="CFF12" s="570"/>
      <c r="CFG12" s="570"/>
      <c r="CFH12" s="570"/>
      <c r="CFI12" s="570"/>
      <c r="CFJ12" s="570"/>
      <c r="CFK12" s="570"/>
      <c r="CFL12" s="570"/>
      <c r="CFM12" s="570"/>
      <c r="CFN12" s="570"/>
      <c r="CFO12" s="570"/>
      <c r="CFP12" s="570"/>
      <c r="CFQ12" s="570"/>
      <c r="CFR12" s="570"/>
      <c r="CFS12" s="570"/>
      <c r="CFT12" s="570"/>
      <c r="CFU12" s="570"/>
      <c r="CFV12" s="570"/>
      <c r="CFW12" s="570"/>
      <c r="CFX12" s="570"/>
      <c r="CFY12" s="570"/>
      <c r="CFZ12" s="570"/>
      <c r="CGA12" s="570"/>
      <c r="CGB12" s="570"/>
      <c r="CGC12" s="570"/>
      <c r="CGD12" s="570"/>
      <c r="CGE12" s="570"/>
      <c r="CGF12" s="570"/>
      <c r="CGG12" s="570"/>
      <c r="CGH12" s="570"/>
      <c r="CGI12" s="570"/>
      <c r="CGJ12" s="570"/>
      <c r="CGK12" s="570"/>
      <c r="CGL12" s="570"/>
      <c r="CGM12" s="570"/>
      <c r="CGN12" s="570"/>
      <c r="CGO12" s="570"/>
      <c r="CGP12" s="570"/>
      <c r="CGQ12" s="570"/>
      <c r="CGR12" s="570"/>
      <c r="CGS12" s="570"/>
      <c r="CGT12" s="570"/>
      <c r="CGU12" s="570"/>
      <c r="CGV12" s="570"/>
      <c r="CGW12" s="570"/>
      <c r="CGX12" s="570"/>
      <c r="CGY12" s="570"/>
      <c r="CGZ12" s="570"/>
      <c r="CHA12" s="570"/>
      <c r="CHB12" s="570"/>
      <c r="CHC12" s="570"/>
      <c r="CHD12" s="570"/>
      <c r="CHE12" s="570"/>
      <c r="CHF12" s="570"/>
      <c r="CHG12" s="570"/>
      <c r="CHH12" s="570"/>
      <c r="CHI12" s="570"/>
      <c r="CHJ12" s="570"/>
      <c r="CHK12" s="570"/>
      <c r="CHL12" s="570"/>
      <c r="CHM12" s="570"/>
      <c r="CHN12" s="570"/>
      <c r="CHO12" s="570"/>
      <c r="CHP12" s="570"/>
      <c r="CHQ12" s="570"/>
      <c r="CHR12" s="570"/>
      <c r="CHS12" s="570"/>
      <c r="CHT12" s="570"/>
      <c r="CHU12" s="570"/>
      <c r="CHV12" s="570"/>
      <c r="CHW12" s="570"/>
      <c r="CHX12" s="570"/>
      <c r="CHY12" s="570"/>
      <c r="CHZ12" s="570"/>
      <c r="CIA12" s="570"/>
      <c r="CIB12" s="570"/>
      <c r="CIC12" s="570"/>
      <c r="CID12" s="570"/>
      <c r="CIE12" s="570"/>
      <c r="CIF12" s="570"/>
      <c r="CIG12" s="570"/>
      <c r="CIH12" s="570"/>
      <c r="CII12" s="570"/>
      <c r="CIJ12" s="570"/>
      <c r="CIK12" s="570"/>
      <c r="CIL12" s="570"/>
      <c r="CIM12" s="570"/>
      <c r="CIN12" s="570"/>
      <c r="CIO12" s="570"/>
      <c r="CIP12" s="570"/>
      <c r="CIQ12" s="570"/>
      <c r="CIR12" s="570"/>
      <c r="CIS12" s="570"/>
      <c r="CIT12" s="570"/>
      <c r="CIU12" s="570"/>
      <c r="CIV12" s="570"/>
      <c r="CIW12" s="570"/>
      <c r="CIX12" s="570"/>
      <c r="CIY12" s="570"/>
      <c r="CIZ12" s="570"/>
      <c r="CJA12" s="570"/>
      <c r="CJB12" s="570"/>
      <c r="CJC12" s="570"/>
      <c r="CJD12" s="570"/>
      <c r="CJE12" s="570"/>
      <c r="CJF12" s="570"/>
      <c r="CJG12" s="570"/>
      <c r="CJH12" s="570"/>
      <c r="CJI12" s="570"/>
      <c r="CJJ12" s="570"/>
      <c r="CJK12" s="570"/>
      <c r="CJL12" s="570"/>
      <c r="CJM12" s="570"/>
      <c r="CJN12" s="570"/>
      <c r="CJO12" s="570"/>
      <c r="CJP12" s="570"/>
      <c r="CJQ12" s="570"/>
      <c r="CJR12" s="570"/>
      <c r="CJS12" s="570"/>
      <c r="CJT12" s="570"/>
      <c r="CJU12" s="570"/>
      <c r="CJV12" s="570"/>
      <c r="CJW12" s="570"/>
      <c r="CJX12" s="570"/>
      <c r="CJY12" s="570"/>
      <c r="CJZ12" s="570"/>
      <c r="CKA12" s="570"/>
      <c r="CKB12" s="570"/>
      <c r="CKC12" s="570"/>
      <c r="CKD12" s="570"/>
      <c r="CKE12" s="570"/>
      <c r="CKF12" s="570"/>
      <c r="CKG12" s="570"/>
      <c r="CKH12" s="570"/>
      <c r="CKI12" s="570"/>
      <c r="CKJ12" s="570"/>
      <c r="CKK12" s="570"/>
      <c r="CKL12" s="570"/>
      <c r="CKM12" s="570"/>
      <c r="CKN12" s="570"/>
      <c r="CKO12" s="570"/>
      <c r="CKP12" s="570"/>
      <c r="CKQ12" s="570"/>
      <c r="CKR12" s="570"/>
      <c r="CKS12" s="570"/>
      <c r="CKT12" s="570"/>
      <c r="CKU12" s="570"/>
      <c r="CKV12" s="570"/>
      <c r="CKW12" s="570"/>
      <c r="CKX12" s="570"/>
      <c r="CKY12" s="570"/>
      <c r="CKZ12" s="570"/>
      <c r="CLA12" s="570"/>
      <c r="CLB12" s="570"/>
      <c r="CLC12" s="570"/>
      <c r="CLD12" s="570"/>
      <c r="CLE12" s="570"/>
      <c r="CLF12" s="570"/>
      <c r="CLG12" s="570"/>
      <c r="CLH12" s="570"/>
      <c r="CLI12" s="570"/>
      <c r="CLJ12" s="570"/>
      <c r="CLK12" s="570"/>
      <c r="CLL12" s="570"/>
      <c r="CLM12" s="570"/>
      <c r="CLN12" s="570"/>
      <c r="CLO12" s="570"/>
      <c r="CLP12" s="570"/>
      <c r="CLQ12" s="570"/>
      <c r="CLR12" s="570"/>
      <c r="CLS12" s="570"/>
      <c r="CLT12" s="570"/>
      <c r="CLU12" s="570"/>
      <c r="CLV12" s="570"/>
      <c r="CLW12" s="570"/>
      <c r="CLX12" s="570"/>
      <c r="CLY12" s="570"/>
      <c r="CLZ12" s="570"/>
      <c r="CMA12" s="570"/>
      <c r="CMB12" s="570"/>
      <c r="CMC12" s="570"/>
      <c r="CMD12" s="570"/>
      <c r="CME12" s="570"/>
      <c r="CMF12" s="570"/>
      <c r="CMG12" s="570"/>
      <c r="CMH12" s="570"/>
      <c r="CMI12" s="570"/>
      <c r="CMJ12" s="570"/>
      <c r="CMK12" s="570"/>
      <c r="CML12" s="570"/>
      <c r="CMM12" s="570"/>
      <c r="CMN12" s="570"/>
      <c r="CMO12" s="570"/>
      <c r="CMP12" s="570"/>
      <c r="CMQ12" s="570"/>
      <c r="CMR12" s="570"/>
      <c r="CMS12" s="570"/>
      <c r="CMT12" s="570"/>
      <c r="CMU12" s="570"/>
      <c r="CMV12" s="570"/>
      <c r="CMW12" s="570"/>
      <c r="CMX12" s="570"/>
      <c r="CMY12" s="570"/>
      <c r="CMZ12" s="570"/>
      <c r="CNA12" s="570"/>
      <c r="CNB12" s="570"/>
      <c r="CNC12" s="570"/>
      <c r="CND12" s="570"/>
      <c r="CNE12" s="570"/>
      <c r="CNF12" s="570"/>
      <c r="CNG12" s="570"/>
      <c r="CNH12" s="570"/>
      <c r="CNI12" s="570"/>
      <c r="CNJ12" s="570"/>
      <c r="CNK12" s="570"/>
      <c r="CNL12" s="570"/>
      <c r="CNM12" s="570"/>
      <c r="CNN12" s="570"/>
      <c r="CNO12" s="570"/>
      <c r="CNP12" s="570"/>
      <c r="CNQ12" s="570"/>
      <c r="CNR12" s="570"/>
      <c r="CNS12" s="570"/>
      <c r="CNT12" s="570"/>
      <c r="CNU12" s="570"/>
      <c r="CNV12" s="570"/>
      <c r="CNW12" s="570"/>
      <c r="CNX12" s="570"/>
      <c r="CNY12" s="570"/>
      <c r="CNZ12" s="570"/>
      <c r="COA12" s="570"/>
      <c r="COB12" s="570"/>
      <c r="COC12" s="570"/>
      <c r="COD12" s="570"/>
      <c r="COE12" s="570"/>
      <c r="COF12" s="570"/>
      <c r="COG12" s="570"/>
      <c r="COH12" s="570"/>
      <c r="COI12" s="570"/>
      <c r="COJ12" s="570"/>
      <c r="COK12" s="570"/>
      <c r="COL12" s="570"/>
      <c r="COM12" s="570"/>
      <c r="CON12" s="570"/>
      <c r="COO12" s="570"/>
      <c r="COP12" s="570"/>
      <c r="COQ12" s="570"/>
      <c r="COR12" s="570"/>
      <c r="COS12" s="570"/>
      <c r="COT12" s="570"/>
      <c r="COU12" s="570"/>
      <c r="COV12" s="570"/>
      <c r="COW12" s="570"/>
      <c r="COX12" s="570"/>
      <c r="COY12" s="570"/>
      <c r="COZ12" s="570"/>
      <c r="CPA12" s="570"/>
      <c r="CPB12" s="570"/>
      <c r="CPC12" s="570"/>
      <c r="CPD12" s="570"/>
      <c r="CPE12" s="570"/>
      <c r="CPF12" s="570"/>
      <c r="CPG12" s="570"/>
      <c r="CPH12" s="570"/>
      <c r="CPI12" s="570"/>
      <c r="CPJ12" s="570"/>
      <c r="CPK12" s="570"/>
      <c r="CPL12" s="570"/>
      <c r="CPM12" s="570"/>
      <c r="CPN12" s="570"/>
      <c r="CPO12" s="570"/>
      <c r="CPP12" s="570"/>
      <c r="CPQ12" s="570"/>
      <c r="CPR12" s="570"/>
      <c r="CPS12" s="570"/>
      <c r="CPT12" s="570"/>
      <c r="CPU12" s="570"/>
      <c r="CPV12" s="570"/>
      <c r="CPW12" s="570"/>
      <c r="CPX12" s="570"/>
      <c r="CPY12" s="570"/>
      <c r="CPZ12" s="570"/>
      <c r="CQA12" s="570"/>
      <c r="CQB12" s="570"/>
      <c r="CQC12" s="570"/>
      <c r="CQD12" s="570"/>
      <c r="CQE12" s="570"/>
      <c r="CQF12" s="570"/>
      <c r="CQG12" s="570"/>
      <c r="CQH12" s="570"/>
      <c r="CQI12" s="570"/>
      <c r="CQJ12" s="570"/>
      <c r="CQK12" s="570"/>
      <c r="CQL12" s="570"/>
      <c r="CQM12" s="570"/>
      <c r="CQN12" s="570"/>
      <c r="CQO12" s="570"/>
      <c r="CQP12" s="570"/>
      <c r="CQQ12" s="570"/>
      <c r="CQR12" s="570"/>
      <c r="CQS12" s="570"/>
      <c r="CQT12" s="570"/>
      <c r="CQU12" s="570"/>
      <c r="CQV12" s="570"/>
      <c r="CQW12" s="570"/>
      <c r="CQX12" s="570"/>
      <c r="CQY12" s="570"/>
      <c r="CQZ12" s="570"/>
      <c r="CRA12" s="570"/>
      <c r="CRB12" s="570"/>
      <c r="CRC12" s="570"/>
      <c r="CRD12" s="570"/>
      <c r="CRE12" s="570"/>
      <c r="CRF12" s="570"/>
      <c r="CRG12" s="570"/>
      <c r="CRH12" s="570"/>
      <c r="CRI12" s="570"/>
      <c r="CRJ12" s="570"/>
      <c r="CRK12" s="570"/>
      <c r="CRL12" s="570"/>
      <c r="CRM12" s="570"/>
      <c r="CRN12" s="570"/>
      <c r="CRO12" s="570"/>
      <c r="CRP12" s="570"/>
      <c r="CRQ12" s="570"/>
      <c r="CRR12" s="570"/>
      <c r="CRS12" s="570"/>
      <c r="CRT12" s="570"/>
      <c r="CRU12" s="570"/>
      <c r="CRV12" s="570"/>
      <c r="CRW12" s="570"/>
      <c r="CRX12" s="570"/>
      <c r="CRY12" s="570"/>
      <c r="CRZ12" s="570"/>
      <c r="CSA12" s="570"/>
      <c r="CSB12" s="570"/>
      <c r="CSC12" s="570"/>
      <c r="CSD12" s="570"/>
      <c r="CSE12" s="570"/>
      <c r="CSF12" s="570"/>
      <c r="CSG12" s="570"/>
      <c r="CSH12" s="570"/>
      <c r="CSI12" s="570"/>
      <c r="CSJ12" s="570"/>
      <c r="CSK12" s="570"/>
      <c r="CSL12" s="570"/>
      <c r="CSM12" s="570"/>
      <c r="CSN12" s="570"/>
      <c r="CSO12" s="570"/>
      <c r="CSP12" s="570"/>
      <c r="CSQ12" s="570"/>
      <c r="CSR12" s="570"/>
      <c r="CSS12" s="570"/>
      <c r="CST12" s="570"/>
      <c r="CSU12" s="570"/>
      <c r="CSV12" s="570"/>
      <c r="CSW12" s="570"/>
      <c r="CSX12" s="570"/>
      <c r="CSY12" s="570"/>
      <c r="CSZ12" s="570"/>
      <c r="CTA12" s="570"/>
      <c r="CTB12" s="570"/>
      <c r="CTC12" s="570"/>
      <c r="CTD12" s="570"/>
      <c r="CTE12" s="570"/>
      <c r="CTF12" s="570"/>
      <c r="CTG12" s="570"/>
      <c r="CTH12" s="570"/>
      <c r="CTI12" s="570"/>
      <c r="CTJ12" s="570"/>
      <c r="CTK12" s="570"/>
      <c r="CTL12" s="570"/>
      <c r="CTM12" s="570"/>
      <c r="CTN12" s="570"/>
      <c r="CTO12" s="570"/>
      <c r="CTP12" s="570"/>
      <c r="CTQ12" s="570"/>
      <c r="CTR12" s="570"/>
      <c r="CTS12" s="570"/>
      <c r="CTT12" s="570"/>
      <c r="CTU12" s="570"/>
      <c r="CTV12" s="570"/>
      <c r="CTW12" s="570"/>
      <c r="CTX12" s="570"/>
      <c r="CTY12" s="570"/>
      <c r="CTZ12" s="570"/>
      <c r="CUA12" s="570"/>
      <c r="CUB12" s="570"/>
      <c r="CUC12" s="570"/>
      <c r="CUD12" s="570"/>
      <c r="CUE12" s="570"/>
      <c r="CUF12" s="570"/>
      <c r="CUG12" s="570"/>
      <c r="CUH12" s="570"/>
      <c r="CUI12" s="570"/>
      <c r="CUJ12" s="570"/>
      <c r="CUK12" s="570"/>
      <c r="CUL12" s="570"/>
      <c r="CUM12" s="570"/>
      <c r="CUN12" s="570"/>
      <c r="CUO12" s="570"/>
      <c r="CUP12" s="570"/>
      <c r="CUQ12" s="570"/>
      <c r="CUR12" s="570"/>
      <c r="CUS12" s="570"/>
      <c r="CUT12" s="570"/>
      <c r="CUU12" s="570"/>
      <c r="CUV12" s="570"/>
      <c r="CUW12" s="570"/>
      <c r="CUX12" s="570"/>
      <c r="CUY12" s="570"/>
      <c r="CUZ12" s="570"/>
      <c r="CVA12" s="570"/>
      <c r="CVB12" s="570"/>
      <c r="CVC12" s="570"/>
      <c r="CVD12" s="570"/>
      <c r="CVE12" s="570"/>
      <c r="CVF12" s="570"/>
      <c r="CVG12" s="570"/>
      <c r="CVH12" s="570"/>
      <c r="CVI12" s="570"/>
      <c r="CVJ12" s="570"/>
      <c r="CVK12" s="570"/>
      <c r="CVL12" s="570"/>
      <c r="CVM12" s="570"/>
      <c r="CVN12" s="570"/>
      <c r="CVO12" s="570"/>
      <c r="CVP12" s="570"/>
      <c r="CVQ12" s="570"/>
      <c r="CVR12" s="570"/>
      <c r="CVS12" s="570"/>
      <c r="CVT12" s="570"/>
      <c r="CVU12" s="570"/>
      <c r="CVV12" s="570"/>
      <c r="CVW12" s="570"/>
      <c r="CVX12" s="570"/>
      <c r="CVY12" s="570"/>
      <c r="CVZ12" s="570"/>
      <c r="CWA12" s="570"/>
      <c r="CWB12" s="570"/>
      <c r="CWC12" s="570"/>
      <c r="CWD12" s="570"/>
      <c r="CWE12" s="570"/>
      <c r="CWF12" s="570"/>
      <c r="CWG12" s="570"/>
      <c r="CWH12" s="570"/>
      <c r="CWI12" s="570"/>
      <c r="CWJ12" s="570"/>
      <c r="CWK12" s="570"/>
      <c r="CWL12" s="570"/>
      <c r="CWM12" s="570"/>
      <c r="CWN12" s="570"/>
      <c r="CWO12" s="570"/>
      <c r="CWP12" s="570"/>
      <c r="CWQ12" s="570"/>
      <c r="CWR12" s="570"/>
      <c r="CWS12" s="570"/>
      <c r="CWT12" s="570"/>
      <c r="CWU12" s="570"/>
      <c r="CWV12" s="570"/>
      <c r="CWW12" s="570"/>
      <c r="CWX12" s="570"/>
      <c r="CWY12" s="570"/>
      <c r="CWZ12" s="570"/>
      <c r="CXA12" s="570"/>
      <c r="CXB12" s="570"/>
      <c r="CXC12" s="570"/>
      <c r="CXD12" s="570"/>
      <c r="CXE12" s="570"/>
      <c r="CXF12" s="570"/>
      <c r="CXG12" s="570"/>
      <c r="CXH12" s="570"/>
      <c r="CXI12" s="570"/>
      <c r="CXJ12" s="570"/>
      <c r="CXK12" s="570"/>
      <c r="CXL12" s="570"/>
      <c r="CXM12" s="570"/>
      <c r="CXN12" s="570"/>
      <c r="CXO12" s="570"/>
      <c r="CXP12" s="570"/>
      <c r="CXQ12" s="570"/>
      <c r="CXR12" s="570"/>
      <c r="CXS12" s="570"/>
      <c r="CXT12" s="570"/>
      <c r="CXU12" s="570"/>
      <c r="CXV12" s="570"/>
      <c r="CXW12" s="570"/>
      <c r="CXX12" s="570"/>
      <c r="CXY12" s="570"/>
      <c r="CXZ12" s="570"/>
      <c r="CYA12" s="570"/>
      <c r="CYB12" s="570"/>
      <c r="CYC12" s="570"/>
      <c r="CYD12" s="570"/>
      <c r="CYE12" s="570"/>
      <c r="CYF12" s="570"/>
      <c r="CYG12" s="570"/>
      <c r="CYH12" s="570"/>
      <c r="CYI12" s="570"/>
      <c r="CYJ12" s="570"/>
      <c r="CYK12" s="570"/>
      <c r="CYL12" s="570"/>
      <c r="CYM12" s="570"/>
      <c r="CYN12" s="570"/>
      <c r="CYO12" s="570"/>
      <c r="CYP12" s="570"/>
      <c r="CYQ12" s="570"/>
      <c r="CYR12" s="570"/>
      <c r="CYS12" s="570"/>
      <c r="CYT12" s="570"/>
      <c r="CYU12" s="570"/>
      <c r="CYV12" s="570"/>
      <c r="CYW12" s="570"/>
      <c r="CYX12" s="570"/>
      <c r="CYY12" s="570"/>
      <c r="CYZ12" s="570"/>
      <c r="CZA12" s="570"/>
      <c r="CZB12" s="570"/>
      <c r="CZC12" s="570"/>
      <c r="CZD12" s="570"/>
      <c r="CZE12" s="570"/>
      <c r="CZF12" s="570"/>
      <c r="CZG12" s="570"/>
      <c r="CZH12" s="570"/>
      <c r="CZI12" s="570"/>
      <c r="CZJ12" s="570"/>
      <c r="CZK12" s="570"/>
      <c r="CZL12" s="570"/>
      <c r="CZM12" s="570"/>
      <c r="CZN12" s="570"/>
      <c r="CZO12" s="570"/>
      <c r="CZP12" s="570"/>
      <c r="CZQ12" s="570"/>
      <c r="CZR12" s="570"/>
      <c r="CZS12" s="570"/>
      <c r="CZT12" s="570"/>
      <c r="CZU12" s="570"/>
      <c r="CZV12" s="570"/>
      <c r="CZW12" s="570"/>
      <c r="CZX12" s="570"/>
      <c r="CZY12" s="570"/>
      <c r="CZZ12" s="570"/>
      <c r="DAA12" s="570"/>
      <c r="DAB12" s="570"/>
      <c r="DAC12" s="570"/>
      <c r="DAD12" s="570"/>
      <c r="DAE12" s="570"/>
      <c r="DAF12" s="570"/>
      <c r="DAG12" s="570"/>
      <c r="DAH12" s="570"/>
      <c r="DAI12" s="570"/>
      <c r="DAJ12" s="570"/>
      <c r="DAK12" s="570"/>
      <c r="DAL12" s="570"/>
      <c r="DAM12" s="570"/>
      <c r="DAN12" s="570"/>
      <c r="DAO12" s="570"/>
      <c r="DAP12" s="570"/>
      <c r="DAQ12" s="570"/>
      <c r="DAR12" s="570"/>
      <c r="DAS12" s="570"/>
      <c r="DAT12" s="570"/>
      <c r="DAU12" s="570"/>
      <c r="DAV12" s="570"/>
      <c r="DAW12" s="570"/>
      <c r="DAX12" s="570"/>
      <c r="DAY12" s="570"/>
      <c r="DAZ12" s="570"/>
      <c r="DBA12" s="570"/>
      <c r="DBB12" s="570"/>
      <c r="DBC12" s="570"/>
      <c r="DBD12" s="570"/>
      <c r="DBE12" s="570"/>
      <c r="DBF12" s="570"/>
      <c r="DBG12" s="570"/>
      <c r="DBH12" s="570"/>
      <c r="DBI12" s="570"/>
      <c r="DBJ12" s="570"/>
      <c r="DBK12" s="570"/>
      <c r="DBL12" s="570"/>
      <c r="DBM12" s="570"/>
      <c r="DBN12" s="570"/>
      <c r="DBO12" s="570"/>
      <c r="DBP12" s="570"/>
      <c r="DBQ12" s="570"/>
      <c r="DBR12" s="570"/>
      <c r="DBS12" s="570"/>
      <c r="DBT12" s="570"/>
      <c r="DBU12" s="570"/>
      <c r="DBV12" s="570"/>
      <c r="DBW12" s="570"/>
      <c r="DBX12" s="570"/>
      <c r="DBY12" s="570"/>
      <c r="DBZ12" s="570"/>
      <c r="DCA12" s="570"/>
      <c r="DCB12" s="570"/>
      <c r="DCC12" s="570"/>
      <c r="DCD12" s="570"/>
      <c r="DCE12" s="570"/>
      <c r="DCF12" s="570"/>
      <c r="DCG12" s="570"/>
      <c r="DCH12" s="570"/>
      <c r="DCI12" s="570"/>
      <c r="DCJ12" s="570"/>
      <c r="DCK12" s="570"/>
      <c r="DCL12" s="570"/>
      <c r="DCM12" s="570"/>
      <c r="DCN12" s="570"/>
      <c r="DCO12" s="570"/>
      <c r="DCP12" s="570"/>
      <c r="DCQ12" s="570"/>
      <c r="DCR12" s="570"/>
      <c r="DCS12" s="570"/>
      <c r="DCT12" s="570"/>
      <c r="DCU12" s="570"/>
      <c r="DCV12" s="570"/>
      <c r="DCW12" s="570"/>
      <c r="DCX12" s="570"/>
      <c r="DCY12" s="570"/>
      <c r="DCZ12" s="570"/>
      <c r="DDA12" s="570"/>
      <c r="DDB12" s="570"/>
      <c r="DDC12" s="570"/>
      <c r="DDD12" s="570"/>
      <c r="DDE12" s="570"/>
      <c r="DDF12" s="570"/>
      <c r="DDG12" s="570"/>
      <c r="DDH12" s="570"/>
      <c r="DDI12" s="570"/>
      <c r="DDJ12" s="570"/>
      <c r="DDK12" s="570"/>
      <c r="DDL12" s="570"/>
      <c r="DDM12" s="570"/>
      <c r="DDN12" s="570"/>
      <c r="DDO12" s="570"/>
      <c r="DDP12" s="570"/>
      <c r="DDQ12" s="570"/>
      <c r="DDR12" s="570"/>
      <c r="DDS12" s="570"/>
      <c r="DDT12" s="570"/>
      <c r="DDU12" s="570"/>
      <c r="DDV12" s="570"/>
      <c r="DDW12" s="570"/>
      <c r="DDX12" s="570"/>
      <c r="DDY12" s="570"/>
      <c r="DDZ12" s="570"/>
      <c r="DEA12" s="570"/>
      <c r="DEB12" s="570"/>
      <c r="DEC12" s="570"/>
      <c r="DED12" s="570"/>
      <c r="DEE12" s="570"/>
      <c r="DEF12" s="570"/>
      <c r="DEG12" s="570"/>
      <c r="DEH12" s="570"/>
      <c r="DEI12" s="570"/>
      <c r="DEJ12" s="570"/>
      <c r="DEK12" s="570"/>
      <c r="DEL12" s="570"/>
      <c r="DEM12" s="570"/>
      <c r="DEN12" s="570"/>
      <c r="DEO12" s="570"/>
      <c r="DEP12" s="570"/>
      <c r="DEQ12" s="570"/>
      <c r="DER12" s="570"/>
      <c r="DES12" s="570"/>
      <c r="DET12" s="570"/>
      <c r="DEU12" s="570"/>
      <c r="DEV12" s="570"/>
      <c r="DEW12" s="570"/>
      <c r="DEX12" s="570"/>
      <c r="DEY12" s="570"/>
      <c r="DEZ12" s="570"/>
      <c r="DFA12" s="570"/>
      <c r="DFB12" s="570"/>
      <c r="DFC12" s="570"/>
      <c r="DFD12" s="570"/>
      <c r="DFE12" s="570"/>
      <c r="DFF12" s="570"/>
      <c r="DFG12" s="570"/>
      <c r="DFH12" s="570"/>
      <c r="DFI12" s="570"/>
      <c r="DFJ12" s="570"/>
      <c r="DFK12" s="570"/>
      <c r="DFL12" s="570"/>
      <c r="DFM12" s="570"/>
      <c r="DFN12" s="570"/>
      <c r="DFO12" s="570"/>
      <c r="DFP12" s="570"/>
      <c r="DFQ12" s="570"/>
      <c r="DFR12" s="570"/>
      <c r="DFS12" s="570"/>
      <c r="DFT12" s="570"/>
      <c r="DFU12" s="570"/>
      <c r="DFV12" s="570"/>
      <c r="DFW12" s="570"/>
      <c r="DFX12" s="570"/>
      <c r="DFY12" s="570"/>
      <c r="DFZ12" s="570"/>
      <c r="DGA12" s="570"/>
      <c r="DGB12" s="570"/>
      <c r="DGC12" s="570"/>
      <c r="DGD12" s="570"/>
      <c r="DGE12" s="570"/>
      <c r="DGF12" s="570"/>
      <c r="DGG12" s="570"/>
      <c r="DGH12" s="570"/>
      <c r="DGI12" s="570"/>
      <c r="DGJ12" s="570"/>
      <c r="DGK12" s="570"/>
      <c r="DGL12" s="570"/>
      <c r="DGM12" s="570"/>
      <c r="DGN12" s="570"/>
      <c r="DGO12" s="570"/>
      <c r="DGP12" s="570"/>
      <c r="DGQ12" s="570"/>
      <c r="DGR12" s="570"/>
      <c r="DGS12" s="570"/>
      <c r="DGT12" s="570"/>
      <c r="DGU12" s="570"/>
      <c r="DGV12" s="570"/>
      <c r="DGW12" s="570"/>
      <c r="DGX12" s="570"/>
      <c r="DGY12" s="570"/>
      <c r="DGZ12" s="570"/>
      <c r="DHA12" s="570"/>
      <c r="DHB12" s="570"/>
      <c r="DHC12" s="570"/>
      <c r="DHD12" s="570"/>
      <c r="DHE12" s="570"/>
      <c r="DHF12" s="570"/>
      <c r="DHG12" s="570"/>
      <c r="DHH12" s="570"/>
      <c r="DHI12" s="570"/>
      <c r="DHJ12" s="570"/>
      <c r="DHK12" s="570"/>
      <c r="DHL12" s="570"/>
      <c r="DHM12" s="570"/>
      <c r="DHN12" s="570"/>
      <c r="DHO12" s="570"/>
      <c r="DHP12" s="570"/>
      <c r="DHQ12" s="570"/>
      <c r="DHR12" s="570"/>
      <c r="DHS12" s="570"/>
      <c r="DHT12" s="570"/>
      <c r="DHU12" s="570"/>
      <c r="DHV12" s="570"/>
      <c r="DHW12" s="570"/>
      <c r="DHX12" s="570"/>
      <c r="DHY12" s="570"/>
      <c r="DHZ12" s="570"/>
      <c r="DIA12" s="570"/>
      <c r="DIB12" s="570"/>
      <c r="DIC12" s="570"/>
      <c r="DID12" s="570"/>
      <c r="DIE12" s="570"/>
      <c r="DIF12" s="570"/>
      <c r="DIG12" s="570"/>
      <c r="DIH12" s="570"/>
      <c r="DII12" s="570"/>
      <c r="DIJ12" s="570"/>
      <c r="DIK12" s="570"/>
      <c r="DIL12" s="570"/>
      <c r="DIM12" s="570"/>
      <c r="DIN12" s="570"/>
      <c r="DIO12" s="570"/>
      <c r="DIP12" s="570"/>
      <c r="DIQ12" s="570"/>
      <c r="DIR12" s="570"/>
      <c r="DIS12" s="570"/>
      <c r="DIT12" s="570"/>
      <c r="DIU12" s="570"/>
      <c r="DIV12" s="570"/>
      <c r="DIW12" s="570"/>
      <c r="DIX12" s="570"/>
      <c r="DIY12" s="570"/>
      <c r="DIZ12" s="570"/>
      <c r="DJA12" s="570"/>
      <c r="DJB12" s="570"/>
      <c r="DJC12" s="570"/>
      <c r="DJD12" s="570"/>
      <c r="DJE12" s="570"/>
      <c r="DJF12" s="570"/>
      <c r="DJG12" s="570"/>
      <c r="DJH12" s="570"/>
      <c r="DJI12" s="570"/>
      <c r="DJJ12" s="570"/>
      <c r="DJK12" s="570"/>
      <c r="DJL12" s="570"/>
      <c r="DJM12" s="570"/>
      <c r="DJN12" s="570"/>
      <c r="DJO12" s="570"/>
      <c r="DJP12" s="570"/>
      <c r="DJQ12" s="570"/>
      <c r="DJR12" s="570"/>
      <c r="DJS12" s="570"/>
      <c r="DJT12" s="570"/>
      <c r="DJU12" s="570"/>
      <c r="DJV12" s="570"/>
      <c r="DJW12" s="570"/>
      <c r="DJX12" s="570"/>
      <c r="DJY12" s="570"/>
      <c r="DJZ12" s="570"/>
      <c r="DKA12" s="570"/>
      <c r="DKB12" s="570"/>
      <c r="DKC12" s="570"/>
      <c r="DKD12" s="570"/>
      <c r="DKE12" s="570"/>
      <c r="DKF12" s="570"/>
      <c r="DKG12" s="570"/>
      <c r="DKH12" s="570"/>
      <c r="DKI12" s="570"/>
      <c r="DKJ12" s="570"/>
      <c r="DKK12" s="570"/>
      <c r="DKL12" s="570"/>
      <c r="DKM12" s="570"/>
      <c r="DKN12" s="570"/>
      <c r="DKO12" s="570"/>
      <c r="DKP12" s="570"/>
      <c r="DKQ12" s="570"/>
      <c r="DKR12" s="570"/>
      <c r="DKS12" s="570"/>
      <c r="DKT12" s="570"/>
      <c r="DKU12" s="570"/>
      <c r="DKV12" s="570"/>
      <c r="DKW12" s="570"/>
      <c r="DKX12" s="570"/>
      <c r="DKY12" s="570"/>
      <c r="DKZ12" s="570"/>
      <c r="DLA12" s="570"/>
      <c r="DLB12" s="570"/>
      <c r="DLC12" s="570"/>
      <c r="DLD12" s="570"/>
      <c r="DLE12" s="570"/>
      <c r="DLF12" s="570"/>
      <c r="DLG12" s="570"/>
      <c r="DLH12" s="570"/>
      <c r="DLI12" s="570"/>
      <c r="DLJ12" s="570"/>
      <c r="DLK12" s="570"/>
      <c r="DLL12" s="570"/>
      <c r="DLM12" s="570"/>
      <c r="DLN12" s="570"/>
      <c r="DLO12" s="570"/>
      <c r="DLP12" s="570"/>
      <c r="DLQ12" s="570"/>
      <c r="DLR12" s="570"/>
      <c r="DLS12" s="570"/>
      <c r="DLT12" s="570"/>
      <c r="DLU12" s="570"/>
      <c r="DLV12" s="570"/>
      <c r="DLW12" s="570"/>
      <c r="DLX12" s="570"/>
      <c r="DLY12" s="570"/>
      <c r="DLZ12" s="570"/>
      <c r="DMA12" s="570"/>
      <c r="DMB12" s="570"/>
      <c r="DMC12" s="570"/>
      <c r="DMD12" s="570"/>
      <c r="DME12" s="570"/>
      <c r="DMF12" s="570"/>
      <c r="DMG12" s="570"/>
      <c r="DMH12" s="570"/>
      <c r="DMI12" s="570"/>
      <c r="DMJ12" s="570"/>
      <c r="DMK12" s="570"/>
      <c r="DML12" s="570"/>
      <c r="DMM12" s="570"/>
      <c r="DMN12" s="570"/>
      <c r="DMO12" s="570"/>
      <c r="DMP12" s="570"/>
      <c r="DMQ12" s="570"/>
      <c r="DMR12" s="570"/>
      <c r="DMS12" s="570"/>
      <c r="DMT12" s="570"/>
      <c r="DMU12" s="570"/>
      <c r="DMV12" s="570"/>
      <c r="DMW12" s="570"/>
      <c r="DMX12" s="570"/>
      <c r="DMY12" s="570"/>
      <c r="DMZ12" s="570"/>
      <c r="DNA12" s="570"/>
      <c r="DNB12" s="570"/>
      <c r="DNC12" s="570"/>
      <c r="DND12" s="570"/>
      <c r="DNE12" s="570"/>
      <c r="DNF12" s="570"/>
      <c r="DNG12" s="570"/>
      <c r="DNH12" s="570"/>
      <c r="DNI12" s="570"/>
      <c r="DNJ12" s="570"/>
      <c r="DNK12" s="570"/>
      <c r="DNL12" s="570"/>
      <c r="DNM12" s="570"/>
      <c r="DNN12" s="570"/>
      <c r="DNO12" s="570"/>
      <c r="DNP12" s="570"/>
      <c r="DNQ12" s="570"/>
      <c r="DNR12" s="570"/>
      <c r="DNS12" s="570"/>
      <c r="DNT12" s="570"/>
      <c r="DNU12" s="570"/>
      <c r="DNV12" s="570"/>
      <c r="DNW12" s="570"/>
      <c r="DNX12" s="570"/>
      <c r="DNY12" s="570"/>
      <c r="DNZ12" s="570"/>
      <c r="DOA12" s="570"/>
      <c r="DOB12" s="570"/>
      <c r="DOC12" s="570"/>
      <c r="DOD12" s="570"/>
      <c r="DOE12" s="570"/>
      <c r="DOF12" s="570"/>
      <c r="DOG12" s="570"/>
      <c r="DOH12" s="570"/>
      <c r="DOI12" s="570"/>
      <c r="DOJ12" s="570"/>
      <c r="DOK12" s="570"/>
      <c r="DOL12" s="570"/>
      <c r="DOM12" s="570"/>
      <c r="DON12" s="570"/>
      <c r="DOO12" s="570"/>
      <c r="DOP12" s="570"/>
      <c r="DOQ12" s="570"/>
      <c r="DOR12" s="570"/>
      <c r="DOS12" s="570"/>
      <c r="DOT12" s="570"/>
      <c r="DOU12" s="570"/>
      <c r="DOV12" s="570"/>
      <c r="DOW12" s="570"/>
      <c r="DOX12" s="570"/>
      <c r="DOY12" s="570"/>
      <c r="DOZ12" s="570"/>
      <c r="DPA12" s="570"/>
      <c r="DPB12" s="570"/>
      <c r="DPC12" s="570"/>
      <c r="DPD12" s="570"/>
      <c r="DPE12" s="570"/>
      <c r="DPF12" s="570"/>
      <c r="DPG12" s="570"/>
      <c r="DPH12" s="570"/>
      <c r="DPI12" s="570"/>
      <c r="DPJ12" s="570"/>
      <c r="DPK12" s="570"/>
      <c r="DPL12" s="570"/>
      <c r="DPM12" s="570"/>
      <c r="DPN12" s="570"/>
      <c r="DPO12" s="570"/>
      <c r="DPP12" s="570"/>
      <c r="DPQ12" s="570"/>
      <c r="DPR12" s="570"/>
      <c r="DPS12" s="570"/>
      <c r="DPT12" s="570"/>
      <c r="DPU12" s="570"/>
      <c r="DPV12" s="570"/>
      <c r="DPW12" s="570"/>
      <c r="DPX12" s="570"/>
      <c r="DPY12" s="570"/>
      <c r="DPZ12" s="570"/>
      <c r="DQA12" s="570"/>
      <c r="DQB12" s="570"/>
      <c r="DQC12" s="570"/>
      <c r="DQD12" s="570"/>
      <c r="DQE12" s="570"/>
      <c r="DQF12" s="570"/>
      <c r="DQG12" s="570"/>
      <c r="DQH12" s="570"/>
      <c r="DQI12" s="570"/>
      <c r="DQJ12" s="570"/>
      <c r="DQK12" s="570"/>
      <c r="DQL12" s="570"/>
      <c r="DQM12" s="570"/>
      <c r="DQN12" s="570"/>
      <c r="DQO12" s="570"/>
      <c r="DQP12" s="570"/>
      <c r="DQQ12" s="570"/>
      <c r="DQR12" s="570"/>
      <c r="DQS12" s="570"/>
      <c r="DQT12" s="570"/>
      <c r="DQU12" s="570"/>
      <c r="DQV12" s="570"/>
      <c r="DQW12" s="570"/>
      <c r="DQX12" s="570"/>
      <c r="DQY12" s="570"/>
      <c r="DQZ12" s="570"/>
      <c r="DRA12" s="570"/>
      <c r="DRB12" s="570"/>
      <c r="DRC12" s="570"/>
      <c r="DRD12" s="570"/>
      <c r="DRE12" s="570"/>
      <c r="DRF12" s="570"/>
      <c r="DRG12" s="570"/>
      <c r="DRH12" s="570"/>
      <c r="DRI12" s="570"/>
      <c r="DRJ12" s="570"/>
      <c r="DRK12" s="570"/>
      <c r="DRL12" s="570"/>
      <c r="DRM12" s="570"/>
      <c r="DRN12" s="570"/>
      <c r="DRO12" s="570"/>
      <c r="DRP12" s="570"/>
      <c r="DRQ12" s="570"/>
      <c r="DRR12" s="570"/>
      <c r="DRS12" s="570"/>
      <c r="DRT12" s="570"/>
      <c r="DRU12" s="570"/>
      <c r="DRV12" s="570"/>
      <c r="DRW12" s="570"/>
      <c r="DRX12" s="570"/>
      <c r="DRY12" s="570"/>
      <c r="DRZ12" s="570"/>
      <c r="DSA12" s="570"/>
      <c r="DSB12" s="570"/>
      <c r="DSC12" s="570"/>
      <c r="DSD12" s="570"/>
      <c r="DSE12" s="570"/>
      <c r="DSF12" s="570"/>
      <c r="DSG12" s="570"/>
      <c r="DSH12" s="570"/>
      <c r="DSI12" s="570"/>
      <c r="DSJ12" s="570"/>
      <c r="DSK12" s="570"/>
      <c r="DSL12" s="570"/>
      <c r="DSM12" s="570"/>
      <c r="DSN12" s="570"/>
      <c r="DSO12" s="570"/>
      <c r="DSP12" s="570"/>
      <c r="DSQ12" s="570"/>
      <c r="DSR12" s="570"/>
      <c r="DSS12" s="570"/>
      <c r="DST12" s="570"/>
      <c r="DSU12" s="570"/>
      <c r="DSV12" s="570"/>
      <c r="DSW12" s="570"/>
      <c r="DSX12" s="570"/>
      <c r="DSY12" s="570"/>
      <c r="DSZ12" s="570"/>
      <c r="DTA12" s="570"/>
      <c r="DTB12" s="570"/>
      <c r="DTC12" s="570"/>
      <c r="DTD12" s="570"/>
      <c r="DTE12" s="570"/>
      <c r="DTF12" s="570"/>
      <c r="DTG12" s="570"/>
      <c r="DTH12" s="570"/>
      <c r="DTI12" s="570"/>
      <c r="DTJ12" s="570"/>
      <c r="DTK12" s="570"/>
      <c r="DTL12" s="570"/>
      <c r="DTM12" s="570"/>
      <c r="DTN12" s="570"/>
      <c r="DTO12" s="570"/>
      <c r="DTP12" s="570"/>
      <c r="DTQ12" s="570"/>
      <c r="DTR12" s="570"/>
      <c r="DTS12" s="570"/>
      <c r="DTT12" s="570"/>
      <c r="DTU12" s="570"/>
      <c r="DTV12" s="570"/>
      <c r="DTW12" s="570"/>
      <c r="DTX12" s="570"/>
      <c r="DTY12" s="570"/>
      <c r="DTZ12" s="570"/>
      <c r="DUA12" s="570"/>
      <c r="DUB12" s="570"/>
      <c r="DUC12" s="570"/>
      <c r="DUD12" s="570"/>
      <c r="DUE12" s="570"/>
      <c r="DUF12" s="570"/>
      <c r="DUG12" s="570"/>
      <c r="DUH12" s="570"/>
      <c r="DUI12" s="570"/>
      <c r="DUJ12" s="570"/>
      <c r="DUK12" s="570"/>
      <c r="DUL12" s="570"/>
      <c r="DUM12" s="570"/>
      <c r="DUN12" s="570"/>
      <c r="DUO12" s="570"/>
      <c r="DUP12" s="570"/>
      <c r="DUQ12" s="570"/>
      <c r="DUR12" s="570"/>
      <c r="DUS12" s="570"/>
      <c r="DUT12" s="570"/>
      <c r="DUU12" s="570"/>
      <c r="DUV12" s="570"/>
      <c r="DUW12" s="570"/>
      <c r="DUX12" s="570"/>
      <c r="DUY12" s="570"/>
      <c r="DUZ12" s="570"/>
      <c r="DVA12" s="570"/>
      <c r="DVB12" s="570"/>
      <c r="DVC12" s="570"/>
      <c r="DVD12" s="570"/>
      <c r="DVE12" s="570"/>
      <c r="DVF12" s="570"/>
      <c r="DVG12" s="570"/>
      <c r="DVH12" s="570"/>
      <c r="DVI12" s="570"/>
      <c r="DVJ12" s="570"/>
      <c r="DVK12" s="570"/>
      <c r="DVL12" s="570"/>
      <c r="DVM12" s="570"/>
      <c r="DVN12" s="570"/>
      <c r="DVO12" s="570"/>
      <c r="DVP12" s="570"/>
      <c r="DVQ12" s="570"/>
      <c r="DVR12" s="570"/>
      <c r="DVS12" s="570"/>
      <c r="DVT12" s="570"/>
      <c r="DVU12" s="570"/>
      <c r="DVV12" s="570"/>
      <c r="DVW12" s="570"/>
      <c r="DVX12" s="570"/>
      <c r="DVY12" s="570"/>
      <c r="DVZ12" s="570"/>
      <c r="DWA12" s="570"/>
      <c r="DWB12" s="570"/>
      <c r="DWC12" s="570"/>
      <c r="DWD12" s="570"/>
      <c r="DWE12" s="570"/>
      <c r="DWF12" s="570"/>
      <c r="DWG12" s="570"/>
      <c r="DWH12" s="570"/>
      <c r="DWI12" s="570"/>
      <c r="DWJ12" s="570"/>
      <c r="DWK12" s="570"/>
      <c r="DWL12" s="570"/>
      <c r="DWM12" s="570"/>
      <c r="DWN12" s="570"/>
      <c r="DWO12" s="570"/>
      <c r="DWP12" s="570"/>
      <c r="DWQ12" s="570"/>
      <c r="DWR12" s="570"/>
      <c r="DWS12" s="570"/>
      <c r="DWT12" s="570"/>
      <c r="DWU12" s="570"/>
      <c r="DWV12" s="570"/>
      <c r="DWW12" s="570"/>
      <c r="DWX12" s="570"/>
      <c r="DWY12" s="570"/>
      <c r="DWZ12" s="570"/>
      <c r="DXA12" s="570"/>
      <c r="DXB12" s="570"/>
      <c r="DXC12" s="570"/>
      <c r="DXD12" s="570"/>
      <c r="DXE12" s="570"/>
      <c r="DXF12" s="570"/>
      <c r="DXG12" s="570"/>
      <c r="DXH12" s="570"/>
      <c r="DXI12" s="570"/>
      <c r="DXJ12" s="570"/>
      <c r="DXK12" s="570"/>
      <c r="DXL12" s="570"/>
      <c r="DXM12" s="570"/>
      <c r="DXN12" s="570"/>
      <c r="DXO12" s="570"/>
      <c r="DXP12" s="570"/>
      <c r="DXQ12" s="570"/>
      <c r="DXR12" s="570"/>
      <c r="DXS12" s="570"/>
      <c r="DXT12" s="570"/>
      <c r="DXU12" s="570"/>
      <c r="DXV12" s="570"/>
      <c r="DXW12" s="570"/>
      <c r="DXX12" s="570"/>
      <c r="DXY12" s="570"/>
      <c r="DXZ12" s="570"/>
      <c r="DYA12" s="570"/>
      <c r="DYB12" s="570"/>
      <c r="DYC12" s="570"/>
      <c r="DYD12" s="570"/>
      <c r="DYE12" s="570"/>
      <c r="DYF12" s="570"/>
      <c r="DYG12" s="570"/>
      <c r="DYH12" s="570"/>
      <c r="DYI12" s="570"/>
      <c r="DYJ12" s="570"/>
      <c r="DYK12" s="570"/>
      <c r="DYL12" s="570"/>
      <c r="DYM12" s="570"/>
      <c r="DYN12" s="570"/>
      <c r="DYO12" s="570"/>
      <c r="DYP12" s="570"/>
      <c r="DYQ12" s="570"/>
      <c r="DYR12" s="570"/>
      <c r="DYS12" s="570"/>
      <c r="DYT12" s="570"/>
      <c r="DYU12" s="570"/>
      <c r="DYV12" s="570"/>
      <c r="DYW12" s="570"/>
      <c r="DYX12" s="570"/>
      <c r="DYY12" s="570"/>
      <c r="DYZ12" s="570"/>
      <c r="DZA12" s="570"/>
      <c r="DZB12" s="570"/>
      <c r="DZC12" s="570"/>
      <c r="DZD12" s="570"/>
      <c r="DZE12" s="570"/>
      <c r="DZF12" s="570"/>
      <c r="DZG12" s="570"/>
      <c r="DZH12" s="570"/>
      <c r="DZI12" s="570"/>
      <c r="DZJ12" s="570"/>
      <c r="DZK12" s="570"/>
      <c r="DZL12" s="570"/>
      <c r="DZM12" s="570"/>
      <c r="DZN12" s="570"/>
      <c r="DZO12" s="570"/>
      <c r="DZP12" s="570"/>
      <c r="DZQ12" s="570"/>
      <c r="DZR12" s="570"/>
      <c r="DZS12" s="570"/>
      <c r="DZT12" s="570"/>
      <c r="DZU12" s="570"/>
      <c r="DZV12" s="570"/>
      <c r="DZW12" s="570"/>
      <c r="DZX12" s="570"/>
      <c r="DZY12" s="570"/>
      <c r="DZZ12" s="570"/>
      <c r="EAA12" s="570"/>
      <c r="EAB12" s="570"/>
      <c r="EAC12" s="570"/>
      <c r="EAD12" s="570"/>
      <c r="EAE12" s="570"/>
      <c r="EAF12" s="570"/>
      <c r="EAG12" s="570"/>
      <c r="EAH12" s="570"/>
      <c r="EAI12" s="570"/>
      <c r="EAJ12" s="570"/>
      <c r="EAK12" s="570"/>
      <c r="EAL12" s="570"/>
      <c r="EAM12" s="570"/>
      <c r="EAN12" s="570"/>
      <c r="EAO12" s="570"/>
      <c r="EAP12" s="570"/>
      <c r="EAQ12" s="570"/>
      <c r="EAR12" s="570"/>
      <c r="EAS12" s="570"/>
      <c r="EAT12" s="570"/>
      <c r="EAU12" s="570"/>
      <c r="EAV12" s="570"/>
      <c r="EAW12" s="570"/>
      <c r="EAX12" s="570"/>
      <c r="EAY12" s="570"/>
      <c r="EAZ12" s="570"/>
      <c r="EBA12" s="570"/>
      <c r="EBB12" s="570"/>
      <c r="EBC12" s="570"/>
      <c r="EBD12" s="570"/>
      <c r="EBE12" s="570"/>
      <c r="EBF12" s="570"/>
      <c r="EBG12" s="570"/>
      <c r="EBH12" s="570"/>
      <c r="EBI12" s="570"/>
      <c r="EBJ12" s="570"/>
      <c r="EBK12" s="570"/>
      <c r="EBL12" s="570"/>
      <c r="EBM12" s="570"/>
      <c r="EBN12" s="570"/>
      <c r="EBO12" s="570"/>
      <c r="EBP12" s="570"/>
      <c r="EBQ12" s="570"/>
      <c r="EBR12" s="570"/>
      <c r="EBS12" s="570"/>
      <c r="EBT12" s="570"/>
      <c r="EBU12" s="570"/>
      <c r="EBV12" s="570"/>
      <c r="EBW12" s="570"/>
      <c r="EBX12" s="570"/>
      <c r="EBY12" s="570"/>
      <c r="EBZ12" s="570"/>
      <c r="ECA12" s="570"/>
      <c r="ECB12" s="570"/>
      <c r="ECC12" s="570"/>
      <c r="ECD12" s="570"/>
      <c r="ECE12" s="570"/>
      <c r="ECF12" s="570"/>
      <c r="ECG12" s="570"/>
      <c r="ECH12" s="570"/>
      <c r="ECI12" s="570"/>
      <c r="ECJ12" s="570"/>
      <c r="ECK12" s="570"/>
      <c r="ECL12" s="570"/>
      <c r="ECM12" s="570"/>
      <c r="ECN12" s="570"/>
      <c r="ECO12" s="570"/>
      <c r="ECP12" s="570"/>
      <c r="ECQ12" s="570"/>
      <c r="ECR12" s="570"/>
      <c r="ECS12" s="570"/>
      <c r="ECT12" s="570"/>
      <c r="ECU12" s="570"/>
      <c r="ECV12" s="570"/>
      <c r="ECW12" s="570"/>
      <c r="ECX12" s="570"/>
      <c r="ECY12" s="570"/>
      <c r="ECZ12" s="570"/>
      <c r="EDA12" s="570"/>
      <c r="EDB12" s="570"/>
      <c r="EDC12" s="570"/>
      <c r="EDD12" s="570"/>
      <c r="EDE12" s="570"/>
      <c r="EDF12" s="570"/>
      <c r="EDG12" s="570"/>
      <c r="EDH12" s="570"/>
      <c r="EDI12" s="570"/>
      <c r="EDJ12" s="570"/>
      <c r="EDK12" s="570"/>
      <c r="EDL12" s="570"/>
      <c r="EDM12" s="570"/>
      <c r="EDN12" s="570"/>
      <c r="EDO12" s="570"/>
      <c r="EDP12" s="570"/>
      <c r="EDQ12" s="570"/>
      <c r="EDR12" s="570"/>
      <c r="EDS12" s="570"/>
      <c r="EDT12" s="570"/>
      <c r="EDU12" s="570"/>
      <c r="EDV12" s="570"/>
      <c r="EDW12" s="570"/>
      <c r="EDX12" s="570"/>
      <c r="EDY12" s="570"/>
      <c r="EDZ12" s="570"/>
      <c r="EEA12" s="570"/>
      <c r="EEB12" s="570"/>
      <c r="EEC12" s="570"/>
      <c r="EED12" s="570"/>
      <c r="EEE12" s="570"/>
      <c r="EEF12" s="570"/>
      <c r="EEG12" s="570"/>
      <c r="EEH12" s="570"/>
      <c r="EEI12" s="570"/>
      <c r="EEJ12" s="570"/>
      <c r="EEK12" s="570"/>
      <c r="EEL12" s="570"/>
      <c r="EEM12" s="570"/>
      <c r="EEN12" s="570"/>
      <c r="EEO12" s="570"/>
      <c r="EEP12" s="570"/>
      <c r="EEQ12" s="570"/>
      <c r="EER12" s="570"/>
      <c r="EES12" s="570"/>
      <c r="EET12" s="570"/>
      <c r="EEU12" s="570"/>
      <c r="EEV12" s="570"/>
      <c r="EEW12" s="570"/>
      <c r="EEX12" s="570"/>
      <c r="EEY12" s="570"/>
      <c r="EEZ12" s="570"/>
      <c r="EFA12" s="570"/>
      <c r="EFB12" s="570"/>
      <c r="EFC12" s="570"/>
      <c r="EFD12" s="570"/>
      <c r="EFE12" s="570"/>
      <c r="EFF12" s="570"/>
      <c r="EFG12" s="570"/>
      <c r="EFH12" s="570"/>
      <c r="EFI12" s="570"/>
      <c r="EFJ12" s="570"/>
      <c r="EFK12" s="570"/>
      <c r="EFL12" s="570"/>
      <c r="EFM12" s="570"/>
      <c r="EFN12" s="570"/>
      <c r="EFO12" s="570"/>
      <c r="EFP12" s="570"/>
      <c r="EFQ12" s="570"/>
      <c r="EFR12" s="570"/>
      <c r="EFS12" s="570"/>
      <c r="EFT12" s="570"/>
      <c r="EFU12" s="570"/>
      <c r="EFV12" s="570"/>
      <c r="EFW12" s="570"/>
      <c r="EFX12" s="570"/>
      <c r="EFY12" s="570"/>
      <c r="EFZ12" s="570"/>
      <c r="EGA12" s="570"/>
      <c r="EGB12" s="570"/>
      <c r="EGC12" s="570"/>
      <c r="EGD12" s="570"/>
      <c r="EGE12" s="570"/>
      <c r="EGF12" s="570"/>
      <c r="EGG12" s="570"/>
      <c r="EGH12" s="570"/>
      <c r="EGI12" s="570"/>
      <c r="EGJ12" s="570"/>
      <c r="EGK12" s="570"/>
      <c r="EGL12" s="570"/>
      <c r="EGM12" s="570"/>
      <c r="EGN12" s="570"/>
      <c r="EGO12" s="570"/>
      <c r="EGP12" s="570"/>
      <c r="EGQ12" s="570"/>
      <c r="EGR12" s="570"/>
      <c r="EGS12" s="570"/>
      <c r="EGT12" s="570"/>
      <c r="EGU12" s="570"/>
      <c r="EGV12" s="570"/>
      <c r="EGW12" s="570"/>
      <c r="EGX12" s="570"/>
      <c r="EGY12" s="570"/>
      <c r="EGZ12" s="570"/>
      <c r="EHA12" s="570"/>
      <c r="EHB12" s="570"/>
      <c r="EHC12" s="570"/>
      <c r="EHD12" s="570"/>
      <c r="EHE12" s="570"/>
      <c r="EHF12" s="570"/>
      <c r="EHG12" s="570"/>
      <c r="EHH12" s="570"/>
      <c r="EHI12" s="570"/>
      <c r="EHJ12" s="570"/>
      <c r="EHK12" s="570"/>
      <c r="EHL12" s="570"/>
      <c r="EHM12" s="570"/>
      <c r="EHN12" s="570"/>
      <c r="EHO12" s="570"/>
      <c r="EHP12" s="570"/>
      <c r="EHQ12" s="570"/>
      <c r="EHR12" s="570"/>
      <c r="EHS12" s="570"/>
      <c r="EHT12" s="570"/>
      <c r="EHU12" s="570"/>
      <c r="EHV12" s="570"/>
      <c r="EHW12" s="570"/>
      <c r="EHX12" s="570"/>
      <c r="EHY12" s="570"/>
      <c r="EHZ12" s="570"/>
      <c r="EIA12" s="570"/>
      <c r="EIB12" s="570"/>
      <c r="EIC12" s="570"/>
      <c r="EID12" s="570"/>
      <c r="EIE12" s="570"/>
      <c r="EIF12" s="570"/>
      <c r="EIG12" s="570"/>
      <c r="EIH12" s="570"/>
      <c r="EII12" s="570"/>
      <c r="EIJ12" s="570"/>
      <c r="EIK12" s="570"/>
      <c r="EIL12" s="570"/>
      <c r="EIM12" s="570"/>
      <c r="EIN12" s="570"/>
      <c r="EIO12" s="570"/>
      <c r="EIP12" s="570"/>
      <c r="EIQ12" s="570"/>
      <c r="EIR12" s="570"/>
      <c r="EIS12" s="570"/>
      <c r="EIT12" s="570"/>
      <c r="EIU12" s="570"/>
      <c r="EIV12" s="570"/>
      <c r="EIW12" s="570"/>
      <c r="EIX12" s="570"/>
      <c r="EIY12" s="570"/>
      <c r="EIZ12" s="570"/>
      <c r="EJA12" s="570"/>
      <c r="EJB12" s="570"/>
      <c r="EJC12" s="570"/>
      <c r="EJD12" s="570"/>
      <c r="EJE12" s="570"/>
      <c r="EJF12" s="570"/>
      <c r="EJG12" s="570"/>
      <c r="EJH12" s="570"/>
      <c r="EJI12" s="570"/>
      <c r="EJJ12" s="570"/>
      <c r="EJK12" s="570"/>
      <c r="EJL12" s="570"/>
      <c r="EJM12" s="570"/>
      <c r="EJN12" s="570"/>
      <c r="EJO12" s="570"/>
      <c r="EJP12" s="570"/>
      <c r="EJQ12" s="570"/>
      <c r="EJR12" s="570"/>
      <c r="EJS12" s="570"/>
      <c r="EJT12" s="570"/>
      <c r="EJU12" s="570"/>
      <c r="EJV12" s="570"/>
      <c r="EJW12" s="570"/>
      <c r="EJX12" s="570"/>
      <c r="EJY12" s="570"/>
      <c r="EJZ12" s="570"/>
      <c r="EKA12" s="570"/>
      <c r="EKB12" s="570"/>
      <c r="EKC12" s="570"/>
      <c r="EKD12" s="570"/>
      <c r="EKE12" s="570"/>
      <c r="EKF12" s="570"/>
      <c r="EKG12" s="570"/>
      <c r="EKH12" s="570"/>
      <c r="EKI12" s="570"/>
      <c r="EKJ12" s="570"/>
      <c r="EKK12" s="570"/>
      <c r="EKL12" s="570"/>
      <c r="EKM12" s="570"/>
      <c r="EKN12" s="570"/>
      <c r="EKO12" s="570"/>
      <c r="EKP12" s="570"/>
      <c r="EKQ12" s="570"/>
      <c r="EKR12" s="570"/>
      <c r="EKS12" s="570"/>
      <c r="EKT12" s="570"/>
      <c r="EKU12" s="570"/>
      <c r="EKV12" s="570"/>
      <c r="EKW12" s="570"/>
      <c r="EKX12" s="570"/>
      <c r="EKY12" s="570"/>
      <c r="EKZ12" s="570"/>
      <c r="ELA12" s="570"/>
      <c r="ELB12" s="570"/>
      <c r="ELC12" s="570"/>
      <c r="ELD12" s="570"/>
      <c r="ELE12" s="570"/>
      <c r="ELF12" s="570"/>
      <c r="ELG12" s="570"/>
      <c r="ELH12" s="570"/>
      <c r="ELI12" s="570"/>
      <c r="ELJ12" s="570"/>
      <c r="ELK12" s="570"/>
      <c r="ELL12" s="570"/>
      <c r="ELM12" s="570"/>
      <c r="ELN12" s="570"/>
      <c r="ELO12" s="570"/>
      <c r="ELP12" s="570"/>
      <c r="ELQ12" s="570"/>
      <c r="ELR12" s="570"/>
      <c r="ELS12" s="570"/>
      <c r="ELT12" s="570"/>
      <c r="ELU12" s="570"/>
      <c r="ELV12" s="570"/>
      <c r="ELW12" s="570"/>
      <c r="ELX12" s="570"/>
      <c r="ELY12" s="570"/>
      <c r="ELZ12" s="570"/>
      <c r="EMA12" s="570"/>
      <c r="EMB12" s="570"/>
      <c r="EMC12" s="570"/>
      <c r="EMD12" s="570"/>
      <c r="EME12" s="570"/>
      <c r="EMF12" s="570"/>
      <c r="EMG12" s="570"/>
      <c r="EMH12" s="570"/>
      <c r="EMI12" s="570"/>
      <c r="EMJ12" s="570"/>
      <c r="EMK12" s="570"/>
      <c r="EML12" s="570"/>
      <c r="EMM12" s="570"/>
      <c r="EMN12" s="570"/>
      <c r="EMO12" s="570"/>
      <c r="EMP12" s="570"/>
      <c r="EMQ12" s="570"/>
      <c r="EMR12" s="570"/>
      <c r="EMS12" s="570"/>
      <c r="EMT12" s="570"/>
      <c r="EMU12" s="570"/>
      <c r="EMV12" s="570"/>
      <c r="EMW12" s="570"/>
      <c r="EMX12" s="570"/>
      <c r="EMY12" s="570"/>
      <c r="EMZ12" s="570"/>
      <c r="ENA12" s="570"/>
      <c r="ENB12" s="570"/>
      <c r="ENC12" s="570"/>
      <c r="END12" s="570"/>
      <c r="ENE12" s="570"/>
      <c r="ENF12" s="570"/>
      <c r="ENG12" s="570"/>
      <c r="ENH12" s="570"/>
      <c r="ENI12" s="570"/>
      <c r="ENJ12" s="570"/>
      <c r="ENK12" s="570"/>
      <c r="ENL12" s="570"/>
      <c r="ENM12" s="570"/>
      <c r="ENN12" s="570"/>
      <c r="ENO12" s="570"/>
      <c r="ENP12" s="570"/>
      <c r="ENQ12" s="570"/>
      <c r="ENR12" s="570"/>
      <c r="ENS12" s="570"/>
      <c r="ENT12" s="570"/>
      <c r="ENU12" s="570"/>
      <c r="ENV12" s="570"/>
      <c r="ENW12" s="570"/>
      <c r="ENX12" s="570"/>
      <c r="ENY12" s="570"/>
      <c r="ENZ12" s="570"/>
      <c r="EOA12" s="570"/>
      <c r="EOB12" s="570"/>
      <c r="EOC12" s="570"/>
      <c r="EOD12" s="570"/>
      <c r="EOE12" s="570"/>
      <c r="EOF12" s="570"/>
      <c r="EOG12" s="570"/>
      <c r="EOH12" s="570"/>
      <c r="EOI12" s="570"/>
      <c r="EOJ12" s="570"/>
      <c r="EOK12" s="570"/>
      <c r="EOL12" s="570"/>
      <c r="EOM12" s="570"/>
      <c r="EON12" s="570"/>
      <c r="EOO12" s="570"/>
      <c r="EOP12" s="570"/>
      <c r="EOQ12" s="570"/>
      <c r="EOR12" s="570"/>
      <c r="EOS12" s="570"/>
      <c r="EOT12" s="570"/>
      <c r="EOU12" s="570"/>
      <c r="EOV12" s="570"/>
      <c r="EOW12" s="570"/>
      <c r="EOX12" s="570"/>
      <c r="EOY12" s="570"/>
      <c r="EOZ12" s="570"/>
      <c r="EPA12" s="570"/>
      <c r="EPB12" s="570"/>
      <c r="EPC12" s="570"/>
      <c r="EPD12" s="570"/>
      <c r="EPE12" s="570"/>
      <c r="EPF12" s="570"/>
      <c r="EPG12" s="570"/>
      <c r="EPH12" s="570"/>
      <c r="EPI12" s="570"/>
      <c r="EPJ12" s="570"/>
      <c r="EPK12" s="570"/>
      <c r="EPL12" s="570"/>
      <c r="EPM12" s="570"/>
      <c r="EPN12" s="570"/>
      <c r="EPO12" s="570"/>
      <c r="EPP12" s="570"/>
      <c r="EPQ12" s="570"/>
      <c r="EPR12" s="570"/>
      <c r="EPS12" s="570"/>
      <c r="EPT12" s="570"/>
      <c r="EPU12" s="570"/>
      <c r="EPV12" s="570"/>
      <c r="EPW12" s="570"/>
      <c r="EPX12" s="570"/>
      <c r="EPY12" s="570"/>
      <c r="EPZ12" s="570"/>
      <c r="EQA12" s="570"/>
      <c r="EQB12" s="570"/>
      <c r="EQC12" s="570"/>
      <c r="EQD12" s="570"/>
      <c r="EQE12" s="570"/>
      <c r="EQF12" s="570"/>
      <c r="EQG12" s="570"/>
      <c r="EQH12" s="570"/>
      <c r="EQI12" s="570"/>
      <c r="EQJ12" s="570"/>
      <c r="EQK12" s="570"/>
      <c r="EQL12" s="570"/>
      <c r="EQM12" s="570"/>
      <c r="EQN12" s="570"/>
      <c r="EQO12" s="570"/>
      <c r="EQP12" s="570"/>
      <c r="EQQ12" s="570"/>
      <c r="EQR12" s="570"/>
      <c r="EQS12" s="570"/>
      <c r="EQT12" s="570"/>
      <c r="EQU12" s="570"/>
      <c r="EQV12" s="570"/>
      <c r="EQW12" s="570"/>
      <c r="EQX12" s="570"/>
      <c r="EQY12" s="570"/>
      <c r="EQZ12" s="570"/>
      <c r="ERA12" s="570"/>
      <c r="ERB12" s="570"/>
      <c r="ERC12" s="570"/>
      <c r="ERD12" s="570"/>
      <c r="ERE12" s="570"/>
      <c r="ERF12" s="570"/>
      <c r="ERG12" s="570"/>
      <c r="ERH12" s="570"/>
      <c r="ERI12" s="570"/>
      <c r="ERJ12" s="570"/>
      <c r="ERK12" s="570"/>
      <c r="ERL12" s="570"/>
      <c r="ERM12" s="570"/>
      <c r="ERN12" s="570"/>
      <c r="ERO12" s="570"/>
      <c r="ERP12" s="570"/>
      <c r="ERQ12" s="570"/>
      <c r="ERR12" s="570"/>
      <c r="ERS12" s="570"/>
      <c r="ERT12" s="570"/>
      <c r="ERU12" s="570"/>
      <c r="ERV12" s="570"/>
      <c r="ERW12" s="570"/>
      <c r="ERX12" s="570"/>
      <c r="ERY12" s="570"/>
      <c r="ERZ12" s="570"/>
      <c r="ESA12" s="570"/>
      <c r="ESB12" s="570"/>
      <c r="ESC12" s="570"/>
      <c r="ESD12" s="570"/>
      <c r="ESE12" s="570"/>
      <c r="ESF12" s="570"/>
      <c r="ESG12" s="570"/>
      <c r="ESH12" s="570"/>
      <c r="ESI12" s="570"/>
      <c r="ESJ12" s="570"/>
      <c r="ESK12" s="570"/>
      <c r="ESL12" s="570"/>
      <c r="ESM12" s="570"/>
      <c r="ESN12" s="570"/>
      <c r="ESO12" s="570"/>
      <c r="ESP12" s="570"/>
      <c r="ESQ12" s="570"/>
      <c r="ESR12" s="570"/>
      <c r="ESS12" s="570"/>
      <c r="EST12" s="570"/>
      <c r="ESU12" s="570"/>
      <c r="ESV12" s="570"/>
      <c r="ESW12" s="570"/>
      <c r="ESX12" s="570"/>
      <c r="ESY12" s="570"/>
      <c r="ESZ12" s="570"/>
      <c r="ETA12" s="570"/>
      <c r="ETB12" s="570"/>
      <c r="ETC12" s="570"/>
      <c r="ETD12" s="570"/>
      <c r="ETE12" s="570"/>
      <c r="ETF12" s="570"/>
      <c r="ETG12" s="570"/>
      <c r="ETH12" s="570"/>
      <c r="ETI12" s="570"/>
      <c r="ETJ12" s="570"/>
      <c r="ETK12" s="570"/>
      <c r="ETL12" s="570"/>
      <c r="ETM12" s="570"/>
      <c r="ETN12" s="570"/>
      <c r="ETO12" s="570"/>
      <c r="ETP12" s="570"/>
      <c r="ETQ12" s="570"/>
      <c r="ETR12" s="570"/>
      <c r="ETS12" s="570"/>
      <c r="ETT12" s="570"/>
      <c r="ETU12" s="570"/>
      <c r="ETV12" s="570"/>
      <c r="ETW12" s="570"/>
      <c r="ETX12" s="570"/>
      <c r="ETY12" s="570"/>
      <c r="ETZ12" s="570"/>
      <c r="EUA12" s="570"/>
      <c r="EUB12" s="570"/>
      <c r="EUC12" s="570"/>
      <c r="EUD12" s="570"/>
      <c r="EUE12" s="570"/>
      <c r="EUF12" s="570"/>
      <c r="EUG12" s="570"/>
      <c r="EUH12" s="570"/>
      <c r="EUI12" s="570"/>
      <c r="EUJ12" s="570"/>
      <c r="EUK12" s="570"/>
      <c r="EUL12" s="570"/>
      <c r="EUM12" s="570"/>
      <c r="EUN12" s="570"/>
      <c r="EUO12" s="570"/>
      <c r="EUP12" s="570"/>
      <c r="EUQ12" s="570"/>
      <c r="EUR12" s="570"/>
      <c r="EUS12" s="570"/>
      <c r="EUT12" s="570"/>
      <c r="EUU12" s="570"/>
      <c r="EUV12" s="570"/>
      <c r="EUW12" s="570"/>
      <c r="EUX12" s="570"/>
      <c r="EUY12" s="570"/>
      <c r="EUZ12" s="570"/>
      <c r="EVA12" s="570"/>
      <c r="EVB12" s="570"/>
      <c r="EVC12" s="570"/>
      <c r="EVD12" s="570"/>
      <c r="EVE12" s="570"/>
      <c r="EVF12" s="570"/>
      <c r="EVG12" s="570"/>
      <c r="EVH12" s="570"/>
      <c r="EVI12" s="570"/>
      <c r="EVJ12" s="570"/>
      <c r="EVK12" s="570"/>
      <c r="EVL12" s="570"/>
      <c r="EVM12" s="570"/>
      <c r="EVN12" s="570"/>
      <c r="EVO12" s="570"/>
      <c r="EVP12" s="570"/>
      <c r="EVQ12" s="570"/>
      <c r="EVR12" s="570"/>
      <c r="EVS12" s="570"/>
      <c r="EVT12" s="570"/>
      <c r="EVU12" s="570"/>
      <c r="EVV12" s="570"/>
      <c r="EVW12" s="570"/>
      <c r="EVX12" s="570"/>
      <c r="EVY12" s="570"/>
      <c r="EVZ12" s="570"/>
      <c r="EWA12" s="570"/>
      <c r="EWB12" s="570"/>
      <c r="EWC12" s="570"/>
      <c r="EWD12" s="570"/>
      <c r="EWE12" s="570"/>
      <c r="EWF12" s="570"/>
      <c r="EWG12" s="570"/>
      <c r="EWH12" s="570"/>
      <c r="EWI12" s="570"/>
      <c r="EWJ12" s="570"/>
      <c r="EWK12" s="570"/>
      <c r="EWL12" s="570"/>
      <c r="EWM12" s="570"/>
      <c r="EWN12" s="570"/>
      <c r="EWO12" s="570"/>
      <c r="EWP12" s="570"/>
      <c r="EWQ12" s="570"/>
      <c r="EWR12" s="570"/>
      <c r="EWS12" s="570"/>
      <c r="EWT12" s="570"/>
      <c r="EWU12" s="570"/>
      <c r="EWV12" s="570"/>
      <c r="EWW12" s="570"/>
      <c r="EWX12" s="570"/>
      <c r="EWY12" s="570"/>
      <c r="EWZ12" s="570"/>
      <c r="EXA12" s="570"/>
      <c r="EXB12" s="570"/>
      <c r="EXC12" s="570"/>
      <c r="EXD12" s="570"/>
      <c r="EXE12" s="570"/>
      <c r="EXF12" s="570"/>
      <c r="EXG12" s="570"/>
      <c r="EXH12" s="570"/>
      <c r="EXI12" s="570"/>
      <c r="EXJ12" s="570"/>
      <c r="EXK12" s="570"/>
      <c r="EXL12" s="570"/>
      <c r="EXM12" s="570"/>
      <c r="EXN12" s="570"/>
      <c r="EXO12" s="570"/>
      <c r="EXP12" s="570"/>
      <c r="EXQ12" s="570"/>
      <c r="EXR12" s="570"/>
      <c r="EXS12" s="570"/>
      <c r="EXT12" s="570"/>
      <c r="EXU12" s="570"/>
      <c r="EXV12" s="570"/>
      <c r="EXW12" s="570"/>
      <c r="EXX12" s="570"/>
      <c r="EXY12" s="570"/>
      <c r="EXZ12" s="570"/>
      <c r="EYA12" s="570"/>
      <c r="EYB12" s="570"/>
      <c r="EYC12" s="570"/>
      <c r="EYD12" s="570"/>
      <c r="EYE12" s="570"/>
      <c r="EYF12" s="570"/>
      <c r="EYG12" s="570"/>
      <c r="EYH12" s="570"/>
      <c r="EYI12" s="570"/>
      <c r="EYJ12" s="570"/>
      <c r="EYK12" s="570"/>
      <c r="EYL12" s="570"/>
      <c r="EYM12" s="570"/>
      <c r="EYN12" s="570"/>
      <c r="EYO12" s="570"/>
      <c r="EYP12" s="570"/>
      <c r="EYQ12" s="570"/>
      <c r="EYR12" s="570"/>
      <c r="EYS12" s="570"/>
      <c r="EYT12" s="570"/>
      <c r="EYU12" s="570"/>
      <c r="EYV12" s="570"/>
      <c r="EYW12" s="570"/>
      <c r="EYX12" s="570"/>
      <c r="EYY12" s="570"/>
      <c r="EYZ12" s="570"/>
      <c r="EZA12" s="570"/>
      <c r="EZB12" s="570"/>
      <c r="EZC12" s="570"/>
      <c r="EZD12" s="570"/>
      <c r="EZE12" s="570"/>
      <c r="EZF12" s="570"/>
      <c r="EZG12" s="570"/>
      <c r="EZH12" s="570"/>
      <c r="EZI12" s="570"/>
      <c r="EZJ12" s="570"/>
      <c r="EZK12" s="570"/>
      <c r="EZL12" s="570"/>
      <c r="EZM12" s="570"/>
      <c r="EZN12" s="570"/>
      <c r="EZO12" s="570"/>
      <c r="EZP12" s="570"/>
      <c r="EZQ12" s="570"/>
      <c r="EZR12" s="570"/>
      <c r="EZS12" s="570"/>
      <c r="EZT12" s="570"/>
      <c r="EZU12" s="570"/>
      <c r="EZV12" s="570"/>
      <c r="EZW12" s="570"/>
      <c r="EZX12" s="570"/>
      <c r="EZY12" s="570"/>
      <c r="EZZ12" s="570"/>
      <c r="FAA12" s="570"/>
      <c r="FAB12" s="570"/>
      <c r="FAC12" s="570"/>
      <c r="FAD12" s="570"/>
      <c r="FAE12" s="570"/>
      <c r="FAF12" s="570"/>
      <c r="FAG12" s="570"/>
      <c r="FAH12" s="570"/>
      <c r="FAI12" s="570"/>
      <c r="FAJ12" s="570"/>
      <c r="FAK12" s="570"/>
      <c r="FAL12" s="570"/>
      <c r="FAM12" s="570"/>
      <c r="FAN12" s="570"/>
      <c r="FAO12" s="570"/>
      <c r="FAP12" s="570"/>
      <c r="FAQ12" s="570"/>
      <c r="FAR12" s="570"/>
      <c r="FAS12" s="570"/>
      <c r="FAT12" s="570"/>
      <c r="FAU12" s="570"/>
      <c r="FAV12" s="570"/>
      <c r="FAW12" s="570"/>
      <c r="FAX12" s="570"/>
      <c r="FAY12" s="570"/>
      <c r="FAZ12" s="570"/>
      <c r="FBA12" s="570"/>
      <c r="FBB12" s="570"/>
      <c r="FBC12" s="570"/>
      <c r="FBD12" s="570"/>
      <c r="FBE12" s="570"/>
      <c r="FBF12" s="570"/>
      <c r="FBG12" s="570"/>
      <c r="FBH12" s="570"/>
      <c r="FBI12" s="570"/>
      <c r="FBJ12" s="570"/>
      <c r="FBK12" s="570"/>
      <c r="FBL12" s="570"/>
      <c r="FBM12" s="570"/>
      <c r="FBN12" s="570"/>
      <c r="FBO12" s="570"/>
      <c r="FBP12" s="570"/>
      <c r="FBQ12" s="570"/>
      <c r="FBR12" s="570"/>
      <c r="FBS12" s="570"/>
      <c r="FBT12" s="570"/>
      <c r="FBU12" s="570"/>
      <c r="FBV12" s="570"/>
      <c r="FBW12" s="570"/>
      <c r="FBX12" s="570"/>
      <c r="FBY12" s="570"/>
      <c r="FBZ12" s="570"/>
      <c r="FCA12" s="570"/>
      <c r="FCB12" s="570"/>
      <c r="FCC12" s="570"/>
      <c r="FCD12" s="570"/>
      <c r="FCE12" s="570"/>
      <c r="FCF12" s="570"/>
      <c r="FCG12" s="570"/>
      <c r="FCH12" s="570"/>
      <c r="FCI12" s="570"/>
      <c r="FCJ12" s="570"/>
      <c r="FCK12" s="570"/>
      <c r="FCL12" s="570"/>
      <c r="FCM12" s="570"/>
      <c r="FCN12" s="570"/>
      <c r="FCO12" s="570"/>
      <c r="FCP12" s="570"/>
      <c r="FCQ12" s="570"/>
      <c r="FCR12" s="570"/>
      <c r="FCS12" s="570"/>
      <c r="FCT12" s="570"/>
      <c r="FCU12" s="570"/>
      <c r="FCV12" s="570"/>
      <c r="FCW12" s="570"/>
      <c r="FCX12" s="570"/>
      <c r="FCY12" s="570"/>
      <c r="FCZ12" s="570"/>
      <c r="FDA12" s="570"/>
      <c r="FDB12" s="570"/>
      <c r="FDC12" s="570"/>
      <c r="FDD12" s="570"/>
      <c r="FDE12" s="570"/>
      <c r="FDF12" s="570"/>
      <c r="FDG12" s="570"/>
      <c r="FDH12" s="570"/>
      <c r="FDI12" s="570"/>
      <c r="FDJ12" s="570"/>
      <c r="FDK12" s="570"/>
      <c r="FDL12" s="570"/>
      <c r="FDM12" s="570"/>
      <c r="FDN12" s="570"/>
      <c r="FDO12" s="570"/>
      <c r="FDP12" s="570"/>
      <c r="FDQ12" s="570"/>
      <c r="FDR12" s="570"/>
      <c r="FDS12" s="570"/>
      <c r="FDT12" s="570"/>
      <c r="FDU12" s="570"/>
      <c r="FDV12" s="570"/>
      <c r="FDW12" s="570"/>
      <c r="FDX12" s="570"/>
      <c r="FDY12" s="570"/>
      <c r="FDZ12" s="570"/>
      <c r="FEA12" s="570"/>
      <c r="FEB12" s="570"/>
      <c r="FEC12" s="570"/>
      <c r="FED12" s="570"/>
      <c r="FEE12" s="570"/>
      <c r="FEF12" s="570"/>
      <c r="FEG12" s="570"/>
      <c r="FEH12" s="570"/>
      <c r="FEI12" s="570"/>
      <c r="FEJ12" s="570"/>
      <c r="FEK12" s="570"/>
      <c r="FEL12" s="570"/>
      <c r="FEM12" s="570"/>
      <c r="FEN12" s="570"/>
      <c r="FEO12" s="570"/>
      <c r="FEP12" s="570"/>
      <c r="FEQ12" s="570"/>
      <c r="FER12" s="570"/>
      <c r="FES12" s="570"/>
      <c r="FET12" s="570"/>
      <c r="FEU12" s="570"/>
      <c r="FEV12" s="570"/>
      <c r="FEW12" s="570"/>
      <c r="FEX12" s="570"/>
      <c r="FEY12" s="570"/>
      <c r="FEZ12" s="570"/>
      <c r="FFA12" s="570"/>
      <c r="FFB12" s="570"/>
      <c r="FFC12" s="570"/>
      <c r="FFD12" s="570"/>
      <c r="FFE12" s="570"/>
      <c r="FFF12" s="570"/>
      <c r="FFG12" s="570"/>
      <c r="FFH12" s="570"/>
      <c r="FFI12" s="570"/>
      <c r="FFJ12" s="570"/>
      <c r="FFK12" s="570"/>
      <c r="FFL12" s="570"/>
      <c r="FFM12" s="570"/>
      <c r="FFN12" s="570"/>
      <c r="FFO12" s="570"/>
      <c r="FFP12" s="570"/>
      <c r="FFQ12" s="570"/>
      <c r="FFR12" s="570"/>
      <c r="FFS12" s="570"/>
      <c r="FFT12" s="570"/>
      <c r="FFU12" s="570"/>
      <c r="FFV12" s="570"/>
      <c r="FFW12" s="570"/>
      <c r="FFX12" s="570"/>
      <c r="FFY12" s="570"/>
      <c r="FFZ12" s="570"/>
      <c r="FGA12" s="570"/>
      <c r="FGB12" s="570"/>
      <c r="FGC12" s="570"/>
      <c r="FGD12" s="570"/>
      <c r="FGE12" s="570"/>
      <c r="FGF12" s="570"/>
      <c r="FGG12" s="570"/>
      <c r="FGH12" s="570"/>
      <c r="FGI12" s="570"/>
      <c r="FGJ12" s="570"/>
      <c r="FGK12" s="570"/>
      <c r="FGL12" s="570"/>
      <c r="FGM12" s="570"/>
      <c r="FGN12" s="570"/>
      <c r="FGO12" s="570"/>
      <c r="FGP12" s="570"/>
      <c r="FGQ12" s="570"/>
      <c r="FGR12" s="570"/>
      <c r="FGS12" s="570"/>
      <c r="FGT12" s="570"/>
      <c r="FGU12" s="570"/>
      <c r="FGV12" s="570"/>
      <c r="FGW12" s="570"/>
      <c r="FGX12" s="570"/>
      <c r="FGY12" s="570"/>
      <c r="FGZ12" s="570"/>
      <c r="FHA12" s="570"/>
      <c r="FHB12" s="570"/>
      <c r="FHC12" s="570"/>
      <c r="FHD12" s="570"/>
      <c r="FHE12" s="570"/>
      <c r="FHF12" s="570"/>
      <c r="FHG12" s="570"/>
      <c r="FHH12" s="570"/>
      <c r="FHI12" s="570"/>
      <c r="FHJ12" s="570"/>
      <c r="FHK12" s="570"/>
      <c r="FHL12" s="570"/>
      <c r="FHM12" s="570"/>
      <c r="FHN12" s="570"/>
      <c r="FHO12" s="570"/>
      <c r="FHP12" s="570"/>
      <c r="FHQ12" s="570"/>
      <c r="FHR12" s="570"/>
      <c r="FHS12" s="570"/>
      <c r="FHT12" s="570"/>
      <c r="FHU12" s="570"/>
      <c r="FHV12" s="570"/>
      <c r="FHW12" s="570"/>
      <c r="FHX12" s="570"/>
      <c r="FHY12" s="570"/>
      <c r="FHZ12" s="570"/>
      <c r="FIA12" s="570"/>
      <c r="FIB12" s="570"/>
      <c r="FIC12" s="570"/>
      <c r="FID12" s="570"/>
      <c r="FIE12" s="570"/>
      <c r="FIF12" s="570"/>
      <c r="FIG12" s="570"/>
      <c r="FIH12" s="570"/>
      <c r="FII12" s="570"/>
      <c r="FIJ12" s="570"/>
      <c r="FIK12" s="570"/>
      <c r="FIL12" s="570"/>
      <c r="FIM12" s="570"/>
      <c r="FIN12" s="570"/>
      <c r="FIO12" s="570"/>
      <c r="FIP12" s="570"/>
      <c r="FIQ12" s="570"/>
      <c r="FIR12" s="570"/>
      <c r="FIS12" s="570"/>
      <c r="FIT12" s="570"/>
      <c r="FIU12" s="570"/>
      <c r="FIV12" s="570"/>
      <c r="FIW12" s="570"/>
      <c r="FIX12" s="570"/>
      <c r="FIY12" s="570"/>
      <c r="FIZ12" s="570"/>
      <c r="FJA12" s="570"/>
      <c r="FJB12" s="570"/>
      <c r="FJC12" s="570"/>
      <c r="FJD12" s="570"/>
      <c r="FJE12" s="570"/>
      <c r="FJF12" s="570"/>
      <c r="FJG12" s="570"/>
      <c r="FJH12" s="570"/>
      <c r="FJI12" s="570"/>
      <c r="FJJ12" s="570"/>
      <c r="FJK12" s="570"/>
      <c r="FJL12" s="570"/>
      <c r="FJM12" s="570"/>
      <c r="FJN12" s="570"/>
      <c r="FJO12" s="570"/>
      <c r="FJP12" s="570"/>
      <c r="FJQ12" s="570"/>
      <c r="FJR12" s="570"/>
      <c r="FJS12" s="570"/>
      <c r="FJT12" s="570"/>
      <c r="FJU12" s="570"/>
      <c r="FJV12" s="570"/>
      <c r="FJW12" s="570"/>
      <c r="FJX12" s="570"/>
      <c r="FJY12" s="570"/>
      <c r="FJZ12" s="570"/>
      <c r="FKA12" s="570"/>
      <c r="FKB12" s="570"/>
      <c r="FKC12" s="570"/>
      <c r="FKD12" s="570"/>
      <c r="FKE12" s="570"/>
      <c r="FKF12" s="570"/>
      <c r="FKG12" s="570"/>
      <c r="FKH12" s="570"/>
      <c r="FKI12" s="570"/>
      <c r="FKJ12" s="570"/>
      <c r="FKK12" s="570"/>
      <c r="FKL12" s="570"/>
      <c r="FKM12" s="570"/>
      <c r="FKN12" s="570"/>
      <c r="FKO12" s="570"/>
      <c r="FKP12" s="570"/>
      <c r="FKQ12" s="570"/>
      <c r="FKR12" s="570"/>
      <c r="FKS12" s="570"/>
      <c r="FKT12" s="570"/>
      <c r="FKU12" s="570"/>
      <c r="FKV12" s="570"/>
      <c r="FKW12" s="570"/>
      <c r="FKX12" s="570"/>
      <c r="FKY12" s="570"/>
      <c r="FKZ12" s="570"/>
      <c r="FLA12" s="570"/>
      <c r="FLB12" s="570"/>
      <c r="FLC12" s="570"/>
      <c r="FLD12" s="570"/>
      <c r="FLE12" s="570"/>
      <c r="FLF12" s="570"/>
      <c r="FLG12" s="570"/>
      <c r="FLH12" s="570"/>
      <c r="FLI12" s="570"/>
      <c r="FLJ12" s="570"/>
      <c r="FLK12" s="570"/>
      <c r="FLL12" s="570"/>
      <c r="FLM12" s="570"/>
      <c r="FLN12" s="570"/>
      <c r="FLO12" s="570"/>
      <c r="FLP12" s="570"/>
      <c r="FLQ12" s="570"/>
      <c r="FLR12" s="570"/>
      <c r="FLS12" s="570"/>
      <c r="FLT12" s="570"/>
      <c r="FLU12" s="570"/>
      <c r="FLV12" s="570"/>
      <c r="FLW12" s="570"/>
      <c r="FLX12" s="570"/>
      <c r="FLY12" s="570"/>
      <c r="FLZ12" s="570"/>
      <c r="FMA12" s="570"/>
      <c r="FMB12" s="570"/>
      <c r="FMC12" s="570"/>
      <c r="FMD12" s="570"/>
      <c r="FME12" s="570"/>
      <c r="FMF12" s="570"/>
      <c r="FMG12" s="570"/>
      <c r="FMH12" s="570"/>
      <c r="FMI12" s="570"/>
      <c r="FMJ12" s="570"/>
      <c r="FMK12" s="570"/>
      <c r="FML12" s="570"/>
      <c r="FMM12" s="570"/>
      <c r="FMN12" s="570"/>
      <c r="FMO12" s="570"/>
      <c r="FMP12" s="570"/>
      <c r="FMQ12" s="570"/>
      <c r="FMR12" s="570"/>
      <c r="FMS12" s="570"/>
      <c r="FMT12" s="570"/>
      <c r="FMU12" s="570"/>
      <c r="FMV12" s="570"/>
      <c r="FMW12" s="570"/>
      <c r="FMX12" s="570"/>
      <c r="FMY12" s="570"/>
      <c r="FMZ12" s="570"/>
      <c r="FNA12" s="570"/>
      <c r="FNB12" s="570"/>
      <c r="FNC12" s="570"/>
      <c r="FND12" s="570"/>
      <c r="FNE12" s="570"/>
      <c r="FNF12" s="570"/>
      <c r="FNG12" s="570"/>
      <c r="FNH12" s="570"/>
      <c r="FNI12" s="570"/>
      <c r="FNJ12" s="570"/>
      <c r="FNK12" s="570"/>
      <c r="FNL12" s="570"/>
      <c r="FNM12" s="570"/>
      <c r="FNN12" s="570"/>
      <c r="FNO12" s="570"/>
      <c r="FNP12" s="570"/>
      <c r="FNQ12" s="570"/>
      <c r="FNR12" s="570"/>
      <c r="FNS12" s="570"/>
      <c r="FNT12" s="570"/>
      <c r="FNU12" s="570"/>
      <c r="FNV12" s="570"/>
      <c r="FNW12" s="570"/>
      <c r="FNX12" s="570"/>
      <c r="FNY12" s="570"/>
      <c r="FNZ12" s="570"/>
      <c r="FOA12" s="570"/>
      <c r="FOB12" s="570"/>
      <c r="FOC12" s="570"/>
      <c r="FOD12" s="570"/>
      <c r="FOE12" s="570"/>
      <c r="FOF12" s="570"/>
      <c r="FOG12" s="570"/>
      <c r="FOH12" s="570"/>
      <c r="FOI12" s="570"/>
      <c r="FOJ12" s="570"/>
      <c r="FOK12" s="570"/>
      <c r="FOL12" s="570"/>
      <c r="FOM12" s="570"/>
      <c r="FON12" s="570"/>
      <c r="FOO12" s="570"/>
      <c r="FOP12" s="570"/>
      <c r="FOQ12" s="570"/>
      <c r="FOR12" s="570"/>
      <c r="FOS12" s="570"/>
      <c r="FOT12" s="570"/>
      <c r="FOU12" s="570"/>
      <c r="FOV12" s="570"/>
      <c r="FOW12" s="570"/>
      <c r="FOX12" s="570"/>
      <c r="FOY12" s="570"/>
      <c r="FOZ12" s="570"/>
      <c r="FPA12" s="570"/>
      <c r="FPB12" s="570"/>
      <c r="FPC12" s="570"/>
      <c r="FPD12" s="570"/>
      <c r="FPE12" s="570"/>
      <c r="FPF12" s="570"/>
      <c r="FPG12" s="570"/>
      <c r="FPH12" s="570"/>
      <c r="FPI12" s="570"/>
      <c r="FPJ12" s="570"/>
      <c r="FPK12" s="570"/>
      <c r="FPL12" s="570"/>
      <c r="FPM12" s="570"/>
      <c r="FPN12" s="570"/>
      <c r="FPO12" s="570"/>
      <c r="FPP12" s="570"/>
      <c r="FPQ12" s="570"/>
      <c r="FPR12" s="570"/>
      <c r="FPS12" s="570"/>
      <c r="FPT12" s="570"/>
      <c r="FPU12" s="570"/>
      <c r="FPV12" s="570"/>
      <c r="FPW12" s="570"/>
      <c r="FPX12" s="570"/>
      <c r="FPY12" s="570"/>
      <c r="FPZ12" s="570"/>
      <c r="FQA12" s="570"/>
      <c r="FQB12" s="570"/>
      <c r="FQC12" s="570"/>
      <c r="FQD12" s="570"/>
      <c r="FQE12" s="570"/>
      <c r="FQF12" s="570"/>
      <c r="FQG12" s="570"/>
      <c r="FQH12" s="570"/>
      <c r="FQI12" s="570"/>
      <c r="FQJ12" s="570"/>
      <c r="FQK12" s="570"/>
      <c r="FQL12" s="570"/>
      <c r="FQM12" s="570"/>
      <c r="FQN12" s="570"/>
      <c r="FQO12" s="570"/>
      <c r="FQP12" s="570"/>
      <c r="FQQ12" s="570"/>
      <c r="FQR12" s="570"/>
      <c r="FQS12" s="570"/>
      <c r="FQT12" s="570"/>
      <c r="FQU12" s="570"/>
      <c r="FQV12" s="570"/>
      <c r="FQW12" s="570"/>
      <c r="FQX12" s="570"/>
      <c r="FQY12" s="570"/>
      <c r="FQZ12" s="570"/>
      <c r="FRA12" s="570"/>
      <c r="FRB12" s="570"/>
      <c r="FRC12" s="570"/>
      <c r="FRD12" s="570"/>
      <c r="FRE12" s="570"/>
      <c r="FRF12" s="570"/>
      <c r="FRG12" s="570"/>
      <c r="FRH12" s="570"/>
      <c r="FRI12" s="570"/>
      <c r="FRJ12" s="570"/>
      <c r="FRK12" s="570"/>
      <c r="FRL12" s="570"/>
      <c r="FRM12" s="570"/>
      <c r="FRN12" s="570"/>
      <c r="FRO12" s="570"/>
      <c r="FRP12" s="570"/>
      <c r="FRQ12" s="570"/>
      <c r="FRR12" s="570"/>
      <c r="FRS12" s="570"/>
      <c r="FRT12" s="570"/>
      <c r="FRU12" s="570"/>
      <c r="FRV12" s="570"/>
      <c r="FRW12" s="570"/>
      <c r="FRX12" s="570"/>
      <c r="FRY12" s="570"/>
      <c r="FRZ12" s="570"/>
      <c r="FSA12" s="570"/>
      <c r="FSB12" s="570"/>
      <c r="FSC12" s="570"/>
      <c r="FSD12" s="570"/>
      <c r="FSE12" s="570"/>
      <c r="FSF12" s="570"/>
      <c r="FSG12" s="570"/>
      <c r="FSH12" s="570"/>
      <c r="FSI12" s="570"/>
      <c r="FSJ12" s="570"/>
      <c r="FSK12" s="570"/>
      <c r="FSL12" s="570"/>
      <c r="FSM12" s="570"/>
      <c r="FSN12" s="570"/>
      <c r="FSO12" s="570"/>
      <c r="FSP12" s="570"/>
      <c r="FSQ12" s="570"/>
      <c r="FSR12" s="570"/>
      <c r="FSS12" s="570"/>
      <c r="FST12" s="570"/>
      <c r="FSU12" s="570"/>
      <c r="FSV12" s="570"/>
      <c r="FSW12" s="570"/>
      <c r="FSX12" s="570"/>
      <c r="FSY12" s="570"/>
      <c r="FSZ12" s="570"/>
      <c r="FTA12" s="570"/>
      <c r="FTB12" s="570"/>
      <c r="FTC12" s="570"/>
      <c r="FTD12" s="570"/>
      <c r="FTE12" s="570"/>
      <c r="FTF12" s="570"/>
      <c r="FTG12" s="570"/>
      <c r="FTH12" s="570"/>
      <c r="FTI12" s="570"/>
      <c r="FTJ12" s="570"/>
      <c r="FTK12" s="570"/>
      <c r="FTL12" s="570"/>
      <c r="FTM12" s="570"/>
      <c r="FTN12" s="570"/>
      <c r="FTO12" s="570"/>
      <c r="FTP12" s="570"/>
      <c r="FTQ12" s="570"/>
      <c r="FTR12" s="570"/>
      <c r="FTS12" s="570"/>
      <c r="FTT12" s="570"/>
      <c r="FTU12" s="570"/>
      <c r="FTV12" s="570"/>
      <c r="FTW12" s="570"/>
      <c r="FTX12" s="570"/>
      <c r="FTY12" s="570"/>
      <c r="FTZ12" s="570"/>
      <c r="FUA12" s="570"/>
      <c r="FUB12" s="570"/>
      <c r="FUC12" s="570"/>
      <c r="FUD12" s="570"/>
      <c r="FUE12" s="570"/>
      <c r="FUF12" s="570"/>
      <c r="FUG12" s="570"/>
      <c r="FUH12" s="570"/>
      <c r="FUI12" s="570"/>
      <c r="FUJ12" s="570"/>
      <c r="FUK12" s="570"/>
      <c r="FUL12" s="570"/>
      <c r="FUM12" s="570"/>
      <c r="FUN12" s="570"/>
      <c r="FUO12" s="570"/>
      <c r="FUP12" s="570"/>
      <c r="FUQ12" s="570"/>
      <c r="FUR12" s="570"/>
      <c r="FUS12" s="570"/>
      <c r="FUT12" s="570"/>
      <c r="FUU12" s="570"/>
      <c r="FUV12" s="570"/>
      <c r="FUW12" s="570"/>
      <c r="FUX12" s="570"/>
      <c r="FUY12" s="570"/>
      <c r="FUZ12" s="570"/>
      <c r="FVA12" s="570"/>
      <c r="FVB12" s="570"/>
      <c r="FVC12" s="570"/>
      <c r="FVD12" s="570"/>
      <c r="FVE12" s="570"/>
      <c r="FVF12" s="570"/>
      <c r="FVG12" s="570"/>
      <c r="FVH12" s="570"/>
      <c r="FVI12" s="570"/>
      <c r="FVJ12" s="570"/>
      <c r="FVK12" s="570"/>
      <c r="FVL12" s="570"/>
      <c r="FVM12" s="570"/>
      <c r="FVN12" s="570"/>
      <c r="FVO12" s="570"/>
      <c r="FVP12" s="570"/>
      <c r="FVQ12" s="570"/>
      <c r="FVR12" s="570"/>
      <c r="FVS12" s="570"/>
      <c r="FVT12" s="570"/>
      <c r="FVU12" s="570"/>
      <c r="FVV12" s="570"/>
      <c r="FVW12" s="570"/>
      <c r="FVX12" s="570"/>
      <c r="FVY12" s="570"/>
      <c r="FVZ12" s="570"/>
      <c r="FWA12" s="570"/>
      <c r="FWB12" s="570"/>
      <c r="FWC12" s="570"/>
      <c r="FWD12" s="570"/>
      <c r="FWE12" s="570"/>
      <c r="FWF12" s="570"/>
      <c r="FWG12" s="570"/>
      <c r="FWH12" s="570"/>
      <c r="FWI12" s="570"/>
      <c r="FWJ12" s="570"/>
      <c r="FWK12" s="570"/>
      <c r="FWL12" s="570"/>
      <c r="FWM12" s="570"/>
      <c r="FWN12" s="570"/>
      <c r="FWO12" s="570"/>
      <c r="FWP12" s="570"/>
      <c r="FWQ12" s="570"/>
      <c r="FWR12" s="570"/>
      <c r="FWS12" s="570"/>
      <c r="FWT12" s="570"/>
      <c r="FWU12" s="570"/>
      <c r="FWV12" s="570"/>
      <c r="FWW12" s="570"/>
      <c r="FWX12" s="570"/>
      <c r="FWY12" s="570"/>
      <c r="FWZ12" s="570"/>
      <c r="FXA12" s="570"/>
      <c r="FXB12" s="570"/>
      <c r="FXC12" s="570"/>
      <c r="FXD12" s="570"/>
      <c r="FXE12" s="570"/>
      <c r="FXF12" s="570"/>
      <c r="FXG12" s="570"/>
      <c r="FXH12" s="570"/>
      <c r="FXI12" s="570"/>
      <c r="FXJ12" s="570"/>
      <c r="FXK12" s="570"/>
      <c r="FXL12" s="570"/>
      <c r="FXM12" s="570"/>
      <c r="FXN12" s="570"/>
      <c r="FXO12" s="570"/>
      <c r="FXP12" s="570"/>
      <c r="FXQ12" s="570"/>
      <c r="FXR12" s="570"/>
      <c r="FXS12" s="570"/>
      <c r="FXT12" s="570"/>
      <c r="FXU12" s="570"/>
      <c r="FXV12" s="570"/>
      <c r="FXW12" s="570"/>
      <c r="FXX12" s="570"/>
      <c r="FXY12" s="570"/>
      <c r="FXZ12" s="570"/>
      <c r="FYA12" s="570"/>
      <c r="FYB12" s="570"/>
      <c r="FYC12" s="570"/>
      <c r="FYD12" s="570"/>
      <c r="FYE12" s="570"/>
      <c r="FYF12" s="570"/>
      <c r="FYG12" s="570"/>
      <c r="FYH12" s="570"/>
      <c r="FYI12" s="570"/>
      <c r="FYJ12" s="570"/>
      <c r="FYK12" s="570"/>
      <c r="FYL12" s="570"/>
      <c r="FYM12" s="570"/>
      <c r="FYN12" s="570"/>
      <c r="FYO12" s="570"/>
      <c r="FYP12" s="570"/>
      <c r="FYQ12" s="570"/>
      <c r="FYR12" s="570"/>
      <c r="FYS12" s="570"/>
      <c r="FYT12" s="570"/>
      <c r="FYU12" s="570"/>
      <c r="FYV12" s="570"/>
      <c r="FYW12" s="570"/>
      <c r="FYX12" s="570"/>
      <c r="FYY12" s="570"/>
      <c r="FYZ12" s="570"/>
      <c r="FZA12" s="570"/>
      <c r="FZB12" s="570"/>
      <c r="FZC12" s="570"/>
      <c r="FZD12" s="570"/>
      <c r="FZE12" s="570"/>
      <c r="FZF12" s="570"/>
      <c r="FZG12" s="570"/>
      <c r="FZH12" s="570"/>
      <c r="FZI12" s="570"/>
      <c r="FZJ12" s="570"/>
      <c r="FZK12" s="570"/>
      <c r="FZL12" s="570"/>
      <c r="FZM12" s="570"/>
      <c r="FZN12" s="570"/>
      <c r="FZO12" s="570"/>
      <c r="FZP12" s="570"/>
      <c r="FZQ12" s="570"/>
      <c r="FZR12" s="570"/>
      <c r="FZS12" s="570"/>
      <c r="FZT12" s="570"/>
      <c r="FZU12" s="570"/>
      <c r="FZV12" s="570"/>
      <c r="FZW12" s="570"/>
      <c r="FZX12" s="570"/>
      <c r="FZY12" s="570"/>
      <c r="FZZ12" s="570"/>
      <c r="GAA12" s="570"/>
      <c r="GAB12" s="570"/>
      <c r="GAC12" s="570"/>
      <c r="GAD12" s="570"/>
      <c r="GAE12" s="570"/>
      <c r="GAF12" s="570"/>
      <c r="GAG12" s="570"/>
      <c r="GAH12" s="570"/>
      <c r="GAI12" s="570"/>
      <c r="GAJ12" s="570"/>
      <c r="GAK12" s="570"/>
      <c r="GAL12" s="570"/>
      <c r="GAM12" s="570"/>
      <c r="GAN12" s="570"/>
      <c r="GAO12" s="570"/>
      <c r="GAP12" s="570"/>
      <c r="GAQ12" s="570"/>
      <c r="GAR12" s="570"/>
      <c r="GAS12" s="570"/>
      <c r="GAT12" s="570"/>
      <c r="GAU12" s="570"/>
      <c r="GAV12" s="570"/>
      <c r="GAW12" s="570"/>
      <c r="GAX12" s="570"/>
      <c r="GAY12" s="570"/>
      <c r="GAZ12" s="570"/>
      <c r="GBA12" s="570"/>
      <c r="GBB12" s="570"/>
      <c r="GBC12" s="570"/>
      <c r="GBD12" s="570"/>
      <c r="GBE12" s="570"/>
      <c r="GBF12" s="570"/>
      <c r="GBG12" s="570"/>
      <c r="GBH12" s="570"/>
      <c r="GBI12" s="570"/>
      <c r="GBJ12" s="570"/>
      <c r="GBK12" s="570"/>
      <c r="GBL12" s="570"/>
      <c r="GBM12" s="570"/>
      <c r="GBN12" s="570"/>
      <c r="GBO12" s="570"/>
      <c r="GBP12" s="570"/>
      <c r="GBQ12" s="570"/>
      <c r="GBR12" s="570"/>
      <c r="GBS12" s="570"/>
      <c r="GBT12" s="570"/>
      <c r="GBU12" s="570"/>
      <c r="GBV12" s="570"/>
      <c r="GBW12" s="570"/>
      <c r="GBX12" s="570"/>
      <c r="GBY12" s="570"/>
      <c r="GBZ12" s="570"/>
      <c r="GCA12" s="570"/>
      <c r="GCB12" s="570"/>
      <c r="GCC12" s="570"/>
      <c r="GCD12" s="570"/>
      <c r="GCE12" s="570"/>
      <c r="GCF12" s="570"/>
      <c r="GCG12" s="570"/>
      <c r="GCH12" s="570"/>
      <c r="GCI12" s="570"/>
      <c r="GCJ12" s="570"/>
      <c r="GCK12" s="570"/>
      <c r="GCL12" s="570"/>
      <c r="GCM12" s="570"/>
      <c r="GCN12" s="570"/>
      <c r="GCO12" s="570"/>
      <c r="GCP12" s="570"/>
      <c r="GCQ12" s="570"/>
      <c r="GCR12" s="570"/>
      <c r="GCS12" s="570"/>
      <c r="GCT12" s="570"/>
      <c r="GCU12" s="570"/>
      <c r="GCV12" s="570"/>
      <c r="GCW12" s="570"/>
      <c r="GCX12" s="570"/>
      <c r="GCY12" s="570"/>
      <c r="GCZ12" s="570"/>
      <c r="GDA12" s="570"/>
      <c r="GDB12" s="570"/>
      <c r="GDC12" s="570"/>
      <c r="GDD12" s="570"/>
      <c r="GDE12" s="570"/>
      <c r="GDF12" s="570"/>
      <c r="GDG12" s="570"/>
      <c r="GDH12" s="570"/>
      <c r="GDI12" s="570"/>
      <c r="GDJ12" s="570"/>
      <c r="GDK12" s="570"/>
      <c r="GDL12" s="570"/>
      <c r="GDM12" s="570"/>
      <c r="GDN12" s="570"/>
      <c r="GDO12" s="570"/>
      <c r="GDP12" s="570"/>
      <c r="GDQ12" s="570"/>
      <c r="GDR12" s="570"/>
      <c r="GDS12" s="570"/>
      <c r="GDT12" s="570"/>
      <c r="GDU12" s="570"/>
      <c r="GDV12" s="570"/>
      <c r="GDW12" s="570"/>
      <c r="GDX12" s="570"/>
      <c r="GDY12" s="570"/>
      <c r="GDZ12" s="570"/>
      <c r="GEA12" s="570"/>
      <c r="GEB12" s="570"/>
      <c r="GEC12" s="570"/>
      <c r="GED12" s="570"/>
      <c r="GEE12" s="570"/>
      <c r="GEF12" s="570"/>
      <c r="GEG12" s="570"/>
      <c r="GEH12" s="570"/>
      <c r="GEI12" s="570"/>
      <c r="GEJ12" s="570"/>
      <c r="GEK12" s="570"/>
      <c r="GEL12" s="570"/>
      <c r="GEM12" s="570"/>
      <c r="GEN12" s="570"/>
      <c r="GEO12" s="570"/>
      <c r="GEP12" s="570"/>
      <c r="GEQ12" s="570"/>
      <c r="GER12" s="570"/>
      <c r="GES12" s="570"/>
      <c r="GET12" s="570"/>
      <c r="GEU12" s="570"/>
      <c r="GEV12" s="570"/>
      <c r="GEW12" s="570"/>
      <c r="GEX12" s="570"/>
      <c r="GEY12" s="570"/>
      <c r="GEZ12" s="570"/>
      <c r="GFA12" s="570"/>
      <c r="GFB12" s="570"/>
      <c r="GFC12" s="570"/>
      <c r="GFD12" s="570"/>
      <c r="GFE12" s="570"/>
      <c r="GFF12" s="570"/>
      <c r="GFG12" s="570"/>
      <c r="GFH12" s="570"/>
      <c r="GFI12" s="570"/>
      <c r="GFJ12" s="570"/>
      <c r="GFK12" s="570"/>
      <c r="GFL12" s="570"/>
      <c r="GFM12" s="570"/>
      <c r="GFN12" s="570"/>
      <c r="GFO12" s="570"/>
      <c r="GFP12" s="570"/>
      <c r="GFQ12" s="570"/>
      <c r="GFR12" s="570"/>
      <c r="GFS12" s="570"/>
      <c r="GFT12" s="570"/>
      <c r="GFU12" s="570"/>
      <c r="GFV12" s="570"/>
      <c r="GFW12" s="570"/>
      <c r="GFX12" s="570"/>
      <c r="GFY12" s="570"/>
      <c r="GFZ12" s="570"/>
      <c r="GGA12" s="570"/>
      <c r="GGB12" s="570"/>
      <c r="GGC12" s="570"/>
      <c r="GGD12" s="570"/>
      <c r="GGE12" s="570"/>
      <c r="GGF12" s="570"/>
      <c r="GGG12" s="570"/>
      <c r="GGH12" s="570"/>
      <c r="GGI12" s="570"/>
      <c r="GGJ12" s="570"/>
      <c r="GGK12" s="570"/>
      <c r="GGL12" s="570"/>
      <c r="GGM12" s="570"/>
      <c r="GGN12" s="570"/>
      <c r="GGO12" s="570"/>
      <c r="GGP12" s="570"/>
      <c r="GGQ12" s="570"/>
      <c r="GGR12" s="570"/>
      <c r="GGS12" s="570"/>
      <c r="GGT12" s="570"/>
      <c r="GGU12" s="570"/>
      <c r="GGV12" s="570"/>
      <c r="GGW12" s="570"/>
      <c r="GGX12" s="570"/>
      <c r="GGY12" s="570"/>
      <c r="GGZ12" s="570"/>
      <c r="GHA12" s="570"/>
      <c r="GHB12" s="570"/>
      <c r="GHC12" s="570"/>
      <c r="GHD12" s="570"/>
      <c r="GHE12" s="570"/>
      <c r="GHF12" s="570"/>
      <c r="GHG12" s="570"/>
      <c r="GHH12" s="570"/>
      <c r="GHI12" s="570"/>
      <c r="GHJ12" s="570"/>
      <c r="GHK12" s="570"/>
      <c r="GHL12" s="570"/>
      <c r="GHM12" s="570"/>
      <c r="GHN12" s="570"/>
      <c r="GHO12" s="570"/>
      <c r="GHP12" s="570"/>
      <c r="GHQ12" s="570"/>
      <c r="GHR12" s="570"/>
      <c r="GHS12" s="570"/>
      <c r="GHT12" s="570"/>
      <c r="GHU12" s="570"/>
      <c r="GHV12" s="570"/>
      <c r="GHW12" s="570"/>
      <c r="GHX12" s="570"/>
      <c r="GHY12" s="570"/>
      <c r="GHZ12" s="570"/>
      <c r="GIA12" s="570"/>
      <c r="GIB12" s="570"/>
      <c r="GIC12" s="570"/>
      <c r="GID12" s="570"/>
      <c r="GIE12" s="570"/>
      <c r="GIF12" s="570"/>
      <c r="GIG12" s="570"/>
      <c r="GIH12" s="570"/>
      <c r="GII12" s="570"/>
      <c r="GIJ12" s="570"/>
      <c r="GIK12" s="570"/>
      <c r="GIL12" s="570"/>
      <c r="GIM12" s="570"/>
      <c r="GIN12" s="570"/>
      <c r="GIO12" s="570"/>
      <c r="GIP12" s="570"/>
      <c r="GIQ12" s="570"/>
      <c r="GIR12" s="570"/>
      <c r="GIS12" s="570"/>
      <c r="GIT12" s="570"/>
      <c r="GIU12" s="570"/>
      <c r="GIV12" s="570"/>
      <c r="GIW12" s="570"/>
      <c r="GIX12" s="570"/>
      <c r="GIY12" s="570"/>
      <c r="GIZ12" s="570"/>
      <c r="GJA12" s="570"/>
      <c r="GJB12" s="570"/>
      <c r="GJC12" s="570"/>
      <c r="GJD12" s="570"/>
      <c r="GJE12" s="570"/>
      <c r="GJF12" s="570"/>
      <c r="GJG12" s="570"/>
      <c r="GJH12" s="570"/>
      <c r="GJI12" s="570"/>
      <c r="GJJ12" s="570"/>
      <c r="GJK12" s="570"/>
      <c r="GJL12" s="570"/>
      <c r="GJM12" s="570"/>
      <c r="GJN12" s="570"/>
      <c r="GJO12" s="570"/>
      <c r="GJP12" s="570"/>
      <c r="GJQ12" s="570"/>
      <c r="GJR12" s="570"/>
      <c r="GJS12" s="570"/>
      <c r="GJT12" s="570"/>
      <c r="GJU12" s="570"/>
      <c r="GJV12" s="570"/>
      <c r="GJW12" s="570"/>
      <c r="GJX12" s="570"/>
      <c r="GJY12" s="570"/>
      <c r="GJZ12" s="570"/>
      <c r="GKA12" s="570"/>
      <c r="GKB12" s="570"/>
      <c r="GKC12" s="570"/>
      <c r="GKD12" s="570"/>
      <c r="GKE12" s="570"/>
      <c r="GKF12" s="570"/>
      <c r="GKG12" s="570"/>
      <c r="GKH12" s="570"/>
      <c r="GKI12" s="570"/>
      <c r="GKJ12" s="570"/>
      <c r="GKK12" s="570"/>
      <c r="GKL12" s="570"/>
      <c r="GKM12" s="570"/>
      <c r="GKN12" s="570"/>
      <c r="GKO12" s="570"/>
      <c r="GKP12" s="570"/>
      <c r="GKQ12" s="570"/>
      <c r="GKR12" s="570"/>
      <c r="GKS12" s="570"/>
      <c r="GKT12" s="570"/>
      <c r="GKU12" s="570"/>
      <c r="GKV12" s="570"/>
      <c r="GKW12" s="570"/>
      <c r="GKX12" s="570"/>
      <c r="GKY12" s="570"/>
      <c r="GKZ12" s="570"/>
      <c r="GLA12" s="570"/>
      <c r="GLB12" s="570"/>
      <c r="GLC12" s="570"/>
      <c r="GLD12" s="570"/>
      <c r="GLE12" s="570"/>
      <c r="GLF12" s="570"/>
      <c r="GLG12" s="570"/>
      <c r="GLH12" s="570"/>
      <c r="GLI12" s="570"/>
      <c r="GLJ12" s="570"/>
      <c r="GLK12" s="570"/>
      <c r="GLL12" s="570"/>
      <c r="GLM12" s="570"/>
      <c r="GLN12" s="570"/>
      <c r="GLO12" s="570"/>
      <c r="GLP12" s="570"/>
      <c r="GLQ12" s="570"/>
      <c r="GLR12" s="570"/>
      <c r="GLS12" s="570"/>
      <c r="GLT12" s="570"/>
      <c r="GLU12" s="570"/>
      <c r="GLV12" s="570"/>
      <c r="GLW12" s="570"/>
      <c r="GLX12" s="570"/>
      <c r="GLY12" s="570"/>
      <c r="GLZ12" s="570"/>
      <c r="GMA12" s="570"/>
      <c r="GMB12" s="570"/>
      <c r="GMC12" s="570"/>
      <c r="GMD12" s="570"/>
      <c r="GME12" s="570"/>
      <c r="GMF12" s="570"/>
      <c r="GMG12" s="570"/>
      <c r="GMH12" s="570"/>
      <c r="GMI12" s="570"/>
      <c r="GMJ12" s="570"/>
      <c r="GMK12" s="570"/>
      <c r="GML12" s="570"/>
      <c r="GMM12" s="570"/>
      <c r="GMN12" s="570"/>
      <c r="GMO12" s="570"/>
      <c r="GMP12" s="570"/>
      <c r="GMQ12" s="570"/>
      <c r="GMR12" s="570"/>
      <c r="GMS12" s="570"/>
      <c r="GMT12" s="570"/>
      <c r="GMU12" s="570"/>
      <c r="GMV12" s="570"/>
      <c r="GMW12" s="570"/>
      <c r="GMX12" s="570"/>
      <c r="GMY12" s="570"/>
      <c r="GMZ12" s="570"/>
      <c r="GNA12" s="570"/>
      <c r="GNB12" s="570"/>
      <c r="GNC12" s="570"/>
      <c r="GND12" s="570"/>
      <c r="GNE12" s="570"/>
      <c r="GNF12" s="570"/>
      <c r="GNG12" s="570"/>
      <c r="GNH12" s="570"/>
      <c r="GNI12" s="570"/>
      <c r="GNJ12" s="570"/>
      <c r="GNK12" s="570"/>
      <c r="GNL12" s="570"/>
      <c r="GNM12" s="570"/>
      <c r="GNN12" s="570"/>
      <c r="GNO12" s="570"/>
      <c r="GNP12" s="570"/>
      <c r="GNQ12" s="570"/>
      <c r="GNR12" s="570"/>
      <c r="GNS12" s="570"/>
      <c r="GNT12" s="570"/>
      <c r="GNU12" s="570"/>
      <c r="GNV12" s="570"/>
      <c r="GNW12" s="570"/>
      <c r="GNX12" s="570"/>
      <c r="GNY12" s="570"/>
      <c r="GNZ12" s="570"/>
      <c r="GOA12" s="570"/>
      <c r="GOB12" s="570"/>
      <c r="GOC12" s="570"/>
      <c r="GOD12" s="570"/>
      <c r="GOE12" s="570"/>
      <c r="GOF12" s="570"/>
      <c r="GOG12" s="570"/>
      <c r="GOH12" s="570"/>
      <c r="GOI12" s="570"/>
      <c r="GOJ12" s="570"/>
      <c r="GOK12" s="570"/>
      <c r="GOL12" s="570"/>
      <c r="GOM12" s="570"/>
      <c r="GON12" s="570"/>
      <c r="GOO12" s="570"/>
      <c r="GOP12" s="570"/>
      <c r="GOQ12" s="570"/>
      <c r="GOR12" s="570"/>
      <c r="GOS12" s="570"/>
      <c r="GOT12" s="570"/>
      <c r="GOU12" s="570"/>
      <c r="GOV12" s="570"/>
      <c r="GOW12" s="570"/>
      <c r="GOX12" s="570"/>
      <c r="GOY12" s="570"/>
      <c r="GOZ12" s="570"/>
      <c r="GPA12" s="570"/>
      <c r="GPB12" s="570"/>
      <c r="GPC12" s="570"/>
      <c r="GPD12" s="570"/>
      <c r="GPE12" s="570"/>
      <c r="GPF12" s="570"/>
      <c r="GPG12" s="570"/>
      <c r="GPH12" s="570"/>
      <c r="GPI12" s="570"/>
      <c r="GPJ12" s="570"/>
      <c r="GPK12" s="570"/>
      <c r="GPL12" s="570"/>
      <c r="GPM12" s="570"/>
      <c r="GPN12" s="570"/>
      <c r="GPO12" s="570"/>
      <c r="GPP12" s="570"/>
      <c r="GPQ12" s="570"/>
      <c r="GPR12" s="570"/>
      <c r="GPS12" s="570"/>
      <c r="GPT12" s="570"/>
      <c r="GPU12" s="570"/>
      <c r="GPV12" s="570"/>
      <c r="GPW12" s="570"/>
      <c r="GPX12" s="570"/>
      <c r="GPY12" s="570"/>
      <c r="GPZ12" s="570"/>
      <c r="GQA12" s="570"/>
      <c r="GQB12" s="570"/>
      <c r="GQC12" s="570"/>
      <c r="GQD12" s="570"/>
      <c r="GQE12" s="570"/>
      <c r="GQF12" s="570"/>
      <c r="GQG12" s="570"/>
      <c r="GQH12" s="570"/>
      <c r="GQI12" s="570"/>
      <c r="GQJ12" s="570"/>
      <c r="GQK12" s="570"/>
      <c r="GQL12" s="570"/>
      <c r="GQM12" s="570"/>
      <c r="GQN12" s="570"/>
      <c r="GQO12" s="570"/>
      <c r="GQP12" s="570"/>
      <c r="GQQ12" s="570"/>
      <c r="GQR12" s="570"/>
      <c r="GQS12" s="570"/>
      <c r="GQT12" s="570"/>
      <c r="GQU12" s="570"/>
      <c r="GQV12" s="570"/>
      <c r="GQW12" s="570"/>
      <c r="GQX12" s="570"/>
      <c r="GQY12" s="570"/>
      <c r="GQZ12" s="570"/>
      <c r="GRA12" s="570"/>
      <c r="GRB12" s="570"/>
      <c r="GRC12" s="570"/>
      <c r="GRD12" s="570"/>
      <c r="GRE12" s="570"/>
      <c r="GRF12" s="570"/>
      <c r="GRG12" s="570"/>
      <c r="GRH12" s="570"/>
      <c r="GRI12" s="570"/>
      <c r="GRJ12" s="570"/>
      <c r="GRK12" s="570"/>
      <c r="GRL12" s="570"/>
      <c r="GRM12" s="570"/>
      <c r="GRN12" s="570"/>
      <c r="GRO12" s="570"/>
      <c r="GRP12" s="570"/>
      <c r="GRQ12" s="570"/>
      <c r="GRR12" s="570"/>
      <c r="GRS12" s="570"/>
      <c r="GRT12" s="570"/>
      <c r="GRU12" s="570"/>
      <c r="GRV12" s="570"/>
      <c r="GRW12" s="570"/>
      <c r="GRX12" s="570"/>
      <c r="GRY12" s="570"/>
      <c r="GRZ12" s="570"/>
      <c r="GSA12" s="570"/>
      <c r="GSB12" s="570"/>
      <c r="GSC12" s="570"/>
      <c r="GSD12" s="570"/>
      <c r="GSE12" s="570"/>
      <c r="GSF12" s="570"/>
      <c r="GSG12" s="570"/>
      <c r="GSH12" s="570"/>
      <c r="GSI12" s="570"/>
      <c r="GSJ12" s="570"/>
      <c r="GSK12" s="570"/>
      <c r="GSL12" s="570"/>
      <c r="GSM12" s="570"/>
      <c r="GSN12" s="570"/>
      <c r="GSO12" s="570"/>
      <c r="GSP12" s="570"/>
      <c r="GSQ12" s="570"/>
      <c r="GSR12" s="570"/>
      <c r="GSS12" s="570"/>
      <c r="GST12" s="570"/>
      <c r="GSU12" s="570"/>
      <c r="GSV12" s="570"/>
      <c r="GSW12" s="570"/>
      <c r="GSX12" s="570"/>
      <c r="GSY12" s="570"/>
      <c r="GSZ12" s="570"/>
      <c r="GTA12" s="570"/>
      <c r="GTB12" s="570"/>
      <c r="GTC12" s="570"/>
      <c r="GTD12" s="570"/>
      <c r="GTE12" s="570"/>
      <c r="GTF12" s="570"/>
      <c r="GTG12" s="570"/>
      <c r="GTH12" s="570"/>
      <c r="GTI12" s="570"/>
      <c r="GTJ12" s="570"/>
      <c r="GTK12" s="570"/>
      <c r="GTL12" s="570"/>
      <c r="GTM12" s="570"/>
      <c r="GTN12" s="570"/>
      <c r="GTO12" s="570"/>
      <c r="GTP12" s="570"/>
      <c r="GTQ12" s="570"/>
      <c r="GTR12" s="570"/>
      <c r="GTS12" s="570"/>
      <c r="GTT12" s="570"/>
      <c r="GTU12" s="570"/>
      <c r="GTV12" s="570"/>
      <c r="GTW12" s="570"/>
      <c r="GTX12" s="570"/>
      <c r="GTY12" s="570"/>
      <c r="GTZ12" s="570"/>
      <c r="GUA12" s="570"/>
      <c r="GUB12" s="570"/>
      <c r="GUC12" s="570"/>
      <c r="GUD12" s="570"/>
      <c r="GUE12" s="570"/>
      <c r="GUF12" s="570"/>
      <c r="GUG12" s="570"/>
      <c r="GUH12" s="570"/>
      <c r="GUI12" s="570"/>
      <c r="GUJ12" s="570"/>
      <c r="GUK12" s="570"/>
      <c r="GUL12" s="570"/>
      <c r="GUM12" s="570"/>
      <c r="GUN12" s="570"/>
      <c r="GUO12" s="570"/>
      <c r="GUP12" s="570"/>
      <c r="GUQ12" s="570"/>
      <c r="GUR12" s="570"/>
      <c r="GUS12" s="570"/>
      <c r="GUT12" s="570"/>
      <c r="GUU12" s="570"/>
      <c r="GUV12" s="570"/>
      <c r="GUW12" s="570"/>
      <c r="GUX12" s="570"/>
      <c r="GUY12" s="570"/>
      <c r="GUZ12" s="570"/>
      <c r="GVA12" s="570"/>
      <c r="GVB12" s="570"/>
      <c r="GVC12" s="570"/>
      <c r="GVD12" s="570"/>
      <c r="GVE12" s="570"/>
      <c r="GVF12" s="570"/>
      <c r="GVG12" s="570"/>
      <c r="GVH12" s="570"/>
      <c r="GVI12" s="570"/>
      <c r="GVJ12" s="570"/>
      <c r="GVK12" s="570"/>
      <c r="GVL12" s="570"/>
      <c r="GVM12" s="570"/>
      <c r="GVN12" s="570"/>
      <c r="GVO12" s="570"/>
      <c r="GVP12" s="570"/>
      <c r="GVQ12" s="570"/>
      <c r="GVR12" s="570"/>
      <c r="GVS12" s="570"/>
      <c r="GVT12" s="570"/>
      <c r="GVU12" s="570"/>
      <c r="GVV12" s="570"/>
      <c r="GVW12" s="570"/>
      <c r="GVX12" s="570"/>
      <c r="GVY12" s="570"/>
      <c r="GVZ12" s="570"/>
      <c r="GWA12" s="570"/>
      <c r="GWB12" s="570"/>
      <c r="GWC12" s="570"/>
      <c r="GWD12" s="570"/>
      <c r="GWE12" s="570"/>
      <c r="GWF12" s="570"/>
      <c r="GWG12" s="570"/>
      <c r="GWH12" s="570"/>
      <c r="GWI12" s="570"/>
      <c r="GWJ12" s="570"/>
      <c r="GWK12" s="570"/>
      <c r="GWL12" s="570"/>
      <c r="GWM12" s="570"/>
      <c r="GWN12" s="570"/>
      <c r="GWO12" s="570"/>
      <c r="GWP12" s="570"/>
      <c r="GWQ12" s="570"/>
      <c r="GWR12" s="570"/>
      <c r="GWS12" s="570"/>
      <c r="GWT12" s="570"/>
      <c r="GWU12" s="570"/>
      <c r="GWV12" s="570"/>
      <c r="GWW12" s="570"/>
      <c r="GWX12" s="570"/>
      <c r="GWY12" s="570"/>
      <c r="GWZ12" s="570"/>
      <c r="GXA12" s="570"/>
      <c r="GXB12" s="570"/>
      <c r="GXC12" s="570"/>
      <c r="GXD12" s="570"/>
      <c r="GXE12" s="570"/>
      <c r="GXF12" s="570"/>
      <c r="GXG12" s="570"/>
      <c r="GXH12" s="570"/>
      <c r="GXI12" s="570"/>
      <c r="GXJ12" s="570"/>
      <c r="GXK12" s="570"/>
      <c r="GXL12" s="570"/>
      <c r="GXM12" s="570"/>
      <c r="GXN12" s="570"/>
      <c r="GXO12" s="570"/>
      <c r="GXP12" s="570"/>
      <c r="GXQ12" s="570"/>
      <c r="GXR12" s="570"/>
      <c r="GXS12" s="570"/>
      <c r="GXT12" s="570"/>
      <c r="GXU12" s="570"/>
      <c r="GXV12" s="570"/>
      <c r="GXW12" s="570"/>
      <c r="GXX12" s="570"/>
      <c r="GXY12" s="570"/>
      <c r="GXZ12" s="570"/>
      <c r="GYA12" s="570"/>
      <c r="GYB12" s="570"/>
      <c r="GYC12" s="570"/>
      <c r="GYD12" s="570"/>
      <c r="GYE12" s="570"/>
      <c r="GYF12" s="570"/>
      <c r="GYG12" s="570"/>
      <c r="GYH12" s="570"/>
      <c r="GYI12" s="570"/>
      <c r="GYJ12" s="570"/>
      <c r="GYK12" s="570"/>
      <c r="GYL12" s="570"/>
      <c r="GYM12" s="570"/>
      <c r="GYN12" s="570"/>
      <c r="GYO12" s="570"/>
      <c r="GYP12" s="570"/>
      <c r="GYQ12" s="570"/>
      <c r="GYR12" s="570"/>
      <c r="GYS12" s="570"/>
      <c r="GYT12" s="570"/>
      <c r="GYU12" s="570"/>
      <c r="GYV12" s="570"/>
      <c r="GYW12" s="570"/>
      <c r="GYX12" s="570"/>
      <c r="GYY12" s="570"/>
      <c r="GYZ12" s="570"/>
      <c r="GZA12" s="570"/>
      <c r="GZB12" s="570"/>
      <c r="GZC12" s="570"/>
      <c r="GZD12" s="570"/>
      <c r="GZE12" s="570"/>
      <c r="GZF12" s="570"/>
      <c r="GZG12" s="570"/>
      <c r="GZH12" s="570"/>
      <c r="GZI12" s="570"/>
      <c r="GZJ12" s="570"/>
      <c r="GZK12" s="570"/>
      <c r="GZL12" s="570"/>
      <c r="GZM12" s="570"/>
      <c r="GZN12" s="570"/>
      <c r="GZO12" s="570"/>
      <c r="GZP12" s="570"/>
      <c r="GZQ12" s="570"/>
      <c r="GZR12" s="570"/>
      <c r="GZS12" s="570"/>
      <c r="GZT12" s="570"/>
      <c r="GZU12" s="570"/>
      <c r="GZV12" s="570"/>
      <c r="GZW12" s="570"/>
      <c r="GZX12" s="570"/>
      <c r="GZY12" s="570"/>
      <c r="GZZ12" s="570"/>
      <c r="HAA12" s="570"/>
      <c r="HAB12" s="570"/>
      <c r="HAC12" s="570"/>
      <c r="HAD12" s="570"/>
      <c r="HAE12" s="570"/>
      <c r="HAF12" s="570"/>
      <c r="HAG12" s="570"/>
      <c r="HAH12" s="570"/>
      <c r="HAI12" s="570"/>
      <c r="HAJ12" s="570"/>
      <c r="HAK12" s="570"/>
      <c r="HAL12" s="570"/>
      <c r="HAM12" s="570"/>
      <c r="HAN12" s="570"/>
      <c r="HAO12" s="570"/>
      <c r="HAP12" s="570"/>
      <c r="HAQ12" s="570"/>
      <c r="HAR12" s="570"/>
      <c r="HAS12" s="570"/>
      <c r="HAT12" s="570"/>
      <c r="HAU12" s="570"/>
      <c r="HAV12" s="570"/>
      <c r="HAW12" s="570"/>
      <c r="HAX12" s="570"/>
      <c r="HAY12" s="570"/>
      <c r="HAZ12" s="570"/>
      <c r="HBA12" s="570"/>
      <c r="HBB12" s="570"/>
      <c r="HBC12" s="570"/>
      <c r="HBD12" s="570"/>
      <c r="HBE12" s="570"/>
      <c r="HBF12" s="570"/>
      <c r="HBG12" s="570"/>
      <c r="HBH12" s="570"/>
      <c r="HBI12" s="570"/>
      <c r="HBJ12" s="570"/>
      <c r="HBK12" s="570"/>
      <c r="HBL12" s="570"/>
      <c r="HBM12" s="570"/>
      <c r="HBN12" s="570"/>
      <c r="HBO12" s="570"/>
      <c r="HBP12" s="570"/>
      <c r="HBQ12" s="570"/>
      <c r="HBR12" s="570"/>
      <c r="HBS12" s="570"/>
      <c r="HBT12" s="570"/>
      <c r="HBU12" s="570"/>
      <c r="HBV12" s="570"/>
      <c r="HBW12" s="570"/>
      <c r="HBX12" s="570"/>
      <c r="HBY12" s="570"/>
      <c r="HBZ12" s="570"/>
      <c r="HCA12" s="570"/>
      <c r="HCB12" s="570"/>
      <c r="HCC12" s="570"/>
      <c r="HCD12" s="570"/>
      <c r="HCE12" s="570"/>
      <c r="HCF12" s="570"/>
      <c r="HCG12" s="570"/>
      <c r="HCH12" s="570"/>
      <c r="HCI12" s="570"/>
      <c r="HCJ12" s="570"/>
      <c r="HCK12" s="570"/>
      <c r="HCL12" s="570"/>
      <c r="HCM12" s="570"/>
      <c r="HCN12" s="570"/>
      <c r="HCO12" s="570"/>
      <c r="HCP12" s="570"/>
      <c r="HCQ12" s="570"/>
      <c r="HCR12" s="570"/>
      <c r="HCS12" s="570"/>
      <c r="HCT12" s="570"/>
      <c r="HCU12" s="570"/>
      <c r="HCV12" s="570"/>
      <c r="HCW12" s="570"/>
      <c r="HCX12" s="570"/>
      <c r="HCY12" s="570"/>
      <c r="HCZ12" s="570"/>
      <c r="HDA12" s="570"/>
      <c r="HDB12" s="570"/>
      <c r="HDC12" s="570"/>
      <c r="HDD12" s="570"/>
      <c r="HDE12" s="570"/>
      <c r="HDF12" s="570"/>
      <c r="HDG12" s="570"/>
      <c r="HDH12" s="570"/>
      <c r="HDI12" s="570"/>
      <c r="HDJ12" s="570"/>
      <c r="HDK12" s="570"/>
      <c r="HDL12" s="570"/>
      <c r="HDM12" s="570"/>
      <c r="HDN12" s="570"/>
      <c r="HDO12" s="570"/>
      <c r="HDP12" s="570"/>
      <c r="HDQ12" s="570"/>
      <c r="HDR12" s="570"/>
      <c r="HDS12" s="570"/>
      <c r="HDT12" s="570"/>
      <c r="HDU12" s="570"/>
      <c r="HDV12" s="570"/>
      <c r="HDW12" s="570"/>
      <c r="HDX12" s="570"/>
      <c r="HDY12" s="570"/>
      <c r="HDZ12" s="570"/>
      <c r="HEA12" s="570"/>
      <c r="HEB12" s="570"/>
      <c r="HEC12" s="570"/>
      <c r="HED12" s="570"/>
      <c r="HEE12" s="570"/>
      <c r="HEF12" s="570"/>
      <c r="HEG12" s="570"/>
      <c r="HEH12" s="570"/>
      <c r="HEI12" s="570"/>
      <c r="HEJ12" s="570"/>
      <c r="HEK12" s="570"/>
      <c r="HEL12" s="570"/>
      <c r="HEM12" s="570"/>
      <c r="HEN12" s="570"/>
      <c r="HEO12" s="570"/>
      <c r="HEP12" s="570"/>
      <c r="HEQ12" s="570"/>
      <c r="HER12" s="570"/>
      <c r="HES12" s="570"/>
      <c r="HET12" s="570"/>
      <c r="HEU12" s="570"/>
      <c r="HEV12" s="570"/>
      <c r="HEW12" s="570"/>
      <c r="HEX12" s="570"/>
      <c r="HEY12" s="570"/>
      <c r="HEZ12" s="570"/>
      <c r="HFA12" s="570"/>
      <c r="HFB12" s="570"/>
      <c r="HFC12" s="570"/>
      <c r="HFD12" s="570"/>
      <c r="HFE12" s="570"/>
      <c r="HFF12" s="570"/>
      <c r="HFG12" s="570"/>
      <c r="HFH12" s="570"/>
      <c r="HFI12" s="570"/>
      <c r="HFJ12" s="570"/>
      <c r="HFK12" s="570"/>
      <c r="HFL12" s="570"/>
      <c r="HFM12" s="570"/>
      <c r="HFN12" s="570"/>
      <c r="HFO12" s="570"/>
      <c r="HFP12" s="570"/>
      <c r="HFQ12" s="570"/>
      <c r="HFR12" s="570"/>
      <c r="HFS12" s="570"/>
      <c r="HFT12" s="570"/>
      <c r="HFU12" s="570"/>
      <c r="HFV12" s="570"/>
      <c r="HFW12" s="570"/>
      <c r="HFX12" s="570"/>
      <c r="HFY12" s="570"/>
      <c r="HFZ12" s="570"/>
      <c r="HGA12" s="570"/>
      <c r="HGB12" s="570"/>
      <c r="HGC12" s="570"/>
      <c r="HGD12" s="570"/>
      <c r="HGE12" s="570"/>
      <c r="HGF12" s="570"/>
      <c r="HGG12" s="570"/>
      <c r="HGH12" s="570"/>
      <c r="HGI12" s="570"/>
      <c r="HGJ12" s="570"/>
      <c r="HGK12" s="570"/>
      <c r="HGL12" s="570"/>
      <c r="HGM12" s="570"/>
      <c r="HGN12" s="570"/>
      <c r="HGO12" s="570"/>
      <c r="HGP12" s="570"/>
      <c r="HGQ12" s="570"/>
      <c r="HGR12" s="570"/>
      <c r="HGS12" s="570"/>
      <c r="HGT12" s="570"/>
      <c r="HGU12" s="570"/>
      <c r="HGV12" s="570"/>
      <c r="HGW12" s="570"/>
      <c r="HGX12" s="570"/>
      <c r="HGY12" s="570"/>
      <c r="HGZ12" s="570"/>
      <c r="HHA12" s="570"/>
      <c r="HHB12" s="570"/>
      <c r="HHC12" s="570"/>
      <c r="HHD12" s="570"/>
      <c r="HHE12" s="570"/>
      <c r="HHF12" s="570"/>
      <c r="HHG12" s="570"/>
      <c r="HHH12" s="570"/>
      <c r="HHI12" s="570"/>
      <c r="HHJ12" s="570"/>
      <c r="HHK12" s="570"/>
      <c r="HHL12" s="570"/>
      <c r="HHM12" s="570"/>
      <c r="HHN12" s="570"/>
      <c r="HHO12" s="570"/>
      <c r="HHP12" s="570"/>
      <c r="HHQ12" s="570"/>
      <c r="HHR12" s="570"/>
      <c r="HHS12" s="570"/>
      <c r="HHT12" s="570"/>
      <c r="HHU12" s="570"/>
      <c r="HHV12" s="570"/>
      <c r="HHW12" s="570"/>
      <c r="HHX12" s="570"/>
      <c r="HHY12" s="570"/>
      <c r="HHZ12" s="570"/>
      <c r="HIA12" s="570"/>
      <c r="HIB12" s="570"/>
      <c r="HIC12" s="570"/>
      <c r="HID12" s="570"/>
      <c r="HIE12" s="570"/>
      <c r="HIF12" s="570"/>
      <c r="HIG12" s="570"/>
      <c r="HIH12" s="570"/>
      <c r="HII12" s="570"/>
      <c r="HIJ12" s="570"/>
      <c r="HIK12" s="570"/>
      <c r="HIL12" s="570"/>
      <c r="HIM12" s="570"/>
      <c r="HIN12" s="570"/>
      <c r="HIO12" s="570"/>
      <c r="HIP12" s="570"/>
      <c r="HIQ12" s="570"/>
      <c r="HIR12" s="570"/>
      <c r="HIS12" s="570"/>
      <c r="HIT12" s="570"/>
      <c r="HIU12" s="570"/>
      <c r="HIV12" s="570"/>
      <c r="HIW12" s="570"/>
      <c r="HIX12" s="570"/>
      <c r="HIY12" s="570"/>
      <c r="HIZ12" s="570"/>
      <c r="HJA12" s="570"/>
      <c r="HJB12" s="570"/>
      <c r="HJC12" s="570"/>
      <c r="HJD12" s="570"/>
      <c r="HJE12" s="570"/>
      <c r="HJF12" s="570"/>
      <c r="HJG12" s="570"/>
      <c r="HJH12" s="570"/>
      <c r="HJI12" s="570"/>
      <c r="HJJ12" s="570"/>
      <c r="HJK12" s="570"/>
      <c r="HJL12" s="570"/>
      <c r="HJM12" s="570"/>
      <c r="HJN12" s="570"/>
      <c r="HJO12" s="570"/>
      <c r="HJP12" s="570"/>
      <c r="HJQ12" s="570"/>
      <c r="HJR12" s="570"/>
      <c r="HJS12" s="570"/>
      <c r="HJT12" s="570"/>
      <c r="HJU12" s="570"/>
      <c r="HJV12" s="570"/>
      <c r="HJW12" s="570"/>
      <c r="HJX12" s="570"/>
      <c r="HJY12" s="570"/>
      <c r="HJZ12" s="570"/>
      <c r="HKA12" s="570"/>
      <c r="HKB12" s="570"/>
      <c r="HKC12" s="570"/>
      <c r="HKD12" s="570"/>
      <c r="HKE12" s="570"/>
      <c r="HKF12" s="570"/>
      <c r="HKG12" s="570"/>
      <c r="HKH12" s="570"/>
      <c r="HKI12" s="570"/>
      <c r="HKJ12" s="570"/>
      <c r="HKK12" s="570"/>
      <c r="HKL12" s="570"/>
      <c r="HKM12" s="570"/>
      <c r="HKN12" s="570"/>
      <c r="HKO12" s="570"/>
      <c r="HKP12" s="570"/>
      <c r="HKQ12" s="570"/>
      <c r="HKR12" s="570"/>
      <c r="HKS12" s="570"/>
      <c r="HKT12" s="570"/>
      <c r="HKU12" s="570"/>
      <c r="HKV12" s="570"/>
      <c r="HKW12" s="570"/>
      <c r="HKX12" s="570"/>
      <c r="HKY12" s="570"/>
      <c r="HKZ12" s="570"/>
      <c r="HLA12" s="570"/>
      <c r="HLB12" s="570"/>
      <c r="HLC12" s="570"/>
      <c r="HLD12" s="570"/>
      <c r="HLE12" s="570"/>
      <c r="HLF12" s="570"/>
      <c r="HLG12" s="570"/>
      <c r="HLH12" s="570"/>
      <c r="HLI12" s="570"/>
      <c r="HLJ12" s="570"/>
      <c r="HLK12" s="570"/>
      <c r="HLL12" s="570"/>
      <c r="HLM12" s="570"/>
      <c r="HLN12" s="570"/>
      <c r="HLO12" s="570"/>
      <c r="HLP12" s="570"/>
      <c r="HLQ12" s="570"/>
      <c r="HLR12" s="570"/>
      <c r="HLS12" s="570"/>
      <c r="HLT12" s="570"/>
      <c r="HLU12" s="570"/>
      <c r="HLV12" s="570"/>
      <c r="HLW12" s="570"/>
      <c r="HLX12" s="570"/>
      <c r="HLY12" s="570"/>
      <c r="HLZ12" s="570"/>
      <c r="HMA12" s="570"/>
      <c r="HMB12" s="570"/>
      <c r="HMC12" s="570"/>
      <c r="HMD12" s="570"/>
      <c r="HME12" s="570"/>
      <c r="HMF12" s="570"/>
      <c r="HMG12" s="570"/>
      <c r="HMH12" s="570"/>
      <c r="HMI12" s="570"/>
      <c r="HMJ12" s="570"/>
      <c r="HMK12" s="570"/>
      <c r="HML12" s="570"/>
      <c r="HMM12" s="570"/>
      <c r="HMN12" s="570"/>
      <c r="HMO12" s="570"/>
      <c r="HMP12" s="570"/>
      <c r="HMQ12" s="570"/>
      <c r="HMR12" s="570"/>
      <c r="HMS12" s="570"/>
      <c r="HMT12" s="570"/>
      <c r="HMU12" s="570"/>
      <c r="HMV12" s="570"/>
      <c r="HMW12" s="570"/>
      <c r="HMX12" s="570"/>
      <c r="HMY12" s="570"/>
      <c r="HMZ12" s="570"/>
      <c r="HNA12" s="570"/>
      <c r="HNB12" s="570"/>
      <c r="HNC12" s="570"/>
      <c r="HND12" s="570"/>
      <c r="HNE12" s="570"/>
      <c r="HNF12" s="570"/>
      <c r="HNG12" s="570"/>
      <c r="HNH12" s="570"/>
      <c r="HNI12" s="570"/>
      <c r="HNJ12" s="570"/>
      <c r="HNK12" s="570"/>
      <c r="HNL12" s="570"/>
      <c r="HNM12" s="570"/>
      <c r="HNN12" s="570"/>
      <c r="HNO12" s="570"/>
      <c r="HNP12" s="570"/>
      <c r="HNQ12" s="570"/>
      <c r="HNR12" s="570"/>
      <c r="HNS12" s="570"/>
      <c r="HNT12" s="570"/>
      <c r="HNU12" s="570"/>
      <c r="HNV12" s="570"/>
      <c r="HNW12" s="570"/>
      <c r="HNX12" s="570"/>
      <c r="HNY12" s="570"/>
      <c r="HNZ12" s="570"/>
      <c r="HOA12" s="570"/>
      <c r="HOB12" s="570"/>
      <c r="HOC12" s="570"/>
      <c r="HOD12" s="570"/>
      <c r="HOE12" s="570"/>
      <c r="HOF12" s="570"/>
      <c r="HOG12" s="570"/>
      <c r="HOH12" s="570"/>
      <c r="HOI12" s="570"/>
      <c r="HOJ12" s="570"/>
      <c r="HOK12" s="570"/>
      <c r="HOL12" s="570"/>
      <c r="HOM12" s="570"/>
      <c r="HON12" s="570"/>
      <c r="HOO12" s="570"/>
      <c r="HOP12" s="570"/>
      <c r="HOQ12" s="570"/>
      <c r="HOR12" s="570"/>
      <c r="HOS12" s="570"/>
      <c r="HOT12" s="570"/>
      <c r="HOU12" s="570"/>
      <c r="HOV12" s="570"/>
      <c r="HOW12" s="570"/>
      <c r="HOX12" s="570"/>
      <c r="HOY12" s="570"/>
      <c r="HOZ12" s="570"/>
      <c r="HPA12" s="570"/>
      <c r="HPB12" s="570"/>
      <c r="HPC12" s="570"/>
      <c r="HPD12" s="570"/>
      <c r="HPE12" s="570"/>
      <c r="HPF12" s="570"/>
      <c r="HPG12" s="570"/>
      <c r="HPH12" s="570"/>
      <c r="HPI12" s="570"/>
      <c r="HPJ12" s="570"/>
      <c r="HPK12" s="570"/>
      <c r="HPL12" s="570"/>
      <c r="HPM12" s="570"/>
      <c r="HPN12" s="570"/>
      <c r="HPO12" s="570"/>
      <c r="HPP12" s="570"/>
      <c r="HPQ12" s="570"/>
      <c r="HPR12" s="570"/>
      <c r="HPS12" s="570"/>
      <c r="HPT12" s="570"/>
      <c r="HPU12" s="570"/>
      <c r="HPV12" s="570"/>
      <c r="HPW12" s="570"/>
      <c r="HPX12" s="570"/>
      <c r="HPY12" s="570"/>
      <c r="HPZ12" s="570"/>
      <c r="HQA12" s="570"/>
      <c r="HQB12" s="570"/>
      <c r="HQC12" s="570"/>
      <c r="HQD12" s="570"/>
      <c r="HQE12" s="570"/>
      <c r="HQF12" s="570"/>
      <c r="HQG12" s="570"/>
      <c r="HQH12" s="570"/>
      <c r="HQI12" s="570"/>
      <c r="HQJ12" s="570"/>
      <c r="HQK12" s="570"/>
      <c r="HQL12" s="570"/>
      <c r="HQM12" s="570"/>
      <c r="HQN12" s="570"/>
      <c r="HQO12" s="570"/>
      <c r="HQP12" s="570"/>
      <c r="HQQ12" s="570"/>
      <c r="HQR12" s="570"/>
      <c r="HQS12" s="570"/>
      <c r="HQT12" s="570"/>
      <c r="HQU12" s="570"/>
      <c r="HQV12" s="570"/>
      <c r="HQW12" s="570"/>
      <c r="HQX12" s="570"/>
      <c r="HQY12" s="570"/>
      <c r="HQZ12" s="570"/>
      <c r="HRA12" s="570"/>
      <c r="HRB12" s="570"/>
      <c r="HRC12" s="570"/>
      <c r="HRD12" s="570"/>
      <c r="HRE12" s="570"/>
      <c r="HRF12" s="570"/>
      <c r="HRG12" s="570"/>
      <c r="HRH12" s="570"/>
      <c r="HRI12" s="570"/>
      <c r="HRJ12" s="570"/>
      <c r="HRK12" s="570"/>
      <c r="HRL12" s="570"/>
      <c r="HRM12" s="570"/>
      <c r="HRN12" s="570"/>
      <c r="HRO12" s="570"/>
      <c r="HRP12" s="570"/>
      <c r="HRQ12" s="570"/>
      <c r="HRR12" s="570"/>
      <c r="HRS12" s="570"/>
      <c r="HRT12" s="570"/>
      <c r="HRU12" s="570"/>
      <c r="HRV12" s="570"/>
      <c r="HRW12" s="570"/>
      <c r="HRX12" s="570"/>
      <c r="HRY12" s="570"/>
      <c r="HRZ12" s="570"/>
      <c r="HSA12" s="570"/>
      <c r="HSB12" s="570"/>
      <c r="HSC12" s="570"/>
      <c r="HSD12" s="570"/>
      <c r="HSE12" s="570"/>
      <c r="HSF12" s="570"/>
      <c r="HSG12" s="570"/>
      <c r="HSH12" s="570"/>
      <c r="HSI12" s="570"/>
      <c r="HSJ12" s="570"/>
      <c r="HSK12" s="570"/>
      <c r="HSL12" s="570"/>
      <c r="HSM12" s="570"/>
      <c r="HSN12" s="570"/>
      <c r="HSO12" s="570"/>
      <c r="HSP12" s="570"/>
      <c r="HSQ12" s="570"/>
      <c r="HSR12" s="570"/>
      <c r="HSS12" s="570"/>
      <c r="HST12" s="570"/>
      <c r="HSU12" s="570"/>
      <c r="HSV12" s="570"/>
      <c r="HSW12" s="570"/>
      <c r="HSX12" s="570"/>
      <c r="HSY12" s="570"/>
      <c r="HSZ12" s="570"/>
      <c r="HTA12" s="570"/>
      <c r="HTB12" s="570"/>
      <c r="HTC12" s="570"/>
      <c r="HTD12" s="570"/>
      <c r="HTE12" s="570"/>
      <c r="HTF12" s="570"/>
      <c r="HTG12" s="570"/>
      <c r="HTH12" s="570"/>
      <c r="HTI12" s="570"/>
      <c r="HTJ12" s="570"/>
      <c r="HTK12" s="570"/>
      <c r="HTL12" s="570"/>
      <c r="HTM12" s="570"/>
      <c r="HTN12" s="570"/>
      <c r="HTO12" s="570"/>
      <c r="HTP12" s="570"/>
      <c r="HTQ12" s="570"/>
      <c r="HTR12" s="570"/>
      <c r="HTS12" s="570"/>
      <c r="HTT12" s="570"/>
      <c r="HTU12" s="570"/>
      <c r="HTV12" s="570"/>
      <c r="HTW12" s="570"/>
      <c r="HTX12" s="570"/>
      <c r="HTY12" s="570"/>
      <c r="HTZ12" s="570"/>
      <c r="HUA12" s="570"/>
      <c r="HUB12" s="570"/>
      <c r="HUC12" s="570"/>
      <c r="HUD12" s="570"/>
      <c r="HUE12" s="570"/>
      <c r="HUF12" s="570"/>
      <c r="HUG12" s="570"/>
      <c r="HUH12" s="570"/>
      <c r="HUI12" s="570"/>
      <c r="HUJ12" s="570"/>
      <c r="HUK12" s="570"/>
      <c r="HUL12" s="570"/>
      <c r="HUM12" s="570"/>
      <c r="HUN12" s="570"/>
      <c r="HUO12" s="570"/>
      <c r="HUP12" s="570"/>
      <c r="HUQ12" s="570"/>
      <c r="HUR12" s="570"/>
      <c r="HUS12" s="570"/>
      <c r="HUT12" s="570"/>
      <c r="HUU12" s="570"/>
      <c r="HUV12" s="570"/>
      <c r="HUW12" s="570"/>
      <c r="HUX12" s="570"/>
      <c r="HUY12" s="570"/>
      <c r="HUZ12" s="570"/>
      <c r="HVA12" s="570"/>
      <c r="HVB12" s="570"/>
      <c r="HVC12" s="570"/>
      <c r="HVD12" s="570"/>
      <c r="HVE12" s="570"/>
      <c r="HVF12" s="570"/>
      <c r="HVG12" s="570"/>
      <c r="HVH12" s="570"/>
      <c r="HVI12" s="570"/>
      <c r="HVJ12" s="570"/>
      <c r="HVK12" s="570"/>
      <c r="HVL12" s="570"/>
      <c r="HVM12" s="570"/>
      <c r="HVN12" s="570"/>
      <c r="HVO12" s="570"/>
      <c r="HVP12" s="570"/>
      <c r="HVQ12" s="570"/>
      <c r="HVR12" s="570"/>
      <c r="HVS12" s="570"/>
      <c r="HVT12" s="570"/>
      <c r="HVU12" s="570"/>
      <c r="HVV12" s="570"/>
      <c r="HVW12" s="570"/>
      <c r="HVX12" s="570"/>
      <c r="HVY12" s="570"/>
      <c r="HVZ12" s="570"/>
      <c r="HWA12" s="570"/>
      <c r="HWB12" s="570"/>
      <c r="HWC12" s="570"/>
      <c r="HWD12" s="570"/>
      <c r="HWE12" s="570"/>
      <c r="HWF12" s="570"/>
      <c r="HWG12" s="570"/>
      <c r="HWH12" s="570"/>
      <c r="HWI12" s="570"/>
      <c r="HWJ12" s="570"/>
      <c r="HWK12" s="570"/>
      <c r="HWL12" s="570"/>
      <c r="HWM12" s="570"/>
      <c r="HWN12" s="570"/>
      <c r="HWO12" s="570"/>
      <c r="HWP12" s="570"/>
      <c r="HWQ12" s="570"/>
      <c r="HWR12" s="570"/>
      <c r="HWS12" s="570"/>
      <c r="HWT12" s="570"/>
      <c r="HWU12" s="570"/>
      <c r="HWV12" s="570"/>
      <c r="HWW12" s="570"/>
      <c r="HWX12" s="570"/>
      <c r="HWY12" s="570"/>
      <c r="HWZ12" s="570"/>
      <c r="HXA12" s="570"/>
      <c r="HXB12" s="570"/>
      <c r="HXC12" s="570"/>
      <c r="HXD12" s="570"/>
      <c r="HXE12" s="570"/>
      <c r="HXF12" s="570"/>
      <c r="HXG12" s="570"/>
      <c r="HXH12" s="570"/>
      <c r="HXI12" s="570"/>
      <c r="HXJ12" s="570"/>
      <c r="HXK12" s="570"/>
      <c r="HXL12" s="570"/>
      <c r="HXM12" s="570"/>
      <c r="HXN12" s="570"/>
      <c r="HXO12" s="570"/>
      <c r="HXP12" s="570"/>
      <c r="HXQ12" s="570"/>
      <c r="HXR12" s="570"/>
      <c r="HXS12" s="570"/>
      <c r="HXT12" s="570"/>
      <c r="HXU12" s="570"/>
      <c r="HXV12" s="570"/>
      <c r="HXW12" s="570"/>
      <c r="HXX12" s="570"/>
      <c r="HXY12" s="570"/>
      <c r="HXZ12" s="570"/>
      <c r="HYA12" s="570"/>
      <c r="HYB12" s="570"/>
      <c r="HYC12" s="570"/>
      <c r="HYD12" s="570"/>
      <c r="HYE12" s="570"/>
      <c r="HYF12" s="570"/>
      <c r="HYG12" s="570"/>
      <c r="HYH12" s="570"/>
      <c r="HYI12" s="570"/>
      <c r="HYJ12" s="570"/>
      <c r="HYK12" s="570"/>
      <c r="HYL12" s="570"/>
      <c r="HYM12" s="570"/>
      <c r="HYN12" s="570"/>
      <c r="HYO12" s="570"/>
      <c r="HYP12" s="570"/>
      <c r="HYQ12" s="570"/>
      <c r="HYR12" s="570"/>
      <c r="HYS12" s="570"/>
      <c r="HYT12" s="570"/>
      <c r="HYU12" s="570"/>
      <c r="HYV12" s="570"/>
      <c r="HYW12" s="570"/>
      <c r="HYX12" s="570"/>
      <c r="HYY12" s="570"/>
      <c r="HYZ12" s="570"/>
      <c r="HZA12" s="570"/>
      <c r="HZB12" s="570"/>
      <c r="HZC12" s="570"/>
      <c r="HZD12" s="570"/>
      <c r="HZE12" s="570"/>
      <c r="HZF12" s="570"/>
      <c r="HZG12" s="570"/>
      <c r="HZH12" s="570"/>
      <c r="HZI12" s="570"/>
      <c r="HZJ12" s="570"/>
      <c r="HZK12" s="570"/>
      <c r="HZL12" s="570"/>
      <c r="HZM12" s="570"/>
      <c r="HZN12" s="570"/>
      <c r="HZO12" s="570"/>
      <c r="HZP12" s="570"/>
      <c r="HZQ12" s="570"/>
      <c r="HZR12" s="570"/>
      <c r="HZS12" s="570"/>
      <c r="HZT12" s="570"/>
      <c r="HZU12" s="570"/>
      <c r="HZV12" s="570"/>
      <c r="HZW12" s="570"/>
      <c r="HZX12" s="570"/>
      <c r="HZY12" s="570"/>
      <c r="HZZ12" s="570"/>
      <c r="IAA12" s="570"/>
      <c r="IAB12" s="570"/>
      <c r="IAC12" s="570"/>
      <c r="IAD12" s="570"/>
      <c r="IAE12" s="570"/>
      <c r="IAF12" s="570"/>
      <c r="IAG12" s="570"/>
      <c r="IAH12" s="570"/>
      <c r="IAI12" s="570"/>
      <c r="IAJ12" s="570"/>
      <c r="IAK12" s="570"/>
      <c r="IAL12" s="570"/>
      <c r="IAM12" s="570"/>
      <c r="IAN12" s="570"/>
      <c r="IAO12" s="570"/>
      <c r="IAP12" s="570"/>
      <c r="IAQ12" s="570"/>
      <c r="IAR12" s="570"/>
      <c r="IAS12" s="570"/>
      <c r="IAT12" s="570"/>
      <c r="IAU12" s="570"/>
      <c r="IAV12" s="570"/>
      <c r="IAW12" s="570"/>
      <c r="IAX12" s="570"/>
      <c r="IAY12" s="570"/>
      <c r="IAZ12" s="570"/>
      <c r="IBA12" s="570"/>
      <c r="IBB12" s="570"/>
      <c r="IBC12" s="570"/>
      <c r="IBD12" s="570"/>
      <c r="IBE12" s="570"/>
      <c r="IBF12" s="570"/>
      <c r="IBG12" s="570"/>
      <c r="IBH12" s="570"/>
      <c r="IBI12" s="570"/>
      <c r="IBJ12" s="570"/>
      <c r="IBK12" s="570"/>
      <c r="IBL12" s="570"/>
      <c r="IBM12" s="570"/>
      <c r="IBN12" s="570"/>
      <c r="IBO12" s="570"/>
      <c r="IBP12" s="570"/>
      <c r="IBQ12" s="570"/>
      <c r="IBR12" s="570"/>
      <c r="IBS12" s="570"/>
      <c r="IBT12" s="570"/>
      <c r="IBU12" s="570"/>
      <c r="IBV12" s="570"/>
      <c r="IBW12" s="570"/>
      <c r="IBX12" s="570"/>
      <c r="IBY12" s="570"/>
      <c r="IBZ12" s="570"/>
      <c r="ICA12" s="570"/>
      <c r="ICB12" s="570"/>
      <c r="ICC12" s="570"/>
      <c r="ICD12" s="570"/>
      <c r="ICE12" s="570"/>
      <c r="ICF12" s="570"/>
      <c r="ICG12" s="570"/>
      <c r="ICH12" s="570"/>
      <c r="ICI12" s="570"/>
      <c r="ICJ12" s="570"/>
      <c r="ICK12" s="570"/>
      <c r="ICL12" s="570"/>
      <c r="ICM12" s="570"/>
      <c r="ICN12" s="570"/>
      <c r="ICO12" s="570"/>
      <c r="ICP12" s="570"/>
      <c r="ICQ12" s="570"/>
      <c r="ICR12" s="570"/>
      <c r="ICS12" s="570"/>
      <c r="ICT12" s="570"/>
      <c r="ICU12" s="570"/>
      <c r="ICV12" s="570"/>
      <c r="ICW12" s="570"/>
      <c r="ICX12" s="570"/>
      <c r="ICY12" s="570"/>
      <c r="ICZ12" s="570"/>
      <c r="IDA12" s="570"/>
      <c r="IDB12" s="570"/>
      <c r="IDC12" s="570"/>
      <c r="IDD12" s="570"/>
      <c r="IDE12" s="570"/>
      <c r="IDF12" s="570"/>
      <c r="IDG12" s="570"/>
      <c r="IDH12" s="570"/>
      <c r="IDI12" s="570"/>
      <c r="IDJ12" s="570"/>
      <c r="IDK12" s="570"/>
      <c r="IDL12" s="570"/>
      <c r="IDM12" s="570"/>
      <c r="IDN12" s="570"/>
      <c r="IDO12" s="570"/>
      <c r="IDP12" s="570"/>
      <c r="IDQ12" s="570"/>
      <c r="IDR12" s="570"/>
      <c r="IDS12" s="570"/>
      <c r="IDT12" s="570"/>
      <c r="IDU12" s="570"/>
      <c r="IDV12" s="570"/>
      <c r="IDW12" s="570"/>
      <c r="IDX12" s="570"/>
      <c r="IDY12" s="570"/>
      <c r="IDZ12" s="570"/>
      <c r="IEA12" s="570"/>
      <c r="IEB12" s="570"/>
      <c r="IEC12" s="570"/>
      <c r="IED12" s="570"/>
      <c r="IEE12" s="570"/>
      <c r="IEF12" s="570"/>
      <c r="IEG12" s="570"/>
      <c r="IEH12" s="570"/>
      <c r="IEI12" s="570"/>
      <c r="IEJ12" s="570"/>
      <c r="IEK12" s="570"/>
      <c r="IEL12" s="570"/>
      <c r="IEM12" s="570"/>
      <c r="IEN12" s="570"/>
      <c r="IEO12" s="570"/>
      <c r="IEP12" s="570"/>
      <c r="IEQ12" s="570"/>
      <c r="IER12" s="570"/>
      <c r="IES12" s="570"/>
      <c r="IET12" s="570"/>
      <c r="IEU12" s="570"/>
      <c r="IEV12" s="570"/>
      <c r="IEW12" s="570"/>
      <c r="IEX12" s="570"/>
      <c r="IEY12" s="570"/>
      <c r="IEZ12" s="570"/>
      <c r="IFA12" s="570"/>
      <c r="IFB12" s="570"/>
      <c r="IFC12" s="570"/>
      <c r="IFD12" s="570"/>
      <c r="IFE12" s="570"/>
      <c r="IFF12" s="570"/>
      <c r="IFG12" s="570"/>
      <c r="IFH12" s="570"/>
      <c r="IFI12" s="570"/>
      <c r="IFJ12" s="570"/>
      <c r="IFK12" s="570"/>
      <c r="IFL12" s="570"/>
      <c r="IFM12" s="570"/>
      <c r="IFN12" s="570"/>
      <c r="IFO12" s="570"/>
      <c r="IFP12" s="570"/>
      <c r="IFQ12" s="570"/>
      <c r="IFR12" s="570"/>
      <c r="IFS12" s="570"/>
      <c r="IFT12" s="570"/>
      <c r="IFU12" s="570"/>
      <c r="IFV12" s="570"/>
      <c r="IFW12" s="570"/>
      <c r="IFX12" s="570"/>
      <c r="IFY12" s="570"/>
      <c r="IFZ12" s="570"/>
      <c r="IGA12" s="570"/>
      <c r="IGB12" s="570"/>
      <c r="IGC12" s="570"/>
      <c r="IGD12" s="570"/>
      <c r="IGE12" s="570"/>
      <c r="IGF12" s="570"/>
      <c r="IGG12" s="570"/>
      <c r="IGH12" s="570"/>
      <c r="IGI12" s="570"/>
      <c r="IGJ12" s="570"/>
      <c r="IGK12" s="570"/>
      <c r="IGL12" s="570"/>
      <c r="IGM12" s="570"/>
      <c r="IGN12" s="570"/>
      <c r="IGO12" s="570"/>
      <c r="IGP12" s="570"/>
      <c r="IGQ12" s="570"/>
      <c r="IGR12" s="570"/>
      <c r="IGS12" s="570"/>
      <c r="IGT12" s="570"/>
      <c r="IGU12" s="570"/>
      <c r="IGV12" s="570"/>
      <c r="IGW12" s="570"/>
      <c r="IGX12" s="570"/>
      <c r="IGY12" s="570"/>
      <c r="IGZ12" s="570"/>
      <c r="IHA12" s="570"/>
      <c r="IHB12" s="570"/>
      <c r="IHC12" s="570"/>
      <c r="IHD12" s="570"/>
      <c r="IHE12" s="570"/>
      <c r="IHF12" s="570"/>
      <c r="IHG12" s="570"/>
      <c r="IHH12" s="570"/>
      <c r="IHI12" s="570"/>
      <c r="IHJ12" s="570"/>
      <c r="IHK12" s="570"/>
      <c r="IHL12" s="570"/>
      <c r="IHM12" s="570"/>
      <c r="IHN12" s="570"/>
      <c r="IHO12" s="570"/>
      <c r="IHP12" s="570"/>
      <c r="IHQ12" s="570"/>
      <c r="IHR12" s="570"/>
      <c r="IHS12" s="570"/>
      <c r="IHT12" s="570"/>
      <c r="IHU12" s="570"/>
      <c r="IHV12" s="570"/>
      <c r="IHW12" s="570"/>
      <c r="IHX12" s="570"/>
      <c r="IHY12" s="570"/>
      <c r="IHZ12" s="570"/>
      <c r="IIA12" s="570"/>
      <c r="IIB12" s="570"/>
      <c r="IIC12" s="570"/>
      <c r="IID12" s="570"/>
      <c r="IIE12" s="570"/>
      <c r="IIF12" s="570"/>
      <c r="IIG12" s="570"/>
      <c r="IIH12" s="570"/>
      <c r="III12" s="570"/>
      <c r="IIJ12" s="570"/>
      <c r="IIK12" s="570"/>
      <c r="IIL12" s="570"/>
      <c r="IIM12" s="570"/>
      <c r="IIN12" s="570"/>
      <c r="IIO12" s="570"/>
      <c r="IIP12" s="570"/>
      <c r="IIQ12" s="570"/>
      <c r="IIR12" s="570"/>
      <c r="IIS12" s="570"/>
      <c r="IIT12" s="570"/>
      <c r="IIU12" s="570"/>
      <c r="IIV12" s="570"/>
      <c r="IIW12" s="570"/>
      <c r="IIX12" s="570"/>
      <c r="IIY12" s="570"/>
      <c r="IIZ12" s="570"/>
      <c r="IJA12" s="570"/>
      <c r="IJB12" s="570"/>
      <c r="IJC12" s="570"/>
      <c r="IJD12" s="570"/>
      <c r="IJE12" s="570"/>
      <c r="IJF12" s="570"/>
      <c r="IJG12" s="570"/>
      <c r="IJH12" s="570"/>
      <c r="IJI12" s="570"/>
      <c r="IJJ12" s="570"/>
      <c r="IJK12" s="570"/>
      <c r="IJL12" s="570"/>
      <c r="IJM12" s="570"/>
      <c r="IJN12" s="570"/>
      <c r="IJO12" s="570"/>
      <c r="IJP12" s="570"/>
      <c r="IJQ12" s="570"/>
      <c r="IJR12" s="570"/>
      <c r="IJS12" s="570"/>
      <c r="IJT12" s="570"/>
      <c r="IJU12" s="570"/>
      <c r="IJV12" s="570"/>
      <c r="IJW12" s="570"/>
      <c r="IJX12" s="570"/>
      <c r="IJY12" s="570"/>
      <c r="IJZ12" s="570"/>
      <c r="IKA12" s="570"/>
      <c r="IKB12" s="570"/>
      <c r="IKC12" s="570"/>
      <c r="IKD12" s="570"/>
      <c r="IKE12" s="570"/>
      <c r="IKF12" s="570"/>
      <c r="IKG12" s="570"/>
      <c r="IKH12" s="570"/>
      <c r="IKI12" s="570"/>
      <c r="IKJ12" s="570"/>
      <c r="IKK12" s="570"/>
      <c r="IKL12" s="570"/>
      <c r="IKM12" s="570"/>
      <c r="IKN12" s="570"/>
      <c r="IKO12" s="570"/>
      <c r="IKP12" s="570"/>
      <c r="IKQ12" s="570"/>
      <c r="IKR12" s="570"/>
      <c r="IKS12" s="570"/>
      <c r="IKT12" s="570"/>
      <c r="IKU12" s="570"/>
      <c r="IKV12" s="570"/>
      <c r="IKW12" s="570"/>
      <c r="IKX12" s="570"/>
      <c r="IKY12" s="570"/>
      <c r="IKZ12" s="570"/>
      <c r="ILA12" s="570"/>
      <c r="ILB12" s="570"/>
      <c r="ILC12" s="570"/>
      <c r="ILD12" s="570"/>
      <c r="ILE12" s="570"/>
      <c r="ILF12" s="570"/>
      <c r="ILG12" s="570"/>
      <c r="ILH12" s="570"/>
      <c r="ILI12" s="570"/>
      <c r="ILJ12" s="570"/>
      <c r="ILK12" s="570"/>
      <c r="ILL12" s="570"/>
      <c r="ILM12" s="570"/>
      <c r="ILN12" s="570"/>
      <c r="ILO12" s="570"/>
      <c r="ILP12" s="570"/>
      <c r="ILQ12" s="570"/>
      <c r="ILR12" s="570"/>
      <c r="ILS12" s="570"/>
      <c r="ILT12" s="570"/>
      <c r="ILU12" s="570"/>
      <c r="ILV12" s="570"/>
      <c r="ILW12" s="570"/>
      <c r="ILX12" s="570"/>
      <c r="ILY12" s="570"/>
      <c r="ILZ12" s="570"/>
      <c r="IMA12" s="570"/>
      <c r="IMB12" s="570"/>
      <c r="IMC12" s="570"/>
      <c r="IMD12" s="570"/>
      <c r="IME12" s="570"/>
      <c r="IMF12" s="570"/>
      <c r="IMG12" s="570"/>
      <c r="IMH12" s="570"/>
      <c r="IMI12" s="570"/>
      <c r="IMJ12" s="570"/>
      <c r="IMK12" s="570"/>
      <c r="IML12" s="570"/>
      <c r="IMM12" s="570"/>
      <c r="IMN12" s="570"/>
      <c r="IMO12" s="570"/>
      <c r="IMP12" s="570"/>
      <c r="IMQ12" s="570"/>
      <c r="IMR12" s="570"/>
      <c r="IMS12" s="570"/>
      <c r="IMT12" s="570"/>
      <c r="IMU12" s="570"/>
      <c r="IMV12" s="570"/>
      <c r="IMW12" s="570"/>
      <c r="IMX12" s="570"/>
      <c r="IMY12" s="570"/>
      <c r="IMZ12" s="570"/>
      <c r="INA12" s="570"/>
      <c r="INB12" s="570"/>
      <c r="INC12" s="570"/>
      <c r="IND12" s="570"/>
      <c r="INE12" s="570"/>
      <c r="INF12" s="570"/>
      <c r="ING12" s="570"/>
      <c r="INH12" s="570"/>
      <c r="INI12" s="570"/>
      <c r="INJ12" s="570"/>
      <c r="INK12" s="570"/>
      <c r="INL12" s="570"/>
      <c r="INM12" s="570"/>
      <c r="INN12" s="570"/>
      <c r="INO12" s="570"/>
      <c r="INP12" s="570"/>
      <c r="INQ12" s="570"/>
      <c r="INR12" s="570"/>
      <c r="INS12" s="570"/>
      <c r="INT12" s="570"/>
      <c r="INU12" s="570"/>
      <c r="INV12" s="570"/>
      <c r="INW12" s="570"/>
      <c r="INX12" s="570"/>
      <c r="INY12" s="570"/>
      <c r="INZ12" s="570"/>
      <c r="IOA12" s="570"/>
      <c r="IOB12" s="570"/>
      <c r="IOC12" s="570"/>
      <c r="IOD12" s="570"/>
      <c r="IOE12" s="570"/>
      <c r="IOF12" s="570"/>
      <c r="IOG12" s="570"/>
      <c r="IOH12" s="570"/>
      <c r="IOI12" s="570"/>
      <c r="IOJ12" s="570"/>
      <c r="IOK12" s="570"/>
      <c r="IOL12" s="570"/>
      <c r="IOM12" s="570"/>
      <c r="ION12" s="570"/>
      <c r="IOO12" s="570"/>
      <c r="IOP12" s="570"/>
      <c r="IOQ12" s="570"/>
      <c r="IOR12" s="570"/>
      <c r="IOS12" s="570"/>
      <c r="IOT12" s="570"/>
      <c r="IOU12" s="570"/>
      <c r="IOV12" s="570"/>
      <c r="IOW12" s="570"/>
      <c r="IOX12" s="570"/>
      <c r="IOY12" s="570"/>
      <c r="IOZ12" s="570"/>
      <c r="IPA12" s="570"/>
      <c r="IPB12" s="570"/>
      <c r="IPC12" s="570"/>
      <c r="IPD12" s="570"/>
      <c r="IPE12" s="570"/>
      <c r="IPF12" s="570"/>
      <c r="IPG12" s="570"/>
      <c r="IPH12" s="570"/>
      <c r="IPI12" s="570"/>
      <c r="IPJ12" s="570"/>
      <c r="IPK12" s="570"/>
      <c r="IPL12" s="570"/>
      <c r="IPM12" s="570"/>
      <c r="IPN12" s="570"/>
      <c r="IPO12" s="570"/>
      <c r="IPP12" s="570"/>
      <c r="IPQ12" s="570"/>
      <c r="IPR12" s="570"/>
      <c r="IPS12" s="570"/>
      <c r="IPT12" s="570"/>
      <c r="IPU12" s="570"/>
      <c r="IPV12" s="570"/>
      <c r="IPW12" s="570"/>
      <c r="IPX12" s="570"/>
      <c r="IPY12" s="570"/>
      <c r="IPZ12" s="570"/>
      <c r="IQA12" s="570"/>
      <c r="IQB12" s="570"/>
      <c r="IQC12" s="570"/>
      <c r="IQD12" s="570"/>
      <c r="IQE12" s="570"/>
      <c r="IQF12" s="570"/>
      <c r="IQG12" s="570"/>
      <c r="IQH12" s="570"/>
      <c r="IQI12" s="570"/>
      <c r="IQJ12" s="570"/>
      <c r="IQK12" s="570"/>
      <c r="IQL12" s="570"/>
      <c r="IQM12" s="570"/>
      <c r="IQN12" s="570"/>
      <c r="IQO12" s="570"/>
      <c r="IQP12" s="570"/>
      <c r="IQQ12" s="570"/>
      <c r="IQR12" s="570"/>
      <c r="IQS12" s="570"/>
      <c r="IQT12" s="570"/>
      <c r="IQU12" s="570"/>
      <c r="IQV12" s="570"/>
      <c r="IQW12" s="570"/>
      <c r="IQX12" s="570"/>
      <c r="IQY12" s="570"/>
      <c r="IQZ12" s="570"/>
      <c r="IRA12" s="570"/>
      <c r="IRB12" s="570"/>
      <c r="IRC12" s="570"/>
      <c r="IRD12" s="570"/>
      <c r="IRE12" s="570"/>
      <c r="IRF12" s="570"/>
      <c r="IRG12" s="570"/>
      <c r="IRH12" s="570"/>
      <c r="IRI12" s="570"/>
      <c r="IRJ12" s="570"/>
      <c r="IRK12" s="570"/>
      <c r="IRL12" s="570"/>
      <c r="IRM12" s="570"/>
      <c r="IRN12" s="570"/>
      <c r="IRO12" s="570"/>
      <c r="IRP12" s="570"/>
      <c r="IRQ12" s="570"/>
      <c r="IRR12" s="570"/>
      <c r="IRS12" s="570"/>
      <c r="IRT12" s="570"/>
      <c r="IRU12" s="570"/>
      <c r="IRV12" s="570"/>
      <c r="IRW12" s="570"/>
      <c r="IRX12" s="570"/>
      <c r="IRY12" s="570"/>
      <c r="IRZ12" s="570"/>
      <c r="ISA12" s="570"/>
      <c r="ISB12" s="570"/>
      <c r="ISC12" s="570"/>
      <c r="ISD12" s="570"/>
      <c r="ISE12" s="570"/>
      <c r="ISF12" s="570"/>
      <c r="ISG12" s="570"/>
      <c r="ISH12" s="570"/>
      <c r="ISI12" s="570"/>
      <c r="ISJ12" s="570"/>
      <c r="ISK12" s="570"/>
      <c r="ISL12" s="570"/>
      <c r="ISM12" s="570"/>
      <c r="ISN12" s="570"/>
      <c r="ISO12" s="570"/>
      <c r="ISP12" s="570"/>
      <c r="ISQ12" s="570"/>
      <c r="ISR12" s="570"/>
      <c r="ISS12" s="570"/>
      <c r="IST12" s="570"/>
      <c r="ISU12" s="570"/>
      <c r="ISV12" s="570"/>
      <c r="ISW12" s="570"/>
      <c r="ISX12" s="570"/>
      <c r="ISY12" s="570"/>
      <c r="ISZ12" s="570"/>
      <c r="ITA12" s="570"/>
      <c r="ITB12" s="570"/>
      <c r="ITC12" s="570"/>
      <c r="ITD12" s="570"/>
      <c r="ITE12" s="570"/>
      <c r="ITF12" s="570"/>
      <c r="ITG12" s="570"/>
      <c r="ITH12" s="570"/>
      <c r="ITI12" s="570"/>
      <c r="ITJ12" s="570"/>
      <c r="ITK12" s="570"/>
      <c r="ITL12" s="570"/>
      <c r="ITM12" s="570"/>
      <c r="ITN12" s="570"/>
      <c r="ITO12" s="570"/>
      <c r="ITP12" s="570"/>
      <c r="ITQ12" s="570"/>
      <c r="ITR12" s="570"/>
      <c r="ITS12" s="570"/>
      <c r="ITT12" s="570"/>
      <c r="ITU12" s="570"/>
      <c r="ITV12" s="570"/>
      <c r="ITW12" s="570"/>
      <c r="ITX12" s="570"/>
      <c r="ITY12" s="570"/>
      <c r="ITZ12" s="570"/>
      <c r="IUA12" s="570"/>
      <c r="IUB12" s="570"/>
      <c r="IUC12" s="570"/>
      <c r="IUD12" s="570"/>
      <c r="IUE12" s="570"/>
      <c r="IUF12" s="570"/>
      <c r="IUG12" s="570"/>
      <c r="IUH12" s="570"/>
      <c r="IUI12" s="570"/>
      <c r="IUJ12" s="570"/>
      <c r="IUK12" s="570"/>
      <c r="IUL12" s="570"/>
      <c r="IUM12" s="570"/>
      <c r="IUN12" s="570"/>
      <c r="IUO12" s="570"/>
      <c r="IUP12" s="570"/>
      <c r="IUQ12" s="570"/>
      <c r="IUR12" s="570"/>
      <c r="IUS12" s="570"/>
      <c r="IUT12" s="570"/>
      <c r="IUU12" s="570"/>
      <c r="IUV12" s="570"/>
      <c r="IUW12" s="570"/>
      <c r="IUX12" s="570"/>
      <c r="IUY12" s="570"/>
      <c r="IUZ12" s="570"/>
      <c r="IVA12" s="570"/>
      <c r="IVB12" s="570"/>
      <c r="IVC12" s="570"/>
      <c r="IVD12" s="570"/>
      <c r="IVE12" s="570"/>
      <c r="IVF12" s="570"/>
      <c r="IVG12" s="570"/>
      <c r="IVH12" s="570"/>
      <c r="IVI12" s="570"/>
      <c r="IVJ12" s="570"/>
      <c r="IVK12" s="570"/>
      <c r="IVL12" s="570"/>
      <c r="IVM12" s="570"/>
      <c r="IVN12" s="570"/>
      <c r="IVO12" s="570"/>
      <c r="IVP12" s="570"/>
      <c r="IVQ12" s="570"/>
      <c r="IVR12" s="570"/>
      <c r="IVS12" s="570"/>
      <c r="IVT12" s="570"/>
      <c r="IVU12" s="570"/>
      <c r="IVV12" s="570"/>
      <c r="IVW12" s="570"/>
      <c r="IVX12" s="570"/>
      <c r="IVY12" s="570"/>
      <c r="IVZ12" s="570"/>
      <c r="IWA12" s="570"/>
      <c r="IWB12" s="570"/>
      <c r="IWC12" s="570"/>
      <c r="IWD12" s="570"/>
      <c r="IWE12" s="570"/>
      <c r="IWF12" s="570"/>
      <c r="IWG12" s="570"/>
      <c r="IWH12" s="570"/>
      <c r="IWI12" s="570"/>
      <c r="IWJ12" s="570"/>
      <c r="IWK12" s="570"/>
      <c r="IWL12" s="570"/>
      <c r="IWM12" s="570"/>
      <c r="IWN12" s="570"/>
      <c r="IWO12" s="570"/>
      <c r="IWP12" s="570"/>
      <c r="IWQ12" s="570"/>
      <c r="IWR12" s="570"/>
      <c r="IWS12" s="570"/>
      <c r="IWT12" s="570"/>
      <c r="IWU12" s="570"/>
      <c r="IWV12" s="570"/>
      <c r="IWW12" s="570"/>
      <c r="IWX12" s="570"/>
      <c r="IWY12" s="570"/>
      <c r="IWZ12" s="570"/>
      <c r="IXA12" s="570"/>
      <c r="IXB12" s="570"/>
      <c r="IXC12" s="570"/>
      <c r="IXD12" s="570"/>
      <c r="IXE12" s="570"/>
      <c r="IXF12" s="570"/>
      <c r="IXG12" s="570"/>
      <c r="IXH12" s="570"/>
      <c r="IXI12" s="570"/>
      <c r="IXJ12" s="570"/>
      <c r="IXK12" s="570"/>
      <c r="IXL12" s="570"/>
      <c r="IXM12" s="570"/>
      <c r="IXN12" s="570"/>
      <c r="IXO12" s="570"/>
      <c r="IXP12" s="570"/>
      <c r="IXQ12" s="570"/>
      <c r="IXR12" s="570"/>
      <c r="IXS12" s="570"/>
      <c r="IXT12" s="570"/>
      <c r="IXU12" s="570"/>
      <c r="IXV12" s="570"/>
      <c r="IXW12" s="570"/>
      <c r="IXX12" s="570"/>
      <c r="IXY12" s="570"/>
      <c r="IXZ12" s="570"/>
      <c r="IYA12" s="570"/>
      <c r="IYB12" s="570"/>
      <c r="IYC12" s="570"/>
      <c r="IYD12" s="570"/>
      <c r="IYE12" s="570"/>
      <c r="IYF12" s="570"/>
      <c r="IYG12" s="570"/>
      <c r="IYH12" s="570"/>
      <c r="IYI12" s="570"/>
      <c r="IYJ12" s="570"/>
      <c r="IYK12" s="570"/>
      <c r="IYL12" s="570"/>
      <c r="IYM12" s="570"/>
      <c r="IYN12" s="570"/>
      <c r="IYO12" s="570"/>
      <c r="IYP12" s="570"/>
      <c r="IYQ12" s="570"/>
      <c r="IYR12" s="570"/>
      <c r="IYS12" s="570"/>
      <c r="IYT12" s="570"/>
      <c r="IYU12" s="570"/>
      <c r="IYV12" s="570"/>
      <c r="IYW12" s="570"/>
      <c r="IYX12" s="570"/>
      <c r="IYY12" s="570"/>
      <c r="IYZ12" s="570"/>
      <c r="IZA12" s="570"/>
      <c r="IZB12" s="570"/>
      <c r="IZC12" s="570"/>
      <c r="IZD12" s="570"/>
      <c r="IZE12" s="570"/>
      <c r="IZF12" s="570"/>
      <c r="IZG12" s="570"/>
      <c r="IZH12" s="570"/>
      <c r="IZI12" s="570"/>
      <c r="IZJ12" s="570"/>
      <c r="IZK12" s="570"/>
      <c r="IZL12" s="570"/>
      <c r="IZM12" s="570"/>
      <c r="IZN12" s="570"/>
      <c r="IZO12" s="570"/>
      <c r="IZP12" s="570"/>
      <c r="IZQ12" s="570"/>
      <c r="IZR12" s="570"/>
      <c r="IZS12" s="570"/>
      <c r="IZT12" s="570"/>
      <c r="IZU12" s="570"/>
      <c r="IZV12" s="570"/>
      <c r="IZW12" s="570"/>
      <c r="IZX12" s="570"/>
      <c r="IZY12" s="570"/>
      <c r="IZZ12" s="570"/>
      <c r="JAA12" s="570"/>
      <c r="JAB12" s="570"/>
      <c r="JAC12" s="570"/>
      <c r="JAD12" s="570"/>
      <c r="JAE12" s="570"/>
      <c r="JAF12" s="570"/>
      <c r="JAG12" s="570"/>
      <c r="JAH12" s="570"/>
      <c r="JAI12" s="570"/>
      <c r="JAJ12" s="570"/>
      <c r="JAK12" s="570"/>
      <c r="JAL12" s="570"/>
      <c r="JAM12" s="570"/>
      <c r="JAN12" s="570"/>
      <c r="JAO12" s="570"/>
      <c r="JAP12" s="570"/>
      <c r="JAQ12" s="570"/>
      <c r="JAR12" s="570"/>
      <c r="JAS12" s="570"/>
      <c r="JAT12" s="570"/>
      <c r="JAU12" s="570"/>
      <c r="JAV12" s="570"/>
      <c r="JAW12" s="570"/>
      <c r="JAX12" s="570"/>
      <c r="JAY12" s="570"/>
      <c r="JAZ12" s="570"/>
      <c r="JBA12" s="570"/>
      <c r="JBB12" s="570"/>
      <c r="JBC12" s="570"/>
      <c r="JBD12" s="570"/>
      <c r="JBE12" s="570"/>
      <c r="JBF12" s="570"/>
      <c r="JBG12" s="570"/>
      <c r="JBH12" s="570"/>
      <c r="JBI12" s="570"/>
      <c r="JBJ12" s="570"/>
      <c r="JBK12" s="570"/>
      <c r="JBL12" s="570"/>
      <c r="JBM12" s="570"/>
      <c r="JBN12" s="570"/>
      <c r="JBO12" s="570"/>
      <c r="JBP12" s="570"/>
      <c r="JBQ12" s="570"/>
      <c r="JBR12" s="570"/>
      <c r="JBS12" s="570"/>
      <c r="JBT12" s="570"/>
      <c r="JBU12" s="570"/>
      <c r="JBV12" s="570"/>
      <c r="JBW12" s="570"/>
      <c r="JBX12" s="570"/>
      <c r="JBY12" s="570"/>
      <c r="JBZ12" s="570"/>
      <c r="JCA12" s="570"/>
      <c r="JCB12" s="570"/>
      <c r="JCC12" s="570"/>
      <c r="JCD12" s="570"/>
      <c r="JCE12" s="570"/>
      <c r="JCF12" s="570"/>
      <c r="JCG12" s="570"/>
      <c r="JCH12" s="570"/>
      <c r="JCI12" s="570"/>
      <c r="JCJ12" s="570"/>
      <c r="JCK12" s="570"/>
      <c r="JCL12" s="570"/>
      <c r="JCM12" s="570"/>
      <c r="JCN12" s="570"/>
      <c r="JCO12" s="570"/>
      <c r="JCP12" s="570"/>
      <c r="JCQ12" s="570"/>
      <c r="JCR12" s="570"/>
      <c r="JCS12" s="570"/>
      <c r="JCT12" s="570"/>
      <c r="JCU12" s="570"/>
      <c r="JCV12" s="570"/>
      <c r="JCW12" s="570"/>
      <c r="JCX12" s="570"/>
      <c r="JCY12" s="570"/>
      <c r="JCZ12" s="570"/>
      <c r="JDA12" s="570"/>
      <c r="JDB12" s="570"/>
      <c r="JDC12" s="570"/>
      <c r="JDD12" s="570"/>
      <c r="JDE12" s="570"/>
      <c r="JDF12" s="570"/>
      <c r="JDG12" s="570"/>
      <c r="JDH12" s="570"/>
      <c r="JDI12" s="570"/>
      <c r="JDJ12" s="570"/>
      <c r="JDK12" s="570"/>
      <c r="JDL12" s="570"/>
      <c r="JDM12" s="570"/>
      <c r="JDN12" s="570"/>
      <c r="JDO12" s="570"/>
      <c r="JDP12" s="570"/>
      <c r="JDQ12" s="570"/>
      <c r="JDR12" s="570"/>
      <c r="JDS12" s="570"/>
      <c r="JDT12" s="570"/>
      <c r="JDU12" s="570"/>
      <c r="JDV12" s="570"/>
      <c r="JDW12" s="570"/>
      <c r="JDX12" s="570"/>
      <c r="JDY12" s="570"/>
      <c r="JDZ12" s="570"/>
      <c r="JEA12" s="570"/>
      <c r="JEB12" s="570"/>
      <c r="JEC12" s="570"/>
      <c r="JED12" s="570"/>
      <c r="JEE12" s="570"/>
      <c r="JEF12" s="570"/>
      <c r="JEG12" s="570"/>
      <c r="JEH12" s="570"/>
      <c r="JEI12" s="570"/>
      <c r="JEJ12" s="570"/>
      <c r="JEK12" s="570"/>
      <c r="JEL12" s="570"/>
      <c r="JEM12" s="570"/>
      <c r="JEN12" s="570"/>
      <c r="JEO12" s="570"/>
      <c r="JEP12" s="570"/>
      <c r="JEQ12" s="570"/>
      <c r="JER12" s="570"/>
      <c r="JES12" s="570"/>
      <c r="JET12" s="570"/>
      <c r="JEU12" s="570"/>
      <c r="JEV12" s="570"/>
      <c r="JEW12" s="570"/>
      <c r="JEX12" s="570"/>
      <c r="JEY12" s="570"/>
      <c r="JEZ12" s="570"/>
      <c r="JFA12" s="570"/>
      <c r="JFB12" s="570"/>
      <c r="JFC12" s="570"/>
      <c r="JFD12" s="570"/>
      <c r="JFE12" s="570"/>
      <c r="JFF12" s="570"/>
      <c r="JFG12" s="570"/>
      <c r="JFH12" s="570"/>
      <c r="JFI12" s="570"/>
      <c r="JFJ12" s="570"/>
      <c r="JFK12" s="570"/>
      <c r="JFL12" s="570"/>
      <c r="JFM12" s="570"/>
      <c r="JFN12" s="570"/>
      <c r="JFO12" s="570"/>
      <c r="JFP12" s="570"/>
      <c r="JFQ12" s="570"/>
      <c r="JFR12" s="570"/>
      <c r="JFS12" s="570"/>
      <c r="JFT12" s="570"/>
      <c r="JFU12" s="570"/>
      <c r="JFV12" s="570"/>
      <c r="JFW12" s="570"/>
      <c r="JFX12" s="570"/>
      <c r="JFY12" s="570"/>
      <c r="JFZ12" s="570"/>
      <c r="JGA12" s="570"/>
      <c r="JGB12" s="570"/>
      <c r="JGC12" s="570"/>
      <c r="JGD12" s="570"/>
      <c r="JGE12" s="570"/>
      <c r="JGF12" s="570"/>
      <c r="JGG12" s="570"/>
      <c r="JGH12" s="570"/>
      <c r="JGI12" s="570"/>
      <c r="JGJ12" s="570"/>
      <c r="JGK12" s="570"/>
      <c r="JGL12" s="570"/>
      <c r="JGM12" s="570"/>
      <c r="JGN12" s="570"/>
      <c r="JGO12" s="570"/>
      <c r="JGP12" s="570"/>
      <c r="JGQ12" s="570"/>
      <c r="JGR12" s="570"/>
      <c r="JGS12" s="570"/>
      <c r="JGT12" s="570"/>
      <c r="JGU12" s="570"/>
      <c r="JGV12" s="570"/>
      <c r="JGW12" s="570"/>
      <c r="JGX12" s="570"/>
      <c r="JGY12" s="570"/>
      <c r="JGZ12" s="570"/>
      <c r="JHA12" s="570"/>
      <c r="JHB12" s="570"/>
      <c r="JHC12" s="570"/>
      <c r="JHD12" s="570"/>
      <c r="JHE12" s="570"/>
      <c r="JHF12" s="570"/>
      <c r="JHG12" s="570"/>
      <c r="JHH12" s="570"/>
      <c r="JHI12" s="570"/>
      <c r="JHJ12" s="570"/>
      <c r="JHK12" s="570"/>
      <c r="JHL12" s="570"/>
      <c r="JHM12" s="570"/>
      <c r="JHN12" s="570"/>
      <c r="JHO12" s="570"/>
      <c r="JHP12" s="570"/>
      <c r="JHQ12" s="570"/>
      <c r="JHR12" s="570"/>
      <c r="JHS12" s="570"/>
      <c r="JHT12" s="570"/>
      <c r="JHU12" s="570"/>
      <c r="JHV12" s="570"/>
      <c r="JHW12" s="570"/>
      <c r="JHX12" s="570"/>
      <c r="JHY12" s="570"/>
      <c r="JHZ12" s="570"/>
      <c r="JIA12" s="570"/>
      <c r="JIB12" s="570"/>
      <c r="JIC12" s="570"/>
      <c r="JID12" s="570"/>
      <c r="JIE12" s="570"/>
      <c r="JIF12" s="570"/>
      <c r="JIG12" s="570"/>
      <c r="JIH12" s="570"/>
      <c r="JII12" s="570"/>
      <c r="JIJ12" s="570"/>
      <c r="JIK12" s="570"/>
      <c r="JIL12" s="570"/>
      <c r="JIM12" s="570"/>
      <c r="JIN12" s="570"/>
      <c r="JIO12" s="570"/>
      <c r="JIP12" s="570"/>
      <c r="JIQ12" s="570"/>
      <c r="JIR12" s="570"/>
      <c r="JIS12" s="570"/>
      <c r="JIT12" s="570"/>
      <c r="JIU12" s="570"/>
      <c r="JIV12" s="570"/>
      <c r="JIW12" s="570"/>
      <c r="JIX12" s="570"/>
      <c r="JIY12" s="570"/>
      <c r="JIZ12" s="570"/>
      <c r="JJA12" s="570"/>
      <c r="JJB12" s="570"/>
      <c r="JJC12" s="570"/>
      <c r="JJD12" s="570"/>
      <c r="JJE12" s="570"/>
      <c r="JJF12" s="570"/>
      <c r="JJG12" s="570"/>
      <c r="JJH12" s="570"/>
      <c r="JJI12" s="570"/>
      <c r="JJJ12" s="570"/>
      <c r="JJK12" s="570"/>
      <c r="JJL12" s="570"/>
      <c r="JJM12" s="570"/>
      <c r="JJN12" s="570"/>
      <c r="JJO12" s="570"/>
      <c r="JJP12" s="570"/>
      <c r="JJQ12" s="570"/>
      <c r="JJR12" s="570"/>
      <c r="JJS12" s="570"/>
      <c r="JJT12" s="570"/>
      <c r="JJU12" s="570"/>
      <c r="JJV12" s="570"/>
      <c r="JJW12" s="570"/>
      <c r="JJX12" s="570"/>
      <c r="JJY12" s="570"/>
      <c r="JJZ12" s="570"/>
      <c r="JKA12" s="570"/>
      <c r="JKB12" s="570"/>
      <c r="JKC12" s="570"/>
      <c r="JKD12" s="570"/>
      <c r="JKE12" s="570"/>
      <c r="JKF12" s="570"/>
      <c r="JKG12" s="570"/>
      <c r="JKH12" s="570"/>
      <c r="JKI12" s="570"/>
      <c r="JKJ12" s="570"/>
      <c r="JKK12" s="570"/>
      <c r="JKL12" s="570"/>
      <c r="JKM12" s="570"/>
      <c r="JKN12" s="570"/>
      <c r="JKO12" s="570"/>
      <c r="JKP12" s="570"/>
      <c r="JKQ12" s="570"/>
      <c r="JKR12" s="570"/>
      <c r="JKS12" s="570"/>
      <c r="JKT12" s="570"/>
      <c r="JKU12" s="570"/>
      <c r="JKV12" s="570"/>
      <c r="JKW12" s="570"/>
      <c r="JKX12" s="570"/>
      <c r="JKY12" s="570"/>
      <c r="JKZ12" s="570"/>
      <c r="JLA12" s="570"/>
      <c r="JLB12" s="570"/>
      <c r="JLC12" s="570"/>
      <c r="JLD12" s="570"/>
      <c r="JLE12" s="570"/>
      <c r="JLF12" s="570"/>
      <c r="JLG12" s="570"/>
      <c r="JLH12" s="570"/>
      <c r="JLI12" s="570"/>
      <c r="JLJ12" s="570"/>
      <c r="JLK12" s="570"/>
      <c r="JLL12" s="570"/>
      <c r="JLM12" s="570"/>
      <c r="JLN12" s="570"/>
      <c r="JLO12" s="570"/>
      <c r="JLP12" s="570"/>
      <c r="JLQ12" s="570"/>
      <c r="JLR12" s="570"/>
      <c r="JLS12" s="570"/>
      <c r="JLT12" s="570"/>
      <c r="JLU12" s="570"/>
      <c r="JLV12" s="570"/>
      <c r="JLW12" s="570"/>
      <c r="JLX12" s="570"/>
      <c r="JLY12" s="570"/>
      <c r="JLZ12" s="570"/>
      <c r="JMA12" s="570"/>
      <c r="JMB12" s="570"/>
      <c r="JMC12" s="570"/>
      <c r="JMD12" s="570"/>
      <c r="JME12" s="570"/>
      <c r="JMF12" s="570"/>
      <c r="JMG12" s="570"/>
      <c r="JMH12" s="570"/>
      <c r="JMI12" s="570"/>
      <c r="JMJ12" s="570"/>
      <c r="JMK12" s="570"/>
      <c r="JML12" s="570"/>
      <c r="JMM12" s="570"/>
      <c r="JMN12" s="570"/>
      <c r="JMO12" s="570"/>
      <c r="JMP12" s="570"/>
      <c r="JMQ12" s="570"/>
      <c r="JMR12" s="570"/>
      <c r="JMS12" s="570"/>
      <c r="JMT12" s="570"/>
      <c r="JMU12" s="570"/>
      <c r="JMV12" s="570"/>
      <c r="JMW12" s="570"/>
      <c r="JMX12" s="570"/>
      <c r="JMY12" s="570"/>
      <c r="JMZ12" s="570"/>
      <c r="JNA12" s="570"/>
      <c r="JNB12" s="570"/>
      <c r="JNC12" s="570"/>
      <c r="JND12" s="570"/>
      <c r="JNE12" s="570"/>
      <c r="JNF12" s="570"/>
      <c r="JNG12" s="570"/>
      <c r="JNH12" s="570"/>
      <c r="JNI12" s="570"/>
      <c r="JNJ12" s="570"/>
      <c r="JNK12" s="570"/>
      <c r="JNL12" s="570"/>
      <c r="JNM12" s="570"/>
      <c r="JNN12" s="570"/>
      <c r="JNO12" s="570"/>
      <c r="JNP12" s="570"/>
      <c r="JNQ12" s="570"/>
      <c r="JNR12" s="570"/>
      <c r="JNS12" s="570"/>
      <c r="JNT12" s="570"/>
      <c r="JNU12" s="570"/>
      <c r="JNV12" s="570"/>
      <c r="JNW12" s="570"/>
      <c r="JNX12" s="570"/>
      <c r="JNY12" s="570"/>
      <c r="JNZ12" s="570"/>
      <c r="JOA12" s="570"/>
      <c r="JOB12" s="570"/>
      <c r="JOC12" s="570"/>
      <c r="JOD12" s="570"/>
      <c r="JOE12" s="570"/>
      <c r="JOF12" s="570"/>
      <c r="JOG12" s="570"/>
      <c r="JOH12" s="570"/>
      <c r="JOI12" s="570"/>
      <c r="JOJ12" s="570"/>
      <c r="JOK12" s="570"/>
      <c r="JOL12" s="570"/>
      <c r="JOM12" s="570"/>
      <c r="JON12" s="570"/>
      <c r="JOO12" s="570"/>
      <c r="JOP12" s="570"/>
      <c r="JOQ12" s="570"/>
      <c r="JOR12" s="570"/>
      <c r="JOS12" s="570"/>
      <c r="JOT12" s="570"/>
      <c r="JOU12" s="570"/>
      <c r="JOV12" s="570"/>
      <c r="JOW12" s="570"/>
      <c r="JOX12" s="570"/>
      <c r="JOY12" s="570"/>
      <c r="JOZ12" s="570"/>
      <c r="JPA12" s="570"/>
      <c r="JPB12" s="570"/>
      <c r="JPC12" s="570"/>
      <c r="JPD12" s="570"/>
      <c r="JPE12" s="570"/>
      <c r="JPF12" s="570"/>
      <c r="JPG12" s="570"/>
      <c r="JPH12" s="570"/>
      <c r="JPI12" s="570"/>
      <c r="JPJ12" s="570"/>
      <c r="JPK12" s="570"/>
      <c r="JPL12" s="570"/>
      <c r="JPM12" s="570"/>
      <c r="JPN12" s="570"/>
      <c r="JPO12" s="570"/>
      <c r="JPP12" s="570"/>
      <c r="JPQ12" s="570"/>
      <c r="JPR12" s="570"/>
      <c r="JPS12" s="570"/>
      <c r="JPT12" s="570"/>
      <c r="JPU12" s="570"/>
      <c r="JPV12" s="570"/>
      <c r="JPW12" s="570"/>
      <c r="JPX12" s="570"/>
      <c r="JPY12" s="570"/>
      <c r="JPZ12" s="570"/>
      <c r="JQA12" s="570"/>
      <c r="JQB12" s="570"/>
      <c r="JQC12" s="570"/>
      <c r="JQD12" s="570"/>
      <c r="JQE12" s="570"/>
      <c r="JQF12" s="570"/>
      <c r="JQG12" s="570"/>
      <c r="JQH12" s="570"/>
      <c r="JQI12" s="570"/>
      <c r="JQJ12" s="570"/>
      <c r="JQK12" s="570"/>
      <c r="JQL12" s="570"/>
      <c r="JQM12" s="570"/>
      <c r="JQN12" s="570"/>
      <c r="JQO12" s="570"/>
      <c r="JQP12" s="570"/>
      <c r="JQQ12" s="570"/>
      <c r="JQR12" s="570"/>
      <c r="JQS12" s="570"/>
      <c r="JQT12" s="570"/>
      <c r="JQU12" s="570"/>
      <c r="JQV12" s="570"/>
      <c r="JQW12" s="570"/>
      <c r="JQX12" s="570"/>
      <c r="JQY12" s="570"/>
      <c r="JQZ12" s="570"/>
      <c r="JRA12" s="570"/>
      <c r="JRB12" s="570"/>
      <c r="JRC12" s="570"/>
      <c r="JRD12" s="570"/>
      <c r="JRE12" s="570"/>
      <c r="JRF12" s="570"/>
      <c r="JRG12" s="570"/>
      <c r="JRH12" s="570"/>
      <c r="JRI12" s="570"/>
      <c r="JRJ12" s="570"/>
      <c r="JRK12" s="570"/>
      <c r="JRL12" s="570"/>
      <c r="JRM12" s="570"/>
      <c r="JRN12" s="570"/>
      <c r="JRO12" s="570"/>
      <c r="JRP12" s="570"/>
      <c r="JRQ12" s="570"/>
      <c r="JRR12" s="570"/>
      <c r="JRS12" s="570"/>
      <c r="JRT12" s="570"/>
      <c r="JRU12" s="570"/>
      <c r="JRV12" s="570"/>
      <c r="JRW12" s="570"/>
      <c r="JRX12" s="570"/>
      <c r="JRY12" s="570"/>
      <c r="JRZ12" s="570"/>
      <c r="JSA12" s="570"/>
      <c r="JSB12" s="570"/>
      <c r="JSC12" s="570"/>
      <c r="JSD12" s="570"/>
      <c r="JSE12" s="570"/>
      <c r="JSF12" s="570"/>
      <c r="JSG12" s="570"/>
      <c r="JSH12" s="570"/>
      <c r="JSI12" s="570"/>
      <c r="JSJ12" s="570"/>
      <c r="JSK12" s="570"/>
      <c r="JSL12" s="570"/>
      <c r="JSM12" s="570"/>
      <c r="JSN12" s="570"/>
      <c r="JSO12" s="570"/>
      <c r="JSP12" s="570"/>
      <c r="JSQ12" s="570"/>
      <c r="JSR12" s="570"/>
      <c r="JSS12" s="570"/>
      <c r="JST12" s="570"/>
      <c r="JSU12" s="570"/>
      <c r="JSV12" s="570"/>
      <c r="JSW12" s="570"/>
      <c r="JSX12" s="570"/>
      <c r="JSY12" s="570"/>
      <c r="JSZ12" s="570"/>
      <c r="JTA12" s="570"/>
      <c r="JTB12" s="570"/>
      <c r="JTC12" s="570"/>
      <c r="JTD12" s="570"/>
      <c r="JTE12" s="570"/>
      <c r="JTF12" s="570"/>
      <c r="JTG12" s="570"/>
      <c r="JTH12" s="570"/>
      <c r="JTI12" s="570"/>
      <c r="JTJ12" s="570"/>
      <c r="JTK12" s="570"/>
      <c r="JTL12" s="570"/>
      <c r="JTM12" s="570"/>
      <c r="JTN12" s="570"/>
      <c r="JTO12" s="570"/>
      <c r="JTP12" s="570"/>
      <c r="JTQ12" s="570"/>
      <c r="JTR12" s="570"/>
      <c r="JTS12" s="570"/>
      <c r="JTT12" s="570"/>
      <c r="JTU12" s="570"/>
      <c r="JTV12" s="570"/>
      <c r="JTW12" s="570"/>
      <c r="JTX12" s="570"/>
      <c r="JTY12" s="570"/>
      <c r="JTZ12" s="570"/>
      <c r="JUA12" s="570"/>
      <c r="JUB12" s="570"/>
      <c r="JUC12" s="570"/>
      <c r="JUD12" s="570"/>
      <c r="JUE12" s="570"/>
      <c r="JUF12" s="570"/>
      <c r="JUG12" s="570"/>
      <c r="JUH12" s="570"/>
      <c r="JUI12" s="570"/>
      <c r="JUJ12" s="570"/>
      <c r="JUK12" s="570"/>
      <c r="JUL12" s="570"/>
      <c r="JUM12" s="570"/>
      <c r="JUN12" s="570"/>
      <c r="JUO12" s="570"/>
      <c r="JUP12" s="570"/>
      <c r="JUQ12" s="570"/>
      <c r="JUR12" s="570"/>
      <c r="JUS12" s="570"/>
      <c r="JUT12" s="570"/>
      <c r="JUU12" s="570"/>
      <c r="JUV12" s="570"/>
      <c r="JUW12" s="570"/>
      <c r="JUX12" s="570"/>
      <c r="JUY12" s="570"/>
      <c r="JUZ12" s="570"/>
      <c r="JVA12" s="570"/>
      <c r="JVB12" s="570"/>
      <c r="JVC12" s="570"/>
      <c r="JVD12" s="570"/>
      <c r="JVE12" s="570"/>
      <c r="JVF12" s="570"/>
      <c r="JVG12" s="570"/>
      <c r="JVH12" s="570"/>
      <c r="JVI12" s="570"/>
      <c r="JVJ12" s="570"/>
      <c r="JVK12" s="570"/>
      <c r="JVL12" s="570"/>
      <c r="JVM12" s="570"/>
      <c r="JVN12" s="570"/>
      <c r="JVO12" s="570"/>
      <c r="JVP12" s="570"/>
      <c r="JVQ12" s="570"/>
      <c r="JVR12" s="570"/>
      <c r="JVS12" s="570"/>
      <c r="JVT12" s="570"/>
      <c r="JVU12" s="570"/>
      <c r="JVV12" s="570"/>
      <c r="JVW12" s="570"/>
      <c r="JVX12" s="570"/>
      <c r="JVY12" s="570"/>
      <c r="JVZ12" s="570"/>
      <c r="JWA12" s="570"/>
      <c r="JWB12" s="570"/>
      <c r="JWC12" s="570"/>
      <c r="JWD12" s="570"/>
      <c r="JWE12" s="570"/>
      <c r="JWF12" s="570"/>
      <c r="JWG12" s="570"/>
      <c r="JWH12" s="570"/>
      <c r="JWI12" s="570"/>
      <c r="JWJ12" s="570"/>
      <c r="JWK12" s="570"/>
      <c r="JWL12" s="570"/>
      <c r="JWM12" s="570"/>
      <c r="JWN12" s="570"/>
      <c r="JWO12" s="570"/>
      <c r="JWP12" s="570"/>
      <c r="JWQ12" s="570"/>
      <c r="JWR12" s="570"/>
      <c r="JWS12" s="570"/>
      <c r="JWT12" s="570"/>
      <c r="JWU12" s="570"/>
      <c r="JWV12" s="570"/>
      <c r="JWW12" s="570"/>
      <c r="JWX12" s="570"/>
      <c r="JWY12" s="570"/>
      <c r="JWZ12" s="570"/>
      <c r="JXA12" s="570"/>
      <c r="JXB12" s="570"/>
      <c r="JXC12" s="570"/>
      <c r="JXD12" s="570"/>
      <c r="JXE12" s="570"/>
      <c r="JXF12" s="570"/>
      <c r="JXG12" s="570"/>
      <c r="JXH12" s="570"/>
      <c r="JXI12" s="570"/>
      <c r="JXJ12" s="570"/>
      <c r="JXK12" s="570"/>
      <c r="JXL12" s="570"/>
      <c r="JXM12" s="570"/>
      <c r="JXN12" s="570"/>
      <c r="JXO12" s="570"/>
      <c r="JXP12" s="570"/>
      <c r="JXQ12" s="570"/>
      <c r="JXR12" s="570"/>
      <c r="JXS12" s="570"/>
      <c r="JXT12" s="570"/>
      <c r="JXU12" s="570"/>
      <c r="JXV12" s="570"/>
      <c r="JXW12" s="570"/>
      <c r="JXX12" s="570"/>
      <c r="JXY12" s="570"/>
      <c r="JXZ12" s="570"/>
      <c r="JYA12" s="570"/>
      <c r="JYB12" s="570"/>
      <c r="JYC12" s="570"/>
      <c r="JYD12" s="570"/>
      <c r="JYE12" s="570"/>
      <c r="JYF12" s="570"/>
      <c r="JYG12" s="570"/>
      <c r="JYH12" s="570"/>
      <c r="JYI12" s="570"/>
      <c r="JYJ12" s="570"/>
      <c r="JYK12" s="570"/>
      <c r="JYL12" s="570"/>
      <c r="JYM12" s="570"/>
      <c r="JYN12" s="570"/>
      <c r="JYO12" s="570"/>
      <c r="JYP12" s="570"/>
      <c r="JYQ12" s="570"/>
      <c r="JYR12" s="570"/>
      <c r="JYS12" s="570"/>
      <c r="JYT12" s="570"/>
      <c r="JYU12" s="570"/>
      <c r="JYV12" s="570"/>
      <c r="JYW12" s="570"/>
      <c r="JYX12" s="570"/>
      <c r="JYY12" s="570"/>
      <c r="JYZ12" s="570"/>
      <c r="JZA12" s="570"/>
      <c r="JZB12" s="570"/>
      <c r="JZC12" s="570"/>
      <c r="JZD12" s="570"/>
      <c r="JZE12" s="570"/>
      <c r="JZF12" s="570"/>
      <c r="JZG12" s="570"/>
      <c r="JZH12" s="570"/>
      <c r="JZI12" s="570"/>
      <c r="JZJ12" s="570"/>
      <c r="JZK12" s="570"/>
      <c r="JZL12" s="570"/>
      <c r="JZM12" s="570"/>
      <c r="JZN12" s="570"/>
      <c r="JZO12" s="570"/>
      <c r="JZP12" s="570"/>
      <c r="JZQ12" s="570"/>
      <c r="JZR12" s="570"/>
      <c r="JZS12" s="570"/>
      <c r="JZT12" s="570"/>
      <c r="JZU12" s="570"/>
      <c r="JZV12" s="570"/>
      <c r="JZW12" s="570"/>
      <c r="JZX12" s="570"/>
      <c r="JZY12" s="570"/>
      <c r="JZZ12" s="570"/>
      <c r="KAA12" s="570"/>
      <c r="KAB12" s="570"/>
      <c r="KAC12" s="570"/>
      <c r="KAD12" s="570"/>
      <c r="KAE12" s="570"/>
      <c r="KAF12" s="570"/>
      <c r="KAG12" s="570"/>
      <c r="KAH12" s="570"/>
      <c r="KAI12" s="570"/>
      <c r="KAJ12" s="570"/>
      <c r="KAK12" s="570"/>
      <c r="KAL12" s="570"/>
      <c r="KAM12" s="570"/>
      <c r="KAN12" s="570"/>
      <c r="KAO12" s="570"/>
      <c r="KAP12" s="570"/>
      <c r="KAQ12" s="570"/>
      <c r="KAR12" s="570"/>
      <c r="KAS12" s="570"/>
      <c r="KAT12" s="570"/>
      <c r="KAU12" s="570"/>
      <c r="KAV12" s="570"/>
      <c r="KAW12" s="570"/>
      <c r="KAX12" s="570"/>
      <c r="KAY12" s="570"/>
      <c r="KAZ12" s="570"/>
      <c r="KBA12" s="570"/>
      <c r="KBB12" s="570"/>
      <c r="KBC12" s="570"/>
      <c r="KBD12" s="570"/>
      <c r="KBE12" s="570"/>
      <c r="KBF12" s="570"/>
      <c r="KBG12" s="570"/>
      <c r="KBH12" s="570"/>
      <c r="KBI12" s="570"/>
      <c r="KBJ12" s="570"/>
      <c r="KBK12" s="570"/>
      <c r="KBL12" s="570"/>
      <c r="KBM12" s="570"/>
      <c r="KBN12" s="570"/>
      <c r="KBO12" s="570"/>
      <c r="KBP12" s="570"/>
      <c r="KBQ12" s="570"/>
      <c r="KBR12" s="570"/>
      <c r="KBS12" s="570"/>
      <c r="KBT12" s="570"/>
      <c r="KBU12" s="570"/>
      <c r="KBV12" s="570"/>
      <c r="KBW12" s="570"/>
      <c r="KBX12" s="570"/>
      <c r="KBY12" s="570"/>
      <c r="KBZ12" s="570"/>
      <c r="KCA12" s="570"/>
      <c r="KCB12" s="570"/>
      <c r="KCC12" s="570"/>
      <c r="KCD12" s="570"/>
      <c r="KCE12" s="570"/>
      <c r="KCF12" s="570"/>
      <c r="KCG12" s="570"/>
      <c r="KCH12" s="570"/>
      <c r="KCI12" s="570"/>
      <c r="KCJ12" s="570"/>
      <c r="KCK12" s="570"/>
      <c r="KCL12" s="570"/>
      <c r="KCM12" s="570"/>
      <c r="KCN12" s="570"/>
      <c r="KCO12" s="570"/>
      <c r="KCP12" s="570"/>
      <c r="KCQ12" s="570"/>
      <c r="KCR12" s="570"/>
      <c r="KCS12" s="570"/>
      <c r="KCT12" s="570"/>
      <c r="KCU12" s="570"/>
      <c r="KCV12" s="570"/>
      <c r="KCW12" s="570"/>
      <c r="KCX12" s="570"/>
      <c r="KCY12" s="570"/>
      <c r="KCZ12" s="570"/>
      <c r="KDA12" s="570"/>
      <c r="KDB12" s="570"/>
      <c r="KDC12" s="570"/>
      <c r="KDD12" s="570"/>
      <c r="KDE12" s="570"/>
      <c r="KDF12" s="570"/>
      <c r="KDG12" s="570"/>
      <c r="KDH12" s="570"/>
      <c r="KDI12" s="570"/>
      <c r="KDJ12" s="570"/>
      <c r="KDK12" s="570"/>
      <c r="KDL12" s="570"/>
      <c r="KDM12" s="570"/>
      <c r="KDN12" s="570"/>
      <c r="KDO12" s="570"/>
      <c r="KDP12" s="570"/>
      <c r="KDQ12" s="570"/>
      <c r="KDR12" s="570"/>
      <c r="KDS12" s="570"/>
      <c r="KDT12" s="570"/>
      <c r="KDU12" s="570"/>
      <c r="KDV12" s="570"/>
      <c r="KDW12" s="570"/>
      <c r="KDX12" s="570"/>
      <c r="KDY12" s="570"/>
      <c r="KDZ12" s="570"/>
      <c r="KEA12" s="570"/>
      <c r="KEB12" s="570"/>
      <c r="KEC12" s="570"/>
      <c r="KED12" s="570"/>
      <c r="KEE12" s="570"/>
      <c r="KEF12" s="570"/>
      <c r="KEG12" s="570"/>
      <c r="KEH12" s="570"/>
      <c r="KEI12" s="570"/>
      <c r="KEJ12" s="570"/>
      <c r="KEK12" s="570"/>
      <c r="KEL12" s="570"/>
      <c r="KEM12" s="570"/>
      <c r="KEN12" s="570"/>
      <c r="KEO12" s="570"/>
      <c r="KEP12" s="570"/>
      <c r="KEQ12" s="570"/>
      <c r="KER12" s="570"/>
      <c r="KES12" s="570"/>
      <c r="KET12" s="570"/>
      <c r="KEU12" s="570"/>
      <c r="KEV12" s="570"/>
      <c r="KEW12" s="570"/>
      <c r="KEX12" s="570"/>
      <c r="KEY12" s="570"/>
      <c r="KEZ12" s="570"/>
      <c r="KFA12" s="570"/>
      <c r="KFB12" s="570"/>
      <c r="KFC12" s="570"/>
      <c r="KFD12" s="570"/>
      <c r="KFE12" s="570"/>
      <c r="KFF12" s="570"/>
      <c r="KFG12" s="570"/>
      <c r="KFH12" s="570"/>
      <c r="KFI12" s="570"/>
      <c r="KFJ12" s="570"/>
      <c r="KFK12" s="570"/>
      <c r="KFL12" s="570"/>
      <c r="KFM12" s="570"/>
      <c r="KFN12" s="570"/>
      <c r="KFO12" s="570"/>
      <c r="KFP12" s="570"/>
      <c r="KFQ12" s="570"/>
      <c r="KFR12" s="570"/>
      <c r="KFS12" s="570"/>
      <c r="KFT12" s="570"/>
      <c r="KFU12" s="570"/>
      <c r="KFV12" s="570"/>
      <c r="KFW12" s="570"/>
      <c r="KFX12" s="570"/>
      <c r="KFY12" s="570"/>
      <c r="KFZ12" s="570"/>
      <c r="KGA12" s="570"/>
      <c r="KGB12" s="570"/>
      <c r="KGC12" s="570"/>
      <c r="KGD12" s="570"/>
      <c r="KGE12" s="570"/>
      <c r="KGF12" s="570"/>
      <c r="KGG12" s="570"/>
      <c r="KGH12" s="570"/>
      <c r="KGI12" s="570"/>
      <c r="KGJ12" s="570"/>
      <c r="KGK12" s="570"/>
      <c r="KGL12" s="570"/>
      <c r="KGM12" s="570"/>
      <c r="KGN12" s="570"/>
      <c r="KGO12" s="570"/>
      <c r="KGP12" s="570"/>
      <c r="KGQ12" s="570"/>
      <c r="KGR12" s="570"/>
      <c r="KGS12" s="570"/>
      <c r="KGT12" s="570"/>
      <c r="KGU12" s="570"/>
      <c r="KGV12" s="570"/>
      <c r="KGW12" s="570"/>
      <c r="KGX12" s="570"/>
      <c r="KGY12" s="570"/>
      <c r="KGZ12" s="570"/>
      <c r="KHA12" s="570"/>
      <c r="KHB12" s="570"/>
      <c r="KHC12" s="570"/>
      <c r="KHD12" s="570"/>
      <c r="KHE12" s="570"/>
      <c r="KHF12" s="570"/>
      <c r="KHG12" s="570"/>
      <c r="KHH12" s="570"/>
      <c r="KHI12" s="570"/>
      <c r="KHJ12" s="570"/>
      <c r="KHK12" s="570"/>
      <c r="KHL12" s="570"/>
      <c r="KHM12" s="570"/>
      <c r="KHN12" s="570"/>
      <c r="KHO12" s="570"/>
      <c r="KHP12" s="570"/>
      <c r="KHQ12" s="570"/>
      <c r="KHR12" s="570"/>
      <c r="KHS12" s="570"/>
      <c r="KHT12" s="570"/>
      <c r="KHU12" s="570"/>
      <c r="KHV12" s="570"/>
      <c r="KHW12" s="570"/>
      <c r="KHX12" s="570"/>
      <c r="KHY12" s="570"/>
      <c r="KHZ12" s="570"/>
      <c r="KIA12" s="570"/>
      <c r="KIB12" s="570"/>
      <c r="KIC12" s="570"/>
      <c r="KID12" s="570"/>
      <c r="KIE12" s="570"/>
      <c r="KIF12" s="570"/>
      <c r="KIG12" s="570"/>
      <c r="KIH12" s="570"/>
      <c r="KII12" s="570"/>
      <c r="KIJ12" s="570"/>
      <c r="KIK12" s="570"/>
      <c r="KIL12" s="570"/>
      <c r="KIM12" s="570"/>
      <c r="KIN12" s="570"/>
      <c r="KIO12" s="570"/>
      <c r="KIP12" s="570"/>
      <c r="KIQ12" s="570"/>
      <c r="KIR12" s="570"/>
      <c r="KIS12" s="570"/>
      <c r="KIT12" s="570"/>
      <c r="KIU12" s="570"/>
      <c r="KIV12" s="570"/>
      <c r="KIW12" s="570"/>
      <c r="KIX12" s="570"/>
      <c r="KIY12" s="570"/>
      <c r="KIZ12" s="570"/>
      <c r="KJA12" s="570"/>
      <c r="KJB12" s="570"/>
      <c r="KJC12" s="570"/>
      <c r="KJD12" s="570"/>
      <c r="KJE12" s="570"/>
      <c r="KJF12" s="570"/>
      <c r="KJG12" s="570"/>
      <c r="KJH12" s="570"/>
      <c r="KJI12" s="570"/>
      <c r="KJJ12" s="570"/>
      <c r="KJK12" s="570"/>
      <c r="KJL12" s="570"/>
      <c r="KJM12" s="570"/>
      <c r="KJN12" s="570"/>
      <c r="KJO12" s="570"/>
      <c r="KJP12" s="570"/>
      <c r="KJQ12" s="570"/>
      <c r="KJR12" s="570"/>
      <c r="KJS12" s="570"/>
      <c r="KJT12" s="570"/>
      <c r="KJU12" s="570"/>
      <c r="KJV12" s="570"/>
      <c r="KJW12" s="570"/>
      <c r="KJX12" s="570"/>
      <c r="KJY12" s="570"/>
      <c r="KJZ12" s="570"/>
      <c r="KKA12" s="570"/>
      <c r="KKB12" s="570"/>
      <c r="KKC12" s="570"/>
      <c r="KKD12" s="570"/>
      <c r="KKE12" s="570"/>
      <c r="KKF12" s="570"/>
      <c r="KKG12" s="570"/>
      <c r="KKH12" s="570"/>
      <c r="KKI12" s="570"/>
      <c r="KKJ12" s="570"/>
      <c r="KKK12" s="570"/>
      <c r="KKL12" s="570"/>
      <c r="KKM12" s="570"/>
      <c r="KKN12" s="570"/>
      <c r="KKO12" s="570"/>
      <c r="KKP12" s="570"/>
      <c r="KKQ12" s="570"/>
      <c r="KKR12" s="570"/>
      <c r="KKS12" s="570"/>
      <c r="KKT12" s="570"/>
      <c r="KKU12" s="570"/>
      <c r="KKV12" s="570"/>
      <c r="KKW12" s="570"/>
      <c r="KKX12" s="570"/>
      <c r="KKY12" s="570"/>
      <c r="KKZ12" s="570"/>
      <c r="KLA12" s="570"/>
      <c r="KLB12" s="570"/>
      <c r="KLC12" s="570"/>
      <c r="KLD12" s="570"/>
      <c r="KLE12" s="570"/>
      <c r="KLF12" s="570"/>
      <c r="KLG12" s="570"/>
      <c r="KLH12" s="570"/>
      <c r="KLI12" s="570"/>
      <c r="KLJ12" s="570"/>
      <c r="KLK12" s="570"/>
      <c r="KLL12" s="570"/>
      <c r="KLM12" s="570"/>
      <c r="KLN12" s="570"/>
      <c r="KLO12" s="570"/>
      <c r="KLP12" s="570"/>
      <c r="KLQ12" s="570"/>
      <c r="KLR12" s="570"/>
      <c r="KLS12" s="570"/>
      <c r="KLT12" s="570"/>
      <c r="KLU12" s="570"/>
      <c r="KLV12" s="570"/>
      <c r="KLW12" s="570"/>
      <c r="KLX12" s="570"/>
      <c r="KLY12" s="570"/>
      <c r="KLZ12" s="570"/>
      <c r="KMA12" s="570"/>
      <c r="KMB12" s="570"/>
      <c r="KMC12" s="570"/>
      <c r="KMD12" s="570"/>
      <c r="KME12" s="570"/>
      <c r="KMF12" s="570"/>
      <c r="KMG12" s="570"/>
      <c r="KMH12" s="570"/>
      <c r="KMI12" s="570"/>
      <c r="KMJ12" s="570"/>
      <c r="KMK12" s="570"/>
      <c r="KML12" s="570"/>
      <c r="KMM12" s="570"/>
      <c r="KMN12" s="570"/>
      <c r="KMO12" s="570"/>
      <c r="KMP12" s="570"/>
      <c r="KMQ12" s="570"/>
      <c r="KMR12" s="570"/>
      <c r="KMS12" s="570"/>
      <c r="KMT12" s="570"/>
      <c r="KMU12" s="570"/>
      <c r="KMV12" s="570"/>
      <c r="KMW12" s="570"/>
      <c r="KMX12" s="570"/>
      <c r="KMY12" s="570"/>
      <c r="KMZ12" s="570"/>
      <c r="KNA12" s="570"/>
      <c r="KNB12" s="570"/>
      <c r="KNC12" s="570"/>
      <c r="KND12" s="570"/>
      <c r="KNE12" s="570"/>
      <c r="KNF12" s="570"/>
      <c r="KNG12" s="570"/>
      <c r="KNH12" s="570"/>
      <c r="KNI12" s="570"/>
      <c r="KNJ12" s="570"/>
      <c r="KNK12" s="570"/>
      <c r="KNL12" s="570"/>
      <c r="KNM12" s="570"/>
      <c r="KNN12" s="570"/>
      <c r="KNO12" s="570"/>
      <c r="KNP12" s="570"/>
      <c r="KNQ12" s="570"/>
      <c r="KNR12" s="570"/>
      <c r="KNS12" s="570"/>
      <c r="KNT12" s="570"/>
      <c r="KNU12" s="570"/>
      <c r="KNV12" s="570"/>
      <c r="KNW12" s="570"/>
      <c r="KNX12" s="570"/>
      <c r="KNY12" s="570"/>
      <c r="KNZ12" s="570"/>
      <c r="KOA12" s="570"/>
      <c r="KOB12" s="570"/>
      <c r="KOC12" s="570"/>
      <c r="KOD12" s="570"/>
      <c r="KOE12" s="570"/>
      <c r="KOF12" s="570"/>
      <c r="KOG12" s="570"/>
      <c r="KOH12" s="570"/>
      <c r="KOI12" s="570"/>
      <c r="KOJ12" s="570"/>
      <c r="KOK12" s="570"/>
      <c r="KOL12" s="570"/>
      <c r="KOM12" s="570"/>
      <c r="KON12" s="570"/>
      <c r="KOO12" s="570"/>
      <c r="KOP12" s="570"/>
      <c r="KOQ12" s="570"/>
      <c r="KOR12" s="570"/>
      <c r="KOS12" s="570"/>
      <c r="KOT12" s="570"/>
      <c r="KOU12" s="570"/>
      <c r="KOV12" s="570"/>
      <c r="KOW12" s="570"/>
      <c r="KOX12" s="570"/>
      <c r="KOY12" s="570"/>
      <c r="KOZ12" s="570"/>
      <c r="KPA12" s="570"/>
      <c r="KPB12" s="570"/>
      <c r="KPC12" s="570"/>
      <c r="KPD12" s="570"/>
      <c r="KPE12" s="570"/>
      <c r="KPF12" s="570"/>
      <c r="KPG12" s="570"/>
      <c r="KPH12" s="570"/>
      <c r="KPI12" s="570"/>
      <c r="KPJ12" s="570"/>
      <c r="KPK12" s="570"/>
      <c r="KPL12" s="570"/>
      <c r="KPM12" s="570"/>
      <c r="KPN12" s="570"/>
      <c r="KPO12" s="570"/>
      <c r="KPP12" s="570"/>
      <c r="KPQ12" s="570"/>
      <c r="KPR12" s="570"/>
      <c r="KPS12" s="570"/>
      <c r="KPT12" s="570"/>
      <c r="KPU12" s="570"/>
      <c r="KPV12" s="570"/>
      <c r="KPW12" s="570"/>
      <c r="KPX12" s="570"/>
      <c r="KPY12" s="570"/>
      <c r="KPZ12" s="570"/>
      <c r="KQA12" s="570"/>
      <c r="KQB12" s="570"/>
      <c r="KQC12" s="570"/>
      <c r="KQD12" s="570"/>
      <c r="KQE12" s="570"/>
      <c r="KQF12" s="570"/>
      <c r="KQG12" s="570"/>
      <c r="KQH12" s="570"/>
      <c r="KQI12" s="570"/>
      <c r="KQJ12" s="570"/>
      <c r="KQK12" s="570"/>
      <c r="KQL12" s="570"/>
      <c r="KQM12" s="570"/>
      <c r="KQN12" s="570"/>
      <c r="KQO12" s="570"/>
      <c r="KQP12" s="570"/>
      <c r="KQQ12" s="570"/>
      <c r="KQR12" s="570"/>
      <c r="KQS12" s="570"/>
      <c r="KQT12" s="570"/>
      <c r="KQU12" s="570"/>
      <c r="KQV12" s="570"/>
      <c r="KQW12" s="570"/>
      <c r="KQX12" s="570"/>
      <c r="KQY12" s="570"/>
      <c r="KQZ12" s="570"/>
      <c r="KRA12" s="570"/>
      <c r="KRB12" s="570"/>
      <c r="KRC12" s="570"/>
      <c r="KRD12" s="570"/>
      <c r="KRE12" s="570"/>
      <c r="KRF12" s="570"/>
      <c r="KRG12" s="570"/>
      <c r="KRH12" s="570"/>
      <c r="KRI12" s="570"/>
      <c r="KRJ12" s="570"/>
      <c r="KRK12" s="570"/>
      <c r="KRL12" s="570"/>
      <c r="KRM12" s="570"/>
      <c r="KRN12" s="570"/>
      <c r="KRO12" s="570"/>
      <c r="KRP12" s="570"/>
      <c r="KRQ12" s="570"/>
      <c r="KRR12" s="570"/>
      <c r="KRS12" s="570"/>
      <c r="KRT12" s="570"/>
      <c r="KRU12" s="570"/>
      <c r="KRV12" s="570"/>
      <c r="KRW12" s="570"/>
      <c r="KRX12" s="570"/>
      <c r="KRY12" s="570"/>
      <c r="KRZ12" s="570"/>
      <c r="KSA12" s="570"/>
      <c r="KSB12" s="570"/>
      <c r="KSC12" s="570"/>
      <c r="KSD12" s="570"/>
      <c r="KSE12" s="570"/>
      <c r="KSF12" s="570"/>
      <c r="KSG12" s="570"/>
      <c r="KSH12" s="570"/>
      <c r="KSI12" s="570"/>
      <c r="KSJ12" s="570"/>
      <c r="KSK12" s="570"/>
      <c r="KSL12" s="570"/>
      <c r="KSM12" s="570"/>
      <c r="KSN12" s="570"/>
      <c r="KSO12" s="570"/>
      <c r="KSP12" s="570"/>
      <c r="KSQ12" s="570"/>
      <c r="KSR12" s="570"/>
      <c r="KSS12" s="570"/>
      <c r="KST12" s="570"/>
      <c r="KSU12" s="570"/>
      <c r="KSV12" s="570"/>
      <c r="KSW12" s="570"/>
      <c r="KSX12" s="570"/>
      <c r="KSY12" s="570"/>
      <c r="KSZ12" s="570"/>
      <c r="KTA12" s="570"/>
      <c r="KTB12" s="570"/>
      <c r="KTC12" s="570"/>
      <c r="KTD12" s="570"/>
      <c r="KTE12" s="570"/>
      <c r="KTF12" s="570"/>
      <c r="KTG12" s="570"/>
      <c r="KTH12" s="570"/>
      <c r="KTI12" s="570"/>
      <c r="KTJ12" s="570"/>
      <c r="KTK12" s="570"/>
      <c r="KTL12" s="570"/>
      <c r="KTM12" s="570"/>
      <c r="KTN12" s="570"/>
      <c r="KTO12" s="570"/>
      <c r="KTP12" s="570"/>
      <c r="KTQ12" s="570"/>
      <c r="KTR12" s="570"/>
      <c r="KTS12" s="570"/>
      <c r="KTT12" s="570"/>
      <c r="KTU12" s="570"/>
      <c r="KTV12" s="570"/>
      <c r="KTW12" s="570"/>
      <c r="KTX12" s="570"/>
      <c r="KTY12" s="570"/>
      <c r="KTZ12" s="570"/>
      <c r="KUA12" s="570"/>
      <c r="KUB12" s="570"/>
      <c r="KUC12" s="570"/>
      <c r="KUD12" s="570"/>
      <c r="KUE12" s="570"/>
      <c r="KUF12" s="570"/>
      <c r="KUG12" s="570"/>
      <c r="KUH12" s="570"/>
      <c r="KUI12" s="570"/>
      <c r="KUJ12" s="570"/>
      <c r="KUK12" s="570"/>
      <c r="KUL12" s="570"/>
      <c r="KUM12" s="570"/>
      <c r="KUN12" s="570"/>
      <c r="KUO12" s="570"/>
      <c r="KUP12" s="570"/>
      <c r="KUQ12" s="570"/>
      <c r="KUR12" s="570"/>
      <c r="KUS12" s="570"/>
      <c r="KUT12" s="570"/>
      <c r="KUU12" s="570"/>
      <c r="KUV12" s="570"/>
      <c r="KUW12" s="570"/>
      <c r="KUX12" s="570"/>
      <c r="KUY12" s="570"/>
      <c r="KUZ12" s="570"/>
      <c r="KVA12" s="570"/>
      <c r="KVB12" s="570"/>
      <c r="KVC12" s="570"/>
      <c r="KVD12" s="570"/>
      <c r="KVE12" s="570"/>
      <c r="KVF12" s="570"/>
      <c r="KVG12" s="570"/>
      <c r="KVH12" s="570"/>
      <c r="KVI12" s="570"/>
      <c r="KVJ12" s="570"/>
      <c r="KVK12" s="570"/>
      <c r="KVL12" s="570"/>
      <c r="KVM12" s="570"/>
      <c r="KVN12" s="570"/>
      <c r="KVO12" s="570"/>
      <c r="KVP12" s="570"/>
      <c r="KVQ12" s="570"/>
      <c r="KVR12" s="570"/>
      <c r="KVS12" s="570"/>
      <c r="KVT12" s="570"/>
      <c r="KVU12" s="570"/>
      <c r="KVV12" s="570"/>
      <c r="KVW12" s="570"/>
      <c r="KVX12" s="570"/>
      <c r="KVY12" s="570"/>
      <c r="KVZ12" s="570"/>
      <c r="KWA12" s="570"/>
      <c r="KWB12" s="570"/>
      <c r="KWC12" s="570"/>
      <c r="KWD12" s="570"/>
      <c r="KWE12" s="570"/>
      <c r="KWF12" s="570"/>
      <c r="KWG12" s="570"/>
      <c r="KWH12" s="570"/>
      <c r="KWI12" s="570"/>
      <c r="KWJ12" s="570"/>
      <c r="KWK12" s="570"/>
      <c r="KWL12" s="570"/>
      <c r="KWM12" s="570"/>
      <c r="KWN12" s="570"/>
      <c r="KWO12" s="570"/>
      <c r="KWP12" s="570"/>
      <c r="KWQ12" s="570"/>
      <c r="KWR12" s="570"/>
      <c r="KWS12" s="570"/>
      <c r="KWT12" s="570"/>
      <c r="KWU12" s="570"/>
      <c r="KWV12" s="570"/>
      <c r="KWW12" s="570"/>
      <c r="KWX12" s="570"/>
      <c r="KWY12" s="570"/>
      <c r="KWZ12" s="570"/>
      <c r="KXA12" s="570"/>
      <c r="KXB12" s="570"/>
      <c r="KXC12" s="570"/>
      <c r="KXD12" s="570"/>
      <c r="KXE12" s="570"/>
      <c r="KXF12" s="570"/>
      <c r="KXG12" s="570"/>
      <c r="KXH12" s="570"/>
      <c r="KXI12" s="570"/>
      <c r="KXJ12" s="570"/>
      <c r="KXK12" s="570"/>
      <c r="KXL12" s="570"/>
      <c r="KXM12" s="570"/>
      <c r="KXN12" s="570"/>
      <c r="KXO12" s="570"/>
      <c r="KXP12" s="570"/>
      <c r="KXQ12" s="570"/>
      <c r="KXR12" s="570"/>
      <c r="KXS12" s="570"/>
      <c r="KXT12" s="570"/>
      <c r="KXU12" s="570"/>
      <c r="KXV12" s="570"/>
      <c r="KXW12" s="570"/>
      <c r="KXX12" s="570"/>
      <c r="KXY12" s="570"/>
      <c r="KXZ12" s="570"/>
      <c r="KYA12" s="570"/>
      <c r="KYB12" s="570"/>
      <c r="KYC12" s="570"/>
      <c r="KYD12" s="570"/>
      <c r="KYE12" s="570"/>
      <c r="KYF12" s="570"/>
      <c r="KYG12" s="570"/>
      <c r="KYH12" s="570"/>
      <c r="KYI12" s="570"/>
      <c r="KYJ12" s="570"/>
      <c r="KYK12" s="570"/>
      <c r="KYL12" s="570"/>
      <c r="KYM12" s="570"/>
      <c r="KYN12" s="570"/>
      <c r="KYO12" s="570"/>
      <c r="KYP12" s="570"/>
      <c r="KYQ12" s="570"/>
      <c r="KYR12" s="570"/>
      <c r="KYS12" s="570"/>
      <c r="KYT12" s="570"/>
      <c r="KYU12" s="570"/>
      <c r="KYV12" s="570"/>
      <c r="KYW12" s="570"/>
      <c r="KYX12" s="570"/>
      <c r="KYY12" s="570"/>
      <c r="KYZ12" s="570"/>
      <c r="KZA12" s="570"/>
      <c r="KZB12" s="570"/>
      <c r="KZC12" s="570"/>
      <c r="KZD12" s="570"/>
      <c r="KZE12" s="570"/>
      <c r="KZF12" s="570"/>
      <c r="KZG12" s="570"/>
      <c r="KZH12" s="570"/>
      <c r="KZI12" s="570"/>
      <c r="KZJ12" s="570"/>
      <c r="KZK12" s="570"/>
      <c r="KZL12" s="570"/>
      <c r="KZM12" s="570"/>
      <c r="KZN12" s="570"/>
      <c r="KZO12" s="570"/>
      <c r="KZP12" s="570"/>
      <c r="KZQ12" s="570"/>
      <c r="KZR12" s="570"/>
      <c r="KZS12" s="570"/>
      <c r="KZT12" s="570"/>
      <c r="KZU12" s="570"/>
      <c r="KZV12" s="570"/>
      <c r="KZW12" s="570"/>
      <c r="KZX12" s="570"/>
      <c r="KZY12" s="570"/>
      <c r="KZZ12" s="570"/>
      <c r="LAA12" s="570"/>
      <c r="LAB12" s="570"/>
      <c r="LAC12" s="570"/>
      <c r="LAD12" s="570"/>
      <c r="LAE12" s="570"/>
      <c r="LAF12" s="570"/>
      <c r="LAG12" s="570"/>
      <c r="LAH12" s="570"/>
      <c r="LAI12" s="570"/>
      <c r="LAJ12" s="570"/>
      <c r="LAK12" s="570"/>
      <c r="LAL12" s="570"/>
      <c r="LAM12" s="570"/>
      <c r="LAN12" s="570"/>
      <c r="LAO12" s="570"/>
      <c r="LAP12" s="570"/>
      <c r="LAQ12" s="570"/>
      <c r="LAR12" s="570"/>
      <c r="LAS12" s="570"/>
      <c r="LAT12" s="570"/>
      <c r="LAU12" s="570"/>
      <c r="LAV12" s="570"/>
      <c r="LAW12" s="570"/>
      <c r="LAX12" s="570"/>
      <c r="LAY12" s="570"/>
      <c r="LAZ12" s="570"/>
      <c r="LBA12" s="570"/>
      <c r="LBB12" s="570"/>
      <c r="LBC12" s="570"/>
      <c r="LBD12" s="570"/>
      <c r="LBE12" s="570"/>
      <c r="LBF12" s="570"/>
      <c r="LBG12" s="570"/>
      <c r="LBH12" s="570"/>
      <c r="LBI12" s="570"/>
      <c r="LBJ12" s="570"/>
      <c r="LBK12" s="570"/>
      <c r="LBL12" s="570"/>
      <c r="LBM12" s="570"/>
      <c r="LBN12" s="570"/>
      <c r="LBO12" s="570"/>
      <c r="LBP12" s="570"/>
      <c r="LBQ12" s="570"/>
      <c r="LBR12" s="570"/>
      <c r="LBS12" s="570"/>
      <c r="LBT12" s="570"/>
      <c r="LBU12" s="570"/>
      <c r="LBV12" s="570"/>
      <c r="LBW12" s="570"/>
      <c r="LBX12" s="570"/>
      <c r="LBY12" s="570"/>
      <c r="LBZ12" s="570"/>
      <c r="LCA12" s="570"/>
      <c r="LCB12" s="570"/>
      <c r="LCC12" s="570"/>
      <c r="LCD12" s="570"/>
      <c r="LCE12" s="570"/>
      <c r="LCF12" s="570"/>
      <c r="LCG12" s="570"/>
      <c r="LCH12" s="570"/>
      <c r="LCI12" s="570"/>
      <c r="LCJ12" s="570"/>
      <c r="LCK12" s="570"/>
      <c r="LCL12" s="570"/>
      <c r="LCM12" s="570"/>
      <c r="LCN12" s="570"/>
      <c r="LCO12" s="570"/>
      <c r="LCP12" s="570"/>
      <c r="LCQ12" s="570"/>
      <c r="LCR12" s="570"/>
      <c r="LCS12" s="570"/>
      <c r="LCT12" s="570"/>
      <c r="LCU12" s="570"/>
      <c r="LCV12" s="570"/>
      <c r="LCW12" s="570"/>
      <c r="LCX12" s="570"/>
      <c r="LCY12" s="570"/>
      <c r="LCZ12" s="570"/>
      <c r="LDA12" s="570"/>
      <c r="LDB12" s="570"/>
      <c r="LDC12" s="570"/>
      <c r="LDD12" s="570"/>
      <c r="LDE12" s="570"/>
      <c r="LDF12" s="570"/>
      <c r="LDG12" s="570"/>
      <c r="LDH12" s="570"/>
      <c r="LDI12" s="570"/>
      <c r="LDJ12" s="570"/>
      <c r="LDK12" s="570"/>
      <c r="LDL12" s="570"/>
      <c r="LDM12" s="570"/>
      <c r="LDN12" s="570"/>
      <c r="LDO12" s="570"/>
      <c r="LDP12" s="570"/>
      <c r="LDQ12" s="570"/>
      <c r="LDR12" s="570"/>
      <c r="LDS12" s="570"/>
      <c r="LDT12" s="570"/>
      <c r="LDU12" s="570"/>
      <c r="LDV12" s="570"/>
      <c r="LDW12" s="570"/>
      <c r="LDX12" s="570"/>
      <c r="LDY12" s="570"/>
      <c r="LDZ12" s="570"/>
      <c r="LEA12" s="570"/>
      <c r="LEB12" s="570"/>
      <c r="LEC12" s="570"/>
      <c r="LED12" s="570"/>
      <c r="LEE12" s="570"/>
      <c r="LEF12" s="570"/>
      <c r="LEG12" s="570"/>
      <c r="LEH12" s="570"/>
      <c r="LEI12" s="570"/>
      <c r="LEJ12" s="570"/>
      <c r="LEK12" s="570"/>
      <c r="LEL12" s="570"/>
      <c r="LEM12" s="570"/>
      <c r="LEN12" s="570"/>
      <c r="LEO12" s="570"/>
      <c r="LEP12" s="570"/>
      <c r="LEQ12" s="570"/>
      <c r="LER12" s="570"/>
      <c r="LES12" s="570"/>
      <c r="LET12" s="570"/>
      <c r="LEU12" s="570"/>
      <c r="LEV12" s="570"/>
      <c r="LEW12" s="570"/>
      <c r="LEX12" s="570"/>
      <c r="LEY12" s="570"/>
      <c r="LEZ12" s="570"/>
      <c r="LFA12" s="570"/>
      <c r="LFB12" s="570"/>
      <c r="LFC12" s="570"/>
      <c r="LFD12" s="570"/>
      <c r="LFE12" s="570"/>
      <c r="LFF12" s="570"/>
      <c r="LFG12" s="570"/>
      <c r="LFH12" s="570"/>
      <c r="LFI12" s="570"/>
      <c r="LFJ12" s="570"/>
      <c r="LFK12" s="570"/>
      <c r="LFL12" s="570"/>
      <c r="LFM12" s="570"/>
      <c r="LFN12" s="570"/>
      <c r="LFO12" s="570"/>
      <c r="LFP12" s="570"/>
      <c r="LFQ12" s="570"/>
      <c r="LFR12" s="570"/>
      <c r="LFS12" s="570"/>
      <c r="LFT12" s="570"/>
      <c r="LFU12" s="570"/>
      <c r="LFV12" s="570"/>
      <c r="LFW12" s="570"/>
      <c r="LFX12" s="570"/>
      <c r="LFY12" s="570"/>
      <c r="LFZ12" s="570"/>
      <c r="LGA12" s="570"/>
      <c r="LGB12" s="570"/>
      <c r="LGC12" s="570"/>
      <c r="LGD12" s="570"/>
      <c r="LGE12" s="570"/>
      <c r="LGF12" s="570"/>
      <c r="LGG12" s="570"/>
      <c r="LGH12" s="570"/>
      <c r="LGI12" s="570"/>
      <c r="LGJ12" s="570"/>
      <c r="LGK12" s="570"/>
      <c r="LGL12" s="570"/>
      <c r="LGM12" s="570"/>
      <c r="LGN12" s="570"/>
      <c r="LGO12" s="570"/>
      <c r="LGP12" s="570"/>
      <c r="LGQ12" s="570"/>
      <c r="LGR12" s="570"/>
      <c r="LGS12" s="570"/>
      <c r="LGT12" s="570"/>
      <c r="LGU12" s="570"/>
      <c r="LGV12" s="570"/>
      <c r="LGW12" s="570"/>
      <c r="LGX12" s="570"/>
      <c r="LGY12" s="570"/>
      <c r="LGZ12" s="570"/>
      <c r="LHA12" s="570"/>
      <c r="LHB12" s="570"/>
      <c r="LHC12" s="570"/>
      <c r="LHD12" s="570"/>
      <c r="LHE12" s="570"/>
      <c r="LHF12" s="570"/>
      <c r="LHG12" s="570"/>
      <c r="LHH12" s="570"/>
      <c r="LHI12" s="570"/>
      <c r="LHJ12" s="570"/>
      <c r="LHK12" s="570"/>
      <c r="LHL12" s="570"/>
      <c r="LHM12" s="570"/>
      <c r="LHN12" s="570"/>
      <c r="LHO12" s="570"/>
      <c r="LHP12" s="570"/>
      <c r="LHQ12" s="570"/>
      <c r="LHR12" s="570"/>
      <c r="LHS12" s="570"/>
      <c r="LHT12" s="570"/>
      <c r="LHU12" s="570"/>
      <c r="LHV12" s="570"/>
      <c r="LHW12" s="570"/>
      <c r="LHX12" s="570"/>
      <c r="LHY12" s="570"/>
      <c r="LHZ12" s="570"/>
      <c r="LIA12" s="570"/>
      <c r="LIB12" s="570"/>
      <c r="LIC12" s="570"/>
      <c r="LID12" s="570"/>
      <c r="LIE12" s="570"/>
      <c r="LIF12" s="570"/>
      <c r="LIG12" s="570"/>
      <c r="LIH12" s="570"/>
      <c r="LII12" s="570"/>
      <c r="LIJ12" s="570"/>
      <c r="LIK12" s="570"/>
      <c r="LIL12" s="570"/>
      <c r="LIM12" s="570"/>
      <c r="LIN12" s="570"/>
      <c r="LIO12" s="570"/>
      <c r="LIP12" s="570"/>
      <c r="LIQ12" s="570"/>
      <c r="LIR12" s="570"/>
      <c r="LIS12" s="570"/>
      <c r="LIT12" s="570"/>
      <c r="LIU12" s="570"/>
      <c r="LIV12" s="570"/>
      <c r="LIW12" s="570"/>
      <c r="LIX12" s="570"/>
      <c r="LIY12" s="570"/>
      <c r="LIZ12" s="570"/>
      <c r="LJA12" s="570"/>
      <c r="LJB12" s="570"/>
      <c r="LJC12" s="570"/>
      <c r="LJD12" s="570"/>
      <c r="LJE12" s="570"/>
      <c r="LJF12" s="570"/>
      <c r="LJG12" s="570"/>
      <c r="LJH12" s="570"/>
      <c r="LJI12" s="570"/>
      <c r="LJJ12" s="570"/>
      <c r="LJK12" s="570"/>
      <c r="LJL12" s="570"/>
      <c r="LJM12" s="570"/>
      <c r="LJN12" s="570"/>
      <c r="LJO12" s="570"/>
      <c r="LJP12" s="570"/>
      <c r="LJQ12" s="570"/>
      <c r="LJR12" s="570"/>
      <c r="LJS12" s="570"/>
      <c r="LJT12" s="570"/>
      <c r="LJU12" s="570"/>
      <c r="LJV12" s="570"/>
      <c r="LJW12" s="570"/>
      <c r="LJX12" s="570"/>
      <c r="LJY12" s="570"/>
      <c r="LJZ12" s="570"/>
      <c r="LKA12" s="570"/>
      <c r="LKB12" s="570"/>
      <c r="LKC12" s="570"/>
      <c r="LKD12" s="570"/>
      <c r="LKE12" s="570"/>
      <c r="LKF12" s="570"/>
      <c r="LKG12" s="570"/>
      <c r="LKH12" s="570"/>
      <c r="LKI12" s="570"/>
      <c r="LKJ12" s="570"/>
      <c r="LKK12" s="570"/>
      <c r="LKL12" s="570"/>
      <c r="LKM12" s="570"/>
      <c r="LKN12" s="570"/>
      <c r="LKO12" s="570"/>
      <c r="LKP12" s="570"/>
      <c r="LKQ12" s="570"/>
      <c r="LKR12" s="570"/>
      <c r="LKS12" s="570"/>
      <c r="LKT12" s="570"/>
      <c r="LKU12" s="570"/>
      <c r="LKV12" s="570"/>
      <c r="LKW12" s="570"/>
      <c r="LKX12" s="570"/>
      <c r="LKY12" s="570"/>
      <c r="LKZ12" s="570"/>
      <c r="LLA12" s="570"/>
      <c r="LLB12" s="570"/>
      <c r="LLC12" s="570"/>
      <c r="LLD12" s="570"/>
      <c r="LLE12" s="570"/>
      <c r="LLF12" s="570"/>
      <c r="LLG12" s="570"/>
      <c r="LLH12" s="570"/>
      <c r="LLI12" s="570"/>
      <c r="LLJ12" s="570"/>
      <c r="LLK12" s="570"/>
      <c r="LLL12" s="570"/>
      <c r="LLM12" s="570"/>
      <c r="LLN12" s="570"/>
      <c r="LLO12" s="570"/>
      <c r="LLP12" s="570"/>
      <c r="LLQ12" s="570"/>
      <c r="LLR12" s="570"/>
      <c r="LLS12" s="570"/>
      <c r="LLT12" s="570"/>
      <c r="LLU12" s="570"/>
      <c r="LLV12" s="570"/>
      <c r="LLW12" s="570"/>
      <c r="LLX12" s="570"/>
      <c r="LLY12" s="570"/>
      <c r="LLZ12" s="570"/>
      <c r="LMA12" s="570"/>
      <c r="LMB12" s="570"/>
      <c r="LMC12" s="570"/>
      <c r="LMD12" s="570"/>
      <c r="LME12" s="570"/>
      <c r="LMF12" s="570"/>
      <c r="LMG12" s="570"/>
      <c r="LMH12" s="570"/>
      <c r="LMI12" s="570"/>
      <c r="LMJ12" s="570"/>
      <c r="LMK12" s="570"/>
      <c r="LML12" s="570"/>
      <c r="LMM12" s="570"/>
      <c r="LMN12" s="570"/>
      <c r="LMO12" s="570"/>
      <c r="LMP12" s="570"/>
      <c r="LMQ12" s="570"/>
      <c r="LMR12" s="570"/>
      <c r="LMS12" s="570"/>
      <c r="LMT12" s="570"/>
      <c r="LMU12" s="570"/>
      <c r="LMV12" s="570"/>
      <c r="LMW12" s="570"/>
      <c r="LMX12" s="570"/>
      <c r="LMY12" s="570"/>
      <c r="LMZ12" s="570"/>
      <c r="LNA12" s="570"/>
      <c r="LNB12" s="570"/>
      <c r="LNC12" s="570"/>
      <c r="LND12" s="570"/>
      <c r="LNE12" s="570"/>
      <c r="LNF12" s="570"/>
      <c r="LNG12" s="570"/>
      <c r="LNH12" s="570"/>
      <c r="LNI12" s="570"/>
      <c r="LNJ12" s="570"/>
      <c r="LNK12" s="570"/>
      <c r="LNL12" s="570"/>
      <c r="LNM12" s="570"/>
      <c r="LNN12" s="570"/>
      <c r="LNO12" s="570"/>
      <c r="LNP12" s="570"/>
      <c r="LNQ12" s="570"/>
      <c r="LNR12" s="570"/>
      <c r="LNS12" s="570"/>
      <c r="LNT12" s="570"/>
      <c r="LNU12" s="570"/>
      <c r="LNV12" s="570"/>
      <c r="LNW12" s="570"/>
      <c r="LNX12" s="570"/>
      <c r="LNY12" s="570"/>
      <c r="LNZ12" s="570"/>
      <c r="LOA12" s="570"/>
      <c r="LOB12" s="570"/>
      <c r="LOC12" s="570"/>
      <c r="LOD12" s="570"/>
      <c r="LOE12" s="570"/>
      <c r="LOF12" s="570"/>
      <c r="LOG12" s="570"/>
      <c r="LOH12" s="570"/>
      <c r="LOI12" s="570"/>
      <c r="LOJ12" s="570"/>
      <c r="LOK12" s="570"/>
      <c r="LOL12" s="570"/>
      <c r="LOM12" s="570"/>
      <c r="LON12" s="570"/>
      <c r="LOO12" s="570"/>
      <c r="LOP12" s="570"/>
      <c r="LOQ12" s="570"/>
      <c r="LOR12" s="570"/>
      <c r="LOS12" s="570"/>
      <c r="LOT12" s="570"/>
      <c r="LOU12" s="570"/>
      <c r="LOV12" s="570"/>
      <c r="LOW12" s="570"/>
      <c r="LOX12" s="570"/>
      <c r="LOY12" s="570"/>
      <c r="LOZ12" s="570"/>
      <c r="LPA12" s="570"/>
      <c r="LPB12" s="570"/>
      <c r="LPC12" s="570"/>
      <c r="LPD12" s="570"/>
      <c r="LPE12" s="570"/>
      <c r="LPF12" s="570"/>
      <c r="LPG12" s="570"/>
      <c r="LPH12" s="570"/>
      <c r="LPI12" s="570"/>
      <c r="LPJ12" s="570"/>
      <c r="LPK12" s="570"/>
      <c r="LPL12" s="570"/>
      <c r="LPM12" s="570"/>
      <c r="LPN12" s="570"/>
      <c r="LPO12" s="570"/>
      <c r="LPP12" s="570"/>
      <c r="LPQ12" s="570"/>
      <c r="LPR12" s="570"/>
      <c r="LPS12" s="570"/>
      <c r="LPT12" s="570"/>
      <c r="LPU12" s="570"/>
      <c r="LPV12" s="570"/>
      <c r="LPW12" s="570"/>
      <c r="LPX12" s="570"/>
      <c r="LPY12" s="570"/>
      <c r="LPZ12" s="570"/>
      <c r="LQA12" s="570"/>
      <c r="LQB12" s="570"/>
      <c r="LQC12" s="570"/>
      <c r="LQD12" s="570"/>
      <c r="LQE12" s="570"/>
      <c r="LQF12" s="570"/>
      <c r="LQG12" s="570"/>
      <c r="LQH12" s="570"/>
      <c r="LQI12" s="570"/>
      <c r="LQJ12" s="570"/>
      <c r="LQK12" s="570"/>
      <c r="LQL12" s="570"/>
      <c r="LQM12" s="570"/>
      <c r="LQN12" s="570"/>
      <c r="LQO12" s="570"/>
      <c r="LQP12" s="570"/>
      <c r="LQQ12" s="570"/>
      <c r="LQR12" s="570"/>
      <c r="LQS12" s="570"/>
      <c r="LQT12" s="570"/>
      <c r="LQU12" s="570"/>
      <c r="LQV12" s="570"/>
      <c r="LQW12" s="570"/>
      <c r="LQX12" s="570"/>
      <c r="LQY12" s="570"/>
      <c r="LQZ12" s="570"/>
      <c r="LRA12" s="570"/>
      <c r="LRB12" s="570"/>
      <c r="LRC12" s="570"/>
      <c r="LRD12" s="570"/>
      <c r="LRE12" s="570"/>
      <c r="LRF12" s="570"/>
      <c r="LRG12" s="570"/>
      <c r="LRH12" s="570"/>
      <c r="LRI12" s="570"/>
      <c r="LRJ12" s="570"/>
      <c r="LRK12" s="570"/>
      <c r="LRL12" s="570"/>
      <c r="LRM12" s="570"/>
      <c r="LRN12" s="570"/>
      <c r="LRO12" s="570"/>
      <c r="LRP12" s="570"/>
      <c r="LRQ12" s="570"/>
      <c r="LRR12" s="570"/>
      <c r="LRS12" s="570"/>
      <c r="LRT12" s="570"/>
      <c r="LRU12" s="570"/>
      <c r="LRV12" s="570"/>
      <c r="LRW12" s="570"/>
      <c r="LRX12" s="570"/>
      <c r="LRY12" s="570"/>
      <c r="LRZ12" s="570"/>
      <c r="LSA12" s="570"/>
      <c r="LSB12" s="570"/>
      <c r="LSC12" s="570"/>
      <c r="LSD12" s="570"/>
      <c r="LSE12" s="570"/>
      <c r="LSF12" s="570"/>
      <c r="LSG12" s="570"/>
      <c r="LSH12" s="570"/>
      <c r="LSI12" s="570"/>
      <c r="LSJ12" s="570"/>
      <c r="LSK12" s="570"/>
      <c r="LSL12" s="570"/>
      <c r="LSM12" s="570"/>
      <c r="LSN12" s="570"/>
      <c r="LSO12" s="570"/>
      <c r="LSP12" s="570"/>
      <c r="LSQ12" s="570"/>
      <c r="LSR12" s="570"/>
      <c r="LSS12" s="570"/>
      <c r="LST12" s="570"/>
      <c r="LSU12" s="570"/>
      <c r="LSV12" s="570"/>
      <c r="LSW12" s="570"/>
      <c r="LSX12" s="570"/>
      <c r="LSY12" s="570"/>
      <c r="LSZ12" s="570"/>
      <c r="LTA12" s="570"/>
      <c r="LTB12" s="570"/>
      <c r="LTC12" s="570"/>
      <c r="LTD12" s="570"/>
      <c r="LTE12" s="570"/>
      <c r="LTF12" s="570"/>
      <c r="LTG12" s="570"/>
      <c r="LTH12" s="570"/>
      <c r="LTI12" s="570"/>
      <c r="LTJ12" s="570"/>
      <c r="LTK12" s="570"/>
      <c r="LTL12" s="570"/>
      <c r="LTM12" s="570"/>
      <c r="LTN12" s="570"/>
      <c r="LTO12" s="570"/>
      <c r="LTP12" s="570"/>
      <c r="LTQ12" s="570"/>
      <c r="LTR12" s="570"/>
      <c r="LTS12" s="570"/>
      <c r="LTT12" s="570"/>
      <c r="LTU12" s="570"/>
      <c r="LTV12" s="570"/>
      <c r="LTW12" s="570"/>
      <c r="LTX12" s="570"/>
      <c r="LTY12" s="570"/>
      <c r="LTZ12" s="570"/>
      <c r="LUA12" s="570"/>
      <c r="LUB12" s="570"/>
      <c r="LUC12" s="570"/>
      <c r="LUD12" s="570"/>
      <c r="LUE12" s="570"/>
      <c r="LUF12" s="570"/>
      <c r="LUG12" s="570"/>
      <c r="LUH12" s="570"/>
      <c r="LUI12" s="570"/>
      <c r="LUJ12" s="570"/>
      <c r="LUK12" s="570"/>
      <c r="LUL12" s="570"/>
      <c r="LUM12" s="570"/>
      <c r="LUN12" s="570"/>
      <c r="LUO12" s="570"/>
      <c r="LUP12" s="570"/>
      <c r="LUQ12" s="570"/>
      <c r="LUR12" s="570"/>
      <c r="LUS12" s="570"/>
      <c r="LUT12" s="570"/>
      <c r="LUU12" s="570"/>
      <c r="LUV12" s="570"/>
      <c r="LUW12" s="570"/>
      <c r="LUX12" s="570"/>
      <c r="LUY12" s="570"/>
      <c r="LUZ12" s="570"/>
      <c r="LVA12" s="570"/>
      <c r="LVB12" s="570"/>
      <c r="LVC12" s="570"/>
      <c r="LVD12" s="570"/>
      <c r="LVE12" s="570"/>
      <c r="LVF12" s="570"/>
      <c r="LVG12" s="570"/>
      <c r="LVH12" s="570"/>
      <c r="LVI12" s="570"/>
      <c r="LVJ12" s="570"/>
      <c r="LVK12" s="570"/>
      <c r="LVL12" s="570"/>
      <c r="LVM12" s="570"/>
      <c r="LVN12" s="570"/>
      <c r="LVO12" s="570"/>
      <c r="LVP12" s="570"/>
      <c r="LVQ12" s="570"/>
      <c r="LVR12" s="570"/>
      <c r="LVS12" s="570"/>
      <c r="LVT12" s="570"/>
      <c r="LVU12" s="570"/>
      <c r="LVV12" s="570"/>
      <c r="LVW12" s="570"/>
      <c r="LVX12" s="570"/>
      <c r="LVY12" s="570"/>
      <c r="LVZ12" s="570"/>
      <c r="LWA12" s="570"/>
      <c r="LWB12" s="570"/>
      <c r="LWC12" s="570"/>
      <c r="LWD12" s="570"/>
      <c r="LWE12" s="570"/>
      <c r="LWF12" s="570"/>
      <c r="LWG12" s="570"/>
      <c r="LWH12" s="570"/>
      <c r="LWI12" s="570"/>
      <c r="LWJ12" s="570"/>
      <c r="LWK12" s="570"/>
      <c r="LWL12" s="570"/>
      <c r="LWM12" s="570"/>
      <c r="LWN12" s="570"/>
      <c r="LWO12" s="570"/>
      <c r="LWP12" s="570"/>
      <c r="LWQ12" s="570"/>
      <c r="LWR12" s="570"/>
      <c r="LWS12" s="570"/>
      <c r="LWT12" s="570"/>
      <c r="LWU12" s="570"/>
      <c r="LWV12" s="570"/>
      <c r="LWW12" s="570"/>
      <c r="LWX12" s="570"/>
      <c r="LWY12" s="570"/>
      <c r="LWZ12" s="570"/>
      <c r="LXA12" s="570"/>
      <c r="LXB12" s="570"/>
      <c r="LXC12" s="570"/>
      <c r="LXD12" s="570"/>
      <c r="LXE12" s="570"/>
      <c r="LXF12" s="570"/>
      <c r="LXG12" s="570"/>
      <c r="LXH12" s="570"/>
      <c r="LXI12" s="570"/>
      <c r="LXJ12" s="570"/>
      <c r="LXK12" s="570"/>
      <c r="LXL12" s="570"/>
      <c r="LXM12" s="570"/>
      <c r="LXN12" s="570"/>
      <c r="LXO12" s="570"/>
      <c r="LXP12" s="570"/>
      <c r="LXQ12" s="570"/>
      <c r="LXR12" s="570"/>
      <c r="LXS12" s="570"/>
      <c r="LXT12" s="570"/>
      <c r="LXU12" s="570"/>
      <c r="LXV12" s="570"/>
      <c r="LXW12" s="570"/>
      <c r="LXX12" s="570"/>
      <c r="LXY12" s="570"/>
      <c r="LXZ12" s="570"/>
      <c r="LYA12" s="570"/>
      <c r="LYB12" s="570"/>
      <c r="LYC12" s="570"/>
      <c r="LYD12" s="570"/>
      <c r="LYE12" s="570"/>
      <c r="LYF12" s="570"/>
      <c r="LYG12" s="570"/>
      <c r="LYH12" s="570"/>
      <c r="LYI12" s="570"/>
      <c r="LYJ12" s="570"/>
      <c r="LYK12" s="570"/>
      <c r="LYL12" s="570"/>
      <c r="LYM12" s="570"/>
      <c r="LYN12" s="570"/>
      <c r="LYO12" s="570"/>
      <c r="LYP12" s="570"/>
      <c r="LYQ12" s="570"/>
      <c r="LYR12" s="570"/>
      <c r="LYS12" s="570"/>
      <c r="LYT12" s="570"/>
      <c r="LYU12" s="570"/>
      <c r="LYV12" s="570"/>
      <c r="LYW12" s="570"/>
      <c r="LYX12" s="570"/>
      <c r="LYY12" s="570"/>
      <c r="LYZ12" s="570"/>
      <c r="LZA12" s="570"/>
      <c r="LZB12" s="570"/>
      <c r="LZC12" s="570"/>
      <c r="LZD12" s="570"/>
      <c r="LZE12" s="570"/>
      <c r="LZF12" s="570"/>
      <c r="LZG12" s="570"/>
      <c r="LZH12" s="570"/>
      <c r="LZI12" s="570"/>
      <c r="LZJ12" s="570"/>
      <c r="LZK12" s="570"/>
      <c r="LZL12" s="570"/>
      <c r="LZM12" s="570"/>
      <c r="LZN12" s="570"/>
      <c r="LZO12" s="570"/>
      <c r="LZP12" s="570"/>
      <c r="LZQ12" s="570"/>
      <c r="LZR12" s="570"/>
      <c r="LZS12" s="570"/>
      <c r="LZT12" s="570"/>
      <c r="LZU12" s="570"/>
      <c r="LZV12" s="570"/>
      <c r="LZW12" s="570"/>
      <c r="LZX12" s="570"/>
      <c r="LZY12" s="570"/>
      <c r="LZZ12" s="570"/>
      <c r="MAA12" s="570"/>
      <c r="MAB12" s="570"/>
      <c r="MAC12" s="570"/>
      <c r="MAD12" s="570"/>
      <c r="MAE12" s="570"/>
      <c r="MAF12" s="570"/>
      <c r="MAG12" s="570"/>
      <c r="MAH12" s="570"/>
      <c r="MAI12" s="570"/>
      <c r="MAJ12" s="570"/>
      <c r="MAK12" s="570"/>
      <c r="MAL12" s="570"/>
      <c r="MAM12" s="570"/>
      <c r="MAN12" s="570"/>
      <c r="MAO12" s="570"/>
      <c r="MAP12" s="570"/>
      <c r="MAQ12" s="570"/>
      <c r="MAR12" s="570"/>
      <c r="MAS12" s="570"/>
      <c r="MAT12" s="570"/>
      <c r="MAU12" s="570"/>
      <c r="MAV12" s="570"/>
      <c r="MAW12" s="570"/>
      <c r="MAX12" s="570"/>
      <c r="MAY12" s="570"/>
      <c r="MAZ12" s="570"/>
      <c r="MBA12" s="570"/>
      <c r="MBB12" s="570"/>
      <c r="MBC12" s="570"/>
      <c r="MBD12" s="570"/>
      <c r="MBE12" s="570"/>
      <c r="MBF12" s="570"/>
      <c r="MBG12" s="570"/>
      <c r="MBH12" s="570"/>
      <c r="MBI12" s="570"/>
      <c r="MBJ12" s="570"/>
      <c r="MBK12" s="570"/>
      <c r="MBL12" s="570"/>
      <c r="MBM12" s="570"/>
      <c r="MBN12" s="570"/>
      <c r="MBO12" s="570"/>
      <c r="MBP12" s="570"/>
      <c r="MBQ12" s="570"/>
      <c r="MBR12" s="570"/>
      <c r="MBS12" s="570"/>
      <c r="MBT12" s="570"/>
      <c r="MBU12" s="570"/>
      <c r="MBV12" s="570"/>
      <c r="MBW12" s="570"/>
      <c r="MBX12" s="570"/>
      <c r="MBY12" s="570"/>
      <c r="MBZ12" s="570"/>
      <c r="MCA12" s="570"/>
      <c r="MCB12" s="570"/>
      <c r="MCC12" s="570"/>
      <c r="MCD12" s="570"/>
      <c r="MCE12" s="570"/>
      <c r="MCF12" s="570"/>
      <c r="MCG12" s="570"/>
      <c r="MCH12" s="570"/>
      <c r="MCI12" s="570"/>
      <c r="MCJ12" s="570"/>
      <c r="MCK12" s="570"/>
      <c r="MCL12" s="570"/>
      <c r="MCM12" s="570"/>
      <c r="MCN12" s="570"/>
      <c r="MCO12" s="570"/>
      <c r="MCP12" s="570"/>
      <c r="MCQ12" s="570"/>
      <c r="MCR12" s="570"/>
      <c r="MCS12" s="570"/>
      <c r="MCT12" s="570"/>
      <c r="MCU12" s="570"/>
      <c r="MCV12" s="570"/>
      <c r="MCW12" s="570"/>
      <c r="MCX12" s="570"/>
      <c r="MCY12" s="570"/>
      <c r="MCZ12" s="570"/>
      <c r="MDA12" s="570"/>
      <c r="MDB12" s="570"/>
      <c r="MDC12" s="570"/>
      <c r="MDD12" s="570"/>
      <c r="MDE12" s="570"/>
      <c r="MDF12" s="570"/>
      <c r="MDG12" s="570"/>
      <c r="MDH12" s="570"/>
      <c r="MDI12" s="570"/>
      <c r="MDJ12" s="570"/>
      <c r="MDK12" s="570"/>
      <c r="MDL12" s="570"/>
      <c r="MDM12" s="570"/>
      <c r="MDN12" s="570"/>
      <c r="MDO12" s="570"/>
      <c r="MDP12" s="570"/>
      <c r="MDQ12" s="570"/>
      <c r="MDR12" s="570"/>
      <c r="MDS12" s="570"/>
      <c r="MDT12" s="570"/>
      <c r="MDU12" s="570"/>
      <c r="MDV12" s="570"/>
      <c r="MDW12" s="570"/>
      <c r="MDX12" s="570"/>
      <c r="MDY12" s="570"/>
      <c r="MDZ12" s="570"/>
      <c r="MEA12" s="570"/>
      <c r="MEB12" s="570"/>
      <c r="MEC12" s="570"/>
      <c r="MED12" s="570"/>
      <c r="MEE12" s="570"/>
      <c r="MEF12" s="570"/>
      <c r="MEG12" s="570"/>
      <c r="MEH12" s="570"/>
      <c r="MEI12" s="570"/>
      <c r="MEJ12" s="570"/>
      <c r="MEK12" s="570"/>
      <c r="MEL12" s="570"/>
      <c r="MEM12" s="570"/>
      <c r="MEN12" s="570"/>
      <c r="MEO12" s="570"/>
      <c r="MEP12" s="570"/>
      <c r="MEQ12" s="570"/>
      <c r="MER12" s="570"/>
      <c r="MES12" s="570"/>
      <c r="MET12" s="570"/>
      <c r="MEU12" s="570"/>
      <c r="MEV12" s="570"/>
      <c r="MEW12" s="570"/>
      <c r="MEX12" s="570"/>
      <c r="MEY12" s="570"/>
      <c r="MEZ12" s="570"/>
      <c r="MFA12" s="570"/>
      <c r="MFB12" s="570"/>
      <c r="MFC12" s="570"/>
      <c r="MFD12" s="570"/>
      <c r="MFE12" s="570"/>
      <c r="MFF12" s="570"/>
      <c r="MFG12" s="570"/>
      <c r="MFH12" s="570"/>
      <c r="MFI12" s="570"/>
      <c r="MFJ12" s="570"/>
      <c r="MFK12" s="570"/>
      <c r="MFL12" s="570"/>
      <c r="MFM12" s="570"/>
      <c r="MFN12" s="570"/>
      <c r="MFO12" s="570"/>
      <c r="MFP12" s="570"/>
      <c r="MFQ12" s="570"/>
      <c r="MFR12" s="570"/>
      <c r="MFS12" s="570"/>
      <c r="MFT12" s="570"/>
      <c r="MFU12" s="570"/>
      <c r="MFV12" s="570"/>
      <c r="MFW12" s="570"/>
      <c r="MFX12" s="570"/>
      <c r="MFY12" s="570"/>
      <c r="MFZ12" s="570"/>
      <c r="MGA12" s="570"/>
      <c r="MGB12" s="570"/>
      <c r="MGC12" s="570"/>
      <c r="MGD12" s="570"/>
      <c r="MGE12" s="570"/>
      <c r="MGF12" s="570"/>
      <c r="MGG12" s="570"/>
      <c r="MGH12" s="570"/>
      <c r="MGI12" s="570"/>
      <c r="MGJ12" s="570"/>
      <c r="MGK12" s="570"/>
      <c r="MGL12" s="570"/>
      <c r="MGM12" s="570"/>
      <c r="MGN12" s="570"/>
      <c r="MGO12" s="570"/>
      <c r="MGP12" s="570"/>
      <c r="MGQ12" s="570"/>
      <c r="MGR12" s="570"/>
      <c r="MGS12" s="570"/>
      <c r="MGT12" s="570"/>
      <c r="MGU12" s="570"/>
      <c r="MGV12" s="570"/>
      <c r="MGW12" s="570"/>
      <c r="MGX12" s="570"/>
      <c r="MGY12" s="570"/>
      <c r="MGZ12" s="570"/>
      <c r="MHA12" s="570"/>
      <c r="MHB12" s="570"/>
      <c r="MHC12" s="570"/>
      <c r="MHD12" s="570"/>
      <c r="MHE12" s="570"/>
      <c r="MHF12" s="570"/>
      <c r="MHG12" s="570"/>
      <c r="MHH12" s="570"/>
      <c r="MHI12" s="570"/>
      <c r="MHJ12" s="570"/>
      <c r="MHK12" s="570"/>
      <c r="MHL12" s="570"/>
      <c r="MHM12" s="570"/>
      <c r="MHN12" s="570"/>
      <c r="MHO12" s="570"/>
      <c r="MHP12" s="570"/>
      <c r="MHQ12" s="570"/>
      <c r="MHR12" s="570"/>
      <c r="MHS12" s="570"/>
      <c r="MHT12" s="570"/>
      <c r="MHU12" s="570"/>
      <c r="MHV12" s="570"/>
      <c r="MHW12" s="570"/>
      <c r="MHX12" s="570"/>
      <c r="MHY12" s="570"/>
      <c r="MHZ12" s="570"/>
      <c r="MIA12" s="570"/>
      <c r="MIB12" s="570"/>
      <c r="MIC12" s="570"/>
      <c r="MID12" s="570"/>
      <c r="MIE12" s="570"/>
      <c r="MIF12" s="570"/>
      <c r="MIG12" s="570"/>
      <c r="MIH12" s="570"/>
      <c r="MII12" s="570"/>
      <c r="MIJ12" s="570"/>
      <c r="MIK12" s="570"/>
      <c r="MIL12" s="570"/>
      <c r="MIM12" s="570"/>
      <c r="MIN12" s="570"/>
      <c r="MIO12" s="570"/>
      <c r="MIP12" s="570"/>
      <c r="MIQ12" s="570"/>
      <c r="MIR12" s="570"/>
      <c r="MIS12" s="570"/>
      <c r="MIT12" s="570"/>
      <c r="MIU12" s="570"/>
      <c r="MIV12" s="570"/>
      <c r="MIW12" s="570"/>
      <c r="MIX12" s="570"/>
      <c r="MIY12" s="570"/>
      <c r="MIZ12" s="570"/>
      <c r="MJA12" s="570"/>
      <c r="MJB12" s="570"/>
      <c r="MJC12" s="570"/>
      <c r="MJD12" s="570"/>
      <c r="MJE12" s="570"/>
      <c r="MJF12" s="570"/>
      <c r="MJG12" s="570"/>
      <c r="MJH12" s="570"/>
      <c r="MJI12" s="570"/>
      <c r="MJJ12" s="570"/>
      <c r="MJK12" s="570"/>
      <c r="MJL12" s="570"/>
      <c r="MJM12" s="570"/>
      <c r="MJN12" s="570"/>
      <c r="MJO12" s="570"/>
      <c r="MJP12" s="570"/>
      <c r="MJQ12" s="570"/>
      <c r="MJR12" s="570"/>
      <c r="MJS12" s="570"/>
      <c r="MJT12" s="570"/>
      <c r="MJU12" s="570"/>
      <c r="MJV12" s="570"/>
      <c r="MJW12" s="570"/>
      <c r="MJX12" s="570"/>
      <c r="MJY12" s="570"/>
      <c r="MJZ12" s="570"/>
      <c r="MKA12" s="570"/>
      <c r="MKB12" s="570"/>
      <c r="MKC12" s="570"/>
      <c r="MKD12" s="570"/>
      <c r="MKE12" s="570"/>
      <c r="MKF12" s="570"/>
      <c r="MKG12" s="570"/>
      <c r="MKH12" s="570"/>
      <c r="MKI12" s="570"/>
      <c r="MKJ12" s="570"/>
      <c r="MKK12" s="570"/>
      <c r="MKL12" s="570"/>
      <c r="MKM12" s="570"/>
      <c r="MKN12" s="570"/>
      <c r="MKO12" s="570"/>
      <c r="MKP12" s="570"/>
      <c r="MKQ12" s="570"/>
      <c r="MKR12" s="570"/>
      <c r="MKS12" s="570"/>
      <c r="MKT12" s="570"/>
      <c r="MKU12" s="570"/>
      <c r="MKV12" s="570"/>
      <c r="MKW12" s="570"/>
      <c r="MKX12" s="570"/>
      <c r="MKY12" s="570"/>
      <c r="MKZ12" s="570"/>
      <c r="MLA12" s="570"/>
      <c r="MLB12" s="570"/>
      <c r="MLC12" s="570"/>
      <c r="MLD12" s="570"/>
      <c r="MLE12" s="570"/>
      <c r="MLF12" s="570"/>
      <c r="MLG12" s="570"/>
      <c r="MLH12" s="570"/>
      <c r="MLI12" s="570"/>
      <c r="MLJ12" s="570"/>
      <c r="MLK12" s="570"/>
      <c r="MLL12" s="570"/>
      <c r="MLM12" s="570"/>
      <c r="MLN12" s="570"/>
      <c r="MLO12" s="570"/>
      <c r="MLP12" s="570"/>
      <c r="MLQ12" s="570"/>
      <c r="MLR12" s="570"/>
      <c r="MLS12" s="570"/>
      <c r="MLT12" s="570"/>
      <c r="MLU12" s="570"/>
      <c r="MLV12" s="570"/>
      <c r="MLW12" s="570"/>
      <c r="MLX12" s="570"/>
      <c r="MLY12" s="570"/>
      <c r="MLZ12" s="570"/>
      <c r="MMA12" s="570"/>
      <c r="MMB12" s="570"/>
      <c r="MMC12" s="570"/>
      <c r="MMD12" s="570"/>
      <c r="MME12" s="570"/>
      <c r="MMF12" s="570"/>
      <c r="MMG12" s="570"/>
      <c r="MMH12" s="570"/>
      <c r="MMI12" s="570"/>
      <c r="MMJ12" s="570"/>
      <c r="MMK12" s="570"/>
      <c r="MML12" s="570"/>
      <c r="MMM12" s="570"/>
      <c r="MMN12" s="570"/>
      <c r="MMO12" s="570"/>
      <c r="MMP12" s="570"/>
      <c r="MMQ12" s="570"/>
      <c r="MMR12" s="570"/>
      <c r="MMS12" s="570"/>
      <c r="MMT12" s="570"/>
      <c r="MMU12" s="570"/>
      <c r="MMV12" s="570"/>
      <c r="MMW12" s="570"/>
      <c r="MMX12" s="570"/>
      <c r="MMY12" s="570"/>
      <c r="MMZ12" s="570"/>
      <c r="MNA12" s="570"/>
      <c r="MNB12" s="570"/>
      <c r="MNC12" s="570"/>
      <c r="MND12" s="570"/>
      <c r="MNE12" s="570"/>
      <c r="MNF12" s="570"/>
      <c r="MNG12" s="570"/>
      <c r="MNH12" s="570"/>
      <c r="MNI12" s="570"/>
      <c r="MNJ12" s="570"/>
      <c r="MNK12" s="570"/>
      <c r="MNL12" s="570"/>
      <c r="MNM12" s="570"/>
      <c r="MNN12" s="570"/>
      <c r="MNO12" s="570"/>
      <c r="MNP12" s="570"/>
      <c r="MNQ12" s="570"/>
      <c r="MNR12" s="570"/>
      <c r="MNS12" s="570"/>
      <c r="MNT12" s="570"/>
      <c r="MNU12" s="570"/>
      <c r="MNV12" s="570"/>
      <c r="MNW12" s="570"/>
      <c r="MNX12" s="570"/>
      <c r="MNY12" s="570"/>
      <c r="MNZ12" s="570"/>
      <c r="MOA12" s="570"/>
      <c r="MOB12" s="570"/>
      <c r="MOC12" s="570"/>
      <c r="MOD12" s="570"/>
      <c r="MOE12" s="570"/>
      <c r="MOF12" s="570"/>
      <c r="MOG12" s="570"/>
      <c r="MOH12" s="570"/>
      <c r="MOI12" s="570"/>
      <c r="MOJ12" s="570"/>
      <c r="MOK12" s="570"/>
      <c r="MOL12" s="570"/>
      <c r="MOM12" s="570"/>
      <c r="MON12" s="570"/>
      <c r="MOO12" s="570"/>
      <c r="MOP12" s="570"/>
      <c r="MOQ12" s="570"/>
      <c r="MOR12" s="570"/>
      <c r="MOS12" s="570"/>
      <c r="MOT12" s="570"/>
      <c r="MOU12" s="570"/>
      <c r="MOV12" s="570"/>
      <c r="MOW12" s="570"/>
      <c r="MOX12" s="570"/>
      <c r="MOY12" s="570"/>
      <c r="MOZ12" s="570"/>
      <c r="MPA12" s="570"/>
      <c r="MPB12" s="570"/>
      <c r="MPC12" s="570"/>
      <c r="MPD12" s="570"/>
      <c r="MPE12" s="570"/>
      <c r="MPF12" s="570"/>
      <c r="MPG12" s="570"/>
      <c r="MPH12" s="570"/>
      <c r="MPI12" s="570"/>
      <c r="MPJ12" s="570"/>
      <c r="MPK12" s="570"/>
      <c r="MPL12" s="570"/>
      <c r="MPM12" s="570"/>
      <c r="MPN12" s="570"/>
      <c r="MPO12" s="570"/>
      <c r="MPP12" s="570"/>
      <c r="MPQ12" s="570"/>
      <c r="MPR12" s="570"/>
      <c r="MPS12" s="570"/>
      <c r="MPT12" s="570"/>
      <c r="MPU12" s="570"/>
      <c r="MPV12" s="570"/>
      <c r="MPW12" s="570"/>
      <c r="MPX12" s="570"/>
      <c r="MPY12" s="570"/>
      <c r="MPZ12" s="570"/>
      <c r="MQA12" s="570"/>
      <c r="MQB12" s="570"/>
      <c r="MQC12" s="570"/>
      <c r="MQD12" s="570"/>
      <c r="MQE12" s="570"/>
      <c r="MQF12" s="570"/>
      <c r="MQG12" s="570"/>
      <c r="MQH12" s="570"/>
      <c r="MQI12" s="570"/>
      <c r="MQJ12" s="570"/>
      <c r="MQK12" s="570"/>
      <c r="MQL12" s="570"/>
      <c r="MQM12" s="570"/>
      <c r="MQN12" s="570"/>
      <c r="MQO12" s="570"/>
      <c r="MQP12" s="570"/>
      <c r="MQQ12" s="570"/>
      <c r="MQR12" s="570"/>
      <c r="MQS12" s="570"/>
      <c r="MQT12" s="570"/>
      <c r="MQU12" s="570"/>
      <c r="MQV12" s="570"/>
      <c r="MQW12" s="570"/>
      <c r="MQX12" s="570"/>
      <c r="MQY12" s="570"/>
      <c r="MQZ12" s="570"/>
      <c r="MRA12" s="570"/>
      <c r="MRB12" s="570"/>
      <c r="MRC12" s="570"/>
      <c r="MRD12" s="570"/>
      <c r="MRE12" s="570"/>
      <c r="MRF12" s="570"/>
      <c r="MRG12" s="570"/>
      <c r="MRH12" s="570"/>
      <c r="MRI12" s="570"/>
      <c r="MRJ12" s="570"/>
      <c r="MRK12" s="570"/>
      <c r="MRL12" s="570"/>
      <c r="MRM12" s="570"/>
      <c r="MRN12" s="570"/>
      <c r="MRO12" s="570"/>
      <c r="MRP12" s="570"/>
      <c r="MRQ12" s="570"/>
      <c r="MRR12" s="570"/>
      <c r="MRS12" s="570"/>
      <c r="MRT12" s="570"/>
      <c r="MRU12" s="570"/>
      <c r="MRV12" s="570"/>
      <c r="MRW12" s="570"/>
      <c r="MRX12" s="570"/>
      <c r="MRY12" s="570"/>
      <c r="MRZ12" s="570"/>
      <c r="MSA12" s="570"/>
      <c r="MSB12" s="570"/>
      <c r="MSC12" s="570"/>
      <c r="MSD12" s="570"/>
      <c r="MSE12" s="570"/>
      <c r="MSF12" s="570"/>
      <c r="MSG12" s="570"/>
      <c r="MSH12" s="570"/>
      <c r="MSI12" s="570"/>
      <c r="MSJ12" s="570"/>
      <c r="MSK12" s="570"/>
      <c r="MSL12" s="570"/>
      <c r="MSM12" s="570"/>
      <c r="MSN12" s="570"/>
      <c r="MSO12" s="570"/>
      <c r="MSP12" s="570"/>
      <c r="MSQ12" s="570"/>
      <c r="MSR12" s="570"/>
      <c r="MSS12" s="570"/>
      <c r="MST12" s="570"/>
      <c r="MSU12" s="570"/>
      <c r="MSV12" s="570"/>
      <c r="MSW12" s="570"/>
      <c r="MSX12" s="570"/>
      <c r="MSY12" s="570"/>
      <c r="MSZ12" s="570"/>
      <c r="MTA12" s="570"/>
      <c r="MTB12" s="570"/>
      <c r="MTC12" s="570"/>
      <c r="MTD12" s="570"/>
      <c r="MTE12" s="570"/>
      <c r="MTF12" s="570"/>
      <c r="MTG12" s="570"/>
      <c r="MTH12" s="570"/>
      <c r="MTI12" s="570"/>
      <c r="MTJ12" s="570"/>
      <c r="MTK12" s="570"/>
      <c r="MTL12" s="570"/>
      <c r="MTM12" s="570"/>
      <c r="MTN12" s="570"/>
      <c r="MTO12" s="570"/>
      <c r="MTP12" s="570"/>
      <c r="MTQ12" s="570"/>
      <c r="MTR12" s="570"/>
      <c r="MTS12" s="570"/>
      <c r="MTT12" s="570"/>
      <c r="MTU12" s="570"/>
      <c r="MTV12" s="570"/>
      <c r="MTW12" s="570"/>
      <c r="MTX12" s="570"/>
      <c r="MTY12" s="570"/>
      <c r="MTZ12" s="570"/>
      <c r="MUA12" s="570"/>
      <c r="MUB12" s="570"/>
      <c r="MUC12" s="570"/>
      <c r="MUD12" s="570"/>
      <c r="MUE12" s="570"/>
      <c r="MUF12" s="570"/>
      <c r="MUG12" s="570"/>
      <c r="MUH12" s="570"/>
      <c r="MUI12" s="570"/>
      <c r="MUJ12" s="570"/>
      <c r="MUK12" s="570"/>
      <c r="MUL12" s="570"/>
      <c r="MUM12" s="570"/>
      <c r="MUN12" s="570"/>
      <c r="MUO12" s="570"/>
      <c r="MUP12" s="570"/>
      <c r="MUQ12" s="570"/>
      <c r="MUR12" s="570"/>
      <c r="MUS12" s="570"/>
      <c r="MUT12" s="570"/>
      <c r="MUU12" s="570"/>
      <c r="MUV12" s="570"/>
      <c r="MUW12" s="570"/>
      <c r="MUX12" s="570"/>
      <c r="MUY12" s="570"/>
      <c r="MUZ12" s="570"/>
      <c r="MVA12" s="570"/>
      <c r="MVB12" s="570"/>
      <c r="MVC12" s="570"/>
      <c r="MVD12" s="570"/>
      <c r="MVE12" s="570"/>
      <c r="MVF12" s="570"/>
      <c r="MVG12" s="570"/>
      <c r="MVH12" s="570"/>
      <c r="MVI12" s="570"/>
      <c r="MVJ12" s="570"/>
      <c r="MVK12" s="570"/>
      <c r="MVL12" s="570"/>
      <c r="MVM12" s="570"/>
      <c r="MVN12" s="570"/>
      <c r="MVO12" s="570"/>
      <c r="MVP12" s="570"/>
      <c r="MVQ12" s="570"/>
      <c r="MVR12" s="570"/>
      <c r="MVS12" s="570"/>
      <c r="MVT12" s="570"/>
      <c r="MVU12" s="570"/>
      <c r="MVV12" s="570"/>
      <c r="MVW12" s="570"/>
      <c r="MVX12" s="570"/>
      <c r="MVY12" s="570"/>
      <c r="MVZ12" s="570"/>
      <c r="MWA12" s="570"/>
      <c r="MWB12" s="570"/>
      <c r="MWC12" s="570"/>
      <c r="MWD12" s="570"/>
      <c r="MWE12" s="570"/>
      <c r="MWF12" s="570"/>
      <c r="MWG12" s="570"/>
      <c r="MWH12" s="570"/>
      <c r="MWI12" s="570"/>
      <c r="MWJ12" s="570"/>
      <c r="MWK12" s="570"/>
      <c r="MWL12" s="570"/>
      <c r="MWM12" s="570"/>
      <c r="MWN12" s="570"/>
      <c r="MWO12" s="570"/>
      <c r="MWP12" s="570"/>
      <c r="MWQ12" s="570"/>
      <c r="MWR12" s="570"/>
      <c r="MWS12" s="570"/>
      <c r="MWT12" s="570"/>
      <c r="MWU12" s="570"/>
      <c r="MWV12" s="570"/>
      <c r="MWW12" s="570"/>
      <c r="MWX12" s="570"/>
      <c r="MWY12" s="570"/>
      <c r="MWZ12" s="570"/>
      <c r="MXA12" s="570"/>
      <c r="MXB12" s="570"/>
      <c r="MXC12" s="570"/>
      <c r="MXD12" s="570"/>
      <c r="MXE12" s="570"/>
      <c r="MXF12" s="570"/>
      <c r="MXG12" s="570"/>
      <c r="MXH12" s="570"/>
      <c r="MXI12" s="570"/>
      <c r="MXJ12" s="570"/>
      <c r="MXK12" s="570"/>
      <c r="MXL12" s="570"/>
      <c r="MXM12" s="570"/>
      <c r="MXN12" s="570"/>
      <c r="MXO12" s="570"/>
      <c r="MXP12" s="570"/>
      <c r="MXQ12" s="570"/>
      <c r="MXR12" s="570"/>
      <c r="MXS12" s="570"/>
      <c r="MXT12" s="570"/>
      <c r="MXU12" s="570"/>
      <c r="MXV12" s="570"/>
      <c r="MXW12" s="570"/>
      <c r="MXX12" s="570"/>
      <c r="MXY12" s="570"/>
      <c r="MXZ12" s="570"/>
      <c r="MYA12" s="570"/>
      <c r="MYB12" s="570"/>
      <c r="MYC12" s="570"/>
      <c r="MYD12" s="570"/>
      <c r="MYE12" s="570"/>
      <c r="MYF12" s="570"/>
      <c r="MYG12" s="570"/>
      <c r="MYH12" s="570"/>
      <c r="MYI12" s="570"/>
      <c r="MYJ12" s="570"/>
      <c r="MYK12" s="570"/>
      <c r="MYL12" s="570"/>
      <c r="MYM12" s="570"/>
      <c r="MYN12" s="570"/>
      <c r="MYO12" s="570"/>
      <c r="MYP12" s="570"/>
      <c r="MYQ12" s="570"/>
      <c r="MYR12" s="570"/>
      <c r="MYS12" s="570"/>
      <c r="MYT12" s="570"/>
      <c r="MYU12" s="570"/>
      <c r="MYV12" s="570"/>
      <c r="MYW12" s="570"/>
      <c r="MYX12" s="570"/>
      <c r="MYY12" s="570"/>
      <c r="MYZ12" s="570"/>
      <c r="MZA12" s="570"/>
      <c r="MZB12" s="570"/>
      <c r="MZC12" s="570"/>
      <c r="MZD12" s="570"/>
      <c r="MZE12" s="570"/>
      <c r="MZF12" s="570"/>
      <c r="MZG12" s="570"/>
      <c r="MZH12" s="570"/>
      <c r="MZI12" s="570"/>
      <c r="MZJ12" s="570"/>
      <c r="MZK12" s="570"/>
      <c r="MZL12" s="570"/>
      <c r="MZM12" s="570"/>
      <c r="MZN12" s="570"/>
      <c r="MZO12" s="570"/>
      <c r="MZP12" s="570"/>
      <c r="MZQ12" s="570"/>
      <c r="MZR12" s="570"/>
      <c r="MZS12" s="570"/>
      <c r="MZT12" s="570"/>
      <c r="MZU12" s="570"/>
      <c r="MZV12" s="570"/>
      <c r="MZW12" s="570"/>
      <c r="MZX12" s="570"/>
      <c r="MZY12" s="570"/>
      <c r="MZZ12" s="570"/>
      <c r="NAA12" s="570"/>
      <c r="NAB12" s="570"/>
      <c r="NAC12" s="570"/>
      <c r="NAD12" s="570"/>
      <c r="NAE12" s="570"/>
      <c r="NAF12" s="570"/>
      <c r="NAG12" s="570"/>
      <c r="NAH12" s="570"/>
      <c r="NAI12" s="570"/>
      <c r="NAJ12" s="570"/>
      <c r="NAK12" s="570"/>
      <c r="NAL12" s="570"/>
      <c r="NAM12" s="570"/>
      <c r="NAN12" s="570"/>
      <c r="NAO12" s="570"/>
      <c r="NAP12" s="570"/>
      <c r="NAQ12" s="570"/>
      <c r="NAR12" s="570"/>
      <c r="NAS12" s="570"/>
      <c r="NAT12" s="570"/>
      <c r="NAU12" s="570"/>
      <c r="NAV12" s="570"/>
      <c r="NAW12" s="570"/>
      <c r="NAX12" s="570"/>
      <c r="NAY12" s="570"/>
      <c r="NAZ12" s="570"/>
      <c r="NBA12" s="570"/>
      <c r="NBB12" s="570"/>
      <c r="NBC12" s="570"/>
      <c r="NBD12" s="570"/>
      <c r="NBE12" s="570"/>
      <c r="NBF12" s="570"/>
      <c r="NBG12" s="570"/>
      <c r="NBH12" s="570"/>
      <c r="NBI12" s="570"/>
      <c r="NBJ12" s="570"/>
      <c r="NBK12" s="570"/>
      <c r="NBL12" s="570"/>
      <c r="NBM12" s="570"/>
      <c r="NBN12" s="570"/>
      <c r="NBO12" s="570"/>
      <c r="NBP12" s="570"/>
      <c r="NBQ12" s="570"/>
      <c r="NBR12" s="570"/>
      <c r="NBS12" s="570"/>
      <c r="NBT12" s="570"/>
      <c r="NBU12" s="570"/>
      <c r="NBV12" s="570"/>
      <c r="NBW12" s="570"/>
      <c r="NBX12" s="570"/>
      <c r="NBY12" s="570"/>
      <c r="NBZ12" s="570"/>
      <c r="NCA12" s="570"/>
      <c r="NCB12" s="570"/>
      <c r="NCC12" s="570"/>
      <c r="NCD12" s="570"/>
      <c r="NCE12" s="570"/>
      <c r="NCF12" s="570"/>
      <c r="NCG12" s="570"/>
      <c r="NCH12" s="570"/>
      <c r="NCI12" s="570"/>
      <c r="NCJ12" s="570"/>
      <c r="NCK12" s="570"/>
      <c r="NCL12" s="570"/>
      <c r="NCM12" s="570"/>
      <c r="NCN12" s="570"/>
      <c r="NCO12" s="570"/>
      <c r="NCP12" s="570"/>
      <c r="NCQ12" s="570"/>
      <c r="NCR12" s="570"/>
      <c r="NCS12" s="570"/>
      <c r="NCT12" s="570"/>
      <c r="NCU12" s="570"/>
      <c r="NCV12" s="570"/>
      <c r="NCW12" s="570"/>
      <c r="NCX12" s="570"/>
      <c r="NCY12" s="570"/>
      <c r="NCZ12" s="570"/>
      <c r="NDA12" s="570"/>
      <c r="NDB12" s="570"/>
      <c r="NDC12" s="570"/>
      <c r="NDD12" s="570"/>
      <c r="NDE12" s="570"/>
      <c r="NDF12" s="570"/>
      <c r="NDG12" s="570"/>
      <c r="NDH12" s="570"/>
      <c r="NDI12" s="570"/>
      <c r="NDJ12" s="570"/>
      <c r="NDK12" s="570"/>
      <c r="NDL12" s="570"/>
      <c r="NDM12" s="570"/>
      <c r="NDN12" s="570"/>
      <c r="NDO12" s="570"/>
      <c r="NDP12" s="570"/>
      <c r="NDQ12" s="570"/>
      <c r="NDR12" s="570"/>
      <c r="NDS12" s="570"/>
      <c r="NDT12" s="570"/>
      <c r="NDU12" s="570"/>
      <c r="NDV12" s="570"/>
      <c r="NDW12" s="570"/>
      <c r="NDX12" s="570"/>
      <c r="NDY12" s="570"/>
      <c r="NDZ12" s="570"/>
      <c r="NEA12" s="570"/>
      <c r="NEB12" s="570"/>
      <c r="NEC12" s="570"/>
      <c r="NED12" s="570"/>
      <c r="NEE12" s="570"/>
      <c r="NEF12" s="570"/>
      <c r="NEG12" s="570"/>
      <c r="NEH12" s="570"/>
      <c r="NEI12" s="570"/>
      <c r="NEJ12" s="570"/>
      <c r="NEK12" s="570"/>
      <c r="NEL12" s="570"/>
      <c r="NEM12" s="570"/>
      <c r="NEN12" s="570"/>
      <c r="NEO12" s="570"/>
      <c r="NEP12" s="570"/>
      <c r="NEQ12" s="570"/>
      <c r="NER12" s="570"/>
      <c r="NES12" s="570"/>
      <c r="NET12" s="570"/>
      <c r="NEU12" s="570"/>
      <c r="NEV12" s="570"/>
      <c r="NEW12" s="570"/>
      <c r="NEX12" s="570"/>
      <c r="NEY12" s="570"/>
      <c r="NEZ12" s="570"/>
      <c r="NFA12" s="570"/>
      <c r="NFB12" s="570"/>
      <c r="NFC12" s="570"/>
      <c r="NFD12" s="570"/>
      <c r="NFE12" s="570"/>
      <c r="NFF12" s="570"/>
      <c r="NFG12" s="570"/>
      <c r="NFH12" s="570"/>
      <c r="NFI12" s="570"/>
      <c r="NFJ12" s="570"/>
      <c r="NFK12" s="570"/>
      <c r="NFL12" s="570"/>
      <c r="NFM12" s="570"/>
      <c r="NFN12" s="570"/>
      <c r="NFO12" s="570"/>
      <c r="NFP12" s="570"/>
      <c r="NFQ12" s="570"/>
      <c r="NFR12" s="570"/>
      <c r="NFS12" s="570"/>
      <c r="NFT12" s="570"/>
      <c r="NFU12" s="570"/>
      <c r="NFV12" s="570"/>
      <c r="NFW12" s="570"/>
      <c r="NFX12" s="570"/>
      <c r="NFY12" s="570"/>
      <c r="NFZ12" s="570"/>
      <c r="NGA12" s="570"/>
      <c r="NGB12" s="570"/>
      <c r="NGC12" s="570"/>
      <c r="NGD12" s="570"/>
      <c r="NGE12" s="570"/>
      <c r="NGF12" s="570"/>
      <c r="NGG12" s="570"/>
      <c r="NGH12" s="570"/>
      <c r="NGI12" s="570"/>
      <c r="NGJ12" s="570"/>
      <c r="NGK12" s="570"/>
      <c r="NGL12" s="570"/>
      <c r="NGM12" s="570"/>
      <c r="NGN12" s="570"/>
      <c r="NGO12" s="570"/>
      <c r="NGP12" s="570"/>
      <c r="NGQ12" s="570"/>
      <c r="NGR12" s="570"/>
      <c r="NGS12" s="570"/>
      <c r="NGT12" s="570"/>
      <c r="NGU12" s="570"/>
      <c r="NGV12" s="570"/>
      <c r="NGW12" s="570"/>
      <c r="NGX12" s="570"/>
      <c r="NGY12" s="570"/>
      <c r="NGZ12" s="570"/>
      <c r="NHA12" s="570"/>
      <c r="NHB12" s="570"/>
      <c r="NHC12" s="570"/>
      <c r="NHD12" s="570"/>
      <c r="NHE12" s="570"/>
      <c r="NHF12" s="570"/>
      <c r="NHG12" s="570"/>
      <c r="NHH12" s="570"/>
      <c r="NHI12" s="570"/>
      <c r="NHJ12" s="570"/>
      <c r="NHK12" s="570"/>
      <c r="NHL12" s="570"/>
      <c r="NHM12" s="570"/>
      <c r="NHN12" s="570"/>
      <c r="NHO12" s="570"/>
      <c r="NHP12" s="570"/>
      <c r="NHQ12" s="570"/>
      <c r="NHR12" s="570"/>
      <c r="NHS12" s="570"/>
      <c r="NHT12" s="570"/>
      <c r="NHU12" s="570"/>
      <c r="NHV12" s="570"/>
      <c r="NHW12" s="570"/>
      <c r="NHX12" s="570"/>
      <c r="NHY12" s="570"/>
      <c r="NHZ12" s="570"/>
      <c r="NIA12" s="570"/>
      <c r="NIB12" s="570"/>
      <c r="NIC12" s="570"/>
      <c r="NID12" s="570"/>
      <c r="NIE12" s="570"/>
      <c r="NIF12" s="570"/>
      <c r="NIG12" s="570"/>
      <c r="NIH12" s="570"/>
      <c r="NII12" s="570"/>
      <c r="NIJ12" s="570"/>
      <c r="NIK12" s="570"/>
      <c r="NIL12" s="570"/>
      <c r="NIM12" s="570"/>
      <c r="NIN12" s="570"/>
      <c r="NIO12" s="570"/>
      <c r="NIP12" s="570"/>
      <c r="NIQ12" s="570"/>
      <c r="NIR12" s="570"/>
      <c r="NIS12" s="570"/>
      <c r="NIT12" s="570"/>
      <c r="NIU12" s="570"/>
      <c r="NIV12" s="570"/>
      <c r="NIW12" s="570"/>
      <c r="NIX12" s="570"/>
      <c r="NIY12" s="570"/>
      <c r="NIZ12" s="570"/>
      <c r="NJA12" s="570"/>
      <c r="NJB12" s="570"/>
      <c r="NJC12" s="570"/>
      <c r="NJD12" s="570"/>
      <c r="NJE12" s="570"/>
      <c r="NJF12" s="570"/>
      <c r="NJG12" s="570"/>
      <c r="NJH12" s="570"/>
      <c r="NJI12" s="570"/>
      <c r="NJJ12" s="570"/>
      <c r="NJK12" s="570"/>
      <c r="NJL12" s="570"/>
      <c r="NJM12" s="570"/>
      <c r="NJN12" s="570"/>
      <c r="NJO12" s="570"/>
      <c r="NJP12" s="570"/>
      <c r="NJQ12" s="570"/>
      <c r="NJR12" s="570"/>
      <c r="NJS12" s="570"/>
      <c r="NJT12" s="570"/>
      <c r="NJU12" s="570"/>
      <c r="NJV12" s="570"/>
      <c r="NJW12" s="570"/>
      <c r="NJX12" s="570"/>
      <c r="NJY12" s="570"/>
      <c r="NJZ12" s="570"/>
      <c r="NKA12" s="570"/>
      <c r="NKB12" s="570"/>
      <c r="NKC12" s="570"/>
      <c r="NKD12" s="570"/>
      <c r="NKE12" s="570"/>
      <c r="NKF12" s="570"/>
      <c r="NKG12" s="570"/>
      <c r="NKH12" s="570"/>
      <c r="NKI12" s="570"/>
      <c r="NKJ12" s="570"/>
      <c r="NKK12" s="570"/>
      <c r="NKL12" s="570"/>
      <c r="NKM12" s="570"/>
      <c r="NKN12" s="570"/>
      <c r="NKO12" s="570"/>
      <c r="NKP12" s="570"/>
      <c r="NKQ12" s="570"/>
      <c r="NKR12" s="570"/>
      <c r="NKS12" s="570"/>
      <c r="NKT12" s="570"/>
      <c r="NKU12" s="570"/>
      <c r="NKV12" s="570"/>
      <c r="NKW12" s="570"/>
      <c r="NKX12" s="570"/>
      <c r="NKY12" s="570"/>
      <c r="NKZ12" s="570"/>
      <c r="NLA12" s="570"/>
      <c r="NLB12" s="570"/>
      <c r="NLC12" s="570"/>
      <c r="NLD12" s="570"/>
      <c r="NLE12" s="570"/>
      <c r="NLF12" s="570"/>
      <c r="NLG12" s="570"/>
      <c r="NLH12" s="570"/>
      <c r="NLI12" s="570"/>
      <c r="NLJ12" s="570"/>
      <c r="NLK12" s="570"/>
      <c r="NLL12" s="570"/>
      <c r="NLM12" s="570"/>
      <c r="NLN12" s="570"/>
      <c r="NLO12" s="570"/>
      <c r="NLP12" s="570"/>
      <c r="NLQ12" s="570"/>
      <c r="NLR12" s="570"/>
      <c r="NLS12" s="570"/>
      <c r="NLT12" s="570"/>
      <c r="NLU12" s="570"/>
      <c r="NLV12" s="570"/>
      <c r="NLW12" s="570"/>
      <c r="NLX12" s="570"/>
      <c r="NLY12" s="570"/>
      <c r="NLZ12" s="570"/>
      <c r="NMA12" s="570"/>
      <c r="NMB12" s="570"/>
      <c r="NMC12" s="570"/>
      <c r="NMD12" s="570"/>
      <c r="NME12" s="570"/>
      <c r="NMF12" s="570"/>
      <c r="NMG12" s="570"/>
      <c r="NMH12" s="570"/>
      <c r="NMI12" s="570"/>
      <c r="NMJ12" s="570"/>
      <c r="NMK12" s="570"/>
      <c r="NML12" s="570"/>
      <c r="NMM12" s="570"/>
      <c r="NMN12" s="570"/>
      <c r="NMO12" s="570"/>
      <c r="NMP12" s="570"/>
      <c r="NMQ12" s="570"/>
      <c r="NMR12" s="570"/>
      <c r="NMS12" s="570"/>
      <c r="NMT12" s="570"/>
      <c r="NMU12" s="570"/>
      <c r="NMV12" s="570"/>
      <c r="NMW12" s="570"/>
      <c r="NMX12" s="570"/>
      <c r="NMY12" s="570"/>
      <c r="NMZ12" s="570"/>
      <c r="NNA12" s="570"/>
      <c r="NNB12" s="570"/>
      <c r="NNC12" s="570"/>
      <c r="NND12" s="570"/>
      <c r="NNE12" s="570"/>
      <c r="NNF12" s="570"/>
      <c r="NNG12" s="570"/>
      <c r="NNH12" s="570"/>
      <c r="NNI12" s="570"/>
      <c r="NNJ12" s="570"/>
      <c r="NNK12" s="570"/>
      <c r="NNL12" s="570"/>
      <c r="NNM12" s="570"/>
      <c r="NNN12" s="570"/>
      <c r="NNO12" s="570"/>
      <c r="NNP12" s="570"/>
      <c r="NNQ12" s="570"/>
      <c r="NNR12" s="570"/>
      <c r="NNS12" s="570"/>
      <c r="NNT12" s="570"/>
      <c r="NNU12" s="570"/>
      <c r="NNV12" s="570"/>
      <c r="NNW12" s="570"/>
      <c r="NNX12" s="570"/>
      <c r="NNY12" s="570"/>
      <c r="NNZ12" s="570"/>
      <c r="NOA12" s="570"/>
      <c r="NOB12" s="570"/>
      <c r="NOC12" s="570"/>
      <c r="NOD12" s="570"/>
      <c r="NOE12" s="570"/>
      <c r="NOF12" s="570"/>
      <c r="NOG12" s="570"/>
      <c r="NOH12" s="570"/>
      <c r="NOI12" s="570"/>
      <c r="NOJ12" s="570"/>
      <c r="NOK12" s="570"/>
      <c r="NOL12" s="570"/>
      <c r="NOM12" s="570"/>
      <c r="NON12" s="570"/>
      <c r="NOO12" s="570"/>
      <c r="NOP12" s="570"/>
      <c r="NOQ12" s="570"/>
      <c r="NOR12" s="570"/>
      <c r="NOS12" s="570"/>
      <c r="NOT12" s="570"/>
      <c r="NOU12" s="570"/>
      <c r="NOV12" s="570"/>
      <c r="NOW12" s="570"/>
      <c r="NOX12" s="570"/>
      <c r="NOY12" s="570"/>
      <c r="NOZ12" s="570"/>
      <c r="NPA12" s="570"/>
      <c r="NPB12" s="570"/>
      <c r="NPC12" s="570"/>
      <c r="NPD12" s="570"/>
      <c r="NPE12" s="570"/>
      <c r="NPF12" s="570"/>
      <c r="NPG12" s="570"/>
      <c r="NPH12" s="570"/>
      <c r="NPI12" s="570"/>
      <c r="NPJ12" s="570"/>
      <c r="NPK12" s="570"/>
      <c r="NPL12" s="570"/>
      <c r="NPM12" s="570"/>
      <c r="NPN12" s="570"/>
      <c r="NPO12" s="570"/>
      <c r="NPP12" s="570"/>
      <c r="NPQ12" s="570"/>
      <c r="NPR12" s="570"/>
      <c r="NPS12" s="570"/>
      <c r="NPT12" s="570"/>
      <c r="NPU12" s="570"/>
      <c r="NPV12" s="570"/>
      <c r="NPW12" s="570"/>
      <c r="NPX12" s="570"/>
      <c r="NPY12" s="570"/>
      <c r="NPZ12" s="570"/>
      <c r="NQA12" s="570"/>
      <c r="NQB12" s="570"/>
      <c r="NQC12" s="570"/>
      <c r="NQD12" s="570"/>
      <c r="NQE12" s="570"/>
      <c r="NQF12" s="570"/>
      <c r="NQG12" s="570"/>
      <c r="NQH12" s="570"/>
      <c r="NQI12" s="570"/>
      <c r="NQJ12" s="570"/>
      <c r="NQK12" s="570"/>
      <c r="NQL12" s="570"/>
      <c r="NQM12" s="570"/>
      <c r="NQN12" s="570"/>
      <c r="NQO12" s="570"/>
      <c r="NQP12" s="570"/>
      <c r="NQQ12" s="570"/>
      <c r="NQR12" s="570"/>
      <c r="NQS12" s="570"/>
      <c r="NQT12" s="570"/>
      <c r="NQU12" s="570"/>
      <c r="NQV12" s="570"/>
      <c r="NQW12" s="570"/>
      <c r="NQX12" s="570"/>
      <c r="NQY12" s="570"/>
      <c r="NQZ12" s="570"/>
      <c r="NRA12" s="570"/>
      <c r="NRB12" s="570"/>
      <c r="NRC12" s="570"/>
      <c r="NRD12" s="570"/>
      <c r="NRE12" s="570"/>
      <c r="NRF12" s="570"/>
      <c r="NRG12" s="570"/>
      <c r="NRH12" s="570"/>
      <c r="NRI12" s="570"/>
      <c r="NRJ12" s="570"/>
      <c r="NRK12" s="570"/>
      <c r="NRL12" s="570"/>
      <c r="NRM12" s="570"/>
      <c r="NRN12" s="570"/>
      <c r="NRO12" s="570"/>
      <c r="NRP12" s="570"/>
      <c r="NRQ12" s="570"/>
      <c r="NRR12" s="570"/>
      <c r="NRS12" s="570"/>
      <c r="NRT12" s="570"/>
      <c r="NRU12" s="570"/>
      <c r="NRV12" s="570"/>
      <c r="NRW12" s="570"/>
      <c r="NRX12" s="570"/>
      <c r="NRY12" s="570"/>
      <c r="NRZ12" s="570"/>
      <c r="NSA12" s="570"/>
      <c r="NSB12" s="570"/>
      <c r="NSC12" s="570"/>
      <c r="NSD12" s="570"/>
      <c r="NSE12" s="570"/>
      <c r="NSF12" s="570"/>
      <c r="NSG12" s="570"/>
      <c r="NSH12" s="570"/>
      <c r="NSI12" s="570"/>
      <c r="NSJ12" s="570"/>
      <c r="NSK12" s="570"/>
      <c r="NSL12" s="570"/>
      <c r="NSM12" s="570"/>
      <c r="NSN12" s="570"/>
      <c r="NSO12" s="570"/>
      <c r="NSP12" s="570"/>
      <c r="NSQ12" s="570"/>
      <c r="NSR12" s="570"/>
      <c r="NSS12" s="570"/>
      <c r="NST12" s="570"/>
      <c r="NSU12" s="570"/>
      <c r="NSV12" s="570"/>
      <c r="NSW12" s="570"/>
      <c r="NSX12" s="570"/>
      <c r="NSY12" s="570"/>
      <c r="NSZ12" s="570"/>
      <c r="NTA12" s="570"/>
      <c r="NTB12" s="570"/>
      <c r="NTC12" s="570"/>
      <c r="NTD12" s="570"/>
      <c r="NTE12" s="570"/>
      <c r="NTF12" s="570"/>
      <c r="NTG12" s="570"/>
      <c r="NTH12" s="570"/>
      <c r="NTI12" s="570"/>
      <c r="NTJ12" s="570"/>
      <c r="NTK12" s="570"/>
      <c r="NTL12" s="570"/>
      <c r="NTM12" s="570"/>
      <c r="NTN12" s="570"/>
      <c r="NTO12" s="570"/>
      <c r="NTP12" s="570"/>
      <c r="NTQ12" s="570"/>
      <c r="NTR12" s="570"/>
      <c r="NTS12" s="570"/>
      <c r="NTT12" s="570"/>
      <c r="NTU12" s="570"/>
      <c r="NTV12" s="570"/>
      <c r="NTW12" s="570"/>
      <c r="NTX12" s="570"/>
      <c r="NTY12" s="570"/>
      <c r="NTZ12" s="570"/>
      <c r="NUA12" s="570"/>
      <c r="NUB12" s="570"/>
      <c r="NUC12" s="570"/>
      <c r="NUD12" s="570"/>
      <c r="NUE12" s="570"/>
      <c r="NUF12" s="570"/>
      <c r="NUG12" s="570"/>
      <c r="NUH12" s="570"/>
      <c r="NUI12" s="570"/>
      <c r="NUJ12" s="570"/>
      <c r="NUK12" s="570"/>
      <c r="NUL12" s="570"/>
      <c r="NUM12" s="570"/>
      <c r="NUN12" s="570"/>
      <c r="NUO12" s="570"/>
      <c r="NUP12" s="570"/>
      <c r="NUQ12" s="570"/>
      <c r="NUR12" s="570"/>
      <c r="NUS12" s="570"/>
      <c r="NUT12" s="570"/>
      <c r="NUU12" s="570"/>
      <c r="NUV12" s="570"/>
      <c r="NUW12" s="570"/>
      <c r="NUX12" s="570"/>
      <c r="NUY12" s="570"/>
      <c r="NUZ12" s="570"/>
      <c r="NVA12" s="570"/>
      <c r="NVB12" s="570"/>
      <c r="NVC12" s="570"/>
      <c r="NVD12" s="570"/>
      <c r="NVE12" s="570"/>
      <c r="NVF12" s="570"/>
      <c r="NVG12" s="570"/>
      <c r="NVH12" s="570"/>
      <c r="NVI12" s="570"/>
      <c r="NVJ12" s="570"/>
      <c r="NVK12" s="570"/>
      <c r="NVL12" s="570"/>
      <c r="NVM12" s="570"/>
      <c r="NVN12" s="570"/>
      <c r="NVO12" s="570"/>
      <c r="NVP12" s="570"/>
      <c r="NVQ12" s="570"/>
      <c r="NVR12" s="570"/>
      <c r="NVS12" s="570"/>
      <c r="NVT12" s="570"/>
      <c r="NVU12" s="570"/>
      <c r="NVV12" s="570"/>
      <c r="NVW12" s="570"/>
      <c r="NVX12" s="570"/>
      <c r="NVY12" s="570"/>
      <c r="NVZ12" s="570"/>
      <c r="NWA12" s="570"/>
      <c r="NWB12" s="570"/>
      <c r="NWC12" s="570"/>
      <c r="NWD12" s="570"/>
      <c r="NWE12" s="570"/>
      <c r="NWF12" s="570"/>
      <c r="NWG12" s="570"/>
      <c r="NWH12" s="570"/>
      <c r="NWI12" s="570"/>
      <c r="NWJ12" s="570"/>
      <c r="NWK12" s="570"/>
      <c r="NWL12" s="570"/>
      <c r="NWM12" s="570"/>
      <c r="NWN12" s="570"/>
      <c r="NWO12" s="570"/>
      <c r="NWP12" s="570"/>
      <c r="NWQ12" s="570"/>
      <c r="NWR12" s="570"/>
      <c r="NWS12" s="570"/>
      <c r="NWT12" s="570"/>
      <c r="NWU12" s="570"/>
      <c r="NWV12" s="570"/>
      <c r="NWW12" s="570"/>
      <c r="NWX12" s="570"/>
      <c r="NWY12" s="570"/>
      <c r="NWZ12" s="570"/>
      <c r="NXA12" s="570"/>
      <c r="NXB12" s="570"/>
      <c r="NXC12" s="570"/>
      <c r="NXD12" s="570"/>
      <c r="NXE12" s="570"/>
      <c r="NXF12" s="570"/>
      <c r="NXG12" s="570"/>
      <c r="NXH12" s="570"/>
      <c r="NXI12" s="570"/>
      <c r="NXJ12" s="570"/>
      <c r="NXK12" s="570"/>
      <c r="NXL12" s="570"/>
      <c r="NXM12" s="570"/>
      <c r="NXN12" s="570"/>
      <c r="NXO12" s="570"/>
      <c r="NXP12" s="570"/>
      <c r="NXQ12" s="570"/>
      <c r="NXR12" s="570"/>
      <c r="NXS12" s="570"/>
      <c r="NXT12" s="570"/>
      <c r="NXU12" s="570"/>
      <c r="NXV12" s="570"/>
      <c r="NXW12" s="570"/>
      <c r="NXX12" s="570"/>
      <c r="NXY12" s="570"/>
      <c r="NXZ12" s="570"/>
      <c r="NYA12" s="570"/>
      <c r="NYB12" s="570"/>
      <c r="NYC12" s="570"/>
      <c r="NYD12" s="570"/>
      <c r="NYE12" s="570"/>
      <c r="NYF12" s="570"/>
      <c r="NYG12" s="570"/>
      <c r="NYH12" s="570"/>
      <c r="NYI12" s="570"/>
      <c r="NYJ12" s="570"/>
      <c r="NYK12" s="570"/>
      <c r="NYL12" s="570"/>
      <c r="NYM12" s="570"/>
      <c r="NYN12" s="570"/>
      <c r="NYO12" s="570"/>
      <c r="NYP12" s="570"/>
      <c r="NYQ12" s="570"/>
      <c r="NYR12" s="570"/>
      <c r="NYS12" s="570"/>
      <c r="NYT12" s="570"/>
      <c r="NYU12" s="570"/>
      <c r="NYV12" s="570"/>
      <c r="NYW12" s="570"/>
      <c r="NYX12" s="570"/>
      <c r="NYY12" s="570"/>
      <c r="NYZ12" s="570"/>
      <c r="NZA12" s="570"/>
      <c r="NZB12" s="570"/>
      <c r="NZC12" s="570"/>
      <c r="NZD12" s="570"/>
      <c r="NZE12" s="570"/>
      <c r="NZF12" s="570"/>
      <c r="NZG12" s="570"/>
      <c r="NZH12" s="570"/>
      <c r="NZI12" s="570"/>
      <c r="NZJ12" s="570"/>
      <c r="NZK12" s="570"/>
      <c r="NZL12" s="570"/>
      <c r="NZM12" s="570"/>
      <c r="NZN12" s="570"/>
      <c r="NZO12" s="570"/>
      <c r="NZP12" s="570"/>
      <c r="NZQ12" s="570"/>
      <c r="NZR12" s="570"/>
      <c r="NZS12" s="570"/>
      <c r="NZT12" s="570"/>
      <c r="NZU12" s="570"/>
      <c r="NZV12" s="570"/>
      <c r="NZW12" s="570"/>
      <c r="NZX12" s="570"/>
      <c r="NZY12" s="570"/>
      <c r="NZZ12" s="570"/>
      <c r="OAA12" s="570"/>
      <c r="OAB12" s="570"/>
      <c r="OAC12" s="570"/>
      <c r="OAD12" s="570"/>
      <c r="OAE12" s="570"/>
      <c r="OAF12" s="570"/>
      <c r="OAG12" s="570"/>
      <c r="OAH12" s="570"/>
      <c r="OAI12" s="570"/>
      <c r="OAJ12" s="570"/>
      <c r="OAK12" s="570"/>
      <c r="OAL12" s="570"/>
      <c r="OAM12" s="570"/>
      <c r="OAN12" s="570"/>
      <c r="OAO12" s="570"/>
      <c r="OAP12" s="570"/>
      <c r="OAQ12" s="570"/>
      <c r="OAR12" s="570"/>
      <c r="OAS12" s="570"/>
      <c r="OAT12" s="570"/>
      <c r="OAU12" s="570"/>
      <c r="OAV12" s="570"/>
      <c r="OAW12" s="570"/>
      <c r="OAX12" s="570"/>
      <c r="OAY12" s="570"/>
      <c r="OAZ12" s="570"/>
      <c r="OBA12" s="570"/>
      <c r="OBB12" s="570"/>
      <c r="OBC12" s="570"/>
      <c r="OBD12" s="570"/>
      <c r="OBE12" s="570"/>
      <c r="OBF12" s="570"/>
      <c r="OBG12" s="570"/>
      <c r="OBH12" s="570"/>
      <c r="OBI12" s="570"/>
      <c r="OBJ12" s="570"/>
      <c r="OBK12" s="570"/>
      <c r="OBL12" s="570"/>
      <c r="OBM12" s="570"/>
      <c r="OBN12" s="570"/>
      <c r="OBO12" s="570"/>
      <c r="OBP12" s="570"/>
      <c r="OBQ12" s="570"/>
      <c r="OBR12" s="570"/>
      <c r="OBS12" s="570"/>
      <c r="OBT12" s="570"/>
      <c r="OBU12" s="570"/>
      <c r="OBV12" s="570"/>
      <c r="OBW12" s="570"/>
      <c r="OBX12" s="570"/>
      <c r="OBY12" s="570"/>
      <c r="OBZ12" s="570"/>
      <c r="OCA12" s="570"/>
      <c r="OCB12" s="570"/>
      <c r="OCC12" s="570"/>
      <c r="OCD12" s="570"/>
      <c r="OCE12" s="570"/>
      <c r="OCF12" s="570"/>
      <c r="OCG12" s="570"/>
      <c r="OCH12" s="570"/>
      <c r="OCI12" s="570"/>
      <c r="OCJ12" s="570"/>
      <c r="OCK12" s="570"/>
      <c r="OCL12" s="570"/>
      <c r="OCM12" s="570"/>
      <c r="OCN12" s="570"/>
      <c r="OCO12" s="570"/>
      <c r="OCP12" s="570"/>
      <c r="OCQ12" s="570"/>
      <c r="OCR12" s="570"/>
      <c r="OCS12" s="570"/>
      <c r="OCT12" s="570"/>
      <c r="OCU12" s="570"/>
      <c r="OCV12" s="570"/>
      <c r="OCW12" s="570"/>
      <c r="OCX12" s="570"/>
      <c r="OCY12" s="570"/>
      <c r="OCZ12" s="570"/>
      <c r="ODA12" s="570"/>
      <c r="ODB12" s="570"/>
      <c r="ODC12" s="570"/>
      <c r="ODD12" s="570"/>
      <c r="ODE12" s="570"/>
      <c r="ODF12" s="570"/>
      <c r="ODG12" s="570"/>
      <c r="ODH12" s="570"/>
      <c r="ODI12" s="570"/>
      <c r="ODJ12" s="570"/>
      <c r="ODK12" s="570"/>
      <c r="ODL12" s="570"/>
      <c r="ODM12" s="570"/>
      <c r="ODN12" s="570"/>
      <c r="ODO12" s="570"/>
      <c r="ODP12" s="570"/>
      <c r="ODQ12" s="570"/>
      <c r="ODR12" s="570"/>
      <c r="ODS12" s="570"/>
      <c r="ODT12" s="570"/>
      <c r="ODU12" s="570"/>
      <c r="ODV12" s="570"/>
      <c r="ODW12" s="570"/>
      <c r="ODX12" s="570"/>
      <c r="ODY12" s="570"/>
      <c r="ODZ12" s="570"/>
      <c r="OEA12" s="570"/>
      <c r="OEB12" s="570"/>
      <c r="OEC12" s="570"/>
      <c r="OED12" s="570"/>
      <c r="OEE12" s="570"/>
      <c r="OEF12" s="570"/>
      <c r="OEG12" s="570"/>
      <c r="OEH12" s="570"/>
      <c r="OEI12" s="570"/>
      <c r="OEJ12" s="570"/>
      <c r="OEK12" s="570"/>
      <c r="OEL12" s="570"/>
      <c r="OEM12" s="570"/>
      <c r="OEN12" s="570"/>
      <c r="OEO12" s="570"/>
      <c r="OEP12" s="570"/>
      <c r="OEQ12" s="570"/>
      <c r="OER12" s="570"/>
      <c r="OES12" s="570"/>
      <c r="OET12" s="570"/>
      <c r="OEU12" s="570"/>
      <c r="OEV12" s="570"/>
      <c r="OEW12" s="570"/>
      <c r="OEX12" s="570"/>
      <c r="OEY12" s="570"/>
      <c r="OEZ12" s="570"/>
      <c r="OFA12" s="570"/>
      <c r="OFB12" s="570"/>
      <c r="OFC12" s="570"/>
      <c r="OFD12" s="570"/>
      <c r="OFE12" s="570"/>
      <c r="OFF12" s="570"/>
      <c r="OFG12" s="570"/>
      <c r="OFH12" s="570"/>
      <c r="OFI12" s="570"/>
      <c r="OFJ12" s="570"/>
      <c r="OFK12" s="570"/>
      <c r="OFL12" s="570"/>
      <c r="OFM12" s="570"/>
      <c r="OFN12" s="570"/>
      <c r="OFO12" s="570"/>
      <c r="OFP12" s="570"/>
      <c r="OFQ12" s="570"/>
      <c r="OFR12" s="570"/>
      <c r="OFS12" s="570"/>
      <c r="OFT12" s="570"/>
      <c r="OFU12" s="570"/>
      <c r="OFV12" s="570"/>
      <c r="OFW12" s="570"/>
      <c r="OFX12" s="570"/>
      <c r="OFY12" s="570"/>
      <c r="OFZ12" s="570"/>
      <c r="OGA12" s="570"/>
      <c r="OGB12" s="570"/>
      <c r="OGC12" s="570"/>
      <c r="OGD12" s="570"/>
      <c r="OGE12" s="570"/>
      <c r="OGF12" s="570"/>
      <c r="OGG12" s="570"/>
      <c r="OGH12" s="570"/>
      <c r="OGI12" s="570"/>
      <c r="OGJ12" s="570"/>
      <c r="OGK12" s="570"/>
      <c r="OGL12" s="570"/>
      <c r="OGM12" s="570"/>
      <c r="OGN12" s="570"/>
      <c r="OGO12" s="570"/>
      <c r="OGP12" s="570"/>
      <c r="OGQ12" s="570"/>
      <c r="OGR12" s="570"/>
      <c r="OGS12" s="570"/>
      <c r="OGT12" s="570"/>
      <c r="OGU12" s="570"/>
      <c r="OGV12" s="570"/>
      <c r="OGW12" s="570"/>
      <c r="OGX12" s="570"/>
      <c r="OGY12" s="570"/>
      <c r="OGZ12" s="570"/>
      <c r="OHA12" s="570"/>
      <c r="OHB12" s="570"/>
      <c r="OHC12" s="570"/>
      <c r="OHD12" s="570"/>
      <c r="OHE12" s="570"/>
      <c r="OHF12" s="570"/>
      <c r="OHG12" s="570"/>
      <c r="OHH12" s="570"/>
      <c r="OHI12" s="570"/>
      <c r="OHJ12" s="570"/>
      <c r="OHK12" s="570"/>
      <c r="OHL12" s="570"/>
      <c r="OHM12" s="570"/>
      <c r="OHN12" s="570"/>
      <c r="OHO12" s="570"/>
      <c r="OHP12" s="570"/>
      <c r="OHQ12" s="570"/>
      <c r="OHR12" s="570"/>
      <c r="OHS12" s="570"/>
      <c r="OHT12" s="570"/>
      <c r="OHU12" s="570"/>
      <c r="OHV12" s="570"/>
      <c r="OHW12" s="570"/>
      <c r="OHX12" s="570"/>
      <c r="OHY12" s="570"/>
      <c r="OHZ12" s="570"/>
      <c r="OIA12" s="570"/>
      <c r="OIB12" s="570"/>
      <c r="OIC12" s="570"/>
      <c r="OID12" s="570"/>
      <c r="OIE12" s="570"/>
      <c r="OIF12" s="570"/>
      <c r="OIG12" s="570"/>
      <c r="OIH12" s="570"/>
      <c r="OII12" s="570"/>
      <c r="OIJ12" s="570"/>
      <c r="OIK12" s="570"/>
      <c r="OIL12" s="570"/>
      <c r="OIM12" s="570"/>
      <c r="OIN12" s="570"/>
      <c r="OIO12" s="570"/>
      <c r="OIP12" s="570"/>
      <c r="OIQ12" s="570"/>
      <c r="OIR12" s="570"/>
      <c r="OIS12" s="570"/>
      <c r="OIT12" s="570"/>
      <c r="OIU12" s="570"/>
      <c r="OIV12" s="570"/>
      <c r="OIW12" s="570"/>
      <c r="OIX12" s="570"/>
      <c r="OIY12" s="570"/>
      <c r="OIZ12" s="570"/>
      <c r="OJA12" s="570"/>
      <c r="OJB12" s="570"/>
      <c r="OJC12" s="570"/>
      <c r="OJD12" s="570"/>
      <c r="OJE12" s="570"/>
      <c r="OJF12" s="570"/>
      <c r="OJG12" s="570"/>
      <c r="OJH12" s="570"/>
      <c r="OJI12" s="570"/>
      <c r="OJJ12" s="570"/>
      <c r="OJK12" s="570"/>
      <c r="OJL12" s="570"/>
      <c r="OJM12" s="570"/>
      <c r="OJN12" s="570"/>
      <c r="OJO12" s="570"/>
      <c r="OJP12" s="570"/>
      <c r="OJQ12" s="570"/>
      <c r="OJR12" s="570"/>
      <c r="OJS12" s="570"/>
      <c r="OJT12" s="570"/>
      <c r="OJU12" s="570"/>
      <c r="OJV12" s="570"/>
      <c r="OJW12" s="570"/>
      <c r="OJX12" s="570"/>
      <c r="OJY12" s="570"/>
      <c r="OJZ12" s="570"/>
      <c r="OKA12" s="570"/>
      <c r="OKB12" s="570"/>
      <c r="OKC12" s="570"/>
      <c r="OKD12" s="570"/>
      <c r="OKE12" s="570"/>
      <c r="OKF12" s="570"/>
      <c r="OKG12" s="570"/>
      <c r="OKH12" s="570"/>
      <c r="OKI12" s="570"/>
      <c r="OKJ12" s="570"/>
      <c r="OKK12" s="570"/>
      <c r="OKL12" s="570"/>
      <c r="OKM12" s="570"/>
      <c r="OKN12" s="570"/>
      <c r="OKO12" s="570"/>
      <c r="OKP12" s="570"/>
      <c r="OKQ12" s="570"/>
      <c r="OKR12" s="570"/>
      <c r="OKS12" s="570"/>
      <c r="OKT12" s="570"/>
      <c r="OKU12" s="570"/>
      <c r="OKV12" s="570"/>
      <c r="OKW12" s="570"/>
      <c r="OKX12" s="570"/>
      <c r="OKY12" s="570"/>
      <c r="OKZ12" s="570"/>
      <c r="OLA12" s="570"/>
      <c r="OLB12" s="570"/>
      <c r="OLC12" s="570"/>
      <c r="OLD12" s="570"/>
      <c r="OLE12" s="570"/>
      <c r="OLF12" s="570"/>
      <c r="OLG12" s="570"/>
      <c r="OLH12" s="570"/>
      <c r="OLI12" s="570"/>
      <c r="OLJ12" s="570"/>
      <c r="OLK12" s="570"/>
      <c r="OLL12" s="570"/>
      <c r="OLM12" s="570"/>
      <c r="OLN12" s="570"/>
      <c r="OLO12" s="570"/>
      <c r="OLP12" s="570"/>
      <c r="OLQ12" s="570"/>
      <c r="OLR12" s="570"/>
      <c r="OLS12" s="570"/>
      <c r="OLT12" s="570"/>
      <c r="OLU12" s="570"/>
      <c r="OLV12" s="570"/>
      <c r="OLW12" s="570"/>
      <c r="OLX12" s="570"/>
      <c r="OLY12" s="570"/>
      <c r="OLZ12" s="570"/>
      <c r="OMA12" s="570"/>
      <c r="OMB12" s="570"/>
      <c r="OMC12" s="570"/>
      <c r="OMD12" s="570"/>
      <c r="OME12" s="570"/>
      <c r="OMF12" s="570"/>
      <c r="OMG12" s="570"/>
      <c r="OMH12" s="570"/>
      <c r="OMI12" s="570"/>
      <c r="OMJ12" s="570"/>
      <c r="OMK12" s="570"/>
      <c r="OML12" s="570"/>
      <c r="OMM12" s="570"/>
      <c r="OMN12" s="570"/>
      <c r="OMO12" s="570"/>
      <c r="OMP12" s="570"/>
      <c r="OMQ12" s="570"/>
      <c r="OMR12" s="570"/>
      <c r="OMS12" s="570"/>
      <c r="OMT12" s="570"/>
      <c r="OMU12" s="570"/>
      <c r="OMV12" s="570"/>
      <c r="OMW12" s="570"/>
      <c r="OMX12" s="570"/>
      <c r="OMY12" s="570"/>
      <c r="OMZ12" s="570"/>
      <c r="ONA12" s="570"/>
      <c r="ONB12" s="570"/>
      <c r="ONC12" s="570"/>
      <c r="OND12" s="570"/>
      <c r="ONE12" s="570"/>
      <c r="ONF12" s="570"/>
      <c r="ONG12" s="570"/>
      <c r="ONH12" s="570"/>
      <c r="ONI12" s="570"/>
      <c r="ONJ12" s="570"/>
      <c r="ONK12" s="570"/>
      <c r="ONL12" s="570"/>
      <c r="ONM12" s="570"/>
      <c r="ONN12" s="570"/>
      <c r="ONO12" s="570"/>
      <c r="ONP12" s="570"/>
      <c r="ONQ12" s="570"/>
      <c r="ONR12" s="570"/>
      <c r="ONS12" s="570"/>
      <c r="ONT12" s="570"/>
      <c r="ONU12" s="570"/>
      <c r="ONV12" s="570"/>
      <c r="ONW12" s="570"/>
      <c r="ONX12" s="570"/>
      <c r="ONY12" s="570"/>
      <c r="ONZ12" s="570"/>
      <c r="OOA12" s="570"/>
      <c r="OOB12" s="570"/>
      <c r="OOC12" s="570"/>
      <c r="OOD12" s="570"/>
      <c r="OOE12" s="570"/>
      <c r="OOF12" s="570"/>
      <c r="OOG12" s="570"/>
      <c r="OOH12" s="570"/>
      <c r="OOI12" s="570"/>
      <c r="OOJ12" s="570"/>
      <c r="OOK12" s="570"/>
      <c r="OOL12" s="570"/>
      <c r="OOM12" s="570"/>
      <c r="OON12" s="570"/>
      <c r="OOO12" s="570"/>
      <c r="OOP12" s="570"/>
      <c r="OOQ12" s="570"/>
      <c r="OOR12" s="570"/>
      <c r="OOS12" s="570"/>
      <c r="OOT12" s="570"/>
      <c r="OOU12" s="570"/>
      <c r="OOV12" s="570"/>
      <c r="OOW12" s="570"/>
      <c r="OOX12" s="570"/>
      <c r="OOY12" s="570"/>
      <c r="OOZ12" s="570"/>
      <c r="OPA12" s="570"/>
      <c r="OPB12" s="570"/>
      <c r="OPC12" s="570"/>
      <c r="OPD12" s="570"/>
      <c r="OPE12" s="570"/>
      <c r="OPF12" s="570"/>
      <c r="OPG12" s="570"/>
      <c r="OPH12" s="570"/>
      <c r="OPI12" s="570"/>
      <c r="OPJ12" s="570"/>
      <c r="OPK12" s="570"/>
      <c r="OPL12" s="570"/>
      <c r="OPM12" s="570"/>
      <c r="OPN12" s="570"/>
      <c r="OPO12" s="570"/>
      <c r="OPP12" s="570"/>
      <c r="OPQ12" s="570"/>
      <c r="OPR12" s="570"/>
      <c r="OPS12" s="570"/>
      <c r="OPT12" s="570"/>
      <c r="OPU12" s="570"/>
      <c r="OPV12" s="570"/>
      <c r="OPW12" s="570"/>
      <c r="OPX12" s="570"/>
      <c r="OPY12" s="570"/>
      <c r="OPZ12" s="570"/>
      <c r="OQA12" s="570"/>
      <c r="OQB12" s="570"/>
      <c r="OQC12" s="570"/>
      <c r="OQD12" s="570"/>
      <c r="OQE12" s="570"/>
      <c r="OQF12" s="570"/>
      <c r="OQG12" s="570"/>
      <c r="OQH12" s="570"/>
      <c r="OQI12" s="570"/>
      <c r="OQJ12" s="570"/>
      <c r="OQK12" s="570"/>
      <c r="OQL12" s="570"/>
      <c r="OQM12" s="570"/>
      <c r="OQN12" s="570"/>
      <c r="OQO12" s="570"/>
      <c r="OQP12" s="570"/>
      <c r="OQQ12" s="570"/>
      <c r="OQR12" s="570"/>
      <c r="OQS12" s="570"/>
      <c r="OQT12" s="570"/>
      <c r="OQU12" s="570"/>
      <c r="OQV12" s="570"/>
      <c r="OQW12" s="570"/>
      <c r="OQX12" s="570"/>
      <c r="OQY12" s="570"/>
      <c r="OQZ12" s="570"/>
      <c r="ORA12" s="570"/>
      <c r="ORB12" s="570"/>
      <c r="ORC12" s="570"/>
      <c r="ORD12" s="570"/>
      <c r="ORE12" s="570"/>
      <c r="ORF12" s="570"/>
      <c r="ORG12" s="570"/>
      <c r="ORH12" s="570"/>
      <c r="ORI12" s="570"/>
      <c r="ORJ12" s="570"/>
      <c r="ORK12" s="570"/>
      <c r="ORL12" s="570"/>
      <c r="ORM12" s="570"/>
      <c r="ORN12" s="570"/>
      <c r="ORO12" s="570"/>
      <c r="ORP12" s="570"/>
      <c r="ORQ12" s="570"/>
      <c r="ORR12" s="570"/>
      <c r="ORS12" s="570"/>
      <c r="ORT12" s="570"/>
      <c r="ORU12" s="570"/>
      <c r="ORV12" s="570"/>
      <c r="ORW12" s="570"/>
      <c r="ORX12" s="570"/>
      <c r="ORY12" s="570"/>
      <c r="ORZ12" s="570"/>
      <c r="OSA12" s="570"/>
      <c r="OSB12" s="570"/>
      <c r="OSC12" s="570"/>
      <c r="OSD12" s="570"/>
      <c r="OSE12" s="570"/>
      <c r="OSF12" s="570"/>
      <c r="OSG12" s="570"/>
      <c r="OSH12" s="570"/>
      <c r="OSI12" s="570"/>
      <c r="OSJ12" s="570"/>
      <c r="OSK12" s="570"/>
      <c r="OSL12" s="570"/>
      <c r="OSM12" s="570"/>
      <c r="OSN12" s="570"/>
      <c r="OSO12" s="570"/>
      <c r="OSP12" s="570"/>
      <c r="OSQ12" s="570"/>
      <c r="OSR12" s="570"/>
      <c r="OSS12" s="570"/>
      <c r="OST12" s="570"/>
      <c r="OSU12" s="570"/>
      <c r="OSV12" s="570"/>
      <c r="OSW12" s="570"/>
      <c r="OSX12" s="570"/>
      <c r="OSY12" s="570"/>
      <c r="OSZ12" s="570"/>
      <c r="OTA12" s="570"/>
      <c r="OTB12" s="570"/>
      <c r="OTC12" s="570"/>
      <c r="OTD12" s="570"/>
      <c r="OTE12" s="570"/>
      <c r="OTF12" s="570"/>
      <c r="OTG12" s="570"/>
      <c r="OTH12" s="570"/>
      <c r="OTI12" s="570"/>
      <c r="OTJ12" s="570"/>
      <c r="OTK12" s="570"/>
      <c r="OTL12" s="570"/>
      <c r="OTM12" s="570"/>
      <c r="OTN12" s="570"/>
      <c r="OTO12" s="570"/>
      <c r="OTP12" s="570"/>
      <c r="OTQ12" s="570"/>
      <c r="OTR12" s="570"/>
      <c r="OTS12" s="570"/>
      <c r="OTT12" s="570"/>
      <c r="OTU12" s="570"/>
      <c r="OTV12" s="570"/>
      <c r="OTW12" s="570"/>
      <c r="OTX12" s="570"/>
      <c r="OTY12" s="570"/>
      <c r="OTZ12" s="570"/>
      <c r="OUA12" s="570"/>
      <c r="OUB12" s="570"/>
      <c r="OUC12" s="570"/>
      <c r="OUD12" s="570"/>
      <c r="OUE12" s="570"/>
      <c r="OUF12" s="570"/>
      <c r="OUG12" s="570"/>
      <c r="OUH12" s="570"/>
      <c r="OUI12" s="570"/>
      <c r="OUJ12" s="570"/>
      <c r="OUK12" s="570"/>
      <c r="OUL12" s="570"/>
      <c r="OUM12" s="570"/>
      <c r="OUN12" s="570"/>
      <c r="OUO12" s="570"/>
      <c r="OUP12" s="570"/>
      <c r="OUQ12" s="570"/>
      <c r="OUR12" s="570"/>
      <c r="OUS12" s="570"/>
      <c r="OUT12" s="570"/>
      <c r="OUU12" s="570"/>
      <c r="OUV12" s="570"/>
      <c r="OUW12" s="570"/>
      <c r="OUX12" s="570"/>
      <c r="OUY12" s="570"/>
      <c r="OUZ12" s="570"/>
      <c r="OVA12" s="570"/>
      <c r="OVB12" s="570"/>
      <c r="OVC12" s="570"/>
      <c r="OVD12" s="570"/>
      <c r="OVE12" s="570"/>
      <c r="OVF12" s="570"/>
      <c r="OVG12" s="570"/>
      <c r="OVH12" s="570"/>
      <c r="OVI12" s="570"/>
      <c r="OVJ12" s="570"/>
      <c r="OVK12" s="570"/>
      <c r="OVL12" s="570"/>
      <c r="OVM12" s="570"/>
      <c r="OVN12" s="570"/>
      <c r="OVO12" s="570"/>
      <c r="OVP12" s="570"/>
      <c r="OVQ12" s="570"/>
      <c r="OVR12" s="570"/>
      <c r="OVS12" s="570"/>
      <c r="OVT12" s="570"/>
      <c r="OVU12" s="570"/>
      <c r="OVV12" s="570"/>
      <c r="OVW12" s="570"/>
      <c r="OVX12" s="570"/>
      <c r="OVY12" s="570"/>
      <c r="OVZ12" s="570"/>
      <c r="OWA12" s="570"/>
      <c r="OWB12" s="570"/>
      <c r="OWC12" s="570"/>
      <c r="OWD12" s="570"/>
      <c r="OWE12" s="570"/>
      <c r="OWF12" s="570"/>
      <c r="OWG12" s="570"/>
      <c r="OWH12" s="570"/>
      <c r="OWI12" s="570"/>
      <c r="OWJ12" s="570"/>
      <c r="OWK12" s="570"/>
      <c r="OWL12" s="570"/>
      <c r="OWM12" s="570"/>
      <c r="OWN12" s="570"/>
      <c r="OWO12" s="570"/>
      <c r="OWP12" s="570"/>
      <c r="OWQ12" s="570"/>
      <c r="OWR12" s="570"/>
      <c r="OWS12" s="570"/>
      <c r="OWT12" s="570"/>
      <c r="OWU12" s="570"/>
      <c r="OWV12" s="570"/>
      <c r="OWW12" s="570"/>
      <c r="OWX12" s="570"/>
      <c r="OWY12" s="570"/>
      <c r="OWZ12" s="570"/>
      <c r="OXA12" s="570"/>
      <c r="OXB12" s="570"/>
      <c r="OXC12" s="570"/>
      <c r="OXD12" s="570"/>
      <c r="OXE12" s="570"/>
      <c r="OXF12" s="570"/>
      <c r="OXG12" s="570"/>
      <c r="OXH12" s="570"/>
      <c r="OXI12" s="570"/>
      <c r="OXJ12" s="570"/>
      <c r="OXK12" s="570"/>
      <c r="OXL12" s="570"/>
      <c r="OXM12" s="570"/>
      <c r="OXN12" s="570"/>
      <c r="OXO12" s="570"/>
      <c r="OXP12" s="570"/>
      <c r="OXQ12" s="570"/>
      <c r="OXR12" s="570"/>
      <c r="OXS12" s="570"/>
      <c r="OXT12" s="570"/>
      <c r="OXU12" s="570"/>
      <c r="OXV12" s="570"/>
      <c r="OXW12" s="570"/>
      <c r="OXX12" s="570"/>
      <c r="OXY12" s="570"/>
      <c r="OXZ12" s="570"/>
      <c r="OYA12" s="570"/>
      <c r="OYB12" s="570"/>
      <c r="OYC12" s="570"/>
      <c r="OYD12" s="570"/>
      <c r="OYE12" s="570"/>
      <c r="OYF12" s="570"/>
      <c r="OYG12" s="570"/>
      <c r="OYH12" s="570"/>
      <c r="OYI12" s="570"/>
      <c r="OYJ12" s="570"/>
      <c r="OYK12" s="570"/>
      <c r="OYL12" s="570"/>
      <c r="OYM12" s="570"/>
      <c r="OYN12" s="570"/>
      <c r="OYO12" s="570"/>
      <c r="OYP12" s="570"/>
      <c r="OYQ12" s="570"/>
      <c r="OYR12" s="570"/>
      <c r="OYS12" s="570"/>
      <c r="OYT12" s="570"/>
      <c r="OYU12" s="570"/>
      <c r="OYV12" s="570"/>
      <c r="OYW12" s="570"/>
      <c r="OYX12" s="570"/>
      <c r="OYY12" s="570"/>
      <c r="OYZ12" s="570"/>
      <c r="OZA12" s="570"/>
      <c r="OZB12" s="570"/>
      <c r="OZC12" s="570"/>
      <c r="OZD12" s="570"/>
      <c r="OZE12" s="570"/>
      <c r="OZF12" s="570"/>
      <c r="OZG12" s="570"/>
      <c r="OZH12" s="570"/>
      <c r="OZI12" s="570"/>
      <c r="OZJ12" s="570"/>
      <c r="OZK12" s="570"/>
      <c r="OZL12" s="570"/>
      <c r="OZM12" s="570"/>
      <c r="OZN12" s="570"/>
      <c r="OZO12" s="570"/>
      <c r="OZP12" s="570"/>
      <c r="OZQ12" s="570"/>
      <c r="OZR12" s="570"/>
      <c r="OZS12" s="570"/>
      <c r="OZT12" s="570"/>
      <c r="OZU12" s="570"/>
      <c r="OZV12" s="570"/>
      <c r="OZW12" s="570"/>
      <c r="OZX12" s="570"/>
      <c r="OZY12" s="570"/>
      <c r="OZZ12" s="570"/>
      <c r="PAA12" s="570"/>
      <c r="PAB12" s="570"/>
      <c r="PAC12" s="570"/>
      <c r="PAD12" s="570"/>
      <c r="PAE12" s="570"/>
      <c r="PAF12" s="570"/>
      <c r="PAG12" s="570"/>
      <c r="PAH12" s="570"/>
      <c r="PAI12" s="570"/>
      <c r="PAJ12" s="570"/>
      <c r="PAK12" s="570"/>
      <c r="PAL12" s="570"/>
      <c r="PAM12" s="570"/>
      <c r="PAN12" s="570"/>
      <c r="PAO12" s="570"/>
      <c r="PAP12" s="570"/>
      <c r="PAQ12" s="570"/>
      <c r="PAR12" s="570"/>
      <c r="PAS12" s="570"/>
      <c r="PAT12" s="570"/>
      <c r="PAU12" s="570"/>
      <c r="PAV12" s="570"/>
      <c r="PAW12" s="570"/>
      <c r="PAX12" s="570"/>
      <c r="PAY12" s="570"/>
      <c r="PAZ12" s="570"/>
      <c r="PBA12" s="570"/>
      <c r="PBB12" s="570"/>
      <c r="PBC12" s="570"/>
      <c r="PBD12" s="570"/>
      <c r="PBE12" s="570"/>
      <c r="PBF12" s="570"/>
      <c r="PBG12" s="570"/>
      <c r="PBH12" s="570"/>
      <c r="PBI12" s="570"/>
      <c r="PBJ12" s="570"/>
      <c r="PBK12" s="570"/>
      <c r="PBL12" s="570"/>
      <c r="PBM12" s="570"/>
      <c r="PBN12" s="570"/>
      <c r="PBO12" s="570"/>
      <c r="PBP12" s="570"/>
      <c r="PBQ12" s="570"/>
      <c r="PBR12" s="570"/>
      <c r="PBS12" s="570"/>
      <c r="PBT12" s="570"/>
      <c r="PBU12" s="570"/>
      <c r="PBV12" s="570"/>
      <c r="PBW12" s="570"/>
      <c r="PBX12" s="570"/>
      <c r="PBY12" s="570"/>
      <c r="PBZ12" s="570"/>
      <c r="PCA12" s="570"/>
      <c r="PCB12" s="570"/>
      <c r="PCC12" s="570"/>
      <c r="PCD12" s="570"/>
      <c r="PCE12" s="570"/>
      <c r="PCF12" s="570"/>
      <c r="PCG12" s="570"/>
      <c r="PCH12" s="570"/>
      <c r="PCI12" s="570"/>
      <c r="PCJ12" s="570"/>
      <c r="PCK12" s="570"/>
      <c r="PCL12" s="570"/>
      <c r="PCM12" s="570"/>
      <c r="PCN12" s="570"/>
      <c r="PCO12" s="570"/>
      <c r="PCP12" s="570"/>
      <c r="PCQ12" s="570"/>
      <c r="PCR12" s="570"/>
      <c r="PCS12" s="570"/>
      <c r="PCT12" s="570"/>
      <c r="PCU12" s="570"/>
      <c r="PCV12" s="570"/>
      <c r="PCW12" s="570"/>
      <c r="PCX12" s="570"/>
      <c r="PCY12" s="570"/>
      <c r="PCZ12" s="570"/>
      <c r="PDA12" s="570"/>
      <c r="PDB12" s="570"/>
      <c r="PDC12" s="570"/>
      <c r="PDD12" s="570"/>
      <c r="PDE12" s="570"/>
      <c r="PDF12" s="570"/>
      <c r="PDG12" s="570"/>
      <c r="PDH12" s="570"/>
      <c r="PDI12" s="570"/>
      <c r="PDJ12" s="570"/>
      <c r="PDK12" s="570"/>
      <c r="PDL12" s="570"/>
      <c r="PDM12" s="570"/>
      <c r="PDN12" s="570"/>
      <c r="PDO12" s="570"/>
      <c r="PDP12" s="570"/>
      <c r="PDQ12" s="570"/>
      <c r="PDR12" s="570"/>
      <c r="PDS12" s="570"/>
      <c r="PDT12" s="570"/>
      <c r="PDU12" s="570"/>
      <c r="PDV12" s="570"/>
      <c r="PDW12" s="570"/>
      <c r="PDX12" s="570"/>
      <c r="PDY12" s="570"/>
      <c r="PDZ12" s="570"/>
      <c r="PEA12" s="570"/>
      <c r="PEB12" s="570"/>
      <c r="PEC12" s="570"/>
      <c r="PED12" s="570"/>
      <c r="PEE12" s="570"/>
      <c r="PEF12" s="570"/>
      <c r="PEG12" s="570"/>
      <c r="PEH12" s="570"/>
      <c r="PEI12" s="570"/>
      <c r="PEJ12" s="570"/>
      <c r="PEK12" s="570"/>
      <c r="PEL12" s="570"/>
      <c r="PEM12" s="570"/>
      <c r="PEN12" s="570"/>
      <c r="PEO12" s="570"/>
      <c r="PEP12" s="570"/>
      <c r="PEQ12" s="570"/>
      <c r="PER12" s="570"/>
      <c r="PES12" s="570"/>
      <c r="PET12" s="570"/>
      <c r="PEU12" s="570"/>
      <c r="PEV12" s="570"/>
      <c r="PEW12" s="570"/>
      <c r="PEX12" s="570"/>
      <c r="PEY12" s="570"/>
      <c r="PEZ12" s="570"/>
      <c r="PFA12" s="570"/>
      <c r="PFB12" s="570"/>
      <c r="PFC12" s="570"/>
      <c r="PFD12" s="570"/>
      <c r="PFE12" s="570"/>
      <c r="PFF12" s="570"/>
      <c r="PFG12" s="570"/>
      <c r="PFH12" s="570"/>
      <c r="PFI12" s="570"/>
      <c r="PFJ12" s="570"/>
      <c r="PFK12" s="570"/>
      <c r="PFL12" s="570"/>
      <c r="PFM12" s="570"/>
      <c r="PFN12" s="570"/>
      <c r="PFO12" s="570"/>
      <c r="PFP12" s="570"/>
      <c r="PFQ12" s="570"/>
      <c r="PFR12" s="570"/>
      <c r="PFS12" s="570"/>
      <c r="PFT12" s="570"/>
      <c r="PFU12" s="570"/>
      <c r="PFV12" s="570"/>
      <c r="PFW12" s="570"/>
      <c r="PFX12" s="570"/>
      <c r="PFY12" s="570"/>
      <c r="PFZ12" s="570"/>
      <c r="PGA12" s="570"/>
      <c r="PGB12" s="570"/>
      <c r="PGC12" s="570"/>
      <c r="PGD12" s="570"/>
      <c r="PGE12" s="570"/>
      <c r="PGF12" s="570"/>
      <c r="PGG12" s="570"/>
      <c r="PGH12" s="570"/>
      <c r="PGI12" s="570"/>
      <c r="PGJ12" s="570"/>
      <c r="PGK12" s="570"/>
      <c r="PGL12" s="570"/>
      <c r="PGM12" s="570"/>
      <c r="PGN12" s="570"/>
      <c r="PGO12" s="570"/>
      <c r="PGP12" s="570"/>
      <c r="PGQ12" s="570"/>
      <c r="PGR12" s="570"/>
      <c r="PGS12" s="570"/>
      <c r="PGT12" s="570"/>
      <c r="PGU12" s="570"/>
      <c r="PGV12" s="570"/>
      <c r="PGW12" s="570"/>
      <c r="PGX12" s="570"/>
      <c r="PGY12" s="570"/>
      <c r="PGZ12" s="570"/>
      <c r="PHA12" s="570"/>
      <c r="PHB12" s="570"/>
      <c r="PHC12" s="570"/>
      <c r="PHD12" s="570"/>
      <c r="PHE12" s="570"/>
      <c r="PHF12" s="570"/>
      <c r="PHG12" s="570"/>
      <c r="PHH12" s="570"/>
      <c r="PHI12" s="570"/>
      <c r="PHJ12" s="570"/>
      <c r="PHK12" s="570"/>
      <c r="PHL12" s="570"/>
      <c r="PHM12" s="570"/>
      <c r="PHN12" s="570"/>
      <c r="PHO12" s="570"/>
      <c r="PHP12" s="570"/>
      <c r="PHQ12" s="570"/>
      <c r="PHR12" s="570"/>
      <c r="PHS12" s="570"/>
      <c r="PHT12" s="570"/>
      <c r="PHU12" s="570"/>
      <c r="PHV12" s="570"/>
      <c r="PHW12" s="570"/>
      <c r="PHX12" s="570"/>
      <c r="PHY12" s="570"/>
      <c r="PHZ12" s="570"/>
      <c r="PIA12" s="570"/>
      <c r="PIB12" s="570"/>
      <c r="PIC12" s="570"/>
      <c r="PID12" s="570"/>
      <c r="PIE12" s="570"/>
      <c r="PIF12" s="570"/>
      <c r="PIG12" s="570"/>
      <c r="PIH12" s="570"/>
      <c r="PII12" s="570"/>
      <c r="PIJ12" s="570"/>
      <c r="PIK12" s="570"/>
      <c r="PIL12" s="570"/>
      <c r="PIM12" s="570"/>
      <c r="PIN12" s="570"/>
      <c r="PIO12" s="570"/>
      <c r="PIP12" s="570"/>
      <c r="PIQ12" s="570"/>
      <c r="PIR12" s="570"/>
      <c r="PIS12" s="570"/>
      <c r="PIT12" s="570"/>
      <c r="PIU12" s="570"/>
      <c r="PIV12" s="570"/>
      <c r="PIW12" s="570"/>
      <c r="PIX12" s="570"/>
      <c r="PIY12" s="570"/>
      <c r="PIZ12" s="570"/>
      <c r="PJA12" s="570"/>
      <c r="PJB12" s="570"/>
      <c r="PJC12" s="570"/>
      <c r="PJD12" s="570"/>
      <c r="PJE12" s="570"/>
      <c r="PJF12" s="570"/>
      <c r="PJG12" s="570"/>
      <c r="PJH12" s="570"/>
      <c r="PJI12" s="570"/>
      <c r="PJJ12" s="570"/>
      <c r="PJK12" s="570"/>
      <c r="PJL12" s="570"/>
      <c r="PJM12" s="570"/>
      <c r="PJN12" s="570"/>
      <c r="PJO12" s="570"/>
      <c r="PJP12" s="570"/>
      <c r="PJQ12" s="570"/>
      <c r="PJR12" s="570"/>
      <c r="PJS12" s="570"/>
      <c r="PJT12" s="570"/>
      <c r="PJU12" s="570"/>
      <c r="PJV12" s="570"/>
      <c r="PJW12" s="570"/>
      <c r="PJX12" s="570"/>
      <c r="PJY12" s="570"/>
      <c r="PJZ12" s="570"/>
      <c r="PKA12" s="570"/>
      <c r="PKB12" s="570"/>
      <c r="PKC12" s="570"/>
      <c r="PKD12" s="570"/>
      <c r="PKE12" s="570"/>
      <c r="PKF12" s="570"/>
      <c r="PKG12" s="570"/>
      <c r="PKH12" s="570"/>
      <c r="PKI12" s="570"/>
      <c r="PKJ12" s="570"/>
      <c r="PKK12" s="570"/>
      <c r="PKL12" s="570"/>
      <c r="PKM12" s="570"/>
      <c r="PKN12" s="570"/>
      <c r="PKO12" s="570"/>
      <c r="PKP12" s="570"/>
      <c r="PKQ12" s="570"/>
      <c r="PKR12" s="570"/>
      <c r="PKS12" s="570"/>
      <c r="PKT12" s="570"/>
      <c r="PKU12" s="570"/>
      <c r="PKV12" s="570"/>
      <c r="PKW12" s="570"/>
      <c r="PKX12" s="570"/>
      <c r="PKY12" s="570"/>
      <c r="PKZ12" s="570"/>
      <c r="PLA12" s="570"/>
      <c r="PLB12" s="570"/>
      <c r="PLC12" s="570"/>
      <c r="PLD12" s="570"/>
      <c r="PLE12" s="570"/>
      <c r="PLF12" s="570"/>
      <c r="PLG12" s="570"/>
      <c r="PLH12" s="570"/>
      <c r="PLI12" s="570"/>
      <c r="PLJ12" s="570"/>
      <c r="PLK12" s="570"/>
      <c r="PLL12" s="570"/>
      <c r="PLM12" s="570"/>
      <c r="PLN12" s="570"/>
      <c r="PLO12" s="570"/>
      <c r="PLP12" s="570"/>
      <c r="PLQ12" s="570"/>
      <c r="PLR12" s="570"/>
      <c r="PLS12" s="570"/>
      <c r="PLT12" s="570"/>
      <c r="PLU12" s="570"/>
      <c r="PLV12" s="570"/>
      <c r="PLW12" s="570"/>
      <c r="PLX12" s="570"/>
      <c r="PLY12" s="570"/>
      <c r="PLZ12" s="570"/>
      <c r="PMA12" s="570"/>
      <c r="PMB12" s="570"/>
      <c r="PMC12" s="570"/>
      <c r="PMD12" s="570"/>
      <c r="PME12" s="570"/>
      <c r="PMF12" s="570"/>
      <c r="PMG12" s="570"/>
      <c r="PMH12" s="570"/>
      <c r="PMI12" s="570"/>
      <c r="PMJ12" s="570"/>
      <c r="PMK12" s="570"/>
      <c r="PML12" s="570"/>
      <c r="PMM12" s="570"/>
      <c r="PMN12" s="570"/>
      <c r="PMO12" s="570"/>
      <c r="PMP12" s="570"/>
      <c r="PMQ12" s="570"/>
      <c r="PMR12" s="570"/>
      <c r="PMS12" s="570"/>
      <c r="PMT12" s="570"/>
      <c r="PMU12" s="570"/>
      <c r="PMV12" s="570"/>
      <c r="PMW12" s="570"/>
      <c r="PMX12" s="570"/>
      <c r="PMY12" s="570"/>
      <c r="PMZ12" s="570"/>
      <c r="PNA12" s="570"/>
      <c r="PNB12" s="570"/>
      <c r="PNC12" s="570"/>
      <c r="PND12" s="570"/>
      <c r="PNE12" s="570"/>
      <c r="PNF12" s="570"/>
      <c r="PNG12" s="570"/>
      <c r="PNH12" s="570"/>
      <c r="PNI12" s="570"/>
      <c r="PNJ12" s="570"/>
      <c r="PNK12" s="570"/>
      <c r="PNL12" s="570"/>
      <c r="PNM12" s="570"/>
      <c r="PNN12" s="570"/>
      <c r="PNO12" s="570"/>
      <c r="PNP12" s="570"/>
      <c r="PNQ12" s="570"/>
      <c r="PNR12" s="570"/>
      <c r="PNS12" s="570"/>
      <c r="PNT12" s="570"/>
      <c r="PNU12" s="570"/>
      <c r="PNV12" s="570"/>
      <c r="PNW12" s="570"/>
      <c r="PNX12" s="570"/>
      <c r="PNY12" s="570"/>
      <c r="PNZ12" s="570"/>
      <c r="POA12" s="570"/>
      <c r="POB12" s="570"/>
      <c r="POC12" s="570"/>
      <c r="POD12" s="570"/>
      <c r="POE12" s="570"/>
      <c r="POF12" s="570"/>
      <c r="POG12" s="570"/>
      <c r="POH12" s="570"/>
      <c r="POI12" s="570"/>
      <c r="POJ12" s="570"/>
      <c r="POK12" s="570"/>
      <c r="POL12" s="570"/>
      <c r="POM12" s="570"/>
      <c r="PON12" s="570"/>
      <c r="POO12" s="570"/>
      <c r="POP12" s="570"/>
      <c r="POQ12" s="570"/>
      <c r="POR12" s="570"/>
      <c r="POS12" s="570"/>
      <c r="POT12" s="570"/>
      <c r="POU12" s="570"/>
      <c r="POV12" s="570"/>
      <c r="POW12" s="570"/>
      <c r="POX12" s="570"/>
      <c r="POY12" s="570"/>
      <c r="POZ12" s="570"/>
      <c r="PPA12" s="570"/>
      <c r="PPB12" s="570"/>
      <c r="PPC12" s="570"/>
      <c r="PPD12" s="570"/>
      <c r="PPE12" s="570"/>
      <c r="PPF12" s="570"/>
      <c r="PPG12" s="570"/>
      <c r="PPH12" s="570"/>
      <c r="PPI12" s="570"/>
      <c r="PPJ12" s="570"/>
      <c r="PPK12" s="570"/>
      <c r="PPL12" s="570"/>
      <c r="PPM12" s="570"/>
      <c r="PPN12" s="570"/>
      <c r="PPO12" s="570"/>
      <c r="PPP12" s="570"/>
      <c r="PPQ12" s="570"/>
      <c r="PPR12" s="570"/>
      <c r="PPS12" s="570"/>
      <c r="PPT12" s="570"/>
      <c r="PPU12" s="570"/>
      <c r="PPV12" s="570"/>
      <c r="PPW12" s="570"/>
      <c r="PPX12" s="570"/>
      <c r="PPY12" s="570"/>
      <c r="PPZ12" s="570"/>
      <c r="PQA12" s="570"/>
      <c r="PQB12" s="570"/>
      <c r="PQC12" s="570"/>
      <c r="PQD12" s="570"/>
      <c r="PQE12" s="570"/>
      <c r="PQF12" s="570"/>
      <c r="PQG12" s="570"/>
      <c r="PQH12" s="570"/>
      <c r="PQI12" s="570"/>
      <c r="PQJ12" s="570"/>
      <c r="PQK12" s="570"/>
      <c r="PQL12" s="570"/>
      <c r="PQM12" s="570"/>
      <c r="PQN12" s="570"/>
      <c r="PQO12" s="570"/>
      <c r="PQP12" s="570"/>
      <c r="PQQ12" s="570"/>
      <c r="PQR12" s="570"/>
      <c r="PQS12" s="570"/>
      <c r="PQT12" s="570"/>
      <c r="PQU12" s="570"/>
      <c r="PQV12" s="570"/>
      <c r="PQW12" s="570"/>
      <c r="PQX12" s="570"/>
      <c r="PQY12" s="570"/>
      <c r="PQZ12" s="570"/>
      <c r="PRA12" s="570"/>
      <c r="PRB12" s="570"/>
      <c r="PRC12" s="570"/>
      <c r="PRD12" s="570"/>
      <c r="PRE12" s="570"/>
      <c r="PRF12" s="570"/>
      <c r="PRG12" s="570"/>
      <c r="PRH12" s="570"/>
      <c r="PRI12" s="570"/>
      <c r="PRJ12" s="570"/>
      <c r="PRK12" s="570"/>
      <c r="PRL12" s="570"/>
      <c r="PRM12" s="570"/>
      <c r="PRN12" s="570"/>
      <c r="PRO12" s="570"/>
      <c r="PRP12" s="570"/>
      <c r="PRQ12" s="570"/>
      <c r="PRR12" s="570"/>
      <c r="PRS12" s="570"/>
      <c r="PRT12" s="570"/>
      <c r="PRU12" s="570"/>
      <c r="PRV12" s="570"/>
      <c r="PRW12" s="570"/>
      <c r="PRX12" s="570"/>
      <c r="PRY12" s="570"/>
      <c r="PRZ12" s="570"/>
      <c r="PSA12" s="570"/>
      <c r="PSB12" s="570"/>
      <c r="PSC12" s="570"/>
      <c r="PSD12" s="570"/>
      <c r="PSE12" s="570"/>
      <c r="PSF12" s="570"/>
      <c r="PSG12" s="570"/>
      <c r="PSH12" s="570"/>
      <c r="PSI12" s="570"/>
      <c r="PSJ12" s="570"/>
      <c r="PSK12" s="570"/>
      <c r="PSL12" s="570"/>
      <c r="PSM12" s="570"/>
      <c r="PSN12" s="570"/>
      <c r="PSO12" s="570"/>
      <c r="PSP12" s="570"/>
      <c r="PSQ12" s="570"/>
      <c r="PSR12" s="570"/>
      <c r="PSS12" s="570"/>
      <c r="PST12" s="570"/>
      <c r="PSU12" s="570"/>
      <c r="PSV12" s="570"/>
      <c r="PSW12" s="570"/>
      <c r="PSX12" s="570"/>
      <c r="PSY12" s="570"/>
      <c r="PSZ12" s="570"/>
      <c r="PTA12" s="570"/>
      <c r="PTB12" s="570"/>
      <c r="PTC12" s="570"/>
      <c r="PTD12" s="570"/>
      <c r="PTE12" s="570"/>
      <c r="PTF12" s="570"/>
      <c r="PTG12" s="570"/>
      <c r="PTH12" s="570"/>
      <c r="PTI12" s="570"/>
      <c r="PTJ12" s="570"/>
      <c r="PTK12" s="570"/>
      <c r="PTL12" s="570"/>
      <c r="PTM12" s="570"/>
      <c r="PTN12" s="570"/>
      <c r="PTO12" s="570"/>
      <c r="PTP12" s="570"/>
      <c r="PTQ12" s="570"/>
      <c r="PTR12" s="570"/>
      <c r="PTS12" s="570"/>
      <c r="PTT12" s="570"/>
      <c r="PTU12" s="570"/>
      <c r="PTV12" s="570"/>
      <c r="PTW12" s="570"/>
      <c r="PTX12" s="570"/>
      <c r="PTY12" s="570"/>
      <c r="PTZ12" s="570"/>
      <c r="PUA12" s="570"/>
      <c r="PUB12" s="570"/>
      <c r="PUC12" s="570"/>
      <c r="PUD12" s="570"/>
      <c r="PUE12" s="570"/>
      <c r="PUF12" s="570"/>
      <c r="PUG12" s="570"/>
      <c r="PUH12" s="570"/>
      <c r="PUI12" s="570"/>
      <c r="PUJ12" s="570"/>
      <c r="PUK12" s="570"/>
      <c r="PUL12" s="570"/>
      <c r="PUM12" s="570"/>
      <c r="PUN12" s="570"/>
      <c r="PUO12" s="570"/>
      <c r="PUP12" s="570"/>
      <c r="PUQ12" s="570"/>
      <c r="PUR12" s="570"/>
      <c r="PUS12" s="570"/>
      <c r="PUT12" s="570"/>
      <c r="PUU12" s="570"/>
      <c r="PUV12" s="570"/>
      <c r="PUW12" s="570"/>
      <c r="PUX12" s="570"/>
      <c r="PUY12" s="570"/>
      <c r="PUZ12" s="570"/>
      <c r="PVA12" s="570"/>
      <c r="PVB12" s="570"/>
      <c r="PVC12" s="570"/>
      <c r="PVD12" s="570"/>
      <c r="PVE12" s="570"/>
      <c r="PVF12" s="570"/>
      <c r="PVG12" s="570"/>
      <c r="PVH12" s="570"/>
      <c r="PVI12" s="570"/>
      <c r="PVJ12" s="570"/>
      <c r="PVK12" s="570"/>
      <c r="PVL12" s="570"/>
      <c r="PVM12" s="570"/>
      <c r="PVN12" s="570"/>
      <c r="PVO12" s="570"/>
      <c r="PVP12" s="570"/>
      <c r="PVQ12" s="570"/>
      <c r="PVR12" s="570"/>
      <c r="PVS12" s="570"/>
      <c r="PVT12" s="570"/>
      <c r="PVU12" s="570"/>
      <c r="PVV12" s="570"/>
      <c r="PVW12" s="570"/>
      <c r="PVX12" s="570"/>
      <c r="PVY12" s="570"/>
      <c r="PVZ12" s="570"/>
      <c r="PWA12" s="570"/>
      <c r="PWB12" s="570"/>
      <c r="PWC12" s="570"/>
      <c r="PWD12" s="570"/>
      <c r="PWE12" s="570"/>
      <c r="PWF12" s="570"/>
      <c r="PWG12" s="570"/>
      <c r="PWH12" s="570"/>
      <c r="PWI12" s="570"/>
      <c r="PWJ12" s="570"/>
      <c r="PWK12" s="570"/>
      <c r="PWL12" s="570"/>
      <c r="PWM12" s="570"/>
      <c r="PWN12" s="570"/>
      <c r="PWO12" s="570"/>
      <c r="PWP12" s="570"/>
      <c r="PWQ12" s="570"/>
      <c r="PWR12" s="570"/>
      <c r="PWS12" s="570"/>
      <c r="PWT12" s="570"/>
      <c r="PWU12" s="570"/>
      <c r="PWV12" s="570"/>
      <c r="PWW12" s="570"/>
      <c r="PWX12" s="570"/>
      <c r="PWY12" s="570"/>
      <c r="PWZ12" s="570"/>
      <c r="PXA12" s="570"/>
      <c r="PXB12" s="570"/>
      <c r="PXC12" s="570"/>
      <c r="PXD12" s="570"/>
      <c r="PXE12" s="570"/>
      <c r="PXF12" s="570"/>
      <c r="PXG12" s="570"/>
      <c r="PXH12" s="570"/>
      <c r="PXI12" s="570"/>
      <c r="PXJ12" s="570"/>
      <c r="PXK12" s="570"/>
      <c r="PXL12" s="570"/>
      <c r="PXM12" s="570"/>
      <c r="PXN12" s="570"/>
      <c r="PXO12" s="570"/>
      <c r="PXP12" s="570"/>
      <c r="PXQ12" s="570"/>
      <c r="PXR12" s="570"/>
      <c r="PXS12" s="570"/>
      <c r="PXT12" s="570"/>
      <c r="PXU12" s="570"/>
      <c r="PXV12" s="570"/>
      <c r="PXW12" s="570"/>
      <c r="PXX12" s="570"/>
      <c r="PXY12" s="570"/>
      <c r="PXZ12" s="570"/>
      <c r="PYA12" s="570"/>
      <c r="PYB12" s="570"/>
      <c r="PYC12" s="570"/>
      <c r="PYD12" s="570"/>
      <c r="PYE12" s="570"/>
      <c r="PYF12" s="570"/>
      <c r="PYG12" s="570"/>
      <c r="PYH12" s="570"/>
      <c r="PYI12" s="570"/>
      <c r="PYJ12" s="570"/>
      <c r="PYK12" s="570"/>
      <c r="PYL12" s="570"/>
      <c r="PYM12" s="570"/>
      <c r="PYN12" s="570"/>
      <c r="PYO12" s="570"/>
      <c r="PYP12" s="570"/>
      <c r="PYQ12" s="570"/>
      <c r="PYR12" s="570"/>
      <c r="PYS12" s="570"/>
      <c r="PYT12" s="570"/>
      <c r="PYU12" s="570"/>
      <c r="PYV12" s="570"/>
      <c r="PYW12" s="570"/>
      <c r="PYX12" s="570"/>
      <c r="PYY12" s="570"/>
      <c r="PYZ12" s="570"/>
      <c r="PZA12" s="570"/>
      <c r="PZB12" s="570"/>
      <c r="PZC12" s="570"/>
      <c r="PZD12" s="570"/>
      <c r="PZE12" s="570"/>
      <c r="PZF12" s="570"/>
      <c r="PZG12" s="570"/>
      <c r="PZH12" s="570"/>
      <c r="PZI12" s="570"/>
      <c r="PZJ12" s="570"/>
      <c r="PZK12" s="570"/>
      <c r="PZL12" s="570"/>
      <c r="PZM12" s="570"/>
      <c r="PZN12" s="570"/>
      <c r="PZO12" s="570"/>
      <c r="PZP12" s="570"/>
      <c r="PZQ12" s="570"/>
      <c r="PZR12" s="570"/>
      <c r="PZS12" s="570"/>
      <c r="PZT12" s="570"/>
      <c r="PZU12" s="570"/>
      <c r="PZV12" s="570"/>
      <c r="PZW12" s="570"/>
      <c r="PZX12" s="570"/>
      <c r="PZY12" s="570"/>
      <c r="PZZ12" s="570"/>
      <c r="QAA12" s="570"/>
      <c r="QAB12" s="570"/>
      <c r="QAC12" s="570"/>
      <c r="QAD12" s="570"/>
      <c r="QAE12" s="570"/>
      <c r="QAF12" s="570"/>
      <c r="QAG12" s="570"/>
      <c r="QAH12" s="570"/>
      <c r="QAI12" s="570"/>
      <c r="QAJ12" s="570"/>
      <c r="QAK12" s="570"/>
      <c r="QAL12" s="570"/>
      <c r="QAM12" s="570"/>
      <c r="QAN12" s="570"/>
      <c r="QAO12" s="570"/>
      <c r="QAP12" s="570"/>
      <c r="QAQ12" s="570"/>
      <c r="QAR12" s="570"/>
      <c r="QAS12" s="570"/>
      <c r="QAT12" s="570"/>
      <c r="QAU12" s="570"/>
      <c r="QAV12" s="570"/>
      <c r="QAW12" s="570"/>
      <c r="QAX12" s="570"/>
      <c r="QAY12" s="570"/>
      <c r="QAZ12" s="570"/>
      <c r="QBA12" s="570"/>
      <c r="QBB12" s="570"/>
      <c r="QBC12" s="570"/>
      <c r="QBD12" s="570"/>
      <c r="QBE12" s="570"/>
      <c r="QBF12" s="570"/>
      <c r="QBG12" s="570"/>
      <c r="QBH12" s="570"/>
      <c r="QBI12" s="570"/>
      <c r="QBJ12" s="570"/>
      <c r="QBK12" s="570"/>
      <c r="QBL12" s="570"/>
      <c r="QBM12" s="570"/>
      <c r="QBN12" s="570"/>
      <c r="QBO12" s="570"/>
      <c r="QBP12" s="570"/>
      <c r="QBQ12" s="570"/>
      <c r="QBR12" s="570"/>
      <c r="QBS12" s="570"/>
      <c r="QBT12" s="570"/>
      <c r="QBU12" s="570"/>
      <c r="QBV12" s="570"/>
      <c r="QBW12" s="570"/>
      <c r="QBX12" s="570"/>
      <c r="QBY12" s="570"/>
      <c r="QBZ12" s="570"/>
      <c r="QCA12" s="570"/>
      <c r="QCB12" s="570"/>
      <c r="QCC12" s="570"/>
      <c r="QCD12" s="570"/>
      <c r="QCE12" s="570"/>
      <c r="QCF12" s="570"/>
      <c r="QCG12" s="570"/>
      <c r="QCH12" s="570"/>
      <c r="QCI12" s="570"/>
      <c r="QCJ12" s="570"/>
      <c r="QCK12" s="570"/>
      <c r="QCL12" s="570"/>
      <c r="QCM12" s="570"/>
      <c r="QCN12" s="570"/>
      <c r="QCO12" s="570"/>
      <c r="QCP12" s="570"/>
      <c r="QCQ12" s="570"/>
      <c r="QCR12" s="570"/>
      <c r="QCS12" s="570"/>
      <c r="QCT12" s="570"/>
      <c r="QCU12" s="570"/>
      <c r="QCV12" s="570"/>
      <c r="QCW12" s="570"/>
      <c r="QCX12" s="570"/>
      <c r="QCY12" s="570"/>
      <c r="QCZ12" s="570"/>
      <c r="QDA12" s="570"/>
      <c r="QDB12" s="570"/>
      <c r="QDC12" s="570"/>
      <c r="QDD12" s="570"/>
      <c r="QDE12" s="570"/>
      <c r="QDF12" s="570"/>
      <c r="QDG12" s="570"/>
      <c r="QDH12" s="570"/>
      <c r="QDI12" s="570"/>
      <c r="QDJ12" s="570"/>
      <c r="QDK12" s="570"/>
      <c r="QDL12" s="570"/>
      <c r="QDM12" s="570"/>
      <c r="QDN12" s="570"/>
      <c r="QDO12" s="570"/>
      <c r="QDP12" s="570"/>
      <c r="QDQ12" s="570"/>
      <c r="QDR12" s="570"/>
      <c r="QDS12" s="570"/>
      <c r="QDT12" s="570"/>
      <c r="QDU12" s="570"/>
      <c r="QDV12" s="570"/>
      <c r="QDW12" s="570"/>
      <c r="QDX12" s="570"/>
      <c r="QDY12" s="570"/>
      <c r="QDZ12" s="570"/>
      <c r="QEA12" s="570"/>
      <c r="QEB12" s="570"/>
      <c r="QEC12" s="570"/>
      <c r="QED12" s="570"/>
      <c r="QEE12" s="570"/>
      <c r="QEF12" s="570"/>
      <c r="QEG12" s="570"/>
      <c r="QEH12" s="570"/>
      <c r="QEI12" s="570"/>
      <c r="QEJ12" s="570"/>
      <c r="QEK12" s="570"/>
      <c r="QEL12" s="570"/>
      <c r="QEM12" s="570"/>
      <c r="QEN12" s="570"/>
      <c r="QEO12" s="570"/>
      <c r="QEP12" s="570"/>
      <c r="QEQ12" s="570"/>
      <c r="QER12" s="570"/>
      <c r="QES12" s="570"/>
      <c r="QET12" s="570"/>
      <c r="QEU12" s="570"/>
      <c r="QEV12" s="570"/>
      <c r="QEW12" s="570"/>
      <c r="QEX12" s="570"/>
      <c r="QEY12" s="570"/>
      <c r="QEZ12" s="570"/>
      <c r="QFA12" s="570"/>
      <c r="QFB12" s="570"/>
      <c r="QFC12" s="570"/>
      <c r="QFD12" s="570"/>
      <c r="QFE12" s="570"/>
      <c r="QFF12" s="570"/>
      <c r="QFG12" s="570"/>
      <c r="QFH12" s="570"/>
      <c r="QFI12" s="570"/>
      <c r="QFJ12" s="570"/>
      <c r="QFK12" s="570"/>
      <c r="QFL12" s="570"/>
      <c r="QFM12" s="570"/>
      <c r="QFN12" s="570"/>
      <c r="QFO12" s="570"/>
      <c r="QFP12" s="570"/>
      <c r="QFQ12" s="570"/>
      <c r="QFR12" s="570"/>
      <c r="QFS12" s="570"/>
      <c r="QFT12" s="570"/>
      <c r="QFU12" s="570"/>
      <c r="QFV12" s="570"/>
      <c r="QFW12" s="570"/>
      <c r="QFX12" s="570"/>
      <c r="QFY12" s="570"/>
      <c r="QFZ12" s="570"/>
      <c r="QGA12" s="570"/>
      <c r="QGB12" s="570"/>
      <c r="QGC12" s="570"/>
      <c r="QGD12" s="570"/>
      <c r="QGE12" s="570"/>
      <c r="QGF12" s="570"/>
      <c r="QGG12" s="570"/>
      <c r="QGH12" s="570"/>
      <c r="QGI12" s="570"/>
      <c r="QGJ12" s="570"/>
      <c r="QGK12" s="570"/>
      <c r="QGL12" s="570"/>
      <c r="QGM12" s="570"/>
      <c r="QGN12" s="570"/>
      <c r="QGO12" s="570"/>
      <c r="QGP12" s="570"/>
      <c r="QGQ12" s="570"/>
      <c r="QGR12" s="570"/>
      <c r="QGS12" s="570"/>
      <c r="QGT12" s="570"/>
      <c r="QGU12" s="570"/>
      <c r="QGV12" s="570"/>
      <c r="QGW12" s="570"/>
      <c r="QGX12" s="570"/>
      <c r="QGY12" s="570"/>
      <c r="QGZ12" s="570"/>
      <c r="QHA12" s="570"/>
      <c r="QHB12" s="570"/>
      <c r="QHC12" s="570"/>
      <c r="QHD12" s="570"/>
      <c r="QHE12" s="570"/>
      <c r="QHF12" s="570"/>
      <c r="QHG12" s="570"/>
      <c r="QHH12" s="570"/>
      <c r="QHI12" s="570"/>
      <c r="QHJ12" s="570"/>
      <c r="QHK12" s="570"/>
      <c r="QHL12" s="570"/>
      <c r="QHM12" s="570"/>
      <c r="QHN12" s="570"/>
      <c r="QHO12" s="570"/>
      <c r="QHP12" s="570"/>
      <c r="QHQ12" s="570"/>
      <c r="QHR12" s="570"/>
      <c r="QHS12" s="570"/>
      <c r="QHT12" s="570"/>
      <c r="QHU12" s="570"/>
      <c r="QHV12" s="570"/>
      <c r="QHW12" s="570"/>
      <c r="QHX12" s="570"/>
      <c r="QHY12" s="570"/>
      <c r="QHZ12" s="570"/>
      <c r="QIA12" s="570"/>
      <c r="QIB12" s="570"/>
      <c r="QIC12" s="570"/>
      <c r="QID12" s="570"/>
      <c r="QIE12" s="570"/>
      <c r="QIF12" s="570"/>
      <c r="QIG12" s="570"/>
      <c r="QIH12" s="570"/>
      <c r="QII12" s="570"/>
      <c r="QIJ12" s="570"/>
      <c r="QIK12" s="570"/>
      <c r="QIL12" s="570"/>
      <c r="QIM12" s="570"/>
      <c r="QIN12" s="570"/>
      <c r="QIO12" s="570"/>
      <c r="QIP12" s="570"/>
      <c r="QIQ12" s="570"/>
      <c r="QIR12" s="570"/>
      <c r="QIS12" s="570"/>
      <c r="QIT12" s="570"/>
      <c r="QIU12" s="570"/>
      <c r="QIV12" s="570"/>
      <c r="QIW12" s="570"/>
      <c r="QIX12" s="570"/>
      <c r="QIY12" s="570"/>
      <c r="QIZ12" s="570"/>
      <c r="QJA12" s="570"/>
      <c r="QJB12" s="570"/>
      <c r="QJC12" s="570"/>
      <c r="QJD12" s="570"/>
      <c r="QJE12" s="570"/>
      <c r="QJF12" s="570"/>
      <c r="QJG12" s="570"/>
      <c r="QJH12" s="570"/>
      <c r="QJI12" s="570"/>
      <c r="QJJ12" s="570"/>
      <c r="QJK12" s="570"/>
      <c r="QJL12" s="570"/>
      <c r="QJM12" s="570"/>
      <c r="QJN12" s="570"/>
      <c r="QJO12" s="570"/>
      <c r="QJP12" s="570"/>
      <c r="QJQ12" s="570"/>
      <c r="QJR12" s="570"/>
      <c r="QJS12" s="570"/>
      <c r="QJT12" s="570"/>
      <c r="QJU12" s="570"/>
      <c r="QJV12" s="570"/>
      <c r="QJW12" s="570"/>
      <c r="QJX12" s="570"/>
      <c r="QJY12" s="570"/>
      <c r="QJZ12" s="570"/>
      <c r="QKA12" s="570"/>
      <c r="QKB12" s="570"/>
      <c r="QKC12" s="570"/>
      <c r="QKD12" s="570"/>
      <c r="QKE12" s="570"/>
      <c r="QKF12" s="570"/>
      <c r="QKG12" s="570"/>
      <c r="QKH12" s="570"/>
      <c r="QKI12" s="570"/>
      <c r="QKJ12" s="570"/>
      <c r="QKK12" s="570"/>
      <c r="QKL12" s="570"/>
      <c r="QKM12" s="570"/>
      <c r="QKN12" s="570"/>
      <c r="QKO12" s="570"/>
      <c r="QKP12" s="570"/>
      <c r="QKQ12" s="570"/>
      <c r="QKR12" s="570"/>
      <c r="QKS12" s="570"/>
      <c r="QKT12" s="570"/>
      <c r="QKU12" s="570"/>
      <c r="QKV12" s="570"/>
      <c r="QKW12" s="570"/>
      <c r="QKX12" s="570"/>
      <c r="QKY12" s="570"/>
      <c r="QKZ12" s="570"/>
      <c r="QLA12" s="570"/>
      <c r="QLB12" s="570"/>
      <c r="QLC12" s="570"/>
      <c r="QLD12" s="570"/>
      <c r="QLE12" s="570"/>
      <c r="QLF12" s="570"/>
      <c r="QLG12" s="570"/>
      <c r="QLH12" s="570"/>
      <c r="QLI12" s="570"/>
      <c r="QLJ12" s="570"/>
      <c r="QLK12" s="570"/>
      <c r="QLL12" s="570"/>
      <c r="QLM12" s="570"/>
      <c r="QLN12" s="570"/>
      <c r="QLO12" s="570"/>
      <c r="QLP12" s="570"/>
      <c r="QLQ12" s="570"/>
      <c r="QLR12" s="570"/>
      <c r="QLS12" s="570"/>
      <c r="QLT12" s="570"/>
      <c r="QLU12" s="570"/>
      <c r="QLV12" s="570"/>
      <c r="QLW12" s="570"/>
      <c r="QLX12" s="570"/>
      <c r="QLY12" s="570"/>
      <c r="QLZ12" s="570"/>
      <c r="QMA12" s="570"/>
      <c r="QMB12" s="570"/>
      <c r="QMC12" s="570"/>
      <c r="QMD12" s="570"/>
      <c r="QME12" s="570"/>
      <c r="QMF12" s="570"/>
      <c r="QMG12" s="570"/>
      <c r="QMH12" s="570"/>
      <c r="QMI12" s="570"/>
      <c r="QMJ12" s="570"/>
      <c r="QMK12" s="570"/>
      <c r="QML12" s="570"/>
      <c r="QMM12" s="570"/>
      <c r="QMN12" s="570"/>
      <c r="QMO12" s="570"/>
      <c r="QMP12" s="570"/>
      <c r="QMQ12" s="570"/>
      <c r="QMR12" s="570"/>
      <c r="QMS12" s="570"/>
      <c r="QMT12" s="570"/>
      <c r="QMU12" s="570"/>
      <c r="QMV12" s="570"/>
      <c r="QMW12" s="570"/>
      <c r="QMX12" s="570"/>
      <c r="QMY12" s="570"/>
      <c r="QMZ12" s="570"/>
      <c r="QNA12" s="570"/>
      <c r="QNB12" s="570"/>
      <c r="QNC12" s="570"/>
      <c r="QND12" s="570"/>
      <c r="QNE12" s="570"/>
      <c r="QNF12" s="570"/>
      <c r="QNG12" s="570"/>
      <c r="QNH12" s="570"/>
      <c r="QNI12" s="570"/>
      <c r="QNJ12" s="570"/>
      <c r="QNK12" s="570"/>
      <c r="QNL12" s="570"/>
      <c r="QNM12" s="570"/>
      <c r="QNN12" s="570"/>
      <c r="QNO12" s="570"/>
      <c r="QNP12" s="570"/>
      <c r="QNQ12" s="570"/>
      <c r="QNR12" s="570"/>
      <c r="QNS12" s="570"/>
      <c r="QNT12" s="570"/>
      <c r="QNU12" s="570"/>
      <c r="QNV12" s="570"/>
      <c r="QNW12" s="570"/>
      <c r="QNX12" s="570"/>
      <c r="QNY12" s="570"/>
      <c r="QNZ12" s="570"/>
      <c r="QOA12" s="570"/>
      <c r="QOB12" s="570"/>
      <c r="QOC12" s="570"/>
      <c r="QOD12" s="570"/>
      <c r="QOE12" s="570"/>
      <c r="QOF12" s="570"/>
      <c r="QOG12" s="570"/>
      <c r="QOH12" s="570"/>
      <c r="QOI12" s="570"/>
      <c r="QOJ12" s="570"/>
      <c r="QOK12" s="570"/>
      <c r="QOL12" s="570"/>
      <c r="QOM12" s="570"/>
      <c r="QON12" s="570"/>
      <c r="QOO12" s="570"/>
      <c r="QOP12" s="570"/>
      <c r="QOQ12" s="570"/>
      <c r="QOR12" s="570"/>
      <c r="QOS12" s="570"/>
      <c r="QOT12" s="570"/>
      <c r="QOU12" s="570"/>
      <c r="QOV12" s="570"/>
      <c r="QOW12" s="570"/>
      <c r="QOX12" s="570"/>
      <c r="QOY12" s="570"/>
      <c r="QOZ12" s="570"/>
      <c r="QPA12" s="570"/>
      <c r="QPB12" s="570"/>
      <c r="QPC12" s="570"/>
      <c r="QPD12" s="570"/>
      <c r="QPE12" s="570"/>
      <c r="QPF12" s="570"/>
      <c r="QPG12" s="570"/>
      <c r="QPH12" s="570"/>
      <c r="QPI12" s="570"/>
      <c r="QPJ12" s="570"/>
      <c r="QPK12" s="570"/>
      <c r="QPL12" s="570"/>
      <c r="QPM12" s="570"/>
      <c r="QPN12" s="570"/>
      <c r="QPO12" s="570"/>
      <c r="QPP12" s="570"/>
      <c r="QPQ12" s="570"/>
      <c r="QPR12" s="570"/>
      <c r="QPS12" s="570"/>
      <c r="QPT12" s="570"/>
      <c r="QPU12" s="570"/>
      <c r="QPV12" s="570"/>
      <c r="QPW12" s="570"/>
      <c r="QPX12" s="570"/>
      <c r="QPY12" s="570"/>
      <c r="QPZ12" s="570"/>
      <c r="QQA12" s="570"/>
      <c r="QQB12" s="570"/>
      <c r="QQC12" s="570"/>
      <c r="QQD12" s="570"/>
      <c r="QQE12" s="570"/>
      <c r="QQF12" s="570"/>
      <c r="QQG12" s="570"/>
      <c r="QQH12" s="570"/>
      <c r="QQI12" s="570"/>
      <c r="QQJ12" s="570"/>
      <c r="QQK12" s="570"/>
      <c r="QQL12" s="570"/>
      <c r="QQM12" s="570"/>
      <c r="QQN12" s="570"/>
      <c r="QQO12" s="570"/>
      <c r="QQP12" s="570"/>
      <c r="QQQ12" s="570"/>
      <c r="QQR12" s="570"/>
      <c r="QQS12" s="570"/>
      <c r="QQT12" s="570"/>
      <c r="QQU12" s="570"/>
      <c r="QQV12" s="570"/>
      <c r="QQW12" s="570"/>
      <c r="QQX12" s="570"/>
      <c r="QQY12" s="570"/>
      <c r="QQZ12" s="570"/>
      <c r="QRA12" s="570"/>
      <c r="QRB12" s="570"/>
      <c r="QRC12" s="570"/>
      <c r="QRD12" s="570"/>
      <c r="QRE12" s="570"/>
      <c r="QRF12" s="570"/>
      <c r="QRG12" s="570"/>
      <c r="QRH12" s="570"/>
      <c r="QRI12" s="570"/>
      <c r="QRJ12" s="570"/>
      <c r="QRK12" s="570"/>
      <c r="QRL12" s="570"/>
      <c r="QRM12" s="570"/>
      <c r="QRN12" s="570"/>
      <c r="QRO12" s="570"/>
      <c r="QRP12" s="570"/>
      <c r="QRQ12" s="570"/>
      <c r="QRR12" s="570"/>
      <c r="QRS12" s="570"/>
      <c r="QRT12" s="570"/>
      <c r="QRU12" s="570"/>
      <c r="QRV12" s="570"/>
      <c r="QRW12" s="570"/>
      <c r="QRX12" s="570"/>
      <c r="QRY12" s="570"/>
      <c r="QRZ12" s="570"/>
      <c r="QSA12" s="570"/>
      <c r="QSB12" s="570"/>
      <c r="QSC12" s="570"/>
      <c r="QSD12" s="570"/>
      <c r="QSE12" s="570"/>
      <c r="QSF12" s="570"/>
      <c r="QSG12" s="570"/>
      <c r="QSH12" s="570"/>
      <c r="QSI12" s="570"/>
      <c r="QSJ12" s="570"/>
      <c r="QSK12" s="570"/>
      <c r="QSL12" s="570"/>
      <c r="QSM12" s="570"/>
      <c r="QSN12" s="570"/>
      <c r="QSO12" s="570"/>
      <c r="QSP12" s="570"/>
      <c r="QSQ12" s="570"/>
      <c r="QSR12" s="570"/>
      <c r="QSS12" s="570"/>
      <c r="QST12" s="570"/>
      <c r="QSU12" s="570"/>
      <c r="QSV12" s="570"/>
      <c r="QSW12" s="570"/>
      <c r="QSX12" s="570"/>
      <c r="QSY12" s="570"/>
      <c r="QSZ12" s="570"/>
      <c r="QTA12" s="570"/>
      <c r="QTB12" s="570"/>
      <c r="QTC12" s="570"/>
      <c r="QTD12" s="570"/>
      <c r="QTE12" s="570"/>
      <c r="QTF12" s="570"/>
      <c r="QTG12" s="570"/>
      <c r="QTH12" s="570"/>
      <c r="QTI12" s="570"/>
      <c r="QTJ12" s="570"/>
      <c r="QTK12" s="570"/>
      <c r="QTL12" s="570"/>
      <c r="QTM12" s="570"/>
      <c r="QTN12" s="570"/>
      <c r="QTO12" s="570"/>
      <c r="QTP12" s="570"/>
      <c r="QTQ12" s="570"/>
      <c r="QTR12" s="570"/>
      <c r="QTS12" s="570"/>
      <c r="QTT12" s="570"/>
      <c r="QTU12" s="570"/>
      <c r="QTV12" s="570"/>
      <c r="QTW12" s="570"/>
      <c r="QTX12" s="570"/>
      <c r="QTY12" s="570"/>
      <c r="QTZ12" s="570"/>
      <c r="QUA12" s="570"/>
      <c r="QUB12" s="570"/>
      <c r="QUC12" s="570"/>
      <c r="QUD12" s="570"/>
      <c r="QUE12" s="570"/>
      <c r="QUF12" s="570"/>
      <c r="QUG12" s="570"/>
      <c r="QUH12" s="570"/>
      <c r="QUI12" s="570"/>
      <c r="QUJ12" s="570"/>
      <c r="QUK12" s="570"/>
      <c r="QUL12" s="570"/>
      <c r="QUM12" s="570"/>
      <c r="QUN12" s="570"/>
      <c r="QUO12" s="570"/>
      <c r="QUP12" s="570"/>
      <c r="QUQ12" s="570"/>
      <c r="QUR12" s="570"/>
      <c r="QUS12" s="570"/>
      <c r="QUT12" s="570"/>
      <c r="QUU12" s="570"/>
      <c r="QUV12" s="570"/>
      <c r="QUW12" s="570"/>
      <c r="QUX12" s="570"/>
      <c r="QUY12" s="570"/>
      <c r="QUZ12" s="570"/>
      <c r="QVA12" s="570"/>
      <c r="QVB12" s="570"/>
      <c r="QVC12" s="570"/>
      <c r="QVD12" s="570"/>
      <c r="QVE12" s="570"/>
      <c r="QVF12" s="570"/>
      <c r="QVG12" s="570"/>
      <c r="QVH12" s="570"/>
      <c r="QVI12" s="570"/>
      <c r="QVJ12" s="570"/>
      <c r="QVK12" s="570"/>
      <c r="QVL12" s="570"/>
      <c r="QVM12" s="570"/>
      <c r="QVN12" s="570"/>
      <c r="QVO12" s="570"/>
      <c r="QVP12" s="570"/>
      <c r="QVQ12" s="570"/>
      <c r="QVR12" s="570"/>
      <c r="QVS12" s="570"/>
      <c r="QVT12" s="570"/>
      <c r="QVU12" s="570"/>
      <c r="QVV12" s="570"/>
      <c r="QVW12" s="570"/>
      <c r="QVX12" s="570"/>
      <c r="QVY12" s="570"/>
      <c r="QVZ12" s="570"/>
      <c r="QWA12" s="570"/>
      <c r="QWB12" s="570"/>
      <c r="QWC12" s="570"/>
      <c r="QWD12" s="570"/>
      <c r="QWE12" s="570"/>
      <c r="QWF12" s="570"/>
      <c r="QWG12" s="570"/>
      <c r="QWH12" s="570"/>
      <c r="QWI12" s="570"/>
      <c r="QWJ12" s="570"/>
      <c r="QWK12" s="570"/>
      <c r="QWL12" s="570"/>
      <c r="QWM12" s="570"/>
      <c r="QWN12" s="570"/>
      <c r="QWO12" s="570"/>
      <c r="QWP12" s="570"/>
      <c r="QWQ12" s="570"/>
      <c r="QWR12" s="570"/>
      <c r="QWS12" s="570"/>
      <c r="QWT12" s="570"/>
      <c r="QWU12" s="570"/>
      <c r="QWV12" s="570"/>
      <c r="QWW12" s="570"/>
      <c r="QWX12" s="570"/>
      <c r="QWY12" s="570"/>
      <c r="QWZ12" s="570"/>
      <c r="QXA12" s="570"/>
      <c r="QXB12" s="570"/>
      <c r="QXC12" s="570"/>
      <c r="QXD12" s="570"/>
      <c r="QXE12" s="570"/>
      <c r="QXF12" s="570"/>
      <c r="QXG12" s="570"/>
      <c r="QXH12" s="570"/>
      <c r="QXI12" s="570"/>
      <c r="QXJ12" s="570"/>
      <c r="QXK12" s="570"/>
      <c r="QXL12" s="570"/>
      <c r="QXM12" s="570"/>
      <c r="QXN12" s="570"/>
      <c r="QXO12" s="570"/>
      <c r="QXP12" s="570"/>
      <c r="QXQ12" s="570"/>
      <c r="QXR12" s="570"/>
      <c r="QXS12" s="570"/>
      <c r="QXT12" s="570"/>
      <c r="QXU12" s="570"/>
      <c r="QXV12" s="570"/>
      <c r="QXW12" s="570"/>
      <c r="QXX12" s="570"/>
      <c r="QXY12" s="570"/>
      <c r="QXZ12" s="570"/>
      <c r="QYA12" s="570"/>
      <c r="QYB12" s="570"/>
      <c r="QYC12" s="570"/>
      <c r="QYD12" s="570"/>
      <c r="QYE12" s="570"/>
      <c r="QYF12" s="570"/>
      <c r="QYG12" s="570"/>
      <c r="QYH12" s="570"/>
      <c r="QYI12" s="570"/>
      <c r="QYJ12" s="570"/>
      <c r="QYK12" s="570"/>
      <c r="QYL12" s="570"/>
      <c r="QYM12" s="570"/>
      <c r="QYN12" s="570"/>
      <c r="QYO12" s="570"/>
      <c r="QYP12" s="570"/>
      <c r="QYQ12" s="570"/>
      <c r="QYR12" s="570"/>
      <c r="QYS12" s="570"/>
      <c r="QYT12" s="570"/>
      <c r="QYU12" s="570"/>
      <c r="QYV12" s="570"/>
      <c r="QYW12" s="570"/>
      <c r="QYX12" s="570"/>
      <c r="QYY12" s="570"/>
      <c r="QYZ12" s="570"/>
      <c r="QZA12" s="570"/>
      <c r="QZB12" s="570"/>
      <c r="QZC12" s="570"/>
      <c r="QZD12" s="570"/>
      <c r="QZE12" s="570"/>
      <c r="QZF12" s="570"/>
      <c r="QZG12" s="570"/>
      <c r="QZH12" s="570"/>
      <c r="QZI12" s="570"/>
      <c r="QZJ12" s="570"/>
      <c r="QZK12" s="570"/>
      <c r="QZL12" s="570"/>
      <c r="QZM12" s="570"/>
      <c r="QZN12" s="570"/>
      <c r="QZO12" s="570"/>
      <c r="QZP12" s="570"/>
      <c r="QZQ12" s="570"/>
      <c r="QZR12" s="570"/>
      <c r="QZS12" s="570"/>
      <c r="QZT12" s="570"/>
      <c r="QZU12" s="570"/>
      <c r="QZV12" s="570"/>
      <c r="QZW12" s="570"/>
      <c r="QZX12" s="570"/>
      <c r="QZY12" s="570"/>
      <c r="QZZ12" s="570"/>
      <c r="RAA12" s="570"/>
      <c r="RAB12" s="570"/>
      <c r="RAC12" s="570"/>
      <c r="RAD12" s="570"/>
      <c r="RAE12" s="570"/>
      <c r="RAF12" s="570"/>
      <c r="RAG12" s="570"/>
      <c r="RAH12" s="570"/>
      <c r="RAI12" s="570"/>
      <c r="RAJ12" s="570"/>
      <c r="RAK12" s="570"/>
      <c r="RAL12" s="570"/>
      <c r="RAM12" s="570"/>
      <c r="RAN12" s="570"/>
      <c r="RAO12" s="570"/>
      <c r="RAP12" s="570"/>
      <c r="RAQ12" s="570"/>
      <c r="RAR12" s="570"/>
      <c r="RAS12" s="570"/>
      <c r="RAT12" s="570"/>
      <c r="RAU12" s="570"/>
      <c r="RAV12" s="570"/>
      <c r="RAW12" s="570"/>
      <c r="RAX12" s="570"/>
      <c r="RAY12" s="570"/>
      <c r="RAZ12" s="570"/>
      <c r="RBA12" s="570"/>
      <c r="RBB12" s="570"/>
      <c r="RBC12" s="570"/>
      <c r="RBD12" s="570"/>
      <c r="RBE12" s="570"/>
      <c r="RBF12" s="570"/>
      <c r="RBG12" s="570"/>
      <c r="RBH12" s="570"/>
      <c r="RBI12" s="570"/>
      <c r="RBJ12" s="570"/>
      <c r="RBK12" s="570"/>
      <c r="RBL12" s="570"/>
      <c r="RBM12" s="570"/>
      <c r="RBN12" s="570"/>
      <c r="RBO12" s="570"/>
      <c r="RBP12" s="570"/>
      <c r="RBQ12" s="570"/>
      <c r="RBR12" s="570"/>
      <c r="RBS12" s="570"/>
      <c r="RBT12" s="570"/>
      <c r="RBU12" s="570"/>
      <c r="RBV12" s="570"/>
      <c r="RBW12" s="570"/>
      <c r="RBX12" s="570"/>
      <c r="RBY12" s="570"/>
      <c r="RBZ12" s="570"/>
      <c r="RCA12" s="570"/>
      <c r="RCB12" s="570"/>
      <c r="RCC12" s="570"/>
      <c r="RCD12" s="570"/>
      <c r="RCE12" s="570"/>
      <c r="RCF12" s="570"/>
      <c r="RCG12" s="570"/>
      <c r="RCH12" s="570"/>
      <c r="RCI12" s="570"/>
      <c r="RCJ12" s="570"/>
      <c r="RCK12" s="570"/>
      <c r="RCL12" s="570"/>
      <c r="RCM12" s="570"/>
      <c r="RCN12" s="570"/>
      <c r="RCO12" s="570"/>
      <c r="RCP12" s="570"/>
      <c r="RCQ12" s="570"/>
      <c r="RCR12" s="570"/>
      <c r="RCS12" s="570"/>
      <c r="RCT12" s="570"/>
      <c r="RCU12" s="570"/>
      <c r="RCV12" s="570"/>
      <c r="RCW12" s="570"/>
      <c r="RCX12" s="570"/>
      <c r="RCY12" s="570"/>
      <c r="RCZ12" s="570"/>
      <c r="RDA12" s="570"/>
      <c r="RDB12" s="570"/>
      <c r="RDC12" s="570"/>
      <c r="RDD12" s="570"/>
      <c r="RDE12" s="570"/>
      <c r="RDF12" s="570"/>
      <c r="RDG12" s="570"/>
      <c r="RDH12" s="570"/>
      <c r="RDI12" s="570"/>
      <c r="RDJ12" s="570"/>
      <c r="RDK12" s="570"/>
      <c r="RDL12" s="570"/>
      <c r="RDM12" s="570"/>
      <c r="RDN12" s="570"/>
      <c r="RDO12" s="570"/>
      <c r="RDP12" s="570"/>
      <c r="RDQ12" s="570"/>
      <c r="RDR12" s="570"/>
      <c r="RDS12" s="570"/>
      <c r="RDT12" s="570"/>
      <c r="RDU12" s="570"/>
      <c r="RDV12" s="570"/>
      <c r="RDW12" s="570"/>
      <c r="RDX12" s="570"/>
      <c r="RDY12" s="570"/>
      <c r="RDZ12" s="570"/>
      <c r="REA12" s="570"/>
      <c r="REB12" s="570"/>
      <c r="REC12" s="570"/>
      <c r="RED12" s="570"/>
      <c r="REE12" s="570"/>
      <c r="REF12" s="570"/>
      <c r="REG12" s="570"/>
      <c r="REH12" s="570"/>
      <c r="REI12" s="570"/>
      <c r="REJ12" s="570"/>
      <c r="REK12" s="570"/>
      <c r="REL12" s="570"/>
      <c r="REM12" s="570"/>
      <c r="REN12" s="570"/>
      <c r="REO12" s="570"/>
      <c r="REP12" s="570"/>
      <c r="REQ12" s="570"/>
      <c r="RER12" s="570"/>
      <c r="RES12" s="570"/>
      <c r="RET12" s="570"/>
      <c r="REU12" s="570"/>
      <c r="REV12" s="570"/>
      <c r="REW12" s="570"/>
      <c r="REX12" s="570"/>
      <c r="REY12" s="570"/>
      <c r="REZ12" s="570"/>
      <c r="RFA12" s="570"/>
      <c r="RFB12" s="570"/>
      <c r="RFC12" s="570"/>
      <c r="RFD12" s="570"/>
      <c r="RFE12" s="570"/>
      <c r="RFF12" s="570"/>
      <c r="RFG12" s="570"/>
      <c r="RFH12" s="570"/>
      <c r="RFI12" s="570"/>
      <c r="RFJ12" s="570"/>
      <c r="RFK12" s="570"/>
      <c r="RFL12" s="570"/>
      <c r="RFM12" s="570"/>
      <c r="RFN12" s="570"/>
      <c r="RFO12" s="570"/>
      <c r="RFP12" s="570"/>
      <c r="RFQ12" s="570"/>
      <c r="RFR12" s="570"/>
      <c r="RFS12" s="570"/>
      <c r="RFT12" s="570"/>
      <c r="RFU12" s="570"/>
      <c r="RFV12" s="570"/>
      <c r="RFW12" s="570"/>
      <c r="RFX12" s="570"/>
      <c r="RFY12" s="570"/>
      <c r="RFZ12" s="570"/>
      <c r="RGA12" s="570"/>
      <c r="RGB12" s="570"/>
      <c r="RGC12" s="570"/>
      <c r="RGD12" s="570"/>
      <c r="RGE12" s="570"/>
      <c r="RGF12" s="570"/>
      <c r="RGG12" s="570"/>
      <c r="RGH12" s="570"/>
      <c r="RGI12" s="570"/>
      <c r="RGJ12" s="570"/>
      <c r="RGK12" s="570"/>
      <c r="RGL12" s="570"/>
      <c r="RGM12" s="570"/>
      <c r="RGN12" s="570"/>
      <c r="RGO12" s="570"/>
      <c r="RGP12" s="570"/>
      <c r="RGQ12" s="570"/>
      <c r="RGR12" s="570"/>
      <c r="RGS12" s="570"/>
      <c r="RGT12" s="570"/>
      <c r="RGU12" s="570"/>
      <c r="RGV12" s="570"/>
      <c r="RGW12" s="570"/>
      <c r="RGX12" s="570"/>
      <c r="RGY12" s="570"/>
      <c r="RGZ12" s="570"/>
      <c r="RHA12" s="570"/>
      <c r="RHB12" s="570"/>
      <c r="RHC12" s="570"/>
      <c r="RHD12" s="570"/>
      <c r="RHE12" s="570"/>
      <c r="RHF12" s="570"/>
      <c r="RHG12" s="570"/>
      <c r="RHH12" s="570"/>
      <c r="RHI12" s="570"/>
      <c r="RHJ12" s="570"/>
      <c r="RHK12" s="570"/>
      <c r="RHL12" s="570"/>
      <c r="RHM12" s="570"/>
      <c r="RHN12" s="570"/>
      <c r="RHO12" s="570"/>
      <c r="RHP12" s="570"/>
      <c r="RHQ12" s="570"/>
      <c r="RHR12" s="570"/>
      <c r="RHS12" s="570"/>
      <c r="RHT12" s="570"/>
      <c r="RHU12" s="570"/>
      <c r="RHV12" s="570"/>
      <c r="RHW12" s="570"/>
      <c r="RHX12" s="570"/>
      <c r="RHY12" s="570"/>
      <c r="RHZ12" s="570"/>
      <c r="RIA12" s="570"/>
      <c r="RIB12" s="570"/>
      <c r="RIC12" s="570"/>
      <c r="RID12" s="570"/>
      <c r="RIE12" s="570"/>
      <c r="RIF12" s="570"/>
      <c r="RIG12" s="570"/>
      <c r="RIH12" s="570"/>
      <c r="RII12" s="570"/>
      <c r="RIJ12" s="570"/>
      <c r="RIK12" s="570"/>
      <c r="RIL12" s="570"/>
      <c r="RIM12" s="570"/>
      <c r="RIN12" s="570"/>
      <c r="RIO12" s="570"/>
      <c r="RIP12" s="570"/>
      <c r="RIQ12" s="570"/>
      <c r="RIR12" s="570"/>
      <c r="RIS12" s="570"/>
      <c r="RIT12" s="570"/>
      <c r="RIU12" s="570"/>
      <c r="RIV12" s="570"/>
      <c r="RIW12" s="570"/>
      <c r="RIX12" s="570"/>
      <c r="RIY12" s="570"/>
      <c r="RIZ12" s="570"/>
      <c r="RJA12" s="570"/>
      <c r="RJB12" s="570"/>
      <c r="RJC12" s="570"/>
      <c r="RJD12" s="570"/>
      <c r="RJE12" s="570"/>
      <c r="RJF12" s="570"/>
      <c r="RJG12" s="570"/>
      <c r="RJH12" s="570"/>
      <c r="RJI12" s="570"/>
      <c r="RJJ12" s="570"/>
      <c r="RJK12" s="570"/>
      <c r="RJL12" s="570"/>
      <c r="RJM12" s="570"/>
      <c r="RJN12" s="570"/>
      <c r="RJO12" s="570"/>
      <c r="RJP12" s="570"/>
      <c r="RJQ12" s="570"/>
      <c r="RJR12" s="570"/>
      <c r="RJS12" s="570"/>
      <c r="RJT12" s="570"/>
      <c r="RJU12" s="570"/>
      <c r="RJV12" s="570"/>
      <c r="RJW12" s="570"/>
      <c r="RJX12" s="570"/>
      <c r="RJY12" s="570"/>
      <c r="RJZ12" s="570"/>
      <c r="RKA12" s="570"/>
      <c r="RKB12" s="570"/>
      <c r="RKC12" s="570"/>
      <c r="RKD12" s="570"/>
      <c r="RKE12" s="570"/>
      <c r="RKF12" s="570"/>
      <c r="RKG12" s="570"/>
      <c r="RKH12" s="570"/>
      <c r="RKI12" s="570"/>
      <c r="RKJ12" s="570"/>
      <c r="RKK12" s="570"/>
      <c r="RKL12" s="570"/>
      <c r="RKM12" s="570"/>
      <c r="RKN12" s="570"/>
      <c r="RKO12" s="570"/>
      <c r="RKP12" s="570"/>
      <c r="RKQ12" s="570"/>
      <c r="RKR12" s="570"/>
      <c r="RKS12" s="570"/>
      <c r="RKT12" s="570"/>
      <c r="RKU12" s="570"/>
      <c r="RKV12" s="570"/>
      <c r="RKW12" s="570"/>
      <c r="RKX12" s="570"/>
      <c r="RKY12" s="570"/>
      <c r="RKZ12" s="570"/>
      <c r="RLA12" s="570"/>
      <c r="RLB12" s="570"/>
      <c r="RLC12" s="570"/>
      <c r="RLD12" s="570"/>
      <c r="RLE12" s="570"/>
      <c r="RLF12" s="570"/>
      <c r="RLG12" s="570"/>
      <c r="RLH12" s="570"/>
      <c r="RLI12" s="570"/>
      <c r="RLJ12" s="570"/>
      <c r="RLK12" s="570"/>
      <c r="RLL12" s="570"/>
      <c r="RLM12" s="570"/>
      <c r="RLN12" s="570"/>
      <c r="RLO12" s="570"/>
      <c r="RLP12" s="570"/>
      <c r="RLQ12" s="570"/>
      <c r="RLR12" s="570"/>
      <c r="RLS12" s="570"/>
      <c r="RLT12" s="570"/>
      <c r="RLU12" s="570"/>
      <c r="RLV12" s="570"/>
      <c r="RLW12" s="570"/>
      <c r="RLX12" s="570"/>
      <c r="RLY12" s="570"/>
      <c r="RLZ12" s="570"/>
      <c r="RMA12" s="570"/>
      <c r="RMB12" s="570"/>
      <c r="RMC12" s="570"/>
      <c r="RMD12" s="570"/>
      <c r="RME12" s="570"/>
      <c r="RMF12" s="570"/>
      <c r="RMG12" s="570"/>
      <c r="RMH12" s="570"/>
      <c r="RMI12" s="570"/>
      <c r="RMJ12" s="570"/>
      <c r="RMK12" s="570"/>
      <c r="RML12" s="570"/>
      <c r="RMM12" s="570"/>
      <c r="RMN12" s="570"/>
      <c r="RMO12" s="570"/>
      <c r="RMP12" s="570"/>
      <c r="RMQ12" s="570"/>
      <c r="RMR12" s="570"/>
      <c r="RMS12" s="570"/>
      <c r="RMT12" s="570"/>
      <c r="RMU12" s="570"/>
      <c r="RMV12" s="570"/>
      <c r="RMW12" s="570"/>
      <c r="RMX12" s="570"/>
      <c r="RMY12" s="570"/>
      <c r="RMZ12" s="570"/>
      <c r="RNA12" s="570"/>
      <c r="RNB12" s="570"/>
      <c r="RNC12" s="570"/>
      <c r="RND12" s="570"/>
      <c r="RNE12" s="570"/>
      <c r="RNF12" s="570"/>
      <c r="RNG12" s="570"/>
      <c r="RNH12" s="570"/>
      <c r="RNI12" s="570"/>
      <c r="RNJ12" s="570"/>
      <c r="RNK12" s="570"/>
      <c r="RNL12" s="570"/>
      <c r="RNM12" s="570"/>
      <c r="RNN12" s="570"/>
      <c r="RNO12" s="570"/>
      <c r="RNP12" s="570"/>
      <c r="RNQ12" s="570"/>
      <c r="RNR12" s="570"/>
      <c r="RNS12" s="570"/>
      <c r="RNT12" s="570"/>
      <c r="RNU12" s="570"/>
      <c r="RNV12" s="570"/>
      <c r="RNW12" s="570"/>
      <c r="RNX12" s="570"/>
      <c r="RNY12" s="570"/>
      <c r="RNZ12" s="570"/>
      <c r="ROA12" s="570"/>
      <c r="ROB12" s="570"/>
      <c r="ROC12" s="570"/>
      <c r="ROD12" s="570"/>
      <c r="ROE12" s="570"/>
      <c r="ROF12" s="570"/>
      <c r="ROG12" s="570"/>
      <c r="ROH12" s="570"/>
      <c r="ROI12" s="570"/>
      <c r="ROJ12" s="570"/>
      <c r="ROK12" s="570"/>
      <c r="ROL12" s="570"/>
      <c r="ROM12" s="570"/>
      <c r="RON12" s="570"/>
      <c r="ROO12" s="570"/>
      <c r="ROP12" s="570"/>
      <c r="ROQ12" s="570"/>
      <c r="ROR12" s="570"/>
      <c r="ROS12" s="570"/>
      <c r="ROT12" s="570"/>
      <c r="ROU12" s="570"/>
      <c r="ROV12" s="570"/>
      <c r="ROW12" s="570"/>
      <c r="ROX12" s="570"/>
      <c r="ROY12" s="570"/>
      <c r="ROZ12" s="570"/>
      <c r="RPA12" s="570"/>
      <c r="RPB12" s="570"/>
      <c r="RPC12" s="570"/>
      <c r="RPD12" s="570"/>
      <c r="RPE12" s="570"/>
      <c r="RPF12" s="570"/>
      <c r="RPG12" s="570"/>
      <c r="RPH12" s="570"/>
      <c r="RPI12" s="570"/>
      <c r="RPJ12" s="570"/>
      <c r="RPK12" s="570"/>
      <c r="RPL12" s="570"/>
      <c r="RPM12" s="570"/>
      <c r="RPN12" s="570"/>
      <c r="RPO12" s="570"/>
      <c r="RPP12" s="570"/>
      <c r="RPQ12" s="570"/>
      <c r="RPR12" s="570"/>
      <c r="RPS12" s="570"/>
      <c r="RPT12" s="570"/>
      <c r="RPU12" s="570"/>
      <c r="RPV12" s="570"/>
      <c r="RPW12" s="570"/>
      <c r="RPX12" s="570"/>
      <c r="RPY12" s="570"/>
      <c r="RPZ12" s="570"/>
      <c r="RQA12" s="570"/>
      <c r="RQB12" s="570"/>
      <c r="RQC12" s="570"/>
      <c r="RQD12" s="570"/>
      <c r="RQE12" s="570"/>
      <c r="RQF12" s="570"/>
      <c r="RQG12" s="570"/>
      <c r="RQH12" s="570"/>
      <c r="RQI12" s="570"/>
      <c r="RQJ12" s="570"/>
      <c r="RQK12" s="570"/>
      <c r="RQL12" s="570"/>
      <c r="RQM12" s="570"/>
      <c r="RQN12" s="570"/>
      <c r="RQO12" s="570"/>
      <c r="RQP12" s="570"/>
      <c r="RQQ12" s="570"/>
      <c r="RQR12" s="570"/>
      <c r="RQS12" s="570"/>
      <c r="RQT12" s="570"/>
      <c r="RQU12" s="570"/>
      <c r="RQV12" s="570"/>
      <c r="RQW12" s="570"/>
      <c r="RQX12" s="570"/>
      <c r="RQY12" s="570"/>
      <c r="RQZ12" s="570"/>
      <c r="RRA12" s="570"/>
      <c r="RRB12" s="570"/>
      <c r="RRC12" s="570"/>
      <c r="RRD12" s="570"/>
      <c r="RRE12" s="570"/>
      <c r="RRF12" s="570"/>
      <c r="RRG12" s="570"/>
      <c r="RRH12" s="570"/>
      <c r="RRI12" s="570"/>
      <c r="RRJ12" s="570"/>
      <c r="RRK12" s="570"/>
      <c r="RRL12" s="570"/>
      <c r="RRM12" s="570"/>
      <c r="RRN12" s="570"/>
      <c r="RRO12" s="570"/>
      <c r="RRP12" s="570"/>
      <c r="RRQ12" s="570"/>
      <c r="RRR12" s="570"/>
      <c r="RRS12" s="570"/>
      <c r="RRT12" s="570"/>
      <c r="RRU12" s="570"/>
      <c r="RRV12" s="570"/>
      <c r="RRW12" s="570"/>
      <c r="RRX12" s="570"/>
      <c r="RRY12" s="570"/>
      <c r="RRZ12" s="570"/>
      <c r="RSA12" s="570"/>
      <c r="RSB12" s="570"/>
      <c r="RSC12" s="570"/>
      <c r="RSD12" s="570"/>
      <c r="RSE12" s="570"/>
      <c r="RSF12" s="570"/>
      <c r="RSG12" s="570"/>
      <c r="RSH12" s="570"/>
      <c r="RSI12" s="570"/>
      <c r="RSJ12" s="570"/>
      <c r="RSK12" s="570"/>
      <c r="RSL12" s="570"/>
      <c r="RSM12" s="570"/>
      <c r="RSN12" s="570"/>
      <c r="RSO12" s="570"/>
      <c r="RSP12" s="570"/>
      <c r="RSQ12" s="570"/>
      <c r="RSR12" s="570"/>
      <c r="RSS12" s="570"/>
      <c r="RST12" s="570"/>
      <c r="RSU12" s="570"/>
      <c r="RSV12" s="570"/>
      <c r="RSW12" s="570"/>
      <c r="RSX12" s="570"/>
      <c r="RSY12" s="570"/>
      <c r="RSZ12" s="570"/>
      <c r="RTA12" s="570"/>
      <c r="RTB12" s="570"/>
      <c r="RTC12" s="570"/>
      <c r="RTD12" s="570"/>
      <c r="RTE12" s="570"/>
      <c r="RTF12" s="570"/>
      <c r="RTG12" s="570"/>
      <c r="RTH12" s="570"/>
      <c r="RTI12" s="570"/>
      <c r="RTJ12" s="570"/>
      <c r="RTK12" s="570"/>
      <c r="RTL12" s="570"/>
      <c r="RTM12" s="570"/>
      <c r="RTN12" s="570"/>
      <c r="RTO12" s="570"/>
      <c r="RTP12" s="570"/>
      <c r="RTQ12" s="570"/>
      <c r="RTR12" s="570"/>
      <c r="RTS12" s="570"/>
      <c r="RTT12" s="570"/>
      <c r="RTU12" s="570"/>
      <c r="RTV12" s="570"/>
      <c r="RTW12" s="570"/>
      <c r="RTX12" s="570"/>
      <c r="RTY12" s="570"/>
      <c r="RTZ12" s="570"/>
      <c r="RUA12" s="570"/>
      <c r="RUB12" s="570"/>
      <c r="RUC12" s="570"/>
      <c r="RUD12" s="570"/>
      <c r="RUE12" s="570"/>
      <c r="RUF12" s="570"/>
      <c r="RUG12" s="570"/>
      <c r="RUH12" s="570"/>
      <c r="RUI12" s="570"/>
      <c r="RUJ12" s="570"/>
      <c r="RUK12" s="570"/>
      <c r="RUL12" s="570"/>
      <c r="RUM12" s="570"/>
      <c r="RUN12" s="570"/>
      <c r="RUO12" s="570"/>
      <c r="RUP12" s="570"/>
      <c r="RUQ12" s="570"/>
      <c r="RUR12" s="570"/>
      <c r="RUS12" s="570"/>
      <c r="RUT12" s="570"/>
      <c r="RUU12" s="570"/>
      <c r="RUV12" s="570"/>
      <c r="RUW12" s="570"/>
      <c r="RUX12" s="570"/>
      <c r="RUY12" s="570"/>
      <c r="RUZ12" s="570"/>
      <c r="RVA12" s="570"/>
      <c r="RVB12" s="570"/>
      <c r="RVC12" s="570"/>
      <c r="RVD12" s="570"/>
      <c r="RVE12" s="570"/>
      <c r="RVF12" s="570"/>
      <c r="RVG12" s="570"/>
      <c r="RVH12" s="570"/>
      <c r="RVI12" s="570"/>
      <c r="RVJ12" s="570"/>
      <c r="RVK12" s="570"/>
      <c r="RVL12" s="570"/>
      <c r="RVM12" s="570"/>
      <c r="RVN12" s="570"/>
      <c r="RVO12" s="570"/>
      <c r="RVP12" s="570"/>
      <c r="RVQ12" s="570"/>
      <c r="RVR12" s="570"/>
      <c r="RVS12" s="570"/>
      <c r="RVT12" s="570"/>
      <c r="RVU12" s="570"/>
      <c r="RVV12" s="570"/>
      <c r="RVW12" s="570"/>
      <c r="RVX12" s="570"/>
      <c r="RVY12" s="570"/>
      <c r="RVZ12" s="570"/>
      <c r="RWA12" s="570"/>
      <c r="RWB12" s="570"/>
      <c r="RWC12" s="570"/>
      <c r="RWD12" s="570"/>
      <c r="RWE12" s="570"/>
      <c r="RWF12" s="570"/>
      <c r="RWG12" s="570"/>
      <c r="RWH12" s="570"/>
      <c r="RWI12" s="570"/>
      <c r="RWJ12" s="570"/>
      <c r="RWK12" s="570"/>
      <c r="RWL12" s="570"/>
      <c r="RWM12" s="570"/>
      <c r="RWN12" s="570"/>
      <c r="RWO12" s="570"/>
      <c r="RWP12" s="570"/>
      <c r="RWQ12" s="570"/>
      <c r="RWR12" s="570"/>
      <c r="RWS12" s="570"/>
      <c r="RWT12" s="570"/>
      <c r="RWU12" s="570"/>
      <c r="RWV12" s="570"/>
      <c r="RWW12" s="570"/>
      <c r="RWX12" s="570"/>
      <c r="RWY12" s="570"/>
      <c r="RWZ12" s="570"/>
      <c r="RXA12" s="570"/>
      <c r="RXB12" s="570"/>
      <c r="RXC12" s="570"/>
      <c r="RXD12" s="570"/>
      <c r="RXE12" s="570"/>
      <c r="RXF12" s="570"/>
      <c r="RXG12" s="570"/>
      <c r="RXH12" s="570"/>
      <c r="RXI12" s="570"/>
      <c r="RXJ12" s="570"/>
      <c r="RXK12" s="570"/>
      <c r="RXL12" s="570"/>
      <c r="RXM12" s="570"/>
      <c r="RXN12" s="570"/>
      <c r="RXO12" s="570"/>
      <c r="RXP12" s="570"/>
      <c r="RXQ12" s="570"/>
      <c r="RXR12" s="570"/>
      <c r="RXS12" s="570"/>
      <c r="RXT12" s="570"/>
      <c r="RXU12" s="570"/>
      <c r="RXV12" s="570"/>
      <c r="RXW12" s="570"/>
      <c r="RXX12" s="570"/>
      <c r="RXY12" s="570"/>
      <c r="RXZ12" s="570"/>
      <c r="RYA12" s="570"/>
      <c r="RYB12" s="570"/>
      <c r="RYC12" s="570"/>
      <c r="RYD12" s="570"/>
      <c r="RYE12" s="570"/>
      <c r="RYF12" s="570"/>
      <c r="RYG12" s="570"/>
      <c r="RYH12" s="570"/>
      <c r="RYI12" s="570"/>
      <c r="RYJ12" s="570"/>
      <c r="RYK12" s="570"/>
      <c r="RYL12" s="570"/>
      <c r="RYM12" s="570"/>
      <c r="RYN12" s="570"/>
      <c r="RYO12" s="570"/>
      <c r="RYP12" s="570"/>
      <c r="RYQ12" s="570"/>
      <c r="RYR12" s="570"/>
      <c r="RYS12" s="570"/>
      <c r="RYT12" s="570"/>
      <c r="RYU12" s="570"/>
      <c r="RYV12" s="570"/>
      <c r="RYW12" s="570"/>
      <c r="RYX12" s="570"/>
      <c r="RYY12" s="570"/>
      <c r="RYZ12" s="570"/>
      <c r="RZA12" s="570"/>
      <c r="RZB12" s="570"/>
      <c r="RZC12" s="570"/>
      <c r="RZD12" s="570"/>
      <c r="RZE12" s="570"/>
      <c r="RZF12" s="570"/>
      <c r="RZG12" s="570"/>
      <c r="RZH12" s="570"/>
      <c r="RZI12" s="570"/>
      <c r="RZJ12" s="570"/>
      <c r="RZK12" s="570"/>
      <c r="RZL12" s="570"/>
      <c r="RZM12" s="570"/>
      <c r="RZN12" s="570"/>
      <c r="RZO12" s="570"/>
      <c r="RZP12" s="570"/>
      <c r="RZQ12" s="570"/>
      <c r="RZR12" s="570"/>
      <c r="RZS12" s="570"/>
      <c r="RZT12" s="570"/>
      <c r="RZU12" s="570"/>
      <c r="RZV12" s="570"/>
      <c r="RZW12" s="570"/>
      <c r="RZX12" s="570"/>
      <c r="RZY12" s="570"/>
      <c r="RZZ12" s="570"/>
      <c r="SAA12" s="570"/>
      <c r="SAB12" s="570"/>
      <c r="SAC12" s="570"/>
      <c r="SAD12" s="570"/>
      <c r="SAE12" s="570"/>
      <c r="SAF12" s="570"/>
      <c r="SAG12" s="570"/>
      <c r="SAH12" s="570"/>
      <c r="SAI12" s="570"/>
      <c r="SAJ12" s="570"/>
      <c r="SAK12" s="570"/>
      <c r="SAL12" s="570"/>
      <c r="SAM12" s="570"/>
      <c r="SAN12" s="570"/>
      <c r="SAO12" s="570"/>
      <c r="SAP12" s="570"/>
      <c r="SAQ12" s="570"/>
      <c r="SAR12" s="570"/>
      <c r="SAS12" s="570"/>
      <c r="SAT12" s="570"/>
      <c r="SAU12" s="570"/>
      <c r="SAV12" s="570"/>
      <c r="SAW12" s="570"/>
      <c r="SAX12" s="570"/>
      <c r="SAY12" s="570"/>
      <c r="SAZ12" s="570"/>
      <c r="SBA12" s="570"/>
      <c r="SBB12" s="570"/>
      <c r="SBC12" s="570"/>
      <c r="SBD12" s="570"/>
      <c r="SBE12" s="570"/>
      <c r="SBF12" s="570"/>
      <c r="SBG12" s="570"/>
      <c r="SBH12" s="570"/>
      <c r="SBI12" s="570"/>
      <c r="SBJ12" s="570"/>
      <c r="SBK12" s="570"/>
      <c r="SBL12" s="570"/>
      <c r="SBM12" s="570"/>
      <c r="SBN12" s="570"/>
      <c r="SBO12" s="570"/>
      <c r="SBP12" s="570"/>
      <c r="SBQ12" s="570"/>
      <c r="SBR12" s="570"/>
      <c r="SBS12" s="570"/>
      <c r="SBT12" s="570"/>
      <c r="SBU12" s="570"/>
      <c r="SBV12" s="570"/>
      <c r="SBW12" s="570"/>
      <c r="SBX12" s="570"/>
      <c r="SBY12" s="570"/>
      <c r="SBZ12" s="570"/>
      <c r="SCA12" s="570"/>
      <c r="SCB12" s="570"/>
      <c r="SCC12" s="570"/>
      <c r="SCD12" s="570"/>
      <c r="SCE12" s="570"/>
      <c r="SCF12" s="570"/>
      <c r="SCG12" s="570"/>
      <c r="SCH12" s="570"/>
      <c r="SCI12" s="570"/>
      <c r="SCJ12" s="570"/>
      <c r="SCK12" s="570"/>
      <c r="SCL12" s="570"/>
      <c r="SCM12" s="570"/>
      <c r="SCN12" s="570"/>
      <c r="SCO12" s="570"/>
      <c r="SCP12" s="570"/>
      <c r="SCQ12" s="570"/>
      <c r="SCR12" s="570"/>
      <c r="SCS12" s="570"/>
      <c r="SCT12" s="570"/>
      <c r="SCU12" s="570"/>
      <c r="SCV12" s="570"/>
      <c r="SCW12" s="570"/>
      <c r="SCX12" s="570"/>
      <c r="SCY12" s="570"/>
      <c r="SCZ12" s="570"/>
      <c r="SDA12" s="570"/>
      <c r="SDB12" s="570"/>
      <c r="SDC12" s="570"/>
      <c r="SDD12" s="570"/>
      <c r="SDE12" s="570"/>
      <c r="SDF12" s="570"/>
      <c r="SDG12" s="570"/>
      <c r="SDH12" s="570"/>
      <c r="SDI12" s="570"/>
      <c r="SDJ12" s="570"/>
      <c r="SDK12" s="570"/>
      <c r="SDL12" s="570"/>
      <c r="SDM12" s="570"/>
      <c r="SDN12" s="570"/>
      <c r="SDO12" s="570"/>
      <c r="SDP12" s="570"/>
      <c r="SDQ12" s="570"/>
      <c r="SDR12" s="570"/>
      <c r="SDS12" s="570"/>
      <c r="SDT12" s="570"/>
      <c r="SDU12" s="570"/>
      <c r="SDV12" s="570"/>
      <c r="SDW12" s="570"/>
      <c r="SDX12" s="570"/>
      <c r="SDY12" s="570"/>
      <c r="SDZ12" s="570"/>
      <c r="SEA12" s="570"/>
      <c r="SEB12" s="570"/>
      <c r="SEC12" s="570"/>
      <c r="SED12" s="570"/>
      <c r="SEE12" s="570"/>
      <c r="SEF12" s="570"/>
      <c r="SEG12" s="570"/>
      <c r="SEH12" s="570"/>
      <c r="SEI12" s="570"/>
      <c r="SEJ12" s="570"/>
      <c r="SEK12" s="570"/>
      <c r="SEL12" s="570"/>
      <c r="SEM12" s="570"/>
      <c r="SEN12" s="570"/>
      <c r="SEO12" s="570"/>
      <c r="SEP12" s="570"/>
      <c r="SEQ12" s="570"/>
      <c r="SER12" s="570"/>
      <c r="SES12" s="570"/>
      <c r="SET12" s="570"/>
      <c r="SEU12" s="570"/>
      <c r="SEV12" s="570"/>
      <c r="SEW12" s="570"/>
      <c r="SEX12" s="570"/>
      <c r="SEY12" s="570"/>
      <c r="SEZ12" s="570"/>
      <c r="SFA12" s="570"/>
      <c r="SFB12" s="570"/>
      <c r="SFC12" s="570"/>
      <c r="SFD12" s="570"/>
      <c r="SFE12" s="570"/>
      <c r="SFF12" s="570"/>
      <c r="SFG12" s="570"/>
      <c r="SFH12" s="570"/>
      <c r="SFI12" s="570"/>
      <c r="SFJ12" s="570"/>
      <c r="SFK12" s="570"/>
      <c r="SFL12" s="570"/>
      <c r="SFM12" s="570"/>
      <c r="SFN12" s="570"/>
      <c r="SFO12" s="570"/>
      <c r="SFP12" s="570"/>
      <c r="SFQ12" s="570"/>
      <c r="SFR12" s="570"/>
      <c r="SFS12" s="570"/>
      <c r="SFT12" s="570"/>
      <c r="SFU12" s="570"/>
      <c r="SFV12" s="570"/>
      <c r="SFW12" s="570"/>
      <c r="SFX12" s="570"/>
      <c r="SFY12" s="570"/>
      <c r="SFZ12" s="570"/>
      <c r="SGA12" s="570"/>
      <c r="SGB12" s="570"/>
      <c r="SGC12" s="570"/>
      <c r="SGD12" s="570"/>
      <c r="SGE12" s="570"/>
      <c r="SGF12" s="570"/>
      <c r="SGG12" s="570"/>
      <c r="SGH12" s="570"/>
      <c r="SGI12" s="570"/>
      <c r="SGJ12" s="570"/>
      <c r="SGK12" s="570"/>
      <c r="SGL12" s="570"/>
      <c r="SGM12" s="570"/>
      <c r="SGN12" s="570"/>
      <c r="SGO12" s="570"/>
      <c r="SGP12" s="570"/>
      <c r="SGQ12" s="570"/>
      <c r="SGR12" s="570"/>
      <c r="SGS12" s="570"/>
      <c r="SGT12" s="570"/>
      <c r="SGU12" s="570"/>
      <c r="SGV12" s="570"/>
      <c r="SGW12" s="570"/>
      <c r="SGX12" s="570"/>
      <c r="SGY12" s="570"/>
      <c r="SGZ12" s="570"/>
      <c r="SHA12" s="570"/>
      <c r="SHB12" s="570"/>
      <c r="SHC12" s="570"/>
      <c r="SHD12" s="570"/>
      <c r="SHE12" s="570"/>
      <c r="SHF12" s="570"/>
      <c r="SHG12" s="570"/>
      <c r="SHH12" s="570"/>
      <c r="SHI12" s="570"/>
      <c r="SHJ12" s="570"/>
      <c r="SHK12" s="570"/>
      <c r="SHL12" s="570"/>
      <c r="SHM12" s="570"/>
      <c r="SHN12" s="570"/>
      <c r="SHO12" s="570"/>
      <c r="SHP12" s="570"/>
      <c r="SHQ12" s="570"/>
      <c r="SHR12" s="570"/>
      <c r="SHS12" s="570"/>
      <c r="SHT12" s="570"/>
      <c r="SHU12" s="570"/>
      <c r="SHV12" s="570"/>
      <c r="SHW12" s="570"/>
      <c r="SHX12" s="570"/>
      <c r="SHY12" s="570"/>
      <c r="SHZ12" s="570"/>
      <c r="SIA12" s="570"/>
      <c r="SIB12" s="570"/>
      <c r="SIC12" s="570"/>
      <c r="SID12" s="570"/>
      <c r="SIE12" s="570"/>
      <c r="SIF12" s="570"/>
      <c r="SIG12" s="570"/>
      <c r="SIH12" s="570"/>
      <c r="SII12" s="570"/>
      <c r="SIJ12" s="570"/>
      <c r="SIK12" s="570"/>
      <c r="SIL12" s="570"/>
      <c r="SIM12" s="570"/>
      <c r="SIN12" s="570"/>
      <c r="SIO12" s="570"/>
      <c r="SIP12" s="570"/>
      <c r="SIQ12" s="570"/>
      <c r="SIR12" s="570"/>
      <c r="SIS12" s="570"/>
      <c r="SIT12" s="570"/>
      <c r="SIU12" s="570"/>
      <c r="SIV12" s="570"/>
      <c r="SIW12" s="570"/>
      <c r="SIX12" s="570"/>
      <c r="SIY12" s="570"/>
      <c r="SIZ12" s="570"/>
      <c r="SJA12" s="570"/>
      <c r="SJB12" s="570"/>
      <c r="SJC12" s="570"/>
      <c r="SJD12" s="570"/>
      <c r="SJE12" s="570"/>
      <c r="SJF12" s="570"/>
      <c r="SJG12" s="570"/>
      <c r="SJH12" s="570"/>
      <c r="SJI12" s="570"/>
      <c r="SJJ12" s="570"/>
      <c r="SJK12" s="570"/>
      <c r="SJL12" s="570"/>
      <c r="SJM12" s="570"/>
      <c r="SJN12" s="570"/>
      <c r="SJO12" s="570"/>
      <c r="SJP12" s="570"/>
      <c r="SJQ12" s="570"/>
      <c r="SJR12" s="570"/>
      <c r="SJS12" s="570"/>
      <c r="SJT12" s="570"/>
      <c r="SJU12" s="570"/>
      <c r="SJV12" s="570"/>
      <c r="SJW12" s="570"/>
      <c r="SJX12" s="570"/>
      <c r="SJY12" s="570"/>
      <c r="SJZ12" s="570"/>
      <c r="SKA12" s="570"/>
      <c r="SKB12" s="570"/>
      <c r="SKC12" s="570"/>
      <c r="SKD12" s="570"/>
      <c r="SKE12" s="570"/>
      <c r="SKF12" s="570"/>
      <c r="SKG12" s="570"/>
      <c r="SKH12" s="570"/>
      <c r="SKI12" s="570"/>
      <c r="SKJ12" s="570"/>
      <c r="SKK12" s="570"/>
      <c r="SKL12" s="570"/>
      <c r="SKM12" s="570"/>
      <c r="SKN12" s="570"/>
      <c r="SKO12" s="570"/>
      <c r="SKP12" s="570"/>
      <c r="SKQ12" s="570"/>
      <c r="SKR12" s="570"/>
      <c r="SKS12" s="570"/>
      <c r="SKT12" s="570"/>
      <c r="SKU12" s="570"/>
      <c r="SKV12" s="570"/>
      <c r="SKW12" s="570"/>
      <c r="SKX12" s="570"/>
      <c r="SKY12" s="570"/>
      <c r="SKZ12" s="570"/>
      <c r="SLA12" s="570"/>
      <c r="SLB12" s="570"/>
      <c r="SLC12" s="570"/>
      <c r="SLD12" s="570"/>
      <c r="SLE12" s="570"/>
      <c r="SLF12" s="570"/>
      <c r="SLG12" s="570"/>
      <c r="SLH12" s="570"/>
      <c r="SLI12" s="570"/>
      <c r="SLJ12" s="570"/>
      <c r="SLK12" s="570"/>
      <c r="SLL12" s="570"/>
      <c r="SLM12" s="570"/>
      <c r="SLN12" s="570"/>
      <c r="SLO12" s="570"/>
      <c r="SLP12" s="570"/>
      <c r="SLQ12" s="570"/>
      <c r="SLR12" s="570"/>
      <c r="SLS12" s="570"/>
      <c r="SLT12" s="570"/>
      <c r="SLU12" s="570"/>
      <c r="SLV12" s="570"/>
      <c r="SLW12" s="570"/>
      <c r="SLX12" s="570"/>
      <c r="SLY12" s="570"/>
      <c r="SLZ12" s="570"/>
      <c r="SMA12" s="570"/>
      <c r="SMB12" s="570"/>
      <c r="SMC12" s="570"/>
      <c r="SMD12" s="570"/>
      <c r="SME12" s="570"/>
      <c r="SMF12" s="570"/>
      <c r="SMG12" s="570"/>
      <c r="SMH12" s="570"/>
      <c r="SMI12" s="570"/>
      <c r="SMJ12" s="570"/>
      <c r="SMK12" s="570"/>
      <c r="SML12" s="570"/>
      <c r="SMM12" s="570"/>
      <c r="SMN12" s="570"/>
      <c r="SMO12" s="570"/>
      <c r="SMP12" s="570"/>
      <c r="SMQ12" s="570"/>
      <c r="SMR12" s="570"/>
      <c r="SMS12" s="570"/>
      <c r="SMT12" s="570"/>
      <c r="SMU12" s="570"/>
      <c r="SMV12" s="570"/>
      <c r="SMW12" s="570"/>
      <c r="SMX12" s="570"/>
      <c r="SMY12" s="570"/>
      <c r="SMZ12" s="570"/>
      <c r="SNA12" s="570"/>
      <c r="SNB12" s="570"/>
      <c r="SNC12" s="570"/>
      <c r="SND12" s="570"/>
      <c r="SNE12" s="570"/>
      <c r="SNF12" s="570"/>
      <c r="SNG12" s="570"/>
      <c r="SNH12" s="570"/>
      <c r="SNI12" s="570"/>
      <c r="SNJ12" s="570"/>
      <c r="SNK12" s="570"/>
      <c r="SNL12" s="570"/>
      <c r="SNM12" s="570"/>
      <c r="SNN12" s="570"/>
      <c r="SNO12" s="570"/>
      <c r="SNP12" s="570"/>
      <c r="SNQ12" s="570"/>
      <c r="SNR12" s="570"/>
      <c r="SNS12" s="570"/>
      <c r="SNT12" s="570"/>
      <c r="SNU12" s="570"/>
      <c r="SNV12" s="570"/>
      <c r="SNW12" s="570"/>
      <c r="SNX12" s="570"/>
      <c r="SNY12" s="570"/>
      <c r="SNZ12" s="570"/>
      <c r="SOA12" s="570"/>
      <c r="SOB12" s="570"/>
      <c r="SOC12" s="570"/>
      <c r="SOD12" s="570"/>
      <c r="SOE12" s="570"/>
      <c r="SOF12" s="570"/>
      <c r="SOG12" s="570"/>
      <c r="SOH12" s="570"/>
      <c r="SOI12" s="570"/>
      <c r="SOJ12" s="570"/>
      <c r="SOK12" s="570"/>
      <c r="SOL12" s="570"/>
      <c r="SOM12" s="570"/>
      <c r="SON12" s="570"/>
      <c r="SOO12" s="570"/>
      <c r="SOP12" s="570"/>
      <c r="SOQ12" s="570"/>
      <c r="SOR12" s="570"/>
      <c r="SOS12" s="570"/>
      <c r="SOT12" s="570"/>
      <c r="SOU12" s="570"/>
      <c r="SOV12" s="570"/>
      <c r="SOW12" s="570"/>
      <c r="SOX12" s="570"/>
      <c r="SOY12" s="570"/>
      <c r="SOZ12" s="570"/>
      <c r="SPA12" s="570"/>
      <c r="SPB12" s="570"/>
      <c r="SPC12" s="570"/>
      <c r="SPD12" s="570"/>
      <c r="SPE12" s="570"/>
      <c r="SPF12" s="570"/>
      <c r="SPG12" s="570"/>
      <c r="SPH12" s="570"/>
      <c r="SPI12" s="570"/>
      <c r="SPJ12" s="570"/>
      <c r="SPK12" s="570"/>
      <c r="SPL12" s="570"/>
      <c r="SPM12" s="570"/>
      <c r="SPN12" s="570"/>
      <c r="SPO12" s="570"/>
      <c r="SPP12" s="570"/>
      <c r="SPQ12" s="570"/>
      <c r="SPR12" s="570"/>
      <c r="SPS12" s="570"/>
      <c r="SPT12" s="570"/>
      <c r="SPU12" s="570"/>
      <c r="SPV12" s="570"/>
      <c r="SPW12" s="570"/>
      <c r="SPX12" s="570"/>
      <c r="SPY12" s="570"/>
      <c r="SPZ12" s="570"/>
      <c r="SQA12" s="570"/>
      <c r="SQB12" s="570"/>
      <c r="SQC12" s="570"/>
      <c r="SQD12" s="570"/>
      <c r="SQE12" s="570"/>
      <c r="SQF12" s="570"/>
      <c r="SQG12" s="570"/>
      <c r="SQH12" s="570"/>
      <c r="SQI12" s="570"/>
      <c r="SQJ12" s="570"/>
      <c r="SQK12" s="570"/>
      <c r="SQL12" s="570"/>
      <c r="SQM12" s="570"/>
      <c r="SQN12" s="570"/>
      <c r="SQO12" s="570"/>
      <c r="SQP12" s="570"/>
      <c r="SQQ12" s="570"/>
      <c r="SQR12" s="570"/>
      <c r="SQS12" s="570"/>
      <c r="SQT12" s="570"/>
      <c r="SQU12" s="570"/>
      <c r="SQV12" s="570"/>
      <c r="SQW12" s="570"/>
      <c r="SQX12" s="570"/>
      <c r="SQY12" s="570"/>
      <c r="SQZ12" s="570"/>
      <c r="SRA12" s="570"/>
      <c r="SRB12" s="570"/>
      <c r="SRC12" s="570"/>
      <c r="SRD12" s="570"/>
      <c r="SRE12" s="570"/>
      <c r="SRF12" s="570"/>
      <c r="SRG12" s="570"/>
      <c r="SRH12" s="570"/>
      <c r="SRI12" s="570"/>
      <c r="SRJ12" s="570"/>
      <c r="SRK12" s="570"/>
      <c r="SRL12" s="570"/>
      <c r="SRM12" s="570"/>
      <c r="SRN12" s="570"/>
      <c r="SRO12" s="570"/>
      <c r="SRP12" s="570"/>
      <c r="SRQ12" s="570"/>
      <c r="SRR12" s="570"/>
      <c r="SRS12" s="570"/>
      <c r="SRT12" s="570"/>
      <c r="SRU12" s="570"/>
      <c r="SRV12" s="570"/>
      <c r="SRW12" s="570"/>
      <c r="SRX12" s="570"/>
      <c r="SRY12" s="570"/>
      <c r="SRZ12" s="570"/>
      <c r="SSA12" s="570"/>
      <c r="SSB12" s="570"/>
      <c r="SSC12" s="570"/>
      <c r="SSD12" s="570"/>
      <c r="SSE12" s="570"/>
      <c r="SSF12" s="570"/>
      <c r="SSG12" s="570"/>
      <c r="SSH12" s="570"/>
      <c r="SSI12" s="570"/>
      <c r="SSJ12" s="570"/>
      <c r="SSK12" s="570"/>
      <c r="SSL12" s="570"/>
      <c r="SSM12" s="570"/>
      <c r="SSN12" s="570"/>
      <c r="SSO12" s="570"/>
      <c r="SSP12" s="570"/>
      <c r="SSQ12" s="570"/>
      <c r="SSR12" s="570"/>
      <c r="SSS12" s="570"/>
      <c r="SST12" s="570"/>
      <c r="SSU12" s="570"/>
      <c r="SSV12" s="570"/>
      <c r="SSW12" s="570"/>
      <c r="SSX12" s="570"/>
      <c r="SSY12" s="570"/>
      <c r="SSZ12" s="570"/>
      <c r="STA12" s="570"/>
      <c r="STB12" s="570"/>
      <c r="STC12" s="570"/>
      <c r="STD12" s="570"/>
      <c r="STE12" s="570"/>
      <c r="STF12" s="570"/>
      <c r="STG12" s="570"/>
      <c r="STH12" s="570"/>
      <c r="STI12" s="570"/>
      <c r="STJ12" s="570"/>
      <c r="STK12" s="570"/>
      <c r="STL12" s="570"/>
      <c r="STM12" s="570"/>
      <c r="STN12" s="570"/>
      <c r="STO12" s="570"/>
      <c r="STP12" s="570"/>
      <c r="STQ12" s="570"/>
      <c r="STR12" s="570"/>
      <c r="STS12" s="570"/>
      <c r="STT12" s="570"/>
      <c r="STU12" s="570"/>
      <c r="STV12" s="570"/>
      <c r="STW12" s="570"/>
      <c r="STX12" s="570"/>
      <c r="STY12" s="570"/>
      <c r="STZ12" s="570"/>
      <c r="SUA12" s="570"/>
      <c r="SUB12" s="570"/>
      <c r="SUC12" s="570"/>
      <c r="SUD12" s="570"/>
      <c r="SUE12" s="570"/>
      <c r="SUF12" s="570"/>
      <c r="SUG12" s="570"/>
      <c r="SUH12" s="570"/>
      <c r="SUI12" s="570"/>
      <c r="SUJ12" s="570"/>
      <c r="SUK12" s="570"/>
      <c r="SUL12" s="570"/>
      <c r="SUM12" s="570"/>
      <c r="SUN12" s="570"/>
      <c r="SUO12" s="570"/>
      <c r="SUP12" s="570"/>
      <c r="SUQ12" s="570"/>
      <c r="SUR12" s="570"/>
      <c r="SUS12" s="570"/>
      <c r="SUT12" s="570"/>
      <c r="SUU12" s="570"/>
      <c r="SUV12" s="570"/>
      <c r="SUW12" s="570"/>
      <c r="SUX12" s="570"/>
      <c r="SUY12" s="570"/>
      <c r="SUZ12" s="570"/>
      <c r="SVA12" s="570"/>
      <c r="SVB12" s="570"/>
      <c r="SVC12" s="570"/>
      <c r="SVD12" s="570"/>
      <c r="SVE12" s="570"/>
      <c r="SVF12" s="570"/>
      <c r="SVG12" s="570"/>
      <c r="SVH12" s="570"/>
      <c r="SVI12" s="570"/>
      <c r="SVJ12" s="570"/>
      <c r="SVK12" s="570"/>
      <c r="SVL12" s="570"/>
      <c r="SVM12" s="570"/>
      <c r="SVN12" s="570"/>
      <c r="SVO12" s="570"/>
      <c r="SVP12" s="570"/>
      <c r="SVQ12" s="570"/>
      <c r="SVR12" s="570"/>
      <c r="SVS12" s="570"/>
      <c r="SVT12" s="570"/>
      <c r="SVU12" s="570"/>
      <c r="SVV12" s="570"/>
      <c r="SVW12" s="570"/>
      <c r="SVX12" s="570"/>
      <c r="SVY12" s="570"/>
      <c r="SVZ12" s="570"/>
      <c r="SWA12" s="570"/>
      <c r="SWB12" s="570"/>
      <c r="SWC12" s="570"/>
      <c r="SWD12" s="570"/>
      <c r="SWE12" s="570"/>
      <c r="SWF12" s="570"/>
      <c r="SWG12" s="570"/>
      <c r="SWH12" s="570"/>
      <c r="SWI12" s="570"/>
      <c r="SWJ12" s="570"/>
      <c r="SWK12" s="570"/>
      <c r="SWL12" s="570"/>
      <c r="SWM12" s="570"/>
      <c r="SWN12" s="570"/>
      <c r="SWO12" s="570"/>
      <c r="SWP12" s="570"/>
      <c r="SWQ12" s="570"/>
      <c r="SWR12" s="570"/>
      <c r="SWS12" s="570"/>
      <c r="SWT12" s="570"/>
      <c r="SWU12" s="570"/>
      <c r="SWV12" s="570"/>
      <c r="SWW12" s="570"/>
      <c r="SWX12" s="570"/>
      <c r="SWY12" s="570"/>
      <c r="SWZ12" s="570"/>
      <c r="SXA12" s="570"/>
      <c r="SXB12" s="570"/>
      <c r="SXC12" s="570"/>
      <c r="SXD12" s="570"/>
      <c r="SXE12" s="570"/>
      <c r="SXF12" s="570"/>
      <c r="SXG12" s="570"/>
      <c r="SXH12" s="570"/>
      <c r="SXI12" s="570"/>
      <c r="SXJ12" s="570"/>
      <c r="SXK12" s="570"/>
      <c r="SXL12" s="570"/>
      <c r="SXM12" s="570"/>
      <c r="SXN12" s="570"/>
      <c r="SXO12" s="570"/>
      <c r="SXP12" s="570"/>
      <c r="SXQ12" s="570"/>
      <c r="SXR12" s="570"/>
      <c r="SXS12" s="570"/>
      <c r="SXT12" s="570"/>
      <c r="SXU12" s="570"/>
      <c r="SXV12" s="570"/>
      <c r="SXW12" s="570"/>
      <c r="SXX12" s="570"/>
      <c r="SXY12" s="570"/>
      <c r="SXZ12" s="570"/>
      <c r="SYA12" s="570"/>
      <c r="SYB12" s="570"/>
      <c r="SYC12" s="570"/>
      <c r="SYD12" s="570"/>
      <c r="SYE12" s="570"/>
      <c r="SYF12" s="570"/>
      <c r="SYG12" s="570"/>
      <c r="SYH12" s="570"/>
      <c r="SYI12" s="570"/>
      <c r="SYJ12" s="570"/>
      <c r="SYK12" s="570"/>
      <c r="SYL12" s="570"/>
      <c r="SYM12" s="570"/>
      <c r="SYN12" s="570"/>
      <c r="SYO12" s="570"/>
      <c r="SYP12" s="570"/>
      <c r="SYQ12" s="570"/>
      <c r="SYR12" s="570"/>
      <c r="SYS12" s="570"/>
      <c r="SYT12" s="570"/>
      <c r="SYU12" s="570"/>
      <c r="SYV12" s="570"/>
      <c r="SYW12" s="570"/>
      <c r="SYX12" s="570"/>
      <c r="SYY12" s="570"/>
      <c r="SYZ12" s="570"/>
      <c r="SZA12" s="570"/>
      <c r="SZB12" s="570"/>
      <c r="SZC12" s="570"/>
      <c r="SZD12" s="570"/>
      <c r="SZE12" s="570"/>
      <c r="SZF12" s="570"/>
      <c r="SZG12" s="570"/>
      <c r="SZH12" s="570"/>
      <c r="SZI12" s="570"/>
      <c r="SZJ12" s="570"/>
      <c r="SZK12" s="570"/>
      <c r="SZL12" s="570"/>
      <c r="SZM12" s="570"/>
      <c r="SZN12" s="570"/>
      <c r="SZO12" s="570"/>
      <c r="SZP12" s="570"/>
      <c r="SZQ12" s="570"/>
      <c r="SZR12" s="570"/>
      <c r="SZS12" s="570"/>
      <c r="SZT12" s="570"/>
      <c r="SZU12" s="570"/>
      <c r="SZV12" s="570"/>
      <c r="SZW12" s="570"/>
      <c r="SZX12" s="570"/>
      <c r="SZY12" s="570"/>
      <c r="SZZ12" s="570"/>
      <c r="TAA12" s="570"/>
      <c r="TAB12" s="570"/>
      <c r="TAC12" s="570"/>
      <c r="TAD12" s="570"/>
      <c r="TAE12" s="570"/>
      <c r="TAF12" s="570"/>
      <c r="TAG12" s="570"/>
      <c r="TAH12" s="570"/>
      <c r="TAI12" s="570"/>
      <c r="TAJ12" s="570"/>
      <c r="TAK12" s="570"/>
      <c r="TAL12" s="570"/>
      <c r="TAM12" s="570"/>
      <c r="TAN12" s="570"/>
      <c r="TAO12" s="570"/>
      <c r="TAP12" s="570"/>
      <c r="TAQ12" s="570"/>
      <c r="TAR12" s="570"/>
      <c r="TAS12" s="570"/>
      <c r="TAT12" s="570"/>
      <c r="TAU12" s="570"/>
      <c r="TAV12" s="570"/>
      <c r="TAW12" s="570"/>
      <c r="TAX12" s="570"/>
      <c r="TAY12" s="570"/>
      <c r="TAZ12" s="570"/>
      <c r="TBA12" s="570"/>
      <c r="TBB12" s="570"/>
      <c r="TBC12" s="570"/>
      <c r="TBD12" s="570"/>
      <c r="TBE12" s="570"/>
      <c r="TBF12" s="570"/>
      <c r="TBG12" s="570"/>
      <c r="TBH12" s="570"/>
      <c r="TBI12" s="570"/>
      <c r="TBJ12" s="570"/>
      <c r="TBK12" s="570"/>
      <c r="TBL12" s="570"/>
      <c r="TBM12" s="570"/>
      <c r="TBN12" s="570"/>
      <c r="TBO12" s="570"/>
      <c r="TBP12" s="570"/>
      <c r="TBQ12" s="570"/>
      <c r="TBR12" s="570"/>
      <c r="TBS12" s="570"/>
      <c r="TBT12" s="570"/>
      <c r="TBU12" s="570"/>
      <c r="TBV12" s="570"/>
      <c r="TBW12" s="570"/>
      <c r="TBX12" s="570"/>
      <c r="TBY12" s="570"/>
      <c r="TBZ12" s="570"/>
      <c r="TCA12" s="570"/>
      <c r="TCB12" s="570"/>
      <c r="TCC12" s="570"/>
      <c r="TCD12" s="570"/>
      <c r="TCE12" s="570"/>
      <c r="TCF12" s="570"/>
      <c r="TCG12" s="570"/>
      <c r="TCH12" s="570"/>
      <c r="TCI12" s="570"/>
      <c r="TCJ12" s="570"/>
      <c r="TCK12" s="570"/>
      <c r="TCL12" s="570"/>
      <c r="TCM12" s="570"/>
      <c r="TCN12" s="570"/>
      <c r="TCO12" s="570"/>
      <c r="TCP12" s="570"/>
      <c r="TCQ12" s="570"/>
      <c r="TCR12" s="570"/>
      <c r="TCS12" s="570"/>
      <c r="TCT12" s="570"/>
      <c r="TCU12" s="570"/>
      <c r="TCV12" s="570"/>
      <c r="TCW12" s="570"/>
      <c r="TCX12" s="570"/>
      <c r="TCY12" s="570"/>
      <c r="TCZ12" s="570"/>
      <c r="TDA12" s="570"/>
      <c r="TDB12" s="570"/>
      <c r="TDC12" s="570"/>
      <c r="TDD12" s="570"/>
      <c r="TDE12" s="570"/>
      <c r="TDF12" s="570"/>
      <c r="TDG12" s="570"/>
      <c r="TDH12" s="570"/>
      <c r="TDI12" s="570"/>
      <c r="TDJ12" s="570"/>
      <c r="TDK12" s="570"/>
      <c r="TDL12" s="570"/>
      <c r="TDM12" s="570"/>
      <c r="TDN12" s="570"/>
      <c r="TDO12" s="570"/>
      <c r="TDP12" s="570"/>
      <c r="TDQ12" s="570"/>
      <c r="TDR12" s="570"/>
      <c r="TDS12" s="570"/>
      <c r="TDT12" s="570"/>
      <c r="TDU12" s="570"/>
      <c r="TDV12" s="570"/>
      <c r="TDW12" s="570"/>
      <c r="TDX12" s="570"/>
      <c r="TDY12" s="570"/>
      <c r="TDZ12" s="570"/>
      <c r="TEA12" s="570"/>
      <c r="TEB12" s="570"/>
      <c r="TEC12" s="570"/>
      <c r="TED12" s="570"/>
      <c r="TEE12" s="570"/>
      <c r="TEF12" s="570"/>
      <c r="TEG12" s="570"/>
      <c r="TEH12" s="570"/>
      <c r="TEI12" s="570"/>
      <c r="TEJ12" s="570"/>
      <c r="TEK12" s="570"/>
      <c r="TEL12" s="570"/>
      <c r="TEM12" s="570"/>
      <c r="TEN12" s="570"/>
      <c r="TEO12" s="570"/>
      <c r="TEP12" s="570"/>
      <c r="TEQ12" s="570"/>
      <c r="TER12" s="570"/>
      <c r="TES12" s="570"/>
      <c r="TET12" s="570"/>
      <c r="TEU12" s="570"/>
      <c r="TEV12" s="570"/>
      <c r="TEW12" s="570"/>
      <c r="TEX12" s="570"/>
      <c r="TEY12" s="570"/>
      <c r="TEZ12" s="570"/>
      <c r="TFA12" s="570"/>
      <c r="TFB12" s="570"/>
      <c r="TFC12" s="570"/>
      <c r="TFD12" s="570"/>
      <c r="TFE12" s="570"/>
      <c r="TFF12" s="570"/>
      <c r="TFG12" s="570"/>
      <c r="TFH12" s="570"/>
      <c r="TFI12" s="570"/>
      <c r="TFJ12" s="570"/>
      <c r="TFK12" s="570"/>
      <c r="TFL12" s="570"/>
      <c r="TFM12" s="570"/>
      <c r="TFN12" s="570"/>
      <c r="TFO12" s="570"/>
      <c r="TFP12" s="570"/>
      <c r="TFQ12" s="570"/>
      <c r="TFR12" s="570"/>
      <c r="TFS12" s="570"/>
      <c r="TFT12" s="570"/>
      <c r="TFU12" s="570"/>
      <c r="TFV12" s="570"/>
      <c r="TFW12" s="570"/>
      <c r="TFX12" s="570"/>
      <c r="TFY12" s="570"/>
      <c r="TFZ12" s="570"/>
      <c r="TGA12" s="570"/>
      <c r="TGB12" s="570"/>
      <c r="TGC12" s="570"/>
      <c r="TGD12" s="570"/>
      <c r="TGE12" s="570"/>
      <c r="TGF12" s="570"/>
      <c r="TGG12" s="570"/>
      <c r="TGH12" s="570"/>
      <c r="TGI12" s="570"/>
      <c r="TGJ12" s="570"/>
      <c r="TGK12" s="570"/>
      <c r="TGL12" s="570"/>
      <c r="TGM12" s="570"/>
      <c r="TGN12" s="570"/>
      <c r="TGO12" s="570"/>
      <c r="TGP12" s="570"/>
      <c r="TGQ12" s="570"/>
      <c r="TGR12" s="570"/>
      <c r="TGS12" s="570"/>
      <c r="TGT12" s="570"/>
      <c r="TGU12" s="570"/>
      <c r="TGV12" s="570"/>
      <c r="TGW12" s="570"/>
      <c r="TGX12" s="570"/>
      <c r="TGY12" s="570"/>
      <c r="TGZ12" s="570"/>
      <c r="THA12" s="570"/>
      <c r="THB12" s="570"/>
      <c r="THC12" s="570"/>
      <c r="THD12" s="570"/>
      <c r="THE12" s="570"/>
      <c r="THF12" s="570"/>
      <c r="THG12" s="570"/>
      <c r="THH12" s="570"/>
      <c r="THI12" s="570"/>
      <c r="THJ12" s="570"/>
      <c r="THK12" s="570"/>
      <c r="THL12" s="570"/>
      <c r="THM12" s="570"/>
      <c r="THN12" s="570"/>
      <c r="THO12" s="570"/>
      <c r="THP12" s="570"/>
      <c r="THQ12" s="570"/>
      <c r="THR12" s="570"/>
      <c r="THS12" s="570"/>
      <c r="THT12" s="570"/>
      <c r="THU12" s="570"/>
      <c r="THV12" s="570"/>
      <c r="THW12" s="570"/>
      <c r="THX12" s="570"/>
      <c r="THY12" s="570"/>
      <c r="THZ12" s="570"/>
      <c r="TIA12" s="570"/>
      <c r="TIB12" s="570"/>
      <c r="TIC12" s="570"/>
      <c r="TID12" s="570"/>
      <c r="TIE12" s="570"/>
      <c r="TIF12" s="570"/>
      <c r="TIG12" s="570"/>
      <c r="TIH12" s="570"/>
      <c r="TII12" s="570"/>
      <c r="TIJ12" s="570"/>
      <c r="TIK12" s="570"/>
      <c r="TIL12" s="570"/>
      <c r="TIM12" s="570"/>
      <c r="TIN12" s="570"/>
      <c r="TIO12" s="570"/>
      <c r="TIP12" s="570"/>
      <c r="TIQ12" s="570"/>
      <c r="TIR12" s="570"/>
      <c r="TIS12" s="570"/>
      <c r="TIT12" s="570"/>
      <c r="TIU12" s="570"/>
      <c r="TIV12" s="570"/>
      <c r="TIW12" s="570"/>
      <c r="TIX12" s="570"/>
      <c r="TIY12" s="570"/>
      <c r="TIZ12" s="570"/>
      <c r="TJA12" s="570"/>
      <c r="TJB12" s="570"/>
      <c r="TJC12" s="570"/>
      <c r="TJD12" s="570"/>
      <c r="TJE12" s="570"/>
      <c r="TJF12" s="570"/>
      <c r="TJG12" s="570"/>
      <c r="TJH12" s="570"/>
      <c r="TJI12" s="570"/>
      <c r="TJJ12" s="570"/>
      <c r="TJK12" s="570"/>
      <c r="TJL12" s="570"/>
      <c r="TJM12" s="570"/>
      <c r="TJN12" s="570"/>
      <c r="TJO12" s="570"/>
      <c r="TJP12" s="570"/>
      <c r="TJQ12" s="570"/>
      <c r="TJR12" s="570"/>
      <c r="TJS12" s="570"/>
      <c r="TJT12" s="570"/>
      <c r="TJU12" s="570"/>
      <c r="TJV12" s="570"/>
      <c r="TJW12" s="570"/>
      <c r="TJX12" s="570"/>
      <c r="TJY12" s="570"/>
      <c r="TJZ12" s="570"/>
      <c r="TKA12" s="570"/>
      <c r="TKB12" s="570"/>
      <c r="TKC12" s="570"/>
      <c r="TKD12" s="570"/>
      <c r="TKE12" s="570"/>
      <c r="TKF12" s="570"/>
      <c r="TKG12" s="570"/>
      <c r="TKH12" s="570"/>
      <c r="TKI12" s="570"/>
      <c r="TKJ12" s="570"/>
      <c r="TKK12" s="570"/>
      <c r="TKL12" s="570"/>
      <c r="TKM12" s="570"/>
      <c r="TKN12" s="570"/>
      <c r="TKO12" s="570"/>
      <c r="TKP12" s="570"/>
      <c r="TKQ12" s="570"/>
      <c r="TKR12" s="570"/>
      <c r="TKS12" s="570"/>
      <c r="TKT12" s="570"/>
      <c r="TKU12" s="570"/>
      <c r="TKV12" s="570"/>
      <c r="TKW12" s="570"/>
      <c r="TKX12" s="570"/>
      <c r="TKY12" s="570"/>
      <c r="TKZ12" s="570"/>
      <c r="TLA12" s="570"/>
      <c r="TLB12" s="570"/>
      <c r="TLC12" s="570"/>
      <c r="TLD12" s="570"/>
      <c r="TLE12" s="570"/>
      <c r="TLF12" s="570"/>
      <c r="TLG12" s="570"/>
      <c r="TLH12" s="570"/>
      <c r="TLI12" s="570"/>
      <c r="TLJ12" s="570"/>
      <c r="TLK12" s="570"/>
      <c r="TLL12" s="570"/>
      <c r="TLM12" s="570"/>
      <c r="TLN12" s="570"/>
      <c r="TLO12" s="570"/>
      <c r="TLP12" s="570"/>
      <c r="TLQ12" s="570"/>
      <c r="TLR12" s="570"/>
      <c r="TLS12" s="570"/>
      <c r="TLT12" s="570"/>
      <c r="TLU12" s="570"/>
      <c r="TLV12" s="570"/>
      <c r="TLW12" s="570"/>
      <c r="TLX12" s="570"/>
      <c r="TLY12" s="570"/>
      <c r="TLZ12" s="570"/>
      <c r="TMA12" s="570"/>
      <c r="TMB12" s="570"/>
      <c r="TMC12" s="570"/>
      <c r="TMD12" s="570"/>
      <c r="TME12" s="570"/>
      <c r="TMF12" s="570"/>
      <c r="TMG12" s="570"/>
      <c r="TMH12" s="570"/>
      <c r="TMI12" s="570"/>
      <c r="TMJ12" s="570"/>
      <c r="TMK12" s="570"/>
      <c r="TML12" s="570"/>
      <c r="TMM12" s="570"/>
      <c r="TMN12" s="570"/>
      <c r="TMO12" s="570"/>
      <c r="TMP12" s="570"/>
      <c r="TMQ12" s="570"/>
      <c r="TMR12" s="570"/>
      <c r="TMS12" s="570"/>
      <c r="TMT12" s="570"/>
      <c r="TMU12" s="570"/>
      <c r="TMV12" s="570"/>
      <c r="TMW12" s="570"/>
      <c r="TMX12" s="570"/>
      <c r="TMY12" s="570"/>
      <c r="TMZ12" s="570"/>
      <c r="TNA12" s="570"/>
      <c r="TNB12" s="570"/>
      <c r="TNC12" s="570"/>
      <c r="TND12" s="570"/>
      <c r="TNE12" s="570"/>
      <c r="TNF12" s="570"/>
      <c r="TNG12" s="570"/>
      <c r="TNH12" s="570"/>
      <c r="TNI12" s="570"/>
      <c r="TNJ12" s="570"/>
      <c r="TNK12" s="570"/>
      <c r="TNL12" s="570"/>
      <c r="TNM12" s="570"/>
      <c r="TNN12" s="570"/>
      <c r="TNO12" s="570"/>
      <c r="TNP12" s="570"/>
      <c r="TNQ12" s="570"/>
      <c r="TNR12" s="570"/>
      <c r="TNS12" s="570"/>
      <c r="TNT12" s="570"/>
      <c r="TNU12" s="570"/>
      <c r="TNV12" s="570"/>
      <c r="TNW12" s="570"/>
      <c r="TNX12" s="570"/>
      <c r="TNY12" s="570"/>
      <c r="TNZ12" s="570"/>
      <c r="TOA12" s="570"/>
      <c r="TOB12" s="570"/>
      <c r="TOC12" s="570"/>
      <c r="TOD12" s="570"/>
      <c r="TOE12" s="570"/>
      <c r="TOF12" s="570"/>
      <c r="TOG12" s="570"/>
      <c r="TOH12" s="570"/>
      <c r="TOI12" s="570"/>
      <c r="TOJ12" s="570"/>
      <c r="TOK12" s="570"/>
      <c r="TOL12" s="570"/>
      <c r="TOM12" s="570"/>
      <c r="TON12" s="570"/>
      <c r="TOO12" s="570"/>
      <c r="TOP12" s="570"/>
      <c r="TOQ12" s="570"/>
      <c r="TOR12" s="570"/>
      <c r="TOS12" s="570"/>
      <c r="TOT12" s="570"/>
      <c r="TOU12" s="570"/>
      <c r="TOV12" s="570"/>
      <c r="TOW12" s="570"/>
      <c r="TOX12" s="570"/>
      <c r="TOY12" s="570"/>
      <c r="TOZ12" s="570"/>
      <c r="TPA12" s="570"/>
      <c r="TPB12" s="570"/>
      <c r="TPC12" s="570"/>
      <c r="TPD12" s="570"/>
      <c r="TPE12" s="570"/>
      <c r="TPF12" s="570"/>
      <c r="TPG12" s="570"/>
      <c r="TPH12" s="570"/>
      <c r="TPI12" s="570"/>
      <c r="TPJ12" s="570"/>
      <c r="TPK12" s="570"/>
      <c r="TPL12" s="570"/>
      <c r="TPM12" s="570"/>
      <c r="TPN12" s="570"/>
      <c r="TPO12" s="570"/>
      <c r="TPP12" s="570"/>
      <c r="TPQ12" s="570"/>
      <c r="TPR12" s="570"/>
      <c r="TPS12" s="570"/>
      <c r="TPT12" s="570"/>
      <c r="TPU12" s="570"/>
      <c r="TPV12" s="570"/>
      <c r="TPW12" s="570"/>
      <c r="TPX12" s="570"/>
      <c r="TPY12" s="570"/>
      <c r="TPZ12" s="570"/>
      <c r="TQA12" s="570"/>
      <c r="TQB12" s="570"/>
      <c r="TQC12" s="570"/>
      <c r="TQD12" s="570"/>
      <c r="TQE12" s="570"/>
      <c r="TQF12" s="570"/>
      <c r="TQG12" s="570"/>
      <c r="TQH12" s="570"/>
      <c r="TQI12" s="570"/>
      <c r="TQJ12" s="570"/>
      <c r="TQK12" s="570"/>
      <c r="TQL12" s="570"/>
      <c r="TQM12" s="570"/>
      <c r="TQN12" s="570"/>
      <c r="TQO12" s="570"/>
      <c r="TQP12" s="570"/>
      <c r="TQQ12" s="570"/>
      <c r="TQR12" s="570"/>
      <c r="TQS12" s="570"/>
      <c r="TQT12" s="570"/>
      <c r="TQU12" s="570"/>
      <c r="TQV12" s="570"/>
      <c r="TQW12" s="570"/>
      <c r="TQX12" s="570"/>
      <c r="TQY12" s="570"/>
      <c r="TQZ12" s="570"/>
      <c r="TRA12" s="570"/>
      <c r="TRB12" s="570"/>
      <c r="TRC12" s="570"/>
      <c r="TRD12" s="570"/>
      <c r="TRE12" s="570"/>
      <c r="TRF12" s="570"/>
      <c r="TRG12" s="570"/>
      <c r="TRH12" s="570"/>
      <c r="TRI12" s="570"/>
      <c r="TRJ12" s="570"/>
      <c r="TRK12" s="570"/>
      <c r="TRL12" s="570"/>
      <c r="TRM12" s="570"/>
      <c r="TRN12" s="570"/>
      <c r="TRO12" s="570"/>
      <c r="TRP12" s="570"/>
      <c r="TRQ12" s="570"/>
      <c r="TRR12" s="570"/>
      <c r="TRS12" s="570"/>
      <c r="TRT12" s="570"/>
      <c r="TRU12" s="570"/>
      <c r="TRV12" s="570"/>
      <c r="TRW12" s="570"/>
      <c r="TRX12" s="570"/>
      <c r="TRY12" s="570"/>
      <c r="TRZ12" s="570"/>
      <c r="TSA12" s="570"/>
      <c r="TSB12" s="570"/>
      <c r="TSC12" s="570"/>
      <c r="TSD12" s="570"/>
      <c r="TSE12" s="570"/>
      <c r="TSF12" s="570"/>
      <c r="TSG12" s="570"/>
      <c r="TSH12" s="570"/>
      <c r="TSI12" s="570"/>
      <c r="TSJ12" s="570"/>
      <c r="TSK12" s="570"/>
      <c r="TSL12" s="570"/>
      <c r="TSM12" s="570"/>
      <c r="TSN12" s="570"/>
      <c r="TSO12" s="570"/>
      <c r="TSP12" s="570"/>
      <c r="TSQ12" s="570"/>
      <c r="TSR12" s="570"/>
      <c r="TSS12" s="570"/>
      <c r="TST12" s="570"/>
      <c r="TSU12" s="570"/>
      <c r="TSV12" s="570"/>
      <c r="TSW12" s="570"/>
      <c r="TSX12" s="570"/>
      <c r="TSY12" s="570"/>
      <c r="TSZ12" s="570"/>
      <c r="TTA12" s="570"/>
      <c r="TTB12" s="570"/>
      <c r="TTC12" s="570"/>
      <c r="TTD12" s="570"/>
      <c r="TTE12" s="570"/>
      <c r="TTF12" s="570"/>
      <c r="TTG12" s="570"/>
      <c r="TTH12" s="570"/>
      <c r="TTI12" s="570"/>
      <c r="TTJ12" s="570"/>
      <c r="TTK12" s="570"/>
      <c r="TTL12" s="570"/>
      <c r="TTM12" s="570"/>
      <c r="TTN12" s="570"/>
      <c r="TTO12" s="570"/>
      <c r="TTP12" s="570"/>
      <c r="TTQ12" s="570"/>
      <c r="TTR12" s="570"/>
      <c r="TTS12" s="570"/>
      <c r="TTT12" s="570"/>
      <c r="TTU12" s="570"/>
      <c r="TTV12" s="570"/>
      <c r="TTW12" s="570"/>
      <c r="TTX12" s="570"/>
      <c r="TTY12" s="570"/>
      <c r="TTZ12" s="570"/>
      <c r="TUA12" s="570"/>
      <c r="TUB12" s="570"/>
      <c r="TUC12" s="570"/>
      <c r="TUD12" s="570"/>
      <c r="TUE12" s="570"/>
      <c r="TUF12" s="570"/>
      <c r="TUG12" s="570"/>
      <c r="TUH12" s="570"/>
      <c r="TUI12" s="570"/>
      <c r="TUJ12" s="570"/>
      <c r="TUK12" s="570"/>
      <c r="TUL12" s="570"/>
      <c r="TUM12" s="570"/>
      <c r="TUN12" s="570"/>
      <c r="TUO12" s="570"/>
      <c r="TUP12" s="570"/>
      <c r="TUQ12" s="570"/>
      <c r="TUR12" s="570"/>
      <c r="TUS12" s="570"/>
      <c r="TUT12" s="570"/>
      <c r="TUU12" s="570"/>
      <c r="TUV12" s="570"/>
      <c r="TUW12" s="570"/>
      <c r="TUX12" s="570"/>
      <c r="TUY12" s="570"/>
      <c r="TUZ12" s="570"/>
      <c r="TVA12" s="570"/>
      <c r="TVB12" s="570"/>
      <c r="TVC12" s="570"/>
      <c r="TVD12" s="570"/>
      <c r="TVE12" s="570"/>
      <c r="TVF12" s="570"/>
      <c r="TVG12" s="570"/>
      <c r="TVH12" s="570"/>
      <c r="TVI12" s="570"/>
      <c r="TVJ12" s="570"/>
      <c r="TVK12" s="570"/>
      <c r="TVL12" s="570"/>
      <c r="TVM12" s="570"/>
      <c r="TVN12" s="570"/>
      <c r="TVO12" s="570"/>
      <c r="TVP12" s="570"/>
      <c r="TVQ12" s="570"/>
      <c r="TVR12" s="570"/>
      <c r="TVS12" s="570"/>
      <c r="TVT12" s="570"/>
      <c r="TVU12" s="570"/>
      <c r="TVV12" s="570"/>
      <c r="TVW12" s="570"/>
      <c r="TVX12" s="570"/>
      <c r="TVY12" s="570"/>
      <c r="TVZ12" s="570"/>
      <c r="TWA12" s="570"/>
      <c r="TWB12" s="570"/>
      <c r="TWC12" s="570"/>
      <c r="TWD12" s="570"/>
      <c r="TWE12" s="570"/>
      <c r="TWF12" s="570"/>
      <c r="TWG12" s="570"/>
      <c r="TWH12" s="570"/>
      <c r="TWI12" s="570"/>
      <c r="TWJ12" s="570"/>
      <c r="TWK12" s="570"/>
      <c r="TWL12" s="570"/>
      <c r="TWM12" s="570"/>
      <c r="TWN12" s="570"/>
      <c r="TWO12" s="570"/>
      <c r="TWP12" s="570"/>
      <c r="TWQ12" s="570"/>
      <c r="TWR12" s="570"/>
      <c r="TWS12" s="570"/>
      <c r="TWT12" s="570"/>
      <c r="TWU12" s="570"/>
      <c r="TWV12" s="570"/>
      <c r="TWW12" s="570"/>
      <c r="TWX12" s="570"/>
      <c r="TWY12" s="570"/>
      <c r="TWZ12" s="570"/>
      <c r="TXA12" s="570"/>
      <c r="TXB12" s="570"/>
      <c r="TXC12" s="570"/>
      <c r="TXD12" s="570"/>
      <c r="TXE12" s="570"/>
      <c r="TXF12" s="570"/>
      <c r="TXG12" s="570"/>
      <c r="TXH12" s="570"/>
      <c r="TXI12" s="570"/>
      <c r="TXJ12" s="570"/>
      <c r="TXK12" s="570"/>
      <c r="TXL12" s="570"/>
      <c r="TXM12" s="570"/>
      <c r="TXN12" s="570"/>
      <c r="TXO12" s="570"/>
      <c r="TXP12" s="570"/>
      <c r="TXQ12" s="570"/>
      <c r="TXR12" s="570"/>
      <c r="TXS12" s="570"/>
      <c r="TXT12" s="570"/>
      <c r="TXU12" s="570"/>
      <c r="TXV12" s="570"/>
      <c r="TXW12" s="570"/>
      <c r="TXX12" s="570"/>
      <c r="TXY12" s="570"/>
      <c r="TXZ12" s="570"/>
      <c r="TYA12" s="570"/>
      <c r="TYB12" s="570"/>
      <c r="TYC12" s="570"/>
      <c r="TYD12" s="570"/>
      <c r="TYE12" s="570"/>
      <c r="TYF12" s="570"/>
      <c r="TYG12" s="570"/>
      <c r="TYH12" s="570"/>
      <c r="TYI12" s="570"/>
      <c r="TYJ12" s="570"/>
      <c r="TYK12" s="570"/>
      <c r="TYL12" s="570"/>
      <c r="TYM12" s="570"/>
      <c r="TYN12" s="570"/>
      <c r="TYO12" s="570"/>
      <c r="TYP12" s="570"/>
      <c r="TYQ12" s="570"/>
      <c r="TYR12" s="570"/>
      <c r="TYS12" s="570"/>
      <c r="TYT12" s="570"/>
      <c r="TYU12" s="570"/>
      <c r="TYV12" s="570"/>
      <c r="TYW12" s="570"/>
      <c r="TYX12" s="570"/>
      <c r="TYY12" s="570"/>
      <c r="TYZ12" s="570"/>
      <c r="TZA12" s="570"/>
      <c r="TZB12" s="570"/>
      <c r="TZC12" s="570"/>
      <c r="TZD12" s="570"/>
      <c r="TZE12" s="570"/>
      <c r="TZF12" s="570"/>
      <c r="TZG12" s="570"/>
      <c r="TZH12" s="570"/>
      <c r="TZI12" s="570"/>
      <c r="TZJ12" s="570"/>
      <c r="TZK12" s="570"/>
      <c r="TZL12" s="570"/>
      <c r="TZM12" s="570"/>
      <c r="TZN12" s="570"/>
      <c r="TZO12" s="570"/>
      <c r="TZP12" s="570"/>
      <c r="TZQ12" s="570"/>
      <c r="TZR12" s="570"/>
      <c r="TZS12" s="570"/>
      <c r="TZT12" s="570"/>
      <c r="TZU12" s="570"/>
      <c r="TZV12" s="570"/>
      <c r="TZW12" s="570"/>
      <c r="TZX12" s="570"/>
      <c r="TZY12" s="570"/>
      <c r="TZZ12" s="570"/>
      <c r="UAA12" s="570"/>
      <c r="UAB12" s="570"/>
      <c r="UAC12" s="570"/>
      <c r="UAD12" s="570"/>
      <c r="UAE12" s="570"/>
      <c r="UAF12" s="570"/>
      <c r="UAG12" s="570"/>
      <c r="UAH12" s="570"/>
      <c r="UAI12" s="570"/>
      <c r="UAJ12" s="570"/>
      <c r="UAK12" s="570"/>
      <c r="UAL12" s="570"/>
      <c r="UAM12" s="570"/>
      <c r="UAN12" s="570"/>
      <c r="UAO12" s="570"/>
      <c r="UAP12" s="570"/>
      <c r="UAQ12" s="570"/>
      <c r="UAR12" s="570"/>
      <c r="UAS12" s="570"/>
      <c r="UAT12" s="570"/>
      <c r="UAU12" s="570"/>
      <c r="UAV12" s="570"/>
      <c r="UAW12" s="570"/>
      <c r="UAX12" s="570"/>
      <c r="UAY12" s="570"/>
      <c r="UAZ12" s="570"/>
      <c r="UBA12" s="570"/>
      <c r="UBB12" s="570"/>
      <c r="UBC12" s="570"/>
      <c r="UBD12" s="570"/>
      <c r="UBE12" s="570"/>
      <c r="UBF12" s="570"/>
      <c r="UBG12" s="570"/>
      <c r="UBH12" s="570"/>
      <c r="UBI12" s="570"/>
      <c r="UBJ12" s="570"/>
      <c r="UBK12" s="570"/>
      <c r="UBL12" s="570"/>
      <c r="UBM12" s="570"/>
      <c r="UBN12" s="570"/>
      <c r="UBO12" s="570"/>
      <c r="UBP12" s="570"/>
      <c r="UBQ12" s="570"/>
      <c r="UBR12" s="570"/>
      <c r="UBS12" s="570"/>
      <c r="UBT12" s="570"/>
      <c r="UBU12" s="570"/>
      <c r="UBV12" s="570"/>
      <c r="UBW12" s="570"/>
      <c r="UBX12" s="570"/>
      <c r="UBY12" s="570"/>
      <c r="UBZ12" s="570"/>
      <c r="UCA12" s="570"/>
      <c r="UCB12" s="570"/>
      <c r="UCC12" s="570"/>
      <c r="UCD12" s="570"/>
      <c r="UCE12" s="570"/>
      <c r="UCF12" s="570"/>
      <c r="UCG12" s="570"/>
      <c r="UCH12" s="570"/>
      <c r="UCI12" s="570"/>
      <c r="UCJ12" s="570"/>
      <c r="UCK12" s="570"/>
      <c r="UCL12" s="570"/>
      <c r="UCM12" s="570"/>
      <c r="UCN12" s="570"/>
      <c r="UCO12" s="570"/>
      <c r="UCP12" s="570"/>
      <c r="UCQ12" s="570"/>
      <c r="UCR12" s="570"/>
      <c r="UCS12" s="570"/>
      <c r="UCT12" s="570"/>
      <c r="UCU12" s="570"/>
      <c r="UCV12" s="570"/>
      <c r="UCW12" s="570"/>
      <c r="UCX12" s="570"/>
      <c r="UCY12" s="570"/>
      <c r="UCZ12" s="570"/>
      <c r="UDA12" s="570"/>
      <c r="UDB12" s="570"/>
      <c r="UDC12" s="570"/>
      <c r="UDD12" s="570"/>
      <c r="UDE12" s="570"/>
      <c r="UDF12" s="570"/>
      <c r="UDG12" s="570"/>
      <c r="UDH12" s="570"/>
      <c r="UDI12" s="570"/>
      <c r="UDJ12" s="570"/>
      <c r="UDK12" s="570"/>
      <c r="UDL12" s="570"/>
      <c r="UDM12" s="570"/>
      <c r="UDN12" s="570"/>
      <c r="UDO12" s="570"/>
      <c r="UDP12" s="570"/>
      <c r="UDQ12" s="570"/>
      <c r="UDR12" s="570"/>
      <c r="UDS12" s="570"/>
      <c r="UDT12" s="570"/>
      <c r="UDU12" s="570"/>
      <c r="UDV12" s="570"/>
      <c r="UDW12" s="570"/>
      <c r="UDX12" s="570"/>
      <c r="UDY12" s="570"/>
      <c r="UDZ12" s="570"/>
      <c r="UEA12" s="570"/>
      <c r="UEB12" s="570"/>
      <c r="UEC12" s="570"/>
      <c r="UED12" s="570"/>
      <c r="UEE12" s="570"/>
      <c r="UEF12" s="570"/>
      <c r="UEG12" s="570"/>
      <c r="UEH12" s="570"/>
      <c r="UEI12" s="570"/>
      <c r="UEJ12" s="570"/>
      <c r="UEK12" s="570"/>
      <c r="UEL12" s="570"/>
      <c r="UEM12" s="570"/>
      <c r="UEN12" s="570"/>
      <c r="UEO12" s="570"/>
      <c r="UEP12" s="570"/>
      <c r="UEQ12" s="570"/>
      <c r="UER12" s="570"/>
      <c r="UES12" s="570"/>
      <c r="UET12" s="570"/>
      <c r="UEU12" s="570"/>
      <c r="UEV12" s="570"/>
      <c r="UEW12" s="570"/>
      <c r="UEX12" s="570"/>
      <c r="UEY12" s="570"/>
      <c r="UEZ12" s="570"/>
      <c r="UFA12" s="570"/>
      <c r="UFB12" s="570"/>
      <c r="UFC12" s="570"/>
      <c r="UFD12" s="570"/>
      <c r="UFE12" s="570"/>
      <c r="UFF12" s="570"/>
      <c r="UFG12" s="570"/>
      <c r="UFH12" s="570"/>
      <c r="UFI12" s="570"/>
      <c r="UFJ12" s="570"/>
      <c r="UFK12" s="570"/>
      <c r="UFL12" s="570"/>
      <c r="UFM12" s="570"/>
      <c r="UFN12" s="570"/>
      <c r="UFO12" s="570"/>
      <c r="UFP12" s="570"/>
      <c r="UFQ12" s="570"/>
      <c r="UFR12" s="570"/>
      <c r="UFS12" s="570"/>
      <c r="UFT12" s="570"/>
      <c r="UFU12" s="570"/>
      <c r="UFV12" s="570"/>
      <c r="UFW12" s="570"/>
      <c r="UFX12" s="570"/>
      <c r="UFY12" s="570"/>
      <c r="UFZ12" s="570"/>
      <c r="UGA12" s="570"/>
      <c r="UGB12" s="570"/>
      <c r="UGC12" s="570"/>
      <c r="UGD12" s="570"/>
      <c r="UGE12" s="570"/>
      <c r="UGF12" s="570"/>
      <c r="UGG12" s="570"/>
      <c r="UGH12" s="570"/>
      <c r="UGI12" s="570"/>
      <c r="UGJ12" s="570"/>
      <c r="UGK12" s="570"/>
      <c r="UGL12" s="570"/>
      <c r="UGM12" s="570"/>
      <c r="UGN12" s="570"/>
      <c r="UGO12" s="570"/>
      <c r="UGP12" s="570"/>
      <c r="UGQ12" s="570"/>
      <c r="UGR12" s="570"/>
      <c r="UGS12" s="570"/>
      <c r="UGT12" s="570"/>
      <c r="UGU12" s="570"/>
      <c r="UGV12" s="570"/>
      <c r="UGW12" s="570"/>
      <c r="UGX12" s="570"/>
      <c r="UGY12" s="570"/>
      <c r="UGZ12" s="570"/>
      <c r="UHA12" s="570"/>
      <c r="UHB12" s="570"/>
      <c r="UHC12" s="570"/>
      <c r="UHD12" s="570"/>
      <c r="UHE12" s="570"/>
      <c r="UHF12" s="570"/>
      <c r="UHG12" s="570"/>
      <c r="UHH12" s="570"/>
      <c r="UHI12" s="570"/>
      <c r="UHJ12" s="570"/>
      <c r="UHK12" s="570"/>
      <c r="UHL12" s="570"/>
      <c r="UHM12" s="570"/>
      <c r="UHN12" s="570"/>
      <c r="UHO12" s="570"/>
      <c r="UHP12" s="570"/>
      <c r="UHQ12" s="570"/>
      <c r="UHR12" s="570"/>
      <c r="UHS12" s="570"/>
      <c r="UHT12" s="570"/>
      <c r="UHU12" s="570"/>
      <c r="UHV12" s="570"/>
      <c r="UHW12" s="570"/>
      <c r="UHX12" s="570"/>
      <c r="UHY12" s="570"/>
      <c r="UHZ12" s="570"/>
      <c r="UIA12" s="570"/>
      <c r="UIB12" s="570"/>
      <c r="UIC12" s="570"/>
      <c r="UID12" s="570"/>
      <c r="UIE12" s="570"/>
      <c r="UIF12" s="570"/>
      <c r="UIG12" s="570"/>
      <c r="UIH12" s="570"/>
      <c r="UII12" s="570"/>
      <c r="UIJ12" s="570"/>
      <c r="UIK12" s="570"/>
      <c r="UIL12" s="570"/>
      <c r="UIM12" s="570"/>
      <c r="UIN12" s="570"/>
      <c r="UIO12" s="570"/>
      <c r="UIP12" s="570"/>
      <c r="UIQ12" s="570"/>
      <c r="UIR12" s="570"/>
      <c r="UIS12" s="570"/>
      <c r="UIT12" s="570"/>
      <c r="UIU12" s="570"/>
      <c r="UIV12" s="570"/>
      <c r="UIW12" s="570"/>
      <c r="UIX12" s="570"/>
      <c r="UIY12" s="570"/>
      <c r="UIZ12" s="570"/>
      <c r="UJA12" s="570"/>
      <c r="UJB12" s="570"/>
      <c r="UJC12" s="570"/>
      <c r="UJD12" s="570"/>
      <c r="UJE12" s="570"/>
      <c r="UJF12" s="570"/>
      <c r="UJG12" s="570"/>
      <c r="UJH12" s="570"/>
      <c r="UJI12" s="570"/>
      <c r="UJJ12" s="570"/>
      <c r="UJK12" s="570"/>
      <c r="UJL12" s="570"/>
      <c r="UJM12" s="570"/>
      <c r="UJN12" s="570"/>
      <c r="UJO12" s="570"/>
      <c r="UJP12" s="570"/>
      <c r="UJQ12" s="570"/>
      <c r="UJR12" s="570"/>
      <c r="UJS12" s="570"/>
      <c r="UJT12" s="570"/>
      <c r="UJU12" s="570"/>
      <c r="UJV12" s="570"/>
      <c r="UJW12" s="570"/>
      <c r="UJX12" s="570"/>
      <c r="UJY12" s="570"/>
      <c r="UJZ12" s="570"/>
      <c r="UKA12" s="570"/>
      <c r="UKB12" s="570"/>
      <c r="UKC12" s="570"/>
      <c r="UKD12" s="570"/>
      <c r="UKE12" s="570"/>
      <c r="UKF12" s="570"/>
      <c r="UKG12" s="570"/>
      <c r="UKH12" s="570"/>
      <c r="UKI12" s="570"/>
      <c r="UKJ12" s="570"/>
      <c r="UKK12" s="570"/>
      <c r="UKL12" s="570"/>
      <c r="UKM12" s="570"/>
      <c r="UKN12" s="570"/>
      <c r="UKO12" s="570"/>
      <c r="UKP12" s="570"/>
      <c r="UKQ12" s="570"/>
      <c r="UKR12" s="570"/>
      <c r="UKS12" s="570"/>
      <c r="UKT12" s="570"/>
      <c r="UKU12" s="570"/>
      <c r="UKV12" s="570"/>
      <c r="UKW12" s="570"/>
      <c r="UKX12" s="570"/>
      <c r="UKY12" s="570"/>
      <c r="UKZ12" s="570"/>
      <c r="ULA12" s="570"/>
      <c r="ULB12" s="570"/>
      <c r="ULC12" s="570"/>
      <c r="ULD12" s="570"/>
      <c r="ULE12" s="570"/>
      <c r="ULF12" s="570"/>
      <c r="ULG12" s="570"/>
      <c r="ULH12" s="570"/>
      <c r="ULI12" s="570"/>
      <c r="ULJ12" s="570"/>
      <c r="ULK12" s="570"/>
      <c r="ULL12" s="570"/>
      <c r="ULM12" s="570"/>
      <c r="ULN12" s="570"/>
      <c r="ULO12" s="570"/>
      <c r="ULP12" s="570"/>
      <c r="ULQ12" s="570"/>
      <c r="ULR12" s="570"/>
      <c r="ULS12" s="570"/>
      <c r="ULT12" s="570"/>
      <c r="ULU12" s="570"/>
      <c r="ULV12" s="570"/>
      <c r="ULW12" s="570"/>
      <c r="ULX12" s="570"/>
      <c r="ULY12" s="570"/>
      <c r="ULZ12" s="570"/>
      <c r="UMA12" s="570"/>
      <c r="UMB12" s="570"/>
      <c r="UMC12" s="570"/>
      <c r="UMD12" s="570"/>
      <c r="UME12" s="570"/>
      <c r="UMF12" s="570"/>
      <c r="UMG12" s="570"/>
      <c r="UMH12" s="570"/>
      <c r="UMI12" s="570"/>
      <c r="UMJ12" s="570"/>
      <c r="UMK12" s="570"/>
      <c r="UML12" s="570"/>
      <c r="UMM12" s="570"/>
      <c r="UMN12" s="570"/>
      <c r="UMO12" s="570"/>
      <c r="UMP12" s="570"/>
      <c r="UMQ12" s="570"/>
      <c r="UMR12" s="570"/>
      <c r="UMS12" s="570"/>
      <c r="UMT12" s="570"/>
      <c r="UMU12" s="570"/>
      <c r="UMV12" s="570"/>
      <c r="UMW12" s="570"/>
      <c r="UMX12" s="570"/>
      <c r="UMY12" s="570"/>
      <c r="UMZ12" s="570"/>
      <c r="UNA12" s="570"/>
      <c r="UNB12" s="570"/>
      <c r="UNC12" s="570"/>
      <c r="UND12" s="570"/>
      <c r="UNE12" s="570"/>
      <c r="UNF12" s="570"/>
      <c r="UNG12" s="570"/>
      <c r="UNH12" s="570"/>
      <c r="UNI12" s="570"/>
      <c r="UNJ12" s="570"/>
      <c r="UNK12" s="570"/>
      <c r="UNL12" s="570"/>
      <c r="UNM12" s="570"/>
      <c r="UNN12" s="570"/>
      <c r="UNO12" s="570"/>
      <c r="UNP12" s="570"/>
      <c r="UNQ12" s="570"/>
      <c r="UNR12" s="570"/>
      <c r="UNS12" s="570"/>
      <c r="UNT12" s="570"/>
      <c r="UNU12" s="570"/>
      <c r="UNV12" s="570"/>
      <c r="UNW12" s="570"/>
      <c r="UNX12" s="570"/>
      <c r="UNY12" s="570"/>
      <c r="UNZ12" s="570"/>
      <c r="UOA12" s="570"/>
      <c r="UOB12" s="570"/>
      <c r="UOC12" s="570"/>
      <c r="UOD12" s="570"/>
      <c r="UOE12" s="570"/>
      <c r="UOF12" s="570"/>
      <c r="UOG12" s="570"/>
      <c r="UOH12" s="570"/>
      <c r="UOI12" s="570"/>
      <c r="UOJ12" s="570"/>
      <c r="UOK12" s="570"/>
      <c r="UOL12" s="570"/>
      <c r="UOM12" s="570"/>
      <c r="UON12" s="570"/>
      <c r="UOO12" s="570"/>
      <c r="UOP12" s="570"/>
      <c r="UOQ12" s="570"/>
      <c r="UOR12" s="570"/>
      <c r="UOS12" s="570"/>
      <c r="UOT12" s="570"/>
      <c r="UOU12" s="570"/>
      <c r="UOV12" s="570"/>
      <c r="UOW12" s="570"/>
      <c r="UOX12" s="570"/>
      <c r="UOY12" s="570"/>
      <c r="UOZ12" s="570"/>
      <c r="UPA12" s="570"/>
      <c r="UPB12" s="570"/>
      <c r="UPC12" s="570"/>
      <c r="UPD12" s="570"/>
      <c r="UPE12" s="570"/>
      <c r="UPF12" s="570"/>
      <c r="UPG12" s="570"/>
      <c r="UPH12" s="570"/>
      <c r="UPI12" s="570"/>
      <c r="UPJ12" s="570"/>
      <c r="UPK12" s="570"/>
      <c r="UPL12" s="570"/>
      <c r="UPM12" s="570"/>
      <c r="UPN12" s="570"/>
      <c r="UPO12" s="570"/>
      <c r="UPP12" s="570"/>
      <c r="UPQ12" s="570"/>
      <c r="UPR12" s="570"/>
      <c r="UPS12" s="570"/>
      <c r="UPT12" s="570"/>
      <c r="UPU12" s="570"/>
      <c r="UPV12" s="570"/>
      <c r="UPW12" s="570"/>
      <c r="UPX12" s="570"/>
      <c r="UPY12" s="570"/>
      <c r="UPZ12" s="570"/>
      <c r="UQA12" s="570"/>
      <c r="UQB12" s="570"/>
      <c r="UQC12" s="570"/>
      <c r="UQD12" s="570"/>
      <c r="UQE12" s="570"/>
      <c r="UQF12" s="570"/>
      <c r="UQG12" s="570"/>
      <c r="UQH12" s="570"/>
      <c r="UQI12" s="570"/>
      <c r="UQJ12" s="570"/>
      <c r="UQK12" s="570"/>
      <c r="UQL12" s="570"/>
      <c r="UQM12" s="570"/>
      <c r="UQN12" s="570"/>
      <c r="UQO12" s="570"/>
      <c r="UQP12" s="570"/>
      <c r="UQQ12" s="570"/>
      <c r="UQR12" s="570"/>
      <c r="UQS12" s="570"/>
      <c r="UQT12" s="570"/>
      <c r="UQU12" s="570"/>
      <c r="UQV12" s="570"/>
      <c r="UQW12" s="570"/>
      <c r="UQX12" s="570"/>
      <c r="UQY12" s="570"/>
      <c r="UQZ12" s="570"/>
      <c r="URA12" s="570"/>
      <c r="URB12" s="570"/>
      <c r="URC12" s="570"/>
      <c r="URD12" s="570"/>
      <c r="URE12" s="570"/>
      <c r="URF12" s="570"/>
      <c r="URG12" s="570"/>
      <c r="URH12" s="570"/>
      <c r="URI12" s="570"/>
      <c r="URJ12" s="570"/>
      <c r="URK12" s="570"/>
      <c r="URL12" s="570"/>
      <c r="URM12" s="570"/>
      <c r="URN12" s="570"/>
      <c r="URO12" s="570"/>
      <c r="URP12" s="570"/>
      <c r="URQ12" s="570"/>
      <c r="URR12" s="570"/>
      <c r="URS12" s="570"/>
      <c r="URT12" s="570"/>
      <c r="URU12" s="570"/>
      <c r="URV12" s="570"/>
      <c r="URW12" s="570"/>
      <c r="URX12" s="570"/>
      <c r="URY12" s="570"/>
      <c r="URZ12" s="570"/>
      <c r="USA12" s="570"/>
      <c r="USB12" s="570"/>
      <c r="USC12" s="570"/>
      <c r="USD12" s="570"/>
      <c r="USE12" s="570"/>
      <c r="USF12" s="570"/>
      <c r="USG12" s="570"/>
      <c r="USH12" s="570"/>
      <c r="USI12" s="570"/>
      <c r="USJ12" s="570"/>
      <c r="USK12" s="570"/>
      <c r="USL12" s="570"/>
      <c r="USM12" s="570"/>
      <c r="USN12" s="570"/>
      <c r="USO12" s="570"/>
      <c r="USP12" s="570"/>
      <c r="USQ12" s="570"/>
      <c r="USR12" s="570"/>
      <c r="USS12" s="570"/>
      <c r="UST12" s="570"/>
      <c r="USU12" s="570"/>
      <c r="USV12" s="570"/>
      <c r="USW12" s="570"/>
      <c r="USX12" s="570"/>
      <c r="USY12" s="570"/>
      <c r="USZ12" s="570"/>
      <c r="UTA12" s="570"/>
      <c r="UTB12" s="570"/>
      <c r="UTC12" s="570"/>
      <c r="UTD12" s="570"/>
      <c r="UTE12" s="570"/>
      <c r="UTF12" s="570"/>
      <c r="UTG12" s="570"/>
      <c r="UTH12" s="570"/>
      <c r="UTI12" s="570"/>
      <c r="UTJ12" s="570"/>
      <c r="UTK12" s="570"/>
      <c r="UTL12" s="570"/>
      <c r="UTM12" s="570"/>
      <c r="UTN12" s="570"/>
      <c r="UTO12" s="570"/>
      <c r="UTP12" s="570"/>
      <c r="UTQ12" s="570"/>
      <c r="UTR12" s="570"/>
      <c r="UTS12" s="570"/>
      <c r="UTT12" s="570"/>
      <c r="UTU12" s="570"/>
      <c r="UTV12" s="570"/>
      <c r="UTW12" s="570"/>
      <c r="UTX12" s="570"/>
      <c r="UTY12" s="570"/>
      <c r="UTZ12" s="570"/>
      <c r="UUA12" s="570"/>
      <c r="UUB12" s="570"/>
      <c r="UUC12" s="570"/>
      <c r="UUD12" s="570"/>
      <c r="UUE12" s="570"/>
      <c r="UUF12" s="570"/>
      <c r="UUG12" s="570"/>
      <c r="UUH12" s="570"/>
      <c r="UUI12" s="570"/>
      <c r="UUJ12" s="570"/>
      <c r="UUK12" s="570"/>
      <c r="UUL12" s="570"/>
      <c r="UUM12" s="570"/>
      <c r="UUN12" s="570"/>
      <c r="UUO12" s="570"/>
      <c r="UUP12" s="570"/>
      <c r="UUQ12" s="570"/>
      <c r="UUR12" s="570"/>
      <c r="UUS12" s="570"/>
      <c r="UUT12" s="570"/>
      <c r="UUU12" s="570"/>
      <c r="UUV12" s="570"/>
      <c r="UUW12" s="570"/>
      <c r="UUX12" s="570"/>
      <c r="UUY12" s="570"/>
      <c r="UUZ12" s="570"/>
      <c r="UVA12" s="570"/>
      <c r="UVB12" s="570"/>
      <c r="UVC12" s="570"/>
      <c r="UVD12" s="570"/>
      <c r="UVE12" s="570"/>
      <c r="UVF12" s="570"/>
      <c r="UVG12" s="570"/>
      <c r="UVH12" s="570"/>
      <c r="UVI12" s="570"/>
      <c r="UVJ12" s="570"/>
      <c r="UVK12" s="570"/>
      <c r="UVL12" s="570"/>
      <c r="UVM12" s="570"/>
      <c r="UVN12" s="570"/>
      <c r="UVO12" s="570"/>
      <c r="UVP12" s="570"/>
      <c r="UVQ12" s="570"/>
      <c r="UVR12" s="570"/>
      <c r="UVS12" s="570"/>
      <c r="UVT12" s="570"/>
      <c r="UVU12" s="570"/>
      <c r="UVV12" s="570"/>
      <c r="UVW12" s="570"/>
      <c r="UVX12" s="570"/>
      <c r="UVY12" s="570"/>
      <c r="UVZ12" s="570"/>
      <c r="UWA12" s="570"/>
      <c r="UWB12" s="570"/>
      <c r="UWC12" s="570"/>
      <c r="UWD12" s="570"/>
      <c r="UWE12" s="570"/>
      <c r="UWF12" s="570"/>
      <c r="UWG12" s="570"/>
      <c r="UWH12" s="570"/>
      <c r="UWI12" s="570"/>
      <c r="UWJ12" s="570"/>
      <c r="UWK12" s="570"/>
      <c r="UWL12" s="570"/>
      <c r="UWM12" s="570"/>
      <c r="UWN12" s="570"/>
      <c r="UWO12" s="570"/>
      <c r="UWP12" s="570"/>
      <c r="UWQ12" s="570"/>
      <c r="UWR12" s="570"/>
      <c r="UWS12" s="570"/>
      <c r="UWT12" s="570"/>
      <c r="UWU12" s="570"/>
      <c r="UWV12" s="570"/>
      <c r="UWW12" s="570"/>
      <c r="UWX12" s="570"/>
      <c r="UWY12" s="570"/>
      <c r="UWZ12" s="570"/>
      <c r="UXA12" s="570"/>
      <c r="UXB12" s="570"/>
      <c r="UXC12" s="570"/>
      <c r="UXD12" s="570"/>
      <c r="UXE12" s="570"/>
      <c r="UXF12" s="570"/>
      <c r="UXG12" s="570"/>
      <c r="UXH12" s="570"/>
      <c r="UXI12" s="570"/>
      <c r="UXJ12" s="570"/>
      <c r="UXK12" s="570"/>
      <c r="UXL12" s="570"/>
      <c r="UXM12" s="570"/>
      <c r="UXN12" s="570"/>
      <c r="UXO12" s="570"/>
      <c r="UXP12" s="570"/>
      <c r="UXQ12" s="570"/>
      <c r="UXR12" s="570"/>
      <c r="UXS12" s="570"/>
      <c r="UXT12" s="570"/>
      <c r="UXU12" s="570"/>
      <c r="UXV12" s="570"/>
      <c r="UXW12" s="570"/>
      <c r="UXX12" s="570"/>
      <c r="UXY12" s="570"/>
      <c r="UXZ12" s="570"/>
      <c r="UYA12" s="570"/>
      <c r="UYB12" s="570"/>
      <c r="UYC12" s="570"/>
      <c r="UYD12" s="570"/>
      <c r="UYE12" s="570"/>
      <c r="UYF12" s="570"/>
      <c r="UYG12" s="570"/>
      <c r="UYH12" s="570"/>
      <c r="UYI12" s="570"/>
      <c r="UYJ12" s="570"/>
      <c r="UYK12" s="570"/>
      <c r="UYL12" s="570"/>
      <c r="UYM12" s="570"/>
      <c r="UYN12" s="570"/>
      <c r="UYO12" s="570"/>
      <c r="UYP12" s="570"/>
      <c r="UYQ12" s="570"/>
      <c r="UYR12" s="570"/>
      <c r="UYS12" s="570"/>
      <c r="UYT12" s="570"/>
      <c r="UYU12" s="570"/>
      <c r="UYV12" s="570"/>
      <c r="UYW12" s="570"/>
      <c r="UYX12" s="570"/>
      <c r="UYY12" s="570"/>
      <c r="UYZ12" s="570"/>
      <c r="UZA12" s="570"/>
      <c r="UZB12" s="570"/>
      <c r="UZC12" s="570"/>
      <c r="UZD12" s="570"/>
      <c r="UZE12" s="570"/>
      <c r="UZF12" s="570"/>
      <c r="UZG12" s="570"/>
      <c r="UZH12" s="570"/>
      <c r="UZI12" s="570"/>
      <c r="UZJ12" s="570"/>
      <c r="UZK12" s="570"/>
      <c r="UZL12" s="570"/>
      <c r="UZM12" s="570"/>
      <c r="UZN12" s="570"/>
      <c r="UZO12" s="570"/>
      <c r="UZP12" s="570"/>
      <c r="UZQ12" s="570"/>
      <c r="UZR12" s="570"/>
      <c r="UZS12" s="570"/>
      <c r="UZT12" s="570"/>
      <c r="UZU12" s="570"/>
      <c r="UZV12" s="570"/>
      <c r="UZW12" s="570"/>
      <c r="UZX12" s="570"/>
      <c r="UZY12" s="570"/>
      <c r="UZZ12" s="570"/>
      <c r="VAA12" s="570"/>
      <c r="VAB12" s="570"/>
      <c r="VAC12" s="570"/>
      <c r="VAD12" s="570"/>
      <c r="VAE12" s="570"/>
      <c r="VAF12" s="570"/>
      <c r="VAG12" s="570"/>
      <c r="VAH12" s="570"/>
      <c r="VAI12" s="570"/>
      <c r="VAJ12" s="570"/>
      <c r="VAK12" s="570"/>
      <c r="VAL12" s="570"/>
      <c r="VAM12" s="570"/>
      <c r="VAN12" s="570"/>
      <c r="VAO12" s="570"/>
      <c r="VAP12" s="570"/>
      <c r="VAQ12" s="570"/>
      <c r="VAR12" s="570"/>
      <c r="VAS12" s="570"/>
      <c r="VAT12" s="570"/>
      <c r="VAU12" s="570"/>
      <c r="VAV12" s="570"/>
      <c r="VAW12" s="570"/>
      <c r="VAX12" s="570"/>
      <c r="VAY12" s="570"/>
      <c r="VAZ12" s="570"/>
      <c r="VBA12" s="570"/>
      <c r="VBB12" s="570"/>
      <c r="VBC12" s="570"/>
      <c r="VBD12" s="570"/>
      <c r="VBE12" s="570"/>
      <c r="VBF12" s="570"/>
      <c r="VBG12" s="570"/>
      <c r="VBH12" s="570"/>
      <c r="VBI12" s="570"/>
      <c r="VBJ12" s="570"/>
      <c r="VBK12" s="570"/>
      <c r="VBL12" s="570"/>
      <c r="VBM12" s="570"/>
      <c r="VBN12" s="570"/>
      <c r="VBO12" s="570"/>
      <c r="VBP12" s="570"/>
      <c r="VBQ12" s="570"/>
      <c r="VBR12" s="570"/>
      <c r="VBS12" s="570"/>
      <c r="VBT12" s="570"/>
      <c r="VBU12" s="570"/>
      <c r="VBV12" s="570"/>
      <c r="VBW12" s="570"/>
      <c r="VBX12" s="570"/>
      <c r="VBY12" s="570"/>
      <c r="VBZ12" s="570"/>
      <c r="VCA12" s="570"/>
      <c r="VCB12" s="570"/>
      <c r="VCC12" s="570"/>
      <c r="VCD12" s="570"/>
      <c r="VCE12" s="570"/>
      <c r="VCF12" s="570"/>
      <c r="VCG12" s="570"/>
      <c r="VCH12" s="570"/>
      <c r="VCI12" s="570"/>
      <c r="VCJ12" s="570"/>
      <c r="VCK12" s="570"/>
      <c r="VCL12" s="570"/>
      <c r="VCM12" s="570"/>
      <c r="VCN12" s="570"/>
      <c r="VCO12" s="570"/>
      <c r="VCP12" s="570"/>
      <c r="VCQ12" s="570"/>
      <c r="VCR12" s="570"/>
      <c r="VCS12" s="570"/>
      <c r="VCT12" s="570"/>
      <c r="VCU12" s="570"/>
      <c r="VCV12" s="570"/>
      <c r="VCW12" s="570"/>
      <c r="VCX12" s="570"/>
      <c r="VCY12" s="570"/>
      <c r="VCZ12" s="570"/>
      <c r="VDA12" s="570"/>
      <c r="VDB12" s="570"/>
      <c r="VDC12" s="570"/>
      <c r="VDD12" s="570"/>
      <c r="VDE12" s="570"/>
      <c r="VDF12" s="570"/>
      <c r="VDG12" s="570"/>
      <c r="VDH12" s="570"/>
      <c r="VDI12" s="570"/>
      <c r="VDJ12" s="570"/>
      <c r="VDK12" s="570"/>
      <c r="VDL12" s="570"/>
      <c r="VDM12" s="570"/>
      <c r="VDN12" s="570"/>
      <c r="VDO12" s="570"/>
      <c r="VDP12" s="570"/>
      <c r="VDQ12" s="570"/>
      <c r="VDR12" s="570"/>
      <c r="VDS12" s="570"/>
      <c r="VDT12" s="570"/>
      <c r="VDU12" s="570"/>
      <c r="VDV12" s="570"/>
      <c r="VDW12" s="570"/>
      <c r="VDX12" s="570"/>
      <c r="VDY12" s="570"/>
      <c r="VDZ12" s="570"/>
      <c r="VEA12" s="570"/>
      <c r="VEB12" s="570"/>
      <c r="VEC12" s="570"/>
      <c r="VED12" s="570"/>
      <c r="VEE12" s="570"/>
      <c r="VEF12" s="570"/>
      <c r="VEG12" s="570"/>
      <c r="VEH12" s="570"/>
      <c r="VEI12" s="570"/>
      <c r="VEJ12" s="570"/>
      <c r="VEK12" s="570"/>
      <c r="VEL12" s="570"/>
      <c r="VEM12" s="570"/>
      <c r="VEN12" s="570"/>
      <c r="VEO12" s="570"/>
      <c r="VEP12" s="570"/>
      <c r="VEQ12" s="570"/>
      <c r="VER12" s="570"/>
      <c r="VES12" s="570"/>
      <c r="VET12" s="570"/>
      <c r="VEU12" s="570"/>
      <c r="VEV12" s="570"/>
      <c r="VEW12" s="570"/>
      <c r="VEX12" s="570"/>
      <c r="VEY12" s="570"/>
      <c r="VEZ12" s="570"/>
      <c r="VFA12" s="570"/>
      <c r="VFB12" s="570"/>
      <c r="VFC12" s="570"/>
      <c r="VFD12" s="570"/>
      <c r="VFE12" s="570"/>
      <c r="VFF12" s="570"/>
      <c r="VFG12" s="570"/>
      <c r="VFH12" s="570"/>
      <c r="VFI12" s="570"/>
      <c r="VFJ12" s="570"/>
      <c r="VFK12" s="570"/>
      <c r="VFL12" s="570"/>
      <c r="VFM12" s="570"/>
      <c r="VFN12" s="570"/>
      <c r="VFO12" s="570"/>
      <c r="VFP12" s="570"/>
      <c r="VFQ12" s="570"/>
      <c r="VFR12" s="570"/>
      <c r="VFS12" s="570"/>
      <c r="VFT12" s="570"/>
      <c r="VFU12" s="570"/>
      <c r="VFV12" s="570"/>
      <c r="VFW12" s="570"/>
      <c r="VFX12" s="570"/>
      <c r="VFY12" s="570"/>
      <c r="VFZ12" s="570"/>
      <c r="VGA12" s="570"/>
      <c r="VGB12" s="570"/>
      <c r="VGC12" s="570"/>
      <c r="VGD12" s="570"/>
      <c r="VGE12" s="570"/>
      <c r="VGF12" s="570"/>
      <c r="VGG12" s="570"/>
      <c r="VGH12" s="570"/>
      <c r="VGI12" s="570"/>
      <c r="VGJ12" s="570"/>
      <c r="VGK12" s="570"/>
      <c r="VGL12" s="570"/>
      <c r="VGM12" s="570"/>
      <c r="VGN12" s="570"/>
      <c r="VGO12" s="570"/>
      <c r="VGP12" s="570"/>
      <c r="VGQ12" s="570"/>
      <c r="VGR12" s="570"/>
      <c r="VGS12" s="570"/>
      <c r="VGT12" s="570"/>
      <c r="VGU12" s="570"/>
      <c r="VGV12" s="570"/>
      <c r="VGW12" s="570"/>
      <c r="VGX12" s="570"/>
      <c r="VGY12" s="570"/>
      <c r="VGZ12" s="570"/>
      <c r="VHA12" s="570"/>
      <c r="VHB12" s="570"/>
      <c r="VHC12" s="570"/>
      <c r="VHD12" s="570"/>
      <c r="VHE12" s="570"/>
      <c r="VHF12" s="570"/>
      <c r="VHG12" s="570"/>
      <c r="VHH12" s="570"/>
      <c r="VHI12" s="570"/>
      <c r="VHJ12" s="570"/>
      <c r="VHK12" s="570"/>
      <c r="VHL12" s="570"/>
      <c r="VHM12" s="570"/>
      <c r="VHN12" s="570"/>
      <c r="VHO12" s="570"/>
      <c r="VHP12" s="570"/>
      <c r="VHQ12" s="570"/>
      <c r="VHR12" s="570"/>
      <c r="VHS12" s="570"/>
      <c r="VHT12" s="570"/>
      <c r="VHU12" s="570"/>
      <c r="VHV12" s="570"/>
      <c r="VHW12" s="570"/>
      <c r="VHX12" s="570"/>
      <c r="VHY12" s="570"/>
      <c r="VHZ12" s="570"/>
      <c r="VIA12" s="570"/>
      <c r="VIB12" s="570"/>
      <c r="VIC12" s="570"/>
      <c r="VID12" s="570"/>
      <c r="VIE12" s="570"/>
      <c r="VIF12" s="570"/>
      <c r="VIG12" s="570"/>
      <c r="VIH12" s="570"/>
      <c r="VII12" s="570"/>
      <c r="VIJ12" s="570"/>
      <c r="VIK12" s="570"/>
      <c r="VIL12" s="570"/>
      <c r="VIM12" s="570"/>
      <c r="VIN12" s="570"/>
      <c r="VIO12" s="570"/>
      <c r="VIP12" s="570"/>
      <c r="VIQ12" s="570"/>
      <c r="VIR12" s="570"/>
      <c r="VIS12" s="570"/>
      <c r="VIT12" s="570"/>
      <c r="VIU12" s="570"/>
      <c r="VIV12" s="570"/>
      <c r="VIW12" s="570"/>
      <c r="VIX12" s="570"/>
      <c r="VIY12" s="570"/>
      <c r="VIZ12" s="570"/>
      <c r="VJA12" s="570"/>
      <c r="VJB12" s="570"/>
      <c r="VJC12" s="570"/>
      <c r="VJD12" s="570"/>
      <c r="VJE12" s="570"/>
      <c r="VJF12" s="570"/>
      <c r="VJG12" s="570"/>
      <c r="VJH12" s="570"/>
      <c r="VJI12" s="570"/>
      <c r="VJJ12" s="570"/>
      <c r="VJK12" s="570"/>
      <c r="VJL12" s="570"/>
      <c r="VJM12" s="570"/>
      <c r="VJN12" s="570"/>
      <c r="VJO12" s="570"/>
      <c r="VJP12" s="570"/>
      <c r="VJQ12" s="570"/>
      <c r="VJR12" s="570"/>
      <c r="VJS12" s="570"/>
      <c r="VJT12" s="570"/>
      <c r="VJU12" s="570"/>
      <c r="VJV12" s="570"/>
      <c r="VJW12" s="570"/>
      <c r="VJX12" s="570"/>
      <c r="VJY12" s="570"/>
      <c r="VJZ12" s="570"/>
      <c r="VKA12" s="570"/>
      <c r="VKB12" s="570"/>
      <c r="VKC12" s="570"/>
      <c r="VKD12" s="570"/>
      <c r="VKE12" s="570"/>
      <c r="VKF12" s="570"/>
      <c r="VKG12" s="570"/>
      <c r="VKH12" s="570"/>
      <c r="VKI12" s="570"/>
      <c r="VKJ12" s="570"/>
      <c r="VKK12" s="570"/>
      <c r="VKL12" s="570"/>
      <c r="VKM12" s="570"/>
      <c r="VKN12" s="570"/>
      <c r="VKO12" s="570"/>
      <c r="VKP12" s="570"/>
      <c r="VKQ12" s="570"/>
      <c r="VKR12" s="570"/>
      <c r="VKS12" s="570"/>
      <c r="VKT12" s="570"/>
      <c r="VKU12" s="570"/>
      <c r="VKV12" s="570"/>
      <c r="VKW12" s="570"/>
      <c r="VKX12" s="570"/>
      <c r="VKY12" s="570"/>
      <c r="VKZ12" s="570"/>
      <c r="VLA12" s="570"/>
      <c r="VLB12" s="570"/>
      <c r="VLC12" s="570"/>
      <c r="VLD12" s="570"/>
      <c r="VLE12" s="570"/>
      <c r="VLF12" s="570"/>
      <c r="VLG12" s="570"/>
      <c r="VLH12" s="570"/>
      <c r="VLI12" s="570"/>
      <c r="VLJ12" s="570"/>
      <c r="VLK12" s="570"/>
      <c r="VLL12" s="570"/>
      <c r="VLM12" s="570"/>
      <c r="VLN12" s="570"/>
      <c r="VLO12" s="570"/>
      <c r="VLP12" s="570"/>
      <c r="VLQ12" s="570"/>
      <c r="VLR12" s="570"/>
      <c r="VLS12" s="570"/>
      <c r="VLT12" s="570"/>
      <c r="VLU12" s="570"/>
      <c r="VLV12" s="570"/>
      <c r="VLW12" s="570"/>
      <c r="VLX12" s="570"/>
      <c r="VLY12" s="570"/>
      <c r="VLZ12" s="570"/>
      <c r="VMA12" s="570"/>
      <c r="VMB12" s="570"/>
      <c r="VMC12" s="570"/>
      <c r="VMD12" s="570"/>
      <c r="VME12" s="570"/>
      <c r="VMF12" s="570"/>
      <c r="VMG12" s="570"/>
      <c r="VMH12" s="570"/>
      <c r="VMI12" s="570"/>
      <c r="VMJ12" s="570"/>
      <c r="VMK12" s="570"/>
      <c r="VML12" s="570"/>
      <c r="VMM12" s="570"/>
      <c r="VMN12" s="570"/>
      <c r="VMO12" s="570"/>
      <c r="VMP12" s="570"/>
      <c r="VMQ12" s="570"/>
      <c r="VMR12" s="570"/>
      <c r="VMS12" s="570"/>
      <c r="VMT12" s="570"/>
      <c r="VMU12" s="570"/>
      <c r="VMV12" s="570"/>
      <c r="VMW12" s="570"/>
      <c r="VMX12" s="570"/>
      <c r="VMY12" s="570"/>
      <c r="VMZ12" s="570"/>
      <c r="VNA12" s="570"/>
      <c r="VNB12" s="570"/>
      <c r="VNC12" s="570"/>
      <c r="VND12" s="570"/>
      <c r="VNE12" s="570"/>
      <c r="VNF12" s="570"/>
      <c r="VNG12" s="570"/>
      <c r="VNH12" s="570"/>
      <c r="VNI12" s="570"/>
      <c r="VNJ12" s="570"/>
      <c r="VNK12" s="570"/>
      <c r="VNL12" s="570"/>
      <c r="VNM12" s="570"/>
      <c r="VNN12" s="570"/>
      <c r="VNO12" s="570"/>
      <c r="VNP12" s="570"/>
      <c r="VNQ12" s="570"/>
      <c r="VNR12" s="570"/>
      <c r="VNS12" s="570"/>
      <c r="VNT12" s="570"/>
      <c r="VNU12" s="570"/>
      <c r="VNV12" s="570"/>
      <c r="VNW12" s="570"/>
      <c r="VNX12" s="570"/>
      <c r="VNY12" s="570"/>
      <c r="VNZ12" s="570"/>
      <c r="VOA12" s="570"/>
      <c r="VOB12" s="570"/>
      <c r="VOC12" s="570"/>
      <c r="VOD12" s="570"/>
      <c r="VOE12" s="570"/>
      <c r="VOF12" s="570"/>
      <c r="VOG12" s="570"/>
      <c r="VOH12" s="570"/>
      <c r="VOI12" s="570"/>
      <c r="VOJ12" s="570"/>
      <c r="VOK12" s="570"/>
      <c r="VOL12" s="570"/>
      <c r="VOM12" s="570"/>
      <c r="VON12" s="570"/>
      <c r="VOO12" s="570"/>
      <c r="VOP12" s="570"/>
      <c r="VOQ12" s="570"/>
      <c r="VOR12" s="570"/>
      <c r="VOS12" s="570"/>
      <c r="VOT12" s="570"/>
      <c r="VOU12" s="570"/>
      <c r="VOV12" s="570"/>
      <c r="VOW12" s="570"/>
      <c r="VOX12" s="570"/>
      <c r="VOY12" s="570"/>
      <c r="VOZ12" s="570"/>
      <c r="VPA12" s="570"/>
      <c r="VPB12" s="570"/>
      <c r="VPC12" s="570"/>
      <c r="VPD12" s="570"/>
      <c r="VPE12" s="570"/>
      <c r="VPF12" s="570"/>
      <c r="VPG12" s="570"/>
      <c r="VPH12" s="570"/>
      <c r="VPI12" s="570"/>
      <c r="VPJ12" s="570"/>
      <c r="VPK12" s="570"/>
      <c r="VPL12" s="570"/>
      <c r="VPM12" s="570"/>
      <c r="VPN12" s="570"/>
      <c r="VPO12" s="570"/>
      <c r="VPP12" s="570"/>
      <c r="VPQ12" s="570"/>
      <c r="VPR12" s="570"/>
      <c r="VPS12" s="570"/>
      <c r="VPT12" s="570"/>
      <c r="VPU12" s="570"/>
      <c r="VPV12" s="570"/>
      <c r="VPW12" s="570"/>
      <c r="VPX12" s="570"/>
      <c r="VPY12" s="570"/>
      <c r="VPZ12" s="570"/>
      <c r="VQA12" s="570"/>
      <c r="VQB12" s="570"/>
      <c r="VQC12" s="570"/>
      <c r="VQD12" s="570"/>
      <c r="VQE12" s="570"/>
      <c r="VQF12" s="570"/>
      <c r="VQG12" s="570"/>
      <c r="VQH12" s="570"/>
      <c r="VQI12" s="570"/>
      <c r="VQJ12" s="570"/>
      <c r="VQK12" s="570"/>
      <c r="VQL12" s="570"/>
      <c r="VQM12" s="570"/>
      <c r="VQN12" s="570"/>
      <c r="VQO12" s="570"/>
      <c r="VQP12" s="570"/>
      <c r="VQQ12" s="570"/>
      <c r="VQR12" s="570"/>
      <c r="VQS12" s="570"/>
      <c r="VQT12" s="570"/>
      <c r="VQU12" s="570"/>
      <c r="VQV12" s="570"/>
      <c r="VQW12" s="570"/>
      <c r="VQX12" s="570"/>
      <c r="VQY12" s="570"/>
      <c r="VQZ12" s="570"/>
      <c r="VRA12" s="570"/>
      <c r="VRB12" s="570"/>
      <c r="VRC12" s="570"/>
      <c r="VRD12" s="570"/>
      <c r="VRE12" s="570"/>
      <c r="VRF12" s="570"/>
      <c r="VRG12" s="570"/>
      <c r="VRH12" s="570"/>
      <c r="VRI12" s="570"/>
      <c r="VRJ12" s="570"/>
      <c r="VRK12" s="570"/>
      <c r="VRL12" s="570"/>
      <c r="VRM12" s="570"/>
      <c r="VRN12" s="570"/>
      <c r="VRO12" s="570"/>
      <c r="VRP12" s="570"/>
      <c r="VRQ12" s="570"/>
      <c r="VRR12" s="570"/>
      <c r="VRS12" s="570"/>
      <c r="VRT12" s="570"/>
      <c r="VRU12" s="570"/>
      <c r="VRV12" s="570"/>
      <c r="VRW12" s="570"/>
      <c r="VRX12" s="570"/>
      <c r="VRY12" s="570"/>
      <c r="VRZ12" s="570"/>
      <c r="VSA12" s="570"/>
      <c r="VSB12" s="570"/>
      <c r="VSC12" s="570"/>
      <c r="VSD12" s="570"/>
      <c r="VSE12" s="570"/>
      <c r="VSF12" s="570"/>
      <c r="VSG12" s="570"/>
      <c r="VSH12" s="570"/>
      <c r="VSI12" s="570"/>
      <c r="VSJ12" s="570"/>
      <c r="VSK12" s="570"/>
      <c r="VSL12" s="570"/>
      <c r="VSM12" s="570"/>
      <c r="VSN12" s="570"/>
      <c r="VSO12" s="570"/>
      <c r="VSP12" s="570"/>
      <c r="VSQ12" s="570"/>
      <c r="VSR12" s="570"/>
      <c r="VSS12" s="570"/>
      <c r="VST12" s="570"/>
      <c r="VSU12" s="570"/>
      <c r="VSV12" s="570"/>
      <c r="VSW12" s="570"/>
      <c r="VSX12" s="570"/>
      <c r="VSY12" s="570"/>
      <c r="VSZ12" s="570"/>
      <c r="VTA12" s="570"/>
      <c r="VTB12" s="570"/>
      <c r="VTC12" s="570"/>
      <c r="VTD12" s="570"/>
      <c r="VTE12" s="570"/>
      <c r="VTF12" s="570"/>
      <c r="VTG12" s="570"/>
      <c r="VTH12" s="570"/>
      <c r="VTI12" s="570"/>
      <c r="VTJ12" s="570"/>
      <c r="VTK12" s="570"/>
      <c r="VTL12" s="570"/>
      <c r="VTM12" s="570"/>
      <c r="VTN12" s="570"/>
      <c r="VTO12" s="570"/>
      <c r="VTP12" s="570"/>
      <c r="VTQ12" s="570"/>
      <c r="VTR12" s="570"/>
      <c r="VTS12" s="570"/>
      <c r="VTT12" s="570"/>
      <c r="VTU12" s="570"/>
      <c r="VTV12" s="570"/>
      <c r="VTW12" s="570"/>
      <c r="VTX12" s="570"/>
      <c r="VTY12" s="570"/>
      <c r="VTZ12" s="570"/>
      <c r="VUA12" s="570"/>
      <c r="VUB12" s="570"/>
      <c r="VUC12" s="570"/>
      <c r="VUD12" s="570"/>
      <c r="VUE12" s="570"/>
      <c r="VUF12" s="570"/>
      <c r="VUG12" s="570"/>
      <c r="VUH12" s="570"/>
      <c r="VUI12" s="570"/>
      <c r="VUJ12" s="570"/>
      <c r="VUK12" s="570"/>
      <c r="VUL12" s="570"/>
      <c r="VUM12" s="570"/>
      <c r="VUN12" s="570"/>
      <c r="VUO12" s="570"/>
      <c r="VUP12" s="570"/>
      <c r="VUQ12" s="570"/>
      <c r="VUR12" s="570"/>
      <c r="VUS12" s="570"/>
      <c r="VUT12" s="570"/>
      <c r="VUU12" s="570"/>
      <c r="VUV12" s="570"/>
      <c r="VUW12" s="570"/>
      <c r="VUX12" s="570"/>
      <c r="VUY12" s="570"/>
      <c r="VUZ12" s="570"/>
      <c r="VVA12" s="570"/>
      <c r="VVB12" s="570"/>
      <c r="VVC12" s="570"/>
      <c r="VVD12" s="570"/>
      <c r="VVE12" s="570"/>
      <c r="VVF12" s="570"/>
      <c r="VVG12" s="570"/>
      <c r="VVH12" s="570"/>
      <c r="VVI12" s="570"/>
      <c r="VVJ12" s="570"/>
      <c r="VVK12" s="570"/>
      <c r="VVL12" s="570"/>
      <c r="VVM12" s="570"/>
      <c r="VVN12" s="570"/>
      <c r="VVO12" s="570"/>
      <c r="VVP12" s="570"/>
      <c r="VVQ12" s="570"/>
      <c r="VVR12" s="570"/>
      <c r="VVS12" s="570"/>
      <c r="VVT12" s="570"/>
      <c r="VVU12" s="570"/>
      <c r="VVV12" s="570"/>
      <c r="VVW12" s="570"/>
      <c r="VVX12" s="570"/>
      <c r="VVY12" s="570"/>
      <c r="VVZ12" s="570"/>
      <c r="VWA12" s="570"/>
      <c r="VWB12" s="570"/>
      <c r="VWC12" s="570"/>
      <c r="VWD12" s="570"/>
      <c r="VWE12" s="570"/>
      <c r="VWF12" s="570"/>
      <c r="VWG12" s="570"/>
      <c r="VWH12" s="570"/>
      <c r="VWI12" s="570"/>
      <c r="VWJ12" s="570"/>
      <c r="VWK12" s="570"/>
      <c r="VWL12" s="570"/>
      <c r="VWM12" s="570"/>
      <c r="VWN12" s="570"/>
      <c r="VWO12" s="570"/>
      <c r="VWP12" s="570"/>
      <c r="VWQ12" s="570"/>
      <c r="VWR12" s="570"/>
      <c r="VWS12" s="570"/>
      <c r="VWT12" s="570"/>
      <c r="VWU12" s="570"/>
      <c r="VWV12" s="570"/>
      <c r="VWW12" s="570"/>
      <c r="VWX12" s="570"/>
      <c r="VWY12" s="570"/>
      <c r="VWZ12" s="570"/>
      <c r="VXA12" s="570"/>
      <c r="VXB12" s="570"/>
      <c r="VXC12" s="570"/>
      <c r="VXD12" s="570"/>
      <c r="VXE12" s="570"/>
      <c r="VXF12" s="570"/>
      <c r="VXG12" s="570"/>
      <c r="VXH12" s="570"/>
      <c r="VXI12" s="570"/>
      <c r="VXJ12" s="570"/>
      <c r="VXK12" s="570"/>
      <c r="VXL12" s="570"/>
      <c r="VXM12" s="570"/>
      <c r="VXN12" s="570"/>
      <c r="VXO12" s="570"/>
      <c r="VXP12" s="570"/>
      <c r="VXQ12" s="570"/>
      <c r="VXR12" s="570"/>
      <c r="VXS12" s="570"/>
      <c r="VXT12" s="570"/>
      <c r="VXU12" s="570"/>
      <c r="VXV12" s="570"/>
      <c r="VXW12" s="570"/>
      <c r="VXX12" s="570"/>
      <c r="VXY12" s="570"/>
      <c r="VXZ12" s="570"/>
      <c r="VYA12" s="570"/>
      <c r="VYB12" s="570"/>
      <c r="VYC12" s="570"/>
      <c r="VYD12" s="570"/>
      <c r="VYE12" s="570"/>
      <c r="VYF12" s="570"/>
      <c r="VYG12" s="570"/>
      <c r="VYH12" s="570"/>
      <c r="VYI12" s="570"/>
      <c r="VYJ12" s="570"/>
      <c r="VYK12" s="570"/>
      <c r="VYL12" s="570"/>
      <c r="VYM12" s="570"/>
      <c r="VYN12" s="570"/>
      <c r="VYO12" s="570"/>
      <c r="VYP12" s="570"/>
      <c r="VYQ12" s="570"/>
      <c r="VYR12" s="570"/>
      <c r="VYS12" s="570"/>
      <c r="VYT12" s="570"/>
      <c r="VYU12" s="570"/>
      <c r="VYV12" s="570"/>
      <c r="VYW12" s="570"/>
      <c r="VYX12" s="570"/>
      <c r="VYY12" s="570"/>
      <c r="VYZ12" s="570"/>
      <c r="VZA12" s="570"/>
      <c r="VZB12" s="570"/>
      <c r="VZC12" s="570"/>
      <c r="VZD12" s="570"/>
      <c r="VZE12" s="570"/>
      <c r="VZF12" s="570"/>
      <c r="VZG12" s="570"/>
      <c r="VZH12" s="570"/>
      <c r="VZI12" s="570"/>
      <c r="VZJ12" s="570"/>
      <c r="VZK12" s="570"/>
      <c r="VZL12" s="570"/>
      <c r="VZM12" s="570"/>
      <c r="VZN12" s="570"/>
      <c r="VZO12" s="570"/>
      <c r="VZP12" s="570"/>
      <c r="VZQ12" s="570"/>
      <c r="VZR12" s="570"/>
      <c r="VZS12" s="570"/>
      <c r="VZT12" s="570"/>
      <c r="VZU12" s="570"/>
      <c r="VZV12" s="570"/>
      <c r="VZW12" s="570"/>
      <c r="VZX12" s="570"/>
      <c r="VZY12" s="570"/>
      <c r="VZZ12" s="570"/>
      <c r="WAA12" s="570"/>
      <c r="WAB12" s="570"/>
      <c r="WAC12" s="570"/>
      <c r="WAD12" s="570"/>
      <c r="WAE12" s="570"/>
      <c r="WAF12" s="570"/>
      <c r="WAG12" s="570"/>
      <c r="WAH12" s="570"/>
      <c r="WAI12" s="570"/>
      <c r="WAJ12" s="570"/>
      <c r="WAK12" s="570"/>
      <c r="WAL12" s="570"/>
      <c r="WAM12" s="570"/>
      <c r="WAN12" s="570"/>
      <c r="WAO12" s="570"/>
      <c r="WAP12" s="570"/>
      <c r="WAQ12" s="570"/>
      <c r="WAR12" s="570"/>
      <c r="WAS12" s="570"/>
      <c r="WAT12" s="570"/>
      <c r="WAU12" s="570"/>
      <c r="WAV12" s="570"/>
      <c r="WAW12" s="570"/>
      <c r="WAX12" s="570"/>
      <c r="WAY12" s="570"/>
      <c r="WAZ12" s="570"/>
      <c r="WBA12" s="570"/>
      <c r="WBB12" s="570"/>
      <c r="WBC12" s="570"/>
      <c r="WBD12" s="570"/>
      <c r="WBE12" s="570"/>
      <c r="WBF12" s="570"/>
      <c r="WBG12" s="570"/>
      <c r="WBH12" s="570"/>
      <c r="WBI12" s="570"/>
      <c r="WBJ12" s="570"/>
      <c r="WBK12" s="570"/>
      <c r="WBL12" s="570"/>
      <c r="WBM12" s="570"/>
      <c r="WBN12" s="570"/>
      <c r="WBO12" s="570"/>
      <c r="WBP12" s="570"/>
      <c r="WBQ12" s="570"/>
      <c r="WBR12" s="570"/>
      <c r="WBS12" s="570"/>
      <c r="WBT12" s="570"/>
      <c r="WBU12" s="570"/>
      <c r="WBV12" s="570"/>
      <c r="WBW12" s="570"/>
      <c r="WBX12" s="570"/>
      <c r="WBY12" s="570"/>
      <c r="WBZ12" s="570"/>
      <c r="WCA12" s="570"/>
      <c r="WCB12" s="570"/>
      <c r="WCC12" s="570"/>
      <c r="WCD12" s="570"/>
      <c r="WCE12" s="570"/>
      <c r="WCF12" s="570"/>
      <c r="WCG12" s="570"/>
      <c r="WCH12" s="570"/>
      <c r="WCI12" s="570"/>
      <c r="WCJ12" s="570"/>
      <c r="WCK12" s="570"/>
      <c r="WCL12" s="570"/>
      <c r="WCM12" s="570"/>
      <c r="WCN12" s="570"/>
      <c r="WCO12" s="570"/>
      <c r="WCP12" s="570"/>
      <c r="WCQ12" s="570"/>
      <c r="WCR12" s="570"/>
      <c r="WCS12" s="570"/>
      <c r="WCT12" s="570"/>
      <c r="WCU12" s="570"/>
      <c r="WCV12" s="570"/>
      <c r="WCW12" s="570"/>
      <c r="WCX12" s="570"/>
      <c r="WCY12" s="570"/>
      <c r="WCZ12" s="570"/>
      <c r="WDA12" s="570"/>
      <c r="WDB12" s="570"/>
      <c r="WDC12" s="570"/>
      <c r="WDD12" s="570"/>
      <c r="WDE12" s="570"/>
      <c r="WDF12" s="570"/>
      <c r="WDG12" s="570"/>
      <c r="WDH12" s="570"/>
      <c r="WDI12" s="570"/>
      <c r="WDJ12" s="570"/>
      <c r="WDK12" s="570"/>
      <c r="WDL12" s="570"/>
      <c r="WDM12" s="570"/>
      <c r="WDN12" s="570"/>
      <c r="WDO12" s="570"/>
      <c r="WDP12" s="570"/>
      <c r="WDQ12" s="570"/>
      <c r="WDR12" s="570"/>
      <c r="WDS12" s="570"/>
      <c r="WDT12" s="570"/>
      <c r="WDU12" s="570"/>
      <c r="WDV12" s="570"/>
      <c r="WDW12" s="570"/>
      <c r="WDX12" s="570"/>
      <c r="WDY12" s="570"/>
      <c r="WDZ12" s="570"/>
      <c r="WEA12" s="570"/>
      <c r="WEB12" s="570"/>
      <c r="WEC12" s="570"/>
      <c r="WED12" s="570"/>
      <c r="WEE12" s="570"/>
      <c r="WEF12" s="570"/>
      <c r="WEG12" s="570"/>
      <c r="WEH12" s="570"/>
      <c r="WEI12" s="570"/>
      <c r="WEJ12" s="570"/>
      <c r="WEK12" s="570"/>
      <c r="WEL12" s="570"/>
      <c r="WEM12" s="570"/>
      <c r="WEN12" s="570"/>
      <c r="WEO12" s="570"/>
      <c r="WEP12" s="570"/>
      <c r="WEQ12" s="570"/>
      <c r="WER12" s="570"/>
      <c r="WES12" s="570"/>
      <c r="WET12" s="570"/>
      <c r="WEU12" s="570"/>
      <c r="WEV12" s="570"/>
      <c r="WEW12" s="570"/>
      <c r="WEX12" s="570"/>
      <c r="WEY12" s="570"/>
      <c r="WEZ12" s="570"/>
      <c r="WFA12" s="570"/>
      <c r="WFB12" s="570"/>
      <c r="WFC12" s="570"/>
      <c r="WFD12" s="570"/>
      <c r="WFE12" s="570"/>
      <c r="WFF12" s="570"/>
      <c r="WFG12" s="570"/>
      <c r="WFH12" s="570"/>
      <c r="WFI12" s="570"/>
      <c r="WFJ12" s="570"/>
      <c r="WFK12" s="570"/>
      <c r="WFL12" s="570"/>
      <c r="WFM12" s="570"/>
      <c r="WFN12" s="570"/>
      <c r="WFO12" s="570"/>
      <c r="WFP12" s="570"/>
      <c r="WFQ12" s="570"/>
      <c r="WFR12" s="570"/>
      <c r="WFS12" s="570"/>
      <c r="WFT12" s="570"/>
      <c r="WFU12" s="570"/>
      <c r="WFV12" s="570"/>
      <c r="WFW12" s="570"/>
      <c r="WFX12" s="570"/>
      <c r="WFY12" s="570"/>
      <c r="WFZ12" s="570"/>
      <c r="WGA12" s="570"/>
      <c r="WGB12" s="570"/>
      <c r="WGC12" s="570"/>
      <c r="WGD12" s="570"/>
      <c r="WGE12" s="570"/>
      <c r="WGF12" s="570"/>
      <c r="WGG12" s="570"/>
      <c r="WGH12" s="570"/>
      <c r="WGI12" s="570"/>
      <c r="WGJ12" s="570"/>
      <c r="WGK12" s="570"/>
      <c r="WGL12" s="570"/>
      <c r="WGM12" s="570"/>
      <c r="WGN12" s="570"/>
      <c r="WGO12" s="570"/>
      <c r="WGP12" s="570"/>
      <c r="WGQ12" s="570"/>
      <c r="WGR12" s="570"/>
      <c r="WGS12" s="570"/>
      <c r="WGT12" s="570"/>
      <c r="WGU12" s="570"/>
      <c r="WGV12" s="570"/>
      <c r="WGW12" s="570"/>
      <c r="WGX12" s="570"/>
      <c r="WGY12" s="570"/>
      <c r="WGZ12" s="570"/>
      <c r="WHA12" s="570"/>
      <c r="WHB12" s="570"/>
      <c r="WHC12" s="570"/>
      <c r="WHD12" s="570"/>
      <c r="WHE12" s="570"/>
      <c r="WHF12" s="570"/>
      <c r="WHG12" s="570"/>
      <c r="WHH12" s="570"/>
      <c r="WHI12" s="570"/>
      <c r="WHJ12" s="570"/>
      <c r="WHK12" s="570"/>
      <c r="WHL12" s="570"/>
      <c r="WHM12" s="570"/>
      <c r="WHN12" s="570"/>
      <c r="WHO12" s="570"/>
      <c r="WHP12" s="570"/>
      <c r="WHQ12" s="570"/>
      <c r="WHR12" s="570"/>
      <c r="WHS12" s="570"/>
      <c r="WHT12" s="570"/>
      <c r="WHU12" s="570"/>
      <c r="WHV12" s="570"/>
      <c r="WHW12" s="570"/>
      <c r="WHX12" s="570"/>
      <c r="WHY12" s="570"/>
      <c r="WHZ12" s="570"/>
      <c r="WIA12" s="570"/>
      <c r="WIB12" s="570"/>
      <c r="WIC12" s="570"/>
      <c r="WID12" s="570"/>
      <c r="WIE12" s="570"/>
      <c r="WIF12" s="570"/>
      <c r="WIG12" s="570"/>
      <c r="WIH12" s="570"/>
      <c r="WII12" s="570"/>
      <c r="WIJ12" s="570"/>
      <c r="WIK12" s="570"/>
      <c r="WIL12" s="570"/>
      <c r="WIM12" s="570"/>
      <c r="WIN12" s="570"/>
      <c r="WIO12" s="570"/>
      <c r="WIP12" s="570"/>
      <c r="WIQ12" s="570"/>
      <c r="WIR12" s="570"/>
      <c r="WIS12" s="570"/>
      <c r="WIT12" s="570"/>
      <c r="WIU12" s="570"/>
      <c r="WIV12" s="570"/>
      <c r="WIW12" s="570"/>
      <c r="WIX12" s="570"/>
      <c r="WIY12" s="570"/>
      <c r="WIZ12" s="570"/>
      <c r="WJA12" s="570"/>
      <c r="WJB12" s="570"/>
      <c r="WJC12" s="570"/>
      <c r="WJD12" s="570"/>
      <c r="WJE12" s="570"/>
      <c r="WJF12" s="570"/>
      <c r="WJG12" s="570"/>
      <c r="WJH12" s="570"/>
      <c r="WJI12" s="570"/>
      <c r="WJJ12" s="570"/>
      <c r="WJK12" s="570"/>
      <c r="WJL12" s="570"/>
      <c r="WJM12" s="570"/>
      <c r="WJN12" s="570"/>
      <c r="WJO12" s="570"/>
      <c r="WJP12" s="570"/>
      <c r="WJQ12" s="570"/>
      <c r="WJR12" s="570"/>
      <c r="WJS12" s="570"/>
      <c r="WJT12" s="570"/>
      <c r="WJU12" s="570"/>
      <c r="WJV12" s="570"/>
      <c r="WJW12" s="570"/>
      <c r="WJX12" s="570"/>
      <c r="WJY12" s="570"/>
      <c r="WJZ12" s="570"/>
      <c r="WKA12" s="570"/>
      <c r="WKB12" s="570"/>
      <c r="WKC12" s="570"/>
      <c r="WKD12" s="570"/>
      <c r="WKE12" s="570"/>
      <c r="WKF12" s="570"/>
      <c r="WKG12" s="570"/>
      <c r="WKH12" s="570"/>
      <c r="WKI12" s="570"/>
      <c r="WKJ12" s="570"/>
      <c r="WKK12" s="570"/>
      <c r="WKL12" s="570"/>
      <c r="WKM12" s="570"/>
      <c r="WKN12" s="570"/>
      <c r="WKO12" s="570"/>
      <c r="WKP12" s="570"/>
      <c r="WKQ12" s="570"/>
      <c r="WKR12" s="570"/>
      <c r="WKS12" s="570"/>
      <c r="WKT12" s="570"/>
      <c r="WKU12" s="570"/>
      <c r="WKV12" s="570"/>
      <c r="WKW12" s="570"/>
      <c r="WKX12" s="570"/>
      <c r="WKY12" s="570"/>
      <c r="WKZ12" s="570"/>
      <c r="WLA12" s="570"/>
      <c r="WLB12" s="570"/>
      <c r="WLC12" s="570"/>
      <c r="WLD12" s="570"/>
      <c r="WLE12" s="570"/>
      <c r="WLF12" s="570"/>
      <c r="WLG12" s="570"/>
      <c r="WLH12" s="570"/>
      <c r="WLI12" s="570"/>
      <c r="WLJ12" s="570"/>
      <c r="WLK12" s="570"/>
      <c r="WLL12" s="570"/>
      <c r="WLM12" s="570"/>
      <c r="WLN12" s="570"/>
      <c r="WLO12" s="570"/>
      <c r="WLP12" s="570"/>
      <c r="WLQ12" s="570"/>
      <c r="WLR12" s="570"/>
      <c r="WLS12" s="570"/>
      <c r="WLT12" s="570"/>
      <c r="WLU12" s="570"/>
      <c r="WLV12" s="570"/>
      <c r="WLW12" s="570"/>
      <c r="WLX12" s="570"/>
      <c r="WLY12" s="570"/>
      <c r="WLZ12" s="570"/>
      <c r="WMA12" s="570"/>
      <c r="WMB12" s="570"/>
      <c r="WMC12" s="570"/>
      <c r="WMD12" s="570"/>
      <c r="WME12" s="570"/>
      <c r="WMF12" s="570"/>
      <c r="WMG12" s="570"/>
      <c r="WMH12" s="570"/>
      <c r="WMI12" s="570"/>
      <c r="WMJ12" s="570"/>
      <c r="WMK12" s="570"/>
      <c r="WML12" s="570"/>
      <c r="WMM12" s="570"/>
      <c r="WMN12" s="570"/>
      <c r="WMO12" s="570"/>
      <c r="WMP12" s="570"/>
      <c r="WMQ12" s="570"/>
      <c r="WMR12" s="570"/>
      <c r="WMS12" s="570"/>
      <c r="WMT12" s="570"/>
      <c r="WMU12" s="570"/>
      <c r="WMV12" s="570"/>
      <c r="WMW12" s="570"/>
      <c r="WMX12" s="570"/>
      <c r="WMY12" s="570"/>
      <c r="WMZ12" s="570"/>
      <c r="WNA12" s="570"/>
      <c r="WNB12" s="570"/>
      <c r="WNC12" s="570"/>
      <c r="WND12" s="570"/>
      <c r="WNE12" s="570"/>
      <c r="WNF12" s="570"/>
      <c r="WNG12" s="570"/>
      <c r="WNH12" s="570"/>
      <c r="WNI12" s="570"/>
      <c r="WNJ12" s="570"/>
      <c r="WNK12" s="570"/>
      <c r="WNL12" s="570"/>
      <c r="WNM12" s="570"/>
      <c r="WNN12" s="570"/>
      <c r="WNO12" s="570"/>
      <c r="WNP12" s="570"/>
      <c r="WNQ12" s="570"/>
      <c r="WNR12" s="570"/>
      <c r="WNS12" s="570"/>
      <c r="WNT12" s="570"/>
      <c r="WNU12" s="570"/>
      <c r="WNV12" s="570"/>
      <c r="WNW12" s="570"/>
      <c r="WNX12" s="570"/>
      <c r="WNY12" s="570"/>
      <c r="WNZ12" s="570"/>
      <c r="WOA12" s="570"/>
      <c r="WOB12" s="570"/>
      <c r="WOC12" s="570"/>
      <c r="WOD12" s="570"/>
      <c r="WOE12" s="570"/>
      <c r="WOF12" s="570"/>
      <c r="WOG12" s="570"/>
      <c r="WOH12" s="570"/>
      <c r="WOI12" s="570"/>
      <c r="WOJ12" s="570"/>
      <c r="WOK12" s="570"/>
      <c r="WOL12" s="570"/>
      <c r="WOM12" s="570"/>
      <c r="WON12" s="570"/>
      <c r="WOO12" s="570"/>
      <c r="WOP12" s="570"/>
      <c r="WOQ12" s="570"/>
      <c r="WOR12" s="570"/>
      <c r="WOS12" s="570"/>
      <c r="WOT12" s="570"/>
      <c r="WOU12" s="570"/>
      <c r="WOV12" s="570"/>
      <c r="WOW12" s="570"/>
      <c r="WOX12" s="570"/>
      <c r="WOY12" s="570"/>
      <c r="WOZ12" s="570"/>
      <c r="WPA12" s="570"/>
      <c r="WPB12" s="570"/>
      <c r="WPC12" s="570"/>
      <c r="WPD12" s="570"/>
      <c r="WPE12" s="570"/>
      <c r="WPF12" s="570"/>
      <c r="WPG12" s="570"/>
      <c r="WPH12" s="570"/>
      <c r="WPI12" s="570"/>
      <c r="WPJ12" s="570"/>
      <c r="WPK12" s="570"/>
      <c r="WPL12" s="570"/>
      <c r="WPM12" s="570"/>
      <c r="WPN12" s="570"/>
      <c r="WPO12" s="570"/>
      <c r="WPP12" s="570"/>
      <c r="WPQ12" s="570"/>
      <c r="WPR12" s="570"/>
      <c r="WPS12" s="570"/>
      <c r="WPT12" s="570"/>
      <c r="WPU12" s="570"/>
      <c r="WPV12" s="570"/>
      <c r="WPW12" s="570"/>
      <c r="WPX12" s="570"/>
      <c r="WPY12" s="570"/>
      <c r="WPZ12" s="570"/>
      <c r="WQA12" s="570"/>
      <c r="WQB12" s="570"/>
      <c r="WQC12" s="570"/>
      <c r="WQD12" s="570"/>
      <c r="WQE12" s="570"/>
      <c r="WQF12" s="570"/>
      <c r="WQG12" s="570"/>
      <c r="WQH12" s="570"/>
      <c r="WQI12" s="570"/>
      <c r="WQJ12" s="570"/>
      <c r="WQK12" s="570"/>
      <c r="WQL12" s="570"/>
      <c r="WQM12" s="570"/>
      <c r="WQN12" s="570"/>
      <c r="WQO12" s="570"/>
      <c r="WQP12" s="570"/>
      <c r="WQQ12" s="570"/>
      <c r="WQR12" s="570"/>
      <c r="WQS12" s="570"/>
      <c r="WQT12" s="570"/>
      <c r="WQU12" s="570"/>
      <c r="WQV12" s="570"/>
      <c r="WQW12" s="570"/>
      <c r="WQX12" s="570"/>
      <c r="WQY12" s="570"/>
      <c r="WQZ12" s="570"/>
      <c r="WRA12" s="570"/>
      <c r="WRB12" s="570"/>
      <c r="WRC12" s="570"/>
      <c r="WRD12" s="570"/>
      <c r="WRE12" s="570"/>
      <c r="WRF12" s="570"/>
      <c r="WRG12" s="570"/>
      <c r="WRH12" s="570"/>
      <c r="WRI12" s="570"/>
      <c r="WRJ12" s="570"/>
      <c r="WRK12" s="570"/>
      <c r="WRL12" s="570"/>
      <c r="WRM12" s="570"/>
      <c r="WRN12" s="570"/>
      <c r="WRO12" s="570"/>
      <c r="WRP12" s="570"/>
      <c r="WRQ12" s="570"/>
      <c r="WRR12" s="570"/>
      <c r="WRS12" s="570"/>
      <c r="WRT12" s="570"/>
      <c r="WRU12" s="570"/>
      <c r="WRV12" s="570"/>
      <c r="WRW12" s="570"/>
      <c r="WRX12" s="570"/>
      <c r="WRY12" s="570"/>
      <c r="WRZ12" s="570"/>
      <c r="WSA12" s="570"/>
      <c r="WSB12" s="570"/>
      <c r="WSC12" s="570"/>
      <c r="WSD12" s="570"/>
      <c r="WSE12" s="570"/>
      <c r="WSF12" s="570"/>
      <c r="WSG12" s="570"/>
      <c r="WSH12" s="570"/>
      <c r="WSI12" s="570"/>
      <c r="WSJ12" s="570"/>
      <c r="WSK12" s="570"/>
      <c r="WSL12" s="570"/>
      <c r="WSM12" s="570"/>
      <c r="WSN12" s="570"/>
      <c r="WSO12" s="570"/>
      <c r="WSP12" s="570"/>
      <c r="WSQ12" s="570"/>
      <c r="WSR12" s="570"/>
      <c r="WSS12" s="570"/>
      <c r="WST12" s="570"/>
      <c r="WSU12" s="570"/>
      <c r="WSV12" s="570"/>
      <c r="WSW12" s="570"/>
      <c r="WSX12" s="570"/>
      <c r="WSY12" s="570"/>
      <c r="WSZ12" s="570"/>
      <c r="WTA12" s="570"/>
      <c r="WTB12" s="570"/>
      <c r="WTC12" s="570"/>
      <c r="WTD12" s="570"/>
      <c r="WTE12" s="570"/>
      <c r="WTF12" s="570"/>
      <c r="WTG12" s="570"/>
      <c r="WTH12" s="570"/>
      <c r="WTI12" s="570"/>
      <c r="WTJ12" s="570"/>
      <c r="WTK12" s="570"/>
      <c r="WTL12" s="570"/>
      <c r="WTM12" s="570"/>
      <c r="WTN12" s="570"/>
      <c r="WTO12" s="570"/>
      <c r="WTP12" s="570"/>
      <c r="WTQ12" s="570"/>
      <c r="WTR12" s="570"/>
      <c r="WTS12" s="570"/>
      <c r="WTT12" s="570"/>
      <c r="WTU12" s="570"/>
      <c r="WTV12" s="570"/>
      <c r="WTW12" s="570"/>
      <c r="WTX12" s="570"/>
      <c r="WTY12" s="570"/>
      <c r="WTZ12" s="570"/>
      <c r="WUA12" s="570"/>
      <c r="WUB12" s="570"/>
      <c r="WUC12" s="570"/>
      <c r="WUD12" s="570"/>
      <c r="WUE12" s="570"/>
      <c r="WUF12" s="570"/>
      <c r="WUG12" s="570"/>
      <c r="WUH12" s="570"/>
      <c r="WUI12" s="570"/>
      <c r="WUJ12" s="570"/>
      <c r="WUK12" s="570"/>
      <c r="WUL12" s="570"/>
      <c r="WUM12" s="570"/>
      <c r="WUN12" s="570"/>
      <c r="WUO12" s="570"/>
      <c r="WUP12" s="570"/>
      <c r="WUQ12" s="570"/>
      <c r="WUR12" s="570"/>
      <c r="WUS12" s="570"/>
      <c r="WUT12" s="570"/>
      <c r="WUU12" s="570"/>
      <c r="WUV12" s="570"/>
      <c r="WUW12" s="570"/>
      <c r="WUX12" s="570"/>
      <c r="WUY12" s="570"/>
      <c r="WUZ12" s="570"/>
      <c r="WVA12" s="570"/>
      <c r="WVB12" s="570"/>
      <c r="WVC12" s="570"/>
      <c r="WVD12" s="570"/>
      <c r="WVE12" s="570"/>
      <c r="WVF12" s="570"/>
      <c r="WVG12" s="570"/>
      <c r="WVH12" s="570"/>
      <c r="WVI12" s="570"/>
      <c r="WVJ12" s="570"/>
      <c r="WVK12" s="570"/>
      <c r="WVL12" s="570"/>
      <c r="WVM12" s="570"/>
      <c r="WVN12" s="570"/>
      <c r="WVO12" s="570"/>
      <c r="WVP12" s="570"/>
      <c r="WVQ12" s="570"/>
      <c r="WVR12" s="570"/>
      <c r="WVS12" s="570"/>
      <c r="WVT12" s="570"/>
      <c r="WVU12" s="570"/>
      <c r="WVV12" s="570"/>
      <c r="WVW12" s="570"/>
      <c r="WVX12" s="570"/>
      <c r="WVY12" s="570"/>
      <c r="WVZ12" s="570"/>
      <c r="WWA12" s="570"/>
      <c r="WWB12" s="570"/>
      <c r="WWC12" s="570"/>
      <c r="WWD12" s="570"/>
      <c r="WWE12" s="570"/>
      <c r="WWF12" s="570"/>
      <c r="WWG12" s="570"/>
      <c r="WWH12" s="570"/>
      <c r="WWI12" s="570"/>
      <c r="WWJ12" s="570"/>
      <c r="WWK12" s="570"/>
      <c r="WWL12" s="570"/>
      <c r="WWM12" s="570"/>
      <c r="WWN12" s="570"/>
      <c r="WWO12" s="570"/>
      <c r="WWP12" s="570"/>
      <c r="WWQ12" s="570"/>
      <c r="WWR12" s="570"/>
      <c r="WWS12" s="570"/>
      <c r="WWT12" s="570"/>
      <c r="WWU12" s="570"/>
      <c r="WWV12" s="570"/>
      <c r="WWW12" s="570"/>
      <c r="WWX12" s="570"/>
      <c r="WWY12" s="570"/>
      <c r="WWZ12" s="570"/>
      <c r="WXA12" s="570"/>
      <c r="WXB12" s="570"/>
      <c r="WXC12" s="570"/>
      <c r="WXD12" s="570"/>
      <c r="WXE12" s="570"/>
      <c r="WXF12" s="570"/>
      <c r="WXG12" s="570"/>
      <c r="WXH12" s="570"/>
      <c r="WXI12" s="570"/>
      <c r="WXJ12" s="570"/>
      <c r="WXK12" s="570"/>
      <c r="WXL12" s="570"/>
      <c r="WXM12" s="570"/>
      <c r="WXN12" s="570"/>
      <c r="WXO12" s="570"/>
      <c r="WXP12" s="570"/>
      <c r="WXQ12" s="570"/>
      <c r="WXR12" s="570"/>
      <c r="WXS12" s="570"/>
      <c r="WXT12" s="570"/>
      <c r="WXU12" s="570"/>
      <c r="WXV12" s="570"/>
      <c r="WXW12" s="570"/>
      <c r="WXX12" s="570"/>
      <c r="WXY12" s="570"/>
      <c r="WXZ12" s="570"/>
      <c r="WYA12" s="570"/>
      <c r="WYB12" s="570"/>
      <c r="WYC12" s="570"/>
      <c r="WYD12" s="570"/>
      <c r="WYE12" s="570"/>
      <c r="WYF12" s="570"/>
      <c r="WYG12" s="570"/>
      <c r="WYH12" s="570"/>
      <c r="WYI12" s="570"/>
      <c r="WYJ12" s="570"/>
      <c r="WYK12" s="570"/>
      <c r="WYL12" s="570"/>
      <c r="WYM12" s="570"/>
      <c r="WYN12" s="570"/>
      <c r="WYO12" s="570"/>
      <c r="WYP12" s="570"/>
      <c r="WYQ12" s="570"/>
      <c r="WYR12" s="570"/>
      <c r="WYS12" s="570"/>
      <c r="WYT12" s="570"/>
      <c r="WYU12" s="570"/>
      <c r="WYV12" s="570"/>
      <c r="WYW12" s="570"/>
      <c r="WYX12" s="570"/>
      <c r="WYY12" s="570"/>
      <c r="WYZ12" s="570"/>
      <c r="WZA12" s="570"/>
      <c r="WZB12" s="570"/>
      <c r="WZC12" s="570"/>
      <c r="WZD12" s="570"/>
      <c r="WZE12" s="570"/>
      <c r="WZF12" s="570"/>
      <c r="WZG12" s="570"/>
      <c r="WZH12" s="570"/>
      <c r="WZI12" s="570"/>
      <c r="WZJ12" s="570"/>
      <c r="WZK12" s="570"/>
      <c r="WZL12" s="570"/>
      <c r="WZM12" s="570"/>
      <c r="WZN12" s="570"/>
      <c r="WZO12" s="570"/>
      <c r="WZP12" s="570"/>
      <c r="WZQ12" s="570"/>
      <c r="WZR12" s="570"/>
      <c r="WZS12" s="570"/>
      <c r="WZT12" s="570"/>
      <c r="WZU12" s="570"/>
      <c r="WZV12" s="570"/>
      <c r="WZW12" s="570"/>
      <c r="WZX12" s="570"/>
      <c r="WZY12" s="570"/>
      <c r="WZZ12" s="570"/>
      <c r="XAA12" s="570"/>
      <c r="XAB12" s="570"/>
      <c r="XAC12" s="570"/>
      <c r="XAD12" s="570"/>
      <c r="XAE12" s="570"/>
      <c r="XAF12" s="570"/>
      <c r="XAG12" s="570"/>
      <c r="XAH12" s="570"/>
      <c r="XAI12" s="570"/>
      <c r="XAJ12" s="570"/>
      <c r="XAK12" s="570"/>
      <c r="XAL12" s="570"/>
      <c r="XAM12" s="570"/>
      <c r="XAN12" s="570"/>
      <c r="XAO12" s="570"/>
      <c r="XAP12" s="570"/>
      <c r="XAQ12" s="570"/>
      <c r="XAR12" s="570"/>
      <c r="XAS12" s="570"/>
      <c r="XAT12" s="570"/>
      <c r="XAU12" s="570"/>
      <c r="XAV12" s="570"/>
      <c r="XAW12" s="570"/>
      <c r="XAX12" s="570"/>
      <c r="XAY12" s="570"/>
      <c r="XAZ12" s="570"/>
      <c r="XBA12" s="570"/>
      <c r="XBB12" s="570"/>
      <c r="XBC12" s="570"/>
      <c r="XBD12" s="570"/>
      <c r="XBE12" s="570"/>
      <c r="XBF12" s="570"/>
      <c r="XBG12" s="570"/>
      <c r="XBH12" s="570"/>
      <c r="XBI12" s="570"/>
      <c r="XBJ12" s="570"/>
      <c r="XBK12" s="570"/>
      <c r="XBL12" s="570"/>
      <c r="XBM12" s="570"/>
      <c r="XBN12" s="570"/>
      <c r="XBO12" s="570"/>
      <c r="XBP12" s="570"/>
      <c r="XBQ12" s="570"/>
      <c r="XBR12" s="570"/>
      <c r="XBS12" s="570"/>
      <c r="XBT12" s="570"/>
      <c r="XBU12" s="570"/>
      <c r="XBV12" s="570"/>
      <c r="XBW12" s="570"/>
      <c r="XBX12" s="570"/>
      <c r="XBY12" s="570"/>
      <c r="XBZ12" s="570"/>
      <c r="XCA12" s="570"/>
      <c r="XCB12" s="570"/>
      <c r="XCC12" s="570"/>
      <c r="XCD12" s="570"/>
      <c r="XCE12" s="570"/>
      <c r="XCF12" s="570"/>
      <c r="XCG12" s="570"/>
      <c r="XCH12" s="570"/>
      <c r="XCI12" s="570"/>
      <c r="XCJ12" s="570"/>
      <c r="XCK12" s="570"/>
      <c r="XCL12" s="570"/>
      <c r="XCM12" s="570"/>
      <c r="XCN12" s="570"/>
      <c r="XCO12" s="570"/>
      <c r="XCP12" s="570"/>
      <c r="XCQ12" s="570"/>
      <c r="XCR12" s="570"/>
      <c r="XCS12" s="570"/>
      <c r="XCT12" s="570"/>
      <c r="XCU12" s="570"/>
      <c r="XCV12" s="570"/>
      <c r="XCW12" s="570"/>
      <c r="XCX12" s="570"/>
      <c r="XCY12" s="570"/>
      <c r="XCZ12" s="570"/>
      <c r="XDA12" s="570"/>
      <c r="XDB12" s="570"/>
      <c r="XDC12" s="570"/>
      <c r="XDD12" s="570"/>
      <c r="XDE12" s="570"/>
      <c r="XDF12" s="570"/>
      <c r="XDG12" s="570"/>
      <c r="XDH12" s="570"/>
      <c r="XDI12" s="570"/>
      <c r="XDJ12" s="570"/>
      <c r="XDK12" s="570"/>
      <c r="XDL12" s="570"/>
      <c r="XDM12" s="570"/>
      <c r="XDN12" s="570"/>
      <c r="XDO12" s="570"/>
      <c r="XDP12" s="570"/>
      <c r="XDQ12" s="570"/>
      <c r="XDR12" s="570"/>
      <c r="XDS12" s="570"/>
      <c r="XDT12" s="570"/>
      <c r="XDU12" s="570"/>
      <c r="XDV12" s="570"/>
      <c r="XDW12" s="570"/>
      <c r="XDX12" s="570"/>
      <c r="XDY12" s="570"/>
      <c r="XDZ12" s="570"/>
      <c r="XEA12" s="570"/>
      <c r="XEB12" s="570"/>
      <c r="XEC12" s="570"/>
      <c r="XED12" s="570"/>
      <c r="XEE12" s="570"/>
      <c r="XEF12" s="570"/>
      <c r="XEG12" s="570"/>
      <c r="XEH12" s="570"/>
      <c r="XEI12" s="570"/>
      <c r="XEJ12" s="570"/>
      <c r="XEK12" s="570"/>
      <c r="XEL12" s="570"/>
      <c r="XEM12" s="570"/>
      <c r="XEN12" s="570"/>
      <c r="XEO12" s="570"/>
      <c r="XEP12" s="570"/>
      <c r="XEQ12" s="570"/>
      <c r="XER12" s="570"/>
      <c r="XES12" s="570"/>
      <c r="XET12" s="570"/>
      <c r="XEU12" s="570"/>
      <c r="XEV12" s="570"/>
      <c r="XEW12" s="570"/>
      <c r="XEX12" s="570"/>
      <c r="XEY12" s="570"/>
      <c r="XEZ12" s="570"/>
      <c r="XFA12" s="570"/>
      <c r="XFB12" s="570"/>
      <c r="XFC12" s="570"/>
      <c r="XFD12" s="570"/>
    </row>
    <row r="13" spans="1:18">
      <c r="A13" s="569" t="s">
        <v>2000</v>
      </c>
      <c r="B13" s="569" t="s">
        <v>437</v>
      </c>
      <c r="C13" s="569" t="s">
        <v>2001</v>
      </c>
      <c r="D13" s="569">
        <v>14078.7</v>
      </c>
      <c r="E13" s="569">
        <v>28157.4</v>
      </c>
      <c r="F13" s="569" t="s">
        <v>1951</v>
      </c>
      <c r="G13" s="569" t="s">
        <v>1960</v>
      </c>
      <c r="H13" s="569" t="s">
        <v>1982</v>
      </c>
      <c r="I13" s="569">
        <v>2</v>
      </c>
      <c r="J13" s="569" t="s">
        <v>1955</v>
      </c>
      <c r="K13" s="573">
        <v>45112.0004976852</v>
      </c>
      <c r="L13" s="569" t="s">
        <v>1956</v>
      </c>
      <c r="M13" s="569" t="s">
        <v>2002</v>
      </c>
      <c r="N13" s="569">
        <v>2044.23</v>
      </c>
      <c r="O13" s="569">
        <v>96.8</v>
      </c>
      <c r="P13" s="569">
        <v>726</v>
      </c>
      <c r="Q13" s="569">
        <v>0</v>
      </c>
      <c r="R13" s="569">
        <f t="shared" si="0"/>
        <v>1064</v>
      </c>
    </row>
    <row r="14" spans="1:18">
      <c r="A14" s="569" t="s">
        <v>2003</v>
      </c>
      <c r="B14" s="569" t="s">
        <v>437</v>
      </c>
      <c r="C14" s="569" t="s">
        <v>2004</v>
      </c>
      <c r="D14" s="569">
        <v>20278.6</v>
      </c>
      <c r="E14" s="569">
        <v>50696.5</v>
      </c>
      <c r="F14" s="569" t="s">
        <v>1951</v>
      </c>
      <c r="G14" s="569" t="s">
        <v>2005</v>
      </c>
      <c r="H14" s="569" t="s">
        <v>1982</v>
      </c>
      <c r="I14" s="569" t="s">
        <v>1988</v>
      </c>
      <c r="J14" s="569" t="s">
        <v>1955</v>
      </c>
      <c r="K14" s="573">
        <v>45052.0004976852</v>
      </c>
      <c r="L14" s="569" t="s">
        <v>1956</v>
      </c>
      <c r="M14" s="569" t="s">
        <v>2006</v>
      </c>
      <c r="N14" s="569">
        <v>2975.88</v>
      </c>
      <c r="O14" s="569">
        <v>97.83</v>
      </c>
      <c r="P14" s="569">
        <v>587</v>
      </c>
      <c r="Q14" s="569">
        <v>0</v>
      </c>
      <c r="R14" s="569">
        <f t="shared" si="0"/>
        <v>860</v>
      </c>
    </row>
    <row r="15" spans="1:18">
      <c r="A15" s="569" t="s">
        <v>2007</v>
      </c>
      <c r="B15" s="569" t="s">
        <v>437</v>
      </c>
      <c r="C15" s="569" t="s">
        <v>2008</v>
      </c>
      <c r="D15" s="569">
        <v>52522.56</v>
      </c>
      <c r="E15" s="569">
        <v>78783.84</v>
      </c>
      <c r="F15" s="569" t="s">
        <v>1951</v>
      </c>
      <c r="G15" s="569" t="s">
        <v>2009</v>
      </c>
      <c r="H15" s="569" t="s">
        <v>1982</v>
      </c>
      <c r="I15" s="569">
        <v>1.5</v>
      </c>
      <c r="J15" s="569" t="s">
        <v>1955</v>
      </c>
      <c r="K15" s="573">
        <v>45033.0004976852</v>
      </c>
      <c r="L15" s="569" t="s">
        <v>1956</v>
      </c>
      <c r="M15" s="569" t="s">
        <v>2010</v>
      </c>
      <c r="N15" s="569">
        <v>9585.85</v>
      </c>
      <c r="O15" s="569">
        <v>121.67</v>
      </c>
      <c r="P15" s="569">
        <v>1217</v>
      </c>
      <c r="Q15" s="569">
        <v>0</v>
      </c>
      <c r="R15" s="569">
        <f t="shared" si="0"/>
        <v>1783</v>
      </c>
    </row>
    <row r="16" spans="1:18">
      <c r="A16" s="569" t="s">
        <v>2011</v>
      </c>
      <c r="B16" s="569" t="s">
        <v>437</v>
      </c>
      <c r="C16" s="569" t="s">
        <v>2012</v>
      </c>
      <c r="D16" s="569">
        <v>20292</v>
      </c>
      <c r="E16" s="569">
        <v>40584</v>
      </c>
      <c r="F16" s="569" t="s">
        <v>1951</v>
      </c>
      <c r="G16" s="569" t="s">
        <v>2005</v>
      </c>
      <c r="H16" s="569" t="s">
        <v>1982</v>
      </c>
      <c r="I16" s="569" t="s">
        <v>2013</v>
      </c>
      <c r="J16" s="569" t="s">
        <v>1955</v>
      </c>
      <c r="K16" s="573">
        <v>45021.0004976852</v>
      </c>
      <c r="L16" s="569" t="s">
        <v>1956</v>
      </c>
      <c r="M16" s="569" t="s">
        <v>2014</v>
      </c>
      <c r="N16" s="569">
        <v>2317.35</v>
      </c>
      <c r="O16" s="569">
        <v>76.13</v>
      </c>
      <c r="P16" s="569">
        <v>571</v>
      </c>
      <c r="Q16" s="569">
        <v>0</v>
      </c>
      <c r="R16" s="569">
        <f t="shared" si="0"/>
        <v>836</v>
      </c>
    </row>
    <row r="17" spans="1:18">
      <c r="A17" s="569" t="s">
        <v>2015</v>
      </c>
      <c r="B17" s="569" t="s">
        <v>437</v>
      </c>
      <c r="C17" s="569" t="s">
        <v>2016</v>
      </c>
      <c r="D17" s="569">
        <v>24855</v>
      </c>
      <c r="E17" s="569">
        <v>37282.5</v>
      </c>
      <c r="F17" s="569" t="s">
        <v>1951</v>
      </c>
      <c r="G17" s="569" t="s">
        <v>1960</v>
      </c>
      <c r="H17" s="569" t="s">
        <v>1982</v>
      </c>
      <c r="I17" s="569" t="s">
        <v>2017</v>
      </c>
      <c r="J17" s="569" t="s">
        <v>1955</v>
      </c>
      <c r="K17" s="573">
        <v>45015.0004976852</v>
      </c>
      <c r="L17" s="569" t="s">
        <v>1956</v>
      </c>
      <c r="M17" s="569" t="s">
        <v>2018</v>
      </c>
      <c r="N17" s="569">
        <v>2128.83</v>
      </c>
      <c r="O17" s="569">
        <v>57.1</v>
      </c>
      <c r="P17" s="569">
        <v>571</v>
      </c>
      <c r="Q17" s="569">
        <v>0</v>
      </c>
      <c r="R17" s="569">
        <f t="shared" si="0"/>
        <v>836</v>
      </c>
    </row>
    <row r="18" spans="1:18">
      <c r="A18" s="569" t="s">
        <v>2019</v>
      </c>
      <c r="B18" s="569" t="s">
        <v>437</v>
      </c>
      <c r="C18" s="569" t="s">
        <v>2020</v>
      </c>
      <c r="D18" s="569">
        <v>25945.1</v>
      </c>
      <c r="E18" s="569">
        <v>38917.65</v>
      </c>
      <c r="F18" s="569" t="s">
        <v>1951</v>
      </c>
      <c r="G18" s="569" t="s">
        <v>1960</v>
      </c>
      <c r="H18" s="569" t="s">
        <v>1982</v>
      </c>
      <c r="I18" s="569">
        <v>1.5</v>
      </c>
      <c r="J18" s="569" t="s">
        <v>1955</v>
      </c>
      <c r="K18" s="573">
        <v>45015.0004976852</v>
      </c>
      <c r="L18" s="569" t="s">
        <v>1956</v>
      </c>
      <c r="M18" s="569" t="s">
        <v>2021</v>
      </c>
      <c r="N18" s="569">
        <v>2222.2</v>
      </c>
      <c r="O18" s="569">
        <v>57.1</v>
      </c>
      <c r="P18" s="569">
        <v>571</v>
      </c>
      <c r="Q18" s="569">
        <v>0</v>
      </c>
      <c r="R18" s="569">
        <f t="shared" si="0"/>
        <v>836</v>
      </c>
    </row>
    <row r="19" spans="1:18">
      <c r="A19" s="569" t="s">
        <v>2022</v>
      </c>
      <c r="B19" s="569" t="s">
        <v>437</v>
      </c>
      <c r="C19" s="569" t="s">
        <v>2023</v>
      </c>
      <c r="D19" s="569">
        <v>22492.5</v>
      </c>
      <c r="E19" s="569">
        <v>33738.75</v>
      </c>
      <c r="F19" s="569" t="s">
        <v>1951</v>
      </c>
      <c r="G19" s="569" t="s">
        <v>1960</v>
      </c>
      <c r="H19" s="569" t="s">
        <v>1982</v>
      </c>
      <c r="I19" s="569" t="s">
        <v>2017</v>
      </c>
      <c r="J19" s="569" t="s">
        <v>1955</v>
      </c>
      <c r="K19" s="573">
        <v>45008.0004976852</v>
      </c>
      <c r="L19" s="569" t="s">
        <v>1956</v>
      </c>
      <c r="M19" s="569" t="s">
        <v>2024</v>
      </c>
      <c r="N19" s="569">
        <v>1926.48</v>
      </c>
      <c r="O19" s="569">
        <v>57.1</v>
      </c>
      <c r="P19" s="569">
        <v>571</v>
      </c>
      <c r="Q19" s="569">
        <v>0</v>
      </c>
      <c r="R19" s="569">
        <f t="shared" si="0"/>
        <v>836</v>
      </c>
    </row>
    <row r="20" spans="1:18">
      <c r="A20" s="569" t="s">
        <v>2025</v>
      </c>
      <c r="B20" s="569" t="s">
        <v>437</v>
      </c>
      <c r="C20" s="569" t="s">
        <v>2026</v>
      </c>
      <c r="D20" s="569">
        <v>37965.22</v>
      </c>
      <c r="E20" s="569">
        <v>75930.44</v>
      </c>
      <c r="F20" s="569" t="s">
        <v>1951</v>
      </c>
      <c r="G20" s="569" t="s">
        <v>1960</v>
      </c>
      <c r="H20" s="569" t="s">
        <v>1982</v>
      </c>
      <c r="I20" s="569">
        <v>2</v>
      </c>
      <c r="J20" s="569" t="s">
        <v>1955</v>
      </c>
      <c r="K20" s="573">
        <v>45001.0004976852</v>
      </c>
      <c r="L20" s="569" t="s">
        <v>1956</v>
      </c>
      <c r="M20" s="569" t="s">
        <v>2027</v>
      </c>
      <c r="N20" s="569">
        <v>4457.12</v>
      </c>
      <c r="O20" s="569">
        <v>78.27</v>
      </c>
      <c r="P20" s="569">
        <v>587</v>
      </c>
      <c r="Q20" s="569">
        <v>0</v>
      </c>
      <c r="R20" s="569">
        <f t="shared" si="0"/>
        <v>860</v>
      </c>
    </row>
    <row r="21" spans="1:18">
      <c r="A21" s="569" t="s">
        <v>2028</v>
      </c>
      <c r="B21" s="569" t="s">
        <v>437</v>
      </c>
      <c r="C21" s="569" t="s">
        <v>2029</v>
      </c>
      <c r="D21" s="569">
        <v>6837.8</v>
      </c>
      <c r="E21" s="569">
        <v>5470.24</v>
      </c>
      <c r="F21" s="569" t="s">
        <v>1951</v>
      </c>
      <c r="G21" s="569" t="s">
        <v>2030</v>
      </c>
      <c r="H21" s="569" t="s">
        <v>1982</v>
      </c>
      <c r="I21" s="569" t="s">
        <v>2031</v>
      </c>
      <c r="J21" s="569" t="s">
        <v>1955</v>
      </c>
      <c r="K21" s="573">
        <v>44980.0004976852</v>
      </c>
      <c r="L21" s="569" t="s">
        <v>1956</v>
      </c>
      <c r="M21" s="569" t="s">
        <v>2032</v>
      </c>
      <c r="N21" s="569">
        <v>496.42</v>
      </c>
      <c r="O21" s="569">
        <v>48.4</v>
      </c>
      <c r="P21" s="569">
        <v>907</v>
      </c>
      <c r="Q21" s="569">
        <v>0</v>
      </c>
      <c r="R21" s="569">
        <f t="shared" si="0"/>
        <v>1329</v>
      </c>
    </row>
    <row r="22" spans="1:18">
      <c r="A22" s="569" t="s">
        <v>2033</v>
      </c>
      <c r="B22" s="569" t="s">
        <v>437</v>
      </c>
      <c r="C22" s="569" t="s">
        <v>2034</v>
      </c>
      <c r="D22" s="569">
        <v>420642.53</v>
      </c>
      <c r="E22" s="569">
        <v>841285.06</v>
      </c>
      <c r="F22" s="569" t="s">
        <v>1951</v>
      </c>
      <c r="G22" s="569" t="s">
        <v>1951</v>
      </c>
      <c r="H22" s="569" t="s">
        <v>1982</v>
      </c>
      <c r="I22" s="569">
        <v>2</v>
      </c>
      <c r="J22" s="569" t="s">
        <v>1955</v>
      </c>
      <c r="K22" s="573">
        <v>44964.0004976852</v>
      </c>
      <c r="L22" s="569" t="s">
        <v>1956</v>
      </c>
      <c r="M22" s="569" t="s">
        <v>2035</v>
      </c>
      <c r="N22" s="569">
        <v>49383.43</v>
      </c>
      <c r="O22" s="569">
        <v>78.27</v>
      </c>
      <c r="P22" s="569">
        <v>587</v>
      </c>
      <c r="Q22" s="569">
        <v>0</v>
      </c>
      <c r="R22" s="569">
        <f t="shared" si="0"/>
        <v>860</v>
      </c>
    </row>
    <row r="23" spans="1:18">
      <c r="A23" s="569" t="s">
        <v>2036</v>
      </c>
      <c r="B23" s="569" t="s">
        <v>437</v>
      </c>
      <c r="C23" s="569" t="s">
        <v>2037</v>
      </c>
      <c r="D23" s="569">
        <v>21884.6</v>
      </c>
      <c r="E23" s="569">
        <v>32826.9</v>
      </c>
      <c r="F23" s="569" t="s">
        <v>1951</v>
      </c>
      <c r="G23" s="569" t="s">
        <v>1952</v>
      </c>
      <c r="H23" s="569" t="s">
        <v>1982</v>
      </c>
      <c r="I23" s="569" t="s">
        <v>1961</v>
      </c>
      <c r="J23" s="569" t="s">
        <v>1955</v>
      </c>
      <c r="K23" s="573">
        <v>44955.0004976852</v>
      </c>
      <c r="L23" s="569" t="s">
        <v>1956</v>
      </c>
      <c r="M23" s="569" t="s">
        <v>2038</v>
      </c>
      <c r="N23" s="569">
        <v>3308.95</v>
      </c>
      <c r="O23" s="569">
        <v>100.8</v>
      </c>
      <c r="P23" s="569">
        <v>1008</v>
      </c>
      <c r="Q23" s="569">
        <v>0</v>
      </c>
      <c r="R23" s="569">
        <f t="shared" si="0"/>
        <v>1477</v>
      </c>
    </row>
    <row r="24" spans="1:17">
      <c r="A24" s="569" t="s">
        <v>2039</v>
      </c>
      <c r="B24" s="569" t="s">
        <v>437</v>
      </c>
      <c r="C24" s="569" t="s">
        <v>2040</v>
      </c>
      <c r="D24" s="569">
        <v>3658.3</v>
      </c>
      <c r="E24" s="569">
        <v>3900</v>
      </c>
      <c r="F24" s="569" t="s">
        <v>1951</v>
      </c>
      <c r="G24" s="569" t="s">
        <v>1952</v>
      </c>
      <c r="H24" s="569" t="s">
        <v>2041</v>
      </c>
      <c r="I24" s="569" t="s">
        <v>2042</v>
      </c>
      <c r="J24" s="569" t="s">
        <v>1955</v>
      </c>
      <c r="K24" s="573">
        <v>44955.0004976852</v>
      </c>
      <c r="L24" s="569" t="s">
        <v>1956</v>
      </c>
      <c r="M24" s="569" t="s">
        <v>2038</v>
      </c>
      <c r="N24" s="569">
        <v>368.94</v>
      </c>
      <c r="O24" s="569">
        <v>67.23</v>
      </c>
      <c r="P24" s="569">
        <v>946</v>
      </c>
      <c r="Q24" s="569">
        <v>0</v>
      </c>
    </row>
    <row r="25" spans="1:18">
      <c r="A25" s="569" t="s">
        <v>2043</v>
      </c>
      <c r="B25" s="569" t="s">
        <v>437</v>
      </c>
      <c r="C25" s="569" t="s">
        <v>2044</v>
      </c>
      <c r="D25" s="569">
        <v>25334.8</v>
      </c>
      <c r="E25" s="569">
        <v>38002.2</v>
      </c>
      <c r="F25" s="569" t="s">
        <v>1951</v>
      </c>
      <c r="G25" s="569" t="s">
        <v>1952</v>
      </c>
      <c r="H25" s="569" t="s">
        <v>1982</v>
      </c>
      <c r="I25" s="569">
        <v>1.5</v>
      </c>
      <c r="J25" s="569" t="s">
        <v>1955</v>
      </c>
      <c r="K25" s="573">
        <v>44931.0004976852</v>
      </c>
      <c r="L25" s="569" t="s">
        <v>1956</v>
      </c>
      <c r="M25" s="569" t="s">
        <v>2045</v>
      </c>
      <c r="N25" s="569">
        <v>2169.93</v>
      </c>
      <c r="O25" s="569">
        <v>57.1</v>
      </c>
      <c r="P25" s="569">
        <v>571</v>
      </c>
      <c r="Q25" s="569">
        <v>0</v>
      </c>
      <c r="R25" s="569">
        <f t="shared" si="0"/>
        <v>836</v>
      </c>
    </row>
    <row r="26" s="567" customFormat="1" spans="1:16384">
      <c r="A26" s="570" t="s">
        <v>2046</v>
      </c>
      <c r="B26" s="570" t="s">
        <v>437</v>
      </c>
      <c r="C26" s="570" t="s">
        <v>2047</v>
      </c>
      <c r="D26" s="570">
        <v>52790.03</v>
      </c>
      <c r="E26" s="570">
        <v>79185.05</v>
      </c>
      <c r="F26" s="570" t="s">
        <v>1951</v>
      </c>
      <c r="G26" s="570" t="s">
        <v>1951</v>
      </c>
      <c r="H26" s="570" t="s">
        <v>1982</v>
      </c>
      <c r="I26" s="570" t="s">
        <v>2017</v>
      </c>
      <c r="J26" s="570" t="s">
        <v>1955</v>
      </c>
      <c r="K26" s="575">
        <v>44868.0004976852</v>
      </c>
      <c r="L26" s="570" t="s">
        <v>1956</v>
      </c>
      <c r="M26" s="570" t="s">
        <v>2048</v>
      </c>
      <c r="N26" s="570">
        <v>9429.41</v>
      </c>
      <c r="O26" s="570">
        <v>119.08</v>
      </c>
      <c r="P26" s="570">
        <v>1191</v>
      </c>
      <c r="Q26" s="570">
        <v>0</v>
      </c>
      <c r="R26" s="570">
        <f t="shared" si="0"/>
        <v>1745</v>
      </c>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c r="IT26" s="570"/>
      <c r="IU26" s="570"/>
      <c r="IV26" s="570"/>
      <c r="IW26" s="570"/>
      <c r="IX26" s="570"/>
      <c r="IY26" s="570"/>
      <c r="IZ26" s="570"/>
      <c r="JA26" s="570"/>
      <c r="JB26" s="570"/>
      <c r="JC26" s="570"/>
      <c r="JD26" s="570"/>
      <c r="JE26" s="570"/>
      <c r="JF26" s="570"/>
      <c r="JG26" s="570"/>
      <c r="JH26" s="570"/>
      <c r="JI26" s="570"/>
      <c r="JJ26" s="570"/>
      <c r="JK26" s="570"/>
      <c r="JL26" s="570"/>
      <c r="JM26" s="570"/>
      <c r="JN26" s="570"/>
      <c r="JO26" s="570"/>
      <c r="JP26" s="570"/>
      <c r="JQ26" s="570"/>
      <c r="JR26" s="570"/>
      <c r="JS26" s="570"/>
      <c r="JT26" s="570"/>
      <c r="JU26" s="570"/>
      <c r="JV26" s="570"/>
      <c r="JW26" s="570"/>
      <c r="JX26" s="570"/>
      <c r="JY26" s="570"/>
      <c r="JZ26" s="570"/>
      <c r="KA26" s="570"/>
      <c r="KB26" s="570"/>
      <c r="KC26" s="570"/>
      <c r="KD26" s="570"/>
      <c r="KE26" s="570"/>
      <c r="KF26" s="570"/>
      <c r="KG26" s="570"/>
      <c r="KH26" s="570"/>
      <c r="KI26" s="570"/>
      <c r="KJ26" s="570"/>
      <c r="KK26" s="570"/>
      <c r="KL26" s="570"/>
      <c r="KM26" s="570"/>
      <c r="KN26" s="570"/>
      <c r="KO26" s="570"/>
      <c r="KP26" s="570"/>
      <c r="KQ26" s="570"/>
      <c r="KR26" s="570"/>
      <c r="KS26" s="570"/>
      <c r="KT26" s="570"/>
      <c r="KU26" s="570"/>
      <c r="KV26" s="570"/>
      <c r="KW26" s="570"/>
      <c r="KX26" s="570"/>
      <c r="KY26" s="570"/>
      <c r="KZ26" s="570"/>
      <c r="LA26" s="570"/>
      <c r="LB26" s="570"/>
      <c r="LC26" s="570"/>
      <c r="LD26" s="570"/>
      <c r="LE26" s="570"/>
      <c r="LF26" s="570"/>
      <c r="LG26" s="570"/>
      <c r="LH26" s="570"/>
      <c r="LI26" s="570"/>
      <c r="LJ26" s="570"/>
      <c r="LK26" s="570"/>
      <c r="LL26" s="570"/>
      <c r="LM26" s="570"/>
      <c r="LN26" s="570"/>
      <c r="LO26" s="570"/>
      <c r="LP26" s="570"/>
      <c r="LQ26" s="570"/>
      <c r="LR26" s="570"/>
      <c r="LS26" s="570"/>
      <c r="LT26" s="570"/>
      <c r="LU26" s="570"/>
      <c r="LV26" s="570"/>
      <c r="LW26" s="570"/>
      <c r="LX26" s="570"/>
      <c r="LY26" s="570"/>
      <c r="LZ26" s="570"/>
      <c r="MA26" s="570"/>
      <c r="MB26" s="570"/>
      <c r="MC26" s="570"/>
      <c r="MD26" s="570"/>
      <c r="ME26" s="570"/>
      <c r="MF26" s="570"/>
      <c r="MG26" s="570"/>
      <c r="MH26" s="570"/>
      <c r="MI26" s="570"/>
      <c r="MJ26" s="570"/>
      <c r="MK26" s="570"/>
      <c r="ML26" s="570"/>
      <c r="MM26" s="570"/>
      <c r="MN26" s="570"/>
      <c r="MO26" s="570"/>
      <c r="MP26" s="570"/>
      <c r="MQ26" s="570"/>
      <c r="MR26" s="570"/>
      <c r="MS26" s="570"/>
      <c r="MT26" s="570"/>
      <c r="MU26" s="570"/>
      <c r="MV26" s="570"/>
      <c r="MW26" s="570"/>
      <c r="MX26" s="570"/>
      <c r="MY26" s="570"/>
      <c r="MZ26" s="570"/>
      <c r="NA26" s="570"/>
      <c r="NB26" s="570"/>
      <c r="NC26" s="570"/>
      <c r="ND26" s="570"/>
      <c r="NE26" s="570"/>
      <c r="NF26" s="570"/>
      <c r="NG26" s="570"/>
      <c r="NH26" s="570"/>
      <c r="NI26" s="570"/>
      <c r="NJ26" s="570"/>
      <c r="NK26" s="570"/>
      <c r="NL26" s="570"/>
      <c r="NM26" s="570"/>
      <c r="NN26" s="570"/>
      <c r="NO26" s="570"/>
      <c r="NP26" s="570"/>
      <c r="NQ26" s="570"/>
      <c r="NR26" s="570"/>
      <c r="NS26" s="570"/>
      <c r="NT26" s="570"/>
      <c r="NU26" s="570"/>
      <c r="NV26" s="570"/>
      <c r="NW26" s="570"/>
      <c r="NX26" s="570"/>
      <c r="NY26" s="570"/>
      <c r="NZ26" s="570"/>
      <c r="OA26" s="570"/>
      <c r="OB26" s="570"/>
      <c r="OC26" s="570"/>
      <c r="OD26" s="570"/>
      <c r="OE26" s="570"/>
      <c r="OF26" s="570"/>
      <c r="OG26" s="570"/>
      <c r="OH26" s="570"/>
      <c r="OI26" s="570"/>
      <c r="OJ26" s="570"/>
      <c r="OK26" s="570"/>
      <c r="OL26" s="570"/>
      <c r="OM26" s="570"/>
      <c r="ON26" s="570"/>
      <c r="OO26" s="570"/>
      <c r="OP26" s="570"/>
      <c r="OQ26" s="570"/>
      <c r="OR26" s="570"/>
      <c r="OS26" s="570"/>
      <c r="OT26" s="570"/>
      <c r="OU26" s="570"/>
      <c r="OV26" s="570"/>
      <c r="OW26" s="570"/>
      <c r="OX26" s="570"/>
      <c r="OY26" s="570"/>
      <c r="OZ26" s="570"/>
      <c r="PA26" s="570"/>
      <c r="PB26" s="570"/>
      <c r="PC26" s="570"/>
      <c r="PD26" s="570"/>
      <c r="PE26" s="570"/>
      <c r="PF26" s="570"/>
      <c r="PG26" s="570"/>
      <c r="PH26" s="570"/>
      <c r="PI26" s="570"/>
      <c r="PJ26" s="570"/>
      <c r="PK26" s="570"/>
      <c r="PL26" s="570"/>
      <c r="PM26" s="570"/>
      <c r="PN26" s="570"/>
      <c r="PO26" s="570"/>
      <c r="PP26" s="570"/>
      <c r="PQ26" s="570"/>
      <c r="PR26" s="570"/>
      <c r="PS26" s="570"/>
      <c r="PT26" s="570"/>
      <c r="PU26" s="570"/>
      <c r="PV26" s="570"/>
      <c r="PW26" s="570"/>
      <c r="PX26" s="570"/>
      <c r="PY26" s="570"/>
      <c r="PZ26" s="570"/>
      <c r="QA26" s="570"/>
      <c r="QB26" s="570"/>
      <c r="QC26" s="570"/>
      <c r="QD26" s="570"/>
      <c r="QE26" s="570"/>
      <c r="QF26" s="570"/>
      <c r="QG26" s="570"/>
      <c r="QH26" s="570"/>
      <c r="QI26" s="570"/>
      <c r="QJ26" s="570"/>
      <c r="QK26" s="570"/>
      <c r="QL26" s="570"/>
      <c r="QM26" s="570"/>
      <c r="QN26" s="570"/>
      <c r="QO26" s="570"/>
      <c r="QP26" s="570"/>
      <c r="QQ26" s="570"/>
      <c r="QR26" s="570"/>
      <c r="QS26" s="570"/>
      <c r="QT26" s="570"/>
      <c r="QU26" s="570"/>
      <c r="QV26" s="570"/>
      <c r="QW26" s="570"/>
      <c r="QX26" s="570"/>
      <c r="QY26" s="570"/>
      <c r="QZ26" s="570"/>
      <c r="RA26" s="570"/>
      <c r="RB26" s="570"/>
      <c r="RC26" s="570"/>
      <c r="RD26" s="570"/>
      <c r="RE26" s="570"/>
      <c r="RF26" s="570"/>
      <c r="RG26" s="570"/>
      <c r="RH26" s="570"/>
      <c r="RI26" s="570"/>
      <c r="RJ26" s="570"/>
      <c r="RK26" s="570"/>
      <c r="RL26" s="570"/>
      <c r="RM26" s="570"/>
      <c r="RN26" s="570"/>
      <c r="RO26" s="570"/>
      <c r="RP26" s="570"/>
      <c r="RQ26" s="570"/>
      <c r="RR26" s="570"/>
      <c r="RS26" s="570"/>
      <c r="RT26" s="570"/>
      <c r="RU26" s="570"/>
      <c r="RV26" s="570"/>
      <c r="RW26" s="570"/>
      <c r="RX26" s="570"/>
      <c r="RY26" s="570"/>
      <c r="RZ26" s="570"/>
      <c r="SA26" s="570"/>
      <c r="SB26" s="570"/>
      <c r="SC26" s="570"/>
      <c r="SD26" s="570"/>
      <c r="SE26" s="570"/>
      <c r="SF26" s="570"/>
      <c r="SG26" s="570"/>
      <c r="SH26" s="570"/>
      <c r="SI26" s="570"/>
      <c r="SJ26" s="570"/>
      <c r="SK26" s="570"/>
      <c r="SL26" s="570"/>
      <c r="SM26" s="570"/>
      <c r="SN26" s="570"/>
      <c r="SO26" s="570"/>
      <c r="SP26" s="570"/>
      <c r="SQ26" s="570"/>
      <c r="SR26" s="570"/>
      <c r="SS26" s="570"/>
      <c r="ST26" s="570"/>
      <c r="SU26" s="570"/>
      <c r="SV26" s="570"/>
      <c r="SW26" s="570"/>
      <c r="SX26" s="570"/>
      <c r="SY26" s="570"/>
      <c r="SZ26" s="570"/>
      <c r="TA26" s="570"/>
      <c r="TB26" s="570"/>
      <c r="TC26" s="570"/>
      <c r="TD26" s="570"/>
      <c r="TE26" s="570"/>
      <c r="TF26" s="570"/>
      <c r="TG26" s="570"/>
      <c r="TH26" s="570"/>
      <c r="TI26" s="570"/>
      <c r="TJ26" s="570"/>
      <c r="TK26" s="570"/>
      <c r="TL26" s="570"/>
      <c r="TM26" s="570"/>
      <c r="TN26" s="570"/>
      <c r="TO26" s="570"/>
      <c r="TP26" s="570"/>
      <c r="TQ26" s="570"/>
      <c r="TR26" s="570"/>
      <c r="TS26" s="570"/>
      <c r="TT26" s="570"/>
      <c r="TU26" s="570"/>
      <c r="TV26" s="570"/>
      <c r="TW26" s="570"/>
      <c r="TX26" s="570"/>
      <c r="TY26" s="570"/>
      <c r="TZ26" s="570"/>
      <c r="UA26" s="570"/>
      <c r="UB26" s="570"/>
      <c r="UC26" s="570"/>
      <c r="UD26" s="570"/>
      <c r="UE26" s="570"/>
      <c r="UF26" s="570"/>
      <c r="UG26" s="570"/>
      <c r="UH26" s="570"/>
      <c r="UI26" s="570"/>
      <c r="UJ26" s="570"/>
      <c r="UK26" s="570"/>
      <c r="UL26" s="570"/>
      <c r="UM26" s="570"/>
      <c r="UN26" s="570"/>
      <c r="UO26" s="570"/>
      <c r="UP26" s="570"/>
      <c r="UQ26" s="570"/>
      <c r="UR26" s="570"/>
      <c r="US26" s="570"/>
      <c r="UT26" s="570"/>
      <c r="UU26" s="570"/>
      <c r="UV26" s="570"/>
      <c r="UW26" s="570"/>
      <c r="UX26" s="570"/>
      <c r="UY26" s="570"/>
      <c r="UZ26" s="570"/>
      <c r="VA26" s="570"/>
      <c r="VB26" s="570"/>
      <c r="VC26" s="570"/>
      <c r="VD26" s="570"/>
      <c r="VE26" s="570"/>
      <c r="VF26" s="570"/>
      <c r="VG26" s="570"/>
      <c r="VH26" s="570"/>
      <c r="VI26" s="570"/>
      <c r="VJ26" s="570"/>
      <c r="VK26" s="570"/>
      <c r="VL26" s="570"/>
      <c r="VM26" s="570"/>
      <c r="VN26" s="570"/>
      <c r="VO26" s="570"/>
      <c r="VP26" s="570"/>
      <c r="VQ26" s="570"/>
      <c r="VR26" s="570"/>
      <c r="VS26" s="570"/>
      <c r="VT26" s="570"/>
      <c r="VU26" s="570"/>
      <c r="VV26" s="570"/>
      <c r="VW26" s="570"/>
      <c r="VX26" s="570"/>
      <c r="VY26" s="570"/>
      <c r="VZ26" s="570"/>
      <c r="WA26" s="570"/>
      <c r="WB26" s="570"/>
      <c r="WC26" s="570"/>
      <c r="WD26" s="570"/>
      <c r="WE26" s="570"/>
      <c r="WF26" s="570"/>
      <c r="WG26" s="570"/>
      <c r="WH26" s="570"/>
      <c r="WI26" s="570"/>
      <c r="WJ26" s="570"/>
      <c r="WK26" s="570"/>
      <c r="WL26" s="570"/>
      <c r="WM26" s="570"/>
      <c r="WN26" s="570"/>
      <c r="WO26" s="570"/>
      <c r="WP26" s="570"/>
      <c r="WQ26" s="570"/>
      <c r="WR26" s="570"/>
      <c r="WS26" s="570"/>
      <c r="WT26" s="570"/>
      <c r="WU26" s="570"/>
      <c r="WV26" s="570"/>
      <c r="WW26" s="570"/>
      <c r="WX26" s="570"/>
      <c r="WY26" s="570"/>
      <c r="WZ26" s="570"/>
      <c r="XA26" s="570"/>
      <c r="XB26" s="570"/>
      <c r="XC26" s="570"/>
      <c r="XD26" s="570"/>
      <c r="XE26" s="570"/>
      <c r="XF26" s="570"/>
      <c r="XG26" s="570"/>
      <c r="XH26" s="570"/>
      <c r="XI26" s="570"/>
      <c r="XJ26" s="570"/>
      <c r="XK26" s="570"/>
      <c r="XL26" s="570"/>
      <c r="XM26" s="570"/>
      <c r="XN26" s="570"/>
      <c r="XO26" s="570"/>
      <c r="XP26" s="570"/>
      <c r="XQ26" s="570"/>
      <c r="XR26" s="570"/>
      <c r="XS26" s="570"/>
      <c r="XT26" s="570"/>
      <c r="XU26" s="570"/>
      <c r="XV26" s="570"/>
      <c r="XW26" s="570"/>
      <c r="XX26" s="570"/>
      <c r="XY26" s="570"/>
      <c r="XZ26" s="570"/>
      <c r="YA26" s="570"/>
      <c r="YB26" s="570"/>
      <c r="YC26" s="570"/>
      <c r="YD26" s="570"/>
      <c r="YE26" s="570"/>
      <c r="YF26" s="570"/>
      <c r="YG26" s="570"/>
      <c r="YH26" s="570"/>
      <c r="YI26" s="570"/>
      <c r="YJ26" s="570"/>
      <c r="YK26" s="570"/>
      <c r="YL26" s="570"/>
      <c r="YM26" s="570"/>
      <c r="YN26" s="570"/>
      <c r="YO26" s="570"/>
      <c r="YP26" s="570"/>
      <c r="YQ26" s="570"/>
      <c r="YR26" s="570"/>
      <c r="YS26" s="570"/>
      <c r="YT26" s="570"/>
      <c r="YU26" s="570"/>
      <c r="YV26" s="570"/>
      <c r="YW26" s="570"/>
      <c r="YX26" s="570"/>
      <c r="YY26" s="570"/>
      <c r="YZ26" s="570"/>
      <c r="ZA26" s="570"/>
      <c r="ZB26" s="570"/>
      <c r="ZC26" s="570"/>
      <c r="ZD26" s="570"/>
      <c r="ZE26" s="570"/>
      <c r="ZF26" s="570"/>
      <c r="ZG26" s="570"/>
      <c r="ZH26" s="570"/>
      <c r="ZI26" s="570"/>
      <c r="ZJ26" s="570"/>
      <c r="ZK26" s="570"/>
      <c r="ZL26" s="570"/>
      <c r="ZM26" s="570"/>
      <c r="ZN26" s="570"/>
      <c r="ZO26" s="570"/>
      <c r="ZP26" s="570"/>
      <c r="ZQ26" s="570"/>
      <c r="ZR26" s="570"/>
      <c r="ZS26" s="570"/>
      <c r="ZT26" s="570"/>
      <c r="ZU26" s="570"/>
      <c r="ZV26" s="570"/>
      <c r="ZW26" s="570"/>
      <c r="ZX26" s="570"/>
      <c r="ZY26" s="570"/>
      <c r="ZZ26" s="570"/>
      <c r="AAA26" s="570"/>
      <c r="AAB26" s="570"/>
      <c r="AAC26" s="570"/>
      <c r="AAD26" s="570"/>
      <c r="AAE26" s="570"/>
      <c r="AAF26" s="570"/>
      <c r="AAG26" s="570"/>
      <c r="AAH26" s="570"/>
      <c r="AAI26" s="570"/>
      <c r="AAJ26" s="570"/>
      <c r="AAK26" s="570"/>
      <c r="AAL26" s="570"/>
      <c r="AAM26" s="570"/>
      <c r="AAN26" s="570"/>
      <c r="AAO26" s="570"/>
      <c r="AAP26" s="570"/>
      <c r="AAQ26" s="570"/>
      <c r="AAR26" s="570"/>
      <c r="AAS26" s="570"/>
      <c r="AAT26" s="570"/>
      <c r="AAU26" s="570"/>
      <c r="AAV26" s="570"/>
      <c r="AAW26" s="570"/>
      <c r="AAX26" s="570"/>
      <c r="AAY26" s="570"/>
      <c r="AAZ26" s="570"/>
      <c r="ABA26" s="570"/>
      <c r="ABB26" s="570"/>
      <c r="ABC26" s="570"/>
      <c r="ABD26" s="570"/>
      <c r="ABE26" s="570"/>
      <c r="ABF26" s="570"/>
      <c r="ABG26" s="570"/>
      <c r="ABH26" s="570"/>
      <c r="ABI26" s="570"/>
      <c r="ABJ26" s="570"/>
      <c r="ABK26" s="570"/>
      <c r="ABL26" s="570"/>
      <c r="ABM26" s="570"/>
      <c r="ABN26" s="570"/>
      <c r="ABO26" s="570"/>
      <c r="ABP26" s="570"/>
      <c r="ABQ26" s="570"/>
      <c r="ABR26" s="570"/>
      <c r="ABS26" s="570"/>
      <c r="ABT26" s="570"/>
      <c r="ABU26" s="570"/>
      <c r="ABV26" s="570"/>
      <c r="ABW26" s="570"/>
      <c r="ABX26" s="570"/>
      <c r="ABY26" s="570"/>
      <c r="ABZ26" s="570"/>
      <c r="ACA26" s="570"/>
      <c r="ACB26" s="570"/>
      <c r="ACC26" s="570"/>
      <c r="ACD26" s="570"/>
      <c r="ACE26" s="570"/>
      <c r="ACF26" s="570"/>
      <c r="ACG26" s="570"/>
      <c r="ACH26" s="570"/>
      <c r="ACI26" s="570"/>
      <c r="ACJ26" s="570"/>
      <c r="ACK26" s="570"/>
      <c r="ACL26" s="570"/>
      <c r="ACM26" s="570"/>
      <c r="ACN26" s="570"/>
      <c r="ACO26" s="570"/>
      <c r="ACP26" s="570"/>
      <c r="ACQ26" s="570"/>
      <c r="ACR26" s="570"/>
      <c r="ACS26" s="570"/>
      <c r="ACT26" s="570"/>
      <c r="ACU26" s="570"/>
      <c r="ACV26" s="570"/>
      <c r="ACW26" s="570"/>
      <c r="ACX26" s="570"/>
      <c r="ACY26" s="570"/>
      <c r="ACZ26" s="570"/>
      <c r="ADA26" s="570"/>
      <c r="ADB26" s="570"/>
      <c r="ADC26" s="570"/>
      <c r="ADD26" s="570"/>
      <c r="ADE26" s="570"/>
      <c r="ADF26" s="570"/>
      <c r="ADG26" s="570"/>
      <c r="ADH26" s="570"/>
      <c r="ADI26" s="570"/>
      <c r="ADJ26" s="570"/>
      <c r="ADK26" s="570"/>
      <c r="ADL26" s="570"/>
      <c r="ADM26" s="570"/>
      <c r="ADN26" s="570"/>
      <c r="ADO26" s="570"/>
      <c r="ADP26" s="570"/>
      <c r="ADQ26" s="570"/>
      <c r="ADR26" s="570"/>
      <c r="ADS26" s="570"/>
      <c r="ADT26" s="570"/>
      <c r="ADU26" s="570"/>
      <c r="ADV26" s="570"/>
      <c r="ADW26" s="570"/>
      <c r="ADX26" s="570"/>
      <c r="ADY26" s="570"/>
      <c r="ADZ26" s="570"/>
      <c r="AEA26" s="570"/>
      <c r="AEB26" s="570"/>
      <c r="AEC26" s="570"/>
      <c r="AED26" s="570"/>
      <c r="AEE26" s="570"/>
      <c r="AEF26" s="570"/>
      <c r="AEG26" s="570"/>
      <c r="AEH26" s="570"/>
      <c r="AEI26" s="570"/>
      <c r="AEJ26" s="570"/>
      <c r="AEK26" s="570"/>
      <c r="AEL26" s="570"/>
      <c r="AEM26" s="570"/>
      <c r="AEN26" s="570"/>
      <c r="AEO26" s="570"/>
      <c r="AEP26" s="570"/>
      <c r="AEQ26" s="570"/>
      <c r="AER26" s="570"/>
      <c r="AES26" s="570"/>
      <c r="AET26" s="570"/>
      <c r="AEU26" s="570"/>
      <c r="AEV26" s="570"/>
      <c r="AEW26" s="570"/>
      <c r="AEX26" s="570"/>
      <c r="AEY26" s="570"/>
      <c r="AEZ26" s="570"/>
      <c r="AFA26" s="570"/>
      <c r="AFB26" s="570"/>
      <c r="AFC26" s="570"/>
      <c r="AFD26" s="570"/>
      <c r="AFE26" s="570"/>
      <c r="AFF26" s="570"/>
      <c r="AFG26" s="570"/>
      <c r="AFH26" s="570"/>
      <c r="AFI26" s="570"/>
      <c r="AFJ26" s="570"/>
      <c r="AFK26" s="570"/>
      <c r="AFL26" s="570"/>
      <c r="AFM26" s="570"/>
      <c r="AFN26" s="570"/>
      <c r="AFO26" s="570"/>
      <c r="AFP26" s="570"/>
      <c r="AFQ26" s="570"/>
      <c r="AFR26" s="570"/>
      <c r="AFS26" s="570"/>
      <c r="AFT26" s="570"/>
      <c r="AFU26" s="570"/>
      <c r="AFV26" s="570"/>
      <c r="AFW26" s="570"/>
      <c r="AFX26" s="570"/>
      <c r="AFY26" s="570"/>
      <c r="AFZ26" s="570"/>
      <c r="AGA26" s="570"/>
      <c r="AGB26" s="570"/>
      <c r="AGC26" s="570"/>
      <c r="AGD26" s="570"/>
      <c r="AGE26" s="570"/>
      <c r="AGF26" s="570"/>
      <c r="AGG26" s="570"/>
      <c r="AGH26" s="570"/>
      <c r="AGI26" s="570"/>
      <c r="AGJ26" s="570"/>
      <c r="AGK26" s="570"/>
      <c r="AGL26" s="570"/>
      <c r="AGM26" s="570"/>
      <c r="AGN26" s="570"/>
      <c r="AGO26" s="570"/>
      <c r="AGP26" s="570"/>
      <c r="AGQ26" s="570"/>
      <c r="AGR26" s="570"/>
      <c r="AGS26" s="570"/>
      <c r="AGT26" s="570"/>
      <c r="AGU26" s="570"/>
      <c r="AGV26" s="570"/>
      <c r="AGW26" s="570"/>
      <c r="AGX26" s="570"/>
      <c r="AGY26" s="570"/>
      <c r="AGZ26" s="570"/>
      <c r="AHA26" s="570"/>
      <c r="AHB26" s="570"/>
      <c r="AHC26" s="570"/>
      <c r="AHD26" s="570"/>
      <c r="AHE26" s="570"/>
      <c r="AHF26" s="570"/>
      <c r="AHG26" s="570"/>
      <c r="AHH26" s="570"/>
      <c r="AHI26" s="570"/>
      <c r="AHJ26" s="570"/>
      <c r="AHK26" s="570"/>
      <c r="AHL26" s="570"/>
      <c r="AHM26" s="570"/>
      <c r="AHN26" s="570"/>
      <c r="AHO26" s="570"/>
      <c r="AHP26" s="570"/>
      <c r="AHQ26" s="570"/>
      <c r="AHR26" s="570"/>
      <c r="AHS26" s="570"/>
      <c r="AHT26" s="570"/>
      <c r="AHU26" s="570"/>
      <c r="AHV26" s="570"/>
      <c r="AHW26" s="570"/>
      <c r="AHX26" s="570"/>
      <c r="AHY26" s="570"/>
      <c r="AHZ26" s="570"/>
      <c r="AIA26" s="570"/>
      <c r="AIB26" s="570"/>
      <c r="AIC26" s="570"/>
      <c r="AID26" s="570"/>
      <c r="AIE26" s="570"/>
      <c r="AIF26" s="570"/>
      <c r="AIG26" s="570"/>
      <c r="AIH26" s="570"/>
      <c r="AII26" s="570"/>
      <c r="AIJ26" s="570"/>
      <c r="AIK26" s="570"/>
      <c r="AIL26" s="570"/>
      <c r="AIM26" s="570"/>
      <c r="AIN26" s="570"/>
      <c r="AIO26" s="570"/>
      <c r="AIP26" s="570"/>
      <c r="AIQ26" s="570"/>
      <c r="AIR26" s="570"/>
      <c r="AIS26" s="570"/>
      <c r="AIT26" s="570"/>
      <c r="AIU26" s="570"/>
      <c r="AIV26" s="570"/>
      <c r="AIW26" s="570"/>
      <c r="AIX26" s="570"/>
      <c r="AIY26" s="570"/>
      <c r="AIZ26" s="570"/>
      <c r="AJA26" s="570"/>
      <c r="AJB26" s="570"/>
      <c r="AJC26" s="570"/>
      <c r="AJD26" s="570"/>
      <c r="AJE26" s="570"/>
      <c r="AJF26" s="570"/>
      <c r="AJG26" s="570"/>
      <c r="AJH26" s="570"/>
      <c r="AJI26" s="570"/>
      <c r="AJJ26" s="570"/>
      <c r="AJK26" s="570"/>
      <c r="AJL26" s="570"/>
      <c r="AJM26" s="570"/>
      <c r="AJN26" s="570"/>
      <c r="AJO26" s="570"/>
      <c r="AJP26" s="570"/>
      <c r="AJQ26" s="570"/>
      <c r="AJR26" s="570"/>
      <c r="AJS26" s="570"/>
      <c r="AJT26" s="570"/>
      <c r="AJU26" s="570"/>
      <c r="AJV26" s="570"/>
      <c r="AJW26" s="570"/>
      <c r="AJX26" s="570"/>
      <c r="AJY26" s="570"/>
      <c r="AJZ26" s="570"/>
      <c r="AKA26" s="570"/>
      <c r="AKB26" s="570"/>
      <c r="AKC26" s="570"/>
      <c r="AKD26" s="570"/>
      <c r="AKE26" s="570"/>
      <c r="AKF26" s="570"/>
      <c r="AKG26" s="570"/>
      <c r="AKH26" s="570"/>
      <c r="AKI26" s="570"/>
      <c r="AKJ26" s="570"/>
      <c r="AKK26" s="570"/>
      <c r="AKL26" s="570"/>
      <c r="AKM26" s="570"/>
      <c r="AKN26" s="570"/>
      <c r="AKO26" s="570"/>
      <c r="AKP26" s="570"/>
      <c r="AKQ26" s="570"/>
      <c r="AKR26" s="570"/>
      <c r="AKS26" s="570"/>
      <c r="AKT26" s="570"/>
      <c r="AKU26" s="570"/>
      <c r="AKV26" s="570"/>
      <c r="AKW26" s="570"/>
      <c r="AKX26" s="570"/>
      <c r="AKY26" s="570"/>
      <c r="AKZ26" s="570"/>
      <c r="ALA26" s="570"/>
      <c r="ALB26" s="570"/>
      <c r="ALC26" s="570"/>
      <c r="ALD26" s="570"/>
      <c r="ALE26" s="570"/>
      <c r="ALF26" s="570"/>
      <c r="ALG26" s="570"/>
      <c r="ALH26" s="570"/>
      <c r="ALI26" s="570"/>
      <c r="ALJ26" s="570"/>
      <c r="ALK26" s="570"/>
      <c r="ALL26" s="570"/>
      <c r="ALM26" s="570"/>
      <c r="ALN26" s="570"/>
      <c r="ALO26" s="570"/>
      <c r="ALP26" s="570"/>
      <c r="ALQ26" s="570"/>
      <c r="ALR26" s="570"/>
      <c r="ALS26" s="570"/>
      <c r="ALT26" s="570"/>
      <c r="ALU26" s="570"/>
      <c r="ALV26" s="570"/>
      <c r="ALW26" s="570"/>
      <c r="ALX26" s="570"/>
      <c r="ALY26" s="570"/>
      <c r="ALZ26" s="570"/>
      <c r="AMA26" s="570"/>
      <c r="AMB26" s="570"/>
      <c r="AMC26" s="570"/>
      <c r="AMD26" s="570"/>
      <c r="AME26" s="570"/>
      <c r="AMF26" s="570"/>
      <c r="AMG26" s="570"/>
      <c r="AMH26" s="570"/>
      <c r="AMI26" s="570"/>
      <c r="AMJ26" s="570"/>
      <c r="AMK26" s="570"/>
      <c r="AML26" s="570"/>
      <c r="AMM26" s="570"/>
      <c r="AMN26" s="570"/>
      <c r="AMO26" s="570"/>
      <c r="AMP26" s="570"/>
      <c r="AMQ26" s="570"/>
      <c r="AMR26" s="570"/>
      <c r="AMS26" s="570"/>
      <c r="AMT26" s="570"/>
      <c r="AMU26" s="570"/>
      <c r="AMV26" s="570"/>
      <c r="AMW26" s="570"/>
      <c r="AMX26" s="570"/>
      <c r="AMY26" s="570"/>
      <c r="AMZ26" s="570"/>
      <c r="ANA26" s="570"/>
      <c r="ANB26" s="570"/>
      <c r="ANC26" s="570"/>
      <c r="AND26" s="570"/>
      <c r="ANE26" s="570"/>
      <c r="ANF26" s="570"/>
      <c r="ANG26" s="570"/>
      <c r="ANH26" s="570"/>
      <c r="ANI26" s="570"/>
      <c r="ANJ26" s="570"/>
      <c r="ANK26" s="570"/>
      <c r="ANL26" s="570"/>
      <c r="ANM26" s="570"/>
      <c r="ANN26" s="570"/>
      <c r="ANO26" s="570"/>
      <c r="ANP26" s="570"/>
      <c r="ANQ26" s="570"/>
      <c r="ANR26" s="570"/>
      <c r="ANS26" s="570"/>
      <c r="ANT26" s="570"/>
      <c r="ANU26" s="570"/>
      <c r="ANV26" s="570"/>
      <c r="ANW26" s="570"/>
      <c r="ANX26" s="570"/>
      <c r="ANY26" s="570"/>
      <c r="ANZ26" s="570"/>
      <c r="AOA26" s="570"/>
      <c r="AOB26" s="570"/>
      <c r="AOC26" s="570"/>
      <c r="AOD26" s="570"/>
      <c r="AOE26" s="570"/>
      <c r="AOF26" s="570"/>
      <c r="AOG26" s="570"/>
      <c r="AOH26" s="570"/>
      <c r="AOI26" s="570"/>
      <c r="AOJ26" s="570"/>
      <c r="AOK26" s="570"/>
      <c r="AOL26" s="570"/>
      <c r="AOM26" s="570"/>
      <c r="AON26" s="570"/>
      <c r="AOO26" s="570"/>
      <c r="AOP26" s="570"/>
      <c r="AOQ26" s="570"/>
      <c r="AOR26" s="570"/>
      <c r="AOS26" s="570"/>
      <c r="AOT26" s="570"/>
      <c r="AOU26" s="570"/>
      <c r="AOV26" s="570"/>
      <c r="AOW26" s="570"/>
      <c r="AOX26" s="570"/>
      <c r="AOY26" s="570"/>
      <c r="AOZ26" s="570"/>
      <c r="APA26" s="570"/>
      <c r="APB26" s="570"/>
      <c r="APC26" s="570"/>
      <c r="APD26" s="570"/>
      <c r="APE26" s="570"/>
      <c r="APF26" s="570"/>
      <c r="APG26" s="570"/>
      <c r="APH26" s="570"/>
      <c r="API26" s="570"/>
      <c r="APJ26" s="570"/>
      <c r="APK26" s="570"/>
      <c r="APL26" s="570"/>
      <c r="APM26" s="570"/>
      <c r="APN26" s="570"/>
      <c r="APO26" s="570"/>
      <c r="APP26" s="570"/>
      <c r="APQ26" s="570"/>
      <c r="APR26" s="570"/>
      <c r="APS26" s="570"/>
      <c r="APT26" s="570"/>
      <c r="APU26" s="570"/>
      <c r="APV26" s="570"/>
      <c r="APW26" s="570"/>
      <c r="APX26" s="570"/>
      <c r="APY26" s="570"/>
      <c r="APZ26" s="570"/>
      <c r="AQA26" s="570"/>
      <c r="AQB26" s="570"/>
      <c r="AQC26" s="570"/>
      <c r="AQD26" s="570"/>
      <c r="AQE26" s="570"/>
      <c r="AQF26" s="570"/>
      <c r="AQG26" s="570"/>
      <c r="AQH26" s="570"/>
      <c r="AQI26" s="570"/>
      <c r="AQJ26" s="570"/>
      <c r="AQK26" s="570"/>
      <c r="AQL26" s="570"/>
      <c r="AQM26" s="570"/>
      <c r="AQN26" s="570"/>
      <c r="AQO26" s="570"/>
      <c r="AQP26" s="570"/>
      <c r="AQQ26" s="570"/>
      <c r="AQR26" s="570"/>
      <c r="AQS26" s="570"/>
      <c r="AQT26" s="570"/>
      <c r="AQU26" s="570"/>
      <c r="AQV26" s="570"/>
      <c r="AQW26" s="570"/>
      <c r="AQX26" s="570"/>
      <c r="AQY26" s="570"/>
      <c r="AQZ26" s="570"/>
      <c r="ARA26" s="570"/>
      <c r="ARB26" s="570"/>
      <c r="ARC26" s="570"/>
      <c r="ARD26" s="570"/>
      <c r="ARE26" s="570"/>
      <c r="ARF26" s="570"/>
      <c r="ARG26" s="570"/>
      <c r="ARH26" s="570"/>
      <c r="ARI26" s="570"/>
      <c r="ARJ26" s="570"/>
      <c r="ARK26" s="570"/>
      <c r="ARL26" s="570"/>
      <c r="ARM26" s="570"/>
      <c r="ARN26" s="570"/>
      <c r="ARO26" s="570"/>
      <c r="ARP26" s="570"/>
      <c r="ARQ26" s="570"/>
      <c r="ARR26" s="570"/>
      <c r="ARS26" s="570"/>
      <c r="ART26" s="570"/>
      <c r="ARU26" s="570"/>
      <c r="ARV26" s="570"/>
      <c r="ARW26" s="570"/>
      <c r="ARX26" s="570"/>
      <c r="ARY26" s="570"/>
      <c r="ARZ26" s="570"/>
      <c r="ASA26" s="570"/>
      <c r="ASB26" s="570"/>
      <c r="ASC26" s="570"/>
      <c r="ASD26" s="570"/>
      <c r="ASE26" s="570"/>
      <c r="ASF26" s="570"/>
      <c r="ASG26" s="570"/>
      <c r="ASH26" s="570"/>
      <c r="ASI26" s="570"/>
      <c r="ASJ26" s="570"/>
      <c r="ASK26" s="570"/>
      <c r="ASL26" s="570"/>
      <c r="ASM26" s="570"/>
      <c r="ASN26" s="570"/>
      <c r="ASO26" s="570"/>
      <c r="ASP26" s="570"/>
      <c r="ASQ26" s="570"/>
      <c r="ASR26" s="570"/>
      <c r="ASS26" s="570"/>
      <c r="AST26" s="570"/>
      <c r="ASU26" s="570"/>
      <c r="ASV26" s="570"/>
      <c r="ASW26" s="570"/>
      <c r="ASX26" s="570"/>
      <c r="ASY26" s="570"/>
      <c r="ASZ26" s="570"/>
      <c r="ATA26" s="570"/>
      <c r="ATB26" s="570"/>
      <c r="ATC26" s="570"/>
      <c r="ATD26" s="570"/>
      <c r="ATE26" s="570"/>
      <c r="ATF26" s="570"/>
      <c r="ATG26" s="570"/>
      <c r="ATH26" s="570"/>
      <c r="ATI26" s="570"/>
      <c r="ATJ26" s="570"/>
      <c r="ATK26" s="570"/>
      <c r="ATL26" s="570"/>
      <c r="ATM26" s="570"/>
      <c r="ATN26" s="570"/>
      <c r="ATO26" s="570"/>
      <c r="ATP26" s="570"/>
      <c r="ATQ26" s="570"/>
      <c r="ATR26" s="570"/>
      <c r="ATS26" s="570"/>
      <c r="ATT26" s="570"/>
      <c r="ATU26" s="570"/>
      <c r="ATV26" s="570"/>
      <c r="ATW26" s="570"/>
      <c r="ATX26" s="570"/>
      <c r="ATY26" s="570"/>
      <c r="ATZ26" s="570"/>
      <c r="AUA26" s="570"/>
      <c r="AUB26" s="570"/>
      <c r="AUC26" s="570"/>
      <c r="AUD26" s="570"/>
      <c r="AUE26" s="570"/>
      <c r="AUF26" s="570"/>
      <c r="AUG26" s="570"/>
      <c r="AUH26" s="570"/>
      <c r="AUI26" s="570"/>
      <c r="AUJ26" s="570"/>
      <c r="AUK26" s="570"/>
      <c r="AUL26" s="570"/>
      <c r="AUM26" s="570"/>
      <c r="AUN26" s="570"/>
      <c r="AUO26" s="570"/>
      <c r="AUP26" s="570"/>
      <c r="AUQ26" s="570"/>
      <c r="AUR26" s="570"/>
      <c r="AUS26" s="570"/>
      <c r="AUT26" s="570"/>
      <c r="AUU26" s="570"/>
      <c r="AUV26" s="570"/>
      <c r="AUW26" s="570"/>
      <c r="AUX26" s="570"/>
      <c r="AUY26" s="570"/>
      <c r="AUZ26" s="570"/>
      <c r="AVA26" s="570"/>
      <c r="AVB26" s="570"/>
      <c r="AVC26" s="570"/>
      <c r="AVD26" s="570"/>
      <c r="AVE26" s="570"/>
      <c r="AVF26" s="570"/>
      <c r="AVG26" s="570"/>
      <c r="AVH26" s="570"/>
      <c r="AVI26" s="570"/>
      <c r="AVJ26" s="570"/>
      <c r="AVK26" s="570"/>
      <c r="AVL26" s="570"/>
      <c r="AVM26" s="570"/>
      <c r="AVN26" s="570"/>
      <c r="AVO26" s="570"/>
      <c r="AVP26" s="570"/>
      <c r="AVQ26" s="570"/>
      <c r="AVR26" s="570"/>
      <c r="AVS26" s="570"/>
      <c r="AVT26" s="570"/>
      <c r="AVU26" s="570"/>
      <c r="AVV26" s="570"/>
      <c r="AVW26" s="570"/>
      <c r="AVX26" s="570"/>
      <c r="AVY26" s="570"/>
      <c r="AVZ26" s="570"/>
      <c r="AWA26" s="570"/>
      <c r="AWB26" s="570"/>
      <c r="AWC26" s="570"/>
      <c r="AWD26" s="570"/>
      <c r="AWE26" s="570"/>
      <c r="AWF26" s="570"/>
      <c r="AWG26" s="570"/>
      <c r="AWH26" s="570"/>
      <c r="AWI26" s="570"/>
      <c r="AWJ26" s="570"/>
      <c r="AWK26" s="570"/>
      <c r="AWL26" s="570"/>
      <c r="AWM26" s="570"/>
      <c r="AWN26" s="570"/>
      <c r="AWO26" s="570"/>
      <c r="AWP26" s="570"/>
      <c r="AWQ26" s="570"/>
      <c r="AWR26" s="570"/>
      <c r="AWS26" s="570"/>
      <c r="AWT26" s="570"/>
      <c r="AWU26" s="570"/>
      <c r="AWV26" s="570"/>
      <c r="AWW26" s="570"/>
      <c r="AWX26" s="570"/>
      <c r="AWY26" s="570"/>
      <c r="AWZ26" s="570"/>
      <c r="AXA26" s="570"/>
      <c r="AXB26" s="570"/>
      <c r="AXC26" s="570"/>
      <c r="AXD26" s="570"/>
      <c r="AXE26" s="570"/>
      <c r="AXF26" s="570"/>
      <c r="AXG26" s="570"/>
      <c r="AXH26" s="570"/>
      <c r="AXI26" s="570"/>
      <c r="AXJ26" s="570"/>
      <c r="AXK26" s="570"/>
      <c r="AXL26" s="570"/>
      <c r="AXM26" s="570"/>
      <c r="AXN26" s="570"/>
      <c r="AXO26" s="570"/>
      <c r="AXP26" s="570"/>
      <c r="AXQ26" s="570"/>
      <c r="AXR26" s="570"/>
      <c r="AXS26" s="570"/>
      <c r="AXT26" s="570"/>
      <c r="AXU26" s="570"/>
      <c r="AXV26" s="570"/>
      <c r="AXW26" s="570"/>
      <c r="AXX26" s="570"/>
      <c r="AXY26" s="570"/>
      <c r="AXZ26" s="570"/>
      <c r="AYA26" s="570"/>
      <c r="AYB26" s="570"/>
      <c r="AYC26" s="570"/>
      <c r="AYD26" s="570"/>
      <c r="AYE26" s="570"/>
      <c r="AYF26" s="570"/>
      <c r="AYG26" s="570"/>
      <c r="AYH26" s="570"/>
      <c r="AYI26" s="570"/>
      <c r="AYJ26" s="570"/>
      <c r="AYK26" s="570"/>
      <c r="AYL26" s="570"/>
      <c r="AYM26" s="570"/>
      <c r="AYN26" s="570"/>
      <c r="AYO26" s="570"/>
      <c r="AYP26" s="570"/>
      <c r="AYQ26" s="570"/>
      <c r="AYR26" s="570"/>
      <c r="AYS26" s="570"/>
      <c r="AYT26" s="570"/>
      <c r="AYU26" s="570"/>
      <c r="AYV26" s="570"/>
      <c r="AYW26" s="570"/>
      <c r="AYX26" s="570"/>
      <c r="AYY26" s="570"/>
      <c r="AYZ26" s="570"/>
      <c r="AZA26" s="570"/>
      <c r="AZB26" s="570"/>
      <c r="AZC26" s="570"/>
      <c r="AZD26" s="570"/>
      <c r="AZE26" s="570"/>
      <c r="AZF26" s="570"/>
      <c r="AZG26" s="570"/>
      <c r="AZH26" s="570"/>
      <c r="AZI26" s="570"/>
      <c r="AZJ26" s="570"/>
      <c r="AZK26" s="570"/>
      <c r="AZL26" s="570"/>
      <c r="AZM26" s="570"/>
      <c r="AZN26" s="570"/>
      <c r="AZO26" s="570"/>
      <c r="AZP26" s="570"/>
      <c r="AZQ26" s="570"/>
      <c r="AZR26" s="570"/>
      <c r="AZS26" s="570"/>
      <c r="AZT26" s="570"/>
      <c r="AZU26" s="570"/>
      <c r="AZV26" s="570"/>
      <c r="AZW26" s="570"/>
      <c r="AZX26" s="570"/>
      <c r="AZY26" s="570"/>
      <c r="AZZ26" s="570"/>
      <c r="BAA26" s="570"/>
      <c r="BAB26" s="570"/>
      <c r="BAC26" s="570"/>
      <c r="BAD26" s="570"/>
      <c r="BAE26" s="570"/>
      <c r="BAF26" s="570"/>
      <c r="BAG26" s="570"/>
      <c r="BAH26" s="570"/>
      <c r="BAI26" s="570"/>
      <c r="BAJ26" s="570"/>
      <c r="BAK26" s="570"/>
      <c r="BAL26" s="570"/>
      <c r="BAM26" s="570"/>
      <c r="BAN26" s="570"/>
      <c r="BAO26" s="570"/>
      <c r="BAP26" s="570"/>
      <c r="BAQ26" s="570"/>
      <c r="BAR26" s="570"/>
      <c r="BAS26" s="570"/>
      <c r="BAT26" s="570"/>
      <c r="BAU26" s="570"/>
      <c r="BAV26" s="570"/>
      <c r="BAW26" s="570"/>
      <c r="BAX26" s="570"/>
      <c r="BAY26" s="570"/>
      <c r="BAZ26" s="570"/>
      <c r="BBA26" s="570"/>
      <c r="BBB26" s="570"/>
      <c r="BBC26" s="570"/>
      <c r="BBD26" s="570"/>
      <c r="BBE26" s="570"/>
      <c r="BBF26" s="570"/>
      <c r="BBG26" s="570"/>
      <c r="BBH26" s="570"/>
      <c r="BBI26" s="570"/>
      <c r="BBJ26" s="570"/>
      <c r="BBK26" s="570"/>
      <c r="BBL26" s="570"/>
      <c r="BBM26" s="570"/>
      <c r="BBN26" s="570"/>
      <c r="BBO26" s="570"/>
      <c r="BBP26" s="570"/>
      <c r="BBQ26" s="570"/>
      <c r="BBR26" s="570"/>
      <c r="BBS26" s="570"/>
      <c r="BBT26" s="570"/>
      <c r="BBU26" s="570"/>
      <c r="BBV26" s="570"/>
      <c r="BBW26" s="570"/>
      <c r="BBX26" s="570"/>
      <c r="BBY26" s="570"/>
      <c r="BBZ26" s="570"/>
      <c r="BCA26" s="570"/>
      <c r="BCB26" s="570"/>
      <c r="BCC26" s="570"/>
      <c r="BCD26" s="570"/>
      <c r="BCE26" s="570"/>
      <c r="BCF26" s="570"/>
      <c r="BCG26" s="570"/>
      <c r="BCH26" s="570"/>
      <c r="BCI26" s="570"/>
      <c r="BCJ26" s="570"/>
      <c r="BCK26" s="570"/>
      <c r="BCL26" s="570"/>
      <c r="BCM26" s="570"/>
      <c r="BCN26" s="570"/>
      <c r="BCO26" s="570"/>
      <c r="BCP26" s="570"/>
      <c r="BCQ26" s="570"/>
      <c r="BCR26" s="570"/>
      <c r="BCS26" s="570"/>
      <c r="BCT26" s="570"/>
      <c r="BCU26" s="570"/>
      <c r="BCV26" s="570"/>
      <c r="BCW26" s="570"/>
      <c r="BCX26" s="570"/>
      <c r="BCY26" s="570"/>
      <c r="BCZ26" s="570"/>
      <c r="BDA26" s="570"/>
      <c r="BDB26" s="570"/>
      <c r="BDC26" s="570"/>
      <c r="BDD26" s="570"/>
      <c r="BDE26" s="570"/>
      <c r="BDF26" s="570"/>
      <c r="BDG26" s="570"/>
      <c r="BDH26" s="570"/>
      <c r="BDI26" s="570"/>
      <c r="BDJ26" s="570"/>
      <c r="BDK26" s="570"/>
      <c r="BDL26" s="570"/>
      <c r="BDM26" s="570"/>
      <c r="BDN26" s="570"/>
      <c r="BDO26" s="570"/>
      <c r="BDP26" s="570"/>
      <c r="BDQ26" s="570"/>
      <c r="BDR26" s="570"/>
      <c r="BDS26" s="570"/>
      <c r="BDT26" s="570"/>
      <c r="BDU26" s="570"/>
      <c r="BDV26" s="570"/>
      <c r="BDW26" s="570"/>
      <c r="BDX26" s="570"/>
      <c r="BDY26" s="570"/>
      <c r="BDZ26" s="570"/>
      <c r="BEA26" s="570"/>
      <c r="BEB26" s="570"/>
      <c r="BEC26" s="570"/>
      <c r="BED26" s="570"/>
      <c r="BEE26" s="570"/>
      <c r="BEF26" s="570"/>
      <c r="BEG26" s="570"/>
      <c r="BEH26" s="570"/>
      <c r="BEI26" s="570"/>
      <c r="BEJ26" s="570"/>
      <c r="BEK26" s="570"/>
      <c r="BEL26" s="570"/>
      <c r="BEM26" s="570"/>
      <c r="BEN26" s="570"/>
      <c r="BEO26" s="570"/>
      <c r="BEP26" s="570"/>
      <c r="BEQ26" s="570"/>
      <c r="BER26" s="570"/>
      <c r="BES26" s="570"/>
      <c r="BET26" s="570"/>
      <c r="BEU26" s="570"/>
      <c r="BEV26" s="570"/>
      <c r="BEW26" s="570"/>
      <c r="BEX26" s="570"/>
      <c r="BEY26" s="570"/>
      <c r="BEZ26" s="570"/>
      <c r="BFA26" s="570"/>
      <c r="BFB26" s="570"/>
      <c r="BFC26" s="570"/>
      <c r="BFD26" s="570"/>
      <c r="BFE26" s="570"/>
      <c r="BFF26" s="570"/>
      <c r="BFG26" s="570"/>
      <c r="BFH26" s="570"/>
      <c r="BFI26" s="570"/>
      <c r="BFJ26" s="570"/>
      <c r="BFK26" s="570"/>
      <c r="BFL26" s="570"/>
      <c r="BFM26" s="570"/>
      <c r="BFN26" s="570"/>
      <c r="BFO26" s="570"/>
      <c r="BFP26" s="570"/>
      <c r="BFQ26" s="570"/>
      <c r="BFR26" s="570"/>
      <c r="BFS26" s="570"/>
      <c r="BFT26" s="570"/>
      <c r="BFU26" s="570"/>
      <c r="BFV26" s="570"/>
      <c r="BFW26" s="570"/>
      <c r="BFX26" s="570"/>
      <c r="BFY26" s="570"/>
      <c r="BFZ26" s="570"/>
      <c r="BGA26" s="570"/>
      <c r="BGB26" s="570"/>
      <c r="BGC26" s="570"/>
      <c r="BGD26" s="570"/>
      <c r="BGE26" s="570"/>
      <c r="BGF26" s="570"/>
      <c r="BGG26" s="570"/>
      <c r="BGH26" s="570"/>
      <c r="BGI26" s="570"/>
      <c r="BGJ26" s="570"/>
      <c r="BGK26" s="570"/>
      <c r="BGL26" s="570"/>
      <c r="BGM26" s="570"/>
      <c r="BGN26" s="570"/>
      <c r="BGO26" s="570"/>
      <c r="BGP26" s="570"/>
      <c r="BGQ26" s="570"/>
      <c r="BGR26" s="570"/>
      <c r="BGS26" s="570"/>
      <c r="BGT26" s="570"/>
      <c r="BGU26" s="570"/>
      <c r="BGV26" s="570"/>
      <c r="BGW26" s="570"/>
      <c r="BGX26" s="570"/>
      <c r="BGY26" s="570"/>
      <c r="BGZ26" s="570"/>
      <c r="BHA26" s="570"/>
      <c r="BHB26" s="570"/>
      <c r="BHC26" s="570"/>
      <c r="BHD26" s="570"/>
      <c r="BHE26" s="570"/>
      <c r="BHF26" s="570"/>
      <c r="BHG26" s="570"/>
      <c r="BHH26" s="570"/>
      <c r="BHI26" s="570"/>
      <c r="BHJ26" s="570"/>
      <c r="BHK26" s="570"/>
      <c r="BHL26" s="570"/>
      <c r="BHM26" s="570"/>
      <c r="BHN26" s="570"/>
      <c r="BHO26" s="570"/>
      <c r="BHP26" s="570"/>
      <c r="BHQ26" s="570"/>
      <c r="BHR26" s="570"/>
      <c r="BHS26" s="570"/>
      <c r="BHT26" s="570"/>
      <c r="BHU26" s="570"/>
      <c r="BHV26" s="570"/>
      <c r="BHW26" s="570"/>
      <c r="BHX26" s="570"/>
      <c r="BHY26" s="570"/>
      <c r="BHZ26" s="570"/>
      <c r="BIA26" s="570"/>
      <c r="BIB26" s="570"/>
      <c r="BIC26" s="570"/>
      <c r="BID26" s="570"/>
      <c r="BIE26" s="570"/>
      <c r="BIF26" s="570"/>
      <c r="BIG26" s="570"/>
      <c r="BIH26" s="570"/>
      <c r="BII26" s="570"/>
      <c r="BIJ26" s="570"/>
      <c r="BIK26" s="570"/>
      <c r="BIL26" s="570"/>
      <c r="BIM26" s="570"/>
      <c r="BIN26" s="570"/>
      <c r="BIO26" s="570"/>
      <c r="BIP26" s="570"/>
      <c r="BIQ26" s="570"/>
      <c r="BIR26" s="570"/>
      <c r="BIS26" s="570"/>
      <c r="BIT26" s="570"/>
      <c r="BIU26" s="570"/>
      <c r="BIV26" s="570"/>
      <c r="BIW26" s="570"/>
      <c r="BIX26" s="570"/>
      <c r="BIY26" s="570"/>
      <c r="BIZ26" s="570"/>
      <c r="BJA26" s="570"/>
      <c r="BJB26" s="570"/>
      <c r="BJC26" s="570"/>
      <c r="BJD26" s="570"/>
      <c r="BJE26" s="570"/>
      <c r="BJF26" s="570"/>
      <c r="BJG26" s="570"/>
      <c r="BJH26" s="570"/>
      <c r="BJI26" s="570"/>
      <c r="BJJ26" s="570"/>
      <c r="BJK26" s="570"/>
      <c r="BJL26" s="570"/>
      <c r="BJM26" s="570"/>
      <c r="BJN26" s="570"/>
      <c r="BJO26" s="570"/>
      <c r="BJP26" s="570"/>
      <c r="BJQ26" s="570"/>
      <c r="BJR26" s="570"/>
      <c r="BJS26" s="570"/>
      <c r="BJT26" s="570"/>
      <c r="BJU26" s="570"/>
      <c r="BJV26" s="570"/>
      <c r="BJW26" s="570"/>
      <c r="BJX26" s="570"/>
      <c r="BJY26" s="570"/>
      <c r="BJZ26" s="570"/>
      <c r="BKA26" s="570"/>
      <c r="BKB26" s="570"/>
      <c r="BKC26" s="570"/>
      <c r="BKD26" s="570"/>
      <c r="BKE26" s="570"/>
      <c r="BKF26" s="570"/>
      <c r="BKG26" s="570"/>
      <c r="BKH26" s="570"/>
      <c r="BKI26" s="570"/>
      <c r="BKJ26" s="570"/>
      <c r="BKK26" s="570"/>
      <c r="BKL26" s="570"/>
      <c r="BKM26" s="570"/>
      <c r="BKN26" s="570"/>
      <c r="BKO26" s="570"/>
      <c r="BKP26" s="570"/>
      <c r="BKQ26" s="570"/>
      <c r="BKR26" s="570"/>
      <c r="BKS26" s="570"/>
      <c r="BKT26" s="570"/>
      <c r="BKU26" s="570"/>
      <c r="BKV26" s="570"/>
      <c r="BKW26" s="570"/>
      <c r="BKX26" s="570"/>
      <c r="BKY26" s="570"/>
      <c r="BKZ26" s="570"/>
      <c r="BLA26" s="570"/>
      <c r="BLB26" s="570"/>
      <c r="BLC26" s="570"/>
      <c r="BLD26" s="570"/>
      <c r="BLE26" s="570"/>
      <c r="BLF26" s="570"/>
      <c r="BLG26" s="570"/>
      <c r="BLH26" s="570"/>
      <c r="BLI26" s="570"/>
      <c r="BLJ26" s="570"/>
      <c r="BLK26" s="570"/>
      <c r="BLL26" s="570"/>
      <c r="BLM26" s="570"/>
      <c r="BLN26" s="570"/>
      <c r="BLO26" s="570"/>
      <c r="BLP26" s="570"/>
      <c r="BLQ26" s="570"/>
      <c r="BLR26" s="570"/>
      <c r="BLS26" s="570"/>
      <c r="BLT26" s="570"/>
      <c r="BLU26" s="570"/>
      <c r="BLV26" s="570"/>
      <c r="BLW26" s="570"/>
      <c r="BLX26" s="570"/>
      <c r="BLY26" s="570"/>
      <c r="BLZ26" s="570"/>
      <c r="BMA26" s="570"/>
      <c r="BMB26" s="570"/>
      <c r="BMC26" s="570"/>
      <c r="BMD26" s="570"/>
      <c r="BME26" s="570"/>
      <c r="BMF26" s="570"/>
      <c r="BMG26" s="570"/>
      <c r="BMH26" s="570"/>
      <c r="BMI26" s="570"/>
      <c r="BMJ26" s="570"/>
      <c r="BMK26" s="570"/>
      <c r="BML26" s="570"/>
      <c r="BMM26" s="570"/>
      <c r="BMN26" s="570"/>
      <c r="BMO26" s="570"/>
      <c r="BMP26" s="570"/>
      <c r="BMQ26" s="570"/>
      <c r="BMR26" s="570"/>
      <c r="BMS26" s="570"/>
      <c r="BMT26" s="570"/>
      <c r="BMU26" s="570"/>
      <c r="BMV26" s="570"/>
      <c r="BMW26" s="570"/>
      <c r="BMX26" s="570"/>
      <c r="BMY26" s="570"/>
      <c r="BMZ26" s="570"/>
      <c r="BNA26" s="570"/>
      <c r="BNB26" s="570"/>
      <c r="BNC26" s="570"/>
      <c r="BND26" s="570"/>
      <c r="BNE26" s="570"/>
      <c r="BNF26" s="570"/>
      <c r="BNG26" s="570"/>
      <c r="BNH26" s="570"/>
      <c r="BNI26" s="570"/>
      <c r="BNJ26" s="570"/>
      <c r="BNK26" s="570"/>
      <c r="BNL26" s="570"/>
      <c r="BNM26" s="570"/>
      <c r="BNN26" s="570"/>
      <c r="BNO26" s="570"/>
      <c r="BNP26" s="570"/>
      <c r="BNQ26" s="570"/>
      <c r="BNR26" s="570"/>
      <c r="BNS26" s="570"/>
      <c r="BNT26" s="570"/>
      <c r="BNU26" s="570"/>
      <c r="BNV26" s="570"/>
      <c r="BNW26" s="570"/>
      <c r="BNX26" s="570"/>
      <c r="BNY26" s="570"/>
      <c r="BNZ26" s="570"/>
      <c r="BOA26" s="570"/>
      <c r="BOB26" s="570"/>
      <c r="BOC26" s="570"/>
      <c r="BOD26" s="570"/>
      <c r="BOE26" s="570"/>
      <c r="BOF26" s="570"/>
      <c r="BOG26" s="570"/>
      <c r="BOH26" s="570"/>
      <c r="BOI26" s="570"/>
      <c r="BOJ26" s="570"/>
      <c r="BOK26" s="570"/>
      <c r="BOL26" s="570"/>
      <c r="BOM26" s="570"/>
      <c r="BON26" s="570"/>
      <c r="BOO26" s="570"/>
      <c r="BOP26" s="570"/>
      <c r="BOQ26" s="570"/>
      <c r="BOR26" s="570"/>
      <c r="BOS26" s="570"/>
      <c r="BOT26" s="570"/>
      <c r="BOU26" s="570"/>
      <c r="BOV26" s="570"/>
      <c r="BOW26" s="570"/>
      <c r="BOX26" s="570"/>
      <c r="BOY26" s="570"/>
      <c r="BOZ26" s="570"/>
      <c r="BPA26" s="570"/>
      <c r="BPB26" s="570"/>
      <c r="BPC26" s="570"/>
      <c r="BPD26" s="570"/>
      <c r="BPE26" s="570"/>
      <c r="BPF26" s="570"/>
      <c r="BPG26" s="570"/>
      <c r="BPH26" s="570"/>
      <c r="BPI26" s="570"/>
      <c r="BPJ26" s="570"/>
      <c r="BPK26" s="570"/>
      <c r="BPL26" s="570"/>
      <c r="BPM26" s="570"/>
      <c r="BPN26" s="570"/>
      <c r="BPO26" s="570"/>
      <c r="BPP26" s="570"/>
      <c r="BPQ26" s="570"/>
      <c r="BPR26" s="570"/>
      <c r="BPS26" s="570"/>
      <c r="BPT26" s="570"/>
      <c r="BPU26" s="570"/>
      <c r="BPV26" s="570"/>
      <c r="BPW26" s="570"/>
      <c r="BPX26" s="570"/>
      <c r="BPY26" s="570"/>
      <c r="BPZ26" s="570"/>
      <c r="BQA26" s="570"/>
      <c r="BQB26" s="570"/>
      <c r="BQC26" s="570"/>
      <c r="BQD26" s="570"/>
      <c r="BQE26" s="570"/>
      <c r="BQF26" s="570"/>
      <c r="BQG26" s="570"/>
      <c r="BQH26" s="570"/>
      <c r="BQI26" s="570"/>
      <c r="BQJ26" s="570"/>
      <c r="BQK26" s="570"/>
      <c r="BQL26" s="570"/>
      <c r="BQM26" s="570"/>
      <c r="BQN26" s="570"/>
      <c r="BQO26" s="570"/>
      <c r="BQP26" s="570"/>
      <c r="BQQ26" s="570"/>
      <c r="BQR26" s="570"/>
      <c r="BQS26" s="570"/>
      <c r="BQT26" s="570"/>
      <c r="BQU26" s="570"/>
      <c r="BQV26" s="570"/>
      <c r="BQW26" s="570"/>
      <c r="BQX26" s="570"/>
      <c r="BQY26" s="570"/>
      <c r="BQZ26" s="570"/>
      <c r="BRA26" s="570"/>
      <c r="BRB26" s="570"/>
      <c r="BRC26" s="570"/>
      <c r="BRD26" s="570"/>
      <c r="BRE26" s="570"/>
      <c r="BRF26" s="570"/>
      <c r="BRG26" s="570"/>
      <c r="BRH26" s="570"/>
      <c r="BRI26" s="570"/>
      <c r="BRJ26" s="570"/>
      <c r="BRK26" s="570"/>
      <c r="BRL26" s="570"/>
      <c r="BRM26" s="570"/>
      <c r="BRN26" s="570"/>
      <c r="BRO26" s="570"/>
      <c r="BRP26" s="570"/>
      <c r="BRQ26" s="570"/>
      <c r="BRR26" s="570"/>
      <c r="BRS26" s="570"/>
      <c r="BRT26" s="570"/>
      <c r="BRU26" s="570"/>
      <c r="BRV26" s="570"/>
      <c r="BRW26" s="570"/>
      <c r="BRX26" s="570"/>
      <c r="BRY26" s="570"/>
      <c r="BRZ26" s="570"/>
      <c r="BSA26" s="570"/>
      <c r="BSB26" s="570"/>
      <c r="BSC26" s="570"/>
      <c r="BSD26" s="570"/>
      <c r="BSE26" s="570"/>
      <c r="BSF26" s="570"/>
      <c r="BSG26" s="570"/>
      <c r="BSH26" s="570"/>
      <c r="BSI26" s="570"/>
      <c r="BSJ26" s="570"/>
      <c r="BSK26" s="570"/>
      <c r="BSL26" s="570"/>
      <c r="BSM26" s="570"/>
      <c r="BSN26" s="570"/>
      <c r="BSO26" s="570"/>
      <c r="BSP26" s="570"/>
      <c r="BSQ26" s="570"/>
      <c r="BSR26" s="570"/>
      <c r="BSS26" s="570"/>
      <c r="BST26" s="570"/>
      <c r="BSU26" s="570"/>
      <c r="BSV26" s="570"/>
      <c r="BSW26" s="570"/>
      <c r="BSX26" s="570"/>
      <c r="BSY26" s="570"/>
      <c r="BSZ26" s="570"/>
      <c r="BTA26" s="570"/>
      <c r="BTB26" s="570"/>
      <c r="BTC26" s="570"/>
      <c r="BTD26" s="570"/>
      <c r="BTE26" s="570"/>
      <c r="BTF26" s="570"/>
      <c r="BTG26" s="570"/>
      <c r="BTH26" s="570"/>
      <c r="BTI26" s="570"/>
      <c r="BTJ26" s="570"/>
      <c r="BTK26" s="570"/>
      <c r="BTL26" s="570"/>
      <c r="BTM26" s="570"/>
      <c r="BTN26" s="570"/>
      <c r="BTO26" s="570"/>
      <c r="BTP26" s="570"/>
      <c r="BTQ26" s="570"/>
      <c r="BTR26" s="570"/>
      <c r="BTS26" s="570"/>
      <c r="BTT26" s="570"/>
      <c r="BTU26" s="570"/>
      <c r="BTV26" s="570"/>
      <c r="BTW26" s="570"/>
      <c r="BTX26" s="570"/>
      <c r="BTY26" s="570"/>
      <c r="BTZ26" s="570"/>
      <c r="BUA26" s="570"/>
      <c r="BUB26" s="570"/>
      <c r="BUC26" s="570"/>
      <c r="BUD26" s="570"/>
      <c r="BUE26" s="570"/>
      <c r="BUF26" s="570"/>
      <c r="BUG26" s="570"/>
      <c r="BUH26" s="570"/>
      <c r="BUI26" s="570"/>
      <c r="BUJ26" s="570"/>
      <c r="BUK26" s="570"/>
      <c r="BUL26" s="570"/>
      <c r="BUM26" s="570"/>
      <c r="BUN26" s="570"/>
      <c r="BUO26" s="570"/>
      <c r="BUP26" s="570"/>
      <c r="BUQ26" s="570"/>
      <c r="BUR26" s="570"/>
      <c r="BUS26" s="570"/>
      <c r="BUT26" s="570"/>
      <c r="BUU26" s="570"/>
      <c r="BUV26" s="570"/>
      <c r="BUW26" s="570"/>
      <c r="BUX26" s="570"/>
      <c r="BUY26" s="570"/>
      <c r="BUZ26" s="570"/>
      <c r="BVA26" s="570"/>
      <c r="BVB26" s="570"/>
      <c r="BVC26" s="570"/>
      <c r="BVD26" s="570"/>
      <c r="BVE26" s="570"/>
      <c r="BVF26" s="570"/>
      <c r="BVG26" s="570"/>
      <c r="BVH26" s="570"/>
      <c r="BVI26" s="570"/>
      <c r="BVJ26" s="570"/>
      <c r="BVK26" s="570"/>
      <c r="BVL26" s="570"/>
      <c r="BVM26" s="570"/>
      <c r="BVN26" s="570"/>
      <c r="BVO26" s="570"/>
      <c r="BVP26" s="570"/>
      <c r="BVQ26" s="570"/>
      <c r="BVR26" s="570"/>
      <c r="BVS26" s="570"/>
      <c r="BVT26" s="570"/>
      <c r="BVU26" s="570"/>
      <c r="BVV26" s="570"/>
      <c r="BVW26" s="570"/>
      <c r="BVX26" s="570"/>
      <c r="BVY26" s="570"/>
      <c r="BVZ26" s="570"/>
      <c r="BWA26" s="570"/>
      <c r="BWB26" s="570"/>
      <c r="BWC26" s="570"/>
      <c r="BWD26" s="570"/>
      <c r="BWE26" s="570"/>
      <c r="BWF26" s="570"/>
      <c r="BWG26" s="570"/>
      <c r="BWH26" s="570"/>
      <c r="BWI26" s="570"/>
      <c r="BWJ26" s="570"/>
      <c r="BWK26" s="570"/>
      <c r="BWL26" s="570"/>
      <c r="BWM26" s="570"/>
      <c r="BWN26" s="570"/>
      <c r="BWO26" s="570"/>
      <c r="BWP26" s="570"/>
      <c r="BWQ26" s="570"/>
      <c r="BWR26" s="570"/>
      <c r="BWS26" s="570"/>
      <c r="BWT26" s="570"/>
      <c r="BWU26" s="570"/>
      <c r="BWV26" s="570"/>
      <c r="BWW26" s="570"/>
      <c r="BWX26" s="570"/>
      <c r="BWY26" s="570"/>
      <c r="BWZ26" s="570"/>
      <c r="BXA26" s="570"/>
      <c r="BXB26" s="570"/>
      <c r="BXC26" s="570"/>
      <c r="BXD26" s="570"/>
      <c r="BXE26" s="570"/>
      <c r="BXF26" s="570"/>
      <c r="BXG26" s="570"/>
      <c r="BXH26" s="570"/>
      <c r="BXI26" s="570"/>
      <c r="BXJ26" s="570"/>
      <c r="BXK26" s="570"/>
      <c r="BXL26" s="570"/>
      <c r="BXM26" s="570"/>
      <c r="BXN26" s="570"/>
      <c r="BXO26" s="570"/>
      <c r="BXP26" s="570"/>
      <c r="BXQ26" s="570"/>
      <c r="BXR26" s="570"/>
      <c r="BXS26" s="570"/>
      <c r="BXT26" s="570"/>
      <c r="BXU26" s="570"/>
      <c r="BXV26" s="570"/>
      <c r="BXW26" s="570"/>
      <c r="BXX26" s="570"/>
      <c r="BXY26" s="570"/>
      <c r="BXZ26" s="570"/>
      <c r="BYA26" s="570"/>
      <c r="BYB26" s="570"/>
      <c r="BYC26" s="570"/>
      <c r="BYD26" s="570"/>
      <c r="BYE26" s="570"/>
      <c r="BYF26" s="570"/>
      <c r="BYG26" s="570"/>
      <c r="BYH26" s="570"/>
      <c r="BYI26" s="570"/>
      <c r="BYJ26" s="570"/>
      <c r="BYK26" s="570"/>
      <c r="BYL26" s="570"/>
      <c r="BYM26" s="570"/>
      <c r="BYN26" s="570"/>
      <c r="BYO26" s="570"/>
      <c r="BYP26" s="570"/>
      <c r="BYQ26" s="570"/>
      <c r="BYR26" s="570"/>
      <c r="BYS26" s="570"/>
      <c r="BYT26" s="570"/>
      <c r="BYU26" s="570"/>
      <c r="BYV26" s="570"/>
      <c r="BYW26" s="570"/>
      <c r="BYX26" s="570"/>
      <c r="BYY26" s="570"/>
      <c r="BYZ26" s="570"/>
      <c r="BZA26" s="570"/>
      <c r="BZB26" s="570"/>
      <c r="BZC26" s="570"/>
      <c r="BZD26" s="570"/>
      <c r="BZE26" s="570"/>
      <c r="BZF26" s="570"/>
      <c r="BZG26" s="570"/>
      <c r="BZH26" s="570"/>
      <c r="BZI26" s="570"/>
      <c r="BZJ26" s="570"/>
      <c r="BZK26" s="570"/>
      <c r="BZL26" s="570"/>
      <c r="BZM26" s="570"/>
      <c r="BZN26" s="570"/>
      <c r="BZO26" s="570"/>
      <c r="BZP26" s="570"/>
      <c r="BZQ26" s="570"/>
      <c r="BZR26" s="570"/>
      <c r="BZS26" s="570"/>
      <c r="BZT26" s="570"/>
      <c r="BZU26" s="570"/>
      <c r="BZV26" s="570"/>
      <c r="BZW26" s="570"/>
      <c r="BZX26" s="570"/>
      <c r="BZY26" s="570"/>
      <c r="BZZ26" s="570"/>
      <c r="CAA26" s="570"/>
      <c r="CAB26" s="570"/>
      <c r="CAC26" s="570"/>
      <c r="CAD26" s="570"/>
      <c r="CAE26" s="570"/>
      <c r="CAF26" s="570"/>
      <c r="CAG26" s="570"/>
      <c r="CAH26" s="570"/>
      <c r="CAI26" s="570"/>
      <c r="CAJ26" s="570"/>
      <c r="CAK26" s="570"/>
      <c r="CAL26" s="570"/>
      <c r="CAM26" s="570"/>
      <c r="CAN26" s="570"/>
      <c r="CAO26" s="570"/>
      <c r="CAP26" s="570"/>
      <c r="CAQ26" s="570"/>
      <c r="CAR26" s="570"/>
      <c r="CAS26" s="570"/>
      <c r="CAT26" s="570"/>
      <c r="CAU26" s="570"/>
      <c r="CAV26" s="570"/>
      <c r="CAW26" s="570"/>
      <c r="CAX26" s="570"/>
      <c r="CAY26" s="570"/>
      <c r="CAZ26" s="570"/>
      <c r="CBA26" s="570"/>
      <c r="CBB26" s="570"/>
      <c r="CBC26" s="570"/>
      <c r="CBD26" s="570"/>
      <c r="CBE26" s="570"/>
      <c r="CBF26" s="570"/>
      <c r="CBG26" s="570"/>
      <c r="CBH26" s="570"/>
      <c r="CBI26" s="570"/>
      <c r="CBJ26" s="570"/>
      <c r="CBK26" s="570"/>
      <c r="CBL26" s="570"/>
      <c r="CBM26" s="570"/>
      <c r="CBN26" s="570"/>
      <c r="CBO26" s="570"/>
      <c r="CBP26" s="570"/>
      <c r="CBQ26" s="570"/>
      <c r="CBR26" s="570"/>
      <c r="CBS26" s="570"/>
      <c r="CBT26" s="570"/>
      <c r="CBU26" s="570"/>
      <c r="CBV26" s="570"/>
      <c r="CBW26" s="570"/>
      <c r="CBX26" s="570"/>
      <c r="CBY26" s="570"/>
      <c r="CBZ26" s="570"/>
      <c r="CCA26" s="570"/>
      <c r="CCB26" s="570"/>
      <c r="CCC26" s="570"/>
      <c r="CCD26" s="570"/>
      <c r="CCE26" s="570"/>
      <c r="CCF26" s="570"/>
      <c r="CCG26" s="570"/>
      <c r="CCH26" s="570"/>
      <c r="CCI26" s="570"/>
      <c r="CCJ26" s="570"/>
      <c r="CCK26" s="570"/>
      <c r="CCL26" s="570"/>
      <c r="CCM26" s="570"/>
      <c r="CCN26" s="570"/>
      <c r="CCO26" s="570"/>
      <c r="CCP26" s="570"/>
      <c r="CCQ26" s="570"/>
      <c r="CCR26" s="570"/>
      <c r="CCS26" s="570"/>
      <c r="CCT26" s="570"/>
      <c r="CCU26" s="570"/>
      <c r="CCV26" s="570"/>
      <c r="CCW26" s="570"/>
      <c r="CCX26" s="570"/>
      <c r="CCY26" s="570"/>
      <c r="CCZ26" s="570"/>
      <c r="CDA26" s="570"/>
      <c r="CDB26" s="570"/>
      <c r="CDC26" s="570"/>
      <c r="CDD26" s="570"/>
      <c r="CDE26" s="570"/>
      <c r="CDF26" s="570"/>
      <c r="CDG26" s="570"/>
      <c r="CDH26" s="570"/>
      <c r="CDI26" s="570"/>
      <c r="CDJ26" s="570"/>
      <c r="CDK26" s="570"/>
      <c r="CDL26" s="570"/>
      <c r="CDM26" s="570"/>
      <c r="CDN26" s="570"/>
      <c r="CDO26" s="570"/>
      <c r="CDP26" s="570"/>
      <c r="CDQ26" s="570"/>
      <c r="CDR26" s="570"/>
      <c r="CDS26" s="570"/>
      <c r="CDT26" s="570"/>
      <c r="CDU26" s="570"/>
      <c r="CDV26" s="570"/>
      <c r="CDW26" s="570"/>
      <c r="CDX26" s="570"/>
      <c r="CDY26" s="570"/>
      <c r="CDZ26" s="570"/>
      <c r="CEA26" s="570"/>
      <c r="CEB26" s="570"/>
      <c r="CEC26" s="570"/>
      <c r="CED26" s="570"/>
      <c r="CEE26" s="570"/>
      <c r="CEF26" s="570"/>
      <c r="CEG26" s="570"/>
      <c r="CEH26" s="570"/>
      <c r="CEI26" s="570"/>
      <c r="CEJ26" s="570"/>
      <c r="CEK26" s="570"/>
      <c r="CEL26" s="570"/>
      <c r="CEM26" s="570"/>
      <c r="CEN26" s="570"/>
      <c r="CEO26" s="570"/>
      <c r="CEP26" s="570"/>
      <c r="CEQ26" s="570"/>
      <c r="CER26" s="570"/>
      <c r="CES26" s="570"/>
      <c r="CET26" s="570"/>
      <c r="CEU26" s="570"/>
      <c r="CEV26" s="570"/>
      <c r="CEW26" s="570"/>
      <c r="CEX26" s="570"/>
      <c r="CEY26" s="570"/>
      <c r="CEZ26" s="570"/>
      <c r="CFA26" s="570"/>
      <c r="CFB26" s="570"/>
      <c r="CFC26" s="570"/>
      <c r="CFD26" s="570"/>
      <c r="CFE26" s="570"/>
      <c r="CFF26" s="570"/>
      <c r="CFG26" s="570"/>
      <c r="CFH26" s="570"/>
      <c r="CFI26" s="570"/>
      <c r="CFJ26" s="570"/>
      <c r="CFK26" s="570"/>
      <c r="CFL26" s="570"/>
      <c r="CFM26" s="570"/>
      <c r="CFN26" s="570"/>
      <c r="CFO26" s="570"/>
      <c r="CFP26" s="570"/>
      <c r="CFQ26" s="570"/>
      <c r="CFR26" s="570"/>
      <c r="CFS26" s="570"/>
      <c r="CFT26" s="570"/>
      <c r="CFU26" s="570"/>
      <c r="CFV26" s="570"/>
      <c r="CFW26" s="570"/>
      <c r="CFX26" s="570"/>
      <c r="CFY26" s="570"/>
      <c r="CFZ26" s="570"/>
      <c r="CGA26" s="570"/>
      <c r="CGB26" s="570"/>
      <c r="CGC26" s="570"/>
      <c r="CGD26" s="570"/>
      <c r="CGE26" s="570"/>
      <c r="CGF26" s="570"/>
      <c r="CGG26" s="570"/>
      <c r="CGH26" s="570"/>
      <c r="CGI26" s="570"/>
      <c r="CGJ26" s="570"/>
      <c r="CGK26" s="570"/>
      <c r="CGL26" s="570"/>
      <c r="CGM26" s="570"/>
      <c r="CGN26" s="570"/>
      <c r="CGO26" s="570"/>
      <c r="CGP26" s="570"/>
      <c r="CGQ26" s="570"/>
      <c r="CGR26" s="570"/>
      <c r="CGS26" s="570"/>
      <c r="CGT26" s="570"/>
      <c r="CGU26" s="570"/>
      <c r="CGV26" s="570"/>
      <c r="CGW26" s="570"/>
      <c r="CGX26" s="570"/>
      <c r="CGY26" s="570"/>
      <c r="CGZ26" s="570"/>
      <c r="CHA26" s="570"/>
      <c r="CHB26" s="570"/>
      <c r="CHC26" s="570"/>
      <c r="CHD26" s="570"/>
      <c r="CHE26" s="570"/>
      <c r="CHF26" s="570"/>
      <c r="CHG26" s="570"/>
      <c r="CHH26" s="570"/>
      <c r="CHI26" s="570"/>
      <c r="CHJ26" s="570"/>
      <c r="CHK26" s="570"/>
      <c r="CHL26" s="570"/>
      <c r="CHM26" s="570"/>
      <c r="CHN26" s="570"/>
      <c r="CHO26" s="570"/>
      <c r="CHP26" s="570"/>
      <c r="CHQ26" s="570"/>
      <c r="CHR26" s="570"/>
      <c r="CHS26" s="570"/>
      <c r="CHT26" s="570"/>
      <c r="CHU26" s="570"/>
      <c r="CHV26" s="570"/>
      <c r="CHW26" s="570"/>
      <c r="CHX26" s="570"/>
      <c r="CHY26" s="570"/>
      <c r="CHZ26" s="570"/>
      <c r="CIA26" s="570"/>
      <c r="CIB26" s="570"/>
      <c r="CIC26" s="570"/>
      <c r="CID26" s="570"/>
      <c r="CIE26" s="570"/>
      <c r="CIF26" s="570"/>
      <c r="CIG26" s="570"/>
      <c r="CIH26" s="570"/>
      <c r="CII26" s="570"/>
      <c r="CIJ26" s="570"/>
      <c r="CIK26" s="570"/>
      <c r="CIL26" s="570"/>
      <c r="CIM26" s="570"/>
      <c r="CIN26" s="570"/>
      <c r="CIO26" s="570"/>
      <c r="CIP26" s="570"/>
      <c r="CIQ26" s="570"/>
      <c r="CIR26" s="570"/>
      <c r="CIS26" s="570"/>
      <c r="CIT26" s="570"/>
      <c r="CIU26" s="570"/>
      <c r="CIV26" s="570"/>
      <c r="CIW26" s="570"/>
      <c r="CIX26" s="570"/>
      <c r="CIY26" s="570"/>
      <c r="CIZ26" s="570"/>
      <c r="CJA26" s="570"/>
      <c r="CJB26" s="570"/>
      <c r="CJC26" s="570"/>
      <c r="CJD26" s="570"/>
      <c r="CJE26" s="570"/>
      <c r="CJF26" s="570"/>
      <c r="CJG26" s="570"/>
      <c r="CJH26" s="570"/>
      <c r="CJI26" s="570"/>
      <c r="CJJ26" s="570"/>
      <c r="CJK26" s="570"/>
      <c r="CJL26" s="570"/>
      <c r="CJM26" s="570"/>
      <c r="CJN26" s="570"/>
      <c r="CJO26" s="570"/>
      <c r="CJP26" s="570"/>
      <c r="CJQ26" s="570"/>
      <c r="CJR26" s="570"/>
      <c r="CJS26" s="570"/>
      <c r="CJT26" s="570"/>
      <c r="CJU26" s="570"/>
      <c r="CJV26" s="570"/>
      <c r="CJW26" s="570"/>
      <c r="CJX26" s="570"/>
      <c r="CJY26" s="570"/>
      <c r="CJZ26" s="570"/>
      <c r="CKA26" s="570"/>
      <c r="CKB26" s="570"/>
      <c r="CKC26" s="570"/>
      <c r="CKD26" s="570"/>
      <c r="CKE26" s="570"/>
      <c r="CKF26" s="570"/>
      <c r="CKG26" s="570"/>
      <c r="CKH26" s="570"/>
      <c r="CKI26" s="570"/>
      <c r="CKJ26" s="570"/>
      <c r="CKK26" s="570"/>
      <c r="CKL26" s="570"/>
      <c r="CKM26" s="570"/>
      <c r="CKN26" s="570"/>
      <c r="CKO26" s="570"/>
      <c r="CKP26" s="570"/>
      <c r="CKQ26" s="570"/>
      <c r="CKR26" s="570"/>
      <c r="CKS26" s="570"/>
      <c r="CKT26" s="570"/>
      <c r="CKU26" s="570"/>
      <c r="CKV26" s="570"/>
      <c r="CKW26" s="570"/>
      <c r="CKX26" s="570"/>
      <c r="CKY26" s="570"/>
      <c r="CKZ26" s="570"/>
      <c r="CLA26" s="570"/>
      <c r="CLB26" s="570"/>
      <c r="CLC26" s="570"/>
      <c r="CLD26" s="570"/>
      <c r="CLE26" s="570"/>
      <c r="CLF26" s="570"/>
      <c r="CLG26" s="570"/>
      <c r="CLH26" s="570"/>
      <c r="CLI26" s="570"/>
      <c r="CLJ26" s="570"/>
      <c r="CLK26" s="570"/>
      <c r="CLL26" s="570"/>
      <c r="CLM26" s="570"/>
      <c r="CLN26" s="570"/>
      <c r="CLO26" s="570"/>
      <c r="CLP26" s="570"/>
      <c r="CLQ26" s="570"/>
      <c r="CLR26" s="570"/>
      <c r="CLS26" s="570"/>
      <c r="CLT26" s="570"/>
      <c r="CLU26" s="570"/>
      <c r="CLV26" s="570"/>
      <c r="CLW26" s="570"/>
      <c r="CLX26" s="570"/>
      <c r="CLY26" s="570"/>
      <c r="CLZ26" s="570"/>
      <c r="CMA26" s="570"/>
      <c r="CMB26" s="570"/>
      <c r="CMC26" s="570"/>
      <c r="CMD26" s="570"/>
      <c r="CME26" s="570"/>
      <c r="CMF26" s="570"/>
      <c r="CMG26" s="570"/>
      <c r="CMH26" s="570"/>
      <c r="CMI26" s="570"/>
      <c r="CMJ26" s="570"/>
      <c r="CMK26" s="570"/>
      <c r="CML26" s="570"/>
      <c r="CMM26" s="570"/>
      <c r="CMN26" s="570"/>
      <c r="CMO26" s="570"/>
      <c r="CMP26" s="570"/>
      <c r="CMQ26" s="570"/>
      <c r="CMR26" s="570"/>
      <c r="CMS26" s="570"/>
      <c r="CMT26" s="570"/>
      <c r="CMU26" s="570"/>
      <c r="CMV26" s="570"/>
      <c r="CMW26" s="570"/>
      <c r="CMX26" s="570"/>
      <c r="CMY26" s="570"/>
      <c r="CMZ26" s="570"/>
      <c r="CNA26" s="570"/>
      <c r="CNB26" s="570"/>
      <c r="CNC26" s="570"/>
      <c r="CND26" s="570"/>
      <c r="CNE26" s="570"/>
      <c r="CNF26" s="570"/>
      <c r="CNG26" s="570"/>
      <c r="CNH26" s="570"/>
      <c r="CNI26" s="570"/>
      <c r="CNJ26" s="570"/>
      <c r="CNK26" s="570"/>
      <c r="CNL26" s="570"/>
      <c r="CNM26" s="570"/>
      <c r="CNN26" s="570"/>
      <c r="CNO26" s="570"/>
      <c r="CNP26" s="570"/>
      <c r="CNQ26" s="570"/>
      <c r="CNR26" s="570"/>
      <c r="CNS26" s="570"/>
      <c r="CNT26" s="570"/>
      <c r="CNU26" s="570"/>
      <c r="CNV26" s="570"/>
      <c r="CNW26" s="570"/>
      <c r="CNX26" s="570"/>
      <c r="CNY26" s="570"/>
      <c r="CNZ26" s="570"/>
      <c r="COA26" s="570"/>
      <c r="COB26" s="570"/>
      <c r="COC26" s="570"/>
      <c r="COD26" s="570"/>
      <c r="COE26" s="570"/>
      <c r="COF26" s="570"/>
      <c r="COG26" s="570"/>
      <c r="COH26" s="570"/>
      <c r="COI26" s="570"/>
      <c r="COJ26" s="570"/>
      <c r="COK26" s="570"/>
      <c r="COL26" s="570"/>
      <c r="COM26" s="570"/>
      <c r="CON26" s="570"/>
      <c r="COO26" s="570"/>
      <c r="COP26" s="570"/>
      <c r="COQ26" s="570"/>
      <c r="COR26" s="570"/>
      <c r="COS26" s="570"/>
      <c r="COT26" s="570"/>
      <c r="COU26" s="570"/>
      <c r="COV26" s="570"/>
      <c r="COW26" s="570"/>
      <c r="COX26" s="570"/>
      <c r="COY26" s="570"/>
      <c r="COZ26" s="570"/>
      <c r="CPA26" s="570"/>
      <c r="CPB26" s="570"/>
      <c r="CPC26" s="570"/>
      <c r="CPD26" s="570"/>
      <c r="CPE26" s="570"/>
      <c r="CPF26" s="570"/>
      <c r="CPG26" s="570"/>
      <c r="CPH26" s="570"/>
      <c r="CPI26" s="570"/>
      <c r="CPJ26" s="570"/>
      <c r="CPK26" s="570"/>
      <c r="CPL26" s="570"/>
      <c r="CPM26" s="570"/>
      <c r="CPN26" s="570"/>
      <c r="CPO26" s="570"/>
      <c r="CPP26" s="570"/>
      <c r="CPQ26" s="570"/>
      <c r="CPR26" s="570"/>
      <c r="CPS26" s="570"/>
      <c r="CPT26" s="570"/>
      <c r="CPU26" s="570"/>
      <c r="CPV26" s="570"/>
      <c r="CPW26" s="570"/>
      <c r="CPX26" s="570"/>
      <c r="CPY26" s="570"/>
      <c r="CPZ26" s="570"/>
      <c r="CQA26" s="570"/>
      <c r="CQB26" s="570"/>
      <c r="CQC26" s="570"/>
      <c r="CQD26" s="570"/>
      <c r="CQE26" s="570"/>
      <c r="CQF26" s="570"/>
      <c r="CQG26" s="570"/>
      <c r="CQH26" s="570"/>
      <c r="CQI26" s="570"/>
      <c r="CQJ26" s="570"/>
      <c r="CQK26" s="570"/>
      <c r="CQL26" s="570"/>
      <c r="CQM26" s="570"/>
      <c r="CQN26" s="570"/>
      <c r="CQO26" s="570"/>
      <c r="CQP26" s="570"/>
      <c r="CQQ26" s="570"/>
      <c r="CQR26" s="570"/>
      <c r="CQS26" s="570"/>
      <c r="CQT26" s="570"/>
      <c r="CQU26" s="570"/>
      <c r="CQV26" s="570"/>
      <c r="CQW26" s="570"/>
      <c r="CQX26" s="570"/>
      <c r="CQY26" s="570"/>
      <c r="CQZ26" s="570"/>
      <c r="CRA26" s="570"/>
      <c r="CRB26" s="570"/>
      <c r="CRC26" s="570"/>
      <c r="CRD26" s="570"/>
      <c r="CRE26" s="570"/>
      <c r="CRF26" s="570"/>
      <c r="CRG26" s="570"/>
      <c r="CRH26" s="570"/>
      <c r="CRI26" s="570"/>
      <c r="CRJ26" s="570"/>
      <c r="CRK26" s="570"/>
      <c r="CRL26" s="570"/>
      <c r="CRM26" s="570"/>
      <c r="CRN26" s="570"/>
      <c r="CRO26" s="570"/>
      <c r="CRP26" s="570"/>
      <c r="CRQ26" s="570"/>
      <c r="CRR26" s="570"/>
      <c r="CRS26" s="570"/>
      <c r="CRT26" s="570"/>
      <c r="CRU26" s="570"/>
      <c r="CRV26" s="570"/>
      <c r="CRW26" s="570"/>
      <c r="CRX26" s="570"/>
      <c r="CRY26" s="570"/>
      <c r="CRZ26" s="570"/>
      <c r="CSA26" s="570"/>
      <c r="CSB26" s="570"/>
      <c r="CSC26" s="570"/>
      <c r="CSD26" s="570"/>
      <c r="CSE26" s="570"/>
      <c r="CSF26" s="570"/>
      <c r="CSG26" s="570"/>
      <c r="CSH26" s="570"/>
      <c r="CSI26" s="570"/>
      <c r="CSJ26" s="570"/>
      <c r="CSK26" s="570"/>
      <c r="CSL26" s="570"/>
      <c r="CSM26" s="570"/>
      <c r="CSN26" s="570"/>
      <c r="CSO26" s="570"/>
      <c r="CSP26" s="570"/>
      <c r="CSQ26" s="570"/>
      <c r="CSR26" s="570"/>
      <c r="CSS26" s="570"/>
      <c r="CST26" s="570"/>
      <c r="CSU26" s="570"/>
      <c r="CSV26" s="570"/>
      <c r="CSW26" s="570"/>
      <c r="CSX26" s="570"/>
      <c r="CSY26" s="570"/>
      <c r="CSZ26" s="570"/>
      <c r="CTA26" s="570"/>
      <c r="CTB26" s="570"/>
      <c r="CTC26" s="570"/>
      <c r="CTD26" s="570"/>
      <c r="CTE26" s="570"/>
      <c r="CTF26" s="570"/>
      <c r="CTG26" s="570"/>
      <c r="CTH26" s="570"/>
      <c r="CTI26" s="570"/>
      <c r="CTJ26" s="570"/>
      <c r="CTK26" s="570"/>
      <c r="CTL26" s="570"/>
      <c r="CTM26" s="570"/>
      <c r="CTN26" s="570"/>
      <c r="CTO26" s="570"/>
      <c r="CTP26" s="570"/>
      <c r="CTQ26" s="570"/>
      <c r="CTR26" s="570"/>
      <c r="CTS26" s="570"/>
      <c r="CTT26" s="570"/>
      <c r="CTU26" s="570"/>
      <c r="CTV26" s="570"/>
      <c r="CTW26" s="570"/>
      <c r="CTX26" s="570"/>
      <c r="CTY26" s="570"/>
      <c r="CTZ26" s="570"/>
      <c r="CUA26" s="570"/>
      <c r="CUB26" s="570"/>
      <c r="CUC26" s="570"/>
      <c r="CUD26" s="570"/>
      <c r="CUE26" s="570"/>
      <c r="CUF26" s="570"/>
      <c r="CUG26" s="570"/>
      <c r="CUH26" s="570"/>
      <c r="CUI26" s="570"/>
      <c r="CUJ26" s="570"/>
      <c r="CUK26" s="570"/>
      <c r="CUL26" s="570"/>
      <c r="CUM26" s="570"/>
      <c r="CUN26" s="570"/>
      <c r="CUO26" s="570"/>
      <c r="CUP26" s="570"/>
      <c r="CUQ26" s="570"/>
      <c r="CUR26" s="570"/>
      <c r="CUS26" s="570"/>
      <c r="CUT26" s="570"/>
      <c r="CUU26" s="570"/>
      <c r="CUV26" s="570"/>
      <c r="CUW26" s="570"/>
      <c r="CUX26" s="570"/>
      <c r="CUY26" s="570"/>
      <c r="CUZ26" s="570"/>
      <c r="CVA26" s="570"/>
      <c r="CVB26" s="570"/>
      <c r="CVC26" s="570"/>
      <c r="CVD26" s="570"/>
      <c r="CVE26" s="570"/>
      <c r="CVF26" s="570"/>
      <c r="CVG26" s="570"/>
      <c r="CVH26" s="570"/>
      <c r="CVI26" s="570"/>
      <c r="CVJ26" s="570"/>
      <c r="CVK26" s="570"/>
      <c r="CVL26" s="570"/>
      <c r="CVM26" s="570"/>
      <c r="CVN26" s="570"/>
      <c r="CVO26" s="570"/>
      <c r="CVP26" s="570"/>
      <c r="CVQ26" s="570"/>
      <c r="CVR26" s="570"/>
      <c r="CVS26" s="570"/>
      <c r="CVT26" s="570"/>
      <c r="CVU26" s="570"/>
      <c r="CVV26" s="570"/>
      <c r="CVW26" s="570"/>
      <c r="CVX26" s="570"/>
      <c r="CVY26" s="570"/>
      <c r="CVZ26" s="570"/>
      <c r="CWA26" s="570"/>
      <c r="CWB26" s="570"/>
      <c r="CWC26" s="570"/>
      <c r="CWD26" s="570"/>
      <c r="CWE26" s="570"/>
      <c r="CWF26" s="570"/>
      <c r="CWG26" s="570"/>
      <c r="CWH26" s="570"/>
      <c r="CWI26" s="570"/>
      <c r="CWJ26" s="570"/>
      <c r="CWK26" s="570"/>
      <c r="CWL26" s="570"/>
      <c r="CWM26" s="570"/>
      <c r="CWN26" s="570"/>
      <c r="CWO26" s="570"/>
      <c r="CWP26" s="570"/>
      <c r="CWQ26" s="570"/>
      <c r="CWR26" s="570"/>
      <c r="CWS26" s="570"/>
      <c r="CWT26" s="570"/>
      <c r="CWU26" s="570"/>
      <c r="CWV26" s="570"/>
      <c r="CWW26" s="570"/>
      <c r="CWX26" s="570"/>
      <c r="CWY26" s="570"/>
      <c r="CWZ26" s="570"/>
      <c r="CXA26" s="570"/>
      <c r="CXB26" s="570"/>
      <c r="CXC26" s="570"/>
      <c r="CXD26" s="570"/>
      <c r="CXE26" s="570"/>
      <c r="CXF26" s="570"/>
      <c r="CXG26" s="570"/>
      <c r="CXH26" s="570"/>
      <c r="CXI26" s="570"/>
      <c r="CXJ26" s="570"/>
      <c r="CXK26" s="570"/>
      <c r="CXL26" s="570"/>
      <c r="CXM26" s="570"/>
      <c r="CXN26" s="570"/>
      <c r="CXO26" s="570"/>
      <c r="CXP26" s="570"/>
      <c r="CXQ26" s="570"/>
      <c r="CXR26" s="570"/>
      <c r="CXS26" s="570"/>
      <c r="CXT26" s="570"/>
      <c r="CXU26" s="570"/>
      <c r="CXV26" s="570"/>
      <c r="CXW26" s="570"/>
      <c r="CXX26" s="570"/>
      <c r="CXY26" s="570"/>
      <c r="CXZ26" s="570"/>
      <c r="CYA26" s="570"/>
      <c r="CYB26" s="570"/>
      <c r="CYC26" s="570"/>
      <c r="CYD26" s="570"/>
      <c r="CYE26" s="570"/>
      <c r="CYF26" s="570"/>
      <c r="CYG26" s="570"/>
      <c r="CYH26" s="570"/>
      <c r="CYI26" s="570"/>
      <c r="CYJ26" s="570"/>
      <c r="CYK26" s="570"/>
      <c r="CYL26" s="570"/>
      <c r="CYM26" s="570"/>
      <c r="CYN26" s="570"/>
      <c r="CYO26" s="570"/>
      <c r="CYP26" s="570"/>
      <c r="CYQ26" s="570"/>
      <c r="CYR26" s="570"/>
      <c r="CYS26" s="570"/>
      <c r="CYT26" s="570"/>
      <c r="CYU26" s="570"/>
      <c r="CYV26" s="570"/>
      <c r="CYW26" s="570"/>
      <c r="CYX26" s="570"/>
      <c r="CYY26" s="570"/>
      <c r="CYZ26" s="570"/>
      <c r="CZA26" s="570"/>
      <c r="CZB26" s="570"/>
      <c r="CZC26" s="570"/>
      <c r="CZD26" s="570"/>
      <c r="CZE26" s="570"/>
      <c r="CZF26" s="570"/>
      <c r="CZG26" s="570"/>
      <c r="CZH26" s="570"/>
      <c r="CZI26" s="570"/>
      <c r="CZJ26" s="570"/>
      <c r="CZK26" s="570"/>
      <c r="CZL26" s="570"/>
      <c r="CZM26" s="570"/>
      <c r="CZN26" s="570"/>
      <c r="CZO26" s="570"/>
      <c r="CZP26" s="570"/>
      <c r="CZQ26" s="570"/>
      <c r="CZR26" s="570"/>
      <c r="CZS26" s="570"/>
      <c r="CZT26" s="570"/>
      <c r="CZU26" s="570"/>
      <c r="CZV26" s="570"/>
      <c r="CZW26" s="570"/>
      <c r="CZX26" s="570"/>
      <c r="CZY26" s="570"/>
      <c r="CZZ26" s="570"/>
      <c r="DAA26" s="570"/>
      <c r="DAB26" s="570"/>
      <c r="DAC26" s="570"/>
      <c r="DAD26" s="570"/>
      <c r="DAE26" s="570"/>
      <c r="DAF26" s="570"/>
      <c r="DAG26" s="570"/>
      <c r="DAH26" s="570"/>
      <c r="DAI26" s="570"/>
      <c r="DAJ26" s="570"/>
      <c r="DAK26" s="570"/>
      <c r="DAL26" s="570"/>
      <c r="DAM26" s="570"/>
      <c r="DAN26" s="570"/>
      <c r="DAO26" s="570"/>
      <c r="DAP26" s="570"/>
      <c r="DAQ26" s="570"/>
      <c r="DAR26" s="570"/>
      <c r="DAS26" s="570"/>
      <c r="DAT26" s="570"/>
      <c r="DAU26" s="570"/>
      <c r="DAV26" s="570"/>
      <c r="DAW26" s="570"/>
      <c r="DAX26" s="570"/>
      <c r="DAY26" s="570"/>
      <c r="DAZ26" s="570"/>
      <c r="DBA26" s="570"/>
      <c r="DBB26" s="570"/>
      <c r="DBC26" s="570"/>
      <c r="DBD26" s="570"/>
      <c r="DBE26" s="570"/>
      <c r="DBF26" s="570"/>
      <c r="DBG26" s="570"/>
      <c r="DBH26" s="570"/>
      <c r="DBI26" s="570"/>
      <c r="DBJ26" s="570"/>
      <c r="DBK26" s="570"/>
      <c r="DBL26" s="570"/>
      <c r="DBM26" s="570"/>
      <c r="DBN26" s="570"/>
      <c r="DBO26" s="570"/>
      <c r="DBP26" s="570"/>
      <c r="DBQ26" s="570"/>
      <c r="DBR26" s="570"/>
      <c r="DBS26" s="570"/>
      <c r="DBT26" s="570"/>
      <c r="DBU26" s="570"/>
      <c r="DBV26" s="570"/>
      <c r="DBW26" s="570"/>
      <c r="DBX26" s="570"/>
      <c r="DBY26" s="570"/>
      <c r="DBZ26" s="570"/>
      <c r="DCA26" s="570"/>
      <c r="DCB26" s="570"/>
      <c r="DCC26" s="570"/>
      <c r="DCD26" s="570"/>
      <c r="DCE26" s="570"/>
      <c r="DCF26" s="570"/>
      <c r="DCG26" s="570"/>
      <c r="DCH26" s="570"/>
      <c r="DCI26" s="570"/>
      <c r="DCJ26" s="570"/>
      <c r="DCK26" s="570"/>
      <c r="DCL26" s="570"/>
      <c r="DCM26" s="570"/>
      <c r="DCN26" s="570"/>
      <c r="DCO26" s="570"/>
      <c r="DCP26" s="570"/>
      <c r="DCQ26" s="570"/>
      <c r="DCR26" s="570"/>
      <c r="DCS26" s="570"/>
      <c r="DCT26" s="570"/>
      <c r="DCU26" s="570"/>
      <c r="DCV26" s="570"/>
      <c r="DCW26" s="570"/>
      <c r="DCX26" s="570"/>
      <c r="DCY26" s="570"/>
      <c r="DCZ26" s="570"/>
      <c r="DDA26" s="570"/>
      <c r="DDB26" s="570"/>
      <c r="DDC26" s="570"/>
      <c r="DDD26" s="570"/>
      <c r="DDE26" s="570"/>
      <c r="DDF26" s="570"/>
      <c r="DDG26" s="570"/>
      <c r="DDH26" s="570"/>
      <c r="DDI26" s="570"/>
      <c r="DDJ26" s="570"/>
      <c r="DDK26" s="570"/>
      <c r="DDL26" s="570"/>
      <c r="DDM26" s="570"/>
      <c r="DDN26" s="570"/>
      <c r="DDO26" s="570"/>
      <c r="DDP26" s="570"/>
      <c r="DDQ26" s="570"/>
      <c r="DDR26" s="570"/>
      <c r="DDS26" s="570"/>
      <c r="DDT26" s="570"/>
      <c r="DDU26" s="570"/>
      <c r="DDV26" s="570"/>
      <c r="DDW26" s="570"/>
      <c r="DDX26" s="570"/>
      <c r="DDY26" s="570"/>
      <c r="DDZ26" s="570"/>
      <c r="DEA26" s="570"/>
      <c r="DEB26" s="570"/>
      <c r="DEC26" s="570"/>
      <c r="DED26" s="570"/>
      <c r="DEE26" s="570"/>
      <c r="DEF26" s="570"/>
      <c r="DEG26" s="570"/>
      <c r="DEH26" s="570"/>
      <c r="DEI26" s="570"/>
      <c r="DEJ26" s="570"/>
      <c r="DEK26" s="570"/>
      <c r="DEL26" s="570"/>
      <c r="DEM26" s="570"/>
      <c r="DEN26" s="570"/>
      <c r="DEO26" s="570"/>
      <c r="DEP26" s="570"/>
      <c r="DEQ26" s="570"/>
      <c r="DER26" s="570"/>
      <c r="DES26" s="570"/>
      <c r="DET26" s="570"/>
      <c r="DEU26" s="570"/>
      <c r="DEV26" s="570"/>
      <c r="DEW26" s="570"/>
      <c r="DEX26" s="570"/>
      <c r="DEY26" s="570"/>
      <c r="DEZ26" s="570"/>
      <c r="DFA26" s="570"/>
      <c r="DFB26" s="570"/>
      <c r="DFC26" s="570"/>
      <c r="DFD26" s="570"/>
      <c r="DFE26" s="570"/>
      <c r="DFF26" s="570"/>
      <c r="DFG26" s="570"/>
      <c r="DFH26" s="570"/>
      <c r="DFI26" s="570"/>
      <c r="DFJ26" s="570"/>
      <c r="DFK26" s="570"/>
      <c r="DFL26" s="570"/>
      <c r="DFM26" s="570"/>
      <c r="DFN26" s="570"/>
      <c r="DFO26" s="570"/>
      <c r="DFP26" s="570"/>
      <c r="DFQ26" s="570"/>
      <c r="DFR26" s="570"/>
      <c r="DFS26" s="570"/>
      <c r="DFT26" s="570"/>
      <c r="DFU26" s="570"/>
      <c r="DFV26" s="570"/>
      <c r="DFW26" s="570"/>
      <c r="DFX26" s="570"/>
      <c r="DFY26" s="570"/>
      <c r="DFZ26" s="570"/>
      <c r="DGA26" s="570"/>
      <c r="DGB26" s="570"/>
      <c r="DGC26" s="570"/>
      <c r="DGD26" s="570"/>
      <c r="DGE26" s="570"/>
      <c r="DGF26" s="570"/>
      <c r="DGG26" s="570"/>
      <c r="DGH26" s="570"/>
      <c r="DGI26" s="570"/>
      <c r="DGJ26" s="570"/>
      <c r="DGK26" s="570"/>
      <c r="DGL26" s="570"/>
      <c r="DGM26" s="570"/>
      <c r="DGN26" s="570"/>
      <c r="DGO26" s="570"/>
      <c r="DGP26" s="570"/>
      <c r="DGQ26" s="570"/>
      <c r="DGR26" s="570"/>
      <c r="DGS26" s="570"/>
      <c r="DGT26" s="570"/>
      <c r="DGU26" s="570"/>
      <c r="DGV26" s="570"/>
      <c r="DGW26" s="570"/>
      <c r="DGX26" s="570"/>
      <c r="DGY26" s="570"/>
      <c r="DGZ26" s="570"/>
      <c r="DHA26" s="570"/>
      <c r="DHB26" s="570"/>
      <c r="DHC26" s="570"/>
      <c r="DHD26" s="570"/>
      <c r="DHE26" s="570"/>
      <c r="DHF26" s="570"/>
      <c r="DHG26" s="570"/>
      <c r="DHH26" s="570"/>
      <c r="DHI26" s="570"/>
      <c r="DHJ26" s="570"/>
      <c r="DHK26" s="570"/>
      <c r="DHL26" s="570"/>
      <c r="DHM26" s="570"/>
      <c r="DHN26" s="570"/>
      <c r="DHO26" s="570"/>
      <c r="DHP26" s="570"/>
      <c r="DHQ26" s="570"/>
      <c r="DHR26" s="570"/>
      <c r="DHS26" s="570"/>
      <c r="DHT26" s="570"/>
      <c r="DHU26" s="570"/>
      <c r="DHV26" s="570"/>
      <c r="DHW26" s="570"/>
      <c r="DHX26" s="570"/>
      <c r="DHY26" s="570"/>
      <c r="DHZ26" s="570"/>
      <c r="DIA26" s="570"/>
      <c r="DIB26" s="570"/>
      <c r="DIC26" s="570"/>
      <c r="DID26" s="570"/>
      <c r="DIE26" s="570"/>
      <c r="DIF26" s="570"/>
      <c r="DIG26" s="570"/>
      <c r="DIH26" s="570"/>
      <c r="DII26" s="570"/>
      <c r="DIJ26" s="570"/>
      <c r="DIK26" s="570"/>
      <c r="DIL26" s="570"/>
      <c r="DIM26" s="570"/>
      <c r="DIN26" s="570"/>
      <c r="DIO26" s="570"/>
      <c r="DIP26" s="570"/>
      <c r="DIQ26" s="570"/>
      <c r="DIR26" s="570"/>
      <c r="DIS26" s="570"/>
      <c r="DIT26" s="570"/>
      <c r="DIU26" s="570"/>
      <c r="DIV26" s="570"/>
      <c r="DIW26" s="570"/>
      <c r="DIX26" s="570"/>
      <c r="DIY26" s="570"/>
      <c r="DIZ26" s="570"/>
      <c r="DJA26" s="570"/>
      <c r="DJB26" s="570"/>
      <c r="DJC26" s="570"/>
      <c r="DJD26" s="570"/>
      <c r="DJE26" s="570"/>
      <c r="DJF26" s="570"/>
      <c r="DJG26" s="570"/>
      <c r="DJH26" s="570"/>
      <c r="DJI26" s="570"/>
      <c r="DJJ26" s="570"/>
      <c r="DJK26" s="570"/>
      <c r="DJL26" s="570"/>
      <c r="DJM26" s="570"/>
      <c r="DJN26" s="570"/>
      <c r="DJO26" s="570"/>
      <c r="DJP26" s="570"/>
      <c r="DJQ26" s="570"/>
      <c r="DJR26" s="570"/>
      <c r="DJS26" s="570"/>
      <c r="DJT26" s="570"/>
      <c r="DJU26" s="570"/>
      <c r="DJV26" s="570"/>
      <c r="DJW26" s="570"/>
      <c r="DJX26" s="570"/>
      <c r="DJY26" s="570"/>
      <c r="DJZ26" s="570"/>
      <c r="DKA26" s="570"/>
      <c r="DKB26" s="570"/>
      <c r="DKC26" s="570"/>
      <c r="DKD26" s="570"/>
      <c r="DKE26" s="570"/>
      <c r="DKF26" s="570"/>
      <c r="DKG26" s="570"/>
      <c r="DKH26" s="570"/>
      <c r="DKI26" s="570"/>
      <c r="DKJ26" s="570"/>
      <c r="DKK26" s="570"/>
      <c r="DKL26" s="570"/>
      <c r="DKM26" s="570"/>
      <c r="DKN26" s="570"/>
      <c r="DKO26" s="570"/>
      <c r="DKP26" s="570"/>
      <c r="DKQ26" s="570"/>
      <c r="DKR26" s="570"/>
      <c r="DKS26" s="570"/>
      <c r="DKT26" s="570"/>
      <c r="DKU26" s="570"/>
      <c r="DKV26" s="570"/>
      <c r="DKW26" s="570"/>
      <c r="DKX26" s="570"/>
      <c r="DKY26" s="570"/>
      <c r="DKZ26" s="570"/>
      <c r="DLA26" s="570"/>
      <c r="DLB26" s="570"/>
      <c r="DLC26" s="570"/>
      <c r="DLD26" s="570"/>
      <c r="DLE26" s="570"/>
      <c r="DLF26" s="570"/>
      <c r="DLG26" s="570"/>
      <c r="DLH26" s="570"/>
      <c r="DLI26" s="570"/>
      <c r="DLJ26" s="570"/>
      <c r="DLK26" s="570"/>
      <c r="DLL26" s="570"/>
      <c r="DLM26" s="570"/>
      <c r="DLN26" s="570"/>
      <c r="DLO26" s="570"/>
      <c r="DLP26" s="570"/>
      <c r="DLQ26" s="570"/>
      <c r="DLR26" s="570"/>
      <c r="DLS26" s="570"/>
      <c r="DLT26" s="570"/>
      <c r="DLU26" s="570"/>
      <c r="DLV26" s="570"/>
      <c r="DLW26" s="570"/>
      <c r="DLX26" s="570"/>
      <c r="DLY26" s="570"/>
      <c r="DLZ26" s="570"/>
      <c r="DMA26" s="570"/>
      <c r="DMB26" s="570"/>
      <c r="DMC26" s="570"/>
      <c r="DMD26" s="570"/>
      <c r="DME26" s="570"/>
      <c r="DMF26" s="570"/>
      <c r="DMG26" s="570"/>
      <c r="DMH26" s="570"/>
      <c r="DMI26" s="570"/>
      <c r="DMJ26" s="570"/>
      <c r="DMK26" s="570"/>
      <c r="DML26" s="570"/>
      <c r="DMM26" s="570"/>
      <c r="DMN26" s="570"/>
      <c r="DMO26" s="570"/>
      <c r="DMP26" s="570"/>
      <c r="DMQ26" s="570"/>
      <c r="DMR26" s="570"/>
      <c r="DMS26" s="570"/>
      <c r="DMT26" s="570"/>
      <c r="DMU26" s="570"/>
      <c r="DMV26" s="570"/>
      <c r="DMW26" s="570"/>
      <c r="DMX26" s="570"/>
      <c r="DMY26" s="570"/>
      <c r="DMZ26" s="570"/>
      <c r="DNA26" s="570"/>
      <c r="DNB26" s="570"/>
      <c r="DNC26" s="570"/>
      <c r="DND26" s="570"/>
      <c r="DNE26" s="570"/>
      <c r="DNF26" s="570"/>
      <c r="DNG26" s="570"/>
      <c r="DNH26" s="570"/>
      <c r="DNI26" s="570"/>
      <c r="DNJ26" s="570"/>
      <c r="DNK26" s="570"/>
      <c r="DNL26" s="570"/>
      <c r="DNM26" s="570"/>
      <c r="DNN26" s="570"/>
      <c r="DNO26" s="570"/>
      <c r="DNP26" s="570"/>
      <c r="DNQ26" s="570"/>
      <c r="DNR26" s="570"/>
      <c r="DNS26" s="570"/>
      <c r="DNT26" s="570"/>
      <c r="DNU26" s="570"/>
      <c r="DNV26" s="570"/>
      <c r="DNW26" s="570"/>
      <c r="DNX26" s="570"/>
      <c r="DNY26" s="570"/>
      <c r="DNZ26" s="570"/>
      <c r="DOA26" s="570"/>
      <c r="DOB26" s="570"/>
      <c r="DOC26" s="570"/>
      <c r="DOD26" s="570"/>
      <c r="DOE26" s="570"/>
      <c r="DOF26" s="570"/>
      <c r="DOG26" s="570"/>
      <c r="DOH26" s="570"/>
      <c r="DOI26" s="570"/>
      <c r="DOJ26" s="570"/>
      <c r="DOK26" s="570"/>
      <c r="DOL26" s="570"/>
      <c r="DOM26" s="570"/>
      <c r="DON26" s="570"/>
      <c r="DOO26" s="570"/>
      <c r="DOP26" s="570"/>
      <c r="DOQ26" s="570"/>
      <c r="DOR26" s="570"/>
      <c r="DOS26" s="570"/>
      <c r="DOT26" s="570"/>
      <c r="DOU26" s="570"/>
      <c r="DOV26" s="570"/>
      <c r="DOW26" s="570"/>
      <c r="DOX26" s="570"/>
      <c r="DOY26" s="570"/>
      <c r="DOZ26" s="570"/>
      <c r="DPA26" s="570"/>
      <c r="DPB26" s="570"/>
      <c r="DPC26" s="570"/>
      <c r="DPD26" s="570"/>
      <c r="DPE26" s="570"/>
      <c r="DPF26" s="570"/>
      <c r="DPG26" s="570"/>
      <c r="DPH26" s="570"/>
      <c r="DPI26" s="570"/>
      <c r="DPJ26" s="570"/>
      <c r="DPK26" s="570"/>
      <c r="DPL26" s="570"/>
      <c r="DPM26" s="570"/>
      <c r="DPN26" s="570"/>
      <c r="DPO26" s="570"/>
      <c r="DPP26" s="570"/>
      <c r="DPQ26" s="570"/>
      <c r="DPR26" s="570"/>
      <c r="DPS26" s="570"/>
      <c r="DPT26" s="570"/>
      <c r="DPU26" s="570"/>
      <c r="DPV26" s="570"/>
      <c r="DPW26" s="570"/>
      <c r="DPX26" s="570"/>
      <c r="DPY26" s="570"/>
      <c r="DPZ26" s="570"/>
      <c r="DQA26" s="570"/>
      <c r="DQB26" s="570"/>
      <c r="DQC26" s="570"/>
      <c r="DQD26" s="570"/>
      <c r="DQE26" s="570"/>
      <c r="DQF26" s="570"/>
      <c r="DQG26" s="570"/>
      <c r="DQH26" s="570"/>
      <c r="DQI26" s="570"/>
      <c r="DQJ26" s="570"/>
      <c r="DQK26" s="570"/>
      <c r="DQL26" s="570"/>
      <c r="DQM26" s="570"/>
      <c r="DQN26" s="570"/>
      <c r="DQO26" s="570"/>
      <c r="DQP26" s="570"/>
      <c r="DQQ26" s="570"/>
      <c r="DQR26" s="570"/>
      <c r="DQS26" s="570"/>
      <c r="DQT26" s="570"/>
      <c r="DQU26" s="570"/>
      <c r="DQV26" s="570"/>
      <c r="DQW26" s="570"/>
      <c r="DQX26" s="570"/>
      <c r="DQY26" s="570"/>
      <c r="DQZ26" s="570"/>
      <c r="DRA26" s="570"/>
      <c r="DRB26" s="570"/>
      <c r="DRC26" s="570"/>
      <c r="DRD26" s="570"/>
      <c r="DRE26" s="570"/>
      <c r="DRF26" s="570"/>
      <c r="DRG26" s="570"/>
      <c r="DRH26" s="570"/>
      <c r="DRI26" s="570"/>
      <c r="DRJ26" s="570"/>
      <c r="DRK26" s="570"/>
      <c r="DRL26" s="570"/>
      <c r="DRM26" s="570"/>
      <c r="DRN26" s="570"/>
      <c r="DRO26" s="570"/>
      <c r="DRP26" s="570"/>
      <c r="DRQ26" s="570"/>
      <c r="DRR26" s="570"/>
      <c r="DRS26" s="570"/>
      <c r="DRT26" s="570"/>
      <c r="DRU26" s="570"/>
      <c r="DRV26" s="570"/>
      <c r="DRW26" s="570"/>
      <c r="DRX26" s="570"/>
      <c r="DRY26" s="570"/>
      <c r="DRZ26" s="570"/>
      <c r="DSA26" s="570"/>
      <c r="DSB26" s="570"/>
      <c r="DSC26" s="570"/>
      <c r="DSD26" s="570"/>
      <c r="DSE26" s="570"/>
      <c r="DSF26" s="570"/>
      <c r="DSG26" s="570"/>
      <c r="DSH26" s="570"/>
      <c r="DSI26" s="570"/>
      <c r="DSJ26" s="570"/>
      <c r="DSK26" s="570"/>
      <c r="DSL26" s="570"/>
      <c r="DSM26" s="570"/>
      <c r="DSN26" s="570"/>
      <c r="DSO26" s="570"/>
      <c r="DSP26" s="570"/>
      <c r="DSQ26" s="570"/>
      <c r="DSR26" s="570"/>
      <c r="DSS26" s="570"/>
      <c r="DST26" s="570"/>
      <c r="DSU26" s="570"/>
      <c r="DSV26" s="570"/>
      <c r="DSW26" s="570"/>
      <c r="DSX26" s="570"/>
      <c r="DSY26" s="570"/>
      <c r="DSZ26" s="570"/>
      <c r="DTA26" s="570"/>
      <c r="DTB26" s="570"/>
      <c r="DTC26" s="570"/>
      <c r="DTD26" s="570"/>
      <c r="DTE26" s="570"/>
      <c r="DTF26" s="570"/>
      <c r="DTG26" s="570"/>
      <c r="DTH26" s="570"/>
      <c r="DTI26" s="570"/>
      <c r="DTJ26" s="570"/>
      <c r="DTK26" s="570"/>
      <c r="DTL26" s="570"/>
      <c r="DTM26" s="570"/>
      <c r="DTN26" s="570"/>
      <c r="DTO26" s="570"/>
      <c r="DTP26" s="570"/>
      <c r="DTQ26" s="570"/>
      <c r="DTR26" s="570"/>
      <c r="DTS26" s="570"/>
      <c r="DTT26" s="570"/>
      <c r="DTU26" s="570"/>
      <c r="DTV26" s="570"/>
      <c r="DTW26" s="570"/>
      <c r="DTX26" s="570"/>
      <c r="DTY26" s="570"/>
      <c r="DTZ26" s="570"/>
      <c r="DUA26" s="570"/>
      <c r="DUB26" s="570"/>
      <c r="DUC26" s="570"/>
      <c r="DUD26" s="570"/>
      <c r="DUE26" s="570"/>
      <c r="DUF26" s="570"/>
      <c r="DUG26" s="570"/>
      <c r="DUH26" s="570"/>
      <c r="DUI26" s="570"/>
      <c r="DUJ26" s="570"/>
      <c r="DUK26" s="570"/>
      <c r="DUL26" s="570"/>
      <c r="DUM26" s="570"/>
      <c r="DUN26" s="570"/>
      <c r="DUO26" s="570"/>
      <c r="DUP26" s="570"/>
      <c r="DUQ26" s="570"/>
      <c r="DUR26" s="570"/>
      <c r="DUS26" s="570"/>
      <c r="DUT26" s="570"/>
      <c r="DUU26" s="570"/>
      <c r="DUV26" s="570"/>
      <c r="DUW26" s="570"/>
      <c r="DUX26" s="570"/>
      <c r="DUY26" s="570"/>
      <c r="DUZ26" s="570"/>
      <c r="DVA26" s="570"/>
      <c r="DVB26" s="570"/>
      <c r="DVC26" s="570"/>
      <c r="DVD26" s="570"/>
      <c r="DVE26" s="570"/>
      <c r="DVF26" s="570"/>
      <c r="DVG26" s="570"/>
      <c r="DVH26" s="570"/>
      <c r="DVI26" s="570"/>
      <c r="DVJ26" s="570"/>
      <c r="DVK26" s="570"/>
      <c r="DVL26" s="570"/>
      <c r="DVM26" s="570"/>
      <c r="DVN26" s="570"/>
      <c r="DVO26" s="570"/>
      <c r="DVP26" s="570"/>
      <c r="DVQ26" s="570"/>
      <c r="DVR26" s="570"/>
      <c r="DVS26" s="570"/>
      <c r="DVT26" s="570"/>
      <c r="DVU26" s="570"/>
      <c r="DVV26" s="570"/>
      <c r="DVW26" s="570"/>
      <c r="DVX26" s="570"/>
      <c r="DVY26" s="570"/>
      <c r="DVZ26" s="570"/>
      <c r="DWA26" s="570"/>
      <c r="DWB26" s="570"/>
      <c r="DWC26" s="570"/>
      <c r="DWD26" s="570"/>
      <c r="DWE26" s="570"/>
      <c r="DWF26" s="570"/>
      <c r="DWG26" s="570"/>
      <c r="DWH26" s="570"/>
      <c r="DWI26" s="570"/>
      <c r="DWJ26" s="570"/>
      <c r="DWK26" s="570"/>
      <c r="DWL26" s="570"/>
      <c r="DWM26" s="570"/>
      <c r="DWN26" s="570"/>
      <c r="DWO26" s="570"/>
      <c r="DWP26" s="570"/>
      <c r="DWQ26" s="570"/>
      <c r="DWR26" s="570"/>
      <c r="DWS26" s="570"/>
      <c r="DWT26" s="570"/>
      <c r="DWU26" s="570"/>
      <c r="DWV26" s="570"/>
      <c r="DWW26" s="570"/>
      <c r="DWX26" s="570"/>
      <c r="DWY26" s="570"/>
      <c r="DWZ26" s="570"/>
      <c r="DXA26" s="570"/>
      <c r="DXB26" s="570"/>
      <c r="DXC26" s="570"/>
      <c r="DXD26" s="570"/>
      <c r="DXE26" s="570"/>
      <c r="DXF26" s="570"/>
      <c r="DXG26" s="570"/>
      <c r="DXH26" s="570"/>
      <c r="DXI26" s="570"/>
      <c r="DXJ26" s="570"/>
      <c r="DXK26" s="570"/>
      <c r="DXL26" s="570"/>
      <c r="DXM26" s="570"/>
      <c r="DXN26" s="570"/>
      <c r="DXO26" s="570"/>
      <c r="DXP26" s="570"/>
      <c r="DXQ26" s="570"/>
      <c r="DXR26" s="570"/>
      <c r="DXS26" s="570"/>
      <c r="DXT26" s="570"/>
      <c r="DXU26" s="570"/>
      <c r="DXV26" s="570"/>
      <c r="DXW26" s="570"/>
      <c r="DXX26" s="570"/>
      <c r="DXY26" s="570"/>
      <c r="DXZ26" s="570"/>
      <c r="DYA26" s="570"/>
      <c r="DYB26" s="570"/>
      <c r="DYC26" s="570"/>
      <c r="DYD26" s="570"/>
      <c r="DYE26" s="570"/>
      <c r="DYF26" s="570"/>
      <c r="DYG26" s="570"/>
      <c r="DYH26" s="570"/>
      <c r="DYI26" s="570"/>
      <c r="DYJ26" s="570"/>
      <c r="DYK26" s="570"/>
      <c r="DYL26" s="570"/>
      <c r="DYM26" s="570"/>
      <c r="DYN26" s="570"/>
      <c r="DYO26" s="570"/>
      <c r="DYP26" s="570"/>
      <c r="DYQ26" s="570"/>
      <c r="DYR26" s="570"/>
      <c r="DYS26" s="570"/>
      <c r="DYT26" s="570"/>
      <c r="DYU26" s="570"/>
      <c r="DYV26" s="570"/>
      <c r="DYW26" s="570"/>
      <c r="DYX26" s="570"/>
      <c r="DYY26" s="570"/>
      <c r="DYZ26" s="570"/>
      <c r="DZA26" s="570"/>
      <c r="DZB26" s="570"/>
      <c r="DZC26" s="570"/>
      <c r="DZD26" s="570"/>
      <c r="DZE26" s="570"/>
      <c r="DZF26" s="570"/>
      <c r="DZG26" s="570"/>
      <c r="DZH26" s="570"/>
      <c r="DZI26" s="570"/>
      <c r="DZJ26" s="570"/>
      <c r="DZK26" s="570"/>
      <c r="DZL26" s="570"/>
      <c r="DZM26" s="570"/>
      <c r="DZN26" s="570"/>
      <c r="DZO26" s="570"/>
      <c r="DZP26" s="570"/>
      <c r="DZQ26" s="570"/>
      <c r="DZR26" s="570"/>
      <c r="DZS26" s="570"/>
      <c r="DZT26" s="570"/>
      <c r="DZU26" s="570"/>
      <c r="DZV26" s="570"/>
      <c r="DZW26" s="570"/>
      <c r="DZX26" s="570"/>
      <c r="DZY26" s="570"/>
      <c r="DZZ26" s="570"/>
      <c r="EAA26" s="570"/>
      <c r="EAB26" s="570"/>
      <c r="EAC26" s="570"/>
      <c r="EAD26" s="570"/>
      <c r="EAE26" s="570"/>
      <c r="EAF26" s="570"/>
      <c r="EAG26" s="570"/>
      <c r="EAH26" s="570"/>
      <c r="EAI26" s="570"/>
      <c r="EAJ26" s="570"/>
      <c r="EAK26" s="570"/>
      <c r="EAL26" s="570"/>
      <c r="EAM26" s="570"/>
      <c r="EAN26" s="570"/>
      <c r="EAO26" s="570"/>
      <c r="EAP26" s="570"/>
      <c r="EAQ26" s="570"/>
      <c r="EAR26" s="570"/>
      <c r="EAS26" s="570"/>
      <c r="EAT26" s="570"/>
      <c r="EAU26" s="570"/>
      <c r="EAV26" s="570"/>
      <c r="EAW26" s="570"/>
      <c r="EAX26" s="570"/>
      <c r="EAY26" s="570"/>
      <c r="EAZ26" s="570"/>
      <c r="EBA26" s="570"/>
      <c r="EBB26" s="570"/>
      <c r="EBC26" s="570"/>
      <c r="EBD26" s="570"/>
      <c r="EBE26" s="570"/>
      <c r="EBF26" s="570"/>
      <c r="EBG26" s="570"/>
      <c r="EBH26" s="570"/>
      <c r="EBI26" s="570"/>
      <c r="EBJ26" s="570"/>
      <c r="EBK26" s="570"/>
      <c r="EBL26" s="570"/>
      <c r="EBM26" s="570"/>
      <c r="EBN26" s="570"/>
      <c r="EBO26" s="570"/>
      <c r="EBP26" s="570"/>
      <c r="EBQ26" s="570"/>
      <c r="EBR26" s="570"/>
      <c r="EBS26" s="570"/>
      <c r="EBT26" s="570"/>
      <c r="EBU26" s="570"/>
      <c r="EBV26" s="570"/>
      <c r="EBW26" s="570"/>
      <c r="EBX26" s="570"/>
      <c r="EBY26" s="570"/>
      <c r="EBZ26" s="570"/>
      <c r="ECA26" s="570"/>
      <c r="ECB26" s="570"/>
      <c r="ECC26" s="570"/>
      <c r="ECD26" s="570"/>
      <c r="ECE26" s="570"/>
      <c r="ECF26" s="570"/>
      <c r="ECG26" s="570"/>
      <c r="ECH26" s="570"/>
      <c r="ECI26" s="570"/>
      <c r="ECJ26" s="570"/>
      <c r="ECK26" s="570"/>
      <c r="ECL26" s="570"/>
      <c r="ECM26" s="570"/>
      <c r="ECN26" s="570"/>
      <c r="ECO26" s="570"/>
      <c r="ECP26" s="570"/>
      <c r="ECQ26" s="570"/>
      <c r="ECR26" s="570"/>
      <c r="ECS26" s="570"/>
      <c r="ECT26" s="570"/>
      <c r="ECU26" s="570"/>
      <c r="ECV26" s="570"/>
      <c r="ECW26" s="570"/>
      <c r="ECX26" s="570"/>
      <c r="ECY26" s="570"/>
      <c r="ECZ26" s="570"/>
      <c r="EDA26" s="570"/>
      <c r="EDB26" s="570"/>
      <c r="EDC26" s="570"/>
      <c r="EDD26" s="570"/>
      <c r="EDE26" s="570"/>
      <c r="EDF26" s="570"/>
      <c r="EDG26" s="570"/>
      <c r="EDH26" s="570"/>
      <c r="EDI26" s="570"/>
      <c r="EDJ26" s="570"/>
      <c r="EDK26" s="570"/>
      <c r="EDL26" s="570"/>
      <c r="EDM26" s="570"/>
      <c r="EDN26" s="570"/>
      <c r="EDO26" s="570"/>
      <c r="EDP26" s="570"/>
      <c r="EDQ26" s="570"/>
      <c r="EDR26" s="570"/>
      <c r="EDS26" s="570"/>
      <c r="EDT26" s="570"/>
      <c r="EDU26" s="570"/>
      <c r="EDV26" s="570"/>
      <c r="EDW26" s="570"/>
      <c r="EDX26" s="570"/>
      <c r="EDY26" s="570"/>
      <c r="EDZ26" s="570"/>
      <c r="EEA26" s="570"/>
      <c r="EEB26" s="570"/>
      <c r="EEC26" s="570"/>
      <c r="EED26" s="570"/>
      <c r="EEE26" s="570"/>
      <c r="EEF26" s="570"/>
      <c r="EEG26" s="570"/>
      <c r="EEH26" s="570"/>
      <c r="EEI26" s="570"/>
      <c r="EEJ26" s="570"/>
      <c r="EEK26" s="570"/>
      <c r="EEL26" s="570"/>
      <c r="EEM26" s="570"/>
      <c r="EEN26" s="570"/>
      <c r="EEO26" s="570"/>
      <c r="EEP26" s="570"/>
      <c r="EEQ26" s="570"/>
      <c r="EER26" s="570"/>
      <c r="EES26" s="570"/>
      <c r="EET26" s="570"/>
      <c r="EEU26" s="570"/>
      <c r="EEV26" s="570"/>
      <c r="EEW26" s="570"/>
      <c r="EEX26" s="570"/>
      <c r="EEY26" s="570"/>
      <c r="EEZ26" s="570"/>
      <c r="EFA26" s="570"/>
      <c r="EFB26" s="570"/>
      <c r="EFC26" s="570"/>
      <c r="EFD26" s="570"/>
      <c r="EFE26" s="570"/>
      <c r="EFF26" s="570"/>
      <c r="EFG26" s="570"/>
      <c r="EFH26" s="570"/>
      <c r="EFI26" s="570"/>
      <c r="EFJ26" s="570"/>
      <c r="EFK26" s="570"/>
      <c r="EFL26" s="570"/>
      <c r="EFM26" s="570"/>
      <c r="EFN26" s="570"/>
      <c r="EFO26" s="570"/>
      <c r="EFP26" s="570"/>
      <c r="EFQ26" s="570"/>
      <c r="EFR26" s="570"/>
      <c r="EFS26" s="570"/>
      <c r="EFT26" s="570"/>
      <c r="EFU26" s="570"/>
      <c r="EFV26" s="570"/>
      <c r="EFW26" s="570"/>
      <c r="EFX26" s="570"/>
      <c r="EFY26" s="570"/>
      <c r="EFZ26" s="570"/>
      <c r="EGA26" s="570"/>
      <c r="EGB26" s="570"/>
      <c r="EGC26" s="570"/>
      <c r="EGD26" s="570"/>
      <c r="EGE26" s="570"/>
      <c r="EGF26" s="570"/>
      <c r="EGG26" s="570"/>
      <c r="EGH26" s="570"/>
      <c r="EGI26" s="570"/>
      <c r="EGJ26" s="570"/>
      <c r="EGK26" s="570"/>
      <c r="EGL26" s="570"/>
      <c r="EGM26" s="570"/>
      <c r="EGN26" s="570"/>
      <c r="EGO26" s="570"/>
      <c r="EGP26" s="570"/>
      <c r="EGQ26" s="570"/>
      <c r="EGR26" s="570"/>
      <c r="EGS26" s="570"/>
      <c r="EGT26" s="570"/>
      <c r="EGU26" s="570"/>
      <c r="EGV26" s="570"/>
      <c r="EGW26" s="570"/>
      <c r="EGX26" s="570"/>
      <c r="EGY26" s="570"/>
      <c r="EGZ26" s="570"/>
      <c r="EHA26" s="570"/>
      <c r="EHB26" s="570"/>
      <c r="EHC26" s="570"/>
      <c r="EHD26" s="570"/>
      <c r="EHE26" s="570"/>
      <c r="EHF26" s="570"/>
      <c r="EHG26" s="570"/>
      <c r="EHH26" s="570"/>
      <c r="EHI26" s="570"/>
      <c r="EHJ26" s="570"/>
      <c r="EHK26" s="570"/>
      <c r="EHL26" s="570"/>
      <c r="EHM26" s="570"/>
      <c r="EHN26" s="570"/>
      <c r="EHO26" s="570"/>
      <c r="EHP26" s="570"/>
      <c r="EHQ26" s="570"/>
      <c r="EHR26" s="570"/>
      <c r="EHS26" s="570"/>
      <c r="EHT26" s="570"/>
      <c r="EHU26" s="570"/>
      <c r="EHV26" s="570"/>
      <c r="EHW26" s="570"/>
      <c r="EHX26" s="570"/>
      <c r="EHY26" s="570"/>
      <c r="EHZ26" s="570"/>
      <c r="EIA26" s="570"/>
      <c r="EIB26" s="570"/>
      <c r="EIC26" s="570"/>
      <c r="EID26" s="570"/>
      <c r="EIE26" s="570"/>
      <c r="EIF26" s="570"/>
      <c r="EIG26" s="570"/>
      <c r="EIH26" s="570"/>
      <c r="EII26" s="570"/>
      <c r="EIJ26" s="570"/>
      <c r="EIK26" s="570"/>
      <c r="EIL26" s="570"/>
      <c r="EIM26" s="570"/>
      <c r="EIN26" s="570"/>
      <c r="EIO26" s="570"/>
      <c r="EIP26" s="570"/>
      <c r="EIQ26" s="570"/>
      <c r="EIR26" s="570"/>
      <c r="EIS26" s="570"/>
      <c r="EIT26" s="570"/>
      <c r="EIU26" s="570"/>
      <c r="EIV26" s="570"/>
      <c r="EIW26" s="570"/>
      <c r="EIX26" s="570"/>
      <c r="EIY26" s="570"/>
      <c r="EIZ26" s="570"/>
      <c r="EJA26" s="570"/>
      <c r="EJB26" s="570"/>
      <c r="EJC26" s="570"/>
      <c r="EJD26" s="570"/>
      <c r="EJE26" s="570"/>
      <c r="EJF26" s="570"/>
      <c r="EJG26" s="570"/>
      <c r="EJH26" s="570"/>
      <c r="EJI26" s="570"/>
      <c r="EJJ26" s="570"/>
      <c r="EJK26" s="570"/>
      <c r="EJL26" s="570"/>
      <c r="EJM26" s="570"/>
      <c r="EJN26" s="570"/>
      <c r="EJO26" s="570"/>
      <c r="EJP26" s="570"/>
      <c r="EJQ26" s="570"/>
      <c r="EJR26" s="570"/>
      <c r="EJS26" s="570"/>
      <c r="EJT26" s="570"/>
      <c r="EJU26" s="570"/>
      <c r="EJV26" s="570"/>
      <c r="EJW26" s="570"/>
      <c r="EJX26" s="570"/>
      <c r="EJY26" s="570"/>
      <c r="EJZ26" s="570"/>
      <c r="EKA26" s="570"/>
      <c r="EKB26" s="570"/>
      <c r="EKC26" s="570"/>
      <c r="EKD26" s="570"/>
      <c r="EKE26" s="570"/>
      <c r="EKF26" s="570"/>
      <c r="EKG26" s="570"/>
      <c r="EKH26" s="570"/>
      <c r="EKI26" s="570"/>
      <c r="EKJ26" s="570"/>
      <c r="EKK26" s="570"/>
      <c r="EKL26" s="570"/>
      <c r="EKM26" s="570"/>
      <c r="EKN26" s="570"/>
      <c r="EKO26" s="570"/>
      <c r="EKP26" s="570"/>
      <c r="EKQ26" s="570"/>
      <c r="EKR26" s="570"/>
      <c r="EKS26" s="570"/>
      <c r="EKT26" s="570"/>
      <c r="EKU26" s="570"/>
      <c r="EKV26" s="570"/>
      <c r="EKW26" s="570"/>
      <c r="EKX26" s="570"/>
      <c r="EKY26" s="570"/>
      <c r="EKZ26" s="570"/>
      <c r="ELA26" s="570"/>
      <c r="ELB26" s="570"/>
      <c r="ELC26" s="570"/>
      <c r="ELD26" s="570"/>
      <c r="ELE26" s="570"/>
      <c r="ELF26" s="570"/>
      <c r="ELG26" s="570"/>
      <c r="ELH26" s="570"/>
      <c r="ELI26" s="570"/>
      <c r="ELJ26" s="570"/>
      <c r="ELK26" s="570"/>
      <c r="ELL26" s="570"/>
      <c r="ELM26" s="570"/>
      <c r="ELN26" s="570"/>
      <c r="ELO26" s="570"/>
      <c r="ELP26" s="570"/>
      <c r="ELQ26" s="570"/>
      <c r="ELR26" s="570"/>
      <c r="ELS26" s="570"/>
      <c r="ELT26" s="570"/>
      <c r="ELU26" s="570"/>
      <c r="ELV26" s="570"/>
      <c r="ELW26" s="570"/>
      <c r="ELX26" s="570"/>
      <c r="ELY26" s="570"/>
      <c r="ELZ26" s="570"/>
      <c r="EMA26" s="570"/>
      <c r="EMB26" s="570"/>
      <c r="EMC26" s="570"/>
      <c r="EMD26" s="570"/>
      <c r="EME26" s="570"/>
      <c r="EMF26" s="570"/>
      <c r="EMG26" s="570"/>
      <c r="EMH26" s="570"/>
      <c r="EMI26" s="570"/>
      <c r="EMJ26" s="570"/>
      <c r="EMK26" s="570"/>
      <c r="EML26" s="570"/>
      <c r="EMM26" s="570"/>
      <c r="EMN26" s="570"/>
      <c r="EMO26" s="570"/>
      <c r="EMP26" s="570"/>
      <c r="EMQ26" s="570"/>
      <c r="EMR26" s="570"/>
      <c r="EMS26" s="570"/>
      <c r="EMT26" s="570"/>
      <c r="EMU26" s="570"/>
      <c r="EMV26" s="570"/>
      <c r="EMW26" s="570"/>
      <c r="EMX26" s="570"/>
      <c r="EMY26" s="570"/>
      <c r="EMZ26" s="570"/>
      <c r="ENA26" s="570"/>
      <c r="ENB26" s="570"/>
      <c r="ENC26" s="570"/>
      <c r="END26" s="570"/>
      <c r="ENE26" s="570"/>
      <c r="ENF26" s="570"/>
      <c r="ENG26" s="570"/>
      <c r="ENH26" s="570"/>
      <c r="ENI26" s="570"/>
      <c r="ENJ26" s="570"/>
      <c r="ENK26" s="570"/>
      <c r="ENL26" s="570"/>
      <c r="ENM26" s="570"/>
      <c r="ENN26" s="570"/>
      <c r="ENO26" s="570"/>
      <c r="ENP26" s="570"/>
      <c r="ENQ26" s="570"/>
      <c r="ENR26" s="570"/>
      <c r="ENS26" s="570"/>
      <c r="ENT26" s="570"/>
      <c r="ENU26" s="570"/>
      <c r="ENV26" s="570"/>
      <c r="ENW26" s="570"/>
      <c r="ENX26" s="570"/>
      <c r="ENY26" s="570"/>
      <c r="ENZ26" s="570"/>
      <c r="EOA26" s="570"/>
      <c r="EOB26" s="570"/>
      <c r="EOC26" s="570"/>
      <c r="EOD26" s="570"/>
      <c r="EOE26" s="570"/>
      <c r="EOF26" s="570"/>
      <c r="EOG26" s="570"/>
      <c r="EOH26" s="570"/>
      <c r="EOI26" s="570"/>
      <c r="EOJ26" s="570"/>
      <c r="EOK26" s="570"/>
      <c r="EOL26" s="570"/>
      <c r="EOM26" s="570"/>
      <c r="EON26" s="570"/>
      <c r="EOO26" s="570"/>
      <c r="EOP26" s="570"/>
      <c r="EOQ26" s="570"/>
      <c r="EOR26" s="570"/>
      <c r="EOS26" s="570"/>
      <c r="EOT26" s="570"/>
      <c r="EOU26" s="570"/>
      <c r="EOV26" s="570"/>
      <c r="EOW26" s="570"/>
      <c r="EOX26" s="570"/>
      <c r="EOY26" s="570"/>
      <c r="EOZ26" s="570"/>
      <c r="EPA26" s="570"/>
      <c r="EPB26" s="570"/>
      <c r="EPC26" s="570"/>
      <c r="EPD26" s="570"/>
      <c r="EPE26" s="570"/>
      <c r="EPF26" s="570"/>
      <c r="EPG26" s="570"/>
      <c r="EPH26" s="570"/>
      <c r="EPI26" s="570"/>
      <c r="EPJ26" s="570"/>
      <c r="EPK26" s="570"/>
      <c r="EPL26" s="570"/>
      <c r="EPM26" s="570"/>
      <c r="EPN26" s="570"/>
      <c r="EPO26" s="570"/>
      <c r="EPP26" s="570"/>
      <c r="EPQ26" s="570"/>
      <c r="EPR26" s="570"/>
      <c r="EPS26" s="570"/>
      <c r="EPT26" s="570"/>
      <c r="EPU26" s="570"/>
      <c r="EPV26" s="570"/>
      <c r="EPW26" s="570"/>
      <c r="EPX26" s="570"/>
      <c r="EPY26" s="570"/>
      <c r="EPZ26" s="570"/>
      <c r="EQA26" s="570"/>
      <c r="EQB26" s="570"/>
      <c r="EQC26" s="570"/>
      <c r="EQD26" s="570"/>
      <c r="EQE26" s="570"/>
      <c r="EQF26" s="570"/>
      <c r="EQG26" s="570"/>
      <c r="EQH26" s="570"/>
      <c r="EQI26" s="570"/>
      <c r="EQJ26" s="570"/>
      <c r="EQK26" s="570"/>
      <c r="EQL26" s="570"/>
      <c r="EQM26" s="570"/>
      <c r="EQN26" s="570"/>
      <c r="EQO26" s="570"/>
      <c r="EQP26" s="570"/>
      <c r="EQQ26" s="570"/>
      <c r="EQR26" s="570"/>
      <c r="EQS26" s="570"/>
      <c r="EQT26" s="570"/>
      <c r="EQU26" s="570"/>
      <c r="EQV26" s="570"/>
      <c r="EQW26" s="570"/>
      <c r="EQX26" s="570"/>
      <c r="EQY26" s="570"/>
      <c r="EQZ26" s="570"/>
      <c r="ERA26" s="570"/>
      <c r="ERB26" s="570"/>
      <c r="ERC26" s="570"/>
      <c r="ERD26" s="570"/>
      <c r="ERE26" s="570"/>
      <c r="ERF26" s="570"/>
      <c r="ERG26" s="570"/>
      <c r="ERH26" s="570"/>
      <c r="ERI26" s="570"/>
      <c r="ERJ26" s="570"/>
      <c r="ERK26" s="570"/>
      <c r="ERL26" s="570"/>
      <c r="ERM26" s="570"/>
      <c r="ERN26" s="570"/>
      <c r="ERO26" s="570"/>
      <c r="ERP26" s="570"/>
      <c r="ERQ26" s="570"/>
      <c r="ERR26" s="570"/>
      <c r="ERS26" s="570"/>
      <c r="ERT26" s="570"/>
      <c r="ERU26" s="570"/>
      <c r="ERV26" s="570"/>
      <c r="ERW26" s="570"/>
      <c r="ERX26" s="570"/>
      <c r="ERY26" s="570"/>
      <c r="ERZ26" s="570"/>
      <c r="ESA26" s="570"/>
      <c r="ESB26" s="570"/>
      <c r="ESC26" s="570"/>
      <c r="ESD26" s="570"/>
      <c r="ESE26" s="570"/>
      <c r="ESF26" s="570"/>
      <c r="ESG26" s="570"/>
      <c r="ESH26" s="570"/>
      <c r="ESI26" s="570"/>
      <c r="ESJ26" s="570"/>
      <c r="ESK26" s="570"/>
      <c r="ESL26" s="570"/>
      <c r="ESM26" s="570"/>
      <c r="ESN26" s="570"/>
      <c r="ESO26" s="570"/>
      <c r="ESP26" s="570"/>
      <c r="ESQ26" s="570"/>
      <c r="ESR26" s="570"/>
      <c r="ESS26" s="570"/>
      <c r="EST26" s="570"/>
      <c r="ESU26" s="570"/>
      <c r="ESV26" s="570"/>
      <c r="ESW26" s="570"/>
      <c r="ESX26" s="570"/>
      <c r="ESY26" s="570"/>
      <c r="ESZ26" s="570"/>
      <c r="ETA26" s="570"/>
      <c r="ETB26" s="570"/>
      <c r="ETC26" s="570"/>
      <c r="ETD26" s="570"/>
      <c r="ETE26" s="570"/>
      <c r="ETF26" s="570"/>
      <c r="ETG26" s="570"/>
      <c r="ETH26" s="570"/>
      <c r="ETI26" s="570"/>
      <c r="ETJ26" s="570"/>
      <c r="ETK26" s="570"/>
      <c r="ETL26" s="570"/>
      <c r="ETM26" s="570"/>
      <c r="ETN26" s="570"/>
      <c r="ETO26" s="570"/>
      <c r="ETP26" s="570"/>
      <c r="ETQ26" s="570"/>
      <c r="ETR26" s="570"/>
      <c r="ETS26" s="570"/>
      <c r="ETT26" s="570"/>
      <c r="ETU26" s="570"/>
      <c r="ETV26" s="570"/>
      <c r="ETW26" s="570"/>
      <c r="ETX26" s="570"/>
      <c r="ETY26" s="570"/>
      <c r="ETZ26" s="570"/>
      <c r="EUA26" s="570"/>
      <c r="EUB26" s="570"/>
      <c r="EUC26" s="570"/>
      <c r="EUD26" s="570"/>
      <c r="EUE26" s="570"/>
      <c r="EUF26" s="570"/>
      <c r="EUG26" s="570"/>
      <c r="EUH26" s="570"/>
      <c r="EUI26" s="570"/>
      <c r="EUJ26" s="570"/>
      <c r="EUK26" s="570"/>
      <c r="EUL26" s="570"/>
      <c r="EUM26" s="570"/>
      <c r="EUN26" s="570"/>
      <c r="EUO26" s="570"/>
      <c r="EUP26" s="570"/>
      <c r="EUQ26" s="570"/>
      <c r="EUR26" s="570"/>
      <c r="EUS26" s="570"/>
      <c r="EUT26" s="570"/>
      <c r="EUU26" s="570"/>
      <c r="EUV26" s="570"/>
      <c r="EUW26" s="570"/>
      <c r="EUX26" s="570"/>
      <c r="EUY26" s="570"/>
      <c r="EUZ26" s="570"/>
      <c r="EVA26" s="570"/>
      <c r="EVB26" s="570"/>
      <c r="EVC26" s="570"/>
      <c r="EVD26" s="570"/>
      <c r="EVE26" s="570"/>
      <c r="EVF26" s="570"/>
      <c r="EVG26" s="570"/>
      <c r="EVH26" s="570"/>
      <c r="EVI26" s="570"/>
      <c r="EVJ26" s="570"/>
      <c r="EVK26" s="570"/>
      <c r="EVL26" s="570"/>
      <c r="EVM26" s="570"/>
      <c r="EVN26" s="570"/>
      <c r="EVO26" s="570"/>
      <c r="EVP26" s="570"/>
      <c r="EVQ26" s="570"/>
      <c r="EVR26" s="570"/>
      <c r="EVS26" s="570"/>
      <c r="EVT26" s="570"/>
      <c r="EVU26" s="570"/>
      <c r="EVV26" s="570"/>
      <c r="EVW26" s="570"/>
      <c r="EVX26" s="570"/>
      <c r="EVY26" s="570"/>
      <c r="EVZ26" s="570"/>
      <c r="EWA26" s="570"/>
      <c r="EWB26" s="570"/>
      <c r="EWC26" s="570"/>
      <c r="EWD26" s="570"/>
      <c r="EWE26" s="570"/>
      <c r="EWF26" s="570"/>
      <c r="EWG26" s="570"/>
      <c r="EWH26" s="570"/>
      <c r="EWI26" s="570"/>
      <c r="EWJ26" s="570"/>
      <c r="EWK26" s="570"/>
      <c r="EWL26" s="570"/>
      <c r="EWM26" s="570"/>
      <c r="EWN26" s="570"/>
      <c r="EWO26" s="570"/>
      <c r="EWP26" s="570"/>
      <c r="EWQ26" s="570"/>
      <c r="EWR26" s="570"/>
      <c r="EWS26" s="570"/>
      <c r="EWT26" s="570"/>
      <c r="EWU26" s="570"/>
      <c r="EWV26" s="570"/>
      <c r="EWW26" s="570"/>
      <c r="EWX26" s="570"/>
      <c r="EWY26" s="570"/>
      <c r="EWZ26" s="570"/>
      <c r="EXA26" s="570"/>
      <c r="EXB26" s="570"/>
      <c r="EXC26" s="570"/>
      <c r="EXD26" s="570"/>
      <c r="EXE26" s="570"/>
      <c r="EXF26" s="570"/>
      <c r="EXG26" s="570"/>
      <c r="EXH26" s="570"/>
      <c r="EXI26" s="570"/>
      <c r="EXJ26" s="570"/>
      <c r="EXK26" s="570"/>
      <c r="EXL26" s="570"/>
      <c r="EXM26" s="570"/>
      <c r="EXN26" s="570"/>
      <c r="EXO26" s="570"/>
      <c r="EXP26" s="570"/>
      <c r="EXQ26" s="570"/>
      <c r="EXR26" s="570"/>
      <c r="EXS26" s="570"/>
      <c r="EXT26" s="570"/>
      <c r="EXU26" s="570"/>
      <c r="EXV26" s="570"/>
      <c r="EXW26" s="570"/>
      <c r="EXX26" s="570"/>
      <c r="EXY26" s="570"/>
      <c r="EXZ26" s="570"/>
      <c r="EYA26" s="570"/>
      <c r="EYB26" s="570"/>
      <c r="EYC26" s="570"/>
      <c r="EYD26" s="570"/>
      <c r="EYE26" s="570"/>
      <c r="EYF26" s="570"/>
      <c r="EYG26" s="570"/>
      <c r="EYH26" s="570"/>
      <c r="EYI26" s="570"/>
      <c r="EYJ26" s="570"/>
      <c r="EYK26" s="570"/>
      <c r="EYL26" s="570"/>
      <c r="EYM26" s="570"/>
      <c r="EYN26" s="570"/>
      <c r="EYO26" s="570"/>
      <c r="EYP26" s="570"/>
      <c r="EYQ26" s="570"/>
      <c r="EYR26" s="570"/>
      <c r="EYS26" s="570"/>
      <c r="EYT26" s="570"/>
      <c r="EYU26" s="570"/>
      <c r="EYV26" s="570"/>
      <c r="EYW26" s="570"/>
      <c r="EYX26" s="570"/>
      <c r="EYY26" s="570"/>
      <c r="EYZ26" s="570"/>
      <c r="EZA26" s="570"/>
      <c r="EZB26" s="570"/>
      <c r="EZC26" s="570"/>
      <c r="EZD26" s="570"/>
      <c r="EZE26" s="570"/>
      <c r="EZF26" s="570"/>
      <c r="EZG26" s="570"/>
      <c r="EZH26" s="570"/>
      <c r="EZI26" s="570"/>
      <c r="EZJ26" s="570"/>
      <c r="EZK26" s="570"/>
      <c r="EZL26" s="570"/>
      <c r="EZM26" s="570"/>
      <c r="EZN26" s="570"/>
      <c r="EZO26" s="570"/>
      <c r="EZP26" s="570"/>
      <c r="EZQ26" s="570"/>
      <c r="EZR26" s="570"/>
      <c r="EZS26" s="570"/>
      <c r="EZT26" s="570"/>
      <c r="EZU26" s="570"/>
      <c r="EZV26" s="570"/>
      <c r="EZW26" s="570"/>
      <c r="EZX26" s="570"/>
      <c r="EZY26" s="570"/>
      <c r="EZZ26" s="570"/>
      <c r="FAA26" s="570"/>
      <c r="FAB26" s="570"/>
      <c r="FAC26" s="570"/>
      <c r="FAD26" s="570"/>
      <c r="FAE26" s="570"/>
      <c r="FAF26" s="570"/>
      <c r="FAG26" s="570"/>
      <c r="FAH26" s="570"/>
      <c r="FAI26" s="570"/>
      <c r="FAJ26" s="570"/>
      <c r="FAK26" s="570"/>
      <c r="FAL26" s="570"/>
      <c r="FAM26" s="570"/>
      <c r="FAN26" s="570"/>
      <c r="FAO26" s="570"/>
      <c r="FAP26" s="570"/>
      <c r="FAQ26" s="570"/>
      <c r="FAR26" s="570"/>
      <c r="FAS26" s="570"/>
      <c r="FAT26" s="570"/>
      <c r="FAU26" s="570"/>
      <c r="FAV26" s="570"/>
      <c r="FAW26" s="570"/>
      <c r="FAX26" s="570"/>
      <c r="FAY26" s="570"/>
      <c r="FAZ26" s="570"/>
      <c r="FBA26" s="570"/>
      <c r="FBB26" s="570"/>
      <c r="FBC26" s="570"/>
      <c r="FBD26" s="570"/>
      <c r="FBE26" s="570"/>
      <c r="FBF26" s="570"/>
      <c r="FBG26" s="570"/>
      <c r="FBH26" s="570"/>
      <c r="FBI26" s="570"/>
      <c r="FBJ26" s="570"/>
      <c r="FBK26" s="570"/>
      <c r="FBL26" s="570"/>
      <c r="FBM26" s="570"/>
      <c r="FBN26" s="570"/>
      <c r="FBO26" s="570"/>
      <c r="FBP26" s="570"/>
      <c r="FBQ26" s="570"/>
      <c r="FBR26" s="570"/>
      <c r="FBS26" s="570"/>
      <c r="FBT26" s="570"/>
      <c r="FBU26" s="570"/>
      <c r="FBV26" s="570"/>
      <c r="FBW26" s="570"/>
      <c r="FBX26" s="570"/>
      <c r="FBY26" s="570"/>
      <c r="FBZ26" s="570"/>
      <c r="FCA26" s="570"/>
      <c r="FCB26" s="570"/>
      <c r="FCC26" s="570"/>
      <c r="FCD26" s="570"/>
      <c r="FCE26" s="570"/>
      <c r="FCF26" s="570"/>
      <c r="FCG26" s="570"/>
      <c r="FCH26" s="570"/>
      <c r="FCI26" s="570"/>
      <c r="FCJ26" s="570"/>
      <c r="FCK26" s="570"/>
      <c r="FCL26" s="570"/>
      <c r="FCM26" s="570"/>
      <c r="FCN26" s="570"/>
      <c r="FCO26" s="570"/>
      <c r="FCP26" s="570"/>
      <c r="FCQ26" s="570"/>
      <c r="FCR26" s="570"/>
      <c r="FCS26" s="570"/>
      <c r="FCT26" s="570"/>
      <c r="FCU26" s="570"/>
      <c r="FCV26" s="570"/>
      <c r="FCW26" s="570"/>
      <c r="FCX26" s="570"/>
      <c r="FCY26" s="570"/>
      <c r="FCZ26" s="570"/>
      <c r="FDA26" s="570"/>
      <c r="FDB26" s="570"/>
      <c r="FDC26" s="570"/>
      <c r="FDD26" s="570"/>
      <c r="FDE26" s="570"/>
      <c r="FDF26" s="570"/>
      <c r="FDG26" s="570"/>
      <c r="FDH26" s="570"/>
      <c r="FDI26" s="570"/>
      <c r="FDJ26" s="570"/>
      <c r="FDK26" s="570"/>
      <c r="FDL26" s="570"/>
      <c r="FDM26" s="570"/>
      <c r="FDN26" s="570"/>
      <c r="FDO26" s="570"/>
      <c r="FDP26" s="570"/>
      <c r="FDQ26" s="570"/>
      <c r="FDR26" s="570"/>
      <c r="FDS26" s="570"/>
      <c r="FDT26" s="570"/>
      <c r="FDU26" s="570"/>
      <c r="FDV26" s="570"/>
      <c r="FDW26" s="570"/>
      <c r="FDX26" s="570"/>
      <c r="FDY26" s="570"/>
      <c r="FDZ26" s="570"/>
      <c r="FEA26" s="570"/>
      <c r="FEB26" s="570"/>
      <c r="FEC26" s="570"/>
      <c r="FED26" s="570"/>
      <c r="FEE26" s="570"/>
      <c r="FEF26" s="570"/>
      <c r="FEG26" s="570"/>
      <c r="FEH26" s="570"/>
      <c r="FEI26" s="570"/>
      <c r="FEJ26" s="570"/>
      <c r="FEK26" s="570"/>
      <c r="FEL26" s="570"/>
      <c r="FEM26" s="570"/>
      <c r="FEN26" s="570"/>
      <c r="FEO26" s="570"/>
      <c r="FEP26" s="570"/>
      <c r="FEQ26" s="570"/>
      <c r="FER26" s="570"/>
      <c r="FES26" s="570"/>
      <c r="FET26" s="570"/>
      <c r="FEU26" s="570"/>
      <c r="FEV26" s="570"/>
      <c r="FEW26" s="570"/>
      <c r="FEX26" s="570"/>
      <c r="FEY26" s="570"/>
      <c r="FEZ26" s="570"/>
      <c r="FFA26" s="570"/>
      <c r="FFB26" s="570"/>
      <c r="FFC26" s="570"/>
      <c r="FFD26" s="570"/>
      <c r="FFE26" s="570"/>
      <c r="FFF26" s="570"/>
      <c r="FFG26" s="570"/>
      <c r="FFH26" s="570"/>
      <c r="FFI26" s="570"/>
      <c r="FFJ26" s="570"/>
      <c r="FFK26" s="570"/>
      <c r="FFL26" s="570"/>
      <c r="FFM26" s="570"/>
      <c r="FFN26" s="570"/>
      <c r="FFO26" s="570"/>
      <c r="FFP26" s="570"/>
      <c r="FFQ26" s="570"/>
      <c r="FFR26" s="570"/>
      <c r="FFS26" s="570"/>
      <c r="FFT26" s="570"/>
      <c r="FFU26" s="570"/>
      <c r="FFV26" s="570"/>
      <c r="FFW26" s="570"/>
      <c r="FFX26" s="570"/>
      <c r="FFY26" s="570"/>
      <c r="FFZ26" s="570"/>
      <c r="FGA26" s="570"/>
      <c r="FGB26" s="570"/>
      <c r="FGC26" s="570"/>
      <c r="FGD26" s="570"/>
      <c r="FGE26" s="570"/>
      <c r="FGF26" s="570"/>
      <c r="FGG26" s="570"/>
      <c r="FGH26" s="570"/>
      <c r="FGI26" s="570"/>
      <c r="FGJ26" s="570"/>
      <c r="FGK26" s="570"/>
      <c r="FGL26" s="570"/>
      <c r="FGM26" s="570"/>
      <c r="FGN26" s="570"/>
      <c r="FGO26" s="570"/>
      <c r="FGP26" s="570"/>
      <c r="FGQ26" s="570"/>
      <c r="FGR26" s="570"/>
      <c r="FGS26" s="570"/>
      <c r="FGT26" s="570"/>
      <c r="FGU26" s="570"/>
      <c r="FGV26" s="570"/>
      <c r="FGW26" s="570"/>
      <c r="FGX26" s="570"/>
      <c r="FGY26" s="570"/>
      <c r="FGZ26" s="570"/>
      <c r="FHA26" s="570"/>
      <c r="FHB26" s="570"/>
      <c r="FHC26" s="570"/>
      <c r="FHD26" s="570"/>
      <c r="FHE26" s="570"/>
      <c r="FHF26" s="570"/>
      <c r="FHG26" s="570"/>
      <c r="FHH26" s="570"/>
      <c r="FHI26" s="570"/>
      <c r="FHJ26" s="570"/>
      <c r="FHK26" s="570"/>
      <c r="FHL26" s="570"/>
      <c r="FHM26" s="570"/>
      <c r="FHN26" s="570"/>
      <c r="FHO26" s="570"/>
      <c r="FHP26" s="570"/>
      <c r="FHQ26" s="570"/>
      <c r="FHR26" s="570"/>
      <c r="FHS26" s="570"/>
      <c r="FHT26" s="570"/>
      <c r="FHU26" s="570"/>
      <c r="FHV26" s="570"/>
      <c r="FHW26" s="570"/>
      <c r="FHX26" s="570"/>
      <c r="FHY26" s="570"/>
      <c r="FHZ26" s="570"/>
      <c r="FIA26" s="570"/>
      <c r="FIB26" s="570"/>
      <c r="FIC26" s="570"/>
      <c r="FID26" s="570"/>
      <c r="FIE26" s="570"/>
      <c r="FIF26" s="570"/>
      <c r="FIG26" s="570"/>
      <c r="FIH26" s="570"/>
      <c r="FII26" s="570"/>
      <c r="FIJ26" s="570"/>
      <c r="FIK26" s="570"/>
      <c r="FIL26" s="570"/>
      <c r="FIM26" s="570"/>
      <c r="FIN26" s="570"/>
      <c r="FIO26" s="570"/>
      <c r="FIP26" s="570"/>
      <c r="FIQ26" s="570"/>
      <c r="FIR26" s="570"/>
      <c r="FIS26" s="570"/>
      <c r="FIT26" s="570"/>
      <c r="FIU26" s="570"/>
      <c r="FIV26" s="570"/>
      <c r="FIW26" s="570"/>
      <c r="FIX26" s="570"/>
      <c r="FIY26" s="570"/>
      <c r="FIZ26" s="570"/>
      <c r="FJA26" s="570"/>
      <c r="FJB26" s="570"/>
      <c r="FJC26" s="570"/>
      <c r="FJD26" s="570"/>
      <c r="FJE26" s="570"/>
      <c r="FJF26" s="570"/>
      <c r="FJG26" s="570"/>
      <c r="FJH26" s="570"/>
      <c r="FJI26" s="570"/>
      <c r="FJJ26" s="570"/>
      <c r="FJK26" s="570"/>
      <c r="FJL26" s="570"/>
      <c r="FJM26" s="570"/>
      <c r="FJN26" s="570"/>
      <c r="FJO26" s="570"/>
      <c r="FJP26" s="570"/>
      <c r="FJQ26" s="570"/>
      <c r="FJR26" s="570"/>
      <c r="FJS26" s="570"/>
      <c r="FJT26" s="570"/>
      <c r="FJU26" s="570"/>
      <c r="FJV26" s="570"/>
      <c r="FJW26" s="570"/>
      <c r="FJX26" s="570"/>
      <c r="FJY26" s="570"/>
      <c r="FJZ26" s="570"/>
      <c r="FKA26" s="570"/>
      <c r="FKB26" s="570"/>
      <c r="FKC26" s="570"/>
      <c r="FKD26" s="570"/>
      <c r="FKE26" s="570"/>
      <c r="FKF26" s="570"/>
      <c r="FKG26" s="570"/>
      <c r="FKH26" s="570"/>
      <c r="FKI26" s="570"/>
      <c r="FKJ26" s="570"/>
      <c r="FKK26" s="570"/>
      <c r="FKL26" s="570"/>
      <c r="FKM26" s="570"/>
      <c r="FKN26" s="570"/>
      <c r="FKO26" s="570"/>
      <c r="FKP26" s="570"/>
      <c r="FKQ26" s="570"/>
      <c r="FKR26" s="570"/>
      <c r="FKS26" s="570"/>
      <c r="FKT26" s="570"/>
      <c r="FKU26" s="570"/>
      <c r="FKV26" s="570"/>
      <c r="FKW26" s="570"/>
      <c r="FKX26" s="570"/>
      <c r="FKY26" s="570"/>
      <c r="FKZ26" s="570"/>
      <c r="FLA26" s="570"/>
      <c r="FLB26" s="570"/>
      <c r="FLC26" s="570"/>
      <c r="FLD26" s="570"/>
      <c r="FLE26" s="570"/>
      <c r="FLF26" s="570"/>
      <c r="FLG26" s="570"/>
      <c r="FLH26" s="570"/>
      <c r="FLI26" s="570"/>
      <c r="FLJ26" s="570"/>
      <c r="FLK26" s="570"/>
      <c r="FLL26" s="570"/>
      <c r="FLM26" s="570"/>
      <c r="FLN26" s="570"/>
      <c r="FLO26" s="570"/>
      <c r="FLP26" s="570"/>
      <c r="FLQ26" s="570"/>
      <c r="FLR26" s="570"/>
      <c r="FLS26" s="570"/>
      <c r="FLT26" s="570"/>
      <c r="FLU26" s="570"/>
      <c r="FLV26" s="570"/>
      <c r="FLW26" s="570"/>
      <c r="FLX26" s="570"/>
      <c r="FLY26" s="570"/>
      <c r="FLZ26" s="570"/>
      <c r="FMA26" s="570"/>
      <c r="FMB26" s="570"/>
      <c r="FMC26" s="570"/>
      <c r="FMD26" s="570"/>
      <c r="FME26" s="570"/>
      <c r="FMF26" s="570"/>
      <c r="FMG26" s="570"/>
      <c r="FMH26" s="570"/>
      <c r="FMI26" s="570"/>
      <c r="FMJ26" s="570"/>
      <c r="FMK26" s="570"/>
      <c r="FML26" s="570"/>
      <c r="FMM26" s="570"/>
      <c r="FMN26" s="570"/>
      <c r="FMO26" s="570"/>
      <c r="FMP26" s="570"/>
      <c r="FMQ26" s="570"/>
      <c r="FMR26" s="570"/>
      <c r="FMS26" s="570"/>
      <c r="FMT26" s="570"/>
      <c r="FMU26" s="570"/>
      <c r="FMV26" s="570"/>
      <c r="FMW26" s="570"/>
      <c r="FMX26" s="570"/>
      <c r="FMY26" s="570"/>
      <c r="FMZ26" s="570"/>
      <c r="FNA26" s="570"/>
      <c r="FNB26" s="570"/>
      <c r="FNC26" s="570"/>
      <c r="FND26" s="570"/>
      <c r="FNE26" s="570"/>
      <c r="FNF26" s="570"/>
      <c r="FNG26" s="570"/>
      <c r="FNH26" s="570"/>
      <c r="FNI26" s="570"/>
      <c r="FNJ26" s="570"/>
      <c r="FNK26" s="570"/>
      <c r="FNL26" s="570"/>
      <c r="FNM26" s="570"/>
      <c r="FNN26" s="570"/>
      <c r="FNO26" s="570"/>
      <c r="FNP26" s="570"/>
      <c r="FNQ26" s="570"/>
      <c r="FNR26" s="570"/>
      <c r="FNS26" s="570"/>
      <c r="FNT26" s="570"/>
      <c r="FNU26" s="570"/>
      <c r="FNV26" s="570"/>
      <c r="FNW26" s="570"/>
      <c r="FNX26" s="570"/>
      <c r="FNY26" s="570"/>
      <c r="FNZ26" s="570"/>
      <c r="FOA26" s="570"/>
      <c r="FOB26" s="570"/>
      <c r="FOC26" s="570"/>
      <c r="FOD26" s="570"/>
      <c r="FOE26" s="570"/>
      <c r="FOF26" s="570"/>
      <c r="FOG26" s="570"/>
      <c r="FOH26" s="570"/>
      <c r="FOI26" s="570"/>
      <c r="FOJ26" s="570"/>
      <c r="FOK26" s="570"/>
      <c r="FOL26" s="570"/>
      <c r="FOM26" s="570"/>
      <c r="FON26" s="570"/>
      <c r="FOO26" s="570"/>
      <c r="FOP26" s="570"/>
      <c r="FOQ26" s="570"/>
      <c r="FOR26" s="570"/>
      <c r="FOS26" s="570"/>
      <c r="FOT26" s="570"/>
      <c r="FOU26" s="570"/>
      <c r="FOV26" s="570"/>
      <c r="FOW26" s="570"/>
      <c r="FOX26" s="570"/>
      <c r="FOY26" s="570"/>
      <c r="FOZ26" s="570"/>
      <c r="FPA26" s="570"/>
      <c r="FPB26" s="570"/>
      <c r="FPC26" s="570"/>
      <c r="FPD26" s="570"/>
      <c r="FPE26" s="570"/>
      <c r="FPF26" s="570"/>
      <c r="FPG26" s="570"/>
      <c r="FPH26" s="570"/>
      <c r="FPI26" s="570"/>
      <c r="FPJ26" s="570"/>
      <c r="FPK26" s="570"/>
      <c r="FPL26" s="570"/>
      <c r="FPM26" s="570"/>
      <c r="FPN26" s="570"/>
      <c r="FPO26" s="570"/>
      <c r="FPP26" s="570"/>
      <c r="FPQ26" s="570"/>
      <c r="FPR26" s="570"/>
      <c r="FPS26" s="570"/>
      <c r="FPT26" s="570"/>
      <c r="FPU26" s="570"/>
      <c r="FPV26" s="570"/>
      <c r="FPW26" s="570"/>
      <c r="FPX26" s="570"/>
      <c r="FPY26" s="570"/>
      <c r="FPZ26" s="570"/>
      <c r="FQA26" s="570"/>
      <c r="FQB26" s="570"/>
      <c r="FQC26" s="570"/>
      <c r="FQD26" s="570"/>
      <c r="FQE26" s="570"/>
      <c r="FQF26" s="570"/>
      <c r="FQG26" s="570"/>
      <c r="FQH26" s="570"/>
      <c r="FQI26" s="570"/>
      <c r="FQJ26" s="570"/>
      <c r="FQK26" s="570"/>
      <c r="FQL26" s="570"/>
      <c r="FQM26" s="570"/>
      <c r="FQN26" s="570"/>
      <c r="FQO26" s="570"/>
      <c r="FQP26" s="570"/>
      <c r="FQQ26" s="570"/>
      <c r="FQR26" s="570"/>
      <c r="FQS26" s="570"/>
      <c r="FQT26" s="570"/>
      <c r="FQU26" s="570"/>
      <c r="FQV26" s="570"/>
      <c r="FQW26" s="570"/>
      <c r="FQX26" s="570"/>
      <c r="FQY26" s="570"/>
      <c r="FQZ26" s="570"/>
      <c r="FRA26" s="570"/>
      <c r="FRB26" s="570"/>
      <c r="FRC26" s="570"/>
      <c r="FRD26" s="570"/>
      <c r="FRE26" s="570"/>
      <c r="FRF26" s="570"/>
      <c r="FRG26" s="570"/>
      <c r="FRH26" s="570"/>
      <c r="FRI26" s="570"/>
      <c r="FRJ26" s="570"/>
      <c r="FRK26" s="570"/>
      <c r="FRL26" s="570"/>
      <c r="FRM26" s="570"/>
      <c r="FRN26" s="570"/>
      <c r="FRO26" s="570"/>
      <c r="FRP26" s="570"/>
      <c r="FRQ26" s="570"/>
      <c r="FRR26" s="570"/>
      <c r="FRS26" s="570"/>
      <c r="FRT26" s="570"/>
      <c r="FRU26" s="570"/>
      <c r="FRV26" s="570"/>
      <c r="FRW26" s="570"/>
      <c r="FRX26" s="570"/>
      <c r="FRY26" s="570"/>
      <c r="FRZ26" s="570"/>
      <c r="FSA26" s="570"/>
      <c r="FSB26" s="570"/>
      <c r="FSC26" s="570"/>
      <c r="FSD26" s="570"/>
      <c r="FSE26" s="570"/>
      <c r="FSF26" s="570"/>
      <c r="FSG26" s="570"/>
      <c r="FSH26" s="570"/>
      <c r="FSI26" s="570"/>
      <c r="FSJ26" s="570"/>
      <c r="FSK26" s="570"/>
      <c r="FSL26" s="570"/>
      <c r="FSM26" s="570"/>
      <c r="FSN26" s="570"/>
      <c r="FSO26" s="570"/>
      <c r="FSP26" s="570"/>
      <c r="FSQ26" s="570"/>
      <c r="FSR26" s="570"/>
      <c r="FSS26" s="570"/>
      <c r="FST26" s="570"/>
      <c r="FSU26" s="570"/>
      <c r="FSV26" s="570"/>
      <c r="FSW26" s="570"/>
      <c r="FSX26" s="570"/>
      <c r="FSY26" s="570"/>
      <c r="FSZ26" s="570"/>
      <c r="FTA26" s="570"/>
      <c r="FTB26" s="570"/>
      <c r="FTC26" s="570"/>
      <c r="FTD26" s="570"/>
      <c r="FTE26" s="570"/>
      <c r="FTF26" s="570"/>
      <c r="FTG26" s="570"/>
      <c r="FTH26" s="570"/>
      <c r="FTI26" s="570"/>
      <c r="FTJ26" s="570"/>
      <c r="FTK26" s="570"/>
      <c r="FTL26" s="570"/>
      <c r="FTM26" s="570"/>
      <c r="FTN26" s="570"/>
      <c r="FTO26" s="570"/>
      <c r="FTP26" s="570"/>
      <c r="FTQ26" s="570"/>
      <c r="FTR26" s="570"/>
      <c r="FTS26" s="570"/>
      <c r="FTT26" s="570"/>
      <c r="FTU26" s="570"/>
      <c r="FTV26" s="570"/>
      <c r="FTW26" s="570"/>
      <c r="FTX26" s="570"/>
      <c r="FTY26" s="570"/>
      <c r="FTZ26" s="570"/>
      <c r="FUA26" s="570"/>
      <c r="FUB26" s="570"/>
      <c r="FUC26" s="570"/>
      <c r="FUD26" s="570"/>
      <c r="FUE26" s="570"/>
      <c r="FUF26" s="570"/>
      <c r="FUG26" s="570"/>
      <c r="FUH26" s="570"/>
      <c r="FUI26" s="570"/>
      <c r="FUJ26" s="570"/>
      <c r="FUK26" s="570"/>
      <c r="FUL26" s="570"/>
      <c r="FUM26" s="570"/>
      <c r="FUN26" s="570"/>
      <c r="FUO26" s="570"/>
      <c r="FUP26" s="570"/>
      <c r="FUQ26" s="570"/>
      <c r="FUR26" s="570"/>
      <c r="FUS26" s="570"/>
      <c r="FUT26" s="570"/>
      <c r="FUU26" s="570"/>
      <c r="FUV26" s="570"/>
      <c r="FUW26" s="570"/>
      <c r="FUX26" s="570"/>
      <c r="FUY26" s="570"/>
      <c r="FUZ26" s="570"/>
      <c r="FVA26" s="570"/>
      <c r="FVB26" s="570"/>
      <c r="FVC26" s="570"/>
      <c r="FVD26" s="570"/>
      <c r="FVE26" s="570"/>
      <c r="FVF26" s="570"/>
      <c r="FVG26" s="570"/>
      <c r="FVH26" s="570"/>
      <c r="FVI26" s="570"/>
      <c r="FVJ26" s="570"/>
      <c r="FVK26" s="570"/>
      <c r="FVL26" s="570"/>
      <c r="FVM26" s="570"/>
      <c r="FVN26" s="570"/>
      <c r="FVO26" s="570"/>
      <c r="FVP26" s="570"/>
      <c r="FVQ26" s="570"/>
      <c r="FVR26" s="570"/>
      <c r="FVS26" s="570"/>
      <c r="FVT26" s="570"/>
      <c r="FVU26" s="570"/>
      <c r="FVV26" s="570"/>
      <c r="FVW26" s="570"/>
      <c r="FVX26" s="570"/>
      <c r="FVY26" s="570"/>
      <c r="FVZ26" s="570"/>
      <c r="FWA26" s="570"/>
      <c r="FWB26" s="570"/>
      <c r="FWC26" s="570"/>
      <c r="FWD26" s="570"/>
      <c r="FWE26" s="570"/>
      <c r="FWF26" s="570"/>
      <c r="FWG26" s="570"/>
      <c r="FWH26" s="570"/>
      <c r="FWI26" s="570"/>
      <c r="FWJ26" s="570"/>
      <c r="FWK26" s="570"/>
      <c r="FWL26" s="570"/>
      <c r="FWM26" s="570"/>
      <c r="FWN26" s="570"/>
      <c r="FWO26" s="570"/>
      <c r="FWP26" s="570"/>
      <c r="FWQ26" s="570"/>
      <c r="FWR26" s="570"/>
      <c r="FWS26" s="570"/>
      <c r="FWT26" s="570"/>
      <c r="FWU26" s="570"/>
      <c r="FWV26" s="570"/>
      <c r="FWW26" s="570"/>
      <c r="FWX26" s="570"/>
      <c r="FWY26" s="570"/>
      <c r="FWZ26" s="570"/>
      <c r="FXA26" s="570"/>
      <c r="FXB26" s="570"/>
      <c r="FXC26" s="570"/>
      <c r="FXD26" s="570"/>
      <c r="FXE26" s="570"/>
      <c r="FXF26" s="570"/>
      <c r="FXG26" s="570"/>
      <c r="FXH26" s="570"/>
      <c r="FXI26" s="570"/>
      <c r="FXJ26" s="570"/>
      <c r="FXK26" s="570"/>
      <c r="FXL26" s="570"/>
      <c r="FXM26" s="570"/>
      <c r="FXN26" s="570"/>
      <c r="FXO26" s="570"/>
      <c r="FXP26" s="570"/>
      <c r="FXQ26" s="570"/>
      <c r="FXR26" s="570"/>
      <c r="FXS26" s="570"/>
      <c r="FXT26" s="570"/>
      <c r="FXU26" s="570"/>
      <c r="FXV26" s="570"/>
      <c r="FXW26" s="570"/>
      <c r="FXX26" s="570"/>
      <c r="FXY26" s="570"/>
      <c r="FXZ26" s="570"/>
      <c r="FYA26" s="570"/>
      <c r="FYB26" s="570"/>
      <c r="FYC26" s="570"/>
      <c r="FYD26" s="570"/>
      <c r="FYE26" s="570"/>
      <c r="FYF26" s="570"/>
      <c r="FYG26" s="570"/>
      <c r="FYH26" s="570"/>
      <c r="FYI26" s="570"/>
      <c r="FYJ26" s="570"/>
      <c r="FYK26" s="570"/>
      <c r="FYL26" s="570"/>
      <c r="FYM26" s="570"/>
      <c r="FYN26" s="570"/>
      <c r="FYO26" s="570"/>
      <c r="FYP26" s="570"/>
      <c r="FYQ26" s="570"/>
      <c r="FYR26" s="570"/>
      <c r="FYS26" s="570"/>
      <c r="FYT26" s="570"/>
      <c r="FYU26" s="570"/>
      <c r="FYV26" s="570"/>
      <c r="FYW26" s="570"/>
      <c r="FYX26" s="570"/>
      <c r="FYY26" s="570"/>
      <c r="FYZ26" s="570"/>
      <c r="FZA26" s="570"/>
      <c r="FZB26" s="570"/>
      <c r="FZC26" s="570"/>
      <c r="FZD26" s="570"/>
      <c r="FZE26" s="570"/>
      <c r="FZF26" s="570"/>
      <c r="FZG26" s="570"/>
      <c r="FZH26" s="570"/>
      <c r="FZI26" s="570"/>
      <c r="FZJ26" s="570"/>
      <c r="FZK26" s="570"/>
      <c r="FZL26" s="570"/>
      <c r="FZM26" s="570"/>
      <c r="FZN26" s="570"/>
      <c r="FZO26" s="570"/>
      <c r="FZP26" s="570"/>
      <c r="FZQ26" s="570"/>
      <c r="FZR26" s="570"/>
      <c r="FZS26" s="570"/>
      <c r="FZT26" s="570"/>
      <c r="FZU26" s="570"/>
      <c r="FZV26" s="570"/>
      <c r="FZW26" s="570"/>
      <c r="FZX26" s="570"/>
      <c r="FZY26" s="570"/>
      <c r="FZZ26" s="570"/>
      <c r="GAA26" s="570"/>
      <c r="GAB26" s="570"/>
      <c r="GAC26" s="570"/>
      <c r="GAD26" s="570"/>
      <c r="GAE26" s="570"/>
      <c r="GAF26" s="570"/>
      <c r="GAG26" s="570"/>
      <c r="GAH26" s="570"/>
      <c r="GAI26" s="570"/>
      <c r="GAJ26" s="570"/>
      <c r="GAK26" s="570"/>
      <c r="GAL26" s="570"/>
      <c r="GAM26" s="570"/>
      <c r="GAN26" s="570"/>
      <c r="GAO26" s="570"/>
      <c r="GAP26" s="570"/>
      <c r="GAQ26" s="570"/>
      <c r="GAR26" s="570"/>
      <c r="GAS26" s="570"/>
      <c r="GAT26" s="570"/>
      <c r="GAU26" s="570"/>
      <c r="GAV26" s="570"/>
      <c r="GAW26" s="570"/>
      <c r="GAX26" s="570"/>
      <c r="GAY26" s="570"/>
      <c r="GAZ26" s="570"/>
      <c r="GBA26" s="570"/>
      <c r="GBB26" s="570"/>
      <c r="GBC26" s="570"/>
      <c r="GBD26" s="570"/>
      <c r="GBE26" s="570"/>
      <c r="GBF26" s="570"/>
      <c r="GBG26" s="570"/>
      <c r="GBH26" s="570"/>
      <c r="GBI26" s="570"/>
      <c r="GBJ26" s="570"/>
      <c r="GBK26" s="570"/>
      <c r="GBL26" s="570"/>
      <c r="GBM26" s="570"/>
      <c r="GBN26" s="570"/>
      <c r="GBO26" s="570"/>
      <c r="GBP26" s="570"/>
      <c r="GBQ26" s="570"/>
      <c r="GBR26" s="570"/>
      <c r="GBS26" s="570"/>
      <c r="GBT26" s="570"/>
      <c r="GBU26" s="570"/>
      <c r="GBV26" s="570"/>
      <c r="GBW26" s="570"/>
      <c r="GBX26" s="570"/>
      <c r="GBY26" s="570"/>
      <c r="GBZ26" s="570"/>
      <c r="GCA26" s="570"/>
      <c r="GCB26" s="570"/>
      <c r="GCC26" s="570"/>
      <c r="GCD26" s="570"/>
      <c r="GCE26" s="570"/>
      <c r="GCF26" s="570"/>
      <c r="GCG26" s="570"/>
      <c r="GCH26" s="570"/>
      <c r="GCI26" s="570"/>
      <c r="GCJ26" s="570"/>
      <c r="GCK26" s="570"/>
      <c r="GCL26" s="570"/>
      <c r="GCM26" s="570"/>
      <c r="GCN26" s="570"/>
      <c r="GCO26" s="570"/>
      <c r="GCP26" s="570"/>
      <c r="GCQ26" s="570"/>
      <c r="GCR26" s="570"/>
      <c r="GCS26" s="570"/>
      <c r="GCT26" s="570"/>
      <c r="GCU26" s="570"/>
      <c r="GCV26" s="570"/>
      <c r="GCW26" s="570"/>
      <c r="GCX26" s="570"/>
      <c r="GCY26" s="570"/>
      <c r="GCZ26" s="570"/>
      <c r="GDA26" s="570"/>
      <c r="GDB26" s="570"/>
      <c r="GDC26" s="570"/>
      <c r="GDD26" s="570"/>
      <c r="GDE26" s="570"/>
      <c r="GDF26" s="570"/>
      <c r="GDG26" s="570"/>
      <c r="GDH26" s="570"/>
      <c r="GDI26" s="570"/>
      <c r="GDJ26" s="570"/>
      <c r="GDK26" s="570"/>
      <c r="GDL26" s="570"/>
      <c r="GDM26" s="570"/>
      <c r="GDN26" s="570"/>
      <c r="GDO26" s="570"/>
      <c r="GDP26" s="570"/>
      <c r="GDQ26" s="570"/>
      <c r="GDR26" s="570"/>
      <c r="GDS26" s="570"/>
      <c r="GDT26" s="570"/>
      <c r="GDU26" s="570"/>
      <c r="GDV26" s="570"/>
      <c r="GDW26" s="570"/>
      <c r="GDX26" s="570"/>
      <c r="GDY26" s="570"/>
      <c r="GDZ26" s="570"/>
      <c r="GEA26" s="570"/>
      <c r="GEB26" s="570"/>
      <c r="GEC26" s="570"/>
      <c r="GED26" s="570"/>
      <c r="GEE26" s="570"/>
      <c r="GEF26" s="570"/>
      <c r="GEG26" s="570"/>
      <c r="GEH26" s="570"/>
      <c r="GEI26" s="570"/>
      <c r="GEJ26" s="570"/>
      <c r="GEK26" s="570"/>
      <c r="GEL26" s="570"/>
      <c r="GEM26" s="570"/>
      <c r="GEN26" s="570"/>
      <c r="GEO26" s="570"/>
      <c r="GEP26" s="570"/>
      <c r="GEQ26" s="570"/>
      <c r="GER26" s="570"/>
      <c r="GES26" s="570"/>
      <c r="GET26" s="570"/>
      <c r="GEU26" s="570"/>
      <c r="GEV26" s="570"/>
      <c r="GEW26" s="570"/>
      <c r="GEX26" s="570"/>
      <c r="GEY26" s="570"/>
      <c r="GEZ26" s="570"/>
      <c r="GFA26" s="570"/>
      <c r="GFB26" s="570"/>
      <c r="GFC26" s="570"/>
      <c r="GFD26" s="570"/>
      <c r="GFE26" s="570"/>
      <c r="GFF26" s="570"/>
      <c r="GFG26" s="570"/>
      <c r="GFH26" s="570"/>
      <c r="GFI26" s="570"/>
      <c r="GFJ26" s="570"/>
      <c r="GFK26" s="570"/>
      <c r="GFL26" s="570"/>
      <c r="GFM26" s="570"/>
      <c r="GFN26" s="570"/>
      <c r="GFO26" s="570"/>
      <c r="GFP26" s="570"/>
      <c r="GFQ26" s="570"/>
      <c r="GFR26" s="570"/>
      <c r="GFS26" s="570"/>
      <c r="GFT26" s="570"/>
      <c r="GFU26" s="570"/>
      <c r="GFV26" s="570"/>
      <c r="GFW26" s="570"/>
      <c r="GFX26" s="570"/>
      <c r="GFY26" s="570"/>
      <c r="GFZ26" s="570"/>
      <c r="GGA26" s="570"/>
      <c r="GGB26" s="570"/>
      <c r="GGC26" s="570"/>
      <c r="GGD26" s="570"/>
      <c r="GGE26" s="570"/>
      <c r="GGF26" s="570"/>
      <c r="GGG26" s="570"/>
      <c r="GGH26" s="570"/>
      <c r="GGI26" s="570"/>
      <c r="GGJ26" s="570"/>
      <c r="GGK26" s="570"/>
      <c r="GGL26" s="570"/>
      <c r="GGM26" s="570"/>
      <c r="GGN26" s="570"/>
      <c r="GGO26" s="570"/>
      <c r="GGP26" s="570"/>
      <c r="GGQ26" s="570"/>
      <c r="GGR26" s="570"/>
      <c r="GGS26" s="570"/>
      <c r="GGT26" s="570"/>
      <c r="GGU26" s="570"/>
      <c r="GGV26" s="570"/>
      <c r="GGW26" s="570"/>
      <c r="GGX26" s="570"/>
      <c r="GGY26" s="570"/>
      <c r="GGZ26" s="570"/>
      <c r="GHA26" s="570"/>
      <c r="GHB26" s="570"/>
      <c r="GHC26" s="570"/>
      <c r="GHD26" s="570"/>
      <c r="GHE26" s="570"/>
      <c r="GHF26" s="570"/>
      <c r="GHG26" s="570"/>
      <c r="GHH26" s="570"/>
      <c r="GHI26" s="570"/>
      <c r="GHJ26" s="570"/>
      <c r="GHK26" s="570"/>
      <c r="GHL26" s="570"/>
      <c r="GHM26" s="570"/>
      <c r="GHN26" s="570"/>
      <c r="GHO26" s="570"/>
      <c r="GHP26" s="570"/>
      <c r="GHQ26" s="570"/>
      <c r="GHR26" s="570"/>
      <c r="GHS26" s="570"/>
      <c r="GHT26" s="570"/>
      <c r="GHU26" s="570"/>
      <c r="GHV26" s="570"/>
      <c r="GHW26" s="570"/>
      <c r="GHX26" s="570"/>
      <c r="GHY26" s="570"/>
      <c r="GHZ26" s="570"/>
      <c r="GIA26" s="570"/>
      <c r="GIB26" s="570"/>
      <c r="GIC26" s="570"/>
      <c r="GID26" s="570"/>
      <c r="GIE26" s="570"/>
      <c r="GIF26" s="570"/>
      <c r="GIG26" s="570"/>
      <c r="GIH26" s="570"/>
      <c r="GII26" s="570"/>
      <c r="GIJ26" s="570"/>
      <c r="GIK26" s="570"/>
      <c r="GIL26" s="570"/>
      <c r="GIM26" s="570"/>
      <c r="GIN26" s="570"/>
      <c r="GIO26" s="570"/>
      <c r="GIP26" s="570"/>
      <c r="GIQ26" s="570"/>
      <c r="GIR26" s="570"/>
      <c r="GIS26" s="570"/>
      <c r="GIT26" s="570"/>
      <c r="GIU26" s="570"/>
      <c r="GIV26" s="570"/>
      <c r="GIW26" s="570"/>
      <c r="GIX26" s="570"/>
      <c r="GIY26" s="570"/>
      <c r="GIZ26" s="570"/>
      <c r="GJA26" s="570"/>
      <c r="GJB26" s="570"/>
      <c r="GJC26" s="570"/>
      <c r="GJD26" s="570"/>
      <c r="GJE26" s="570"/>
      <c r="GJF26" s="570"/>
      <c r="GJG26" s="570"/>
      <c r="GJH26" s="570"/>
      <c r="GJI26" s="570"/>
      <c r="GJJ26" s="570"/>
      <c r="GJK26" s="570"/>
      <c r="GJL26" s="570"/>
      <c r="GJM26" s="570"/>
      <c r="GJN26" s="570"/>
      <c r="GJO26" s="570"/>
      <c r="GJP26" s="570"/>
      <c r="GJQ26" s="570"/>
      <c r="GJR26" s="570"/>
      <c r="GJS26" s="570"/>
      <c r="GJT26" s="570"/>
      <c r="GJU26" s="570"/>
      <c r="GJV26" s="570"/>
      <c r="GJW26" s="570"/>
      <c r="GJX26" s="570"/>
      <c r="GJY26" s="570"/>
      <c r="GJZ26" s="570"/>
      <c r="GKA26" s="570"/>
      <c r="GKB26" s="570"/>
      <c r="GKC26" s="570"/>
      <c r="GKD26" s="570"/>
      <c r="GKE26" s="570"/>
      <c r="GKF26" s="570"/>
      <c r="GKG26" s="570"/>
      <c r="GKH26" s="570"/>
      <c r="GKI26" s="570"/>
      <c r="GKJ26" s="570"/>
      <c r="GKK26" s="570"/>
      <c r="GKL26" s="570"/>
      <c r="GKM26" s="570"/>
      <c r="GKN26" s="570"/>
      <c r="GKO26" s="570"/>
      <c r="GKP26" s="570"/>
      <c r="GKQ26" s="570"/>
      <c r="GKR26" s="570"/>
      <c r="GKS26" s="570"/>
      <c r="GKT26" s="570"/>
      <c r="GKU26" s="570"/>
      <c r="GKV26" s="570"/>
      <c r="GKW26" s="570"/>
      <c r="GKX26" s="570"/>
      <c r="GKY26" s="570"/>
      <c r="GKZ26" s="570"/>
      <c r="GLA26" s="570"/>
      <c r="GLB26" s="570"/>
      <c r="GLC26" s="570"/>
      <c r="GLD26" s="570"/>
      <c r="GLE26" s="570"/>
      <c r="GLF26" s="570"/>
      <c r="GLG26" s="570"/>
      <c r="GLH26" s="570"/>
      <c r="GLI26" s="570"/>
      <c r="GLJ26" s="570"/>
      <c r="GLK26" s="570"/>
      <c r="GLL26" s="570"/>
      <c r="GLM26" s="570"/>
      <c r="GLN26" s="570"/>
      <c r="GLO26" s="570"/>
      <c r="GLP26" s="570"/>
      <c r="GLQ26" s="570"/>
      <c r="GLR26" s="570"/>
      <c r="GLS26" s="570"/>
      <c r="GLT26" s="570"/>
      <c r="GLU26" s="570"/>
      <c r="GLV26" s="570"/>
      <c r="GLW26" s="570"/>
      <c r="GLX26" s="570"/>
      <c r="GLY26" s="570"/>
      <c r="GLZ26" s="570"/>
      <c r="GMA26" s="570"/>
      <c r="GMB26" s="570"/>
      <c r="GMC26" s="570"/>
      <c r="GMD26" s="570"/>
      <c r="GME26" s="570"/>
      <c r="GMF26" s="570"/>
      <c r="GMG26" s="570"/>
      <c r="GMH26" s="570"/>
      <c r="GMI26" s="570"/>
      <c r="GMJ26" s="570"/>
      <c r="GMK26" s="570"/>
      <c r="GML26" s="570"/>
      <c r="GMM26" s="570"/>
      <c r="GMN26" s="570"/>
      <c r="GMO26" s="570"/>
      <c r="GMP26" s="570"/>
      <c r="GMQ26" s="570"/>
      <c r="GMR26" s="570"/>
      <c r="GMS26" s="570"/>
      <c r="GMT26" s="570"/>
      <c r="GMU26" s="570"/>
      <c r="GMV26" s="570"/>
      <c r="GMW26" s="570"/>
      <c r="GMX26" s="570"/>
      <c r="GMY26" s="570"/>
      <c r="GMZ26" s="570"/>
      <c r="GNA26" s="570"/>
      <c r="GNB26" s="570"/>
      <c r="GNC26" s="570"/>
      <c r="GND26" s="570"/>
      <c r="GNE26" s="570"/>
      <c r="GNF26" s="570"/>
      <c r="GNG26" s="570"/>
      <c r="GNH26" s="570"/>
      <c r="GNI26" s="570"/>
      <c r="GNJ26" s="570"/>
      <c r="GNK26" s="570"/>
      <c r="GNL26" s="570"/>
      <c r="GNM26" s="570"/>
      <c r="GNN26" s="570"/>
      <c r="GNO26" s="570"/>
      <c r="GNP26" s="570"/>
      <c r="GNQ26" s="570"/>
      <c r="GNR26" s="570"/>
      <c r="GNS26" s="570"/>
      <c r="GNT26" s="570"/>
      <c r="GNU26" s="570"/>
      <c r="GNV26" s="570"/>
      <c r="GNW26" s="570"/>
      <c r="GNX26" s="570"/>
      <c r="GNY26" s="570"/>
      <c r="GNZ26" s="570"/>
      <c r="GOA26" s="570"/>
      <c r="GOB26" s="570"/>
      <c r="GOC26" s="570"/>
      <c r="GOD26" s="570"/>
      <c r="GOE26" s="570"/>
      <c r="GOF26" s="570"/>
      <c r="GOG26" s="570"/>
      <c r="GOH26" s="570"/>
      <c r="GOI26" s="570"/>
      <c r="GOJ26" s="570"/>
      <c r="GOK26" s="570"/>
      <c r="GOL26" s="570"/>
      <c r="GOM26" s="570"/>
      <c r="GON26" s="570"/>
      <c r="GOO26" s="570"/>
      <c r="GOP26" s="570"/>
      <c r="GOQ26" s="570"/>
      <c r="GOR26" s="570"/>
      <c r="GOS26" s="570"/>
      <c r="GOT26" s="570"/>
      <c r="GOU26" s="570"/>
      <c r="GOV26" s="570"/>
      <c r="GOW26" s="570"/>
      <c r="GOX26" s="570"/>
      <c r="GOY26" s="570"/>
      <c r="GOZ26" s="570"/>
      <c r="GPA26" s="570"/>
      <c r="GPB26" s="570"/>
      <c r="GPC26" s="570"/>
      <c r="GPD26" s="570"/>
      <c r="GPE26" s="570"/>
      <c r="GPF26" s="570"/>
      <c r="GPG26" s="570"/>
      <c r="GPH26" s="570"/>
      <c r="GPI26" s="570"/>
      <c r="GPJ26" s="570"/>
      <c r="GPK26" s="570"/>
      <c r="GPL26" s="570"/>
      <c r="GPM26" s="570"/>
      <c r="GPN26" s="570"/>
      <c r="GPO26" s="570"/>
      <c r="GPP26" s="570"/>
      <c r="GPQ26" s="570"/>
      <c r="GPR26" s="570"/>
      <c r="GPS26" s="570"/>
      <c r="GPT26" s="570"/>
      <c r="GPU26" s="570"/>
      <c r="GPV26" s="570"/>
      <c r="GPW26" s="570"/>
      <c r="GPX26" s="570"/>
      <c r="GPY26" s="570"/>
      <c r="GPZ26" s="570"/>
      <c r="GQA26" s="570"/>
      <c r="GQB26" s="570"/>
      <c r="GQC26" s="570"/>
      <c r="GQD26" s="570"/>
      <c r="GQE26" s="570"/>
      <c r="GQF26" s="570"/>
      <c r="GQG26" s="570"/>
      <c r="GQH26" s="570"/>
      <c r="GQI26" s="570"/>
      <c r="GQJ26" s="570"/>
      <c r="GQK26" s="570"/>
      <c r="GQL26" s="570"/>
      <c r="GQM26" s="570"/>
      <c r="GQN26" s="570"/>
      <c r="GQO26" s="570"/>
      <c r="GQP26" s="570"/>
      <c r="GQQ26" s="570"/>
      <c r="GQR26" s="570"/>
      <c r="GQS26" s="570"/>
      <c r="GQT26" s="570"/>
      <c r="GQU26" s="570"/>
      <c r="GQV26" s="570"/>
      <c r="GQW26" s="570"/>
      <c r="GQX26" s="570"/>
      <c r="GQY26" s="570"/>
      <c r="GQZ26" s="570"/>
      <c r="GRA26" s="570"/>
      <c r="GRB26" s="570"/>
      <c r="GRC26" s="570"/>
      <c r="GRD26" s="570"/>
      <c r="GRE26" s="570"/>
      <c r="GRF26" s="570"/>
      <c r="GRG26" s="570"/>
      <c r="GRH26" s="570"/>
      <c r="GRI26" s="570"/>
      <c r="GRJ26" s="570"/>
      <c r="GRK26" s="570"/>
      <c r="GRL26" s="570"/>
      <c r="GRM26" s="570"/>
      <c r="GRN26" s="570"/>
      <c r="GRO26" s="570"/>
      <c r="GRP26" s="570"/>
      <c r="GRQ26" s="570"/>
      <c r="GRR26" s="570"/>
      <c r="GRS26" s="570"/>
      <c r="GRT26" s="570"/>
      <c r="GRU26" s="570"/>
      <c r="GRV26" s="570"/>
      <c r="GRW26" s="570"/>
      <c r="GRX26" s="570"/>
      <c r="GRY26" s="570"/>
      <c r="GRZ26" s="570"/>
      <c r="GSA26" s="570"/>
      <c r="GSB26" s="570"/>
      <c r="GSC26" s="570"/>
      <c r="GSD26" s="570"/>
      <c r="GSE26" s="570"/>
      <c r="GSF26" s="570"/>
      <c r="GSG26" s="570"/>
      <c r="GSH26" s="570"/>
      <c r="GSI26" s="570"/>
      <c r="GSJ26" s="570"/>
      <c r="GSK26" s="570"/>
      <c r="GSL26" s="570"/>
      <c r="GSM26" s="570"/>
      <c r="GSN26" s="570"/>
      <c r="GSO26" s="570"/>
      <c r="GSP26" s="570"/>
      <c r="GSQ26" s="570"/>
      <c r="GSR26" s="570"/>
      <c r="GSS26" s="570"/>
      <c r="GST26" s="570"/>
      <c r="GSU26" s="570"/>
      <c r="GSV26" s="570"/>
      <c r="GSW26" s="570"/>
      <c r="GSX26" s="570"/>
      <c r="GSY26" s="570"/>
      <c r="GSZ26" s="570"/>
      <c r="GTA26" s="570"/>
      <c r="GTB26" s="570"/>
      <c r="GTC26" s="570"/>
      <c r="GTD26" s="570"/>
      <c r="GTE26" s="570"/>
      <c r="GTF26" s="570"/>
      <c r="GTG26" s="570"/>
      <c r="GTH26" s="570"/>
      <c r="GTI26" s="570"/>
      <c r="GTJ26" s="570"/>
      <c r="GTK26" s="570"/>
      <c r="GTL26" s="570"/>
      <c r="GTM26" s="570"/>
      <c r="GTN26" s="570"/>
      <c r="GTO26" s="570"/>
      <c r="GTP26" s="570"/>
      <c r="GTQ26" s="570"/>
      <c r="GTR26" s="570"/>
      <c r="GTS26" s="570"/>
      <c r="GTT26" s="570"/>
      <c r="GTU26" s="570"/>
      <c r="GTV26" s="570"/>
      <c r="GTW26" s="570"/>
      <c r="GTX26" s="570"/>
      <c r="GTY26" s="570"/>
      <c r="GTZ26" s="570"/>
      <c r="GUA26" s="570"/>
      <c r="GUB26" s="570"/>
      <c r="GUC26" s="570"/>
      <c r="GUD26" s="570"/>
      <c r="GUE26" s="570"/>
      <c r="GUF26" s="570"/>
      <c r="GUG26" s="570"/>
      <c r="GUH26" s="570"/>
      <c r="GUI26" s="570"/>
      <c r="GUJ26" s="570"/>
      <c r="GUK26" s="570"/>
      <c r="GUL26" s="570"/>
      <c r="GUM26" s="570"/>
      <c r="GUN26" s="570"/>
      <c r="GUO26" s="570"/>
      <c r="GUP26" s="570"/>
      <c r="GUQ26" s="570"/>
      <c r="GUR26" s="570"/>
      <c r="GUS26" s="570"/>
      <c r="GUT26" s="570"/>
      <c r="GUU26" s="570"/>
      <c r="GUV26" s="570"/>
      <c r="GUW26" s="570"/>
      <c r="GUX26" s="570"/>
      <c r="GUY26" s="570"/>
      <c r="GUZ26" s="570"/>
      <c r="GVA26" s="570"/>
      <c r="GVB26" s="570"/>
      <c r="GVC26" s="570"/>
      <c r="GVD26" s="570"/>
      <c r="GVE26" s="570"/>
      <c r="GVF26" s="570"/>
      <c r="GVG26" s="570"/>
      <c r="GVH26" s="570"/>
      <c r="GVI26" s="570"/>
      <c r="GVJ26" s="570"/>
      <c r="GVK26" s="570"/>
      <c r="GVL26" s="570"/>
      <c r="GVM26" s="570"/>
      <c r="GVN26" s="570"/>
      <c r="GVO26" s="570"/>
      <c r="GVP26" s="570"/>
      <c r="GVQ26" s="570"/>
      <c r="GVR26" s="570"/>
      <c r="GVS26" s="570"/>
      <c r="GVT26" s="570"/>
      <c r="GVU26" s="570"/>
      <c r="GVV26" s="570"/>
      <c r="GVW26" s="570"/>
      <c r="GVX26" s="570"/>
      <c r="GVY26" s="570"/>
      <c r="GVZ26" s="570"/>
      <c r="GWA26" s="570"/>
      <c r="GWB26" s="570"/>
      <c r="GWC26" s="570"/>
      <c r="GWD26" s="570"/>
      <c r="GWE26" s="570"/>
      <c r="GWF26" s="570"/>
      <c r="GWG26" s="570"/>
      <c r="GWH26" s="570"/>
      <c r="GWI26" s="570"/>
      <c r="GWJ26" s="570"/>
      <c r="GWK26" s="570"/>
      <c r="GWL26" s="570"/>
      <c r="GWM26" s="570"/>
      <c r="GWN26" s="570"/>
      <c r="GWO26" s="570"/>
      <c r="GWP26" s="570"/>
      <c r="GWQ26" s="570"/>
      <c r="GWR26" s="570"/>
      <c r="GWS26" s="570"/>
      <c r="GWT26" s="570"/>
      <c r="GWU26" s="570"/>
      <c r="GWV26" s="570"/>
      <c r="GWW26" s="570"/>
      <c r="GWX26" s="570"/>
      <c r="GWY26" s="570"/>
      <c r="GWZ26" s="570"/>
      <c r="GXA26" s="570"/>
      <c r="GXB26" s="570"/>
      <c r="GXC26" s="570"/>
      <c r="GXD26" s="570"/>
      <c r="GXE26" s="570"/>
      <c r="GXF26" s="570"/>
      <c r="GXG26" s="570"/>
      <c r="GXH26" s="570"/>
      <c r="GXI26" s="570"/>
      <c r="GXJ26" s="570"/>
      <c r="GXK26" s="570"/>
      <c r="GXL26" s="570"/>
      <c r="GXM26" s="570"/>
      <c r="GXN26" s="570"/>
      <c r="GXO26" s="570"/>
      <c r="GXP26" s="570"/>
      <c r="GXQ26" s="570"/>
      <c r="GXR26" s="570"/>
      <c r="GXS26" s="570"/>
      <c r="GXT26" s="570"/>
      <c r="GXU26" s="570"/>
      <c r="GXV26" s="570"/>
      <c r="GXW26" s="570"/>
      <c r="GXX26" s="570"/>
      <c r="GXY26" s="570"/>
      <c r="GXZ26" s="570"/>
      <c r="GYA26" s="570"/>
      <c r="GYB26" s="570"/>
      <c r="GYC26" s="570"/>
      <c r="GYD26" s="570"/>
      <c r="GYE26" s="570"/>
      <c r="GYF26" s="570"/>
      <c r="GYG26" s="570"/>
      <c r="GYH26" s="570"/>
      <c r="GYI26" s="570"/>
      <c r="GYJ26" s="570"/>
      <c r="GYK26" s="570"/>
      <c r="GYL26" s="570"/>
      <c r="GYM26" s="570"/>
      <c r="GYN26" s="570"/>
      <c r="GYO26" s="570"/>
      <c r="GYP26" s="570"/>
      <c r="GYQ26" s="570"/>
      <c r="GYR26" s="570"/>
      <c r="GYS26" s="570"/>
      <c r="GYT26" s="570"/>
      <c r="GYU26" s="570"/>
      <c r="GYV26" s="570"/>
      <c r="GYW26" s="570"/>
      <c r="GYX26" s="570"/>
      <c r="GYY26" s="570"/>
      <c r="GYZ26" s="570"/>
      <c r="GZA26" s="570"/>
      <c r="GZB26" s="570"/>
      <c r="GZC26" s="570"/>
      <c r="GZD26" s="570"/>
      <c r="GZE26" s="570"/>
      <c r="GZF26" s="570"/>
      <c r="GZG26" s="570"/>
      <c r="GZH26" s="570"/>
      <c r="GZI26" s="570"/>
      <c r="GZJ26" s="570"/>
      <c r="GZK26" s="570"/>
      <c r="GZL26" s="570"/>
      <c r="GZM26" s="570"/>
      <c r="GZN26" s="570"/>
      <c r="GZO26" s="570"/>
      <c r="GZP26" s="570"/>
      <c r="GZQ26" s="570"/>
      <c r="GZR26" s="570"/>
      <c r="GZS26" s="570"/>
      <c r="GZT26" s="570"/>
      <c r="GZU26" s="570"/>
      <c r="GZV26" s="570"/>
      <c r="GZW26" s="570"/>
      <c r="GZX26" s="570"/>
      <c r="GZY26" s="570"/>
      <c r="GZZ26" s="570"/>
      <c r="HAA26" s="570"/>
      <c r="HAB26" s="570"/>
      <c r="HAC26" s="570"/>
      <c r="HAD26" s="570"/>
      <c r="HAE26" s="570"/>
      <c r="HAF26" s="570"/>
      <c r="HAG26" s="570"/>
      <c r="HAH26" s="570"/>
      <c r="HAI26" s="570"/>
      <c r="HAJ26" s="570"/>
      <c r="HAK26" s="570"/>
      <c r="HAL26" s="570"/>
      <c r="HAM26" s="570"/>
      <c r="HAN26" s="570"/>
      <c r="HAO26" s="570"/>
      <c r="HAP26" s="570"/>
      <c r="HAQ26" s="570"/>
      <c r="HAR26" s="570"/>
      <c r="HAS26" s="570"/>
      <c r="HAT26" s="570"/>
      <c r="HAU26" s="570"/>
      <c r="HAV26" s="570"/>
      <c r="HAW26" s="570"/>
      <c r="HAX26" s="570"/>
      <c r="HAY26" s="570"/>
      <c r="HAZ26" s="570"/>
      <c r="HBA26" s="570"/>
      <c r="HBB26" s="570"/>
      <c r="HBC26" s="570"/>
      <c r="HBD26" s="570"/>
      <c r="HBE26" s="570"/>
      <c r="HBF26" s="570"/>
      <c r="HBG26" s="570"/>
      <c r="HBH26" s="570"/>
      <c r="HBI26" s="570"/>
      <c r="HBJ26" s="570"/>
      <c r="HBK26" s="570"/>
      <c r="HBL26" s="570"/>
      <c r="HBM26" s="570"/>
      <c r="HBN26" s="570"/>
      <c r="HBO26" s="570"/>
      <c r="HBP26" s="570"/>
      <c r="HBQ26" s="570"/>
      <c r="HBR26" s="570"/>
      <c r="HBS26" s="570"/>
      <c r="HBT26" s="570"/>
      <c r="HBU26" s="570"/>
      <c r="HBV26" s="570"/>
      <c r="HBW26" s="570"/>
      <c r="HBX26" s="570"/>
      <c r="HBY26" s="570"/>
      <c r="HBZ26" s="570"/>
      <c r="HCA26" s="570"/>
      <c r="HCB26" s="570"/>
      <c r="HCC26" s="570"/>
      <c r="HCD26" s="570"/>
      <c r="HCE26" s="570"/>
      <c r="HCF26" s="570"/>
      <c r="HCG26" s="570"/>
      <c r="HCH26" s="570"/>
      <c r="HCI26" s="570"/>
      <c r="HCJ26" s="570"/>
      <c r="HCK26" s="570"/>
      <c r="HCL26" s="570"/>
      <c r="HCM26" s="570"/>
      <c r="HCN26" s="570"/>
      <c r="HCO26" s="570"/>
      <c r="HCP26" s="570"/>
      <c r="HCQ26" s="570"/>
      <c r="HCR26" s="570"/>
      <c r="HCS26" s="570"/>
      <c r="HCT26" s="570"/>
      <c r="HCU26" s="570"/>
      <c r="HCV26" s="570"/>
      <c r="HCW26" s="570"/>
      <c r="HCX26" s="570"/>
      <c r="HCY26" s="570"/>
      <c r="HCZ26" s="570"/>
      <c r="HDA26" s="570"/>
      <c r="HDB26" s="570"/>
      <c r="HDC26" s="570"/>
      <c r="HDD26" s="570"/>
      <c r="HDE26" s="570"/>
      <c r="HDF26" s="570"/>
      <c r="HDG26" s="570"/>
      <c r="HDH26" s="570"/>
      <c r="HDI26" s="570"/>
      <c r="HDJ26" s="570"/>
      <c r="HDK26" s="570"/>
      <c r="HDL26" s="570"/>
      <c r="HDM26" s="570"/>
      <c r="HDN26" s="570"/>
      <c r="HDO26" s="570"/>
      <c r="HDP26" s="570"/>
      <c r="HDQ26" s="570"/>
      <c r="HDR26" s="570"/>
      <c r="HDS26" s="570"/>
      <c r="HDT26" s="570"/>
      <c r="HDU26" s="570"/>
      <c r="HDV26" s="570"/>
      <c r="HDW26" s="570"/>
      <c r="HDX26" s="570"/>
      <c r="HDY26" s="570"/>
      <c r="HDZ26" s="570"/>
      <c r="HEA26" s="570"/>
      <c r="HEB26" s="570"/>
      <c r="HEC26" s="570"/>
      <c r="HED26" s="570"/>
      <c r="HEE26" s="570"/>
      <c r="HEF26" s="570"/>
      <c r="HEG26" s="570"/>
      <c r="HEH26" s="570"/>
      <c r="HEI26" s="570"/>
      <c r="HEJ26" s="570"/>
      <c r="HEK26" s="570"/>
      <c r="HEL26" s="570"/>
      <c r="HEM26" s="570"/>
      <c r="HEN26" s="570"/>
      <c r="HEO26" s="570"/>
      <c r="HEP26" s="570"/>
      <c r="HEQ26" s="570"/>
      <c r="HER26" s="570"/>
      <c r="HES26" s="570"/>
      <c r="HET26" s="570"/>
      <c r="HEU26" s="570"/>
      <c r="HEV26" s="570"/>
      <c r="HEW26" s="570"/>
      <c r="HEX26" s="570"/>
      <c r="HEY26" s="570"/>
      <c r="HEZ26" s="570"/>
      <c r="HFA26" s="570"/>
      <c r="HFB26" s="570"/>
      <c r="HFC26" s="570"/>
      <c r="HFD26" s="570"/>
      <c r="HFE26" s="570"/>
      <c r="HFF26" s="570"/>
      <c r="HFG26" s="570"/>
      <c r="HFH26" s="570"/>
      <c r="HFI26" s="570"/>
      <c r="HFJ26" s="570"/>
      <c r="HFK26" s="570"/>
      <c r="HFL26" s="570"/>
      <c r="HFM26" s="570"/>
      <c r="HFN26" s="570"/>
      <c r="HFO26" s="570"/>
      <c r="HFP26" s="570"/>
      <c r="HFQ26" s="570"/>
      <c r="HFR26" s="570"/>
      <c r="HFS26" s="570"/>
      <c r="HFT26" s="570"/>
      <c r="HFU26" s="570"/>
      <c r="HFV26" s="570"/>
      <c r="HFW26" s="570"/>
      <c r="HFX26" s="570"/>
      <c r="HFY26" s="570"/>
      <c r="HFZ26" s="570"/>
      <c r="HGA26" s="570"/>
      <c r="HGB26" s="570"/>
      <c r="HGC26" s="570"/>
      <c r="HGD26" s="570"/>
      <c r="HGE26" s="570"/>
      <c r="HGF26" s="570"/>
      <c r="HGG26" s="570"/>
      <c r="HGH26" s="570"/>
      <c r="HGI26" s="570"/>
      <c r="HGJ26" s="570"/>
      <c r="HGK26" s="570"/>
      <c r="HGL26" s="570"/>
      <c r="HGM26" s="570"/>
      <c r="HGN26" s="570"/>
      <c r="HGO26" s="570"/>
      <c r="HGP26" s="570"/>
      <c r="HGQ26" s="570"/>
      <c r="HGR26" s="570"/>
      <c r="HGS26" s="570"/>
      <c r="HGT26" s="570"/>
      <c r="HGU26" s="570"/>
      <c r="HGV26" s="570"/>
      <c r="HGW26" s="570"/>
      <c r="HGX26" s="570"/>
      <c r="HGY26" s="570"/>
      <c r="HGZ26" s="570"/>
      <c r="HHA26" s="570"/>
      <c r="HHB26" s="570"/>
      <c r="HHC26" s="570"/>
      <c r="HHD26" s="570"/>
      <c r="HHE26" s="570"/>
      <c r="HHF26" s="570"/>
      <c r="HHG26" s="570"/>
      <c r="HHH26" s="570"/>
      <c r="HHI26" s="570"/>
      <c r="HHJ26" s="570"/>
      <c r="HHK26" s="570"/>
      <c r="HHL26" s="570"/>
      <c r="HHM26" s="570"/>
      <c r="HHN26" s="570"/>
      <c r="HHO26" s="570"/>
      <c r="HHP26" s="570"/>
      <c r="HHQ26" s="570"/>
      <c r="HHR26" s="570"/>
      <c r="HHS26" s="570"/>
      <c r="HHT26" s="570"/>
      <c r="HHU26" s="570"/>
      <c r="HHV26" s="570"/>
      <c r="HHW26" s="570"/>
      <c r="HHX26" s="570"/>
      <c r="HHY26" s="570"/>
      <c r="HHZ26" s="570"/>
      <c r="HIA26" s="570"/>
      <c r="HIB26" s="570"/>
      <c r="HIC26" s="570"/>
      <c r="HID26" s="570"/>
      <c r="HIE26" s="570"/>
      <c r="HIF26" s="570"/>
      <c r="HIG26" s="570"/>
      <c r="HIH26" s="570"/>
      <c r="HII26" s="570"/>
      <c r="HIJ26" s="570"/>
      <c r="HIK26" s="570"/>
      <c r="HIL26" s="570"/>
      <c r="HIM26" s="570"/>
      <c r="HIN26" s="570"/>
      <c r="HIO26" s="570"/>
      <c r="HIP26" s="570"/>
      <c r="HIQ26" s="570"/>
      <c r="HIR26" s="570"/>
      <c r="HIS26" s="570"/>
      <c r="HIT26" s="570"/>
      <c r="HIU26" s="570"/>
      <c r="HIV26" s="570"/>
      <c r="HIW26" s="570"/>
      <c r="HIX26" s="570"/>
      <c r="HIY26" s="570"/>
      <c r="HIZ26" s="570"/>
      <c r="HJA26" s="570"/>
      <c r="HJB26" s="570"/>
      <c r="HJC26" s="570"/>
      <c r="HJD26" s="570"/>
      <c r="HJE26" s="570"/>
      <c r="HJF26" s="570"/>
      <c r="HJG26" s="570"/>
      <c r="HJH26" s="570"/>
      <c r="HJI26" s="570"/>
      <c r="HJJ26" s="570"/>
      <c r="HJK26" s="570"/>
      <c r="HJL26" s="570"/>
      <c r="HJM26" s="570"/>
      <c r="HJN26" s="570"/>
      <c r="HJO26" s="570"/>
      <c r="HJP26" s="570"/>
      <c r="HJQ26" s="570"/>
      <c r="HJR26" s="570"/>
      <c r="HJS26" s="570"/>
      <c r="HJT26" s="570"/>
      <c r="HJU26" s="570"/>
      <c r="HJV26" s="570"/>
      <c r="HJW26" s="570"/>
      <c r="HJX26" s="570"/>
      <c r="HJY26" s="570"/>
      <c r="HJZ26" s="570"/>
      <c r="HKA26" s="570"/>
      <c r="HKB26" s="570"/>
      <c r="HKC26" s="570"/>
      <c r="HKD26" s="570"/>
      <c r="HKE26" s="570"/>
      <c r="HKF26" s="570"/>
      <c r="HKG26" s="570"/>
      <c r="HKH26" s="570"/>
      <c r="HKI26" s="570"/>
      <c r="HKJ26" s="570"/>
      <c r="HKK26" s="570"/>
      <c r="HKL26" s="570"/>
      <c r="HKM26" s="570"/>
      <c r="HKN26" s="570"/>
      <c r="HKO26" s="570"/>
      <c r="HKP26" s="570"/>
      <c r="HKQ26" s="570"/>
      <c r="HKR26" s="570"/>
      <c r="HKS26" s="570"/>
      <c r="HKT26" s="570"/>
      <c r="HKU26" s="570"/>
      <c r="HKV26" s="570"/>
      <c r="HKW26" s="570"/>
      <c r="HKX26" s="570"/>
      <c r="HKY26" s="570"/>
      <c r="HKZ26" s="570"/>
      <c r="HLA26" s="570"/>
      <c r="HLB26" s="570"/>
      <c r="HLC26" s="570"/>
      <c r="HLD26" s="570"/>
      <c r="HLE26" s="570"/>
      <c r="HLF26" s="570"/>
      <c r="HLG26" s="570"/>
      <c r="HLH26" s="570"/>
      <c r="HLI26" s="570"/>
      <c r="HLJ26" s="570"/>
      <c r="HLK26" s="570"/>
      <c r="HLL26" s="570"/>
      <c r="HLM26" s="570"/>
      <c r="HLN26" s="570"/>
      <c r="HLO26" s="570"/>
      <c r="HLP26" s="570"/>
      <c r="HLQ26" s="570"/>
      <c r="HLR26" s="570"/>
      <c r="HLS26" s="570"/>
      <c r="HLT26" s="570"/>
      <c r="HLU26" s="570"/>
      <c r="HLV26" s="570"/>
      <c r="HLW26" s="570"/>
      <c r="HLX26" s="570"/>
      <c r="HLY26" s="570"/>
      <c r="HLZ26" s="570"/>
      <c r="HMA26" s="570"/>
      <c r="HMB26" s="570"/>
      <c r="HMC26" s="570"/>
      <c r="HMD26" s="570"/>
      <c r="HME26" s="570"/>
      <c r="HMF26" s="570"/>
      <c r="HMG26" s="570"/>
      <c r="HMH26" s="570"/>
      <c r="HMI26" s="570"/>
      <c r="HMJ26" s="570"/>
      <c r="HMK26" s="570"/>
      <c r="HML26" s="570"/>
      <c r="HMM26" s="570"/>
      <c r="HMN26" s="570"/>
      <c r="HMO26" s="570"/>
      <c r="HMP26" s="570"/>
      <c r="HMQ26" s="570"/>
      <c r="HMR26" s="570"/>
      <c r="HMS26" s="570"/>
      <c r="HMT26" s="570"/>
      <c r="HMU26" s="570"/>
      <c r="HMV26" s="570"/>
      <c r="HMW26" s="570"/>
      <c r="HMX26" s="570"/>
      <c r="HMY26" s="570"/>
      <c r="HMZ26" s="570"/>
      <c r="HNA26" s="570"/>
      <c r="HNB26" s="570"/>
      <c r="HNC26" s="570"/>
      <c r="HND26" s="570"/>
      <c r="HNE26" s="570"/>
      <c r="HNF26" s="570"/>
      <c r="HNG26" s="570"/>
      <c r="HNH26" s="570"/>
      <c r="HNI26" s="570"/>
      <c r="HNJ26" s="570"/>
      <c r="HNK26" s="570"/>
      <c r="HNL26" s="570"/>
      <c r="HNM26" s="570"/>
      <c r="HNN26" s="570"/>
      <c r="HNO26" s="570"/>
      <c r="HNP26" s="570"/>
      <c r="HNQ26" s="570"/>
      <c r="HNR26" s="570"/>
      <c r="HNS26" s="570"/>
      <c r="HNT26" s="570"/>
      <c r="HNU26" s="570"/>
      <c r="HNV26" s="570"/>
      <c r="HNW26" s="570"/>
      <c r="HNX26" s="570"/>
      <c r="HNY26" s="570"/>
      <c r="HNZ26" s="570"/>
      <c r="HOA26" s="570"/>
      <c r="HOB26" s="570"/>
      <c r="HOC26" s="570"/>
      <c r="HOD26" s="570"/>
      <c r="HOE26" s="570"/>
      <c r="HOF26" s="570"/>
      <c r="HOG26" s="570"/>
      <c r="HOH26" s="570"/>
      <c r="HOI26" s="570"/>
      <c r="HOJ26" s="570"/>
      <c r="HOK26" s="570"/>
      <c r="HOL26" s="570"/>
      <c r="HOM26" s="570"/>
      <c r="HON26" s="570"/>
      <c r="HOO26" s="570"/>
      <c r="HOP26" s="570"/>
      <c r="HOQ26" s="570"/>
      <c r="HOR26" s="570"/>
      <c r="HOS26" s="570"/>
      <c r="HOT26" s="570"/>
      <c r="HOU26" s="570"/>
      <c r="HOV26" s="570"/>
      <c r="HOW26" s="570"/>
      <c r="HOX26" s="570"/>
      <c r="HOY26" s="570"/>
      <c r="HOZ26" s="570"/>
      <c r="HPA26" s="570"/>
      <c r="HPB26" s="570"/>
      <c r="HPC26" s="570"/>
      <c r="HPD26" s="570"/>
      <c r="HPE26" s="570"/>
      <c r="HPF26" s="570"/>
      <c r="HPG26" s="570"/>
      <c r="HPH26" s="570"/>
      <c r="HPI26" s="570"/>
      <c r="HPJ26" s="570"/>
      <c r="HPK26" s="570"/>
      <c r="HPL26" s="570"/>
      <c r="HPM26" s="570"/>
      <c r="HPN26" s="570"/>
      <c r="HPO26" s="570"/>
      <c r="HPP26" s="570"/>
      <c r="HPQ26" s="570"/>
      <c r="HPR26" s="570"/>
      <c r="HPS26" s="570"/>
      <c r="HPT26" s="570"/>
      <c r="HPU26" s="570"/>
      <c r="HPV26" s="570"/>
      <c r="HPW26" s="570"/>
      <c r="HPX26" s="570"/>
      <c r="HPY26" s="570"/>
      <c r="HPZ26" s="570"/>
      <c r="HQA26" s="570"/>
      <c r="HQB26" s="570"/>
      <c r="HQC26" s="570"/>
      <c r="HQD26" s="570"/>
      <c r="HQE26" s="570"/>
      <c r="HQF26" s="570"/>
      <c r="HQG26" s="570"/>
      <c r="HQH26" s="570"/>
      <c r="HQI26" s="570"/>
      <c r="HQJ26" s="570"/>
      <c r="HQK26" s="570"/>
      <c r="HQL26" s="570"/>
      <c r="HQM26" s="570"/>
      <c r="HQN26" s="570"/>
      <c r="HQO26" s="570"/>
      <c r="HQP26" s="570"/>
      <c r="HQQ26" s="570"/>
      <c r="HQR26" s="570"/>
      <c r="HQS26" s="570"/>
      <c r="HQT26" s="570"/>
      <c r="HQU26" s="570"/>
      <c r="HQV26" s="570"/>
      <c r="HQW26" s="570"/>
      <c r="HQX26" s="570"/>
      <c r="HQY26" s="570"/>
      <c r="HQZ26" s="570"/>
      <c r="HRA26" s="570"/>
      <c r="HRB26" s="570"/>
      <c r="HRC26" s="570"/>
      <c r="HRD26" s="570"/>
      <c r="HRE26" s="570"/>
      <c r="HRF26" s="570"/>
      <c r="HRG26" s="570"/>
      <c r="HRH26" s="570"/>
      <c r="HRI26" s="570"/>
      <c r="HRJ26" s="570"/>
      <c r="HRK26" s="570"/>
      <c r="HRL26" s="570"/>
      <c r="HRM26" s="570"/>
      <c r="HRN26" s="570"/>
      <c r="HRO26" s="570"/>
      <c r="HRP26" s="570"/>
      <c r="HRQ26" s="570"/>
      <c r="HRR26" s="570"/>
      <c r="HRS26" s="570"/>
      <c r="HRT26" s="570"/>
      <c r="HRU26" s="570"/>
      <c r="HRV26" s="570"/>
      <c r="HRW26" s="570"/>
      <c r="HRX26" s="570"/>
      <c r="HRY26" s="570"/>
      <c r="HRZ26" s="570"/>
      <c r="HSA26" s="570"/>
      <c r="HSB26" s="570"/>
      <c r="HSC26" s="570"/>
      <c r="HSD26" s="570"/>
      <c r="HSE26" s="570"/>
      <c r="HSF26" s="570"/>
      <c r="HSG26" s="570"/>
      <c r="HSH26" s="570"/>
      <c r="HSI26" s="570"/>
      <c r="HSJ26" s="570"/>
      <c r="HSK26" s="570"/>
      <c r="HSL26" s="570"/>
      <c r="HSM26" s="570"/>
      <c r="HSN26" s="570"/>
      <c r="HSO26" s="570"/>
      <c r="HSP26" s="570"/>
      <c r="HSQ26" s="570"/>
      <c r="HSR26" s="570"/>
      <c r="HSS26" s="570"/>
      <c r="HST26" s="570"/>
      <c r="HSU26" s="570"/>
      <c r="HSV26" s="570"/>
      <c r="HSW26" s="570"/>
      <c r="HSX26" s="570"/>
      <c r="HSY26" s="570"/>
      <c r="HSZ26" s="570"/>
      <c r="HTA26" s="570"/>
      <c r="HTB26" s="570"/>
      <c r="HTC26" s="570"/>
      <c r="HTD26" s="570"/>
      <c r="HTE26" s="570"/>
      <c r="HTF26" s="570"/>
      <c r="HTG26" s="570"/>
      <c r="HTH26" s="570"/>
      <c r="HTI26" s="570"/>
      <c r="HTJ26" s="570"/>
      <c r="HTK26" s="570"/>
      <c r="HTL26" s="570"/>
      <c r="HTM26" s="570"/>
      <c r="HTN26" s="570"/>
      <c r="HTO26" s="570"/>
      <c r="HTP26" s="570"/>
      <c r="HTQ26" s="570"/>
      <c r="HTR26" s="570"/>
      <c r="HTS26" s="570"/>
      <c r="HTT26" s="570"/>
      <c r="HTU26" s="570"/>
      <c r="HTV26" s="570"/>
      <c r="HTW26" s="570"/>
      <c r="HTX26" s="570"/>
      <c r="HTY26" s="570"/>
      <c r="HTZ26" s="570"/>
      <c r="HUA26" s="570"/>
      <c r="HUB26" s="570"/>
      <c r="HUC26" s="570"/>
      <c r="HUD26" s="570"/>
      <c r="HUE26" s="570"/>
      <c r="HUF26" s="570"/>
      <c r="HUG26" s="570"/>
      <c r="HUH26" s="570"/>
      <c r="HUI26" s="570"/>
      <c r="HUJ26" s="570"/>
      <c r="HUK26" s="570"/>
      <c r="HUL26" s="570"/>
      <c r="HUM26" s="570"/>
      <c r="HUN26" s="570"/>
      <c r="HUO26" s="570"/>
      <c r="HUP26" s="570"/>
      <c r="HUQ26" s="570"/>
      <c r="HUR26" s="570"/>
      <c r="HUS26" s="570"/>
      <c r="HUT26" s="570"/>
      <c r="HUU26" s="570"/>
      <c r="HUV26" s="570"/>
      <c r="HUW26" s="570"/>
      <c r="HUX26" s="570"/>
      <c r="HUY26" s="570"/>
      <c r="HUZ26" s="570"/>
      <c r="HVA26" s="570"/>
      <c r="HVB26" s="570"/>
      <c r="HVC26" s="570"/>
      <c r="HVD26" s="570"/>
      <c r="HVE26" s="570"/>
      <c r="HVF26" s="570"/>
      <c r="HVG26" s="570"/>
      <c r="HVH26" s="570"/>
      <c r="HVI26" s="570"/>
      <c r="HVJ26" s="570"/>
      <c r="HVK26" s="570"/>
      <c r="HVL26" s="570"/>
      <c r="HVM26" s="570"/>
      <c r="HVN26" s="570"/>
      <c r="HVO26" s="570"/>
      <c r="HVP26" s="570"/>
      <c r="HVQ26" s="570"/>
      <c r="HVR26" s="570"/>
      <c r="HVS26" s="570"/>
      <c r="HVT26" s="570"/>
      <c r="HVU26" s="570"/>
      <c r="HVV26" s="570"/>
      <c r="HVW26" s="570"/>
      <c r="HVX26" s="570"/>
      <c r="HVY26" s="570"/>
      <c r="HVZ26" s="570"/>
      <c r="HWA26" s="570"/>
      <c r="HWB26" s="570"/>
      <c r="HWC26" s="570"/>
      <c r="HWD26" s="570"/>
      <c r="HWE26" s="570"/>
      <c r="HWF26" s="570"/>
      <c r="HWG26" s="570"/>
      <c r="HWH26" s="570"/>
      <c r="HWI26" s="570"/>
      <c r="HWJ26" s="570"/>
      <c r="HWK26" s="570"/>
      <c r="HWL26" s="570"/>
      <c r="HWM26" s="570"/>
      <c r="HWN26" s="570"/>
      <c r="HWO26" s="570"/>
      <c r="HWP26" s="570"/>
      <c r="HWQ26" s="570"/>
      <c r="HWR26" s="570"/>
      <c r="HWS26" s="570"/>
      <c r="HWT26" s="570"/>
      <c r="HWU26" s="570"/>
      <c r="HWV26" s="570"/>
      <c r="HWW26" s="570"/>
      <c r="HWX26" s="570"/>
      <c r="HWY26" s="570"/>
      <c r="HWZ26" s="570"/>
      <c r="HXA26" s="570"/>
      <c r="HXB26" s="570"/>
      <c r="HXC26" s="570"/>
      <c r="HXD26" s="570"/>
      <c r="HXE26" s="570"/>
      <c r="HXF26" s="570"/>
      <c r="HXG26" s="570"/>
      <c r="HXH26" s="570"/>
      <c r="HXI26" s="570"/>
      <c r="HXJ26" s="570"/>
      <c r="HXK26" s="570"/>
      <c r="HXL26" s="570"/>
      <c r="HXM26" s="570"/>
      <c r="HXN26" s="570"/>
      <c r="HXO26" s="570"/>
      <c r="HXP26" s="570"/>
      <c r="HXQ26" s="570"/>
      <c r="HXR26" s="570"/>
      <c r="HXS26" s="570"/>
      <c r="HXT26" s="570"/>
      <c r="HXU26" s="570"/>
      <c r="HXV26" s="570"/>
      <c r="HXW26" s="570"/>
      <c r="HXX26" s="570"/>
      <c r="HXY26" s="570"/>
      <c r="HXZ26" s="570"/>
      <c r="HYA26" s="570"/>
      <c r="HYB26" s="570"/>
      <c r="HYC26" s="570"/>
      <c r="HYD26" s="570"/>
      <c r="HYE26" s="570"/>
      <c r="HYF26" s="570"/>
      <c r="HYG26" s="570"/>
      <c r="HYH26" s="570"/>
      <c r="HYI26" s="570"/>
      <c r="HYJ26" s="570"/>
      <c r="HYK26" s="570"/>
      <c r="HYL26" s="570"/>
      <c r="HYM26" s="570"/>
      <c r="HYN26" s="570"/>
      <c r="HYO26" s="570"/>
      <c r="HYP26" s="570"/>
      <c r="HYQ26" s="570"/>
      <c r="HYR26" s="570"/>
      <c r="HYS26" s="570"/>
      <c r="HYT26" s="570"/>
      <c r="HYU26" s="570"/>
      <c r="HYV26" s="570"/>
      <c r="HYW26" s="570"/>
      <c r="HYX26" s="570"/>
      <c r="HYY26" s="570"/>
      <c r="HYZ26" s="570"/>
      <c r="HZA26" s="570"/>
      <c r="HZB26" s="570"/>
      <c r="HZC26" s="570"/>
      <c r="HZD26" s="570"/>
      <c r="HZE26" s="570"/>
      <c r="HZF26" s="570"/>
      <c r="HZG26" s="570"/>
      <c r="HZH26" s="570"/>
      <c r="HZI26" s="570"/>
      <c r="HZJ26" s="570"/>
      <c r="HZK26" s="570"/>
      <c r="HZL26" s="570"/>
      <c r="HZM26" s="570"/>
      <c r="HZN26" s="570"/>
      <c r="HZO26" s="570"/>
      <c r="HZP26" s="570"/>
      <c r="HZQ26" s="570"/>
      <c r="HZR26" s="570"/>
      <c r="HZS26" s="570"/>
      <c r="HZT26" s="570"/>
      <c r="HZU26" s="570"/>
      <c r="HZV26" s="570"/>
      <c r="HZW26" s="570"/>
      <c r="HZX26" s="570"/>
      <c r="HZY26" s="570"/>
      <c r="HZZ26" s="570"/>
      <c r="IAA26" s="570"/>
      <c r="IAB26" s="570"/>
      <c r="IAC26" s="570"/>
      <c r="IAD26" s="570"/>
      <c r="IAE26" s="570"/>
      <c r="IAF26" s="570"/>
      <c r="IAG26" s="570"/>
      <c r="IAH26" s="570"/>
      <c r="IAI26" s="570"/>
      <c r="IAJ26" s="570"/>
      <c r="IAK26" s="570"/>
      <c r="IAL26" s="570"/>
      <c r="IAM26" s="570"/>
      <c r="IAN26" s="570"/>
      <c r="IAO26" s="570"/>
      <c r="IAP26" s="570"/>
      <c r="IAQ26" s="570"/>
      <c r="IAR26" s="570"/>
      <c r="IAS26" s="570"/>
      <c r="IAT26" s="570"/>
      <c r="IAU26" s="570"/>
      <c r="IAV26" s="570"/>
      <c r="IAW26" s="570"/>
      <c r="IAX26" s="570"/>
      <c r="IAY26" s="570"/>
      <c r="IAZ26" s="570"/>
      <c r="IBA26" s="570"/>
      <c r="IBB26" s="570"/>
      <c r="IBC26" s="570"/>
      <c r="IBD26" s="570"/>
      <c r="IBE26" s="570"/>
      <c r="IBF26" s="570"/>
      <c r="IBG26" s="570"/>
      <c r="IBH26" s="570"/>
      <c r="IBI26" s="570"/>
      <c r="IBJ26" s="570"/>
      <c r="IBK26" s="570"/>
      <c r="IBL26" s="570"/>
      <c r="IBM26" s="570"/>
      <c r="IBN26" s="570"/>
      <c r="IBO26" s="570"/>
      <c r="IBP26" s="570"/>
      <c r="IBQ26" s="570"/>
      <c r="IBR26" s="570"/>
      <c r="IBS26" s="570"/>
      <c r="IBT26" s="570"/>
      <c r="IBU26" s="570"/>
      <c r="IBV26" s="570"/>
      <c r="IBW26" s="570"/>
      <c r="IBX26" s="570"/>
      <c r="IBY26" s="570"/>
      <c r="IBZ26" s="570"/>
      <c r="ICA26" s="570"/>
      <c r="ICB26" s="570"/>
      <c r="ICC26" s="570"/>
      <c r="ICD26" s="570"/>
      <c r="ICE26" s="570"/>
      <c r="ICF26" s="570"/>
      <c r="ICG26" s="570"/>
      <c r="ICH26" s="570"/>
      <c r="ICI26" s="570"/>
      <c r="ICJ26" s="570"/>
      <c r="ICK26" s="570"/>
      <c r="ICL26" s="570"/>
      <c r="ICM26" s="570"/>
      <c r="ICN26" s="570"/>
      <c r="ICO26" s="570"/>
      <c r="ICP26" s="570"/>
      <c r="ICQ26" s="570"/>
      <c r="ICR26" s="570"/>
      <c r="ICS26" s="570"/>
      <c r="ICT26" s="570"/>
      <c r="ICU26" s="570"/>
      <c r="ICV26" s="570"/>
      <c r="ICW26" s="570"/>
      <c r="ICX26" s="570"/>
      <c r="ICY26" s="570"/>
      <c r="ICZ26" s="570"/>
      <c r="IDA26" s="570"/>
      <c r="IDB26" s="570"/>
      <c r="IDC26" s="570"/>
      <c r="IDD26" s="570"/>
      <c r="IDE26" s="570"/>
      <c r="IDF26" s="570"/>
      <c r="IDG26" s="570"/>
      <c r="IDH26" s="570"/>
      <c r="IDI26" s="570"/>
      <c r="IDJ26" s="570"/>
      <c r="IDK26" s="570"/>
      <c r="IDL26" s="570"/>
      <c r="IDM26" s="570"/>
      <c r="IDN26" s="570"/>
      <c r="IDO26" s="570"/>
      <c r="IDP26" s="570"/>
      <c r="IDQ26" s="570"/>
      <c r="IDR26" s="570"/>
      <c r="IDS26" s="570"/>
      <c r="IDT26" s="570"/>
      <c r="IDU26" s="570"/>
      <c r="IDV26" s="570"/>
      <c r="IDW26" s="570"/>
      <c r="IDX26" s="570"/>
      <c r="IDY26" s="570"/>
      <c r="IDZ26" s="570"/>
      <c r="IEA26" s="570"/>
      <c r="IEB26" s="570"/>
      <c r="IEC26" s="570"/>
      <c r="IED26" s="570"/>
      <c r="IEE26" s="570"/>
      <c r="IEF26" s="570"/>
      <c r="IEG26" s="570"/>
      <c r="IEH26" s="570"/>
      <c r="IEI26" s="570"/>
      <c r="IEJ26" s="570"/>
      <c r="IEK26" s="570"/>
      <c r="IEL26" s="570"/>
      <c r="IEM26" s="570"/>
      <c r="IEN26" s="570"/>
      <c r="IEO26" s="570"/>
      <c r="IEP26" s="570"/>
      <c r="IEQ26" s="570"/>
      <c r="IER26" s="570"/>
      <c r="IES26" s="570"/>
      <c r="IET26" s="570"/>
      <c r="IEU26" s="570"/>
      <c r="IEV26" s="570"/>
      <c r="IEW26" s="570"/>
      <c r="IEX26" s="570"/>
      <c r="IEY26" s="570"/>
      <c r="IEZ26" s="570"/>
      <c r="IFA26" s="570"/>
      <c r="IFB26" s="570"/>
      <c r="IFC26" s="570"/>
      <c r="IFD26" s="570"/>
      <c r="IFE26" s="570"/>
      <c r="IFF26" s="570"/>
      <c r="IFG26" s="570"/>
      <c r="IFH26" s="570"/>
      <c r="IFI26" s="570"/>
      <c r="IFJ26" s="570"/>
      <c r="IFK26" s="570"/>
      <c r="IFL26" s="570"/>
      <c r="IFM26" s="570"/>
      <c r="IFN26" s="570"/>
      <c r="IFO26" s="570"/>
      <c r="IFP26" s="570"/>
      <c r="IFQ26" s="570"/>
      <c r="IFR26" s="570"/>
      <c r="IFS26" s="570"/>
      <c r="IFT26" s="570"/>
      <c r="IFU26" s="570"/>
      <c r="IFV26" s="570"/>
      <c r="IFW26" s="570"/>
      <c r="IFX26" s="570"/>
      <c r="IFY26" s="570"/>
      <c r="IFZ26" s="570"/>
      <c r="IGA26" s="570"/>
      <c r="IGB26" s="570"/>
      <c r="IGC26" s="570"/>
      <c r="IGD26" s="570"/>
      <c r="IGE26" s="570"/>
      <c r="IGF26" s="570"/>
      <c r="IGG26" s="570"/>
      <c r="IGH26" s="570"/>
      <c r="IGI26" s="570"/>
      <c r="IGJ26" s="570"/>
      <c r="IGK26" s="570"/>
      <c r="IGL26" s="570"/>
      <c r="IGM26" s="570"/>
      <c r="IGN26" s="570"/>
      <c r="IGO26" s="570"/>
      <c r="IGP26" s="570"/>
      <c r="IGQ26" s="570"/>
      <c r="IGR26" s="570"/>
      <c r="IGS26" s="570"/>
      <c r="IGT26" s="570"/>
      <c r="IGU26" s="570"/>
      <c r="IGV26" s="570"/>
      <c r="IGW26" s="570"/>
      <c r="IGX26" s="570"/>
      <c r="IGY26" s="570"/>
      <c r="IGZ26" s="570"/>
      <c r="IHA26" s="570"/>
      <c r="IHB26" s="570"/>
      <c r="IHC26" s="570"/>
      <c r="IHD26" s="570"/>
      <c r="IHE26" s="570"/>
      <c r="IHF26" s="570"/>
      <c r="IHG26" s="570"/>
      <c r="IHH26" s="570"/>
      <c r="IHI26" s="570"/>
      <c r="IHJ26" s="570"/>
      <c r="IHK26" s="570"/>
      <c r="IHL26" s="570"/>
      <c r="IHM26" s="570"/>
      <c r="IHN26" s="570"/>
      <c r="IHO26" s="570"/>
      <c r="IHP26" s="570"/>
      <c r="IHQ26" s="570"/>
      <c r="IHR26" s="570"/>
      <c r="IHS26" s="570"/>
      <c r="IHT26" s="570"/>
      <c r="IHU26" s="570"/>
      <c r="IHV26" s="570"/>
      <c r="IHW26" s="570"/>
      <c r="IHX26" s="570"/>
      <c r="IHY26" s="570"/>
      <c r="IHZ26" s="570"/>
      <c r="IIA26" s="570"/>
      <c r="IIB26" s="570"/>
      <c r="IIC26" s="570"/>
      <c r="IID26" s="570"/>
      <c r="IIE26" s="570"/>
      <c r="IIF26" s="570"/>
      <c r="IIG26" s="570"/>
      <c r="IIH26" s="570"/>
      <c r="III26" s="570"/>
      <c r="IIJ26" s="570"/>
      <c r="IIK26" s="570"/>
      <c r="IIL26" s="570"/>
      <c r="IIM26" s="570"/>
      <c r="IIN26" s="570"/>
      <c r="IIO26" s="570"/>
      <c r="IIP26" s="570"/>
      <c r="IIQ26" s="570"/>
      <c r="IIR26" s="570"/>
      <c r="IIS26" s="570"/>
      <c r="IIT26" s="570"/>
      <c r="IIU26" s="570"/>
      <c r="IIV26" s="570"/>
      <c r="IIW26" s="570"/>
      <c r="IIX26" s="570"/>
      <c r="IIY26" s="570"/>
      <c r="IIZ26" s="570"/>
      <c r="IJA26" s="570"/>
      <c r="IJB26" s="570"/>
      <c r="IJC26" s="570"/>
      <c r="IJD26" s="570"/>
      <c r="IJE26" s="570"/>
      <c r="IJF26" s="570"/>
      <c r="IJG26" s="570"/>
      <c r="IJH26" s="570"/>
      <c r="IJI26" s="570"/>
      <c r="IJJ26" s="570"/>
      <c r="IJK26" s="570"/>
      <c r="IJL26" s="570"/>
      <c r="IJM26" s="570"/>
      <c r="IJN26" s="570"/>
      <c r="IJO26" s="570"/>
      <c r="IJP26" s="570"/>
      <c r="IJQ26" s="570"/>
      <c r="IJR26" s="570"/>
      <c r="IJS26" s="570"/>
      <c r="IJT26" s="570"/>
      <c r="IJU26" s="570"/>
      <c r="IJV26" s="570"/>
      <c r="IJW26" s="570"/>
      <c r="IJX26" s="570"/>
      <c r="IJY26" s="570"/>
      <c r="IJZ26" s="570"/>
      <c r="IKA26" s="570"/>
      <c r="IKB26" s="570"/>
      <c r="IKC26" s="570"/>
      <c r="IKD26" s="570"/>
      <c r="IKE26" s="570"/>
      <c r="IKF26" s="570"/>
      <c r="IKG26" s="570"/>
      <c r="IKH26" s="570"/>
      <c r="IKI26" s="570"/>
      <c r="IKJ26" s="570"/>
      <c r="IKK26" s="570"/>
      <c r="IKL26" s="570"/>
      <c r="IKM26" s="570"/>
      <c r="IKN26" s="570"/>
      <c r="IKO26" s="570"/>
      <c r="IKP26" s="570"/>
      <c r="IKQ26" s="570"/>
      <c r="IKR26" s="570"/>
      <c r="IKS26" s="570"/>
      <c r="IKT26" s="570"/>
      <c r="IKU26" s="570"/>
      <c r="IKV26" s="570"/>
      <c r="IKW26" s="570"/>
      <c r="IKX26" s="570"/>
      <c r="IKY26" s="570"/>
      <c r="IKZ26" s="570"/>
      <c r="ILA26" s="570"/>
      <c r="ILB26" s="570"/>
      <c r="ILC26" s="570"/>
      <c r="ILD26" s="570"/>
      <c r="ILE26" s="570"/>
      <c r="ILF26" s="570"/>
      <c r="ILG26" s="570"/>
      <c r="ILH26" s="570"/>
      <c r="ILI26" s="570"/>
      <c r="ILJ26" s="570"/>
      <c r="ILK26" s="570"/>
      <c r="ILL26" s="570"/>
      <c r="ILM26" s="570"/>
      <c r="ILN26" s="570"/>
      <c r="ILO26" s="570"/>
      <c r="ILP26" s="570"/>
      <c r="ILQ26" s="570"/>
      <c r="ILR26" s="570"/>
      <c r="ILS26" s="570"/>
      <c r="ILT26" s="570"/>
      <c r="ILU26" s="570"/>
      <c r="ILV26" s="570"/>
      <c r="ILW26" s="570"/>
      <c r="ILX26" s="570"/>
      <c r="ILY26" s="570"/>
      <c r="ILZ26" s="570"/>
      <c r="IMA26" s="570"/>
      <c r="IMB26" s="570"/>
      <c r="IMC26" s="570"/>
      <c r="IMD26" s="570"/>
      <c r="IME26" s="570"/>
      <c r="IMF26" s="570"/>
      <c r="IMG26" s="570"/>
      <c r="IMH26" s="570"/>
      <c r="IMI26" s="570"/>
      <c r="IMJ26" s="570"/>
      <c r="IMK26" s="570"/>
      <c r="IML26" s="570"/>
      <c r="IMM26" s="570"/>
      <c r="IMN26" s="570"/>
      <c r="IMO26" s="570"/>
      <c r="IMP26" s="570"/>
      <c r="IMQ26" s="570"/>
      <c r="IMR26" s="570"/>
      <c r="IMS26" s="570"/>
      <c r="IMT26" s="570"/>
      <c r="IMU26" s="570"/>
      <c r="IMV26" s="570"/>
      <c r="IMW26" s="570"/>
      <c r="IMX26" s="570"/>
      <c r="IMY26" s="570"/>
      <c r="IMZ26" s="570"/>
      <c r="INA26" s="570"/>
      <c r="INB26" s="570"/>
      <c r="INC26" s="570"/>
      <c r="IND26" s="570"/>
      <c r="INE26" s="570"/>
      <c r="INF26" s="570"/>
      <c r="ING26" s="570"/>
      <c r="INH26" s="570"/>
      <c r="INI26" s="570"/>
      <c r="INJ26" s="570"/>
      <c r="INK26" s="570"/>
      <c r="INL26" s="570"/>
      <c r="INM26" s="570"/>
      <c r="INN26" s="570"/>
      <c r="INO26" s="570"/>
      <c r="INP26" s="570"/>
      <c r="INQ26" s="570"/>
      <c r="INR26" s="570"/>
      <c r="INS26" s="570"/>
      <c r="INT26" s="570"/>
      <c r="INU26" s="570"/>
      <c r="INV26" s="570"/>
      <c r="INW26" s="570"/>
      <c r="INX26" s="570"/>
      <c r="INY26" s="570"/>
      <c r="INZ26" s="570"/>
      <c r="IOA26" s="570"/>
      <c r="IOB26" s="570"/>
      <c r="IOC26" s="570"/>
      <c r="IOD26" s="570"/>
      <c r="IOE26" s="570"/>
      <c r="IOF26" s="570"/>
      <c r="IOG26" s="570"/>
      <c r="IOH26" s="570"/>
      <c r="IOI26" s="570"/>
      <c r="IOJ26" s="570"/>
      <c r="IOK26" s="570"/>
      <c r="IOL26" s="570"/>
      <c r="IOM26" s="570"/>
      <c r="ION26" s="570"/>
      <c r="IOO26" s="570"/>
      <c r="IOP26" s="570"/>
      <c r="IOQ26" s="570"/>
      <c r="IOR26" s="570"/>
      <c r="IOS26" s="570"/>
      <c r="IOT26" s="570"/>
      <c r="IOU26" s="570"/>
      <c r="IOV26" s="570"/>
      <c r="IOW26" s="570"/>
      <c r="IOX26" s="570"/>
      <c r="IOY26" s="570"/>
      <c r="IOZ26" s="570"/>
      <c r="IPA26" s="570"/>
      <c r="IPB26" s="570"/>
      <c r="IPC26" s="570"/>
      <c r="IPD26" s="570"/>
      <c r="IPE26" s="570"/>
      <c r="IPF26" s="570"/>
      <c r="IPG26" s="570"/>
      <c r="IPH26" s="570"/>
      <c r="IPI26" s="570"/>
      <c r="IPJ26" s="570"/>
      <c r="IPK26" s="570"/>
      <c r="IPL26" s="570"/>
      <c r="IPM26" s="570"/>
      <c r="IPN26" s="570"/>
      <c r="IPO26" s="570"/>
      <c r="IPP26" s="570"/>
      <c r="IPQ26" s="570"/>
      <c r="IPR26" s="570"/>
      <c r="IPS26" s="570"/>
      <c r="IPT26" s="570"/>
      <c r="IPU26" s="570"/>
      <c r="IPV26" s="570"/>
      <c r="IPW26" s="570"/>
      <c r="IPX26" s="570"/>
      <c r="IPY26" s="570"/>
      <c r="IPZ26" s="570"/>
      <c r="IQA26" s="570"/>
      <c r="IQB26" s="570"/>
      <c r="IQC26" s="570"/>
      <c r="IQD26" s="570"/>
      <c r="IQE26" s="570"/>
      <c r="IQF26" s="570"/>
      <c r="IQG26" s="570"/>
      <c r="IQH26" s="570"/>
      <c r="IQI26" s="570"/>
      <c r="IQJ26" s="570"/>
      <c r="IQK26" s="570"/>
      <c r="IQL26" s="570"/>
      <c r="IQM26" s="570"/>
      <c r="IQN26" s="570"/>
      <c r="IQO26" s="570"/>
      <c r="IQP26" s="570"/>
      <c r="IQQ26" s="570"/>
      <c r="IQR26" s="570"/>
      <c r="IQS26" s="570"/>
      <c r="IQT26" s="570"/>
      <c r="IQU26" s="570"/>
      <c r="IQV26" s="570"/>
      <c r="IQW26" s="570"/>
      <c r="IQX26" s="570"/>
      <c r="IQY26" s="570"/>
      <c r="IQZ26" s="570"/>
      <c r="IRA26" s="570"/>
      <c r="IRB26" s="570"/>
      <c r="IRC26" s="570"/>
      <c r="IRD26" s="570"/>
      <c r="IRE26" s="570"/>
      <c r="IRF26" s="570"/>
      <c r="IRG26" s="570"/>
      <c r="IRH26" s="570"/>
      <c r="IRI26" s="570"/>
      <c r="IRJ26" s="570"/>
      <c r="IRK26" s="570"/>
      <c r="IRL26" s="570"/>
      <c r="IRM26" s="570"/>
      <c r="IRN26" s="570"/>
      <c r="IRO26" s="570"/>
      <c r="IRP26" s="570"/>
      <c r="IRQ26" s="570"/>
      <c r="IRR26" s="570"/>
      <c r="IRS26" s="570"/>
      <c r="IRT26" s="570"/>
      <c r="IRU26" s="570"/>
      <c r="IRV26" s="570"/>
      <c r="IRW26" s="570"/>
      <c r="IRX26" s="570"/>
      <c r="IRY26" s="570"/>
      <c r="IRZ26" s="570"/>
      <c r="ISA26" s="570"/>
      <c r="ISB26" s="570"/>
      <c r="ISC26" s="570"/>
      <c r="ISD26" s="570"/>
      <c r="ISE26" s="570"/>
      <c r="ISF26" s="570"/>
      <c r="ISG26" s="570"/>
      <c r="ISH26" s="570"/>
      <c r="ISI26" s="570"/>
      <c r="ISJ26" s="570"/>
      <c r="ISK26" s="570"/>
      <c r="ISL26" s="570"/>
      <c r="ISM26" s="570"/>
      <c r="ISN26" s="570"/>
      <c r="ISO26" s="570"/>
      <c r="ISP26" s="570"/>
      <c r="ISQ26" s="570"/>
      <c r="ISR26" s="570"/>
      <c r="ISS26" s="570"/>
      <c r="IST26" s="570"/>
      <c r="ISU26" s="570"/>
      <c r="ISV26" s="570"/>
      <c r="ISW26" s="570"/>
      <c r="ISX26" s="570"/>
      <c r="ISY26" s="570"/>
      <c r="ISZ26" s="570"/>
      <c r="ITA26" s="570"/>
      <c r="ITB26" s="570"/>
      <c r="ITC26" s="570"/>
      <c r="ITD26" s="570"/>
      <c r="ITE26" s="570"/>
      <c r="ITF26" s="570"/>
      <c r="ITG26" s="570"/>
      <c r="ITH26" s="570"/>
      <c r="ITI26" s="570"/>
      <c r="ITJ26" s="570"/>
      <c r="ITK26" s="570"/>
      <c r="ITL26" s="570"/>
      <c r="ITM26" s="570"/>
      <c r="ITN26" s="570"/>
      <c r="ITO26" s="570"/>
      <c r="ITP26" s="570"/>
      <c r="ITQ26" s="570"/>
      <c r="ITR26" s="570"/>
      <c r="ITS26" s="570"/>
      <c r="ITT26" s="570"/>
      <c r="ITU26" s="570"/>
      <c r="ITV26" s="570"/>
      <c r="ITW26" s="570"/>
      <c r="ITX26" s="570"/>
      <c r="ITY26" s="570"/>
      <c r="ITZ26" s="570"/>
      <c r="IUA26" s="570"/>
      <c r="IUB26" s="570"/>
      <c r="IUC26" s="570"/>
      <c r="IUD26" s="570"/>
      <c r="IUE26" s="570"/>
      <c r="IUF26" s="570"/>
      <c r="IUG26" s="570"/>
      <c r="IUH26" s="570"/>
      <c r="IUI26" s="570"/>
      <c r="IUJ26" s="570"/>
      <c r="IUK26" s="570"/>
      <c r="IUL26" s="570"/>
      <c r="IUM26" s="570"/>
      <c r="IUN26" s="570"/>
      <c r="IUO26" s="570"/>
      <c r="IUP26" s="570"/>
      <c r="IUQ26" s="570"/>
      <c r="IUR26" s="570"/>
      <c r="IUS26" s="570"/>
      <c r="IUT26" s="570"/>
      <c r="IUU26" s="570"/>
      <c r="IUV26" s="570"/>
      <c r="IUW26" s="570"/>
      <c r="IUX26" s="570"/>
      <c r="IUY26" s="570"/>
      <c r="IUZ26" s="570"/>
      <c r="IVA26" s="570"/>
      <c r="IVB26" s="570"/>
      <c r="IVC26" s="570"/>
      <c r="IVD26" s="570"/>
      <c r="IVE26" s="570"/>
      <c r="IVF26" s="570"/>
      <c r="IVG26" s="570"/>
      <c r="IVH26" s="570"/>
      <c r="IVI26" s="570"/>
      <c r="IVJ26" s="570"/>
      <c r="IVK26" s="570"/>
      <c r="IVL26" s="570"/>
      <c r="IVM26" s="570"/>
      <c r="IVN26" s="570"/>
      <c r="IVO26" s="570"/>
      <c r="IVP26" s="570"/>
      <c r="IVQ26" s="570"/>
      <c r="IVR26" s="570"/>
      <c r="IVS26" s="570"/>
      <c r="IVT26" s="570"/>
      <c r="IVU26" s="570"/>
      <c r="IVV26" s="570"/>
      <c r="IVW26" s="570"/>
      <c r="IVX26" s="570"/>
      <c r="IVY26" s="570"/>
      <c r="IVZ26" s="570"/>
      <c r="IWA26" s="570"/>
      <c r="IWB26" s="570"/>
      <c r="IWC26" s="570"/>
      <c r="IWD26" s="570"/>
      <c r="IWE26" s="570"/>
      <c r="IWF26" s="570"/>
      <c r="IWG26" s="570"/>
      <c r="IWH26" s="570"/>
      <c r="IWI26" s="570"/>
      <c r="IWJ26" s="570"/>
      <c r="IWK26" s="570"/>
      <c r="IWL26" s="570"/>
      <c r="IWM26" s="570"/>
      <c r="IWN26" s="570"/>
      <c r="IWO26" s="570"/>
      <c r="IWP26" s="570"/>
      <c r="IWQ26" s="570"/>
      <c r="IWR26" s="570"/>
      <c r="IWS26" s="570"/>
      <c r="IWT26" s="570"/>
      <c r="IWU26" s="570"/>
      <c r="IWV26" s="570"/>
      <c r="IWW26" s="570"/>
      <c r="IWX26" s="570"/>
      <c r="IWY26" s="570"/>
      <c r="IWZ26" s="570"/>
      <c r="IXA26" s="570"/>
      <c r="IXB26" s="570"/>
      <c r="IXC26" s="570"/>
      <c r="IXD26" s="570"/>
      <c r="IXE26" s="570"/>
      <c r="IXF26" s="570"/>
      <c r="IXG26" s="570"/>
      <c r="IXH26" s="570"/>
      <c r="IXI26" s="570"/>
      <c r="IXJ26" s="570"/>
      <c r="IXK26" s="570"/>
      <c r="IXL26" s="570"/>
      <c r="IXM26" s="570"/>
      <c r="IXN26" s="570"/>
      <c r="IXO26" s="570"/>
      <c r="IXP26" s="570"/>
      <c r="IXQ26" s="570"/>
      <c r="IXR26" s="570"/>
      <c r="IXS26" s="570"/>
      <c r="IXT26" s="570"/>
      <c r="IXU26" s="570"/>
      <c r="IXV26" s="570"/>
      <c r="IXW26" s="570"/>
      <c r="IXX26" s="570"/>
      <c r="IXY26" s="570"/>
      <c r="IXZ26" s="570"/>
      <c r="IYA26" s="570"/>
      <c r="IYB26" s="570"/>
      <c r="IYC26" s="570"/>
      <c r="IYD26" s="570"/>
      <c r="IYE26" s="570"/>
      <c r="IYF26" s="570"/>
      <c r="IYG26" s="570"/>
      <c r="IYH26" s="570"/>
      <c r="IYI26" s="570"/>
      <c r="IYJ26" s="570"/>
      <c r="IYK26" s="570"/>
      <c r="IYL26" s="570"/>
      <c r="IYM26" s="570"/>
      <c r="IYN26" s="570"/>
      <c r="IYO26" s="570"/>
      <c r="IYP26" s="570"/>
      <c r="IYQ26" s="570"/>
      <c r="IYR26" s="570"/>
      <c r="IYS26" s="570"/>
      <c r="IYT26" s="570"/>
      <c r="IYU26" s="570"/>
      <c r="IYV26" s="570"/>
      <c r="IYW26" s="570"/>
      <c r="IYX26" s="570"/>
      <c r="IYY26" s="570"/>
      <c r="IYZ26" s="570"/>
      <c r="IZA26" s="570"/>
      <c r="IZB26" s="570"/>
      <c r="IZC26" s="570"/>
      <c r="IZD26" s="570"/>
      <c r="IZE26" s="570"/>
      <c r="IZF26" s="570"/>
      <c r="IZG26" s="570"/>
      <c r="IZH26" s="570"/>
      <c r="IZI26" s="570"/>
      <c r="IZJ26" s="570"/>
      <c r="IZK26" s="570"/>
      <c r="IZL26" s="570"/>
      <c r="IZM26" s="570"/>
      <c r="IZN26" s="570"/>
      <c r="IZO26" s="570"/>
      <c r="IZP26" s="570"/>
      <c r="IZQ26" s="570"/>
      <c r="IZR26" s="570"/>
      <c r="IZS26" s="570"/>
      <c r="IZT26" s="570"/>
      <c r="IZU26" s="570"/>
      <c r="IZV26" s="570"/>
      <c r="IZW26" s="570"/>
      <c r="IZX26" s="570"/>
      <c r="IZY26" s="570"/>
      <c r="IZZ26" s="570"/>
      <c r="JAA26" s="570"/>
      <c r="JAB26" s="570"/>
      <c r="JAC26" s="570"/>
      <c r="JAD26" s="570"/>
      <c r="JAE26" s="570"/>
      <c r="JAF26" s="570"/>
      <c r="JAG26" s="570"/>
      <c r="JAH26" s="570"/>
      <c r="JAI26" s="570"/>
      <c r="JAJ26" s="570"/>
      <c r="JAK26" s="570"/>
      <c r="JAL26" s="570"/>
      <c r="JAM26" s="570"/>
      <c r="JAN26" s="570"/>
      <c r="JAO26" s="570"/>
      <c r="JAP26" s="570"/>
      <c r="JAQ26" s="570"/>
      <c r="JAR26" s="570"/>
      <c r="JAS26" s="570"/>
      <c r="JAT26" s="570"/>
      <c r="JAU26" s="570"/>
      <c r="JAV26" s="570"/>
      <c r="JAW26" s="570"/>
      <c r="JAX26" s="570"/>
      <c r="JAY26" s="570"/>
      <c r="JAZ26" s="570"/>
      <c r="JBA26" s="570"/>
      <c r="JBB26" s="570"/>
      <c r="JBC26" s="570"/>
      <c r="JBD26" s="570"/>
      <c r="JBE26" s="570"/>
      <c r="JBF26" s="570"/>
      <c r="JBG26" s="570"/>
      <c r="JBH26" s="570"/>
      <c r="JBI26" s="570"/>
      <c r="JBJ26" s="570"/>
      <c r="JBK26" s="570"/>
      <c r="JBL26" s="570"/>
      <c r="JBM26" s="570"/>
      <c r="JBN26" s="570"/>
      <c r="JBO26" s="570"/>
      <c r="JBP26" s="570"/>
      <c r="JBQ26" s="570"/>
      <c r="JBR26" s="570"/>
      <c r="JBS26" s="570"/>
      <c r="JBT26" s="570"/>
      <c r="JBU26" s="570"/>
      <c r="JBV26" s="570"/>
      <c r="JBW26" s="570"/>
      <c r="JBX26" s="570"/>
      <c r="JBY26" s="570"/>
      <c r="JBZ26" s="570"/>
      <c r="JCA26" s="570"/>
      <c r="JCB26" s="570"/>
      <c r="JCC26" s="570"/>
      <c r="JCD26" s="570"/>
      <c r="JCE26" s="570"/>
      <c r="JCF26" s="570"/>
      <c r="JCG26" s="570"/>
      <c r="JCH26" s="570"/>
      <c r="JCI26" s="570"/>
      <c r="JCJ26" s="570"/>
      <c r="JCK26" s="570"/>
      <c r="JCL26" s="570"/>
      <c r="JCM26" s="570"/>
      <c r="JCN26" s="570"/>
      <c r="JCO26" s="570"/>
      <c r="JCP26" s="570"/>
      <c r="JCQ26" s="570"/>
      <c r="JCR26" s="570"/>
      <c r="JCS26" s="570"/>
      <c r="JCT26" s="570"/>
      <c r="JCU26" s="570"/>
      <c r="JCV26" s="570"/>
      <c r="JCW26" s="570"/>
      <c r="JCX26" s="570"/>
      <c r="JCY26" s="570"/>
      <c r="JCZ26" s="570"/>
      <c r="JDA26" s="570"/>
      <c r="JDB26" s="570"/>
      <c r="JDC26" s="570"/>
      <c r="JDD26" s="570"/>
      <c r="JDE26" s="570"/>
      <c r="JDF26" s="570"/>
      <c r="JDG26" s="570"/>
      <c r="JDH26" s="570"/>
      <c r="JDI26" s="570"/>
      <c r="JDJ26" s="570"/>
      <c r="JDK26" s="570"/>
      <c r="JDL26" s="570"/>
      <c r="JDM26" s="570"/>
      <c r="JDN26" s="570"/>
      <c r="JDO26" s="570"/>
      <c r="JDP26" s="570"/>
      <c r="JDQ26" s="570"/>
      <c r="JDR26" s="570"/>
      <c r="JDS26" s="570"/>
      <c r="JDT26" s="570"/>
      <c r="JDU26" s="570"/>
      <c r="JDV26" s="570"/>
      <c r="JDW26" s="570"/>
      <c r="JDX26" s="570"/>
      <c r="JDY26" s="570"/>
      <c r="JDZ26" s="570"/>
      <c r="JEA26" s="570"/>
      <c r="JEB26" s="570"/>
      <c r="JEC26" s="570"/>
      <c r="JED26" s="570"/>
      <c r="JEE26" s="570"/>
      <c r="JEF26" s="570"/>
      <c r="JEG26" s="570"/>
      <c r="JEH26" s="570"/>
      <c r="JEI26" s="570"/>
      <c r="JEJ26" s="570"/>
      <c r="JEK26" s="570"/>
      <c r="JEL26" s="570"/>
      <c r="JEM26" s="570"/>
      <c r="JEN26" s="570"/>
      <c r="JEO26" s="570"/>
      <c r="JEP26" s="570"/>
      <c r="JEQ26" s="570"/>
      <c r="JER26" s="570"/>
      <c r="JES26" s="570"/>
      <c r="JET26" s="570"/>
      <c r="JEU26" s="570"/>
      <c r="JEV26" s="570"/>
      <c r="JEW26" s="570"/>
      <c r="JEX26" s="570"/>
      <c r="JEY26" s="570"/>
      <c r="JEZ26" s="570"/>
      <c r="JFA26" s="570"/>
      <c r="JFB26" s="570"/>
      <c r="JFC26" s="570"/>
      <c r="JFD26" s="570"/>
      <c r="JFE26" s="570"/>
      <c r="JFF26" s="570"/>
      <c r="JFG26" s="570"/>
      <c r="JFH26" s="570"/>
      <c r="JFI26" s="570"/>
      <c r="JFJ26" s="570"/>
      <c r="JFK26" s="570"/>
      <c r="JFL26" s="570"/>
      <c r="JFM26" s="570"/>
      <c r="JFN26" s="570"/>
      <c r="JFO26" s="570"/>
      <c r="JFP26" s="570"/>
      <c r="JFQ26" s="570"/>
      <c r="JFR26" s="570"/>
      <c r="JFS26" s="570"/>
      <c r="JFT26" s="570"/>
      <c r="JFU26" s="570"/>
      <c r="JFV26" s="570"/>
      <c r="JFW26" s="570"/>
      <c r="JFX26" s="570"/>
      <c r="JFY26" s="570"/>
      <c r="JFZ26" s="570"/>
      <c r="JGA26" s="570"/>
      <c r="JGB26" s="570"/>
      <c r="JGC26" s="570"/>
      <c r="JGD26" s="570"/>
      <c r="JGE26" s="570"/>
      <c r="JGF26" s="570"/>
      <c r="JGG26" s="570"/>
      <c r="JGH26" s="570"/>
      <c r="JGI26" s="570"/>
      <c r="JGJ26" s="570"/>
      <c r="JGK26" s="570"/>
      <c r="JGL26" s="570"/>
      <c r="JGM26" s="570"/>
      <c r="JGN26" s="570"/>
      <c r="JGO26" s="570"/>
      <c r="JGP26" s="570"/>
      <c r="JGQ26" s="570"/>
      <c r="JGR26" s="570"/>
      <c r="JGS26" s="570"/>
      <c r="JGT26" s="570"/>
      <c r="JGU26" s="570"/>
      <c r="JGV26" s="570"/>
      <c r="JGW26" s="570"/>
      <c r="JGX26" s="570"/>
      <c r="JGY26" s="570"/>
      <c r="JGZ26" s="570"/>
      <c r="JHA26" s="570"/>
      <c r="JHB26" s="570"/>
      <c r="JHC26" s="570"/>
      <c r="JHD26" s="570"/>
      <c r="JHE26" s="570"/>
      <c r="JHF26" s="570"/>
      <c r="JHG26" s="570"/>
      <c r="JHH26" s="570"/>
      <c r="JHI26" s="570"/>
      <c r="JHJ26" s="570"/>
      <c r="JHK26" s="570"/>
      <c r="JHL26" s="570"/>
      <c r="JHM26" s="570"/>
      <c r="JHN26" s="570"/>
      <c r="JHO26" s="570"/>
      <c r="JHP26" s="570"/>
      <c r="JHQ26" s="570"/>
      <c r="JHR26" s="570"/>
      <c r="JHS26" s="570"/>
      <c r="JHT26" s="570"/>
      <c r="JHU26" s="570"/>
      <c r="JHV26" s="570"/>
      <c r="JHW26" s="570"/>
      <c r="JHX26" s="570"/>
      <c r="JHY26" s="570"/>
      <c r="JHZ26" s="570"/>
      <c r="JIA26" s="570"/>
      <c r="JIB26" s="570"/>
      <c r="JIC26" s="570"/>
      <c r="JID26" s="570"/>
      <c r="JIE26" s="570"/>
      <c r="JIF26" s="570"/>
      <c r="JIG26" s="570"/>
      <c r="JIH26" s="570"/>
      <c r="JII26" s="570"/>
      <c r="JIJ26" s="570"/>
      <c r="JIK26" s="570"/>
      <c r="JIL26" s="570"/>
      <c r="JIM26" s="570"/>
      <c r="JIN26" s="570"/>
      <c r="JIO26" s="570"/>
      <c r="JIP26" s="570"/>
      <c r="JIQ26" s="570"/>
      <c r="JIR26" s="570"/>
      <c r="JIS26" s="570"/>
      <c r="JIT26" s="570"/>
      <c r="JIU26" s="570"/>
      <c r="JIV26" s="570"/>
      <c r="JIW26" s="570"/>
      <c r="JIX26" s="570"/>
      <c r="JIY26" s="570"/>
      <c r="JIZ26" s="570"/>
      <c r="JJA26" s="570"/>
      <c r="JJB26" s="570"/>
      <c r="JJC26" s="570"/>
      <c r="JJD26" s="570"/>
      <c r="JJE26" s="570"/>
      <c r="JJF26" s="570"/>
      <c r="JJG26" s="570"/>
      <c r="JJH26" s="570"/>
      <c r="JJI26" s="570"/>
      <c r="JJJ26" s="570"/>
      <c r="JJK26" s="570"/>
      <c r="JJL26" s="570"/>
      <c r="JJM26" s="570"/>
      <c r="JJN26" s="570"/>
      <c r="JJO26" s="570"/>
      <c r="JJP26" s="570"/>
      <c r="JJQ26" s="570"/>
      <c r="JJR26" s="570"/>
      <c r="JJS26" s="570"/>
      <c r="JJT26" s="570"/>
      <c r="JJU26" s="570"/>
      <c r="JJV26" s="570"/>
      <c r="JJW26" s="570"/>
      <c r="JJX26" s="570"/>
      <c r="JJY26" s="570"/>
      <c r="JJZ26" s="570"/>
      <c r="JKA26" s="570"/>
      <c r="JKB26" s="570"/>
      <c r="JKC26" s="570"/>
      <c r="JKD26" s="570"/>
      <c r="JKE26" s="570"/>
      <c r="JKF26" s="570"/>
      <c r="JKG26" s="570"/>
      <c r="JKH26" s="570"/>
      <c r="JKI26" s="570"/>
      <c r="JKJ26" s="570"/>
      <c r="JKK26" s="570"/>
      <c r="JKL26" s="570"/>
      <c r="JKM26" s="570"/>
      <c r="JKN26" s="570"/>
      <c r="JKO26" s="570"/>
      <c r="JKP26" s="570"/>
      <c r="JKQ26" s="570"/>
      <c r="JKR26" s="570"/>
      <c r="JKS26" s="570"/>
      <c r="JKT26" s="570"/>
      <c r="JKU26" s="570"/>
      <c r="JKV26" s="570"/>
      <c r="JKW26" s="570"/>
      <c r="JKX26" s="570"/>
      <c r="JKY26" s="570"/>
      <c r="JKZ26" s="570"/>
      <c r="JLA26" s="570"/>
      <c r="JLB26" s="570"/>
      <c r="JLC26" s="570"/>
      <c r="JLD26" s="570"/>
      <c r="JLE26" s="570"/>
      <c r="JLF26" s="570"/>
      <c r="JLG26" s="570"/>
      <c r="JLH26" s="570"/>
      <c r="JLI26" s="570"/>
      <c r="JLJ26" s="570"/>
      <c r="JLK26" s="570"/>
      <c r="JLL26" s="570"/>
      <c r="JLM26" s="570"/>
      <c r="JLN26" s="570"/>
      <c r="JLO26" s="570"/>
      <c r="JLP26" s="570"/>
      <c r="JLQ26" s="570"/>
      <c r="JLR26" s="570"/>
      <c r="JLS26" s="570"/>
      <c r="JLT26" s="570"/>
      <c r="JLU26" s="570"/>
      <c r="JLV26" s="570"/>
      <c r="JLW26" s="570"/>
      <c r="JLX26" s="570"/>
      <c r="JLY26" s="570"/>
      <c r="JLZ26" s="570"/>
      <c r="JMA26" s="570"/>
      <c r="JMB26" s="570"/>
      <c r="JMC26" s="570"/>
      <c r="JMD26" s="570"/>
      <c r="JME26" s="570"/>
      <c r="JMF26" s="570"/>
      <c r="JMG26" s="570"/>
      <c r="JMH26" s="570"/>
      <c r="JMI26" s="570"/>
      <c r="JMJ26" s="570"/>
      <c r="JMK26" s="570"/>
      <c r="JML26" s="570"/>
      <c r="JMM26" s="570"/>
      <c r="JMN26" s="570"/>
      <c r="JMO26" s="570"/>
      <c r="JMP26" s="570"/>
      <c r="JMQ26" s="570"/>
      <c r="JMR26" s="570"/>
      <c r="JMS26" s="570"/>
      <c r="JMT26" s="570"/>
      <c r="JMU26" s="570"/>
      <c r="JMV26" s="570"/>
      <c r="JMW26" s="570"/>
      <c r="JMX26" s="570"/>
      <c r="JMY26" s="570"/>
      <c r="JMZ26" s="570"/>
      <c r="JNA26" s="570"/>
      <c r="JNB26" s="570"/>
      <c r="JNC26" s="570"/>
      <c r="JND26" s="570"/>
      <c r="JNE26" s="570"/>
      <c r="JNF26" s="570"/>
      <c r="JNG26" s="570"/>
      <c r="JNH26" s="570"/>
      <c r="JNI26" s="570"/>
      <c r="JNJ26" s="570"/>
      <c r="JNK26" s="570"/>
      <c r="JNL26" s="570"/>
      <c r="JNM26" s="570"/>
      <c r="JNN26" s="570"/>
      <c r="JNO26" s="570"/>
      <c r="JNP26" s="570"/>
      <c r="JNQ26" s="570"/>
      <c r="JNR26" s="570"/>
      <c r="JNS26" s="570"/>
      <c r="JNT26" s="570"/>
      <c r="JNU26" s="570"/>
      <c r="JNV26" s="570"/>
      <c r="JNW26" s="570"/>
      <c r="JNX26" s="570"/>
      <c r="JNY26" s="570"/>
      <c r="JNZ26" s="570"/>
      <c r="JOA26" s="570"/>
      <c r="JOB26" s="570"/>
      <c r="JOC26" s="570"/>
      <c r="JOD26" s="570"/>
      <c r="JOE26" s="570"/>
      <c r="JOF26" s="570"/>
      <c r="JOG26" s="570"/>
      <c r="JOH26" s="570"/>
      <c r="JOI26" s="570"/>
      <c r="JOJ26" s="570"/>
      <c r="JOK26" s="570"/>
      <c r="JOL26" s="570"/>
      <c r="JOM26" s="570"/>
      <c r="JON26" s="570"/>
      <c r="JOO26" s="570"/>
      <c r="JOP26" s="570"/>
      <c r="JOQ26" s="570"/>
      <c r="JOR26" s="570"/>
      <c r="JOS26" s="570"/>
      <c r="JOT26" s="570"/>
      <c r="JOU26" s="570"/>
      <c r="JOV26" s="570"/>
      <c r="JOW26" s="570"/>
      <c r="JOX26" s="570"/>
      <c r="JOY26" s="570"/>
      <c r="JOZ26" s="570"/>
      <c r="JPA26" s="570"/>
      <c r="JPB26" s="570"/>
      <c r="JPC26" s="570"/>
      <c r="JPD26" s="570"/>
      <c r="JPE26" s="570"/>
      <c r="JPF26" s="570"/>
      <c r="JPG26" s="570"/>
      <c r="JPH26" s="570"/>
      <c r="JPI26" s="570"/>
      <c r="JPJ26" s="570"/>
      <c r="JPK26" s="570"/>
      <c r="JPL26" s="570"/>
      <c r="JPM26" s="570"/>
      <c r="JPN26" s="570"/>
      <c r="JPO26" s="570"/>
      <c r="JPP26" s="570"/>
      <c r="JPQ26" s="570"/>
      <c r="JPR26" s="570"/>
      <c r="JPS26" s="570"/>
      <c r="JPT26" s="570"/>
      <c r="JPU26" s="570"/>
      <c r="JPV26" s="570"/>
      <c r="JPW26" s="570"/>
      <c r="JPX26" s="570"/>
      <c r="JPY26" s="570"/>
      <c r="JPZ26" s="570"/>
      <c r="JQA26" s="570"/>
      <c r="JQB26" s="570"/>
      <c r="JQC26" s="570"/>
      <c r="JQD26" s="570"/>
      <c r="JQE26" s="570"/>
      <c r="JQF26" s="570"/>
      <c r="JQG26" s="570"/>
      <c r="JQH26" s="570"/>
      <c r="JQI26" s="570"/>
      <c r="JQJ26" s="570"/>
      <c r="JQK26" s="570"/>
      <c r="JQL26" s="570"/>
      <c r="JQM26" s="570"/>
      <c r="JQN26" s="570"/>
      <c r="JQO26" s="570"/>
      <c r="JQP26" s="570"/>
      <c r="JQQ26" s="570"/>
      <c r="JQR26" s="570"/>
      <c r="JQS26" s="570"/>
      <c r="JQT26" s="570"/>
      <c r="JQU26" s="570"/>
      <c r="JQV26" s="570"/>
      <c r="JQW26" s="570"/>
      <c r="JQX26" s="570"/>
      <c r="JQY26" s="570"/>
      <c r="JQZ26" s="570"/>
      <c r="JRA26" s="570"/>
      <c r="JRB26" s="570"/>
      <c r="JRC26" s="570"/>
      <c r="JRD26" s="570"/>
      <c r="JRE26" s="570"/>
      <c r="JRF26" s="570"/>
      <c r="JRG26" s="570"/>
      <c r="JRH26" s="570"/>
      <c r="JRI26" s="570"/>
      <c r="JRJ26" s="570"/>
      <c r="JRK26" s="570"/>
      <c r="JRL26" s="570"/>
      <c r="JRM26" s="570"/>
      <c r="JRN26" s="570"/>
      <c r="JRO26" s="570"/>
      <c r="JRP26" s="570"/>
      <c r="JRQ26" s="570"/>
      <c r="JRR26" s="570"/>
      <c r="JRS26" s="570"/>
      <c r="JRT26" s="570"/>
      <c r="JRU26" s="570"/>
      <c r="JRV26" s="570"/>
      <c r="JRW26" s="570"/>
      <c r="JRX26" s="570"/>
      <c r="JRY26" s="570"/>
      <c r="JRZ26" s="570"/>
      <c r="JSA26" s="570"/>
      <c r="JSB26" s="570"/>
      <c r="JSC26" s="570"/>
      <c r="JSD26" s="570"/>
      <c r="JSE26" s="570"/>
      <c r="JSF26" s="570"/>
      <c r="JSG26" s="570"/>
      <c r="JSH26" s="570"/>
      <c r="JSI26" s="570"/>
      <c r="JSJ26" s="570"/>
      <c r="JSK26" s="570"/>
      <c r="JSL26" s="570"/>
      <c r="JSM26" s="570"/>
      <c r="JSN26" s="570"/>
      <c r="JSO26" s="570"/>
      <c r="JSP26" s="570"/>
      <c r="JSQ26" s="570"/>
      <c r="JSR26" s="570"/>
      <c r="JSS26" s="570"/>
      <c r="JST26" s="570"/>
      <c r="JSU26" s="570"/>
      <c r="JSV26" s="570"/>
      <c r="JSW26" s="570"/>
      <c r="JSX26" s="570"/>
      <c r="JSY26" s="570"/>
      <c r="JSZ26" s="570"/>
      <c r="JTA26" s="570"/>
      <c r="JTB26" s="570"/>
      <c r="JTC26" s="570"/>
      <c r="JTD26" s="570"/>
      <c r="JTE26" s="570"/>
      <c r="JTF26" s="570"/>
      <c r="JTG26" s="570"/>
      <c r="JTH26" s="570"/>
      <c r="JTI26" s="570"/>
      <c r="JTJ26" s="570"/>
      <c r="JTK26" s="570"/>
      <c r="JTL26" s="570"/>
      <c r="JTM26" s="570"/>
      <c r="JTN26" s="570"/>
      <c r="JTO26" s="570"/>
      <c r="JTP26" s="570"/>
      <c r="JTQ26" s="570"/>
      <c r="JTR26" s="570"/>
      <c r="JTS26" s="570"/>
      <c r="JTT26" s="570"/>
      <c r="JTU26" s="570"/>
      <c r="JTV26" s="570"/>
      <c r="JTW26" s="570"/>
      <c r="JTX26" s="570"/>
      <c r="JTY26" s="570"/>
      <c r="JTZ26" s="570"/>
      <c r="JUA26" s="570"/>
      <c r="JUB26" s="570"/>
      <c r="JUC26" s="570"/>
      <c r="JUD26" s="570"/>
      <c r="JUE26" s="570"/>
      <c r="JUF26" s="570"/>
      <c r="JUG26" s="570"/>
      <c r="JUH26" s="570"/>
      <c r="JUI26" s="570"/>
      <c r="JUJ26" s="570"/>
      <c r="JUK26" s="570"/>
      <c r="JUL26" s="570"/>
      <c r="JUM26" s="570"/>
      <c r="JUN26" s="570"/>
      <c r="JUO26" s="570"/>
      <c r="JUP26" s="570"/>
      <c r="JUQ26" s="570"/>
      <c r="JUR26" s="570"/>
      <c r="JUS26" s="570"/>
      <c r="JUT26" s="570"/>
      <c r="JUU26" s="570"/>
      <c r="JUV26" s="570"/>
      <c r="JUW26" s="570"/>
      <c r="JUX26" s="570"/>
      <c r="JUY26" s="570"/>
      <c r="JUZ26" s="570"/>
      <c r="JVA26" s="570"/>
      <c r="JVB26" s="570"/>
      <c r="JVC26" s="570"/>
      <c r="JVD26" s="570"/>
      <c r="JVE26" s="570"/>
      <c r="JVF26" s="570"/>
      <c r="JVG26" s="570"/>
      <c r="JVH26" s="570"/>
      <c r="JVI26" s="570"/>
      <c r="JVJ26" s="570"/>
      <c r="JVK26" s="570"/>
      <c r="JVL26" s="570"/>
      <c r="JVM26" s="570"/>
      <c r="JVN26" s="570"/>
      <c r="JVO26" s="570"/>
      <c r="JVP26" s="570"/>
      <c r="JVQ26" s="570"/>
      <c r="JVR26" s="570"/>
      <c r="JVS26" s="570"/>
      <c r="JVT26" s="570"/>
      <c r="JVU26" s="570"/>
      <c r="JVV26" s="570"/>
      <c r="JVW26" s="570"/>
      <c r="JVX26" s="570"/>
      <c r="JVY26" s="570"/>
      <c r="JVZ26" s="570"/>
      <c r="JWA26" s="570"/>
      <c r="JWB26" s="570"/>
      <c r="JWC26" s="570"/>
      <c r="JWD26" s="570"/>
      <c r="JWE26" s="570"/>
      <c r="JWF26" s="570"/>
      <c r="JWG26" s="570"/>
      <c r="JWH26" s="570"/>
      <c r="JWI26" s="570"/>
      <c r="JWJ26" s="570"/>
      <c r="JWK26" s="570"/>
      <c r="JWL26" s="570"/>
      <c r="JWM26" s="570"/>
      <c r="JWN26" s="570"/>
      <c r="JWO26" s="570"/>
      <c r="JWP26" s="570"/>
      <c r="JWQ26" s="570"/>
      <c r="JWR26" s="570"/>
      <c r="JWS26" s="570"/>
      <c r="JWT26" s="570"/>
      <c r="JWU26" s="570"/>
      <c r="JWV26" s="570"/>
      <c r="JWW26" s="570"/>
      <c r="JWX26" s="570"/>
      <c r="JWY26" s="570"/>
      <c r="JWZ26" s="570"/>
      <c r="JXA26" s="570"/>
      <c r="JXB26" s="570"/>
      <c r="JXC26" s="570"/>
      <c r="JXD26" s="570"/>
      <c r="JXE26" s="570"/>
      <c r="JXF26" s="570"/>
      <c r="JXG26" s="570"/>
      <c r="JXH26" s="570"/>
      <c r="JXI26" s="570"/>
      <c r="JXJ26" s="570"/>
      <c r="JXK26" s="570"/>
      <c r="JXL26" s="570"/>
      <c r="JXM26" s="570"/>
      <c r="JXN26" s="570"/>
      <c r="JXO26" s="570"/>
      <c r="JXP26" s="570"/>
      <c r="JXQ26" s="570"/>
      <c r="JXR26" s="570"/>
      <c r="JXS26" s="570"/>
      <c r="JXT26" s="570"/>
      <c r="JXU26" s="570"/>
      <c r="JXV26" s="570"/>
      <c r="JXW26" s="570"/>
      <c r="JXX26" s="570"/>
      <c r="JXY26" s="570"/>
      <c r="JXZ26" s="570"/>
      <c r="JYA26" s="570"/>
      <c r="JYB26" s="570"/>
      <c r="JYC26" s="570"/>
      <c r="JYD26" s="570"/>
      <c r="JYE26" s="570"/>
      <c r="JYF26" s="570"/>
      <c r="JYG26" s="570"/>
      <c r="JYH26" s="570"/>
      <c r="JYI26" s="570"/>
      <c r="JYJ26" s="570"/>
      <c r="JYK26" s="570"/>
      <c r="JYL26" s="570"/>
      <c r="JYM26" s="570"/>
      <c r="JYN26" s="570"/>
      <c r="JYO26" s="570"/>
      <c r="JYP26" s="570"/>
      <c r="JYQ26" s="570"/>
      <c r="JYR26" s="570"/>
      <c r="JYS26" s="570"/>
      <c r="JYT26" s="570"/>
      <c r="JYU26" s="570"/>
      <c r="JYV26" s="570"/>
      <c r="JYW26" s="570"/>
      <c r="JYX26" s="570"/>
      <c r="JYY26" s="570"/>
      <c r="JYZ26" s="570"/>
      <c r="JZA26" s="570"/>
      <c r="JZB26" s="570"/>
      <c r="JZC26" s="570"/>
      <c r="JZD26" s="570"/>
      <c r="JZE26" s="570"/>
      <c r="JZF26" s="570"/>
      <c r="JZG26" s="570"/>
      <c r="JZH26" s="570"/>
      <c r="JZI26" s="570"/>
      <c r="JZJ26" s="570"/>
      <c r="JZK26" s="570"/>
      <c r="JZL26" s="570"/>
      <c r="JZM26" s="570"/>
      <c r="JZN26" s="570"/>
      <c r="JZO26" s="570"/>
      <c r="JZP26" s="570"/>
      <c r="JZQ26" s="570"/>
      <c r="JZR26" s="570"/>
      <c r="JZS26" s="570"/>
      <c r="JZT26" s="570"/>
      <c r="JZU26" s="570"/>
      <c r="JZV26" s="570"/>
      <c r="JZW26" s="570"/>
      <c r="JZX26" s="570"/>
      <c r="JZY26" s="570"/>
      <c r="JZZ26" s="570"/>
      <c r="KAA26" s="570"/>
      <c r="KAB26" s="570"/>
      <c r="KAC26" s="570"/>
      <c r="KAD26" s="570"/>
      <c r="KAE26" s="570"/>
      <c r="KAF26" s="570"/>
      <c r="KAG26" s="570"/>
      <c r="KAH26" s="570"/>
      <c r="KAI26" s="570"/>
      <c r="KAJ26" s="570"/>
      <c r="KAK26" s="570"/>
      <c r="KAL26" s="570"/>
      <c r="KAM26" s="570"/>
      <c r="KAN26" s="570"/>
      <c r="KAO26" s="570"/>
      <c r="KAP26" s="570"/>
      <c r="KAQ26" s="570"/>
      <c r="KAR26" s="570"/>
      <c r="KAS26" s="570"/>
      <c r="KAT26" s="570"/>
      <c r="KAU26" s="570"/>
      <c r="KAV26" s="570"/>
      <c r="KAW26" s="570"/>
      <c r="KAX26" s="570"/>
      <c r="KAY26" s="570"/>
      <c r="KAZ26" s="570"/>
      <c r="KBA26" s="570"/>
      <c r="KBB26" s="570"/>
      <c r="KBC26" s="570"/>
      <c r="KBD26" s="570"/>
      <c r="KBE26" s="570"/>
      <c r="KBF26" s="570"/>
      <c r="KBG26" s="570"/>
      <c r="KBH26" s="570"/>
      <c r="KBI26" s="570"/>
      <c r="KBJ26" s="570"/>
      <c r="KBK26" s="570"/>
      <c r="KBL26" s="570"/>
      <c r="KBM26" s="570"/>
      <c r="KBN26" s="570"/>
      <c r="KBO26" s="570"/>
      <c r="KBP26" s="570"/>
      <c r="KBQ26" s="570"/>
      <c r="KBR26" s="570"/>
      <c r="KBS26" s="570"/>
      <c r="KBT26" s="570"/>
      <c r="KBU26" s="570"/>
      <c r="KBV26" s="570"/>
      <c r="KBW26" s="570"/>
      <c r="KBX26" s="570"/>
      <c r="KBY26" s="570"/>
      <c r="KBZ26" s="570"/>
      <c r="KCA26" s="570"/>
      <c r="KCB26" s="570"/>
      <c r="KCC26" s="570"/>
      <c r="KCD26" s="570"/>
      <c r="KCE26" s="570"/>
      <c r="KCF26" s="570"/>
      <c r="KCG26" s="570"/>
      <c r="KCH26" s="570"/>
      <c r="KCI26" s="570"/>
      <c r="KCJ26" s="570"/>
      <c r="KCK26" s="570"/>
      <c r="KCL26" s="570"/>
      <c r="KCM26" s="570"/>
      <c r="KCN26" s="570"/>
      <c r="KCO26" s="570"/>
      <c r="KCP26" s="570"/>
      <c r="KCQ26" s="570"/>
      <c r="KCR26" s="570"/>
      <c r="KCS26" s="570"/>
      <c r="KCT26" s="570"/>
      <c r="KCU26" s="570"/>
      <c r="KCV26" s="570"/>
      <c r="KCW26" s="570"/>
      <c r="KCX26" s="570"/>
      <c r="KCY26" s="570"/>
      <c r="KCZ26" s="570"/>
      <c r="KDA26" s="570"/>
      <c r="KDB26" s="570"/>
      <c r="KDC26" s="570"/>
      <c r="KDD26" s="570"/>
      <c r="KDE26" s="570"/>
      <c r="KDF26" s="570"/>
      <c r="KDG26" s="570"/>
      <c r="KDH26" s="570"/>
      <c r="KDI26" s="570"/>
      <c r="KDJ26" s="570"/>
      <c r="KDK26" s="570"/>
      <c r="KDL26" s="570"/>
      <c r="KDM26" s="570"/>
      <c r="KDN26" s="570"/>
      <c r="KDO26" s="570"/>
      <c r="KDP26" s="570"/>
      <c r="KDQ26" s="570"/>
      <c r="KDR26" s="570"/>
      <c r="KDS26" s="570"/>
      <c r="KDT26" s="570"/>
      <c r="KDU26" s="570"/>
      <c r="KDV26" s="570"/>
      <c r="KDW26" s="570"/>
      <c r="KDX26" s="570"/>
      <c r="KDY26" s="570"/>
      <c r="KDZ26" s="570"/>
      <c r="KEA26" s="570"/>
      <c r="KEB26" s="570"/>
      <c r="KEC26" s="570"/>
      <c r="KED26" s="570"/>
      <c r="KEE26" s="570"/>
      <c r="KEF26" s="570"/>
      <c r="KEG26" s="570"/>
      <c r="KEH26" s="570"/>
      <c r="KEI26" s="570"/>
      <c r="KEJ26" s="570"/>
      <c r="KEK26" s="570"/>
      <c r="KEL26" s="570"/>
      <c r="KEM26" s="570"/>
      <c r="KEN26" s="570"/>
      <c r="KEO26" s="570"/>
      <c r="KEP26" s="570"/>
      <c r="KEQ26" s="570"/>
      <c r="KER26" s="570"/>
      <c r="KES26" s="570"/>
      <c r="KET26" s="570"/>
      <c r="KEU26" s="570"/>
      <c r="KEV26" s="570"/>
      <c r="KEW26" s="570"/>
      <c r="KEX26" s="570"/>
      <c r="KEY26" s="570"/>
      <c r="KEZ26" s="570"/>
      <c r="KFA26" s="570"/>
      <c r="KFB26" s="570"/>
      <c r="KFC26" s="570"/>
      <c r="KFD26" s="570"/>
      <c r="KFE26" s="570"/>
      <c r="KFF26" s="570"/>
      <c r="KFG26" s="570"/>
      <c r="KFH26" s="570"/>
      <c r="KFI26" s="570"/>
      <c r="KFJ26" s="570"/>
      <c r="KFK26" s="570"/>
      <c r="KFL26" s="570"/>
      <c r="KFM26" s="570"/>
      <c r="KFN26" s="570"/>
      <c r="KFO26" s="570"/>
      <c r="KFP26" s="570"/>
      <c r="KFQ26" s="570"/>
      <c r="KFR26" s="570"/>
      <c r="KFS26" s="570"/>
      <c r="KFT26" s="570"/>
      <c r="KFU26" s="570"/>
      <c r="KFV26" s="570"/>
      <c r="KFW26" s="570"/>
      <c r="KFX26" s="570"/>
      <c r="KFY26" s="570"/>
      <c r="KFZ26" s="570"/>
      <c r="KGA26" s="570"/>
      <c r="KGB26" s="570"/>
      <c r="KGC26" s="570"/>
      <c r="KGD26" s="570"/>
      <c r="KGE26" s="570"/>
      <c r="KGF26" s="570"/>
      <c r="KGG26" s="570"/>
      <c r="KGH26" s="570"/>
      <c r="KGI26" s="570"/>
      <c r="KGJ26" s="570"/>
      <c r="KGK26" s="570"/>
      <c r="KGL26" s="570"/>
      <c r="KGM26" s="570"/>
      <c r="KGN26" s="570"/>
      <c r="KGO26" s="570"/>
      <c r="KGP26" s="570"/>
      <c r="KGQ26" s="570"/>
      <c r="KGR26" s="570"/>
      <c r="KGS26" s="570"/>
      <c r="KGT26" s="570"/>
      <c r="KGU26" s="570"/>
      <c r="KGV26" s="570"/>
      <c r="KGW26" s="570"/>
      <c r="KGX26" s="570"/>
      <c r="KGY26" s="570"/>
      <c r="KGZ26" s="570"/>
      <c r="KHA26" s="570"/>
      <c r="KHB26" s="570"/>
      <c r="KHC26" s="570"/>
      <c r="KHD26" s="570"/>
      <c r="KHE26" s="570"/>
      <c r="KHF26" s="570"/>
      <c r="KHG26" s="570"/>
      <c r="KHH26" s="570"/>
      <c r="KHI26" s="570"/>
      <c r="KHJ26" s="570"/>
      <c r="KHK26" s="570"/>
      <c r="KHL26" s="570"/>
      <c r="KHM26" s="570"/>
      <c r="KHN26" s="570"/>
      <c r="KHO26" s="570"/>
      <c r="KHP26" s="570"/>
      <c r="KHQ26" s="570"/>
      <c r="KHR26" s="570"/>
      <c r="KHS26" s="570"/>
      <c r="KHT26" s="570"/>
      <c r="KHU26" s="570"/>
      <c r="KHV26" s="570"/>
      <c r="KHW26" s="570"/>
      <c r="KHX26" s="570"/>
      <c r="KHY26" s="570"/>
      <c r="KHZ26" s="570"/>
      <c r="KIA26" s="570"/>
      <c r="KIB26" s="570"/>
      <c r="KIC26" s="570"/>
      <c r="KID26" s="570"/>
      <c r="KIE26" s="570"/>
      <c r="KIF26" s="570"/>
      <c r="KIG26" s="570"/>
      <c r="KIH26" s="570"/>
      <c r="KII26" s="570"/>
      <c r="KIJ26" s="570"/>
      <c r="KIK26" s="570"/>
      <c r="KIL26" s="570"/>
      <c r="KIM26" s="570"/>
      <c r="KIN26" s="570"/>
      <c r="KIO26" s="570"/>
      <c r="KIP26" s="570"/>
      <c r="KIQ26" s="570"/>
      <c r="KIR26" s="570"/>
      <c r="KIS26" s="570"/>
      <c r="KIT26" s="570"/>
      <c r="KIU26" s="570"/>
      <c r="KIV26" s="570"/>
      <c r="KIW26" s="570"/>
      <c r="KIX26" s="570"/>
      <c r="KIY26" s="570"/>
      <c r="KIZ26" s="570"/>
      <c r="KJA26" s="570"/>
      <c r="KJB26" s="570"/>
      <c r="KJC26" s="570"/>
      <c r="KJD26" s="570"/>
      <c r="KJE26" s="570"/>
      <c r="KJF26" s="570"/>
      <c r="KJG26" s="570"/>
      <c r="KJH26" s="570"/>
      <c r="KJI26" s="570"/>
      <c r="KJJ26" s="570"/>
      <c r="KJK26" s="570"/>
      <c r="KJL26" s="570"/>
      <c r="KJM26" s="570"/>
      <c r="KJN26" s="570"/>
      <c r="KJO26" s="570"/>
      <c r="KJP26" s="570"/>
      <c r="KJQ26" s="570"/>
      <c r="KJR26" s="570"/>
      <c r="KJS26" s="570"/>
      <c r="KJT26" s="570"/>
      <c r="KJU26" s="570"/>
      <c r="KJV26" s="570"/>
      <c r="KJW26" s="570"/>
      <c r="KJX26" s="570"/>
      <c r="KJY26" s="570"/>
      <c r="KJZ26" s="570"/>
      <c r="KKA26" s="570"/>
      <c r="KKB26" s="570"/>
      <c r="KKC26" s="570"/>
      <c r="KKD26" s="570"/>
      <c r="KKE26" s="570"/>
      <c r="KKF26" s="570"/>
      <c r="KKG26" s="570"/>
      <c r="KKH26" s="570"/>
      <c r="KKI26" s="570"/>
      <c r="KKJ26" s="570"/>
      <c r="KKK26" s="570"/>
      <c r="KKL26" s="570"/>
      <c r="KKM26" s="570"/>
      <c r="KKN26" s="570"/>
      <c r="KKO26" s="570"/>
      <c r="KKP26" s="570"/>
      <c r="KKQ26" s="570"/>
      <c r="KKR26" s="570"/>
      <c r="KKS26" s="570"/>
      <c r="KKT26" s="570"/>
      <c r="KKU26" s="570"/>
      <c r="KKV26" s="570"/>
      <c r="KKW26" s="570"/>
      <c r="KKX26" s="570"/>
      <c r="KKY26" s="570"/>
      <c r="KKZ26" s="570"/>
      <c r="KLA26" s="570"/>
      <c r="KLB26" s="570"/>
      <c r="KLC26" s="570"/>
      <c r="KLD26" s="570"/>
      <c r="KLE26" s="570"/>
      <c r="KLF26" s="570"/>
      <c r="KLG26" s="570"/>
      <c r="KLH26" s="570"/>
      <c r="KLI26" s="570"/>
      <c r="KLJ26" s="570"/>
      <c r="KLK26" s="570"/>
      <c r="KLL26" s="570"/>
      <c r="KLM26" s="570"/>
      <c r="KLN26" s="570"/>
      <c r="KLO26" s="570"/>
      <c r="KLP26" s="570"/>
      <c r="KLQ26" s="570"/>
      <c r="KLR26" s="570"/>
      <c r="KLS26" s="570"/>
      <c r="KLT26" s="570"/>
      <c r="KLU26" s="570"/>
      <c r="KLV26" s="570"/>
      <c r="KLW26" s="570"/>
      <c r="KLX26" s="570"/>
      <c r="KLY26" s="570"/>
      <c r="KLZ26" s="570"/>
      <c r="KMA26" s="570"/>
      <c r="KMB26" s="570"/>
      <c r="KMC26" s="570"/>
      <c r="KMD26" s="570"/>
      <c r="KME26" s="570"/>
      <c r="KMF26" s="570"/>
      <c r="KMG26" s="570"/>
      <c r="KMH26" s="570"/>
      <c r="KMI26" s="570"/>
      <c r="KMJ26" s="570"/>
      <c r="KMK26" s="570"/>
      <c r="KML26" s="570"/>
      <c r="KMM26" s="570"/>
      <c r="KMN26" s="570"/>
      <c r="KMO26" s="570"/>
      <c r="KMP26" s="570"/>
      <c r="KMQ26" s="570"/>
      <c r="KMR26" s="570"/>
      <c r="KMS26" s="570"/>
      <c r="KMT26" s="570"/>
      <c r="KMU26" s="570"/>
      <c r="KMV26" s="570"/>
      <c r="KMW26" s="570"/>
      <c r="KMX26" s="570"/>
      <c r="KMY26" s="570"/>
      <c r="KMZ26" s="570"/>
      <c r="KNA26" s="570"/>
      <c r="KNB26" s="570"/>
      <c r="KNC26" s="570"/>
      <c r="KND26" s="570"/>
      <c r="KNE26" s="570"/>
      <c r="KNF26" s="570"/>
      <c r="KNG26" s="570"/>
      <c r="KNH26" s="570"/>
      <c r="KNI26" s="570"/>
      <c r="KNJ26" s="570"/>
      <c r="KNK26" s="570"/>
      <c r="KNL26" s="570"/>
      <c r="KNM26" s="570"/>
      <c r="KNN26" s="570"/>
      <c r="KNO26" s="570"/>
      <c r="KNP26" s="570"/>
      <c r="KNQ26" s="570"/>
      <c r="KNR26" s="570"/>
      <c r="KNS26" s="570"/>
      <c r="KNT26" s="570"/>
      <c r="KNU26" s="570"/>
      <c r="KNV26" s="570"/>
      <c r="KNW26" s="570"/>
      <c r="KNX26" s="570"/>
      <c r="KNY26" s="570"/>
      <c r="KNZ26" s="570"/>
      <c r="KOA26" s="570"/>
      <c r="KOB26" s="570"/>
      <c r="KOC26" s="570"/>
      <c r="KOD26" s="570"/>
      <c r="KOE26" s="570"/>
      <c r="KOF26" s="570"/>
      <c r="KOG26" s="570"/>
      <c r="KOH26" s="570"/>
      <c r="KOI26" s="570"/>
      <c r="KOJ26" s="570"/>
      <c r="KOK26" s="570"/>
      <c r="KOL26" s="570"/>
      <c r="KOM26" s="570"/>
      <c r="KON26" s="570"/>
      <c r="KOO26" s="570"/>
      <c r="KOP26" s="570"/>
      <c r="KOQ26" s="570"/>
      <c r="KOR26" s="570"/>
      <c r="KOS26" s="570"/>
      <c r="KOT26" s="570"/>
      <c r="KOU26" s="570"/>
      <c r="KOV26" s="570"/>
      <c r="KOW26" s="570"/>
      <c r="KOX26" s="570"/>
      <c r="KOY26" s="570"/>
      <c r="KOZ26" s="570"/>
      <c r="KPA26" s="570"/>
      <c r="KPB26" s="570"/>
      <c r="KPC26" s="570"/>
      <c r="KPD26" s="570"/>
      <c r="KPE26" s="570"/>
      <c r="KPF26" s="570"/>
      <c r="KPG26" s="570"/>
      <c r="KPH26" s="570"/>
      <c r="KPI26" s="570"/>
      <c r="KPJ26" s="570"/>
      <c r="KPK26" s="570"/>
      <c r="KPL26" s="570"/>
      <c r="KPM26" s="570"/>
      <c r="KPN26" s="570"/>
      <c r="KPO26" s="570"/>
      <c r="KPP26" s="570"/>
      <c r="KPQ26" s="570"/>
      <c r="KPR26" s="570"/>
      <c r="KPS26" s="570"/>
      <c r="KPT26" s="570"/>
      <c r="KPU26" s="570"/>
      <c r="KPV26" s="570"/>
      <c r="KPW26" s="570"/>
      <c r="KPX26" s="570"/>
      <c r="KPY26" s="570"/>
      <c r="KPZ26" s="570"/>
      <c r="KQA26" s="570"/>
      <c r="KQB26" s="570"/>
      <c r="KQC26" s="570"/>
      <c r="KQD26" s="570"/>
      <c r="KQE26" s="570"/>
      <c r="KQF26" s="570"/>
      <c r="KQG26" s="570"/>
      <c r="KQH26" s="570"/>
      <c r="KQI26" s="570"/>
      <c r="KQJ26" s="570"/>
      <c r="KQK26" s="570"/>
      <c r="KQL26" s="570"/>
      <c r="KQM26" s="570"/>
      <c r="KQN26" s="570"/>
      <c r="KQO26" s="570"/>
      <c r="KQP26" s="570"/>
      <c r="KQQ26" s="570"/>
      <c r="KQR26" s="570"/>
      <c r="KQS26" s="570"/>
      <c r="KQT26" s="570"/>
      <c r="KQU26" s="570"/>
      <c r="KQV26" s="570"/>
      <c r="KQW26" s="570"/>
      <c r="KQX26" s="570"/>
      <c r="KQY26" s="570"/>
      <c r="KQZ26" s="570"/>
      <c r="KRA26" s="570"/>
      <c r="KRB26" s="570"/>
      <c r="KRC26" s="570"/>
      <c r="KRD26" s="570"/>
      <c r="KRE26" s="570"/>
      <c r="KRF26" s="570"/>
      <c r="KRG26" s="570"/>
      <c r="KRH26" s="570"/>
      <c r="KRI26" s="570"/>
      <c r="KRJ26" s="570"/>
      <c r="KRK26" s="570"/>
      <c r="KRL26" s="570"/>
      <c r="KRM26" s="570"/>
      <c r="KRN26" s="570"/>
      <c r="KRO26" s="570"/>
      <c r="KRP26" s="570"/>
      <c r="KRQ26" s="570"/>
      <c r="KRR26" s="570"/>
      <c r="KRS26" s="570"/>
      <c r="KRT26" s="570"/>
      <c r="KRU26" s="570"/>
      <c r="KRV26" s="570"/>
      <c r="KRW26" s="570"/>
      <c r="KRX26" s="570"/>
      <c r="KRY26" s="570"/>
      <c r="KRZ26" s="570"/>
      <c r="KSA26" s="570"/>
      <c r="KSB26" s="570"/>
      <c r="KSC26" s="570"/>
      <c r="KSD26" s="570"/>
      <c r="KSE26" s="570"/>
      <c r="KSF26" s="570"/>
      <c r="KSG26" s="570"/>
      <c r="KSH26" s="570"/>
      <c r="KSI26" s="570"/>
      <c r="KSJ26" s="570"/>
      <c r="KSK26" s="570"/>
      <c r="KSL26" s="570"/>
      <c r="KSM26" s="570"/>
      <c r="KSN26" s="570"/>
      <c r="KSO26" s="570"/>
      <c r="KSP26" s="570"/>
      <c r="KSQ26" s="570"/>
      <c r="KSR26" s="570"/>
      <c r="KSS26" s="570"/>
      <c r="KST26" s="570"/>
      <c r="KSU26" s="570"/>
      <c r="KSV26" s="570"/>
      <c r="KSW26" s="570"/>
      <c r="KSX26" s="570"/>
      <c r="KSY26" s="570"/>
      <c r="KSZ26" s="570"/>
      <c r="KTA26" s="570"/>
      <c r="KTB26" s="570"/>
      <c r="KTC26" s="570"/>
      <c r="KTD26" s="570"/>
      <c r="KTE26" s="570"/>
      <c r="KTF26" s="570"/>
      <c r="KTG26" s="570"/>
      <c r="KTH26" s="570"/>
      <c r="KTI26" s="570"/>
      <c r="KTJ26" s="570"/>
      <c r="KTK26" s="570"/>
      <c r="KTL26" s="570"/>
      <c r="KTM26" s="570"/>
      <c r="KTN26" s="570"/>
      <c r="KTO26" s="570"/>
      <c r="KTP26" s="570"/>
      <c r="KTQ26" s="570"/>
      <c r="KTR26" s="570"/>
      <c r="KTS26" s="570"/>
      <c r="KTT26" s="570"/>
      <c r="KTU26" s="570"/>
      <c r="KTV26" s="570"/>
      <c r="KTW26" s="570"/>
      <c r="KTX26" s="570"/>
      <c r="KTY26" s="570"/>
      <c r="KTZ26" s="570"/>
      <c r="KUA26" s="570"/>
      <c r="KUB26" s="570"/>
      <c r="KUC26" s="570"/>
      <c r="KUD26" s="570"/>
      <c r="KUE26" s="570"/>
      <c r="KUF26" s="570"/>
      <c r="KUG26" s="570"/>
      <c r="KUH26" s="570"/>
      <c r="KUI26" s="570"/>
      <c r="KUJ26" s="570"/>
      <c r="KUK26" s="570"/>
      <c r="KUL26" s="570"/>
      <c r="KUM26" s="570"/>
      <c r="KUN26" s="570"/>
      <c r="KUO26" s="570"/>
      <c r="KUP26" s="570"/>
      <c r="KUQ26" s="570"/>
      <c r="KUR26" s="570"/>
      <c r="KUS26" s="570"/>
      <c r="KUT26" s="570"/>
      <c r="KUU26" s="570"/>
      <c r="KUV26" s="570"/>
      <c r="KUW26" s="570"/>
      <c r="KUX26" s="570"/>
      <c r="KUY26" s="570"/>
      <c r="KUZ26" s="570"/>
      <c r="KVA26" s="570"/>
      <c r="KVB26" s="570"/>
      <c r="KVC26" s="570"/>
      <c r="KVD26" s="570"/>
      <c r="KVE26" s="570"/>
      <c r="KVF26" s="570"/>
      <c r="KVG26" s="570"/>
      <c r="KVH26" s="570"/>
      <c r="KVI26" s="570"/>
      <c r="KVJ26" s="570"/>
      <c r="KVK26" s="570"/>
      <c r="KVL26" s="570"/>
      <c r="KVM26" s="570"/>
      <c r="KVN26" s="570"/>
      <c r="KVO26" s="570"/>
      <c r="KVP26" s="570"/>
      <c r="KVQ26" s="570"/>
      <c r="KVR26" s="570"/>
      <c r="KVS26" s="570"/>
      <c r="KVT26" s="570"/>
      <c r="KVU26" s="570"/>
      <c r="KVV26" s="570"/>
      <c r="KVW26" s="570"/>
      <c r="KVX26" s="570"/>
      <c r="KVY26" s="570"/>
      <c r="KVZ26" s="570"/>
      <c r="KWA26" s="570"/>
      <c r="KWB26" s="570"/>
      <c r="KWC26" s="570"/>
      <c r="KWD26" s="570"/>
      <c r="KWE26" s="570"/>
      <c r="KWF26" s="570"/>
      <c r="KWG26" s="570"/>
      <c r="KWH26" s="570"/>
      <c r="KWI26" s="570"/>
      <c r="KWJ26" s="570"/>
      <c r="KWK26" s="570"/>
      <c r="KWL26" s="570"/>
      <c r="KWM26" s="570"/>
      <c r="KWN26" s="570"/>
      <c r="KWO26" s="570"/>
      <c r="KWP26" s="570"/>
      <c r="KWQ26" s="570"/>
      <c r="KWR26" s="570"/>
      <c r="KWS26" s="570"/>
      <c r="KWT26" s="570"/>
      <c r="KWU26" s="570"/>
      <c r="KWV26" s="570"/>
      <c r="KWW26" s="570"/>
      <c r="KWX26" s="570"/>
      <c r="KWY26" s="570"/>
      <c r="KWZ26" s="570"/>
      <c r="KXA26" s="570"/>
      <c r="KXB26" s="570"/>
      <c r="KXC26" s="570"/>
      <c r="KXD26" s="570"/>
      <c r="KXE26" s="570"/>
      <c r="KXF26" s="570"/>
      <c r="KXG26" s="570"/>
      <c r="KXH26" s="570"/>
      <c r="KXI26" s="570"/>
      <c r="KXJ26" s="570"/>
      <c r="KXK26" s="570"/>
      <c r="KXL26" s="570"/>
      <c r="KXM26" s="570"/>
      <c r="KXN26" s="570"/>
      <c r="KXO26" s="570"/>
      <c r="KXP26" s="570"/>
      <c r="KXQ26" s="570"/>
      <c r="KXR26" s="570"/>
      <c r="KXS26" s="570"/>
      <c r="KXT26" s="570"/>
      <c r="KXU26" s="570"/>
      <c r="KXV26" s="570"/>
      <c r="KXW26" s="570"/>
      <c r="KXX26" s="570"/>
      <c r="KXY26" s="570"/>
      <c r="KXZ26" s="570"/>
      <c r="KYA26" s="570"/>
      <c r="KYB26" s="570"/>
      <c r="KYC26" s="570"/>
      <c r="KYD26" s="570"/>
      <c r="KYE26" s="570"/>
      <c r="KYF26" s="570"/>
      <c r="KYG26" s="570"/>
      <c r="KYH26" s="570"/>
      <c r="KYI26" s="570"/>
      <c r="KYJ26" s="570"/>
      <c r="KYK26" s="570"/>
      <c r="KYL26" s="570"/>
      <c r="KYM26" s="570"/>
      <c r="KYN26" s="570"/>
      <c r="KYO26" s="570"/>
      <c r="KYP26" s="570"/>
      <c r="KYQ26" s="570"/>
      <c r="KYR26" s="570"/>
      <c r="KYS26" s="570"/>
      <c r="KYT26" s="570"/>
      <c r="KYU26" s="570"/>
      <c r="KYV26" s="570"/>
      <c r="KYW26" s="570"/>
      <c r="KYX26" s="570"/>
      <c r="KYY26" s="570"/>
      <c r="KYZ26" s="570"/>
      <c r="KZA26" s="570"/>
      <c r="KZB26" s="570"/>
      <c r="KZC26" s="570"/>
      <c r="KZD26" s="570"/>
      <c r="KZE26" s="570"/>
      <c r="KZF26" s="570"/>
      <c r="KZG26" s="570"/>
      <c r="KZH26" s="570"/>
      <c r="KZI26" s="570"/>
      <c r="KZJ26" s="570"/>
      <c r="KZK26" s="570"/>
      <c r="KZL26" s="570"/>
      <c r="KZM26" s="570"/>
      <c r="KZN26" s="570"/>
      <c r="KZO26" s="570"/>
      <c r="KZP26" s="570"/>
      <c r="KZQ26" s="570"/>
      <c r="KZR26" s="570"/>
      <c r="KZS26" s="570"/>
      <c r="KZT26" s="570"/>
      <c r="KZU26" s="570"/>
      <c r="KZV26" s="570"/>
      <c r="KZW26" s="570"/>
      <c r="KZX26" s="570"/>
      <c r="KZY26" s="570"/>
      <c r="KZZ26" s="570"/>
      <c r="LAA26" s="570"/>
      <c r="LAB26" s="570"/>
      <c r="LAC26" s="570"/>
      <c r="LAD26" s="570"/>
      <c r="LAE26" s="570"/>
      <c r="LAF26" s="570"/>
      <c r="LAG26" s="570"/>
      <c r="LAH26" s="570"/>
      <c r="LAI26" s="570"/>
      <c r="LAJ26" s="570"/>
      <c r="LAK26" s="570"/>
      <c r="LAL26" s="570"/>
      <c r="LAM26" s="570"/>
      <c r="LAN26" s="570"/>
      <c r="LAO26" s="570"/>
      <c r="LAP26" s="570"/>
      <c r="LAQ26" s="570"/>
      <c r="LAR26" s="570"/>
      <c r="LAS26" s="570"/>
      <c r="LAT26" s="570"/>
      <c r="LAU26" s="570"/>
      <c r="LAV26" s="570"/>
      <c r="LAW26" s="570"/>
      <c r="LAX26" s="570"/>
      <c r="LAY26" s="570"/>
      <c r="LAZ26" s="570"/>
      <c r="LBA26" s="570"/>
      <c r="LBB26" s="570"/>
      <c r="LBC26" s="570"/>
      <c r="LBD26" s="570"/>
      <c r="LBE26" s="570"/>
      <c r="LBF26" s="570"/>
      <c r="LBG26" s="570"/>
      <c r="LBH26" s="570"/>
      <c r="LBI26" s="570"/>
      <c r="LBJ26" s="570"/>
      <c r="LBK26" s="570"/>
      <c r="LBL26" s="570"/>
      <c r="LBM26" s="570"/>
      <c r="LBN26" s="570"/>
      <c r="LBO26" s="570"/>
      <c r="LBP26" s="570"/>
      <c r="LBQ26" s="570"/>
      <c r="LBR26" s="570"/>
      <c r="LBS26" s="570"/>
      <c r="LBT26" s="570"/>
      <c r="LBU26" s="570"/>
      <c r="LBV26" s="570"/>
      <c r="LBW26" s="570"/>
      <c r="LBX26" s="570"/>
      <c r="LBY26" s="570"/>
      <c r="LBZ26" s="570"/>
      <c r="LCA26" s="570"/>
      <c r="LCB26" s="570"/>
      <c r="LCC26" s="570"/>
      <c r="LCD26" s="570"/>
      <c r="LCE26" s="570"/>
      <c r="LCF26" s="570"/>
      <c r="LCG26" s="570"/>
      <c r="LCH26" s="570"/>
      <c r="LCI26" s="570"/>
      <c r="LCJ26" s="570"/>
      <c r="LCK26" s="570"/>
      <c r="LCL26" s="570"/>
      <c r="LCM26" s="570"/>
      <c r="LCN26" s="570"/>
      <c r="LCO26" s="570"/>
      <c r="LCP26" s="570"/>
      <c r="LCQ26" s="570"/>
      <c r="LCR26" s="570"/>
      <c r="LCS26" s="570"/>
      <c r="LCT26" s="570"/>
      <c r="LCU26" s="570"/>
      <c r="LCV26" s="570"/>
      <c r="LCW26" s="570"/>
      <c r="LCX26" s="570"/>
      <c r="LCY26" s="570"/>
      <c r="LCZ26" s="570"/>
      <c r="LDA26" s="570"/>
      <c r="LDB26" s="570"/>
      <c r="LDC26" s="570"/>
      <c r="LDD26" s="570"/>
      <c r="LDE26" s="570"/>
      <c r="LDF26" s="570"/>
      <c r="LDG26" s="570"/>
      <c r="LDH26" s="570"/>
      <c r="LDI26" s="570"/>
      <c r="LDJ26" s="570"/>
      <c r="LDK26" s="570"/>
      <c r="LDL26" s="570"/>
      <c r="LDM26" s="570"/>
      <c r="LDN26" s="570"/>
      <c r="LDO26" s="570"/>
      <c r="LDP26" s="570"/>
      <c r="LDQ26" s="570"/>
      <c r="LDR26" s="570"/>
      <c r="LDS26" s="570"/>
      <c r="LDT26" s="570"/>
      <c r="LDU26" s="570"/>
      <c r="LDV26" s="570"/>
      <c r="LDW26" s="570"/>
      <c r="LDX26" s="570"/>
      <c r="LDY26" s="570"/>
      <c r="LDZ26" s="570"/>
      <c r="LEA26" s="570"/>
      <c r="LEB26" s="570"/>
      <c r="LEC26" s="570"/>
      <c r="LED26" s="570"/>
      <c r="LEE26" s="570"/>
      <c r="LEF26" s="570"/>
      <c r="LEG26" s="570"/>
      <c r="LEH26" s="570"/>
      <c r="LEI26" s="570"/>
      <c r="LEJ26" s="570"/>
      <c r="LEK26" s="570"/>
      <c r="LEL26" s="570"/>
      <c r="LEM26" s="570"/>
      <c r="LEN26" s="570"/>
      <c r="LEO26" s="570"/>
      <c r="LEP26" s="570"/>
      <c r="LEQ26" s="570"/>
      <c r="LER26" s="570"/>
      <c r="LES26" s="570"/>
      <c r="LET26" s="570"/>
      <c r="LEU26" s="570"/>
      <c r="LEV26" s="570"/>
      <c r="LEW26" s="570"/>
      <c r="LEX26" s="570"/>
      <c r="LEY26" s="570"/>
      <c r="LEZ26" s="570"/>
      <c r="LFA26" s="570"/>
      <c r="LFB26" s="570"/>
      <c r="LFC26" s="570"/>
      <c r="LFD26" s="570"/>
      <c r="LFE26" s="570"/>
      <c r="LFF26" s="570"/>
      <c r="LFG26" s="570"/>
      <c r="LFH26" s="570"/>
      <c r="LFI26" s="570"/>
      <c r="LFJ26" s="570"/>
      <c r="LFK26" s="570"/>
      <c r="LFL26" s="570"/>
      <c r="LFM26" s="570"/>
      <c r="LFN26" s="570"/>
      <c r="LFO26" s="570"/>
      <c r="LFP26" s="570"/>
      <c r="LFQ26" s="570"/>
      <c r="LFR26" s="570"/>
      <c r="LFS26" s="570"/>
      <c r="LFT26" s="570"/>
      <c r="LFU26" s="570"/>
      <c r="LFV26" s="570"/>
      <c r="LFW26" s="570"/>
      <c r="LFX26" s="570"/>
      <c r="LFY26" s="570"/>
      <c r="LFZ26" s="570"/>
      <c r="LGA26" s="570"/>
      <c r="LGB26" s="570"/>
      <c r="LGC26" s="570"/>
      <c r="LGD26" s="570"/>
      <c r="LGE26" s="570"/>
      <c r="LGF26" s="570"/>
      <c r="LGG26" s="570"/>
      <c r="LGH26" s="570"/>
      <c r="LGI26" s="570"/>
      <c r="LGJ26" s="570"/>
      <c r="LGK26" s="570"/>
      <c r="LGL26" s="570"/>
      <c r="LGM26" s="570"/>
      <c r="LGN26" s="570"/>
      <c r="LGO26" s="570"/>
      <c r="LGP26" s="570"/>
      <c r="LGQ26" s="570"/>
      <c r="LGR26" s="570"/>
      <c r="LGS26" s="570"/>
      <c r="LGT26" s="570"/>
      <c r="LGU26" s="570"/>
      <c r="LGV26" s="570"/>
      <c r="LGW26" s="570"/>
      <c r="LGX26" s="570"/>
      <c r="LGY26" s="570"/>
      <c r="LGZ26" s="570"/>
      <c r="LHA26" s="570"/>
      <c r="LHB26" s="570"/>
      <c r="LHC26" s="570"/>
      <c r="LHD26" s="570"/>
      <c r="LHE26" s="570"/>
      <c r="LHF26" s="570"/>
      <c r="LHG26" s="570"/>
      <c r="LHH26" s="570"/>
      <c r="LHI26" s="570"/>
      <c r="LHJ26" s="570"/>
      <c r="LHK26" s="570"/>
      <c r="LHL26" s="570"/>
      <c r="LHM26" s="570"/>
      <c r="LHN26" s="570"/>
      <c r="LHO26" s="570"/>
      <c r="LHP26" s="570"/>
      <c r="LHQ26" s="570"/>
      <c r="LHR26" s="570"/>
      <c r="LHS26" s="570"/>
      <c r="LHT26" s="570"/>
      <c r="LHU26" s="570"/>
      <c r="LHV26" s="570"/>
      <c r="LHW26" s="570"/>
      <c r="LHX26" s="570"/>
      <c r="LHY26" s="570"/>
      <c r="LHZ26" s="570"/>
      <c r="LIA26" s="570"/>
      <c r="LIB26" s="570"/>
      <c r="LIC26" s="570"/>
      <c r="LID26" s="570"/>
      <c r="LIE26" s="570"/>
      <c r="LIF26" s="570"/>
      <c r="LIG26" s="570"/>
      <c r="LIH26" s="570"/>
      <c r="LII26" s="570"/>
      <c r="LIJ26" s="570"/>
      <c r="LIK26" s="570"/>
      <c r="LIL26" s="570"/>
      <c r="LIM26" s="570"/>
      <c r="LIN26" s="570"/>
      <c r="LIO26" s="570"/>
      <c r="LIP26" s="570"/>
      <c r="LIQ26" s="570"/>
      <c r="LIR26" s="570"/>
      <c r="LIS26" s="570"/>
      <c r="LIT26" s="570"/>
      <c r="LIU26" s="570"/>
      <c r="LIV26" s="570"/>
      <c r="LIW26" s="570"/>
      <c r="LIX26" s="570"/>
      <c r="LIY26" s="570"/>
      <c r="LIZ26" s="570"/>
      <c r="LJA26" s="570"/>
      <c r="LJB26" s="570"/>
      <c r="LJC26" s="570"/>
      <c r="LJD26" s="570"/>
      <c r="LJE26" s="570"/>
      <c r="LJF26" s="570"/>
      <c r="LJG26" s="570"/>
      <c r="LJH26" s="570"/>
      <c r="LJI26" s="570"/>
      <c r="LJJ26" s="570"/>
      <c r="LJK26" s="570"/>
      <c r="LJL26" s="570"/>
      <c r="LJM26" s="570"/>
      <c r="LJN26" s="570"/>
      <c r="LJO26" s="570"/>
      <c r="LJP26" s="570"/>
      <c r="LJQ26" s="570"/>
      <c r="LJR26" s="570"/>
      <c r="LJS26" s="570"/>
      <c r="LJT26" s="570"/>
      <c r="LJU26" s="570"/>
      <c r="LJV26" s="570"/>
      <c r="LJW26" s="570"/>
      <c r="LJX26" s="570"/>
      <c r="LJY26" s="570"/>
      <c r="LJZ26" s="570"/>
      <c r="LKA26" s="570"/>
      <c r="LKB26" s="570"/>
      <c r="LKC26" s="570"/>
      <c r="LKD26" s="570"/>
      <c r="LKE26" s="570"/>
      <c r="LKF26" s="570"/>
      <c r="LKG26" s="570"/>
      <c r="LKH26" s="570"/>
      <c r="LKI26" s="570"/>
      <c r="LKJ26" s="570"/>
      <c r="LKK26" s="570"/>
      <c r="LKL26" s="570"/>
      <c r="LKM26" s="570"/>
      <c r="LKN26" s="570"/>
      <c r="LKO26" s="570"/>
      <c r="LKP26" s="570"/>
      <c r="LKQ26" s="570"/>
      <c r="LKR26" s="570"/>
      <c r="LKS26" s="570"/>
      <c r="LKT26" s="570"/>
      <c r="LKU26" s="570"/>
      <c r="LKV26" s="570"/>
      <c r="LKW26" s="570"/>
      <c r="LKX26" s="570"/>
      <c r="LKY26" s="570"/>
      <c r="LKZ26" s="570"/>
      <c r="LLA26" s="570"/>
      <c r="LLB26" s="570"/>
      <c r="LLC26" s="570"/>
      <c r="LLD26" s="570"/>
      <c r="LLE26" s="570"/>
      <c r="LLF26" s="570"/>
      <c r="LLG26" s="570"/>
      <c r="LLH26" s="570"/>
      <c r="LLI26" s="570"/>
      <c r="LLJ26" s="570"/>
      <c r="LLK26" s="570"/>
      <c r="LLL26" s="570"/>
      <c r="LLM26" s="570"/>
      <c r="LLN26" s="570"/>
      <c r="LLO26" s="570"/>
      <c r="LLP26" s="570"/>
      <c r="LLQ26" s="570"/>
      <c r="LLR26" s="570"/>
      <c r="LLS26" s="570"/>
      <c r="LLT26" s="570"/>
      <c r="LLU26" s="570"/>
      <c r="LLV26" s="570"/>
      <c r="LLW26" s="570"/>
      <c r="LLX26" s="570"/>
      <c r="LLY26" s="570"/>
      <c r="LLZ26" s="570"/>
      <c r="LMA26" s="570"/>
      <c r="LMB26" s="570"/>
      <c r="LMC26" s="570"/>
      <c r="LMD26" s="570"/>
      <c r="LME26" s="570"/>
      <c r="LMF26" s="570"/>
      <c r="LMG26" s="570"/>
      <c r="LMH26" s="570"/>
      <c r="LMI26" s="570"/>
      <c r="LMJ26" s="570"/>
      <c r="LMK26" s="570"/>
      <c r="LML26" s="570"/>
      <c r="LMM26" s="570"/>
      <c r="LMN26" s="570"/>
      <c r="LMO26" s="570"/>
      <c r="LMP26" s="570"/>
      <c r="LMQ26" s="570"/>
      <c r="LMR26" s="570"/>
      <c r="LMS26" s="570"/>
      <c r="LMT26" s="570"/>
      <c r="LMU26" s="570"/>
      <c r="LMV26" s="570"/>
      <c r="LMW26" s="570"/>
      <c r="LMX26" s="570"/>
      <c r="LMY26" s="570"/>
      <c r="LMZ26" s="570"/>
      <c r="LNA26" s="570"/>
      <c r="LNB26" s="570"/>
      <c r="LNC26" s="570"/>
      <c r="LND26" s="570"/>
      <c r="LNE26" s="570"/>
      <c r="LNF26" s="570"/>
      <c r="LNG26" s="570"/>
      <c r="LNH26" s="570"/>
      <c r="LNI26" s="570"/>
      <c r="LNJ26" s="570"/>
      <c r="LNK26" s="570"/>
      <c r="LNL26" s="570"/>
      <c r="LNM26" s="570"/>
      <c r="LNN26" s="570"/>
      <c r="LNO26" s="570"/>
      <c r="LNP26" s="570"/>
      <c r="LNQ26" s="570"/>
      <c r="LNR26" s="570"/>
      <c r="LNS26" s="570"/>
      <c r="LNT26" s="570"/>
      <c r="LNU26" s="570"/>
      <c r="LNV26" s="570"/>
      <c r="LNW26" s="570"/>
      <c r="LNX26" s="570"/>
      <c r="LNY26" s="570"/>
      <c r="LNZ26" s="570"/>
      <c r="LOA26" s="570"/>
      <c r="LOB26" s="570"/>
      <c r="LOC26" s="570"/>
      <c r="LOD26" s="570"/>
      <c r="LOE26" s="570"/>
      <c r="LOF26" s="570"/>
      <c r="LOG26" s="570"/>
      <c r="LOH26" s="570"/>
      <c r="LOI26" s="570"/>
      <c r="LOJ26" s="570"/>
      <c r="LOK26" s="570"/>
      <c r="LOL26" s="570"/>
      <c r="LOM26" s="570"/>
      <c r="LON26" s="570"/>
      <c r="LOO26" s="570"/>
      <c r="LOP26" s="570"/>
      <c r="LOQ26" s="570"/>
      <c r="LOR26" s="570"/>
      <c r="LOS26" s="570"/>
      <c r="LOT26" s="570"/>
      <c r="LOU26" s="570"/>
      <c r="LOV26" s="570"/>
      <c r="LOW26" s="570"/>
      <c r="LOX26" s="570"/>
      <c r="LOY26" s="570"/>
      <c r="LOZ26" s="570"/>
      <c r="LPA26" s="570"/>
      <c r="LPB26" s="570"/>
      <c r="LPC26" s="570"/>
      <c r="LPD26" s="570"/>
      <c r="LPE26" s="570"/>
      <c r="LPF26" s="570"/>
      <c r="LPG26" s="570"/>
      <c r="LPH26" s="570"/>
      <c r="LPI26" s="570"/>
      <c r="LPJ26" s="570"/>
      <c r="LPK26" s="570"/>
      <c r="LPL26" s="570"/>
      <c r="LPM26" s="570"/>
      <c r="LPN26" s="570"/>
      <c r="LPO26" s="570"/>
      <c r="LPP26" s="570"/>
      <c r="LPQ26" s="570"/>
      <c r="LPR26" s="570"/>
      <c r="LPS26" s="570"/>
      <c r="LPT26" s="570"/>
      <c r="LPU26" s="570"/>
      <c r="LPV26" s="570"/>
      <c r="LPW26" s="570"/>
      <c r="LPX26" s="570"/>
      <c r="LPY26" s="570"/>
      <c r="LPZ26" s="570"/>
      <c r="LQA26" s="570"/>
      <c r="LQB26" s="570"/>
      <c r="LQC26" s="570"/>
      <c r="LQD26" s="570"/>
      <c r="LQE26" s="570"/>
      <c r="LQF26" s="570"/>
      <c r="LQG26" s="570"/>
      <c r="LQH26" s="570"/>
      <c r="LQI26" s="570"/>
      <c r="LQJ26" s="570"/>
      <c r="LQK26" s="570"/>
      <c r="LQL26" s="570"/>
      <c r="LQM26" s="570"/>
      <c r="LQN26" s="570"/>
      <c r="LQO26" s="570"/>
      <c r="LQP26" s="570"/>
      <c r="LQQ26" s="570"/>
      <c r="LQR26" s="570"/>
      <c r="LQS26" s="570"/>
      <c r="LQT26" s="570"/>
      <c r="LQU26" s="570"/>
      <c r="LQV26" s="570"/>
      <c r="LQW26" s="570"/>
      <c r="LQX26" s="570"/>
      <c r="LQY26" s="570"/>
      <c r="LQZ26" s="570"/>
      <c r="LRA26" s="570"/>
      <c r="LRB26" s="570"/>
      <c r="LRC26" s="570"/>
      <c r="LRD26" s="570"/>
      <c r="LRE26" s="570"/>
      <c r="LRF26" s="570"/>
      <c r="LRG26" s="570"/>
      <c r="LRH26" s="570"/>
      <c r="LRI26" s="570"/>
      <c r="LRJ26" s="570"/>
      <c r="LRK26" s="570"/>
      <c r="LRL26" s="570"/>
      <c r="LRM26" s="570"/>
      <c r="LRN26" s="570"/>
      <c r="LRO26" s="570"/>
      <c r="LRP26" s="570"/>
      <c r="LRQ26" s="570"/>
      <c r="LRR26" s="570"/>
      <c r="LRS26" s="570"/>
      <c r="LRT26" s="570"/>
      <c r="LRU26" s="570"/>
      <c r="LRV26" s="570"/>
      <c r="LRW26" s="570"/>
      <c r="LRX26" s="570"/>
      <c r="LRY26" s="570"/>
      <c r="LRZ26" s="570"/>
      <c r="LSA26" s="570"/>
      <c r="LSB26" s="570"/>
      <c r="LSC26" s="570"/>
      <c r="LSD26" s="570"/>
      <c r="LSE26" s="570"/>
      <c r="LSF26" s="570"/>
      <c r="LSG26" s="570"/>
      <c r="LSH26" s="570"/>
      <c r="LSI26" s="570"/>
      <c r="LSJ26" s="570"/>
      <c r="LSK26" s="570"/>
      <c r="LSL26" s="570"/>
      <c r="LSM26" s="570"/>
      <c r="LSN26" s="570"/>
      <c r="LSO26" s="570"/>
      <c r="LSP26" s="570"/>
      <c r="LSQ26" s="570"/>
      <c r="LSR26" s="570"/>
      <c r="LSS26" s="570"/>
      <c r="LST26" s="570"/>
      <c r="LSU26" s="570"/>
      <c r="LSV26" s="570"/>
      <c r="LSW26" s="570"/>
      <c r="LSX26" s="570"/>
      <c r="LSY26" s="570"/>
      <c r="LSZ26" s="570"/>
      <c r="LTA26" s="570"/>
      <c r="LTB26" s="570"/>
      <c r="LTC26" s="570"/>
      <c r="LTD26" s="570"/>
      <c r="LTE26" s="570"/>
      <c r="LTF26" s="570"/>
      <c r="LTG26" s="570"/>
      <c r="LTH26" s="570"/>
      <c r="LTI26" s="570"/>
      <c r="LTJ26" s="570"/>
      <c r="LTK26" s="570"/>
      <c r="LTL26" s="570"/>
      <c r="LTM26" s="570"/>
      <c r="LTN26" s="570"/>
      <c r="LTO26" s="570"/>
      <c r="LTP26" s="570"/>
      <c r="LTQ26" s="570"/>
      <c r="LTR26" s="570"/>
      <c r="LTS26" s="570"/>
      <c r="LTT26" s="570"/>
      <c r="LTU26" s="570"/>
      <c r="LTV26" s="570"/>
      <c r="LTW26" s="570"/>
      <c r="LTX26" s="570"/>
      <c r="LTY26" s="570"/>
      <c r="LTZ26" s="570"/>
      <c r="LUA26" s="570"/>
      <c r="LUB26" s="570"/>
      <c r="LUC26" s="570"/>
      <c r="LUD26" s="570"/>
      <c r="LUE26" s="570"/>
      <c r="LUF26" s="570"/>
      <c r="LUG26" s="570"/>
      <c r="LUH26" s="570"/>
      <c r="LUI26" s="570"/>
      <c r="LUJ26" s="570"/>
      <c r="LUK26" s="570"/>
      <c r="LUL26" s="570"/>
      <c r="LUM26" s="570"/>
      <c r="LUN26" s="570"/>
      <c r="LUO26" s="570"/>
      <c r="LUP26" s="570"/>
      <c r="LUQ26" s="570"/>
      <c r="LUR26" s="570"/>
      <c r="LUS26" s="570"/>
      <c r="LUT26" s="570"/>
      <c r="LUU26" s="570"/>
      <c r="LUV26" s="570"/>
      <c r="LUW26" s="570"/>
      <c r="LUX26" s="570"/>
      <c r="LUY26" s="570"/>
      <c r="LUZ26" s="570"/>
      <c r="LVA26" s="570"/>
      <c r="LVB26" s="570"/>
      <c r="LVC26" s="570"/>
      <c r="LVD26" s="570"/>
      <c r="LVE26" s="570"/>
      <c r="LVF26" s="570"/>
      <c r="LVG26" s="570"/>
      <c r="LVH26" s="570"/>
      <c r="LVI26" s="570"/>
      <c r="LVJ26" s="570"/>
      <c r="LVK26" s="570"/>
      <c r="LVL26" s="570"/>
      <c r="LVM26" s="570"/>
      <c r="LVN26" s="570"/>
      <c r="LVO26" s="570"/>
      <c r="LVP26" s="570"/>
      <c r="LVQ26" s="570"/>
      <c r="LVR26" s="570"/>
      <c r="LVS26" s="570"/>
      <c r="LVT26" s="570"/>
      <c r="LVU26" s="570"/>
      <c r="LVV26" s="570"/>
      <c r="LVW26" s="570"/>
      <c r="LVX26" s="570"/>
      <c r="LVY26" s="570"/>
      <c r="LVZ26" s="570"/>
      <c r="LWA26" s="570"/>
      <c r="LWB26" s="570"/>
      <c r="LWC26" s="570"/>
      <c r="LWD26" s="570"/>
      <c r="LWE26" s="570"/>
      <c r="LWF26" s="570"/>
      <c r="LWG26" s="570"/>
      <c r="LWH26" s="570"/>
      <c r="LWI26" s="570"/>
      <c r="LWJ26" s="570"/>
      <c r="LWK26" s="570"/>
      <c r="LWL26" s="570"/>
      <c r="LWM26" s="570"/>
      <c r="LWN26" s="570"/>
      <c r="LWO26" s="570"/>
      <c r="LWP26" s="570"/>
      <c r="LWQ26" s="570"/>
      <c r="LWR26" s="570"/>
      <c r="LWS26" s="570"/>
      <c r="LWT26" s="570"/>
      <c r="LWU26" s="570"/>
      <c r="LWV26" s="570"/>
      <c r="LWW26" s="570"/>
      <c r="LWX26" s="570"/>
      <c r="LWY26" s="570"/>
      <c r="LWZ26" s="570"/>
      <c r="LXA26" s="570"/>
      <c r="LXB26" s="570"/>
      <c r="LXC26" s="570"/>
      <c r="LXD26" s="570"/>
      <c r="LXE26" s="570"/>
      <c r="LXF26" s="570"/>
      <c r="LXG26" s="570"/>
      <c r="LXH26" s="570"/>
      <c r="LXI26" s="570"/>
      <c r="LXJ26" s="570"/>
      <c r="LXK26" s="570"/>
      <c r="LXL26" s="570"/>
      <c r="LXM26" s="570"/>
      <c r="LXN26" s="570"/>
      <c r="LXO26" s="570"/>
      <c r="LXP26" s="570"/>
      <c r="LXQ26" s="570"/>
      <c r="LXR26" s="570"/>
      <c r="LXS26" s="570"/>
      <c r="LXT26" s="570"/>
      <c r="LXU26" s="570"/>
      <c r="LXV26" s="570"/>
      <c r="LXW26" s="570"/>
      <c r="LXX26" s="570"/>
      <c r="LXY26" s="570"/>
      <c r="LXZ26" s="570"/>
      <c r="LYA26" s="570"/>
      <c r="LYB26" s="570"/>
      <c r="LYC26" s="570"/>
      <c r="LYD26" s="570"/>
      <c r="LYE26" s="570"/>
      <c r="LYF26" s="570"/>
      <c r="LYG26" s="570"/>
      <c r="LYH26" s="570"/>
      <c r="LYI26" s="570"/>
      <c r="LYJ26" s="570"/>
      <c r="LYK26" s="570"/>
      <c r="LYL26" s="570"/>
      <c r="LYM26" s="570"/>
      <c r="LYN26" s="570"/>
      <c r="LYO26" s="570"/>
      <c r="LYP26" s="570"/>
      <c r="LYQ26" s="570"/>
      <c r="LYR26" s="570"/>
      <c r="LYS26" s="570"/>
      <c r="LYT26" s="570"/>
      <c r="LYU26" s="570"/>
      <c r="LYV26" s="570"/>
      <c r="LYW26" s="570"/>
      <c r="LYX26" s="570"/>
      <c r="LYY26" s="570"/>
      <c r="LYZ26" s="570"/>
      <c r="LZA26" s="570"/>
      <c r="LZB26" s="570"/>
      <c r="LZC26" s="570"/>
      <c r="LZD26" s="570"/>
      <c r="LZE26" s="570"/>
      <c r="LZF26" s="570"/>
      <c r="LZG26" s="570"/>
      <c r="LZH26" s="570"/>
      <c r="LZI26" s="570"/>
      <c r="LZJ26" s="570"/>
      <c r="LZK26" s="570"/>
      <c r="LZL26" s="570"/>
      <c r="LZM26" s="570"/>
      <c r="LZN26" s="570"/>
      <c r="LZO26" s="570"/>
      <c r="LZP26" s="570"/>
      <c r="LZQ26" s="570"/>
      <c r="LZR26" s="570"/>
      <c r="LZS26" s="570"/>
      <c r="LZT26" s="570"/>
      <c r="LZU26" s="570"/>
      <c r="LZV26" s="570"/>
      <c r="LZW26" s="570"/>
      <c r="LZX26" s="570"/>
      <c r="LZY26" s="570"/>
      <c r="LZZ26" s="570"/>
      <c r="MAA26" s="570"/>
      <c r="MAB26" s="570"/>
      <c r="MAC26" s="570"/>
      <c r="MAD26" s="570"/>
      <c r="MAE26" s="570"/>
      <c r="MAF26" s="570"/>
      <c r="MAG26" s="570"/>
      <c r="MAH26" s="570"/>
      <c r="MAI26" s="570"/>
      <c r="MAJ26" s="570"/>
      <c r="MAK26" s="570"/>
      <c r="MAL26" s="570"/>
      <c r="MAM26" s="570"/>
      <c r="MAN26" s="570"/>
      <c r="MAO26" s="570"/>
      <c r="MAP26" s="570"/>
      <c r="MAQ26" s="570"/>
      <c r="MAR26" s="570"/>
      <c r="MAS26" s="570"/>
      <c r="MAT26" s="570"/>
      <c r="MAU26" s="570"/>
      <c r="MAV26" s="570"/>
      <c r="MAW26" s="570"/>
      <c r="MAX26" s="570"/>
      <c r="MAY26" s="570"/>
      <c r="MAZ26" s="570"/>
      <c r="MBA26" s="570"/>
      <c r="MBB26" s="570"/>
      <c r="MBC26" s="570"/>
      <c r="MBD26" s="570"/>
      <c r="MBE26" s="570"/>
      <c r="MBF26" s="570"/>
      <c r="MBG26" s="570"/>
      <c r="MBH26" s="570"/>
      <c r="MBI26" s="570"/>
      <c r="MBJ26" s="570"/>
      <c r="MBK26" s="570"/>
      <c r="MBL26" s="570"/>
      <c r="MBM26" s="570"/>
      <c r="MBN26" s="570"/>
      <c r="MBO26" s="570"/>
      <c r="MBP26" s="570"/>
      <c r="MBQ26" s="570"/>
      <c r="MBR26" s="570"/>
      <c r="MBS26" s="570"/>
      <c r="MBT26" s="570"/>
      <c r="MBU26" s="570"/>
      <c r="MBV26" s="570"/>
      <c r="MBW26" s="570"/>
      <c r="MBX26" s="570"/>
      <c r="MBY26" s="570"/>
      <c r="MBZ26" s="570"/>
      <c r="MCA26" s="570"/>
      <c r="MCB26" s="570"/>
      <c r="MCC26" s="570"/>
      <c r="MCD26" s="570"/>
      <c r="MCE26" s="570"/>
      <c r="MCF26" s="570"/>
      <c r="MCG26" s="570"/>
      <c r="MCH26" s="570"/>
      <c r="MCI26" s="570"/>
      <c r="MCJ26" s="570"/>
      <c r="MCK26" s="570"/>
      <c r="MCL26" s="570"/>
      <c r="MCM26" s="570"/>
      <c r="MCN26" s="570"/>
      <c r="MCO26" s="570"/>
      <c r="MCP26" s="570"/>
      <c r="MCQ26" s="570"/>
      <c r="MCR26" s="570"/>
      <c r="MCS26" s="570"/>
      <c r="MCT26" s="570"/>
      <c r="MCU26" s="570"/>
      <c r="MCV26" s="570"/>
      <c r="MCW26" s="570"/>
      <c r="MCX26" s="570"/>
      <c r="MCY26" s="570"/>
      <c r="MCZ26" s="570"/>
      <c r="MDA26" s="570"/>
      <c r="MDB26" s="570"/>
      <c r="MDC26" s="570"/>
      <c r="MDD26" s="570"/>
      <c r="MDE26" s="570"/>
      <c r="MDF26" s="570"/>
      <c r="MDG26" s="570"/>
      <c r="MDH26" s="570"/>
      <c r="MDI26" s="570"/>
      <c r="MDJ26" s="570"/>
      <c r="MDK26" s="570"/>
      <c r="MDL26" s="570"/>
      <c r="MDM26" s="570"/>
      <c r="MDN26" s="570"/>
      <c r="MDO26" s="570"/>
      <c r="MDP26" s="570"/>
      <c r="MDQ26" s="570"/>
      <c r="MDR26" s="570"/>
      <c r="MDS26" s="570"/>
      <c r="MDT26" s="570"/>
      <c r="MDU26" s="570"/>
      <c r="MDV26" s="570"/>
      <c r="MDW26" s="570"/>
      <c r="MDX26" s="570"/>
      <c r="MDY26" s="570"/>
      <c r="MDZ26" s="570"/>
      <c r="MEA26" s="570"/>
      <c r="MEB26" s="570"/>
      <c r="MEC26" s="570"/>
      <c r="MED26" s="570"/>
      <c r="MEE26" s="570"/>
      <c r="MEF26" s="570"/>
      <c r="MEG26" s="570"/>
      <c r="MEH26" s="570"/>
      <c r="MEI26" s="570"/>
      <c r="MEJ26" s="570"/>
      <c r="MEK26" s="570"/>
      <c r="MEL26" s="570"/>
      <c r="MEM26" s="570"/>
      <c r="MEN26" s="570"/>
      <c r="MEO26" s="570"/>
      <c r="MEP26" s="570"/>
      <c r="MEQ26" s="570"/>
      <c r="MER26" s="570"/>
      <c r="MES26" s="570"/>
      <c r="MET26" s="570"/>
      <c r="MEU26" s="570"/>
      <c r="MEV26" s="570"/>
      <c r="MEW26" s="570"/>
      <c r="MEX26" s="570"/>
      <c r="MEY26" s="570"/>
      <c r="MEZ26" s="570"/>
      <c r="MFA26" s="570"/>
      <c r="MFB26" s="570"/>
      <c r="MFC26" s="570"/>
      <c r="MFD26" s="570"/>
      <c r="MFE26" s="570"/>
      <c r="MFF26" s="570"/>
      <c r="MFG26" s="570"/>
      <c r="MFH26" s="570"/>
      <c r="MFI26" s="570"/>
      <c r="MFJ26" s="570"/>
      <c r="MFK26" s="570"/>
      <c r="MFL26" s="570"/>
      <c r="MFM26" s="570"/>
      <c r="MFN26" s="570"/>
      <c r="MFO26" s="570"/>
      <c r="MFP26" s="570"/>
      <c r="MFQ26" s="570"/>
      <c r="MFR26" s="570"/>
      <c r="MFS26" s="570"/>
      <c r="MFT26" s="570"/>
      <c r="MFU26" s="570"/>
      <c r="MFV26" s="570"/>
      <c r="MFW26" s="570"/>
      <c r="MFX26" s="570"/>
      <c r="MFY26" s="570"/>
      <c r="MFZ26" s="570"/>
      <c r="MGA26" s="570"/>
      <c r="MGB26" s="570"/>
      <c r="MGC26" s="570"/>
      <c r="MGD26" s="570"/>
      <c r="MGE26" s="570"/>
      <c r="MGF26" s="570"/>
      <c r="MGG26" s="570"/>
      <c r="MGH26" s="570"/>
      <c r="MGI26" s="570"/>
      <c r="MGJ26" s="570"/>
      <c r="MGK26" s="570"/>
      <c r="MGL26" s="570"/>
      <c r="MGM26" s="570"/>
      <c r="MGN26" s="570"/>
      <c r="MGO26" s="570"/>
      <c r="MGP26" s="570"/>
      <c r="MGQ26" s="570"/>
      <c r="MGR26" s="570"/>
      <c r="MGS26" s="570"/>
      <c r="MGT26" s="570"/>
      <c r="MGU26" s="570"/>
      <c r="MGV26" s="570"/>
      <c r="MGW26" s="570"/>
      <c r="MGX26" s="570"/>
      <c r="MGY26" s="570"/>
      <c r="MGZ26" s="570"/>
      <c r="MHA26" s="570"/>
      <c r="MHB26" s="570"/>
      <c r="MHC26" s="570"/>
      <c r="MHD26" s="570"/>
      <c r="MHE26" s="570"/>
      <c r="MHF26" s="570"/>
      <c r="MHG26" s="570"/>
      <c r="MHH26" s="570"/>
      <c r="MHI26" s="570"/>
      <c r="MHJ26" s="570"/>
      <c r="MHK26" s="570"/>
      <c r="MHL26" s="570"/>
      <c r="MHM26" s="570"/>
      <c r="MHN26" s="570"/>
      <c r="MHO26" s="570"/>
      <c r="MHP26" s="570"/>
      <c r="MHQ26" s="570"/>
      <c r="MHR26" s="570"/>
      <c r="MHS26" s="570"/>
      <c r="MHT26" s="570"/>
      <c r="MHU26" s="570"/>
      <c r="MHV26" s="570"/>
      <c r="MHW26" s="570"/>
      <c r="MHX26" s="570"/>
      <c r="MHY26" s="570"/>
      <c r="MHZ26" s="570"/>
      <c r="MIA26" s="570"/>
      <c r="MIB26" s="570"/>
      <c r="MIC26" s="570"/>
      <c r="MID26" s="570"/>
      <c r="MIE26" s="570"/>
      <c r="MIF26" s="570"/>
      <c r="MIG26" s="570"/>
      <c r="MIH26" s="570"/>
      <c r="MII26" s="570"/>
      <c r="MIJ26" s="570"/>
      <c r="MIK26" s="570"/>
      <c r="MIL26" s="570"/>
      <c r="MIM26" s="570"/>
      <c r="MIN26" s="570"/>
      <c r="MIO26" s="570"/>
      <c r="MIP26" s="570"/>
      <c r="MIQ26" s="570"/>
      <c r="MIR26" s="570"/>
      <c r="MIS26" s="570"/>
      <c r="MIT26" s="570"/>
      <c r="MIU26" s="570"/>
      <c r="MIV26" s="570"/>
      <c r="MIW26" s="570"/>
      <c r="MIX26" s="570"/>
      <c r="MIY26" s="570"/>
      <c r="MIZ26" s="570"/>
      <c r="MJA26" s="570"/>
      <c r="MJB26" s="570"/>
      <c r="MJC26" s="570"/>
      <c r="MJD26" s="570"/>
      <c r="MJE26" s="570"/>
      <c r="MJF26" s="570"/>
      <c r="MJG26" s="570"/>
      <c r="MJH26" s="570"/>
      <c r="MJI26" s="570"/>
      <c r="MJJ26" s="570"/>
      <c r="MJK26" s="570"/>
      <c r="MJL26" s="570"/>
      <c r="MJM26" s="570"/>
      <c r="MJN26" s="570"/>
      <c r="MJO26" s="570"/>
      <c r="MJP26" s="570"/>
      <c r="MJQ26" s="570"/>
      <c r="MJR26" s="570"/>
      <c r="MJS26" s="570"/>
      <c r="MJT26" s="570"/>
      <c r="MJU26" s="570"/>
      <c r="MJV26" s="570"/>
      <c r="MJW26" s="570"/>
      <c r="MJX26" s="570"/>
      <c r="MJY26" s="570"/>
      <c r="MJZ26" s="570"/>
      <c r="MKA26" s="570"/>
      <c r="MKB26" s="570"/>
      <c r="MKC26" s="570"/>
      <c r="MKD26" s="570"/>
      <c r="MKE26" s="570"/>
      <c r="MKF26" s="570"/>
      <c r="MKG26" s="570"/>
      <c r="MKH26" s="570"/>
      <c r="MKI26" s="570"/>
      <c r="MKJ26" s="570"/>
      <c r="MKK26" s="570"/>
      <c r="MKL26" s="570"/>
      <c r="MKM26" s="570"/>
      <c r="MKN26" s="570"/>
      <c r="MKO26" s="570"/>
      <c r="MKP26" s="570"/>
      <c r="MKQ26" s="570"/>
      <c r="MKR26" s="570"/>
      <c r="MKS26" s="570"/>
      <c r="MKT26" s="570"/>
      <c r="MKU26" s="570"/>
      <c r="MKV26" s="570"/>
      <c r="MKW26" s="570"/>
      <c r="MKX26" s="570"/>
      <c r="MKY26" s="570"/>
      <c r="MKZ26" s="570"/>
      <c r="MLA26" s="570"/>
      <c r="MLB26" s="570"/>
      <c r="MLC26" s="570"/>
      <c r="MLD26" s="570"/>
      <c r="MLE26" s="570"/>
      <c r="MLF26" s="570"/>
      <c r="MLG26" s="570"/>
      <c r="MLH26" s="570"/>
      <c r="MLI26" s="570"/>
      <c r="MLJ26" s="570"/>
      <c r="MLK26" s="570"/>
      <c r="MLL26" s="570"/>
      <c r="MLM26" s="570"/>
      <c r="MLN26" s="570"/>
      <c r="MLO26" s="570"/>
      <c r="MLP26" s="570"/>
      <c r="MLQ26" s="570"/>
      <c r="MLR26" s="570"/>
      <c r="MLS26" s="570"/>
      <c r="MLT26" s="570"/>
      <c r="MLU26" s="570"/>
      <c r="MLV26" s="570"/>
      <c r="MLW26" s="570"/>
      <c r="MLX26" s="570"/>
      <c r="MLY26" s="570"/>
      <c r="MLZ26" s="570"/>
      <c r="MMA26" s="570"/>
      <c r="MMB26" s="570"/>
      <c r="MMC26" s="570"/>
      <c r="MMD26" s="570"/>
      <c r="MME26" s="570"/>
      <c r="MMF26" s="570"/>
      <c r="MMG26" s="570"/>
      <c r="MMH26" s="570"/>
      <c r="MMI26" s="570"/>
      <c r="MMJ26" s="570"/>
      <c r="MMK26" s="570"/>
      <c r="MML26" s="570"/>
      <c r="MMM26" s="570"/>
      <c r="MMN26" s="570"/>
      <c r="MMO26" s="570"/>
      <c r="MMP26" s="570"/>
      <c r="MMQ26" s="570"/>
      <c r="MMR26" s="570"/>
      <c r="MMS26" s="570"/>
      <c r="MMT26" s="570"/>
      <c r="MMU26" s="570"/>
      <c r="MMV26" s="570"/>
      <c r="MMW26" s="570"/>
      <c r="MMX26" s="570"/>
      <c r="MMY26" s="570"/>
      <c r="MMZ26" s="570"/>
      <c r="MNA26" s="570"/>
      <c r="MNB26" s="570"/>
      <c r="MNC26" s="570"/>
      <c r="MND26" s="570"/>
      <c r="MNE26" s="570"/>
      <c r="MNF26" s="570"/>
      <c r="MNG26" s="570"/>
      <c r="MNH26" s="570"/>
      <c r="MNI26" s="570"/>
      <c r="MNJ26" s="570"/>
      <c r="MNK26" s="570"/>
      <c r="MNL26" s="570"/>
      <c r="MNM26" s="570"/>
      <c r="MNN26" s="570"/>
      <c r="MNO26" s="570"/>
      <c r="MNP26" s="570"/>
      <c r="MNQ26" s="570"/>
      <c r="MNR26" s="570"/>
      <c r="MNS26" s="570"/>
      <c r="MNT26" s="570"/>
      <c r="MNU26" s="570"/>
      <c r="MNV26" s="570"/>
      <c r="MNW26" s="570"/>
      <c r="MNX26" s="570"/>
      <c r="MNY26" s="570"/>
      <c r="MNZ26" s="570"/>
      <c r="MOA26" s="570"/>
      <c r="MOB26" s="570"/>
      <c r="MOC26" s="570"/>
      <c r="MOD26" s="570"/>
      <c r="MOE26" s="570"/>
      <c r="MOF26" s="570"/>
      <c r="MOG26" s="570"/>
      <c r="MOH26" s="570"/>
      <c r="MOI26" s="570"/>
      <c r="MOJ26" s="570"/>
      <c r="MOK26" s="570"/>
      <c r="MOL26" s="570"/>
      <c r="MOM26" s="570"/>
      <c r="MON26" s="570"/>
      <c r="MOO26" s="570"/>
      <c r="MOP26" s="570"/>
      <c r="MOQ26" s="570"/>
      <c r="MOR26" s="570"/>
      <c r="MOS26" s="570"/>
      <c r="MOT26" s="570"/>
      <c r="MOU26" s="570"/>
      <c r="MOV26" s="570"/>
      <c r="MOW26" s="570"/>
      <c r="MOX26" s="570"/>
      <c r="MOY26" s="570"/>
      <c r="MOZ26" s="570"/>
      <c r="MPA26" s="570"/>
      <c r="MPB26" s="570"/>
      <c r="MPC26" s="570"/>
      <c r="MPD26" s="570"/>
      <c r="MPE26" s="570"/>
      <c r="MPF26" s="570"/>
      <c r="MPG26" s="570"/>
      <c r="MPH26" s="570"/>
      <c r="MPI26" s="570"/>
      <c r="MPJ26" s="570"/>
      <c r="MPK26" s="570"/>
      <c r="MPL26" s="570"/>
      <c r="MPM26" s="570"/>
      <c r="MPN26" s="570"/>
      <c r="MPO26" s="570"/>
      <c r="MPP26" s="570"/>
      <c r="MPQ26" s="570"/>
      <c r="MPR26" s="570"/>
      <c r="MPS26" s="570"/>
      <c r="MPT26" s="570"/>
      <c r="MPU26" s="570"/>
      <c r="MPV26" s="570"/>
      <c r="MPW26" s="570"/>
      <c r="MPX26" s="570"/>
      <c r="MPY26" s="570"/>
      <c r="MPZ26" s="570"/>
      <c r="MQA26" s="570"/>
      <c r="MQB26" s="570"/>
      <c r="MQC26" s="570"/>
      <c r="MQD26" s="570"/>
      <c r="MQE26" s="570"/>
      <c r="MQF26" s="570"/>
      <c r="MQG26" s="570"/>
      <c r="MQH26" s="570"/>
      <c r="MQI26" s="570"/>
      <c r="MQJ26" s="570"/>
      <c r="MQK26" s="570"/>
      <c r="MQL26" s="570"/>
      <c r="MQM26" s="570"/>
      <c r="MQN26" s="570"/>
      <c r="MQO26" s="570"/>
      <c r="MQP26" s="570"/>
      <c r="MQQ26" s="570"/>
      <c r="MQR26" s="570"/>
      <c r="MQS26" s="570"/>
      <c r="MQT26" s="570"/>
      <c r="MQU26" s="570"/>
      <c r="MQV26" s="570"/>
      <c r="MQW26" s="570"/>
      <c r="MQX26" s="570"/>
      <c r="MQY26" s="570"/>
      <c r="MQZ26" s="570"/>
      <c r="MRA26" s="570"/>
      <c r="MRB26" s="570"/>
      <c r="MRC26" s="570"/>
      <c r="MRD26" s="570"/>
      <c r="MRE26" s="570"/>
      <c r="MRF26" s="570"/>
      <c r="MRG26" s="570"/>
      <c r="MRH26" s="570"/>
      <c r="MRI26" s="570"/>
      <c r="MRJ26" s="570"/>
      <c r="MRK26" s="570"/>
      <c r="MRL26" s="570"/>
      <c r="MRM26" s="570"/>
      <c r="MRN26" s="570"/>
      <c r="MRO26" s="570"/>
      <c r="MRP26" s="570"/>
      <c r="MRQ26" s="570"/>
      <c r="MRR26" s="570"/>
      <c r="MRS26" s="570"/>
      <c r="MRT26" s="570"/>
      <c r="MRU26" s="570"/>
      <c r="MRV26" s="570"/>
      <c r="MRW26" s="570"/>
      <c r="MRX26" s="570"/>
      <c r="MRY26" s="570"/>
      <c r="MRZ26" s="570"/>
      <c r="MSA26" s="570"/>
      <c r="MSB26" s="570"/>
      <c r="MSC26" s="570"/>
      <c r="MSD26" s="570"/>
      <c r="MSE26" s="570"/>
      <c r="MSF26" s="570"/>
      <c r="MSG26" s="570"/>
      <c r="MSH26" s="570"/>
      <c r="MSI26" s="570"/>
      <c r="MSJ26" s="570"/>
      <c r="MSK26" s="570"/>
      <c r="MSL26" s="570"/>
      <c r="MSM26" s="570"/>
      <c r="MSN26" s="570"/>
      <c r="MSO26" s="570"/>
      <c r="MSP26" s="570"/>
      <c r="MSQ26" s="570"/>
      <c r="MSR26" s="570"/>
      <c r="MSS26" s="570"/>
      <c r="MST26" s="570"/>
      <c r="MSU26" s="570"/>
      <c r="MSV26" s="570"/>
      <c r="MSW26" s="570"/>
      <c r="MSX26" s="570"/>
      <c r="MSY26" s="570"/>
      <c r="MSZ26" s="570"/>
      <c r="MTA26" s="570"/>
      <c r="MTB26" s="570"/>
      <c r="MTC26" s="570"/>
      <c r="MTD26" s="570"/>
      <c r="MTE26" s="570"/>
      <c r="MTF26" s="570"/>
      <c r="MTG26" s="570"/>
      <c r="MTH26" s="570"/>
      <c r="MTI26" s="570"/>
      <c r="MTJ26" s="570"/>
      <c r="MTK26" s="570"/>
      <c r="MTL26" s="570"/>
      <c r="MTM26" s="570"/>
      <c r="MTN26" s="570"/>
      <c r="MTO26" s="570"/>
      <c r="MTP26" s="570"/>
      <c r="MTQ26" s="570"/>
      <c r="MTR26" s="570"/>
      <c r="MTS26" s="570"/>
      <c r="MTT26" s="570"/>
      <c r="MTU26" s="570"/>
      <c r="MTV26" s="570"/>
      <c r="MTW26" s="570"/>
      <c r="MTX26" s="570"/>
      <c r="MTY26" s="570"/>
      <c r="MTZ26" s="570"/>
      <c r="MUA26" s="570"/>
      <c r="MUB26" s="570"/>
      <c r="MUC26" s="570"/>
      <c r="MUD26" s="570"/>
      <c r="MUE26" s="570"/>
      <c r="MUF26" s="570"/>
      <c r="MUG26" s="570"/>
      <c r="MUH26" s="570"/>
      <c r="MUI26" s="570"/>
      <c r="MUJ26" s="570"/>
      <c r="MUK26" s="570"/>
      <c r="MUL26" s="570"/>
      <c r="MUM26" s="570"/>
      <c r="MUN26" s="570"/>
      <c r="MUO26" s="570"/>
      <c r="MUP26" s="570"/>
      <c r="MUQ26" s="570"/>
      <c r="MUR26" s="570"/>
      <c r="MUS26" s="570"/>
      <c r="MUT26" s="570"/>
      <c r="MUU26" s="570"/>
      <c r="MUV26" s="570"/>
      <c r="MUW26" s="570"/>
      <c r="MUX26" s="570"/>
      <c r="MUY26" s="570"/>
      <c r="MUZ26" s="570"/>
      <c r="MVA26" s="570"/>
      <c r="MVB26" s="570"/>
      <c r="MVC26" s="570"/>
      <c r="MVD26" s="570"/>
      <c r="MVE26" s="570"/>
      <c r="MVF26" s="570"/>
      <c r="MVG26" s="570"/>
      <c r="MVH26" s="570"/>
      <c r="MVI26" s="570"/>
      <c r="MVJ26" s="570"/>
      <c r="MVK26" s="570"/>
      <c r="MVL26" s="570"/>
      <c r="MVM26" s="570"/>
      <c r="MVN26" s="570"/>
      <c r="MVO26" s="570"/>
      <c r="MVP26" s="570"/>
      <c r="MVQ26" s="570"/>
      <c r="MVR26" s="570"/>
      <c r="MVS26" s="570"/>
      <c r="MVT26" s="570"/>
      <c r="MVU26" s="570"/>
      <c r="MVV26" s="570"/>
      <c r="MVW26" s="570"/>
      <c r="MVX26" s="570"/>
      <c r="MVY26" s="570"/>
      <c r="MVZ26" s="570"/>
      <c r="MWA26" s="570"/>
      <c r="MWB26" s="570"/>
      <c r="MWC26" s="570"/>
      <c r="MWD26" s="570"/>
      <c r="MWE26" s="570"/>
      <c r="MWF26" s="570"/>
      <c r="MWG26" s="570"/>
      <c r="MWH26" s="570"/>
      <c r="MWI26" s="570"/>
      <c r="MWJ26" s="570"/>
      <c r="MWK26" s="570"/>
      <c r="MWL26" s="570"/>
      <c r="MWM26" s="570"/>
      <c r="MWN26" s="570"/>
      <c r="MWO26" s="570"/>
      <c r="MWP26" s="570"/>
      <c r="MWQ26" s="570"/>
      <c r="MWR26" s="570"/>
      <c r="MWS26" s="570"/>
      <c r="MWT26" s="570"/>
      <c r="MWU26" s="570"/>
      <c r="MWV26" s="570"/>
      <c r="MWW26" s="570"/>
      <c r="MWX26" s="570"/>
      <c r="MWY26" s="570"/>
      <c r="MWZ26" s="570"/>
      <c r="MXA26" s="570"/>
      <c r="MXB26" s="570"/>
      <c r="MXC26" s="570"/>
      <c r="MXD26" s="570"/>
      <c r="MXE26" s="570"/>
      <c r="MXF26" s="570"/>
      <c r="MXG26" s="570"/>
      <c r="MXH26" s="570"/>
      <c r="MXI26" s="570"/>
      <c r="MXJ26" s="570"/>
      <c r="MXK26" s="570"/>
      <c r="MXL26" s="570"/>
      <c r="MXM26" s="570"/>
      <c r="MXN26" s="570"/>
      <c r="MXO26" s="570"/>
      <c r="MXP26" s="570"/>
      <c r="MXQ26" s="570"/>
      <c r="MXR26" s="570"/>
      <c r="MXS26" s="570"/>
      <c r="MXT26" s="570"/>
      <c r="MXU26" s="570"/>
      <c r="MXV26" s="570"/>
      <c r="MXW26" s="570"/>
      <c r="MXX26" s="570"/>
      <c r="MXY26" s="570"/>
      <c r="MXZ26" s="570"/>
      <c r="MYA26" s="570"/>
      <c r="MYB26" s="570"/>
      <c r="MYC26" s="570"/>
      <c r="MYD26" s="570"/>
      <c r="MYE26" s="570"/>
      <c r="MYF26" s="570"/>
      <c r="MYG26" s="570"/>
      <c r="MYH26" s="570"/>
      <c r="MYI26" s="570"/>
      <c r="MYJ26" s="570"/>
      <c r="MYK26" s="570"/>
      <c r="MYL26" s="570"/>
      <c r="MYM26" s="570"/>
      <c r="MYN26" s="570"/>
      <c r="MYO26" s="570"/>
      <c r="MYP26" s="570"/>
      <c r="MYQ26" s="570"/>
      <c r="MYR26" s="570"/>
      <c r="MYS26" s="570"/>
      <c r="MYT26" s="570"/>
      <c r="MYU26" s="570"/>
      <c r="MYV26" s="570"/>
      <c r="MYW26" s="570"/>
      <c r="MYX26" s="570"/>
      <c r="MYY26" s="570"/>
      <c r="MYZ26" s="570"/>
      <c r="MZA26" s="570"/>
      <c r="MZB26" s="570"/>
      <c r="MZC26" s="570"/>
      <c r="MZD26" s="570"/>
      <c r="MZE26" s="570"/>
      <c r="MZF26" s="570"/>
      <c r="MZG26" s="570"/>
      <c r="MZH26" s="570"/>
      <c r="MZI26" s="570"/>
      <c r="MZJ26" s="570"/>
      <c r="MZK26" s="570"/>
      <c r="MZL26" s="570"/>
      <c r="MZM26" s="570"/>
      <c r="MZN26" s="570"/>
      <c r="MZO26" s="570"/>
      <c r="MZP26" s="570"/>
      <c r="MZQ26" s="570"/>
      <c r="MZR26" s="570"/>
      <c r="MZS26" s="570"/>
      <c r="MZT26" s="570"/>
      <c r="MZU26" s="570"/>
      <c r="MZV26" s="570"/>
      <c r="MZW26" s="570"/>
      <c r="MZX26" s="570"/>
      <c r="MZY26" s="570"/>
      <c r="MZZ26" s="570"/>
      <c r="NAA26" s="570"/>
      <c r="NAB26" s="570"/>
      <c r="NAC26" s="570"/>
      <c r="NAD26" s="570"/>
      <c r="NAE26" s="570"/>
      <c r="NAF26" s="570"/>
      <c r="NAG26" s="570"/>
      <c r="NAH26" s="570"/>
      <c r="NAI26" s="570"/>
      <c r="NAJ26" s="570"/>
      <c r="NAK26" s="570"/>
      <c r="NAL26" s="570"/>
      <c r="NAM26" s="570"/>
      <c r="NAN26" s="570"/>
      <c r="NAO26" s="570"/>
      <c r="NAP26" s="570"/>
      <c r="NAQ26" s="570"/>
      <c r="NAR26" s="570"/>
      <c r="NAS26" s="570"/>
      <c r="NAT26" s="570"/>
      <c r="NAU26" s="570"/>
      <c r="NAV26" s="570"/>
      <c r="NAW26" s="570"/>
      <c r="NAX26" s="570"/>
      <c r="NAY26" s="570"/>
      <c r="NAZ26" s="570"/>
      <c r="NBA26" s="570"/>
      <c r="NBB26" s="570"/>
      <c r="NBC26" s="570"/>
      <c r="NBD26" s="570"/>
      <c r="NBE26" s="570"/>
      <c r="NBF26" s="570"/>
      <c r="NBG26" s="570"/>
      <c r="NBH26" s="570"/>
      <c r="NBI26" s="570"/>
      <c r="NBJ26" s="570"/>
      <c r="NBK26" s="570"/>
      <c r="NBL26" s="570"/>
      <c r="NBM26" s="570"/>
      <c r="NBN26" s="570"/>
      <c r="NBO26" s="570"/>
      <c r="NBP26" s="570"/>
      <c r="NBQ26" s="570"/>
      <c r="NBR26" s="570"/>
      <c r="NBS26" s="570"/>
      <c r="NBT26" s="570"/>
      <c r="NBU26" s="570"/>
      <c r="NBV26" s="570"/>
      <c r="NBW26" s="570"/>
      <c r="NBX26" s="570"/>
      <c r="NBY26" s="570"/>
      <c r="NBZ26" s="570"/>
      <c r="NCA26" s="570"/>
      <c r="NCB26" s="570"/>
      <c r="NCC26" s="570"/>
      <c r="NCD26" s="570"/>
      <c r="NCE26" s="570"/>
      <c r="NCF26" s="570"/>
      <c r="NCG26" s="570"/>
      <c r="NCH26" s="570"/>
      <c r="NCI26" s="570"/>
      <c r="NCJ26" s="570"/>
      <c r="NCK26" s="570"/>
      <c r="NCL26" s="570"/>
      <c r="NCM26" s="570"/>
      <c r="NCN26" s="570"/>
      <c r="NCO26" s="570"/>
      <c r="NCP26" s="570"/>
      <c r="NCQ26" s="570"/>
      <c r="NCR26" s="570"/>
      <c r="NCS26" s="570"/>
      <c r="NCT26" s="570"/>
      <c r="NCU26" s="570"/>
      <c r="NCV26" s="570"/>
      <c r="NCW26" s="570"/>
      <c r="NCX26" s="570"/>
      <c r="NCY26" s="570"/>
      <c r="NCZ26" s="570"/>
      <c r="NDA26" s="570"/>
      <c r="NDB26" s="570"/>
      <c r="NDC26" s="570"/>
      <c r="NDD26" s="570"/>
      <c r="NDE26" s="570"/>
      <c r="NDF26" s="570"/>
      <c r="NDG26" s="570"/>
      <c r="NDH26" s="570"/>
      <c r="NDI26" s="570"/>
      <c r="NDJ26" s="570"/>
      <c r="NDK26" s="570"/>
      <c r="NDL26" s="570"/>
      <c r="NDM26" s="570"/>
      <c r="NDN26" s="570"/>
      <c r="NDO26" s="570"/>
      <c r="NDP26" s="570"/>
      <c r="NDQ26" s="570"/>
      <c r="NDR26" s="570"/>
      <c r="NDS26" s="570"/>
      <c r="NDT26" s="570"/>
      <c r="NDU26" s="570"/>
      <c r="NDV26" s="570"/>
      <c r="NDW26" s="570"/>
      <c r="NDX26" s="570"/>
      <c r="NDY26" s="570"/>
      <c r="NDZ26" s="570"/>
      <c r="NEA26" s="570"/>
      <c r="NEB26" s="570"/>
      <c r="NEC26" s="570"/>
      <c r="NED26" s="570"/>
      <c r="NEE26" s="570"/>
      <c r="NEF26" s="570"/>
      <c r="NEG26" s="570"/>
      <c r="NEH26" s="570"/>
      <c r="NEI26" s="570"/>
      <c r="NEJ26" s="570"/>
      <c r="NEK26" s="570"/>
      <c r="NEL26" s="570"/>
      <c r="NEM26" s="570"/>
      <c r="NEN26" s="570"/>
      <c r="NEO26" s="570"/>
      <c r="NEP26" s="570"/>
      <c r="NEQ26" s="570"/>
      <c r="NER26" s="570"/>
      <c r="NES26" s="570"/>
      <c r="NET26" s="570"/>
      <c r="NEU26" s="570"/>
      <c r="NEV26" s="570"/>
      <c r="NEW26" s="570"/>
      <c r="NEX26" s="570"/>
      <c r="NEY26" s="570"/>
      <c r="NEZ26" s="570"/>
      <c r="NFA26" s="570"/>
      <c r="NFB26" s="570"/>
      <c r="NFC26" s="570"/>
      <c r="NFD26" s="570"/>
      <c r="NFE26" s="570"/>
      <c r="NFF26" s="570"/>
      <c r="NFG26" s="570"/>
      <c r="NFH26" s="570"/>
      <c r="NFI26" s="570"/>
      <c r="NFJ26" s="570"/>
      <c r="NFK26" s="570"/>
      <c r="NFL26" s="570"/>
      <c r="NFM26" s="570"/>
      <c r="NFN26" s="570"/>
      <c r="NFO26" s="570"/>
      <c r="NFP26" s="570"/>
      <c r="NFQ26" s="570"/>
      <c r="NFR26" s="570"/>
      <c r="NFS26" s="570"/>
      <c r="NFT26" s="570"/>
      <c r="NFU26" s="570"/>
      <c r="NFV26" s="570"/>
      <c r="NFW26" s="570"/>
      <c r="NFX26" s="570"/>
      <c r="NFY26" s="570"/>
      <c r="NFZ26" s="570"/>
      <c r="NGA26" s="570"/>
      <c r="NGB26" s="570"/>
      <c r="NGC26" s="570"/>
      <c r="NGD26" s="570"/>
      <c r="NGE26" s="570"/>
      <c r="NGF26" s="570"/>
      <c r="NGG26" s="570"/>
      <c r="NGH26" s="570"/>
      <c r="NGI26" s="570"/>
      <c r="NGJ26" s="570"/>
      <c r="NGK26" s="570"/>
      <c r="NGL26" s="570"/>
      <c r="NGM26" s="570"/>
      <c r="NGN26" s="570"/>
      <c r="NGO26" s="570"/>
      <c r="NGP26" s="570"/>
      <c r="NGQ26" s="570"/>
      <c r="NGR26" s="570"/>
      <c r="NGS26" s="570"/>
      <c r="NGT26" s="570"/>
      <c r="NGU26" s="570"/>
      <c r="NGV26" s="570"/>
      <c r="NGW26" s="570"/>
      <c r="NGX26" s="570"/>
      <c r="NGY26" s="570"/>
      <c r="NGZ26" s="570"/>
      <c r="NHA26" s="570"/>
      <c r="NHB26" s="570"/>
      <c r="NHC26" s="570"/>
      <c r="NHD26" s="570"/>
      <c r="NHE26" s="570"/>
      <c r="NHF26" s="570"/>
      <c r="NHG26" s="570"/>
      <c r="NHH26" s="570"/>
      <c r="NHI26" s="570"/>
      <c r="NHJ26" s="570"/>
      <c r="NHK26" s="570"/>
      <c r="NHL26" s="570"/>
      <c r="NHM26" s="570"/>
      <c r="NHN26" s="570"/>
      <c r="NHO26" s="570"/>
      <c r="NHP26" s="570"/>
      <c r="NHQ26" s="570"/>
      <c r="NHR26" s="570"/>
      <c r="NHS26" s="570"/>
      <c r="NHT26" s="570"/>
      <c r="NHU26" s="570"/>
      <c r="NHV26" s="570"/>
      <c r="NHW26" s="570"/>
      <c r="NHX26" s="570"/>
      <c r="NHY26" s="570"/>
      <c r="NHZ26" s="570"/>
      <c r="NIA26" s="570"/>
      <c r="NIB26" s="570"/>
      <c r="NIC26" s="570"/>
      <c r="NID26" s="570"/>
      <c r="NIE26" s="570"/>
      <c r="NIF26" s="570"/>
      <c r="NIG26" s="570"/>
      <c r="NIH26" s="570"/>
      <c r="NII26" s="570"/>
      <c r="NIJ26" s="570"/>
      <c r="NIK26" s="570"/>
      <c r="NIL26" s="570"/>
      <c r="NIM26" s="570"/>
      <c r="NIN26" s="570"/>
      <c r="NIO26" s="570"/>
      <c r="NIP26" s="570"/>
      <c r="NIQ26" s="570"/>
      <c r="NIR26" s="570"/>
      <c r="NIS26" s="570"/>
      <c r="NIT26" s="570"/>
      <c r="NIU26" s="570"/>
      <c r="NIV26" s="570"/>
      <c r="NIW26" s="570"/>
      <c r="NIX26" s="570"/>
      <c r="NIY26" s="570"/>
      <c r="NIZ26" s="570"/>
      <c r="NJA26" s="570"/>
      <c r="NJB26" s="570"/>
      <c r="NJC26" s="570"/>
      <c r="NJD26" s="570"/>
      <c r="NJE26" s="570"/>
      <c r="NJF26" s="570"/>
      <c r="NJG26" s="570"/>
      <c r="NJH26" s="570"/>
      <c r="NJI26" s="570"/>
      <c r="NJJ26" s="570"/>
      <c r="NJK26" s="570"/>
      <c r="NJL26" s="570"/>
      <c r="NJM26" s="570"/>
      <c r="NJN26" s="570"/>
      <c r="NJO26" s="570"/>
      <c r="NJP26" s="570"/>
      <c r="NJQ26" s="570"/>
      <c r="NJR26" s="570"/>
      <c r="NJS26" s="570"/>
      <c r="NJT26" s="570"/>
      <c r="NJU26" s="570"/>
      <c r="NJV26" s="570"/>
      <c r="NJW26" s="570"/>
      <c r="NJX26" s="570"/>
      <c r="NJY26" s="570"/>
      <c r="NJZ26" s="570"/>
      <c r="NKA26" s="570"/>
      <c r="NKB26" s="570"/>
      <c r="NKC26" s="570"/>
      <c r="NKD26" s="570"/>
      <c r="NKE26" s="570"/>
      <c r="NKF26" s="570"/>
      <c r="NKG26" s="570"/>
      <c r="NKH26" s="570"/>
      <c r="NKI26" s="570"/>
      <c r="NKJ26" s="570"/>
      <c r="NKK26" s="570"/>
      <c r="NKL26" s="570"/>
      <c r="NKM26" s="570"/>
      <c r="NKN26" s="570"/>
      <c r="NKO26" s="570"/>
      <c r="NKP26" s="570"/>
      <c r="NKQ26" s="570"/>
      <c r="NKR26" s="570"/>
      <c r="NKS26" s="570"/>
      <c r="NKT26" s="570"/>
      <c r="NKU26" s="570"/>
      <c r="NKV26" s="570"/>
      <c r="NKW26" s="570"/>
      <c r="NKX26" s="570"/>
      <c r="NKY26" s="570"/>
      <c r="NKZ26" s="570"/>
      <c r="NLA26" s="570"/>
      <c r="NLB26" s="570"/>
      <c r="NLC26" s="570"/>
      <c r="NLD26" s="570"/>
      <c r="NLE26" s="570"/>
      <c r="NLF26" s="570"/>
      <c r="NLG26" s="570"/>
      <c r="NLH26" s="570"/>
      <c r="NLI26" s="570"/>
      <c r="NLJ26" s="570"/>
      <c r="NLK26" s="570"/>
      <c r="NLL26" s="570"/>
      <c r="NLM26" s="570"/>
      <c r="NLN26" s="570"/>
      <c r="NLO26" s="570"/>
      <c r="NLP26" s="570"/>
      <c r="NLQ26" s="570"/>
      <c r="NLR26" s="570"/>
      <c r="NLS26" s="570"/>
      <c r="NLT26" s="570"/>
      <c r="NLU26" s="570"/>
      <c r="NLV26" s="570"/>
      <c r="NLW26" s="570"/>
      <c r="NLX26" s="570"/>
      <c r="NLY26" s="570"/>
      <c r="NLZ26" s="570"/>
      <c r="NMA26" s="570"/>
      <c r="NMB26" s="570"/>
      <c r="NMC26" s="570"/>
      <c r="NMD26" s="570"/>
      <c r="NME26" s="570"/>
      <c r="NMF26" s="570"/>
      <c r="NMG26" s="570"/>
      <c r="NMH26" s="570"/>
      <c r="NMI26" s="570"/>
      <c r="NMJ26" s="570"/>
      <c r="NMK26" s="570"/>
      <c r="NML26" s="570"/>
      <c r="NMM26" s="570"/>
      <c r="NMN26" s="570"/>
      <c r="NMO26" s="570"/>
      <c r="NMP26" s="570"/>
      <c r="NMQ26" s="570"/>
      <c r="NMR26" s="570"/>
      <c r="NMS26" s="570"/>
      <c r="NMT26" s="570"/>
      <c r="NMU26" s="570"/>
      <c r="NMV26" s="570"/>
      <c r="NMW26" s="570"/>
      <c r="NMX26" s="570"/>
      <c r="NMY26" s="570"/>
      <c r="NMZ26" s="570"/>
      <c r="NNA26" s="570"/>
      <c r="NNB26" s="570"/>
      <c r="NNC26" s="570"/>
      <c r="NND26" s="570"/>
      <c r="NNE26" s="570"/>
      <c r="NNF26" s="570"/>
      <c r="NNG26" s="570"/>
      <c r="NNH26" s="570"/>
      <c r="NNI26" s="570"/>
      <c r="NNJ26" s="570"/>
      <c r="NNK26" s="570"/>
      <c r="NNL26" s="570"/>
      <c r="NNM26" s="570"/>
      <c r="NNN26" s="570"/>
      <c r="NNO26" s="570"/>
      <c r="NNP26" s="570"/>
      <c r="NNQ26" s="570"/>
      <c r="NNR26" s="570"/>
      <c r="NNS26" s="570"/>
      <c r="NNT26" s="570"/>
      <c r="NNU26" s="570"/>
      <c r="NNV26" s="570"/>
      <c r="NNW26" s="570"/>
      <c r="NNX26" s="570"/>
      <c r="NNY26" s="570"/>
      <c r="NNZ26" s="570"/>
      <c r="NOA26" s="570"/>
      <c r="NOB26" s="570"/>
      <c r="NOC26" s="570"/>
      <c r="NOD26" s="570"/>
      <c r="NOE26" s="570"/>
      <c r="NOF26" s="570"/>
      <c r="NOG26" s="570"/>
      <c r="NOH26" s="570"/>
      <c r="NOI26" s="570"/>
      <c r="NOJ26" s="570"/>
      <c r="NOK26" s="570"/>
      <c r="NOL26" s="570"/>
      <c r="NOM26" s="570"/>
      <c r="NON26" s="570"/>
      <c r="NOO26" s="570"/>
      <c r="NOP26" s="570"/>
      <c r="NOQ26" s="570"/>
      <c r="NOR26" s="570"/>
      <c r="NOS26" s="570"/>
      <c r="NOT26" s="570"/>
      <c r="NOU26" s="570"/>
      <c r="NOV26" s="570"/>
      <c r="NOW26" s="570"/>
      <c r="NOX26" s="570"/>
      <c r="NOY26" s="570"/>
      <c r="NOZ26" s="570"/>
      <c r="NPA26" s="570"/>
      <c r="NPB26" s="570"/>
      <c r="NPC26" s="570"/>
      <c r="NPD26" s="570"/>
      <c r="NPE26" s="570"/>
      <c r="NPF26" s="570"/>
      <c r="NPG26" s="570"/>
      <c r="NPH26" s="570"/>
      <c r="NPI26" s="570"/>
      <c r="NPJ26" s="570"/>
      <c r="NPK26" s="570"/>
      <c r="NPL26" s="570"/>
      <c r="NPM26" s="570"/>
      <c r="NPN26" s="570"/>
      <c r="NPO26" s="570"/>
      <c r="NPP26" s="570"/>
      <c r="NPQ26" s="570"/>
      <c r="NPR26" s="570"/>
      <c r="NPS26" s="570"/>
      <c r="NPT26" s="570"/>
      <c r="NPU26" s="570"/>
      <c r="NPV26" s="570"/>
      <c r="NPW26" s="570"/>
      <c r="NPX26" s="570"/>
      <c r="NPY26" s="570"/>
      <c r="NPZ26" s="570"/>
      <c r="NQA26" s="570"/>
      <c r="NQB26" s="570"/>
      <c r="NQC26" s="570"/>
      <c r="NQD26" s="570"/>
      <c r="NQE26" s="570"/>
      <c r="NQF26" s="570"/>
      <c r="NQG26" s="570"/>
      <c r="NQH26" s="570"/>
      <c r="NQI26" s="570"/>
      <c r="NQJ26" s="570"/>
      <c r="NQK26" s="570"/>
      <c r="NQL26" s="570"/>
      <c r="NQM26" s="570"/>
      <c r="NQN26" s="570"/>
      <c r="NQO26" s="570"/>
      <c r="NQP26" s="570"/>
      <c r="NQQ26" s="570"/>
      <c r="NQR26" s="570"/>
      <c r="NQS26" s="570"/>
      <c r="NQT26" s="570"/>
      <c r="NQU26" s="570"/>
      <c r="NQV26" s="570"/>
      <c r="NQW26" s="570"/>
      <c r="NQX26" s="570"/>
      <c r="NQY26" s="570"/>
      <c r="NQZ26" s="570"/>
      <c r="NRA26" s="570"/>
      <c r="NRB26" s="570"/>
      <c r="NRC26" s="570"/>
      <c r="NRD26" s="570"/>
      <c r="NRE26" s="570"/>
      <c r="NRF26" s="570"/>
      <c r="NRG26" s="570"/>
      <c r="NRH26" s="570"/>
      <c r="NRI26" s="570"/>
      <c r="NRJ26" s="570"/>
      <c r="NRK26" s="570"/>
      <c r="NRL26" s="570"/>
      <c r="NRM26" s="570"/>
      <c r="NRN26" s="570"/>
      <c r="NRO26" s="570"/>
      <c r="NRP26" s="570"/>
      <c r="NRQ26" s="570"/>
      <c r="NRR26" s="570"/>
      <c r="NRS26" s="570"/>
      <c r="NRT26" s="570"/>
      <c r="NRU26" s="570"/>
      <c r="NRV26" s="570"/>
      <c r="NRW26" s="570"/>
      <c r="NRX26" s="570"/>
      <c r="NRY26" s="570"/>
      <c r="NRZ26" s="570"/>
      <c r="NSA26" s="570"/>
      <c r="NSB26" s="570"/>
      <c r="NSC26" s="570"/>
      <c r="NSD26" s="570"/>
      <c r="NSE26" s="570"/>
      <c r="NSF26" s="570"/>
      <c r="NSG26" s="570"/>
      <c r="NSH26" s="570"/>
      <c r="NSI26" s="570"/>
      <c r="NSJ26" s="570"/>
      <c r="NSK26" s="570"/>
      <c r="NSL26" s="570"/>
      <c r="NSM26" s="570"/>
      <c r="NSN26" s="570"/>
      <c r="NSO26" s="570"/>
      <c r="NSP26" s="570"/>
      <c r="NSQ26" s="570"/>
      <c r="NSR26" s="570"/>
      <c r="NSS26" s="570"/>
      <c r="NST26" s="570"/>
      <c r="NSU26" s="570"/>
      <c r="NSV26" s="570"/>
      <c r="NSW26" s="570"/>
      <c r="NSX26" s="570"/>
      <c r="NSY26" s="570"/>
      <c r="NSZ26" s="570"/>
      <c r="NTA26" s="570"/>
      <c r="NTB26" s="570"/>
      <c r="NTC26" s="570"/>
      <c r="NTD26" s="570"/>
      <c r="NTE26" s="570"/>
      <c r="NTF26" s="570"/>
      <c r="NTG26" s="570"/>
      <c r="NTH26" s="570"/>
      <c r="NTI26" s="570"/>
      <c r="NTJ26" s="570"/>
      <c r="NTK26" s="570"/>
      <c r="NTL26" s="570"/>
      <c r="NTM26" s="570"/>
      <c r="NTN26" s="570"/>
      <c r="NTO26" s="570"/>
      <c r="NTP26" s="570"/>
      <c r="NTQ26" s="570"/>
      <c r="NTR26" s="570"/>
      <c r="NTS26" s="570"/>
      <c r="NTT26" s="570"/>
      <c r="NTU26" s="570"/>
      <c r="NTV26" s="570"/>
      <c r="NTW26" s="570"/>
      <c r="NTX26" s="570"/>
      <c r="NTY26" s="570"/>
      <c r="NTZ26" s="570"/>
      <c r="NUA26" s="570"/>
      <c r="NUB26" s="570"/>
      <c r="NUC26" s="570"/>
      <c r="NUD26" s="570"/>
      <c r="NUE26" s="570"/>
      <c r="NUF26" s="570"/>
      <c r="NUG26" s="570"/>
      <c r="NUH26" s="570"/>
      <c r="NUI26" s="570"/>
      <c r="NUJ26" s="570"/>
      <c r="NUK26" s="570"/>
      <c r="NUL26" s="570"/>
      <c r="NUM26" s="570"/>
      <c r="NUN26" s="570"/>
      <c r="NUO26" s="570"/>
      <c r="NUP26" s="570"/>
      <c r="NUQ26" s="570"/>
      <c r="NUR26" s="570"/>
      <c r="NUS26" s="570"/>
      <c r="NUT26" s="570"/>
      <c r="NUU26" s="570"/>
      <c r="NUV26" s="570"/>
      <c r="NUW26" s="570"/>
      <c r="NUX26" s="570"/>
      <c r="NUY26" s="570"/>
      <c r="NUZ26" s="570"/>
      <c r="NVA26" s="570"/>
      <c r="NVB26" s="570"/>
      <c r="NVC26" s="570"/>
      <c r="NVD26" s="570"/>
      <c r="NVE26" s="570"/>
      <c r="NVF26" s="570"/>
      <c r="NVG26" s="570"/>
      <c r="NVH26" s="570"/>
      <c r="NVI26" s="570"/>
      <c r="NVJ26" s="570"/>
      <c r="NVK26" s="570"/>
      <c r="NVL26" s="570"/>
      <c r="NVM26" s="570"/>
      <c r="NVN26" s="570"/>
      <c r="NVO26" s="570"/>
      <c r="NVP26" s="570"/>
      <c r="NVQ26" s="570"/>
      <c r="NVR26" s="570"/>
      <c r="NVS26" s="570"/>
      <c r="NVT26" s="570"/>
      <c r="NVU26" s="570"/>
      <c r="NVV26" s="570"/>
      <c r="NVW26" s="570"/>
      <c r="NVX26" s="570"/>
      <c r="NVY26" s="570"/>
      <c r="NVZ26" s="570"/>
      <c r="NWA26" s="570"/>
      <c r="NWB26" s="570"/>
      <c r="NWC26" s="570"/>
      <c r="NWD26" s="570"/>
      <c r="NWE26" s="570"/>
      <c r="NWF26" s="570"/>
      <c r="NWG26" s="570"/>
      <c r="NWH26" s="570"/>
      <c r="NWI26" s="570"/>
      <c r="NWJ26" s="570"/>
      <c r="NWK26" s="570"/>
      <c r="NWL26" s="570"/>
      <c r="NWM26" s="570"/>
      <c r="NWN26" s="570"/>
      <c r="NWO26" s="570"/>
      <c r="NWP26" s="570"/>
      <c r="NWQ26" s="570"/>
      <c r="NWR26" s="570"/>
      <c r="NWS26" s="570"/>
      <c r="NWT26" s="570"/>
      <c r="NWU26" s="570"/>
      <c r="NWV26" s="570"/>
      <c r="NWW26" s="570"/>
      <c r="NWX26" s="570"/>
      <c r="NWY26" s="570"/>
      <c r="NWZ26" s="570"/>
      <c r="NXA26" s="570"/>
      <c r="NXB26" s="570"/>
      <c r="NXC26" s="570"/>
      <c r="NXD26" s="570"/>
      <c r="NXE26" s="570"/>
      <c r="NXF26" s="570"/>
      <c r="NXG26" s="570"/>
      <c r="NXH26" s="570"/>
      <c r="NXI26" s="570"/>
      <c r="NXJ26" s="570"/>
      <c r="NXK26" s="570"/>
      <c r="NXL26" s="570"/>
      <c r="NXM26" s="570"/>
      <c r="NXN26" s="570"/>
      <c r="NXO26" s="570"/>
      <c r="NXP26" s="570"/>
      <c r="NXQ26" s="570"/>
      <c r="NXR26" s="570"/>
      <c r="NXS26" s="570"/>
      <c r="NXT26" s="570"/>
      <c r="NXU26" s="570"/>
      <c r="NXV26" s="570"/>
      <c r="NXW26" s="570"/>
      <c r="NXX26" s="570"/>
      <c r="NXY26" s="570"/>
      <c r="NXZ26" s="570"/>
      <c r="NYA26" s="570"/>
      <c r="NYB26" s="570"/>
      <c r="NYC26" s="570"/>
      <c r="NYD26" s="570"/>
      <c r="NYE26" s="570"/>
      <c r="NYF26" s="570"/>
      <c r="NYG26" s="570"/>
      <c r="NYH26" s="570"/>
      <c r="NYI26" s="570"/>
      <c r="NYJ26" s="570"/>
      <c r="NYK26" s="570"/>
      <c r="NYL26" s="570"/>
      <c r="NYM26" s="570"/>
      <c r="NYN26" s="570"/>
      <c r="NYO26" s="570"/>
      <c r="NYP26" s="570"/>
      <c r="NYQ26" s="570"/>
      <c r="NYR26" s="570"/>
      <c r="NYS26" s="570"/>
      <c r="NYT26" s="570"/>
      <c r="NYU26" s="570"/>
      <c r="NYV26" s="570"/>
      <c r="NYW26" s="570"/>
      <c r="NYX26" s="570"/>
      <c r="NYY26" s="570"/>
      <c r="NYZ26" s="570"/>
      <c r="NZA26" s="570"/>
      <c r="NZB26" s="570"/>
      <c r="NZC26" s="570"/>
      <c r="NZD26" s="570"/>
      <c r="NZE26" s="570"/>
      <c r="NZF26" s="570"/>
      <c r="NZG26" s="570"/>
      <c r="NZH26" s="570"/>
      <c r="NZI26" s="570"/>
      <c r="NZJ26" s="570"/>
      <c r="NZK26" s="570"/>
      <c r="NZL26" s="570"/>
      <c r="NZM26" s="570"/>
      <c r="NZN26" s="570"/>
      <c r="NZO26" s="570"/>
      <c r="NZP26" s="570"/>
      <c r="NZQ26" s="570"/>
      <c r="NZR26" s="570"/>
      <c r="NZS26" s="570"/>
      <c r="NZT26" s="570"/>
      <c r="NZU26" s="570"/>
      <c r="NZV26" s="570"/>
      <c r="NZW26" s="570"/>
      <c r="NZX26" s="570"/>
      <c r="NZY26" s="570"/>
      <c r="NZZ26" s="570"/>
      <c r="OAA26" s="570"/>
      <c r="OAB26" s="570"/>
      <c r="OAC26" s="570"/>
      <c r="OAD26" s="570"/>
      <c r="OAE26" s="570"/>
      <c r="OAF26" s="570"/>
      <c r="OAG26" s="570"/>
      <c r="OAH26" s="570"/>
      <c r="OAI26" s="570"/>
      <c r="OAJ26" s="570"/>
      <c r="OAK26" s="570"/>
      <c r="OAL26" s="570"/>
      <c r="OAM26" s="570"/>
      <c r="OAN26" s="570"/>
      <c r="OAO26" s="570"/>
      <c r="OAP26" s="570"/>
      <c r="OAQ26" s="570"/>
      <c r="OAR26" s="570"/>
      <c r="OAS26" s="570"/>
      <c r="OAT26" s="570"/>
      <c r="OAU26" s="570"/>
      <c r="OAV26" s="570"/>
      <c r="OAW26" s="570"/>
      <c r="OAX26" s="570"/>
      <c r="OAY26" s="570"/>
      <c r="OAZ26" s="570"/>
      <c r="OBA26" s="570"/>
      <c r="OBB26" s="570"/>
      <c r="OBC26" s="570"/>
      <c r="OBD26" s="570"/>
      <c r="OBE26" s="570"/>
      <c r="OBF26" s="570"/>
      <c r="OBG26" s="570"/>
      <c r="OBH26" s="570"/>
      <c r="OBI26" s="570"/>
      <c r="OBJ26" s="570"/>
      <c r="OBK26" s="570"/>
      <c r="OBL26" s="570"/>
      <c r="OBM26" s="570"/>
      <c r="OBN26" s="570"/>
      <c r="OBO26" s="570"/>
      <c r="OBP26" s="570"/>
      <c r="OBQ26" s="570"/>
      <c r="OBR26" s="570"/>
      <c r="OBS26" s="570"/>
      <c r="OBT26" s="570"/>
      <c r="OBU26" s="570"/>
      <c r="OBV26" s="570"/>
      <c r="OBW26" s="570"/>
      <c r="OBX26" s="570"/>
      <c r="OBY26" s="570"/>
      <c r="OBZ26" s="570"/>
      <c r="OCA26" s="570"/>
      <c r="OCB26" s="570"/>
      <c r="OCC26" s="570"/>
      <c r="OCD26" s="570"/>
      <c r="OCE26" s="570"/>
      <c r="OCF26" s="570"/>
      <c r="OCG26" s="570"/>
      <c r="OCH26" s="570"/>
      <c r="OCI26" s="570"/>
      <c r="OCJ26" s="570"/>
      <c r="OCK26" s="570"/>
      <c r="OCL26" s="570"/>
      <c r="OCM26" s="570"/>
      <c r="OCN26" s="570"/>
      <c r="OCO26" s="570"/>
      <c r="OCP26" s="570"/>
      <c r="OCQ26" s="570"/>
      <c r="OCR26" s="570"/>
      <c r="OCS26" s="570"/>
      <c r="OCT26" s="570"/>
      <c r="OCU26" s="570"/>
      <c r="OCV26" s="570"/>
      <c r="OCW26" s="570"/>
      <c r="OCX26" s="570"/>
      <c r="OCY26" s="570"/>
      <c r="OCZ26" s="570"/>
      <c r="ODA26" s="570"/>
      <c r="ODB26" s="570"/>
      <c r="ODC26" s="570"/>
      <c r="ODD26" s="570"/>
      <c r="ODE26" s="570"/>
      <c r="ODF26" s="570"/>
      <c r="ODG26" s="570"/>
      <c r="ODH26" s="570"/>
      <c r="ODI26" s="570"/>
      <c r="ODJ26" s="570"/>
      <c r="ODK26" s="570"/>
      <c r="ODL26" s="570"/>
      <c r="ODM26" s="570"/>
      <c r="ODN26" s="570"/>
      <c r="ODO26" s="570"/>
      <c r="ODP26" s="570"/>
      <c r="ODQ26" s="570"/>
      <c r="ODR26" s="570"/>
      <c r="ODS26" s="570"/>
      <c r="ODT26" s="570"/>
      <c r="ODU26" s="570"/>
      <c r="ODV26" s="570"/>
      <c r="ODW26" s="570"/>
      <c r="ODX26" s="570"/>
      <c r="ODY26" s="570"/>
      <c r="ODZ26" s="570"/>
      <c r="OEA26" s="570"/>
      <c r="OEB26" s="570"/>
      <c r="OEC26" s="570"/>
      <c r="OED26" s="570"/>
      <c r="OEE26" s="570"/>
      <c r="OEF26" s="570"/>
      <c r="OEG26" s="570"/>
      <c r="OEH26" s="570"/>
      <c r="OEI26" s="570"/>
      <c r="OEJ26" s="570"/>
      <c r="OEK26" s="570"/>
      <c r="OEL26" s="570"/>
      <c r="OEM26" s="570"/>
      <c r="OEN26" s="570"/>
      <c r="OEO26" s="570"/>
      <c r="OEP26" s="570"/>
      <c r="OEQ26" s="570"/>
      <c r="OER26" s="570"/>
      <c r="OES26" s="570"/>
      <c r="OET26" s="570"/>
      <c r="OEU26" s="570"/>
      <c r="OEV26" s="570"/>
      <c r="OEW26" s="570"/>
      <c r="OEX26" s="570"/>
      <c r="OEY26" s="570"/>
      <c r="OEZ26" s="570"/>
      <c r="OFA26" s="570"/>
      <c r="OFB26" s="570"/>
      <c r="OFC26" s="570"/>
      <c r="OFD26" s="570"/>
      <c r="OFE26" s="570"/>
      <c r="OFF26" s="570"/>
      <c r="OFG26" s="570"/>
      <c r="OFH26" s="570"/>
      <c r="OFI26" s="570"/>
      <c r="OFJ26" s="570"/>
      <c r="OFK26" s="570"/>
      <c r="OFL26" s="570"/>
      <c r="OFM26" s="570"/>
      <c r="OFN26" s="570"/>
      <c r="OFO26" s="570"/>
      <c r="OFP26" s="570"/>
      <c r="OFQ26" s="570"/>
      <c r="OFR26" s="570"/>
      <c r="OFS26" s="570"/>
      <c r="OFT26" s="570"/>
      <c r="OFU26" s="570"/>
      <c r="OFV26" s="570"/>
      <c r="OFW26" s="570"/>
      <c r="OFX26" s="570"/>
      <c r="OFY26" s="570"/>
      <c r="OFZ26" s="570"/>
      <c r="OGA26" s="570"/>
      <c r="OGB26" s="570"/>
      <c r="OGC26" s="570"/>
      <c r="OGD26" s="570"/>
      <c r="OGE26" s="570"/>
      <c r="OGF26" s="570"/>
      <c r="OGG26" s="570"/>
      <c r="OGH26" s="570"/>
      <c r="OGI26" s="570"/>
      <c r="OGJ26" s="570"/>
      <c r="OGK26" s="570"/>
      <c r="OGL26" s="570"/>
      <c r="OGM26" s="570"/>
      <c r="OGN26" s="570"/>
      <c r="OGO26" s="570"/>
      <c r="OGP26" s="570"/>
      <c r="OGQ26" s="570"/>
      <c r="OGR26" s="570"/>
      <c r="OGS26" s="570"/>
      <c r="OGT26" s="570"/>
      <c r="OGU26" s="570"/>
      <c r="OGV26" s="570"/>
      <c r="OGW26" s="570"/>
      <c r="OGX26" s="570"/>
      <c r="OGY26" s="570"/>
      <c r="OGZ26" s="570"/>
      <c r="OHA26" s="570"/>
      <c r="OHB26" s="570"/>
      <c r="OHC26" s="570"/>
      <c r="OHD26" s="570"/>
      <c r="OHE26" s="570"/>
      <c r="OHF26" s="570"/>
      <c r="OHG26" s="570"/>
      <c r="OHH26" s="570"/>
      <c r="OHI26" s="570"/>
      <c r="OHJ26" s="570"/>
      <c r="OHK26" s="570"/>
      <c r="OHL26" s="570"/>
      <c r="OHM26" s="570"/>
      <c r="OHN26" s="570"/>
      <c r="OHO26" s="570"/>
      <c r="OHP26" s="570"/>
      <c r="OHQ26" s="570"/>
      <c r="OHR26" s="570"/>
      <c r="OHS26" s="570"/>
      <c r="OHT26" s="570"/>
      <c r="OHU26" s="570"/>
      <c r="OHV26" s="570"/>
      <c r="OHW26" s="570"/>
      <c r="OHX26" s="570"/>
      <c r="OHY26" s="570"/>
      <c r="OHZ26" s="570"/>
      <c r="OIA26" s="570"/>
      <c r="OIB26" s="570"/>
      <c r="OIC26" s="570"/>
      <c r="OID26" s="570"/>
      <c r="OIE26" s="570"/>
      <c r="OIF26" s="570"/>
      <c r="OIG26" s="570"/>
      <c r="OIH26" s="570"/>
      <c r="OII26" s="570"/>
      <c r="OIJ26" s="570"/>
      <c r="OIK26" s="570"/>
      <c r="OIL26" s="570"/>
      <c r="OIM26" s="570"/>
      <c r="OIN26" s="570"/>
      <c r="OIO26" s="570"/>
      <c r="OIP26" s="570"/>
      <c r="OIQ26" s="570"/>
      <c r="OIR26" s="570"/>
      <c r="OIS26" s="570"/>
      <c r="OIT26" s="570"/>
      <c r="OIU26" s="570"/>
      <c r="OIV26" s="570"/>
      <c r="OIW26" s="570"/>
      <c r="OIX26" s="570"/>
      <c r="OIY26" s="570"/>
      <c r="OIZ26" s="570"/>
      <c r="OJA26" s="570"/>
      <c r="OJB26" s="570"/>
      <c r="OJC26" s="570"/>
      <c r="OJD26" s="570"/>
      <c r="OJE26" s="570"/>
      <c r="OJF26" s="570"/>
      <c r="OJG26" s="570"/>
      <c r="OJH26" s="570"/>
      <c r="OJI26" s="570"/>
      <c r="OJJ26" s="570"/>
      <c r="OJK26" s="570"/>
      <c r="OJL26" s="570"/>
      <c r="OJM26" s="570"/>
      <c r="OJN26" s="570"/>
      <c r="OJO26" s="570"/>
      <c r="OJP26" s="570"/>
      <c r="OJQ26" s="570"/>
      <c r="OJR26" s="570"/>
      <c r="OJS26" s="570"/>
      <c r="OJT26" s="570"/>
      <c r="OJU26" s="570"/>
      <c r="OJV26" s="570"/>
      <c r="OJW26" s="570"/>
      <c r="OJX26" s="570"/>
      <c r="OJY26" s="570"/>
      <c r="OJZ26" s="570"/>
      <c r="OKA26" s="570"/>
      <c r="OKB26" s="570"/>
      <c r="OKC26" s="570"/>
      <c r="OKD26" s="570"/>
      <c r="OKE26" s="570"/>
      <c r="OKF26" s="570"/>
      <c r="OKG26" s="570"/>
      <c r="OKH26" s="570"/>
      <c r="OKI26" s="570"/>
      <c r="OKJ26" s="570"/>
      <c r="OKK26" s="570"/>
      <c r="OKL26" s="570"/>
      <c r="OKM26" s="570"/>
      <c r="OKN26" s="570"/>
      <c r="OKO26" s="570"/>
      <c r="OKP26" s="570"/>
      <c r="OKQ26" s="570"/>
      <c r="OKR26" s="570"/>
      <c r="OKS26" s="570"/>
      <c r="OKT26" s="570"/>
      <c r="OKU26" s="570"/>
      <c r="OKV26" s="570"/>
      <c r="OKW26" s="570"/>
      <c r="OKX26" s="570"/>
      <c r="OKY26" s="570"/>
      <c r="OKZ26" s="570"/>
      <c r="OLA26" s="570"/>
      <c r="OLB26" s="570"/>
      <c r="OLC26" s="570"/>
      <c r="OLD26" s="570"/>
      <c r="OLE26" s="570"/>
      <c r="OLF26" s="570"/>
      <c r="OLG26" s="570"/>
      <c r="OLH26" s="570"/>
      <c r="OLI26" s="570"/>
      <c r="OLJ26" s="570"/>
      <c r="OLK26" s="570"/>
      <c r="OLL26" s="570"/>
      <c r="OLM26" s="570"/>
      <c r="OLN26" s="570"/>
      <c r="OLO26" s="570"/>
      <c r="OLP26" s="570"/>
      <c r="OLQ26" s="570"/>
      <c r="OLR26" s="570"/>
      <c r="OLS26" s="570"/>
      <c r="OLT26" s="570"/>
      <c r="OLU26" s="570"/>
      <c r="OLV26" s="570"/>
      <c r="OLW26" s="570"/>
      <c r="OLX26" s="570"/>
      <c r="OLY26" s="570"/>
      <c r="OLZ26" s="570"/>
      <c r="OMA26" s="570"/>
      <c r="OMB26" s="570"/>
      <c r="OMC26" s="570"/>
      <c r="OMD26" s="570"/>
      <c r="OME26" s="570"/>
      <c r="OMF26" s="570"/>
      <c r="OMG26" s="570"/>
      <c r="OMH26" s="570"/>
      <c r="OMI26" s="570"/>
      <c r="OMJ26" s="570"/>
      <c r="OMK26" s="570"/>
      <c r="OML26" s="570"/>
      <c r="OMM26" s="570"/>
      <c r="OMN26" s="570"/>
      <c r="OMO26" s="570"/>
      <c r="OMP26" s="570"/>
      <c r="OMQ26" s="570"/>
      <c r="OMR26" s="570"/>
      <c r="OMS26" s="570"/>
      <c r="OMT26" s="570"/>
      <c r="OMU26" s="570"/>
      <c r="OMV26" s="570"/>
      <c r="OMW26" s="570"/>
      <c r="OMX26" s="570"/>
      <c r="OMY26" s="570"/>
      <c r="OMZ26" s="570"/>
      <c r="ONA26" s="570"/>
      <c r="ONB26" s="570"/>
      <c r="ONC26" s="570"/>
      <c r="OND26" s="570"/>
      <c r="ONE26" s="570"/>
      <c r="ONF26" s="570"/>
      <c r="ONG26" s="570"/>
      <c r="ONH26" s="570"/>
      <c r="ONI26" s="570"/>
      <c r="ONJ26" s="570"/>
      <c r="ONK26" s="570"/>
      <c r="ONL26" s="570"/>
      <c r="ONM26" s="570"/>
      <c r="ONN26" s="570"/>
      <c r="ONO26" s="570"/>
      <c r="ONP26" s="570"/>
      <c r="ONQ26" s="570"/>
      <c r="ONR26" s="570"/>
      <c r="ONS26" s="570"/>
      <c r="ONT26" s="570"/>
      <c r="ONU26" s="570"/>
      <c r="ONV26" s="570"/>
      <c r="ONW26" s="570"/>
      <c r="ONX26" s="570"/>
      <c r="ONY26" s="570"/>
      <c r="ONZ26" s="570"/>
      <c r="OOA26" s="570"/>
      <c r="OOB26" s="570"/>
      <c r="OOC26" s="570"/>
      <c r="OOD26" s="570"/>
      <c r="OOE26" s="570"/>
      <c r="OOF26" s="570"/>
      <c r="OOG26" s="570"/>
      <c r="OOH26" s="570"/>
      <c r="OOI26" s="570"/>
      <c r="OOJ26" s="570"/>
      <c r="OOK26" s="570"/>
      <c r="OOL26" s="570"/>
      <c r="OOM26" s="570"/>
      <c r="OON26" s="570"/>
      <c r="OOO26" s="570"/>
      <c r="OOP26" s="570"/>
      <c r="OOQ26" s="570"/>
      <c r="OOR26" s="570"/>
      <c r="OOS26" s="570"/>
      <c r="OOT26" s="570"/>
      <c r="OOU26" s="570"/>
      <c r="OOV26" s="570"/>
      <c r="OOW26" s="570"/>
      <c r="OOX26" s="570"/>
      <c r="OOY26" s="570"/>
      <c r="OOZ26" s="570"/>
      <c r="OPA26" s="570"/>
      <c r="OPB26" s="570"/>
      <c r="OPC26" s="570"/>
      <c r="OPD26" s="570"/>
      <c r="OPE26" s="570"/>
      <c r="OPF26" s="570"/>
      <c r="OPG26" s="570"/>
      <c r="OPH26" s="570"/>
      <c r="OPI26" s="570"/>
      <c r="OPJ26" s="570"/>
      <c r="OPK26" s="570"/>
      <c r="OPL26" s="570"/>
      <c r="OPM26" s="570"/>
      <c r="OPN26" s="570"/>
      <c r="OPO26" s="570"/>
      <c r="OPP26" s="570"/>
      <c r="OPQ26" s="570"/>
      <c r="OPR26" s="570"/>
      <c r="OPS26" s="570"/>
      <c r="OPT26" s="570"/>
      <c r="OPU26" s="570"/>
      <c r="OPV26" s="570"/>
      <c r="OPW26" s="570"/>
      <c r="OPX26" s="570"/>
      <c r="OPY26" s="570"/>
      <c r="OPZ26" s="570"/>
      <c r="OQA26" s="570"/>
      <c r="OQB26" s="570"/>
      <c r="OQC26" s="570"/>
      <c r="OQD26" s="570"/>
      <c r="OQE26" s="570"/>
      <c r="OQF26" s="570"/>
      <c r="OQG26" s="570"/>
      <c r="OQH26" s="570"/>
      <c r="OQI26" s="570"/>
      <c r="OQJ26" s="570"/>
      <c r="OQK26" s="570"/>
      <c r="OQL26" s="570"/>
      <c r="OQM26" s="570"/>
      <c r="OQN26" s="570"/>
      <c r="OQO26" s="570"/>
      <c r="OQP26" s="570"/>
      <c r="OQQ26" s="570"/>
      <c r="OQR26" s="570"/>
      <c r="OQS26" s="570"/>
      <c r="OQT26" s="570"/>
      <c r="OQU26" s="570"/>
      <c r="OQV26" s="570"/>
      <c r="OQW26" s="570"/>
      <c r="OQX26" s="570"/>
      <c r="OQY26" s="570"/>
      <c r="OQZ26" s="570"/>
      <c r="ORA26" s="570"/>
      <c r="ORB26" s="570"/>
      <c r="ORC26" s="570"/>
      <c r="ORD26" s="570"/>
      <c r="ORE26" s="570"/>
      <c r="ORF26" s="570"/>
      <c r="ORG26" s="570"/>
      <c r="ORH26" s="570"/>
      <c r="ORI26" s="570"/>
      <c r="ORJ26" s="570"/>
      <c r="ORK26" s="570"/>
      <c r="ORL26" s="570"/>
      <c r="ORM26" s="570"/>
      <c r="ORN26" s="570"/>
      <c r="ORO26" s="570"/>
      <c r="ORP26" s="570"/>
      <c r="ORQ26" s="570"/>
      <c r="ORR26" s="570"/>
      <c r="ORS26" s="570"/>
      <c r="ORT26" s="570"/>
      <c r="ORU26" s="570"/>
      <c r="ORV26" s="570"/>
      <c r="ORW26" s="570"/>
      <c r="ORX26" s="570"/>
      <c r="ORY26" s="570"/>
      <c r="ORZ26" s="570"/>
      <c r="OSA26" s="570"/>
      <c r="OSB26" s="570"/>
      <c r="OSC26" s="570"/>
      <c r="OSD26" s="570"/>
      <c r="OSE26" s="570"/>
      <c r="OSF26" s="570"/>
      <c r="OSG26" s="570"/>
      <c r="OSH26" s="570"/>
      <c r="OSI26" s="570"/>
      <c r="OSJ26" s="570"/>
      <c r="OSK26" s="570"/>
      <c r="OSL26" s="570"/>
      <c r="OSM26" s="570"/>
      <c r="OSN26" s="570"/>
      <c r="OSO26" s="570"/>
      <c r="OSP26" s="570"/>
      <c r="OSQ26" s="570"/>
      <c r="OSR26" s="570"/>
      <c r="OSS26" s="570"/>
      <c r="OST26" s="570"/>
      <c r="OSU26" s="570"/>
      <c r="OSV26" s="570"/>
      <c r="OSW26" s="570"/>
      <c r="OSX26" s="570"/>
      <c r="OSY26" s="570"/>
      <c r="OSZ26" s="570"/>
      <c r="OTA26" s="570"/>
      <c r="OTB26" s="570"/>
      <c r="OTC26" s="570"/>
      <c r="OTD26" s="570"/>
      <c r="OTE26" s="570"/>
      <c r="OTF26" s="570"/>
      <c r="OTG26" s="570"/>
      <c r="OTH26" s="570"/>
      <c r="OTI26" s="570"/>
      <c r="OTJ26" s="570"/>
      <c r="OTK26" s="570"/>
      <c r="OTL26" s="570"/>
      <c r="OTM26" s="570"/>
      <c r="OTN26" s="570"/>
      <c r="OTO26" s="570"/>
      <c r="OTP26" s="570"/>
      <c r="OTQ26" s="570"/>
      <c r="OTR26" s="570"/>
      <c r="OTS26" s="570"/>
      <c r="OTT26" s="570"/>
      <c r="OTU26" s="570"/>
      <c r="OTV26" s="570"/>
      <c r="OTW26" s="570"/>
      <c r="OTX26" s="570"/>
      <c r="OTY26" s="570"/>
      <c r="OTZ26" s="570"/>
      <c r="OUA26" s="570"/>
      <c r="OUB26" s="570"/>
      <c r="OUC26" s="570"/>
      <c r="OUD26" s="570"/>
      <c r="OUE26" s="570"/>
      <c r="OUF26" s="570"/>
      <c r="OUG26" s="570"/>
      <c r="OUH26" s="570"/>
      <c r="OUI26" s="570"/>
      <c r="OUJ26" s="570"/>
      <c r="OUK26" s="570"/>
      <c r="OUL26" s="570"/>
      <c r="OUM26" s="570"/>
      <c r="OUN26" s="570"/>
      <c r="OUO26" s="570"/>
      <c r="OUP26" s="570"/>
      <c r="OUQ26" s="570"/>
      <c r="OUR26" s="570"/>
      <c r="OUS26" s="570"/>
      <c r="OUT26" s="570"/>
      <c r="OUU26" s="570"/>
      <c r="OUV26" s="570"/>
      <c r="OUW26" s="570"/>
      <c r="OUX26" s="570"/>
      <c r="OUY26" s="570"/>
      <c r="OUZ26" s="570"/>
      <c r="OVA26" s="570"/>
      <c r="OVB26" s="570"/>
      <c r="OVC26" s="570"/>
      <c r="OVD26" s="570"/>
      <c r="OVE26" s="570"/>
      <c r="OVF26" s="570"/>
      <c r="OVG26" s="570"/>
      <c r="OVH26" s="570"/>
      <c r="OVI26" s="570"/>
      <c r="OVJ26" s="570"/>
      <c r="OVK26" s="570"/>
      <c r="OVL26" s="570"/>
      <c r="OVM26" s="570"/>
      <c r="OVN26" s="570"/>
      <c r="OVO26" s="570"/>
      <c r="OVP26" s="570"/>
      <c r="OVQ26" s="570"/>
      <c r="OVR26" s="570"/>
      <c r="OVS26" s="570"/>
      <c r="OVT26" s="570"/>
      <c r="OVU26" s="570"/>
      <c r="OVV26" s="570"/>
      <c r="OVW26" s="570"/>
      <c r="OVX26" s="570"/>
      <c r="OVY26" s="570"/>
      <c r="OVZ26" s="570"/>
      <c r="OWA26" s="570"/>
      <c r="OWB26" s="570"/>
      <c r="OWC26" s="570"/>
      <c r="OWD26" s="570"/>
      <c r="OWE26" s="570"/>
      <c r="OWF26" s="570"/>
      <c r="OWG26" s="570"/>
      <c r="OWH26" s="570"/>
      <c r="OWI26" s="570"/>
      <c r="OWJ26" s="570"/>
      <c r="OWK26" s="570"/>
      <c r="OWL26" s="570"/>
      <c r="OWM26" s="570"/>
      <c r="OWN26" s="570"/>
      <c r="OWO26" s="570"/>
      <c r="OWP26" s="570"/>
      <c r="OWQ26" s="570"/>
      <c r="OWR26" s="570"/>
      <c r="OWS26" s="570"/>
      <c r="OWT26" s="570"/>
      <c r="OWU26" s="570"/>
      <c r="OWV26" s="570"/>
      <c r="OWW26" s="570"/>
      <c r="OWX26" s="570"/>
      <c r="OWY26" s="570"/>
      <c r="OWZ26" s="570"/>
      <c r="OXA26" s="570"/>
      <c r="OXB26" s="570"/>
      <c r="OXC26" s="570"/>
      <c r="OXD26" s="570"/>
      <c r="OXE26" s="570"/>
      <c r="OXF26" s="570"/>
      <c r="OXG26" s="570"/>
      <c r="OXH26" s="570"/>
      <c r="OXI26" s="570"/>
      <c r="OXJ26" s="570"/>
      <c r="OXK26" s="570"/>
      <c r="OXL26" s="570"/>
      <c r="OXM26" s="570"/>
      <c r="OXN26" s="570"/>
      <c r="OXO26" s="570"/>
      <c r="OXP26" s="570"/>
      <c r="OXQ26" s="570"/>
      <c r="OXR26" s="570"/>
      <c r="OXS26" s="570"/>
      <c r="OXT26" s="570"/>
      <c r="OXU26" s="570"/>
      <c r="OXV26" s="570"/>
      <c r="OXW26" s="570"/>
      <c r="OXX26" s="570"/>
      <c r="OXY26" s="570"/>
      <c r="OXZ26" s="570"/>
      <c r="OYA26" s="570"/>
      <c r="OYB26" s="570"/>
      <c r="OYC26" s="570"/>
      <c r="OYD26" s="570"/>
      <c r="OYE26" s="570"/>
      <c r="OYF26" s="570"/>
      <c r="OYG26" s="570"/>
      <c r="OYH26" s="570"/>
      <c r="OYI26" s="570"/>
      <c r="OYJ26" s="570"/>
      <c r="OYK26" s="570"/>
      <c r="OYL26" s="570"/>
      <c r="OYM26" s="570"/>
      <c r="OYN26" s="570"/>
      <c r="OYO26" s="570"/>
      <c r="OYP26" s="570"/>
      <c r="OYQ26" s="570"/>
      <c r="OYR26" s="570"/>
      <c r="OYS26" s="570"/>
      <c r="OYT26" s="570"/>
      <c r="OYU26" s="570"/>
      <c r="OYV26" s="570"/>
      <c r="OYW26" s="570"/>
      <c r="OYX26" s="570"/>
      <c r="OYY26" s="570"/>
      <c r="OYZ26" s="570"/>
      <c r="OZA26" s="570"/>
      <c r="OZB26" s="570"/>
      <c r="OZC26" s="570"/>
      <c r="OZD26" s="570"/>
      <c r="OZE26" s="570"/>
      <c r="OZF26" s="570"/>
      <c r="OZG26" s="570"/>
      <c r="OZH26" s="570"/>
      <c r="OZI26" s="570"/>
      <c r="OZJ26" s="570"/>
      <c r="OZK26" s="570"/>
      <c r="OZL26" s="570"/>
      <c r="OZM26" s="570"/>
      <c r="OZN26" s="570"/>
      <c r="OZO26" s="570"/>
      <c r="OZP26" s="570"/>
      <c r="OZQ26" s="570"/>
      <c r="OZR26" s="570"/>
      <c r="OZS26" s="570"/>
      <c r="OZT26" s="570"/>
      <c r="OZU26" s="570"/>
      <c r="OZV26" s="570"/>
      <c r="OZW26" s="570"/>
      <c r="OZX26" s="570"/>
      <c r="OZY26" s="570"/>
      <c r="OZZ26" s="570"/>
      <c r="PAA26" s="570"/>
      <c r="PAB26" s="570"/>
      <c r="PAC26" s="570"/>
      <c r="PAD26" s="570"/>
      <c r="PAE26" s="570"/>
      <c r="PAF26" s="570"/>
      <c r="PAG26" s="570"/>
      <c r="PAH26" s="570"/>
      <c r="PAI26" s="570"/>
      <c r="PAJ26" s="570"/>
      <c r="PAK26" s="570"/>
      <c r="PAL26" s="570"/>
      <c r="PAM26" s="570"/>
      <c r="PAN26" s="570"/>
      <c r="PAO26" s="570"/>
      <c r="PAP26" s="570"/>
      <c r="PAQ26" s="570"/>
      <c r="PAR26" s="570"/>
      <c r="PAS26" s="570"/>
      <c r="PAT26" s="570"/>
      <c r="PAU26" s="570"/>
      <c r="PAV26" s="570"/>
      <c r="PAW26" s="570"/>
      <c r="PAX26" s="570"/>
      <c r="PAY26" s="570"/>
      <c r="PAZ26" s="570"/>
      <c r="PBA26" s="570"/>
      <c r="PBB26" s="570"/>
      <c r="PBC26" s="570"/>
      <c r="PBD26" s="570"/>
      <c r="PBE26" s="570"/>
      <c r="PBF26" s="570"/>
      <c r="PBG26" s="570"/>
      <c r="PBH26" s="570"/>
      <c r="PBI26" s="570"/>
      <c r="PBJ26" s="570"/>
      <c r="PBK26" s="570"/>
      <c r="PBL26" s="570"/>
      <c r="PBM26" s="570"/>
      <c r="PBN26" s="570"/>
      <c r="PBO26" s="570"/>
      <c r="PBP26" s="570"/>
      <c r="PBQ26" s="570"/>
      <c r="PBR26" s="570"/>
      <c r="PBS26" s="570"/>
      <c r="PBT26" s="570"/>
      <c r="PBU26" s="570"/>
      <c r="PBV26" s="570"/>
      <c r="PBW26" s="570"/>
      <c r="PBX26" s="570"/>
      <c r="PBY26" s="570"/>
      <c r="PBZ26" s="570"/>
      <c r="PCA26" s="570"/>
      <c r="PCB26" s="570"/>
      <c r="PCC26" s="570"/>
      <c r="PCD26" s="570"/>
      <c r="PCE26" s="570"/>
      <c r="PCF26" s="570"/>
      <c r="PCG26" s="570"/>
      <c r="PCH26" s="570"/>
      <c r="PCI26" s="570"/>
      <c r="PCJ26" s="570"/>
      <c r="PCK26" s="570"/>
      <c r="PCL26" s="570"/>
      <c r="PCM26" s="570"/>
      <c r="PCN26" s="570"/>
      <c r="PCO26" s="570"/>
      <c r="PCP26" s="570"/>
      <c r="PCQ26" s="570"/>
      <c r="PCR26" s="570"/>
      <c r="PCS26" s="570"/>
      <c r="PCT26" s="570"/>
      <c r="PCU26" s="570"/>
      <c r="PCV26" s="570"/>
      <c r="PCW26" s="570"/>
      <c r="PCX26" s="570"/>
      <c r="PCY26" s="570"/>
      <c r="PCZ26" s="570"/>
      <c r="PDA26" s="570"/>
      <c r="PDB26" s="570"/>
      <c r="PDC26" s="570"/>
      <c r="PDD26" s="570"/>
      <c r="PDE26" s="570"/>
      <c r="PDF26" s="570"/>
      <c r="PDG26" s="570"/>
      <c r="PDH26" s="570"/>
      <c r="PDI26" s="570"/>
      <c r="PDJ26" s="570"/>
      <c r="PDK26" s="570"/>
      <c r="PDL26" s="570"/>
      <c r="PDM26" s="570"/>
      <c r="PDN26" s="570"/>
      <c r="PDO26" s="570"/>
      <c r="PDP26" s="570"/>
      <c r="PDQ26" s="570"/>
      <c r="PDR26" s="570"/>
      <c r="PDS26" s="570"/>
      <c r="PDT26" s="570"/>
      <c r="PDU26" s="570"/>
      <c r="PDV26" s="570"/>
      <c r="PDW26" s="570"/>
      <c r="PDX26" s="570"/>
      <c r="PDY26" s="570"/>
      <c r="PDZ26" s="570"/>
      <c r="PEA26" s="570"/>
      <c r="PEB26" s="570"/>
      <c r="PEC26" s="570"/>
      <c r="PED26" s="570"/>
      <c r="PEE26" s="570"/>
      <c r="PEF26" s="570"/>
      <c r="PEG26" s="570"/>
      <c r="PEH26" s="570"/>
      <c r="PEI26" s="570"/>
      <c r="PEJ26" s="570"/>
      <c r="PEK26" s="570"/>
      <c r="PEL26" s="570"/>
      <c r="PEM26" s="570"/>
      <c r="PEN26" s="570"/>
      <c r="PEO26" s="570"/>
      <c r="PEP26" s="570"/>
      <c r="PEQ26" s="570"/>
      <c r="PER26" s="570"/>
      <c r="PES26" s="570"/>
      <c r="PET26" s="570"/>
      <c r="PEU26" s="570"/>
      <c r="PEV26" s="570"/>
      <c r="PEW26" s="570"/>
      <c r="PEX26" s="570"/>
      <c r="PEY26" s="570"/>
      <c r="PEZ26" s="570"/>
      <c r="PFA26" s="570"/>
      <c r="PFB26" s="570"/>
      <c r="PFC26" s="570"/>
      <c r="PFD26" s="570"/>
      <c r="PFE26" s="570"/>
      <c r="PFF26" s="570"/>
      <c r="PFG26" s="570"/>
      <c r="PFH26" s="570"/>
      <c r="PFI26" s="570"/>
      <c r="PFJ26" s="570"/>
      <c r="PFK26" s="570"/>
      <c r="PFL26" s="570"/>
      <c r="PFM26" s="570"/>
      <c r="PFN26" s="570"/>
      <c r="PFO26" s="570"/>
      <c r="PFP26" s="570"/>
      <c r="PFQ26" s="570"/>
      <c r="PFR26" s="570"/>
      <c r="PFS26" s="570"/>
      <c r="PFT26" s="570"/>
      <c r="PFU26" s="570"/>
      <c r="PFV26" s="570"/>
      <c r="PFW26" s="570"/>
      <c r="PFX26" s="570"/>
      <c r="PFY26" s="570"/>
      <c r="PFZ26" s="570"/>
      <c r="PGA26" s="570"/>
      <c r="PGB26" s="570"/>
      <c r="PGC26" s="570"/>
      <c r="PGD26" s="570"/>
      <c r="PGE26" s="570"/>
      <c r="PGF26" s="570"/>
      <c r="PGG26" s="570"/>
      <c r="PGH26" s="570"/>
      <c r="PGI26" s="570"/>
      <c r="PGJ26" s="570"/>
      <c r="PGK26" s="570"/>
      <c r="PGL26" s="570"/>
      <c r="PGM26" s="570"/>
      <c r="PGN26" s="570"/>
      <c r="PGO26" s="570"/>
      <c r="PGP26" s="570"/>
      <c r="PGQ26" s="570"/>
      <c r="PGR26" s="570"/>
      <c r="PGS26" s="570"/>
      <c r="PGT26" s="570"/>
      <c r="PGU26" s="570"/>
      <c r="PGV26" s="570"/>
      <c r="PGW26" s="570"/>
      <c r="PGX26" s="570"/>
      <c r="PGY26" s="570"/>
      <c r="PGZ26" s="570"/>
      <c r="PHA26" s="570"/>
      <c r="PHB26" s="570"/>
      <c r="PHC26" s="570"/>
      <c r="PHD26" s="570"/>
      <c r="PHE26" s="570"/>
      <c r="PHF26" s="570"/>
      <c r="PHG26" s="570"/>
      <c r="PHH26" s="570"/>
      <c r="PHI26" s="570"/>
      <c r="PHJ26" s="570"/>
      <c r="PHK26" s="570"/>
      <c r="PHL26" s="570"/>
      <c r="PHM26" s="570"/>
      <c r="PHN26" s="570"/>
      <c r="PHO26" s="570"/>
      <c r="PHP26" s="570"/>
      <c r="PHQ26" s="570"/>
      <c r="PHR26" s="570"/>
      <c r="PHS26" s="570"/>
      <c r="PHT26" s="570"/>
      <c r="PHU26" s="570"/>
      <c r="PHV26" s="570"/>
      <c r="PHW26" s="570"/>
      <c r="PHX26" s="570"/>
      <c r="PHY26" s="570"/>
      <c r="PHZ26" s="570"/>
      <c r="PIA26" s="570"/>
      <c r="PIB26" s="570"/>
      <c r="PIC26" s="570"/>
      <c r="PID26" s="570"/>
      <c r="PIE26" s="570"/>
      <c r="PIF26" s="570"/>
      <c r="PIG26" s="570"/>
      <c r="PIH26" s="570"/>
      <c r="PII26" s="570"/>
      <c r="PIJ26" s="570"/>
      <c r="PIK26" s="570"/>
      <c r="PIL26" s="570"/>
      <c r="PIM26" s="570"/>
      <c r="PIN26" s="570"/>
      <c r="PIO26" s="570"/>
      <c r="PIP26" s="570"/>
      <c r="PIQ26" s="570"/>
      <c r="PIR26" s="570"/>
      <c r="PIS26" s="570"/>
      <c r="PIT26" s="570"/>
      <c r="PIU26" s="570"/>
      <c r="PIV26" s="570"/>
      <c r="PIW26" s="570"/>
      <c r="PIX26" s="570"/>
      <c r="PIY26" s="570"/>
      <c r="PIZ26" s="570"/>
      <c r="PJA26" s="570"/>
      <c r="PJB26" s="570"/>
      <c r="PJC26" s="570"/>
      <c r="PJD26" s="570"/>
      <c r="PJE26" s="570"/>
      <c r="PJF26" s="570"/>
      <c r="PJG26" s="570"/>
      <c r="PJH26" s="570"/>
      <c r="PJI26" s="570"/>
      <c r="PJJ26" s="570"/>
      <c r="PJK26" s="570"/>
      <c r="PJL26" s="570"/>
      <c r="PJM26" s="570"/>
      <c r="PJN26" s="570"/>
      <c r="PJO26" s="570"/>
      <c r="PJP26" s="570"/>
      <c r="PJQ26" s="570"/>
      <c r="PJR26" s="570"/>
      <c r="PJS26" s="570"/>
      <c r="PJT26" s="570"/>
      <c r="PJU26" s="570"/>
      <c r="PJV26" s="570"/>
      <c r="PJW26" s="570"/>
      <c r="PJX26" s="570"/>
      <c r="PJY26" s="570"/>
      <c r="PJZ26" s="570"/>
      <c r="PKA26" s="570"/>
      <c r="PKB26" s="570"/>
      <c r="PKC26" s="570"/>
      <c r="PKD26" s="570"/>
      <c r="PKE26" s="570"/>
      <c r="PKF26" s="570"/>
      <c r="PKG26" s="570"/>
      <c r="PKH26" s="570"/>
      <c r="PKI26" s="570"/>
      <c r="PKJ26" s="570"/>
      <c r="PKK26" s="570"/>
      <c r="PKL26" s="570"/>
      <c r="PKM26" s="570"/>
      <c r="PKN26" s="570"/>
      <c r="PKO26" s="570"/>
      <c r="PKP26" s="570"/>
      <c r="PKQ26" s="570"/>
      <c r="PKR26" s="570"/>
      <c r="PKS26" s="570"/>
      <c r="PKT26" s="570"/>
      <c r="PKU26" s="570"/>
      <c r="PKV26" s="570"/>
      <c r="PKW26" s="570"/>
      <c r="PKX26" s="570"/>
      <c r="PKY26" s="570"/>
      <c r="PKZ26" s="570"/>
      <c r="PLA26" s="570"/>
      <c r="PLB26" s="570"/>
      <c r="PLC26" s="570"/>
      <c r="PLD26" s="570"/>
      <c r="PLE26" s="570"/>
      <c r="PLF26" s="570"/>
      <c r="PLG26" s="570"/>
      <c r="PLH26" s="570"/>
      <c r="PLI26" s="570"/>
      <c r="PLJ26" s="570"/>
      <c r="PLK26" s="570"/>
      <c r="PLL26" s="570"/>
      <c r="PLM26" s="570"/>
      <c r="PLN26" s="570"/>
      <c r="PLO26" s="570"/>
      <c r="PLP26" s="570"/>
      <c r="PLQ26" s="570"/>
      <c r="PLR26" s="570"/>
      <c r="PLS26" s="570"/>
      <c r="PLT26" s="570"/>
      <c r="PLU26" s="570"/>
      <c r="PLV26" s="570"/>
      <c r="PLW26" s="570"/>
      <c r="PLX26" s="570"/>
      <c r="PLY26" s="570"/>
      <c r="PLZ26" s="570"/>
      <c r="PMA26" s="570"/>
      <c r="PMB26" s="570"/>
      <c r="PMC26" s="570"/>
      <c r="PMD26" s="570"/>
      <c r="PME26" s="570"/>
      <c r="PMF26" s="570"/>
      <c r="PMG26" s="570"/>
      <c r="PMH26" s="570"/>
      <c r="PMI26" s="570"/>
      <c r="PMJ26" s="570"/>
      <c r="PMK26" s="570"/>
      <c r="PML26" s="570"/>
      <c r="PMM26" s="570"/>
      <c r="PMN26" s="570"/>
      <c r="PMO26" s="570"/>
      <c r="PMP26" s="570"/>
      <c r="PMQ26" s="570"/>
      <c r="PMR26" s="570"/>
      <c r="PMS26" s="570"/>
      <c r="PMT26" s="570"/>
      <c r="PMU26" s="570"/>
      <c r="PMV26" s="570"/>
      <c r="PMW26" s="570"/>
      <c r="PMX26" s="570"/>
      <c r="PMY26" s="570"/>
      <c r="PMZ26" s="570"/>
      <c r="PNA26" s="570"/>
      <c r="PNB26" s="570"/>
      <c r="PNC26" s="570"/>
      <c r="PND26" s="570"/>
      <c r="PNE26" s="570"/>
      <c r="PNF26" s="570"/>
      <c r="PNG26" s="570"/>
      <c r="PNH26" s="570"/>
      <c r="PNI26" s="570"/>
      <c r="PNJ26" s="570"/>
      <c r="PNK26" s="570"/>
      <c r="PNL26" s="570"/>
      <c r="PNM26" s="570"/>
      <c r="PNN26" s="570"/>
      <c r="PNO26" s="570"/>
      <c r="PNP26" s="570"/>
      <c r="PNQ26" s="570"/>
      <c r="PNR26" s="570"/>
      <c r="PNS26" s="570"/>
      <c r="PNT26" s="570"/>
      <c r="PNU26" s="570"/>
      <c r="PNV26" s="570"/>
      <c r="PNW26" s="570"/>
      <c r="PNX26" s="570"/>
      <c r="PNY26" s="570"/>
      <c r="PNZ26" s="570"/>
      <c r="POA26" s="570"/>
      <c r="POB26" s="570"/>
      <c r="POC26" s="570"/>
      <c r="POD26" s="570"/>
      <c r="POE26" s="570"/>
      <c r="POF26" s="570"/>
      <c r="POG26" s="570"/>
      <c r="POH26" s="570"/>
      <c r="POI26" s="570"/>
      <c r="POJ26" s="570"/>
      <c r="POK26" s="570"/>
      <c r="POL26" s="570"/>
      <c r="POM26" s="570"/>
      <c r="PON26" s="570"/>
      <c r="POO26" s="570"/>
      <c r="POP26" s="570"/>
      <c r="POQ26" s="570"/>
      <c r="POR26" s="570"/>
      <c r="POS26" s="570"/>
      <c r="POT26" s="570"/>
      <c r="POU26" s="570"/>
      <c r="POV26" s="570"/>
      <c r="POW26" s="570"/>
      <c r="POX26" s="570"/>
      <c r="POY26" s="570"/>
      <c r="POZ26" s="570"/>
      <c r="PPA26" s="570"/>
      <c r="PPB26" s="570"/>
      <c r="PPC26" s="570"/>
      <c r="PPD26" s="570"/>
      <c r="PPE26" s="570"/>
      <c r="PPF26" s="570"/>
      <c r="PPG26" s="570"/>
      <c r="PPH26" s="570"/>
      <c r="PPI26" s="570"/>
      <c r="PPJ26" s="570"/>
      <c r="PPK26" s="570"/>
      <c r="PPL26" s="570"/>
      <c r="PPM26" s="570"/>
      <c r="PPN26" s="570"/>
      <c r="PPO26" s="570"/>
      <c r="PPP26" s="570"/>
      <c r="PPQ26" s="570"/>
      <c r="PPR26" s="570"/>
      <c r="PPS26" s="570"/>
      <c r="PPT26" s="570"/>
      <c r="PPU26" s="570"/>
      <c r="PPV26" s="570"/>
      <c r="PPW26" s="570"/>
      <c r="PPX26" s="570"/>
      <c r="PPY26" s="570"/>
      <c r="PPZ26" s="570"/>
      <c r="PQA26" s="570"/>
      <c r="PQB26" s="570"/>
      <c r="PQC26" s="570"/>
      <c r="PQD26" s="570"/>
      <c r="PQE26" s="570"/>
      <c r="PQF26" s="570"/>
      <c r="PQG26" s="570"/>
      <c r="PQH26" s="570"/>
      <c r="PQI26" s="570"/>
      <c r="PQJ26" s="570"/>
      <c r="PQK26" s="570"/>
      <c r="PQL26" s="570"/>
      <c r="PQM26" s="570"/>
      <c r="PQN26" s="570"/>
      <c r="PQO26" s="570"/>
      <c r="PQP26" s="570"/>
      <c r="PQQ26" s="570"/>
      <c r="PQR26" s="570"/>
      <c r="PQS26" s="570"/>
      <c r="PQT26" s="570"/>
      <c r="PQU26" s="570"/>
      <c r="PQV26" s="570"/>
      <c r="PQW26" s="570"/>
      <c r="PQX26" s="570"/>
      <c r="PQY26" s="570"/>
      <c r="PQZ26" s="570"/>
      <c r="PRA26" s="570"/>
      <c r="PRB26" s="570"/>
      <c r="PRC26" s="570"/>
      <c r="PRD26" s="570"/>
      <c r="PRE26" s="570"/>
      <c r="PRF26" s="570"/>
      <c r="PRG26" s="570"/>
      <c r="PRH26" s="570"/>
      <c r="PRI26" s="570"/>
      <c r="PRJ26" s="570"/>
      <c r="PRK26" s="570"/>
      <c r="PRL26" s="570"/>
      <c r="PRM26" s="570"/>
      <c r="PRN26" s="570"/>
      <c r="PRO26" s="570"/>
      <c r="PRP26" s="570"/>
      <c r="PRQ26" s="570"/>
      <c r="PRR26" s="570"/>
      <c r="PRS26" s="570"/>
      <c r="PRT26" s="570"/>
      <c r="PRU26" s="570"/>
      <c r="PRV26" s="570"/>
      <c r="PRW26" s="570"/>
      <c r="PRX26" s="570"/>
      <c r="PRY26" s="570"/>
      <c r="PRZ26" s="570"/>
      <c r="PSA26" s="570"/>
      <c r="PSB26" s="570"/>
      <c r="PSC26" s="570"/>
      <c r="PSD26" s="570"/>
      <c r="PSE26" s="570"/>
      <c r="PSF26" s="570"/>
      <c r="PSG26" s="570"/>
      <c r="PSH26" s="570"/>
      <c r="PSI26" s="570"/>
      <c r="PSJ26" s="570"/>
      <c r="PSK26" s="570"/>
      <c r="PSL26" s="570"/>
      <c r="PSM26" s="570"/>
      <c r="PSN26" s="570"/>
      <c r="PSO26" s="570"/>
      <c r="PSP26" s="570"/>
      <c r="PSQ26" s="570"/>
      <c r="PSR26" s="570"/>
      <c r="PSS26" s="570"/>
      <c r="PST26" s="570"/>
      <c r="PSU26" s="570"/>
      <c r="PSV26" s="570"/>
      <c r="PSW26" s="570"/>
      <c r="PSX26" s="570"/>
      <c r="PSY26" s="570"/>
      <c r="PSZ26" s="570"/>
      <c r="PTA26" s="570"/>
      <c r="PTB26" s="570"/>
      <c r="PTC26" s="570"/>
      <c r="PTD26" s="570"/>
      <c r="PTE26" s="570"/>
      <c r="PTF26" s="570"/>
      <c r="PTG26" s="570"/>
      <c r="PTH26" s="570"/>
      <c r="PTI26" s="570"/>
      <c r="PTJ26" s="570"/>
      <c r="PTK26" s="570"/>
      <c r="PTL26" s="570"/>
      <c r="PTM26" s="570"/>
      <c r="PTN26" s="570"/>
      <c r="PTO26" s="570"/>
      <c r="PTP26" s="570"/>
      <c r="PTQ26" s="570"/>
      <c r="PTR26" s="570"/>
      <c r="PTS26" s="570"/>
      <c r="PTT26" s="570"/>
      <c r="PTU26" s="570"/>
      <c r="PTV26" s="570"/>
      <c r="PTW26" s="570"/>
      <c r="PTX26" s="570"/>
      <c r="PTY26" s="570"/>
      <c r="PTZ26" s="570"/>
      <c r="PUA26" s="570"/>
      <c r="PUB26" s="570"/>
      <c r="PUC26" s="570"/>
      <c r="PUD26" s="570"/>
      <c r="PUE26" s="570"/>
      <c r="PUF26" s="570"/>
      <c r="PUG26" s="570"/>
      <c r="PUH26" s="570"/>
      <c r="PUI26" s="570"/>
      <c r="PUJ26" s="570"/>
      <c r="PUK26" s="570"/>
      <c r="PUL26" s="570"/>
      <c r="PUM26" s="570"/>
      <c r="PUN26" s="570"/>
      <c r="PUO26" s="570"/>
      <c r="PUP26" s="570"/>
      <c r="PUQ26" s="570"/>
      <c r="PUR26" s="570"/>
      <c r="PUS26" s="570"/>
      <c r="PUT26" s="570"/>
      <c r="PUU26" s="570"/>
      <c r="PUV26" s="570"/>
      <c r="PUW26" s="570"/>
      <c r="PUX26" s="570"/>
      <c r="PUY26" s="570"/>
      <c r="PUZ26" s="570"/>
      <c r="PVA26" s="570"/>
      <c r="PVB26" s="570"/>
      <c r="PVC26" s="570"/>
      <c r="PVD26" s="570"/>
      <c r="PVE26" s="570"/>
      <c r="PVF26" s="570"/>
      <c r="PVG26" s="570"/>
      <c r="PVH26" s="570"/>
      <c r="PVI26" s="570"/>
      <c r="PVJ26" s="570"/>
      <c r="PVK26" s="570"/>
      <c r="PVL26" s="570"/>
      <c r="PVM26" s="570"/>
      <c r="PVN26" s="570"/>
      <c r="PVO26" s="570"/>
      <c r="PVP26" s="570"/>
      <c r="PVQ26" s="570"/>
      <c r="PVR26" s="570"/>
      <c r="PVS26" s="570"/>
      <c r="PVT26" s="570"/>
      <c r="PVU26" s="570"/>
      <c r="PVV26" s="570"/>
      <c r="PVW26" s="570"/>
      <c r="PVX26" s="570"/>
      <c r="PVY26" s="570"/>
      <c r="PVZ26" s="570"/>
      <c r="PWA26" s="570"/>
      <c r="PWB26" s="570"/>
      <c r="PWC26" s="570"/>
      <c r="PWD26" s="570"/>
      <c r="PWE26" s="570"/>
      <c r="PWF26" s="570"/>
      <c r="PWG26" s="570"/>
      <c r="PWH26" s="570"/>
      <c r="PWI26" s="570"/>
      <c r="PWJ26" s="570"/>
      <c r="PWK26" s="570"/>
      <c r="PWL26" s="570"/>
      <c r="PWM26" s="570"/>
      <c r="PWN26" s="570"/>
      <c r="PWO26" s="570"/>
      <c r="PWP26" s="570"/>
      <c r="PWQ26" s="570"/>
      <c r="PWR26" s="570"/>
      <c r="PWS26" s="570"/>
      <c r="PWT26" s="570"/>
      <c r="PWU26" s="570"/>
      <c r="PWV26" s="570"/>
      <c r="PWW26" s="570"/>
      <c r="PWX26" s="570"/>
      <c r="PWY26" s="570"/>
      <c r="PWZ26" s="570"/>
      <c r="PXA26" s="570"/>
      <c r="PXB26" s="570"/>
      <c r="PXC26" s="570"/>
      <c r="PXD26" s="570"/>
      <c r="PXE26" s="570"/>
      <c r="PXF26" s="570"/>
      <c r="PXG26" s="570"/>
      <c r="PXH26" s="570"/>
      <c r="PXI26" s="570"/>
      <c r="PXJ26" s="570"/>
      <c r="PXK26" s="570"/>
      <c r="PXL26" s="570"/>
      <c r="PXM26" s="570"/>
      <c r="PXN26" s="570"/>
      <c r="PXO26" s="570"/>
      <c r="PXP26" s="570"/>
      <c r="PXQ26" s="570"/>
      <c r="PXR26" s="570"/>
      <c r="PXS26" s="570"/>
      <c r="PXT26" s="570"/>
      <c r="PXU26" s="570"/>
      <c r="PXV26" s="570"/>
      <c r="PXW26" s="570"/>
      <c r="PXX26" s="570"/>
      <c r="PXY26" s="570"/>
      <c r="PXZ26" s="570"/>
      <c r="PYA26" s="570"/>
      <c r="PYB26" s="570"/>
      <c r="PYC26" s="570"/>
      <c r="PYD26" s="570"/>
      <c r="PYE26" s="570"/>
      <c r="PYF26" s="570"/>
      <c r="PYG26" s="570"/>
      <c r="PYH26" s="570"/>
      <c r="PYI26" s="570"/>
      <c r="PYJ26" s="570"/>
      <c r="PYK26" s="570"/>
      <c r="PYL26" s="570"/>
      <c r="PYM26" s="570"/>
      <c r="PYN26" s="570"/>
      <c r="PYO26" s="570"/>
      <c r="PYP26" s="570"/>
      <c r="PYQ26" s="570"/>
      <c r="PYR26" s="570"/>
      <c r="PYS26" s="570"/>
      <c r="PYT26" s="570"/>
      <c r="PYU26" s="570"/>
      <c r="PYV26" s="570"/>
      <c r="PYW26" s="570"/>
      <c r="PYX26" s="570"/>
      <c r="PYY26" s="570"/>
      <c r="PYZ26" s="570"/>
      <c r="PZA26" s="570"/>
      <c r="PZB26" s="570"/>
      <c r="PZC26" s="570"/>
      <c r="PZD26" s="570"/>
      <c r="PZE26" s="570"/>
      <c r="PZF26" s="570"/>
      <c r="PZG26" s="570"/>
      <c r="PZH26" s="570"/>
      <c r="PZI26" s="570"/>
      <c r="PZJ26" s="570"/>
      <c r="PZK26" s="570"/>
      <c r="PZL26" s="570"/>
      <c r="PZM26" s="570"/>
      <c r="PZN26" s="570"/>
      <c r="PZO26" s="570"/>
      <c r="PZP26" s="570"/>
      <c r="PZQ26" s="570"/>
      <c r="PZR26" s="570"/>
      <c r="PZS26" s="570"/>
      <c r="PZT26" s="570"/>
      <c r="PZU26" s="570"/>
      <c r="PZV26" s="570"/>
      <c r="PZW26" s="570"/>
      <c r="PZX26" s="570"/>
      <c r="PZY26" s="570"/>
      <c r="PZZ26" s="570"/>
      <c r="QAA26" s="570"/>
      <c r="QAB26" s="570"/>
      <c r="QAC26" s="570"/>
      <c r="QAD26" s="570"/>
      <c r="QAE26" s="570"/>
      <c r="QAF26" s="570"/>
      <c r="QAG26" s="570"/>
      <c r="QAH26" s="570"/>
      <c r="QAI26" s="570"/>
      <c r="QAJ26" s="570"/>
      <c r="QAK26" s="570"/>
      <c r="QAL26" s="570"/>
      <c r="QAM26" s="570"/>
      <c r="QAN26" s="570"/>
      <c r="QAO26" s="570"/>
      <c r="QAP26" s="570"/>
      <c r="QAQ26" s="570"/>
      <c r="QAR26" s="570"/>
      <c r="QAS26" s="570"/>
      <c r="QAT26" s="570"/>
      <c r="QAU26" s="570"/>
      <c r="QAV26" s="570"/>
      <c r="QAW26" s="570"/>
      <c r="QAX26" s="570"/>
      <c r="QAY26" s="570"/>
      <c r="QAZ26" s="570"/>
      <c r="QBA26" s="570"/>
      <c r="QBB26" s="570"/>
      <c r="QBC26" s="570"/>
      <c r="QBD26" s="570"/>
      <c r="QBE26" s="570"/>
      <c r="QBF26" s="570"/>
      <c r="QBG26" s="570"/>
      <c r="QBH26" s="570"/>
      <c r="QBI26" s="570"/>
      <c r="QBJ26" s="570"/>
      <c r="QBK26" s="570"/>
      <c r="QBL26" s="570"/>
      <c r="QBM26" s="570"/>
      <c r="QBN26" s="570"/>
      <c r="QBO26" s="570"/>
      <c r="QBP26" s="570"/>
      <c r="QBQ26" s="570"/>
      <c r="QBR26" s="570"/>
      <c r="QBS26" s="570"/>
      <c r="QBT26" s="570"/>
      <c r="QBU26" s="570"/>
      <c r="QBV26" s="570"/>
      <c r="QBW26" s="570"/>
      <c r="QBX26" s="570"/>
      <c r="QBY26" s="570"/>
      <c r="QBZ26" s="570"/>
      <c r="QCA26" s="570"/>
      <c r="QCB26" s="570"/>
      <c r="QCC26" s="570"/>
      <c r="QCD26" s="570"/>
      <c r="QCE26" s="570"/>
      <c r="QCF26" s="570"/>
      <c r="QCG26" s="570"/>
      <c r="QCH26" s="570"/>
      <c r="QCI26" s="570"/>
      <c r="QCJ26" s="570"/>
      <c r="QCK26" s="570"/>
      <c r="QCL26" s="570"/>
      <c r="QCM26" s="570"/>
      <c r="QCN26" s="570"/>
      <c r="QCO26" s="570"/>
      <c r="QCP26" s="570"/>
      <c r="QCQ26" s="570"/>
      <c r="QCR26" s="570"/>
      <c r="QCS26" s="570"/>
      <c r="QCT26" s="570"/>
      <c r="QCU26" s="570"/>
      <c r="QCV26" s="570"/>
      <c r="QCW26" s="570"/>
      <c r="QCX26" s="570"/>
      <c r="QCY26" s="570"/>
      <c r="QCZ26" s="570"/>
      <c r="QDA26" s="570"/>
      <c r="QDB26" s="570"/>
      <c r="QDC26" s="570"/>
      <c r="QDD26" s="570"/>
      <c r="QDE26" s="570"/>
      <c r="QDF26" s="570"/>
      <c r="QDG26" s="570"/>
      <c r="QDH26" s="570"/>
      <c r="QDI26" s="570"/>
      <c r="QDJ26" s="570"/>
      <c r="QDK26" s="570"/>
      <c r="QDL26" s="570"/>
      <c r="QDM26" s="570"/>
      <c r="QDN26" s="570"/>
      <c r="QDO26" s="570"/>
      <c r="QDP26" s="570"/>
      <c r="QDQ26" s="570"/>
      <c r="QDR26" s="570"/>
      <c r="QDS26" s="570"/>
      <c r="QDT26" s="570"/>
      <c r="QDU26" s="570"/>
      <c r="QDV26" s="570"/>
      <c r="QDW26" s="570"/>
      <c r="QDX26" s="570"/>
      <c r="QDY26" s="570"/>
      <c r="QDZ26" s="570"/>
      <c r="QEA26" s="570"/>
      <c r="QEB26" s="570"/>
      <c r="QEC26" s="570"/>
      <c r="QED26" s="570"/>
      <c r="QEE26" s="570"/>
      <c r="QEF26" s="570"/>
      <c r="QEG26" s="570"/>
      <c r="QEH26" s="570"/>
      <c r="QEI26" s="570"/>
      <c r="QEJ26" s="570"/>
      <c r="QEK26" s="570"/>
      <c r="QEL26" s="570"/>
      <c r="QEM26" s="570"/>
      <c r="QEN26" s="570"/>
      <c r="QEO26" s="570"/>
      <c r="QEP26" s="570"/>
      <c r="QEQ26" s="570"/>
      <c r="QER26" s="570"/>
      <c r="QES26" s="570"/>
      <c r="QET26" s="570"/>
      <c r="QEU26" s="570"/>
      <c r="QEV26" s="570"/>
      <c r="QEW26" s="570"/>
      <c r="QEX26" s="570"/>
      <c r="QEY26" s="570"/>
      <c r="QEZ26" s="570"/>
      <c r="QFA26" s="570"/>
      <c r="QFB26" s="570"/>
      <c r="QFC26" s="570"/>
      <c r="QFD26" s="570"/>
      <c r="QFE26" s="570"/>
      <c r="QFF26" s="570"/>
      <c r="QFG26" s="570"/>
      <c r="QFH26" s="570"/>
      <c r="QFI26" s="570"/>
      <c r="QFJ26" s="570"/>
      <c r="QFK26" s="570"/>
      <c r="QFL26" s="570"/>
      <c r="QFM26" s="570"/>
      <c r="QFN26" s="570"/>
      <c r="QFO26" s="570"/>
      <c r="QFP26" s="570"/>
      <c r="QFQ26" s="570"/>
      <c r="QFR26" s="570"/>
      <c r="QFS26" s="570"/>
      <c r="QFT26" s="570"/>
      <c r="QFU26" s="570"/>
      <c r="QFV26" s="570"/>
      <c r="QFW26" s="570"/>
      <c r="QFX26" s="570"/>
      <c r="QFY26" s="570"/>
      <c r="QFZ26" s="570"/>
      <c r="QGA26" s="570"/>
      <c r="QGB26" s="570"/>
      <c r="QGC26" s="570"/>
      <c r="QGD26" s="570"/>
      <c r="QGE26" s="570"/>
      <c r="QGF26" s="570"/>
      <c r="QGG26" s="570"/>
      <c r="QGH26" s="570"/>
      <c r="QGI26" s="570"/>
      <c r="QGJ26" s="570"/>
      <c r="QGK26" s="570"/>
      <c r="QGL26" s="570"/>
      <c r="QGM26" s="570"/>
      <c r="QGN26" s="570"/>
      <c r="QGO26" s="570"/>
      <c r="QGP26" s="570"/>
      <c r="QGQ26" s="570"/>
      <c r="QGR26" s="570"/>
      <c r="QGS26" s="570"/>
      <c r="QGT26" s="570"/>
      <c r="QGU26" s="570"/>
      <c r="QGV26" s="570"/>
      <c r="QGW26" s="570"/>
      <c r="QGX26" s="570"/>
      <c r="QGY26" s="570"/>
      <c r="QGZ26" s="570"/>
      <c r="QHA26" s="570"/>
      <c r="QHB26" s="570"/>
      <c r="QHC26" s="570"/>
      <c r="QHD26" s="570"/>
      <c r="QHE26" s="570"/>
      <c r="QHF26" s="570"/>
      <c r="QHG26" s="570"/>
      <c r="QHH26" s="570"/>
      <c r="QHI26" s="570"/>
      <c r="QHJ26" s="570"/>
      <c r="QHK26" s="570"/>
      <c r="QHL26" s="570"/>
      <c r="QHM26" s="570"/>
      <c r="QHN26" s="570"/>
      <c r="QHO26" s="570"/>
      <c r="QHP26" s="570"/>
      <c r="QHQ26" s="570"/>
      <c r="QHR26" s="570"/>
      <c r="QHS26" s="570"/>
      <c r="QHT26" s="570"/>
      <c r="QHU26" s="570"/>
      <c r="QHV26" s="570"/>
      <c r="QHW26" s="570"/>
      <c r="QHX26" s="570"/>
      <c r="QHY26" s="570"/>
      <c r="QHZ26" s="570"/>
      <c r="QIA26" s="570"/>
      <c r="QIB26" s="570"/>
      <c r="QIC26" s="570"/>
      <c r="QID26" s="570"/>
      <c r="QIE26" s="570"/>
      <c r="QIF26" s="570"/>
      <c r="QIG26" s="570"/>
      <c r="QIH26" s="570"/>
      <c r="QII26" s="570"/>
      <c r="QIJ26" s="570"/>
      <c r="QIK26" s="570"/>
      <c r="QIL26" s="570"/>
      <c r="QIM26" s="570"/>
      <c r="QIN26" s="570"/>
      <c r="QIO26" s="570"/>
      <c r="QIP26" s="570"/>
      <c r="QIQ26" s="570"/>
      <c r="QIR26" s="570"/>
      <c r="QIS26" s="570"/>
      <c r="QIT26" s="570"/>
      <c r="QIU26" s="570"/>
      <c r="QIV26" s="570"/>
      <c r="QIW26" s="570"/>
      <c r="QIX26" s="570"/>
      <c r="QIY26" s="570"/>
      <c r="QIZ26" s="570"/>
      <c r="QJA26" s="570"/>
      <c r="QJB26" s="570"/>
      <c r="QJC26" s="570"/>
      <c r="QJD26" s="570"/>
      <c r="QJE26" s="570"/>
      <c r="QJF26" s="570"/>
      <c r="QJG26" s="570"/>
      <c r="QJH26" s="570"/>
      <c r="QJI26" s="570"/>
      <c r="QJJ26" s="570"/>
      <c r="QJK26" s="570"/>
      <c r="QJL26" s="570"/>
      <c r="QJM26" s="570"/>
      <c r="QJN26" s="570"/>
      <c r="QJO26" s="570"/>
      <c r="QJP26" s="570"/>
      <c r="QJQ26" s="570"/>
      <c r="QJR26" s="570"/>
      <c r="QJS26" s="570"/>
      <c r="QJT26" s="570"/>
      <c r="QJU26" s="570"/>
      <c r="QJV26" s="570"/>
      <c r="QJW26" s="570"/>
      <c r="QJX26" s="570"/>
      <c r="QJY26" s="570"/>
      <c r="QJZ26" s="570"/>
      <c r="QKA26" s="570"/>
      <c r="QKB26" s="570"/>
      <c r="QKC26" s="570"/>
      <c r="QKD26" s="570"/>
      <c r="QKE26" s="570"/>
      <c r="QKF26" s="570"/>
      <c r="QKG26" s="570"/>
      <c r="QKH26" s="570"/>
      <c r="QKI26" s="570"/>
      <c r="QKJ26" s="570"/>
      <c r="QKK26" s="570"/>
      <c r="QKL26" s="570"/>
      <c r="QKM26" s="570"/>
      <c r="QKN26" s="570"/>
      <c r="QKO26" s="570"/>
      <c r="QKP26" s="570"/>
      <c r="QKQ26" s="570"/>
      <c r="QKR26" s="570"/>
      <c r="QKS26" s="570"/>
      <c r="QKT26" s="570"/>
      <c r="QKU26" s="570"/>
      <c r="QKV26" s="570"/>
      <c r="QKW26" s="570"/>
      <c r="QKX26" s="570"/>
      <c r="QKY26" s="570"/>
      <c r="QKZ26" s="570"/>
      <c r="QLA26" s="570"/>
      <c r="QLB26" s="570"/>
      <c r="QLC26" s="570"/>
      <c r="QLD26" s="570"/>
      <c r="QLE26" s="570"/>
      <c r="QLF26" s="570"/>
      <c r="QLG26" s="570"/>
      <c r="QLH26" s="570"/>
      <c r="QLI26" s="570"/>
      <c r="QLJ26" s="570"/>
      <c r="QLK26" s="570"/>
      <c r="QLL26" s="570"/>
      <c r="QLM26" s="570"/>
      <c r="QLN26" s="570"/>
      <c r="QLO26" s="570"/>
      <c r="QLP26" s="570"/>
      <c r="QLQ26" s="570"/>
      <c r="QLR26" s="570"/>
      <c r="QLS26" s="570"/>
      <c r="QLT26" s="570"/>
      <c r="QLU26" s="570"/>
      <c r="QLV26" s="570"/>
      <c r="QLW26" s="570"/>
      <c r="QLX26" s="570"/>
      <c r="QLY26" s="570"/>
      <c r="QLZ26" s="570"/>
      <c r="QMA26" s="570"/>
      <c r="QMB26" s="570"/>
      <c r="QMC26" s="570"/>
      <c r="QMD26" s="570"/>
      <c r="QME26" s="570"/>
      <c r="QMF26" s="570"/>
      <c r="QMG26" s="570"/>
      <c r="QMH26" s="570"/>
      <c r="QMI26" s="570"/>
      <c r="QMJ26" s="570"/>
      <c r="QMK26" s="570"/>
      <c r="QML26" s="570"/>
      <c r="QMM26" s="570"/>
      <c r="QMN26" s="570"/>
      <c r="QMO26" s="570"/>
      <c r="QMP26" s="570"/>
      <c r="QMQ26" s="570"/>
      <c r="QMR26" s="570"/>
      <c r="QMS26" s="570"/>
      <c r="QMT26" s="570"/>
      <c r="QMU26" s="570"/>
      <c r="QMV26" s="570"/>
      <c r="QMW26" s="570"/>
      <c r="QMX26" s="570"/>
      <c r="QMY26" s="570"/>
      <c r="QMZ26" s="570"/>
      <c r="QNA26" s="570"/>
      <c r="QNB26" s="570"/>
      <c r="QNC26" s="570"/>
      <c r="QND26" s="570"/>
      <c r="QNE26" s="570"/>
      <c r="QNF26" s="570"/>
      <c r="QNG26" s="570"/>
      <c r="QNH26" s="570"/>
      <c r="QNI26" s="570"/>
      <c r="QNJ26" s="570"/>
      <c r="QNK26" s="570"/>
      <c r="QNL26" s="570"/>
      <c r="QNM26" s="570"/>
      <c r="QNN26" s="570"/>
      <c r="QNO26" s="570"/>
      <c r="QNP26" s="570"/>
      <c r="QNQ26" s="570"/>
      <c r="QNR26" s="570"/>
      <c r="QNS26" s="570"/>
      <c r="QNT26" s="570"/>
      <c r="QNU26" s="570"/>
      <c r="QNV26" s="570"/>
      <c r="QNW26" s="570"/>
      <c r="QNX26" s="570"/>
      <c r="QNY26" s="570"/>
      <c r="QNZ26" s="570"/>
      <c r="QOA26" s="570"/>
      <c r="QOB26" s="570"/>
      <c r="QOC26" s="570"/>
      <c r="QOD26" s="570"/>
      <c r="QOE26" s="570"/>
      <c r="QOF26" s="570"/>
      <c r="QOG26" s="570"/>
      <c r="QOH26" s="570"/>
      <c r="QOI26" s="570"/>
      <c r="QOJ26" s="570"/>
      <c r="QOK26" s="570"/>
      <c r="QOL26" s="570"/>
      <c r="QOM26" s="570"/>
      <c r="QON26" s="570"/>
      <c r="QOO26" s="570"/>
      <c r="QOP26" s="570"/>
      <c r="QOQ26" s="570"/>
      <c r="QOR26" s="570"/>
      <c r="QOS26" s="570"/>
      <c r="QOT26" s="570"/>
      <c r="QOU26" s="570"/>
      <c r="QOV26" s="570"/>
      <c r="QOW26" s="570"/>
      <c r="QOX26" s="570"/>
      <c r="QOY26" s="570"/>
      <c r="QOZ26" s="570"/>
      <c r="QPA26" s="570"/>
      <c r="QPB26" s="570"/>
      <c r="QPC26" s="570"/>
      <c r="QPD26" s="570"/>
      <c r="QPE26" s="570"/>
      <c r="QPF26" s="570"/>
      <c r="QPG26" s="570"/>
      <c r="QPH26" s="570"/>
      <c r="QPI26" s="570"/>
      <c r="QPJ26" s="570"/>
      <c r="QPK26" s="570"/>
      <c r="QPL26" s="570"/>
      <c r="QPM26" s="570"/>
      <c r="QPN26" s="570"/>
      <c r="QPO26" s="570"/>
      <c r="QPP26" s="570"/>
      <c r="QPQ26" s="570"/>
      <c r="QPR26" s="570"/>
      <c r="QPS26" s="570"/>
      <c r="QPT26" s="570"/>
      <c r="QPU26" s="570"/>
      <c r="QPV26" s="570"/>
      <c r="QPW26" s="570"/>
      <c r="QPX26" s="570"/>
      <c r="QPY26" s="570"/>
      <c r="QPZ26" s="570"/>
      <c r="QQA26" s="570"/>
      <c r="QQB26" s="570"/>
      <c r="QQC26" s="570"/>
      <c r="QQD26" s="570"/>
      <c r="QQE26" s="570"/>
      <c r="QQF26" s="570"/>
      <c r="QQG26" s="570"/>
      <c r="QQH26" s="570"/>
      <c r="QQI26" s="570"/>
      <c r="QQJ26" s="570"/>
      <c r="QQK26" s="570"/>
      <c r="QQL26" s="570"/>
      <c r="QQM26" s="570"/>
      <c r="QQN26" s="570"/>
      <c r="QQO26" s="570"/>
      <c r="QQP26" s="570"/>
      <c r="QQQ26" s="570"/>
      <c r="QQR26" s="570"/>
      <c r="QQS26" s="570"/>
      <c r="QQT26" s="570"/>
      <c r="QQU26" s="570"/>
      <c r="QQV26" s="570"/>
      <c r="QQW26" s="570"/>
      <c r="QQX26" s="570"/>
      <c r="QQY26" s="570"/>
      <c r="QQZ26" s="570"/>
      <c r="QRA26" s="570"/>
      <c r="QRB26" s="570"/>
      <c r="QRC26" s="570"/>
      <c r="QRD26" s="570"/>
      <c r="QRE26" s="570"/>
      <c r="QRF26" s="570"/>
      <c r="QRG26" s="570"/>
      <c r="QRH26" s="570"/>
      <c r="QRI26" s="570"/>
      <c r="QRJ26" s="570"/>
      <c r="QRK26" s="570"/>
      <c r="QRL26" s="570"/>
      <c r="QRM26" s="570"/>
      <c r="QRN26" s="570"/>
      <c r="QRO26" s="570"/>
      <c r="QRP26" s="570"/>
      <c r="QRQ26" s="570"/>
      <c r="QRR26" s="570"/>
      <c r="QRS26" s="570"/>
      <c r="QRT26" s="570"/>
      <c r="QRU26" s="570"/>
      <c r="QRV26" s="570"/>
      <c r="QRW26" s="570"/>
      <c r="QRX26" s="570"/>
      <c r="QRY26" s="570"/>
      <c r="QRZ26" s="570"/>
      <c r="QSA26" s="570"/>
      <c r="QSB26" s="570"/>
      <c r="QSC26" s="570"/>
      <c r="QSD26" s="570"/>
      <c r="QSE26" s="570"/>
      <c r="QSF26" s="570"/>
      <c r="QSG26" s="570"/>
      <c r="QSH26" s="570"/>
      <c r="QSI26" s="570"/>
      <c r="QSJ26" s="570"/>
      <c r="QSK26" s="570"/>
      <c r="QSL26" s="570"/>
      <c r="QSM26" s="570"/>
      <c r="QSN26" s="570"/>
      <c r="QSO26" s="570"/>
      <c r="QSP26" s="570"/>
      <c r="QSQ26" s="570"/>
      <c r="QSR26" s="570"/>
      <c r="QSS26" s="570"/>
      <c r="QST26" s="570"/>
      <c r="QSU26" s="570"/>
      <c r="QSV26" s="570"/>
      <c r="QSW26" s="570"/>
      <c r="QSX26" s="570"/>
      <c r="QSY26" s="570"/>
      <c r="QSZ26" s="570"/>
      <c r="QTA26" s="570"/>
      <c r="QTB26" s="570"/>
      <c r="QTC26" s="570"/>
      <c r="QTD26" s="570"/>
      <c r="QTE26" s="570"/>
      <c r="QTF26" s="570"/>
      <c r="QTG26" s="570"/>
      <c r="QTH26" s="570"/>
      <c r="QTI26" s="570"/>
      <c r="QTJ26" s="570"/>
      <c r="QTK26" s="570"/>
      <c r="QTL26" s="570"/>
      <c r="QTM26" s="570"/>
      <c r="QTN26" s="570"/>
      <c r="QTO26" s="570"/>
      <c r="QTP26" s="570"/>
      <c r="QTQ26" s="570"/>
      <c r="QTR26" s="570"/>
      <c r="QTS26" s="570"/>
      <c r="QTT26" s="570"/>
      <c r="QTU26" s="570"/>
      <c r="QTV26" s="570"/>
      <c r="QTW26" s="570"/>
      <c r="QTX26" s="570"/>
      <c r="QTY26" s="570"/>
      <c r="QTZ26" s="570"/>
      <c r="QUA26" s="570"/>
      <c r="QUB26" s="570"/>
      <c r="QUC26" s="570"/>
      <c r="QUD26" s="570"/>
      <c r="QUE26" s="570"/>
      <c r="QUF26" s="570"/>
      <c r="QUG26" s="570"/>
      <c r="QUH26" s="570"/>
      <c r="QUI26" s="570"/>
      <c r="QUJ26" s="570"/>
      <c r="QUK26" s="570"/>
      <c r="QUL26" s="570"/>
      <c r="QUM26" s="570"/>
      <c r="QUN26" s="570"/>
      <c r="QUO26" s="570"/>
      <c r="QUP26" s="570"/>
      <c r="QUQ26" s="570"/>
      <c r="QUR26" s="570"/>
      <c r="QUS26" s="570"/>
      <c r="QUT26" s="570"/>
      <c r="QUU26" s="570"/>
      <c r="QUV26" s="570"/>
      <c r="QUW26" s="570"/>
      <c r="QUX26" s="570"/>
      <c r="QUY26" s="570"/>
      <c r="QUZ26" s="570"/>
      <c r="QVA26" s="570"/>
      <c r="QVB26" s="570"/>
      <c r="QVC26" s="570"/>
      <c r="QVD26" s="570"/>
      <c r="QVE26" s="570"/>
      <c r="QVF26" s="570"/>
      <c r="QVG26" s="570"/>
      <c r="QVH26" s="570"/>
      <c r="QVI26" s="570"/>
      <c r="QVJ26" s="570"/>
      <c r="QVK26" s="570"/>
      <c r="QVL26" s="570"/>
      <c r="QVM26" s="570"/>
      <c r="QVN26" s="570"/>
      <c r="QVO26" s="570"/>
      <c r="QVP26" s="570"/>
      <c r="QVQ26" s="570"/>
      <c r="QVR26" s="570"/>
      <c r="QVS26" s="570"/>
      <c r="QVT26" s="570"/>
      <c r="QVU26" s="570"/>
      <c r="QVV26" s="570"/>
      <c r="QVW26" s="570"/>
      <c r="QVX26" s="570"/>
      <c r="QVY26" s="570"/>
      <c r="QVZ26" s="570"/>
      <c r="QWA26" s="570"/>
      <c r="QWB26" s="570"/>
      <c r="QWC26" s="570"/>
      <c r="QWD26" s="570"/>
      <c r="QWE26" s="570"/>
      <c r="QWF26" s="570"/>
      <c r="QWG26" s="570"/>
      <c r="QWH26" s="570"/>
      <c r="QWI26" s="570"/>
      <c r="QWJ26" s="570"/>
      <c r="QWK26" s="570"/>
      <c r="QWL26" s="570"/>
      <c r="QWM26" s="570"/>
      <c r="QWN26" s="570"/>
      <c r="QWO26" s="570"/>
      <c r="QWP26" s="570"/>
      <c r="QWQ26" s="570"/>
      <c r="QWR26" s="570"/>
      <c r="QWS26" s="570"/>
      <c r="QWT26" s="570"/>
      <c r="QWU26" s="570"/>
      <c r="QWV26" s="570"/>
      <c r="QWW26" s="570"/>
      <c r="QWX26" s="570"/>
      <c r="QWY26" s="570"/>
      <c r="QWZ26" s="570"/>
      <c r="QXA26" s="570"/>
      <c r="QXB26" s="570"/>
      <c r="QXC26" s="570"/>
      <c r="QXD26" s="570"/>
      <c r="QXE26" s="570"/>
      <c r="QXF26" s="570"/>
      <c r="QXG26" s="570"/>
      <c r="QXH26" s="570"/>
      <c r="QXI26" s="570"/>
      <c r="QXJ26" s="570"/>
      <c r="QXK26" s="570"/>
      <c r="QXL26" s="570"/>
      <c r="QXM26" s="570"/>
      <c r="QXN26" s="570"/>
      <c r="QXO26" s="570"/>
      <c r="QXP26" s="570"/>
      <c r="QXQ26" s="570"/>
      <c r="QXR26" s="570"/>
      <c r="QXS26" s="570"/>
      <c r="QXT26" s="570"/>
      <c r="QXU26" s="570"/>
      <c r="QXV26" s="570"/>
      <c r="QXW26" s="570"/>
      <c r="QXX26" s="570"/>
      <c r="QXY26" s="570"/>
      <c r="QXZ26" s="570"/>
      <c r="QYA26" s="570"/>
      <c r="QYB26" s="570"/>
      <c r="QYC26" s="570"/>
      <c r="QYD26" s="570"/>
      <c r="QYE26" s="570"/>
      <c r="QYF26" s="570"/>
      <c r="QYG26" s="570"/>
      <c r="QYH26" s="570"/>
      <c r="QYI26" s="570"/>
      <c r="QYJ26" s="570"/>
      <c r="QYK26" s="570"/>
      <c r="QYL26" s="570"/>
      <c r="QYM26" s="570"/>
      <c r="QYN26" s="570"/>
      <c r="QYO26" s="570"/>
      <c r="QYP26" s="570"/>
      <c r="QYQ26" s="570"/>
      <c r="QYR26" s="570"/>
      <c r="QYS26" s="570"/>
      <c r="QYT26" s="570"/>
      <c r="QYU26" s="570"/>
      <c r="QYV26" s="570"/>
      <c r="QYW26" s="570"/>
      <c r="QYX26" s="570"/>
      <c r="QYY26" s="570"/>
      <c r="QYZ26" s="570"/>
      <c r="QZA26" s="570"/>
      <c r="QZB26" s="570"/>
      <c r="QZC26" s="570"/>
      <c r="QZD26" s="570"/>
      <c r="QZE26" s="570"/>
      <c r="QZF26" s="570"/>
      <c r="QZG26" s="570"/>
      <c r="QZH26" s="570"/>
      <c r="QZI26" s="570"/>
      <c r="QZJ26" s="570"/>
      <c r="QZK26" s="570"/>
      <c r="QZL26" s="570"/>
      <c r="QZM26" s="570"/>
      <c r="QZN26" s="570"/>
      <c r="QZO26" s="570"/>
      <c r="QZP26" s="570"/>
      <c r="QZQ26" s="570"/>
      <c r="QZR26" s="570"/>
      <c r="QZS26" s="570"/>
      <c r="QZT26" s="570"/>
      <c r="QZU26" s="570"/>
      <c r="QZV26" s="570"/>
      <c r="QZW26" s="570"/>
      <c r="QZX26" s="570"/>
      <c r="QZY26" s="570"/>
      <c r="QZZ26" s="570"/>
      <c r="RAA26" s="570"/>
      <c r="RAB26" s="570"/>
      <c r="RAC26" s="570"/>
      <c r="RAD26" s="570"/>
      <c r="RAE26" s="570"/>
      <c r="RAF26" s="570"/>
      <c r="RAG26" s="570"/>
      <c r="RAH26" s="570"/>
      <c r="RAI26" s="570"/>
      <c r="RAJ26" s="570"/>
      <c r="RAK26" s="570"/>
      <c r="RAL26" s="570"/>
      <c r="RAM26" s="570"/>
      <c r="RAN26" s="570"/>
      <c r="RAO26" s="570"/>
      <c r="RAP26" s="570"/>
      <c r="RAQ26" s="570"/>
      <c r="RAR26" s="570"/>
      <c r="RAS26" s="570"/>
      <c r="RAT26" s="570"/>
      <c r="RAU26" s="570"/>
      <c r="RAV26" s="570"/>
      <c r="RAW26" s="570"/>
      <c r="RAX26" s="570"/>
      <c r="RAY26" s="570"/>
      <c r="RAZ26" s="570"/>
      <c r="RBA26" s="570"/>
      <c r="RBB26" s="570"/>
      <c r="RBC26" s="570"/>
      <c r="RBD26" s="570"/>
      <c r="RBE26" s="570"/>
      <c r="RBF26" s="570"/>
      <c r="RBG26" s="570"/>
      <c r="RBH26" s="570"/>
      <c r="RBI26" s="570"/>
      <c r="RBJ26" s="570"/>
      <c r="RBK26" s="570"/>
      <c r="RBL26" s="570"/>
      <c r="RBM26" s="570"/>
      <c r="RBN26" s="570"/>
      <c r="RBO26" s="570"/>
      <c r="RBP26" s="570"/>
      <c r="RBQ26" s="570"/>
      <c r="RBR26" s="570"/>
      <c r="RBS26" s="570"/>
      <c r="RBT26" s="570"/>
      <c r="RBU26" s="570"/>
      <c r="RBV26" s="570"/>
      <c r="RBW26" s="570"/>
      <c r="RBX26" s="570"/>
      <c r="RBY26" s="570"/>
      <c r="RBZ26" s="570"/>
      <c r="RCA26" s="570"/>
      <c r="RCB26" s="570"/>
      <c r="RCC26" s="570"/>
      <c r="RCD26" s="570"/>
      <c r="RCE26" s="570"/>
      <c r="RCF26" s="570"/>
      <c r="RCG26" s="570"/>
      <c r="RCH26" s="570"/>
      <c r="RCI26" s="570"/>
      <c r="RCJ26" s="570"/>
      <c r="RCK26" s="570"/>
      <c r="RCL26" s="570"/>
      <c r="RCM26" s="570"/>
      <c r="RCN26" s="570"/>
      <c r="RCO26" s="570"/>
      <c r="RCP26" s="570"/>
      <c r="RCQ26" s="570"/>
      <c r="RCR26" s="570"/>
      <c r="RCS26" s="570"/>
      <c r="RCT26" s="570"/>
      <c r="RCU26" s="570"/>
      <c r="RCV26" s="570"/>
      <c r="RCW26" s="570"/>
      <c r="RCX26" s="570"/>
      <c r="RCY26" s="570"/>
      <c r="RCZ26" s="570"/>
      <c r="RDA26" s="570"/>
      <c r="RDB26" s="570"/>
      <c r="RDC26" s="570"/>
      <c r="RDD26" s="570"/>
      <c r="RDE26" s="570"/>
      <c r="RDF26" s="570"/>
      <c r="RDG26" s="570"/>
      <c r="RDH26" s="570"/>
      <c r="RDI26" s="570"/>
      <c r="RDJ26" s="570"/>
      <c r="RDK26" s="570"/>
      <c r="RDL26" s="570"/>
      <c r="RDM26" s="570"/>
      <c r="RDN26" s="570"/>
      <c r="RDO26" s="570"/>
      <c r="RDP26" s="570"/>
      <c r="RDQ26" s="570"/>
      <c r="RDR26" s="570"/>
      <c r="RDS26" s="570"/>
      <c r="RDT26" s="570"/>
      <c r="RDU26" s="570"/>
      <c r="RDV26" s="570"/>
      <c r="RDW26" s="570"/>
      <c r="RDX26" s="570"/>
      <c r="RDY26" s="570"/>
      <c r="RDZ26" s="570"/>
      <c r="REA26" s="570"/>
      <c r="REB26" s="570"/>
      <c r="REC26" s="570"/>
      <c r="RED26" s="570"/>
      <c r="REE26" s="570"/>
      <c r="REF26" s="570"/>
      <c r="REG26" s="570"/>
      <c r="REH26" s="570"/>
      <c r="REI26" s="570"/>
      <c r="REJ26" s="570"/>
      <c r="REK26" s="570"/>
      <c r="REL26" s="570"/>
      <c r="REM26" s="570"/>
      <c r="REN26" s="570"/>
      <c r="REO26" s="570"/>
      <c r="REP26" s="570"/>
      <c r="REQ26" s="570"/>
      <c r="RER26" s="570"/>
      <c r="RES26" s="570"/>
      <c r="RET26" s="570"/>
      <c r="REU26" s="570"/>
      <c r="REV26" s="570"/>
      <c r="REW26" s="570"/>
      <c r="REX26" s="570"/>
      <c r="REY26" s="570"/>
      <c r="REZ26" s="570"/>
      <c r="RFA26" s="570"/>
      <c r="RFB26" s="570"/>
      <c r="RFC26" s="570"/>
      <c r="RFD26" s="570"/>
      <c r="RFE26" s="570"/>
      <c r="RFF26" s="570"/>
      <c r="RFG26" s="570"/>
      <c r="RFH26" s="570"/>
      <c r="RFI26" s="570"/>
      <c r="RFJ26" s="570"/>
      <c r="RFK26" s="570"/>
      <c r="RFL26" s="570"/>
      <c r="RFM26" s="570"/>
      <c r="RFN26" s="570"/>
      <c r="RFO26" s="570"/>
      <c r="RFP26" s="570"/>
      <c r="RFQ26" s="570"/>
      <c r="RFR26" s="570"/>
      <c r="RFS26" s="570"/>
      <c r="RFT26" s="570"/>
      <c r="RFU26" s="570"/>
      <c r="RFV26" s="570"/>
      <c r="RFW26" s="570"/>
      <c r="RFX26" s="570"/>
      <c r="RFY26" s="570"/>
      <c r="RFZ26" s="570"/>
      <c r="RGA26" s="570"/>
      <c r="RGB26" s="570"/>
      <c r="RGC26" s="570"/>
      <c r="RGD26" s="570"/>
      <c r="RGE26" s="570"/>
      <c r="RGF26" s="570"/>
      <c r="RGG26" s="570"/>
      <c r="RGH26" s="570"/>
      <c r="RGI26" s="570"/>
      <c r="RGJ26" s="570"/>
      <c r="RGK26" s="570"/>
      <c r="RGL26" s="570"/>
      <c r="RGM26" s="570"/>
      <c r="RGN26" s="570"/>
      <c r="RGO26" s="570"/>
      <c r="RGP26" s="570"/>
      <c r="RGQ26" s="570"/>
      <c r="RGR26" s="570"/>
      <c r="RGS26" s="570"/>
      <c r="RGT26" s="570"/>
      <c r="RGU26" s="570"/>
      <c r="RGV26" s="570"/>
      <c r="RGW26" s="570"/>
      <c r="RGX26" s="570"/>
      <c r="RGY26" s="570"/>
      <c r="RGZ26" s="570"/>
      <c r="RHA26" s="570"/>
      <c r="RHB26" s="570"/>
      <c r="RHC26" s="570"/>
      <c r="RHD26" s="570"/>
      <c r="RHE26" s="570"/>
      <c r="RHF26" s="570"/>
      <c r="RHG26" s="570"/>
      <c r="RHH26" s="570"/>
      <c r="RHI26" s="570"/>
      <c r="RHJ26" s="570"/>
      <c r="RHK26" s="570"/>
      <c r="RHL26" s="570"/>
      <c r="RHM26" s="570"/>
      <c r="RHN26" s="570"/>
      <c r="RHO26" s="570"/>
      <c r="RHP26" s="570"/>
      <c r="RHQ26" s="570"/>
      <c r="RHR26" s="570"/>
      <c r="RHS26" s="570"/>
      <c r="RHT26" s="570"/>
      <c r="RHU26" s="570"/>
      <c r="RHV26" s="570"/>
      <c r="RHW26" s="570"/>
      <c r="RHX26" s="570"/>
      <c r="RHY26" s="570"/>
      <c r="RHZ26" s="570"/>
      <c r="RIA26" s="570"/>
      <c r="RIB26" s="570"/>
      <c r="RIC26" s="570"/>
      <c r="RID26" s="570"/>
      <c r="RIE26" s="570"/>
      <c r="RIF26" s="570"/>
      <c r="RIG26" s="570"/>
      <c r="RIH26" s="570"/>
      <c r="RII26" s="570"/>
      <c r="RIJ26" s="570"/>
      <c r="RIK26" s="570"/>
      <c r="RIL26" s="570"/>
      <c r="RIM26" s="570"/>
      <c r="RIN26" s="570"/>
      <c r="RIO26" s="570"/>
      <c r="RIP26" s="570"/>
      <c r="RIQ26" s="570"/>
      <c r="RIR26" s="570"/>
      <c r="RIS26" s="570"/>
      <c r="RIT26" s="570"/>
      <c r="RIU26" s="570"/>
      <c r="RIV26" s="570"/>
      <c r="RIW26" s="570"/>
      <c r="RIX26" s="570"/>
      <c r="RIY26" s="570"/>
      <c r="RIZ26" s="570"/>
      <c r="RJA26" s="570"/>
      <c r="RJB26" s="570"/>
      <c r="RJC26" s="570"/>
      <c r="RJD26" s="570"/>
      <c r="RJE26" s="570"/>
      <c r="RJF26" s="570"/>
      <c r="RJG26" s="570"/>
      <c r="RJH26" s="570"/>
      <c r="RJI26" s="570"/>
      <c r="RJJ26" s="570"/>
      <c r="RJK26" s="570"/>
      <c r="RJL26" s="570"/>
      <c r="RJM26" s="570"/>
      <c r="RJN26" s="570"/>
      <c r="RJO26" s="570"/>
      <c r="RJP26" s="570"/>
      <c r="RJQ26" s="570"/>
      <c r="RJR26" s="570"/>
      <c r="RJS26" s="570"/>
      <c r="RJT26" s="570"/>
      <c r="RJU26" s="570"/>
      <c r="RJV26" s="570"/>
      <c r="RJW26" s="570"/>
      <c r="RJX26" s="570"/>
      <c r="RJY26" s="570"/>
      <c r="RJZ26" s="570"/>
      <c r="RKA26" s="570"/>
      <c r="RKB26" s="570"/>
      <c r="RKC26" s="570"/>
      <c r="RKD26" s="570"/>
      <c r="RKE26" s="570"/>
      <c r="RKF26" s="570"/>
      <c r="RKG26" s="570"/>
      <c r="RKH26" s="570"/>
      <c r="RKI26" s="570"/>
      <c r="RKJ26" s="570"/>
      <c r="RKK26" s="570"/>
      <c r="RKL26" s="570"/>
      <c r="RKM26" s="570"/>
      <c r="RKN26" s="570"/>
      <c r="RKO26" s="570"/>
      <c r="RKP26" s="570"/>
      <c r="RKQ26" s="570"/>
      <c r="RKR26" s="570"/>
      <c r="RKS26" s="570"/>
      <c r="RKT26" s="570"/>
      <c r="RKU26" s="570"/>
      <c r="RKV26" s="570"/>
      <c r="RKW26" s="570"/>
      <c r="RKX26" s="570"/>
      <c r="RKY26" s="570"/>
      <c r="RKZ26" s="570"/>
      <c r="RLA26" s="570"/>
      <c r="RLB26" s="570"/>
      <c r="RLC26" s="570"/>
      <c r="RLD26" s="570"/>
      <c r="RLE26" s="570"/>
      <c r="RLF26" s="570"/>
      <c r="RLG26" s="570"/>
      <c r="RLH26" s="570"/>
      <c r="RLI26" s="570"/>
      <c r="RLJ26" s="570"/>
      <c r="RLK26" s="570"/>
      <c r="RLL26" s="570"/>
      <c r="RLM26" s="570"/>
      <c r="RLN26" s="570"/>
      <c r="RLO26" s="570"/>
      <c r="RLP26" s="570"/>
      <c r="RLQ26" s="570"/>
      <c r="RLR26" s="570"/>
      <c r="RLS26" s="570"/>
      <c r="RLT26" s="570"/>
      <c r="RLU26" s="570"/>
      <c r="RLV26" s="570"/>
      <c r="RLW26" s="570"/>
      <c r="RLX26" s="570"/>
      <c r="RLY26" s="570"/>
      <c r="RLZ26" s="570"/>
      <c r="RMA26" s="570"/>
      <c r="RMB26" s="570"/>
      <c r="RMC26" s="570"/>
      <c r="RMD26" s="570"/>
      <c r="RME26" s="570"/>
      <c r="RMF26" s="570"/>
      <c r="RMG26" s="570"/>
      <c r="RMH26" s="570"/>
      <c r="RMI26" s="570"/>
      <c r="RMJ26" s="570"/>
      <c r="RMK26" s="570"/>
      <c r="RML26" s="570"/>
      <c r="RMM26" s="570"/>
      <c r="RMN26" s="570"/>
      <c r="RMO26" s="570"/>
      <c r="RMP26" s="570"/>
      <c r="RMQ26" s="570"/>
      <c r="RMR26" s="570"/>
      <c r="RMS26" s="570"/>
      <c r="RMT26" s="570"/>
      <c r="RMU26" s="570"/>
      <c r="RMV26" s="570"/>
      <c r="RMW26" s="570"/>
      <c r="RMX26" s="570"/>
      <c r="RMY26" s="570"/>
      <c r="RMZ26" s="570"/>
      <c r="RNA26" s="570"/>
      <c r="RNB26" s="570"/>
      <c r="RNC26" s="570"/>
      <c r="RND26" s="570"/>
      <c r="RNE26" s="570"/>
      <c r="RNF26" s="570"/>
      <c r="RNG26" s="570"/>
      <c r="RNH26" s="570"/>
      <c r="RNI26" s="570"/>
      <c r="RNJ26" s="570"/>
      <c r="RNK26" s="570"/>
      <c r="RNL26" s="570"/>
      <c r="RNM26" s="570"/>
      <c r="RNN26" s="570"/>
      <c r="RNO26" s="570"/>
      <c r="RNP26" s="570"/>
      <c r="RNQ26" s="570"/>
      <c r="RNR26" s="570"/>
      <c r="RNS26" s="570"/>
      <c r="RNT26" s="570"/>
      <c r="RNU26" s="570"/>
      <c r="RNV26" s="570"/>
      <c r="RNW26" s="570"/>
      <c r="RNX26" s="570"/>
      <c r="RNY26" s="570"/>
      <c r="RNZ26" s="570"/>
      <c r="ROA26" s="570"/>
      <c r="ROB26" s="570"/>
      <c r="ROC26" s="570"/>
      <c r="ROD26" s="570"/>
      <c r="ROE26" s="570"/>
      <c r="ROF26" s="570"/>
      <c r="ROG26" s="570"/>
      <c r="ROH26" s="570"/>
      <c r="ROI26" s="570"/>
      <c r="ROJ26" s="570"/>
      <c r="ROK26" s="570"/>
      <c r="ROL26" s="570"/>
      <c r="ROM26" s="570"/>
      <c r="RON26" s="570"/>
      <c r="ROO26" s="570"/>
      <c r="ROP26" s="570"/>
      <c r="ROQ26" s="570"/>
      <c r="ROR26" s="570"/>
      <c r="ROS26" s="570"/>
      <c r="ROT26" s="570"/>
      <c r="ROU26" s="570"/>
      <c r="ROV26" s="570"/>
      <c r="ROW26" s="570"/>
      <c r="ROX26" s="570"/>
      <c r="ROY26" s="570"/>
      <c r="ROZ26" s="570"/>
      <c r="RPA26" s="570"/>
      <c r="RPB26" s="570"/>
      <c r="RPC26" s="570"/>
      <c r="RPD26" s="570"/>
      <c r="RPE26" s="570"/>
      <c r="RPF26" s="570"/>
      <c r="RPG26" s="570"/>
      <c r="RPH26" s="570"/>
      <c r="RPI26" s="570"/>
      <c r="RPJ26" s="570"/>
      <c r="RPK26" s="570"/>
      <c r="RPL26" s="570"/>
      <c r="RPM26" s="570"/>
      <c r="RPN26" s="570"/>
      <c r="RPO26" s="570"/>
      <c r="RPP26" s="570"/>
      <c r="RPQ26" s="570"/>
      <c r="RPR26" s="570"/>
      <c r="RPS26" s="570"/>
      <c r="RPT26" s="570"/>
      <c r="RPU26" s="570"/>
      <c r="RPV26" s="570"/>
      <c r="RPW26" s="570"/>
      <c r="RPX26" s="570"/>
      <c r="RPY26" s="570"/>
      <c r="RPZ26" s="570"/>
      <c r="RQA26" s="570"/>
      <c r="RQB26" s="570"/>
      <c r="RQC26" s="570"/>
      <c r="RQD26" s="570"/>
      <c r="RQE26" s="570"/>
      <c r="RQF26" s="570"/>
      <c r="RQG26" s="570"/>
      <c r="RQH26" s="570"/>
      <c r="RQI26" s="570"/>
      <c r="RQJ26" s="570"/>
      <c r="RQK26" s="570"/>
      <c r="RQL26" s="570"/>
      <c r="RQM26" s="570"/>
      <c r="RQN26" s="570"/>
      <c r="RQO26" s="570"/>
      <c r="RQP26" s="570"/>
      <c r="RQQ26" s="570"/>
      <c r="RQR26" s="570"/>
      <c r="RQS26" s="570"/>
      <c r="RQT26" s="570"/>
      <c r="RQU26" s="570"/>
      <c r="RQV26" s="570"/>
      <c r="RQW26" s="570"/>
      <c r="RQX26" s="570"/>
      <c r="RQY26" s="570"/>
      <c r="RQZ26" s="570"/>
      <c r="RRA26" s="570"/>
      <c r="RRB26" s="570"/>
      <c r="RRC26" s="570"/>
      <c r="RRD26" s="570"/>
      <c r="RRE26" s="570"/>
      <c r="RRF26" s="570"/>
      <c r="RRG26" s="570"/>
      <c r="RRH26" s="570"/>
      <c r="RRI26" s="570"/>
      <c r="RRJ26" s="570"/>
      <c r="RRK26" s="570"/>
      <c r="RRL26" s="570"/>
      <c r="RRM26" s="570"/>
      <c r="RRN26" s="570"/>
      <c r="RRO26" s="570"/>
      <c r="RRP26" s="570"/>
      <c r="RRQ26" s="570"/>
      <c r="RRR26" s="570"/>
      <c r="RRS26" s="570"/>
      <c r="RRT26" s="570"/>
      <c r="RRU26" s="570"/>
      <c r="RRV26" s="570"/>
      <c r="RRW26" s="570"/>
      <c r="RRX26" s="570"/>
      <c r="RRY26" s="570"/>
      <c r="RRZ26" s="570"/>
      <c r="RSA26" s="570"/>
      <c r="RSB26" s="570"/>
      <c r="RSC26" s="570"/>
      <c r="RSD26" s="570"/>
      <c r="RSE26" s="570"/>
      <c r="RSF26" s="570"/>
      <c r="RSG26" s="570"/>
      <c r="RSH26" s="570"/>
      <c r="RSI26" s="570"/>
      <c r="RSJ26" s="570"/>
      <c r="RSK26" s="570"/>
      <c r="RSL26" s="570"/>
      <c r="RSM26" s="570"/>
      <c r="RSN26" s="570"/>
      <c r="RSO26" s="570"/>
      <c r="RSP26" s="570"/>
      <c r="RSQ26" s="570"/>
      <c r="RSR26" s="570"/>
      <c r="RSS26" s="570"/>
      <c r="RST26" s="570"/>
      <c r="RSU26" s="570"/>
      <c r="RSV26" s="570"/>
      <c r="RSW26" s="570"/>
      <c r="RSX26" s="570"/>
      <c r="RSY26" s="570"/>
      <c r="RSZ26" s="570"/>
      <c r="RTA26" s="570"/>
      <c r="RTB26" s="570"/>
      <c r="RTC26" s="570"/>
      <c r="RTD26" s="570"/>
      <c r="RTE26" s="570"/>
      <c r="RTF26" s="570"/>
      <c r="RTG26" s="570"/>
      <c r="RTH26" s="570"/>
      <c r="RTI26" s="570"/>
      <c r="RTJ26" s="570"/>
      <c r="RTK26" s="570"/>
      <c r="RTL26" s="570"/>
      <c r="RTM26" s="570"/>
      <c r="RTN26" s="570"/>
      <c r="RTO26" s="570"/>
      <c r="RTP26" s="570"/>
      <c r="RTQ26" s="570"/>
      <c r="RTR26" s="570"/>
      <c r="RTS26" s="570"/>
      <c r="RTT26" s="570"/>
      <c r="RTU26" s="570"/>
      <c r="RTV26" s="570"/>
      <c r="RTW26" s="570"/>
      <c r="RTX26" s="570"/>
      <c r="RTY26" s="570"/>
      <c r="RTZ26" s="570"/>
      <c r="RUA26" s="570"/>
      <c r="RUB26" s="570"/>
      <c r="RUC26" s="570"/>
      <c r="RUD26" s="570"/>
      <c r="RUE26" s="570"/>
      <c r="RUF26" s="570"/>
      <c r="RUG26" s="570"/>
      <c r="RUH26" s="570"/>
      <c r="RUI26" s="570"/>
      <c r="RUJ26" s="570"/>
      <c r="RUK26" s="570"/>
      <c r="RUL26" s="570"/>
      <c r="RUM26" s="570"/>
      <c r="RUN26" s="570"/>
      <c r="RUO26" s="570"/>
      <c r="RUP26" s="570"/>
      <c r="RUQ26" s="570"/>
      <c r="RUR26" s="570"/>
      <c r="RUS26" s="570"/>
      <c r="RUT26" s="570"/>
      <c r="RUU26" s="570"/>
      <c r="RUV26" s="570"/>
      <c r="RUW26" s="570"/>
      <c r="RUX26" s="570"/>
      <c r="RUY26" s="570"/>
      <c r="RUZ26" s="570"/>
      <c r="RVA26" s="570"/>
      <c r="RVB26" s="570"/>
      <c r="RVC26" s="570"/>
      <c r="RVD26" s="570"/>
      <c r="RVE26" s="570"/>
      <c r="RVF26" s="570"/>
      <c r="RVG26" s="570"/>
      <c r="RVH26" s="570"/>
      <c r="RVI26" s="570"/>
      <c r="RVJ26" s="570"/>
      <c r="RVK26" s="570"/>
      <c r="RVL26" s="570"/>
      <c r="RVM26" s="570"/>
      <c r="RVN26" s="570"/>
      <c r="RVO26" s="570"/>
      <c r="RVP26" s="570"/>
      <c r="RVQ26" s="570"/>
      <c r="RVR26" s="570"/>
      <c r="RVS26" s="570"/>
      <c r="RVT26" s="570"/>
      <c r="RVU26" s="570"/>
      <c r="RVV26" s="570"/>
      <c r="RVW26" s="570"/>
      <c r="RVX26" s="570"/>
      <c r="RVY26" s="570"/>
      <c r="RVZ26" s="570"/>
      <c r="RWA26" s="570"/>
      <c r="RWB26" s="570"/>
      <c r="RWC26" s="570"/>
      <c r="RWD26" s="570"/>
      <c r="RWE26" s="570"/>
      <c r="RWF26" s="570"/>
      <c r="RWG26" s="570"/>
      <c r="RWH26" s="570"/>
      <c r="RWI26" s="570"/>
      <c r="RWJ26" s="570"/>
      <c r="RWK26" s="570"/>
      <c r="RWL26" s="570"/>
      <c r="RWM26" s="570"/>
      <c r="RWN26" s="570"/>
      <c r="RWO26" s="570"/>
      <c r="RWP26" s="570"/>
      <c r="RWQ26" s="570"/>
      <c r="RWR26" s="570"/>
      <c r="RWS26" s="570"/>
      <c r="RWT26" s="570"/>
      <c r="RWU26" s="570"/>
      <c r="RWV26" s="570"/>
      <c r="RWW26" s="570"/>
      <c r="RWX26" s="570"/>
      <c r="RWY26" s="570"/>
      <c r="RWZ26" s="570"/>
      <c r="RXA26" s="570"/>
      <c r="RXB26" s="570"/>
      <c r="RXC26" s="570"/>
      <c r="RXD26" s="570"/>
      <c r="RXE26" s="570"/>
      <c r="RXF26" s="570"/>
      <c r="RXG26" s="570"/>
      <c r="RXH26" s="570"/>
      <c r="RXI26" s="570"/>
      <c r="RXJ26" s="570"/>
      <c r="RXK26" s="570"/>
      <c r="RXL26" s="570"/>
      <c r="RXM26" s="570"/>
      <c r="RXN26" s="570"/>
      <c r="RXO26" s="570"/>
      <c r="RXP26" s="570"/>
      <c r="RXQ26" s="570"/>
      <c r="RXR26" s="570"/>
      <c r="RXS26" s="570"/>
      <c r="RXT26" s="570"/>
      <c r="RXU26" s="570"/>
      <c r="RXV26" s="570"/>
      <c r="RXW26" s="570"/>
      <c r="RXX26" s="570"/>
      <c r="RXY26" s="570"/>
      <c r="RXZ26" s="570"/>
      <c r="RYA26" s="570"/>
      <c r="RYB26" s="570"/>
      <c r="RYC26" s="570"/>
      <c r="RYD26" s="570"/>
      <c r="RYE26" s="570"/>
      <c r="RYF26" s="570"/>
      <c r="RYG26" s="570"/>
      <c r="RYH26" s="570"/>
      <c r="RYI26" s="570"/>
      <c r="RYJ26" s="570"/>
      <c r="RYK26" s="570"/>
      <c r="RYL26" s="570"/>
      <c r="RYM26" s="570"/>
      <c r="RYN26" s="570"/>
      <c r="RYO26" s="570"/>
      <c r="RYP26" s="570"/>
      <c r="RYQ26" s="570"/>
      <c r="RYR26" s="570"/>
      <c r="RYS26" s="570"/>
      <c r="RYT26" s="570"/>
      <c r="RYU26" s="570"/>
      <c r="RYV26" s="570"/>
      <c r="RYW26" s="570"/>
      <c r="RYX26" s="570"/>
      <c r="RYY26" s="570"/>
      <c r="RYZ26" s="570"/>
      <c r="RZA26" s="570"/>
      <c r="RZB26" s="570"/>
      <c r="RZC26" s="570"/>
      <c r="RZD26" s="570"/>
      <c r="RZE26" s="570"/>
      <c r="RZF26" s="570"/>
      <c r="RZG26" s="570"/>
      <c r="RZH26" s="570"/>
      <c r="RZI26" s="570"/>
      <c r="RZJ26" s="570"/>
      <c r="RZK26" s="570"/>
      <c r="RZL26" s="570"/>
      <c r="RZM26" s="570"/>
      <c r="RZN26" s="570"/>
      <c r="RZO26" s="570"/>
      <c r="RZP26" s="570"/>
      <c r="RZQ26" s="570"/>
      <c r="RZR26" s="570"/>
      <c r="RZS26" s="570"/>
      <c r="RZT26" s="570"/>
      <c r="RZU26" s="570"/>
      <c r="RZV26" s="570"/>
      <c r="RZW26" s="570"/>
      <c r="RZX26" s="570"/>
      <c r="RZY26" s="570"/>
      <c r="RZZ26" s="570"/>
      <c r="SAA26" s="570"/>
      <c r="SAB26" s="570"/>
      <c r="SAC26" s="570"/>
      <c r="SAD26" s="570"/>
      <c r="SAE26" s="570"/>
      <c r="SAF26" s="570"/>
      <c r="SAG26" s="570"/>
      <c r="SAH26" s="570"/>
      <c r="SAI26" s="570"/>
      <c r="SAJ26" s="570"/>
      <c r="SAK26" s="570"/>
      <c r="SAL26" s="570"/>
      <c r="SAM26" s="570"/>
      <c r="SAN26" s="570"/>
      <c r="SAO26" s="570"/>
      <c r="SAP26" s="570"/>
      <c r="SAQ26" s="570"/>
      <c r="SAR26" s="570"/>
      <c r="SAS26" s="570"/>
      <c r="SAT26" s="570"/>
      <c r="SAU26" s="570"/>
      <c r="SAV26" s="570"/>
      <c r="SAW26" s="570"/>
      <c r="SAX26" s="570"/>
      <c r="SAY26" s="570"/>
      <c r="SAZ26" s="570"/>
      <c r="SBA26" s="570"/>
      <c r="SBB26" s="570"/>
      <c r="SBC26" s="570"/>
      <c r="SBD26" s="570"/>
      <c r="SBE26" s="570"/>
      <c r="SBF26" s="570"/>
      <c r="SBG26" s="570"/>
      <c r="SBH26" s="570"/>
      <c r="SBI26" s="570"/>
      <c r="SBJ26" s="570"/>
      <c r="SBK26" s="570"/>
      <c r="SBL26" s="570"/>
      <c r="SBM26" s="570"/>
      <c r="SBN26" s="570"/>
      <c r="SBO26" s="570"/>
      <c r="SBP26" s="570"/>
      <c r="SBQ26" s="570"/>
      <c r="SBR26" s="570"/>
      <c r="SBS26" s="570"/>
      <c r="SBT26" s="570"/>
      <c r="SBU26" s="570"/>
      <c r="SBV26" s="570"/>
      <c r="SBW26" s="570"/>
      <c r="SBX26" s="570"/>
      <c r="SBY26" s="570"/>
      <c r="SBZ26" s="570"/>
      <c r="SCA26" s="570"/>
      <c r="SCB26" s="570"/>
      <c r="SCC26" s="570"/>
      <c r="SCD26" s="570"/>
      <c r="SCE26" s="570"/>
      <c r="SCF26" s="570"/>
      <c r="SCG26" s="570"/>
      <c r="SCH26" s="570"/>
      <c r="SCI26" s="570"/>
      <c r="SCJ26" s="570"/>
      <c r="SCK26" s="570"/>
      <c r="SCL26" s="570"/>
      <c r="SCM26" s="570"/>
      <c r="SCN26" s="570"/>
      <c r="SCO26" s="570"/>
      <c r="SCP26" s="570"/>
      <c r="SCQ26" s="570"/>
      <c r="SCR26" s="570"/>
      <c r="SCS26" s="570"/>
      <c r="SCT26" s="570"/>
      <c r="SCU26" s="570"/>
      <c r="SCV26" s="570"/>
      <c r="SCW26" s="570"/>
      <c r="SCX26" s="570"/>
      <c r="SCY26" s="570"/>
      <c r="SCZ26" s="570"/>
      <c r="SDA26" s="570"/>
      <c r="SDB26" s="570"/>
      <c r="SDC26" s="570"/>
      <c r="SDD26" s="570"/>
      <c r="SDE26" s="570"/>
      <c r="SDF26" s="570"/>
      <c r="SDG26" s="570"/>
      <c r="SDH26" s="570"/>
      <c r="SDI26" s="570"/>
      <c r="SDJ26" s="570"/>
      <c r="SDK26" s="570"/>
      <c r="SDL26" s="570"/>
      <c r="SDM26" s="570"/>
      <c r="SDN26" s="570"/>
      <c r="SDO26" s="570"/>
      <c r="SDP26" s="570"/>
      <c r="SDQ26" s="570"/>
      <c r="SDR26" s="570"/>
      <c r="SDS26" s="570"/>
      <c r="SDT26" s="570"/>
      <c r="SDU26" s="570"/>
      <c r="SDV26" s="570"/>
      <c r="SDW26" s="570"/>
      <c r="SDX26" s="570"/>
      <c r="SDY26" s="570"/>
      <c r="SDZ26" s="570"/>
      <c r="SEA26" s="570"/>
      <c r="SEB26" s="570"/>
      <c r="SEC26" s="570"/>
      <c r="SED26" s="570"/>
      <c r="SEE26" s="570"/>
      <c r="SEF26" s="570"/>
      <c r="SEG26" s="570"/>
      <c r="SEH26" s="570"/>
      <c r="SEI26" s="570"/>
      <c r="SEJ26" s="570"/>
      <c r="SEK26" s="570"/>
      <c r="SEL26" s="570"/>
      <c r="SEM26" s="570"/>
      <c r="SEN26" s="570"/>
      <c r="SEO26" s="570"/>
      <c r="SEP26" s="570"/>
      <c r="SEQ26" s="570"/>
      <c r="SER26" s="570"/>
      <c r="SES26" s="570"/>
      <c r="SET26" s="570"/>
      <c r="SEU26" s="570"/>
      <c r="SEV26" s="570"/>
      <c r="SEW26" s="570"/>
      <c r="SEX26" s="570"/>
      <c r="SEY26" s="570"/>
      <c r="SEZ26" s="570"/>
      <c r="SFA26" s="570"/>
      <c r="SFB26" s="570"/>
      <c r="SFC26" s="570"/>
      <c r="SFD26" s="570"/>
      <c r="SFE26" s="570"/>
      <c r="SFF26" s="570"/>
      <c r="SFG26" s="570"/>
      <c r="SFH26" s="570"/>
      <c r="SFI26" s="570"/>
      <c r="SFJ26" s="570"/>
      <c r="SFK26" s="570"/>
      <c r="SFL26" s="570"/>
      <c r="SFM26" s="570"/>
      <c r="SFN26" s="570"/>
      <c r="SFO26" s="570"/>
      <c r="SFP26" s="570"/>
      <c r="SFQ26" s="570"/>
      <c r="SFR26" s="570"/>
      <c r="SFS26" s="570"/>
      <c r="SFT26" s="570"/>
      <c r="SFU26" s="570"/>
      <c r="SFV26" s="570"/>
      <c r="SFW26" s="570"/>
      <c r="SFX26" s="570"/>
      <c r="SFY26" s="570"/>
      <c r="SFZ26" s="570"/>
      <c r="SGA26" s="570"/>
      <c r="SGB26" s="570"/>
      <c r="SGC26" s="570"/>
      <c r="SGD26" s="570"/>
      <c r="SGE26" s="570"/>
      <c r="SGF26" s="570"/>
      <c r="SGG26" s="570"/>
      <c r="SGH26" s="570"/>
      <c r="SGI26" s="570"/>
      <c r="SGJ26" s="570"/>
      <c r="SGK26" s="570"/>
      <c r="SGL26" s="570"/>
      <c r="SGM26" s="570"/>
      <c r="SGN26" s="570"/>
      <c r="SGO26" s="570"/>
      <c r="SGP26" s="570"/>
      <c r="SGQ26" s="570"/>
      <c r="SGR26" s="570"/>
      <c r="SGS26" s="570"/>
      <c r="SGT26" s="570"/>
      <c r="SGU26" s="570"/>
      <c r="SGV26" s="570"/>
      <c r="SGW26" s="570"/>
      <c r="SGX26" s="570"/>
      <c r="SGY26" s="570"/>
      <c r="SGZ26" s="570"/>
      <c r="SHA26" s="570"/>
      <c r="SHB26" s="570"/>
      <c r="SHC26" s="570"/>
      <c r="SHD26" s="570"/>
      <c r="SHE26" s="570"/>
      <c r="SHF26" s="570"/>
      <c r="SHG26" s="570"/>
      <c r="SHH26" s="570"/>
      <c r="SHI26" s="570"/>
      <c r="SHJ26" s="570"/>
      <c r="SHK26" s="570"/>
      <c r="SHL26" s="570"/>
      <c r="SHM26" s="570"/>
      <c r="SHN26" s="570"/>
      <c r="SHO26" s="570"/>
      <c r="SHP26" s="570"/>
      <c r="SHQ26" s="570"/>
      <c r="SHR26" s="570"/>
      <c r="SHS26" s="570"/>
      <c r="SHT26" s="570"/>
      <c r="SHU26" s="570"/>
      <c r="SHV26" s="570"/>
      <c r="SHW26" s="570"/>
      <c r="SHX26" s="570"/>
      <c r="SHY26" s="570"/>
      <c r="SHZ26" s="570"/>
      <c r="SIA26" s="570"/>
      <c r="SIB26" s="570"/>
      <c r="SIC26" s="570"/>
      <c r="SID26" s="570"/>
      <c r="SIE26" s="570"/>
      <c r="SIF26" s="570"/>
      <c r="SIG26" s="570"/>
      <c r="SIH26" s="570"/>
      <c r="SII26" s="570"/>
      <c r="SIJ26" s="570"/>
      <c r="SIK26" s="570"/>
      <c r="SIL26" s="570"/>
      <c r="SIM26" s="570"/>
      <c r="SIN26" s="570"/>
      <c r="SIO26" s="570"/>
      <c r="SIP26" s="570"/>
      <c r="SIQ26" s="570"/>
      <c r="SIR26" s="570"/>
      <c r="SIS26" s="570"/>
      <c r="SIT26" s="570"/>
      <c r="SIU26" s="570"/>
      <c r="SIV26" s="570"/>
      <c r="SIW26" s="570"/>
      <c r="SIX26" s="570"/>
      <c r="SIY26" s="570"/>
      <c r="SIZ26" s="570"/>
      <c r="SJA26" s="570"/>
      <c r="SJB26" s="570"/>
      <c r="SJC26" s="570"/>
      <c r="SJD26" s="570"/>
      <c r="SJE26" s="570"/>
      <c r="SJF26" s="570"/>
      <c r="SJG26" s="570"/>
      <c r="SJH26" s="570"/>
      <c r="SJI26" s="570"/>
      <c r="SJJ26" s="570"/>
      <c r="SJK26" s="570"/>
      <c r="SJL26" s="570"/>
      <c r="SJM26" s="570"/>
      <c r="SJN26" s="570"/>
      <c r="SJO26" s="570"/>
      <c r="SJP26" s="570"/>
      <c r="SJQ26" s="570"/>
      <c r="SJR26" s="570"/>
      <c r="SJS26" s="570"/>
      <c r="SJT26" s="570"/>
      <c r="SJU26" s="570"/>
      <c r="SJV26" s="570"/>
      <c r="SJW26" s="570"/>
      <c r="SJX26" s="570"/>
      <c r="SJY26" s="570"/>
      <c r="SJZ26" s="570"/>
      <c r="SKA26" s="570"/>
      <c r="SKB26" s="570"/>
      <c r="SKC26" s="570"/>
      <c r="SKD26" s="570"/>
      <c r="SKE26" s="570"/>
      <c r="SKF26" s="570"/>
      <c r="SKG26" s="570"/>
      <c r="SKH26" s="570"/>
      <c r="SKI26" s="570"/>
      <c r="SKJ26" s="570"/>
      <c r="SKK26" s="570"/>
      <c r="SKL26" s="570"/>
      <c r="SKM26" s="570"/>
      <c r="SKN26" s="570"/>
      <c r="SKO26" s="570"/>
      <c r="SKP26" s="570"/>
      <c r="SKQ26" s="570"/>
      <c r="SKR26" s="570"/>
      <c r="SKS26" s="570"/>
      <c r="SKT26" s="570"/>
      <c r="SKU26" s="570"/>
      <c r="SKV26" s="570"/>
      <c r="SKW26" s="570"/>
      <c r="SKX26" s="570"/>
      <c r="SKY26" s="570"/>
      <c r="SKZ26" s="570"/>
      <c r="SLA26" s="570"/>
      <c r="SLB26" s="570"/>
      <c r="SLC26" s="570"/>
      <c r="SLD26" s="570"/>
      <c r="SLE26" s="570"/>
      <c r="SLF26" s="570"/>
      <c r="SLG26" s="570"/>
      <c r="SLH26" s="570"/>
      <c r="SLI26" s="570"/>
      <c r="SLJ26" s="570"/>
      <c r="SLK26" s="570"/>
      <c r="SLL26" s="570"/>
      <c r="SLM26" s="570"/>
      <c r="SLN26" s="570"/>
      <c r="SLO26" s="570"/>
      <c r="SLP26" s="570"/>
      <c r="SLQ26" s="570"/>
      <c r="SLR26" s="570"/>
      <c r="SLS26" s="570"/>
      <c r="SLT26" s="570"/>
      <c r="SLU26" s="570"/>
      <c r="SLV26" s="570"/>
      <c r="SLW26" s="570"/>
      <c r="SLX26" s="570"/>
      <c r="SLY26" s="570"/>
      <c r="SLZ26" s="570"/>
      <c r="SMA26" s="570"/>
      <c r="SMB26" s="570"/>
      <c r="SMC26" s="570"/>
      <c r="SMD26" s="570"/>
      <c r="SME26" s="570"/>
      <c r="SMF26" s="570"/>
      <c r="SMG26" s="570"/>
      <c r="SMH26" s="570"/>
      <c r="SMI26" s="570"/>
      <c r="SMJ26" s="570"/>
      <c r="SMK26" s="570"/>
      <c r="SML26" s="570"/>
      <c r="SMM26" s="570"/>
      <c r="SMN26" s="570"/>
      <c r="SMO26" s="570"/>
      <c r="SMP26" s="570"/>
      <c r="SMQ26" s="570"/>
      <c r="SMR26" s="570"/>
      <c r="SMS26" s="570"/>
      <c r="SMT26" s="570"/>
      <c r="SMU26" s="570"/>
      <c r="SMV26" s="570"/>
      <c r="SMW26" s="570"/>
      <c r="SMX26" s="570"/>
      <c r="SMY26" s="570"/>
      <c r="SMZ26" s="570"/>
      <c r="SNA26" s="570"/>
      <c r="SNB26" s="570"/>
      <c r="SNC26" s="570"/>
      <c r="SND26" s="570"/>
      <c r="SNE26" s="570"/>
      <c r="SNF26" s="570"/>
      <c r="SNG26" s="570"/>
      <c r="SNH26" s="570"/>
      <c r="SNI26" s="570"/>
      <c r="SNJ26" s="570"/>
      <c r="SNK26" s="570"/>
      <c r="SNL26" s="570"/>
      <c r="SNM26" s="570"/>
      <c r="SNN26" s="570"/>
      <c r="SNO26" s="570"/>
      <c r="SNP26" s="570"/>
      <c r="SNQ26" s="570"/>
      <c r="SNR26" s="570"/>
      <c r="SNS26" s="570"/>
      <c r="SNT26" s="570"/>
      <c r="SNU26" s="570"/>
      <c r="SNV26" s="570"/>
      <c r="SNW26" s="570"/>
      <c r="SNX26" s="570"/>
      <c r="SNY26" s="570"/>
      <c r="SNZ26" s="570"/>
      <c r="SOA26" s="570"/>
      <c r="SOB26" s="570"/>
      <c r="SOC26" s="570"/>
      <c r="SOD26" s="570"/>
      <c r="SOE26" s="570"/>
      <c r="SOF26" s="570"/>
      <c r="SOG26" s="570"/>
      <c r="SOH26" s="570"/>
      <c r="SOI26" s="570"/>
      <c r="SOJ26" s="570"/>
      <c r="SOK26" s="570"/>
      <c r="SOL26" s="570"/>
      <c r="SOM26" s="570"/>
      <c r="SON26" s="570"/>
      <c r="SOO26" s="570"/>
      <c r="SOP26" s="570"/>
      <c r="SOQ26" s="570"/>
      <c r="SOR26" s="570"/>
      <c r="SOS26" s="570"/>
      <c r="SOT26" s="570"/>
      <c r="SOU26" s="570"/>
      <c r="SOV26" s="570"/>
      <c r="SOW26" s="570"/>
      <c r="SOX26" s="570"/>
      <c r="SOY26" s="570"/>
      <c r="SOZ26" s="570"/>
      <c r="SPA26" s="570"/>
      <c r="SPB26" s="570"/>
      <c r="SPC26" s="570"/>
      <c r="SPD26" s="570"/>
      <c r="SPE26" s="570"/>
      <c r="SPF26" s="570"/>
      <c r="SPG26" s="570"/>
      <c r="SPH26" s="570"/>
      <c r="SPI26" s="570"/>
      <c r="SPJ26" s="570"/>
      <c r="SPK26" s="570"/>
      <c r="SPL26" s="570"/>
      <c r="SPM26" s="570"/>
      <c r="SPN26" s="570"/>
      <c r="SPO26" s="570"/>
      <c r="SPP26" s="570"/>
      <c r="SPQ26" s="570"/>
      <c r="SPR26" s="570"/>
      <c r="SPS26" s="570"/>
      <c r="SPT26" s="570"/>
      <c r="SPU26" s="570"/>
      <c r="SPV26" s="570"/>
      <c r="SPW26" s="570"/>
      <c r="SPX26" s="570"/>
      <c r="SPY26" s="570"/>
      <c r="SPZ26" s="570"/>
      <c r="SQA26" s="570"/>
      <c r="SQB26" s="570"/>
      <c r="SQC26" s="570"/>
      <c r="SQD26" s="570"/>
      <c r="SQE26" s="570"/>
      <c r="SQF26" s="570"/>
      <c r="SQG26" s="570"/>
      <c r="SQH26" s="570"/>
      <c r="SQI26" s="570"/>
      <c r="SQJ26" s="570"/>
      <c r="SQK26" s="570"/>
      <c r="SQL26" s="570"/>
      <c r="SQM26" s="570"/>
      <c r="SQN26" s="570"/>
      <c r="SQO26" s="570"/>
      <c r="SQP26" s="570"/>
      <c r="SQQ26" s="570"/>
      <c r="SQR26" s="570"/>
      <c r="SQS26" s="570"/>
      <c r="SQT26" s="570"/>
      <c r="SQU26" s="570"/>
      <c r="SQV26" s="570"/>
      <c r="SQW26" s="570"/>
      <c r="SQX26" s="570"/>
      <c r="SQY26" s="570"/>
      <c r="SQZ26" s="570"/>
      <c r="SRA26" s="570"/>
      <c r="SRB26" s="570"/>
      <c r="SRC26" s="570"/>
      <c r="SRD26" s="570"/>
      <c r="SRE26" s="570"/>
      <c r="SRF26" s="570"/>
      <c r="SRG26" s="570"/>
      <c r="SRH26" s="570"/>
      <c r="SRI26" s="570"/>
      <c r="SRJ26" s="570"/>
      <c r="SRK26" s="570"/>
      <c r="SRL26" s="570"/>
      <c r="SRM26" s="570"/>
      <c r="SRN26" s="570"/>
      <c r="SRO26" s="570"/>
      <c r="SRP26" s="570"/>
      <c r="SRQ26" s="570"/>
      <c r="SRR26" s="570"/>
      <c r="SRS26" s="570"/>
      <c r="SRT26" s="570"/>
      <c r="SRU26" s="570"/>
      <c r="SRV26" s="570"/>
      <c r="SRW26" s="570"/>
      <c r="SRX26" s="570"/>
      <c r="SRY26" s="570"/>
      <c r="SRZ26" s="570"/>
      <c r="SSA26" s="570"/>
      <c r="SSB26" s="570"/>
      <c r="SSC26" s="570"/>
      <c r="SSD26" s="570"/>
      <c r="SSE26" s="570"/>
      <c r="SSF26" s="570"/>
      <c r="SSG26" s="570"/>
      <c r="SSH26" s="570"/>
      <c r="SSI26" s="570"/>
      <c r="SSJ26" s="570"/>
      <c r="SSK26" s="570"/>
      <c r="SSL26" s="570"/>
      <c r="SSM26" s="570"/>
      <c r="SSN26" s="570"/>
      <c r="SSO26" s="570"/>
      <c r="SSP26" s="570"/>
      <c r="SSQ26" s="570"/>
      <c r="SSR26" s="570"/>
      <c r="SSS26" s="570"/>
      <c r="SST26" s="570"/>
      <c r="SSU26" s="570"/>
      <c r="SSV26" s="570"/>
      <c r="SSW26" s="570"/>
      <c r="SSX26" s="570"/>
      <c r="SSY26" s="570"/>
      <c r="SSZ26" s="570"/>
      <c r="STA26" s="570"/>
      <c r="STB26" s="570"/>
      <c r="STC26" s="570"/>
      <c r="STD26" s="570"/>
      <c r="STE26" s="570"/>
      <c r="STF26" s="570"/>
      <c r="STG26" s="570"/>
      <c r="STH26" s="570"/>
      <c r="STI26" s="570"/>
      <c r="STJ26" s="570"/>
      <c r="STK26" s="570"/>
      <c r="STL26" s="570"/>
      <c r="STM26" s="570"/>
      <c r="STN26" s="570"/>
      <c r="STO26" s="570"/>
      <c r="STP26" s="570"/>
      <c r="STQ26" s="570"/>
      <c r="STR26" s="570"/>
      <c r="STS26" s="570"/>
      <c r="STT26" s="570"/>
      <c r="STU26" s="570"/>
      <c r="STV26" s="570"/>
      <c r="STW26" s="570"/>
      <c r="STX26" s="570"/>
      <c r="STY26" s="570"/>
      <c r="STZ26" s="570"/>
      <c r="SUA26" s="570"/>
      <c r="SUB26" s="570"/>
      <c r="SUC26" s="570"/>
      <c r="SUD26" s="570"/>
      <c r="SUE26" s="570"/>
      <c r="SUF26" s="570"/>
      <c r="SUG26" s="570"/>
      <c r="SUH26" s="570"/>
      <c r="SUI26" s="570"/>
      <c r="SUJ26" s="570"/>
      <c r="SUK26" s="570"/>
      <c r="SUL26" s="570"/>
      <c r="SUM26" s="570"/>
      <c r="SUN26" s="570"/>
      <c r="SUO26" s="570"/>
      <c r="SUP26" s="570"/>
      <c r="SUQ26" s="570"/>
      <c r="SUR26" s="570"/>
      <c r="SUS26" s="570"/>
      <c r="SUT26" s="570"/>
      <c r="SUU26" s="570"/>
      <c r="SUV26" s="570"/>
      <c r="SUW26" s="570"/>
      <c r="SUX26" s="570"/>
      <c r="SUY26" s="570"/>
      <c r="SUZ26" s="570"/>
      <c r="SVA26" s="570"/>
      <c r="SVB26" s="570"/>
      <c r="SVC26" s="570"/>
      <c r="SVD26" s="570"/>
      <c r="SVE26" s="570"/>
      <c r="SVF26" s="570"/>
      <c r="SVG26" s="570"/>
      <c r="SVH26" s="570"/>
      <c r="SVI26" s="570"/>
      <c r="SVJ26" s="570"/>
      <c r="SVK26" s="570"/>
      <c r="SVL26" s="570"/>
      <c r="SVM26" s="570"/>
      <c r="SVN26" s="570"/>
      <c r="SVO26" s="570"/>
      <c r="SVP26" s="570"/>
      <c r="SVQ26" s="570"/>
      <c r="SVR26" s="570"/>
      <c r="SVS26" s="570"/>
      <c r="SVT26" s="570"/>
      <c r="SVU26" s="570"/>
      <c r="SVV26" s="570"/>
      <c r="SVW26" s="570"/>
      <c r="SVX26" s="570"/>
      <c r="SVY26" s="570"/>
      <c r="SVZ26" s="570"/>
      <c r="SWA26" s="570"/>
      <c r="SWB26" s="570"/>
      <c r="SWC26" s="570"/>
      <c r="SWD26" s="570"/>
      <c r="SWE26" s="570"/>
      <c r="SWF26" s="570"/>
      <c r="SWG26" s="570"/>
      <c r="SWH26" s="570"/>
      <c r="SWI26" s="570"/>
      <c r="SWJ26" s="570"/>
      <c r="SWK26" s="570"/>
      <c r="SWL26" s="570"/>
      <c r="SWM26" s="570"/>
      <c r="SWN26" s="570"/>
      <c r="SWO26" s="570"/>
      <c r="SWP26" s="570"/>
      <c r="SWQ26" s="570"/>
      <c r="SWR26" s="570"/>
      <c r="SWS26" s="570"/>
      <c r="SWT26" s="570"/>
      <c r="SWU26" s="570"/>
      <c r="SWV26" s="570"/>
      <c r="SWW26" s="570"/>
      <c r="SWX26" s="570"/>
      <c r="SWY26" s="570"/>
      <c r="SWZ26" s="570"/>
      <c r="SXA26" s="570"/>
      <c r="SXB26" s="570"/>
      <c r="SXC26" s="570"/>
      <c r="SXD26" s="570"/>
      <c r="SXE26" s="570"/>
      <c r="SXF26" s="570"/>
      <c r="SXG26" s="570"/>
      <c r="SXH26" s="570"/>
      <c r="SXI26" s="570"/>
      <c r="SXJ26" s="570"/>
      <c r="SXK26" s="570"/>
      <c r="SXL26" s="570"/>
      <c r="SXM26" s="570"/>
      <c r="SXN26" s="570"/>
      <c r="SXO26" s="570"/>
      <c r="SXP26" s="570"/>
      <c r="SXQ26" s="570"/>
      <c r="SXR26" s="570"/>
      <c r="SXS26" s="570"/>
      <c r="SXT26" s="570"/>
      <c r="SXU26" s="570"/>
      <c r="SXV26" s="570"/>
      <c r="SXW26" s="570"/>
      <c r="SXX26" s="570"/>
      <c r="SXY26" s="570"/>
      <c r="SXZ26" s="570"/>
      <c r="SYA26" s="570"/>
      <c r="SYB26" s="570"/>
      <c r="SYC26" s="570"/>
      <c r="SYD26" s="570"/>
      <c r="SYE26" s="570"/>
      <c r="SYF26" s="570"/>
      <c r="SYG26" s="570"/>
      <c r="SYH26" s="570"/>
      <c r="SYI26" s="570"/>
      <c r="SYJ26" s="570"/>
      <c r="SYK26" s="570"/>
      <c r="SYL26" s="570"/>
      <c r="SYM26" s="570"/>
      <c r="SYN26" s="570"/>
      <c r="SYO26" s="570"/>
      <c r="SYP26" s="570"/>
      <c r="SYQ26" s="570"/>
      <c r="SYR26" s="570"/>
      <c r="SYS26" s="570"/>
      <c r="SYT26" s="570"/>
      <c r="SYU26" s="570"/>
      <c r="SYV26" s="570"/>
      <c r="SYW26" s="570"/>
      <c r="SYX26" s="570"/>
      <c r="SYY26" s="570"/>
      <c r="SYZ26" s="570"/>
      <c r="SZA26" s="570"/>
      <c r="SZB26" s="570"/>
      <c r="SZC26" s="570"/>
      <c r="SZD26" s="570"/>
      <c r="SZE26" s="570"/>
      <c r="SZF26" s="570"/>
      <c r="SZG26" s="570"/>
      <c r="SZH26" s="570"/>
      <c r="SZI26" s="570"/>
      <c r="SZJ26" s="570"/>
      <c r="SZK26" s="570"/>
      <c r="SZL26" s="570"/>
      <c r="SZM26" s="570"/>
      <c r="SZN26" s="570"/>
      <c r="SZO26" s="570"/>
      <c r="SZP26" s="570"/>
      <c r="SZQ26" s="570"/>
      <c r="SZR26" s="570"/>
      <c r="SZS26" s="570"/>
      <c r="SZT26" s="570"/>
      <c r="SZU26" s="570"/>
      <c r="SZV26" s="570"/>
      <c r="SZW26" s="570"/>
      <c r="SZX26" s="570"/>
      <c r="SZY26" s="570"/>
      <c r="SZZ26" s="570"/>
      <c r="TAA26" s="570"/>
      <c r="TAB26" s="570"/>
      <c r="TAC26" s="570"/>
      <c r="TAD26" s="570"/>
      <c r="TAE26" s="570"/>
      <c r="TAF26" s="570"/>
      <c r="TAG26" s="570"/>
      <c r="TAH26" s="570"/>
      <c r="TAI26" s="570"/>
      <c r="TAJ26" s="570"/>
      <c r="TAK26" s="570"/>
      <c r="TAL26" s="570"/>
      <c r="TAM26" s="570"/>
      <c r="TAN26" s="570"/>
      <c r="TAO26" s="570"/>
      <c r="TAP26" s="570"/>
      <c r="TAQ26" s="570"/>
      <c r="TAR26" s="570"/>
      <c r="TAS26" s="570"/>
      <c r="TAT26" s="570"/>
      <c r="TAU26" s="570"/>
      <c r="TAV26" s="570"/>
      <c r="TAW26" s="570"/>
      <c r="TAX26" s="570"/>
      <c r="TAY26" s="570"/>
      <c r="TAZ26" s="570"/>
      <c r="TBA26" s="570"/>
      <c r="TBB26" s="570"/>
      <c r="TBC26" s="570"/>
      <c r="TBD26" s="570"/>
      <c r="TBE26" s="570"/>
      <c r="TBF26" s="570"/>
      <c r="TBG26" s="570"/>
      <c r="TBH26" s="570"/>
      <c r="TBI26" s="570"/>
      <c r="TBJ26" s="570"/>
      <c r="TBK26" s="570"/>
      <c r="TBL26" s="570"/>
      <c r="TBM26" s="570"/>
      <c r="TBN26" s="570"/>
      <c r="TBO26" s="570"/>
      <c r="TBP26" s="570"/>
      <c r="TBQ26" s="570"/>
      <c r="TBR26" s="570"/>
      <c r="TBS26" s="570"/>
      <c r="TBT26" s="570"/>
      <c r="TBU26" s="570"/>
      <c r="TBV26" s="570"/>
      <c r="TBW26" s="570"/>
      <c r="TBX26" s="570"/>
      <c r="TBY26" s="570"/>
      <c r="TBZ26" s="570"/>
      <c r="TCA26" s="570"/>
      <c r="TCB26" s="570"/>
      <c r="TCC26" s="570"/>
      <c r="TCD26" s="570"/>
      <c r="TCE26" s="570"/>
      <c r="TCF26" s="570"/>
      <c r="TCG26" s="570"/>
      <c r="TCH26" s="570"/>
      <c r="TCI26" s="570"/>
      <c r="TCJ26" s="570"/>
      <c r="TCK26" s="570"/>
      <c r="TCL26" s="570"/>
      <c r="TCM26" s="570"/>
      <c r="TCN26" s="570"/>
      <c r="TCO26" s="570"/>
      <c r="TCP26" s="570"/>
      <c r="TCQ26" s="570"/>
      <c r="TCR26" s="570"/>
      <c r="TCS26" s="570"/>
      <c r="TCT26" s="570"/>
      <c r="TCU26" s="570"/>
      <c r="TCV26" s="570"/>
      <c r="TCW26" s="570"/>
      <c r="TCX26" s="570"/>
      <c r="TCY26" s="570"/>
      <c r="TCZ26" s="570"/>
      <c r="TDA26" s="570"/>
      <c r="TDB26" s="570"/>
      <c r="TDC26" s="570"/>
      <c r="TDD26" s="570"/>
      <c r="TDE26" s="570"/>
      <c r="TDF26" s="570"/>
      <c r="TDG26" s="570"/>
      <c r="TDH26" s="570"/>
      <c r="TDI26" s="570"/>
      <c r="TDJ26" s="570"/>
      <c r="TDK26" s="570"/>
      <c r="TDL26" s="570"/>
      <c r="TDM26" s="570"/>
      <c r="TDN26" s="570"/>
      <c r="TDO26" s="570"/>
      <c r="TDP26" s="570"/>
      <c r="TDQ26" s="570"/>
      <c r="TDR26" s="570"/>
      <c r="TDS26" s="570"/>
      <c r="TDT26" s="570"/>
      <c r="TDU26" s="570"/>
      <c r="TDV26" s="570"/>
      <c r="TDW26" s="570"/>
      <c r="TDX26" s="570"/>
      <c r="TDY26" s="570"/>
      <c r="TDZ26" s="570"/>
      <c r="TEA26" s="570"/>
      <c r="TEB26" s="570"/>
      <c r="TEC26" s="570"/>
      <c r="TED26" s="570"/>
      <c r="TEE26" s="570"/>
      <c r="TEF26" s="570"/>
      <c r="TEG26" s="570"/>
      <c r="TEH26" s="570"/>
      <c r="TEI26" s="570"/>
      <c r="TEJ26" s="570"/>
      <c r="TEK26" s="570"/>
      <c r="TEL26" s="570"/>
      <c r="TEM26" s="570"/>
      <c r="TEN26" s="570"/>
      <c r="TEO26" s="570"/>
      <c r="TEP26" s="570"/>
      <c r="TEQ26" s="570"/>
      <c r="TER26" s="570"/>
      <c r="TES26" s="570"/>
      <c r="TET26" s="570"/>
      <c r="TEU26" s="570"/>
      <c r="TEV26" s="570"/>
      <c r="TEW26" s="570"/>
      <c r="TEX26" s="570"/>
      <c r="TEY26" s="570"/>
      <c r="TEZ26" s="570"/>
      <c r="TFA26" s="570"/>
      <c r="TFB26" s="570"/>
      <c r="TFC26" s="570"/>
      <c r="TFD26" s="570"/>
      <c r="TFE26" s="570"/>
      <c r="TFF26" s="570"/>
      <c r="TFG26" s="570"/>
      <c r="TFH26" s="570"/>
      <c r="TFI26" s="570"/>
      <c r="TFJ26" s="570"/>
      <c r="TFK26" s="570"/>
      <c r="TFL26" s="570"/>
      <c r="TFM26" s="570"/>
      <c r="TFN26" s="570"/>
      <c r="TFO26" s="570"/>
      <c r="TFP26" s="570"/>
      <c r="TFQ26" s="570"/>
      <c r="TFR26" s="570"/>
      <c r="TFS26" s="570"/>
      <c r="TFT26" s="570"/>
      <c r="TFU26" s="570"/>
      <c r="TFV26" s="570"/>
      <c r="TFW26" s="570"/>
      <c r="TFX26" s="570"/>
      <c r="TFY26" s="570"/>
      <c r="TFZ26" s="570"/>
      <c r="TGA26" s="570"/>
      <c r="TGB26" s="570"/>
      <c r="TGC26" s="570"/>
      <c r="TGD26" s="570"/>
      <c r="TGE26" s="570"/>
      <c r="TGF26" s="570"/>
      <c r="TGG26" s="570"/>
      <c r="TGH26" s="570"/>
      <c r="TGI26" s="570"/>
      <c r="TGJ26" s="570"/>
      <c r="TGK26" s="570"/>
      <c r="TGL26" s="570"/>
      <c r="TGM26" s="570"/>
      <c r="TGN26" s="570"/>
      <c r="TGO26" s="570"/>
      <c r="TGP26" s="570"/>
      <c r="TGQ26" s="570"/>
      <c r="TGR26" s="570"/>
      <c r="TGS26" s="570"/>
      <c r="TGT26" s="570"/>
      <c r="TGU26" s="570"/>
      <c r="TGV26" s="570"/>
      <c r="TGW26" s="570"/>
      <c r="TGX26" s="570"/>
      <c r="TGY26" s="570"/>
      <c r="TGZ26" s="570"/>
      <c r="THA26" s="570"/>
      <c r="THB26" s="570"/>
      <c r="THC26" s="570"/>
      <c r="THD26" s="570"/>
      <c r="THE26" s="570"/>
      <c r="THF26" s="570"/>
      <c r="THG26" s="570"/>
      <c r="THH26" s="570"/>
      <c r="THI26" s="570"/>
      <c r="THJ26" s="570"/>
      <c r="THK26" s="570"/>
      <c r="THL26" s="570"/>
      <c r="THM26" s="570"/>
      <c r="THN26" s="570"/>
      <c r="THO26" s="570"/>
      <c r="THP26" s="570"/>
      <c r="THQ26" s="570"/>
      <c r="THR26" s="570"/>
      <c r="THS26" s="570"/>
      <c r="THT26" s="570"/>
      <c r="THU26" s="570"/>
      <c r="THV26" s="570"/>
      <c r="THW26" s="570"/>
      <c r="THX26" s="570"/>
      <c r="THY26" s="570"/>
      <c r="THZ26" s="570"/>
      <c r="TIA26" s="570"/>
      <c r="TIB26" s="570"/>
      <c r="TIC26" s="570"/>
      <c r="TID26" s="570"/>
      <c r="TIE26" s="570"/>
      <c r="TIF26" s="570"/>
      <c r="TIG26" s="570"/>
      <c r="TIH26" s="570"/>
      <c r="TII26" s="570"/>
      <c r="TIJ26" s="570"/>
      <c r="TIK26" s="570"/>
      <c r="TIL26" s="570"/>
      <c r="TIM26" s="570"/>
      <c r="TIN26" s="570"/>
      <c r="TIO26" s="570"/>
      <c r="TIP26" s="570"/>
      <c r="TIQ26" s="570"/>
      <c r="TIR26" s="570"/>
      <c r="TIS26" s="570"/>
      <c r="TIT26" s="570"/>
      <c r="TIU26" s="570"/>
      <c r="TIV26" s="570"/>
      <c r="TIW26" s="570"/>
      <c r="TIX26" s="570"/>
      <c r="TIY26" s="570"/>
      <c r="TIZ26" s="570"/>
      <c r="TJA26" s="570"/>
      <c r="TJB26" s="570"/>
      <c r="TJC26" s="570"/>
      <c r="TJD26" s="570"/>
      <c r="TJE26" s="570"/>
      <c r="TJF26" s="570"/>
      <c r="TJG26" s="570"/>
      <c r="TJH26" s="570"/>
      <c r="TJI26" s="570"/>
      <c r="TJJ26" s="570"/>
      <c r="TJK26" s="570"/>
      <c r="TJL26" s="570"/>
      <c r="TJM26" s="570"/>
      <c r="TJN26" s="570"/>
      <c r="TJO26" s="570"/>
      <c r="TJP26" s="570"/>
      <c r="TJQ26" s="570"/>
      <c r="TJR26" s="570"/>
      <c r="TJS26" s="570"/>
      <c r="TJT26" s="570"/>
      <c r="TJU26" s="570"/>
      <c r="TJV26" s="570"/>
      <c r="TJW26" s="570"/>
      <c r="TJX26" s="570"/>
      <c r="TJY26" s="570"/>
      <c r="TJZ26" s="570"/>
      <c r="TKA26" s="570"/>
      <c r="TKB26" s="570"/>
      <c r="TKC26" s="570"/>
      <c r="TKD26" s="570"/>
      <c r="TKE26" s="570"/>
      <c r="TKF26" s="570"/>
      <c r="TKG26" s="570"/>
      <c r="TKH26" s="570"/>
      <c r="TKI26" s="570"/>
      <c r="TKJ26" s="570"/>
      <c r="TKK26" s="570"/>
      <c r="TKL26" s="570"/>
      <c r="TKM26" s="570"/>
      <c r="TKN26" s="570"/>
      <c r="TKO26" s="570"/>
      <c r="TKP26" s="570"/>
      <c r="TKQ26" s="570"/>
      <c r="TKR26" s="570"/>
      <c r="TKS26" s="570"/>
      <c r="TKT26" s="570"/>
      <c r="TKU26" s="570"/>
      <c r="TKV26" s="570"/>
      <c r="TKW26" s="570"/>
      <c r="TKX26" s="570"/>
      <c r="TKY26" s="570"/>
      <c r="TKZ26" s="570"/>
      <c r="TLA26" s="570"/>
      <c r="TLB26" s="570"/>
      <c r="TLC26" s="570"/>
      <c r="TLD26" s="570"/>
      <c r="TLE26" s="570"/>
      <c r="TLF26" s="570"/>
      <c r="TLG26" s="570"/>
      <c r="TLH26" s="570"/>
      <c r="TLI26" s="570"/>
      <c r="TLJ26" s="570"/>
      <c r="TLK26" s="570"/>
      <c r="TLL26" s="570"/>
      <c r="TLM26" s="570"/>
      <c r="TLN26" s="570"/>
      <c r="TLO26" s="570"/>
      <c r="TLP26" s="570"/>
      <c r="TLQ26" s="570"/>
      <c r="TLR26" s="570"/>
      <c r="TLS26" s="570"/>
      <c r="TLT26" s="570"/>
      <c r="TLU26" s="570"/>
      <c r="TLV26" s="570"/>
      <c r="TLW26" s="570"/>
      <c r="TLX26" s="570"/>
      <c r="TLY26" s="570"/>
      <c r="TLZ26" s="570"/>
      <c r="TMA26" s="570"/>
      <c r="TMB26" s="570"/>
      <c r="TMC26" s="570"/>
      <c r="TMD26" s="570"/>
      <c r="TME26" s="570"/>
      <c r="TMF26" s="570"/>
      <c r="TMG26" s="570"/>
      <c r="TMH26" s="570"/>
      <c r="TMI26" s="570"/>
      <c r="TMJ26" s="570"/>
      <c r="TMK26" s="570"/>
      <c r="TML26" s="570"/>
      <c r="TMM26" s="570"/>
      <c r="TMN26" s="570"/>
      <c r="TMO26" s="570"/>
      <c r="TMP26" s="570"/>
      <c r="TMQ26" s="570"/>
      <c r="TMR26" s="570"/>
      <c r="TMS26" s="570"/>
      <c r="TMT26" s="570"/>
      <c r="TMU26" s="570"/>
      <c r="TMV26" s="570"/>
      <c r="TMW26" s="570"/>
      <c r="TMX26" s="570"/>
      <c r="TMY26" s="570"/>
      <c r="TMZ26" s="570"/>
      <c r="TNA26" s="570"/>
      <c r="TNB26" s="570"/>
      <c r="TNC26" s="570"/>
      <c r="TND26" s="570"/>
      <c r="TNE26" s="570"/>
      <c r="TNF26" s="570"/>
      <c r="TNG26" s="570"/>
      <c r="TNH26" s="570"/>
      <c r="TNI26" s="570"/>
      <c r="TNJ26" s="570"/>
      <c r="TNK26" s="570"/>
      <c r="TNL26" s="570"/>
      <c r="TNM26" s="570"/>
      <c r="TNN26" s="570"/>
      <c r="TNO26" s="570"/>
      <c r="TNP26" s="570"/>
      <c r="TNQ26" s="570"/>
      <c r="TNR26" s="570"/>
      <c r="TNS26" s="570"/>
      <c r="TNT26" s="570"/>
      <c r="TNU26" s="570"/>
      <c r="TNV26" s="570"/>
      <c r="TNW26" s="570"/>
      <c r="TNX26" s="570"/>
      <c r="TNY26" s="570"/>
      <c r="TNZ26" s="570"/>
      <c r="TOA26" s="570"/>
      <c r="TOB26" s="570"/>
      <c r="TOC26" s="570"/>
      <c r="TOD26" s="570"/>
      <c r="TOE26" s="570"/>
      <c r="TOF26" s="570"/>
      <c r="TOG26" s="570"/>
      <c r="TOH26" s="570"/>
      <c r="TOI26" s="570"/>
      <c r="TOJ26" s="570"/>
      <c r="TOK26" s="570"/>
      <c r="TOL26" s="570"/>
      <c r="TOM26" s="570"/>
      <c r="TON26" s="570"/>
      <c r="TOO26" s="570"/>
      <c r="TOP26" s="570"/>
      <c r="TOQ26" s="570"/>
      <c r="TOR26" s="570"/>
      <c r="TOS26" s="570"/>
      <c r="TOT26" s="570"/>
      <c r="TOU26" s="570"/>
      <c r="TOV26" s="570"/>
      <c r="TOW26" s="570"/>
      <c r="TOX26" s="570"/>
      <c r="TOY26" s="570"/>
      <c r="TOZ26" s="570"/>
      <c r="TPA26" s="570"/>
      <c r="TPB26" s="570"/>
      <c r="TPC26" s="570"/>
      <c r="TPD26" s="570"/>
      <c r="TPE26" s="570"/>
      <c r="TPF26" s="570"/>
      <c r="TPG26" s="570"/>
      <c r="TPH26" s="570"/>
      <c r="TPI26" s="570"/>
      <c r="TPJ26" s="570"/>
      <c r="TPK26" s="570"/>
      <c r="TPL26" s="570"/>
      <c r="TPM26" s="570"/>
      <c r="TPN26" s="570"/>
      <c r="TPO26" s="570"/>
      <c r="TPP26" s="570"/>
      <c r="TPQ26" s="570"/>
      <c r="TPR26" s="570"/>
      <c r="TPS26" s="570"/>
      <c r="TPT26" s="570"/>
      <c r="TPU26" s="570"/>
      <c r="TPV26" s="570"/>
      <c r="TPW26" s="570"/>
      <c r="TPX26" s="570"/>
      <c r="TPY26" s="570"/>
      <c r="TPZ26" s="570"/>
      <c r="TQA26" s="570"/>
      <c r="TQB26" s="570"/>
      <c r="TQC26" s="570"/>
      <c r="TQD26" s="570"/>
      <c r="TQE26" s="570"/>
      <c r="TQF26" s="570"/>
      <c r="TQG26" s="570"/>
      <c r="TQH26" s="570"/>
      <c r="TQI26" s="570"/>
      <c r="TQJ26" s="570"/>
      <c r="TQK26" s="570"/>
      <c r="TQL26" s="570"/>
      <c r="TQM26" s="570"/>
      <c r="TQN26" s="570"/>
      <c r="TQO26" s="570"/>
      <c r="TQP26" s="570"/>
      <c r="TQQ26" s="570"/>
      <c r="TQR26" s="570"/>
      <c r="TQS26" s="570"/>
      <c r="TQT26" s="570"/>
      <c r="TQU26" s="570"/>
      <c r="TQV26" s="570"/>
      <c r="TQW26" s="570"/>
      <c r="TQX26" s="570"/>
      <c r="TQY26" s="570"/>
      <c r="TQZ26" s="570"/>
      <c r="TRA26" s="570"/>
      <c r="TRB26" s="570"/>
      <c r="TRC26" s="570"/>
      <c r="TRD26" s="570"/>
      <c r="TRE26" s="570"/>
      <c r="TRF26" s="570"/>
      <c r="TRG26" s="570"/>
      <c r="TRH26" s="570"/>
      <c r="TRI26" s="570"/>
      <c r="TRJ26" s="570"/>
      <c r="TRK26" s="570"/>
      <c r="TRL26" s="570"/>
      <c r="TRM26" s="570"/>
      <c r="TRN26" s="570"/>
      <c r="TRO26" s="570"/>
      <c r="TRP26" s="570"/>
      <c r="TRQ26" s="570"/>
      <c r="TRR26" s="570"/>
      <c r="TRS26" s="570"/>
      <c r="TRT26" s="570"/>
      <c r="TRU26" s="570"/>
      <c r="TRV26" s="570"/>
      <c r="TRW26" s="570"/>
      <c r="TRX26" s="570"/>
      <c r="TRY26" s="570"/>
      <c r="TRZ26" s="570"/>
      <c r="TSA26" s="570"/>
      <c r="TSB26" s="570"/>
      <c r="TSC26" s="570"/>
      <c r="TSD26" s="570"/>
      <c r="TSE26" s="570"/>
      <c r="TSF26" s="570"/>
      <c r="TSG26" s="570"/>
      <c r="TSH26" s="570"/>
      <c r="TSI26" s="570"/>
      <c r="TSJ26" s="570"/>
      <c r="TSK26" s="570"/>
      <c r="TSL26" s="570"/>
      <c r="TSM26" s="570"/>
      <c r="TSN26" s="570"/>
      <c r="TSO26" s="570"/>
      <c r="TSP26" s="570"/>
      <c r="TSQ26" s="570"/>
      <c r="TSR26" s="570"/>
      <c r="TSS26" s="570"/>
      <c r="TST26" s="570"/>
      <c r="TSU26" s="570"/>
      <c r="TSV26" s="570"/>
      <c r="TSW26" s="570"/>
      <c r="TSX26" s="570"/>
      <c r="TSY26" s="570"/>
      <c r="TSZ26" s="570"/>
      <c r="TTA26" s="570"/>
      <c r="TTB26" s="570"/>
      <c r="TTC26" s="570"/>
      <c r="TTD26" s="570"/>
      <c r="TTE26" s="570"/>
      <c r="TTF26" s="570"/>
      <c r="TTG26" s="570"/>
      <c r="TTH26" s="570"/>
      <c r="TTI26" s="570"/>
      <c r="TTJ26" s="570"/>
      <c r="TTK26" s="570"/>
      <c r="TTL26" s="570"/>
      <c r="TTM26" s="570"/>
      <c r="TTN26" s="570"/>
      <c r="TTO26" s="570"/>
      <c r="TTP26" s="570"/>
      <c r="TTQ26" s="570"/>
      <c r="TTR26" s="570"/>
      <c r="TTS26" s="570"/>
      <c r="TTT26" s="570"/>
      <c r="TTU26" s="570"/>
      <c r="TTV26" s="570"/>
      <c r="TTW26" s="570"/>
      <c r="TTX26" s="570"/>
      <c r="TTY26" s="570"/>
      <c r="TTZ26" s="570"/>
      <c r="TUA26" s="570"/>
      <c r="TUB26" s="570"/>
      <c r="TUC26" s="570"/>
      <c r="TUD26" s="570"/>
      <c r="TUE26" s="570"/>
      <c r="TUF26" s="570"/>
      <c r="TUG26" s="570"/>
      <c r="TUH26" s="570"/>
      <c r="TUI26" s="570"/>
      <c r="TUJ26" s="570"/>
      <c r="TUK26" s="570"/>
      <c r="TUL26" s="570"/>
      <c r="TUM26" s="570"/>
      <c r="TUN26" s="570"/>
      <c r="TUO26" s="570"/>
      <c r="TUP26" s="570"/>
      <c r="TUQ26" s="570"/>
      <c r="TUR26" s="570"/>
      <c r="TUS26" s="570"/>
      <c r="TUT26" s="570"/>
      <c r="TUU26" s="570"/>
      <c r="TUV26" s="570"/>
      <c r="TUW26" s="570"/>
      <c r="TUX26" s="570"/>
      <c r="TUY26" s="570"/>
      <c r="TUZ26" s="570"/>
      <c r="TVA26" s="570"/>
      <c r="TVB26" s="570"/>
      <c r="TVC26" s="570"/>
      <c r="TVD26" s="570"/>
      <c r="TVE26" s="570"/>
      <c r="TVF26" s="570"/>
      <c r="TVG26" s="570"/>
      <c r="TVH26" s="570"/>
      <c r="TVI26" s="570"/>
      <c r="TVJ26" s="570"/>
      <c r="TVK26" s="570"/>
      <c r="TVL26" s="570"/>
      <c r="TVM26" s="570"/>
      <c r="TVN26" s="570"/>
      <c r="TVO26" s="570"/>
      <c r="TVP26" s="570"/>
      <c r="TVQ26" s="570"/>
      <c r="TVR26" s="570"/>
      <c r="TVS26" s="570"/>
      <c r="TVT26" s="570"/>
      <c r="TVU26" s="570"/>
      <c r="TVV26" s="570"/>
      <c r="TVW26" s="570"/>
      <c r="TVX26" s="570"/>
      <c r="TVY26" s="570"/>
      <c r="TVZ26" s="570"/>
      <c r="TWA26" s="570"/>
      <c r="TWB26" s="570"/>
      <c r="TWC26" s="570"/>
      <c r="TWD26" s="570"/>
      <c r="TWE26" s="570"/>
      <c r="TWF26" s="570"/>
      <c r="TWG26" s="570"/>
      <c r="TWH26" s="570"/>
      <c r="TWI26" s="570"/>
      <c r="TWJ26" s="570"/>
      <c r="TWK26" s="570"/>
      <c r="TWL26" s="570"/>
      <c r="TWM26" s="570"/>
      <c r="TWN26" s="570"/>
      <c r="TWO26" s="570"/>
      <c r="TWP26" s="570"/>
      <c r="TWQ26" s="570"/>
      <c r="TWR26" s="570"/>
      <c r="TWS26" s="570"/>
      <c r="TWT26" s="570"/>
      <c r="TWU26" s="570"/>
      <c r="TWV26" s="570"/>
      <c r="TWW26" s="570"/>
      <c r="TWX26" s="570"/>
      <c r="TWY26" s="570"/>
      <c r="TWZ26" s="570"/>
      <c r="TXA26" s="570"/>
      <c r="TXB26" s="570"/>
      <c r="TXC26" s="570"/>
      <c r="TXD26" s="570"/>
      <c r="TXE26" s="570"/>
      <c r="TXF26" s="570"/>
      <c r="TXG26" s="570"/>
      <c r="TXH26" s="570"/>
      <c r="TXI26" s="570"/>
      <c r="TXJ26" s="570"/>
      <c r="TXK26" s="570"/>
      <c r="TXL26" s="570"/>
      <c r="TXM26" s="570"/>
      <c r="TXN26" s="570"/>
      <c r="TXO26" s="570"/>
      <c r="TXP26" s="570"/>
      <c r="TXQ26" s="570"/>
      <c r="TXR26" s="570"/>
      <c r="TXS26" s="570"/>
      <c r="TXT26" s="570"/>
      <c r="TXU26" s="570"/>
      <c r="TXV26" s="570"/>
      <c r="TXW26" s="570"/>
      <c r="TXX26" s="570"/>
      <c r="TXY26" s="570"/>
      <c r="TXZ26" s="570"/>
      <c r="TYA26" s="570"/>
      <c r="TYB26" s="570"/>
      <c r="TYC26" s="570"/>
      <c r="TYD26" s="570"/>
      <c r="TYE26" s="570"/>
      <c r="TYF26" s="570"/>
      <c r="TYG26" s="570"/>
      <c r="TYH26" s="570"/>
      <c r="TYI26" s="570"/>
      <c r="TYJ26" s="570"/>
      <c r="TYK26" s="570"/>
      <c r="TYL26" s="570"/>
      <c r="TYM26" s="570"/>
      <c r="TYN26" s="570"/>
      <c r="TYO26" s="570"/>
      <c r="TYP26" s="570"/>
      <c r="TYQ26" s="570"/>
      <c r="TYR26" s="570"/>
      <c r="TYS26" s="570"/>
      <c r="TYT26" s="570"/>
      <c r="TYU26" s="570"/>
      <c r="TYV26" s="570"/>
      <c r="TYW26" s="570"/>
      <c r="TYX26" s="570"/>
      <c r="TYY26" s="570"/>
      <c r="TYZ26" s="570"/>
      <c r="TZA26" s="570"/>
      <c r="TZB26" s="570"/>
      <c r="TZC26" s="570"/>
      <c r="TZD26" s="570"/>
      <c r="TZE26" s="570"/>
      <c r="TZF26" s="570"/>
      <c r="TZG26" s="570"/>
      <c r="TZH26" s="570"/>
      <c r="TZI26" s="570"/>
      <c r="TZJ26" s="570"/>
      <c r="TZK26" s="570"/>
      <c r="TZL26" s="570"/>
      <c r="TZM26" s="570"/>
      <c r="TZN26" s="570"/>
      <c r="TZO26" s="570"/>
      <c r="TZP26" s="570"/>
      <c r="TZQ26" s="570"/>
      <c r="TZR26" s="570"/>
      <c r="TZS26" s="570"/>
      <c r="TZT26" s="570"/>
      <c r="TZU26" s="570"/>
      <c r="TZV26" s="570"/>
      <c r="TZW26" s="570"/>
      <c r="TZX26" s="570"/>
      <c r="TZY26" s="570"/>
      <c r="TZZ26" s="570"/>
      <c r="UAA26" s="570"/>
      <c r="UAB26" s="570"/>
      <c r="UAC26" s="570"/>
      <c r="UAD26" s="570"/>
      <c r="UAE26" s="570"/>
      <c r="UAF26" s="570"/>
      <c r="UAG26" s="570"/>
      <c r="UAH26" s="570"/>
      <c r="UAI26" s="570"/>
      <c r="UAJ26" s="570"/>
      <c r="UAK26" s="570"/>
      <c r="UAL26" s="570"/>
      <c r="UAM26" s="570"/>
      <c r="UAN26" s="570"/>
      <c r="UAO26" s="570"/>
      <c r="UAP26" s="570"/>
      <c r="UAQ26" s="570"/>
      <c r="UAR26" s="570"/>
      <c r="UAS26" s="570"/>
      <c r="UAT26" s="570"/>
      <c r="UAU26" s="570"/>
      <c r="UAV26" s="570"/>
      <c r="UAW26" s="570"/>
      <c r="UAX26" s="570"/>
      <c r="UAY26" s="570"/>
      <c r="UAZ26" s="570"/>
      <c r="UBA26" s="570"/>
      <c r="UBB26" s="570"/>
      <c r="UBC26" s="570"/>
      <c r="UBD26" s="570"/>
      <c r="UBE26" s="570"/>
      <c r="UBF26" s="570"/>
      <c r="UBG26" s="570"/>
      <c r="UBH26" s="570"/>
      <c r="UBI26" s="570"/>
      <c r="UBJ26" s="570"/>
      <c r="UBK26" s="570"/>
      <c r="UBL26" s="570"/>
      <c r="UBM26" s="570"/>
      <c r="UBN26" s="570"/>
      <c r="UBO26" s="570"/>
      <c r="UBP26" s="570"/>
      <c r="UBQ26" s="570"/>
      <c r="UBR26" s="570"/>
      <c r="UBS26" s="570"/>
      <c r="UBT26" s="570"/>
      <c r="UBU26" s="570"/>
      <c r="UBV26" s="570"/>
      <c r="UBW26" s="570"/>
      <c r="UBX26" s="570"/>
      <c r="UBY26" s="570"/>
      <c r="UBZ26" s="570"/>
      <c r="UCA26" s="570"/>
      <c r="UCB26" s="570"/>
      <c r="UCC26" s="570"/>
      <c r="UCD26" s="570"/>
      <c r="UCE26" s="570"/>
      <c r="UCF26" s="570"/>
      <c r="UCG26" s="570"/>
      <c r="UCH26" s="570"/>
      <c r="UCI26" s="570"/>
      <c r="UCJ26" s="570"/>
      <c r="UCK26" s="570"/>
      <c r="UCL26" s="570"/>
      <c r="UCM26" s="570"/>
      <c r="UCN26" s="570"/>
      <c r="UCO26" s="570"/>
      <c r="UCP26" s="570"/>
      <c r="UCQ26" s="570"/>
      <c r="UCR26" s="570"/>
      <c r="UCS26" s="570"/>
      <c r="UCT26" s="570"/>
      <c r="UCU26" s="570"/>
      <c r="UCV26" s="570"/>
      <c r="UCW26" s="570"/>
      <c r="UCX26" s="570"/>
      <c r="UCY26" s="570"/>
      <c r="UCZ26" s="570"/>
      <c r="UDA26" s="570"/>
      <c r="UDB26" s="570"/>
      <c r="UDC26" s="570"/>
      <c r="UDD26" s="570"/>
      <c r="UDE26" s="570"/>
      <c r="UDF26" s="570"/>
      <c r="UDG26" s="570"/>
      <c r="UDH26" s="570"/>
      <c r="UDI26" s="570"/>
      <c r="UDJ26" s="570"/>
      <c r="UDK26" s="570"/>
      <c r="UDL26" s="570"/>
      <c r="UDM26" s="570"/>
      <c r="UDN26" s="570"/>
      <c r="UDO26" s="570"/>
      <c r="UDP26" s="570"/>
      <c r="UDQ26" s="570"/>
      <c r="UDR26" s="570"/>
      <c r="UDS26" s="570"/>
      <c r="UDT26" s="570"/>
      <c r="UDU26" s="570"/>
      <c r="UDV26" s="570"/>
      <c r="UDW26" s="570"/>
      <c r="UDX26" s="570"/>
      <c r="UDY26" s="570"/>
      <c r="UDZ26" s="570"/>
      <c r="UEA26" s="570"/>
      <c r="UEB26" s="570"/>
      <c r="UEC26" s="570"/>
      <c r="UED26" s="570"/>
      <c r="UEE26" s="570"/>
      <c r="UEF26" s="570"/>
      <c r="UEG26" s="570"/>
      <c r="UEH26" s="570"/>
      <c r="UEI26" s="570"/>
      <c r="UEJ26" s="570"/>
      <c r="UEK26" s="570"/>
      <c r="UEL26" s="570"/>
      <c r="UEM26" s="570"/>
      <c r="UEN26" s="570"/>
      <c r="UEO26" s="570"/>
      <c r="UEP26" s="570"/>
      <c r="UEQ26" s="570"/>
      <c r="UER26" s="570"/>
      <c r="UES26" s="570"/>
      <c r="UET26" s="570"/>
      <c r="UEU26" s="570"/>
      <c r="UEV26" s="570"/>
      <c r="UEW26" s="570"/>
      <c r="UEX26" s="570"/>
      <c r="UEY26" s="570"/>
      <c r="UEZ26" s="570"/>
      <c r="UFA26" s="570"/>
      <c r="UFB26" s="570"/>
      <c r="UFC26" s="570"/>
      <c r="UFD26" s="570"/>
      <c r="UFE26" s="570"/>
      <c r="UFF26" s="570"/>
      <c r="UFG26" s="570"/>
      <c r="UFH26" s="570"/>
      <c r="UFI26" s="570"/>
      <c r="UFJ26" s="570"/>
      <c r="UFK26" s="570"/>
      <c r="UFL26" s="570"/>
      <c r="UFM26" s="570"/>
      <c r="UFN26" s="570"/>
      <c r="UFO26" s="570"/>
      <c r="UFP26" s="570"/>
      <c r="UFQ26" s="570"/>
      <c r="UFR26" s="570"/>
      <c r="UFS26" s="570"/>
      <c r="UFT26" s="570"/>
      <c r="UFU26" s="570"/>
      <c r="UFV26" s="570"/>
      <c r="UFW26" s="570"/>
      <c r="UFX26" s="570"/>
      <c r="UFY26" s="570"/>
      <c r="UFZ26" s="570"/>
      <c r="UGA26" s="570"/>
      <c r="UGB26" s="570"/>
      <c r="UGC26" s="570"/>
      <c r="UGD26" s="570"/>
      <c r="UGE26" s="570"/>
      <c r="UGF26" s="570"/>
      <c r="UGG26" s="570"/>
      <c r="UGH26" s="570"/>
      <c r="UGI26" s="570"/>
      <c r="UGJ26" s="570"/>
      <c r="UGK26" s="570"/>
      <c r="UGL26" s="570"/>
      <c r="UGM26" s="570"/>
      <c r="UGN26" s="570"/>
      <c r="UGO26" s="570"/>
      <c r="UGP26" s="570"/>
      <c r="UGQ26" s="570"/>
      <c r="UGR26" s="570"/>
      <c r="UGS26" s="570"/>
      <c r="UGT26" s="570"/>
      <c r="UGU26" s="570"/>
      <c r="UGV26" s="570"/>
      <c r="UGW26" s="570"/>
      <c r="UGX26" s="570"/>
      <c r="UGY26" s="570"/>
      <c r="UGZ26" s="570"/>
      <c r="UHA26" s="570"/>
      <c r="UHB26" s="570"/>
      <c r="UHC26" s="570"/>
      <c r="UHD26" s="570"/>
      <c r="UHE26" s="570"/>
      <c r="UHF26" s="570"/>
      <c r="UHG26" s="570"/>
      <c r="UHH26" s="570"/>
      <c r="UHI26" s="570"/>
      <c r="UHJ26" s="570"/>
      <c r="UHK26" s="570"/>
      <c r="UHL26" s="570"/>
      <c r="UHM26" s="570"/>
      <c r="UHN26" s="570"/>
      <c r="UHO26" s="570"/>
      <c r="UHP26" s="570"/>
      <c r="UHQ26" s="570"/>
      <c r="UHR26" s="570"/>
      <c r="UHS26" s="570"/>
      <c r="UHT26" s="570"/>
      <c r="UHU26" s="570"/>
      <c r="UHV26" s="570"/>
      <c r="UHW26" s="570"/>
      <c r="UHX26" s="570"/>
      <c r="UHY26" s="570"/>
      <c r="UHZ26" s="570"/>
      <c r="UIA26" s="570"/>
      <c r="UIB26" s="570"/>
      <c r="UIC26" s="570"/>
      <c r="UID26" s="570"/>
      <c r="UIE26" s="570"/>
      <c r="UIF26" s="570"/>
      <c r="UIG26" s="570"/>
      <c r="UIH26" s="570"/>
      <c r="UII26" s="570"/>
      <c r="UIJ26" s="570"/>
      <c r="UIK26" s="570"/>
      <c r="UIL26" s="570"/>
      <c r="UIM26" s="570"/>
      <c r="UIN26" s="570"/>
      <c r="UIO26" s="570"/>
      <c r="UIP26" s="570"/>
      <c r="UIQ26" s="570"/>
      <c r="UIR26" s="570"/>
      <c r="UIS26" s="570"/>
      <c r="UIT26" s="570"/>
      <c r="UIU26" s="570"/>
      <c r="UIV26" s="570"/>
      <c r="UIW26" s="570"/>
      <c r="UIX26" s="570"/>
      <c r="UIY26" s="570"/>
      <c r="UIZ26" s="570"/>
      <c r="UJA26" s="570"/>
      <c r="UJB26" s="570"/>
      <c r="UJC26" s="570"/>
      <c r="UJD26" s="570"/>
      <c r="UJE26" s="570"/>
      <c r="UJF26" s="570"/>
      <c r="UJG26" s="570"/>
      <c r="UJH26" s="570"/>
      <c r="UJI26" s="570"/>
      <c r="UJJ26" s="570"/>
      <c r="UJK26" s="570"/>
      <c r="UJL26" s="570"/>
      <c r="UJM26" s="570"/>
      <c r="UJN26" s="570"/>
      <c r="UJO26" s="570"/>
      <c r="UJP26" s="570"/>
      <c r="UJQ26" s="570"/>
      <c r="UJR26" s="570"/>
      <c r="UJS26" s="570"/>
      <c r="UJT26" s="570"/>
      <c r="UJU26" s="570"/>
      <c r="UJV26" s="570"/>
      <c r="UJW26" s="570"/>
      <c r="UJX26" s="570"/>
      <c r="UJY26" s="570"/>
      <c r="UJZ26" s="570"/>
      <c r="UKA26" s="570"/>
      <c r="UKB26" s="570"/>
      <c r="UKC26" s="570"/>
      <c r="UKD26" s="570"/>
      <c r="UKE26" s="570"/>
      <c r="UKF26" s="570"/>
      <c r="UKG26" s="570"/>
      <c r="UKH26" s="570"/>
      <c r="UKI26" s="570"/>
      <c r="UKJ26" s="570"/>
      <c r="UKK26" s="570"/>
      <c r="UKL26" s="570"/>
      <c r="UKM26" s="570"/>
      <c r="UKN26" s="570"/>
      <c r="UKO26" s="570"/>
      <c r="UKP26" s="570"/>
      <c r="UKQ26" s="570"/>
      <c r="UKR26" s="570"/>
      <c r="UKS26" s="570"/>
      <c r="UKT26" s="570"/>
      <c r="UKU26" s="570"/>
      <c r="UKV26" s="570"/>
      <c r="UKW26" s="570"/>
      <c r="UKX26" s="570"/>
      <c r="UKY26" s="570"/>
      <c r="UKZ26" s="570"/>
      <c r="ULA26" s="570"/>
      <c r="ULB26" s="570"/>
      <c r="ULC26" s="570"/>
      <c r="ULD26" s="570"/>
      <c r="ULE26" s="570"/>
      <c r="ULF26" s="570"/>
      <c r="ULG26" s="570"/>
      <c r="ULH26" s="570"/>
      <c r="ULI26" s="570"/>
      <c r="ULJ26" s="570"/>
      <c r="ULK26" s="570"/>
      <c r="ULL26" s="570"/>
      <c r="ULM26" s="570"/>
      <c r="ULN26" s="570"/>
      <c r="ULO26" s="570"/>
      <c r="ULP26" s="570"/>
      <c r="ULQ26" s="570"/>
      <c r="ULR26" s="570"/>
      <c r="ULS26" s="570"/>
      <c r="ULT26" s="570"/>
      <c r="ULU26" s="570"/>
      <c r="ULV26" s="570"/>
      <c r="ULW26" s="570"/>
      <c r="ULX26" s="570"/>
      <c r="ULY26" s="570"/>
      <c r="ULZ26" s="570"/>
      <c r="UMA26" s="570"/>
      <c r="UMB26" s="570"/>
      <c r="UMC26" s="570"/>
      <c r="UMD26" s="570"/>
      <c r="UME26" s="570"/>
      <c r="UMF26" s="570"/>
      <c r="UMG26" s="570"/>
      <c r="UMH26" s="570"/>
      <c r="UMI26" s="570"/>
      <c r="UMJ26" s="570"/>
      <c r="UMK26" s="570"/>
      <c r="UML26" s="570"/>
      <c r="UMM26" s="570"/>
      <c r="UMN26" s="570"/>
      <c r="UMO26" s="570"/>
      <c r="UMP26" s="570"/>
      <c r="UMQ26" s="570"/>
      <c r="UMR26" s="570"/>
      <c r="UMS26" s="570"/>
      <c r="UMT26" s="570"/>
      <c r="UMU26" s="570"/>
      <c r="UMV26" s="570"/>
      <c r="UMW26" s="570"/>
      <c r="UMX26" s="570"/>
      <c r="UMY26" s="570"/>
      <c r="UMZ26" s="570"/>
      <c r="UNA26" s="570"/>
      <c r="UNB26" s="570"/>
      <c r="UNC26" s="570"/>
      <c r="UND26" s="570"/>
      <c r="UNE26" s="570"/>
      <c r="UNF26" s="570"/>
      <c r="UNG26" s="570"/>
      <c r="UNH26" s="570"/>
      <c r="UNI26" s="570"/>
      <c r="UNJ26" s="570"/>
      <c r="UNK26" s="570"/>
      <c r="UNL26" s="570"/>
      <c r="UNM26" s="570"/>
      <c r="UNN26" s="570"/>
      <c r="UNO26" s="570"/>
      <c r="UNP26" s="570"/>
      <c r="UNQ26" s="570"/>
      <c r="UNR26" s="570"/>
      <c r="UNS26" s="570"/>
      <c r="UNT26" s="570"/>
      <c r="UNU26" s="570"/>
      <c r="UNV26" s="570"/>
      <c r="UNW26" s="570"/>
      <c r="UNX26" s="570"/>
      <c r="UNY26" s="570"/>
      <c r="UNZ26" s="570"/>
      <c r="UOA26" s="570"/>
      <c r="UOB26" s="570"/>
      <c r="UOC26" s="570"/>
      <c r="UOD26" s="570"/>
      <c r="UOE26" s="570"/>
      <c r="UOF26" s="570"/>
      <c r="UOG26" s="570"/>
      <c r="UOH26" s="570"/>
      <c r="UOI26" s="570"/>
      <c r="UOJ26" s="570"/>
      <c r="UOK26" s="570"/>
      <c r="UOL26" s="570"/>
      <c r="UOM26" s="570"/>
      <c r="UON26" s="570"/>
      <c r="UOO26" s="570"/>
      <c r="UOP26" s="570"/>
      <c r="UOQ26" s="570"/>
      <c r="UOR26" s="570"/>
      <c r="UOS26" s="570"/>
      <c r="UOT26" s="570"/>
      <c r="UOU26" s="570"/>
      <c r="UOV26" s="570"/>
      <c r="UOW26" s="570"/>
      <c r="UOX26" s="570"/>
      <c r="UOY26" s="570"/>
      <c r="UOZ26" s="570"/>
      <c r="UPA26" s="570"/>
      <c r="UPB26" s="570"/>
      <c r="UPC26" s="570"/>
      <c r="UPD26" s="570"/>
      <c r="UPE26" s="570"/>
      <c r="UPF26" s="570"/>
      <c r="UPG26" s="570"/>
      <c r="UPH26" s="570"/>
      <c r="UPI26" s="570"/>
      <c r="UPJ26" s="570"/>
      <c r="UPK26" s="570"/>
      <c r="UPL26" s="570"/>
      <c r="UPM26" s="570"/>
      <c r="UPN26" s="570"/>
      <c r="UPO26" s="570"/>
      <c r="UPP26" s="570"/>
      <c r="UPQ26" s="570"/>
      <c r="UPR26" s="570"/>
      <c r="UPS26" s="570"/>
      <c r="UPT26" s="570"/>
      <c r="UPU26" s="570"/>
      <c r="UPV26" s="570"/>
      <c r="UPW26" s="570"/>
      <c r="UPX26" s="570"/>
      <c r="UPY26" s="570"/>
      <c r="UPZ26" s="570"/>
      <c r="UQA26" s="570"/>
      <c r="UQB26" s="570"/>
      <c r="UQC26" s="570"/>
      <c r="UQD26" s="570"/>
      <c r="UQE26" s="570"/>
      <c r="UQF26" s="570"/>
      <c r="UQG26" s="570"/>
      <c r="UQH26" s="570"/>
      <c r="UQI26" s="570"/>
      <c r="UQJ26" s="570"/>
      <c r="UQK26" s="570"/>
      <c r="UQL26" s="570"/>
      <c r="UQM26" s="570"/>
      <c r="UQN26" s="570"/>
      <c r="UQO26" s="570"/>
      <c r="UQP26" s="570"/>
      <c r="UQQ26" s="570"/>
      <c r="UQR26" s="570"/>
      <c r="UQS26" s="570"/>
      <c r="UQT26" s="570"/>
      <c r="UQU26" s="570"/>
      <c r="UQV26" s="570"/>
      <c r="UQW26" s="570"/>
      <c r="UQX26" s="570"/>
      <c r="UQY26" s="570"/>
      <c r="UQZ26" s="570"/>
      <c r="URA26" s="570"/>
      <c r="URB26" s="570"/>
      <c r="URC26" s="570"/>
      <c r="URD26" s="570"/>
      <c r="URE26" s="570"/>
      <c r="URF26" s="570"/>
      <c r="URG26" s="570"/>
      <c r="URH26" s="570"/>
      <c r="URI26" s="570"/>
      <c r="URJ26" s="570"/>
      <c r="URK26" s="570"/>
      <c r="URL26" s="570"/>
      <c r="URM26" s="570"/>
      <c r="URN26" s="570"/>
      <c r="URO26" s="570"/>
      <c r="URP26" s="570"/>
      <c r="URQ26" s="570"/>
      <c r="URR26" s="570"/>
      <c r="URS26" s="570"/>
      <c r="URT26" s="570"/>
      <c r="URU26" s="570"/>
      <c r="URV26" s="570"/>
      <c r="URW26" s="570"/>
      <c r="URX26" s="570"/>
      <c r="URY26" s="570"/>
      <c r="URZ26" s="570"/>
      <c r="USA26" s="570"/>
      <c r="USB26" s="570"/>
      <c r="USC26" s="570"/>
      <c r="USD26" s="570"/>
      <c r="USE26" s="570"/>
      <c r="USF26" s="570"/>
      <c r="USG26" s="570"/>
      <c r="USH26" s="570"/>
      <c r="USI26" s="570"/>
      <c r="USJ26" s="570"/>
      <c r="USK26" s="570"/>
      <c r="USL26" s="570"/>
      <c r="USM26" s="570"/>
      <c r="USN26" s="570"/>
      <c r="USO26" s="570"/>
      <c r="USP26" s="570"/>
      <c r="USQ26" s="570"/>
      <c r="USR26" s="570"/>
      <c r="USS26" s="570"/>
      <c r="UST26" s="570"/>
      <c r="USU26" s="570"/>
      <c r="USV26" s="570"/>
      <c r="USW26" s="570"/>
      <c r="USX26" s="570"/>
      <c r="USY26" s="570"/>
      <c r="USZ26" s="570"/>
      <c r="UTA26" s="570"/>
      <c r="UTB26" s="570"/>
      <c r="UTC26" s="570"/>
      <c r="UTD26" s="570"/>
      <c r="UTE26" s="570"/>
      <c r="UTF26" s="570"/>
      <c r="UTG26" s="570"/>
      <c r="UTH26" s="570"/>
      <c r="UTI26" s="570"/>
      <c r="UTJ26" s="570"/>
      <c r="UTK26" s="570"/>
      <c r="UTL26" s="570"/>
      <c r="UTM26" s="570"/>
      <c r="UTN26" s="570"/>
      <c r="UTO26" s="570"/>
      <c r="UTP26" s="570"/>
      <c r="UTQ26" s="570"/>
      <c r="UTR26" s="570"/>
      <c r="UTS26" s="570"/>
      <c r="UTT26" s="570"/>
      <c r="UTU26" s="570"/>
      <c r="UTV26" s="570"/>
      <c r="UTW26" s="570"/>
      <c r="UTX26" s="570"/>
      <c r="UTY26" s="570"/>
      <c r="UTZ26" s="570"/>
      <c r="UUA26" s="570"/>
      <c r="UUB26" s="570"/>
      <c r="UUC26" s="570"/>
      <c r="UUD26" s="570"/>
      <c r="UUE26" s="570"/>
      <c r="UUF26" s="570"/>
      <c r="UUG26" s="570"/>
      <c r="UUH26" s="570"/>
      <c r="UUI26" s="570"/>
      <c r="UUJ26" s="570"/>
      <c r="UUK26" s="570"/>
      <c r="UUL26" s="570"/>
      <c r="UUM26" s="570"/>
      <c r="UUN26" s="570"/>
      <c r="UUO26" s="570"/>
      <c r="UUP26" s="570"/>
      <c r="UUQ26" s="570"/>
      <c r="UUR26" s="570"/>
      <c r="UUS26" s="570"/>
      <c r="UUT26" s="570"/>
      <c r="UUU26" s="570"/>
      <c r="UUV26" s="570"/>
      <c r="UUW26" s="570"/>
      <c r="UUX26" s="570"/>
      <c r="UUY26" s="570"/>
      <c r="UUZ26" s="570"/>
      <c r="UVA26" s="570"/>
      <c r="UVB26" s="570"/>
      <c r="UVC26" s="570"/>
      <c r="UVD26" s="570"/>
      <c r="UVE26" s="570"/>
      <c r="UVF26" s="570"/>
      <c r="UVG26" s="570"/>
      <c r="UVH26" s="570"/>
      <c r="UVI26" s="570"/>
      <c r="UVJ26" s="570"/>
      <c r="UVK26" s="570"/>
      <c r="UVL26" s="570"/>
      <c r="UVM26" s="570"/>
      <c r="UVN26" s="570"/>
      <c r="UVO26" s="570"/>
      <c r="UVP26" s="570"/>
      <c r="UVQ26" s="570"/>
      <c r="UVR26" s="570"/>
      <c r="UVS26" s="570"/>
      <c r="UVT26" s="570"/>
      <c r="UVU26" s="570"/>
      <c r="UVV26" s="570"/>
      <c r="UVW26" s="570"/>
      <c r="UVX26" s="570"/>
      <c r="UVY26" s="570"/>
      <c r="UVZ26" s="570"/>
      <c r="UWA26" s="570"/>
      <c r="UWB26" s="570"/>
      <c r="UWC26" s="570"/>
      <c r="UWD26" s="570"/>
      <c r="UWE26" s="570"/>
      <c r="UWF26" s="570"/>
      <c r="UWG26" s="570"/>
      <c r="UWH26" s="570"/>
      <c r="UWI26" s="570"/>
      <c r="UWJ26" s="570"/>
      <c r="UWK26" s="570"/>
      <c r="UWL26" s="570"/>
      <c r="UWM26" s="570"/>
      <c r="UWN26" s="570"/>
      <c r="UWO26" s="570"/>
      <c r="UWP26" s="570"/>
      <c r="UWQ26" s="570"/>
      <c r="UWR26" s="570"/>
      <c r="UWS26" s="570"/>
      <c r="UWT26" s="570"/>
      <c r="UWU26" s="570"/>
      <c r="UWV26" s="570"/>
      <c r="UWW26" s="570"/>
      <c r="UWX26" s="570"/>
      <c r="UWY26" s="570"/>
      <c r="UWZ26" s="570"/>
      <c r="UXA26" s="570"/>
      <c r="UXB26" s="570"/>
      <c r="UXC26" s="570"/>
      <c r="UXD26" s="570"/>
      <c r="UXE26" s="570"/>
      <c r="UXF26" s="570"/>
      <c r="UXG26" s="570"/>
      <c r="UXH26" s="570"/>
      <c r="UXI26" s="570"/>
      <c r="UXJ26" s="570"/>
      <c r="UXK26" s="570"/>
      <c r="UXL26" s="570"/>
      <c r="UXM26" s="570"/>
      <c r="UXN26" s="570"/>
      <c r="UXO26" s="570"/>
      <c r="UXP26" s="570"/>
      <c r="UXQ26" s="570"/>
      <c r="UXR26" s="570"/>
      <c r="UXS26" s="570"/>
      <c r="UXT26" s="570"/>
      <c r="UXU26" s="570"/>
      <c r="UXV26" s="570"/>
      <c r="UXW26" s="570"/>
      <c r="UXX26" s="570"/>
      <c r="UXY26" s="570"/>
      <c r="UXZ26" s="570"/>
      <c r="UYA26" s="570"/>
      <c r="UYB26" s="570"/>
      <c r="UYC26" s="570"/>
      <c r="UYD26" s="570"/>
      <c r="UYE26" s="570"/>
      <c r="UYF26" s="570"/>
      <c r="UYG26" s="570"/>
      <c r="UYH26" s="570"/>
      <c r="UYI26" s="570"/>
      <c r="UYJ26" s="570"/>
      <c r="UYK26" s="570"/>
      <c r="UYL26" s="570"/>
      <c r="UYM26" s="570"/>
      <c r="UYN26" s="570"/>
      <c r="UYO26" s="570"/>
      <c r="UYP26" s="570"/>
      <c r="UYQ26" s="570"/>
      <c r="UYR26" s="570"/>
      <c r="UYS26" s="570"/>
      <c r="UYT26" s="570"/>
      <c r="UYU26" s="570"/>
      <c r="UYV26" s="570"/>
      <c r="UYW26" s="570"/>
      <c r="UYX26" s="570"/>
      <c r="UYY26" s="570"/>
      <c r="UYZ26" s="570"/>
      <c r="UZA26" s="570"/>
      <c r="UZB26" s="570"/>
      <c r="UZC26" s="570"/>
      <c r="UZD26" s="570"/>
      <c r="UZE26" s="570"/>
      <c r="UZF26" s="570"/>
      <c r="UZG26" s="570"/>
      <c r="UZH26" s="570"/>
      <c r="UZI26" s="570"/>
      <c r="UZJ26" s="570"/>
      <c r="UZK26" s="570"/>
      <c r="UZL26" s="570"/>
      <c r="UZM26" s="570"/>
      <c r="UZN26" s="570"/>
      <c r="UZO26" s="570"/>
      <c r="UZP26" s="570"/>
      <c r="UZQ26" s="570"/>
      <c r="UZR26" s="570"/>
      <c r="UZS26" s="570"/>
      <c r="UZT26" s="570"/>
      <c r="UZU26" s="570"/>
      <c r="UZV26" s="570"/>
      <c r="UZW26" s="570"/>
      <c r="UZX26" s="570"/>
      <c r="UZY26" s="570"/>
      <c r="UZZ26" s="570"/>
      <c r="VAA26" s="570"/>
      <c r="VAB26" s="570"/>
      <c r="VAC26" s="570"/>
      <c r="VAD26" s="570"/>
      <c r="VAE26" s="570"/>
      <c r="VAF26" s="570"/>
      <c r="VAG26" s="570"/>
      <c r="VAH26" s="570"/>
      <c r="VAI26" s="570"/>
      <c r="VAJ26" s="570"/>
      <c r="VAK26" s="570"/>
      <c r="VAL26" s="570"/>
      <c r="VAM26" s="570"/>
      <c r="VAN26" s="570"/>
      <c r="VAO26" s="570"/>
      <c r="VAP26" s="570"/>
      <c r="VAQ26" s="570"/>
      <c r="VAR26" s="570"/>
      <c r="VAS26" s="570"/>
      <c r="VAT26" s="570"/>
      <c r="VAU26" s="570"/>
      <c r="VAV26" s="570"/>
      <c r="VAW26" s="570"/>
      <c r="VAX26" s="570"/>
      <c r="VAY26" s="570"/>
      <c r="VAZ26" s="570"/>
      <c r="VBA26" s="570"/>
      <c r="VBB26" s="570"/>
      <c r="VBC26" s="570"/>
      <c r="VBD26" s="570"/>
      <c r="VBE26" s="570"/>
      <c r="VBF26" s="570"/>
      <c r="VBG26" s="570"/>
      <c r="VBH26" s="570"/>
      <c r="VBI26" s="570"/>
      <c r="VBJ26" s="570"/>
      <c r="VBK26" s="570"/>
      <c r="VBL26" s="570"/>
      <c r="VBM26" s="570"/>
      <c r="VBN26" s="570"/>
      <c r="VBO26" s="570"/>
      <c r="VBP26" s="570"/>
      <c r="VBQ26" s="570"/>
      <c r="VBR26" s="570"/>
      <c r="VBS26" s="570"/>
      <c r="VBT26" s="570"/>
      <c r="VBU26" s="570"/>
      <c r="VBV26" s="570"/>
      <c r="VBW26" s="570"/>
      <c r="VBX26" s="570"/>
      <c r="VBY26" s="570"/>
      <c r="VBZ26" s="570"/>
      <c r="VCA26" s="570"/>
      <c r="VCB26" s="570"/>
      <c r="VCC26" s="570"/>
      <c r="VCD26" s="570"/>
      <c r="VCE26" s="570"/>
      <c r="VCF26" s="570"/>
      <c r="VCG26" s="570"/>
      <c r="VCH26" s="570"/>
      <c r="VCI26" s="570"/>
      <c r="VCJ26" s="570"/>
      <c r="VCK26" s="570"/>
      <c r="VCL26" s="570"/>
      <c r="VCM26" s="570"/>
      <c r="VCN26" s="570"/>
      <c r="VCO26" s="570"/>
      <c r="VCP26" s="570"/>
      <c r="VCQ26" s="570"/>
      <c r="VCR26" s="570"/>
      <c r="VCS26" s="570"/>
      <c r="VCT26" s="570"/>
      <c r="VCU26" s="570"/>
      <c r="VCV26" s="570"/>
      <c r="VCW26" s="570"/>
      <c r="VCX26" s="570"/>
      <c r="VCY26" s="570"/>
      <c r="VCZ26" s="570"/>
      <c r="VDA26" s="570"/>
      <c r="VDB26" s="570"/>
      <c r="VDC26" s="570"/>
      <c r="VDD26" s="570"/>
      <c r="VDE26" s="570"/>
      <c r="VDF26" s="570"/>
      <c r="VDG26" s="570"/>
      <c r="VDH26" s="570"/>
      <c r="VDI26" s="570"/>
      <c r="VDJ26" s="570"/>
      <c r="VDK26" s="570"/>
      <c r="VDL26" s="570"/>
      <c r="VDM26" s="570"/>
      <c r="VDN26" s="570"/>
      <c r="VDO26" s="570"/>
      <c r="VDP26" s="570"/>
      <c r="VDQ26" s="570"/>
      <c r="VDR26" s="570"/>
      <c r="VDS26" s="570"/>
      <c r="VDT26" s="570"/>
      <c r="VDU26" s="570"/>
      <c r="VDV26" s="570"/>
      <c r="VDW26" s="570"/>
      <c r="VDX26" s="570"/>
      <c r="VDY26" s="570"/>
      <c r="VDZ26" s="570"/>
      <c r="VEA26" s="570"/>
      <c r="VEB26" s="570"/>
      <c r="VEC26" s="570"/>
      <c r="VED26" s="570"/>
      <c r="VEE26" s="570"/>
      <c r="VEF26" s="570"/>
      <c r="VEG26" s="570"/>
      <c r="VEH26" s="570"/>
      <c r="VEI26" s="570"/>
      <c r="VEJ26" s="570"/>
      <c r="VEK26" s="570"/>
      <c r="VEL26" s="570"/>
      <c r="VEM26" s="570"/>
      <c r="VEN26" s="570"/>
      <c r="VEO26" s="570"/>
      <c r="VEP26" s="570"/>
      <c r="VEQ26" s="570"/>
      <c r="VER26" s="570"/>
      <c r="VES26" s="570"/>
      <c r="VET26" s="570"/>
      <c r="VEU26" s="570"/>
      <c r="VEV26" s="570"/>
      <c r="VEW26" s="570"/>
      <c r="VEX26" s="570"/>
      <c r="VEY26" s="570"/>
      <c r="VEZ26" s="570"/>
      <c r="VFA26" s="570"/>
      <c r="VFB26" s="570"/>
      <c r="VFC26" s="570"/>
      <c r="VFD26" s="570"/>
      <c r="VFE26" s="570"/>
      <c r="VFF26" s="570"/>
      <c r="VFG26" s="570"/>
      <c r="VFH26" s="570"/>
      <c r="VFI26" s="570"/>
      <c r="VFJ26" s="570"/>
      <c r="VFK26" s="570"/>
      <c r="VFL26" s="570"/>
      <c r="VFM26" s="570"/>
      <c r="VFN26" s="570"/>
      <c r="VFO26" s="570"/>
      <c r="VFP26" s="570"/>
      <c r="VFQ26" s="570"/>
      <c r="VFR26" s="570"/>
      <c r="VFS26" s="570"/>
      <c r="VFT26" s="570"/>
      <c r="VFU26" s="570"/>
      <c r="VFV26" s="570"/>
      <c r="VFW26" s="570"/>
      <c r="VFX26" s="570"/>
      <c r="VFY26" s="570"/>
      <c r="VFZ26" s="570"/>
      <c r="VGA26" s="570"/>
      <c r="VGB26" s="570"/>
      <c r="VGC26" s="570"/>
      <c r="VGD26" s="570"/>
      <c r="VGE26" s="570"/>
      <c r="VGF26" s="570"/>
      <c r="VGG26" s="570"/>
      <c r="VGH26" s="570"/>
      <c r="VGI26" s="570"/>
      <c r="VGJ26" s="570"/>
      <c r="VGK26" s="570"/>
      <c r="VGL26" s="570"/>
      <c r="VGM26" s="570"/>
      <c r="VGN26" s="570"/>
      <c r="VGO26" s="570"/>
      <c r="VGP26" s="570"/>
      <c r="VGQ26" s="570"/>
      <c r="VGR26" s="570"/>
      <c r="VGS26" s="570"/>
      <c r="VGT26" s="570"/>
      <c r="VGU26" s="570"/>
      <c r="VGV26" s="570"/>
      <c r="VGW26" s="570"/>
      <c r="VGX26" s="570"/>
      <c r="VGY26" s="570"/>
      <c r="VGZ26" s="570"/>
      <c r="VHA26" s="570"/>
      <c r="VHB26" s="570"/>
      <c r="VHC26" s="570"/>
      <c r="VHD26" s="570"/>
      <c r="VHE26" s="570"/>
      <c r="VHF26" s="570"/>
      <c r="VHG26" s="570"/>
      <c r="VHH26" s="570"/>
      <c r="VHI26" s="570"/>
      <c r="VHJ26" s="570"/>
      <c r="VHK26" s="570"/>
      <c r="VHL26" s="570"/>
      <c r="VHM26" s="570"/>
      <c r="VHN26" s="570"/>
      <c r="VHO26" s="570"/>
      <c r="VHP26" s="570"/>
      <c r="VHQ26" s="570"/>
      <c r="VHR26" s="570"/>
      <c r="VHS26" s="570"/>
      <c r="VHT26" s="570"/>
      <c r="VHU26" s="570"/>
      <c r="VHV26" s="570"/>
      <c r="VHW26" s="570"/>
      <c r="VHX26" s="570"/>
      <c r="VHY26" s="570"/>
      <c r="VHZ26" s="570"/>
      <c r="VIA26" s="570"/>
      <c r="VIB26" s="570"/>
      <c r="VIC26" s="570"/>
      <c r="VID26" s="570"/>
      <c r="VIE26" s="570"/>
      <c r="VIF26" s="570"/>
      <c r="VIG26" s="570"/>
      <c r="VIH26" s="570"/>
      <c r="VII26" s="570"/>
      <c r="VIJ26" s="570"/>
      <c r="VIK26" s="570"/>
      <c r="VIL26" s="570"/>
      <c r="VIM26" s="570"/>
      <c r="VIN26" s="570"/>
      <c r="VIO26" s="570"/>
      <c r="VIP26" s="570"/>
      <c r="VIQ26" s="570"/>
      <c r="VIR26" s="570"/>
      <c r="VIS26" s="570"/>
      <c r="VIT26" s="570"/>
      <c r="VIU26" s="570"/>
      <c r="VIV26" s="570"/>
      <c r="VIW26" s="570"/>
      <c r="VIX26" s="570"/>
      <c r="VIY26" s="570"/>
      <c r="VIZ26" s="570"/>
      <c r="VJA26" s="570"/>
      <c r="VJB26" s="570"/>
      <c r="VJC26" s="570"/>
      <c r="VJD26" s="570"/>
      <c r="VJE26" s="570"/>
      <c r="VJF26" s="570"/>
      <c r="VJG26" s="570"/>
      <c r="VJH26" s="570"/>
      <c r="VJI26" s="570"/>
      <c r="VJJ26" s="570"/>
      <c r="VJK26" s="570"/>
      <c r="VJL26" s="570"/>
      <c r="VJM26" s="570"/>
      <c r="VJN26" s="570"/>
      <c r="VJO26" s="570"/>
      <c r="VJP26" s="570"/>
      <c r="VJQ26" s="570"/>
      <c r="VJR26" s="570"/>
      <c r="VJS26" s="570"/>
      <c r="VJT26" s="570"/>
      <c r="VJU26" s="570"/>
      <c r="VJV26" s="570"/>
      <c r="VJW26" s="570"/>
      <c r="VJX26" s="570"/>
      <c r="VJY26" s="570"/>
      <c r="VJZ26" s="570"/>
      <c r="VKA26" s="570"/>
      <c r="VKB26" s="570"/>
      <c r="VKC26" s="570"/>
      <c r="VKD26" s="570"/>
      <c r="VKE26" s="570"/>
      <c r="VKF26" s="570"/>
      <c r="VKG26" s="570"/>
      <c r="VKH26" s="570"/>
      <c r="VKI26" s="570"/>
      <c r="VKJ26" s="570"/>
      <c r="VKK26" s="570"/>
      <c r="VKL26" s="570"/>
      <c r="VKM26" s="570"/>
      <c r="VKN26" s="570"/>
      <c r="VKO26" s="570"/>
      <c r="VKP26" s="570"/>
      <c r="VKQ26" s="570"/>
      <c r="VKR26" s="570"/>
      <c r="VKS26" s="570"/>
      <c r="VKT26" s="570"/>
      <c r="VKU26" s="570"/>
      <c r="VKV26" s="570"/>
      <c r="VKW26" s="570"/>
      <c r="VKX26" s="570"/>
      <c r="VKY26" s="570"/>
      <c r="VKZ26" s="570"/>
      <c r="VLA26" s="570"/>
      <c r="VLB26" s="570"/>
      <c r="VLC26" s="570"/>
      <c r="VLD26" s="570"/>
      <c r="VLE26" s="570"/>
      <c r="VLF26" s="570"/>
      <c r="VLG26" s="570"/>
      <c r="VLH26" s="570"/>
      <c r="VLI26" s="570"/>
      <c r="VLJ26" s="570"/>
      <c r="VLK26" s="570"/>
      <c r="VLL26" s="570"/>
      <c r="VLM26" s="570"/>
      <c r="VLN26" s="570"/>
      <c r="VLO26" s="570"/>
      <c r="VLP26" s="570"/>
      <c r="VLQ26" s="570"/>
      <c r="VLR26" s="570"/>
      <c r="VLS26" s="570"/>
      <c r="VLT26" s="570"/>
      <c r="VLU26" s="570"/>
      <c r="VLV26" s="570"/>
      <c r="VLW26" s="570"/>
      <c r="VLX26" s="570"/>
      <c r="VLY26" s="570"/>
      <c r="VLZ26" s="570"/>
      <c r="VMA26" s="570"/>
      <c r="VMB26" s="570"/>
      <c r="VMC26" s="570"/>
      <c r="VMD26" s="570"/>
      <c r="VME26" s="570"/>
      <c r="VMF26" s="570"/>
      <c r="VMG26" s="570"/>
      <c r="VMH26" s="570"/>
      <c r="VMI26" s="570"/>
      <c r="VMJ26" s="570"/>
      <c r="VMK26" s="570"/>
      <c r="VML26" s="570"/>
      <c r="VMM26" s="570"/>
      <c r="VMN26" s="570"/>
      <c r="VMO26" s="570"/>
      <c r="VMP26" s="570"/>
      <c r="VMQ26" s="570"/>
      <c r="VMR26" s="570"/>
      <c r="VMS26" s="570"/>
      <c r="VMT26" s="570"/>
      <c r="VMU26" s="570"/>
      <c r="VMV26" s="570"/>
      <c r="VMW26" s="570"/>
      <c r="VMX26" s="570"/>
      <c r="VMY26" s="570"/>
      <c r="VMZ26" s="570"/>
      <c r="VNA26" s="570"/>
      <c r="VNB26" s="570"/>
      <c r="VNC26" s="570"/>
      <c r="VND26" s="570"/>
      <c r="VNE26" s="570"/>
      <c r="VNF26" s="570"/>
      <c r="VNG26" s="570"/>
      <c r="VNH26" s="570"/>
      <c r="VNI26" s="570"/>
      <c r="VNJ26" s="570"/>
      <c r="VNK26" s="570"/>
      <c r="VNL26" s="570"/>
      <c r="VNM26" s="570"/>
      <c r="VNN26" s="570"/>
      <c r="VNO26" s="570"/>
      <c r="VNP26" s="570"/>
      <c r="VNQ26" s="570"/>
      <c r="VNR26" s="570"/>
      <c r="VNS26" s="570"/>
      <c r="VNT26" s="570"/>
      <c r="VNU26" s="570"/>
      <c r="VNV26" s="570"/>
      <c r="VNW26" s="570"/>
      <c r="VNX26" s="570"/>
      <c r="VNY26" s="570"/>
      <c r="VNZ26" s="570"/>
      <c r="VOA26" s="570"/>
      <c r="VOB26" s="570"/>
      <c r="VOC26" s="570"/>
      <c r="VOD26" s="570"/>
      <c r="VOE26" s="570"/>
      <c r="VOF26" s="570"/>
      <c r="VOG26" s="570"/>
      <c r="VOH26" s="570"/>
      <c r="VOI26" s="570"/>
      <c r="VOJ26" s="570"/>
      <c r="VOK26" s="570"/>
      <c r="VOL26" s="570"/>
      <c r="VOM26" s="570"/>
      <c r="VON26" s="570"/>
      <c r="VOO26" s="570"/>
      <c r="VOP26" s="570"/>
      <c r="VOQ26" s="570"/>
      <c r="VOR26" s="570"/>
      <c r="VOS26" s="570"/>
      <c r="VOT26" s="570"/>
      <c r="VOU26" s="570"/>
      <c r="VOV26" s="570"/>
      <c r="VOW26" s="570"/>
      <c r="VOX26" s="570"/>
      <c r="VOY26" s="570"/>
      <c r="VOZ26" s="570"/>
      <c r="VPA26" s="570"/>
      <c r="VPB26" s="570"/>
      <c r="VPC26" s="570"/>
      <c r="VPD26" s="570"/>
      <c r="VPE26" s="570"/>
      <c r="VPF26" s="570"/>
      <c r="VPG26" s="570"/>
      <c r="VPH26" s="570"/>
      <c r="VPI26" s="570"/>
      <c r="VPJ26" s="570"/>
      <c r="VPK26" s="570"/>
      <c r="VPL26" s="570"/>
      <c r="VPM26" s="570"/>
      <c r="VPN26" s="570"/>
      <c r="VPO26" s="570"/>
      <c r="VPP26" s="570"/>
      <c r="VPQ26" s="570"/>
      <c r="VPR26" s="570"/>
      <c r="VPS26" s="570"/>
      <c r="VPT26" s="570"/>
      <c r="VPU26" s="570"/>
      <c r="VPV26" s="570"/>
      <c r="VPW26" s="570"/>
      <c r="VPX26" s="570"/>
      <c r="VPY26" s="570"/>
      <c r="VPZ26" s="570"/>
      <c r="VQA26" s="570"/>
      <c r="VQB26" s="570"/>
      <c r="VQC26" s="570"/>
      <c r="VQD26" s="570"/>
      <c r="VQE26" s="570"/>
      <c r="VQF26" s="570"/>
      <c r="VQG26" s="570"/>
      <c r="VQH26" s="570"/>
      <c r="VQI26" s="570"/>
      <c r="VQJ26" s="570"/>
      <c r="VQK26" s="570"/>
      <c r="VQL26" s="570"/>
      <c r="VQM26" s="570"/>
      <c r="VQN26" s="570"/>
      <c r="VQO26" s="570"/>
      <c r="VQP26" s="570"/>
      <c r="VQQ26" s="570"/>
      <c r="VQR26" s="570"/>
      <c r="VQS26" s="570"/>
      <c r="VQT26" s="570"/>
      <c r="VQU26" s="570"/>
      <c r="VQV26" s="570"/>
      <c r="VQW26" s="570"/>
      <c r="VQX26" s="570"/>
      <c r="VQY26" s="570"/>
      <c r="VQZ26" s="570"/>
      <c r="VRA26" s="570"/>
      <c r="VRB26" s="570"/>
      <c r="VRC26" s="570"/>
      <c r="VRD26" s="570"/>
      <c r="VRE26" s="570"/>
      <c r="VRF26" s="570"/>
      <c r="VRG26" s="570"/>
      <c r="VRH26" s="570"/>
      <c r="VRI26" s="570"/>
      <c r="VRJ26" s="570"/>
      <c r="VRK26" s="570"/>
      <c r="VRL26" s="570"/>
      <c r="VRM26" s="570"/>
      <c r="VRN26" s="570"/>
      <c r="VRO26" s="570"/>
      <c r="VRP26" s="570"/>
      <c r="VRQ26" s="570"/>
      <c r="VRR26" s="570"/>
      <c r="VRS26" s="570"/>
      <c r="VRT26" s="570"/>
      <c r="VRU26" s="570"/>
      <c r="VRV26" s="570"/>
      <c r="VRW26" s="570"/>
      <c r="VRX26" s="570"/>
      <c r="VRY26" s="570"/>
      <c r="VRZ26" s="570"/>
      <c r="VSA26" s="570"/>
      <c r="VSB26" s="570"/>
      <c r="VSC26" s="570"/>
      <c r="VSD26" s="570"/>
      <c r="VSE26" s="570"/>
      <c r="VSF26" s="570"/>
      <c r="VSG26" s="570"/>
      <c r="VSH26" s="570"/>
      <c r="VSI26" s="570"/>
      <c r="VSJ26" s="570"/>
      <c r="VSK26" s="570"/>
      <c r="VSL26" s="570"/>
      <c r="VSM26" s="570"/>
      <c r="VSN26" s="570"/>
      <c r="VSO26" s="570"/>
      <c r="VSP26" s="570"/>
      <c r="VSQ26" s="570"/>
      <c r="VSR26" s="570"/>
      <c r="VSS26" s="570"/>
      <c r="VST26" s="570"/>
      <c r="VSU26" s="570"/>
      <c r="VSV26" s="570"/>
      <c r="VSW26" s="570"/>
      <c r="VSX26" s="570"/>
      <c r="VSY26" s="570"/>
      <c r="VSZ26" s="570"/>
      <c r="VTA26" s="570"/>
      <c r="VTB26" s="570"/>
      <c r="VTC26" s="570"/>
      <c r="VTD26" s="570"/>
      <c r="VTE26" s="570"/>
      <c r="VTF26" s="570"/>
      <c r="VTG26" s="570"/>
      <c r="VTH26" s="570"/>
      <c r="VTI26" s="570"/>
      <c r="VTJ26" s="570"/>
      <c r="VTK26" s="570"/>
      <c r="VTL26" s="570"/>
      <c r="VTM26" s="570"/>
      <c r="VTN26" s="570"/>
      <c r="VTO26" s="570"/>
      <c r="VTP26" s="570"/>
      <c r="VTQ26" s="570"/>
      <c r="VTR26" s="570"/>
      <c r="VTS26" s="570"/>
      <c r="VTT26" s="570"/>
      <c r="VTU26" s="570"/>
      <c r="VTV26" s="570"/>
      <c r="VTW26" s="570"/>
      <c r="VTX26" s="570"/>
      <c r="VTY26" s="570"/>
      <c r="VTZ26" s="570"/>
      <c r="VUA26" s="570"/>
      <c r="VUB26" s="570"/>
      <c r="VUC26" s="570"/>
      <c r="VUD26" s="570"/>
      <c r="VUE26" s="570"/>
      <c r="VUF26" s="570"/>
      <c r="VUG26" s="570"/>
      <c r="VUH26" s="570"/>
      <c r="VUI26" s="570"/>
      <c r="VUJ26" s="570"/>
      <c r="VUK26" s="570"/>
      <c r="VUL26" s="570"/>
      <c r="VUM26" s="570"/>
      <c r="VUN26" s="570"/>
      <c r="VUO26" s="570"/>
      <c r="VUP26" s="570"/>
      <c r="VUQ26" s="570"/>
      <c r="VUR26" s="570"/>
      <c r="VUS26" s="570"/>
      <c r="VUT26" s="570"/>
      <c r="VUU26" s="570"/>
      <c r="VUV26" s="570"/>
      <c r="VUW26" s="570"/>
      <c r="VUX26" s="570"/>
      <c r="VUY26" s="570"/>
      <c r="VUZ26" s="570"/>
      <c r="VVA26" s="570"/>
      <c r="VVB26" s="570"/>
      <c r="VVC26" s="570"/>
      <c r="VVD26" s="570"/>
      <c r="VVE26" s="570"/>
      <c r="VVF26" s="570"/>
      <c r="VVG26" s="570"/>
      <c r="VVH26" s="570"/>
      <c r="VVI26" s="570"/>
      <c r="VVJ26" s="570"/>
      <c r="VVK26" s="570"/>
      <c r="VVL26" s="570"/>
      <c r="VVM26" s="570"/>
      <c r="VVN26" s="570"/>
      <c r="VVO26" s="570"/>
      <c r="VVP26" s="570"/>
      <c r="VVQ26" s="570"/>
      <c r="VVR26" s="570"/>
      <c r="VVS26" s="570"/>
      <c r="VVT26" s="570"/>
      <c r="VVU26" s="570"/>
      <c r="VVV26" s="570"/>
      <c r="VVW26" s="570"/>
      <c r="VVX26" s="570"/>
      <c r="VVY26" s="570"/>
      <c r="VVZ26" s="570"/>
      <c r="VWA26" s="570"/>
      <c r="VWB26" s="570"/>
      <c r="VWC26" s="570"/>
      <c r="VWD26" s="570"/>
      <c r="VWE26" s="570"/>
      <c r="VWF26" s="570"/>
      <c r="VWG26" s="570"/>
      <c r="VWH26" s="570"/>
      <c r="VWI26" s="570"/>
      <c r="VWJ26" s="570"/>
      <c r="VWK26" s="570"/>
      <c r="VWL26" s="570"/>
      <c r="VWM26" s="570"/>
      <c r="VWN26" s="570"/>
      <c r="VWO26" s="570"/>
      <c r="VWP26" s="570"/>
      <c r="VWQ26" s="570"/>
      <c r="VWR26" s="570"/>
      <c r="VWS26" s="570"/>
      <c r="VWT26" s="570"/>
      <c r="VWU26" s="570"/>
      <c r="VWV26" s="570"/>
      <c r="VWW26" s="570"/>
      <c r="VWX26" s="570"/>
      <c r="VWY26" s="570"/>
      <c r="VWZ26" s="570"/>
      <c r="VXA26" s="570"/>
      <c r="VXB26" s="570"/>
      <c r="VXC26" s="570"/>
      <c r="VXD26" s="570"/>
      <c r="VXE26" s="570"/>
      <c r="VXF26" s="570"/>
      <c r="VXG26" s="570"/>
      <c r="VXH26" s="570"/>
      <c r="VXI26" s="570"/>
      <c r="VXJ26" s="570"/>
      <c r="VXK26" s="570"/>
      <c r="VXL26" s="570"/>
      <c r="VXM26" s="570"/>
      <c r="VXN26" s="570"/>
      <c r="VXO26" s="570"/>
      <c r="VXP26" s="570"/>
      <c r="VXQ26" s="570"/>
      <c r="VXR26" s="570"/>
      <c r="VXS26" s="570"/>
      <c r="VXT26" s="570"/>
      <c r="VXU26" s="570"/>
      <c r="VXV26" s="570"/>
      <c r="VXW26" s="570"/>
      <c r="VXX26" s="570"/>
      <c r="VXY26" s="570"/>
      <c r="VXZ26" s="570"/>
      <c r="VYA26" s="570"/>
      <c r="VYB26" s="570"/>
      <c r="VYC26" s="570"/>
      <c r="VYD26" s="570"/>
      <c r="VYE26" s="570"/>
      <c r="VYF26" s="570"/>
      <c r="VYG26" s="570"/>
      <c r="VYH26" s="570"/>
      <c r="VYI26" s="570"/>
      <c r="VYJ26" s="570"/>
      <c r="VYK26" s="570"/>
      <c r="VYL26" s="570"/>
      <c r="VYM26" s="570"/>
      <c r="VYN26" s="570"/>
      <c r="VYO26" s="570"/>
      <c r="VYP26" s="570"/>
      <c r="VYQ26" s="570"/>
      <c r="VYR26" s="570"/>
      <c r="VYS26" s="570"/>
      <c r="VYT26" s="570"/>
      <c r="VYU26" s="570"/>
      <c r="VYV26" s="570"/>
      <c r="VYW26" s="570"/>
      <c r="VYX26" s="570"/>
      <c r="VYY26" s="570"/>
      <c r="VYZ26" s="570"/>
      <c r="VZA26" s="570"/>
      <c r="VZB26" s="570"/>
      <c r="VZC26" s="570"/>
      <c r="VZD26" s="570"/>
      <c r="VZE26" s="570"/>
      <c r="VZF26" s="570"/>
      <c r="VZG26" s="570"/>
      <c r="VZH26" s="570"/>
      <c r="VZI26" s="570"/>
      <c r="VZJ26" s="570"/>
      <c r="VZK26" s="570"/>
      <c r="VZL26" s="570"/>
      <c r="VZM26" s="570"/>
      <c r="VZN26" s="570"/>
      <c r="VZO26" s="570"/>
      <c r="VZP26" s="570"/>
      <c r="VZQ26" s="570"/>
      <c r="VZR26" s="570"/>
      <c r="VZS26" s="570"/>
      <c r="VZT26" s="570"/>
      <c r="VZU26" s="570"/>
      <c r="VZV26" s="570"/>
      <c r="VZW26" s="570"/>
      <c r="VZX26" s="570"/>
      <c r="VZY26" s="570"/>
      <c r="VZZ26" s="570"/>
      <c r="WAA26" s="570"/>
      <c r="WAB26" s="570"/>
      <c r="WAC26" s="570"/>
      <c r="WAD26" s="570"/>
      <c r="WAE26" s="570"/>
      <c r="WAF26" s="570"/>
      <c r="WAG26" s="570"/>
      <c r="WAH26" s="570"/>
      <c r="WAI26" s="570"/>
      <c r="WAJ26" s="570"/>
      <c r="WAK26" s="570"/>
      <c r="WAL26" s="570"/>
      <c r="WAM26" s="570"/>
      <c r="WAN26" s="570"/>
      <c r="WAO26" s="570"/>
      <c r="WAP26" s="570"/>
      <c r="WAQ26" s="570"/>
      <c r="WAR26" s="570"/>
      <c r="WAS26" s="570"/>
      <c r="WAT26" s="570"/>
      <c r="WAU26" s="570"/>
      <c r="WAV26" s="570"/>
      <c r="WAW26" s="570"/>
      <c r="WAX26" s="570"/>
      <c r="WAY26" s="570"/>
      <c r="WAZ26" s="570"/>
      <c r="WBA26" s="570"/>
      <c r="WBB26" s="570"/>
      <c r="WBC26" s="570"/>
      <c r="WBD26" s="570"/>
      <c r="WBE26" s="570"/>
      <c r="WBF26" s="570"/>
      <c r="WBG26" s="570"/>
      <c r="WBH26" s="570"/>
      <c r="WBI26" s="570"/>
      <c r="WBJ26" s="570"/>
      <c r="WBK26" s="570"/>
      <c r="WBL26" s="570"/>
      <c r="WBM26" s="570"/>
      <c r="WBN26" s="570"/>
      <c r="WBO26" s="570"/>
      <c r="WBP26" s="570"/>
      <c r="WBQ26" s="570"/>
      <c r="WBR26" s="570"/>
      <c r="WBS26" s="570"/>
      <c r="WBT26" s="570"/>
      <c r="WBU26" s="570"/>
      <c r="WBV26" s="570"/>
      <c r="WBW26" s="570"/>
      <c r="WBX26" s="570"/>
      <c r="WBY26" s="570"/>
      <c r="WBZ26" s="570"/>
      <c r="WCA26" s="570"/>
      <c r="WCB26" s="570"/>
      <c r="WCC26" s="570"/>
      <c r="WCD26" s="570"/>
      <c r="WCE26" s="570"/>
      <c r="WCF26" s="570"/>
      <c r="WCG26" s="570"/>
      <c r="WCH26" s="570"/>
      <c r="WCI26" s="570"/>
      <c r="WCJ26" s="570"/>
      <c r="WCK26" s="570"/>
      <c r="WCL26" s="570"/>
      <c r="WCM26" s="570"/>
      <c r="WCN26" s="570"/>
      <c r="WCO26" s="570"/>
      <c r="WCP26" s="570"/>
      <c r="WCQ26" s="570"/>
      <c r="WCR26" s="570"/>
      <c r="WCS26" s="570"/>
      <c r="WCT26" s="570"/>
      <c r="WCU26" s="570"/>
      <c r="WCV26" s="570"/>
      <c r="WCW26" s="570"/>
      <c r="WCX26" s="570"/>
      <c r="WCY26" s="570"/>
      <c r="WCZ26" s="570"/>
      <c r="WDA26" s="570"/>
      <c r="WDB26" s="570"/>
      <c r="WDC26" s="570"/>
      <c r="WDD26" s="570"/>
      <c r="WDE26" s="570"/>
      <c r="WDF26" s="570"/>
      <c r="WDG26" s="570"/>
      <c r="WDH26" s="570"/>
      <c r="WDI26" s="570"/>
      <c r="WDJ26" s="570"/>
      <c r="WDK26" s="570"/>
      <c r="WDL26" s="570"/>
      <c r="WDM26" s="570"/>
      <c r="WDN26" s="570"/>
      <c r="WDO26" s="570"/>
      <c r="WDP26" s="570"/>
      <c r="WDQ26" s="570"/>
      <c r="WDR26" s="570"/>
      <c r="WDS26" s="570"/>
      <c r="WDT26" s="570"/>
      <c r="WDU26" s="570"/>
      <c r="WDV26" s="570"/>
      <c r="WDW26" s="570"/>
      <c r="WDX26" s="570"/>
      <c r="WDY26" s="570"/>
      <c r="WDZ26" s="570"/>
      <c r="WEA26" s="570"/>
      <c r="WEB26" s="570"/>
      <c r="WEC26" s="570"/>
      <c r="WED26" s="570"/>
      <c r="WEE26" s="570"/>
      <c r="WEF26" s="570"/>
      <c r="WEG26" s="570"/>
      <c r="WEH26" s="570"/>
      <c r="WEI26" s="570"/>
      <c r="WEJ26" s="570"/>
      <c r="WEK26" s="570"/>
      <c r="WEL26" s="570"/>
      <c r="WEM26" s="570"/>
      <c r="WEN26" s="570"/>
      <c r="WEO26" s="570"/>
      <c r="WEP26" s="570"/>
      <c r="WEQ26" s="570"/>
      <c r="WER26" s="570"/>
      <c r="WES26" s="570"/>
      <c r="WET26" s="570"/>
      <c r="WEU26" s="570"/>
      <c r="WEV26" s="570"/>
      <c r="WEW26" s="570"/>
      <c r="WEX26" s="570"/>
      <c r="WEY26" s="570"/>
      <c r="WEZ26" s="570"/>
      <c r="WFA26" s="570"/>
      <c r="WFB26" s="570"/>
      <c r="WFC26" s="570"/>
      <c r="WFD26" s="570"/>
      <c r="WFE26" s="570"/>
      <c r="WFF26" s="570"/>
      <c r="WFG26" s="570"/>
      <c r="WFH26" s="570"/>
      <c r="WFI26" s="570"/>
      <c r="WFJ26" s="570"/>
      <c r="WFK26" s="570"/>
      <c r="WFL26" s="570"/>
      <c r="WFM26" s="570"/>
      <c r="WFN26" s="570"/>
      <c r="WFO26" s="570"/>
      <c r="WFP26" s="570"/>
      <c r="WFQ26" s="570"/>
      <c r="WFR26" s="570"/>
      <c r="WFS26" s="570"/>
      <c r="WFT26" s="570"/>
      <c r="WFU26" s="570"/>
      <c r="WFV26" s="570"/>
      <c r="WFW26" s="570"/>
      <c r="WFX26" s="570"/>
      <c r="WFY26" s="570"/>
      <c r="WFZ26" s="570"/>
      <c r="WGA26" s="570"/>
      <c r="WGB26" s="570"/>
      <c r="WGC26" s="570"/>
      <c r="WGD26" s="570"/>
      <c r="WGE26" s="570"/>
      <c r="WGF26" s="570"/>
      <c r="WGG26" s="570"/>
      <c r="WGH26" s="570"/>
      <c r="WGI26" s="570"/>
      <c r="WGJ26" s="570"/>
      <c r="WGK26" s="570"/>
      <c r="WGL26" s="570"/>
      <c r="WGM26" s="570"/>
      <c r="WGN26" s="570"/>
      <c r="WGO26" s="570"/>
      <c r="WGP26" s="570"/>
      <c r="WGQ26" s="570"/>
      <c r="WGR26" s="570"/>
      <c r="WGS26" s="570"/>
      <c r="WGT26" s="570"/>
      <c r="WGU26" s="570"/>
      <c r="WGV26" s="570"/>
      <c r="WGW26" s="570"/>
      <c r="WGX26" s="570"/>
      <c r="WGY26" s="570"/>
      <c r="WGZ26" s="570"/>
      <c r="WHA26" s="570"/>
      <c r="WHB26" s="570"/>
      <c r="WHC26" s="570"/>
      <c r="WHD26" s="570"/>
      <c r="WHE26" s="570"/>
      <c r="WHF26" s="570"/>
      <c r="WHG26" s="570"/>
      <c r="WHH26" s="570"/>
      <c r="WHI26" s="570"/>
      <c r="WHJ26" s="570"/>
      <c r="WHK26" s="570"/>
      <c r="WHL26" s="570"/>
      <c r="WHM26" s="570"/>
      <c r="WHN26" s="570"/>
      <c r="WHO26" s="570"/>
      <c r="WHP26" s="570"/>
      <c r="WHQ26" s="570"/>
      <c r="WHR26" s="570"/>
      <c r="WHS26" s="570"/>
      <c r="WHT26" s="570"/>
      <c r="WHU26" s="570"/>
      <c r="WHV26" s="570"/>
      <c r="WHW26" s="570"/>
      <c r="WHX26" s="570"/>
      <c r="WHY26" s="570"/>
      <c r="WHZ26" s="570"/>
      <c r="WIA26" s="570"/>
      <c r="WIB26" s="570"/>
      <c r="WIC26" s="570"/>
      <c r="WID26" s="570"/>
      <c r="WIE26" s="570"/>
      <c r="WIF26" s="570"/>
      <c r="WIG26" s="570"/>
      <c r="WIH26" s="570"/>
      <c r="WII26" s="570"/>
      <c r="WIJ26" s="570"/>
      <c r="WIK26" s="570"/>
      <c r="WIL26" s="570"/>
      <c r="WIM26" s="570"/>
      <c r="WIN26" s="570"/>
      <c r="WIO26" s="570"/>
      <c r="WIP26" s="570"/>
      <c r="WIQ26" s="570"/>
      <c r="WIR26" s="570"/>
      <c r="WIS26" s="570"/>
      <c r="WIT26" s="570"/>
      <c r="WIU26" s="570"/>
      <c r="WIV26" s="570"/>
      <c r="WIW26" s="570"/>
      <c r="WIX26" s="570"/>
      <c r="WIY26" s="570"/>
      <c r="WIZ26" s="570"/>
      <c r="WJA26" s="570"/>
      <c r="WJB26" s="570"/>
      <c r="WJC26" s="570"/>
      <c r="WJD26" s="570"/>
      <c r="WJE26" s="570"/>
      <c r="WJF26" s="570"/>
      <c r="WJG26" s="570"/>
      <c r="WJH26" s="570"/>
      <c r="WJI26" s="570"/>
      <c r="WJJ26" s="570"/>
      <c r="WJK26" s="570"/>
      <c r="WJL26" s="570"/>
      <c r="WJM26" s="570"/>
      <c r="WJN26" s="570"/>
      <c r="WJO26" s="570"/>
      <c r="WJP26" s="570"/>
      <c r="WJQ26" s="570"/>
      <c r="WJR26" s="570"/>
      <c r="WJS26" s="570"/>
      <c r="WJT26" s="570"/>
      <c r="WJU26" s="570"/>
      <c r="WJV26" s="570"/>
      <c r="WJW26" s="570"/>
      <c r="WJX26" s="570"/>
      <c r="WJY26" s="570"/>
      <c r="WJZ26" s="570"/>
      <c r="WKA26" s="570"/>
      <c r="WKB26" s="570"/>
      <c r="WKC26" s="570"/>
      <c r="WKD26" s="570"/>
      <c r="WKE26" s="570"/>
      <c r="WKF26" s="570"/>
      <c r="WKG26" s="570"/>
      <c r="WKH26" s="570"/>
      <c r="WKI26" s="570"/>
      <c r="WKJ26" s="570"/>
      <c r="WKK26" s="570"/>
      <c r="WKL26" s="570"/>
      <c r="WKM26" s="570"/>
      <c r="WKN26" s="570"/>
      <c r="WKO26" s="570"/>
      <c r="WKP26" s="570"/>
      <c r="WKQ26" s="570"/>
      <c r="WKR26" s="570"/>
      <c r="WKS26" s="570"/>
      <c r="WKT26" s="570"/>
      <c r="WKU26" s="570"/>
      <c r="WKV26" s="570"/>
      <c r="WKW26" s="570"/>
      <c r="WKX26" s="570"/>
      <c r="WKY26" s="570"/>
      <c r="WKZ26" s="570"/>
      <c r="WLA26" s="570"/>
      <c r="WLB26" s="570"/>
      <c r="WLC26" s="570"/>
      <c r="WLD26" s="570"/>
      <c r="WLE26" s="570"/>
      <c r="WLF26" s="570"/>
      <c r="WLG26" s="570"/>
      <c r="WLH26" s="570"/>
      <c r="WLI26" s="570"/>
      <c r="WLJ26" s="570"/>
      <c r="WLK26" s="570"/>
      <c r="WLL26" s="570"/>
      <c r="WLM26" s="570"/>
      <c r="WLN26" s="570"/>
      <c r="WLO26" s="570"/>
      <c r="WLP26" s="570"/>
      <c r="WLQ26" s="570"/>
      <c r="WLR26" s="570"/>
      <c r="WLS26" s="570"/>
      <c r="WLT26" s="570"/>
      <c r="WLU26" s="570"/>
      <c r="WLV26" s="570"/>
      <c r="WLW26" s="570"/>
      <c r="WLX26" s="570"/>
      <c r="WLY26" s="570"/>
      <c r="WLZ26" s="570"/>
      <c r="WMA26" s="570"/>
      <c r="WMB26" s="570"/>
      <c r="WMC26" s="570"/>
      <c r="WMD26" s="570"/>
      <c r="WME26" s="570"/>
      <c r="WMF26" s="570"/>
      <c r="WMG26" s="570"/>
      <c r="WMH26" s="570"/>
      <c r="WMI26" s="570"/>
      <c r="WMJ26" s="570"/>
      <c r="WMK26" s="570"/>
      <c r="WML26" s="570"/>
      <c r="WMM26" s="570"/>
      <c r="WMN26" s="570"/>
      <c r="WMO26" s="570"/>
      <c r="WMP26" s="570"/>
      <c r="WMQ26" s="570"/>
      <c r="WMR26" s="570"/>
      <c r="WMS26" s="570"/>
      <c r="WMT26" s="570"/>
      <c r="WMU26" s="570"/>
      <c r="WMV26" s="570"/>
      <c r="WMW26" s="570"/>
      <c r="WMX26" s="570"/>
      <c r="WMY26" s="570"/>
      <c r="WMZ26" s="570"/>
      <c r="WNA26" s="570"/>
      <c r="WNB26" s="570"/>
      <c r="WNC26" s="570"/>
      <c r="WND26" s="570"/>
      <c r="WNE26" s="570"/>
      <c r="WNF26" s="570"/>
      <c r="WNG26" s="570"/>
      <c r="WNH26" s="570"/>
      <c r="WNI26" s="570"/>
      <c r="WNJ26" s="570"/>
      <c r="WNK26" s="570"/>
      <c r="WNL26" s="570"/>
      <c r="WNM26" s="570"/>
      <c r="WNN26" s="570"/>
      <c r="WNO26" s="570"/>
      <c r="WNP26" s="570"/>
      <c r="WNQ26" s="570"/>
      <c r="WNR26" s="570"/>
      <c r="WNS26" s="570"/>
      <c r="WNT26" s="570"/>
      <c r="WNU26" s="570"/>
      <c r="WNV26" s="570"/>
      <c r="WNW26" s="570"/>
      <c r="WNX26" s="570"/>
      <c r="WNY26" s="570"/>
      <c r="WNZ26" s="570"/>
      <c r="WOA26" s="570"/>
      <c r="WOB26" s="570"/>
      <c r="WOC26" s="570"/>
      <c r="WOD26" s="570"/>
      <c r="WOE26" s="570"/>
      <c r="WOF26" s="570"/>
      <c r="WOG26" s="570"/>
      <c r="WOH26" s="570"/>
      <c r="WOI26" s="570"/>
      <c r="WOJ26" s="570"/>
      <c r="WOK26" s="570"/>
      <c r="WOL26" s="570"/>
      <c r="WOM26" s="570"/>
      <c r="WON26" s="570"/>
      <c r="WOO26" s="570"/>
      <c r="WOP26" s="570"/>
      <c r="WOQ26" s="570"/>
      <c r="WOR26" s="570"/>
      <c r="WOS26" s="570"/>
      <c r="WOT26" s="570"/>
      <c r="WOU26" s="570"/>
      <c r="WOV26" s="570"/>
      <c r="WOW26" s="570"/>
      <c r="WOX26" s="570"/>
      <c r="WOY26" s="570"/>
      <c r="WOZ26" s="570"/>
      <c r="WPA26" s="570"/>
      <c r="WPB26" s="570"/>
      <c r="WPC26" s="570"/>
      <c r="WPD26" s="570"/>
      <c r="WPE26" s="570"/>
      <c r="WPF26" s="570"/>
      <c r="WPG26" s="570"/>
      <c r="WPH26" s="570"/>
      <c r="WPI26" s="570"/>
      <c r="WPJ26" s="570"/>
      <c r="WPK26" s="570"/>
      <c r="WPL26" s="570"/>
      <c r="WPM26" s="570"/>
      <c r="WPN26" s="570"/>
      <c r="WPO26" s="570"/>
      <c r="WPP26" s="570"/>
      <c r="WPQ26" s="570"/>
      <c r="WPR26" s="570"/>
      <c r="WPS26" s="570"/>
      <c r="WPT26" s="570"/>
      <c r="WPU26" s="570"/>
      <c r="WPV26" s="570"/>
      <c r="WPW26" s="570"/>
      <c r="WPX26" s="570"/>
      <c r="WPY26" s="570"/>
      <c r="WPZ26" s="570"/>
      <c r="WQA26" s="570"/>
      <c r="WQB26" s="570"/>
      <c r="WQC26" s="570"/>
      <c r="WQD26" s="570"/>
      <c r="WQE26" s="570"/>
      <c r="WQF26" s="570"/>
      <c r="WQG26" s="570"/>
      <c r="WQH26" s="570"/>
      <c r="WQI26" s="570"/>
      <c r="WQJ26" s="570"/>
      <c r="WQK26" s="570"/>
      <c r="WQL26" s="570"/>
      <c r="WQM26" s="570"/>
      <c r="WQN26" s="570"/>
      <c r="WQO26" s="570"/>
      <c r="WQP26" s="570"/>
      <c r="WQQ26" s="570"/>
      <c r="WQR26" s="570"/>
      <c r="WQS26" s="570"/>
      <c r="WQT26" s="570"/>
      <c r="WQU26" s="570"/>
      <c r="WQV26" s="570"/>
      <c r="WQW26" s="570"/>
      <c r="WQX26" s="570"/>
      <c r="WQY26" s="570"/>
      <c r="WQZ26" s="570"/>
      <c r="WRA26" s="570"/>
      <c r="WRB26" s="570"/>
      <c r="WRC26" s="570"/>
      <c r="WRD26" s="570"/>
      <c r="WRE26" s="570"/>
      <c r="WRF26" s="570"/>
      <c r="WRG26" s="570"/>
      <c r="WRH26" s="570"/>
      <c r="WRI26" s="570"/>
      <c r="WRJ26" s="570"/>
      <c r="WRK26" s="570"/>
      <c r="WRL26" s="570"/>
      <c r="WRM26" s="570"/>
      <c r="WRN26" s="570"/>
      <c r="WRO26" s="570"/>
      <c r="WRP26" s="570"/>
      <c r="WRQ26" s="570"/>
      <c r="WRR26" s="570"/>
      <c r="WRS26" s="570"/>
      <c r="WRT26" s="570"/>
      <c r="WRU26" s="570"/>
      <c r="WRV26" s="570"/>
      <c r="WRW26" s="570"/>
      <c r="WRX26" s="570"/>
      <c r="WRY26" s="570"/>
      <c r="WRZ26" s="570"/>
      <c r="WSA26" s="570"/>
      <c r="WSB26" s="570"/>
      <c r="WSC26" s="570"/>
      <c r="WSD26" s="570"/>
      <c r="WSE26" s="570"/>
      <c r="WSF26" s="570"/>
      <c r="WSG26" s="570"/>
      <c r="WSH26" s="570"/>
      <c r="WSI26" s="570"/>
      <c r="WSJ26" s="570"/>
      <c r="WSK26" s="570"/>
      <c r="WSL26" s="570"/>
      <c r="WSM26" s="570"/>
      <c r="WSN26" s="570"/>
      <c r="WSO26" s="570"/>
      <c r="WSP26" s="570"/>
      <c r="WSQ26" s="570"/>
      <c r="WSR26" s="570"/>
      <c r="WSS26" s="570"/>
      <c r="WST26" s="570"/>
      <c r="WSU26" s="570"/>
      <c r="WSV26" s="570"/>
      <c r="WSW26" s="570"/>
      <c r="WSX26" s="570"/>
      <c r="WSY26" s="570"/>
      <c r="WSZ26" s="570"/>
      <c r="WTA26" s="570"/>
      <c r="WTB26" s="570"/>
      <c r="WTC26" s="570"/>
      <c r="WTD26" s="570"/>
      <c r="WTE26" s="570"/>
      <c r="WTF26" s="570"/>
      <c r="WTG26" s="570"/>
      <c r="WTH26" s="570"/>
      <c r="WTI26" s="570"/>
      <c r="WTJ26" s="570"/>
      <c r="WTK26" s="570"/>
      <c r="WTL26" s="570"/>
      <c r="WTM26" s="570"/>
      <c r="WTN26" s="570"/>
      <c r="WTO26" s="570"/>
      <c r="WTP26" s="570"/>
      <c r="WTQ26" s="570"/>
      <c r="WTR26" s="570"/>
      <c r="WTS26" s="570"/>
      <c r="WTT26" s="570"/>
      <c r="WTU26" s="570"/>
      <c r="WTV26" s="570"/>
      <c r="WTW26" s="570"/>
      <c r="WTX26" s="570"/>
      <c r="WTY26" s="570"/>
      <c r="WTZ26" s="570"/>
      <c r="WUA26" s="570"/>
      <c r="WUB26" s="570"/>
      <c r="WUC26" s="570"/>
      <c r="WUD26" s="570"/>
      <c r="WUE26" s="570"/>
      <c r="WUF26" s="570"/>
      <c r="WUG26" s="570"/>
      <c r="WUH26" s="570"/>
      <c r="WUI26" s="570"/>
      <c r="WUJ26" s="570"/>
      <c r="WUK26" s="570"/>
      <c r="WUL26" s="570"/>
      <c r="WUM26" s="570"/>
      <c r="WUN26" s="570"/>
      <c r="WUO26" s="570"/>
      <c r="WUP26" s="570"/>
      <c r="WUQ26" s="570"/>
      <c r="WUR26" s="570"/>
      <c r="WUS26" s="570"/>
      <c r="WUT26" s="570"/>
      <c r="WUU26" s="570"/>
      <c r="WUV26" s="570"/>
      <c r="WUW26" s="570"/>
      <c r="WUX26" s="570"/>
      <c r="WUY26" s="570"/>
      <c r="WUZ26" s="570"/>
      <c r="WVA26" s="570"/>
      <c r="WVB26" s="570"/>
      <c r="WVC26" s="570"/>
      <c r="WVD26" s="570"/>
      <c r="WVE26" s="570"/>
      <c r="WVF26" s="570"/>
      <c r="WVG26" s="570"/>
      <c r="WVH26" s="570"/>
      <c r="WVI26" s="570"/>
      <c r="WVJ26" s="570"/>
      <c r="WVK26" s="570"/>
      <c r="WVL26" s="570"/>
      <c r="WVM26" s="570"/>
      <c r="WVN26" s="570"/>
      <c r="WVO26" s="570"/>
      <c r="WVP26" s="570"/>
      <c r="WVQ26" s="570"/>
      <c r="WVR26" s="570"/>
      <c r="WVS26" s="570"/>
      <c r="WVT26" s="570"/>
      <c r="WVU26" s="570"/>
      <c r="WVV26" s="570"/>
      <c r="WVW26" s="570"/>
      <c r="WVX26" s="570"/>
      <c r="WVY26" s="570"/>
      <c r="WVZ26" s="570"/>
      <c r="WWA26" s="570"/>
      <c r="WWB26" s="570"/>
      <c r="WWC26" s="570"/>
      <c r="WWD26" s="570"/>
      <c r="WWE26" s="570"/>
      <c r="WWF26" s="570"/>
      <c r="WWG26" s="570"/>
      <c r="WWH26" s="570"/>
      <c r="WWI26" s="570"/>
      <c r="WWJ26" s="570"/>
      <c r="WWK26" s="570"/>
      <c r="WWL26" s="570"/>
      <c r="WWM26" s="570"/>
      <c r="WWN26" s="570"/>
      <c r="WWO26" s="570"/>
      <c r="WWP26" s="570"/>
      <c r="WWQ26" s="570"/>
      <c r="WWR26" s="570"/>
      <c r="WWS26" s="570"/>
      <c r="WWT26" s="570"/>
      <c r="WWU26" s="570"/>
      <c r="WWV26" s="570"/>
      <c r="WWW26" s="570"/>
      <c r="WWX26" s="570"/>
      <c r="WWY26" s="570"/>
      <c r="WWZ26" s="570"/>
      <c r="WXA26" s="570"/>
      <c r="WXB26" s="570"/>
      <c r="WXC26" s="570"/>
      <c r="WXD26" s="570"/>
      <c r="WXE26" s="570"/>
      <c r="WXF26" s="570"/>
      <c r="WXG26" s="570"/>
      <c r="WXH26" s="570"/>
      <c r="WXI26" s="570"/>
      <c r="WXJ26" s="570"/>
      <c r="WXK26" s="570"/>
      <c r="WXL26" s="570"/>
      <c r="WXM26" s="570"/>
      <c r="WXN26" s="570"/>
      <c r="WXO26" s="570"/>
      <c r="WXP26" s="570"/>
      <c r="WXQ26" s="570"/>
      <c r="WXR26" s="570"/>
      <c r="WXS26" s="570"/>
      <c r="WXT26" s="570"/>
      <c r="WXU26" s="570"/>
      <c r="WXV26" s="570"/>
      <c r="WXW26" s="570"/>
      <c r="WXX26" s="570"/>
      <c r="WXY26" s="570"/>
      <c r="WXZ26" s="570"/>
      <c r="WYA26" s="570"/>
      <c r="WYB26" s="570"/>
      <c r="WYC26" s="570"/>
      <c r="WYD26" s="570"/>
      <c r="WYE26" s="570"/>
      <c r="WYF26" s="570"/>
      <c r="WYG26" s="570"/>
      <c r="WYH26" s="570"/>
      <c r="WYI26" s="570"/>
      <c r="WYJ26" s="570"/>
      <c r="WYK26" s="570"/>
      <c r="WYL26" s="570"/>
      <c r="WYM26" s="570"/>
      <c r="WYN26" s="570"/>
      <c r="WYO26" s="570"/>
      <c r="WYP26" s="570"/>
      <c r="WYQ26" s="570"/>
      <c r="WYR26" s="570"/>
      <c r="WYS26" s="570"/>
      <c r="WYT26" s="570"/>
      <c r="WYU26" s="570"/>
      <c r="WYV26" s="570"/>
      <c r="WYW26" s="570"/>
      <c r="WYX26" s="570"/>
      <c r="WYY26" s="570"/>
      <c r="WYZ26" s="570"/>
      <c r="WZA26" s="570"/>
      <c r="WZB26" s="570"/>
      <c r="WZC26" s="570"/>
      <c r="WZD26" s="570"/>
      <c r="WZE26" s="570"/>
      <c r="WZF26" s="570"/>
      <c r="WZG26" s="570"/>
      <c r="WZH26" s="570"/>
      <c r="WZI26" s="570"/>
      <c r="WZJ26" s="570"/>
      <c r="WZK26" s="570"/>
      <c r="WZL26" s="570"/>
      <c r="WZM26" s="570"/>
      <c r="WZN26" s="570"/>
      <c r="WZO26" s="570"/>
      <c r="WZP26" s="570"/>
      <c r="WZQ26" s="570"/>
      <c r="WZR26" s="570"/>
      <c r="WZS26" s="570"/>
      <c r="WZT26" s="570"/>
      <c r="WZU26" s="570"/>
      <c r="WZV26" s="570"/>
      <c r="WZW26" s="570"/>
      <c r="WZX26" s="570"/>
      <c r="WZY26" s="570"/>
      <c r="WZZ26" s="570"/>
      <c r="XAA26" s="570"/>
      <c r="XAB26" s="570"/>
      <c r="XAC26" s="570"/>
      <c r="XAD26" s="570"/>
      <c r="XAE26" s="570"/>
      <c r="XAF26" s="570"/>
      <c r="XAG26" s="570"/>
      <c r="XAH26" s="570"/>
      <c r="XAI26" s="570"/>
      <c r="XAJ26" s="570"/>
      <c r="XAK26" s="570"/>
      <c r="XAL26" s="570"/>
      <c r="XAM26" s="570"/>
      <c r="XAN26" s="570"/>
      <c r="XAO26" s="570"/>
      <c r="XAP26" s="570"/>
      <c r="XAQ26" s="570"/>
      <c r="XAR26" s="570"/>
      <c r="XAS26" s="570"/>
      <c r="XAT26" s="570"/>
      <c r="XAU26" s="570"/>
      <c r="XAV26" s="570"/>
      <c r="XAW26" s="570"/>
      <c r="XAX26" s="570"/>
      <c r="XAY26" s="570"/>
      <c r="XAZ26" s="570"/>
      <c r="XBA26" s="570"/>
      <c r="XBB26" s="570"/>
      <c r="XBC26" s="570"/>
      <c r="XBD26" s="570"/>
      <c r="XBE26" s="570"/>
      <c r="XBF26" s="570"/>
      <c r="XBG26" s="570"/>
      <c r="XBH26" s="570"/>
      <c r="XBI26" s="570"/>
      <c r="XBJ26" s="570"/>
      <c r="XBK26" s="570"/>
      <c r="XBL26" s="570"/>
      <c r="XBM26" s="570"/>
      <c r="XBN26" s="570"/>
      <c r="XBO26" s="570"/>
      <c r="XBP26" s="570"/>
      <c r="XBQ26" s="570"/>
      <c r="XBR26" s="570"/>
      <c r="XBS26" s="570"/>
      <c r="XBT26" s="570"/>
      <c r="XBU26" s="570"/>
      <c r="XBV26" s="570"/>
      <c r="XBW26" s="570"/>
      <c r="XBX26" s="570"/>
      <c r="XBY26" s="570"/>
      <c r="XBZ26" s="570"/>
      <c r="XCA26" s="570"/>
      <c r="XCB26" s="570"/>
      <c r="XCC26" s="570"/>
      <c r="XCD26" s="570"/>
      <c r="XCE26" s="570"/>
      <c r="XCF26" s="570"/>
      <c r="XCG26" s="570"/>
      <c r="XCH26" s="570"/>
      <c r="XCI26" s="570"/>
      <c r="XCJ26" s="570"/>
      <c r="XCK26" s="570"/>
      <c r="XCL26" s="570"/>
      <c r="XCM26" s="570"/>
      <c r="XCN26" s="570"/>
      <c r="XCO26" s="570"/>
      <c r="XCP26" s="570"/>
      <c r="XCQ26" s="570"/>
      <c r="XCR26" s="570"/>
      <c r="XCS26" s="570"/>
      <c r="XCT26" s="570"/>
      <c r="XCU26" s="570"/>
      <c r="XCV26" s="570"/>
      <c r="XCW26" s="570"/>
      <c r="XCX26" s="570"/>
      <c r="XCY26" s="570"/>
      <c r="XCZ26" s="570"/>
      <c r="XDA26" s="570"/>
      <c r="XDB26" s="570"/>
      <c r="XDC26" s="570"/>
      <c r="XDD26" s="570"/>
      <c r="XDE26" s="570"/>
      <c r="XDF26" s="570"/>
      <c r="XDG26" s="570"/>
      <c r="XDH26" s="570"/>
      <c r="XDI26" s="570"/>
      <c r="XDJ26" s="570"/>
      <c r="XDK26" s="570"/>
      <c r="XDL26" s="570"/>
      <c r="XDM26" s="570"/>
      <c r="XDN26" s="570"/>
      <c r="XDO26" s="570"/>
      <c r="XDP26" s="570"/>
      <c r="XDQ26" s="570"/>
      <c r="XDR26" s="570"/>
      <c r="XDS26" s="570"/>
      <c r="XDT26" s="570"/>
      <c r="XDU26" s="570"/>
      <c r="XDV26" s="570"/>
      <c r="XDW26" s="570"/>
      <c r="XDX26" s="570"/>
      <c r="XDY26" s="570"/>
      <c r="XDZ26" s="570"/>
      <c r="XEA26" s="570"/>
      <c r="XEB26" s="570"/>
      <c r="XEC26" s="570"/>
      <c r="XED26" s="570"/>
      <c r="XEE26" s="570"/>
      <c r="XEF26" s="570"/>
      <c r="XEG26" s="570"/>
      <c r="XEH26" s="570"/>
      <c r="XEI26" s="570"/>
      <c r="XEJ26" s="570"/>
      <c r="XEK26" s="570"/>
      <c r="XEL26" s="570"/>
      <c r="XEM26" s="570"/>
      <c r="XEN26" s="570"/>
      <c r="XEO26" s="570"/>
      <c r="XEP26" s="570"/>
      <c r="XEQ26" s="570"/>
      <c r="XER26" s="570"/>
      <c r="XES26" s="570"/>
      <c r="XET26" s="570"/>
      <c r="XEU26" s="570"/>
      <c r="XEV26" s="570"/>
      <c r="XEW26" s="570"/>
      <c r="XEX26" s="570"/>
      <c r="XEY26" s="570"/>
      <c r="XEZ26" s="570"/>
      <c r="XFA26" s="570"/>
      <c r="XFB26" s="570"/>
      <c r="XFC26" s="570"/>
      <c r="XFD26" s="570"/>
    </row>
    <row r="27" s="568" customFormat="1" spans="1:16384">
      <c r="A27" s="569" t="s">
        <v>2049</v>
      </c>
      <c r="B27" s="569" t="s">
        <v>437</v>
      </c>
      <c r="C27" s="569" t="s">
        <v>2050</v>
      </c>
      <c r="D27" s="569">
        <v>19670.8</v>
      </c>
      <c r="E27" s="569">
        <v>29506.2</v>
      </c>
      <c r="F27" s="569" t="s">
        <v>1951</v>
      </c>
      <c r="G27" s="569" t="s">
        <v>2051</v>
      </c>
      <c r="H27" s="569" t="s">
        <v>1982</v>
      </c>
      <c r="I27" s="569">
        <v>1.5</v>
      </c>
      <c r="J27" s="569" t="s">
        <v>1955</v>
      </c>
      <c r="K27" s="573">
        <v>44860.0004976852</v>
      </c>
      <c r="L27" s="569" t="s">
        <v>1956</v>
      </c>
      <c r="M27" s="569" t="s">
        <v>2052</v>
      </c>
      <c r="N27" s="569">
        <v>1684.8</v>
      </c>
      <c r="O27" s="569">
        <v>57.1</v>
      </c>
      <c r="P27" s="569">
        <v>571</v>
      </c>
      <c r="Q27" s="569">
        <v>0</v>
      </c>
      <c r="R27" s="569">
        <f t="shared" si="0"/>
        <v>836</v>
      </c>
      <c r="S27" s="569"/>
      <c r="T27" s="569"/>
      <c r="U27" s="569"/>
      <c r="V27" s="569"/>
      <c r="W27" s="569"/>
      <c r="X27" s="569"/>
      <c r="Y27" s="569"/>
      <c r="Z27" s="569"/>
      <c r="AA27" s="569"/>
      <c r="AB27" s="569"/>
      <c r="AC27" s="569"/>
      <c r="AD27" s="569"/>
      <c r="AE27" s="569"/>
      <c r="AF27" s="569"/>
      <c r="AG27" s="569"/>
      <c r="AH27" s="569"/>
      <c r="AI27" s="569"/>
      <c r="AJ27" s="569"/>
      <c r="AK27" s="569"/>
      <c r="AL27" s="569"/>
      <c r="AM27" s="569"/>
      <c r="AN27" s="569"/>
      <c r="AO27" s="569"/>
      <c r="AP27" s="569"/>
      <c r="AQ27" s="569"/>
      <c r="AR27" s="569"/>
      <c r="AS27" s="569"/>
      <c r="AT27" s="569"/>
      <c r="AU27" s="569"/>
      <c r="AV27" s="569"/>
      <c r="AW27" s="569"/>
      <c r="AX27" s="569"/>
      <c r="AY27" s="569"/>
      <c r="AZ27" s="569"/>
      <c r="BA27" s="569"/>
      <c r="BB27" s="569"/>
      <c r="BC27" s="569"/>
      <c r="BD27" s="569"/>
      <c r="BE27" s="569"/>
      <c r="BF27" s="569"/>
      <c r="BG27" s="569"/>
      <c r="BH27" s="569"/>
      <c r="BI27" s="569"/>
      <c r="BJ27" s="569"/>
      <c r="BK27" s="569"/>
      <c r="BL27" s="569"/>
      <c r="BM27" s="569"/>
      <c r="BN27" s="569"/>
      <c r="BO27" s="569"/>
      <c r="BP27" s="569"/>
      <c r="BQ27" s="569"/>
      <c r="BR27" s="569"/>
      <c r="BS27" s="569"/>
      <c r="BT27" s="569"/>
      <c r="BU27" s="569"/>
      <c r="BV27" s="569"/>
      <c r="BW27" s="569"/>
      <c r="BX27" s="569"/>
      <c r="BY27" s="569"/>
      <c r="BZ27" s="569"/>
      <c r="CA27" s="569"/>
      <c r="CB27" s="569"/>
      <c r="CC27" s="569"/>
      <c r="CD27" s="569"/>
      <c r="CE27" s="569"/>
      <c r="CF27" s="569"/>
      <c r="CG27" s="569"/>
      <c r="CH27" s="569"/>
      <c r="CI27" s="569"/>
      <c r="CJ27" s="569"/>
      <c r="CK27" s="569"/>
      <c r="CL27" s="569"/>
      <c r="CM27" s="569"/>
      <c r="CN27" s="569"/>
      <c r="CO27" s="569"/>
      <c r="CP27" s="569"/>
      <c r="CQ27" s="569"/>
      <c r="CR27" s="569"/>
      <c r="CS27" s="569"/>
      <c r="CT27" s="569"/>
      <c r="CU27" s="569"/>
      <c r="CV27" s="569"/>
      <c r="CW27" s="569"/>
      <c r="CX27" s="569"/>
      <c r="CY27" s="569"/>
      <c r="CZ27" s="569"/>
      <c r="DA27" s="569"/>
      <c r="DB27" s="569"/>
      <c r="DC27" s="569"/>
      <c r="DD27" s="569"/>
      <c r="DE27" s="569"/>
      <c r="DF27" s="569"/>
      <c r="DG27" s="569"/>
      <c r="DH27" s="569"/>
      <c r="DI27" s="569"/>
      <c r="DJ27" s="569"/>
      <c r="DK27" s="569"/>
      <c r="DL27" s="569"/>
      <c r="DM27" s="569"/>
      <c r="DN27" s="569"/>
      <c r="DO27" s="569"/>
      <c r="DP27" s="569"/>
      <c r="DQ27" s="569"/>
      <c r="DR27" s="569"/>
      <c r="DS27" s="569"/>
      <c r="DT27" s="569"/>
      <c r="DU27" s="569"/>
      <c r="DV27" s="569"/>
      <c r="DW27" s="569"/>
      <c r="DX27" s="569"/>
      <c r="DY27" s="569"/>
      <c r="DZ27" s="569"/>
      <c r="EA27" s="569"/>
      <c r="EB27" s="569"/>
      <c r="EC27" s="569"/>
      <c r="ED27" s="569"/>
      <c r="EE27" s="569"/>
      <c r="EF27" s="569"/>
      <c r="EG27" s="569"/>
      <c r="EH27" s="569"/>
      <c r="EI27" s="569"/>
      <c r="EJ27" s="569"/>
      <c r="EK27" s="569"/>
      <c r="EL27" s="569"/>
      <c r="EM27" s="569"/>
      <c r="EN27" s="569"/>
      <c r="EO27" s="569"/>
      <c r="EP27" s="569"/>
      <c r="EQ27" s="569"/>
      <c r="ER27" s="569"/>
      <c r="ES27" s="569"/>
      <c r="ET27" s="569"/>
      <c r="EU27" s="569"/>
      <c r="EV27" s="569"/>
      <c r="EW27" s="569"/>
      <c r="EX27" s="569"/>
      <c r="EY27" s="569"/>
      <c r="EZ27" s="569"/>
      <c r="FA27" s="569"/>
      <c r="FB27" s="569"/>
      <c r="FC27" s="569"/>
      <c r="FD27" s="569"/>
      <c r="FE27" s="569"/>
      <c r="FF27" s="569"/>
      <c r="FG27" s="569"/>
      <c r="FH27" s="569"/>
      <c r="FI27" s="569"/>
      <c r="FJ27" s="569"/>
      <c r="FK27" s="569"/>
      <c r="FL27" s="569"/>
      <c r="FM27" s="569"/>
      <c r="FN27" s="569"/>
      <c r="FO27" s="569"/>
      <c r="FP27" s="569"/>
      <c r="FQ27" s="569"/>
      <c r="FR27" s="569"/>
      <c r="FS27" s="569"/>
      <c r="FT27" s="569"/>
      <c r="FU27" s="569"/>
      <c r="FV27" s="569"/>
      <c r="FW27" s="569"/>
      <c r="FX27" s="569"/>
      <c r="FY27" s="569"/>
      <c r="FZ27" s="569"/>
      <c r="GA27" s="569"/>
      <c r="GB27" s="569"/>
      <c r="GC27" s="569"/>
      <c r="GD27" s="569"/>
      <c r="GE27" s="569"/>
      <c r="GF27" s="569"/>
      <c r="GG27" s="569"/>
      <c r="GH27" s="569"/>
      <c r="GI27" s="569"/>
      <c r="GJ27" s="569"/>
      <c r="GK27" s="569"/>
      <c r="GL27" s="569"/>
      <c r="GM27" s="569"/>
      <c r="GN27" s="569"/>
      <c r="GO27" s="569"/>
      <c r="GP27" s="569"/>
      <c r="GQ27" s="569"/>
      <c r="GR27" s="569"/>
      <c r="GS27" s="569"/>
      <c r="GT27" s="569"/>
      <c r="GU27" s="569"/>
      <c r="GV27" s="569"/>
      <c r="GW27" s="569"/>
      <c r="GX27" s="569"/>
      <c r="GY27" s="569"/>
      <c r="GZ27" s="569"/>
      <c r="HA27" s="569"/>
      <c r="HB27" s="569"/>
      <c r="HC27" s="569"/>
      <c r="HD27" s="569"/>
      <c r="HE27" s="569"/>
      <c r="HF27" s="569"/>
      <c r="HG27" s="569"/>
      <c r="HH27" s="569"/>
      <c r="HI27" s="569"/>
      <c r="HJ27" s="569"/>
      <c r="HK27" s="569"/>
      <c r="HL27" s="569"/>
      <c r="HM27" s="569"/>
      <c r="HN27" s="569"/>
      <c r="HO27" s="569"/>
      <c r="HP27" s="569"/>
      <c r="HQ27" s="569"/>
      <c r="HR27" s="569"/>
      <c r="HS27" s="569"/>
      <c r="HT27" s="569"/>
      <c r="HU27" s="569"/>
      <c r="HV27" s="569"/>
      <c r="HW27" s="569"/>
      <c r="HX27" s="569"/>
      <c r="HY27" s="569"/>
      <c r="HZ27" s="569"/>
      <c r="IA27" s="569"/>
      <c r="IB27" s="569"/>
      <c r="IC27" s="569"/>
      <c r="ID27" s="569"/>
      <c r="IE27" s="569"/>
      <c r="IF27" s="569"/>
      <c r="IG27" s="569"/>
      <c r="IH27" s="569"/>
      <c r="II27" s="569"/>
      <c r="IJ27" s="569"/>
      <c r="IK27" s="569"/>
      <c r="IL27" s="569"/>
      <c r="IM27" s="569"/>
      <c r="IN27" s="569"/>
      <c r="IO27" s="569"/>
      <c r="IP27" s="569"/>
      <c r="IQ27" s="569"/>
      <c r="IR27" s="569"/>
      <c r="IS27" s="569"/>
      <c r="IT27" s="569"/>
      <c r="IU27" s="569"/>
      <c r="IV27" s="569"/>
      <c r="IW27" s="569"/>
      <c r="IX27" s="569"/>
      <c r="IY27" s="569"/>
      <c r="IZ27" s="569"/>
      <c r="JA27" s="569"/>
      <c r="JB27" s="569"/>
      <c r="JC27" s="569"/>
      <c r="JD27" s="569"/>
      <c r="JE27" s="569"/>
      <c r="JF27" s="569"/>
      <c r="JG27" s="569"/>
      <c r="JH27" s="569"/>
      <c r="JI27" s="569"/>
      <c r="JJ27" s="569"/>
      <c r="JK27" s="569"/>
      <c r="JL27" s="569"/>
      <c r="JM27" s="569"/>
      <c r="JN27" s="569"/>
      <c r="JO27" s="569"/>
      <c r="JP27" s="569"/>
      <c r="JQ27" s="569"/>
      <c r="JR27" s="569"/>
      <c r="JS27" s="569"/>
      <c r="JT27" s="569"/>
      <c r="JU27" s="569"/>
      <c r="JV27" s="569"/>
      <c r="JW27" s="569"/>
      <c r="JX27" s="569"/>
      <c r="JY27" s="569"/>
      <c r="JZ27" s="569"/>
      <c r="KA27" s="569"/>
      <c r="KB27" s="569"/>
      <c r="KC27" s="569"/>
      <c r="KD27" s="569"/>
      <c r="KE27" s="569"/>
      <c r="KF27" s="569"/>
      <c r="KG27" s="569"/>
      <c r="KH27" s="569"/>
      <c r="KI27" s="569"/>
      <c r="KJ27" s="569"/>
      <c r="KK27" s="569"/>
      <c r="KL27" s="569"/>
      <c r="KM27" s="569"/>
      <c r="KN27" s="569"/>
      <c r="KO27" s="569"/>
      <c r="KP27" s="569"/>
      <c r="KQ27" s="569"/>
      <c r="KR27" s="569"/>
      <c r="KS27" s="569"/>
      <c r="KT27" s="569"/>
      <c r="KU27" s="569"/>
      <c r="KV27" s="569"/>
      <c r="KW27" s="569"/>
      <c r="KX27" s="569"/>
      <c r="KY27" s="569"/>
      <c r="KZ27" s="569"/>
      <c r="LA27" s="569"/>
      <c r="LB27" s="569"/>
      <c r="LC27" s="569"/>
      <c r="LD27" s="569"/>
      <c r="LE27" s="569"/>
      <c r="LF27" s="569"/>
      <c r="LG27" s="569"/>
      <c r="LH27" s="569"/>
      <c r="LI27" s="569"/>
      <c r="LJ27" s="569"/>
      <c r="LK27" s="569"/>
      <c r="LL27" s="569"/>
      <c r="LM27" s="569"/>
      <c r="LN27" s="569"/>
      <c r="LO27" s="569"/>
      <c r="LP27" s="569"/>
      <c r="LQ27" s="569"/>
      <c r="LR27" s="569"/>
      <c r="LS27" s="569"/>
      <c r="LT27" s="569"/>
      <c r="LU27" s="569"/>
      <c r="LV27" s="569"/>
      <c r="LW27" s="569"/>
      <c r="LX27" s="569"/>
      <c r="LY27" s="569"/>
      <c r="LZ27" s="569"/>
      <c r="MA27" s="569"/>
      <c r="MB27" s="569"/>
      <c r="MC27" s="569"/>
      <c r="MD27" s="569"/>
      <c r="ME27" s="569"/>
      <c r="MF27" s="569"/>
      <c r="MG27" s="569"/>
      <c r="MH27" s="569"/>
      <c r="MI27" s="569"/>
      <c r="MJ27" s="569"/>
      <c r="MK27" s="569"/>
      <c r="ML27" s="569"/>
      <c r="MM27" s="569"/>
      <c r="MN27" s="569"/>
      <c r="MO27" s="569"/>
      <c r="MP27" s="569"/>
      <c r="MQ27" s="569"/>
      <c r="MR27" s="569"/>
      <c r="MS27" s="569"/>
      <c r="MT27" s="569"/>
      <c r="MU27" s="569"/>
      <c r="MV27" s="569"/>
      <c r="MW27" s="569"/>
      <c r="MX27" s="569"/>
      <c r="MY27" s="569"/>
      <c r="MZ27" s="569"/>
      <c r="NA27" s="569"/>
      <c r="NB27" s="569"/>
      <c r="NC27" s="569"/>
      <c r="ND27" s="569"/>
      <c r="NE27" s="569"/>
      <c r="NF27" s="569"/>
      <c r="NG27" s="569"/>
      <c r="NH27" s="569"/>
      <c r="NI27" s="569"/>
      <c r="NJ27" s="569"/>
      <c r="NK27" s="569"/>
      <c r="NL27" s="569"/>
      <c r="NM27" s="569"/>
      <c r="NN27" s="569"/>
      <c r="NO27" s="569"/>
      <c r="NP27" s="569"/>
      <c r="NQ27" s="569"/>
      <c r="NR27" s="569"/>
      <c r="NS27" s="569"/>
      <c r="NT27" s="569"/>
      <c r="NU27" s="569"/>
      <c r="NV27" s="569"/>
      <c r="NW27" s="569"/>
      <c r="NX27" s="569"/>
      <c r="NY27" s="569"/>
      <c r="NZ27" s="569"/>
      <c r="OA27" s="569"/>
      <c r="OB27" s="569"/>
      <c r="OC27" s="569"/>
      <c r="OD27" s="569"/>
      <c r="OE27" s="569"/>
      <c r="OF27" s="569"/>
      <c r="OG27" s="569"/>
      <c r="OH27" s="569"/>
      <c r="OI27" s="569"/>
      <c r="OJ27" s="569"/>
      <c r="OK27" s="569"/>
      <c r="OL27" s="569"/>
      <c r="OM27" s="569"/>
      <c r="ON27" s="569"/>
      <c r="OO27" s="569"/>
      <c r="OP27" s="569"/>
      <c r="OQ27" s="569"/>
      <c r="OR27" s="569"/>
      <c r="OS27" s="569"/>
      <c r="OT27" s="569"/>
      <c r="OU27" s="569"/>
      <c r="OV27" s="569"/>
      <c r="OW27" s="569"/>
      <c r="OX27" s="569"/>
      <c r="OY27" s="569"/>
      <c r="OZ27" s="569"/>
      <c r="PA27" s="569"/>
      <c r="PB27" s="569"/>
      <c r="PC27" s="569"/>
      <c r="PD27" s="569"/>
      <c r="PE27" s="569"/>
      <c r="PF27" s="569"/>
      <c r="PG27" s="569"/>
      <c r="PH27" s="569"/>
      <c r="PI27" s="569"/>
      <c r="PJ27" s="569"/>
      <c r="PK27" s="569"/>
      <c r="PL27" s="569"/>
      <c r="PM27" s="569"/>
      <c r="PN27" s="569"/>
      <c r="PO27" s="569"/>
      <c r="PP27" s="569"/>
      <c r="PQ27" s="569"/>
      <c r="PR27" s="569"/>
      <c r="PS27" s="569"/>
      <c r="PT27" s="569"/>
      <c r="PU27" s="569"/>
      <c r="PV27" s="569"/>
      <c r="PW27" s="569"/>
      <c r="PX27" s="569"/>
      <c r="PY27" s="569"/>
      <c r="PZ27" s="569"/>
      <c r="QA27" s="569"/>
      <c r="QB27" s="569"/>
      <c r="QC27" s="569"/>
      <c r="QD27" s="569"/>
      <c r="QE27" s="569"/>
      <c r="QF27" s="569"/>
      <c r="QG27" s="569"/>
      <c r="QH27" s="569"/>
      <c r="QI27" s="569"/>
      <c r="QJ27" s="569"/>
      <c r="QK27" s="569"/>
      <c r="QL27" s="569"/>
      <c r="QM27" s="569"/>
      <c r="QN27" s="569"/>
      <c r="QO27" s="569"/>
      <c r="QP27" s="569"/>
      <c r="QQ27" s="569"/>
      <c r="QR27" s="569"/>
      <c r="QS27" s="569"/>
      <c r="QT27" s="569"/>
      <c r="QU27" s="569"/>
      <c r="QV27" s="569"/>
      <c r="QW27" s="569"/>
      <c r="QX27" s="569"/>
      <c r="QY27" s="569"/>
      <c r="QZ27" s="569"/>
      <c r="RA27" s="569"/>
      <c r="RB27" s="569"/>
      <c r="RC27" s="569"/>
      <c r="RD27" s="569"/>
      <c r="RE27" s="569"/>
      <c r="RF27" s="569"/>
      <c r="RG27" s="569"/>
      <c r="RH27" s="569"/>
      <c r="RI27" s="569"/>
      <c r="RJ27" s="569"/>
      <c r="RK27" s="569"/>
      <c r="RL27" s="569"/>
      <c r="RM27" s="569"/>
      <c r="RN27" s="569"/>
      <c r="RO27" s="569"/>
      <c r="RP27" s="569"/>
      <c r="RQ27" s="569"/>
      <c r="RR27" s="569"/>
      <c r="RS27" s="569"/>
      <c r="RT27" s="569"/>
      <c r="RU27" s="569"/>
      <c r="RV27" s="569"/>
      <c r="RW27" s="569"/>
      <c r="RX27" s="569"/>
      <c r="RY27" s="569"/>
      <c r="RZ27" s="569"/>
      <c r="SA27" s="569"/>
      <c r="SB27" s="569"/>
      <c r="SC27" s="569"/>
      <c r="SD27" s="569"/>
      <c r="SE27" s="569"/>
      <c r="SF27" s="569"/>
      <c r="SG27" s="569"/>
      <c r="SH27" s="569"/>
      <c r="SI27" s="569"/>
      <c r="SJ27" s="569"/>
      <c r="SK27" s="569"/>
      <c r="SL27" s="569"/>
      <c r="SM27" s="569"/>
      <c r="SN27" s="569"/>
      <c r="SO27" s="569"/>
      <c r="SP27" s="569"/>
      <c r="SQ27" s="569"/>
      <c r="SR27" s="569"/>
      <c r="SS27" s="569"/>
      <c r="ST27" s="569"/>
      <c r="SU27" s="569"/>
      <c r="SV27" s="569"/>
      <c r="SW27" s="569"/>
      <c r="SX27" s="569"/>
      <c r="SY27" s="569"/>
      <c r="SZ27" s="569"/>
      <c r="TA27" s="569"/>
      <c r="TB27" s="569"/>
      <c r="TC27" s="569"/>
      <c r="TD27" s="569"/>
      <c r="TE27" s="569"/>
      <c r="TF27" s="569"/>
      <c r="TG27" s="569"/>
      <c r="TH27" s="569"/>
      <c r="TI27" s="569"/>
      <c r="TJ27" s="569"/>
      <c r="TK27" s="569"/>
      <c r="TL27" s="569"/>
      <c r="TM27" s="569"/>
      <c r="TN27" s="569"/>
      <c r="TO27" s="569"/>
      <c r="TP27" s="569"/>
      <c r="TQ27" s="569"/>
      <c r="TR27" s="569"/>
      <c r="TS27" s="569"/>
      <c r="TT27" s="569"/>
      <c r="TU27" s="569"/>
      <c r="TV27" s="569"/>
      <c r="TW27" s="569"/>
      <c r="TX27" s="569"/>
      <c r="TY27" s="569"/>
      <c r="TZ27" s="569"/>
      <c r="UA27" s="569"/>
      <c r="UB27" s="569"/>
      <c r="UC27" s="569"/>
      <c r="UD27" s="569"/>
      <c r="UE27" s="569"/>
      <c r="UF27" s="569"/>
      <c r="UG27" s="569"/>
      <c r="UH27" s="569"/>
      <c r="UI27" s="569"/>
      <c r="UJ27" s="569"/>
      <c r="UK27" s="569"/>
      <c r="UL27" s="569"/>
      <c r="UM27" s="569"/>
      <c r="UN27" s="569"/>
      <c r="UO27" s="569"/>
      <c r="UP27" s="569"/>
      <c r="UQ27" s="569"/>
      <c r="UR27" s="569"/>
      <c r="US27" s="569"/>
      <c r="UT27" s="569"/>
      <c r="UU27" s="569"/>
      <c r="UV27" s="569"/>
      <c r="UW27" s="569"/>
      <c r="UX27" s="569"/>
      <c r="UY27" s="569"/>
      <c r="UZ27" s="569"/>
      <c r="VA27" s="569"/>
      <c r="VB27" s="569"/>
      <c r="VC27" s="569"/>
      <c r="VD27" s="569"/>
      <c r="VE27" s="569"/>
      <c r="VF27" s="569"/>
      <c r="VG27" s="569"/>
      <c r="VH27" s="569"/>
      <c r="VI27" s="569"/>
      <c r="VJ27" s="569"/>
      <c r="VK27" s="569"/>
      <c r="VL27" s="569"/>
      <c r="VM27" s="569"/>
      <c r="VN27" s="569"/>
      <c r="VO27" s="569"/>
      <c r="VP27" s="569"/>
      <c r="VQ27" s="569"/>
      <c r="VR27" s="569"/>
      <c r="VS27" s="569"/>
      <c r="VT27" s="569"/>
      <c r="VU27" s="569"/>
      <c r="VV27" s="569"/>
      <c r="VW27" s="569"/>
      <c r="VX27" s="569"/>
      <c r="VY27" s="569"/>
      <c r="VZ27" s="569"/>
      <c r="WA27" s="569"/>
      <c r="WB27" s="569"/>
      <c r="WC27" s="569"/>
      <c r="WD27" s="569"/>
      <c r="WE27" s="569"/>
      <c r="WF27" s="569"/>
      <c r="WG27" s="569"/>
      <c r="WH27" s="569"/>
      <c r="WI27" s="569"/>
      <c r="WJ27" s="569"/>
      <c r="WK27" s="569"/>
      <c r="WL27" s="569"/>
      <c r="WM27" s="569"/>
      <c r="WN27" s="569"/>
      <c r="WO27" s="569"/>
      <c r="WP27" s="569"/>
      <c r="WQ27" s="569"/>
      <c r="WR27" s="569"/>
      <c r="WS27" s="569"/>
      <c r="WT27" s="569"/>
      <c r="WU27" s="569"/>
      <c r="WV27" s="569"/>
      <c r="WW27" s="569"/>
      <c r="WX27" s="569"/>
      <c r="WY27" s="569"/>
      <c r="WZ27" s="569"/>
      <c r="XA27" s="569"/>
      <c r="XB27" s="569"/>
      <c r="XC27" s="569"/>
      <c r="XD27" s="569"/>
      <c r="XE27" s="569"/>
      <c r="XF27" s="569"/>
      <c r="XG27" s="569"/>
      <c r="XH27" s="569"/>
      <c r="XI27" s="569"/>
      <c r="XJ27" s="569"/>
      <c r="XK27" s="569"/>
      <c r="XL27" s="569"/>
      <c r="XM27" s="569"/>
      <c r="XN27" s="569"/>
      <c r="XO27" s="569"/>
      <c r="XP27" s="569"/>
      <c r="XQ27" s="569"/>
      <c r="XR27" s="569"/>
      <c r="XS27" s="569"/>
      <c r="XT27" s="569"/>
      <c r="XU27" s="569"/>
      <c r="XV27" s="569"/>
      <c r="XW27" s="569"/>
      <c r="XX27" s="569"/>
      <c r="XY27" s="569"/>
      <c r="XZ27" s="569"/>
      <c r="YA27" s="569"/>
      <c r="YB27" s="569"/>
      <c r="YC27" s="569"/>
      <c r="YD27" s="569"/>
      <c r="YE27" s="569"/>
      <c r="YF27" s="569"/>
      <c r="YG27" s="569"/>
      <c r="YH27" s="569"/>
      <c r="YI27" s="569"/>
      <c r="YJ27" s="569"/>
      <c r="YK27" s="569"/>
      <c r="YL27" s="569"/>
      <c r="YM27" s="569"/>
      <c r="YN27" s="569"/>
      <c r="YO27" s="569"/>
      <c r="YP27" s="569"/>
      <c r="YQ27" s="569"/>
      <c r="YR27" s="569"/>
      <c r="YS27" s="569"/>
      <c r="YT27" s="569"/>
      <c r="YU27" s="569"/>
      <c r="YV27" s="569"/>
      <c r="YW27" s="569"/>
      <c r="YX27" s="569"/>
      <c r="YY27" s="569"/>
      <c r="YZ27" s="569"/>
      <c r="ZA27" s="569"/>
      <c r="ZB27" s="569"/>
      <c r="ZC27" s="569"/>
      <c r="ZD27" s="569"/>
      <c r="ZE27" s="569"/>
      <c r="ZF27" s="569"/>
      <c r="ZG27" s="569"/>
      <c r="ZH27" s="569"/>
      <c r="ZI27" s="569"/>
      <c r="ZJ27" s="569"/>
      <c r="ZK27" s="569"/>
      <c r="ZL27" s="569"/>
      <c r="ZM27" s="569"/>
      <c r="ZN27" s="569"/>
      <c r="ZO27" s="569"/>
      <c r="ZP27" s="569"/>
      <c r="ZQ27" s="569"/>
      <c r="ZR27" s="569"/>
      <c r="ZS27" s="569"/>
      <c r="ZT27" s="569"/>
      <c r="ZU27" s="569"/>
      <c r="ZV27" s="569"/>
      <c r="ZW27" s="569"/>
      <c r="ZX27" s="569"/>
      <c r="ZY27" s="569"/>
      <c r="ZZ27" s="569"/>
      <c r="AAA27" s="569"/>
      <c r="AAB27" s="569"/>
      <c r="AAC27" s="569"/>
      <c r="AAD27" s="569"/>
      <c r="AAE27" s="569"/>
      <c r="AAF27" s="569"/>
      <c r="AAG27" s="569"/>
      <c r="AAH27" s="569"/>
      <c r="AAI27" s="569"/>
      <c r="AAJ27" s="569"/>
      <c r="AAK27" s="569"/>
      <c r="AAL27" s="569"/>
      <c r="AAM27" s="569"/>
      <c r="AAN27" s="569"/>
      <c r="AAO27" s="569"/>
      <c r="AAP27" s="569"/>
      <c r="AAQ27" s="569"/>
      <c r="AAR27" s="569"/>
      <c r="AAS27" s="569"/>
      <c r="AAT27" s="569"/>
      <c r="AAU27" s="569"/>
      <c r="AAV27" s="569"/>
      <c r="AAW27" s="569"/>
      <c r="AAX27" s="569"/>
      <c r="AAY27" s="569"/>
      <c r="AAZ27" s="569"/>
      <c r="ABA27" s="569"/>
      <c r="ABB27" s="569"/>
      <c r="ABC27" s="569"/>
      <c r="ABD27" s="569"/>
      <c r="ABE27" s="569"/>
      <c r="ABF27" s="569"/>
      <c r="ABG27" s="569"/>
      <c r="ABH27" s="569"/>
      <c r="ABI27" s="569"/>
      <c r="ABJ27" s="569"/>
      <c r="ABK27" s="569"/>
      <c r="ABL27" s="569"/>
      <c r="ABM27" s="569"/>
      <c r="ABN27" s="569"/>
      <c r="ABO27" s="569"/>
      <c r="ABP27" s="569"/>
      <c r="ABQ27" s="569"/>
      <c r="ABR27" s="569"/>
      <c r="ABS27" s="569"/>
      <c r="ABT27" s="569"/>
      <c r="ABU27" s="569"/>
      <c r="ABV27" s="569"/>
      <c r="ABW27" s="569"/>
      <c r="ABX27" s="569"/>
      <c r="ABY27" s="569"/>
      <c r="ABZ27" s="569"/>
      <c r="ACA27" s="569"/>
      <c r="ACB27" s="569"/>
      <c r="ACC27" s="569"/>
      <c r="ACD27" s="569"/>
      <c r="ACE27" s="569"/>
      <c r="ACF27" s="569"/>
      <c r="ACG27" s="569"/>
      <c r="ACH27" s="569"/>
      <c r="ACI27" s="569"/>
      <c r="ACJ27" s="569"/>
      <c r="ACK27" s="569"/>
      <c r="ACL27" s="569"/>
      <c r="ACM27" s="569"/>
      <c r="ACN27" s="569"/>
      <c r="ACO27" s="569"/>
      <c r="ACP27" s="569"/>
      <c r="ACQ27" s="569"/>
      <c r="ACR27" s="569"/>
      <c r="ACS27" s="569"/>
      <c r="ACT27" s="569"/>
      <c r="ACU27" s="569"/>
      <c r="ACV27" s="569"/>
      <c r="ACW27" s="569"/>
      <c r="ACX27" s="569"/>
      <c r="ACY27" s="569"/>
      <c r="ACZ27" s="569"/>
      <c r="ADA27" s="569"/>
      <c r="ADB27" s="569"/>
      <c r="ADC27" s="569"/>
      <c r="ADD27" s="569"/>
      <c r="ADE27" s="569"/>
      <c r="ADF27" s="569"/>
      <c r="ADG27" s="569"/>
      <c r="ADH27" s="569"/>
      <c r="ADI27" s="569"/>
      <c r="ADJ27" s="569"/>
      <c r="ADK27" s="569"/>
      <c r="ADL27" s="569"/>
      <c r="ADM27" s="569"/>
      <c r="ADN27" s="569"/>
      <c r="ADO27" s="569"/>
      <c r="ADP27" s="569"/>
      <c r="ADQ27" s="569"/>
      <c r="ADR27" s="569"/>
      <c r="ADS27" s="569"/>
      <c r="ADT27" s="569"/>
      <c r="ADU27" s="569"/>
      <c r="ADV27" s="569"/>
      <c r="ADW27" s="569"/>
      <c r="ADX27" s="569"/>
      <c r="ADY27" s="569"/>
      <c r="ADZ27" s="569"/>
      <c r="AEA27" s="569"/>
      <c r="AEB27" s="569"/>
      <c r="AEC27" s="569"/>
      <c r="AED27" s="569"/>
      <c r="AEE27" s="569"/>
      <c r="AEF27" s="569"/>
      <c r="AEG27" s="569"/>
      <c r="AEH27" s="569"/>
      <c r="AEI27" s="569"/>
      <c r="AEJ27" s="569"/>
      <c r="AEK27" s="569"/>
      <c r="AEL27" s="569"/>
      <c r="AEM27" s="569"/>
      <c r="AEN27" s="569"/>
      <c r="AEO27" s="569"/>
      <c r="AEP27" s="569"/>
      <c r="AEQ27" s="569"/>
      <c r="AER27" s="569"/>
      <c r="AES27" s="569"/>
      <c r="AET27" s="569"/>
      <c r="AEU27" s="569"/>
      <c r="AEV27" s="569"/>
      <c r="AEW27" s="569"/>
      <c r="AEX27" s="569"/>
      <c r="AEY27" s="569"/>
      <c r="AEZ27" s="569"/>
      <c r="AFA27" s="569"/>
      <c r="AFB27" s="569"/>
      <c r="AFC27" s="569"/>
      <c r="AFD27" s="569"/>
      <c r="AFE27" s="569"/>
      <c r="AFF27" s="569"/>
      <c r="AFG27" s="569"/>
      <c r="AFH27" s="569"/>
      <c r="AFI27" s="569"/>
      <c r="AFJ27" s="569"/>
      <c r="AFK27" s="569"/>
      <c r="AFL27" s="569"/>
      <c r="AFM27" s="569"/>
      <c r="AFN27" s="569"/>
      <c r="AFO27" s="569"/>
      <c r="AFP27" s="569"/>
      <c r="AFQ27" s="569"/>
      <c r="AFR27" s="569"/>
      <c r="AFS27" s="569"/>
      <c r="AFT27" s="569"/>
      <c r="AFU27" s="569"/>
      <c r="AFV27" s="569"/>
      <c r="AFW27" s="569"/>
      <c r="AFX27" s="569"/>
      <c r="AFY27" s="569"/>
      <c r="AFZ27" s="569"/>
      <c r="AGA27" s="569"/>
      <c r="AGB27" s="569"/>
      <c r="AGC27" s="569"/>
      <c r="AGD27" s="569"/>
      <c r="AGE27" s="569"/>
      <c r="AGF27" s="569"/>
      <c r="AGG27" s="569"/>
      <c r="AGH27" s="569"/>
      <c r="AGI27" s="569"/>
      <c r="AGJ27" s="569"/>
      <c r="AGK27" s="569"/>
      <c r="AGL27" s="569"/>
      <c r="AGM27" s="569"/>
      <c r="AGN27" s="569"/>
      <c r="AGO27" s="569"/>
      <c r="AGP27" s="569"/>
      <c r="AGQ27" s="569"/>
      <c r="AGR27" s="569"/>
      <c r="AGS27" s="569"/>
      <c r="AGT27" s="569"/>
      <c r="AGU27" s="569"/>
      <c r="AGV27" s="569"/>
      <c r="AGW27" s="569"/>
      <c r="AGX27" s="569"/>
      <c r="AGY27" s="569"/>
      <c r="AGZ27" s="569"/>
      <c r="AHA27" s="569"/>
      <c r="AHB27" s="569"/>
      <c r="AHC27" s="569"/>
      <c r="AHD27" s="569"/>
      <c r="AHE27" s="569"/>
      <c r="AHF27" s="569"/>
      <c r="AHG27" s="569"/>
      <c r="AHH27" s="569"/>
      <c r="AHI27" s="569"/>
      <c r="AHJ27" s="569"/>
      <c r="AHK27" s="569"/>
      <c r="AHL27" s="569"/>
      <c r="AHM27" s="569"/>
      <c r="AHN27" s="569"/>
      <c r="AHO27" s="569"/>
      <c r="AHP27" s="569"/>
      <c r="AHQ27" s="569"/>
      <c r="AHR27" s="569"/>
      <c r="AHS27" s="569"/>
      <c r="AHT27" s="569"/>
      <c r="AHU27" s="569"/>
      <c r="AHV27" s="569"/>
      <c r="AHW27" s="569"/>
      <c r="AHX27" s="569"/>
      <c r="AHY27" s="569"/>
      <c r="AHZ27" s="569"/>
      <c r="AIA27" s="569"/>
      <c r="AIB27" s="569"/>
      <c r="AIC27" s="569"/>
      <c r="AID27" s="569"/>
      <c r="AIE27" s="569"/>
      <c r="AIF27" s="569"/>
      <c r="AIG27" s="569"/>
      <c r="AIH27" s="569"/>
      <c r="AII27" s="569"/>
      <c r="AIJ27" s="569"/>
      <c r="AIK27" s="569"/>
      <c r="AIL27" s="569"/>
      <c r="AIM27" s="569"/>
      <c r="AIN27" s="569"/>
      <c r="AIO27" s="569"/>
      <c r="AIP27" s="569"/>
      <c r="AIQ27" s="569"/>
      <c r="AIR27" s="569"/>
      <c r="AIS27" s="569"/>
      <c r="AIT27" s="569"/>
      <c r="AIU27" s="569"/>
      <c r="AIV27" s="569"/>
      <c r="AIW27" s="569"/>
      <c r="AIX27" s="569"/>
      <c r="AIY27" s="569"/>
      <c r="AIZ27" s="569"/>
      <c r="AJA27" s="569"/>
      <c r="AJB27" s="569"/>
      <c r="AJC27" s="569"/>
      <c r="AJD27" s="569"/>
      <c r="AJE27" s="569"/>
      <c r="AJF27" s="569"/>
      <c r="AJG27" s="569"/>
      <c r="AJH27" s="569"/>
      <c r="AJI27" s="569"/>
      <c r="AJJ27" s="569"/>
      <c r="AJK27" s="569"/>
      <c r="AJL27" s="569"/>
      <c r="AJM27" s="569"/>
      <c r="AJN27" s="569"/>
      <c r="AJO27" s="569"/>
      <c r="AJP27" s="569"/>
      <c r="AJQ27" s="569"/>
      <c r="AJR27" s="569"/>
      <c r="AJS27" s="569"/>
      <c r="AJT27" s="569"/>
      <c r="AJU27" s="569"/>
      <c r="AJV27" s="569"/>
      <c r="AJW27" s="569"/>
      <c r="AJX27" s="569"/>
      <c r="AJY27" s="569"/>
      <c r="AJZ27" s="569"/>
      <c r="AKA27" s="569"/>
      <c r="AKB27" s="569"/>
      <c r="AKC27" s="569"/>
      <c r="AKD27" s="569"/>
      <c r="AKE27" s="569"/>
      <c r="AKF27" s="569"/>
      <c r="AKG27" s="569"/>
      <c r="AKH27" s="569"/>
      <c r="AKI27" s="569"/>
      <c r="AKJ27" s="569"/>
      <c r="AKK27" s="569"/>
      <c r="AKL27" s="569"/>
      <c r="AKM27" s="569"/>
      <c r="AKN27" s="569"/>
      <c r="AKO27" s="569"/>
      <c r="AKP27" s="569"/>
      <c r="AKQ27" s="569"/>
      <c r="AKR27" s="569"/>
      <c r="AKS27" s="569"/>
      <c r="AKT27" s="569"/>
      <c r="AKU27" s="569"/>
      <c r="AKV27" s="569"/>
      <c r="AKW27" s="569"/>
      <c r="AKX27" s="569"/>
      <c r="AKY27" s="569"/>
      <c r="AKZ27" s="569"/>
      <c r="ALA27" s="569"/>
      <c r="ALB27" s="569"/>
      <c r="ALC27" s="569"/>
      <c r="ALD27" s="569"/>
      <c r="ALE27" s="569"/>
      <c r="ALF27" s="569"/>
      <c r="ALG27" s="569"/>
      <c r="ALH27" s="569"/>
      <c r="ALI27" s="569"/>
      <c r="ALJ27" s="569"/>
      <c r="ALK27" s="569"/>
      <c r="ALL27" s="569"/>
      <c r="ALM27" s="569"/>
      <c r="ALN27" s="569"/>
      <c r="ALO27" s="569"/>
      <c r="ALP27" s="569"/>
      <c r="ALQ27" s="569"/>
      <c r="ALR27" s="569"/>
      <c r="ALS27" s="569"/>
      <c r="ALT27" s="569"/>
      <c r="ALU27" s="569"/>
      <c r="ALV27" s="569"/>
      <c r="ALW27" s="569"/>
      <c r="ALX27" s="569"/>
      <c r="ALY27" s="569"/>
      <c r="ALZ27" s="569"/>
      <c r="AMA27" s="569"/>
      <c r="AMB27" s="569"/>
      <c r="AMC27" s="569"/>
      <c r="AMD27" s="569"/>
      <c r="AME27" s="569"/>
      <c r="AMF27" s="569"/>
      <c r="AMG27" s="569"/>
      <c r="AMH27" s="569"/>
      <c r="AMI27" s="569"/>
      <c r="AMJ27" s="569"/>
      <c r="AMK27" s="569"/>
      <c r="AML27" s="569"/>
      <c r="AMM27" s="569"/>
      <c r="AMN27" s="569"/>
      <c r="AMO27" s="569"/>
      <c r="AMP27" s="569"/>
      <c r="AMQ27" s="569"/>
      <c r="AMR27" s="569"/>
      <c r="AMS27" s="569"/>
      <c r="AMT27" s="569"/>
      <c r="AMU27" s="569"/>
      <c r="AMV27" s="569"/>
      <c r="AMW27" s="569"/>
      <c r="AMX27" s="569"/>
      <c r="AMY27" s="569"/>
      <c r="AMZ27" s="569"/>
      <c r="ANA27" s="569"/>
      <c r="ANB27" s="569"/>
      <c r="ANC27" s="569"/>
      <c r="AND27" s="569"/>
      <c r="ANE27" s="569"/>
      <c r="ANF27" s="569"/>
      <c r="ANG27" s="569"/>
      <c r="ANH27" s="569"/>
      <c r="ANI27" s="569"/>
      <c r="ANJ27" s="569"/>
      <c r="ANK27" s="569"/>
      <c r="ANL27" s="569"/>
      <c r="ANM27" s="569"/>
      <c r="ANN27" s="569"/>
      <c r="ANO27" s="569"/>
      <c r="ANP27" s="569"/>
      <c r="ANQ27" s="569"/>
      <c r="ANR27" s="569"/>
      <c r="ANS27" s="569"/>
      <c r="ANT27" s="569"/>
      <c r="ANU27" s="569"/>
      <c r="ANV27" s="569"/>
      <c r="ANW27" s="569"/>
      <c r="ANX27" s="569"/>
      <c r="ANY27" s="569"/>
      <c r="ANZ27" s="569"/>
      <c r="AOA27" s="569"/>
      <c r="AOB27" s="569"/>
      <c r="AOC27" s="569"/>
      <c r="AOD27" s="569"/>
      <c r="AOE27" s="569"/>
      <c r="AOF27" s="569"/>
      <c r="AOG27" s="569"/>
      <c r="AOH27" s="569"/>
      <c r="AOI27" s="569"/>
      <c r="AOJ27" s="569"/>
      <c r="AOK27" s="569"/>
      <c r="AOL27" s="569"/>
      <c r="AOM27" s="569"/>
      <c r="AON27" s="569"/>
      <c r="AOO27" s="569"/>
      <c r="AOP27" s="569"/>
      <c r="AOQ27" s="569"/>
      <c r="AOR27" s="569"/>
      <c r="AOS27" s="569"/>
      <c r="AOT27" s="569"/>
      <c r="AOU27" s="569"/>
      <c r="AOV27" s="569"/>
      <c r="AOW27" s="569"/>
      <c r="AOX27" s="569"/>
      <c r="AOY27" s="569"/>
      <c r="AOZ27" s="569"/>
      <c r="APA27" s="569"/>
      <c r="APB27" s="569"/>
      <c r="APC27" s="569"/>
      <c r="APD27" s="569"/>
      <c r="APE27" s="569"/>
      <c r="APF27" s="569"/>
      <c r="APG27" s="569"/>
      <c r="APH27" s="569"/>
      <c r="API27" s="569"/>
      <c r="APJ27" s="569"/>
      <c r="APK27" s="569"/>
      <c r="APL27" s="569"/>
      <c r="APM27" s="569"/>
      <c r="APN27" s="569"/>
      <c r="APO27" s="569"/>
      <c r="APP27" s="569"/>
      <c r="APQ27" s="569"/>
      <c r="APR27" s="569"/>
      <c r="APS27" s="569"/>
      <c r="APT27" s="569"/>
      <c r="APU27" s="569"/>
      <c r="APV27" s="569"/>
      <c r="APW27" s="569"/>
      <c r="APX27" s="569"/>
      <c r="APY27" s="569"/>
      <c r="APZ27" s="569"/>
      <c r="AQA27" s="569"/>
      <c r="AQB27" s="569"/>
      <c r="AQC27" s="569"/>
      <c r="AQD27" s="569"/>
      <c r="AQE27" s="569"/>
      <c r="AQF27" s="569"/>
      <c r="AQG27" s="569"/>
      <c r="AQH27" s="569"/>
      <c r="AQI27" s="569"/>
      <c r="AQJ27" s="569"/>
      <c r="AQK27" s="569"/>
      <c r="AQL27" s="569"/>
      <c r="AQM27" s="569"/>
      <c r="AQN27" s="569"/>
      <c r="AQO27" s="569"/>
      <c r="AQP27" s="569"/>
      <c r="AQQ27" s="569"/>
      <c r="AQR27" s="569"/>
      <c r="AQS27" s="569"/>
      <c r="AQT27" s="569"/>
      <c r="AQU27" s="569"/>
      <c r="AQV27" s="569"/>
      <c r="AQW27" s="569"/>
      <c r="AQX27" s="569"/>
      <c r="AQY27" s="569"/>
      <c r="AQZ27" s="569"/>
      <c r="ARA27" s="569"/>
      <c r="ARB27" s="569"/>
      <c r="ARC27" s="569"/>
      <c r="ARD27" s="569"/>
      <c r="ARE27" s="569"/>
      <c r="ARF27" s="569"/>
      <c r="ARG27" s="569"/>
      <c r="ARH27" s="569"/>
      <c r="ARI27" s="569"/>
      <c r="ARJ27" s="569"/>
      <c r="ARK27" s="569"/>
      <c r="ARL27" s="569"/>
      <c r="ARM27" s="569"/>
      <c r="ARN27" s="569"/>
      <c r="ARO27" s="569"/>
      <c r="ARP27" s="569"/>
      <c r="ARQ27" s="569"/>
      <c r="ARR27" s="569"/>
      <c r="ARS27" s="569"/>
      <c r="ART27" s="569"/>
      <c r="ARU27" s="569"/>
      <c r="ARV27" s="569"/>
      <c r="ARW27" s="569"/>
      <c r="ARX27" s="569"/>
      <c r="ARY27" s="569"/>
      <c r="ARZ27" s="569"/>
      <c r="ASA27" s="569"/>
      <c r="ASB27" s="569"/>
      <c r="ASC27" s="569"/>
      <c r="ASD27" s="569"/>
      <c r="ASE27" s="569"/>
      <c r="ASF27" s="569"/>
      <c r="ASG27" s="569"/>
      <c r="ASH27" s="569"/>
      <c r="ASI27" s="569"/>
      <c r="ASJ27" s="569"/>
      <c r="ASK27" s="569"/>
      <c r="ASL27" s="569"/>
      <c r="ASM27" s="569"/>
      <c r="ASN27" s="569"/>
      <c r="ASO27" s="569"/>
      <c r="ASP27" s="569"/>
      <c r="ASQ27" s="569"/>
      <c r="ASR27" s="569"/>
      <c r="ASS27" s="569"/>
      <c r="AST27" s="569"/>
      <c r="ASU27" s="569"/>
      <c r="ASV27" s="569"/>
      <c r="ASW27" s="569"/>
      <c r="ASX27" s="569"/>
      <c r="ASY27" s="569"/>
      <c r="ASZ27" s="569"/>
      <c r="ATA27" s="569"/>
      <c r="ATB27" s="569"/>
      <c r="ATC27" s="569"/>
      <c r="ATD27" s="569"/>
      <c r="ATE27" s="569"/>
      <c r="ATF27" s="569"/>
      <c r="ATG27" s="569"/>
      <c r="ATH27" s="569"/>
      <c r="ATI27" s="569"/>
      <c r="ATJ27" s="569"/>
      <c r="ATK27" s="569"/>
      <c r="ATL27" s="569"/>
      <c r="ATM27" s="569"/>
      <c r="ATN27" s="569"/>
      <c r="ATO27" s="569"/>
      <c r="ATP27" s="569"/>
      <c r="ATQ27" s="569"/>
      <c r="ATR27" s="569"/>
      <c r="ATS27" s="569"/>
      <c r="ATT27" s="569"/>
      <c r="ATU27" s="569"/>
      <c r="ATV27" s="569"/>
      <c r="ATW27" s="569"/>
      <c r="ATX27" s="569"/>
      <c r="ATY27" s="569"/>
      <c r="ATZ27" s="569"/>
      <c r="AUA27" s="569"/>
      <c r="AUB27" s="569"/>
      <c r="AUC27" s="569"/>
      <c r="AUD27" s="569"/>
      <c r="AUE27" s="569"/>
      <c r="AUF27" s="569"/>
      <c r="AUG27" s="569"/>
      <c r="AUH27" s="569"/>
      <c r="AUI27" s="569"/>
      <c r="AUJ27" s="569"/>
      <c r="AUK27" s="569"/>
      <c r="AUL27" s="569"/>
      <c r="AUM27" s="569"/>
      <c r="AUN27" s="569"/>
      <c r="AUO27" s="569"/>
      <c r="AUP27" s="569"/>
      <c r="AUQ27" s="569"/>
      <c r="AUR27" s="569"/>
      <c r="AUS27" s="569"/>
      <c r="AUT27" s="569"/>
      <c r="AUU27" s="569"/>
      <c r="AUV27" s="569"/>
      <c r="AUW27" s="569"/>
      <c r="AUX27" s="569"/>
      <c r="AUY27" s="569"/>
      <c r="AUZ27" s="569"/>
      <c r="AVA27" s="569"/>
      <c r="AVB27" s="569"/>
      <c r="AVC27" s="569"/>
      <c r="AVD27" s="569"/>
      <c r="AVE27" s="569"/>
      <c r="AVF27" s="569"/>
      <c r="AVG27" s="569"/>
      <c r="AVH27" s="569"/>
      <c r="AVI27" s="569"/>
      <c r="AVJ27" s="569"/>
      <c r="AVK27" s="569"/>
      <c r="AVL27" s="569"/>
      <c r="AVM27" s="569"/>
      <c r="AVN27" s="569"/>
      <c r="AVO27" s="569"/>
      <c r="AVP27" s="569"/>
      <c r="AVQ27" s="569"/>
      <c r="AVR27" s="569"/>
      <c r="AVS27" s="569"/>
      <c r="AVT27" s="569"/>
      <c r="AVU27" s="569"/>
      <c r="AVV27" s="569"/>
      <c r="AVW27" s="569"/>
      <c r="AVX27" s="569"/>
      <c r="AVY27" s="569"/>
      <c r="AVZ27" s="569"/>
      <c r="AWA27" s="569"/>
      <c r="AWB27" s="569"/>
      <c r="AWC27" s="569"/>
      <c r="AWD27" s="569"/>
      <c r="AWE27" s="569"/>
      <c r="AWF27" s="569"/>
      <c r="AWG27" s="569"/>
      <c r="AWH27" s="569"/>
      <c r="AWI27" s="569"/>
      <c r="AWJ27" s="569"/>
      <c r="AWK27" s="569"/>
      <c r="AWL27" s="569"/>
      <c r="AWM27" s="569"/>
      <c r="AWN27" s="569"/>
      <c r="AWO27" s="569"/>
      <c r="AWP27" s="569"/>
      <c r="AWQ27" s="569"/>
      <c r="AWR27" s="569"/>
      <c r="AWS27" s="569"/>
      <c r="AWT27" s="569"/>
      <c r="AWU27" s="569"/>
      <c r="AWV27" s="569"/>
      <c r="AWW27" s="569"/>
      <c r="AWX27" s="569"/>
      <c r="AWY27" s="569"/>
      <c r="AWZ27" s="569"/>
      <c r="AXA27" s="569"/>
      <c r="AXB27" s="569"/>
      <c r="AXC27" s="569"/>
      <c r="AXD27" s="569"/>
      <c r="AXE27" s="569"/>
      <c r="AXF27" s="569"/>
      <c r="AXG27" s="569"/>
      <c r="AXH27" s="569"/>
      <c r="AXI27" s="569"/>
      <c r="AXJ27" s="569"/>
      <c r="AXK27" s="569"/>
      <c r="AXL27" s="569"/>
      <c r="AXM27" s="569"/>
      <c r="AXN27" s="569"/>
      <c r="AXO27" s="569"/>
      <c r="AXP27" s="569"/>
      <c r="AXQ27" s="569"/>
      <c r="AXR27" s="569"/>
      <c r="AXS27" s="569"/>
      <c r="AXT27" s="569"/>
      <c r="AXU27" s="569"/>
      <c r="AXV27" s="569"/>
      <c r="AXW27" s="569"/>
      <c r="AXX27" s="569"/>
      <c r="AXY27" s="569"/>
      <c r="AXZ27" s="569"/>
      <c r="AYA27" s="569"/>
      <c r="AYB27" s="569"/>
      <c r="AYC27" s="569"/>
      <c r="AYD27" s="569"/>
      <c r="AYE27" s="569"/>
      <c r="AYF27" s="569"/>
      <c r="AYG27" s="569"/>
      <c r="AYH27" s="569"/>
      <c r="AYI27" s="569"/>
      <c r="AYJ27" s="569"/>
      <c r="AYK27" s="569"/>
      <c r="AYL27" s="569"/>
      <c r="AYM27" s="569"/>
      <c r="AYN27" s="569"/>
      <c r="AYO27" s="569"/>
      <c r="AYP27" s="569"/>
      <c r="AYQ27" s="569"/>
      <c r="AYR27" s="569"/>
      <c r="AYS27" s="569"/>
      <c r="AYT27" s="569"/>
      <c r="AYU27" s="569"/>
      <c r="AYV27" s="569"/>
      <c r="AYW27" s="569"/>
      <c r="AYX27" s="569"/>
      <c r="AYY27" s="569"/>
      <c r="AYZ27" s="569"/>
      <c r="AZA27" s="569"/>
      <c r="AZB27" s="569"/>
      <c r="AZC27" s="569"/>
      <c r="AZD27" s="569"/>
      <c r="AZE27" s="569"/>
      <c r="AZF27" s="569"/>
      <c r="AZG27" s="569"/>
      <c r="AZH27" s="569"/>
      <c r="AZI27" s="569"/>
      <c r="AZJ27" s="569"/>
      <c r="AZK27" s="569"/>
      <c r="AZL27" s="569"/>
      <c r="AZM27" s="569"/>
      <c r="AZN27" s="569"/>
      <c r="AZO27" s="569"/>
      <c r="AZP27" s="569"/>
      <c r="AZQ27" s="569"/>
      <c r="AZR27" s="569"/>
      <c r="AZS27" s="569"/>
      <c r="AZT27" s="569"/>
      <c r="AZU27" s="569"/>
      <c r="AZV27" s="569"/>
      <c r="AZW27" s="569"/>
      <c r="AZX27" s="569"/>
      <c r="AZY27" s="569"/>
      <c r="AZZ27" s="569"/>
      <c r="BAA27" s="569"/>
      <c r="BAB27" s="569"/>
      <c r="BAC27" s="569"/>
      <c r="BAD27" s="569"/>
      <c r="BAE27" s="569"/>
      <c r="BAF27" s="569"/>
      <c r="BAG27" s="569"/>
      <c r="BAH27" s="569"/>
      <c r="BAI27" s="569"/>
      <c r="BAJ27" s="569"/>
      <c r="BAK27" s="569"/>
      <c r="BAL27" s="569"/>
      <c r="BAM27" s="569"/>
      <c r="BAN27" s="569"/>
      <c r="BAO27" s="569"/>
      <c r="BAP27" s="569"/>
      <c r="BAQ27" s="569"/>
      <c r="BAR27" s="569"/>
      <c r="BAS27" s="569"/>
      <c r="BAT27" s="569"/>
      <c r="BAU27" s="569"/>
      <c r="BAV27" s="569"/>
      <c r="BAW27" s="569"/>
      <c r="BAX27" s="569"/>
      <c r="BAY27" s="569"/>
      <c r="BAZ27" s="569"/>
      <c r="BBA27" s="569"/>
      <c r="BBB27" s="569"/>
      <c r="BBC27" s="569"/>
      <c r="BBD27" s="569"/>
      <c r="BBE27" s="569"/>
      <c r="BBF27" s="569"/>
      <c r="BBG27" s="569"/>
      <c r="BBH27" s="569"/>
      <c r="BBI27" s="569"/>
      <c r="BBJ27" s="569"/>
      <c r="BBK27" s="569"/>
      <c r="BBL27" s="569"/>
      <c r="BBM27" s="569"/>
      <c r="BBN27" s="569"/>
      <c r="BBO27" s="569"/>
      <c r="BBP27" s="569"/>
      <c r="BBQ27" s="569"/>
      <c r="BBR27" s="569"/>
      <c r="BBS27" s="569"/>
      <c r="BBT27" s="569"/>
      <c r="BBU27" s="569"/>
      <c r="BBV27" s="569"/>
      <c r="BBW27" s="569"/>
      <c r="BBX27" s="569"/>
      <c r="BBY27" s="569"/>
      <c r="BBZ27" s="569"/>
      <c r="BCA27" s="569"/>
      <c r="BCB27" s="569"/>
      <c r="BCC27" s="569"/>
      <c r="BCD27" s="569"/>
      <c r="BCE27" s="569"/>
      <c r="BCF27" s="569"/>
      <c r="BCG27" s="569"/>
      <c r="BCH27" s="569"/>
      <c r="BCI27" s="569"/>
      <c r="BCJ27" s="569"/>
      <c r="BCK27" s="569"/>
      <c r="BCL27" s="569"/>
      <c r="BCM27" s="569"/>
      <c r="BCN27" s="569"/>
      <c r="BCO27" s="569"/>
      <c r="BCP27" s="569"/>
      <c r="BCQ27" s="569"/>
      <c r="BCR27" s="569"/>
      <c r="BCS27" s="569"/>
      <c r="BCT27" s="569"/>
      <c r="BCU27" s="569"/>
      <c r="BCV27" s="569"/>
      <c r="BCW27" s="569"/>
      <c r="BCX27" s="569"/>
      <c r="BCY27" s="569"/>
      <c r="BCZ27" s="569"/>
      <c r="BDA27" s="569"/>
      <c r="BDB27" s="569"/>
      <c r="BDC27" s="569"/>
      <c r="BDD27" s="569"/>
      <c r="BDE27" s="569"/>
      <c r="BDF27" s="569"/>
      <c r="BDG27" s="569"/>
      <c r="BDH27" s="569"/>
      <c r="BDI27" s="569"/>
      <c r="BDJ27" s="569"/>
      <c r="BDK27" s="569"/>
      <c r="BDL27" s="569"/>
      <c r="BDM27" s="569"/>
      <c r="BDN27" s="569"/>
      <c r="BDO27" s="569"/>
      <c r="BDP27" s="569"/>
      <c r="BDQ27" s="569"/>
      <c r="BDR27" s="569"/>
      <c r="BDS27" s="569"/>
      <c r="BDT27" s="569"/>
      <c r="BDU27" s="569"/>
      <c r="BDV27" s="569"/>
      <c r="BDW27" s="569"/>
      <c r="BDX27" s="569"/>
      <c r="BDY27" s="569"/>
      <c r="BDZ27" s="569"/>
      <c r="BEA27" s="569"/>
      <c r="BEB27" s="569"/>
      <c r="BEC27" s="569"/>
      <c r="BED27" s="569"/>
      <c r="BEE27" s="569"/>
      <c r="BEF27" s="569"/>
      <c r="BEG27" s="569"/>
      <c r="BEH27" s="569"/>
      <c r="BEI27" s="569"/>
      <c r="BEJ27" s="569"/>
      <c r="BEK27" s="569"/>
      <c r="BEL27" s="569"/>
      <c r="BEM27" s="569"/>
      <c r="BEN27" s="569"/>
      <c r="BEO27" s="569"/>
      <c r="BEP27" s="569"/>
      <c r="BEQ27" s="569"/>
      <c r="BER27" s="569"/>
      <c r="BES27" s="569"/>
      <c r="BET27" s="569"/>
      <c r="BEU27" s="569"/>
      <c r="BEV27" s="569"/>
      <c r="BEW27" s="569"/>
      <c r="BEX27" s="569"/>
      <c r="BEY27" s="569"/>
      <c r="BEZ27" s="569"/>
      <c r="BFA27" s="569"/>
      <c r="BFB27" s="569"/>
      <c r="BFC27" s="569"/>
      <c r="BFD27" s="569"/>
      <c r="BFE27" s="569"/>
      <c r="BFF27" s="569"/>
      <c r="BFG27" s="569"/>
      <c r="BFH27" s="569"/>
      <c r="BFI27" s="569"/>
      <c r="BFJ27" s="569"/>
      <c r="BFK27" s="569"/>
      <c r="BFL27" s="569"/>
      <c r="BFM27" s="569"/>
      <c r="BFN27" s="569"/>
      <c r="BFO27" s="569"/>
      <c r="BFP27" s="569"/>
      <c r="BFQ27" s="569"/>
      <c r="BFR27" s="569"/>
      <c r="BFS27" s="569"/>
      <c r="BFT27" s="569"/>
      <c r="BFU27" s="569"/>
      <c r="BFV27" s="569"/>
      <c r="BFW27" s="569"/>
      <c r="BFX27" s="569"/>
      <c r="BFY27" s="569"/>
      <c r="BFZ27" s="569"/>
      <c r="BGA27" s="569"/>
      <c r="BGB27" s="569"/>
      <c r="BGC27" s="569"/>
      <c r="BGD27" s="569"/>
      <c r="BGE27" s="569"/>
      <c r="BGF27" s="569"/>
      <c r="BGG27" s="569"/>
      <c r="BGH27" s="569"/>
      <c r="BGI27" s="569"/>
      <c r="BGJ27" s="569"/>
      <c r="BGK27" s="569"/>
      <c r="BGL27" s="569"/>
      <c r="BGM27" s="569"/>
      <c r="BGN27" s="569"/>
      <c r="BGO27" s="569"/>
      <c r="BGP27" s="569"/>
      <c r="BGQ27" s="569"/>
      <c r="BGR27" s="569"/>
      <c r="BGS27" s="569"/>
      <c r="BGT27" s="569"/>
      <c r="BGU27" s="569"/>
      <c r="BGV27" s="569"/>
      <c r="BGW27" s="569"/>
      <c r="BGX27" s="569"/>
      <c r="BGY27" s="569"/>
      <c r="BGZ27" s="569"/>
      <c r="BHA27" s="569"/>
      <c r="BHB27" s="569"/>
      <c r="BHC27" s="569"/>
      <c r="BHD27" s="569"/>
      <c r="BHE27" s="569"/>
      <c r="BHF27" s="569"/>
      <c r="BHG27" s="569"/>
      <c r="BHH27" s="569"/>
      <c r="BHI27" s="569"/>
      <c r="BHJ27" s="569"/>
      <c r="BHK27" s="569"/>
      <c r="BHL27" s="569"/>
      <c r="BHM27" s="569"/>
      <c r="BHN27" s="569"/>
      <c r="BHO27" s="569"/>
      <c r="BHP27" s="569"/>
      <c r="BHQ27" s="569"/>
      <c r="BHR27" s="569"/>
      <c r="BHS27" s="569"/>
      <c r="BHT27" s="569"/>
      <c r="BHU27" s="569"/>
      <c r="BHV27" s="569"/>
      <c r="BHW27" s="569"/>
      <c r="BHX27" s="569"/>
      <c r="BHY27" s="569"/>
      <c r="BHZ27" s="569"/>
      <c r="BIA27" s="569"/>
      <c r="BIB27" s="569"/>
      <c r="BIC27" s="569"/>
      <c r="BID27" s="569"/>
      <c r="BIE27" s="569"/>
      <c r="BIF27" s="569"/>
      <c r="BIG27" s="569"/>
      <c r="BIH27" s="569"/>
      <c r="BII27" s="569"/>
      <c r="BIJ27" s="569"/>
      <c r="BIK27" s="569"/>
      <c r="BIL27" s="569"/>
      <c r="BIM27" s="569"/>
      <c r="BIN27" s="569"/>
      <c r="BIO27" s="569"/>
      <c r="BIP27" s="569"/>
      <c r="BIQ27" s="569"/>
      <c r="BIR27" s="569"/>
      <c r="BIS27" s="569"/>
      <c r="BIT27" s="569"/>
      <c r="BIU27" s="569"/>
      <c r="BIV27" s="569"/>
      <c r="BIW27" s="569"/>
      <c r="BIX27" s="569"/>
      <c r="BIY27" s="569"/>
      <c r="BIZ27" s="569"/>
      <c r="BJA27" s="569"/>
      <c r="BJB27" s="569"/>
      <c r="BJC27" s="569"/>
      <c r="BJD27" s="569"/>
      <c r="BJE27" s="569"/>
      <c r="BJF27" s="569"/>
      <c r="BJG27" s="569"/>
      <c r="BJH27" s="569"/>
      <c r="BJI27" s="569"/>
      <c r="BJJ27" s="569"/>
      <c r="BJK27" s="569"/>
      <c r="BJL27" s="569"/>
      <c r="BJM27" s="569"/>
      <c r="BJN27" s="569"/>
      <c r="BJO27" s="569"/>
      <c r="BJP27" s="569"/>
      <c r="BJQ27" s="569"/>
      <c r="BJR27" s="569"/>
      <c r="BJS27" s="569"/>
      <c r="BJT27" s="569"/>
      <c r="BJU27" s="569"/>
      <c r="BJV27" s="569"/>
      <c r="BJW27" s="569"/>
      <c r="BJX27" s="569"/>
      <c r="BJY27" s="569"/>
      <c r="BJZ27" s="569"/>
      <c r="BKA27" s="569"/>
      <c r="BKB27" s="569"/>
      <c r="BKC27" s="569"/>
      <c r="BKD27" s="569"/>
      <c r="BKE27" s="569"/>
      <c r="BKF27" s="569"/>
      <c r="BKG27" s="569"/>
      <c r="BKH27" s="569"/>
      <c r="BKI27" s="569"/>
      <c r="BKJ27" s="569"/>
      <c r="BKK27" s="569"/>
      <c r="BKL27" s="569"/>
      <c r="BKM27" s="569"/>
      <c r="BKN27" s="569"/>
      <c r="BKO27" s="569"/>
      <c r="BKP27" s="569"/>
      <c r="BKQ27" s="569"/>
      <c r="BKR27" s="569"/>
      <c r="BKS27" s="569"/>
      <c r="BKT27" s="569"/>
      <c r="BKU27" s="569"/>
      <c r="BKV27" s="569"/>
      <c r="BKW27" s="569"/>
      <c r="BKX27" s="569"/>
      <c r="BKY27" s="569"/>
      <c r="BKZ27" s="569"/>
      <c r="BLA27" s="569"/>
      <c r="BLB27" s="569"/>
      <c r="BLC27" s="569"/>
      <c r="BLD27" s="569"/>
      <c r="BLE27" s="569"/>
      <c r="BLF27" s="569"/>
      <c r="BLG27" s="569"/>
      <c r="BLH27" s="569"/>
      <c r="BLI27" s="569"/>
      <c r="BLJ27" s="569"/>
      <c r="BLK27" s="569"/>
      <c r="BLL27" s="569"/>
      <c r="BLM27" s="569"/>
      <c r="BLN27" s="569"/>
      <c r="BLO27" s="569"/>
      <c r="BLP27" s="569"/>
      <c r="BLQ27" s="569"/>
      <c r="BLR27" s="569"/>
      <c r="BLS27" s="569"/>
      <c r="BLT27" s="569"/>
      <c r="BLU27" s="569"/>
      <c r="BLV27" s="569"/>
      <c r="BLW27" s="569"/>
      <c r="BLX27" s="569"/>
      <c r="BLY27" s="569"/>
      <c r="BLZ27" s="569"/>
      <c r="BMA27" s="569"/>
      <c r="BMB27" s="569"/>
      <c r="BMC27" s="569"/>
      <c r="BMD27" s="569"/>
      <c r="BME27" s="569"/>
      <c r="BMF27" s="569"/>
      <c r="BMG27" s="569"/>
      <c r="BMH27" s="569"/>
      <c r="BMI27" s="569"/>
      <c r="BMJ27" s="569"/>
      <c r="BMK27" s="569"/>
      <c r="BML27" s="569"/>
      <c r="BMM27" s="569"/>
      <c r="BMN27" s="569"/>
      <c r="BMO27" s="569"/>
      <c r="BMP27" s="569"/>
      <c r="BMQ27" s="569"/>
      <c r="BMR27" s="569"/>
      <c r="BMS27" s="569"/>
      <c r="BMT27" s="569"/>
      <c r="BMU27" s="569"/>
      <c r="BMV27" s="569"/>
      <c r="BMW27" s="569"/>
      <c r="BMX27" s="569"/>
      <c r="BMY27" s="569"/>
      <c r="BMZ27" s="569"/>
      <c r="BNA27" s="569"/>
      <c r="BNB27" s="569"/>
      <c r="BNC27" s="569"/>
      <c r="BND27" s="569"/>
      <c r="BNE27" s="569"/>
      <c r="BNF27" s="569"/>
      <c r="BNG27" s="569"/>
      <c r="BNH27" s="569"/>
      <c r="BNI27" s="569"/>
      <c r="BNJ27" s="569"/>
      <c r="BNK27" s="569"/>
      <c r="BNL27" s="569"/>
      <c r="BNM27" s="569"/>
      <c r="BNN27" s="569"/>
      <c r="BNO27" s="569"/>
      <c r="BNP27" s="569"/>
      <c r="BNQ27" s="569"/>
      <c r="BNR27" s="569"/>
      <c r="BNS27" s="569"/>
      <c r="BNT27" s="569"/>
      <c r="BNU27" s="569"/>
      <c r="BNV27" s="569"/>
      <c r="BNW27" s="569"/>
      <c r="BNX27" s="569"/>
      <c r="BNY27" s="569"/>
      <c r="BNZ27" s="569"/>
      <c r="BOA27" s="569"/>
      <c r="BOB27" s="569"/>
      <c r="BOC27" s="569"/>
      <c r="BOD27" s="569"/>
      <c r="BOE27" s="569"/>
      <c r="BOF27" s="569"/>
      <c r="BOG27" s="569"/>
      <c r="BOH27" s="569"/>
      <c r="BOI27" s="569"/>
      <c r="BOJ27" s="569"/>
      <c r="BOK27" s="569"/>
      <c r="BOL27" s="569"/>
      <c r="BOM27" s="569"/>
      <c r="BON27" s="569"/>
      <c r="BOO27" s="569"/>
      <c r="BOP27" s="569"/>
      <c r="BOQ27" s="569"/>
      <c r="BOR27" s="569"/>
      <c r="BOS27" s="569"/>
      <c r="BOT27" s="569"/>
      <c r="BOU27" s="569"/>
      <c r="BOV27" s="569"/>
      <c r="BOW27" s="569"/>
      <c r="BOX27" s="569"/>
      <c r="BOY27" s="569"/>
      <c r="BOZ27" s="569"/>
      <c r="BPA27" s="569"/>
      <c r="BPB27" s="569"/>
      <c r="BPC27" s="569"/>
      <c r="BPD27" s="569"/>
      <c r="BPE27" s="569"/>
      <c r="BPF27" s="569"/>
      <c r="BPG27" s="569"/>
      <c r="BPH27" s="569"/>
      <c r="BPI27" s="569"/>
      <c r="BPJ27" s="569"/>
      <c r="BPK27" s="569"/>
      <c r="BPL27" s="569"/>
      <c r="BPM27" s="569"/>
      <c r="BPN27" s="569"/>
      <c r="BPO27" s="569"/>
      <c r="BPP27" s="569"/>
      <c r="BPQ27" s="569"/>
      <c r="BPR27" s="569"/>
      <c r="BPS27" s="569"/>
      <c r="BPT27" s="569"/>
      <c r="BPU27" s="569"/>
      <c r="BPV27" s="569"/>
      <c r="BPW27" s="569"/>
      <c r="BPX27" s="569"/>
      <c r="BPY27" s="569"/>
      <c r="BPZ27" s="569"/>
      <c r="BQA27" s="569"/>
      <c r="BQB27" s="569"/>
      <c r="BQC27" s="569"/>
      <c r="BQD27" s="569"/>
      <c r="BQE27" s="569"/>
      <c r="BQF27" s="569"/>
      <c r="BQG27" s="569"/>
      <c r="BQH27" s="569"/>
      <c r="BQI27" s="569"/>
      <c r="BQJ27" s="569"/>
      <c r="BQK27" s="569"/>
      <c r="BQL27" s="569"/>
      <c r="BQM27" s="569"/>
      <c r="BQN27" s="569"/>
      <c r="BQO27" s="569"/>
      <c r="BQP27" s="569"/>
      <c r="BQQ27" s="569"/>
      <c r="BQR27" s="569"/>
      <c r="BQS27" s="569"/>
      <c r="BQT27" s="569"/>
      <c r="BQU27" s="569"/>
      <c r="BQV27" s="569"/>
      <c r="BQW27" s="569"/>
      <c r="BQX27" s="569"/>
      <c r="BQY27" s="569"/>
      <c r="BQZ27" s="569"/>
      <c r="BRA27" s="569"/>
      <c r="BRB27" s="569"/>
      <c r="BRC27" s="569"/>
      <c r="BRD27" s="569"/>
      <c r="BRE27" s="569"/>
      <c r="BRF27" s="569"/>
      <c r="BRG27" s="569"/>
      <c r="BRH27" s="569"/>
      <c r="BRI27" s="569"/>
      <c r="BRJ27" s="569"/>
      <c r="BRK27" s="569"/>
      <c r="BRL27" s="569"/>
      <c r="BRM27" s="569"/>
      <c r="BRN27" s="569"/>
      <c r="BRO27" s="569"/>
      <c r="BRP27" s="569"/>
      <c r="BRQ27" s="569"/>
      <c r="BRR27" s="569"/>
      <c r="BRS27" s="569"/>
      <c r="BRT27" s="569"/>
      <c r="BRU27" s="569"/>
      <c r="BRV27" s="569"/>
      <c r="BRW27" s="569"/>
      <c r="BRX27" s="569"/>
      <c r="BRY27" s="569"/>
      <c r="BRZ27" s="569"/>
      <c r="BSA27" s="569"/>
      <c r="BSB27" s="569"/>
      <c r="BSC27" s="569"/>
      <c r="BSD27" s="569"/>
      <c r="BSE27" s="569"/>
      <c r="BSF27" s="569"/>
      <c r="BSG27" s="569"/>
      <c r="BSH27" s="569"/>
      <c r="BSI27" s="569"/>
      <c r="BSJ27" s="569"/>
      <c r="BSK27" s="569"/>
      <c r="BSL27" s="569"/>
      <c r="BSM27" s="569"/>
      <c r="BSN27" s="569"/>
      <c r="BSO27" s="569"/>
      <c r="BSP27" s="569"/>
      <c r="BSQ27" s="569"/>
      <c r="BSR27" s="569"/>
      <c r="BSS27" s="569"/>
      <c r="BST27" s="569"/>
      <c r="BSU27" s="569"/>
      <c r="BSV27" s="569"/>
      <c r="BSW27" s="569"/>
      <c r="BSX27" s="569"/>
      <c r="BSY27" s="569"/>
      <c r="BSZ27" s="569"/>
      <c r="BTA27" s="569"/>
      <c r="BTB27" s="569"/>
      <c r="BTC27" s="569"/>
      <c r="BTD27" s="569"/>
      <c r="BTE27" s="569"/>
      <c r="BTF27" s="569"/>
      <c r="BTG27" s="569"/>
      <c r="BTH27" s="569"/>
      <c r="BTI27" s="569"/>
      <c r="BTJ27" s="569"/>
      <c r="BTK27" s="569"/>
      <c r="BTL27" s="569"/>
      <c r="BTM27" s="569"/>
      <c r="BTN27" s="569"/>
      <c r="BTO27" s="569"/>
      <c r="BTP27" s="569"/>
      <c r="BTQ27" s="569"/>
      <c r="BTR27" s="569"/>
      <c r="BTS27" s="569"/>
      <c r="BTT27" s="569"/>
      <c r="BTU27" s="569"/>
      <c r="BTV27" s="569"/>
      <c r="BTW27" s="569"/>
      <c r="BTX27" s="569"/>
      <c r="BTY27" s="569"/>
      <c r="BTZ27" s="569"/>
      <c r="BUA27" s="569"/>
      <c r="BUB27" s="569"/>
      <c r="BUC27" s="569"/>
      <c r="BUD27" s="569"/>
      <c r="BUE27" s="569"/>
      <c r="BUF27" s="569"/>
      <c r="BUG27" s="569"/>
      <c r="BUH27" s="569"/>
      <c r="BUI27" s="569"/>
      <c r="BUJ27" s="569"/>
      <c r="BUK27" s="569"/>
      <c r="BUL27" s="569"/>
      <c r="BUM27" s="569"/>
      <c r="BUN27" s="569"/>
      <c r="BUO27" s="569"/>
      <c r="BUP27" s="569"/>
      <c r="BUQ27" s="569"/>
      <c r="BUR27" s="569"/>
      <c r="BUS27" s="569"/>
      <c r="BUT27" s="569"/>
      <c r="BUU27" s="569"/>
      <c r="BUV27" s="569"/>
      <c r="BUW27" s="569"/>
      <c r="BUX27" s="569"/>
      <c r="BUY27" s="569"/>
      <c r="BUZ27" s="569"/>
      <c r="BVA27" s="569"/>
      <c r="BVB27" s="569"/>
      <c r="BVC27" s="569"/>
      <c r="BVD27" s="569"/>
      <c r="BVE27" s="569"/>
      <c r="BVF27" s="569"/>
      <c r="BVG27" s="569"/>
      <c r="BVH27" s="569"/>
      <c r="BVI27" s="569"/>
      <c r="BVJ27" s="569"/>
      <c r="BVK27" s="569"/>
      <c r="BVL27" s="569"/>
      <c r="BVM27" s="569"/>
      <c r="BVN27" s="569"/>
      <c r="BVO27" s="569"/>
      <c r="BVP27" s="569"/>
      <c r="BVQ27" s="569"/>
      <c r="BVR27" s="569"/>
      <c r="BVS27" s="569"/>
      <c r="BVT27" s="569"/>
      <c r="BVU27" s="569"/>
      <c r="BVV27" s="569"/>
      <c r="BVW27" s="569"/>
      <c r="BVX27" s="569"/>
      <c r="BVY27" s="569"/>
      <c r="BVZ27" s="569"/>
      <c r="BWA27" s="569"/>
      <c r="BWB27" s="569"/>
      <c r="BWC27" s="569"/>
      <c r="BWD27" s="569"/>
      <c r="BWE27" s="569"/>
      <c r="BWF27" s="569"/>
      <c r="BWG27" s="569"/>
      <c r="BWH27" s="569"/>
      <c r="BWI27" s="569"/>
      <c r="BWJ27" s="569"/>
      <c r="BWK27" s="569"/>
      <c r="BWL27" s="569"/>
      <c r="BWM27" s="569"/>
      <c r="BWN27" s="569"/>
      <c r="BWO27" s="569"/>
      <c r="BWP27" s="569"/>
      <c r="BWQ27" s="569"/>
      <c r="BWR27" s="569"/>
      <c r="BWS27" s="569"/>
      <c r="BWT27" s="569"/>
      <c r="BWU27" s="569"/>
      <c r="BWV27" s="569"/>
      <c r="BWW27" s="569"/>
      <c r="BWX27" s="569"/>
      <c r="BWY27" s="569"/>
      <c r="BWZ27" s="569"/>
      <c r="BXA27" s="569"/>
      <c r="BXB27" s="569"/>
      <c r="BXC27" s="569"/>
      <c r="BXD27" s="569"/>
      <c r="BXE27" s="569"/>
      <c r="BXF27" s="569"/>
      <c r="BXG27" s="569"/>
      <c r="BXH27" s="569"/>
      <c r="BXI27" s="569"/>
      <c r="BXJ27" s="569"/>
      <c r="BXK27" s="569"/>
      <c r="BXL27" s="569"/>
      <c r="BXM27" s="569"/>
      <c r="BXN27" s="569"/>
      <c r="BXO27" s="569"/>
      <c r="BXP27" s="569"/>
      <c r="BXQ27" s="569"/>
      <c r="BXR27" s="569"/>
      <c r="BXS27" s="569"/>
      <c r="BXT27" s="569"/>
      <c r="BXU27" s="569"/>
      <c r="BXV27" s="569"/>
      <c r="BXW27" s="569"/>
      <c r="BXX27" s="569"/>
      <c r="BXY27" s="569"/>
      <c r="BXZ27" s="569"/>
      <c r="BYA27" s="569"/>
      <c r="BYB27" s="569"/>
      <c r="BYC27" s="569"/>
      <c r="BYD27" s="569"/>
      <c r="BYE27" s="569"/>
      <c r="BYF27" s="569"/>
      <c r="BYG27" s="569"/>
      <c r="BYH27" s="569"/>
      <c r="BYI27" s="569"/>
      <c r="BYJ27" s="569"/>
      <c r="BYK27" s="569"/>
      <c r="BYL27" s="569"/>
      <c r="BYM27" s="569"/>
      <c r="BYN27" s="569"/>
      <c r="BYO27" s="569"/>
      <c r="BYP27" s="569"/>
      <c r="BYQ27" s="569"/>
      <c r="BYR27" s="569"/>
      <c r="BYS27" s="569"/>
      <c r="BYT27" s="569"/>
      <c r="BYU27" s="569"/>
      <c r="BYV27" s="569"/>
      <c r="BYW27" s="569"/>
      <c r="BYX27" s="569"/>
      <c r="BYY27" s="569"/>
      <c r="BYZ27" s="569"/>
      <c r="BZA27" s="569"/>
      <c r="BZB27" s="569"/>
      <c r="BZC27" s="569"/>
      <c r="BZD27" s="569"/>
      <c r="BZE27" s="569"/>
      <c r="BZF27" s="569"/>
      <c r="BZG27" s="569"/>
      <c r="BZH27" s="569"/>
      <c r="BZI27" s="569"/>
      <c r="BZJ27" s="569"/>
      <c r="BZK27" s="569"/>
      <c r="BZL27" s="569"/>
      <c r="BZM27" s="569"/>
      <c r="BZN27" s="569"/>
      <c r="BZO27" s="569"/>
      <c r="BZP27" s="569"/>
      <c r="BZQ27" s="569"/>
      <c r="BZR27" s="569"/>
      <c r="BZS27" s="569"/>
      <c r="BZT27" s="569"/>
      <c r="BZU27" s="569"/>
      <c r="BZV27" s="569"/>
      <c r="BZW27" s="569"/>
      <c r="BZX27" s="569"/>
      <c r="BZY27" s="569"/>
      <c r="BZZ27" s="569"/>
      <c r="CAA27" s="569"/>
      <c r="CAB27" s="569"/>
      <c r="CAC27" s="569"/>
      <c r="CAD27" s="569"/>
      <c r="CAE27" s="569"/>
      <c r="CAF27" s="569"/>
      <c r="CAG27" s="569"/>
      <c r="CAH27" s="569"/>
      <c r="CAI27" s="569"/>
      <c r="CAJ27" s="569"/>
      <c r="CAK27" s="569"/>
      <c r="CAL27" s="569"/>
      <c r="CAM27" s="569"/>
      <c r="CAN27" s="569"/>
      <c r="CAO27" s="569"/>
      <c r="CAP27" s="569"/>
      <c r="CAQ27" s="569"/>
      <c r="CAR27" s="569"/>
      <c r="CAS27" s="569"/>
      <c r="CAT27" s="569"/>
      <c r="CAU27" s="569"/>
      <c r="CAV27" s="569"/>
      <c r="CAW27" s="569"/>
      <c r="CAX27" s="569"/>
      <c r="CAY27" s="569"/>
      <c r="CAZ27" s="569"/>
      <c r="CBA27" s="569"/>
      <c r="CBB27" s="569"/>
      <c r="CBC27" s="569"/>
      <c r="CBD27" s="569"/>
      <c r="CBE27" s="569"/>
      <c r="CBF27" s="569"/>
      <c r="CBG27" s="569"/>
      <c r="CBH27" s="569"/>
      <c r="CBI27" s="569"/>
      <c r="CBJ27" s="569"/>
      <c r="CBK27" s="569"/>
      <c r="CBL27" s="569"/>
      <c r="CBM27" s="569"/>
      <c r="CBN27" s="569"/>
      <c r="CBO27" s="569"/>
      <c r="CBP27" s="569"/>
      <c r="CBQ27" s="569"/>
      <c r="CBR27" s="569"/>
      <c r="CBS27" s="569"/>
      <c r="CBT27" s="569"/>
      <c r="CBU27" s="569"/>
      <c r="CBV27" s="569"/>
      <c r="CBW27" s="569"/>
      <c r="CBX27" s="569"/>
      <c r="CBY27" s="569"/>
      <c r="CBZ27" s="569"/>
      <c r="CCA27" s="569"/>
      <c r="CCB27" s="569"/>
      <c r="CCC27" s="569"/>
      <c r="CCD27" s="569"/>
      <c r="CCE27" s="569"/>
      <c r="CCF27" s="569"/>
      <c r="CCG27" s="569"/>
      <c r="CCH27" s="569"/>
      <c r="CCI27" s="569"/>
      <c r="CCJ27" s="569"/>
      <c r="CCK27" s="569"/>
      <c r="CCL27" s="569"/>
      <c r="CCM27" s="569"/>
      <c r="CCN27" s="569"/>
      <c r="CCO27" s="569"/>
      <c r="CCP27" s="569"/>
      <c r="CCQ27" s="569"/>
      <c r="CCR27" s="569"/>
      <c r="CCS27" s="569"/>
      <c r="CCT27" s="569"/>
      <c r="CCU27" s="569"/>
      <c r="CCV27" s="569"/>
      <c r="CCW27" s="569"/>
      <c r="CCX27" s="569"/>
      <c r="CCY27" s="569"/>
      <c r="CCZ27" s="569"/>
      <c r="CDA27" s="569"/>
      <c r="CDB27" s="569"/>
      <c r="CDC27" s="569"/>
      <c r="CDD27" s="569"/>
      <c r="CDE27" s="569"/>
      <c r="CDF27" s="569"/>
      <c r="CDG27" s="569"/>
      <c r="CDH27" s="569"/>
      <c r="CDI27" s="569"/>
      <c r="CDJ27" s="569"/>
      <c r="CDK27" s="569"/>
      <c r="CDL27" s="569"/>
      <c r="CDM27" s="569"/>
      <c r="CDN27" s="569"/>
      <c r="CDO27" s="569"/>
      <c r="CDP27" s="569"/>
      <c r="CDQ27" s="569"/>
      <c r="CDR27" s="569"/>
      <c r="CDS27" s="569"/>
      <c r="CDT27" s="569"/>
      <c r="CDU27" s="569"/>
      <c r="CDV27" s="569"/>
      <c r="CDW27" s="569"/>
      <c r="CDX27" s="569"/>
      <c r="CDY27" s="569"/>
      <c r="CDZ27" s="569"/>
      <c r="CEA27" s="569"/>
      <c r="CEB27" s="569"/>
      <c r="CEC27" s="569"/>
      <c r="CED27" s="569"/>
      <c r="CEE27" s="569"/>
      <c r="CEF27" s="569"/>
      <c r="CEG27" s="569"/>
      <c r="CEH27" s="569"/>
      <c r="CEI27" s="569"/>
      <c r="CEJ27" s="569"/>
      <c r="CEK27" s="569"/>
      <c r="CEL27" s="569"/>
      <c r="CEM27" s="569"/>
      <c r="CEN27" s="569"/>
      <c r="CEO27" s="569"/>
      <c r="CEP27" s="569"/>
      <c r="CEQ27" s="569"/>
      <c r="CER27" s="569"/>
      <c r="CES27" s="569"/>
      <c r="CET27" s="569"/>
      <c r="CEU27" s="569"/>
      <c r="CEV27" s="569"/>
      <c r="CEW27" s="569"/>
      <c r="CEX27" s="569"/>
      <c r="CEY27" s="569"/>
      <c r="CEZ27" s="569"/>
      <c r="CFA27" s="569"/>
      <c r="CFB27" s="569"/>
      <c r="CFC27" s="569"/>
      <c r="CFD27" s="569"/>
      <c r="CFE27" s="569"/>
      <c r="CFF27" s="569"/>
      <c r="CFG27" s="569"/>
      <c r="CFH27" s="569"/>
      <c r="CFI27" s="569"/>
      <c r="CFJ27" s="569"/>
      <c r="CFK27" s="569"/>
      <c r="CFL27" s="569"/>
      <c r="CFM27" s="569"/>
      <c r="CFN27" s="569"/>
      <c r="CFO27" s="569"/>
      <c r="CFP27" s="569"/>
      <c r="CFQ27" s="569"/>
      <c r="CFR27" s="569"/>
      <c r="CFS27" s="569"/>
      <c r="CFT27" s="569"/>
      <c r="CFU27" s="569"/>
      <c r="CFV27" s="569"/>
      <c r="CFW27" s="569"/>
      <c r="CFX27" s="569"/>
      <c r="CFY27" s="569"/>
      <c r="CFZ27" s="569"/>
      <c r="CGA27" s="569"/>
      <c r="CGB27" s="569"/>
      <c r="CGC27" s="569"/>
      <c r="CGD27" s="569"/>
      <c r="CGE27" s="569"/>
      <c r="CGF27" s="569"/>
      <c r="CGG27" s="569"/>
      <c r="CGH27" s="569"/>
      <c r="CGI27" s="569"/>
      <c r="CGJ27" s="569"/>
      <c r="CGK27" s="569"/>
      <c r="CGL27" s="569"/>
      <c r="CGM27" s="569"/>
      <c r="CGN27" s="569"/>
      <c r="CGO27" s="569"/>
      <c r="CGP27" s="569"/>
      <c r="CGQ27" s="569"/>
      <c r="CGR27" s="569"/>
      <c r="CGS27" s="569"/>
      <c r="CGT27" s="569"/>
      <c r="CGU27" s="569"/>
      <c r="CGV27" s="569"/>
      <c r="CGW27" s="569"/>
      <c r="CGX27" s="569"/>
      <c r="CGY27" s="569"/>
      <c r="CGZ27" s="569"/>
      <c r="CHA27" s="569"/>
      <c r="CHB27" s="569"/>
      <c r="CHC27" s="569"/>
      <c r="CHD27" s="569"/>
      <c r="CHE27" s="569"/>
      <c r="CHF27" s="569"/>
      <c r="CHG27" s="569"/>
      <c r="CHH27" s="569"/>
      <c r="CHI27" s="569"/>
      <c r="CHJ27" s="569"/>
      <c r="CHK27" s="569"/>
      <c r="CHL27" s="569"/>
      <c r="CHM27" s="569"/>
      <c r="CHN27" s="569"/>
      <c r="CHO27" s="569"/>
      <c r="CHP27" s="569"/>
      <c r="CHQ27" s="569"/>
      <c r="CHR27" s="569"/>
      <c r="CHS27" s="569"/>
      <c r="CHT27" s="569"/>
      <c r="CHU27" s="569"/>
      <c r="CHV27" s="569"/>
      <c r="CHW27" s="569"/>
      <c r="CHX27" s="569"/>
      <c r="CHY27" s="569"/>
      <c r="CHZ27" s="569"/>
      <c r="CIA27" s="569"/>
      <c r="CIB27" s="569"/>
      <c r="CIC27" s="569"/>
      <c r="CID27" s="569"/>
      <c r="CIE27" s="569"/>
      <c r="CIF27" s="569"/>
      <c r="CIG27" s="569"/>
      <c r="CIH27" s="569"/>
      <c r="CII27" s="569"/>
      <c r="CIJ27" s="569"/>
      <c r="CIK27" s="569"/>
      <c r="CIL27" s="569"/>
      <c r="CIM27" s="569"/>
      <c r="CIN27" s="569"/>
      <c r="CIO27" s="569"/>
      <c r="CIP27" s="569"/>
      <c r="CIQ27" s="569"/>
      <c r="CIR27" s="569"/>
      <c r="CIS27" s="569"/>
      <c r="CIT27" s="569"/>
      <c r="CIU27" s="569"/>
      <c r="CIV27" s="569"/>
      <c r="CIW27" s="569"/>
      <c r="CIX27" s="569"/>
      <c r="CIY27" s="569"/>
      <c r="CIZ27" s="569"/>
      <c r="CJA27" s="569"/>
      <c r="CJB27" s="569"/>
      <c r="CJC27" s="569"/>
      <c r="CJD27" s="569"/>
      <c r="CJE27" s="569"/>
      <c r="CJF27" s="569"/>
      <c r="CJG27" s="569"/>
      <c r="CJH27" s="569"/>
      <c r="CJI27" s="569"/>
      <c r="CJJ27" s="569"/>
      <c r="CJK27" s="569"/>
      <c r="CJL27" s="569"/>
      <c r="CJM27" s="569"/>
      <c r="CJN27" s="569"/>
      <c r="CJO27" s="569"/>
      <c r="CJP27" s="569"/>
      <c r="CJQ27" s="569"/>
      <c r="CJR27" s="569"/>
      <c r="CJS27" s="569"/>
      <c r="CJT27" s="569"/>
      <c r="CJU27" s="569"/>
      <c r="CJV27" s="569"/>
      <c r="CJW27" s="569"/>
      <c r="CJX27" s="569"/>
      <c r="CJY27" s="569"/>
      <c r="CJZ27" s="569"/>
      <c r="CKA27" s="569"/>
      <c r="CKB27" s="569"/>
      <c r="CKC27" s="569"/>
      <c r="CKD27" s="569"/>
      <c r="CKE27" s="569"/>
      <c r="CKF27" s="569"/>
      <c r="CKG27" s="569"/>
      <c r="CKH27" s="569"/>
      <c r="CKI27" s="569"/>
      <c r="CKJ27" s="569"/>
      <c r="CKK27" s="569"/>
      <c r="CKL27" s="569"/>
      <c r="CKM27" s="569"/>
      <c r="CKN27" s="569"/>
      <c r="CKO27" s="569"/>
      <c r="CKP27" s="569"/>
      <c r="CKQ27" s="569"/>
      <c r="CKR27" s="569"/>
      <c r="CKS27" s="569"/>
      <c r="CKT27" s="569"/>
      <c r="CKU27" s="569"/>
      <c r="CKV27" s="569"/>
      <c r="CKW27" s="569"/>
      <c r="CKX27" s="569"/>
      <c r="CKY27" s="569"/>
      <c r="CKZ27" s="569"/>
      <c r="CLA27" s="569"/>
      <c r="CLB27" s="569"/>
      <c r="CLC27" s="569"/>
      <c r="CLD27" s="569"/>
      <c r="CLE27" s="569"/>
      <c r="CLF27" s="569"/>
      <c r="CLG27" s="569"/>
      <c r="CLH27" s="569"/>
      <c r="CLI27" s="569"/>
      <c r="CLJ27" s="569"/>
      <c r="CLK27" s="569"/>
      <c r="CLL27" s="569"/>
      <c r="CLM27" s="569"/>
      <c r="CLN27" s="569"/>
      <c r="CLO27" s="569"/>
      <c r="CLP27" s="569"/>
      <c r="CLQ27" s="569"/>
      <c r="CLR27" s="569"/>
      <c r="CLS27" s="569"/>
      <c r="CLT27" s="569"/>
      <c r="CLU27" s="569"/>
      <c r="CLV27" s="569"/>
      <c r="CLW27" s="569"/>
      <c r="CLX27" s="569"/>
      <c r="CLY27" s="569"/>
      <c r="CLZ27" s="569"/>
      <c r="CMA27" s="569"/>
      <c r="CMB27" s="569"/>
      <c r="CMC27" s="569"/>
      <c r="CMD27" s="569"/>
      <c r="CME27" s="569"/>
      <c r="CMF27" s="569"/>
      <c r="CMG27" s="569"/>
      <c r="CMH27" s="569"/>
      <c r="CMI27" s="569"/>
      <c r="CMJ27" s="569"/>
      <c r="CMK27" s="569"/>
      <c r="CML27" s="569"/>
      <c r="CMM27" s="569"/>
      <c r="CMN27" s="569"/>
      <c r="CMO27" s="569"/>
      <c r="CMP27" s="569"/>
      <c r="CMQ27" s="569"/>
      <c r="CMR27" s="569"/>
      <c r="CMS27" s="569"/>
      <c r="CMT27" s="569"/>
      <c r="CMU27" s="569"/>
      <c r="CMV27" s="569"/>
      <c r="CMW27" s="569"/>
      <c r="CMX27" s="569"/>
      <c r="CMY27" s="569"/>
      <c r="CMZ27" s="569"/>
      <c r="CNA27" s="569"/>
      <c r="CNB27" s="569"/>
      <c r="CNC27" s="569"/>
      <c r="CND27" s="569"/>
      <c r="CNE27" s="569"/>
      <c r="CNF27" s="569"/>
      <c r="CNG27" s="569"/>
      <c r="CNH27" s="569"/>
      <c r="CNI27" s="569"/>
      <c r="CNJ27" s="569"/>
      <c r="CNK27" s="569"/>
      <c r="CNL27" s="569"/>
      <c r="CNM27" s="569"/>
      <c r="CNN27" s="569"/>
      <c r="CNO27" s="569"/>
      <c r="CNP27" s="569"/>
      <c r="CNQ27" s="569"/>
      <c r="CNR27" s="569"/>
      <c r="CNS27" s="569"/>
      <c r="CNT27" s="569"/>
      <c r="CNU27" s="569"/>
      <c r="CNV27" s="569"/>
      <c r="CNW27" s="569"/>
      <c r="CNX27" s="569"/>
      <c r="CNY27" s="569"/>
      <c r="CNZ27" s="569"/>
      <c r="COA27" s="569"/>
      <c r="COB27" s="569"/>
      <c r="COC27" s="569"/>
      <c r="COD27" s="569"/>
      <c r="COE27" s="569"/>
      <c r="COF27" s="569"/>
      <c r="COG27" s="569"/>
      <c r="COH27" s="569"/>
      <c r="COI27" s="569"/>
      <c r="COJ27" s="569"/>
      <c r="COK27" s="569"/>
      <c r="COL27" s="569"/>
      <c r="COM27" s="569"/>
      <c r="CON27" s="569"/>
      <c r="COO27" s="569"/>
      <c r="COP27" s="569"/>
      <c r="COQ27" s="569"/>
      <c r="COR27" s="569"/>
      <c r="COS27" s="569"/>
      <c r="COT27" s="569"/>
      <c r="COU27" s="569"/>
      <c r="COV27" s="569"/>
      <c r="COW27" s="569"/>
      <c r="COX27" s="569"/>
      <c r="COY27" s="569"/>
      <c r="COZ27" s="569"/>
      <c r="CPA27" s="569"/>
      <c r="CPB27" s="569"/>
      <c r="CPC27" s="569"/>
      <c r="CPD27" s="569"/>
      <c r="CPE27" s="569"/>
      <c r="CPF27" s="569"/>
      <c r="CPG27" s="569"/>
      <c r="CPH27" s="569"/>
      <c r="CPI27" s="569"/>
      <c r="CPJ27" s="569"/>
      <c r="CPK27" s="569"/>
      <c r="CPL27" s="569"/>
      <c r="CPM27" s="569"/>
      <c r="CPN27" s="569"/>
      <c r="CPO27" s="569"/>
      <c r="CPP27" s="569"/>
      <c r="CPQ27" s="569"/>
      <c r="CPR27" s="569"/>
      <c r="CPS27" s="569"/>
      <c r="CPT27" s="569"/>
      <c r="CPU27" s="569"/>
      <c r="CPV27" s="569"/>
      <c r="CPW27" s="569"/>
      <c r="CPX27" s="569"/>
      <c r="CPY27" s="569"/>
      <c r="CPZ27" s="569"/>
      <c r="CQA27" s="569"/>
      <c r="CQB27" s="569"/>
      <c r="CQC27" s="569"/>
      <c r="CQD27" s="569"/>
      <c r="CQE27" s="569"/>
      <c r="CQF27" s="569"/>
      <c r="CQG27" s="569"/>
      <c r="CQH27" s="569"/>
      <c r="CQI27" s="569"/>
      <c r="CQJ27" s="569"/>
      <c r="CQK27" s="569"/>
      <c r="CQL27" s="569"/>
      <c r="CQM27" s="569"/>
      <c r="CQN27" s="569"/>
      <c r="CQO27" s="569"/>
      <c r="CQP27" s="569"/>
      <c r="CQQ27" s="569"/>
      <c r="CQR27" s="569"/>
      <c r="CQS27" s="569"/>
      <c r="CQT27" s="569"/>
      <c r="CQU27" s="569"/>
      <c r="CQV27" s="569"/>
      <c r="CQW27" s="569"/>
      <c r="CQX27" s="569"/>
      <c r="CQY27" s="569"/>
      <c r="CQZ27" s="569"/>
      <c r="CRA27" s="569"/>
      <c r="CRB27" s="569"/>
      <c r="CRC27" s="569"/>
      <c r="CRD27" s="569"/>
      <c r="CRE27" s="569"/>
      <c r="CRF27" s="569"/>
      <c r="CRG27" s="569"/>
      <c r="CRH27" s="569"/>
      <c r="CRI27" s="569"/>
      <c r="CRJ27" s="569"/>
      <c r="CRK27" s="569"/>
      <c r="CRL27" s="569"/>
      <c r="CRM27" s="569"/>
      <c r="CRN27" s="569"/>
      <c r="CRO27" s="569"/>
      <c r="CRP27" s="569"/>
      <c r="CRQ27" s="569"/>
      <c r="CRR27" s="569"/>
      <c r="CRS27" s="569"/>
      <c r="CRT27" s="569"/>
      <c r="CRU27" s="569"/>
      <c r="CRV27" s="569"/>
      <c r="CRW27" s="569"/>
      <c r="CRX27" s="569"/>
      <c r="CRY27" s="569"/>
      <c r="CRZ27" s="569"/>
      <c r="CSA27" s="569"/>
      <c r="CSB27" s="569"/>
      <c r="CSC27" s="569"/>
      <c r="CSD27" s="569"/>
      <c r="CSE27" s="569"/>
      <c r="CSF27" s="569"/>
      <c r="CSG27" s="569"/>
      <c r="CSH27" s="569"/>
      <c r="CSI27" s="569"/>
      <c r="CSJ27" s="569"/>
      <c r="CSK27" s="569"/>
      <c r="CSL27" s="569"/>
      <c r="CSM27" s="569"/>
      <c r="CSN27" s="569"/>
      <c r="CSO27" s="569"/>
      <c r="CSP27" s="569"/>
      <c r="CSQ27" s="569"/>
      <c r="CSR27" s="569"/>
      <c r="CSS27" s="569"/>
      <c r="CST27" s="569"/>
      <c r="CSU27" s="569"/>
      <c r="CSV27" s="569"/>
      <c r="CSW27" s="569"/>
      <c r="CSX27" s="569"/>
      <c r="CSY27" s="569"/>
      <c r="CSZ27" s="569"/>
      <c r="CTA27" s="569"/>
      <c r="CTB27" s="569"/>
      <c r="CTC27" s="569"/>
      <c r="CTD27" s="569"/>
      <c r="CTE27" s="569"/>
      <c r="CTF27" s="569"/>
      <c r="CTG27" s="569"/>
      <c r="CTH27" s="569"/>
      <c r="CTI27" s="569"/>
      <c r="CTJ27" s="569"/>
      <c r="CTK27" s="569"/>
      <c r="CTL27" s="569"/>
      <c r="CTM27" s="569"/>
      <c r="CTN27" s="569"/>
      <c r="CTO27" s="569"/>
      <c r="CTP27" s="569"/>
      <c r="CTQ27" s="569"/>
      <c r="CTR27" s="569"/>
      <c r="CTS27" s="569"/>
      <c r="CTT27" s="569"/>
      <c r="CTU27" s="569"/>
      <c r="CTV27" s="569"/>
      <c r="CTW27" s="569"/>
      <c r="CTX27" s="569"/>
      <c r="CTY27" s="569"/>
      <c r="CTZ27" s="569"/>
      <c r="CUA27" s="569"/>
      <c r="CUB27" s="569"/>
      <c r="CUC27" s="569"/>
      <c r="CUD27" s="569"/>
      <c r="CUE27" s="569"/>
      <c r="CUF27" s="569"/>
      <c r="CUG27" s="569"/>
      <c r="CUH27" s="569"/>
      <c r="CUI27" s="569"/>
      <c r="CUJ27" s="569"/>
      <c r="CUK27" s="569"/>
      <c r="CUL27" s="569"/>
      <c r="CUM27" s="569"/>
      <c r="CUN27" s="569"/>
      <c r="CUO27" s="569"/>
      <c r="CUP27" s="569"/>
      <c r="CUQ27" s="569"/>
      <c r="CUR27" s="569"/>
      <c r="CUS27" s="569"/>
      <c r="CUT27" s="569"/>
      <c r="CUU27" s="569"/>
      <c r="CUV27" s="569"/>
      <c r="CUW27" s="569"/>
      <c r="CUX27" s="569"/>
      <c r="CUY27" s="569"/>
      <c r="CUZ27" s="569"/>
      <c r="CVA27" s="569"/>
      <c r="CVB27" s="569"/>
      <c r="CVC27" s="569"/>
      <c r="CVD27" s="569"/>
      <c r="CVE27" s="569"/>
      <c r="CVF27" s="569"/>
      <c r="CVG27" s="569"/>
      <c r="CVH27" s="569"/>
      <c r="CVI27" s="569"/>
      <c r="CVJ27" s="569"/>
      <c r="CVK27" s="569"/>
      <c r="CVL27" s="569"/>
      <c r="CVM27" s="569"/>
      <c r="CVN27" s="569"/>
      <c r="CVO27" s="569"/>
      <c r="CVP27" s="569"/>
      <c r="CVQ27" s="569"/>
      <c r="CVR27" s="569"/>
      <c r="CVS27" s="569"/>
      <c r="CVT27" s="569"/>
      <c r="CVU27" s="569"/>
      <c r="CVV27" s="569"/>
      <c r="CVW27" s="569"/>
      <c r="CVX27" s="569"/>
      <c r="CVY27" s="569"/>
      <c r="CVZ27" s="569"/>
      <c r="CWA27" s="569"/>
      <c r="CWB27" s="569"/>
      <c r="CWC27" s="569"/>
      <c r="CWD27" s="569"/>
      <c r="CWE27" s="569"/>
      <c r="CWF27" s="569"/>
      <c r="CWG27" s="569"/>
      <c r="CWH27" s="569"/>
      <c r="CWI27" s="569"/>
      <c r="CWJ27" s="569"/>
      <c r="CWK27" s="569"/>
      <c r="CWL27" s="569"/>
      <c r="CWM27" s="569"/>
      <c r="CWN27" s="569"/>
      <c r="CWO27" s="569"/>
      <c r="CWP27" s="569"/>
      <c r="CWQ27" s="569"/>
      <c r="CWR27" s="569"/>
      <c r="CWS27" s="569"/>
      <c r="CWT27" s="569"/>
      <c r="CWU27" s="569"/>
      <c r="CWV27" s="569"/>
      <c r="CWW27" s="569"/>
      <c r="CWX27" s="569"/>
      <c r="CWY27" s="569"/>
      <c r="CWZ27" s="569"/>
      <c r="CXA27" s="569"/>
      <c r="CXB27" s="569"/>
      <c r="CXC27" s="569"/>
      <c r="CXD27" s="569"/>
      <c r="CXE27" s="569"/>
      <c r="CXF27" s="569"/>
      <c r="CXG27" s="569"/>
      <c r="CXH27" s="569"/>
      <c r="CXI27" s="569"/>
      <c r="CXJ27" s="569"/>
      <c r="CXK27" s="569"/>
      <c r="CXL27" s="569"/>
      <c r="CXM27" s="569"/>
      <c r="CXN27" s="569"/>
      <c r="CXO27" s="569"/>
      <c r="CXP27" s="569"/>
      <c r="CXQ27" s="569"/>
      <c r="CXR27" s="569"/>
      <c r="CXS27" s="569"/>
      <c r="CXT27" s="569"/>
      <c r="CXU27" s="569"/>
      <c r="CXV27" s="569"/>
      <c r="CXW27" s="569"/>
      <c r="CXX27" s="569"/>
      <c r="CXY27" s="569"/>
      <c r="CXZ27" s="569"/>
      <c r="CYA27" s="569"/>
      <c r="CYB27" s="569"/>
      <c r="CYC27" s="569"/>
      <c r="CYD27" s="569"/>
      <c r="CYE27" s="569"/>
      <c r="CYF27" s="569"/>
      <c r="CYG27" s="569"/>
      <c r="CYH27" s="569"/>
      <c r="CYI27" s="569"/>
      <c r="CYJ27" s="569"/>
      <c r="CYK27" s="569"/>
      <c r="CYL27" s="569"/>
      <c r="CYM27" s="569"/>
      <c r="CYN27" s="569"/>
      <c r="CYO27" s="569"/>
      <c r="CYP27" s="569"/>
      <c r="CYQ27" s="569"/>
      <c r="CYR27" s="569"/>
      <c r="CYS27" s="569"/>
      <c r="CYT27" s="569"/>
      <c r="CYU27" s="569"/>
      <c r="CYV27" s="569"/>
      <c r="CYW27" s="569"/>
      <c r="CYX27" s="569"/>
      <c r="CYY27" s="569"/>
      <c r="CYZ27" s="569"/>
      <c r="CZA27" s="569"/>
      <c r="CZB27" s="569"/>
      <c r="CZC27" s="569"/>
      <c r="CZD27" s="569"/>
      <c r="CZE27" s="569"/>
      <c r="CZF27" s="569"/>
      <c r="CZG27" s="569"/>
      <c r="CZH27" s="569"/>
      <c r="CZI27" s="569"/>
      <c r="CZJ27" s="569"/>
      <c r="CZK27" s="569"/>
      <c r="CZL27" s="569"/>
      <c r="CZM27" s="569"/>
      <c r="CZN27" s="569"/>
      <c r="CZO27" s="569"/>
      <c r="CZP27" s="569"/>
      <c r="CZQ27" s="569"/>
      <c r="CZR27" s="569"/>
      <c r="CZS27" s="569"/>
      <c r="CZT27" s="569"/>
      <c r="CZU27" s="569"/>
      <c r="CZV27" s="569"/>
      <c r="CZW27" s="569"/>
      <c r="CZX27" s="569"/>
      <c r="CZY27" s="569"/>
      <c r="CZZ27" s="569"/>
      <c r="DAA27" s="569"/>
      <c r="DAB27" s="569"/>
      <c r="DAC27" s="569"/>
      <c r="DAD27" s="569"/>
      <c r="DAE27" s="569"/>
      <c r="DAF27" s="569"/>
      <c r="DAG27" s="569"/>
      <c r="DAH27" s="569"/>
      <c r="DAI27" s="569"/>
      <c r="DAJ27" s="569"/>
      <c r="DAK27" s="569"/>
      <c r="DAL27" s="569"/>
      <c r="DAM27" s="569"/>
      <c r="DAN27" s="569"/>
      <c r="DAO27" s="569"/>
      <c r="DAP27" s="569"/>
      <c r="DAQ27" s="569"/>
      <c r="DAR27" s="569"/>
      <c r="DAS27" s="569"/>
      <c r="DAT27" s="569"/>
      <c r="DAU27" s="569"/>
      <c r="DAV27" s="569"/>
      <c r="DAW27" s="569"/>
      <c r="DAX27" s="569"/>
      <c r="DAY27" s="569"/>
      <c r="DAZ27" s="569"/>
      <c r="DBA27" s="569"/>
      <c r="DBB27" s="569"/>
      <c r="DBC27" s="569"/>
      <c r="DBD27" s="569"/>
      <c r="DBE27" s="569"/>
      <c r="DBF27" s="569"/>
      <c r="DBG27" s="569"/>
      <c r="DBH27" s="569"/>
      <c r="DBI27" s="569"/>
      <c r="DBJ27" s="569"/>
      <c r="DBK27" s="569"/>
      <c r="DBL27" s="569"/>
      <c r="DBM27" s="569"/>
      <c r="DBN27" s="569"/>
      <c r="DBO27" s="569"/>
      <c r="DBP27" s="569"/>
      <c r="DBQ27" s="569"/>
      <c r="DBR27" s="569"/>
      <c r="DBS27" s="569"/>
      <c r="DBT27" s="569"/>
      <c r="DBU27" s="569"/>
      <c r="DBV27" s="569"/>
      <c r="DBW27" s="569"/>
      <c r="DBX27" s="569"/>
      <c r="DBY27" s="569"/>
      <c r="DBZ27" s="569"/>
      <c r="DCA27" s="569"/>
      <c r="DCB27" s="569"/>
      <c r="DCC27" s="569"/>
      <c r="DCD27" s="569"/>
      <c r="DCE27" s="569"/>
      <c r="DCF27" s="569"/>
      <c r="DCG27" s="569"/>
      <c r="DCH27" s="569"/>
      <c r="DCI27" s="569"/>
      <c r="DCJ27" s="569"/>
      <c r="DCK27" s="569"/>
      <c r="DCL27" s="569"/>
      <c r="DCM27" s="569"/>
      <c r="DCN27" s="569"/>
      <c r="DCO27" s="569"/>
      <c r="DCP27" s="569"/>
      <c r="DCQ27" s="569"/>
      <c r="DCR27" s="569"/>
      <c r="DCS27" s="569"/>
      <c r="DCT27" s="569"/>
      <c r="DCU27" s="569"/>
      <c r="DCV27" s="569"/>
      <c r="DCW27" s="569"/>
      <c r="DCX27" s="569"/>
      <c r="DCY27" s="569"/>
      <c r="DCZ27" s="569"/>
      <c r="DDA27" s="569"/>
      <c r="DDB27" s="569"/>
      <c r="DDC27" s="569"/>
      <c r="DDD27" s="569"/>
      <c r="DDE27" s="569"/>
      <c r="DDF27" s="569"/>
      <c r="DDG27" s="569"/>
      <c r="DDH27" s="569"/>
      <c r="DDI27" s="569"/>
      <c r="DDJ27" s="569"/>
      <c r="DDK27" s="569"/>
      <c r="DDL27" s="569"/>
      <c r="DDM27" s="569"/>
      <c r="DDN27" s="569"/>
      <c r="DDO27" s="569"/>
      <c r="DDP27" s="569"/>
      <c r="DDQ27" s="569"/>
      <c r="DDR27" s="569"/>
      <c r="DDS27" s="569"/>
      <c r="DDT27" s="569"/>
      <c r="DDU27" s="569"/>
      <c r="DDV27" s="569"/>
      <c r="DDW27" s="569"/>
      <c r="DDX27" s="569"/>
      <c r="DDY27" s="569"/>
      <c r="DDZ27" s="569"/>
      <c r="DEA27" s="569"/>
      <c r="DEB27" s="569"/>
      <c r="DEC27" s="569"/>
      <c r="DED27" s="569"/>
      <c r="DEE27" s="569"/>
      <c r="DEF27" s="569"/>
      <c r="DEG27" s="569"/>
      <c r="DEH27" s="569"/>
      <c r="DEI27" s="569"/>
      <c r="DEJ27" s="569"/>
      <c r="DEK27" s="569"/>
      <c r="DEL27" s="569"/>
      <c r="DEM27" s="569"/>
      <c r="DEN27" s="569"/>
      <c r="DEO27" s="569"/>
      <c r="DEP27" s="569"/>
      <c r="DEQ27" s="569"/>
      <c r="DER27" s="569"/>
      <c r="DES27" s="569"/>
      <c r="DET27" s="569"/>
      <c r="DEU27" s="569"/>
      <c r="DEV27" s="569"/>
      <c r="DEW27" s="569"/>
      <c r="DEX27" s="569"/>
      <c r="DEY27" s="569"/>
      <c r="DEZ27" s="569"/>
      <c r="DFA27" s="569"/>
      <c r="DFB27" s="569"/>
      <c r="DFC27" s="569"/>
      <c r="DFD27" s="569"/>
      <c r="DFE27" s="569"/>
      <c r="DFF27" s="569"/>
      <c r="DFG27" s="569"/>
      <c r="DFH27" s="569"/>
      <c r="DFI27" s="569"/>
      <c r="DFJ27" s="569"/>
      <c r="DFK27" s="569"/>
      <c r="DFL27" s="569"/>
      <c r="DFM27" s="569"/>
      <c r="DFN27" s="569"/>
      <c r="DFO27" s="569"/>
      <c r="DFP27" s="569"/>
      <c r="DFQ27" s="569"/>
      <c r="DFR27" s="569"/>
      <c r="DFS27" s="569"/>
      <c r="DFT27" s="569"/>
      <c r="DFU27" s="569"/>
      <c r="DFV27" s="569"/>
      <c r="DFW27" s="569"/>
      <c r="DFX27" s="569"/>
      <c r="DFY27" s="569"/>
      <c r="DFZ27" s="569"/>
      <c r="DGA27" s="569"/>
      <c r="DGB27" s="569"/>
      <c r="DGC27" s="569"/>
      <c r="DGD27" s="569"/>
      <c r="DGE27" s="569"/>
      <c r="DGF27" s="569"/>
      <c r="DGG27" s="569"/>
      <c r="DGH27" s="569"/>
      <c r="DGI27" s="569"/>
      <c r="DGJ27" s="569"/>
      <c r="DGK27" s="569"/>
      <c r="DGL27" s="569"/>
      <c r="DGM27" s="569"/>
      <c r="DGN27" s="569"/>
      <c r="DGO27" s="569"/>
      <c r="DGP27" s="569"/>
      <c r="DGQ27" s="569"/>
      <c r="DGR27" s="569"/>
      <c r="DGS27" s="569"/>
      <c r="DGT27" s="569"/>
      <c r="DGU27" s="569"/>
      <c r="DGV27" s="569"/>
      <c r="DGW27" s="569"/>
      <c r="DGX27" s="569"/>
      <c r="DGY27" s="569"/>
      <c r="DGZ27" s="569"/>
      <c r="DHA27" s="569"/>
      <c r="DHB27" s="569"/>
      <c r="DHC27" s="569"/>
      <c r="DHD27" s="569"/>
      <c r="DHE27" s="569"/>
      <c r="DHF27" s="569"/>
      <c r="DHG27" s="569"/>
      <c r="DHH27" s="569"/>
      <c r="DHI27" s="569"/>
      <c r="DHJ27" s="569"/>
      <c r="DHK27" s="569"/>
      <c r="DHL27" s="569"/>
      <c r="DHM27" s="569"/>
      <c r="DHN27" s="569"/>
      <c r="DHO27" s="569"/>
      <c r="DHP27" s="569"/>
      <c r="DHQ27" s="569"/>
      <c r="DHR27" s="569"/>
      <c r="DHS27" s="569"/>
      <c r="DHT27" s="569"/>
      <c r="DHU27" s="569"/>
      <c r="DHV27" s="569"/>
      <c r="DHW27" s="569"/>
      <c r="DHX27" s="569"/>
      <c r="DHY27" s="569"/>
      <c r="DHZ27" s="569"/>
      <c r="DIA27" s="569"/>
      <c r="DIB27" s="569"/>
      <c r="DIC27" s="569"/>
      <c r="DID27" s="569"/>
      <c r="DIE27" s="569"/>
      <c r="DIF27" s="569"/>
      <c r="DIG27" s="569"/>
      <c r="DIH27" s="569"/>
      <c r="DII27" s="569"/>
      <c r="DIJ27" s="569"/>
      <c r="DIK27" s="569"/>
      <c r="DIL27" s="569"/>
      <c r="DIM27" s="569"/>
      <c r="DIN27" s="569"/>
      <c r="DIO27" s="569"/>
      <c r="DIP27" s="569"/>
      <c r="DIQ27" s="569"/>
      <c r="DIR27" s="569"/>
      <c r="DIS27" s="569"/>
      <c r="DIT27" s="569"/>
      <c r="DIU27" s="569"/>
      <c r="DIV27" s="569"/>
      <c r="DIW27" s="569"/>
      <c r="DIX27" s="569"/>
      <c r="DIY27" s="569"/>
      <c r="DIZ27" s="569"/>
      <c r="DJA27" s="569"/>
      <c r="DJB27" s="569"/>
      <c r="DJC27" s="569"/>
      <c r="DJD27" s="569"/>
      <c r="DJE27" s="569"/>
      <c r="DJF27" s="569"/>
      <c r="DJG27" s="569"/>
      <c r="DJH27" s="569"/>
      <c r="DJI27" s="569"/>
      <c r="DJJ27" s="569"/>
      <c r="DJK27" s="569"/>
      <c r="DJL27" s="569"/>
      <c r="DJM27" s="569"/>
      <c r="DJN27" s="569"/>
      <c r="DJO27" s="569"/>
      <c r="DJP27" s="569"/>
      <c r="DJQ27" s="569"/>
      <c r="DJR27" s="569"/>
      <c r="DJS27" s="569"/>
      <c r="DJT27" s="569"/>
      <c r="DJU27" s="569"/>
      <c r="DJV27" s="569"/>
      <c r="DJW27" s="569"/>
      <c r="DJX27" s="569"/>
      <c r="DJY27" s="569"/>
      <c r="DJZ27" s="569"/>
      <c r="DKA27" s="569"/>
      <c r="DKB27" s="569"/>
      <c r="DKC27" s="569"/>
      <c r="DKD27" s="569"/>
      <c r="DKE27" s="569"/>
      <c r="DKF27" s="569"/>
      <c r="DKG27" s="569"/>
      <c r="DKH27" s="569"/>
      <c r="DKI27" s="569"/>
      <c r="DKJ27" s="569"/>
      <c r="DKK27" s="569"/>
      <c r="DKL27" s="569"/>
      <c r="DKM27" s="569"/>
      <c r="DKN27" s="569"/>
      <c r="DKO27" s="569"/>
      <c r="DKP27" s="569"/>
      <c r="DKQ27" s="569"/>
      <c r="DKR27" s="569"/>
      <c r="DKS27" s="569"/>
      <c r="DKT27" s="569"/>
      <c r="DKU27" s="569"/>
      <c r="DKV27" s="569"/>
      <c r="DKW27" s="569"/>
      <c r="DKX27" s="569"/>
      <c r="DKY27" s="569"/>
      <c r="DKZ27" s="569"/>
      <c r="DLA27" s="569"/>
      <c r="DLB27" s="569"/>
      <c r="DLC27" s="569"/>
      <c r="DLD27" s="569"/>
      <c r="DLE27" s="569"/>
      <c r="DLF27" s="569"/>
      <c r="DLG27" s="569"/>
      <c r="DLH27" s="569"/>
      <c r="DLI27" s="569"/>
      <c r="DLJ27" s="569"/>
      <c r="DLK27" s="569"/>
      <c r="DLL27" s="569"/>
      <c r="DLM27" s="569"/>
      <c r="DLN27" s="569"/>
      <c r="DLO27" s="569"/>
      <c r="DLP27" s="569"/>
      <c r="DLQ27" s="569"/>
      <c r="DLR27" s="569"/>
      <c r="DLS27" s="569"/>
      <c r="DLT27" s="569"/>
      <c r="DLU27" s="569"/>
      <c r="DLV27" s="569"/>
      <c r="DLW27" s="569"/>
      <c r="DLX27" s="569"/>
      <c r="DLY27" s="569"/>
      <c r="DLZ27" s="569"/>
      <c r="DMA27" s="569"/>
      <c r="DMB27" s="569"/>
      <c r="DMC27" s="569"/>
      <c r="DMD27" s="569"/>
      <c r="DME27" s="569"/>
      <c r="DMF27" s="569"/>
      <c r="DMG27" s="569"/>
      <c r="DMH27" s="569"/>
      <c r="DMI27" s="569"/>
      <c r="DMJ27" s="569"/>
      <c r="DMK27" s="569"/>
      <c r="DML27" s="569"/>
      <c r="DMM27" s="569"/>
      <c r="DMN27" s="569"/>
      <c r="DMO27" s="569"/>
      <c r="DMP27" s="569"/>
      <c r="DMQ27" s="569"/>
      <c r="DMR27" s="569"/>
      <c r="DMS27" s="569"/>
      <c r="DMT27" s="569"/>
      <c r="DMU27" s="569"/>
      <c r="DMV27" s="569"/>
      <c r="DMW27" s="569"/>
      <c r="DMX27" s="569"/>
      <c r="DMY27" s="569"/>
      <c r="DMZ27" s="569"/>
      <c r="DNA27" s="569"/>
      <c r="DNB27" s="569"/>
      <c r="DNC27" s="569"/>
      <c r="DND27" s="569"/>
      <c r="DNE27" s="569"/>
      <c r="DNF27" s="569"/>
      <c r="DNG27" s="569"/>
      <c r="DNH27" s="569"/>
      <c r="DNI27" s="569"/>
      <c r="DNJ27" s="569"/>
      <c r="DNK27" s="569"/>
      <c r="DNL27" s="569"/>
      <c r="DNM27" s="569"/>
      <c r="DNN27" s="569"/>
      <c r="DNO27" s="569"/>
      <c r="DNP27" s="569"/>
      <c r="DNQ27" s="569"/>
      <c r="DNR27" s="569"/>
      <c r="DNS27" s="569"/>
      <c r="DNT27" s="569"/>
      <c r="DNU27" s="569"/>
      <c r="DNV27" s="569"/>
      <c r="DNW27" s="569"/>
      <c r="DNX27" s="569"/>
      <c r="DNY27" s="569"/>
      <c r="DNZ27" s="569"/>
      <c r="DOA27" s="569"/>
      <c r="DOB27" s="569"/>
      <c r="DOC27" s="569"/>
      <c r="DOD27" s="569"/>
      <c r="DOE27" s="569"/>
      <c r="DOF27" s="569"/>
      <c r="DOG27" s="569"/>
      <c r="DOH27" s="569"/>
      <c r="DOI27" s="569"/>
      <c r="DOJ27" s="569"/>
      <c r="DOK27" s="569"/>
      <c r="DOL27" s="569"/>
      <c r="DOM27" s="569"/>
      <c r="DON27" s="569"/>
      <c r="DOO27" s="569"/>
      <c r="DOP27" s="569"/>
      <c r="DOQ27" s="569"/>
      <c r="DOR27" s="569"/>
      <c r="DOS27" s="569"/>
      <c r="DOT27" s="569"/>
      <c r="DOU27" s="569"/>
      <c r="DOV27" s="569"/>
      <c r="DOW27" s="569"/>
      <c r="DOX27" s="569"/>
      <c r="DOY27" s="569"/>
      <c r="DOZ27" s="569"/>
      <c r="DPA27" s="569"/>
      <c r="DPB27" s="569"/>
      <c r="DPC27" s="569"/>
      <c r="DPD27" s="569"/>
      <c r="DPE27" s="569"/>
      <c r="DPF27" s="569"/>
      <c r="DPG27" s="569"/>
      <c r="DPH27" s="569"/>
      <c r="DPI27" s="569"/>
      <c r="DPJ27" s="569"/>
      <c r="DPK27" s="569"/>
      <c r="DPL27" s="569"/>
      <c r="DPM27" s="569"/>
      <c r="DPN27" s="569"/>
      <c r="DPO27" s="569"/>
      <c r="DPP27" s="569"/>
      <c r="DPQ27" s="569"/>
      <c r="DPR27" s="569"/>
      <c r="DPS27" s="569"/>
      <c r="DPT27" s="569"/>
      <c r="DPU27" s="569"/>
      <c r="DPV27" s="569"/>
      <c r="DPW27" s="569"/>
      <c r="DPX27" s="569"/>
      <c r="DPY27" s="569"/>
      <c r="DPZ27" s="569"/>
      <c r="DQA27" s="569"/>
      <c r="DQB27" s="569"/>
      <c r="DQC27" s="569"/>
      <c r="DQD27" s="569"/>
      <c r="DQE27" s="569"/>
      <c r="DQF27" s="569"/>
      <c r="DQG27" s="569"/>
      <c r="DQH27" s="569"/>
      <c r="DQI27" s="569"/>
      <c r="DQJ27" s="569"/>
      <c r="DQK27" s="569"/>
      <c r="DQL27" s="569"/>
      <c r="DQM27" s="569"/>
      <c r="DQN27" s="569"/>
      <c r="DQO27" s="569"/>
      <c r="DQP27" s="569"/>
      <c r="DQQ27" s="569"/>
      <c r="DQR27" s="569"/>
      <c r="DQS27" s="569"/>
      <c r="DQT27" s="569"/>
      <c r="DQU27" s="569"/>
      <c r="DQV27" s="569"/>
      <c r="DQW27" s="569"/>
      <c r="DQX27" s="569"/>
      <c r="DQY27" s="569"/>
      <c r="DQZ27" s="569"/>
      <c r="DRA27" s="569"/>
      <c r="DRB27" s="569"/>
      <c r="DRC27" s="569"/>
      <c r="DRD27" s="569"/>
      <c r="DRE27" s="569"/>
      <c r="DRF27" s="569"/>
      <c r="DRG27" s="569"/>
      <c r="DRH27" s="569"/>
      <c r="DRI27" s="569"/>
      <c r="DRJ27" s="569"/>
      <c r="DRK27" s="569"/>
      <c r="DRL27" s="569"/>
      <c r="DRM27" s="569"/>
      <c r="DRN27" s="569"/>
      <c r="DRO27" s="569"/>
      <c r="DRP27" s="569"/>
      <c r="DRQ27" s="569"/>
      <c r="DRR27" s="569"/>
      <c r="DRS27" s="569"/>
      <c r="DRT27" s="569"/>
      <c r="DRU27" s="569"/>
      <c r="DRV27" s="569"/>
      <c r="DRW27" s="569"/>
      <c r="DRX27" s="569"/>
      <c r="DRY27" s="569"/>
      <c r="DRZ27" s="569"/>
      <c r="DSA27" s="569"/>
      <c r="DSB27" s="569"/>
      <c r="DSC27" s="569"/>
      <c r="DSD27" s="569"/>
      <c r="DSE27" s="569"/>
      <c r="DSF27" s="569"/>
      <c r="DSG27" s="569"/>
      <c r="DSH27" s="569"/>
      <c r="DSI27" s="569"/>
      <c r="DSJ27" s="569"/>
      <c r="DSK27" s="569"/>
      <c r="DSL27" s="569"/>
      <c r="DSM27" s="569"/>
      <c r="DSN27" s="569"/>
      <c r="DSO27" s="569"/>
      <c r="DSP27" s="569"/>
      <c r="DSQ27" s="569"/>
      <c r="DSR27" s="569"/>
      <c r="DSS27" s="569"/>
      <c r="DST27" s="569"/>
      <c r="DSU27" s="569"/>
      <c r="DSV27" s="569"/>
      <c r="DSW27" s="569"/>
      <c r="DSX27" s="569"/>
      <c r="DSY27" s="569"/>
      <c r="DSZ27" s="569"/>
      <c r="DTA27" s="569"/>
      <c r="DTB27" s="569"/>
      <c r="DTC27" s="569"/>
      <c r="DTD27" s="569"/>
      <c r="DTE27" s="569"/>
      <c r="DTF27" s="569"/>
      <c r="DTG27" s="569"/>
      <c r="DTH27" s="569"/>
      <c r="DTI27" s="569"/>
      <c r="DTJ27" s="569"/>
      <c r="DTK27" s="569"/>
      <c r="DTL27" s="569"/>
      <c r="DTM27" s="569"/>
      <c r="DTN27" s="569"/>
      <c r="DTO27" s="569"/>
      <c r="DTP27" s="569"/>
      <c r="DTQ27" s="569"/>
      <c r="DTR27" s="569"/>
      <c r="DTS27" s="569"/>
      <c r="DTT27" s="569"/>
      <c r="DTU27" s="569"/>
      <c r="DTV27" s="569"/>
      <c r="DTW27" s="569"/>
      <c r="DTX27" s="569"/>
      <c r="DTY27" s="569"/>
      <c r="DTZ27" s="569"/>
      <c r="DUA27" s="569"/>
      <c r="DUB27" s="569"/>
      <c r="DUC27" s="569"/>
      <c r="DUD27" s="569"/>
      <c r="DUE27" s="569"/>
      <c r="DUF27" s="569"/>
      <c r="DUG27" s="569"/>
      <c r="DUH27" s="569"/>
      <c r="DUI27" s="569"/>
      <c r="DUJ27" s="569"/>
      <c r="DUK27" s="569"/>
      <c r="DUL27" s="569"/>
      <c r="DUM27" s="569"/>
      <c r="DUN27" s="569"/>
      <c r="DUO27" s="569"/>
      <c r="DUP27" s="569"/>
      <c r="DUQ27" s="569"/>
      <c r="DUR27" s="569"/>
      <c r="DUS27" s="569"/>
      <c r="DUT27" s="569"/>
      <c r="DUU27" s="569"/>
      <c r="DUV27" s="569"/>
      <c r="DUW27" s="569"/>
      <c r="DUX27" s="569"/>
      <c r="DUY27" s="569"/>
      <c r="DUZ27" s="569"/>
      <c r="DVA27" s="569"/>
      <c r="DVB27" s="569"/>
      <c r="DVC27" s="569"/>
      <c r="DVD27" s="569"/>
      <c r="DVE27" s="569"/>
      <c r="DVF27" s="569"/>
      <c r="DVG27" s="569"/>
      <c r="DVH27" s="569"/>
      <c r="DVI27" s="569"/>
      <c r="DVJ27" s="569"/>
      <c r="DVK27" s="569"/>
      <c r="DVL27" s="569"/>
      <c r="DVM27" s="569"/>
      <c r="DVN27" s="569"/>
      <c r="DVO27" s="569"/>
      <c r="DVP27" s="569"/>
      <c r="DVQ27" s="569"/>
      <c r="DVR27" s="569"/>
      <c r="DVS27" s="569"/>
      <c r="DVT27" s="569"/>
      <c r="DVU27" s="569"/>
      <c r="DVV27" s="569"/>
      <c r="DVW27" s="569"/>
      <c r="DVX27" s="569"/>
      <c r="DVY27" s="569"/>
      <c r="DVZ27" s="569"/>
      <c r="DWA27" s="569"/>
      <c r="DWB27" s="569"/>
      <c r="DWC27" s="569"/>
      <c r="DWD27" s="569"/>
      <c r="DWE27" s="569"/>
      <c r="DWF27" s="569"/>
      <c r="DWG27" s="569"/>
      <c r="DWH27" s="569"/>
      <c r="DWI27" s="569"/>
      <c r="DWJ27" s="569"/>
      <c r="DWK27" s="569"/>
      <c r="DWL27" s="569"/>
      <c r="DWM27" s="569"/>
      <c r="DWN27" s="569"/>
      <c r="DWO27" s="569"/>
      <c r="DWP27" s="569"/>
      <c r="DWQ27" s="569"/>
      <c r="DWR27" s="569"/>
      <c r="DWS27" s="569"/>
      <c r="DWT27" s="569"/>
      <c r="DWU27" s="569"/>
      <c r="DWV27" s="569"/>
      <c r="DWW27" s="569"/>
      <c r="DWX27" s="569"/>
      <c r="DWY27" s="569"/>
      <c r="DWZ27" s="569"/>
      <c r="DXA27" s="569"/>
      <c r="DXB27" s="569"/>
      <c r="DXC27" s="569"/>
      <c r="DXD27" s="569"/>
      <c r="DXE27" s="569"/>
      <c r="DXF27" s="569"/>
      <c r="DXG27" s="569"/>
      <c r="DXH27" s="569"/>
      <c r="DXI27" s="569"/>
      <c r="DXJ27" s="569"/>
      <c r="DXK27" s="569"/>
      <c r="DXL27" s="569"/>
      <c r="DXM27" s="569"/>
      <c r="DXN27" s="569"/>
      <c r="DXO27" s="569"/>
      <c r="DXP27" s="569"/>
      <c r="DXQ27" s="569"/>
      <c r="DXR27" s="569"/>
      <c r="DXS27" s="569"/>
      <c r="DXT27" s="569"/>
      <c r="DXU27" s="569"/>
      <c r="DXV27" s="569"/>
      <c r="DXW27" s="569"/>
      <c r="DXX27" s="569"/>
      <c r="DXY27" s="569"/>
      <c r="DXZ27" s="569"/>
      <c r="DYA27" s="569"/>
      <c r="DYB27" s="569"/>
      <c r="DYC27" s="569"/>
      <c r="DYD27" s="569"/>
      <c r="DYE27" s="569"/>
      <c r="DYF27" s="569"/>
      <c r="DYG27" s="569"/>
      <c r="DYH27" s="569"/>
      <c r="DYI27" s="569"/>
      <c r="DYJ27" s="569"/>
      <c r="DYK27" s="569"/>
      <c r="DYL27" s="569"/>
      <c r="DYM27" s="569"/>
      <c r="DYN27" s="569"/>
      <c r="DYO27" s="569"/>
      <c r="DYP27" s="569"/>
      <c r="DYQ27" s="569"/>
      <c r="DYR27" s="569"/>
      <c r="DYS27" s="569"/>
      <c r="DYT27" s="569"/>
      <c r="DYU27" s="569"/>
      <c r="DYV27" s="569"/>
      <c r="DYW27" s="569"/>
      <c r="DYX27" s="569"/>
      <c r="DYY27" s="569"/>
      <c r="DYZ27" s="569"/>
      <c r="DZA27" s="569"/>
      <c r="DZB27" s="569"/>
      <c r="DZC27" s="569"/>
      <c r="DZD27" s="569"/>
      <c r="DZE27" s="569"/>
      <c r="DZF27" s="569"/>
      <c r="DZG27" s="569"/>
      <c r="DZH27" s="569"/>
      <c r="DZI27" s="569"/>
      <c r="DZJ27" s="569"/>
      <c r="DZK27" s="569"/>
      <c r="DZL27" s="569"/>
      <c r="DZM27" s="569"/>
      <c r="DZN27" s="569"/>
      <c r="DZO27" s="569"/>
      <c r="DZP27" s="569"/>
      <c r="DZQ27" s="569"/>
      <c r="DZR27" s="569"/>
      <c r="DZS27" s="569"/>
      <c r="DZT27" s="569"/>
      <c r="DZU27" s="569"/>
      <c r="DZV27" s="569"/>
      <c r="DZW27" s="569"/>
      <c r="DZX27" s="569"/>
      <c r="DZY27" s="569"/>
      <c r="DZZ27" s="569"/>
      <c r="EAA27" s="569"/>
      <c r="EAB27" s="569"/>
      <c r="EAC27" s="569"/>
      <c r="EAD27" s="569"/>
      <c r="EAE27" s="569"/>
      <c r="EAF27" s="569"/>
      <c r="EAG27" s="569"/>
      <c r="EAH27" s="569"/>
      <c r="EAI27" s="569"/>
      <c r="EAJ27" s="569"/>
      <c r="EAK27" s="569"/>
      <c r="EAL27" s="569"/>
      <c r="EAM27" s="569"/>
      <c r="EAN27" s="569"/>
      <c r="EAO27" s="569"/>
      <c r="EAP27" s="569"/>
      <c r="EAQ27" s="569"/>
      <c r="EAR27" s="569"/>
      <c r="EAS27" s="569"/>
      <c r="EAT27" s="569"/>
      <c r="EAU27" s="569"/>
      <c r="EAV27" s="569"/>
      <c r="EAW27" s="569"/>
      <c r="EAX27" s="569"/>
      <c r="EAY27" s="569"/>
      <c r="EAZ27" s="569"/>
      <c r="EBA27" s="569"/>
      <c r="EBB27" s="569"/>
      <c r="EBC27" s="569"/>
      <c r="EBD27" s="569"/>
      <c r="EBE27" s="569"/>
      <c r="EBF27" s="569"/>
      <c r="EBG27" s="569"/>
      <c r="EBH27" s="569"/>
      <c r="EBI27" s="569"/>
      <c r="EBJ27" s="569"/>
      <c r="EBK27" s="569"/>
      <c r="EBL27" s="569"/>
      <c r="EBM27" s="569"/>
      <c r="EBN27" s="569"/>
      <c r="EBO27" s="569"/>
      <c r="EBP27" s="569"/>
      <c r="EBQ27" s="569"/>
      <c r="EBR27" s="569"/>
      <c r="EBS27" s="569"/>
      <c r="EBT27" s="569"/>
      <c r="EBU27" s="569"/>
      <c r="EBV27" s="569"/>
      <c r="EBW27" s="569"/>
      <c r="EBX27" s="569"/>
      <c r="EBY27" s="569"/>
      <c r="EBZ27" s="569"/>
      <c r="ECA27" s="569"/>
      <c r="ECB27" s="569"/>
      <c r="ECC27" s="569"/>
      <c r="ECD27" s="569"/>
      <c r="ECE27" s="569"/>
      <c r="ECF27" s="569"/>
      <c r="ECG27" s="569"/>
      <c r="ECH27" s="569"/>
      <c r="ECI27" s="569"/>
      <c r="ECJ27" s="569"/>
      <c r="ECK27" s="569"/>
      <c r="ECL27" s="569"/>
      <c r="ECM27" s="569"/>
      <c r="ECN27" s="569"/>
      <c r="ECO27" s="569"/>
      <c r="ECP27" s="569"/>
      <c r="ECQ27" s="569"/>
      <c r="ECR27" s="569"/>
      <c r="ECS27" s="569"/>
      <c r="ECT27" s="569"/>
      <c r="ECU27" s="569"/>
      <c r="ECV27" s="569"/>
      <c r="ECW27" s="569"/>
      <c r="ECX27" s="569"/>
      <c r="ECY27" s="569"/>
      <c r="ECZ27" s="569"/>
      <c r="EDA27" s="569"/>
      <c r="EDB27" s="569"/>
      <c r="EDC27" s="569"/>
      <c r="EDD27" s="569"/>
      <c r="EDE27" s="569"/>
      <c r="EDF27" s="569"/>
      <c r="EDG27" s="569"/>
      <c r="EDH27" s="569"/>
      <c r="EDI27" s="569"/>
      <c r="EDJ27" s="569"/>
      <c r="EDK27" s="569"/>
      <c r="EDL27" s="569"/>
      <c r="EDM27" s="569"/>
      <c r="EDN27" s="569"/>
      <c r="EDO27" s="569"/>
      <c r="EDP27" s="569"/>
      <c r="EDQ27" s="569"/>
      <c r="EDR27" s="569"/>
      <c r="EDS27" s="569"/>
      <c r="EDT27" s="569"/>
      <c r="EDU27" s="569"/>
      <c r="EDV27" s="569"/>
      <c r="EDW27" s="569"/>
      <c r="EDX27" s="569"/>
      <c r="EDY27" s="569"/>
      <c r="EDZ27" s="569"/>
      <c r="EEA27" s="569"/>
      <c r="EEB27" s="569"/>
      <c r="EEC27" s="569"/>
      <c r="EED27" s="569"/>
      <c r="EEE27" s="569"/>
      <c r="EEF27" s="569"/>
      <c r="EEG27" s="569"/>
      <c r="EEH27" s="569"/>
      <c r="EEI27" s="569"/>
      <c r="EEJ27" s="569"/>
      <c r="EEK27" s="569"/>
      <c r="EEL27" s="569"/>
      <c r="EEM27" s="569"/>
      <c r="EEN27" s="569"/>
      <c r="EEO27" s="569"/>
      <c r="EEP27" s="569"/>
      <c r="EEQ27" s="569"/>
      <c r="EER27" s="569"/>
      <c r="EES27" s="569"/>
      <c r="EET27" s="569"/>
      <c r="EEU27" s="569"/>
      <c r="EEV27" s="569"/>
      <c r="EEW27" s="569"/>
      <c r="EEX27" s="569"/>
      <c r="EEY27" s="569"/>
      <c r="EEZ27" s="569"/>
      <c r="EFA27" s="569"/>
      <c r="EFB27" s="569"/>
      <c r="EFC27" s="569"/>
      <c r="EFD27" s="569"/>
      <c r="EFE27" s="569"/>
      <c r="EFF27" s="569"/>
      <c r="EFG27" s="569"/>
      <c r="EFH27" s="569"/>
      <c r="EFI27" s="569"/>
      <c r="EFJ27" s="569"/>
      <c r="EFK27" s="569"/>
      <c r="EFL27" s="569"/>
      <c r="EFM27" s="569"/>
      <c r="EFN27" s="569"/>
      <c r="EFO27" s="569"/>
      <c r="EFP27" s="569"/>
      <c r="EFQ27" s="569"/>
      <c r="EFR27" s="569"/>
      <c r="EFS27" s="569"/>
      <c r="EFT27" s="569"/>
      <c r="EFU27" s="569"/>
      <c r="EFV27" s="569"/>
      <c r="EFW27" s="569"/>
      <c r="EFX27" s="569"/>
      <c r="EFY27" s="569"/>
      <c r="EFZ27" s="569"/>
      <c r="EGA27" s="569"/>
      <c r="EGB27" s="569"/>
      <c r="EGC27" s="569"/>
      <c r="EGD27" s="569"/>
      <c r="EGE27" s="569"/>
      <c r="EGF27" s="569"/>
      <c r="EGG27" s="569"/>
      <c r="EGH27" s="569"/>
      <c r="EGI27" s="569"/>
      <c r="EGJ27" s="569"/>
      <c r="EGK27" s="569"/>
      <c r="EGL27" s="569"/>
      <c r="EGM27" s="569"/>
      <c r="EGN27" s="569"/>
      <c r="EGO27" s="569"/>
      <c r="EGP27" s="569"/>
      <c r="EGQ27" s="569"/>
      <c r="EGR27" s="569"/>
      <c r="EGS27" s="569"/>
      <c r="EGT27" s="569"/>
      <c r="EGU27" s="569"/>
      <c r="EGV27" s="569"/>
      <c r="EGW27" s="569"/>
      <c r="EGX27" s="569"/>
      <c r="EGY27" s="569"/>
      <c r="EGZ27" s="569"/>
      <c r="EHA27" s="569"/>
      <c r="EHB27" s="569"/>
      <c r="EHC27" s="569"/>
      <c r="EHD27" s="569"/>
      <c r="EHE27" s="569"/>
      <c r="EHF27" s="569"/>
      <c r="EHG27" s="569"/>
      <c r="EHH27" s="569"/>
      <c r="EHI27" s="569"/>
      <c r="EHJ27" s="569"/>
      <c r="EHK27" s="569"/>
      <c r="EHL27" s="569"/>
      <c r="EHM27" s="569"/>
      <c r="EHN27" s="569"/>
      <c r="EHO27" s="569"/>
      <c r="EHP27" s="569"/>
      <c r="EHQ27" s="569"/>
      <c r="EHR27" s="569"/>
      <c r="EHS27" s="569"/>
      <c r="EHT27" s="569"/>
      <c r="EHU27" s="569"/>
      <c r="EHV27" s="569"/>
      <c r="EHW27" s="569"/>
      <c r="EHX27" s="569"/>
      <c r="EHY27" s="569"/>
      <c r="EHZ27" s="569"/>
      <c r="EIA27" s="569"/>
      <c r="EIB27" s="569"/>
      <c r="EIC27" s="569"/>
      <c r="EID27" s="569"/>
      <c r="EIE27" s="569"/>
      <c r="EIF27" s="569"/>
      <c r="EIG27" s="569"/>
      <c r="EIH27" s="569"/>
      <c r="EII27" s="569"/>
      <c r="EIJ27" s="569"/>
      <c r="EIK27" s="569"/>
      <c r="EIL27" s="569"/>
      <c r="EIM27" s="569"/>
      <c r="EIN27" s="569"/>
      <c r="EIO27" s="569"/>
      <c r="EIP27" s="569"/>
      <c r="EIQ27" s="569"/>
      <c r="EIR27" s="569"/>
      <c r="EIS27" s="569"/>
      <c r="EIT27" s="569"/>
      <c r="EIU27" s="569"/>
      <c r="EIV27" s="569"/>
      <c r="EIW27" s="569"/>
      <c r="EIX27" s="569"/>
      <c r="EIY27" s="569"/>
      <c r="EIZ27" s="569"/>
      <c r="EJA27" s="569"/>
      <c r="EJB27" s="569"/>
      <c r="EJC27" s="569"/>
      <c r="EJD27" s="569"/>
      <c r="EJE27" s="569"/>
      <c r="EJF27" s="569"/>
      <c r="EJG27" s="569"/>
      <c r="EJH27" s="569"/>
      <c r="EJI27" s="569"/>
      <c r="EJJ27" s="569"/>
      <c r="EJK27" s="569"/>
      <c r="EJL27" s="569"/>
      <c r="EJM27" s="569"/>
      <c r="EJN27" s="569"/>
      <c r="EJO27" s="569"/>
      <c r="EJP27" s="569"/>
      <c r="EJQ27" s="569"/>
      <c r="EJR27" s="569"/>
      <c r="EJS27" s="569"/>
      <c r="EJT27" s="569"/>
      <c r="EJU27" s="569"/>
      <c r="EJV27" s="569"/>
      <c r="EJW27" s="569"/>
      <c r="EJX27" s="569"/>
      <c r="EJY27" s="569"/>
      <c r="EJZ27" s="569"/>
      <c r="EKA27" s="569"/>
      <c r="EKB27" s="569"/>
      <c r="EKC27" s="569"/>
      <c r="EKD27" s="569"/>
      <c r="EKE27" s="569"/>
      <c r="EKF27" s="569"/>
      <c r="EKG27" s="569"/>
      <c r="EKH27" s="569"/>
      <c r="EKI27" s="569"/>
      <c r="EKJ27" s="569"/>
      <c r="EKK27" s="569"/>
      <c r="EKL27" s="569"/>
      <c r="EKM27" s="569"/>
      <c r="EKN27" s="569"/>
      <c r="EKO27" s="569"/>
      <c r="EKP27" s="569"/>
      <c r="EKQ27" s="569"/>
      <c r="EKR27" s="569"/>
      <c r="EKS27" s="569"/>
      <c r="EKT27" s="569"/>
      <c r="EKU27" s="569"/>
      <c r="EKV27" s="569"/>
      <c r="EKW27" s="569"/>
      <c r="EKX27" s="569"/>
      <c r="EKY27" s="569"/>
      <c r="EKZ27" s="569"/>
      <c r="ELA27" s="569"/>
      <c r="ELB27" s="569"/>
      <c r="ELC27" s="569"/>
      <c r="ELD27" s="569"/>
      <c r="ELE27" s="569"/>
      <c r="ELF27" s="569"/>
      <c r="ELG27" s="569"/>
      <c r="ELH27" s="569"/>
      <c r="ELI27" s="569"/>
      <c r="ELJ27" s="569"/>
      <c r="ELK27" s="569"/>
      <c r="ELL27" s="569"/>
      <c r="ELM27" s="569"/>
      <c r="ELN27" s="569"/>
      <c r="ELO27" s="569"/>
      <c r="ELP27" s="569"/>
      <c r="ELQ27" s="569"/>
      <c r="ELR27" s="569"/>
      <c r="ELS27" s="569"/>
      <c r="ELT27" s="569"/>
      <c r="ELU27" s="569"/>
      <c r="ELV27" s="569"/>
      <c r="ELW27" s="569"/>
      <c r="ELX27" s="569"/>
      <c r="ELY27" s="569"/>
      <c r="ELZ27" s="569"/>
      <c r="EMA27" s="569"/>
      <c r="EMB27" s="569"/>
      <c r="EMC27" s="569"/>
      <c r="EMD27" s="569"/>
      <c r="EME27" s="569"/>
      <c r="EMF27" s="569"/>
      <c r="EMG27" s="569"/>
      <c r="EMH27" s="569"/>
      <c r="EMI27" s="569"/>
      <c r="EMJ27" s="569"/>
      <c r="EMK27" s="569"/>
      <c r="EML27" s="569"/>
      <c r="EMM27" s="569"/>
      <c r="EMN27" s="569"/>
      <c r="EMO27" s="569"/>
      <c r="EMP27" s="569"/>
      <c r="EMQ27" s="569"/>
      <c r="EMR27" s="569"/>
      <c r="EMS27" s="569"/>
      <c r="EMT27" s="569"/>
      <c r="EMU27" s="569"/>
      <c r="EMV27" s="569"/>
      <c r="EMW27" s="569"/>
      <c r="EMX27" s="569"/>
      <c r="EMY27" s="569"/>
      <c r="EMZ27" s="569"/>
      <c r="ENA27" s="569"/>
      <c r="ENB27" s="569"/>
      <c r="ENC27" s="569"/>
      <c r="END27" s="569"/>
      <c r="ENE27" s="569"/>
      <c r="ENF27" s="569"/>
      <c r="ENG27" s="569"/>
      <c r="ENH27" s="569"/>
      <c r="ENI27" s="569"/>
      <c r="ENJ27" s="569"/>
      <c r="ENK27" s="569"/>
      <c r="ENL27" s="569"/>
      <c r="ENM27" s="569"/>
      <c r="ENN27" s="569"/>
      <c r="ENO27" s="569"/>
      <c r="ENP27" s="569"/>
      <c r="ENQ27" s="569"/>
      <c r="ENR27" s="569"/>
      <c r="ENS27" s="569"/>
      <c r="ENT27" s="569"/>
      <c r="ENU27" s="569"/>
      <c r="ENV27" s="569"/>
      <c r="ENW27" s="569"/>
      <c r="ENX27" s="569"/>
      <c r="ENY27" s="569"/>
      <c r="ENZ27" s="569"/>
      <c r="EOA27" s="569"/>
      <c r="EOB27" s="569"/>
      <c r="EOC27" s="569"/>
      <c r="EOD27" s="569"/>
      <c r="EOE27" s="569"/>
      <c r="EOF27" s="569"/>
      <c r="EOG27" s="569"/>
      <c r="EOH27" s="569"/>
      <c r="EOI27" s="569"/>
      <c r="EOJ27" s="569"/>
      <c r="EOK27" s="569"/>
      <c r="EOL27" s="569"/>
      <c r="EOM27" s="569"/>
      <c r="EON27" s="569"/>
      <c r="EOO27" s="569"/>
      <c r="EOP27" s="569"/>
      <c r="EOQ27" s="569"/>
      <c r="EOR27" s="569"/>
      <c r="EOS27" s="569"/>
      <c r="EOT27" s="569"/>
      <c r="EOU27" s="569"/>
      <c r="EOV27" s="569"/>
      <c r="EOW27" s="569"/>
      <c r="EOX27" s="569"/>
      <c r="EOY27" s="569"/>
      <c r="EOZ27" s="569"/>
      <c r="EPA27" s="569"/>
      <c r="EPB27" s="569"/>
      <c r="EPC27" s="569"/>
      <c r="EPD27" s="569"/>
      <c r="EPE27" s="569"/>
      <c r="EPF27" s="569"/>
      <c r="EPG27" s="569"/>
      <c r="EPH27" s="569"/>
      <c r="EPI27" s="569"/>
      <c r="EPJ27" s="569"/>
      <c r="EPK27" s="569"/>
      <c r="EPL27" s="569"/>
      <c r="EPM27" s="569"/>
      <c r="EPN27" s="569"/>
      <c r="EPO27" s="569"/>
      <c r="EPP27" s="569"/>
      <c r="EPQ27" s="569"/>
      <c r="EPR27" s="569"/>
      <c r="EPS27" s="569"/>
      <c r="EPT27" s="569"/>
      <c r="EPU27" s="569"/>
      <c r="EPV27" s="569"/>
      <c r="EPW27" s="569"/>
      <c r="EPX27" s="569"/>
      <c r="EPY27" s="569"/>
      <c r="EPZ27" s="569"/>
      <c r="EQA27" s="569"/>
      <c r="EQB27" s="569"/>
      <c r="EQC27" s="569"/>
      <c r="EQD27" s="569"/>
      <c r="EQE27" s="569"/>
      <c r="EQF27" s="569"/>
      <c r="EQG27" s="569"/>
      <c r="EQH27" s="569"/>
      <c r="EQI27" s="569"/>
      <c r="EQJ27" s="569"/>
      <c r="EQK27" s="569"/>
      <c r="EQL27" s="569"/>
      <c r="EQM27" s="569"/>
      <c r="EQN27" s="569"/>
      <c r="EQO27" s="569"/>
      <c r="EQP27" s="569"/>
      <c r="EQQ27" s="569"/>
      <c r="EQR27" s="569"/>
      <c r="EQS27" s="569"/>
      <c r="EQT27" s="569"/>
      <c r="EQU27" s="569"/>
      <c r="EQV27" s="569"/>
      <c r="EQW27" s="569"/>
      <c r="EQX27" s="569"/>
      <c r="EQY27" s="569"/>
      <c r="EQZ27" s="569"/>
      <c r="ERA27" s="569"/>
      <c r="ERB27" s="569"/>
      <c r="ERC27" s="569"/>
      <c r="ERD27" s="569"/>
      <c r="ERE27" s="569"/>
      <c r="ERF27" s="569"/>
      <c r="ERG27" s="569"/>
      <c r="ERH27" s="569"/>
      <c r="ERI27" s="569"/>
      <c r="ERJ27" s="569"/>
      <c r="ERK27" s="569"/>
      <c r="ERL27" s="569"/>
      <c r="ERM27" s="569"/>
      <c r="ERN27" s="569"/>
      <c r="ERO27" s="569"/>
      <c r="ERP27" s="569"/>
      <c r="ERQ27" s="569"/>
      <c r="ERR27" s="569"/>
      <c r="ERS27" s="569"/>
      <c r="ERT27" s="569"/>
      <c r="ERU27" s="569"/>
      <c r="ERV27" s="569"/>
      <c r="ERW27" s="569"/>
      <c r="ERX27" s="569"/>
      <c r="ERY27" s="569"/>
      <c r="ERZ27" s="569"/>
      <c r="ESA27" s="569"/>
      <c r="ESB27" s="569"/>
      <c r="ESC27" s="569"/>
      <c r="ESD27" s="569"/>
      <c r="ESE27" s="569"/>
      <c r="ESF27" s="569"/>
      <c r="ESG27" s="569"/>
      <c r="ESH27" s="569"/>
      <c r="ESI27" s="569"/>
      <c r="ESJ27" s="569"/>
      <c r="ESK27" s="569"/>
      <c r="ESL27" s="569"/>
      <c r="ESM27" s="569"/>
      <c r="ESN27" s="569"/>
      <c r="ESO27" s="569"/>
      <c r="ESP27" s="569"/>
      <c r="ESQ27" s="569"/>
      <c r="ESR27" s="569"/>
      <c r="ESS27" s="569"/>
      <c r="EST27" s="569"/>
      <c r="ESU27" s="569"/>
      <c r="ESV27" s="569"/>
      <c r="ESW27" s="569"/>
      <c r="ESX27" s="569"/>
      <c r="ESY27" s="569"/>
      <c r="ESZ27" s="569"/>
      <c r="ETA27" s="569"/>
      <c r="ETB27" s="569"/>
      <c r="ETC27" s="569"/>
      <c r="ETD27" s="569"/>
      <c r="ETE27" s="569"/>
      <c r="ETF27" s="569"/>
      <c r="ETG27" s="569"/>
      <c r="ETH27" s="569"/>
      <c r="ETI27" s="569"/>
      <c r="ETJ27" s="569"/>
      <c r="ETK27" s="569"/>
      <c r="ETL27" s="569"/>
      <c r="ETM27" s="569"/>
      <c r="ETN27" s="569"/>
      <c r="ETO27" s="569"/>
      <c r="ETP27" s="569"/>
      <c r="ETQ27" s="569"/>
      <c r="ETR27" s="569"/>
      <c r="ETS27" s="569"/>
      <c r="ETT27" s="569"/>
      <c r="ETU27" s="569"/>
      <c r="ETV27" s="569"/>
      <c r="ETW27" s="569"/>
      <c r="ETX27" s="569"/>
      <c r="ETY27" s="569"/>
      <c r="ETZ27" s="569"/>
      <c r="EUA27" s="569"/>
      <c r="EUB27" s="569"/>
      <c r="EUC27" s="569"/>
      <c r="EUD27" s="569"/>
      <c r="EUE27" s="569"/>
      <c r="EUF27" s="569"/>
      <c r="EUG27" s="569"/>
      <c r="EUH27" s="569"/>
      <c r="EUI27" s="569"/>
      <c r="EUJ27" s="569"/>
      <c r="EUK27" s="569"/>
      <c r="EUL27" s="569"/>
      <c r="EUM27" s="569"/>
      <c r="EUN27" s="569"/>
      <c r="EUO27" s="569"/>
      <c r="EUP27" s="569"/>
      <c r="EUQ27" s="569"/>
      <c r="EUR27" s="569"/>
      <c r="EUS27" s="569"/>
      <c r="EUT27" s="569"/>
      <c r="EUU27" s="569"/>
      <c r="EUV27" s="569"/>
      <c r="EUW27" s="569"/>
      <c r="EUX27" s="569"/>
      <c r="EUY27" s="569"/>
      <c r="EUZ27" s="569"/>
      <c r="EVA27" s="569"/>
      <c r="EVB27" s="569"/>
      <c r="EVC27" s="569"/>
      <c r="EVD27" s="569"/>
      <c r="EVE27" s="569"/>
      <c r="EVF27" s="569"/>
      <c r="EVG27" s="569"/>
      <c r="EVH27" s="569"/>
      <c r="EVI27" s="569"/>
      <c r="EVJ27" s="569"/>
      <c r="EVK27" s="569"/>
      <c r="EVL27" s="569"/>
      <c r="EVM27" s="569"/>
      <c r="EVN27" s="569"/>
      <c r="EVO27" s="569"/>
      <c r="EVP27" s="569"/>
      <c r="EVQ27" s="569"/>
      <c r="EVR27" s="569"/>
      <c r="EVS27" s="569"/>
      <c r="EVT27" s="569"/>
      <c r="EVU27" s="569"/>
      <c r="EVV27" s="569"/>
      <c r="EVW27" s="569"/>
      <c r="EVX27" s="569"/>
      <c r="EVY27" s="569"/>
      <c r="EVZ27" s="569"/>
      <c r="EWA27" s="569"/>
      <c r="EWB27" s="569"/>
      <c r="EWC27" s="569"/>
      <c r="EWD27" s="569"/>
      <c r="EWE27" s="569"/>
      <c r="EWF27" s="569"/>
      <c r="EWG27" s="569"/>
      <c r="EWH27" s="569"/>
      <c r="EWI27" s="569"/>
      <c r="EWJ27" s="569"/>
      <c r="EWK27" s="569"/>
      <c r="EWL27" s="569"/>
      <c r="EWM27" s="569"/>
      <c r="EWN27" s="569"/>
      <c r="EWO27" s="569"/>
      <c r="EWP27" s="569"/>
      <c r="EWQ27" s="569"/>
      <c r="EWR27" s="569"/>
      <c r="EWS27" s="569"/>
      <c r="EWT27" s="569"/>
      <c r="EWU27" s="569"/>
      <c r="EWV27" s="569"/>
      <c r="EWW27" s="569"/>
      <c r="EWX27" s="569"/>
      <c r="EWY27" s="569"/>
      <c r="EWZ27" s="569"/>
      <c r="EXA27" s="569"/>
      <c r="EXB27" s="569"/>
      <c r="EXC27" s="569"/>
      <c r="EXD27" s="569"/>
      <c r="EXE27" s="569"/>
      <c r="EXF27" s="569"/>
      <c r="EXG27" s="569"/>
      <c r="EXH27" s="569"/>
      <c r="EXI27" s="569"/>
      <c r="EXJ27" s="569"/>
      <c r="EXK27" s="569"/>
      <c r="EXL27" s="569"/>
      <c r="EXM27" s="569"/>
      <c r="EXN27" s="569"/>
      <c r="EXO27" s="569"/>
      <c r="EXP27" s="569"/>
      <c r="EXQ27" s="569"/>
      <c r="EXR27" s="569"/>
      <c r="EXS27" s="569"/>
      <c r="EXT27" s="569"/>
      <c r="EXU27" s="569"/>
      <c r="EXV27" s="569"/>
      <c r="EXW27" s="569"/>
      <c r="EXX27" s="569"/>
      <c r="EXY27" s="569"/>
      <c r="EXZ27" s="569"/>
      <c r="EYA27" s="569"/>
      <c r="EYB27" s="569"/>
      <c r="EYC27" s="569"/>
      <c r="EYD27" s="569"/>
      <c r="EYE27" s="569"/>
      <c r="EYF27" s="569"/>
      <c r="EYG27" s="569"/>
      <c r="EYH27" s="569"/>
      <c r="EYI27" s="569"/>
      <c r="EYJ27" s="569"/>
      <c r="EYK27" s="569"/>
      <c r="EYL27" s="569"/>
      <c r="EYM27" s="569"/>
      <c r="EYN27" s="569"/>
      <c r="EYO27" s="569"/>
      <c r="EYP27" s="569"/>
      <c r="EYQ27" s="569"/>
      <c r="EYR27" s="569"/>
      <c r="EYS27" s="569"/>
      <c r="EYT27" s="569"/>
      <c r="EYU27" s="569"/>
      <c r="EYV27" s="569"/>
      <c r="EYW27" s="569"/>
      <c r="EYX27" s="569"/>
      <c r="EYY27" s="569"/>
      <c r="EYZ27" s="569"/>
      <c r="EZA27" s="569"/>
      <c r="EZB27" s="569"/>
      <c r="EZC27" s="569"/>
      <c r="EZD27" s="569"/>
      <c r="EZE27" s="569"/>
      <c r="EZF27" s="569"/>
      <c r="EZG27" s="569"/>
      <c r="EZH27" s="569"/>
      <c r="EZI27" s="569"/>
      <c r="EZJ27" s="569"/>
      <c r="EZK27" s="569"/>
      <c r="EZL27" s="569"/>
      <c r="EZM27" s="569"/>
      <c r="EZN27" s="569"/>
      <c r="EZO27" s="569"/>
      <c r="EZP27" s="569"/>
      <c r="EZQ27" s="569"/>
      <c r="EZR27" s="569"/>
      <c r="EZS27" s="569"/>
      <c r="EZT27" s="569"/>
      <c r="EZU27" s="569"/>
      <c r="EZV27" s="569"/>
      <c r="EZW27" s="569"/>
      <c r="EZX27" s="569"/>
      <c r="EZY27" s="569"/>
      <c r="EZZ27" s="569"/>
      <c r="FAA27" s="569"/>
      <c r="FAB27" s="569"/>
      <c r="FAC27" s="569"/>
      <c r="FAD27" s="569"/>
      <c r="FAE27" s="569"/>
      <c r="FAF27" s="569"/>
      <c r="FAG27" s="569"/>
      <c r="FAH27" s="569"/>
      <c r="FAI27" s="569"/>
      <c r="FAJ27" s="569"/>
      <c r="FAK27" s="569"/>
      <c r="FAL27" s="569"/>
      <c r="FAM27" s="569"/>
      <c r="FAN27" s="569"/>
      <c r="FAO27" s="569"/>
      <c r="FAP27" s="569"/>
      <c r="FAQ27" s="569"/>
      <c r="FAR27" s="569"/>
      <c r="FAS27" s="569"/>
      <c r="FAT27" s="569"/>
      <c r="FAU27" s="569"/>
      <c r="FAV27" s="569"/>
      <c r="FAW27" s="569"/>
      <c r="FAX27" s="569"/>
      <c r="FAY27" s="569"/>
      <c r="FAZ27" s="569"/>
      <c r="FBA27" s="569"/>
      <c r="FBB27" s="569"/>
      <c r="FBC27" s="569"/>
      <c r="FBD27" s="569"/>
      <c r="FBE27" s="569"/>
      <c r="FBF27" s="569"/>
      <c r="FBG27" s="569"/>
      <c r="FBH27" s="569"/>
      <c r="FBI27" s="569"/>
      <c r="FBJ27" s="569"/>
      <c r="FBK27" s="569"/>
      <c r="FBL27" s="569"/>
      <c r="FBM27" s="569"/>
      <c r="FBN27" s="569"/>
      <c r="FBO27" s="569"/>
      <c r="FBP27" s="569"/>
      <c r="FBQ27" s="569"/>
      <c r="FBR27" s="569"/>
      <c r="FBS27" s="569"/>
      <c r="FBT27" s="569"/>
      <c r="FBU27" s="569"/>
      <c r="FBV27" s="569"/>
      <c r="FBW27" s="569"/>
      <c r="FBX27" s="569"/>
      <c r="FBY27" s="569"/>
      <c r="FBZ27" s="569"/>
      <c r="FCA27" s="569"/>
      <c r="FCB27" s="569"/>
      <c r="FCC27" s="569"/>
      <c r="FCD27" s="569"/>
      <c r="FCE27" s="569"/>
      <c r="FCF27" s="569"/>
      <c r="FCG27" s="569"/>
      <c r="FCH27" s="569"/>
      <c r="FCI27" s="569"/>
      <c r="FCJ27" s="569"/>
      <c r="FCK27" s="569"/>
      <c r="FCL27" s="569"/>
      <c r="FCM27" s="569"/>
      <c r="FCN27" s="569"/>
      <c r="FCO27" s="569"/>
      <c r="FCP27" s="569"/>
      <c r="FCQ27" s="569"/>
      <c r="FCR27" s="569"/>
      <c r="FCS27" s="569"/>
      <c r="FCT27" s="569"/>
      <c r="FCU27" s="569"/>
      <c r="FCV27" s="569"/>
      <c r="FCW27" s="569"/>
      <c r="FCX27" s="569"/>
      <c r="FCY27" s="569"/>
      <c r="FCZ27" s="569"/>
      <c r="FDA27" s="569"/>
      <c r="FDB27" s="569"/>
      <c r="FDC27" s="569"/>
      <c r="FDD27" s="569"/>
      <c r="FDE27" s="569"/>
      <c r="FDF27" s="569"/>
      <c r="FDG27" s="569"/>
      <c r="FDH27" s="569"/>
      <c r="FDI27" s="569"/>
      <c r="FDJ27" s="569"/>
      <c r="FDK27" s="569"/>
      <c r="FDL27" s="569"/>
      <c r="FDM27" s="569"/>
      <c r="FDN27" s="569"/>
      <c r="FDO27" s="569"/>
      <c r="FDP27" s="569"/>
      <c r="FDQ27" s="569"/>
      <c r="FDR27" s="569"/>
      <c r="FDS27" s="569"/>
      <c r="FDT27" s="569"/>
      <c r="FDU27" s="569"/>
      <c r="FDV27" s="569"/>
      <c r="FDW27" s="569"/>
      <c r="FDX27" s="569"/>
      <c r="FDY27" s="569"/>
      <c r="FDZ27" s="569"/>
      <c r="FEA27" s="569"/>
      <c r="FEB27" s="569"/>
      <c r="FEC27" s="569"/>
      <c r="FED27" s="569"/>
      <c r="FEE27" s="569"/>
      <c r="FEF27" s="569"/>
      <c r="FEG27" s="569"/>
      <c r="FEH27" s="569"/>
      <c r="FEI27" s="569"/>
      <c r="FEJ27" s="569"/>
      <c r="FEK27" s="569"/>
      <c r="FEL27" s="569"/>
      <c r="FEM27" s="569"/>
      <c r="FEN27" s="569"/>
      <c r="FEO27" s="569"/>
      <c r="FEP27" s="569"/>
      <c r="FEQ27" s="569"/>
      <c r="FER27" s="569"/>
      <c r="FES27" s="569"/>
      <c r="FET27" s="569"/>
      <c r="FEU27" s="569"/>
      <c r="FEV27" s="569"/>
      <c r="FEW27" s="569"/>
      <c r="FEX27" s="569"/>
      <c r="FEY27" s="569"/>
      <c r="FEZ27" s="569"/>
      <c r="FFA27" s="569"/>
      <c r="FFB27" s="569"/>
      <c r="FFC27" s="569"/>
      <c r="FFD27" s="569"/>
      <c r="FFE27" s="569"/>
      <c r="FFF27" s="569"/>
      <c r="FFG27" s="569"/>
      <c r="FFH27" s="569"/>
      <c r="FFI27" s="569"/>
      <c r="FFJ27" s="569"/>
      <c r="FFK27" s="569"/>
      <c r="FFL27" s="569"/>
      <c r="FFM27" s="569"/>
      <c r="FFN27" s="569"/>
      <c r="FFO27" s="569"/>
      <c r="FFP27" s="569"/>
      <c r="FFQ27" s="569"/>
      <c r="FFR27" s="569"/>
      <c r="FFS27" s="569"/>
      <c r="FFT27" s="569"/>
      <c r="FFU27" s="569"/>
      <c r="FFV27" s="569"/>
      <c r="FFW27" s="569"/>
      <c r="FFX27" s="569"/>
      <c r="FFY27" s="569"/>
      <c r="FFZ27" s="569"/>
      <c r="FGA27" s="569"/>
      <c r="FGB27" s="569"/>
      <c r="FGC27" s="569"/>
      <c r="FGD27" s="569"/>
      <c r="FGE27" s="569"/>
      <c r="FGF27" s="569"/>
      <c r="FGG27" s="569"/>
      <c r="FGH27" s="569"/>
      <c r="FGI27" s="569"/>
      <c r="FGJ27" s="569"/>
      <c r="FGK27" s="569"/>
      <c r="FGL27" s="569"/>
      <c r="FGM27" s="569"/>
      <c r="FGN27" s="569"/>
      <c r="FGO27" s="569"/>
      <c r="FGP27" s="569"/>
      <c r="FGQ27" s="569"/>
      <c r="FGR27" s="569"/>
      <c r="FGS27" s="569"/>
      <c r="FGT27" s="569"/>
      <c r="FGU27" s="569"/>
      <c r="FGV27" s="569"/>
      <c r="FGW27" s="569"/>
      <c r="FGX27" s="569"/>
      <c r="FGY27" s="569"/>
      <c r="FGZ27" s="569"/>
      <c r="FHA27" s="569"/>
      <c r="FHB27" s="569"/>
      <c r="FHC27" s="569"/>
      <c r="FHD27" s="569"/>
      <c r="FHE27" s="569"/>
      <c r="FHF27" s="569"/>
      <c r="FHG27" s="569"/>
      <c r="FHH27" s="569"/>
      <c r="FHI27" s="569"/>
      <c r="FHJ27" s="569"/>
      <c r="FHK27" s="569"/>
      <c r="FHL27" s="569"/>
      <c r="FHM27" s="569"/>
      <c r="FHN27" s="569"/>
      <c r="FHO27" s="569"/>
      <c r="FHP27" s="569"/>
      <c r="FHQ27" s="569"/>
      <c r="FHR27" s="569"/>
      <c r="FHS27" s="569"/>
      <c r="FHT27" s="569"/>
      <c r="FHU27" s="569"/>
      <c r="FHV27" s="569"/>
      <c r="FHW27" s="569"/>
      <c r="FHX27" s="569"/>
      <c r="FHY27" s="569"/>
      <c r="FHZ27" s="569"/>
      <c r="FIA27" s="569"/>
      <c r="FIB27" s="569"/>
      <c r="FIC27" s="569"/>
      <c r="FID27" s="569"/>
      <c r="FIE27" s="569"/>
      <c r="FIF27" s="569"/>
      <c r="FIG27" s="569"/>
      <c r="FIH27" s="569"/>
      <c r="FII27" s="569"/>
      <c r="FIJ27" s="569"/>
      <c r="FIK27" s="569"/>
      <c r="FIL27" s="569"/>
      <c r="FIM27" s="569"/>
      <c r="FIN27" s="569"/>
      <c r="FIO27" s="569"/>
      <c r="FIP27" s="569"/>
      <c r="FIQ27" s="569"/>
      <c r="FIR27" s="569"/>
      <c r="FIS27" s="569"/>
      <c r="FIT27" s="569"/>
      <c r="FIU27" s="569"/>
      <c r="FIV27" s="569"/>
      <c r="FIW27" s="569"/>
      <c r="FIX27" s="569"/>
      <c r="FIY27" s="569"/>
      <c r="FIZ27" s="569"/>
      <c r="FJA27" s="569"/>
      <c r="FJB27" s="569"/>
      <c r="FJC27" s="569"/>
      <c r="FJD27" s="569"/>
      <c r="FJE27" s="569"/>
      <c r="FJF27" s="569"/>
      <c r="FJG27" s="569"/>
      <c r="FJH27" s="569"/>
      <c r="FJI27" s="569"/>
      <c r="FJJ27" s="569"/>
      <c r="FJK27" s="569"/>
      <c r="FJL27" s="569"/>
      <c r="FJM27" s="569"/>
      <c r="FJN27" s="569"/>
      <c r="FJO27" s="569"/>
      <c r="FJP27" s="569"/>
      <c r="FJQ27" s="569"/>
      <c r="FJR27" s="569"/>
      <c r="FJS27" s="569"/>
      <c r="FJT27" s="569"/>
      <c r="FJU27" s="569"/>
      <c r="FJV27" s="569"/>
      <c r="FJW27" s="569"/>
      <c r="FJX27" s="569"/>
      <c r="FJY27" s="569"/>
      <c r="FJZ27" s="569"/>
      <c r="FKA27" s="569"/>
      <c r="FKB27" s="569"/>
      <c r="FKC27" s="569"/>
      <c r="FKD27" s="569"/>
      <c r="FKE27" s="569"/>
      <c r="FKF27" s="569"/>
      <c r="FKG27" s="569"/>
      <c r="FKH27" s="569"/>
      <c r="FKI27" s="569"/>
      <c r="FKJ27" s="569"/>
      <c r="FKK27" s="569"/>
      <c r="FKL27" s="569"/>
      <c r="FKM27" s="569"/>
      <c r="FKN27" s="569"/>
      <c r="FKO27" s="569"/>
      <c r="FKP27" s="569"/>
      <c r="FKQ27" s="569"/>
      <c r="FKR27" s="569"/>
      <c r="FKS27" s="569"/>
      <c r="FKT27" s="569"/>
      <c r="FKU27" s="569"/>
      <c r="FKV27" s="569"/>
      <c r="FKW27" s="569"/>
      <c r="FKX27" s="569"/>
      <c r="FKY27" s="569"/>
      <c r="FKZ27" s="569"/>
      <c r="FLA27" s="569"/>
      <c r="FLB27" s="569"/>
      <c r="FLC27" s="569"/>
      <c r="FLD27" s="569"/>
      <c r="FLE27" s="569"/>
      <c r="FLF27" s="569"/>
      <c r="FLG27" s="569"/>
      <c r="FLH27" s="569"/>
      <c r="FLI27" s="569"/>
      <c r="FLJ27" s="569"/>
      <c r="FLK27" s="569"/>
      <c r="FLL27" s="569"/>
      <c r="FLM27" s="569"/>
      <c r="FLN27" s="569"/>
      <c r="FLO27" s="569"/>
      <c r="FLP27" s="569"/>
      <c r="FLQ27" s="569"/>
      <c r="FLR27" s="569"/>
      <c r="FLS27" s="569"/>
      <c r="FLT27" s="569"/>
      <c r="FLU27" s="569"/>
      <c r="FLV27" s="569"/>
      <c r="FLW27" s="569"/>
      <c r="FLX27" s="569"/>
      <c r="FLY27" s="569"/>
      <c r="FLZ27" s="569"/>
      <c r="FMA27" s="569"/>
      <c r="FMB27" s="569"/>
      <c r="FMC27" s="569"/>
      <c r="FMD27" s="569"/>
      <c r="FME27" s="569"/>
      <c r="FMF27" s="569"/>
      <c r="FMG27" s="569"/>
      <c r="FMH27" s="569"/>
      <c r="FMI27" s="569"/>
      <c r="FMJ27" s="569"/>
      <c r="FMK27" s="569"/>
      <c r="FML27" s="569"/>
      <c r="FMM27" s="569"/>
      <c r="FMN27" s="569"/>
      <c r="FMO27" s="569"/>
      <c r="FMP27" s="569"/>
      <c r="FMQ27" s="569"/>
      <c r="FMR27" s="569"/>
      <c r="FMS27" s="569"/>
      <c r="FMT27" s="569"/>
      <c r="FMU27" s="569"/>
      <c r="FMV27" s="569"/>
      <c r="FMW27" s="569"/>
      <c r="FMX27" s="569"/>
      <c r="FMY27" s="569"/>
      <c r="FMZ27" s="569"/>
      <c r="FNA27" s="569"/>
      <c r="FNB27" s="569"/>
      <c r="FNC27" s="569"/>
      <c r="FND27" s="569"/>
      <c r="FNE27" s="569"/>
      <c r="FNF27" s="569"/>
      <c r="FNG27" s="569"/>
      <c r="FNH27" s="569"/>
      <c r="FNI27" s="569"/>
      <c r="FNJ27" s="569"/>
      <c r="FNK27" s="569"/>
      <c r="FNL27" s="569"/>
      <c r="FNM27" s="569"/>
      <c r="FNN27" s="569"/>
      <c r="FNO27" s="569"/>
      <c r="FNP27" s="569"/>
      <c r="FNQ27" s="569"/>
      <c r="FNR27" s="569"/>
      <c r="FNS27" s="569"/>
      <c r="FNT27" s="569"/>
      <c r="FNU27" s="569"/>
      <c r="FNV27" s="569"/>
      <c r="FNW27" s="569"/>
      <c r="FNX27" s="569"/>
      <c r="FNY27" s="569"/>
      <c r="FNZ27" s="569"/>
      <c r="FOA27" s="569"/>
      <c r="FOB27" s="569"/>
      <c r="FOC27" s="569"/>
      <c r="FOD27" s="569"/>
      <c r="FOE27" s="569"/>
      <c r="FOF27" s="569"/>
      <c r="FOG27" s="569"/>
      <c r="FOH27" s="569"/>
      <c r="FOI27" s="569"/>
      <c r="FOJ27" s="569"/>
      <c r="FOK27" s="569"/>
      <c r="FOL27" s="569"/>
      <c r="FOM27" s="569"/>
      <c r="FON27" s="569"/>
      <c r="FOO27" s="569"/>
      <c r="FOP27" s="569"/>
      <c r="FOQ27" s="569"/>
      <c r="FOR27" s="569"/>
      <c r="FOS27" s="569"/>
      <c r="FOT27" s="569"/>
      <c r="FOU27" s="569"/>
      <c r="FOV27" s="569"/>
      <c r="FOW27" s="569"/>
      <c r="FOX27" s="569"/>
      <c r="FOY27" s="569"/>
      <c r="FOZ27" s="569"/>
      <c r="FPA27" s="569"/>
      <c r="FPB27" s="569"/>
      <c r="FPC27" s="569"/>
      <c r="FPD27" s="569"/>
      <c r="FPE27" s="569"/>
      <c r="FPF27" s="569"/>
      <c r="FPG27" s="569"/>
      <c r="FPH27" s="569"/>
      <c r="FPI27" s="569"/>
      <c r="FPJ27" s="569"/>
      <c r="FPK27" s="569"/>
      <c r="FPL27" s="569"/>
      <c r="FPM27" s="569"/>
      <c r="FPN27" s="569"/>
      <c r="FPO27" s="569"/>
      <c r="FPP27" s="569"/>
      <c r="FPQ27" s="569"/>
      <c r="FPR27" s="569"/>
      <c r="FPS27" s="569"/>
      <c r="FPT27" s="569"/>
      <c r="FPU27" s="569"/>
      <c r="FPV27" s="569"/>
      <c r="FPW27" s="569"/>
      <c r="FPX27" s="569"/>
      <c r="FPY27" s="569"/>
      <c r="FPZ27" s="569"/>
      <c r="FQA27" s="569"/>
      <c r="FQB27" s="569"/>
      <c r="FQC27" s="569"/>
      <c r="FQD27" s="569"/>
      <c r="FQE27" s="569"/>
      <c r="FQF27" s="569"/>
      <c r="FQG27" s="569"/>
      <c r="FQH27" s="569"/>
      <c r="FQI27" s="569"/>
      <c r="FQJ27" s="569"/>
      <c r="FQK27" s="569"/>
      <c r="FQL27" s="569"/>
      <c r="FQM27" s="569"/>
      <c r="FQN27" s="569"/>
      <c r="FQO27" s="569"/>
      <c r="FQP27" s="569"/>
      <c r="FQQ27" s="569"/>
      <c r="FQR27" s="569"/>
      <c r="FQS27" s="569"/>
      <c r="FQT27" s="569"/>
      <c r="FQU27" s="569"/>
      <c r="FQV27" s="569"/>
      <c r="FQW27" s="569"/>
      <c r="FQX27" s="569"/>
      <c r="FQY27" s="569"/>
      <c r="FQZ27" s="569"/>
      <c r="FRA27" s="569"/>
      <c r="FRB27" s="569"/>
      <c r="FRC27" s="569"/>
      <c r="FRD27" s="569"/>
      <c r="FRE27" s="569"/>
      <c r="FRF27" s="569"/>
      <c r="FRG27" s="569"/>
      <c r="FRH27" s="569"/>
      <c r="FRI27" s="569"/>
      <c r="FRJ27" s="569"/>
      <c r="FRK27" s="569"/>
      <c r="FRL27" s="569"/>
      <c r="FRM27" s="569"/>
      <c r="FRN27" s="569"/>
      <c r="FRO27" s="569"/>
      <c r="FRP27" s="569"/>
      <c r="FRQ27" s="569"/>
      <c r="FRR27" s="569"/>
      <c r="FRS27" s="569"/>
      <c r="FRT27" s="569"/>
      <c r="FRU27" s="569"/>
      <c r="FRV27" s="569"/>
      <c r="FRW27" s="569"/>
      <c r="FRX27" s="569"/>
      <c r="FRY27" s="569"/>
      <c r="FRZ27" s="569"/>
      <c r="FSA27" s="569"/>
      <c r="FSB27" s="569"/>
      <c r="FSC27" s="569"/>
      <c r="FSD27" s="569"/>
      <c r="FSE27" s="569"/>
      <c r="FSF27" s="569"/>
      <c r="FSG27" s="569"/>
      <c r="FSH27" s="569"/>
      <c r="FSI27" s="569"/>
      <c r="FSJ27" s="569"/>
      <c r="FSK27" s="569"/>
      <c r="FSL27" s="569"/>
      <c r="FSM27" s="569"/>
      <c r="FSN27" s="569"/>
      <c r="FSO27" s="569"/>
      <c r="FSP27" s="569"/>
      <c r="FSQ27" s="569"/>
      <c r="FSR27" s="569"/>
      <c r="FSS27" s="569"/>
      <c r="FST27" s="569"/>
      <c r="FSU27" s="569"/>
      <c r="FSV27" s="569"/>
      <c r="FSW27" s="569"/>
      <c r="FSX27" s="569"/>
      <c r="FSY27" s="569"/>
      <c r="FSZ27" s="569"/>
      <c r="FTA27" s="569"/>
      <c r="FTB27" s="569"/>
      <c r="FTC27" s="569"/>
      <c r="FTD27" s="569"/>
      <c r="FTE27" s="569"/>
      <c r="FTF27" s="569"/>
      <c r="FTG27" s="569"/>
      <c r="FTH27" s="569"/>
      <c r="FTI27" s="569"/>
      <c r="FTJ27" s="569"/>
      <c r="FTK27" s="569"/>
      <c r="FTL27" s="569"/>
      <c r="FTM27" s="569"/>
      <c r="FTN27" s="569"/>
      <c r="FTO27" s="569"/>
      <c r="FTP27" s="569"/>
      <c r="FTQ27" s="569"/>
      <c r="FTR27" s="569"/>
      <c r="FTS27" s="569"/>
      <c r="FTT27" s="569"/>
      <c r="FTU27" s="569"/>
      <c r="FTV27" s="569"/>
      <c r="FTW27" s="569"/>
      <c r="FTX27" s="569"/>
      <c r="FTY27" s="569"/>
      <c r="FTZ27" s="569"/>
      <c r="FUA27" s="569"/>
      <c r="FUB27" s="569"/>
      <c r="FUC27" s="569"/>
      <c r="FUD27" s="569"/>
      <c r="FUE27" s="569"/>
      <c r="FUF27" s="569"/>
      <c r="FUG27" s="569"/>
      <c r="FUH27" s="569"/>
      <c r="FUI27" s="569"/>
      <c r="FUJ27" s="569"/>
      <c r="FUK27" s="569"/>
      <c r="FUL27" s="569"/>
      <c r="FUM27" s="569"/>
      <c r="FUN27" s="569"/>
      <c r="FUO27" s="569"/>
      <c r="FUP27" s="569"/>
      <c r="FUQ27" s="569"/>
      <c r="FUR27" s="569"/>
      <c r="FUS27" s="569"/>
      <c r="FUT27" s="569"/>
      <c r="FUU27" s="569"/>
      <c r="FUV27" s="569"/>
      <c r="FUW27" s="569"/>
      <c r="FUX27" s="569"/>
      <c r="FUY27" s="569"/>
      <c r="FUZ27" s="569"/>
      <c r="FVA27" s="569"/>
      <c r="FVB27" s="569"/>
      <c r="FVC27" s="569"/>
      <c r="FVD27" s="569"/>
      <c r="FVE27" s="569"/>
      <c r="FVF27" s="569"/>
      <c r="FVG27" s="569"/>
      <c r="FVH27" s="569"/>
      <c r="FVI27" s="569"/>
      <c r="FVJ27" s="569"/>
      <c r="FVK27" s="569"/>
      <c r="FVL27" s="569"/>
      <c r="FVM27" s="569"/>
      <c r="FVN27" s="569"/>
      <c r="FVO27" s="569"/>
      <c r="FVP27" s="569"/>
      <c r="FVQ27" s="569"/>
      <c r="FVR27" s="569"/>
      <c r="FVS27" s="569"/>
      <c r="FVT27" s="569"/>
      <c r="FVU27" s="569"/>
      <c r="FVV27" s="569"/>
      <c r="FVW27" s="569"/>
      <c r="FVX27" s="569"/>
      <c r="FVY27" s="569"/>
      <c r="FVZ27" s="569"/>
      <c r="FWA27" s="569"/>
      <c r="FWB27" s="569"/>
      <c r="FWC27" s="569"/>
      <c r="FWD27" s="569"/>
      <c r="FWE27" s="569"/>
      <c r="FWF27" s="569"/>
      <c r="FWG27" s="569"/>
      <c r="FWH27" s="569"/>
      <c r="FWI27" s="569"/>
      <c r="FWJ27" s="569"/>
      <c r="FWK27" s="569"/>
      <c r="FWL27" s="569"/>
      <c r="FWM27" s="569"/>
      <c r="FWN27" s="569"/>
      <c r="FWO27" s="569"/>
      <c r="FWP27" s="569"/>
      <c r="FWQ27" s="569"/>
      <c r="FWR27" s="569"/>
      <c r="FWS27" s="569"/>
      <c r="FWT27" s="569"/>
      <c r="FWU27" s="569"/>
      <c r="FWV27" s="569"/>
      <c r="FWW27" s="569"/>
      <c r="FWX27" s="569"/>
      <c r="FWY27" s="569"/>
      <c r="FWZ27" s="569"/>
      <c r="FXA27" s="569"/>
      <c r="FXB27" s="569"/>
      <c r="FXC27" s="569"/>
      <c r="FXD27" s="569"/>
      <c r="FXE27" s="569"/>
      <c r="FXF27" s="569"/>
      <c r="FXG27" s="569"/>
      <c r="FXH27" s="569"/>
      <c r="FXI27" s="569"/>
      <c r="FXJ27" s="569"/>
      <c r="FXK27" s="569"/>
      <c r="FXL27" s="569"/>
      <c r="FXM27" s="569"/>
      <c r="FXN27" s="569"/>
      <c r="FXO27" s="569"/>
      <c r="FXP27" s="569"/>
      <c r="FXQ27" s="569"/>
      <c r="FXR27" s="569"/>
      <c r="FXS27" s="569"/>
      <c r="FXT27" s="569"/>
      <c r="FXU27" s="569"/>
      <c r="FXV27" s="569"/>
      <c r="FXW27" s="569"/>
      <c r="FXX27" s="569"/>
      <c r="FXY27" s="569"/>
      <c r="FXZ27" s="569"/>
      <c r="FYA27" s="569"/>
      <c r="FYB27" s="569"/>
      <c r="FYC27" s="569"/>
      <c r="FYD27" s="569"/>
      <c r="FYE27" s="569"/>
      <c r="FYF27" s="569"/>
      <c r="FYG27" s="569"/>
      <c r="FYH27" s="569"/>
      <c r="FYI27" s="569"/>
      <c r="FYJ27" s="569"/>
      <c r="FYK27" s="569"/>
      <c r="FYL27" s="569"/>
      <c r="FYM27" s="569"/>
      <c r="FYN27" s="569"/>
      <c r="FYO27" s="569"/>
      <c r="FYP27" s="569"/>
      <c r="FYQ27" s="569"/>
      <c r="FYR27" s="569"/>
      <c r="FYS27" s="569"/>
      <c r="FYT27" s="569"/>
      <c r="FYU27" s="569"/>
      <c r="FYV27" s="569"/>
      <c r="FYW27" s="569"/>
      <c r="FYX27" s="569"/>
      <c r="FYY27" s="569"/>
      <c r="FYZ27" s="569"/>
      <c r="FZA27" s="569"/>
      <c r="FZB27" s="569"/>
      <c r="FZC27" s="569"/>
      <c r="FZD27" s="569"/>
      <c r="FZE27" s="569"/>
      <c r="FZF27" s="569"/>
      <c r="FZG27" s="569"/>
      <c r="FZH27" s="569"/>
      <c r="FZI27" s="569"/>
      <c r="FZJ27" s="569"/>
      <c r="FZK27" s="569"/>
      <c r="FZL27" s="569"/>
      <c r="FZM27" s="569"/>
      <c r="FZN27" s="569"/>
      <c r="FZO27" s="569"/>
      <c r="FZP27" s="569"/>
      <c r="FZQ27" s="569"/>
      <c r="FZR27" s="569"/>
      <c r="FZS27" s="569"/>
      <c r="FZT27" s="569"/>
      <c r="FZU27" s="569"/>
      <c r="FZV27" s="569"/>
      <c r="FZW27" s="569"/>
      <c r="FZX27" s="569"/>
      <c r="FZY27" s="569"/>
      <c r="FZZ27" s="569"/>
      <c r="GAA27" s="569"/>
      <c r="GAB27" s="569"/>
      <c r="GAC27" s="569"/>
      <c r="GAD27" s="569"/>
      <c r="GAE27" s="569"/>
      <c r="GAF27" s="569"/>
      <c r="GAG27" s="569"/>
      <c r="GAH27" s="569"/>
      <c r="GAI27" s="569"/>
      <c r="GAJ27" s="569"/>
      <c r="GAK27" s="569"/>
      <c r="GAL27" s="569"/>
      <c r="GAM27" s="569"/>
      <c r="GAN27" s="569"/>
      <c r="GAO27" s="569"/>
      <c r="GAP27" s="569"/>
      <c r="GAQ27" s="569"/>
      <c r="GAR27" s="569"/>
      <c r="GAS27" s="569"/>
      <c r="GAT27" s="569"/>
      <c r="GAU27" s="569"/>
      <c r="GAV27" s="569"/>
      <c r="GAW27" s="569"/>
      <c r="GAX27" s="569"/>
      <c r="GAY27" s="569"/>
      <c r="GAZ27" s="569"/>
      <c r="GBA27" s="569"/>
      <c r="GBB27" s="569"/>
      <c r="GBC27" s="569"/>
      <c r="GBD27" s="569"/>
      <c r="GBE27" s="569"/>
      <c r="GBF27" s="569"/>
      <c r="GBG27" s="569"/>
      <c r="GBH27" s="569"/>
      <c r="GBI27" s="569"/>
      <c r="GBJ27" s="569"/>
      <c r="GBK27" s="569"/>
      <c r="GBL27" s="569"/>
      <c r="GBM27" s="569"/>
      <c r="GBN27" s="569"/>
      <c r="GBO27" s="569"/>
      <c r="GBP27" s="569"/>
      <c r="GBQ27" s="569"/>
      <c r="GBR27" s="569"/>
      <c r="GBS27" s="569"/>
      <c r="GBT27" s="569"/>
      <c r="GBU27" s="569"/>
      <c r="GBV27" s="569"/>
      <c r="GBW27" s="569"/>
      <c r="GBX27" s="569"/>
      <c r="GBY27" s="569"/>
      <c r="GBZ27" s="569"/>
      <c r="GCA27" s="569"/>
      <c r="GCB27" s="569"/>
      <c r="GCC27" s="569"/>
      <c r="GCD27" s="569"/>
      <c r="GCE27" s="569"/>
      <c r="GCF27" s="569"/>
      <c r="GCG27" s="569"/>
      <c r="GCH27" s="569"/>
      <c r="GCI27" s="569"/>
      <c r="GCJ27" s="569"/>
      <c r="GCK27" s="569"/>
      <c r="GCL27" s="569"/>
      <c r="GCM27" s="569"/>
      <c r="GCN27" s="569"/>
      <c r="GCO27" s="569"/>
      <c r="GCP27" s="569"/>
      <c r="GCQ27" s="569"/>
      <c r="GCR27" s="569"/>
      <c r="GCS27" s="569"/>
      <c r="GCT27" s="569"/>
      <c r="GCU27" s="569"/>
      <c r="GCV27" s="569"/>
      <c r="GCW27" s="569"/>
      <c r="GCX27" s="569"/>
      <c r="GCY27" s="569"/>
      <c r="GCZ27" s="569"/>
      <c r="GDA27" s="569"/>
      <c r="GDB27" s="569"/>
      <c r="GDC27" s="569"/>
      <c r="GDD27" s="569"/>
      <c r="GDE27" s="569"/>
      <c r="GDF27" s="569"/>
      <c r="GDG27" s="569"/>
      <c r="GDH27" s="569"/>
      <c r="GDI27" s="569"/>
      <c r="GDJ27" s="569"/>
      <c r="GDK27" s="569"/>
      <c r="GDL27" s="569"/>
      <c r="GDM27" s="569"/>
      <c r="GDN27" s="569"/>
      <c r="GDO27" s="569"/>
      <c r="GDP27" s="569"/>
      <c r="GDQ27" s="569"/>
      <c r="GDR27" s="569"/>
      <c r="GDS27" s="569"/>
      <c r="GDT27" s="569"/>
      <c r="GDU27" s="569"/>
      <c r="GDV27" s="569"/>
      <c r="GDW27" s="569"/>
      <c r="GDX27" s="569"/>
      <c r="GDY27" s="569"/>
      <c r="GDZ27" s="569"/>
      <c r="GEA27" s="569"/>
      <c r="GEB27" s="569"/>
      <c r="GEC27" s="569"/>
      <c r="GED27" s="569"/>
      <c r="GEE27" s="569"/>
      <c r="GEF27" s="569"/>
      <c r="GEG27" s="569"/>
      <c r="GEH27" s="569"/>
      <c r="GEI27" s="569"/>
      <c r="GEJ27" s="569"/>
      <c r="GEK27" s="569"/>
      <c r="GEL27" s="569"/>
      <c r="GEM27" s="569"/>
      <c r="GEN27" s="569"/>
      <c r="GEO27" s="569"/>
      <c r="GEP27" s="569"/>
      <c r="GEQ27" s="569"/>
      <c r="GER27" s="569"/>
      <c r="GES27" s="569"/>
      <c r="GET27" s="569"/>
      <c r="GEU27" s="569"/>
      <c r="GEV27" s="569"/>
      <c r="GEW27" s="569"/>
      <c r="GEX27" s="569"/>
      <c r="GEY27" s="569"/>
      <c r="GEZ27" s="569"/>
      <c r="GFA27" s="569"/>
      <c r="GFB27" s="569"/>
      <c r="GFC27" s="569"/>
      <c r="GFD27" s="569"/>
      <c r="GFE27" s="569"/>
      <c r="GFF27" s="569"/>
      <c r="GFG27" s="569"/>
      <c r="GFH27" s="569"/>
      <c r="GFI27" s="569"/>
      <c r="GFJ27" s="569"/>
      <c r="GFK27" s="569"/>
      <c r="GFL27" s="569"/>
      <c r="GFM27" s="569"/>
      <c r="GFN27" s="569"/>
      <c r="GFO27" s="569"/>
      <c r="GFP27" s="569"/>
      <c r="GFQ27" s="569"/>
      <c r="GFR27" s="569"/>
      <c r="GFS27" s="569"/>
      <c r="GFT27" s="569"/>
      <c r="GFU27" s="569"/>
      <c r="GFV27" s="569"/>
      <c r="GFW27" s="569"/>
      <c r="GFX27" s="569"/>
      <c r="GFY27" s="569"/>
      <c r="GFZ27" s="569"/>
      <c r="GGA27" s="569"/>
      <c r="GGB27" s="569"/>
      <c r="GGC27" s="569"/>
      <c r="GGD27" s="569"/>
      <c r="GGE27" s="569"/>
      <c r="GGF27" s="569"/>
      <c r="GGG27" s="569"/>
      <c r="GGH27" s="569"/>
      <c r="GGI27" s="569"/>
      <c r="GGJ27" s="569"/>
      <c r="GGK27" s="569"/>
      <c r="GGL27" s="569"/>
      <c r="GGM27" s="569"/>
      <c r="GGN27" s="569"/>
      <c r="GGO27" s="569"/>
      <c r="GGP27" s="569"/>
      <c r="GGQ27" s="569"/>
      <c r="GGR27" s="569"/>
      <c r="GGS27" s="569"/>
      <c r="GGT27" s="569"/>
      <c r="GGU27" s="569"/>
      <c r="GGV27" s="569"/>
      <c r="GGW27" s="569"/>
      <c r="GGX27" s="569"/>
      <c r="GGY27" s="569"/>
      <c r="GGZ27" s="569"/>
      <c r="GHA27" s="569"/>
      <c r="GHB27" s="569"/>
      <c r="GHC27" s="569"/>
      <c r="GHD27" s="569"/>
      <c r="GHE27" s="569"/>
      <c r="GHF27" s="569"/>
      <c r="GHG27" s="569"/>
      <c r="GHH27" s="569"/>
      <c r="GHI27" s="569"/>
      <c r="GHJ27" s="569"/>
      <c r="GHK27" s="569"/>
      <c r="GHL27" s="569"/>
      <c r="GHM27" s="569"/>
      <c r="GHN27" s="569"/>
      <c r="GHO27" s="569"/>
      <c r="GHP27" s="569"/>
      <c r="GHQ27" s="569"/>
      <c r="GHR27" s="569"/>
      <c r="GHS27" s="569"/>
      <c r="GHT27" s="569"/>
      <c r="GHU27" s="569"/>
      <c r="GHV27" s="569"/>
      <c r="GHW27" s="569"/>
      <c r="GHX27" s="569"/>
      <c r="GHY27" s="569"/>
      <c r="GHZ27" s="569"/>
      <c r="GIA27" s="569"/>
      <c r="GIB27" s="569"/>
      <c r="GIC27" s="569"/>
      <c r="GID27" s="569"/>
      <c r="GIE27" s="569"/>
      <c r="GIF27" s="569"/>
      <c r="GIG27" s="569"/>
      <c r="GIH27" s="569"/>
      <c r="GII27" s="569"/>
      <c r="GIJ27" s="569"/>
      <c r="GIK27" s="569"/>
      <c r="GIL27" s="569"/>
      <c r="GIM27" s="569"/>
      <c r="GIN27" s="569"/>
      <c r="GIO27" s="569"/>
      <c r="GIP27" s="569"/>
      <c r="GIQ27" s="569"/>
      <c r="GIR27" s="569"/>
      <c r="GIS27" s="569"/>
      <c r="GIT27" s="569"/>
      <c r="GIU27" s="569"/>
      <c r="GIV27" s="569"/>
      <c r="GIW27" s="569"/>
      <c r="GIX27" s="569"/>
      <c r="GIY27" s="569"/>
      <c r="GIZ27" s="569"/>
      <c r="GJA27" s="569"/>
      <c r="GJB27" s="569"/>
      <c r="GJC27" s="569"/>
      <c r="GJD27" s="569"/>
      <c r="GJE27" s="569"/>
      <c r="GJF27" s="569"/>
      <c r="GJG27" s="569"/>
      <c r="GJH27" s="569"/>
      <c r="GJI27" s="569"/>
      <c r="GJJ27" s="569"/>
      <c r="GJK27" s="569"/>
      <c r="GJL27" s="569"/>
      <c r="GJM27" s="569"/>
      <c r="GJN27" s="569"/>
      <c r="GJO27" s="569"/>
      <c r="GJP27" s="569"/>
      <c r="GJQ27" s="569"/>
      <c r="GJR27" s="569"/>
      <c r="GJS27" s="569"/>
      <c r="GJT27" s="569"/>
      <c r="GJU27" s="569"/>
      <c r="GJV27" s="569"/>
      <c r="GJW27" s="569"/>
      <c r="GJX27" s="569"/>
      <c r="GJY27" s="569"/>
      <c r="GJZ27" s="569"/>
      <c r="GKA27" s="569"/>
      <c r="GKB27" s="569"/>
      <c r="GKC27" s="569"/>
      <c r="GKD27" s="569"/>
      <c r="GKE27" s="569"/>
      <c r="GKF27" s="569"/>
      <c r="GKG27" s="569"/>
      <c r="GKH27" s="569"/>
      <c r="GKI27" s="569"/>
      <c r="GKJ27" s="569"/>
      <c r="GKK27" s="569"/>
      <c r="GKL27" s="569"/>
      <c r="GKM27" s="569"/>
      <c r="GKN27" s="569"/>
      <c r="GKO27" s="569"/>
      <c r="GKP27" s="569"/>
      <c r="GKQ27" s="569"/>
      <c r="GKR27" s="569"/>
      <c r="GKS27" s="569"/>
      <c r="GKT27" s="569"/>
      <c r="GKU27" s="569"/>
      <c r="GKV27" s="569"/>
      <c r="GKW27" s="569"/>
      <c r="GKX27" s="569"/>
      <c r="GKY27" s="569"/>
      <c r="GKZ27" s="569"/>
      <c r="GLA27" s="569"/>
      <c r="GLB27" s="569"/>
      <c r="GLC27" s="569"/>
      <c r="GLD27" s="569"/>
      <c r="GLE27" s="569"/>
      <c r="GLF27" s="569"/>
      <c r="GLG27" s="569"/>
      <c r="GLH27" s="569"/>
      <c r="GLI27" s="569"/>
      <c r="GLJ27" s="569"/>
      <c r="GLK27" s="569"/>
      <c r="GLL27" s="569"/>
      <c r="GLM27" s="569"/>
      <c r="GLN27" s="569"/>
      <c r="GLO27" s="569"/>
      <c r="GLP27" s="569"/>
      <c r="GLQ27" s="569"/>
      <c r="GLR27" s="569"/>
      <c r="GLS27" s="569"/>
      <c r="GLT27" s="569"/>
      <c r="GLU27" s="569"/>
      <c r="GLV27" s="569"/>
      <c r="GLW27" s="569"/>
      <c r="GLX27" s="569"/>
      <c r="GLY27" s="569"/>
      <c r="GLZ27" s="569"/>
      <c r="GMA27" s="569"/>
      <c r="GMB27" s="569"/>
      <c r="GMC27" s="569"/>
      <c r="GMD27" s="569"/>
      <c r="GME27" s="569"/>
      <c r="GMF27" s="569"/>
      <c r="GMG27" s="569"/>
      <c r="GMH27" s="569"/>
      <c r="GMI27" s="569"/>
      <c r="GMJ27" s="569"/>
      <c r="GMK27" s="569"/>
      <c r="GML27" s="569"/>
      <c r="GMM27" s="569"/>
      <c r="GMN27" s="569"/>
      <c r="GMO27" s="569"/>
      <c r="GMP27" s="569"/>
      <c r="GMQ27" s="569"/>
      <c r="GMR27" s="569"/>
      <c r="GMS27" s="569"/>
      <c r="GMT27" s="569"/>
      <c r="GMU27" s="569"/>
      <c r="GMV27" s="569"/>
      <c r="GMW27" s="569"/>
      <c r="GMX27" s="569"/>
      <c r="GMY27" s="569"/>
      <c r="GMZ27" s="569"/>
      <c r="GNA27" s="569"/>
      <c r="GNB27" s="569"/>
      <c r="GNC27" s="569"/>
      <c r="GND27" s="569"/>
      <c r="GNE27" s="569"/>
      <c r="GNF27" s="569"/>
      <c r="GNG27" s="569"/>
      <c r="GNH27" s="569"/>
      <c r="GNI27" s="569"/>
      <c r="GNJ27" s="569"/>
      <c r="GNK27" s="569"/>
      <c r="GNL27" s="569"/>
      <c r="GNM27" s="569"/>
      <c r="GNN27" s="569"/>
      <c r="GNO27" s="569"/>
      <c r="GNP27" s="569"/>
      <c r="GNQ27" s="569"/>
      <c r="GNR27" s="569"/>
      <c r="GNS27" s="569"/>
      <c r="GNT27" s="569"/>
      <c r="GNU27" s="569"/>
      <c r="GNV27" s="569"/>
      <c r="GNW27" s="569"/>
      <c r="GNX27" s="569"/>
      <c r="GNY27" s="569"/>
      <c r="GNZ27" s="569"/>
      <c r="GOA27" s="569"/>
      <c r="GOB27" s="569"/>
      <c r="GOC27" s="569"/>
      <c r="GOD27" s="569"/>
      <c r="GOE27" s="569"/>
      <c r="GOF27" s="569"/>
      <c r="GOG27" s="569"/>
      <c r="GOH27" s="569"/>
      <c r="GOI27" s="569"/>
      <c r="GOJ27" s="569"/>
      <c r="GOK27" s="569"/>
      <c r="GOL27" s="569"/>
      <c r="GOM27" s="569"/>
      <c r="GON27" s="569"/>
      <c r="GOO27" s="569"/>
      <c r="GOP27" s="569"/>
      <c r="GOQ27" s="569"/>
      <c r="GOR27" s="569"/>
      <c r="GOS27" s="569"/>
      <c r="GOT27" s="569"/>
      <c r="GOU27" s="569"/>
      <c r="GOV27" s="569"/>
      <c r="GOW27" s="569"/>
      <c r="GOX27" s="569"/>
      <c r="GOY27" s="569"/>
      <c r="GOZ27" s="569"/>
      <c r="GPA27" s="569"/>
      <c r="GPB27" s="569"/>
      <c r="GPC27" s="569"/>
      <c r="GPD27" s="569"/>
      <c r="GPE27" s="569"/>
      <c r="GPF27" s="569"/>
      <c r="GPG27" s="569"/>
      <c r="GPH27" s="569"/>
      <c r="GPI27" s="569"/>
      <c r="GPJ27" s="569"/>
      <c r="GPK27" s="569"/>
      <c r="GPL27" s="569"/>
      <c r="GPM27" s="569"/>
      <c r="GPN27" s="569"/>
      <c r="GPO27" s="569"/>
      <c r="GPP27" s="569"/>
      <c r="GPQ27" s="569"/>
      <c r="GPR27" s="569"/>
      <c r="GPS27" s="569"/>
      <c r="GPT27" s="569"/>
      <c r="GPU27" s="569"/>
      <c r="GPV27" s="569"/>
      <c r="GPW27" s="569"/>
      <c r="GPX27" s="569"/>
      <c r="GPY27" s="569"/>
      <c r="GPZ27" s="569"/>
      <c r="GQA27" s="569"/>
      <c r="GQB27" s="569"/>
      <c r="GQC27" s="569"/>
      <c r="GQD27" s="569"/>
      <c r="GQE27" s="569"/>
      <c r="GQF27" s="569"/>
      <c r="GQG27" s="569"/>
      <c r="GQH27" s="569"/>
      <c r="GQI27" s="569"/>
      <c r="GQJ27" s="569"/>
      <c r="GQK27" s="569"/>
      <c r="GQL27" s="569"/>
      <c r="GQM27" s="569"/>
      <c r="GQN27" s="569"/>
      <c r="GQO27" s="569"/>
      <c r="GQP27" s="569"/>
      <c r="GQQ27" s="569"/>
      <c r="GQR27" s="569"/>
      <c r="GQS27" s="569"/>
      <c r="GQT27" s="569"/>
      <c r="GQU27" s="569"/>
      <c r="GQV27" s="569"/>
      <c r="GQW27" s="569"/>
      <c r="GQX27" s="569"/>
      <c r="GQY27" s="569"/>
      <c r="GQZ27" s="569"/>
      <c r="GRA27" s="569"/>
      <c r="GRB27" s="569"/>
      <c r="GRC27" s="569"/>
      <c r="GRD27" s="569"/>
      <c r="GRE27" s="569"/>
      <c r="GRF27" s="569"/>
      <c r="GRG27" s="569"/>
      <c r="GRH27" s="569"/>
      <c r="GRI27" s="569"/>
      <c r="GRJ27" s="569"/>
      <c r="GRK27" s="569"/>
      <c r="GRL27" s="569"/>
      <c r="GRM27" s="569"/>
      <c r="GRN27" s="569"/>
      <c r="GRO27" s="569"/>
      <c r="GRP27" s="569"/>
      <c r="GRQ27" s="569"/>
      <c r="GRR27" s="569"/>
      <c r="GRS27" s="569"/>
      <c r="GRT27" s="569"/>
      <c r="GRU27" s="569"/>
      <c r="GRV27" s="569"/>
      <c r="GRW27" s="569"/>
      <c r="GRX27" s="569"/>
      <c r="GRY27" s="569"/>
      <c r="GRZ27" s="569"/>
      <c r="GSA27" s="569"/>
      <c r="GSB27" s="569"/>
      <c r="GSC27" s="569"/>
      <c r="GSD27" s="569"/>
      <c r="GSE27" s="569"/>
      <c r="GSF27" s="569"/>
      <c r="GSG27" s="569"/>
      <c r="GSH27" s="569"/>
      <c r="GSI27" s="569"/>
      <c r="GSJ27" s="569"/>
      <c r="GSK27" s="569"/>
      <c r="GSL27" s="569"/>
      <c r="GSM27" s="569"/>
      <c r="GSN27" s="569"/>
      <c r="GSO27" s="569"/>
      <c r="GSP27" s="569"/>
      <c r="GSQ27" s="569"/>
      <c r="GSR27" s="569"/>
      <c r="GSS27" s="569"/>
      <c r="GST27" s="569"/>
      <c r="GSU27" s="569"/>
      <c r="GSV27" s="569"/>
      <c r="GSW27" s="569"/>
      <c r="GSX27" s="569"/>
      <c r="GSY27" s="569"/>
      <c r="GSZ27" s="569"/>
      <c r="GTA27" s="569"/>
      <c r="GTB27" s="569"/>
      <c r="GTC27" s="569"/>
      <c r="GTD27" s="569"/>
      <c r="GTE27" s="569"/>
      <c r="GTF27" s="569"/>
      <c r="GTG27" s="569"/>
      <c r="GTH27" s="569"/>
      <c r="GTI27" s="569"/>
      <c r="GTJ27" s="569"/>
      <c r="GTK27" s="569"/>
      <c r="GTL27" s="569"/>
      <c r="GTM27" s="569"/>
      <c r="GTN27" s="569"/>
      <c r="GTO27" s="569"/>
      <c r="GTP27" s="569"/>
      <c r="GTQ27" s="569"/>
      <c r="GTR27" s="569"/>
      <c r="GTS27" s="569"/>
      <c r="GTT27" s="569"/>
      <c r="GTU27" s="569"/>
      <c r="GTV27" s="569"/>
      <c r="GTW27" s="569"/>
      <c r="GTX27" s="569"/>
      <c r="GTY27" s="569"/>
      <c r="GTZ27" s="569"/>
      <c r="GUA27" s="569"/>
      <c r="GUB27" s="569"/>
      <c r="GUC27" s="569"/>
      <c r="GUD27" s="569"/>
      <c r="GUE27" s="569"/>
      <c r="GUF27" s="569"/>
      <c r="GUG27" s="569"/>
      <c r="GUH27" s="569"/>
      <c r="GUI27" s="569"/>
      <c r="GUJ27" s="569"/>
      <c r="GUK27" s="569"/>
      <c r="GUL27" s="569"/>
      <c r="GUM27" s="569"/>
      <c r="GUN27" s="569"/>
      <c r="GUO27" s="569"/>
      <c r="GUP27" s="569"/>
      <c r="GUQ27" s="569"/>
      <c r="GUR27" s="569"/>
      <c r="GUS27" s="569"/>
      <c r="GUT27" s="569"/>
      <c r="GUU27" s="569"/>
      <c r="GUV27" s="569"/>
      <c r="GUW27" s="569"/>
      <c r="GUX27" s="569"/>
      <c r="GUY27" s="569"/>
      <c r="GUZ27" s="569"/>
      <c r="GVA27" s="569"/>
      <c r="GVB27" s="569"/>
      <c r="GVC27" s="569"/>
      <c r="GVD27" s="569"/>
      <c r="GVE27" s="569"/>
      <c r="GVF27" s="569"/>
      <c r="GVG27" s="569"/>
      <c r="GVH27" s="569"/>
      <c r="GVI27" s="569"/>
      <c r="GVJ27" s="569"/>
      <c r="GVK27" s="569"/>
      <c r="GVL27" s="569"/>
      <c r="GVM27" s="569"/>
      <c r="GVN27" s="569"/>
      <c r="GVO27" s="569"/>
      <c r="GVP27" s="569"/>
      <c r="GVQ27" s="569"/>
      <c r="GVR27" s="569"/>
      <c r="GVS27" s="569"/>
      <c r="GVT27" s="569"/>
      <c r="GVU27" s="569"/>
      <c r="GVV27" s="569"/>
      <c r="GVW27" s="569"/>
      <c r="GVX27" s="569"/>
      <c r="GVY27" s="569"/>
      <c r="GVZ27" s="569"/>
      <c r="GWA27" s="569"/>
      <c r="GWB27" s="569"/>
      <c r="GWC27" s="569"/>
      <c r="GWD27" s="569"/>
      <c r="GWE27" s="569"/>
      <c r="GWF27" s="569"/>
      <c r="GWG27" s="569"/>
      <c r="GWH27" s="569"/>
      <c r="GWI27" s="569"/>
      <c r="GWJ27" s="569"/>
      <c r="GWK27" s="569"/>
      <c r="GWL27" s="569"/>
      <c r="GWM27" s="569"/>
      <c r="GWN27" s="569"/>
      <c r="GWO27" s="569"/>
      <c r="GWP27" s="569"/>
      <c r="GWQ27" s="569"/>
      <c r="GWR27" s="569"/>
      <c r="GWS27" s="569"/>
      <c r="GWT27" s="569"/>
      <c r="GWU27" s="569"/>
      <c r="GWV27" s="569"/>
      <c r="GWW27" s="569"/>
      <c r="GWX27" s="569"/>
      <c r="GWY27" s="569"/>
      <c r="GWZ27" s="569"/>
      <c r="GXA27" s="569"/>
      <c r="GXB27" s="569"/>
      <c r="GXC27" s="569"/>
      <c r="GXD27" s="569"/>
      <c r="GXE27" s="569"/>
      <c r="GXF27" s="569"/>
      <c r="GXG27" s="569"/>
      <c r="GXH27" s="569"/>
      <c r="GXI27" s="569"/>
      <c r="GXJ27" s="569"/>
      <c r="GXK27" s="569"/>
      <c r="GXL27" s="569"/>
      <c r="GXM27" s="569"/>
      <c r="GXN27" s="569"/>
      <c r="GXO27" s="569"/>
      <c r="GXP27" s="569"/>
      <c r="GXQ27" s="569"/>
      <c r="GXR27" s="569"/>
      <c r="GXS27" s="569"/>
      <c r="GXT27" s="569"/>
      <c r="GXU27" s="569"/>
      <c r="GXV27" s="569"/>
      <c r="GXW27" s="569"/>
      <c r="GXX27" s="569"/>
      <c r="GXY27" s="569"/>
      <c r="GXZ27" s="569"/>
      <c r="GYA27" s="569"/>
      <c r="GYB27" s="569"/>
      <c r="GYC27" s="569"/>
      <c r="GYD27" s="569"/>
      <c r="GYE27" s="569"/>
      <c r="GYF27" s="569"/>
      <c r="GYG27" s="569"/>
      <c r="GYH27" s="569"/>
      <c r="GYI27" s="569"/>
      <c r="GYJ27" s="569"/>
      <c r="GYK27" s="569"/>
      <c r="GYL27" s="569"/>
      <c r="GYM27" s="569"/>
      <c r="GYN27" s="569"/>
      <c r="GYO27" s="569"/>
      <c r="GYP27" s="569"/>
      <c r="GYQ27" s="569"/>
      <c r="GYR27" s="569"/>
      <c r="GYS27" s="569"/>
      <c r="GYT27" s="569"/>
      <c r="GYU27" s="569"/>
      <c r="GYV27" s="569"/>
      <c r="GYW27" s="569"/>
      <c r="GYX27" s="569"/>
      <c r="GYY27" s="569"/>
      <c r="GYZ27" s="569"/>
      <c r="GZA27" s="569"/>
      <c r="GZB27" s="569"/>
      <c r="GZC27" s="569"/>
      <c r="GZD27" s="569"/>
      <c r="GZE27" s="569"/>
      <c r="GZF27" s="569"/>
      <c r="GZG27" s="569"/>
      <c r="GZH27" s="569"/>
      <c r="GZI27" s="569"/>
      <c r="GZJ27" s="569"/>
      <c r="GZK27" s="569"/>
      <c r="GZL27" s="569"/>
      <c r="GZM27" s="569"/>
      <c r="GZN27" s="569"/>
      <c r="GZO27" s="569"/>
      <c r="GZP27" s="569"/>
      <c r="GZQ27" s="569"/>
      <c r="GZR27" s="569"/>
      <c r="GZS27" s="569"/>
      <c r="GZT27" s="569"/>
      <c r="GZU27" s="569"/>
      <c r="GZV27" s="569"/>
      <c r="GZW27" s="569"/>
      <c r="GZX27" s="569"/>
      <c r="GZY27" s="569"/>
      <c r="GZZ27" s="569"/>
      <c r="HAA27" s="569"/>
      <c r="HAB27" s="569"/>
      <c r="HAC27" s="569"/>
      <c r="HAD27" s="569"/>
      <c r="HAE27" s="569"/>
      <c r="HAF27" s="569"/>
      <c r="HAG27" s="569"/>
      <c r="HAH27" s="569"/>
      <c r="HAI27" s="569"/>
      <c r="HAJ27" s="569"/>
      <c r="HAK27" s="569"/>
      <c r="HAL27" s="569"/>
      <c r="HAM27" s="569"/>
      <c r="HAN27" s="569"/>
      <c r="HAO27" s="569"/>
      <c r="HAP27" s="569"/>
      <c r="HAQ27" s="569"/>
      <c r="HAR27" s="569"/>
      <c r="HAS27" s="569"/>
      <c r="HAT27" s="569"/>
      <c r="HAU27" s="569"/>
      <c r="HAV27" s="569"/>
      <c r="HAW27" s="569"/>
      <c r="HAX27" s="569"/>
      <c r="HAY27" s="569"/>
      <c r="HAZ27" s="569"/>
      <c r="HBA27" s="569"/>
      <c r="HBB27" s="569"/>
      <c r="HBC27" s="569"/>
      <c r="HBD27" s="569"/>
      <c r="HBE27" s="569"/>
      <c r="HBF27" s="569"/>
      <c r="HBG27" s="569"/>
      <c r="HBH27" s="569"/>
      <c r="HBI27" s="569"/>
      <c r="HBJ27" s="569"/>
      <c r="HBK27" s="569"/>
      <c r="HBL27" s="569"/>
      <c r="HBM27" s="569"/>
      <c r="HBN27" s="569"/>
      <c r="HBO27" s="569"/>
      <c r="HBP27" s="569"/>
      <c r="HBQ27" s="569"/>
      <c r="HBR27" s="569"/>
      <c r="HBS27" s="569"/>
      <c r="HBT27" s="569"/>
      <c r="HBU27" s="569"/>
      <c r="HBV27" s="569"/>
      <c r="HBW27" s="569"/>
      <c r="HBX27" s="569"/>
      <c r="HBY27" s="569"/>
      <c r="HBZ27" s="569"/>
      <c r="HCA27" s="569"/>
      <c r="HCB27" s="569"/>
      <c r="HCC27" s="569"/>
      <c r="HCD27" s="569"/>
      <c r="HCE27" s="569"/>
      <c r="HCF27" s="569"/>
      <c r="HCG27" s="569"/>
      <c r="HCH27" s="569"/>
      <c r="HCI27" s="569"/>
      <c r="HCJ27" s="569"/>
      <c r="HCK27" s="569"/>
      <c r="HCL27" s="569"/>
      <c r="HCM27" s="569"/>
      <c r="HCN27" s="569"/>
      <c r="HCO27" s="569"/>
      <c r="HCP27" s="569"/>
      <c r="HCQ27" s="569"/>
      <c r="HCR27" s="569"/>
      <c r="HCS27" s="569"/>
      <c r="HCT27" s="569"/>
      <c r="HCU27" s="569"/>
      <c r="HCV27" s="569"/>
      <c r="HCW27" s="569"/>
      <c r="HCX27" s="569"/>
      <c r="HCY27" s="569"/>
      <c r="HCZ27" s="569"/>
      <c r="HDA27" s="569"/>
      <c r="HDB27" s="569"/>
      <c r="HDC27" s="569"/>
      <c r="HDD27" s="569"/>
      <c r="HDE27" s="569"/>
      <c r="HDF27" s="569"/>
      <c r="HDG27" s="569"/>
      <c r="HDH27" s="569"/>
      <c r="HDI27" s="569"/>
      <c r="HDJ27" s="569"/>
      <c r="HDK27" s="569"/>
      <c r="HDL27" s="569"/>
      <c r="HDM27" s="569"/>
      <c r="HDN27" s="569"/>
      <c r="HDO27" s="569"/>
      <c r="HDP27" s="569"/>
      <c r="HDQ27" s="569"/>
      <c r="HDR27" s="569"/>
      <c r="HDS27" s="569"/>
      <c r="HDT27" s="569"/>
      <c r="HDU27" s="569"/>
      <c r="HDV27" s="569"/>
      <c r="HDW27" s="569"/>
      <c r="HDX27" s="569"/>
      <c r="HDY27" s="569"/>
      <c r="HDZ27" s="569"/>
      <c r="HEA27" s="569"/>
      <c r="HEB27" s="569"/>
      <c r="HEC27" s="569"/>
      <c r="HED27" s="569"/>
      <c r="HEE27" s="569"/>
      <c r="HEF27" s="569"/>
      <c r="HEG27" s="569"/>
      <c r="HEH27" s="569"/>
      <c r="HEI27" s="569"/>
      <c r="HEJ27" s="569"/>
      <c r="HEK27" s="569"/>
      <c r="HEL27" s="569"/>
      <c r="HEM27" s="569"/>
      <c r="HEN27" s="569"/>
      <c r="HEO27" s="569"/>
      <c r="HEP27" s="569"/>
      <c r="HEQ27" s="569"/>
      <c r="HER27" s="569"/>
      <c r="HES27" s="569"/>
      <c r="HET27" s="569"/>
      <c r="HEU27" s="569"/>
      <c r="HEV27" s="569"/>
      <c r="HEW27" s="569"/>
      <c r="HEX27" s="569"/>
      <c r="HEY27" s="569"/>
      <c r="HEZ27" s="569"/>
      <c r="HFA27" s="569"/>
      <c r="HFB27" s="569"/>
      <c r="HFC27" s="569"/>
      <c r="HFD27" s="569"/>
      <c r="HFE27" s="569"/>
      <c r="HFF27" s="569"/>
      <c r="HFG27" s="569"/>
      <c r="HFH27" s="569"/>
      <c r="HFI27" s="569"/>
      <c r="HFJ27" s="569"/>
      <c r="HFK27" s="569"/>
      <c r="HFL27" s="569"/>
      <c r="HFM27" s="569"/>
      <c r="HFN27" s="569"/>
      <c r="HFO27" s="569"/>
      <c r="HFP27" s="569"/>
      <c r="HFQ27" s="569"/>
      <c r="HFR27" s="569"/>
      <c r="HFS27" s="569"/>
      <c r="HFT27" s="569"/>
      <c r="HFU27" s="569"/>
      <c r="HFV27" s="569"/>
      <c r="HFW27" s="569"/>
      <c r="HFX27" s="569"/>
      <c r="HFY27" s="569"/>
      <c r="HFZ27" s="569"/>
      <c r="HGA27" s="569"/>
      <c r="HGB27" s="569"/>
      <c r="HGC27" s="569"/>
      <c r="HGD27" s="569"/>
      <c r="HGE27" s="569"/>
      <c r="HGF27" s="569"/>
      <c r="HGG27" s="569"/>
      <c r="HGH27" s="569"/>
      <c r="HGI27" s="569"/>
      <c r="HGJ27" s="569"/>
      <c r="HGK27" s="569"/>
      <c r="HGL27" s="569"/>
      <c r="HGM27" s="569"/>
      <c r="HGN27" s="569"/>
      <c r="HGO27" s="569"/>
      <c r="HGP27" s="569"/>
      <c r="HGQ27" s="569"/>
      <c r="HGR27" s="569"/>
      <c r="HGS27" s="569"/>
      <c r="HGT27" s="569"/>
      <c r="HGU27" s="569"/>
      <c r="HGV27" s="569"/>
      <c r="HGW27" s="569"/>
      <c r="HGX27" s="569"/>
      <c r="HGY27" s="569"/>
      <c r="HGZ27" s="569"/>
      <c r="HHA27" s="569"/>
      <c r="HHB27" s="569"/>
      <c r="HHC27" s="569"/>
      <c r="HHD27" s="569"/>
      <c r="HHE27" s="569"/>
      <c r="HHF27" s="569"/>
      <c r="HHG27" s="569"/>
      <c r="HHH27" s="569"/>
      <c r="HHI27" s="569"/>
      <c r="HHJ27" s="569"/>
      <c r="HHK27" s="569"/>
      <c r="HHL27" s="569"/>
      <c r="HHM27" s="569"/>
      <c r="HHN27" s="569"/>
      <c r="HHO27" s="569"/>
      <c r="HHP27" s="569"/>
      <c r="HHQ27" s="569"/>
      <c r="HHR27" s="569"/>
      <c r="HHS27" s="569"/>
      <c r="HHT27" s="569"/>
      <c r="HHU27" s="569"/>
      <c r="HHV27" s="569"/>
      <c r="HHW27" s="569"/>
      <c r="HHX27" s="569"/>
      <c r="HHY27" s="569"/>
      <c r="HHZ27" s="569"/>
      <c r="HIA27" s="569"/>
      <c r="HIB27" s="569"/>
      <c r="HIC27" s="569"/>
      <c r="HID27" s="569"/>
      <c r="HIE27" s="569"/>
      <c r="HIF27" s="569"/>
      <c r="HIG27" s="569"/>
      <c r="HIH27" s="569"/>
      <c r="HII27" s="569"/>
      <c r="HIJ27" s="569"/>
      <c r="HIK27" s="569"/>
      <c r="HIL27" s="569"/>
      <c r="HIM27" s="569"/>
      <c r="HIN27" s="569"/>
      <c r="HIO27" s="569"/>
      <c r="HIP27" s="569"/>
      <c r="HIQ27" s="569"/>
      <c r="HIR27" s="569"/>
      <c r="HIS27" s="569"/>
      <c r="HIT27" s="569"/>
      <c r="HIU27" s="569"/>
      <c r="HIV27" s="569"/>
      <c r="HIW27" s="569"/>
      <c r="HIX27" s="569"/>
      <c r="HIY27" s="569"/>
      <c r="HIZ27" s="569"/>
      <c r="HJA27" s="569"/>
      <c r="HJB27" s="569"/>
      <c r="HJC27" s="569"/>
      <c r="HJD27" s="569"/>
      <c r="HJE27" s="569"/>
      <c r="HJF27" s="569"/>
      <c r="HJG27" s="569"/>
      <c r="HJH27" s="569"/>
      <c r="HJI27" s="569"/>
      <c r="HJJ27" s="569"/>
      <c r="HJK27" s="569"/>
      <c r="HJL27" s="569"/>
      <c r="HJM27" s="569"/>
      <c r="HJN27" s="569"/>
      <c r="HJO27" s="569"/>
      <c r="HJP27" s="569"/>
      <c r="HJQ27" s="569"/>
      <c r="HJR27" s="569"/>
      <c r="HJS27" s="569"/>
      <c r="HJT27" s="569"/>
      <c r="HJU27" s="569"/>
      <c r="HJV27" s="569"/>
      <c r="HJW27" s="569"/>
      <c r="HJX27" s="569"/>
      <c r="HJY27" s="569"/>
      <c r="HJZ27" s="569"/>
      <c r="HKA27" s="569"/>
      <c r="HKB27" s="569"/>
      <c r="HKC27" s="569"/>
      <c r="HKD27" s="569"/>
      <c r="HKE27" s="569"/>
      <c r="HKF27" s="569"/>
      <c r="HKG27" s="569"/>
      <c r="HKH27" s="569"/>
      <c r="HKI27" s="569"/>
      <c r="HKJ27" s="569"/>
      <c r="HKK27" s="569"/>
      <c r="HKL27" s="569"/>
      <c r="HKM27" s="569"/>
      <c r="HKN27" s="569"/>
      <c r="HKO27" s="569"/>
      <c r="HKP27" s="569"/>
      <c r="HKQ27" s="569"/>
      <c r="HKR27" s="569"/>
      <c r="HKS27" s="569"/>
      <c r="HKT27" s="569"/>
      <c r="HKU27" s="569"/>
      <c r="HKV27" s="569"/>
      <c r="HKW27" s="569"/>
      <c r="HKX27" s="569"/>
      <c r="HKY27" s="569"/>
      <c r="HKZ27" s="569"/>
      <c r="HLA27" s="569"/>
      <c r="HLB27" s="569"/>
      <c r="HLC27" s="569"/>
      <c r="HLD27" s="569"/>
      <c r="HLE27" s="569"/>
      <c r="HLF27" s="569"/>
      <c r="HLG27" s="569"/>
      <c r="HLH27" s="569"/>
      <c r="HLI27" s="569"/>
      <c r="HLJ27" s="569"/>
      <c r="HLK27" s="569"/>
      <c r="HLL27" s="569"/>
      <c r="HLM27" s="569"/>
      <c r="HLN27" s="569"/>
      <c r="HLO27" s="569"/>
      <c r="HLP27" s="569"/>
      <c r="HLQ27" s="569"/>
      <c r="HLR27" s="569"/>
      <c r="HLS27" s="569"/>
      <c r="HLT27" s="569"/>
      <c r="HLU27" s="569"/>
      <c r="HLV27" s="569"/>
      <c r="HLW27" s="569"/>
      <c r="HLX27" s="569"/>
      <c r="HLY27" s="569"/>
      <c r="HLZ27" s="569"/>
      <c r="HMA27" s="569"/>
      <c r="HMB27" s="569"/>
      <c r="HMC27" s="569"/>
      <c r="HMD27" s="569"/>
      <c r="HME27" s="569"/>
      <c r="HMF27" s="569"/>
      <c r="HMG27" s="569"/>
      <c r="HMH27" s="569"/>
      <c r="HMI27" s="569"/>
      <c r="HMJ27" s="569"/>
      <c r="HMK27" s="569"/>
      <c r="HML27" s="569"/>
      <c r="HMM27" s="569"/>
      <c r="HMN27" s="569"/>
      <c r="HMO27" s="569"/>
      <c r="HMP27" s="569"/>
      <c r="HMQ27" s="569"/>
      <c r="HMR27" s="569"/>
      <c r="HMS27" s="569"/>
      <c r="HMT27" s="569"/>
      <c r="HMU27" s="569"/>
      <c r="HMV27" s="569"/>
      <c r="HMW27" s="569"/>
      <c r="HMX27" s="569"/>
      <c r="HMY27" s="569"/>
      <c r="HMZ27" s="569"/>
      <c r="HNA27" s="569"/>
      <c r="HNB27" s="569"/>
      <c r="HNC27" s="569"/>
      <c r="HND27" s="569"/>
      <c r="HNE27" s="569"/>
      <c r="HNF27" s="569"/>
      <c r="HNG27" s="569"/>
      <c r="HNH27" s="569"/>
      <c r="HNI27" s="569"/>
      <c r="HNJ27" s="569"/>
      <c r="HNK27" s="569"/>
      <c r="HNL27" s="569"/>
      <c r="HNM27" s="569"/>
      <c r="HNN27" s="569"/>
      <c r="HNO27" s="569"/>
      <c r="HNP27" s="569"/>
      <c r="HNQ27" s="569"/>
      <c r="HNR27" s="569"/>
      <c r="HNS27" s="569"/>
      <c r="HNT27" s="569"/>
      <c r="HNU27" s="569"/>
      <c r="HNV27" s="569"/>
      <c r="HNW27" s="569"/>
      <c r="HNX27" s="569"/>
      <c r="HNY27" s="569"/>
      <c r="HNZ27" s="569"/>
      <c r="HOA27" s="569"/>
      <c r="HOB27" s="569"/>
      <c r="HOC27" s="569"/>
      <c r="HOD27" s="569"/>
      <c r="HOE27" s="569"/>
      <c r="HOF27" s="569"/>
      <c r="HOG27" s="569"/>
      <c r="HOH27" s="569"/>
      <c r="HOI27" s="569"/>
      <c r="HOJ27" s="569"/>
      <c r="HOK27" s="569"/>
      <c r="HOL27" s="569"/>
      <c r="HOM27" s="569"/>
      <c r="HON27" s="569"/>
      <c r="HOO27" s="569"/>
      <c r="HOP27" s="569"/>
      <c r="HOQ27" s="569"/>
      <c r="HOR27" s="569"/>
      <c r="HOS27" s="569"/>
      <c r="HOT27" s="569"/>
      <c r="HOU27" s="569"/>
      <c r="HOV27" s="569"/>
      <c r="HOW27" s="569"/>
      <c r="HOX27" s="569"/>
      <c r="HOY27" s="569"/>
      <c r="HOZ27" s="569"/>
      <c r="HPA27" s="569"/>
      <c r="HPB27" s="569"/>
      <c r="HPC27" s="569"/>
      <c r="HPD27" s="569"/>
      <c r="HPE27" s="569"/>
      <c r="HPF27" s="569"/>
      <c r="HPG27" s="569"/>
      <c r="HPH27" s="569"/>
      <c r="HPI27" s="569"/>
      <c r="HPJ27" s="569"/>
      <c r="HPK27" s="569"/>
      <c r="HPL27" s="569"/>
      <c r="HPM27" s="569"/>
      <c r="HPN27" s="569"/>
      <c r="HPO27" s="569"/>
      <c r="HPP27" s="569"/>
      <c r="HPQ27" s="569"/>
      <c r="HPR27" s="569"/>
      <c r="HPS27" s="569"/>
      <c r="HPT27" s="569"/>
      <c r="HPU27" s="569"/>
      <c r="HPV27" s="569"/>
      <c r="HPW27" s="569"/>
      <c r="HPX27" s="569"/>
      <c r="HPY27" s="569"/>
      <c r="HPZ27" s="569"/>
      <c r="HQA27" s="569"/>
      <c r="HQB27" s="569"/>
      <c r="HQC27" s="569"/>
      <c r="HQD27" s="569"/>
      <c r="HQE27" s="569"/>
      <c r="HQF27" s="569"/>
      <c r="HQG27" s="569"/>
      <c r="HQH27" s="569"/>
      <c r="HQI27" s="569"/>
      <c r="HQJ27" s="569"/>
      <c r="HQK27" s="569"/>
      <c r="HQL27" s="569"/>
      <c r="HQM27" s="569"/>
      <c r="HQN27" s="569"/>
      <c r="HQO27" s="569"/>
      <c r="HQP27" s="569"/>
      <c r="HQQ27" s="569"/>
      <c r="HQR27" s="569"/>
      <c r="HQS27" s="569"/>
      <c r="HQT27" s="569"/>
      <c r="HQU27" s="569"/>
      <c r="HQV27" s="569"/>
      <c r="HQW27" s="569"/>
      <c r="HQX27" s="569"/>
      <c r="HQY27" s="569"/>
      <c r="HQZ27" s="569"/>
      <c r="HRA27" s="569"/>
      <c r="HRB27" s="569"/>
      <c r="HRC27" s="569"/>
      <c r="HRD27" s="569"/>
      <c r="HRE27" s="569"/>
      <c r="HRF27" s="569"/>
      <c r="HRG27" s="569"/>
      <c r="HRH27" s="569"/>
      <c r="HRI27" s="569"/>
      <c r="HRJ27" s="569"/>
      <c r="HRK27" s="569"/>
      <c r="HRL27" s="569"/>
      <c r="HRM27" s="569"/>
      <c r="HRN27" s="569"/>
      <c r="HRO27" s="569"/>
      <c r="HRP27" s="569"/>
      <c r="HRQ27" s="569"/>
      <c r="HRR27" s="569"/>
      <c r="HRS27" s="569"/>
      <c r="HRT27" s="569"/>
      <c r="HRU27" s="569"/>
      <c r="HRV27" s="569"/>
      <c r="HRW27" s="569"/>
      <c r="HRX27" s="569"/>
      <c r="HRY27" s="569"/>
      <c r="HRZ27" s="569"/>
      <c r="HSA27" s="569"/>
      <c r="HSB27" s="569"/>
      <c r="HSC27" s="569"/>
      <c r="HSD27" s="569"/>
      <c r="HSE27" s="569"/>
      <c r="HSF27" s="569"/>
      <c r="HSG27" s="569"/>
      <c r="HSH27" s="569"/>
      <c r="HSI27" s="569"/>
      <c r="HSJ27" s="569"/>
      <c r="HSK27" s="569"/>
      <c r="HSL27" s="569"/>
      <c r="HSM27" s="569"/>
      <c r="HSN27" s="569"/>
      <c r="HSO27" s="569"/>
      <c r="HSP27" s="569"/>
      <c r="HSQ27" s="569"/>
      <c r="HSR27" s="569"/>
      <c r="HSS27" s="569"/>
      <c r="HST27" s="569"/>
      <c r="HSU27" s="569"/>
      <c r="HSV27" s="569"/>
      <c r="HSW27" s="569"/>
      <c r="HSX27" s="569"/>
      <c r="HSY27" s="569"/>
      <c r="HSZ27" s="569"/>
      <c r="HTA27" s="569"/>
      <c r="HTB27" s="569"/>
      <c r="HTC27" s="569"/>
      <c r="HTD27" s="569"/>
      <c r="HTE27" s="569"/>
      <c r="HTF27" s="569"/>
      <c r="HTG27" s="569"/>
      <c r="HTH27" s="569"/>
      <c r="HTI27" s="569"/>
      <c r="HTJ27" s="569"/>
      <c r="HTK27" s="569"/>
      <c r="HTL27" s="569"/>
      <c r="HTM27" s="569"/>
      <c r="HTN27" s="569"/>
      <c r="HTO27" s="569"/>
      <c r="HTP27" s="569"/>
      <c r="HTQ27" s="569"/>
      <c r="HTR27" s="569"/>
      <c r="HTS27" s="569"/>
      <c r="HTT27" s="569"/>
      <c r="HTU27" s="569"/>
      <c r="HTV27" s="569"/>
      <c r="HTW27" s="569"/>
      <c r="HTX27" s="569"/>
      <c r="HTY27" s="569"/>
      <c r="HTZ27" s="569"/>
      <c r="HUA27" s="569"/>
      <c r="HUB27" s="569"/>
      <c r="HUC27" s="569"/>
      <c r="HUD27" s="569"/>
      <c r="HUE27" s="569"/>
      <c r="HUF27" s="569"/>
      <c r="HUG27" s="569"/>
      <c r="HUH27" s="569"/>
      <c r="HUI27" s="569"/>
      <c r="HUJ27" s="569"/>
      <c r="HUK27" s="569"/>
      <c r="HUL27" s="569"/>
      <c r="HUM27" s="569"/>
      <c r="HUN27" s="569"/>
      <c r="HUO27" s="569"/>
      <c r="HUP27" s="569"/>
      <c r="HUQ27" s="569"/>
      <c r="HUR27" s="569"/>
      <c r="HUS27" s="569"/>
      <c r="HUT27" s="569"/>
      <c r="HUU27" s="569"/>
      <c r="HUV27" s="569"/>
      <c r="HUW27" s="569"/>
      <c r="HUX27" s="569"/>
      <c r="HUY27" s="569"/>
      <c r="HUZ27" s="569"/>
      <c r="HVA27" s="569"/>
      <c r="HVB27" s="569"/>
      <c r="HVC27" s="569"/>
      <c r="HVD27" s="569"/>
      <c r="HVE27" s="569"/>
      <c r="HVF27" s="569"/>
      <c r="HVG27" s="569"/>
      <c r="HVH27" s="569"/>
      <c r="HVI27" s="569"/>
      <c r="HVJ27" s="569"/>
      <c r="HVK27" s="569"/>
      <c r="HVL27" s="569"/>
      <c r="HVM27" s="569"/>
      <c r="HVN27" s="569"/>
      <c r="HVO27" s="569"/>
      <c r="HVP27" s="569"/>
      <c r="HVQ27" s="569"/>
      <c r="HVR27" s="569"/>
      <c r="HVS27" s="569"/>
      <c r="HVT27" s="569"/>
      <c r="HVU27" s="569"/>
      <c r="HVV27" s="569"/>
      <c r="HVW27" s="569"/>
      <c r="HVX27" s="569"/>
      <c r="HVY27" s="569"/>
      <c r="HVZ27" s="569"/>
      <c r="HWA27" s="569"/>
      <c r="HWB27" s="569"/>
      <c r="HWC27" s="569"/>
      <c r="HWD27" s="569"/>
      <c r="HWE27" s="569"/>
      <c r="HWF27" s="569"/>
      <c r="HWG27" s="569"/>
      <c r="HWH27" s="569"/>
      <c r="HWI27" s="569"/>
      <c r="HWJ27" s="569"/>
      <c r="HWK27" s="569"/>
      <c r="HWL27" s="569"/>
      <c r="HWM27" s="569"/>
      <c r="HWN27" s="569"/>
      <c r="HWO27" s="569"/>
      <c r="HWP27" s="569"/>
      <c r="HWQ27" s="569"/>
      <c r="HWR27" s="569"/>
      <c r="HWS27" s="569"/>
      <c r="HWT27" s="569"/>
      <c r="HWU27" s="569"/>
      <c r="HWV27" s="569"/>
      <c r="HWW27" s="569"/>
      <c r="HWX27" s="569"/>
      <c r="HWY27" s="569"/>
      <c r="HWZ27" s="569"/>
      <c r="HXA27" s="569"/>
      <c r="HXB27" s="569"/>
      <c r="HXC27" s="569"/>
      <c r="HXD27" s="569"/>
      <c r="HXE27" s="569"/>
      <c r="HXF27" s="569"/>
      <c r="HXG27" s="569"/>
      <c r="HXH27" s="569"/>
      <c r="HXI27" s="569"/>
      <c r="HXJ27" s="569"/>
      <c r="HXK27" s="569"/>
      <c r="HXL27" s="569"/>
      <c r="HXM27" s="569"/>
      <c r="HXN27" s="569"/>
      <c r="HXO27" s="569"/>
      <c r="HXP27" s="569"/>
      <c r="HXQ27" s="569"/>
      <c r="HXR27" s="569"/>
      <c r="HXS27" s="569"/>
      <c r="HXT27" s="569"/>
      <c r="HXU27" s="569"/>
      <c r="HXV27" s="569"/>
      <c r="HXW27" s="569"/>
      <c r="HXX27" s="569"/>
      <c r="HXY27" s="569"/>
      <c r="HXZ27" s="569"/>
      <c r="HYA27" s="569"/>
      <c r="HYB27" s="569"/>
      <c r="HYC27" s="569"/>
      <c r="HYD27" s="569"/>
      <c r="HYE27" s="569"/>
      <c r="HYF27" s="569"/>
      <c r="HYG27" s="569"/>
      <c r="HYH27" s="569"/>
      <c r="HYI27" s="569"/>
      <c r="HYJ27" s="569"/>
      <c r="HYK27" s="569"/>
      <c r="HYL27" s="569"/>
      <c r="HYM27" s="569"/>
      <c r="HYN27" s="569"/>
      <c r="HYO27" s="569"/>
      <c r="HYP27" s="569"/>
      <c r="HYQ27" s="569"/>
      <c r="HYR27" s="569"/>
      <c r="HYS27" s="569"/>
      <c r="HYT27" s="569"/>
      <c r="HYU27" s="569"/>
      <c r="HYV27" s="569"/>
      <c r="HYW27" s="569"/>
      <c r="HYX27" s="569"/>
      <c r="HYY27" s="569"/>
      <c r="HYZ27" s="569"/>
      <c r="HZA27" s="569"/>
      <c r="HZB27" s="569"/>
      <c r="HZC27" s="569"/>
      <c r="HZD27" s="569"/>
      <c r="HZE27" s="569"/>
      <c r="HZF27" s="569"/>
      <c r="HZG27" s="569"/>
      <c r="HZH27" s="569"/>
      <c r="HZI27" s="569"/>
      <c r="HZJ27" s="569"/>
      <c r="HZK27" s="569"/>
      <c r="HZL27" s="569"/>
      <c r="HZM27" s="569"/>
      <c r="HZN27" s="569"/>
      <c r="HZO27" s="569"/>
      <c r="HZP27" s="569"/>
      <c r="HZQ27" s="569"/>
      <c r="HZR27" s="569"/>
      <c r="HZS27" s="569"/>
      <c r="HZT27" s="569"/>
      <c r="HZU27" s="569"/>
      <c r="HZV27" s="569"/>
      <c r="HZW27" s="569"/>
      <c r="HZX27" s="569"/>
      <c r="HZY27" s="569"/>
      <c r="HZZ27" s="569"/>
      <c r="IAA27" s="569"/>
      <c r="IAB27" s="569"/>
      <c r="IAC27" s="569"/>
      <c r="IAD27" s="569"/>
      <c r="IAE27" s="569"/>
      <c r="IAF27" s="569"/>
      <c r="IAG27" s="569"/>
      <c r="IAH27" s="569"/>
      <c r="IAI27" s="569"/>
      <c r="IAJ27" s="569"/>
      <c r="IAK27" s="569"/>
      <c r="IAL27" s="569"/>
      <c r="IAM27" s="569"/>
      <c r="IAN27" s="569"/>
      <c r="IAO27" s="569"/>
      <c r="IAP27" s="569"/>
      <c r="IAQ27" s="569"/>
      <c r="IAR27" s="569"/>
      <c r="IAS27" s="569"/>
      <c r="IAT27" s="569"/>
      <c r="IAU27" s="569"/>
      <c r="IAV27" s="569"/>
      <c r="IAW27" s="569"/>
      <c r="IAX27" s="569"/>
      <c r="IAY27" s="569"/>
      <c r="IAZ27" s="569"/>
      <c r="IBA27" s="569"/>
      <c r="IBB27" s="569"/>
      <c r="IBC27" s="569"/>
      <c r="IBD27" s="569"/>
      <c r="IBE27" s="569"/>
      <c r="IBF27" s="569"/>
      <c r="IBG27" s="569"/>
      <c r="IBH27" s="569"/>
      <c r="IBI27" s="569"/>
      <c r="IBJ27" s="569"/>
      <c r="IBK27" s="569"/>
      <c r="IBL27" s="569"/>
      <c r="IBM27" s="569"/>
      <c r="IBN27" s="569"/>
      <c r="IBO27" s="569"/>
      <c r="IBP27" s="569"/>
      <c r="IBQ27" s="569"/>
      <c r="IBR27" s="569"/>
      <c r="IBS27" s="569"/>
      <c r="IBT27" s="569"/>
      <c r="IBU27" s="569"/>
      <c r="IBV27" s="569"/>
      <c r="IBW27" s="569"/>
      <c r="IBX27" s="569"/>
      <c r="IBY27" s="569"/>
      <c r="IBZ27" s="569"/>
      <c r="ICA27" s="569"/>
      <c r="ICB27" s="569"/>
      <c r="ICC27" s="569"/>
      <c r="ICD27" s="569"/>
      <c r="ICE27" s="569"/>
      <c r="ICF27" s="569"/>
      <c r="ICG27" s="569"/>
      <c r="ICH27" s="569"/>
      <c r="ICI27" s="569"/>
      <c r="ICJ27" s="569"/>
      <c r="ICK27" s="569"/>
      <c r="ICL27" s="569"/>
      <c r="ICM27" s="569"/>
      <c r="ICN27" s="569"/>
      <c r="ICO27" s="569"/>
      <c r="ICP27" s="569"/>
      <c r="ICQ27" s="569"/>
      <c r="ICR27" s="569"/>
      <c r="ICS27" s="569"/>
      <c r="ICT27" s="569"/>
      <c r="ICU27" s="569"/>
      <c r="ICV27" s="569"/>
      <c r="ICW27" s="569"/>
      <c r="ICX27" s="569"/>
      <c r="ICY27" s="569"/>
      <c r="ICZ27" s="569"/>
      <c r="IDA27" s="569"/>
      <c r="IDB27" s="569"/>
      <c r="IDC27" s="569"/>
      <c r="IDD27" s="569"/>
      <c r="IDE27" s="569"/>
      <c r="IDF27" s="569"/>
      <c r="IDG27" s="569"/>
      <c r="IDH27" s="569"/>
      <c r="IDI27" s="569"/>
      <c r="IDJ27" s="569"/>
      <c r="IDK27" s="569"/>
      <c r="IDL27" s="569"/>
      <c r="IDM27" s="569"/>
      <c r="IDN27" s="569"/>
      <c r="IDO27" s="569"/>
      <c r="IDP27" s="569"/>
      <c r="IDQ27" s="569"/>
      <c r="IDR27" s="569"/>
      <c r="IDS27" s="569"/>
      <c r="IDT27" s="569"/>
      <c r="IDU27" s="569"/>
      <c r="IDV27" s="569"/>
      <c r="IDW27" s="569"/>
      <c r="IDX27" s="569"/>
      <c r="IDY27" s="569"/>
      <c r="IDZ27" s="569"/>
      <c r="IEA27" s="569"/>
      <c r="IEB27" s="569"/>
      <c r="IEC27" s="569"/>
      <c r="IED27" s="569"/>
      <c r="IEE27" s="569"/>
      <c r="IEF27" s="569"/>
      <c r="IEG27" s="569"/>
      <c r="IEH27" s="569"/>
      <c r="IEI27" s="569"/>
      <c r="IEJ27" s="569"/>
      <c r="IEK27" s="569"/>
      <c r="IEL27" s="569"/>
      <c r="IEM27" s="569"/>
      <c r="IEN27" s="569"/>
      <c r="IEO27" s="569"/>
      <c r="IEP27" s="569"/>
      <c r="IEQ27" s="569"/>
      <c r="IER27" s="569"/>
      <c r="IES27" s="569"/>
      <c r="IET27" s="569"/>
      <c r="IEU27" s="569"/>
      <c r="IEV27" s="569"/>
      <c r="IEW27" s="569"/>
      <c r="IEX27" s="569"/>
      <c r="IEY27" s="569"/>
      <c r="IEZ27" s="569"/>
      <c r="IFA27" s="569"/>
      <c r="IFB27" s="569"/>
      <c r="IFC27" s="569"/>
      <c r="IFD27" s="569"/>
      <c r="IFE27" s="569"/>
      <c r="IFF27" s="569"/>
      <c r="IFG27" s="569"/>
      <c r="IFH27" s="569"/>
      <c r="IFI27" s="569"/>
      <c r="IFJ27" s="569"/>
      <c r="IFK27" s="569"/>
      <c r="IFL27" s="569"/>
      <c r="IFM27" s="569"/>
      <c r="IFN27" s="569"/>
      <c r="IFO27" s="569"/>
      <c r="IFP27" s="569"/>
      <c r="IFQ27" s="569"/>
      <c r="IFR27" s="569"/>
      <c r="IFS27" s="569"/>
      <c r="IFT27" s="569"/>
      <c r="IFU27" s="569"/>
      <c r="IFV27" s="569"/>
      <c r="IFW27" s="569"/>
      <c r="IFX27" s="569"/>
      <c r="IFY27" s="569"/>
      <c r="IFZ27" s="569"/>
      <c r="IGA27" s="569"/>
      <c r="IGB27" s="569"/>
      <c r="IGC27" s="569"/>
      <c r="IGD27" s="569"/>
      <c r="IGE27" s="569"/>
      <c r="IGF27" s="569"/>
      <c r="IGG27" s="569"/>
      <c r="IGH27" s="569"/>
      <c r="IGI27" s="569"/>
      <c r="IGJ27" s="569"/>
      <c r="IGK27" s="569"/>
      <c r="IGL27" s="569"/>
      <c r="IGM27" s="569"/>
      <c r="IGN27" s="569"/>
      <c r="IGO27" s="569"/>
      <c r="IGP27" s="569"/>
      <c r="IGQ27" s="569"/>
      <c r="IGR27" s="569"/>
      <c r="IGS27" s="569"/>
      <c r="IGT27" s="569"/>
      <c r="IGU27" s="569"/>
      <c r="IGV27" s="569"/>
      <c r="IGW27" s="569"/>
      <c r="IGX27" s="569"/>
      <c r="IGY27" s="569"/>
      <c r="IGZ27" s="569"/>
      <c r="IHA27" s="569"/>
      <c r="IHB27" s="569"/>
      <c r="IHC27" s="569"/>
      <c r="IHD27" s="569"/>
      <c r="IHE27" s="569"/>
      <c r="IHF27" s="569"/>
      <c r="IHG27" s="569"/>
      <c r="IHH27" s="569"/>
      <c r="IHI27" s="569"/>
      <c r="IHJ27" s="569"/>
      <c r="IHK27" s="569"/>
      <c r="IHL27" s="569"/>
      <c r="IHM27" s="569"/>
      <c r="IHN27" s="569"/>
      <c r="IHO27" s="569"/>
      <c r="IHP27" s="569"/>
      <c r="IHQ27" s="569"/>
      <c r="IHR27" s="569"/>
      <c r="IHS27" s="569"/>
      <c r="IHT27" s="569"/>
      <c r="IHU27" s="569"/>
      <c r="IHV27" s="569"/>
      <c r="IHW27" s="569"/>
      <c r="IHX27" s="569"/>
      <c r="IHY27" s="569"/>
      <c r="IHZ27" s="569"/>
      <c r="IIA27" s="569"/>
      <c r="IIB27" s="569"/>
      <c r="IIC27" s="569"/>
      <c r="IID27" s="569"/>
      <c r="IIE27" s="569"/>
      <c r="IIF27" s="569"/>
      <c r="IIG27" s="569"/>
      <c r="IIH27" s="569"/>
      <c r="III27" s="569"/>
      <c r="IIJ27" s="569"/>
      <c r="IIK27" s="569"/>
      <c r="IIL27" s="569"/>
      <c r="IIM27" s="569"/>
      <c r="IIN27" s="569"/>
      <c r="IIO27" s="569"/>
      <c r="IIP27" s="569"/>
      <c r="IIQ27" s="569"/>
      <c r="IIR27" s="569"/>
      <c r="IIS27" s="569"/>
      <c r="IIT27" s="569"/>
      <c r="IIU27" s="569"/>
      <c r="IIV27" s="569"/>
      <c r="IIW27" s="569"/>
      <c r="IIX27" s="569"/>
      <c r="IIY27" s="569"/>
      <c r="IIZ27" s="569"/>
      <c r="IJA27" s="569"/>
      <c r="IJB27" s="569"/>
      <c r="IJC27" s="569"/>
      <c r="IJD27" s="569"/>
      <c r="IJE27" s="569"/>
      <c r="IJF27" s="569"/>
      <c r="IJG27" s="569"/>
      <c r="IJH27" s="569"/>
      <c r="IJI27" s="569"/>
      <c r="IJJ27" s="569"/>
      <c r="IJK27" s="569"/>
      <c r="IJL27" s="569"/>
      <c r="IJM27" s="569"/>
      <c r="IJN27" s="569"/>
      <c r="IJO27" s="569"/>
      <c r="IJP27" s="569"/>
      <c r="IJQ27" s="569"/>
      <c r="IJR27" s="569"/>
      <c r="IJS27" s="569"/>
      <c r="IJT27" s="569"/>
      <c r="IJU27" s="569"/>
      <c r="IJV27" s="569"/>
      <c r="IJW27" s="569"/>
      <c r="IJX27" s="569"/>
      <c r="IJY27" s="569"/>
      <c r="IJZ27" s="569"/>
      <c r="IKA27" s="569"/>
      <c r="IKB27" s="569"/>
      <c r="IKC27" s="569"/>
      <c r="IKD27" s="569"/>
      <c r="IKE27" s="569"/>
      <c r="IKF27" s="569"/>
      <c r="IKG27" s="569"/>
      <c r="IKH27" s="569"/>
      <c r="IKI27" s="569"/>
      <c r="IKJ27" s="569"/>
      <c r="IKK27" s="569"/>
      <c r="IKL27" s="569"/>
      <c r="IKM27" s="569"/>
      <c r="IKN27" s="569"/>
      <c r="IKO27" s="569"/>
      <c r="IKP27" s="569"/>
      <c r="IKQ27" s="569"/>
      <c r="IKR27" s="569"/>
      <c r="IKS27" s="569"/>
      <c r="IKT27" s="569"/>
      <c r="IKU27" s="569"/>
      <c r="IKV27" s="569"/>
      <c r="IKW27" s="569"/>
      <c r="IKX27" s="569"/>
      <c r="IKY27" s="569"/>
      <c r="IKZ27" s="569"/>
      <c r="ILA27" s="569"/>
      <c r="ILB27" s="569"/>
      <c r="ILC27" s="569"/>
      <c r="ILD27" s="569"/>
      <c r="ILE27" s="569"/>
      <c r="ILF27" s="569"/>
      <c r="ILG27" s="569"/>
      <c r="ILH27" s="569"/>
      <c r="ILI27" s="569"/>
      <c r="ILJ27" s="569"/>
      <c r="ILK27" s="569"/>
      <c r="ILL27" s="569"/>
      <c r="ILM27" s="569"/>
      <c r="ILN27" s="569"/>
      <c r="ILO27" s="569"/>
      <c r="ILP27" s="569"/>
      <c r="ILQ27" s="569"/>
      <c r="ILR27" s="569"/>
      <c r="ILS27" s="569"/>
      <c r="ILT27" s="569"/>
      <c r="ILU27" s="569"/>
      <c r="ILV27" s="569"/>
      <c r="ILW27" s="569"/>
      <c r="ILX27" s="569"/>
      <c r="ILY27" s="569"/>
      <c r="ILZ27" s="569"/>
      <c r="IMA27" s="569"/>
      <c r="IMB27" s="569"/>
      <c r="IMC27" s="569"/>
      <c r="IMD27" s="569"/>
      <c r="IME27" s="569"/>
      <c r="IMF27" s="569"/>
      <c r="IMG27" s="569"/>
      <c r="IMH27" s="569"/>
      <c r="IMI27" s="569"/>
      <c r="IMJ27" s="569"/>
      <c r="IMK27" s="569"/>
      <c r="IML27" s="569"/>
      <c r="IMM27" s="569"/>
      <c r="IMN27" s="569"/>
      <c r="IMO27" s="569"/>
      <c r="IMP27" s="569"/>
      <c r="IMQ27" s="569"/>
      <c r="IMR27" s="569"/>
      <c r="IMS27" s="569"/>
      <c r="IMT27" s="569"/>
      <c r="IMU27" s="569"/>
      <c r="IMV27" s="569"/>
      <c r="IMW27" s="569"/>
      <c r="IMX27" s="569"/>
      <c r="IMY27" s="569"/>
      <c r="IMZ27" s="569"/>
      <c r="INA27" s="569"/>
      <c r="INB27" s="569"/>
      <c r="INC27" s="569"/>
      <c r="IND27" s="569"/>
      <c r="INE27" s="569"/>
      <c r="INF27" s="569"/>
      <c r="ING27" s="569"/>
      <c r="INH27" s="569"/>
      <c r="INI27" s="569"/>
      <c r="INJ27" s="569"/>
      <c r="INK27" s="569"/>
      <c r="INL27" s="569"/>
      <c r="INM27" s="569"/>
      <c r="INN27" s="569"/>
      <c r="INO27" s="569"/>
      <c r="INP27" s="569"/>
      <c r="INQ27" s="569"/>
      <c r="INR27" s="569"/>
      <c r="INS27" s="569"/>
      <c r="INT27" s="569"/>
      <c r="INU27" s="569"/>
      <c r="INV27" s="569"/>
      <c r="INW27" s="569"/>
      <c r="INX27" s="569"/>
      <c r="INY27" s="569"/>
      <c r="INZ27" s="569"/>
      <c r="IOA27" s="569"/>
      <c r="IOB27" s="569"/>
      <c r="IOC27" s="569"/>
      <c r="IOD27" s="569"/>
      <c r="IOE27" s="569"/>
      <c r="IOF27" s="569"/>
      <c r="IOG27" s="569"/>
      <c r="IOH27" s="569"/>
      <c r="IOI27" s="569"/>
      <c r="IOJ27" s="569"/>
      <c r="IOK27" s="569"/>
      <c r="IOL27" s="569"/>
      <c r="IOM27" s="569"/>
      <c r="ION27" s="569"/>
      <c r="IOO27" s="569"/>
      <c r="IOP27" s="569"/>
      <c r="IOQ27" s="569"/>
      <c r="IOR27" s="569"/>
      <c r="IOS27" s="569"/>
      <c r="IOT27" s="569"/>
      <c r="IOU27" s="569"/>
      <c r="IOV27" s="569"/>
      <c r="IOW27" s="569"/>
      <c r="IOX27" s="569"/>
      <c r="IOY27" s="569"/>
      <c r="IOZ27" s="569"/>
      <c r="IPA27" s="569"/>
      <c r="IPB27" s="569"/>
      <c r="IPC27" s="569"/>
      <c r="IPD27" s="569"/>
      <c r="IPE27" s="569"/>
      <c r="IPF27" s="569"/>
      <c r="IPG27" s="569"/>
      <c r="IPH27" s="569"/>
      <c r="IPI27" s="569"/>
      <c r="IPJ27" s="569"/>
      <c r="IPK27" s="569"/>
      <c r="IPL27" s="569"/>
      <c r="IPM27" s="569"/>
      <c r="IPN27" s="569"/>
      <c r="IPO27" s="569"/>
      <c r="IPP27" s="569"/>
      <c r="IPQ27" s="569"/>
      <c r="IPR27" s="569"/>
      <c r="IPS27" s="569"/>
      <c r="IPT27" s="569"/>
      <c r="IPU27" s="569"/>
      <c r="IPV27" s="569"/>
      <c r="IPW27" s="569"/>
      <c r="IPX27" s="569"/>
      <c r="IPY27" s="569"/>
      <c r="IPZ27" s="569"/>
      <c r="IQA27" s="569"/>
      <c r="IQB27" s="569"/>
      <c r="IQC27" s="569"/>
      <c r="IQD27" s="569"/>
      <c r="IQE27" s="569"/>
      <c r="IQF27" s="569"/>
      <c r="IQG27" s="569"/>
      <c r="IQH27" s="569"/>
      <c r="IQI27" s="569"/>
      <c r="IQJ27" s="569"/>
      <c r="IQK27" s="569"/>
      <c r="IQL27" s="569"/>
      <c r="IQM27" s="569"/>
      <c r="IQN27" s="569"/>
      <c r="IQO27" s="569"/>
      <c r="IQP27" s="569"/>
      <c r="IQQ27" s="569"/>
      <c r="IQR27" s="569"/>
      <c r="IQS27" s="569"/>
      <c r="IQT27" s="569"/>
      <c r="IQU27" s="569"/>
      <c r="IQV27" s="569"/>
      <c r="IQW27" s="569"/>
      <c r="IQX27" s="569"/>
      <c r="IQY27" s="569"/>
      <c r="IQZ27" s="569"/>
      <c r="IRA27" s="569"/>
      <c r="IRB27" s="569"/>
      <c r="IRC27" s="569"/>
      <c r="IRD27" s="569"/>
      <c r="IRE27" s="569"/>
      <c r="IRF27" s="569"/>
      <c r="IRG27" s="569"/>
      <c r="IRH27" s="569"/>
      <c r="IRI27" s="569"/>
      <c r="IRJ27" s="569"/>
      <c r="IRK27" s="569"/>
      <c r="IRL27" s="569"/>
      <c r="IRM27" s="569"/>
      <c r="IRN27" s="569"/>
      <c r="IRO27" s="569"/>
      <c r="IRP27" s="569"/>
      <c r="IRQ27" s="569"/>
      <c r="IRR27" s="569"/>
      <c r="IRS27" s="569"/>
      <c r="IRT27" s="569"/>
      <c r="IRU27" s="569"/>
      <c r="IRV27" s="569"/>
      <c r="IRW27" s="569"/>
      <c r="IRX27" s="569"/>
      <c r="IRY27" s="569"/>
      <c r="IRZ27" s="569"/>
      <c r="ISA27" s="569"/>
      <c r="ISB27" s="569"/>
      <c r="ISC27" s="569"/>
      <c r="ISD27" s="569"/>
      <c r="ISE27" s="569"/>
      <c r="ISF27" s="569"/>
      <c r="ISG27" s="569"/>
      <c r="ISH27" s="569"/>
      <c r="ISI27" s="569"/>
      <c r="ISJ27" s="569"/>
      <c r="ISK27" s="569"/>
      <c r="ISL27" s="569"/>
      <c r="ISM27" s="569"/>
      <c r="ISN27" s="569"/>
      <c r="ISO27" s="569"/>
      <c r="ISP27" s="569"/>
      <c r="ISQ27" s="569"/>
      <c r="ISR27" s="569"/>
      <c r="ISS27" s="569"/>
      <c r="IST27" s="569"/>
      <c r="ISU27" s="569"/>
      <c r="ISV27" s="569"/>
      <c r="ISW27" s="569"/>
      <c r="ISX27" s="569"/>
      <c r="ISY27" s="569"/>
      <c r="ISZ27" s="569"/>
      <c r="ITA27" s="569"/>
      <c r="ITB27" s="569"/>
      <c r="ITC27" s="569"/>
      <c r="ITD27" s="569"/>
      <c r="ITE27" s="569"/>
      <c r="ITF27" s="569"/>
      <c r="ITG27" s="569"/>
      <c r="ITH27" s="569"/>
      <c r="ITI27" s="569"/>
      <c r="ITJ27" s="569"/>
      <c r="ITK27" s="569"/>
      <c r="ITL27" s="569"/>
      <c r="ITM27" s="569"/>
      <c r="ITN27" s="569"/>
      <c r="ITO27" s="569"/>
      <c r="ITP27" s="569"/>
      <c r="ITQ27" s="569"/>
      <c r="ITR27" s="569"/>
      <c r="ITS27" s="569"/>
      <c r="ITT27" s="569"/>
      <c r="ITU27" s="569"/>
      <c r="ITV27" s="569"/>
      <c r="ITW27" s="569"/>
      <c r="ITX27" s="569"/>
      <c r="ITY27" s="569"/>
      <c r="ITZ27" s="569"/>
      <c r="IUA27" s="569"/>
      <c r="IUB27" s="569"/>
      <c r="IUC27" s="569"/>
      <c r="IUD27" s="569"/>
      <c r="IUE27" s="569"/>
      <c r="IUF27" s="569"/>
      <c r="IUG27" s="569"/>
      <c r="IUH27" s="569"/>
      <c r="IUI27" s="569"/>
      <c r="IUJ27" s="569"/>
      <c r="IUK27" s="569"/>
      <c r="IUL27" s="569"/>
      <c r="IUM27" s="569"/>
      <c r="IUN27" s="569"/>
      <c r="IUO27" s="569"/>
      <c r="IUP27" s="569"/>
      <c r="IUQ27" s="569"/>
      <c r="IUR27" s="569"/>
      <c r="IUS27" s="569"/>
      <c r="IUT27" s="569"/>
      <c r="IUU27" s="569"/>
      <c r="IUV27" s="569"/>
      <c r="IUW27" s="569"/>
      <c r="IUX27" s="569"/>
      <c r="IUY27" s="569"/>
      <c r="IUZ27" s="569"/>
      <c r="IVA27" s="569"/>
      <c r="IVB27" s="569"/>
      <c r="IVC27" s="569"/>
      <c r="IVD27" s="569"/>
      <c r="IVE27" s="569"/>
      <c r="IVF27" s="569"/>
      <c r="IVG27" s="569"/>
      <c r="IVH27" s="569"/>
      <c r="IVI27" s="569"/>
      <c r="IVJ27" s="569"/>
      <c r="IVK27" s="569"/>
      <c r="IVL27" s="569"/>
      <c r="IVM27" s="569"/>
      <c r="IVN27" s="569"/>
      <c r="IVO27" s="569"/>
      <c r="IVP27" s="569"/>
      <c r="IVQ27" s="569"/>
      <c r="IVR27" s="569"/>
      <c r="IVS27" s="569"/>
      <c r="IVT27" s="569"/>
      <c r="IVU27" s="569"/>
      <c r="IVV27" s="569"/>
      <c r="IVW27" s="569"/>
      <c r="IVX27" s="569"/>
      <c r="IVY27" s="569"/>
      <c r="IVZ27" s="569"/>
      <c r="IWA27" s="569"/>
      <c r="IWB27" s="569"/>
      <c r="IWC27" s="569"/>
      <c r="IWD27" s="569"/>
      <c r="IWE27" s="569"/>
      <c r="IWF27" s="569"/>
      <c r="IWG27" s="569"/>
      <c r="IWH27" s="569"/>
      <c r="IWI27" s="569"/>
      <c r="IWJ27" s="569"/>
      <c r="IWK27" s="569"/>
      <c r="IWL27" s="569"/>
      <c r="IWM27" s="569"/>
      <c r="IWN27" s="569"/>
      <c r="IWO27" s="569"/>
      <c r="IWP27" s="569"/>
      <c r="IWQ27" s="569"/>
      <c r="IWR27" s="569"/>
      <c r="IWS27" s="569"/>
      <c r="IWT27" s="569"/>
      <c r="IWU27" s="569"/>
      <c r="IWV27" s="569"/>
      <c r="IWW27" s="569"/>
      <c r="IWX27" s="569"/>
      <c r="IWY27" s="569"/>
      <c r="IWZ27" s="569"/>
      <c r="IXA27" s="569"/>
      <c r="IXB27" s="569"/>
      <c r="IXC27" s="569"/>
      <c r="IXD27" s="569"/>
      <c r="IXE27" s="569"/>
      <c r="IXF27" s="569"/>
      <c r="IXG27" s="569"/>
      <c r="IXH27" s="569"/>
      <c r="IXI27" s="569"/>
      <c r="IXJ27" s="569"/>
      <c r="IXK27" s="569"/>
      <c r="IXL27" s="569"/>
      <c r="IXM27" s="569"/>
      <c r="IXN27" s="569"/>
      <c r="IXO27" s="569"/>
      <c r="IXP27" s="569"/>
      <c r="IXQ27" s="569"/>
      <c r="IXR27" s="569"/>
      <c r="IXS27" s="569"/>
      <c r="IXT27" s="569"/>
      <c r="IXU27" s="569"/>
      <c r="IXV27" s="569"/>
      <c r="IXW27" s="569"/>
      <c r="IXX27" s="569"/>
      <c r="IXY27" s="569"/>
      <c r="IXZ27" s="569"/>
      <c r="IYA27" s="569"/>
      <c r="IYB27" s="569"/>
      <c r="IYC27" s="569"/>
      <c r="IYD27" s="569"/>
      <c r="IYE27" s="569"/>
      <c r="IYF27" s="569"/>
      <c r="IYG27" s="569"/>
      <c r="IYH27" s="569"/>
      <c r="IYI27" s="569"/>
      <c r="IYJ27" s="569"/>
      <c r="IYK27" s="569"/>
      <c r="IYL27" s="569"/>
      <c r="IYM27" s="569"/>
      <c r="IYN27" s="569"/>
      <c r="IYO27" s="569"/>
      <c r="IYP27" s="569"/>
      <c r="IYQ27" s="569"/>
      <c r="IYR27" s="569"/>
      <c r="IYS27" s="569"/>
      <c r="IYT27" s="569"/>
      <c r="IYU27" s="569"/>
      <c r="IYV27" s="569"/>
      <c r="IYW27" s="569"/>
      <c r="IYX27" s="569"/>
      <c r="IYY27" s="569"/>
      <c r="IYZ27" s="569"/>
      <c r="IZA27" s="569"/>
      <c r="IZB27" s="569"/>
      <c r="IZC27" s="569"/>
      <c r="IZD27" s="569"/>
      <c r="IZE27" s="569"/>
      <c r="IZF27" s="569"/>
      <c r="IZG27" s="569"/>
      <c r="IZH27" s="569"/>
      <c r="IZI27" s="569"/>
      <c r="IZJ27" s="569"/>
      <c r="IZK27" s="569"/>
      <c r="IZL27" s="569"/>
      <c r="IZM27" s="569"/>
      <c r="IZN27" s="569"/>
      <c r="IZO27" s="569"/>
      <c r="IZP27" s="569"/>
      <c r="IZQ27" s="569"/>
      <c r="IZR27" s="569"/>
      <c r="IZS27" s="569"/>
      <c r="IZT27" s="569"/>
      <c r="IZU27" s="569"/>
      <c r="IZV27" s="569"/>
      <c r="IZW27" s="569"/>
      <c r="IZX27" s="569"/>
      <c r="IZY27" s="569"/>
      <c r="IZZ27" s="569"/>
      <c r="JAA27" s="569"/>
      <c r="JAB27" s="569"/>
      <c r="JAC27" s="569"/>
      <c r="JAD27" s="569"/>
      <c r="JAE27" s="569"/>
      <c r="JAF27" s="569"/>
      <c r="JAG27" s="569"/>
      <c r="JAH27" s="569"/>
      <c r="JAI27" s="569"/>
      <c r="JAJ27" s="569"/>
      <c r="JAK27" s="569"/>
      <c r="JAL27" s="569"/>
      <c r="JAM27" s="569"/>
      <c r="JAN27" s="569"/>
      <c r="JAO27" s="569"/>
      <c r="JAP27" s="569"/>
      <c r="JAQ27" s="569"/>
      <c r="JAR27" s="569"/>
      <c r="JAS27" s="569"/>
      <c r="JAT27" s="569"/>
      <c r="JAU27" s="569"/>
      <c r="JAV27" s="569"/>
      <c r="JAW27" s="569"/>
      <c r="JAX27" s="569"/>
      <c r="JAY27" s="569"/>
      <c r="JAZ27" s="569"/>
      <c r="JBA27" s="569"/>
      <c r="JBB27" s="569"/>
      <c r="JBC27" s="569"/>
      <c r="JBD27" s="569"/>
      <c r="JBE27" s="569"/>
      <c r="JBF27" s="569"/>
      <c r="JBG27" s="569"/>
      <c r="JBH27" s="569"/>
      <c r="JBI27" s="569"/>
      <c r="JBJ27" s="569"/>
      <c r="JBK27" s="569"/>
      <c r="JBL27" s="569"/>
      <c r="JBM27" s="569"/>
      <c r="JBN27" s="569"/>
      <c r="JBO27" s="569"/>
      <c r="JBP27" s="569"/>
      <c r="JBQ27" s="569"/>
      <c r="JBR27" s="569"/>
      <c r="JBS27" s="569"/>
      <c r="JBT27" s="569"/>
      <c r="JBU27" s="569"/>
      <c r="JBV27" s="569"/>
      <c r="JBW27" s="569"/>
      <c r="JBX27" s="569"/>
      <c r="JBY27" s="569"/>
      <c r="JBZ27" s="569"/>
      <c r="JCA27" s="569"/>
      <c r="JCB27" s="569"/>
      <c r="JCC27" s="569"/>
      <c r="JCD27" s="569"/>
      <c r="JCE27" s="569"/>
      <c r="JCF27" s="569"/>
      <c r="JCG27" s="569"/>
      <c r="JCH27" s="569"/>
      <c r="JCI27" s="569"/>
      <c r="JCJ27" s="569"/>
      <c r="JCK27" s="569"/>
      <c r="JCL27" s="569"/>
      <c r="JCM27" s="569"/>
      <c r="JCN27" s="569"/>
      <c r="JCO27" s="569"/>
      <c r="JCP27" s="569"/>
      <c r="JCQ27" s="569"/>
      <c r="JCR27" s="569"/>
      <c r="JCS27" s="569"/>
      <c r="JCT27" s="569"/>
      <c r="JCU27" s="569"/>
      <c r="JCV27" s="569"/>
      <c r="JCW27" s="569"/>
      <c r="JCX27" s="569"/>
      <c r="JCY27" s="569"/>
      <c r="JCZ27" s="569"/>
      <c r="JDA27" s="569"/>
      <c r="JDB27" s="569"/>
      <c r="JDC27" s="569"/>
      <c r="JDD27" s="569"/>
      <c r="JDE27" s="569"/>
      <c r="JDF27" s="569"/>
      <c r="JDG27" s="569"/>
      <c r="JDH27" s="569"/>
      <c r="JDI27" s="569"/>
      <c r="JDJ27" s="569"/>
      <c r="JDK27" s="569"/>
      <c r="JDL27" s="569"/>
      <c r="JDM27" s="569"/>
      <c r="JDN27" s="569"/>
      <c r="JDO27" s="569"/>
      <c r="JDP27" s="569"/>
      <c r="JDQ27" s="569"/>
      <c r="JDR27" s="569"/>
      <c r="JDS27" s="569"/>
      <c r="JDT27" s="569"/>
      <c r="JDU27" s="569"/>
      <c r="JDV27" s="569"/>
      <c r="JDW27" s="569"/>
      <c r="JDX27" s="569"/>
      <c r="JDY27" s="569"/>
      <c r="JDZ27" s="569"/>
      <c r="JEA27" s="569"/>
      <c r="JEB27" s="569"/>
      <c r="JEC27" s="569"/>
      <c r="JED27" s="569"/>
      <c r="JEE27" s="569"/>
      <c r="JEF27" s="569"/>
      <c r="JEG27" s="569"/>
      <c r="JEH27" s="569"/>
      <c r="JEI27" s="569"/>
      <c r="JEJ27" s="569"/>
      <c r="JEK27" s="569"/>
      <c r="JEL27" s="569"/>
      <c r="JEM27" s="569"/>
      <c r="JEN27" s="569"/>
      <c r="JEO27" s="569"/>
      <c r="JEP27" s="569"/>
      <c r="JEQ27" s="569"/>
      <c r="JER27" s="569"/>
      <c r="JES27" s="569"/>
      <c r="JET27" s="569"/>
      <c r="JEU27" s="569"/>
      <c r="JEV27" s="569"/>
      <c r="JEW27" s="569"/>
      <c r="JEX27" s="569"/>
      <c r="JEY27" s="569"/>
      <c r="JEZ27" s="569"/>
      <c r="JFA27" s="569"/>
      <c r="JFB27" s="569"/>
      <c r="JFC27" s="569"/>
      <c r="JFD27" s="569"/>
      <c r="JFE27" s="569"/>
      <c r="JFF27" s="569"/>
      <c r="JFG27" s="569"/>
      <c r="JFH27" s="569"/>
      <c r="JFI27" s="569"/>
      <c r="JFJ27" s="569"/>
      <c r="JFK27" s="569"/>
      <c r="JFL27" s="569"/>
      <c r="JFM27" s="569"/>
      <c r="JFN27" s="569"/>
      <c r="JFO27" s="569"/>
      <c r="JFP27" s="569"/>
      <c r="JFQ27" s="569"/>
      <c r="JFR27" s="569"/>
      <c r="JFS27" s="569"/>
      <c r="JFT27" s="569"/>
      <c r="JFU27" s="569"/>
      <c r="JFV27" s="569"/>
      <c r="JFW27" s="569"/>
      <c r="JFX27" s="569"/>
      <c r="JFY27" s="569"/>
      <c r="JFZ27" s="569"/>
      <c r="JGA27" s="569"/>
      <c r="JGB27" s="569"/>
      <c r="JGC27" s="569"/>
      <c r="JGD27" s="569"/>
      <c r="JGE27" s="569"/>
      <c r="JGF27" s="569"/>
      <c r="JGG27" s="569"/>
      <c r="JGH27" s="569"/>
      <c r="JGI27" s="569"/>
      <c r="JGJ27" s="569"/>
      <c r="JGK27" s="569"/>
      <c r="JGL27" s="569"/>
      <c r="JGM27" s="569"/>
      <c r="JGN27" s="569"/>
      <c r="JGO27" s="569"/>
      <c r="JGP27" s="569"/>
      <c r="JGQ27" s="569"/>
      <c r="JGR27" s="569"/>
      <c r="JGS27" s="569"/>
      <c r="JGT27" s="569"/>
      <c r="JGU27" s="569"/>
      <c r="JGV27" s="569"/>
      <c r="JGW27" s="569"/>
      <c r="JGX27" s="569"/>
      <c r="JGY27" s="569"/>
      <c r="JGZ27" s="569"/>
      <c r="JHA27" s="569"/>
      <c r="JHB27" s="569"/>
      <c r="JHC27" s="569"/>
      <c r="JHD27" s="569"/>
      <c r="JHE27" s="569"/>
      <c r="JHF27" s="569"/>
      <c r="JHG27" s="569"/>
      <c r="JHH27" s="569"/>
      <c r="JHI27" s="569"/>
      <c r="JHJ27" s="569"/>
      <c r="JHK27" s="569"/>
      <c r="JHL27" s="569"/>
      <c r="JHM27" s="569"/>
      <c r="JHN27" s="569"/>
      <c r="JHO27" s="569"/>
      <c r="JHP27" s="569"/>
      <c r="JHQ27" s="569"/>
      <c r="JHR27" s="569"/>
      <c r="JHS27" s="569"/>
      <c r="JHT27" s="569"/>
      <c r="JHU27" s="569"/>
      <c r="JHV27" s="569"/>
      <c r="JHW27" s="569"/>
      <c r="JHX27" s="569"/>
      <c r="JHY27" s="569"/>
      <c r="JHZ27" s="569"/>
      <c r="JIA27" s="569"/>
      <c r="JIB27" s="569"/>
      <c r="JIC27" s="569"/>
      <c r="JID27" s="569"/>
      <c r="JIE27" s="569"/>
      <c r="JIF27" s="569"/>
      <c r="JIG27" s="569"/>
      <c r="JIH27" s="569"/>
      <c r="JII27" s="569"/>
      <c r="JIJ27" s="569"/>
      <c r="JIK27" s="569"/>
      <c r="JIL27" s="569"/>
      <c r="JIM27" s="569"/>
      <c r="JIN27" s="569"/>
      <c r="JIO27" s="569"/>
      <c r="JIP27" s="569"/>
      <c r="JIQ27" s="569"/>
      <c r="JIR27" s="569"/>
      <c r="JIS27" s="569"/>
      <c r="JIT27" s="569"/>
      <c r="JIU27" s="569"/>
      <c r="JIV27" s="569"/>
      <c r="JIW27" s="569"/>
      <c r="JIX27" s="569"/>
      <c r="JIY27" s="569"/>
      <c r="JIZ27" s="569"/>
      <c r="JJA27" s="569"/>
      <c r="JJB27" s="569"/>
      <c r="JJC27" s="569"/>
      <c r="JJD27" s="569"/>
      <c r="JJE27" s="569"/>
      <c r="JJF27" s="569"/>
      <c r="JJG27" s="569"/>
      <c r="JJH27" s="569"/>
      <c r="JJI27" s="569"/>
      <c r="JJJ27" s="569"/>
      <c r="JJK27" s="569"/>
      <c r="JJL27" s="569"/>
      <c r="JJM27" s="569"/>
      <c r="JJN27" s="569"/>
      <c r="JJO27" s="569"/>
      <c r="JJP27" s="569"/>
      <c r="JJQ27" s="569"/>
      <c r="JJR27" s="569"/>
      <c r="JJS27" s="569"/>
      <c r="JJT27" s="569"/>
      <c r="JJU27" s="569"/>
      <c r="JJV27" s="569"/>
      <c r="JJW27" s="569"/>
      <c r="JJX27" s="569"/>
      <c r="JJY27" s="569"/>
      <c r="JJZ27" s="569"/>
      <c r="JKA27" s="569"/>
      <c r="JKB27" s="569"/>
      <c r="JKC27" s="569"/>
      <c r="JKD27" s="569"/>
      <c r="JKE27" s="569"/>
      <c r="JKF27" s="569"/>
      <c r="JKG27" s="569"/>
      <c r="JKH27" s="569"/>
      <c r="JKI27" s="569"/>
      <c r="JKJ27" s="569"/>
      <c r="JKK27" s="569"/>
      <c r="JKL27" s="569"/>
      <c r="JKM27" s="569"/>
      <c r="JKN27" s="569"/>
      <c r="JKO27" s="569"/>
      <c r="JKP27" s="569"/>
      <c r="JKQ27" s="569"/>
      <c r="JKR27" s="569"/>
      <c r="JKS27" s="569"/>
      <c r="JKT27" s="569"/>
      <c r="JKU27" s="569"/>
      <c r="JKV27" s="569"/>
      <c r="JKW27" s="569"/>
      <c r="JKX27" s="569"/>
      <c r="JKY27" s="569"/>
      <c r="JKZ27" s="569"/>
      <c r="JLA27" s="569"/>
      <c r="JLB27" s="569"/>
      <c r="JLC27" s="569"/>
      <c r="JLD27" s="569"/>
      <c r="JLE27" s="569"/>
      <c r="JLF27" s="569"/>
      <c r="JLG27" s="569"/>
      <c r="JLH27" s="569"/>
      <c r="JLI27" s="569"/>
      <c r="JLJ27" s="569"/>
      <c r="JLK27" s="569"/>
      <c r="JLL27" s="569"/>
      <c r="JLM27" s="569"/>
      <c r="JLN27" s="569"/>
      <c r="JLO27" s="569"/>
      <c r="JLP27" s="569"/>
      <c r="JLQ27" s="569"/>
      <c r="JLR27" s="569"/>
      <c r="JLS27" s="569"/>
      <c r="JLT27" s="569"/>
      <c r="JLU27" s="569"/>
      <c r="JLV27" s="569"/>
      <c r="JLW27" s="569"/>
      <c r="JLX27" s="569"/>
      <c r="JLY27" s="569"/>
      <c r="JLZ27" s="569"/>
      <c r="JMA27" s="569"/>
      <c r="JMB27" s="569"/>
      <c r="JMC27" s="569"/>
      <c r="JMD27" s="569"/>
      <c r="JME27" s="569"/>
      <c r="JMF27" s="569"/>
      <c r="JMG27" s="569"/>
      <c r="JMH27" s="569"/>
      <c r="JMI27" s="569"/>
      <c r="JMJ27" s="569"/>
      <c r="JMK27" s="569"/>
      <c r="JML27" s="569"/>
      <c r="JMM27" s="569"/>
      <c r="JMN27" s="569"/>
      <c r="JMO27" s="569"/>
      <c r="JMP27" s="569"/>
      <c r="JMQ27" s="569"/>
      <c r="JMR27" s="569"/>
      <c r="JMS27" s="569"/>
      <c r="JMT27" s="569"/>
      <c r="JMU27" s="569"/>
      <c r="JMV27" s="569"/>
      <c r="JMW27" s="569"/>
      <c r="JMX27" s="569"/>
      <c r="JMY27" s="569"/>
      <c r="JMZ27" s="569"/>
      <c r="JNA27" s="569"/>
      <c r="JNB27" s="569"/>
      <c r="JNC27" s="569"/>
      <c r="JND27" s="569"/>
      <c r="JNE27" s="569"/>
      <c r="JNF27" s="569"/>
      <c r="JNG27" s="569"/>
      <c r="JNH27" s="569"/>
      <c r="JNI27" s="569"/>
      <c r="JNJ27" s="569"/>
      <c r="JNK27" s="569"/>
      <c r="JNL27" s="569"/>
      <c r="JNM27" s="569"/>
      <c r="JNN27" s="569"/>
      <c r="JNO27" s="569"/>
      <c r="JNP27" s="569"/>
      <c r="JNQ27" s="569"/>
      <c r="JNR27" s="569"/>
      <c r="JNS27" s="569"/>
      <c r="JNT27" s="569"/>
      <c r="JNU27" s="569"/>
      <c r="JNV27" s="569"/>
      <c r="JNW27" s="569"/>
      <c r="JNX27" s="569"/>
      <c r="JNY27" s="569"/>
      <c r="JNZ27" s="569"/>
      <c r="JOA27" s="569"/>
      <c r="JOB27" s="569"/>
      <c r="JOC27" s="569"/>
      <c r="JOD27" s="569"/>
      <c r="JOE27" s="569"/>
      <c r="JOF27" s="569"/>
      <c r="JOG27" s="569"/>
      <c r="JOH27" s="569"/>
      <c r="JOI27" s="569"/>
      <c r="JOJ27" s="569"/>
      <c r="JOK27" s="569"/>
      <c r="JOL27" s="569"/>
      <c r="JOM27" s="569"/>
      <c r="JON27" s="569"/>
      <c r="JOO27" s="569"/>
      <c r="JOP27" s="569"/>
      <c r="JOQ27" s="569"/>
      <c r="JOR27" s="569"/>
      <c r="JOS27" s="569"/>
      <c r="JOT27" s="569"/>
      <c r="JOU27" s="569"/>
      <c r="JOV27" s="569"/>
      <c r="JOW27" s="569"/>
      <c r="JOX27" s="569"/>
      <c r="JOY27" s="569"/>
      <c r="JOZ27" s="569"/>
      <c r="JPA27" s="569"/>
      <c r="JPB27" s="569"/>
      <c r="JPC27" s="569"/>
      <c r="JPD27" s="569"/>
      <c r="JPE27" s="569"/>
      <c r="JPF27" s="569"/>
      <c r="JPG27" s="569"/>
      <c r="JPH27" s="569"/>
      <c r="JPI27" s="569"/>
      <c r="JPJ27" s="569"/>
      <c r="JPK27" s="569"/>
      <c r="JPL27" s="569"/>
      <c r="JPM27" s="569"/>
      <c r="JPN27" s="569"/>
      <c r="JPO27" s="569"/>
      <c r="JPP27" s="569"/>
      <c r="JPQ27" s="569"/>
      <c r="JPR27" s="569"/>
      <c r="JPS27" s="569"/>
      <c r="JPT27" s="569"/>
      <c r="JPU27" s="569"/>
      <c r="JPV27" s="569"/>
      <c r="JPW27" s="569"/>
      <c r="JPX27" s="569"/>
      <c r="JPY27" s="569"/>
      <c r="JPZ27" s="569"/>
      <c r="JQA27" s="569"/>
      <c r="JQB27" s="569"/>
      <c r="JQC27" s="569"/>
      <c r="JQD27" s="569"/>
      <c r="JQE27" s="569"/>
      <c r="JQF27" s="569"/>
      <c r="JQG27" s="569"/>
      <c r="JQH27" s="569"/>
      <c r="JQI27" s="569"/>
      <c r="JQJ27" s="569"/>
      <c r="JQK27" s="569"/>
      <c r="JQL27" s="569"/>
      <c r="JQM27" s="569"/>
      <c r="JQN27" s="569"/>
      <c r="JQO27" s="569"/>
      <c r="JQP27" s="569"/>
      <c r="JQQ27" s="569"/>
      <c r="JQR27" s="569"/>
      <c r="JQS27" s="569"/>
      <c r="JQT27" s="569"/>
      <c r="JQU27" s="569"/>
      <c r="JQV27" s="569"/>
      <c r="JQW27" s="569"/>
      <c r="JQX27" s="569"/>
      <c r="JQY27" s="569"/>
      <c r="JQZ27" s="569"/>
      <c r="JRA27" s="569"/>
      <c r="JRB27" s="569"/>
      <c r="JRC27" s="569"/>
      <c r="JRD27" s="569"/>
      <c r="JRE27" s="569"/>
      <c r="JRF27" s="569"/>
      <c r="JRG27" s="569"/>
      <c r="JRH27" s="569"/>
      <c r="JRI27" s="569"/>
      <c r="JRJ27" s="569"/>
      <c r="JRK27" s="569"/>
      <c r="JRL27" s="569"/>
      <c r="JRM27" s="569"/>
      <c r="JRN27" s="569"/>
      <c r="JRO27" s="569"/>
      <c r="JRP27" s="569"/>
      <c r="JRQ27" s="569"/>
      <c r="JRR27" s="569"/>
      <c r="JRS27" s="569"/>
      <c r="JRT27" s="569"/>
      <c r="JRU27" s="569"/>
      <c r="JRV27" s="569"/>
      <c r="JRW27" s="569"/>
      <c r="JRX27" s="569"/>
      <c r="JRY27" s="569"/>
      <c r="JRZ27" s="569"/>
      <c r="JSA27" s="569"/>
      <c r="JSB27" s="569"/>
      <c r="JSC27" s="569"/>
      <c r="JSD27" s="569"/>
      <c r="JSE27" s="569"/>
      <c r="JSF27" s="569"/>
      <c r="JSG27" s="569"/>
      <c r="JSH27" s="569"/>
      <c r="JSI27" s="569"/>
      <c r="JSJ27" s="569"/>
      <c r="JSK27" s="569"/>
      <c r="JSL27" s="569"/>
      <c r="JSM27" s="569"/>
      <c r="JSN27" s="569"/>
      <c r="JSO27" s="569"/>
      <c r="JSP27" s="569"/>
      <c r="JSQ27" s="569"/>
      <c r="JSR27" s="569"/>
      <c r="JSS27" s="569"/>
      <c r="JST27" s="569"/>
      <c r="JSU27" s="569"/>
      <c r="JSV27" s="569"/>
      <c r="JSW27" s="569"/>
      <c r="JSX27" s="569"/>
      <c r="JSY27" s="569"/>
      <c r="JSZ27" s="569"/>
      <c r="JTA27" s="569"/>
      <c r="JTB27" s="569"/>
      <c r="JTC27" s="569"/>
      <c r="JTD27" s="569"/>
      <c r="JTE27" s="569"/>
      <c r="JTF27" s="569"/>
      <c r="JTG27" s="569"/>
      <c r="JTH27" s="569"/>
      <c r="JTI27" s="569"/>
      <c r="JTJ27" s="569"/>
      <c r="JTK27" s="569"/>
      <c r="JTL27" s="569"/>
      <c r="JTM27" s="569"/>
      <c r="JTN27" s="569"/>
      <c r="JTO27" s="569"/>
      <c r="JTP27" s="569"/>
      <c r="JTQ27" s="569"/>
      <c r="JTR27" s="569"/>
      <c r="JTS27" s="569"/>
      <c r="JTT27" s="569"/>
      <c r="JTU27" s="569"/>
      <c r="JTV27" s="569"/>
      <c r="JTW27" s="569"/>
      <c r="JTX27" s="569"/>
      <c r="JTY27" s="569"/>
      <c r="JTZ27" s="569"/>
      <c r="JUA27" s="569"/>
      <c r="JUB27" s="569"/>
      <c r="JUC27" s="569"/>
      <c r="JUD27" s="569"/>
      <c r="JUE27" s="569"/>
      <c r="JUF27" s="569"/>
      <c r="JUG27" s="569"/>
      <c r="JUH27" s="569"/>
      <c r="JUI27" s="569"/>
      <c r="JUJ27" s="569"/>
      <c r="JUK27" s="569"/>
      <c r="JUL27" s="569"/>
      <c r="JUM27" s="569"/>
      <c r="JUN27" s="569"/>
      <c r="JUO27" s="569"/>
      <c r="JUP27" s="569"/>
      <c r="JUQ27" s="569"/>
      <c r="JUR27" s="569"/>
      <c r="JUS27" s="569"/>
      <c r="JUT27" s="569"/>
      <c r="JUU27" s="569"/>
      <c r="JUV27" s="569"/>
      <c r="JUW27" s="569"/>
      <c r="JUX27" s="569"/>
      <c r="JUY27" s="569"/>
      <c r="JUZ27" s="569"/>
      <c r="JVA27" s="569"/>
      <c r="JVB27" s="569"/>
      <c r="JVC27" s="569"/>
      <c r="JVD27" s="569"/>
      <c r="JVE27" s="569"/>
      <c r="JVF27" s="569"/>
      <c r="JVG27" s="569"/>
      <c r="JVH27" s="569"/>
      <c r="JVI27" s="569"/>
      <c r="JVJ27" s="569"/>
      <c r="JVK27" s="569"/>
      <c r="JVL27" s="569"/>
      <c r="JVM27" s="569"/>
      <c r="JVN27" s="569"/>
      <c r="JVO27" s="569"/>
      <c r="JVP27" s="569"/>
      <c r="JVQ27" s="569"/>
      <c r="JVR27" s="569"/>
      <c r="JVS27" s="569"/>
      <c r="JVT27" s="569"/>
      <c r="JVU27" s="569"/>
      <c r="JVV27" s="569"/>
      <c r="JVW27" s="569"/>
      <c r="JVX27" s="569"/>
      <c r="JVY27" s="569"/>
      <c r="JVZ27" s="569"/>
      <c r="JWA27" s="569"/>
      <c r="JWB27" s="569"/>
      <c r="JWC27" s="569"/>
      <c r="JWD27" s="569"/>
      <c r="JWE27" s="569"/>
      <c r="JWF27" s="569"/>
      <c r="JWG27" s="569"/>
      <c r="JWH27" s="569"/>
      <c r="JWI27" s="569"/>
      <c r="JWJ27" s="569"/>
      <c r="JWK27" s="569"/>
      <c r="JWL27" s="569"/>
      <c r="JWM27" s="569"/>
      <c r="JWN27" s="569"/>
      <c r="JWO27" s="569"/>
      <c r="JWP27" s="569"/>
      <c r="JWQ27" s="569"/>
      <c r="JWR27" s="569"/>
      <c r="JWS27" s="569"/>
      <c r="JWT27" s="569"/>
      <c r="JWU27" s="569"/>
      <c r="JWV27" s="569"/>
      <c r="JWW27" s="569"/>
      <c r="JWX27" s="569"/>
      <c r="JWY27" s="569"/>
      <c r="JWZ27" s="569"/>
      <c r="JXA27" s="569"/>
      <c r="JXB27" s="569"/>
      <c r="JXC27" s="569"/>
      <c r="JXD27" s="569"/>
      <c r="JXE27" s="569"/>
      <c r="JXF27" s="569"/>
      <c r="JXG27" s="569"/>
      <c r="JXH27" s="569"/>
      <c r="JXI27" s="569"/>
      <c r="JXJ27" s="569"/>
      <c r="JXK27" s="569"/>
      <c r="JXL27" s="569"/>
      <c r="JXM27" s="569"/>
      <c r="JXN27" s="569"/>
      <c r="JXO27" s="569"/>
      <c r="JXP27" s="569"/>
      <c r="JXQ27" s="569"/>
      <c r="JXR27" s="569"/>
      <c r="JXS27" s="569"/>
      <c r="JXT27" s="569"/>
      <c r="JXU27" s="569"/>
      <c r="JXV27" s="569"/>
      <c r="JXW27" s="569"/>
      <c r="JXX27" s="569"/>
      <c r="JXY27" s="569"/>
      <c r="JXZ27" s="569"/>
      <c r="JYA27" s="569"/>
      <c r="JYB27" s="569"/>
      <c r="JYC27" s="569"/>
      <c r="JYD27" s="569"/>
      <c r="JYE27" s="569"/>
      <c r="JYF27" s="569"/>
      <c r="JYG27" s="569"/>
      <c r="JYH27" s="569"/>
      <c r="JYI27" s="569"/>
      <c r="JYJ27" s="569"/>
      <c r="JYK27" s="569"/>
      <c r="JYL27" s="569"/>
      <c r="JYM27" s="569"/>
      <c r="JYN27" s="569"/>
      <c r="JYO27" s="569"/>
      <c r="JYP27" s="569"/>
      <c r="JYQ27" s="569"/>
      <c r="JYR27" s="569"/>
      <c r="JYS27" s="569"/>
      <c r="JYT27" s="569"/>
      <c r="JYU27" s="569"/>
      <c r="JYV27" s="569"/>
      <c r="JYW27" s="569"/>
      <c r="JYX27" s="569"/>
      <c r="JYY27" s="569"/>
      <c r="JYZ27" s="569"/>
      <c r="JZA27" s="569"/>
      <c r="JZB27" s="569"/>
      <c r="JZC27" s="569"/>
      <c r="JZD27" s="569"/>
      <c r="JZE27" s="569"/>
      <c r="JZF27" s="569"/>
      <c r="JZG27" s="569"/>
      <c r="JZH27" s="569"/>
      <c r="JZI27" s="569"/>
      <c r="JZJ27" s="569"/>
      <c r="JZK27" s="569"/>
      <c r="JZL27" s="569"/>
      <c r="JZM27" s="569"/>
      <c r="JZN27" s="569"/>
      <c r="JZO27" s="569"/>
      <c r="JZP27" s="569"/>
      <c r="JZQ27" s="569"/>
      <c r="JZR27" s="569"/>
      <c r="JZS27" s="569"/>
      <c r="JZT27" s="569"/>
      <c r="JZU27" s="569"/>
      <c r="JZV27" s="569"/>
      <c r="JZW27" s="569"/>
      <c r="JZX27" s="569"/>
      <c r="JZY27" s="569"/>
      <c r="JZZ27" s="569"/>
      <c r="KAA27" s="569"/>
      <c r="KAB27" s="569"/>
      <c r="KAC27" s="569"/>
      <c r="KAD27" s="569"/>
      <c r="KAE27" s="569"/>
      <c r="KAF27" s="569"/>
      <c r="KAG27" s="569"/>
      <c r="KAH27" s="569"/>
      <c r="KAI27" s="569"/>
      <c r="KAJ27" s="569"/>
      <c r="KAK27" s="569"/>
      <c r="KAL27" s="569"/>
      <c r="KAM27" s="569"/>
      <c r="KAN27" s="569"/>
      <c r="KAO27" s="569"/>
      <c r="KAP27" s="569"/>
      <c r="KAQ27" s="569"/>
      <c r="KAR27" s="569"/>
      <c r="KAS27" s="569"/>
      <c r="KAT27" s="569"/>
      <c r="KAU27" s="569"/>
      <c r="KAV27" s="569"/>
      <c r="KAW27" s="569"/>
      <c r="KAX27" s="569"/>
      <c r="KAY27" s="569"/>
      <c r="KAZ27" s="569"/>
      <c r="KBA27" s="569"/>
      <c r="KBB27" s="569"/>
      <c r="KBC27" s="569"/>
      <c r="KBD27" s="569"/>
      <c r="KBE27" s="569"/>
      <c r="KBF27" s="569"/>
      <c r="KBG27" s="569"/>
      <c r="KBH27" s="569"/>
      <c r="KBI27" s="569"/>
      <c r="KBJ27" s="569"/>
      <c r="KBK27" s="569"/>
      <c r="KBL27" s="569"/>
      <c r="KBM27" s="569"/>
      <c r="KBN27" s="569"/>
      <c r="KBO27" s="569"/>
      <c r="KBP27" s="569"/>
      <c r="KBQ27" s="569"/>
      <c r="KBR27" s="569"/>
      <c r="KBS27" s="569"/>
      <c r="KBT27" s="569"/>
      <c r="KBU27" s="569"/>
      <c r="KBV27" s="569"/>
      <c r="KBW27" s="569"/>
      <c r="KBX27" s="569"/>
      <c r="KBY27" s="569"/>
      <c r="KBZ27" s="569"/>
      <c r="KCA27" s="569"/>
      <c r="KCB27" s="569"/>
      <c r="KCC27" s="569"/>
      <c r="KCD27" s="569"/>
      <c r="KCE27" s="569"/>
      <c r="KCF27" s="569"/>
      <c r="KCG27" s="569"/>
      <c r="KCH27" s="569"/>
      <c r="KCI27" s="569"/>
      <c r="KCJ27" s="569"/>
      <c r="KCK27" s="569"/>
      <c r="KCL27" s="569"/>
      <c r="KCM27" s="569"/>
      <c r="KCN27" s="569"/>
      <c r="KCO27" s="569"/>
      <c r="KCP27" s="569"/>
      <c r="KCQ27" s="569"/>
      <c r="KCR27" s="569"/>
      <c r="KCS27" s="569"/>
      <c r="KCT27" s="569"/>
      <c r="KCU27" s="569"/>
      <c r="KCV27" s="569"/>
      <c r="KCW27" s="569"/>
      <c r="KCX27" s="569"/>
      <c r="KCY27" s="569"/>
      <c r="KCZ27" s="569"/>
      <c r="KDA27" s="569"/>
      <c r="KDB27" s="569"/>
      <c r="KDC27" s="569"/>
      <c r="KDD27" s="569"/>
      <c r="KDE27" s="569"/>
      <c r="KDF27" s="569"/>
      <c r="KDG27" s="569"/>
      <c r="KDH27" s="569"/>
      <c r="KDI27" s="569"/>
      <c r="KDJ27" s="569"/>
      <c r="KDK27" s="569"/>
      <c r="KDL27" s="569"/>
      <c r="KDM27" s="569"/>
      <c r="KDN27" s="569"/>
      <c r="KDO27" s="569"/>
      <c r="KDP27" s="569"/>
      <c r="KDQ27" s="569"/>
      <c r="KDR27" s="569"/>
      <c r="KDS27" s="569"/>
      <c r="KDT27" s="569"/>
      <c r="KDU27" s="569"/>
      <c r="KDV27" s="569"/>
      <c r="KDW27" s="569"/>
      <c r="KDX27" s="569"/>
      <c r="KDY27" s="569"/>
      <c r="KDZ27" s="569"/>
      <c r="KEA27" s="569"/>
      <c r="KEB27" s="569"/>
      <c r="KEC27" s="569"/>
      <c r="KED27" s="569"/>
      <c r="KEE27" s="569"/>
      <c r="KEF27" s="569"/>
      <c r="KEG27" s="569"/>
      <c r="KEH27" s="569"/>
      <c r="KEI27" s="569"/>
      <c r="KEJ27" s="569"/>
      <c r="KEK27" s="569"/>
      <c r="KEL27" s="569"/>
      <c r="KEM27" s="569"/>
      <c r="KEN27" s="569"/>
      <c r="KEO27" s="569"/>
      <c r="KEP27" s="569"/>
      <c r="KEQ27" s="569"/>
      <c r="KER27" s="569"/>
      <c r="KES27" s="569"/>
      <c r="KET27" s="569"/>
      <c r="KEU27" s="569"/>
      <c r="KEV27" s="569"/>
      <c r="KEW27" s="569"/>
      <c r="KEX27" s="569"/>
      <c r="KEY27" s="569"/>
      <c r="KEZ27" s="569"/>
      <c r="KFA27" s="569"/>
      <c r="KFB27" s="569"/>
      <c r="KFC27" s="569"/>
      <c r="KFD27" s="569"/>
      <c r="KFE27" s="569"/>
      <c r="KFF27" s="569"/>
      <c r="KFG27" s="569"/>
      <c r="KFH27" s="569"/>
      <c r="KFI27" s="569"/>
      <c r="KFJ27" s="569"/>
      <c r="KFK27" s="569"/>
      <c r="KFL27" s="569"/>
      <c r="KFM27" s="569"/>
      <c r="KFN27" s="569"/>
      <c r="KFO27" s="569"/>
      <c r="KFP27" s="569"/>
      <c r="KFQ27" s="569"/>
      <c r="KFR27" s="569"/>
      <c r="KFS27" s="569"/>
      <c r="KFT27" s="569"/>
      <c r="KFU27" s="569"/>
      <c r="KFV27" s="569"/>
      <c r="KFW27" s="569"/>
      <c r="KFX27" s="569"/>
      <c r="KFY27" s="569"/>
      <c r="KFZ27" s="569"/>
      <c r="KGA27" s="569"/>
      <c r="KGB27" s="569"/>
      <c r="KGC27" s="569"/>
      <c r="KGD27" s="569"/>
      <c r="KGE27" s="569"/>
      <c r="KGF27" s="569"/>
      <c r="KGG27" s="569"/>
      <c r="KGH27" s="569"/>
      <c r="KGI27" s="569"/>
      <c r="KGJ27" s="569"/>
      <c r="KGK27" s="569"/>
      <c r="KGL27" s="569"/>
      <c r="KGM27" s="569"/>
      <c r="KGN27" s="569"/>
      <c r="KGO27" s="569"/>
      <c r="KGP27" s="569"/>
      <c r="KGQ27" s="569"/>
      <c r="KGR27" s="569"/>
      <c r="KGS27" s="569"/>
      <c r="KGT27" s="569"/>
      <c r="KGU27" s="569"/>
      <c r="KGV27" s="569"/>
      <c r="KGW27" s="569"/>
      <c r="KGX27" s="569"/>
      <c r="KGY27" s="569"/>
      <c r="KGZ27" s="569"/>
      <c r="KHA27" s="569"/>
      <c r="KHB27" s="569"/>
      <c r="KHC27" s="569"/>
      <c r="KHD27" s="569"/>
      <c r="KHE27" s="569"/>
      <c r="KHF27" s="569"/>
      <c r="KHG27" s="569"/>
      <c r="KHH27" s="569"/>
      <c r="KHI27" s="569"/>
      <c r="KHJ27" s="569"/>
      <c r="KHK27" s="569"/>
      <c r="KHL27" s="569"/>
      <c r="KHM27" s="569"/>
      <c r="KHN27" s="569"/>
      <c r="KHO27" s="569"/>
      <c r="KHP27" s="569"/>
      <c r="KHQ27" s="569"/>
      <c r="KHR27" s="569"/>
      <c r="KHS27" s="569"/>
      <c r="KHT27" s="569"/>
      <c r="KHU27" s="569"/>
      <c r="KHV27" s="569"/>
      <c r="KHW27" s="569"/>
      <c r="KHX27" s="569"/>
      <c r="KHY27" s="569"/>
      <c r="KHZ27" s="569"/>
      <c r="KIA27" s="569"/>
      <c r="KIB27" s="569"/>
      <c r="KIC27" s="569"/>
      <c r="KID27" s="569"/>
      <c r="KIE27" s="569"/>
      <c r="KIF27" s="569"/>
      <c r="KIG27" s="569"/>
      <c r="KIH27" s="569"/>
      <c r="KII27" s="569"/>
      <c r="KIJ27" s="569"/>
      <c r="KIK27" s="569"/>
      <c r="KIL27" s="569"/>
      <c r="KIM27" s="569"/>
      <c r="KIN27" s="569"/>
      <c r="KIO27" s="569"/>
      <c r="KIP27" s="569"/>
      <c r="KIQ27" s="569"/>
      <c r="KIR27" s="569"/>
      <c r="KIS27" s="569"/>
      <c r="KIT27" s="569"/>
      <c r="KIU27" s="569"/>
      <c r="KIV27" s="569"/>
      <c r="KIW27" s="569"/>
      <c r="KIX27" s="569"/>
      <c r="KIY27" s="569"/>
      <c r="KIZ27" s="569"/>
      <c r="KJA27" s="569"/>
      <c r="KJB27" s="569"/>
      <c r="KJC27" s="569"/>
      <c r="KJD27" s="569"/>
      <c r="KJE27" s="569"/>
      <c r="KJF27" s="569"/>
      <c r="KJG27" s="569"/>
      <c r="KJH27" s="569"/>
      <c r="KJI27" s="569"/>
      <c r="KJJ27" s="569"/>
      <c r="KJK27" s="569"/>
      <c r="KJL27" s="569"/>
      <c r="KJM27" s="569"/>
      <c r="KJN27" s="569"/>
      <c r="KJO27" s="569"/>
      <c r="KJP27" s="569"/>
      <c r="KJQ27" s="569"/>
      <c r="KJR27" s="569"/>
      <c r="KJS27" s="569"/>
      <c r="KJT27" s="569"/>
      <c r="KJU27" s="569"/>
      <c r="KJV27" s="569"/>
      <c r="KJW27" s="569"/>
      <c r="KJX27" s="569"/>
      <c r="KJY27" s="569"/>
      <c r="KJZ27" s="569"/>
      <c r="KKA27" s="569"/>
      <c r="KKB27" s="569"/>
      <c r="KKC27" s="569"/>
      <c r="KKD27" s="569"/>
      <c r="KKE27" s="569"/>
      <c r="KKF27" s="569"/>
      <c r="KKG27" s="569"/>
      <c r="KKH27" s="569"/>
      <c r="KKI27" s="569"/>
      <c r="KKJ27" s="569"/>
      <c r="KKK27" s="569"/>
      <c r="KKL27" s="569"/>
      <c r="KKM27" s="569"/>
      <c r="KKN27" s="569"/>
      <c r="KKO27" s="569"/>
      <c r="KKP27" s="569"/>
      <c r="KKQ27" s="569"/>
      <c r="KKR27" s="569"/>
      <c r="KKS27" s="569"/>
      <c r="KKT27" s="569"/>
      <c r="KKU27" s="569"/>
      <c r="KKV27" s="569"/>
      <c r="KKW27" s="569"/>
      <c r="KKX27" s="569"/>
      <c r="KKY27" s="569"/>
      <c r="KKZ27" s="569"/>
      <c r="KLA27" s="569"/>
      <c r="KLB27" s="569"/>
      <c r="KLC27" s="569"/>
      <c r="KLD27" s="569"/>
      <c r="KLE27" s="569"/>
      <c r="KLF27" s="569"/>
      <c r="KLG27" s="569"/>
      <c r="KLH27" s="569"/>
      <c r="KLI27" s="569"/>
      <c r="KLJ27" s="569"/>
      <c r="KLK27" s="569"/>
      <c r="KLL27" s="569"/>
      <c r="KLM27" s="569"/>
      <c r="KLN27" s="569"/>
      <c r="KLO27" s="569"/>
      <c r="KLP27" s="569"/>
      <c r="KLQ27" s="569"/>
      <c r="KLR27" s="569"/>
      <c r="KLS27" s="569"/>
      <c r="KLT27" s="569"/>
      <c r="KLU27" s="569"/>
      <c r="KLV27" s="569"/>
      <c r="KLW27" s="569"/>
      <c r="KLX27" s="569"/>
      <c r="KLY27" s="569"/>
      <c r="KLZ27" s="569"/>
      <c r="KMA27" s="569"/>
      <c r="KMB27" s="569"/>
      <c r="KMC27" s="569"/>
      <c r="KMD27" s="569"/>
      <c r="KME27" s="569"/>
      <c r="KMF27" s="569"/>
      <c r="KMG27" s="569"/>
      <c r="KMH27" s="569"/>
      <c r="KMI27" s="569"/>
      <c r="KMJ27" s="569"/>
      <c r="KMK27" s="569"/>
      <c r="KML27" s="569"/>
      <c r="KMM27" s="569"/>
      <c r="KMN27" s="569"/>
      <c r="KMO27" s="569"/>
      <c r="KMP27" s="569"/>
      <c r="KMQ27" s="569"/>
      <c r="KMR27" s="569"/>
      <c r="KMS27" s="569"/>
      <c r="KMT27" s="569"/>
      <c r="KMU27" s="569"/>
      <c r="KMV27" s="569"/>
      <c r="KMW27" s="569"/>
      <c r="KMX27" s="569"/>
      <c r="KMY27" s="569"/>
      <c r="KMZ27" s="569"/>
      <c r="KNA27" s="569"/>
      <c r="KNB27" s="569"/>
      <c r="KNC27" s="569"/>
      <c r="KND27" s="569"/>
      <c r="KNE27" s="569"/>
      <c r="KNF27" s="569"/>
      <c r="KNG27" s="569"/>
      <c r="KNH27" s="569"/>
      <c r="KNI27" s="569"/>
      <c r="KNJ27" s="569"/>
      <c r="KNK27" s="569"/>
      <c r="KNL27" s="569"/>
      <c r="KNM27" s="569"/>
      <c r="KNN27" s="569"/>
      <c r="KNO27" s="569"/>
      <c r="KNP27" s="569"/>
      <c r="KNQ27" s="569"/>
      <c r="KNR27" s="569"/>
      <c r="KNS27" s="569"/>
      <c r="KNT27" s="569"/>
      <c r="KNU27" s="569"/>
      <c r="KNV27" s="569"/>
      <c r="KNW27" s="569"/>
      <c r="KNX27" s="569"/>
      <c r="KNY27" s="569"/>
      <c r="KNZ27" s="569"/>
      <c r="KOA27" s="569"/>
      <c r="KOB27" s="569"/>
      <c r="KOC27" s="569"/>
      <c r="KOD27" s="569"/>
      <c r="KOE27" s="569"/>
      <c r="KOF27" s="569"/>
      <c r="KOG27" s="569"/>
      <c r="KOH27" s="569"/>
      <c r="KOI27" s="569"/>
      <c r="KOJ27" s="569"/>
      <c r="KOK27" s="569"/>
      <c r="KOL27" s="569"/>
      <c r="KOM27" s="569"/>
      <c r="KON27" s="569"/>
      <c r="KOO27" s="569"/>
      <c r="KOP27" s="569"/>
      <c r="KOQ27" s="569"/>
      <c r="KOR27" s="569"/>
      <c r="KOS27" s="569"/>
      <c r="KOT27" s="569"/>
      <c r="KOU27" s="569"/>
      <c r="KOV27" s="569"/>
      <c r="KOW27" s="569"/>
      <c r="KOX27" s="569"/>
      <c r="KOY27" s="569"/>
      <c r="KOZ27" s="569"/>
      <c r="KPA27" s="569"/>
      <c r="KPB27" s="569"/>
      <c r="KPC27" s="569"/>
      <c r="KPD27" s="569"/>
      <c r="KPE27" s="569"/>
      <c r="KPF27" s="569"/>
      <c r="KPG27" s="569"/>
      <c r="KPH27" s="569"/>
      <c r="KPI27" s="569"/>
      <c r="KPJ27" s="569"/>
      <c r="KPK27" s="569"/>
      <c r="KPL27" s="569"/>
      <c r="KPM27" s="569"/>
      <c r="KPN27" s="569"/>
      <c r="KPO27" s="569"/>
      <c r="KPP27" s="569"/>
      <c r="KPQ27" s="569"/>
      <c r="KPR27" s="569"/>
      <c r="KPS27" s="569"/>
      <c r="KPT27" s="569"/>
      <c r="KPU27" s="569"/>
      <c r="KPV27" s="569"/>
      <c r="KPW27" s="569"/>
      <c r="KPX27" s="569"/>
      <c r="KPY27" s="569"/>
      <c r="KPZ27" s="569"/>
      <c r="KQA27" s="569"/>
      <c r="KQB27" s="569"/>
      <c r="KQC27" s="569"/>
      <c r="KQD27" s="569"/>
      <c r="KQE27" s="569"/>
      <c r="KQF27" s="569"/>
      <c r="KQG27" s="569"/>
      <c r="KQH27" s="569"/>
      <c r="KQI27" s="569"/>
      <c r="KQJ27" s="569"/>
      <c r="KQK27" s="569"/>
      <c r="KQL27" s="569"/>
      <c r="KQM27" s="569"/>
      <c r="KQN27" s="569"/>
      <c r="KQO27" s="569"/>
      <c r="KQP27" s="569"/>
      <c r="KQQ27" s="569"/>
      <c r="KQR27" s="569"/>
      <c r="KQS27" s="569"/>
      <c r="KQT27" s="569"/>
      <c r="KQU27" s="569"/>
      <c r="KQV27" s="569"/>
      <c r="KQW27" s="569"/>
      <c r="KQX27" s="569"/>
      <c r="KQY27" s="569"/>
      <c r="KQZ27" s="569"/>
      <c r="KRA27" s="569"/>
      <c r="KRB27" s="569"/>
      <c r="KRC27" s="569"/>
      <c r="KRD27" s="569"/>
      <c r="KRE27" s="569"/>
      <c r="KRF27" s="569"/>
      <c r="KRG27" s="569"/>
      <c r="KRH27" s="569"/>
      <c r="KRI27" s="569"/>
      <c r="KRJ27" s="569"/>
      <c r="KRK27" s="569"/>
      <c r="KRL27" s="569"/>
      <c r="KRM27" s="569"/>
      <c r="KRN27" s="569"/>
      <c r="KRO27" s="569"/>
      <c r="KRP27" s="569"/>
      <c r="KRQ27" s="569"/>
      <c r="KRR27" s="569"/>
      <c r="KRS27" s="569"/>
      <c r="KRT27" s="569"/>
      <c r="KRU27" s="569"/>
      <c r="KRV27" s="569"/>
      <c r="KRW27" s="569"/>
      <c r="KRX27" s="569"/>
      <c r="KRY27" s="569"/>
      <c r="KRZ27" s="569"/>
      <c r="KSA27" s="569"/>
      <c r="KSB27" s="569"/>
      <c r="KSC27" s="569"/>
      <c r="KSD27" s="569"/>
      <c r="KSE27" s="569"/>
      <c r="KSF27" s="569"/>
      <c r="KSG27" s="569"/>
      <c r="KSH27" s="569"/>
      <c r="KSI27" s="569"/>
      <c r="KSJ27" s="569"/>
      <c r="KSK27" s="569"/>
      <c r="KSL27" s="569"/>
      <c r="KSM27" s="569"/>
      <c r="KSN27" s="569"/>
      <c r="KSO27" s="569"/>
      <c r="KSP27" s="569"/>
      <c r="KSQ27" s="569"/>
      <c r="KSR27" s="569"/>
      <c r="KSS27" s="569"/>
      <c r="KST27" s="569"/>
      <c r="KSU27" s="569"/>
      <c r="KSV27" s="569"/>
      <c r="KSW27" s="569"/>
      <c r="KSX27" s="569"/>
      <c r="KSY27" s="569"/>
      <c r="KSZ27" s="569"/>
      <c r="KTA27" s="569"/>
      <c r="KTB27" s="569"/>
      <c r="KTC27" s="569"/>
      <c r="KTD27" s="569"/>
      <c r="KTE27" s="569"/>
      <c r="KTF27" s="569"/>
      <c r="KTG27" s="569"/>
      <c r="KTH27" s="569"/>
      <c r="KTI27" s="569"/>
      <c r="KTJ27" s="569"/>
      <c r="KTK27" s="569"/>
      <c r="KTL27" s="569"/>
      <c r="KTM27" s="569"/>
      <c r="KTN27" s="569"/>
      <c r="KTO27" s="569"/>
      <c r="KTP27" s="569"/>
      <c r="KTQ27" s="569"/>
      <c r="KTR27" s="569"/>
      <c r="KTS27" s="569"/>
      <c r="KTT27" s="569"/>
      <c r="KTU27" s="569"/>
      <c r="KTV27" s="569"/>
      <c r="KTW27" s="569"/>
      <c r="KTX27" s="569"/>
      <c r="KTY27" s="569"/>
      <c r="KTZ27" s="569"/>
      <c r="KUA27" s="569"/>
      <c r="KUB27" s="569"/>
      <c r="KUC27" s="569"/>
      <c r="KUD27" s="569"/>
      <c r="KUE27" s="569"/>
      <c r="KUF27" s="569"/>
      <c r="KUG27" s="569"/>
      <c r="KUH27" s="569"/>
      <c r="KUI27" s="569"/>
      <c r="KUJ27" s="569"/>
      <c r="KUK27" s="569"/>
      <c r="KUL27" s="569"/>
      <c r="KUM27" s="569"/>
      <c r="KUN27" s="569"/>
      <c r="KUO27" s="569"/>
      <c r="KUP27" s="569"/>
      <c r="KUQ27" s="569"/>
      <c r="KUR27" s="569"/>
      <c r="KUS27" s="569"/>
      <c r="KUT27" s="569"/>
      <c r="KUU27" s="569"/>
      <c r="KUV27" s="569"/>
      <c r="KUW27" s="569"/>
      <c r="KUX27" s="569"/>
      <c r="KUY27" s="569"/>
      <c r="KUZ27" s="569"/>
      <c r="KVA27" s="569"/>
      <c r="KVB27" s="569"/>
      <c r="KVC27" s="569"/>
      <c r="KVD27" s="569"/>
      <c r="KVE27" s="569"/>
      <c r="KVF27" s="569"/>
      <c r="KVG27" s="569"/>
      <c r="KVH27" s="569"/>
      <c r="KVI27" s="569"/>
      <c r="KVJ27" s="569"/>
      <c r="KVK27" s="569"/>
      <c r="KVL27" s="569"/>
      <c r="KVM27" s="569"/>
      <c r="KVN27" s="569"/>
      <c r="KVO27" s="569"/>
      <c r="KVP27" s="569"/>
      <c r="KVQ27" s="569"/>
      <c r="KVR27" s="569"/>
      <c r="KVS27" s="569"/>
      <c r="KVT27" s="569"/>
      <c r="KVU27" s="569"/>
      <c r="KVV27" s="569"/>
      <c r="KVW27" s="569"/>
      <c r="KVX27" s="569"/>
      <c r="KVY27" s="569"/>
      <c r="KVZ27" s="569"/>
      <c r="KWA27" s="569"/>
      <c r="KWB27" s="569"/>
      <c r="KWC27" s="569"/>
      <c r="KWD27" s="569"/>
      <c r="KWE27" s="569"/>
      <c r="KWF27" s="569"/>
      <c r="KWG27" s="569"/>
      <c r="KWH27" s="569"/>
      <c r="KWI27" s="569"/>
      <c r="KWJ27" s="569"/>
      <c r="KWK27" s="569"/>
      <c r="KWL27" s="569"/>
      <c r="KWM27" s="569"/>
      <c r="KWN27" s="569"/>
      <c r="KWO27" s="569"/>
      <c r="KWP27" s="569"/>
      <c r="KWQ27" s="569"/>
      <c r="KWR27" s="569"/>
      <c r="KWS27" s="569"/>
      <c r="KWT27" s="569"/>
      <c r="KWU27" s="569"/>
      <c r="KWV27" s="569"/>
      <c r="KWW27" s="569"/>
      <c r="KWX27" s="569"/>
      <c r="KWY27" s="569"/>
      <c r="KWZ27" s="569"/>
      <c r="KXA27" s="569"/>
      <c r="KXB27" s="569"/>
      <c r="KXC27" s="569"/>
      <c r="KXD27" s="569"/>
      <c r="KXE27" s="569"/>
      <c r="KXF27" s="569"/>
      <c r="KXG27" s="569"/>
      <c r="KXH27" s="569"/>
      <c r="KXI27" s="569"/>
      <c r="KXJ27" s="569"/>
      <c r="KXK27" s="569"/>
      <c r="KXL27" s="569"/>
      <c r="KXM27" s="569"/>
      <c r="KXN27" s="569"/>
      <c r="KXO27" s="569"/>
      <c r="KXP27" s="569"/>
      <c r="KXQ27" s="569"/>
      <c r="KXR27" s="569"/>
      <c r="KXS27" s="569"/>
      <c r="KXT27" s="569"/>
      <c r="KXU27" s="569"/>
      <c r="KXV27" s="569"/>
      <c r="KXW27" s="569"/>
      <c r="KXX27" s="569"/>
      <c r="KXY27" s="569"/>
      <c r="KXZ27" s="569"/>
      <c r="KYA27" s="569"/>
      <c r="KYB27" s="569"/>
      <c r="KYC27" s="569"/>
      <c r="KYD27" s="569"/>
      <c r="KYE27" s="569"/>
      <c r="KYF27" s="569"/>
      <c r="KYG27" s="569"/>
      <c r="KYH27" s="569"/>
      <c r="KYI27" s="569"/>
      <c r="KYJ27" s="569"/>
      <c r="KYK27" s="569"/>
      <c r="KYL27" s="569"/>
      <c r="KYM27" s="569"/>
      <c r="KYN27" s="569"/>
      <c r="KYO27" s="569"/>
      <c r="KYP27" s="569"/>
      <c r="KYQ27" s="569"/>
      <c r="KYR27" s="569"/>
      <c r="KYS27" s="569"/>
      <c r="KYT27" s="569"/>
      <c r="KYU27" s="569"/>
      <c r="KYV27" s="569"/>
      <c r="KYW27" s="569"/>
      <c r="KYX27" s="569"/>
      <c r="KYY27" s="569"/>
      <c r="KYZ27" s="569"/>
      <c r="KZA27" s="569"/>
      <c r="KZB27" s="569"/>
      <c r="KZC27" s="569"/>
      <c r="KZD27" s="569"/>
      <c r="KZE27" s="569"/>
      <c r="KZF27" s="569"/>
      <c r="KZG27" s="569"/>
      <c r="KZH27" s="569"/>
      <c r="KZI27" s="569"/>
      <c r="KZJ27" s="569"/>
      <c r="KZK27" s="569"/>
      <c r="KZL27" s="569"/>
      <c r="KZM27" s="569"/>
      <c r="KZN27" s="569"/>
      <c r="KZO27" s="569"/>
      <c r="KZP27" s="569"/>
      <c r="KZQ27" s="569"/>
      <c r="KZR27" s="569"/>
      <c r="KZS27" s="569"/>
      <c r="KZT27" s="569"/>
      <c r="KZU27" s="569"/>
      <c r="KZV27" s="569"/>
      <c r="KZW27" s="569"/>
      <c r="KZX27" s="569"/>
      <c r="KZY27" s="569"/>
      <c r="KZZ27" s="569"/>
      <c r="LAA27" s="569"/>
      <c r="LAB27" s="569"/>
      <c r="LAC27" s="569"/>
      <c r="LAD27" s="569"/>
      <c r="LAE27" s="569"/>
      <c r="LAF27" s="569"/>
      <c r="LAG27" s="569"/>
      <c r="LAH27" s="569"/>
      <c r="LAI27" s="569"/>
      <c r="LAJ27" s="569"/>
      <c r="LAK27" s="569"/>
      <c r="LAL27" s="569"/>
      <c r="LAM27" s="569"/>
      <c r="LAN27" s="569"/>
      <c r="LAO27" s="569"/>
      <c r="LAP27" s="569"/>
      <c r="LAQ27" s="569"/>
      <c r="LAR27" s="569"/>
      <c r="LAS27" s="569"/>
      <c r="LAT27" s="569"/>
      <c r="LAU27" s="569"/>
      <c r="LAV27" s="569"/>
      <c r="LAW27" s="569"/>
      <c r="LAX27" s="569"/>
      <c r="LAY27" s="569"/>
      <c r="LAZ27" s="569"/>
      <c r="LBA27" s="569"/>
      <c r="LBB27" s="569"/>
      <c r="LBC27" s="569"/>
      <c r="LBD27" s="569"/>
      <c r="LBE27" s="569"/>
      <c r="LBF27" s="569"/>
      <c r="LBG27" s="569"/>
      <c r="LBH27" s="569"/>
      <c r="LBI27" s="569"/>
      <c r="LBJ27" s="569"/>
      <c r="LBK27" s="569"/>
      <c r="LBL27" s="569"/>
      <c r="LBM27" s="569"/>
      <c r="LBN27" s="569"/>
      <c r="LBO27" s="569"/>
      <c r="LBP27" s="569"/>
      <c r="LBQ27" s="569"/>
      <c r="LBR27" s="569"/>
      <c r="LBS27" s="569"/>
      <c r="LBT27" s="569"/>
      <c r="LBU27" s="569"/>
      <c r="LBV27" s="569"/>
      <c r="LBW27" s="569"/>
      <c r="LBX27" s="569"/>
      <c r="LBY27" s="569"/>
      <c r="LBZ27" s="569"/>
      <c r="LCA27" s="569"/>
      <c r="LCB27" s="569"/>
      <c r="LCC27" s="569"/>
      <c r="LCD27" s="569"/>
      <c r="LCE27" s="569"/>
      <c r="LCF27" s="569"/>
      <c r="LCG27" s="569"/>
      <c r="LCH27" s="569"/>
      <c r="LCI27" s="569"/>
      <c r="LCJ27" s="569"/>
      <c r="LCK27" s="569"/>
      <c r="LCL27" s="569"/>
      <c r="LCM27" s="569"/>
      <c r="LCN27" s="569"/>
      <c r="LCO27" s="569"/>
      <c r="LCP27" s="569"/>
      <c r="LCQ27" s="569"/>
      <c r="LCR27" s="569"/>
      <c r="LCS27" s="569"/>
      <c r="LCT27" s="569"/>
      <c r="LCU27" s="569"/>
      <c r="LCV27" s="569"/>
      <c r="LCW27" s="569"/>
      <c r="LCX27" s="569"/>
      <c r="LCY27" s="569"/>
      <c r="LCZ27" s="569"/>
      <c r="LDA27" s="569"/>
      <c r="LDB27" s="569"/>
      <c r="LDC27" s="569"/>
      <c r="LDD27" s="569"/>
      <c r="LDE27" s="569"/>
      <c r="LDF27" s="569"/>
      <c r="LDG27" s="569"/>
      <c r="LDH27" s="569"/>
      <c r="LDI27" s="569"/>
      <c r="LDJ27" s="569"/>
      <c r="LDK27" s="569"/>
      <c r="LDL27" s="569"/>
      <c r="LDM27" s="569"/>
      <c r="LDN27" s="569"/>
      <c r="LDO27" s="569"/>
      <c r="LDP27" s="569"/>
      <c r="LDQ27" s="569"/>
      <c r="LDR27" s="569"/>
      <c r="LDS27" s="569"/>
      <c r="LDT27" s="569"/>
      <c r="LDU27" s="569"/>
      <c r="LDV27" s="569"/>
      <c r="LDW27" s="569"/>
      <c r="LDX27" s="569"/>
      <c r="LDY27" s="569"/>
      <c r="LDZ27" s="569"/>
      <c r="LEA27" s="569"/>
      <c r="LEB27" s="569"/>
      <c r="LEC27" s="569"/>
      <c r="LED27" s="569"/>
      <c r="LEE27" s="569"/>
      <c r="LEF27" s="569"/>
      <c r="LEG27" s="569"/>
      <c r="LEH27" s="569"/>
      <c r="LEI27" s="569"/>
      <c r="LEJ27" s="569"/>
      <c r="LEK27" s="569"/>
      <c r="LEL27" s="569"/>
      <c r="LEM27" s="569"/>
      <c r="LEN27" s="569"/>
      <c r="LEO27" s="569"/>
      <c r="LEP27" s="569"/>
      <c r="LEQ27" s="569"/>
      <c r="LER27" s="569"/>
      <c r="LES27" s="569"/>
      <c r="LET27" s="569"/>
      <c r="LEU27" s="569"/>
      <c r="LEV27" s="569"/>
      <c r="LEW27" s="569"/>
      <c r="LEX27" s="569"/>
      <c r="LEY27" s="569"/>
      <c r="LEZ27" s="569"/>
      <c r="LFA27" s="569"/>
      <c r="LFB27" s="569"/>
      <c r="LFC27" s="569"/>
      <c r="LFD27" s="569"/>
      <c r="LFE27" s="569"/>
      <c r="LFF27" s="569"/>
      <c r="LFG27" s="569"/>
      <c r="LFH27" s="569"/>
      <c r="LFI27" s="569"/>
      <c r="LFJ27" s="569"/>
      <c r="LFK27" s="569"/>
      <c r="LFL27" s="569"/>
      <c r="LFM27" s="569"/>
      <c r="LFN27" s="569"/>
      <c r="LFO27" s="569"/>
      <c r="LFP27" s="569"/>
      <c r="LFQ27" s="569"/>
      <c r="LFR27" s="569"/>
      <c r="LFS27" s="569"/>
      <c r="LFT27" s="569"/>
      <c r="LFU27" s="569"/>
      <c r="LFV27" s="569"/>
      <c r="LFW27" s="569"/>
      <c r="LFX27" s="569"/>
      <c r="LFY27" s="569"/>
      <c r="LFZ27" s="569"/>
      <c r="LGA27" s="569"/>
      <c r="LGB27" s="569"/>
      <c r="LGC27" s="569"/>
      <c r="LGD27" s="569"/>
      <c r="LGE27" s="569"/>
      <c r="LGF27" s="569"/>
      <c r="LGG27" s="569"/>
      <c r="LGH27" s="569"/>
      <c r="LGI27" s="569"/>
      <c r="LGJ27" s="569"/>
      <c r="LGK27" s="569"/>
      <c r="LGL27" s="569"/>
      <c r="LGM27" s="569"/>
      <c r="LGN27" s="569"/>
      <c r="LGO27" s="569"/>
      <c r="LGP27" s="569"/>
      <c r="LGQ27" s="569"/>
      <c r="LGR27" s="569"/>
      <c r="LGS27" s="569"/>
      <c r="LGT27" s="569"/>
      <c r="LGU27" s="569"/>
      <c r="LGV27" s="569"/>
      <c r="LGW27" s="569"/>
      <c r="LGX27" s="569"/>
      <c r="LGY27" s="569"/>
      <c r="LGZ27" s="569"/>
      <c r="LHA27" s="569"/>
      <c r="LHB27" s="569"/>
      <c r="LHC27" s="569"/>
      <c r="LHD27" s="569"/>
      <c r="LHE27" s="569"/>
      <c r="LHF27" s="569"/>
      <c r="LHG27" s="569"/>
      <c r="LHH27" s="569"/>
      <c r="LHI27" s="569"/>
      <c r="LHJ27" s="569"/>
      <c r="LHK27" s="569"/>
      <c r="LHL27" s="569"/>
      <c r="LHM27" s="569"/>
      <c r="LHN27" s="569"/>
      <c r="LHO27" s="569"/>
      <c r="LHP27" s="569"/>
      <c r="LHQ27" s="569"/>
      <c r="LHR27" s="569"/>
      <c r="LHS27" s="569"/>
      <c r="LHT27" s="569"/>
      <c r="LHU27" s="569"/>
      <c r="LHV27" s="569"/>
      <c r="LHW27" s="569"/>
      <c r="LHX27" s="569"/>
      <c r="LHY27" s="569"/>
      <c r="LHZ27" s="569"/>
      <c r="LIA27" s="569"/>
      <c r="LIB27" s="569"/>
      <c r="LIC27" s="569"/>
      <c r="LID27" s="569"/>
      <c r="LIE27" s="569"/>
      <c r="LIF27" s="569"/>
      <c r="LIG27" s="569"/>
      <c r="LIH27" s="569"/>
      <c r="LII27" s="569"/>
      <c r="LIJ27" s="569"/>
      <c r="LIK27" s="569"/>
      <c r="LIL27" s="569"/>
      <c r="LIM27" s="569"/>
      <c r="LIN27" s="569"/>
      <c r="LIO27" s="569"/>
      <c r="LIP27" s="569"/>
      <c r="LIQ27" s="569"/>
      <c r="LIR27" s="569"/>
      <c r="LIS27" s="569"/>
      <c r="LIT27" s="569"/>
      <c r="LIU27" s="569"/>
      <c r="LIV27" s="569"/>
      <c r="LIW27" s="569"/>
      <c r="LIX27" s="569"/>
      <c r="LIY27" s="569"/>
      <c r="LIZ27" s="569"/>
      <c r="LJA27" s="569"/>
      <c r="LJB27" s="569"/>
      <c r="LJC27" s="569"/>
      <c r="LJD27" s="569"/>
      <c r="LJE27" s="569"/>
      <c r="LJF27" s="569"/>
      <c r="LJG27" s="569"/>
      <c r="LJH27" s="569"/>
      <c r="LJI27" s="569"/>
      <c r="LJJ27" s="569"/>
      <c r="LJK27" s="569"/>
      <c r="LJL27" s="569"/>
      <c r="LJM27" s="569"/>
      <c r="LJN27" s="569"/>
      <c r="LJO27" s="569"/>
      <c r="LJP27" s="569"/>
      <c r="LJQ27" s="569"/>
      <c r="LJR27" s="569"/>
      <c r="LJS27" s="569"/>
      <c r="LJT27" s="569"/>
      <c r="LJU27" s="569"/>
      <c r="LJV27" s="569"/>
      <c r="LJW27" s="569"/>
      <c r="LJX27" s="569"/>
      <c r="LJY27" s="569"/>
      <c r="LJZ27" s="569"/>
      <c r="LKA27" s="569"/>
      <c r="LKB27" s="569"/>
      <c r="LKC27" s="569"/>
      <c r="LKD27" s="569"/>
      <c r="LKE27" s="569"/>
      <c r="LKF27" s="569"/>
      <c r="LKG27" s="569"/>
      <c r="LKH27" s="569"/>
      <c r="LKI27" s="569"/>
      <c r="LKJ27" s="569"/>
      <c r="LKK27" s="569"/>
      <c r="LKL27" s="569"/>
      <c r="LKM27" s="569"/>
      <c r="LKN27" s="569"/>
      <c r="LKO27" s="569"/>
      <c r="LKP27" s="569"/>
      <c r="LKQ27" s="569"/>
      <c r="LKR27" s="569"/>
      <c r="LKS27" s="569"/>
      <c r="LKT27" s="569"/>
      <c r="LKU27" s="569"/>
      <c r="LKV27" s="569"/>
      <c r="LKW27" s="569"/>
      <c r="LKX27" s="569"/>
      <c r="LKY27" s="569"/>
      <c r="LKZ27" s="569"/>
      <c r="LLA27" s="569"/>
      <c r="LLB27" s="569"/>
      <c r="LLC27" s="569"/>
      <c r="LLD27" s="569"/>
      <c r="LLE27" s="569"/>
      <c r="LLF27" s="569"/>
      <c r="LLG27" s="569"/>
      <c r="LLH27" s="569"/>
      <c r="LLI27" s="569"/>
      <c r="LLJ27" s="569"/>
      <c r="LLK27" s="569"/>
      <c r="LLL27" s="569"/>
      <c r="LLM27" s="569"/>
      <c r="LLN27" s="569"/>
      <c r="LLO27" s="569"/>
      <c r="LLP27" s="569"/>
      <c r="LLQ27" s="569"/>
      <c r="LLR27" s="569"/>
      <c r="LLS27" s="569"/>
      <c r="LLT27" s="569"/>
      <c r="LLU27" s="569"/>
      <c r="LLV27" s="569"/>
      <c r="LLW27" s="569"/>
      <c r="LLX27" s="569"/>
      <c r="LLY27" s="569"/>
      <c r="LLZ27" s="569"/>
      <c r="LMA27" s="569"/>
      <c r="LMB27" s="569"/>
      <c r="LMC27" s="569"/>
      <c r="LMD27" s="569"/>
      <c r="LME27" s="569"/>
      <c r="LMF27" s="569"/>
      <c r="LMG27" s="569"/>
      <c r="LMH27" s="569"/>
      <c r="LMI27" s="569"/>
      <c r="LMJ27" s="569"/>
      <c r="LMK27" s="569"/>
      <c r="LML27" s="569"/>
      <c r="LMM27" s="569"/>
      <c r="LMN27" s="569"/>
      <c r="LMO27" s="569"/>
      <c r="LMP27" s="569"/>
      <c r="LMQ27" s="569"/>
      <c r="LMR27" s="569"/>
      <c r="LMS27" s="569"/>
      <c r="LMT27" s="569"/>
      <c r="LMU27" s="569"/>
      <c r="LMV27" s="569"/>
      <c r="LMW27" s="569"/>
      <c r="LMX27" s="569"/>
      <c r="LMY27" s="569"/>
      <c r="LMZ27" s="569"/>
      <c r="LNA27" s="569"/>
      <c r="LNB27" s="569"/>
      <c r="LNC27" s="569"/>
      <c r="LND27" s="569"/>
      <c r="LNE27" s="569"/>
      <c r="LNF27" s="569"/>
      <c r="LNG27" s="569"/>
      <c r="LNH27" s="569"/>
      <c r="LNI27" s="569"/>
      <c r="LNJ27" s="569"/>
      <c r="LNK27" s="569"/>
      <c r="LNL27" s="569"/>
      <c r="LNM27" s="569"/>
      <c r="LNN27" s="569"/>
      <c r="LNO27" s="569"/>
      <c r="LNP27" s="569"/>
      <c r="LNQ27" s="569"/>
      <c r="LNR27" s="569"/>
      <c r="LNS27" s="569"/>
      <c r="LNT27" s="569"/>
      <c r="LNU27" s="569"/>
      <c r="LNV27" s="569"/>
      <c r="LNW27" s="569"/>
      <c r="LNX27" s="569"/>
      <c r="LNY27" s="569"/>
      <c r="LNZ27" s="569"/>
      <c r="LOA27" s="569"/>
      <c r="LOB27" s="569"/>
      <c r="LOC27" s="569"/>
      <c r="LOD27" s="569"/>
      <c r="LOE27" s="569"/>
      <c r="LOF27" s="569"/>
      <c r="LOG27" s="569"/>
      <c r="LOH27" s="569"/>
      <c r="LOI27" s="569"/>
      <c r="LOJ27" s="569"/>
      <c r="LOK27" s="569"/>
      <c r="LOL27" s="569"/>
      <c r="LOM27" s="569"/>
      <c r="LON27" s="569"/>
      <c r="LOO27" s="569"/>
      <c r="LOP27" s="569"/>
      <c r="LOQ27" s="569"/>
      <c r="LOR27" s="569"/>
      <c r="LOS27" s="569"/>
      <c r="LOT27" s="569"/>
      <c r="LOU27" s="569"/>
      <c r="LOV27" s="569"/>
      <c r="LOW27" s="569"/>
      <c r="LOX27" s="569"/>
      <c r="LOY27" s="569"/>
      <c r="LOZ27" s="569"/>
      <c r="LPA27" s="569"/>
      <c r="LPB27" s="569"/>
      <c r="LPC27" s="569"/>
      <c r="LPD27" s="569"/>
      <c r="LPE27" s="569"/>
      <c r="LPF27" s="569"/>
      <c r="LPG27" s="569"/>
      <c r="LPH27" s="569"/>
      <c r="LPI27" s="569"/>
      <c r="LPJ27" s="569"/>
      <c r="LPK27" s="569"/>
      <c r="LPL27" s="569"/>
      <c r="LPM27" s="569"/>
      <c r="LPN27" s="569"/>
      <c r="LPO27" s="569"/>
      <c r="LPP27" s="569"/>
      <c r="LPQ27" s="569"/>
      <c r="LPR27" s="569"/>
      <c r="LPS27" s="569"/>
      <c r="LPT27" s="569"/>
      <c r="LPU27" s="569"/>
      <c r="LPV27" s="569"/>
      <c r="LPW27" s="569"/>
      <c r="LPX27" s="569"/>
      <c r="LPY27" s="569"/>
      <c r="LPZ27" s="569"/>
      <c r="LQA27" s="569"/>
      <c r="LQB27" s="569"/>
      <c r="LQC27" s="569"/>
      <c r="LQD27" s="569"/>
      <c r="LQE27" s="569"/>
      <c r="LQF27" s="569"/>
      <c r="LQG27" s="569"/>
      <c r="LQH27" s="569"/>
      <c r="LQI27" s="569"/>
      <c r="LQJ27" s="569"/>
      <c r="LQK27" s="569"/>
      <c r="LQL27" s="569"/>
      <c r="LQM27" s="569"/>
      <c r="LQN27" s="569"/>
      <c r="LQO27" s="569"/>
      <c r="LQP27" s="569"/>
      <c r="LQQ27" s="569"/>
      <c r="LQR27" s="569"/>
      <c r="LQS27" s="569"/>
      <c r="LQT27" s="569"/>
      <c r="LQU27" s="569"/>
      <c r="LQV27" s="569"/>
      <c r="LQW27" s="569"/>
      <c r="LQX27" s="569"/>
      <c r="LQY27" s="569"/>
      <c r="LQZ27" s="569"/>
      <c r="LRA27" s="569"/>
      <c r="LRB27" s="569"/>
      <c r="LRC27" s="569"/>
      <c r="LRD27" s="569"/>
      <c r="LRE27" s="569"/>
      <c r="LRF27" s="569"/>
      <c r="LRG27" s="569"/>
      <c r="LRH27" s="569"/>
      <c r="LRI27" s="569"/>
      <c r="LRJ27" s="569"/>
      <c r="LRK27" s="569"/>
      <c r="LRL27" s="569"/>
      <c r="LRM27" s="569"/>
      <c r="LRN27" s="569"/>
      <c r="LRO27" s="569"/>
      <c r="LRP27" s="569"/>
      <c r="LRQ27" s="569"/>
      <c r="LRR27" s="569"/>
      <c r="LRS27" s="569"/>
      <c r="LRT27" s="569"/>
      <c r="LRU27" s="569"/>
      <c r="LRV27" s="569"/>
      <c r="LRW27" s="569"/>
      <c r="LRX27" s="569"/>
      <c r="LRY27" s="569"/>
      <c r="LRZ27" s="569"/>
      <c r="LSA27" s="569"/>
      <c r="LSB27" s="569"/>
      <c r="LSC27" s="569"/>
      <c r="LSD27" s="569"/>
      <c r="LSE27" s="569"/>
      <c r="LSF27" s="569"/>
      <c r="LSG27" s="569"/>
      <c r="LSH27" s="569"/>
      <c r="LSI27" s="569"/>
      <c r="LSJ27" s="569"/>
      <c r="LSK27" s="569"/>
      <c r="LSL27" s="569"/>
      <c r="LSM27" s="569"/>
      <c r="LSN27" s="569"/>
      <c r="LSO27" s="569"/>
      <c r="LSP27" s="569"/>
      <c r="LSQ27" s="569"/>
      <c r="LSR27" s="569"/>
      <c r="LSS27" s="569"/>
      <c r="LST27" s="569"/>
      <c r="LSU27" s="569"/>
      <c r="LSV27" s="569"/>
      <c r="LSW27" s="569"/>
      <c r="LSX27" s="569"/>
      <c r="LSY27" s="569"/>
      <c r="LSZ27" s="569"/>
      <c r="LTA27" s="569"/>
      <c r="LTB27" s="569"/>
      <c r="LTC27" s="569"/>
      <c r="LTD27" s="569"/>
      <c r="LTE27" s="569"/>
      <c r="LTF27" s="569"/>
      <c r="LTG27" s="569"/>
      <c r="LTH27" s="569"/>
      <c r="LTI27" s="569"/>
      <c r="LTJ27" s="569"/>
      <c r="LTK27" s="569"/>
      <c r="LTL27" s="569"/>
      <c r="LTM27" s="569"/>
      <c r="LTN27" s="569"/>
      <c r="LTO27" s="569"/>
      <c r="LTP27" s="569"/>
      <c r="LTQ27" s="569"/>
      <c r="LTR27" s="569"/>
      <c r="LTS27" s="569"/>
      <c r="LTT27" s="569"/>
      <c r="LTU27" s="569"/>
      <c r="LTV27" s="569"/>
      <c r="LTW27" s="569"/>
      <c r="LTX27" s="569"/>
      <c r="LTY27" s="569"/>
      <c r="LTZ27" s="569"/>
      <c r="LUA27" s="569"/>
      <c r="LUB27" s="569"/>
      <c r="LUC27" s="569"/>
      <c r="LUD27" s="569"/>
      <c r="LUE27" s="569"/>
      <c r="LUF27" s="569"/>
      <c r="LUG27" s="569"/>
      <c r="LUH27" s="569"/>
      <c r="LUI27" s="569"/>
      <c r="LUJ27" s="569"/>
      <c r="LUK27" s="569"/>
      <c r="LUL27" s="569"/>
      <c r="LUM27" s="569"/>
      <c r="LUN27" s="569"/>
      <c r="LUO27" s="569"/>
      <c r="LUP27" s="569"/>
      <c r="LUQ27" s="569"/>
      <c r="LUR27" s="569"/>
      <c r="LUS27" s="569"/>
      <c r="LUT27" s="569"/>
      <c r="LUU27" s="569"/>
      <c r="LUV27" s="569"/>
      <c r="LUW27" s="569"/>
      <c r="LUX27" s="569"/>
      <c r="LUY27" s="569"/>
      <c r="LUZ27" s="569"/>
      <c r="LVA27" s="569"/>
      <c r="LVB27" s="569"/>
      <c r="LVC27" s="569"/>
      <c r="LVD27" s="569"/>
      <c r="LVE27" s="569"/>
      <c r="LVF27" s="569"/>
      <c r="LVG27" s="569"/>
      <c r="LVH27" s="569"/>
      <c r="LVI27" s="569"/>
      <c r="LVJ27" s="569"/>
      <c r="LVK27" s="569"/>
      <c r="LVL27" s="569"/>
      <c r="LVM27" s="569"/>
      <c r="LVN27" s="569"/>
      <c r="LVO27" s="569"/>
      <c r="LVP27" s="569"/>
      <c r="LVQ27" s="569"/>
      <c r="LVR27" s="569"/>
      <c r="LVS27" s="569"/>
      <c r="LVT27" s="569"/>
      <c r="LVU27" s="569"/>
      <c r="LVV27" s="569"/>
      <c r="LVW27" s="569"/>
      <c r="LVX27" s="569"/>
      <c r="LVY27" s="569"/>
      <c r="LVZ27" s="569"/>
      <c r="LWA27" s="569"/>
      <c r="LWB27" s="569"/>
      <c r="LWC27" s="569"/>
      <c r="LWD27" s="569"/>
      <c r="LWE27" s="569"/>
      <c r="LWF27" s="569"/>
      <c r="LWG27" s="569"/>
      <c r="LWH27" s="569"/>
      <c r="LWI27" s="569"/>
      <c r="LWJ27" s="569"/>
      <c r="LWK27" s="569"/>
      <c r="LWL27" s="569"/>
      <c r="LWM27" s="569"/>
      <c r="LWN27" s="569"/>
      <c r="LWO27" s="569"/>
      <c r="LWP27" s="569"/>
      <c r="LWQ27" s="569"/>
      <c r="LWR27" s="569"/>
      <c r="LWS27" s="569"/>
      <c r="LWT27" s="569"/>
      <c r="LWU27" s="569"/>
      <c r="LWV27" s="569"/>
      <c r="LWW27" s="569"/>
      <c r="LWX27" s="569"/>
      <c r="LWY27" s="569"/>
      <c r="LWZ27" s="569"/>
      <c r="LXA27" s="569"/>
      <c r="LXB27" s="569"/>
      <c r="LXC27" s="569"/>
      <c r="LXD27" s="569"/>
      <c r="LXE27" s="569"/>
      <c r="LXF27" s="569"/>
      <c r="LXG27" s="569"/>
      <c r="LXH27" s="569"/>
      <c r="LXI27" s="569"/>
      <c r="LXJ27" s="569"/>
      <c r="LXK27" s="569"/>
      <c r="LXL27" s="569"/>
      <c r="LXM27" s="569"/>
      <c r="LXN27" s="569"/>
      <c r="LXO27" s="569"/>
      <c r="LXP27" s="569"/>
      <c r="LXQ27" s="569"/>
      <c r="LXR27" s="569"/>
      <c r="LXS27" s="569"/>
      <c r="LXT27" s="569"/>
      <c r="LXU27" s="569"/>
      <c r="LXV27" s="569"/>
      <c r="LXW27" s="569"/>
      <c r="LXX27" s="569"/>
      <c r="LXY27" s="569"/>
      <c r="LXZ27" s="569"/>
      <c r="LYA27" s="569"/>
      <c r="LYB27" s="569"/>
      <c r="LYC27" s="569"/>
      <c r="LYD27" s="569"/>
      <c r="LYE27" s="569"/>
      <c r="LYF27" s="569"/>
      <c r="LYG27" s="569"/>
      <c r="LYH27" s="569"/>
      <c r="LYI27" s="569"/>
      <c r="LYJ27" s="569"/>
      <c r="LYK27" s="569"/>
      <c r="LYL27" s="569"/>
      <c r="LYM27" s="569"/>
      <c r="LYN27" s="569"/>
      <c r="LYO27" s="569"/>
      <c r="LYP27" s="569"/>
      <c r="LYQ27" s="569"/>
      <c r="LYR27" s="569"/>
      <c r="LYS27" s="569"/>
      <c r="LYT27" s="569"/>
      <c r="LYU27" s="569"/>
      <c r="LYV27" s="569"/>
      <c r="LYW27" s="569"/>
      <c r="LYX27" s="569"/>
      <c r="LYY27" s="569"/>
      <c r="LYZ27" s="569"/>
      <c r="LZA27" s="569"/>
      <c r="LZB27" s="569"/>
      <c r="LZC27" s="569"/>
      <c r="LZD27" s="569"/>
      <c r="LZE27" s="569"/>
      <c r="LZF27" s="569"/>
      <c r="LZG27" s="569"/>
      <c r="LZH27" s="569"/>
      <c r="LZI27" s="569"/>
      <c r="LZJ27" s="569"/>
      <c r="LZK27" s="569"/>
      <c r="LZL27" s="569"/>
      <c r="LZM27" s="569"/>
      <c r="LZN27" s="569"/>
      <c r="LZO27" s="569"/>
      <c r="LZP27" s="569"/>
      <c r="LZQ27" s="569"/>
      <c r="LZR27" s="569"/>
      <c r="LZS27" s="569"/>
      <c r="LZT27" s="569"/>
      <c r="LZU27" s="569"/>
      <c r="LZV27" s="569"/>
      <c r="LZW27" s="569"/>
      <c r="LZX27" s="569"/>
      <c r="LZY27" s="569"/>
      <c r="LZZ27" s="569"/>
      <c r="MAA27" s="569"/>
      <c r="MAB27" s="569"/>
      <c r="MAC27" s="569"/>
      <c r="MAD27" s="569"/>
      <c r="MAE27" s="569"/>
      <c r="MAF27" s="569"/>
      <c r="MAG27" s="569"/>
      <c r="MAH27" s="569"/>
      <c r="MAI27" s="569"/>
      <c r="MAJ27" s="569"/>
      <c r="MAK27" s="569"/>
      <c r="MAL27" s="569"/>
      <c r="MAM27" s="569"/>
      <c r="MAN27" s="569"/>
      <c r="MAO27" s="569"/>
      <c r="MAP27" s="569"/>
      <c r="MAQ27" s="569"/>
      <c r="MAR27" s="569"/>
      <c r="MAS27" s="569"/>
      <c r="MAT27" s="569"/>
      <c r="MAU27" s="569"/>
      <c r="MAV27" s="569"/>
      <c r="MAW27" s="569"/>
      <c r="MAX27" s="569"/>
      <c r="MAY27" s="569"/>
      <c r="MAZ27" s="569"/>
      <c r="MBA27" s="569"/>
      <c r="MBB27" s="569"/>
      <c r="MBC27" s="569"/>
      <c r="MBD27" s="569"/>
      <c r="MBE27" s="569"/>
      <c r="MBF27" s="569"/>
      <c r="MBG27" s="569"/>
      <c r="MBH27" s="569"/>
      <c r="MBI27" s="569"/>
      <c r="MBJ27" s="569"/>
      <c r="MBK27" s="569"/>
      <c r="MBL27" s="569"/>
      <c r="MBM27" s="569"/>
      <c r="MBN27" s="569"/>
      <c r="MBO27" s="569"/>
      <c r="MBP27" s="569"/>
      <c r="MBQ27" s="569"/>
      <c r="MBR27" s="569"/>
      <c r="MBS27" s="569"/>
      <c r="MBT27" s="569"/>
      <c r="MBU27" s="569"/>
      <c r="MBV27" s="569"/>
      <c r="MBW27" s="569"/>
      <c r="MBX27" s="569"/>
      <c r="MBY27" s="569"/>
      <c r="MBZ27" s="569"/>
      <c r="MCA27" s="569"/>
      <c r="MCB27" s="569"/>
      <c r="MCC27" s="569"/>
      <c r="MCD27" s="569"/>
      <c r="MCE27" s="569"/>
      <c r="MCF27" s="569"/>
      <c r="MCG27" s="569"/>
      <c r="MCH27" s="569"/>
      <c r="MCI27" s="569"/>
      <c r="MCJ27" s="569"/>
      <c r="MCK27" s="569"/>
      <c r="MCL27" s="569"/>
      <c r="MCM27" s="569"/>
      <c r="MCN27" s="569"/>
      <c r="MCO27" s="569"/>
      <c r="MCP27" s="569"/>
      <c r="MCQ27" s="569"/>
      <c r="MCR27" s="569"/>
      <c r="MCS27" s="569"/>
      <c r="MCT27" s="569"/>
      <c r="MCU27" s="569"/>
      <c r="MCV27" s="569"/>
      <c r="MCW27" s="569"/>
      <c r="MCX27" s="569"/>
      <c r="MCY27" s="569"/>
      <c r="MCZ27" s="569"/>
      <c r="MDA27" s="569"/>
      <c r="MDB27" s="569"/>
      <c r="MDC27" s="569"/>
      <c r="MDD27" s="569"/>
      <c r="MDE27" s="569"/>
      <c r="MDF27" s="569"/>
      <c r="MDG27" s="569"/>
      <c r="MDH27" s="569"/>
      <c r="MDI27" s="569"/>
      <c r="MDJ27" s="569"/>
      <c r="MDK27" s="569"/>
      <c r="MDL27" s="569"/>
      <c r="MDM27" s="569"/>
      <c r="MDN27" s="569"/>
      <c r="MDO27" s="569"/>
      <c r="MDP27" s="569"/>
      <c r="MDQ27" s="569"/>
      <c r="MDR27" s="569"/>
      <c r="MDS27" s="569"/>
      <c r="MDT27" s="569"/>
      <c r="MDU27" s="569"/>
      <c r="MDV27" s="569"/>
      <c r="MDW27" s="569"/>
      <c r="MDX27" s="569"/>
      <c r="MDY27" s="569"/>
      <c r="MDZ27" s="569"/>
      <c r="MEA27" s="569"/>
      <c r="MEB27" s="569"/>
      <c r="MEC27" s="569"/>
      <c r="MED27" s="569"/>
      <c r="MEE27" s="569"/>
      <c r="MEF27" s="569"/>
      <c r="MEG27" s="569"/>
      <c r="MEH27" s="569"/>
      <c r="MEI27" s="569"/>
      <c r="MEJ27" s="569"/>
      <c r="MEK27" s="569"/>
      <c r="MEL27" s="569"/>
      <c r="MEM27" s="569"/>
      <c r="MEN27" s="569"/>
      <c r="MEO27" s="569"/>
      <c r="MEP27" s="569"/>
      <c r="MEQ27" s="569"/>
      <c r="MER27" s="569"/>
      <c r="MES27" s="569"/>
      <c r="MET27" s="569"/>
      <c r="MEU27" s="569"/>
      <c r="MEV27" s="569"/>
      <c r="MEW27" s="569"/>
      <c r="MEX27" s="569"/>
      <c r="MEY27" s="569"/>
      <c r="MEZ27" s="569"/>
      <c r="MFA27" s="569"/>
      <c r="MFB27" s="569"/>
      <c r="MFC27" s="569"/>
      <c r="MFD27" s="569"/>
      <c r="MFE27" s="569"/>
      <c r="MFF27" s="569"/>
      <c r="MFG27" s="569"/>
      <c r="MFH27" s="569"/>
      <c r="MFI27" s="569"/>
      <c r="MFJ27" s="569"/>
      <c r="MFK27" s="569"/>
      <c r="MFL27" s="569"/>
      <c r="MFM27" s="569"/>
      <c r="MFN27" s="569"/>
      <c r="MFO27" s="569"/>
      <c r="MFP27" s="569"/>
      <c r="MFQ27" s="569"/>
      <c r="MFR27" s="569"/>
      <c r="MFS27" s="569"/>
      <c r="MFT27" s="569"/>
      <c r="MFU27" s="569"/>
      <c r="MFV27" s="569"/>
      <c r="MFW27" s="569"/>
      <c r="MFX27" s="569"/>
      <c r="MFY27" s="569"/>
      <c r="MFZ27" s="569"/>
      <c r="MGA27" s="569"/>
      <c r="MGB27" s="569"/>
      <c r="MGC27" s="569"/>
      <c r="MGD27" s="569"/>
      <c r="MGE27" s="569"/>
      <c r="MGF27" s="569"/>
      <c r="MGG27" s="569"/>
      <c r="MGH27" s="569"/>
      <c r="MGI27" s="569"/>
      <c r="MGJ27" s="569"/>
      <c r="MGK27" s="569"/>
      <c r="MGL27" s="569"/>
      <c r="MGM27" s="569"/>
      <c r="MGN27" s="569"/>
      <c r="MGO27" s="569"/>
      <c r="MGP27" s="569"/>
      <c r="MGQ27" s="569"/>
      <c r="MGR27" s="569"/>
      <c r="MGS27" s="569"/>
      <c r="MGT27" s="569"/>
      <c r="MGU27" s="569"/>
      <c r="MGV27" s="569"/>
      <c r="MGW27" s="569"/>
      <c r="MGX27" s="569"/>
      <c r="MGY27" s="569"/>
      <c r="MGZ27" s="569"/>
      <c r="MHA27" s="569"/>
      <c r="MHB27" s="569"/>
      <c r="MHC27" s="569"/>
      <c r="MHD27" s="569"/>
      <c r="MHE27" s="569"/>
      <c r="MHF27" s="569"/>
      <c r="MHG27" s="569"/>
      <c r="MHH27" s="569"/>
      <c r="MHI27" s="569"/>
      <c r="MHJ27" s="569"/>
      <c r="MHK27" s="569"/>
      <c r="MHL27" s="569"/>
      <c r="MHM27" s="569"/>
      <c r="MHN27" s="569"/>
      <c r="MHO27" s="569"/>
      <c r="MHP27" s="569"/>
      <c r="MHQ27" s="569"/>
      <c r="MHR27" s="569"/>
      <c r="MHS27" s="569"/>
      <c r="MHT27" s="569"/>
      <c r="MHU27" s="569"/>
      <c r="MHV27" s="569"/>
      <c r="MHW27" s="569"/>
      <c r="MHX27" s="569"/>
      <c r="MHY27" s="569"/>
      <c r="MHZ27" s="569"/>
      <c r="MIA27" s="569"/>
      <c r="MIB27" s="569"/>
      <c r="MIC27" s="569"/>
      <c r="MID27" s="569"/>
      <c r="MIE27" s="569"/>
      <c r="MIF27" s="569"/>
      <c r="MIG27" s="569"/>
      <c r="MIH27" s="569"/>
      <c r="MII27" s="569"/>
      <c r="MIJ27" s="569"/>
      <c r="MIK27" s="569"/>
      <c r="MIL27" s="569"/>
      <c r="MIM27" s="569"/>
      <c r="MIN27" s="569"/>
      <c r="MIO27" s="569"/>
      <c r="MIP27" s="569"/>
      <c r="MIQ27" s="569"/>
      <c r="MIR27" s="569"/>
      <c r="MIS27" s="569"/>
      <c r="MIT27" s="569"/>
      <c r="MIU27" s="569"/>
      <c r="MIV27" s="569"/>
      <c r="MIW27" s="569"/>
      <c r="MIX27" s="569"/>
      <c r="MIY27" s="569"/>
      <c r="MIZ27" s="569"/>
      <c r="MJA27" s="569"/>
      <c r="MJB27" s="569"/>
      <c r="MJC27" s="569"/>
      <c r="MJD27" s="569"/>
      <c r="MJE27" s="569"/>
      <c r="MJF27" s="569"/>
      <c r="MJG27" s="569"/>
      <c r="MJH27" s="569"/>
      <c r="MJI27" s="569"/>
      <c r="MJJ27" s="569"/>
      <c r="MJK27" s="569"/>
      <c r="MJL27" s="569"/>
      <c r="MJM27" s="569"/>
      <c r="MJN27" s="569"/>
      <c r="MJO27" s="569"/>
      <c r="MJP27" s="569"/>
      <c r="MJQ27" s="569"/>
      <c r="MJR27" s="569"/>
      <c r="MJS27" s="569"/>
      <c r="MJT27" s="569"/>
      <c r="MJU27" s="569"/>
      <c r="MJV27" s="569"/>
      <c r="MJW27" s="569"/>
      <c r="MJX27" s="569"/>
      <c r="MJY27" s="569"/>
      <c r="MJZ27" s="569"/>
      <c r="MKA27" s="569"/>
      <c r="MKB27" s="569"/>
      <c r="MKC27" s="569"/>
      <c r="MKD27" s="569"/>
      <c r="MKE27" s="569"/>
      <c r="MKF27" s="569"/>
      <c r="MKG27" s="569"/>
      <c r="MKH27" s="569"/>
      <c r="MKI27" s="569"/>
      <c r="MKJ27" s="569"/>
      <c r="MKK27" s="569"/>
      <c r="MKL27" s="569"/>
      <c r="MKM27" s="569"/>
      <c r="MKN27" s="569"/>
      <c r="MKO27" s="569"/>
      <c r="MKP27" s="569"/>
      <c r="MKQ27" s="569"/>
      <c r="MKR27" s="569"/>
      <c r="MKS27" s="569"/>
      <c r="MKT27" s="569"/>
      <c r="MKU27" s="569"/>
      <c r="MKV27" s="569"/>
      <c r="MKW27" s="569"/>
      <c r="MKX27" s="569"/>
      <c r="MKY27" s="569"/>
      <c r="MKZ27" s="569"/>
      <c r="MLA27" s="569"/>
      <c r="MLB27" s="569"/>
      <c r="MLC27" s="569"/>
      <c r="MLD27" s="569"/>
      <c r="MLE27" s="569"/>
      <c r="MLF27" s="569"/>
      <c r="MLG27" s="569"/>
      <c r="MLH27" s="569"/>
      <c r="MLI27" s="569"/>
      <c r="MLJ27" s="569"/>
      <c r="MLK27" s="569"/>
      <c r="MLL27" s="569"/>
      <c r="MLM27" s="569"/>
      <c r="MLN27" s="569"/>
      <c r="MLO27" s="569"/>
      <c r="MLP27" s="569"/>
      <c r="MLQ27" s="569"/>
      <c r="MLR27" s="569"/>
      <c r="MLS27" s="569"/>
      <c r="MLT27" s="569"/>
      <c r="MLU27" s="569"/>
      <c r="MLV27" s="569"/>
      <c r="MLW27" s="569"/>
      <c r="MLX27" s="569"/>
      <c r="MLY27" s="569"/>
      <c r="MLZ27" s="569"/>
      <c r="MMA27" s="569"/>
      <c r="MMB27" s="569"/>
      <c r="MMC27" s="569"/>
      <c r="MMD27" s="569"/>
      <c r="MME27" s="569"/>
      <c r="MMF27" s="569"/>
      <c r="MMG27" s="569"/>
      <c r="MMH27" s="569"/>
      <c r="MMI27" s="569"/>
      <c r="MMJ27" s="569"/>
      <c r="MMK27" s="569"/>
      <c r="MML27" s="569"/>
      <c r="MMM27" s="569"/>
      <c r="MMN27" s="569"/>
      <c r="MMO27" s="569"/>
      <c r="MMP27" s="569"/>
      <c r="MMQ27" s="569"/>
      <c r="MMR27" s="569"/>
      <c r="MMS27" s="569"/>
      <c r="MMT27" s="569"/>
      <c r="MMU27" s="569"/>
      <c r="MMV27" s="569"/>
      <c r="MMW27" s="569"/>
      <c r="MMX27" s="569"/>
      <c r="MMY27" s="569"/>
      <c r="MMZ27" s="569"/>
      <c r="MNA27" s="569"/>
      <c r="MNB27" s="569"/>
      <c r="MNC27" s="569"/>
      <c r="MND27" s="569"/>
      <c r="MNE27" s="569"/>
      <c r="MNF27" s="569"/>
      <c r="MNG27" s="569"/>
      <c r="MNH27" s="569"/>
      <c r="MNI27" s="569"/>
      <c r="MNJ27" s="569"/>
      <c r="MNK27" s="569"/>
      <c r="MNL27" s="569"/>
      <c r="MNM27" s="569"/>
      <c r="MNN27" s="569"/>
      <c r="MNO27" s="569"/>
      <c r="MNP27" s="569"/>
      <c r="MNQ27" s="569"/>
      <c r="MNR27" s="569"/>
      <c r="MNS27" s="569"/>
      <c r="MNT27" s="569"/>
      <c r="MNU27" s="569"/>
      <c r="MNV27" s="569"/>
      <c r="MNW27" s="569"/>
      <c r="MNX27" s="569"/>
      <c r="MNY27" s="569"/>
      <c r="MNZ27" s="569"/>
      <c r="MOA27" s="569"/>
      <c r="MOB27" s="569"/>
      <c r="MOC27" s="569"/>
      <c r="MOD27" s="569"/>
      <c r="MOE27" s="569"/>
      <c r="MOF27" s="569"/>
      <c r="MOG27" s="569"/>
      <c r="MOH27" s="569"/>
      <c r="MOI27" s="569"/>
      <c r="MOJ27" s="569"/>
      <c r="MOK27" s="569"/>
      <c r="MOL27" s="569"/>
      <c r="MOM27" s="569"/>
      <c r="MON27" s="569"/>
      <c r="MOO27" s="569"/>
      <c r="MOP27" s="569"/>
      <c r="MOQ27" s="569"/>
      <c r="MOR27" s="569"/>
      <c r="MOS27" s="569"/>
      <c r="MOT27" s="569"/>
      <c r="MOU27" s="569"/>
      <c r="MOV27" s="569"/>
      <c r="MOW27" s="569"/>
      <c r="MOX27" s="569"/>
      <c r="MOY27" s="569"/>
      <c r="MOZ27" s="569"/>
      <c r="MPA27" s="569"/>
      <c r="MPB27" s="569"/>
      <c r="MPC27" s="569"/>
      <c r="MPD27" s="569"/>
      <c r="MPE27" s="569"/>
      <c r="MPF27" s="569"/>
      <c r="MPG27" s="569"/>
      <c r="MPH27" s="569"/>
      <c r="MPI27" s="569"/>
      <c r="MPJ27" s="569"/>
      <c r="MPK27" s="569"/>
      <c r="MPL27" s="569"/>
      <c r="MPM27" s="569"/>
      <c r="MPN27" s="569"/>
      <c r="MPO27" s="569"/>
      <c r="MPP27" s="569"/>
      <c r="MPQ27" s="569"/>
      <c r="MPR27" s="569"/>
      <c r="MPS27" s="569"/>
      <c r="MPT27" s="569"/>
      <c r="MPU27" s="569"/>
      <c r="MPV27" s="569"/>
      <c r="MPW27" s="569"/>
      <c r="MPX27" s="569"/>
      <c r="MPY27" s="569"/>
      <c r="MPZ27" s="569"/>
      <c r="MQA27" s="569"/>
      <c r="MQB27" s="569"/>
      <c r="MQC27" s="569"/>
      <c r="MQD27" s="569"/>
      <c r="MQE27" s="569"/>
      <c r="MQF27" s="569"/>
      <c r="MQG27" s="569"/>
      <c r="MQH27" s="569"/>
      <c r="MQI27" s="569"/>
      <c r="MQJ27" s="569"/>
      <c r="MQK27" s="569"/>
      <c r="MQL27" s="569"/>
      <c r="MQM27" s="569"/>
      <c r="MQN27" s="569"/>
      <c r="MQO27" s="569"/>
      <c r="MQP27" s="569"/>
      <c r="MQQ27" s="569"/>
      <c r="MQR27" s="569"/>
      <c r="MQS27" s="569"/>
      <c r="MQT27" s="569"/>
      <c r="MQU27" s="569"/>
      <c r="MQV27" s="569"/>
      <c r="MQW27" s="569"/>
      <c r="MQX27" s="569"/>
      <c r="MQY27" s="569"/>
      <c r="MQZ27" s="569"/>
      <c r="MRA27" s="569"/>
      <c r="MRB27" s="569"/>
      <c r="MRC27" s="569"/>
      <c r="MRD27" s="569"/>
      <c r="MRE27" s="569"/>
      <c r="MRF27" s="569"/>
      <c r="MRG27" s="569"/>
      <c r="MRH27" s="569"/>
      <c r="MRI27" s="569"/>
      <c r="MRJ27" s="569"/>
      <c r="MRK27" s="569"/>
      <c r="MRL27" s="569"/>
      <c r="MRM27" s="569"/>
      <c r="MRN27" s="569"/>
      <c r="MRO27" s="569"/>
      <c r="MRP27" s="569"/>
      <c r="MRQ27" s="569"/>
      <c r="MRR27" s="569"/>
      <c r="MRS27" s="569"/>
      <c r="MRT27" s="569"/>
      <c r="MRU27" s="569"/>
      <c r="MRV27" s="569"/>
      <c r="MRW27" s="569"/>
      <c r="MRX27" s="569"/>
      <c r="MRY27" s="569"/>
      <c r="MRZ27" s="569"/>
      <c r="MSA27" s="569"/>
      <c r="MSB27" s="569"/>
      <c r="MSC27" s="569"/>
      <c r="MSD27" s="569"/>
      <c r="MSE27" s="569"/>
      <c r="MSF27" s="569"/>
      <c r="MSG27" s="569"/>
      <c r="MSH27" s="569"/>
      <c r="MSI27" s="569"/>
      <c r="MSJ27" s="569"/>
      <c r="MSK27" s="569"/>
      <c r="MSL27" s="569"/>
      <c r="MSM27" s="569"/>
      <c r="MSN27" s="569"/>
      <c r="MSO27" s="569"/>
      <c r="MSP27" s="569"/>
      <c r="MSQ27" s="569"/>
      <c r="MSR27" s="569"/>
      <c r="MSS27" s="569"/>
      <c r="MST27" s="569"/>
      <c r="MSU27" s="569"/>
      <c r="MSV27" s="569"/>
      <c r="MSW27" s="569"/>
      <c r="MSX27" s="569"/>
      <c r="MSY27" s="569"/>
      <c r="MSZ27" s="569"/>
      <c r="MTA27" s="569"/>
      <c r="MTB27" s="569"/>
      <c r="MTC27" s="569"/>
      <c r="MTD27" s="569"/>
      <c r="MTE27" s="569"/>
      <c r="MTF27" s="569"/>
      <c r="MTG27" s="569"/>
      <c r="MTH27" s="569"/>
      <c r="MTI27" s="569"/>
      <c r="MTJ27" s="569"/>
      <c r="MTK27" s="569"/>
      <c r="MTL27" s="569"/>
      <c r="MTM27" s="569"/>
      <c r="MTN27" s="569"/>
      <c r="MTO27" s="569"/>
      <c r="MTP27" s="569"/>
      <c r="MTQ27" s="569"/>
      <c r="MTR27" s="569"/>
      <c r="MTS27" s="569"/>
      <c r="MTT27" s="569"/>
      <c r="MTU27" s="569"/>
      <c r="MTV27" s="569"/>
      <c r="MTW27" s="569"/>
      <c r="MTX27" s="569"/>
      <c r="MTY27" s="569"/>
      <c r="MTZ27" s="569"/>
      <c r="MUA27" s="569"/>
      <c r="MUB27" s="569"/>
      <c r="MUC27" s="569"/>
      <c r="MUD27" s="569"/>
      <c r="MUE27" s="569"/>
      <c r="MUF27" s="569"/>
      <c r="MUG27" s="569"/>
      <c r="MUH27" s="569"/>
      <c r="MUI27" s="569"/>
      <c r="MUJ27" s="569"/>
      <c r="MUK27" s="569"/>
      <c r="MUL27" s="569"/>
      <c r="MUM27" s="569"/>
      <c r="MUN27" s="569"/>
      <c r="MUO27" s="569"/>
      <c r="MUP27" s="569"/>
      <c r="MUQ27" s="569"/>
      <c r="MUR27" s="569"/>
      <c r="MUS27" s="569"/>
      <c r="MUT27" s="569"/>
      <c r="MUU27" s="569"/>
      <c r="MUV27" s="569"/>
      <c r="MUW27" s="569"/>
      <c r="MUX27" s="569"/>
      <c r="MUY27" s="569"/>
      <c r="MUZ27" s="569"/>
      <c r="MVA27" s="569"/>
      <c r="MVB27" s="569"/>
      <c r="MVC27" s="569"/>
      <c r="MVD27" s="569"/>
      <c r="MVE27" s="569"/>
      <c r="MVF27" s="569"/>
      <c r="MVG27" s="569"/>
      <c r="MVH27" s="569"/>
      <c r="MVI27" s="569"/>
      <c r="MVJ27" s="569"/>
      <c r="MVK27" s="569"/>
      <c r="MVL27" s="569"/>
      <c r="MVM27" s="569"/>
      <c r="MVN27" s="569"/>
      <c r="MVO27" s="569"/>
      <c r="MVP27" s="569"/>
      <c r="MVQ27" s="569"/>
      <c r="MVR27" s="569"/>
      <c r="MVS27" s="569"/>
      <c r="MVT27" s="569"/>
      <c r="MVU27" s="569"/>
      <c r="MVV27" s="569"/>
      <c r="MVW27" s="569"/>
      <c r="MVX27" s="569"/>
      <c r="MVY27" s="569"/>
      <c r="MVZ27" s="569"/>
      <c r="MWA27" s="569"/>
      <c r="MWB27" s="569"/>
      <c r="MWC27" s="569"/>
      <c r="MWD27" s="569"/>
      <c r="MWE27" s="569"/>
      <c r="MWF27" s="569"/>
      <c r="MWG27" s="569"/>
      <c r="MWH27" s="569"/>
      <c r="MWI27" s="569"/>
      <c r="MWJ27" s="569"/>
      <c r="MWK27" s="569"/>
      <c r="MWL27" s="569"/>
      <c r="MWM27" s="569"/>
      <c r="MWN27" s="569"/>
      <c r="MWO27" s="569"/>
      <c r="MWP27" s="569"/>
      <c r="MWQ27" s="569"/>
      <c r="MWR27" s="569"/>
      <c r="MWS27" s="569"/>
      <c r="MWT27" s="569"/>
      <c r="MWU27" s="569"/>
      <c r="MWV27" s="569"/>
      <c r="MWW27" s="569"/>
      <c r="MWX27" s="569"/>
      <c r="MWY27" s="569"/>
      <c r="MWZ27" s="569"/>
      <c r="MXA27" s="569"/>
      <c r="MXB27" s="569"/>
      <c r="MXC27" s="569"/>
      <c r="MXD27" s="569"/>
      <c r="MXE27" s="569"/>
      <c r="MXF27" s="569"/>
      <c r="MXG27" s="569"/>
      <c r="MXH27" s="569"/>
      <c r="MXI27" s="569"/>
      <c r="MXJ27" s="569"/>
      <c r="MXK27" s="569"/>
      <c r="MXL27" s="569"/>
      <c r="MXM27" s="569"/>
      <c r="MXN27" s="569"/>
      <c r="MXO27" s="569"/>
      <c r="MXP27" s="569"/>
      <c r="MXQ27" s="569"/>
      <c r="MXR27" s="569"/>
      <c r="MXS27" s="569"/>
      <c r="MXT27" s="569"/>
      <c r="MXU27" s="569"/>
      <c r="MXV27" s="569"/>
      <c r="MXW27" s="569"/>
      <c r="MXX27" s="569"/>
      <c r="MXY27" s="569"/>
      <c r="MXZ27" s="569"/>
      <c r="MYA27" s="569"/>
      <c r="MYB27" s="569"/>
      <c r="MYC27" s="569"/>
      <c r="MYD27" s="569"/>
      <c r="MYE27" s="569"/>
      <c r="MYF27" s="569"/>
      <c r="MYG27" s="569"/>
      <c r="MYH27" s="569"/>
      <c r="MYI27" s="569"/>
      <c r="MYJ27" s="569"/>
      <c r="MYK27" s="569"/>
      <c r="MYL27" s="569"/>
      <c r="MYM27" s="569"/>
      <c r="MYN27" s="569"/>
      <c r="MYO27" s="569"/>
      <c r="MYP27" s="569"/>
      <c r="MYQ27" s="569"/>
      <c r="MYR27" s="569"/>
      <c r="MYS27" s="569"/>
      <c r="MYT27" s="569"/>
      <c r="MYU27" s="569"/>
      <c r="MYV27" s="569"/>
      <c r="MYW27" s="569"/>
      <c r="MYX27" s="569"/>
      <c r="MYY27" s="569"/>
      <c r="MYZ27" s="569"/>
      <c r="MZA27" s="569"/>
      <c r="MZB27" s="569"/>
      <c r="MZC27" s="569"/>
      <c r="MZD27" s="569"/>
      <c r="MZE27" s="569"/>
      <c r="MZF27" s="569"/>
      <c r="MZG27" s="569"/>
      <c r="MZH27" s="569"/>
      <c r="MZI27" s="569"/>
      <c r="MZJ27" s="569"/>
      <c r="MZK27" s="569"/>
      <c r="MZL27" s="569"/>
      <c r="MZM27" s="569"/>
      <c r="MZN27" s="569"/>
      <c r="MZO27" s="569"/>
      <c r="MZP27" s="569"/>
      <c r="MZQ27" s="569"/>
      <c r="MZR27" s="569"/>
      <c r="MZS27" s="569"/>
      <c r="MZT27" s="569"/>
      <c r="MZU27" s="569"/>
      <c r="MZV27" s="569"/>
      <c r="MZW27" s="569"/>
      <c r="MZX27" s="569"/>
      <c r="MZY27" s="569"/>
      <c r="MZZ27" s="569"/>
      <c r="NAA27" s="569"/>
      <c r="NAB27" s="569"/>
      <c r="NAC27" s="569"/>
      <c r="NAD27" s="569"/>
      <c r="NAE27" s="569"/>
      <c r="NAF27" s="569"/>
      <c r="NAG27" s="569"/>
      <c r="NAH27" s="569"/>
      <c r="NAI27" s="569"/>
      <c r="NAJ27" s="569"/>
      <c r="NAK27" s="569"/>
      <c r="NAL27" s="569"/>
      <c r="NAM27" s="569"/>
      <c r="NAN27" s="569"/>
      <c r="NAO27" s="569"/>
      <c r="NAP27" s="569"/>
      <c r="NAQ27" s="569"/>
      <c r="NAR27" s="569"/>
      <c r="NAS27" s="569"/>
      <c r="NAT27" s="569"/>
      <c r="NAU27" s="569"/>
      <c r="NAV27" s="569"/>
      <c r="NAW27" s="569"/>
      <c r="NAX27" s="569"/>
      <c r="NAY27" s="569"/>
      <c r="NAZ27" s="569"/>
      <c r="NBA27" s="569"/>
      <c r="NBB27" s="569"/>
      <c r="NBC27" s="569"/>
      <c r="NBD27" s="569"/>
      <c r="NBE27" s="569"/>
      <c r="NBF27" s="569"/>
      <c r="NBG27" s="569"/>
      <c r="NBH27" s="569"/>
      <c r="NBI27" s="569"/>
      <c r="NBJ27" s="569"/>
      <c r="NBK27" s="569"/>
      <c r="NBL27" s="569"/>
      <c r="NBM27" s="569"/>
      <c r="NBN27" s="569"/>
      <c r="NBO27" s="569"/>
      <c r="NBP27" s="569"/>
      <c r="NBQ27" s="569"/>
      <c r="NBR27" s="569"/>
      <c r="NBS27" s="569"/>
      <c r="NBT27" s="569"/>
      <c r="NBU27" s="569"/>
      <c r="NBV27" s="569"/>
      <c r="NBW27" s="569"/>
      <c r="NBX27" s="569"/>
      <c r="NBY27" s="569"/>
      <c r="NBZ27" s="569"/>
      <c r="NCA27" s="569"/>
      <c r="NCB27" s="569"/>
      <c r="NCC27" s="569"/>
      <c r="NCD27" s="569"/>
      <c r="NCE27" s="569"/>
      <c r="NCF27" s="569"/>
      <c r="NCG27" s="569"/>
      <c r="NCH27" s="569"/>
      <c r="NCI27" s="569"/>
      <c r="NCJ27" s="569"/>
      <c r="NCK27" s="569"/>
      <c r="NCL27" s="569"/>
      <c r="NCM27" s="569"/>
      <c r="NCN27" s="569"/>
      <c r="NCO27" s="569"/>
      <c r="NCP27" s="569"/>
      <c r="NCQ27" s="569"/>
      <c r="NCR27" s="569"/>
      <c r="NCS27" s="569"/>
      <c r="NCT27" s="569"/>
      <c r="NCU27" s="569"/>
      <c r="NCV27" s="569"/>
      <c r="NCW27" s="569"/>
      <c r="NCX27" s="569"/>
      <c r="NCY27" s="569"/>
      <c r="NCZ27" s="569"/>
      <c r="NDA27" s="569"/>
      <c r="NDB27" s="569"/>
      <c r="NDC27" s="569"/>
      <c r="NDD27" s="569"/>
      <c r="NDE27" s="569"/>
      <c r="NDF27" s="569"/>
      <c r="NDG27" s="569"/>
      <c r="NDH27" s="569"/>
      <c r="NDI27" s="569"/>
      <c r="NDJ27" s="569"/>
      <c r="NDK27" s="569"/>
      <c r="NDL27" s="569"/>
      <c r="NDM27" s="569"/>
      <c r="NDN27" s="569"/>
      <c r="NDO27" s="569"/>
      <c r="NDP27" s="569"/>
      <c r="NDQ27" s="569"/>
      <c r="NDR27" s="569"/>
      <c r="NDS27" s="569"/>
      <c r="NDT27" s="569"/>
      <c r="NDU27" s="569"/>
      <c r="NDV27" s="569"/>
      <c r="NDW27" s="569"/>
      <c r="NDX27" s="569"/>
      <c r="NDY27" s="569"/>
      <c r="NDZ27" s="569"/>
      <c r="NEA27" s="569"/>
      <c r="NEB27" s="569"/>
      <c r="NEC27" s="569"/>
      <c r="NED27" s="569"/>
      <c r="NEE27" s="569"/>
      <c r="NEF27" s="569"/>
      <c r="NEG27" s="569"/>
      <c r="NEH27" s="569"/>
      <c r="NEI27" s="569"/>
      <c r="NEJ27" s="569"/>
      <c r="NEK27" s="569"/>
      <c r="NEL27" s="569"/>
      <c r="NEM27" s="569"/>
      <c r="NEN27" s="569"/>
      <c r="NEO27" s="569"/>
      <c r="NEP27" s="569"/>
      <c r="NEQ27" s="569"/>
      <c r="NER27" s="569"/>
      <c r="NES27" s="569"/>
      <c r="NET27" s="569"/>
      <c r="NEU27" s="569"/>
      <c r="NEV27" s="569"/>
      <c r="NEW27" s="569"/>
      <c r="NEX27" s="569"/>
      <c r="NEY27" s="569"/>
      <c r="NEZ27" s="569"/>
      <c r="NFA27" s="569"/>
      <c r="NFB27" s="569"/>
      <c r="NFC27" s="569"/>
      <c r="NFD27" s="569"/>
      <c r="NFE27" s="569"/>
      <c r="NFF27" s="569"/>
      <c r="NFG27" s="569"/>
      <c r="NFH27" s="569"/>
      <c r="NFI27" s="569"/>
      <c r="NFJ27" s="569"/>
      <c r="NFK27" s="569"/>
      <c r="NFL27" s="569"/>
      <c r="NFM27" s="569"/>
      <c r="NFN27" s="569"/>
      <c r="NFO27" s="569"/>
      <c r="NFP27" s="569"/>
      <c r="NFQ27" s="569"/>
      <c r="NFR27" s="569"/>
      <c r="NFS27" s="569"/>
      <c r="NFT27" s="569"/>
      <c r="NFU27" s="569"/>
      <c r="NFV27" s="569"/>
      <c r="NFW27" s="569"/>
      <c r="NFX27" s="569"/>
      <c r="NFY27" s="569"/>
      <c r="NFZ27" s="569"/>
      <c r="NGA27" s="569"/>
      <c r="NGB27" s="569"/>
      <c r="NGC27" s="569"/>
      <c r="NGD27" s="569"/>
      <c r="NGE27" s="569"/>
      <c r="NGF27" s="569"/>
      <c r="NGG27" s="569"/>
      <c r="NGH27" s="569"/>
      <c r="NGI27" s="569"/>
      <c r="NGJ27" s="569"/>
      <c r="NGK27" s="569"/>
      <c r="NGL27" s="569"/>
      <c r="NGM27" s="569"/>
      <c r="NGN27" s="569"/>
      <c r="NGO27" s="569"/>
      <c r="NGP27" s="569"/>
      <c r="NGQ27" s="569"/>
      <c r="NGR27" s="569"/>
      <c r="NGS27" s="569"/>
      <c r="NGT27" s="569"/>
      <c r="NGU27" s="569"/>
      <c r="NGV27" s="569"/>
      <c r="NGW27" s="569"/>
      <c r="NGX27" s="569"/>
      <c r="NGY27" s="569"/>
      <c r="NGZ27" s="569"/>
      <c r="NHA27" s="569"/>
      <c r="NHB27" s="569"/>
      <c r="NHC27" s="569"/>
      <c r="NHD27" s="569"/>
      <c r="NHE27" s="569"/>
      <c r="NHF27" s="569"/>
      <c r="NHG27" s="569"/>
      <c r="NHH27" s="569"/>
      <c r="NHI27" s="569"/>
      <c r="NHJ27" s="569"/>
      <c r="NHK27" s="569"/>
      <c r="NHL27" s="569"/>
      <c r="NHM27" s="569"/>
      <c r="NHN27" s="569"/>
      <c r="NHO27" s="569"/>
      <c r="NHP27" s="569"/>
      <c r="NHQ27" s="569"/>
      <c r="NHR27" s="569"/>
      <c r="NHS27" s="569"/>
      <c r="NHT27" s="569"/>
      <c r="NHU27" s="569"/>
      <c r="NHV27" s="569"/>
      <c r="NHW27" s="569"/>
      <c r="NHX27" s="569"/>
      <c r="NHY27" s="569"/>
      <c r="NHZ27" s="569"/>
      <c r="NIA27" s="569"/>
      <c r="NIB27" s="569"/>
      <c r="NIC27" s="569"/>
      <c r="NID27" s="569"/>
      <c r="NIE27" s="569"/>
      <c r="NIF27" s="569"/>
      <c r="NIG27" s="569"/>
      <c r="NIH27" s="569"/>
      <c r="NII27" s="569"/>
      <c r="NIJ27" s="569"/>
      <c r="NIK27" s="569"/>
      <c r="NIL27" s="569"/>
      <c r="NIM27" s="569"/>
      <c r="NIN27" s="569"/>
      <c r="NIO27" s="569"/>
      <c r="NIP27" s="569"/>
      <c r="NIQ27" s="569"/>
      <c r="NIR27" s="569"/>
      <c r="NIS27" s="569"/>
      <c r="NIT27" s="569"/>
      <c r="NIU27" s="569"/>
      <c r="NIV27" s="569"/>
      <c r="NIW27" s="569"/>
      <c r="NIX27" s="569"/>
      <c r="NIY27" s="569"/>
      <c r="NIZ27" s="569"/>
      <c r="NJA27" s="569"/>
      <c r="NJB27" s="569"/>
      <c r="NJC27" s="569"/>
      <c r="NJD27" s="569"/>
      <c r="NJE27" s="569"/>
      <c r="NJF27" s="569"/>
      <c r="NJG27" s="569"/>
      <c r="NJH27" s="569"/>
      <c r="NJI27" s="569"/>
      <c r="NJJ27" s="569"/>
      <c r="NJK27" s="569"/>
      <c r="NJL27" s="569"/>
      <c r="NJM27" s="569"/>
      <c r="NJN27" s="569"/>
      <c r="NJO27" s="569"/>
      <c r="NJP27" s="569"/>
      <c r="NJQ27" s="569"/>
      <c r="NJR27" s="569"/>
      <c r="NJS27" s="569"/>
      <c r="NJT27" s="569"/>
      <c r="NJU27" s="569"/>
      <c r="NJV27" s="569"/>
      <c r="NJW27" s="569"/>
      <c r="NJX27" s="569"/>
      <c r="NJY27" s="569"/>
      <c r="NJZ27" s="569"/>
      <c r="NKA27" s="569"/>
      <c r="NKB27" s="569"/>
      <c r="NKC27" s="569"/>
      <c r="NKD27" s="569"/>
      <c r="NKE27" s="569"/>
      <c r="NKF27" s="569"/>
      <c r="NKG27" s="569"/>
      <c r="NKH27" s="569"/>
      <c r="NKI27" s="569"/>
      <c r="NKJ27" s="569"/>
      <c r="NKK27" s="569"/>
      <c r="NKL27" s="569"/>
      <c r="NKM27" s="569"/>
      <c r="NKN27" s="569"/>
      <c r="NKO27" s="569"/>
      <c r="NKP27" s="569"/>
      <c r="NKQ27" s="569"/>
      <c r="NKR27" s="569"/>
      <c r="NKS27" s="569"/>
      <c r="NKT27" s="569"/>
      <c r="NKU27" s="569"/>
      <c r="NKV27" s="569"/>
      <c r="NKW27" s="569"/>
      <c r="NKX27" s="569"/>
      <c r="NKY27" s="569"/>
      <c r="NKZ27" s="569"/>
      <c r="NLA27" s="569"/>
      <c r="NLB27" s="569"/>
      <c r="NLC27" s="569"/>
      <c r="NLD27" s="569"/>
      <c r="NLE27" s="569"/>
      <c r="NLF27" s="569"/>
      <c r="NLG27" s="569"/>
      <c r="NLH27" s="569"/>
      <c r="NLI27" s="569"/>
      <c r="NLJ27" s="569"/>
      <c r="NLK27" s="569"/>
      <c r="NLL27" s="569"/>
      <c r="NLM27" s="569"/>
      <c r="NLN27" s="569"/>
      <c r="NLO27" s="569"/>
      <c r="NLP27" s="569"/>
      <c r="NLQ27" s="569"/>
      <c r="NLR27" s="569"/>
      <c r="NLS27" s="569"/>
      <c r="NLT27" s="569"/>
      <c r="NLU27" s="569"/>
      <c r="NLV27" s="569"/>
      <c r="NLW27" s="569"/>
      <c r="NLX27" s="569"/>
      <c r="NLY27" s="569"/>
      <c r="NLZ27" s="569"/>
      <c r="NMA27" s="569"/>
      <c r="NMB27" s="569"/>
      <c r="NMC27" s="569"/>
      <c r="NMD27" s="569"/>
      <c r="NME27" s="569"/>
      <c r="NMF27" s="569"/>
      <c r="NMG27" s="569"/>
      <c r="NMH27" s="569"/>
      <c r="NMI27" s="569"/>
      <c r="NMJ27" s="569"/>
      <c r="NMK27" s="569"/>
      <c r="NML27" s="569"/>
      <c r="NMM27" s="569"/>
      <c r="NMN27" s="569"/>
      <c r="NMO27" s="569"/>
      <c r="NMP27" s="569"/>
      <c r="NMQ27" s="569"/>
      <c r="NMR27" s="569"/>
      <c r="NMS27" s="569"/>
      <c r="NMT27" s="569"/>
      <c r="NMU27" s="569"/>
      <c r="NMV27" s="569"/>
      <c r="NMW27" s="569"/>
      <c r="NMX27" s="569"/>
      <c r="NMY27" s="569"/>
      <c r="NMZ27" s="569"/>
      <c r="NNA27" s="569"/>
      <c r="NNB27" s="569"/>
      <c r="NNC27" s="569"/>
      <c r="NND27" s="569"/>
      <c r="NNE27" s="569"/>
      <c r="NNF27" s="569"/>
      <c r="NNG27" s="569"/>
      <c r="NNH27" s="569"/>
      <c r="NNI27" s="569"/>
      <c r="NNJ27" s="569"/>
      <c r="NNK27" s="569"/>
      <c r="NNL27" s="569"/>
      <c r="NNM27" s="569"/>
      <c r="NNN27" s="569"/>
      <c r="NNO27" s="569"/>
      <c r="NNP27" s="569"/>
      <c r="NNQ27" s="569"/>
      <c r="NNR27" s="569"/>
      <c r="NNS27" s="569"/>
      <c r="NNT27" s="569"/>
      <c r="NNU27" s="569"/>
      <c r="NNV27" s="569"/>
      <c r="NNW27" s="569"/>
      <c r="NNX27" s="569"/>
      <c r="NNY27" s="569"/>
      <c r="NNZ27" s="569"/>
      <c r="NOA27" s="569"/>
      <c r="NOB27" s="569"/>
      <c r="NOC27" s="569"/>
      <c r="NOD27" s="569"/>
      <c r="NOE27" s="569"/>
      <c r="NOF27" s="569"/>
      <c r="NOG27" s="569"/>
      <c r="NOH27" s="569"/>
      <c r="NOI27" s="569"/>
      <c r="NOJ27" s="569"/>
      <c r="NOK27" s="569"/>
      <c r="NOL27" s="569"/>
      <c r="NOM27" s="569"/>
      <c r="NON27" s="569"/>
      <c r="NOO27" s="569"/>
      <c r="NOP27" s="569"/>
      <c r="NOQ27" s="569"/>
      <c r="NOR27" s="569"/>
      <c r="NOS27" s="569"/>
      <c r="NOT27" s="569"/>
      <c r="NOU27" s="569"/>
      <c r="NOV27" s="569"/>
      <c r="NOW27" s="569"/>
      <c r="NOX27" s="569"/>
      <c r="NOY27" s="569"/>
      <c r="NOZ27" s="569"/>
      <c r="NPA27" s="569"/>
      <c r="NPB27" s="569"/>
      <c r="NPC27" s="569"/>
      <c r="NPD27" s="569"/>
      <c r="NPE27" s="569"/>
      <c r="NPF27" s="569"/>
      <c r="NPG27" s="569"/>
      <c r="NPH27" s="569"/>
      <c r="NPI27" s="569"/>
      <c r="NPJ27" s="569"/>
      <c r="NPK27" s="569"/>
      <c r="NPL27" s="569"/>
      <c r="NPM27" s="569"/>
      <c r="NPN27" s="569"/>
      <c r="NPO27" s="569"/>
      <c r="NPP27" s="569"/>
      <c r="NPQ27" s="569"/>
      <c r="NPR27" s="569"/>
      <c r="NPS27" s="569"/>
      <c r="NPT27" s="569"/>
      <c r="NPU27" s="569"/>
      <c r="NPV27" s="569"/>
      <c r="NPW27" s="569"/>
      <c r="NPX27" s="569"/>
      <c r="NPY27" s="569"/>
      <c r="NPZ27" s="569"/>
      <c r="NQA27" s="569"/>
      <c r="NQB27" s="569"/>
      <c r="NQC27" s="569"/>
      <c r="NQD27" s="569"/>
      <c r="NQE27" s="569"/>
      <c r="NQF27" s="569"/>
      <c r="NQG27" s="569"/>
      <c r="NQH27" s="569"/>
      <c r="NQI27" s="569"/>
      <c r="NQJ27" s="569"/>
      <c r="NQK27" s="569"/>
      <c r="NQL27" s="569"/>
      <c r="NQM27" s="569"/>
      <c r="NQN27" s="569"/>
      <c r="NQO27" s="569"/>
      <c r="NQP27" s="569"/>
      <c r="NQQ27" s="569"/>
      <c r="NQR27" s="569"/>
      <c r="NQS27" s="569"/>
      <c r="NQT27" s="569"/>
      <c r="NQU27" s="569"/>
      <c r="NQV27" s="569"/>
      <c r="NQW27" s="569"/>
      <c r="NQX27" s="569"/>
      <c r="NQY27" s="569"/>
      <c r="NQZ27" s="569"/>
      <c r="NRA27" s="569"/>
      <c r="NRB27" s="569"/>
      <c r="NRC27" s="569"/>
      <c r="NRD27" s="569"/>
      <c r="NRE27" s="569"/>
      <c r="NRF27" s="569"/>
      <c r="NRG27" s="569"/>
      <c r="NRH27" s="569"/>
      <c r="NRI27" s="569"/>
      <c r="NRJ27" s="569"/>
      <c r="NRK27" s="569"/>
      <c r="NRL27" s="569"/>
      <c r="NRM27" s="569"/>
      <c r="NRN27" s="569"/>
      <c r="NRO27" s="569"/>
      <c r="NRP27" s="569"/>
      <c r="NRQ27" s="569"/>
      <c r="NRR27" s="569"/>
      <c r="NRS27" s="569"/>
      <c r="NRT27" s="569"/>
      <c r="NRU27" s="569"/>
      <c r="NRV27" s="569"/>
      <c r="NRW27" s="569"/>
      <c r="NRX27" s="569"/>
      <c r="NRY27" s="569"/>
      <c r="NRZ27" s="569"/>
      <c r="NSA27" s="569"/>
      <c r="NSB27" s="569"/>
      <c r="NSC27" s="569"/>
      <c r="NSD27" s="569"/>
      <c r="NSE27" s="569"/>
      <c r="NSF27" s="569"/>
      <c r="NSG27" s="569"/>
      <c r="NSH27" s="569"/>
      <c r="NSI27" s="569"/>
      <c r="NSJ27" s="569"/>
      <c r="NSK27" s="569"/>
      <c r="NSL27" s="569"/>
      <c r="NSM27" s="569"/>
      <c r="NSN27" s="569"/>
      <c r="NSO27" s="569"/>
      <c r="NSP27" s="569"/>
      <c r="NSQ27" s="569"/>
      <c r="NSR27" s="569"/>
      <c r="NSS27" s="569"/>
      <c r="NST27" s="569"/>
      <c r="NSU27" s="569"/>
      <c r="NSV27" s="569"/>
      <c r="NSW27" s="569"/>
      <c r="NSX27" s="569"/>
      <c r="NSY27" s="569"/>
      <c r="NSZ27" s="569"/>
      <c r="NTA27" s="569"/>
      <c r="NTB27" s="569"/>
      <c r="NTC27" s="569"/>
      <c r="NTD27" s="569"/>
      <c r="NTE27" s="569"/>
      <c r="NTF27" s="569"/>
      <c r="NTG27" s="569"/>
      <c r="NTH27" s="569"/>
      <c r="NTI27" s="569"/>
      <c r="NTJ27" s="569"/>
      <c r="NTK27" s="569"/>
      <c r="NTL27" s="569"/>
      <c r="NTM27" s="569"/>
      <c r="NTN27" s="569"/>
      <c r="NTO27" s="569"/>
      <c r="NTP27" s="569"/>
      <c r="NTQ27" s="569"/>
      <c r="NTR27" s="569"/>
      <c r="NTS27" s="569"/>
      <c r="NTT27" s="569"/>
      <c r="NTU27" s="569"/>
      <c r="NTV27" s="569"/>
      <c r="NTW27" s="569"/>
      <c r="NTX27" s="569"/>
      <c r="NTY27" s="569"/>
      <c r="NTZ27" s="569"/>
      <c r="NUA27" s="569"/>
      <c r="NUB27" s="569"/>
      <c r="NUC27" s="569"/>
      <c r="NUD27" s="569"/>
      <c r="NUE27" s="569"/>
      <c r="NUF27" s="569"/>
      <c r="NUG27" s="569"/>
      <c r="NUH27" s="569"/>
      <c r="NUI27" s="569"/>
      <c r="NUJ27" s="569"/>
      <c r="NUK27" s="569"/>
      <c r="NUL27" s="569"/>
      <c r="NUM27" s="569"/>
      <c r="NUN27" s="569"/>
      <c r="NUO27" s="569"/>
      <c r="NUP27" s="569"/>
      <c r="NUQ27" s="569"/>
      <c r="NUR27" s="569"/>
      <c r="NUS27" s="569"/>
      <c r="NUT27" s="569"/>
      <c r="NUU27" s="569"/>
      <c r="NUV27" s="569"/>
      <c r="NUW27" s="569"/>
      <c r="NUX27" s="569"/>
      <c r="NUY27" s="569"/>
      <c r="NUZ27" s="569"/>
      <c r="NVA27" s="569"/>
      <c r="NVB27" s="569"/>
      <c r="NVC27" s="569"/>
      <c r="NVD27" s="569"/>
      <c r="NVE27" s="569"/>
      <c r="NVF27" s="569"/>
      <c r="NVG27" s="569"/>
      <c r="NVH27" s="569"/>
      <c r="NVI27" s="569"/>
      <c r="NVJ27" s="569"/>
      <c r="NVK27" s="569"/>
      <c r="NVL27" s="569"/>
      <c r="NVM27" s="569"/>
      <c r="NVN27" s="569"/>
      <c r="NVO27" s="569"/>
      <c r="NVP27" s="569"/>
      <c r="NVQ27" s="569"/>
      <c r="NVR27" s="569"/>
      <c r="NVS27" s="569"/>
      <c r="NVT27" s="569"/>
      <c r="NVU27" s="569"/>
      <c r="NVV27" s="569"/>
      <c r="NVW27" s="569"/>
      <c r="NVX27" s="569"/>
      <c r="NVY27" s="569"/>
      <c r="NVZ27" s="569"/>
      <c r="NWA27" s="569"/>
      <c r="NWB27" s="569"/>
      <c r="NWC27" s="569"/>
      <c r="NWD27" s="569"/>
      <c r="NWE27" s="569"/>
      <c r="NWF27" s="569"/>
      <c r="NWG27" s="569"/>
      <c r="NWH27" s="569"/>
      <c r="NWI27" s="569"/>
      <c r="NWJ27" s="569"/>
      <c r="NWK27" s="569"/>
      <c r="NWL27" s="569"/>
      <c r="NWM27" s="569"/>
      <c r="NWN27" s="569"/>
      <c r="NWO27" s="569"/>
      <c r="NWP27" s="569"/>
      <c r="NWQ27" s="569"/>
      <c r="NWR27" s="569"/>
      <c r="NWS27" s="569"/>
      <c r="NWT27" s="569"/>
      <c r="NWU27" s="569"/>
      <c r="NWV27" s="569"/>
      <c r="NWW27" s="569"/>
      <c r="NWX27" s="569"/>
      <c r="NWY27" s="569"/>
      <c r="NWZ27" s="569"/>
      <c r="NXA27" s="569"/>
      <c r="NXB27" s="569"/>
      <c r="NXC27" s="569"/>
      <c r="NXD27" s="569"/>
      <c r="NXE27" s="569"/>
      <c r="NXF27" s="569"/>
      <c r="NXG27" s="569"/>
      <c r="NXH27" s="569"/>
      <c r="NXI27" s="569"/>
      <c r="NXJ27" s="569"/>
      <c r="NXK27" s="569"/>
      <c r="NXL27" s="569"/>
      <c r="NXM27" s="569"/>
      <c r="NXN27" s="569"/>
      <c r="NXO27" s="569"/>
      <c r="NXP27" s="569"/>
      <c r="NXQ27" s="569"/>
      <c r="NXR27" s="569"/>
      <c r="NXS27" s="569"/>
      <c r="NXT27" s="569"/>
      <c r="NXU27" s="569"/>
      <c r="NXV27" s="569"/>
      <c r="NXW27" s="569"/>
      <c r="NXX27" s="569"/>
      <c r="NXY27" s="569"/>
      <c r="NXZ27" s="569"/>
      <c r="NYA27" s="569"/>
      <c r="NYB27" s="569"/>
      <c r="NYC27" s="569"/>
      <c r="NYD27" s="569"/>
      <c r="NYE27" s="569"/>
      <c r="NYF27" s="569"/>
      <c r="NYG27" s="569"/>
      <c r="NYH27" s="569"/>
      <c r="NYI27" s="569"/>
      <c r="NYJ27" s="569"/>
      <c r="NYK27" s="569"/>
      <c r="NYL27" s="569"/>
      <c r="NYM27" s="569"/>
      <c r="NYN27" s="569"/>
      <c r="NYO27" s="569"/>
      <c r="NYP27" s="569"/>
      <c r="NYQ27" s="569"/>
      <c r="NYR27" s="569"/>
      <c r="NYS27" s="569"/>
      <c r="NYT27" s="569"/>
      <c r="NYU27" s="569"/>
      <c r="NYV27" s="569"/>
      <c r="NYW27" s="569"/>
      <c r="NYX27" s="569"/>
      <c r="NYY27" s="569"/>
      <c r="NYZ27" s="569"/>
      <c r="NZA27" s="569"/>
      <c r="NZB27" s="569"/>
      <c r="NZC27" s="569"/>
      <c r="NZD27" s="569"/>
      <c r="NZE27" s="569"/>
      <c r="NZF27" s="569"/>
      <c r="NZG27" s="569"/>
      <c r="NZH27" s="569"/>
      <c r="NZI27" s="569"/>
      <c r="NZJ27" s="569"/>
      <c r="NZK27" s="569"/>
      <c r="NZL27" s="569"/>
      <c r="NZM27" s="569"/>
      <c r="NZN27" s="569"/>
      <c r="NZO27" s="569"/>
      <c r="NZP27" s="569"/>
      <c r="NZQ27" s="569"/>
      <c r="NZR27" s="569"/>
      <c r="NZS27" s="569"/>
      <c r="NZT27" s="569"/>
      <c r="NZU27" s="569"/>
      <c r="NZV27" s="569"/>
      <c r="NZW27" s="569"/>
      <c r="NZX27" s="569"/>
      <c r="NZY27" s="569"/>
      <c r="NZZ27" s="569"/>
      <c r="OAA27" s="569"/>
      <c r="OAB27" s="569"/>
      <c r="OAC27" s="569"/>
      <c r="OAD27" s="569"/>
      <c r="OAE27" s="569"/>
      <c r="OAF27" s="569"/>
      <c r="OAG27" s="569"/>
      <c r="OAH27" s="569"/>
      <c r="OAI27" s="569"/>
      <c r="OAJ27" s="569"/>
      <c r="OAK27" s="569"/>
      <c r="OAL27" s="569"/>
      <c r="OAM27" s="569"/>
      <c r="OAN27" s="569"/>
      <c r="OAO27" s="569"/>
      <c r="OAP27" s="569"/>
      <c r="OAQ27" s="569"/>
      <c r="OAR27" s="569"/>
      <c r="OAS27" s="569"/>
      <c r="OAT27" s="569"/>
      <c r="OAU27" s="569"/>
      <c r="OAV27" s="569"/>
      <c r="OAW27" s="569"/>
      <c r="OAX27" s="569"/>
      <c r="OAY27" s="569"/>
      <c r="OAZ27" s="569"/>
      <c r="OBA27" s="569"/>
      <c r="OBB27" s="569"/>
      <c r="OBC27" s="569"/>
      <c r="OBD27" s="569"/>
      <c r="OBE27" s="569"/>
      <c r="OBF27" s="569"/>
      <c r="OBG27" s="569"/>
      <c r="OBH27" s="569"/>
      <c r="OBI27" s="569"/>
      <c r="OBJ27" s="569"/>
      <c r="OBK27" s="569"/>
      <c r="OBL27" s="569"/>
      <c r="OBM27" s="569"/>
      <c r="OBN27" s="569"/>
      <c r="OBO27" s="569"/>
      <c r="OBP27" s="569"/>
      <c r="OBQ27" s="569"/>
      <c r="OBR27" s="569"/>
      <c r="OBS27" s="569"/>
      <c r="OBT27" s="569"/>
      <c r="OBU27" s="569"/>
      <c r="OBV27" s="569"/>
      <c r="OBW27" s="569"/>
      <c r="OBX27" s="569"/>
      <c r="OBY27" s="569"/>
      <c r="OBZ27" s="569"/>
      <c r="OCA27" s="569"/>
      <c r="OCB27" s="569"/>
      <c r="OCC27" s="569"/>
      <c r="OCD27" s="569"/>
      <c r="OCE27" s="569"/>
      <c r="OCF27" s="569"/>
      <c r="OCG27" s="569"/>
      <c r="OCH27" s="569"/>
      <c r="OCI27" s="569"/>
      <c r="OCJ27" s="569"/>
      <c r="OCK27" s="569"/>
      <c r="OCL27" s="569"/>
      <c r="OCM27" s="569"/>
      <c r="OCN27" s="569"/>
      <c r="OCO27" s="569"/>
      <c r="OCP27" s="569"/>
      <c r="OCQ27" s="569"/>
      <c r="OCR27" s="569"/>
      <c r="OCS27" s="569"/>
      <c r="OCT27" s="569"/>
      <c r="OCU27" s="569"/>
      <c r="OCV27" s="569"/>
      <c r="OCW27" s="569"/>
      <c r="OCX27" s="569"/>
      <c r="OCY27" s="569"/>
      <c r="OCZ27" s="569"/>
      <c r="ODA27" s="569"/>
      <c r="ODB27" s="569"/>
      <c r="ODC27" s="569"/>
      <c r="ODD27" s="569"/>
      <c r="ODE27" s="569"/>
      <c r="ODF27" s="569"/>
      <c r="ODG27" s="569"/>
      <c r="ODH27" s="569"/>
      <c r="ODI27" s="569"/>
      <c r="ODJ27" s="569"/>
      <c r="ODK27" s="569"/>
      <c r="ODL27" s="569"/>
      <c r="ODM27" s="569"/>
      <c r="ODN27" s="569"/>
      <c r="ODO27" s="569"/>
      <c r="ODP27" s="569"/>
      <c r="ODQ27" s="569"/>
      <c r="ODR27" s="569"/>
      <c r="ODS27" s="569"/>
      <c r="ODT27" s="569"/>
      <c r="ODU27" s="569"/>
      <c r="ODV27" s="569"/>
      <c r="ODW27" s="569"/>
      <c r="ODX27" s="569"/>
      <c r="ODY27" s="569"/>
      <c r="ODZ27" s="569"/>
      <c r="OEA27" s="569"/>
      <c r="OEB27" s="569"/>
      <c r="OEC27" s="569"/>
      <c r="OED27" s="569"/>
      <c r="OEE27" s="569"/>
      <c r="OEF27" s="569"/>
      <c r="OEG27" s="569"/>
      <c r="OEH27" s="569"/>
      <c r="OEI27" s="569"/>
      <c r="OEJ27" s="569"/>
      <c r="OEK27" s="569"/>
      <c r="OEL27" s="569"/>
      <c r="OEM27" s="569"/>
      <c r="OEN27" s="569"/>
      <c r="OEO27" s="569"/>
      <c r="OEP27" s="569"/>
      <c r="OEQ27" s="569"/>
      <c r="OER27" s="569"/>
      <c r="OES27" s="569"/>
      <c r="OET27" s="569"/>
      <c r="OEU27" s="569"/>
      <c r="OEV27" s="569"/>
      <c r="OEW27" s="569"/>
      <c r="OEX27" s="569"/>
      <c r="OEY27" s="569"/>
      <c r="OEZ27" s="569"/>
      <c r="OFA27" s="569"/>
      <c r="OFB27" s="569"/>
      <c r="OFC27" s="569"/>
      <c r="OFD27" s="569"/>
      <c r="OFE27" s="569"/>
      <c r="OFF27" s="569"/>
      <c r="OFG27" s="569"/>
      <c r="OFH27" s="569"/>
      <c r="OFI27" s="569"/>
      <c r="OFJ27" s="569"/>
      <c r="OFK27" s="569"/>
      <c r="OFL27" s="569"/>
      <c r="OFM27" s="569"/>
      <c r="OFN27" s="569"/>
      <c r="OFO27" s="569"/>
      <c r="OFP27" s="569"/>
      <c r="OFQ27" s="569"/>
      <c r="OFR27" s="569"/>
      <c r="OFS27" s="569"/>
      <c r="OFT27" s="569"/>
      <c r="OFU27" s="569"/>
      <c r="OFV27" s="569"/>
      <c r="OFW27" s="569"/>
      <c r="OFX27" s="569"/>
      <c r="OFY27" s="569"/>
      <c r="OFZ27" s="569"/>
      <c r="OGA27" s="569"/>
      <c r="OGB27" s="569"/>
      <c r="OGC27" s="569"/>
      <c r="OGD27" s="569"/>
      <c r="OGE27" s="569"/>
      <c r="OGF27" s="569"/>
      <c r="OGG27" s="569"/>
      <c r="OGH27" s="569"/>
      <c r="OGI27" s="569"/>
      <c r="OGJ27" s="569"/>
      <c r="OGK27" s="569"/>
      <c r="OGL27" s="569"/>
      <c r="OGM27" s="569"/>
      <c r="OGN27" s="569"/>
      <c r="OGO27" s="569"/>
      <c r="OGP27" s="569"/>
      <c r="OGQ27" s="569"/>
      <c r="OGR27" s="569"/>
      <c r="OGS27" s="569"/>
      <c r="OGT27" s="569"/>
      <c r="OGU27" s="569"/>
      <c r="OGV27" s="569"/>
      <c r="OGW27" s="569"/>
      <c r="OGX27" s="569"/>
      <c r="OGY27" s="569"/>
      <c r="OGZ27" s="569"/>
      <c r="OHA27" s="569"/>
      <c r="OHB27" s="569"/>
      <c r="OHC27" s="569"/>
      <c r="OHD27" s="569"/>
      <c r="OHE27" s="569"/>
      <c r="OHF27" s="569"/>
      <c r="OHG27" s="569"/>
      <c r="OHH27" s="569"/>
      <c r="OHI27" s="569"/>
      <c r="OHJ27" s="569"/>
      <c r="OHK27" s="569"/>
      <c r="OHL27" s="569"/>
      <c r="OHM27" s="569"/>
      <c r="OHN27" s="569"/>
      <c r="OHO27" s="569"/>
      <c r="OHP27" s="569"/>
      <c r="OHQ27" s="569"/>
      <c r="OHR27" s="569"/>
      <c r="OHS27" s="569"/>
      <c r="OHT27" s="569"/>
      <c r="OHU27" s="569"/>
      <c r="OHV27" s="569"/>
      <c r="OHW27" s="569"/>
      <c r="OHX27" s="569"/>
      <c r="OHY27" s="569"/>
      <c r="OHZ27" s="569"/>
      <c r="OIA27" s="569"/>
      <c r="OIB27" s="569"/>
      <c r="OIC27" s="569"/>
      <c r="OID27" s="569"/>
      <c r="OIE27" s="569"/>
      <c r="OIF27" s="569"/>
      <c r="OIG27" s="569"/>
      <c r="OIH27" s="569"/>
      <c r="OII27" s="569"/>
      <c r="OIJ27" s="569"/>
      <c r="OIK27" s="569"/>
      <c r="OIL27" s="569"/>
      <c r="OIM27" s="569"/>
      <c r="OIN27" s="569"/>
      <c r="OIO27" s="569"/>
      <c r="OIP27" s="569"/>
      <c r="OIQ27" s="569"/>
      <c r="OIR27" s="569"/>
      <c r="OIS27" s="569"/>
      <c r="OIT27" s="569"/>
      <c r="OIU27" s="569"/>
      <c r="OIV27" s="569"/>
      <c r="OIW27" s="569"/>
      <c r="OIX27" s="569"/>
      <c r="OIY27" s="569"/>
      <c r="OIZ27" s="569"/>
      <c r="OJA27" s="569"/>
      <c r="OJB27" s="569"/>
      <c r="OJC27" s="569"/>
      <c r="OJD27" s="569"/>
      <c r="OJE27" s="569"/>
      <c r="OJF27" s="569"/>
      <c r="OJG27" s="569"/>
      <c r="OJH27" s="569"/>
      <c r="OJI27" s="569"/>
      <c r="OJJ27" s="569"/>
      <c r="OJK27" s="569"/>
      <c r="OJL27" s="569"/>
      <c r="OJM27" s="569"/>
      <c r="OJN27" s="569"/>
      <c r="OJO27" s="569"/>
      <c r="OJP27" s="569"/>
      <c r="OJQ27" s="569"/>
      <c r="OJR27" s="569"/>
      <c r="OJS27" s="569"/>
      <c r="OJT27" s="569"/>
      <c r="OJU27" s="569"/>
      <c r="OJV27" s="569"/>
      <c r="OJW27" s="569"/>
      <c r="OJX27" s="569"/>
      <c r="OJY27" s="569"/>
      <c r="OJZ27" s="569"/>
      <c r="OKA27" s="569"/>
      <c r="OKB27" s="569"/>
      <c r="OKC27" s="569"/>
      <c r="OKD27" s="569"/>
      <c r="OKE27" s="569"/>
      <c r="OKF27" s="569"/>
      <c r="OKG27" s="569"/>
      <c r="OKH27" s="569"/>
      <c r="OKI27" s="569"/>
      <c r="OKJ27" s="569"/>
      <c r="OKK27" s="569"/>
      <c r="OKL27" s="569"/>
      <c r="OKM27" s="569"/>
      <c r="OKN27" s="569"/>
      <c r="OKO27" s="569"/>
      <c r="OKP27" s="569"/>
      <c r="OKQ27" s="569"/>
      <c r="OKR27" s="569"/>
      <c r="OKS27" s="569"/>
      <c r="OKT27" s="569"/>
      <c r="OKU27" s="569"/>
      <c r="OKV27" s="569"/>
      <c r="OKW27" s="569"/>
      <c r="OKX27" s="569"/>
      <c r="OKY27" s="569"/>
      <c r="OKZ27" s="569"/>
      <c r="OLA27" s="569"/>
      <c r="OLB27" s="569"/>
      <c r="OLC27" s="569"/>
      <c r="OLD27" s="569"/>
      <c r="OLE27" s="569"/>
      <c r="OLF27" s="569"/>
      <c r="OLG27" s="569"/>
      <c r="OLH27" s="569"/>
      <c r="OLI27" s="569"/>
      <c r="OLJ27" s="569"/>
      <c r="OLK27" s="569"/>
      <c r="OLL27" s="569"/>
      <c r="OLM27" s="569"/>
      <c r="OLN27" s="569"/>
      <c r="OLO27" s="569"/>
      <c r="OLP27" s="569"/>
      <c r="OLQ27" s="569"/>
      <c r="OLR27" s="569"/>
      <c r="OLS27" s="569"/>
      <c r="OLT27" s="569"/>
      <c r="OLU27" s="569"/>
      <c r="OLV27" s="569"/>
      <c r="OLW27" s="569"/>
      <c r="OLX27" s="569"/>
      <c r="OLY27" s="569"/>
      <c r="OLZ27" s="569"/>
      <c r="OMA27" s="569"/>
      <c r="OMB27" s="569"/>
      <c r="OMC27" s="569"/>
      <c r="OMD27" s="569"/>
      <c r="OME27" s="569"/>
      <c r="OMF27" s="569"/>
      <c r="OMG27" s="569"/>
      <c r="OMH27" s="569"/>
      <c r="OMI27" s="569"/>
      <c r="OMJ27" s="569"/>
      <c r="OMK27" s="569"/>
      <c r="OML27" s="569"/>
      <c r="OMM27" s="569"/>
      <c r="OMN27" s="569"/>
      <c r="OMO27" s="569"/>
      <c r="OMP27" s="569"/>
      <c r="OMQ27" s="569"/>
      <c r="OMR27" s="569"/>
      <c r="OMS27" s="569"/>
      <c r="OMT27" s="569"/>
      <c r="OMU27" s="569"/>
      <c r="OMV27" s="569"/>
      <c r="OMW27" s="569"/>
      <c r="OMX27" s="569"/>
      <c r="OMY27" s="569"/>
      <c r="OMZ27" s="569"/>
      <c r="ONA27" s="569"/>
      <c r="ONB27" s="569"/>
      <c r="ONC27" s="569"/>
      <c r="OND27" s="569"/>
      <c r="ONE27" s="569"/>
      <c r="ONF27" s="569"/>
      <c r="ONG27" s="569"/>
      <c r="ONH27" s="569"/>
      <c r="ONI27" s="569"/>
      <c r="ONJ27" s="569"/>
      <c r="ONK27" s="569"/>
      <c r="ONL27" s="569"/>
      <c r="ONM27" s="569"/>
      <c r="ONN27" s="569"/>
      <c r="ONO27" s="569"/>
      <c r="ONP27" s="569"/>
      <c r="ONQ27" s="569"/>
      <c r="ONR27" s="569"/>
      <c r="ONS27" s="569"/>
      <c r="ONT27" s="569"/>
      <c r="ONU27" s="569"/>
      <c r="ONV27" s="569"/>
      <c r="ONW27" s="569"/>
      <c r="ONX27" s="569"/>
      <c r="ONY27" s="569"/>
      <c r="ONZ27" s="569"/>
      <c r="OOA27" s="569"/>
      <c r="OOB27" s="569"/>
      <c r="OOC27" s="569"/>
      <c r="OOD27" s="569"/>
      <c r="OOE27" s="569"/>
      <c r="OOF27" s="569"/>
      <c r="OOG27" s="569"/>
      <c r="OOH27" s="569"/>
      <c r="OOI27" s="569"/>
      <c r="OOJ27" s="569"/>
      <c r="OOK27" s="569"/>
      <c r="OOL27" s="569"/>
      <c r="OOM27" s="569"/>
      <c r="OON27" s="569"/>
      <c r="OOO27" s="569"/>
      <c r="OOP27" s="569"/>
      <c r="OOQ27" s="569"/>
      <c r="OOR27" s="569"/>
      <c r="OOS27" s="569"/>
      <c r="OOT27" s="569"/>
      <c r="OOU27" s="569"/>
      <c r="OOV27" s="569"/>
      <c r="OOW27" s="569"/>
      <c r="OOX27" s="569"/>
      <c r="OOY27" s="569"/>
      <c r="OOZ27" s="569"/>
      <c r="OPA27" s="569"/>
      <c r="OPB27" s="569"/>
      <c r="OPC27" s="569"/>
      <c r="OPD27" s="569"/>
      <c r="OPE27" s="569"/>
      <c r="OPF27" s="569"/>
      <c r="OPG27" s="569"/>
      <c r="OPH27" s="569"/>
      <c r="OPI27" s="569"/>
      <c r="OPJ27" s="569"/>
      <c r="OPK27" s="569"/>
      <c r="OPL27" s="569"/>
      <c r="OPM27" s="569"/>
      <c r="OPN27" s="569"/>
      <c r="OPO27" s="569"/>
      <c r="OPP27" s="569"/>
      <c r="OPQ27" s="569"/>
      <c r="OPR27" s="569"/>
      <c r="OPS27" s="569"/>
      <c r="OPT27" s="569"/>
      <c r="OPU27" s="569"/>
      <c r="OPV27" s="569"/>
      <c r="OPW27" s="569"/>
      <c r="OPX27" s="569"/>
      <c r="OPY27" s="569"/>
      <c r="OPZ27" s="569"/>
      <c r="OQA27" s="569"/>
      <c r="OQB27" s="569"/>
      <c r="OQC27" s="569"/>
      <c r="OQD27" s="569"/>
      <c r="OQE27" s="569"/>
      <c r="OQF27" s="569"/>
      <c r="OQG27" s="569"/>
      <c r="OQH27" s="569"/>
      <c r="OQI27" s="569"/>
      <c r="OQJ27" s="569"/>
      <c r="OQK27" s="569"/>
      <c r="OQL27" s="569"/>
      <c r="OQM27" s="569"/>
      <c r="OQN27" s="569"/>
      <c r="OQO27" s="569"/>
      <c r="OQP27" s="569"/>
      <c r="OQQ27" s="569"/>
      <c r="OQR27" s="569"/>
      <c r="OQS27" s="569"/>
      <c r="OQT27" s="569"/>
      <c r="OQU27" s="569"/>
      <c r="OQV27" s="569"/>
      <c r="OQW27" s="569"/>
      <c r="OQX27" s="569"/>
      <c r="OQY27" s="569"/>
      <c r="OQZ27" s="569"/>
      <c r="ORA27" s="569"/>
      <c r="ORB27" s="569"/>
      <c r="ORC27" s="569"/>
      <c r="ORD27" s="569"/>
      <c r="ORE27" s="569"/>
      <c r="ORF27" s="569"/>
      <c r="ORG27" s="569"/>
      <c r="ORH27" s="569"/>
      <c r="ORI27" s="569"/>
      <c r="ORJ27" s="569"/>
      <c r="ORK27" s="569"/>
      <c r="ORL27" s="569"/>
      <c r="ORM27" s="569"/>
      <c r="ORN27" s="569"/>
      <c r="ORO27" s="569"/>
      <c r="ORP27" s="569"/>
      <c r="ORQ27" s="569"/>
      <c r="ORR27" s="569"/>
      <c r="ORS27" s="569"/>
      <c r="ORT27" s="569"/>
      <c r="ORU27" s="569"/>
      <c r="ORV27" s="569"/>
      <c r="ORW27" s="569"/>
      <c r="ORX27" s="569"/>
      <c r="ORY27" s="569"/>
      <c r="ORZ27" s="569"/>
      <c r="OSA27" s="569"/>
      <c r="OSB27" s="569"/>
      <c r="OSC27" s="569"/>
      <c r="OSD27" s="569"/>
      <c r="OSE27" s="569"/>
      <c r="OSF27" s="569"/>
      <c r="OSG27" s="569"/>
      <c r="OSH27" s="569"/>
      <c r="OSI27" s="569"/>
      <c r="OSJ27" s="569"/>
      <c r="OSK27" s="569"/>
      <c r="OSL27" s="569"/>
      <c r="OSM27" s="569"/>
      <c r="OSN27" s="569"/>
      <c r="OSO27" s="569"/>
      <c r="OSP27" s="569"/>
      <c r="OSQ27" s="569"/>
      <c r="OSR27" s="569"/>
      <c r="OSS27" s="569"/>
      <c r="OST27" s="569"/>
      <c r="OSU27" s="569"/>
      <c r="OSV27" s="569"/>
      <c r="OSW27" s="569"/>
      <c r="OSX27" s="569"/>
      <c r="OSY27" s="569"/>
      <c r="OSZ27" s="569"/>
      <c r="OTA27" s="569"/>
      <c r="OTB27" s="569"/>
      <c r="OTC27" s="569"/>
      <c r="OTD27" s="569"/>
      <c r="OTE27" s="569"/>
      <c r="OTF27" s="569"/>
      <c r="OTG27" s="569"/>
      <c r="OTH27" s="569"/>
      <c r="OTI27" s="569"/>
      <c r="OTJ27" s="569"/>
      <c r="OTK27" s="569"/>
      <c r="OTL27" s="569"/>
      <c r="OTM27" s="569"/>
      <c r="OTN27" s="569"/>
      <c r="OTO27" s="569"/>
      <c r="OTP27" s="569"/>
      <c r="OTQ27" s="569"/>
      <c r="OTR27" s="569"/>
      <c r="OTS27" s="569"/>
      <c r="OTT27" s="569"/>
      <c r="OTU27" s="569"/>
      <c r="OTV27" s="569"/>
      <c r="OTW27" s="569"/>
      <c r="OTX27" s="569"/>
      <c r="OTY27" s="569"/>
      <c r="OTZ27" s="569"/>
      <c r="OUA27" s="569"/>
      <c r="OUB27" s="569"/>
      <c r="OUC27" s="569"/>
      <c r="OUD27" s="569"/>
      <c r="OUE27" s="569"/>
      <c r="OUF27" s="569"/>
      <c r="OUG27" s="569"/>
      <c r="OUH27" s="569"/>
      <c r="OUI27" s="569"/>
      <c r="OUJ27" s="569"/>
      <c r="OUK27" s="569"/>
      <c r="OUL27" s="569"/>
      <c r="OUM27" s="569"/>
      <c r="OUN27" s="569"/>
      <c r="OUO27" s="569"/>
      <c r="OUP27" s="569"/>
      <c r="OUQ27" s="569"/>
      <c r="OUR27" s="569"/>
      <c r="OUS27" s="569"/>
      <c r="OUT27" s="569"/>
      <c r="OUU27" s="569"/>
      <c r="OUV27" s="569"/>
      <c r="OUW27" s="569"/>
      <c r="OUX27" s="569"/>
      <c r="OUY27" s="569"/>
      <c r="OUZ27" s="569"/>
      <c r="OVA27" s="569"/>
      <c r="OVB27" s="569"/>
      <c r="OVC27" s="569"/>
      <c r="OVD27" s="569"/>
      <c r="OVE27" s="569"/>
      <c r="OVF27" s="569"/>
      <c r="OVG27" s="569"/>
      <c r="OVH27" s="569"/>
      <c r="OVI27" s="569"/>
      <c r="OVJ27" s="569"/>
      <c r="OVK27" s="569"/>
      <c r="OVL27" s="569"/>
      <c r="OVM27" s="569"/>
      <c r="OVN27" s="569"/>
      <c r="OVO27" s="569"/>
      <c r="OVP27" s="569"/>
      <c r="OVQ27" s="569"/>
      <c r="OVR27" s="569"/>
      <c r="OVS27" s="569"/>
      <c r="OVT27" s="569"/>
      <c r="OVU27" s="569"/>
      <c r="OVV27" s="569"/>
      <c r="OVW27" s="569"/>
      <c r="OVX27" s="569"/>
      <c r="OVY27" s="569"/>
      <c r="OVZ27" s="569"/>
      <c r="OWA27" s="569"/>
      <c r="OWB27" s="569"/>
      <c r="OWC27" s="569"/>
      <c r="OWD27" s="569"/>
      <c r="OWE27" s="569"/>
      <c r="OWF27" s="569"/>
      <c r="OWG27" s="569"/>
      <c r="OWH27" s="569"/>
      <c r="OWI27" s="569"/>
      <c r="OWJ27" s="569"/>
      <c r="OWK27" s="569"/>
      <c r="OWL27" s="569"/>
      <c r="OWM27" s="569"/>
      <c r="OWN27" s="569"/>
      <c r="OWO27" s="569"/>
      <c r="OWP27" s="569"/>
      <c r="OWQ27" s="569"/>
      <c r="OWR27" s="569"/>
      <c r="OWS27" s="569"/>
      <c r="OWT27" s="569"/>
      <c r="OWU27" s="569"/>
      <c r="OWV27" s="569"/>
      <c r="OWW27" s="569"/>
      <c r="OWX27" s="569"/>
      <c r="OWY27" s="569"/>
      <c r="OWZ27" s="569"/>
      <c r="OXA27" s="569"/>
      <c r="OXB27" s="569"/>
      <c r="OXC27" s="569"/>
      <c r="OXD27" s="569"/>
      <c r="OXE27" s="569"/>
      <c r="OXF27" s="569"/>
      <c r="OXG27" s="569"/>
      <c r="OXH27" s="569"/>
      <c r="OXI27" s="569"/>
      <c r="OXJ27" s="569"/>
      <c r="OXK27" s="569"/>
      <c r="OXL27" s="569"/>
      <c r="OXM27" s="569"/>
      <c r="OXN27" s="569"/>
      <c r="OXO27" s="569"/>
      <c r="OXP27" s="569"/>
      <c r="OXQ27" s="569"/>
      <c r="OXR27" s="569"/>
      <c r="OXS27" s="569"/>
      <c r="OXT27" s="569"/>
      <c r="OXU27" s="569"/>
      <c r="OXV27" s="569"/>
      <c r="OXW27" s="569"/>
      <c r="OXX27" s="569"/>
      <c r="OXY27" s="569"/>
      <c r="OXZ27" s="569"/>
      <c r="OYA27" s="569"/>
      <c r="OYB27" s="569"/>
      <c r="OYC27" s="569"/>
      <c r="OYD27" s="569"/>
      <c r="OYE27" s="569"/>
      <c r="OYF27" s="569"/>
      <c r="OYG27" s="569"/>
      <c r="OYH27" s="569"/>
      <c r="OYI27" s="569"/>
      <c r="OYJ27" s="569"/>
      <c r="OYK27" s="569"/>
      <c r="OYL27" s="569"/>
      <c r="OYM27" s="569"/>
      <c r="OYN27" s="569"/>
      <c r="OYO27" s="569"/>
      <c r="OYP27" s="569"/>
      <c r="OYQ27" s="569"/>
      <c r="OYR27" s="569"/>
      <c r="OYS27" s="569"/>
      <c r="OYT27" s="569"/>
      <c r="OYU27" s="569"/>
      <c r="OYV27" s="569"/>
      <c r="OYW27" s="569"/>
      <c r="OYX27" s="569"/>
      <c r="OYY27" s="569"/>
      <c r="OYZ27" s="569"/>
      <c r="OZA27" s="569"/>
      <c r="OZB27" s="569"/>
      <c r="OZC27" s="569"/>
      <c r="OZD27" s="569"/>
      <c r="OZE27" s="569"/>
      <c r="OZF27" s="569"/>
      <c r="OZG27" s="569"/>
      <c r="OZH27" s="569"/>
      <c r="OZI27" s="569"/>
      <c r="OZJ27" s="569"/>
      <c r="OZK27" s="569"/>
      <c r="OZL27" s="569"/>
      <c r="OZM27" s="569"/>
      <c r="OZN27" s="569"/>
      <c r="OZO27" s="569"/>
      <c r="OZP27" s="569"/>
      <c r="OZQ27" s="569"/>
      <c r="OZR27" s="569"/>
      <c r="OZS27" s="569"/>
      <c r="OZT27" s="569"/>
      <c r="OZU27" s="569"/>
      <c r="OZV27" s="569"/>
      <c r="OZW27" s="569"/>
      <c r="OZX27" s="569"/>
      <c r="OZY27" s="569"/>
      <c r="OZZ27" s="569"/>
      <c r="PAA27" s="569"/>
      <c r="PAB27" s="569"/>
      <c r="PAC27" s="569"/>
      <c r="PAD27" s="569"/>
      <c r="PAE27" s="569"/>
      <c r="PAF27" s="569"/>
      <c r="PAG27" s="569"/>
      <c r="PAH27" s="569"/>
      <c r="PAI27" s="569"/>
      <c r="PAJ27" s="569"/>
      <c r="PAK27" s="569"/>
      <c r="PAL27" s="569"/>
      <c r="PAM27" s="569"/>
      <c r="PAN27" s="569"/>
      <c r="PAO27" s="569"/>
      <c r="PAP27" s="569"/>
      <c r="PAQ27" s="569"/>
      <c r="PAR27" s="569"/>
      <c r="PAS27" s="569"/>
      <c r="PAT27" s="569"/>
      <c r="PAU27" s="569"/>
      <c r="PAV27" s="569"/>
      <c r="PAW27" s="569"/>
      <c r="PAX27" s="569"/>
      <c r="PAY27" s="569"/>
      <c r="PAZ27" s="569"/>
      <c r="PBA27" s="569"/>
      <c r="PBB27" s="569"/>
      <c r="PBC27" s="569"/>
      <c r="PBD27" s="569"/>
      <c r="PBE27" s="569"/>
      <c r="PBF27" s="569"/>
      <c r="PBG27" s="569"/>
      <c r="PBH27" s="569"/>
      <c r="PBI27" s="569"/>
      <c r="PBJ27" s="569"/>
      <c r="PBK27" s="569"/>
      <c r="PBL27" s="569"/>
      <c r="PBM27" s="569"/>
      <c r="PBN27" s="569"/>
      <c r="PBO27" s="569"/>
      <c r="PBP27" s="569"/>
      <c r="PBQ27" s="569"/>
      <c r="PBR27" s="569"/>
      <c r="PBS27" s="569"/>
      <c r="PBT27" s="569"/>
      <c r="PBU27" s="569"/>
      <c r="PBV27" s="569"/>
      <c r="PBW27" s="569"/>
      <c r="PBX27" s="569"/>
      <c r="PBY27" s="569"/>
      <c r="PBZ27" s="569"/>
      <c r="PCA27" s="569"/>
      <c r="PCB27" s="569"/>
      <c r="PCC27" s="569"/>
      <c r="PCD27" s="569"/>
      <c r="PCE27" s="569"/>
      <c r="PCF27" s="569"/>
      <c r="PCG27" s="569"/>
      <c r="PCH27" s="569"/>
      <c r="PCI27" s="569"/>
      <c r="PCJ27" s="569"/>
      <c r="PCK27" s="569"/>
      <c r="PCL27" s="569"/>
      <c r="PCM27" s="569"/>
      <c r="PCN27" s="569"/>
      <c r="PCO27" s="569"/>
      <c r="PCP27" s="569"/>
      <c r="PCQ27" s="569"/>
      <c r="PCR27" s="569"/>
      <c r="PCS27" s="569"/>
      <c r="PCT27" s="569"/>
      <c r="PCU27" s="569"/>
      <c r="PCV27" s="569"/>
      <c r="PCW27" s="569"/>
      <c r="PCX27" s="569"/>
      <c r="PCY27" s="569"/>
      <c r="PCZ27" s="569"/>
      <c r="PDA27" s="569"/>
      <c r="PDB27" s="569"/>
      <c r="PDC27" s="569"/>
      <c r="PDD27" s="569"/>
      <c r="PDE27" s="569"/>
      <c r="PDF27" s="569"/>
      <c r="PDG27" s="569"/>
      <c r="PDH27" s="569"/>
      <c r="PDI27" s="569"/>
      <c r="PDJ27" s="569"/>
      <c r="PDK27" s="569"/>
      <c r="PDL27" s="569"/>
      <c r="PDM27" s="569"/>
      <c r="PDN27" s="569"/>
      <c r="PDO27" s="569"/>
      <c r="PDP27" s="569"/>
      <c r="PDQ27" s="569"/>
      <c r="PDR27" s="569"/>
      <c r="PDS27" s="569"/>
      <c r="PDT27" s="569"/>
      <c r="PDU27" s="569"/>
      <c r="PDV27" s="569"/>
      <c r="PDW27" s="569"/>
      <c r="PDX27" s="569"/>
      <c r="PDY27" s="569"/>
      <c r="PDZ27" s="569"/>
      <c r="PEA27" s="569"/>
      <c r="PEB27" s="569"/>
      <c r="PEC27" s="569"/>
      <c r="PED27" s="569"/>
      <c r="PEE27" s="569"/>
      <c r="PEF27" s="569"/>
      <c r="PEG27" s="569"/>
      <c r="PEH27" s="569"/>
      <c r="PEI27" s="569"/>
      <c r="PEJ27" s="569"/>
      <c r="PEK27" s="569"/>
      <c r="PEL27" s="569"/>
      <c r="PEM27" s="569"/>
      <c r="PEN27" s="569"/>
      <c r="PEO27" s="569"/>
      <c r="PEP27" s="569"/>
      <c r="PEQ27" s="569"/>
      <c r="PER27" s="569"/>
      <c r="PES27" s="569"/>
      <c r="PET27" s="569"/>
      <c r="PEU27" s="569"/>
      <c r="PEV27" s="569"/>
      <c r="PEW27" s="569"/>
      <c r="PEX27" s="569"/>
      <c r="PEY27" s="569"/>
      <c r="PEZ27" s="569"/>
      <c r="PFA27" s="569"/>
      <c r="PFB27" s="569"/>
      <c r="PFC27" s="569"/>
      <c r="PFD27" s="569"/>
      <c r="PFE27" s="569"/>
      <c r="PFF27" s="569"/>
      <c r="PFG27" s="569"/>
      <c r="PFH27" s="569"/>
      <c r="PFI27" s="569"/>
      <c r="PFJ27" s="569"/>
      <c r="PFK27" s="569"/>
      <c r="PFL27" s="569"/>
      <c r="PFM27" s="569"/>
      <c r="PFN27" s="569"/>
      <c r="PFO27" s="569"/>
      <c r="PFP27" s="569"/>
      <c r="PFQ27" s="569"/>
      <c r="PFR27" s="569"/>
      <c r="PFS27" s="569"/>
      <c r="PFT27" s="569"/>
      <c r="PFU27" s="569"/>
      <c r="PFV27" s="569"/>
      <c r="PFW27" s="569"/>
      <c r="PFX27" s="569"/>
      <c r="PFY27" s="569"/>
      <c r="PFZ27" s="569"/>
      <c r="PGA27" s="569"/>
      <c r="PGB27" s="569"/>
      <c r="PGC27" s="569"/>
      <c r="PGD27" s="569"/>
      <c r="PGE27" s="569"/>
      <c r="PGF27" s="569"/>
      <c r="PGG27" s="569"/>
      <c r="PGH27" s="569"/>
      <c r="PGI27" s="569"/>
      <c r="PGJ27" s="569"/>
      <c r="PGK27" s="569"/>
      <c r="PGL27" s="569"/>
      <c r="PGM27" s="569"/>
      <c r="PGN27" s="569"/>
      <c r="PGO27" s="569"/>
      <c r="PGP27" s="569"/>
      <c r="PGQ27" s="569"/>
      <c r="PGR27" s="569"/>
      <c r="PGS27" s="569"/>
      <c r="PGT27" s="569"/>
      <c r="PGU27" s="569"/>
      <c r="PGV27" s="569"/>
      <c r="PGW27" s="569"/>
      <c r="PGX27" s="569"/>
      <c r="PGY27" s="569"/>
      <c r="PGZ27" s="569"/>
      <c r="PHA27" s="569"/>
      <c r="PHB27" s="569"/>
      <c r="PHC27" s="569"/>
      <c r="PHD27" s="569"/>
      <c r="PHE27" s="569"/>
      <c r="PHF27" s="569"/>
      <c r="PHG27" s="569"/>
      <c r="PHH27" s="569"/>
      <c r="PHI27" s="569"/>
      <c r="PHJ27" s="569"/>
      <c r="PHK27" s="569"/>
      <c r="PHL27" s="569"/>
      <c r="PHM27" s="569"/>
      <c r="PHN27" s="569"/>
      <c r="PHO27" s="569"/>
      <c r="PHP27" s="569"/>
      <c r="PHQ27" s="569"/>
      <c r="PHR27" s="569"/>
      <c r="PHS27" s="569"/>
      <c r="PHT27" s="569"/>
      <c r="PHU27" s="569"/>
      <c r="PHV27" s="569"/>
      <c r="PHW27" s="569"/>
      <c r="PHX27" s="569"/>
      <c r="PHY27" s="569"/>
      <c r="PHZ27" s="569"/>
      <c r="PIA27" s="569"/>
      <c r="PIB27" s="569"/>
      <c r="PIC27" s="569"/>
      <c r="PID27" s="569"/>
      <c r="PIE27" s="569"/>
      <c r="PIF27" s="569"/>
      <c r="PIG27" s="569"/>
      <c r="PIH27" s="569"/>
      <c r="PII27" s="569"/>
      <c r="PIJ27" s="569"/>
      <c r="PIK27" s="569"/>
      <c r="PIL27" s="569"/>
      <c r="PIM27" s="569"/>
      <c r="PIN27" s="569"/>
      <c r="PIO27" s="569"/>
      <c r="PIP27" s="569"/>
      <c r="PIQ27" s="569"/>
      <c r="PIR27" s="569"/>
      <c r="PIS27" s="569"/>
      <c r="PIT27" s="569"/>
      <c r="PIU27" s="569"/>
      <c r="PIV27" s="569"/>
      <c r="PIW27" s="569"/>
      <c r="PIX27" s="569"/>
      <c r="PIY27" s="569"/>
      <c r="PIZ27" s="569"/>
      <c r="PJA27" s="569"/>
      <c r="PJB27" s="569"/>
      <c r="PJC27" s="569"/>
      <c r="PJD27" s="569"/>
      <c r="PJE27" s="569"/>
      <c r="PJF27" s="569"/>
      <c r="PJG27" s="569"/>
      <c r="PJH27" s="569"/>
      <c r="PJI27" s="569"/>
      <c r="PJJ27" s="569"/>
      <c r="PJK27" s="569"/>
      <c r="PJL27" s="569"/>
      <c r="PJM27" s="569"/>
      <c r="PJN27" s="569"/>
      <c r="PJO27" s="569"/>
      <c r="PJP27" s="569"/>
      <c r="PJQ27" s="569"/>
      <c r="PJR27" s="569"/>
      <c r="PJS27" s="569"/>
      <c r="PJT27" s="569"/>
      <c r="PJU27" s="569"/>
      <c r="PJV27" s="569"/>
      <c r="PJW27" s="569"/>
      <c r="PJX27" s="569"/>
      <c r="PJY27" s="569"/>
      <c r="PJZ27" s="569"/>
      <c r="PKA27" s="569"/>
      <c r="PKB27" s="569"/>
      <c r="PKC27" s="569"/>
      <c r="PKD27" s="569"/>
      <c r="PKE27" s="569"/>
      <c r="PKF27" s="569"/>
      <c r="PKG27" s="569"/>
      <c r="PKH27" s="569"/>
      <c r="PKI27" s="569"/>
      <c r="PKJ27" s="569"/>
      <c r="PKK27" s="569"/>
      <c r="PKL27" s="569"/>
      <c r="PKM27" s="569"/>
      <c r="PKN27" s="569"/>
      <c r="PKO27" s="569"/>
      <c r="PKP27" s="569"/>
      <c r="PKQ27" s="569"/>
      <c r="PKR27" s="569"/>
      <c r="PKS27" s="569"/>
      <c r="PKT27" s="569"/>
      <c r="PKU27" s="569"/>
      <c r="PKV27" s="569"/>
      <c r="PKW27" s="569"/>
      <c r="PKX27" s="569"/>
      <c r="PKY27" s="569"/>
      <c r="PKZ27" s="569"/>
      <c r="PLA27" s="569"/>
      <c r="PLB27" s="569"/>
      <c r="PLC27" s="569"/>
      <c r="PLD27" s="569"/>
      <c r="PLE27" s="569"/>
      <c r="PLF27" s="569"/>
      <c r="PLG27" s="569"/>
      <c r="PLH27" s="569"/>
      <c r="PLI27" s="569"/>
      <c r="PLJ27" s="569"/>
      <c r="PLK27" s="569"/>
      <c r="PLL27" s="569"/>
      <c r="PLM27" s="569"/>
      <c r="PLN27" s="569"/>
      <c r="PLO27" s="569"/>
      <c r="PLP27" s="569"/>
      <c r="PLQ27" s="569"/>
      <c r="PLR27" s="569"/>
      <c r="PLS27" s="569"/>
      <c r="PLT27" s="569"/>
      <c r="PLU27" s="569"/>
      <c r="PLV27" s="569"/>
      <c r="PLW27" s="569"/>
      <c r="PLX27" s="569"/>
      <c r="PLY27" s="569"/>
      <c r="PLZ27" s="569"/>
      <c r="PMA27" s="569"/>
      <c r="PMB27" s="569"/>
      <c r="PMC27" s="569"/>
      <c r="PMD27" s="569"/>
      <c r="PME27" s="569"/>
      <c r="PMF27" s="569"/>
      <c r="PMG27" s="569"/>
      <c r="PMH27" s="569"/>
      <c r="PMI27" s="569"/>
      <c r="PMJ27" s="569"/>
      <c r="PMK27" s="569"/>
      <c r="PML27" s="569"/>
      <c r="PMM27" s="569"/>
      <c r="PMN27" s="569"/>
      <c r="PMO27" s="569"/>
      <c r="PMP27" s="569"/>
      <c r="PMQ27" s="569"/>
      <c r="PMR27" s="569"/>
      <c r="PMS27" s="569"/>
      <c r="PMT27" s="569"/>
      <c r="PMU27" s="569"/>
      <c r="PMV27" s="569"/>
      <c r="PMW27" s="569"/>
      <c r="PMX27" s="569"/>
      <c r="PMY27" s="569"/>
      <c r="PMZ27" s="569"/>
      <c r="PNA27" s="569"/>
      <c r="PNB27" s="569"/>
      <c r="PNC27" s="569"/>
      <c r="PND27" s="569"/>
      <c r="PNE27" s="569"/>
      <c r="PNF27" s="569"/>
      <c r="PNG27" s="569"/>
      <c r="PNH27" s="569"/>
      <c r="PNI27" s="569"/>
      <c r="PNJ27" s="569"/>
      <c r="PNK27" s="569"/>
      <c r="PNL27" s="569"/>
      <c r="PNM27" s="569"/>
      <c r="PNN27" s="569"/>
      <c r="PNO27" s="569"/>
      <c r="PNP27" s="569"/>
      <c r="PNQ27" s="569"/>
      <c r="PNR27" s="569"/>
      <c r="PNS27" s="569"/>
      <c r="PNT27" s="569"/>
      <c r="PNU27" s="569"/>
      <c r="PNV27" s="569"/>
      <c r="PNW27" s="569"/>
      <c r="PNX27" s="569"/>
      <c r="PNY27" s="569"/>
      <c r="PNZ27" s="569"/>
      <c r="POA27" s="569"/>
      <c r="POB27" s="569"/>
      <c r="POC27" s="569"/>
      <c r="POD27" s="569"/>
      <c r="POE27" s="569"/>
      <c r="POF27" s="569"/>
      <c r="POG27" s="569"/>
      <c r="POH27" s="569"/>
      <c r="POI27" s="569"/>
      <c r="POJ27" s="569"/>
      <c r="POK27" s="569"/>
      <c r="POL27" s="569"/>
      <c r="POM27" s="569"/>
      <c r="PON27" s="569"/>
      <c r="POO27" s="569"/>
      <c r="POP27" s="569"/>
      <c r="POQ27" s="569"/>
      <c r="POR27" s="569"/>
      <c r="POS27" s="569"/>
      <c r="POT27" s="569"/>
      <c r="POU27" s="569"/>
      <c r="POV27" s="569"/>
      <c r="POW27" s="569"/>
      <c r="POX27" s="569"/>
      <c r="POY27" s="569"/>
      <c r="POZ27" s="569"/>
      <c r="PPA27" s="569"/>
      <c r="PPB27" s="569"/>
      <c r="PPC27" s="569"/>
      <c r="PPD27" s="569"/>
      <c r="PPE27" s="569"/>
      <c r="PPF27" s="569"/>
      <c r="PPG27" s="569"/>
      <c r="PPH27" s="569"/>
      <c r="PPI27" s="569"/>
      <c r="PPJ27" s="569"/>
      <c r="PPK27" s="569"/>
      <c r="PPL27" s="569"/>
      <c r="PPM27" s="569"/>
      <c r="PPN27" s="569"/>
      <c r="PPO27" s="569"/>
      <c r="PPP27" s="569"/>
      <c r="PPQ27" s="569"/>
      <c r="PPR27" s="569"/>
      <c r="PPS27" s="569"/>
      <c r="PPT27" s="569"/>
      <c r="PPU27" s="569"/>
      <c r="PPV27" s="569"/>
      <c r="PPW27" s="569"/>
      <c r="PPX27" s="569"/>
      <c r="PPY27" s="569"/>
      <c r="PPZ27" s="569"/>
      <c r="PQA27" s="569"/>
      <c r="PQB27" s="569"/>
      <c r="PQC27" s="569"/>
      <c r="PQD27" s="569"/>
      <c r="PQE27" s="569"/>
      <c r="PQF27" s="569"/>
      <c r="PQG27" s="569"/>
      <c r="PQH27" s="569"/>
      <c r="PQI27" s="569"/>
      <c r="PQJ27" s="569"/>
      <c r="PQK27" s="569"/>
      <c r="PQL27" s="569"/>
      <c r="PQM27" s="569"/>
      <c r="PQN27" s="569"/>
      <c r="PQO27" s="569"/>
      <c r="PQP27" s="569"/>
      <c r="PQQ27" s="569"/>
      <c r="PQR27" s="569"/>
      <c r="PQS27" s="569"/>
      <c r="PQT27" s="569"/>
      <c r="PQU27" s="569"/>
      <c r="PQV27" s="569"/>
      <c r="PQW27" s="569"/>
      <c r="PQX27" s="569"/>
      <c r="PQY27" s="569"/>
      <c r="PQZ27" s="569"/>
      <c r="PRA27" s="569"/>
      <c r="PRB27" s="569"/>
      <c r="PRC27" s="569"/>
      <c r="PRD27" s="569"/>
      <c r="PRE27" s="569"/>
      <c r="PRF27" s="569"/>
      <c r="PRG27" s="569"/>
      <c r="PRH27" s="569"/>
      <c r="PRI27" s="569"/>
      <c r="PRJ27" s="569"/>
      <c r="PRK27" s="569"/>
      <c r="PRL27" s="569"/>
      <c r="PRM27" s="569"/>
      <c r="PRN27" s="569"/>
      <c r="PRO27" s="569"/>
      <c r="PRP27" s="569"/>
      <c r="PRQ27" s="569"/>
      <c r="PRR27" s="569"/>
      <c r="PRS27" s="569"/>
      <c r="PRT27" s="569"/>
      <c r="PRU27" s="569"/>
      <c r="PRV27" s="569"/>
      <c r="PRW27" s="569"/>
      <c r="PRX27" s="569"/>
      <c r="PRY27" s="569"/>
      <c r="PRZ27" s="569"/>
      <c r="PSA27" s="569"/>
      <c r="PSB27" s="569"/>
      <c r="PSC27" s="569"/>
      <c r="PSD27" s="569"/>
      <c r="PSE27" s="569"/>
      <c r="PSF27" s="569"/>
      <c r="PSG27" s="569"/>
      <c r="PSH27" s="569"/>
      <c r="PSI27" s="569"/>
      <c r="PSJ27" s="569"/>
      <c r="PSK27" s="569"/>
      <c r="PSL27" s="569"/>
      <c r="PSM27" s="569"/>
      <c r="PSN27" s="569"/>
      <c r="PSO27" s="569"/>
      <c r="PSP27" s="569"/>
      <c r="PSQ27" s="569"/>
      <c r="PSR27" s="569"/>
      <c r="PSS27" s="569"/>
      <c r="PST27" s="569"/>
      <c r="PSU27" s="569"/>
      <c r="PSV27" s="569"/>
      <c r="PSW27" s="569"/>
      <c r="PSX27" s="569"/>
      <c r="PSY27" s="569"/>
      <c r="PSZ27" s="569"/>
      <c r="PTA27" s="569"/>
      <c r="PTB27" s="569"/>
      <c r="PTC27" s="569"/>
      <c r="PTD27" s="569"/>
      <c r="PTE27" s="569"/>
      <c r="PTF27" s="569"/>
      <c r="PTG27" s="569"/>
      <c r="PTH27" s="569"/>
      <c r="PTI27" s="569"/>
      <c r="PTJ27" s="569"/>
      <c r="PTK27" s="569"/>
      <c r="PTL27" s="569"/>
      <c r="PTM27" s="569"/>
      <c r="PTN27" s="569"/>
      <c r="PTO27" s="569"/>
      <c r="PTP27" s="569"/>
      <c r="PTQ27" s="569"/>
      <c r="PTR27" s="569"/>
      <c r="PTS27" s="569"/>
      <c r="PTT27" s="569"/>
      <c r="PTU27" s="569"/>
      <c r="PTV27" s="569"/>
      <c r="PTW27" s="569"/>
      <c r="PTX27" s="569"/>
      <c r="PTY27" s="569"/>
      <c r="PTZ27" s="569"/>
      <c r="PUA27" s="569"/>
      <c r="PUB27" s="569"/>
      <c r="PUC27" s="569"/>
      <c r="PUD27" s="569"/>
      <c r="PUE27" s="569"/>
      <c r="PUF27" s="569"/>
      <c r="PUG27" s="569"/>
      <c r="PUH27" s="569"/>
      <c r="PUI27" s="569"/>
      <c r="PUJ27" s="569"/>
      <c r="PUK27" s="569"/>
      <c r="PUL27" s="569"/>
      <c r="PUM27" s="569"/>
      <c r="PUN27" s="569"/>
      <c r="PUO27" s="569"/>
      <c r="PUP27" s="569"/>
      <c r="PUQ27" s="569"/>
      <c r="PUR27" s="569"/>
      <c r="PUS27" s="569"/>
      <c r="PUT27" s="569"/>
      <c r="PUU27" s="569"/>
      <c r="PUV27" s="569"/>
      <c r="PUW27" s="569"/>
      <c r="PUX27" s="569"/>
      <c r="PUY27" s="569"/>
      <c r="PUZ27" s="569"/>
      <c r="PVA27" s="569"/>
      <c r="PVB27" s="569"/>
      <c r="PVC27" s="569"/>
      <c r="PVD27" s="569"/>
      <c r="PVE27" s="569"/>
      <c r="PVF27" s="569"/>
      <c r="PVG27" s="569"/>
      <c r="PVH27" s="569"/>
      <c r="PVI27" s="569"/>
      <c r="PVJ27" s="569"/>
      <c r="PVK27" s="569"/>
      <c r="PVL27" s="569"/>
      <c r="PVM27" s="569"/>
      <c r="PVN27" s="569"/>
      <c r="PVO27" s="569"/>
      <c r="PVP27" s="569"/>
      <c r="PVQ27" s="569"/>
      <c r="PVR27" s="569"/>
      <c r="PVS27" s="569"/>
      <c r="PVT27" s="569"/>
      <c r="PVU27" s="569"/>
      <c r="PVV27" s="569"/>
      <c r="PVW27" s="569"/>
      <c r="PVX27" s="569"/>
      <c r="PVY27" s="569"/>
      <c r="PVZ27" s="569"/>
      <c r="PWA27" s="569"/>
      <c r="PWB27" s="569"/>
      <c r="PWC27" s="569"/>
      <c r="PWD27" s="569"/>
      <c r="PWE27" s="569"/>
      <c r="PWF27" s="569"/>
      <c r="PWG27" s="569"/>
      <c r="PWH27" s="569"/>
      <c r="PWI27" s="569"/>
      <c r="PWJ27" s="569"/>
      <c r="PWK27" s="569"/>
      <c r="PWL27" s="569"/>
      <c r="PWM27" s="569"/>
      <c r="PWN27" s="569"/>
      <c r="PWO27" s="569"/>
      <c r="PWP27" s="569"/>
      <c r="PWQ27" s="569"/>
      <c r="PWR27" s="569"/>
      <c r="PWS27" s="569"/>
      <c r="PWT27" s="569"/>
      <c r="PWU27" s="569"/>
      <c r="PWV27" s="569"/>
      <c r="PWW27" s="569"/>
      <c r="PWX27" s="569"/>
      <c r="PWY27" s="569"/>
      <c r="PWZ27" s="569"/>
      <c r="PXA27" s="569"/>
      <c r="PXB27" s="569"/>
      <c r="PXC27" s="569"/>
      <c r="PXD27" s="569"/>
      <c r="PXE27" s="569"/>
      <c r="PXF27" s="569"/>
      <c r="PXG27" s="569"/>
      <c r="PXH27" s="569"/>
      <c r="PXI27" s="569"/>
      <c r="PXJ27" s="569"/>
      <c r="PXK27" s="569"/>
      <c r="PXL27" s="569"/>
      <c r="PXM27" s="569"/>
      <c r="PXN27" s="569"/>
      <c r="PXO27" s="569"/>
      <c r="PXP27" s="569"/>
      <c r="PXQ27" s="569"/>
      <c r="PXR27" s="569"/>
      <c r="PXS27" s="569"/>
      <c r="PXT27" s="569"/>
      <c r="PXU27" s="569"/>
      <c r="PXV27" s="569"/>
      <c r="PXW27" s="569"/>
      <c r="PXX27" s="569"/>
      <c r="PXY27" s="569"/>
      <c r="PXZ27" s="569"/>
      <c r="PYA27" s="569"/>
      <c r="PYB27" s="569"/>
      <c r="PYC27" s="569"/>
      <c r="PYD27" s="569"/>
      <c r="PYE27" s="569"/>
      <c r="PYF27" s="569"/>
      <c r="PYG27" s="569"/>
      <c r="PYH27" s="569"/>
      <c r="PYI27" s="569"/>
      <c r="PYJ27" s="569"/>
      <c r="PYK27" s="569"/>
      <c r="PYL27" s="569"/>
      <c r="PYM27" s="569"/>
      <c r="PYN27" s="569"/>
      <c r="PYO27" s="569"/>
      <c r="PYP27" s="569"/>
      <c r="PYQ27" s="569"/>
      <c r="PYR27" s="569"/>
      <c r="PYS27" s="569"/>
      <c r="PYT27" s="569"/>
      <c r="PYU27" s="569"/>
      <c r="PYV27" s="569"/>
      <c r="PYW27" s="569"/>
      <c r="PYX27" s="569"/>
      <c r="PYY27" s="569"/>
      <c r="PYZ27" s="569"/>
      <c r="PZA27" s="569"/>
      <c r="PZB27" s="569"/>
      <c r="PZC27" s="569"/>
      <c r="PZD27" s="569"/>
      <c r="PZE27" s="569"/>
      <c r="PZF27" s="569"/>
      <c r="PZG27" s="569"/>
      <c r="PZH27" s="569"/>
      <c r="PZI27" s="569"/>
      <c r="PZJ27" s="569"/>
      <c r="PZK27" s="569"/>
      <c r="PZL27" s="569"/>
      <c r="PZM27" s="569"/>
      <c r="PZN27" s="569"/>
      <c r="PZO27" s="569"/>
      <c r="PZP27" s="569"/>
      <c r="PZQ27" s="569"/>
      <c r="PZR27" s="569"/>
      <c r="PZS27" s="569"/>
      <c r="PZT27" s="569"/>
      <c r="PZU27" s="569"/>
      <c r="PZV27" s="569"/>
      <c r="PZW27" s="569"/>
      <c r="PZX27" s="569"/>
      <c r="PZY27" s="569"/>
      <c r="PZZ27" s="569"/>
      <c r="QAA27" s="569"/>
      <c r="QAB27" s="569"/>
      <c r="QAC27" s="569"/>
      <c r="QAD27" s="569"/>
      <c r="QAE27" s="569"/>
      <c r="QAF27" s="569"/>
      <c r="QAG27" s="569"/>
      <c r="QAH27" s="569"/>
      <c r="QAI27" s="569"/>
      <c r="QAJ27" s="569"/>
      <c r="QAK27" s="569"/>
      <c r="QAL27" s="569"/>
      <c r="QAM27" s="569"/>
      <c r="QAN27" s="569"/>
      <c r="QAO27" s="569"/>
      <c r="QAP27" s="569"/>
      <c r="QAQ27" s="569"/>
      <c r="QAR27" s="569"/>
      <c r="QAS27" s="569"/>
      <c r="QAT27" s="569"/>
      <c r="QAU27" s="569"/>
      <c r="QAV27" s="569"/>
      <c r="QAW27" s="569"/>
      <c r="QAX27" s="569"/>
      <c r="QAY27" s="569"/>
      <c r="QAZ27" s="569"/>
      <c r="QBA27" s="569"/>
      <c r="QBB27" s="569"/>
      <c r="QBC27" s="569"/>
      <c r="QBD27" s="569"/>
      <c r="QBE27" s="569"/>
      <c r="QBF27" s="569"/>
      <c r="QBG27" s="569"/>
      <c r="QBH27" s="569"/>
      <c r="QBI27" s="569"/>
      <c r="QBJ27" s="569"/>
      <c r="QBK27" s="569"/>
      <c r="QBL27" s="569"/>
      <c r="QBM27" s="569"/>
      <c r="QBN27" s="569"/>
      <c r="QBO27" s="569"/>
      <c r="QBP27" s="569"/>
      <c r="QBQ27" s="569"/>
      <c r="QBR27" s="569"/>
      <c r="QBS27" s="569"/>
      <c r="QBT27" s="569"/>
      <c r="QBU27" s="569"/>
      <c r="QBV27" s="569"/>
      <c r="QBW27" s="569"/>
      <c r="QBX27" s="569"/>
      <c r="QBY27" s="569"/>
      <c r="QBZ27" s="569"/>
      <c r="QCA27" s="569"/>
      <c r="QCB27" s="569"/>
      <c r="QCC27" s="569"/>
      <c r="QCD27" s="569"/>
      <c r="QCE27" s="569"/>
      <c r="QCF27" s="569"/>
      <c r="QCG27" s="569"/>
      <c r="QCH27" s="569"/>
      <c r="QCI27" s="569"/>
      <c r="QCJ27" s="569"/>
      <c r="QCK27" s="569"/>
      <c r="QCL27" s="569"/>
      <c r="QCM27" s="569"/>
      <c r="QCN27" s="569"/>
      <c r="QCO27" s="569"/>
      <c r="QCP27" s="569"/>
      <c r="QCQ27" s="569"/>
      <c r="QCR27" s="569"/>
      <c r="QCS27" s="569"/>
      <c r="QCT27" s="569"/>
      <c r="QCU27" s="569"/>
      <c r="QCV27" s="569"/>
      <c r="QCW27" s="569"/>
      <c r="QCX27" s="569"/>
      <c r="QCY27" s="569"/>
      <c r="QCZ27" s="569"/>
      <c r="QDA27" s="569"/>
      <c r="QDB27" s="569"/>
      <c r="QDC27" s="569"/>
      <c r="QDD27" s="569"/>
      <c r="QDE27" s="569"/>
      <c r="QDF27" s="569"/>
      <c r="QDG27" s="569"/>
      <c r="QDH27" s="569"/>
      <c r="QDI27" s="569"/>
      <c r="QDJ27" s="569"/>
      <c r="QDK27" s="569"/>
      <c r="QDL27" s="569"/>
      <c r="QDM27" s="569"/>
      <c r="QDN27" s="569"/>
      <c r="QDO27" s="569"/>
      <c r="QDP27" s="569"/>
      <c r="QDQ27" s="569"/>
      <c r="QDR27" s="569"/>
      <c r="QDS27" s="569"/>
      <c r="QDT27" s="569"/>
      <c r="QDU27" s="569"/>
      <c r="QDV27" s="569"/>
      <c r="QDW27" s="569"/>
      <c r="QDX27" s="569"/>
      <c r="QDY27" s="569"/>
      <c r="QDZ27" s="569"/>
      <c r="QEA27" s="569"/>
      <c r="QEB27" s="569"/>
      <c r="QEC27" s="569"/>
      <c r="QED27" s="569"/>
      <c r="QEE27" s="569"/>
      <c r="QEF27" s="569"/>
      <c r="QEG27" s="569"/>
      <c r="QEH27" s="569"/>
      <c r="QEI27" s="569"/>
      <c r="QEJ27" s="569"/>
      <c r="QEK27" s="569"/>
      <c r="QEL27" s="569"/>
      <c r="QEM27" s="569"/>
      <c r="QEN27" s="569"/>
      <c r="QEO27" s="569"/>
      <c r="QEP27" s="569"/>
      <c r="QEQ27" s="569"/>
      <c r="QER27" s="569"/>
      <c r="QES27" s="569"/>
      <c r="QET27" s="569"/>
      <c r="QEU27" s="569"/>
      <c r="QEV27" s="569"/>
      <c r="QEW27" s="569"/>
      <c r="QEX27" s="569"/>
      <c r="QEY27" s="569"/>
      <c r="QEZ27" s="569"/>
      <c r="QFA27" s="569"/>
      <c r="QFB27" s="569"/>
      <c r="QFC27" s="569"/>
      <c r="QFD27" s="569"/>
      <c r="QFE27" s="569"/>
      <c r="QFF27" s="569"/>
      <c r="QFG27" s="569"/>
      <c r="QFH27" s="569"/>
      <c r="QFI27" s="569"/>
      <c r="QFJ27" s="569"/>
      <c r="QFK27" s="569"/>
      <c r="QFL27" s="569"/>
      <c r="QFM27" s="569"/>
      <c r="QFN27" s="569"/>
      <c r="QFO27" s="569"/>
      <c r="QFP27" s="569"/>
      <c r="QFQ27" s="569"/>
      <c r="QFR27" s="569"/>
      <c r="QFS27" s="569"/>
      <c r="QFT27" s="569"/>
      <c r="QFU27" s="569"/>
      <c r="QFV27" s="569"/>
      <c r="QFW27" s="569"/>
      <c r="QFX27" s="569"/>
      <c r="QFY27" s="569"/>
      <c r="QFZ27" s="569"/>
      <c r="QGA27" s="569"/>
      <c r="QGB27" s="569"/>
      <c r="QGC27" s="569"/>
      <c r="QGD27" s="569"/>
      <c r="QGE27" s="569"/>
      <c r="QGF27" s="569"/>
      <c r="QGG27" s="569"/>
      <c r="QGH27" s="569"/>
      <c r="QGI27" s="569"/>
      <c r="QGJ27" s="569"/>
      <c r="QGK27" s="569"/>
      <c r="QGL27" s="569"/>
      <c r="QGM27" s="569"/>
      <c r="QGN27" s="569"/>
      <c r="QGO27" s="569"/>
      <c r="QGP27" s="569"/>
      <c r="QGQ27" s="569"/>
      <c r="QGR27" s="569"/>
      <c r="QGS27" s="569"/>
      <c r="QGT27" s="569"/>
      <c r="QGU27" s="569"/>
      <c r="QGV27" s="569"/>
      <c r="QGW27" s="569"/>
      <c r="QGX27" s="569"/>
      <c r="QGY27" s="569"/>
      <c r="QGZ27" s="569"/>
      <c r="QHA27" s="569"/>
      <c r="QHB27" s="569"/>
      <c r="QHC27" s="569"/>
      <c r="QHD27" s="569"/>
      <c r="QHE27" s="569"/>
      <c r="QHF27" s="569"/>
      <c r="QHG27" s="569"/>
      <c r="QHH27" s="569"/>
      <c r="QHI27" s="569"/>
      <c r="QHJ27" s="569"/>
      <c r="QHK27" s="569"/>
      <c r="QHL27" s="569"/>
      <c r="QHM27" s="569"/>
      <c r="QHN27" s="569"/>
      <c r="QHO27" s="569"/>
      <c r="QHP27" s="569"/>
      <c r="QHQ27" s="569"/>
      <c r="QHR27" s="569"/>
      <c r="QHS27" s="569"/>
      <c r="QHT27" s="569"/>
      <c r="QHU27" s="569"/>
      <c r="QHV27" s="569"/>
      <c r="QHW27" s="569"/>
      <c r="QHX27" s="569"/>
      <c r="QHY27" s="569"/>
      <c r="QHZ27" s="569"/>
      <c r="QIA27" s="569"/>
      <c r="QIB27" s="569"/>
      <c r="QIC27" s="569"/>
      <c r="QID27" s="569"/>
      <c r="QIE27" s="569"/>
      <c r="QIF27" s="569"/>
      <c r="QIG27" s="569"/>
      <c r="QIH27" s="569"/>
      <c r="QII27" s="569"/>
      <c r="QIJ27" s="569"/>
      <c r="QIK27" s="569"/>
      <c r="QIL27" s="569"/>
      <c r="QIM27" s="569"/>
      <c r="QIN27" s="569"/>
      <c r="QIO27" s="569"/>
      <c r="QIP27" s="569"/>
      <c r="QIQ27" s="569"/>
      <c r="QIR27" s="569"/>
      <c r="QIS27" s="569"/>
      <c r="QIT27" s="569"/>
      <c r="QIU27" s="569"/>
      <c r="QIV27" s="569"/>
      <c r="QIW27" s="569"/>
      <c r="QIX27" s="569"/>
      <c r="QIY27" s="569"/>
      <c r="QIZ27" s="569"/>
      <c r="QJA27" s="569"/>
      <c r="QJB27" s="569"/>
      <c r="QJC27" s="569"/>
      <c r="QJD27" s="569"/>
      <c r="QJE27" s="569"/>
      <c r="QJF27" s="569"/>
      <c r="QJG27" s="569"/>
      <c r="QJH27" s="569"/>
      <c r="QJI27" s="569"/>
      <c r="QJJ27" s="569"/>
      <c r="QJK27" s="569"/>
      <c r="QJL27" s="569"/>
      <c r="QJM27" s="569"/>
      <c r="QJN27" s="569"/>
      <c r="QJO27" s="569"/>
      <c r="QJP27" s="569"/>
      <c r="QJQ27" s="569"/>
      <c r="QJR27" s="569"/>
      <c r="QJS27" s="569"/>
      <c r="QJT27" s="569"/>
      <c r="QJU27" s="569"/>
      <c r="QJV27" s="569"/>
      <c r="QJW27" s="569"/>
      <c r="QJX27" s="569"/>
      <c r="QJY27" s="569"/>
      <c r="QJZ27" s="569"/>
      <c r="QKA27" s="569"/>
      <c r="QKB27" s="569"/>
      <c r="QKC27" s="569"/>
      <c r="QKD27" s="569"/>
      <c r="QKE27" s="569"/>
      <c r="QKF27" s="569"/>
      <c r="QKG27" s="569"/>
      <c r="QKH27" s="569"/>
      <c r="QKI27" s="569"/>
      <c r="QKJ27" s="569"/>
      <c r="QKK27" s="569"/>
      <c r="QKL27" s="569"/>
      <c r="QKM27" s="569"/>
      <c r="QKN27" s="569"/>
      <c r="QKO27" s="569"/>
      <c r="QKP27" s="569"/>
      <c r="QKQ27" s="569"/>
      <c r="QKR27" s="569"/>
      <c r="QKS27" s="569"/>
      <c r="QKT27" s="569"/>
      <c r="QKU27" s="569"/>
      <c r="QKV27" s="569"/>
      <c r="QKW27" s="569"/>
      <c r="QKX27" s="569"/>
      <c r="QKY27" s="569"/>
      <c r="QKZ27" s="569"/>
      <c r="QLA27" s="569"/>
      <c r="QLB27" s="569"/>
      <c r="QLC27" s="569"/>
      <c r="QLD27" s="569"/>
      <c r="QLE27" s="569"/>
      <c r="QLF27" s="569"/>
      <c r="QLG27" s="569"/>
      <c r="QLH27" s="569"/>
      <c r="QLI27" s="569"/>
      <c r="QLJ27" s="569"/>
      <c r="QLK27" s="569"/>
      <c r="QLL27" s="569"/>
      <c r="QLM27" s="569"/>
      <c r="QLN27" s="569"/>
      <c r="QLO27" s="569"/>
      <c r="QLP27" s="569"/>
      <c r="QLQ27" s="569"/>
      <c r="QLR27" s="569"/>
      <c r="QLS27" s="569"/>
      <c r="QLT27" s="569"/>
      <c r="QLU27" s="569"/>
      <c r="QLV27" s="569"/>
      <c r="QLW27" s="569"/>
      <c r="QLX27" s="569"/>
      <c r="QLY27" s="569"/>
      <c r="QLZ27" s="569"/>
      <c r="QMA27" s="569"/>
      <c r="QMB27" s="569"/>
      <c r="QMC27" s="569"/>
      <c r="QMD27" s="569"/>
      <c r="QME27" s="569"/>
      <c r="QMF27" s="569"/>
      <c r="QMG27" s="569"/>
      <c r="QMH27" s="569"/>
      <c r="QMI27" s="569"/>
      <c r="QMJ27" s="569"/>
      <c r="QMK27" s="569"/>
      <c r="QML27" s="569"/>
      <c r="QMM27" s="569"/>
      <c r="QMN27" s="569"/>
      <c r="QMO27" s="569"/>
      <c r="QMP27" s="569"/>
      <c r="QMQ27" s="569"/>
      <c r="QMR27" s="569"/>
      <c r="QMS27" s="569"/>
      <c r="QMT27" s="569"/>
      <c r="QMU27" s="569"/>
      <c r="QMV27" s="569"/>
      <c r="QMW27" s="569"/>
      <c r="QMX27" s="569"/>
      <c r="QMY27" s="569"/>
      <c r="QMZ27" s="569"/>
      <c r="QNA27" s="569"/>
      <c r="QNB27" s="569"/>
      <c r="QNC27" s="569"/>
      <c r="QND27" s="569"/>
      <c r="QNE27" s="569"/>
      <c r="QNF27" s="569"/>
      <c r="QNG27" s="569"/>
      <c r="QNH27" s="569"/>
      <c r="QNI27" s="569"/>
      <c r="QNJ27" s="569"/>
      <c r="QNK27" s="569"/>
      <c r="QNL27" s="569"/>
      <c r="QNM27" s="569"/>
      <c r="QNN27" s="569"/>
      <c r="QNO27" s="569"/>
      <c r="QNP27" s="569"/>
      <c r="QNQ27" s="569"/>
      <c r="QNR27" s="569"/>
      <c r="QNS27" s="569"/>
      <c r="QNT27" s="569"/>
      <c r="QNU27" s="569"/>
      <c r="QNV27" s="569"/>
      <c r="QNW27" s="569"/>
      <c r="QNX27" s="569"/>
      <c r="QNY27" s="569"/>
      <c r="QNZ27" s="569"/>
      <c r="QOA27" s="569"/>
      <c r="QOB27" s="569"/>
      <c r="QOC27" s="569"/>
      <c r="QOD27" s="569"/>
      <c r="QOE27" s="569"/>
      <c r="QOF27" s="569"/>
      <c r="QOG27" s="569"/>
      <c r="QOH27" s="569"/>
      <c r="QOI27" s="569"/>
      <c r="QOJ27" s="569"/>
      <c r="QOK27" s="569"/>
      <c r="QOL27" s="569"/>
      <c r="QOM27" s="569"/>
      <c r="QON27" s="569"/>
      <c r="QOO27" s="569"/>
      <c r="QOP27" s="569"/>
      <c r="QOQ27" s="569"/>
      <c r="QOR27" s="569"/>
      <c r="QOS27" s="569"/>
      <c r="QOT27" s="569"/>
      <c r="QOU27" s="569"/>
      <c r="QOV27" s="569"/>
      <c r="QOW27" s="569"/>
      <c r="QOX27" s="569"/>
      <c r="QOY27" s="569"/>
      <c r="QOZ27" s="569"/>
      <c r="QPA27" s="569"/>
      <c r="QPB27" s="569"/>
      <c r="QPC27" s="569"/>
      <c r="QPD27" s="569"/>
      <c r="QPE27" s="569"/>
      <c r="QPF27" s="569"/>
      <c r="QPG27" s="569"/>
      <c r="QPH27" s="569"/>
      <c r="QPI27" s="569"/>
      <c r="QPJ27" s="569"/>
      <c r="QPK27" s="569"/>
      <c r="QPL27" s="569"/>
      <c r="QPM27" s="569"/>
      <c r="QPN27" s="569"/>
      <c r="QPO27" s="569"/>
      <c r="QPP27" s="569"/>
      <c r="QPQ27" s="569"/>
      <c r="QPR27" s="569"/>
      <c r="QPS27" s="569"/>
      <c r="QPT27" s="569"/>
      <c r="QPU27" s="569"/>
      <c r="QPV27" s="569"/>
      <c r="QPW27" s="569"/>
      <c r="QPX27" s="569"/>
      <c r="QPY27" s="569"/>
      <c r="QPZ27" s="569"/>
      <c r="QQA27" s="569"/>
      <c r="QQB27" s="569"/>
      <c r="QQC27" s="569"/>
      <c r="QQD27" s="569"/>
      <c r="QQE27" s="569"/>
      <c r="QQF27" s="569"/>
      <c r="QQG27" s="569"/>
      <c r="QQH27" s="569"/>
      <c r="QQI27" s="569"/>
      <c r="QQJ27" s="569"/>
      <c r="QQK27" s="569"/>
      <c r="QQL27" s="569"/>
      <c r="QQM27" s="569"/>
      <c r="QQN27" s="569"/>
      <c r="QQO27" s="569"/>
      <c r="QQP27" s="569"/>
      <c r="QQQ27" s="569"/>
      <c r="QQR27" s="569"/>
      <c r="QQS27" s="569"/>
      <c r="QQT27" s="569"/>
      <c r="QQU27" s="569"/>
      <c r="QQV27" s="569"/>
      <c r="QQW27" s="569"/>
      <c r="QQX27" s="569"/>
      <c r="QQY27" s="569"/>
      <c r="QQZ27" s="569"/>
      <c r="QRA27" s="569"/>
      <c r="QRB27" s="569"/>
      <c r="QRC27" s="569"/>
      <c r="QRD27" s="569"/>
      <c r="QRE27" s="569"/>
      <c r="QRF27" s="569"/>
      <c r="QRG27" s="569"/>
      <c r="QRH27" s="569"/>
      <c r="QRI27" s="569"/>
      <c r="QRJ27" s="569"/>
      <c r="QRK27" s="569"/>
      <c r="QRL27" s="569"/>
      <c r="QRM27" s="569"/>
      <c r="QRN27" s="569"/>
      <c r="QRO27" s="569"/>
      <c r="QRP27" s="569"/>
      <c r="QRQ27" s="569"/>
      <c r="QRR27" s="569"/>
      <c r="QRS27" s="569"/>
      <c r="QRT27" s="569"/>
      <c r="QRU27" s="569"/>
      <c r="QRV27" s="569"/>
      <c r="QRW27" s="569"/>
      <c r="QRX27" s="569"/>
      <c r="QRY27" s="569"/>
      <c r="QRZ27" s="569"/>
      <c r="QSA27" s="569"/>
      <c r="QSB27" s="569"/>
      <c r="QSC27" s="569"/>
      <c r="QSD27" s="569"/>
      <c r="QSE27" s="569"/>
      <c r="QSF27" s="569"/>
      <c r="QSG27" s="569"/>
      <c r="QSH27" s="569"/>
      <c r="QSI27" s="569"/>
      <c r="QSJ27" s="569"/>
      <c r="QSK27" s="569"/>
      <c r="QSL27" s="569"/>
      <c r="QSM27" s="569"/>
      <c r="QSN27" s="569"/>
      <c r="QSO27" s="569"/>
      <c r="QSP27" s="569"/>
      <c r="QSQ27" s="569"/>
      <c r="QSR27" s="569"/>
      <c r="QSS27" s="569"/>
      <c r="QST27" s="569"/>
      <c r="QSU27" s="569"/>
      <c r="QSV27" s="569"/>
      <c r="QSW27" s="569"/>
      <c r="QSX27" s="569"/>
      <c r="QSY27" s="569"/>
      <c r="QSZ27" s="569"/>
      <c r="QTA27" s="569"/>
      <c r="QTB27" s="569"/>
      <c r="QTC27" s="569"/>
      <c r="QTD27" s="569"/>
      <c r="QTE27" s="569"/>
      <c r="QTF27" s="569"/>
      <c r="QTG27" s="569"/>
      <c r="QTH27" s="569"/>
      <c r="QTI27" s="569"/>
      <c r="QTJ27" s="569"/>
      <c r="QTK27" s="569"/>
      <c r="QTL27" s="569"/>
      <c r="QTM27" s="569"/>
      <c r="QTN27" s="569"/>
      <c r="QTO27" s="569"/>
      <c r="QTP27" s="569"/>
      <c r="QTQ27" s="569"/>
      <c r="QTR27" s="569"/>
      <c r="QTS27" s="569"/>
      <c r="QTT27" s="569"/>
      <c r="QTU27" s="569"/>
      <c r="QTV27" s="569"/>
      <c r="QTW27" s="569"/>
      <c r="QTX27" s="569"/>
      <c r="QTY27" s="569"/>
      <c r="QTZ27" s="569"/>
      <c r="QUA27" s="569"/>
      <c r="QUB27" s="569"/>
      <c r="QUC27" s="569"/>
      <c r="QUD27" s="569"/>
      <c r="QUE27" s="569"/>
      <c r="QUF27" s="569"/>
      <c r="QUG27" s="569"/>
      <c r="QUH27" s="569"/>
      <c r="QUI27" s="569"/>
      <c r="QUJ27" s="569"/>
      <c r="QUK27" s="569"/>
      <c r="QUL27" s="569"/>
      <c r="QUM27" s="569"/>
      <c r="QUN27" s="569"/>
      <c r="QUO27" s="569"/>
      <c r="QUP27" s="569"/>
      <c r="QUQ27" s="569"/>
      <c r="QUR27" s="569"/>
      <c r="QUS27" s="569"/>
      <c r="QUT27" s="569"/>
      <c r="QUU27" s="569"/>
      <c r="QUV27" s="569"/>
      <c r="QUW27" s="569"/>
      <c r="QUX27" s="569"/>
      <c r="QUY27" s="569"/>
      <c r="QUZ27" s="569"/>
      <c r="QVA27" s="569"/>
      <c r="QVB27" s="569"/>
      <c r="QVC27" s="569"/>
      <c r="QVD27" s="569"/>
      <c r="QVE27" s="569"/>
      <c r="QVF27" s="569"/>
      <c r="QVG27" s="569"/>
      <c r="QVH27" s="569"/>
      <c r="QVI27" s="569"/>
      <c r="QVJ27" s="569"/>
      <c r="QVK27" s="569"/>
      <c r="QVL27" s="569"/>
      <c r="QVM27" s="569"/>
      <c r="QVN27" s="569"/>
      <c r="QVO27" s="569"/>
      <c r="QVP27" s="569"/>
      <c r="QVQ27" s="569"/>
      <c r="QVR27" s="569"/>
      <c r="QVS27" s="569"/>
      <c r="QVT27" s="569"/>
      <c r="QVU27" s="569"/>
      <c r="QVV27" s="569"/>
      <c r="QVW27" s="569"/>
      <c r="QVX27" s="569"/>
      <c r="QVY27" s="569"/>
      <c r="QVZ27" s="569"/>
      <c r="QWA27" s="569"/>
      <c r="QWB27" s="569"/>
      <c r="QWC27" s="569"/>
      <c r="QWD27" s="569"/>
      <c r="QWE27" s="569"/>
      <c r="QWF27" s="569"/>
      <c r="QWG27" s="569"/>
      <c r="QWH27" s="569"/>
      <c r="QWI27" s="569"/>
      <c r="QWJ27" s="569"/>
      <c r="QWK27" s="569"/>
      <c r="QWL27" s="569"/>
      <c r="QWM27" s="569"/>
      <c r="QWN27" s="569"/>
      <c r="QWO27" s="569"/>
      <c r="QWP27" s="569"/>
      <c r="QWQ27" s="569"/>
      <c r="QWR27" s="569"/>
      <c r="QWS27" s="569"/>
      <c r="QWT27" s="569"/>
      <c r="QWU27" s="569"/>
      <c r="QWV27" s="569"/>
      <c r="QWW27" s="569"/>
      <c r="QWX27" s="569"/>
      <c r="QWY27" s="569"/>
      <c r="QWZ27" s="569"/>
      <c r="QXA27" s="569"/>
      <c r="QXB27" s="569"/>
      <c r="QXC27" s="569"/>
      <c r="QXD27" s="569"/>
      <c r="QXE27" s="569"/>
      <c r="QXF27" s="569"/>
      <c r="QXG27" s="569"/>
      <c r="QXH27" s="569"/>
      <c r="QXI27" s="569"/>
      <c r="QXJ27" s="569"/>
      <c r="QXK27" s="569"/>
      <c r="QXL27" s="569"/>
      <c r="QXM27" s="569"/>
      <c r="QXN27" s="569"/>
      <c r="QXO27" s="569"/>
      <c r="QXP27" s="569"/>
      <c r="QXQ27" s="569"/>
      <c r="QXR27" s="569"/>
      <c r="QXS27" s="569"/>
      <c r="QXT27" s="569"/>
      <c r="QXU27" s="569"/>
      <c r="QXV27" s="569"/>
      <c r="QXW27" s="569"/>
      <c r="QXX27" s="569"/>
      <c r="QXY27" s="569"/>
      <c r="QXZ27" s="569"/>
      <c r="QYA27" s="569"/>
      <c r="QYB27" s="569"/>
      <c r="QYC27" s="569"/>
      <c r="QYD27" s="569"/>
      <c r="QYE27" s="569"/>
      <c r="QYF27" s="569"/>
      <c r="QYG27" s="569"/>
      <c r="QYH27" s="569"/>
      <c r="QYI27" s="569"/>
      <c r="QYJ27" s="569"/>
      <c r="QYK27" s="569"/>
      <c r="QYL27" s="569"/>
      <c r="QYM27" s="569"/>
      <c r="QYN27" s="569"/>
      <c r="QYO27" s="569"/>
      <c r="QYP27" s="569"/>
      <c r="QYQ27" s="569"/>
      <c r="QYR27" s="569"/>
      <c r="QYS27" s="569"/>
      <c r="QYT27" s="569"/>
      <c r="QYU27" s="569"/>
      <c r="QYV27" s="569"/>
      <c r="QYW27" s="569"/>
      <c r="QYX27" s="569"/>
      <c r="QYY27" s="569"/>
      <c r="QYZ27" s="569"/>
      <c r="QZA27" s="569"/>
      <c r="QZB27" s="569"/>
      <c r="QZC27" s="569"/>
      <c r="QZD27" s="569"/>
      <c r="QZE27" s="569"/>
      <c r="QZF27" s="569"/>
      <c r="QZG27" s="569"/>
      <c r="QZH27" s="569"/>
      <c r="QZI27" s="569"/>
      <c r="QZJ27" s="569"/>
      <c r="QZK27" s="569"/>
      <c r="QZL27" s="569"/>
      <c r="QZM27" s="569"/>
      <c r="QZN27" s="569"/>
      <c r="QZO27" s="569"/>
      <c r="QZP27" s="569"/>
      <c r="QZQ27" s="569"/>
      <c r="QZR27" s="569"/>
      <c r="QZS27" s="569"/>
      <c r="QZT27" s="569"/>
      <c r="QZU27" s="569"/>
      <c r="QZV27" s="569"/>
      <c r="QZW27" s="569"/>
      <c r="QZX27" s="569"/>
      <c r="QZY27" s="569"/>
      <c r="QZZ27" s="569"/>
      <c r="RAA27" s="569"/>
      <c r="RAB27" s="569"/>
      <c r="RAC27" s="569"/>
      <c r="RAD27" s="569"/>
      <c r="RAE27" s="569"/>
      <c r="RAF27" s="569"/>
      <c r="RAG27" s="569"/>
      <c r="RAH27" s="569"/>
      <c r="RAI27" s="569"/>
      <c r="RAJ27" s="569"/>
      <c r="RAK27" s="569"/>
      <c r="RAL27" s="569"/>
      <c r="RAM27" s="569"/>
      <c r="RAN27" s="569"/>
      <c r="RAO27" s="569"/>
      <c r="RAP27" s="569"/>
      <c r="RAQ27" s="569"/>
      <c r="RAR27" s="569"/>
      <c r="RAS27" s="569"/>
      <c r="RAT27" s="569"/>
      <c r="RAU27" s="569"/>
      <c r="RAV27" s="569"/>
      <c r="RAW27" s="569"/>
      <c r="RAX27" s="569"/>
      <c r="RAY27" s="569"/>
      <c r="RAZ27" s="569"/>
      <c r="RBA27" s="569"/>
      <c r="RBB27" s="569"/>
      <c r="RBC27" s="569"/>
      <c r="RBD27" s="569"/>
      <c r="RBE27" s="569"/>
      <c r="RBF27" s="569"/>
      <c r="RBG27" s="569"/>
      <c r="RBH27" s="569"/>
      <c r="RBI27" s="569"/>
      <c r="RBJ27" s="569"/>
      <c r="RBK27" s="569"/>
      <c r="RBL27" s="569"/>
      <c r="RBM27" s="569"/>
      <c r="RBN27" s="569"/>
      <c r="RBO27" s="569"/>
      <c r="RBP27" s="569"/>
      <c r="RBQ27" s="569"/>
      <c r="RBR27" s="569"/>
      <c r="RBS27" s="569"/>
      <c r="RBT27" s="569"/>
      <c r="RBU27" s="569"/>
      <c r="RBV27" s="569"/>
      <c r="RBW27" s="569"/>
      <c r="RBX27" s="569"/>
      <c r="RBY27" s="569"/>
      <c r="RBZ27" s="569"/>
      <c r="RCA27" s="569"/>
      <c r="RCB27" s="569"/>
      <c r="RCC27" s="569"/>
      <c r="RCD27" s="569"/>
      <c r="RCE27" s="569"/>
      <c r="RCF27" s="569"/>
      <c r="RCG27" s="569"/>
      <c r="RCH27" s="569"/>
      <c r="RCI27" s="569"/>
      <c r="RCJ27" s="569"/>
      <c r="RCK27" s="569"/>
      <c r="RCL27" s="569"/>
      <c r="RCM27" s="569"/>
      <c r="RCN27" s="569"/>
      <c r="RCO27" s="569"/>
      <c r="RCP27" s="569"/>
      <c r="RCQ27" s="569"/>
      <c r="RCR27" s="569"/>
      <c r="RCS27" s="569"/>
      <c r="RCT27" s="569"/>
      <c r="RCU27" s="569"/>
      <c r="RCV27" s="569"/>
      <c r="RCW27" s="569"/>
      <c r="RCX27" s="569"/>
      <c r="RCY27" s="569"/>
      <c r="RCZ27" s="569"/>
      <c r="RDA27" s="569"/>
      <c r="RDB27" s="569"/>
      <c r="RDC27" s="569"/>
      <c r="RDD27" s="569"/>
      <c r="RDE27" s="569"/>
      <c r="RDF27" s="569"/>
      <c r="RDG27" s="569"/>
      <c r="RDH27" s="569"/>
      <c r="RDI27" s="569"/>
      <c r="RDJ27" s="569"/>
      <c r="RDK27" s="569"/>
      <c r="RDL27" s="569"/>
      <c r="RDM27" s="569"/>
      <c r="RDN27" s="569"/>
      <c r="RDO27" s="569"/>
      <c r="RDP27" s="569"/>
      <c r="RDQ27" s="569"/>
      <c r="RDR27" s="569"/>
      <c r="RDS27" s="569"/>
      <c r="RDT27" s="569"/>
      <c r="RDU27" s="569"/>
      <c r="RDV27" s="569"/>
      <c r="RDW27" s="569"/>
      <c r="RDX27" s="569"/>
      <c r="RDY27" s="569"/>
      <c r="RDZ27" s="569"/>
      <c r="REA27" s="569"/>
      <c r="REB27" s="569"/>
      <c r="REC27" s="569"/>
      <c r="RED27" s="569"/>
      <c r="REE27" s="569"/>
      <c r="REF27" s="569"/>
      <c r="REG27" s="569"/>
      <c r="REH27" s="569"/>
      <c r="REI27" s="569"/>
      <c r="REJ27" s="569"/>
      <c r="REK27" s="569"/>
      <c r="REL27" s="569"/>
      <c r="REM27" s="569"/>
      <c r="REN27" s="569"/>
      <c r="REO27" s="569"/>
      <c r="REP27" s="569"/>
      <c r="REQ27" s="569"/>
      <c r="RER27" s="569"/>
      <c r="RES27" s="569"/>
      <c r="RET27" s="569"/>
      <c r="REU27" s="569"/>
      <c r="REV27" s="569"/>
      <c r="REW27" s="569"/>
      <c r="REX27" s="569"/>
      <c r="REY27" s="569"/>
      <c r="REZ27" s="569"/>
      <c r="RFA27" s="569"/>
      <c r="RFB27" s="569"/>
      <c r="RFC27" s="569"/>
      <c r="RFD27" s="569"/>
      <c r="RFE27" s="569"/>
      <c r="RFF27" s="569"/>
      <c r="RFG27" s="569"/>
      <c r="RFH27" s="569"/>
      <c r="RFI27" s="569"/>
      <c r="RFJ27" s="569"/>
      <c r="RFK27" s="569"/>
      <c r="RFL27" s="569"/>
      <c r="RFM27" s="569"/>
      <c r="RFN27" s="569"/>
      <c r="RFO27" s="569"/>
      <c r="RFP27" s="569"/>
      <c r="RFQ27" s="569"/>
      <c r="RFR27" s="569"/>
      <c r="RFS27" s="569"/>
      <c r="RFT27" s="569"/>
      <c r="RFU27" s="569"/>
      <c r="RFV27" s="569"/>
      <c r="RFW27" s="569"/>
      <c r="RFX27" s="569"/>
      <c r="RFY27" s="569"/>
      <c r="RFZ27" s="569"/>
      <c r="RGA27" s="569"/>
      <c r="RGB27" s="569"/>
      <c r="RGC27" s="569"/>
      <c r="RGD27" s="569"/>
      <c r="RGE27" s="569"/>
      <c r="RGF27" s="569"/>
      <c r="RGG27" s="569"/>
      <c r="RGH27" s="569"/>
      <c r="RGI27" s="569"/>
      <c r="RGJ27" s="569"/>
      <c r="RGK27" s="569"/>
      <c r="RGL27" s="569"/>
      <c r="RGM27" s="569"/>
      <c r="RGN27" s="569"/>
      <c r="RGO27" s="569"/>
      <c r="RGP27" s="569"/>
      <c r="RGQ27" s="569"/>
      <c r="RGR27" s="569"/>
      <c r="RGS27" s="569"/>
      <c r="RGT27" s="569"/>
      <c r="RGU27" s="569"/>
      <c r="RGV27" s="569"/>
      <c r="RGW27" s="569"/>
      <c r="RGX27" s="569"/>
      <c r="RGY27" s="569"/>
      <c r="RGZ27" s="569"/>
      <c r="RHA27" s="569"/>
      <c r="RHB27" s="569"/>
      <c r="RHC27" s="569"/>
      <c r="RHD27" s="569"/>
      <c r="RHE27" s="569"/>
      <c r="RHF27" s="569"/>
      <c r="RHG27" s="569"/>
      <c r="RHH27" s="569"/>
      <c r="RHI27" s="569"/>
      <c r="RHJ27" s="569"/>
      <c r="RHK27" s="569"/>
      <c r="RHL27" s="569"/>
      <c r="RHM27" s="569"/>
      <c r="RHN27" s="569"/>
      <c r="RHO27" s="569"/>
      <c r="RHP27" s="569"/>
      <c r="RHQ27" s="569"/>
      <c r="RHR27" s="569"/>
      <c r="RHS27" s="569"/>
      <c r="RHT27" s="569"/>
      <c r="RHU27" s="569"/>
      <c r="RHV27" s="569"/>
      <c r="RHW27" s="569"/>
      <c r="RHX27" s="569"/>
      <c r="RHY27" s="569"/>
      <c r="RHZ27" s="569"/>
      <c r="RIA27" s="569"/>
      <c r="RIB27" s="569"/>
      <c r="RIC27" s="569"/>
      <c r="RID27" s="569"/>
      <c r="RIE27" s="569"/>
      <c r="RIF27" s="569"/>
      <c r="RIG27" s="569"/>
      <c r="RIH27" s="569"/>
      <c r="RII27" s="569"/>
      <c r="RIJ27" s="569"/>
      <c r="RIK27" s="569"/>
      <c r="RIL27" s="569"/>
      <c r="RIM27" s="569"/>
      <c r="RIN27" s="569"/>
      <c r="RIO27" s="569"/>
      <c r="RIP27" s="569"/>
      <c r="RIQ27" s="569"/>
      <c r="RIR27" s="569"/>
      <c r="RIS27" s="569"/>
      <c r="RIT27" s="569"/>
      <c r="RIU27" s="569"/>
      <c r="RIV27" s="569"/>
      <c r="RIW27" s="569"/>
      <c r="RIX27" s="569"/>
      <c r="RIY27" s="569"/>
      <c r="RIZ27" s="569"/>
      <c r="RJA27" s="569"/>
      <c r="RJB27" s="569"/>
      <c r="RJC27" s="569"/>
      <c r="RJD27" s="569"/>
      <c r="RJE27" s="569"/>
      <c r="RJF27" s="569"/>
      <c r="RJG27" s="569"/>
      <c r="RJH27" s="569"/>
      <c r="RJI27" s="569"/>
      <c r="RJJ27" s="569"/>
      <c r="RJK27" s="569"/>
      <c r="RJL27" s="569"/>
      <c r="RJM27" s="569"/>
      <c r="RJN27" s="569"/>
      <c r="RJO27" s="569"/>
      <c r="RJP27" s="569"/>
      <c r="RJQ27" s="569"/>
      <c r="RJR27" s="569"/>
      <c r="RJS27" s="569"/>
      <c r="RJT27" s="569"/>
      <c r="RJU27" s="569"/>
      <c r="RJV27" s="569"/>
      <c r="RJW27" s="569"/>
      <c r="RJX27" s="569"/>
      <c r="RJY27" s="569"/>
      <c r="RJZ27" s="569"/>
      <c r="RKA27" s="569"/>
      <c r="RKB27" s="569"/>
      <c r="RKC27" s="569"/>
      <c r="RKD27" s="569"/>
      <c r="RKE27" s="569"/>
      <c r="RKF27" s="569"/>
      <c r="RKG27" s="569"/>
      <c r="RKH27" s="569"/>
      <c r="RKI27" s="569"/>
      <c r="RKJ27" s="569"/>
      <c r="RKK27" s="569"/>
      <c r="RKL27" s="569"/>
      <c r="RKM27" s="569"/>
      <c r="RKN27" s="569"/>
      <c r="RKO27" s="569"/>
      <c r="RKP27" s="569"/>
      <c r="RKQ27" s="569"/>
      <c r="RKR27" s="569"/>
      <c r="RKS27" s="569"/>
      <c r="RKT27" s="569"/>
      <c r="RKU27" s="569"/>
      <c r="RKV27" s="569"/>
      <c r="RKW27" s="569"/>
      <c r="RKX27" s="569"/>
      <c r="RKY27" s="569"/>
      <c r="RKZ27" s="569"/>
      <c r="RLA27" s="569"/>
      <c r="RLB27" s="569"/>
      <c r="RLC27" s="569"/>
      <c r="RLD27" s="569"/>
      <c r="RLE27" s="569"/>
      <c r="RLF27" s="569"/>
      <c r="RLG27" s="569"/>
      <c r="RLH27" s="569"/>
      <c r="RLI27" s="569"/>
      <c r="RLJ27" s="569"/>
      <c r="RLK27" s="569"/>
      <c r="RLL27" s="569"/>
      <c r="RLM27" s="569"/>
      <c r="RLN27" s="569"/>
      <c r="RLO27" s="569"/>
      <c r="RLP27" s="569"/>
      <c r="RLQ27" s="569"/>
      <c r="RLR27" s="569"/>
      <c r="RLS27" s="569"/>
      <c r="RLT27" s="569"/>
      <c r="RLU27" s="569"/>
      <c r="RLV27" s="569"/>
      <c r="RLW27" s="569"/>
      <c r="RLX27" s="569"/>
      <c r="RLY27" s="569"/>
      <c r="RLZ27" s="569"/>
      <c r="RMA27" s="569"/>
      <c r="RMB27" s="569"/>
      <c r="RMC27" s="569"/>
      <c r="RMD27" s="569"/>
      <c r="RME27" s="569"/>
      <c r="RMF27" s="569"/>
      <c r="RMG27" s="569"/>
      <c r="RMH27" s="569"/>
      <c r="RMI27" s="569"/>
      <c r="RMJ27" s="569"/>
      <c r="RMK27" s="569"/>
      <c r="RML27" s="569"/>
      <c r="RMM27" s="569"/>
      <c r="RMN27" s="569"/>
      <c r="RMO27" s="569"/>
      <c r="RMP27" s="569"/>
      <c r="RMQ27" s="569"/>
      <c r="RMR27" s="569"/>
      <c r="RMS27" s="569"/>
      <c r="RMT27" s="569"/>
      <c r="RMU27" s="569"/>
      <c r="RMV27" s="569"/>
      <c r="RMW27" s="569"/>
      <c r="RMX27" s="569"/>
      <c r="RMY27" s="569"/>
      <c r="RMZ27" s="569"/>
      <c r="RNA27" s="569"/>
      <c r="RNB27" s="569"/>
      <c r="RNC27" s="569"/>
      <c r="RND27" s="569"/>
      <c r="RNE27" s="569"/>
      <c r="RNF27" s="569"/>
      <c r="RNG27" s="569"/>
      <c r="RNH27" s="569"/>
      <c r="RNI27" s="569"/>
      <c r="RNJ27" s="569"/>
      <c r="RNK27" s="569"/>
      <c r="RNL27" s="569"/>
      <c r="RNM27" s="569"/>
      <c r="RNN27" s="569"/>
      <c r="RNO27" s="569"/>
      <c r="RNP27" s="569"/>
      <c r="RNQ27" s="569"/>
      <c r="RNR27" s="569"/>
      <c r="RNS27" s="569"/>
      <c r="RNT27" s="569"/>
      <c r="RNU27" s="569"/>
      <c r="RNV27" s="569"/>
      <c r="RNW27" s="569"/>
      <c r="RNX27" s="569"/>
      <c r="RNY27" s="569"/>
      <c r="RNZ27" s="569"/>
      <c r="ROA27" s="569"/>
      <c r="ROB27" s="569"/>
      <c r="ROC27" s="569"/>
      <c r="ROD27" s="569"/>
      <c r="ROE27" s="569"/>
      <c r="ROF27" s="569"/>
      <c r="ROG27" s="569"/>
      <c r="ROH27" s="569"/>
      <c r="ROI27" s="569"/>
      <c r="ROJ27" s="569"/>
      <c r="ROK27" s="569"/>
      <c r="ROL27" s="569"/>
      <c r="ROM27" s="569"/>
      <c r="RON27" s="569"/>
      <c r="ROO27" s="569"/>
      <c r="ROP27" s="569"/>
      <c r="ROQ27" s="569"/>
      <c r="ROR27" s="569"/>
      <c r="ROS27" s="569"/>
      <c r="ROT27" s="569"/>
      <c r="ROU27" s="569"/>
      <c r="ROV27" s="569"/>
      <c r="ROW27" s="569"/>
      <c r="ROX27" s="569"/>
      <c r="ROY27" s="569"/>
      <c r="ROZ27" s="569"/>
      <c r="RPA27" s="569"/>
      <c r="RPB27" s="569"/>
      <c r="RPC27" s="569"/>
      <c r="RPD27" s="569"/>
      <c r="RPE27" s="569"/>
      <c r="RPF27" s="569"/>
      <c r="RPG27" s="569"/>
      <c r="RPH27" s="569"/>
      <c r="RPI27" s="569"/>
      <c r="RPJ27" s="569"/>
      <c r="RPK27" s="569"/>
      <c r="RPL27" s="569"/>
      <c r="RPM27" s="569"/>
      <c r="RPN27" s="569"/>
      <c r="RPO27" s="569"/>
      <c r="RPP27" s="569"/>
      <c r="RPQ27" s="569"/>
      <c r="RPR27" s="569"/>
      <c r="RPS27" s="569"/>
      <c r="RPT27" s="569"/>
      <c r="RPU27" s="569"/>
      <c r="RPV27" s="569"/>
      <c r="RPW27" s="569"/>
      <c r="RPX27" s="569"/>
      <c r="RPY27" s="569"/>
      <c r="RPZ27" s="569"/>
      <c r="RQA27" s="569"/>
      <c r="RQB27" s="569"/>
      <c r="RQC27" s="569"/>
      <c r="RQD27" s="569"/>
      <c r="RQE27" s="569"/>
      <c r="RQF27" s="569"/>
      <c r="RQG27" s="569"/>
      <c r="RQH27" s="569"/>
      <c r="RQI27" s="569"/>
      <c r="RQJ27" s="569"/>
      <c r="RQK27" s="569"/>
      <c r="RQL27" s="569"/>
      <c r="RQM27" s="569"/>
      <c r="RQN27" s="569"/>
      <c r="RQO27" s="569"/>
      <c r="RQP27" s="569"/>
      <c r="RQQ27" s="569"/>
      <c r="RQR27" s="569"/>
      <c r="RQS27" s="569"/>
      <c r="RQT27" s="569"/>
      <c r="RQU27" s="569"/>
      <c r="RQV27" s="569"/>
      <c r="RQW27" s="569"/>
      <c r="RQX27" s="569"/>
      <c r="RQY27" s="569"/>
      <c r="RQZ27" s="569"/>
      <c r="RRA27" s="569"/>
      <c r="RRB27" s="569"/>
      <c r="RRC27" s="569"/>
      <c r="RRD27" s="569"/>
      <c r="RRE27" s="569"/>
      <c r="RRF27" s="569"/>
      <c r="RRG27" s="569"/>
      <c r="RRH27" s="569"/>
      <c r="RRI27" s="569"/>
      <c r="RRJ27" s="569"/>
      <c r="RRK27" s="569"/>
      <c r="RRL27" s="569"/>
      <c r="RRM27" s="569"/>
      <c r="RRN27" s="569"/>
      <c r="RRO27" s="569"/>
      <c r="RRP27" s="569"/>
      <c r="RRQ27" s="569"/>
      <c r="RRR27" s="569"/>
      <c r="RRS27" s="569"/>
      <c r="RRT27" s="569"/>
      <c r="RRU27" s="569"/>
      <c r="RRV27" s="569"/>
      <c r="RRW27" s="569"/>
      <c r="RRX27" s="569"/>
      <c r="RRY27" s="569"/>
      <c r="RRZ27" s="569"/>
      <c r="RSA27" s="569"/>
      <c r="RSB27" s="569"/>
      <c r="RSC27" s="569"/>
      <c r="RSD27" s="569"/>
      <c r="RSE27" s="569"/>
      <c r="RSF27" s="569"/>
      <c r="RSG27" s="569"/>
      <c r="RSH27" s="569"/>
      <c r="RSI27" s="569"/>
      <c r="RSJ27" s="569"/>
      <c r="RSK27" s="569"/>
      <c r="RSL27" s="569"/>
      <c r="RSM27" s="569"/>
      <c r="RSN27" s="569"/>
      <c r="RSO27" s="569"/>
      <c r="RSP27" s="569"/>
      <c r="RSQ27" s="569"/>
      <c r="RSR27" s="569"/>
      <c r="RSS27" s="569"/>
      <c r="RST27" s="569"/>
      <c r="RSU27" s="569"/>
      <c r="RSV27" s="569"/>
      <c r="RSW27" s="569"/>
      <c r="RSX27" s="569"/>
      <c r="RSY27" s="569"/>
      <c r="RSZ27" s="569"/>
      <c r="RTA27" s="569"/>
      <c r="RTB27" s="569"/>
      <c r="RTC27" s="569"/>
      <c r="RTD27" s="569"/>
      <c r="RTE27" s="569"/>
      <c r="RTF27" s="569"/>
      <c r="RTG27" s="569"/>
      <c r="RTH27" s="569"/>
      <c r="RTI27" s="569"/>
      <c r="RTJ27" s="569"/>
      <c r="RTK27" s="569"/>
      <c r="RTL27" s="569"/>
      <c r="RTM27" s="569"/>
      <c r="RTN27" s="569"/>
      <c r="RTO27" s="569"/>
      <c r="RTP27" s="569"/>
      <c r="RTQ27" s="569"/>
      <c r="RTR27" s="569"/>
      <c r="RTS27" s="569"/>
      <c r="RTT27" s="569"/>
      <c r="RTU27" s="569"/>
      <c r="RTV27" s="569"/>
      <c r="RTW27" s="569"/>
      <c r="RTX27" s="569"/>
      <c r="RTY27" s="569"/>
      <c r="RTZ27" s="569"/>
      <c r="RUA27" s="569"/>
      <c r="RUB27" s="569"/>
      <c r="RUC27" s="569"/>
      <c r="RUD27" s="569"/>
      <c r="RUE27" s="569"/>
      <c r="RUF27" s="569"/>
      <c r="RUG27" s="569"/>
      <c r="RUH27" s="569"/>
      <c r="RUI27" s="569"/>
      <c r="RUJ27" s="569"/>
      <c r="RUK27" s="569"/>
      <c r="RUL27" s="569"/>
      <c r="RUM27" s="569"/>
      <c r="RUN27" s="569"/>
      <c r="RUO27" s="569"/>
      <c r="RUP27" s="569"/>
      <c r="RUQ27" s="569"/>
      <c r="RUR27" s="569"/>
      <c r="RUS27" s="569"/>
      <c r="RUT27" s="569"/>
      <c r="RUU27" s="569"/>
      <c r="RUV27" s="569"/>
      <c r="RUW27" s="569"/>
      <c r="RUX27" s="569"/>
      <c r="RUY27" s="569"/>
      <c r="RUZ27" s="569"/>
      <c r="RVA27" s="569"/>
      <c r="RVB27" s="569"/>
      <c r="RVC27" s="569"/>
      <c r="RVD27" s="569"/>
      <c r="RVE27" s="569"/>
      <c r="RVF27" s="569"/>
      <c r="RVG27" s="569"/>
      <c r="RVH27" s="569"/>
      <c r="RVI27" s="569"/>
      <c r="RVJ27" s="569"/>
      <c r="RVK27" s="569"/>
      <c r="RVL27" s="569"/>
      <c r="RVM27" s="569"/>
      <c r="RVN27" s="569"/>
      <c r="RVO27" s="569"/>
      <c r="RVP27" s="569"/>
      <c r="RVQ27" s="569"/>
      <c r="RVR27" s="569"/>
      <c r="RVS27" s="569"/>
      <c r="RVT27" s="569"/>
      <c r="RVU27" s="569"/>
      <c r="RVV27" s="569"/>
      <c r="RVW27" s="569"/>
      <c r="RVX27" s="569"/>
      <c r="RVY27" s="569"/>
      <c r="RVZ27" s="569"/>
      <c r="RWA27" s="569"/>
      <c r="RWB27" s="569"/>
      <c r="RWC27" s="569"/>
      <c r="RWD27" s="569"/>
      <c r="RWE27" s="569"/>
      <c r="RWF27" s="569"/>
      <c r="RWG27" s="569"/>
      <c r="RWH27" s="569"/>
      <c r="RWI27" s="569"/>
      <c r="RWJ27" s="569"/>
      <c r="RWK27" s="569"/>
      <c r="RWL27" s="569"/>
      <c r="RWM27" s="569"/>
      <c r="RWN27" s="569"/>
      <c r="RWO27" s="569"/>
      <c r="RWP27" s="569"/>
      <c r="RWQ27" s="569"/>
      <c r="RWR27" s="569"/>
      <c r="RWS27" s="569"/>
      <c r="RWT27" s="569"/>
      <c r="RWU27" s="569"/>
      <c r="RWV27" s="569"/>
      <c r="RWW27" s="569"/>
      <c r="RWX27" s="569"/>
      <c r="RWY27" s="569"/>
      <c r="RWZ27" s="569"/>
      <c r="RXA27" s="569"/>
      <c r="RXB27" s="569"/>
      <c r="RXC27" s="569"/>
      <c r="RXD27" s="569"/>
      <c r="RXE27" s="569"/>
      <c r="RXF27" s="569"/>
      <c r="RXG27" s="569"/>
      <c r="RXH27" s="569"/>
      <c r="RXI27" s="569"/>
      <c r="RXJ27" s="569"/>
      <c r="RXK27" s="569"/>
      <c r="RXL27" s="569"/>
      <c r="RXM27" s="569"/>
      <c r="RXN27" s="569"/>
      <c r="RXO27" s="569"/>
      <c r="RXP27" s="569"/>
      <c r="RXQ27" s="569"/>
      <c r="RXR27" s="569"/>
      <c r="RXS27" s="569"/>
      <c r="RXT27" s="569"/>
      <c r="RXU27" s="569"/>
      <c r="RXV27" s="569"/>
      <c r="RXW27" s="569"/>
      <c r="RXX27" s="569"/>
      <c r="RXY27" s="569"/>
      <c r="RXZ27" s="569"/>
      <c r="RYA27" s="569"/>
      <c r="RYB27" s="569"/>
      <c r="RYC27" s="569"/>
      <c r="RYD27" s="569"/>
      <c r="RYE27" s="569"/>
      <c r="RYF27" s="569"/>
      <c r="RYG27" s="569"/>
      <c r="RYH27" s="569"/>
      <c r="RYI27" s="569"/>
      <c r="RYJ27" s="569"/>
      <c r="RYK27" s="569"/>
      <c r="RYL27" s="569"/>
      <c r="RYM27" s="569"/>
      <c r="RYN27" s="569"/>
      <c r="RYO27" s="569"/>
      <c r="RYP27" s="569"/>
      <c r="RYQ27" s="569"/>
      <c r="RYR27" s="569"/>
      <c r="RYS27" s="569"/>
      <c r="RYT27" s="569"/>
      <c r="RYU27" s="569"/>
      <c r="RYV27" s="569"/>
      <c r="RYW27" s="569"/>
      <c r="RYX27" s="569"/>
      <c r="RYY27" s="569"/>
      <c r="RYZ27" s="569"/>
      <c r="RZA27" s="569"/>
      <c r="RZB27" s="569"/>
      <c r="RZC27" s="569"/>
      <c r="RZD27" s="569"/>
      <c r="RZE27" s="569"/>
      <c r="RZF27" s="569"/>
      <c r="RZG27" s="569"/>
      <c r="RZH27" s="569"/>
      <c r="RZI27" s="569"/>
      <c r="RZJ27" s="569"/>
      <c r="RZK27" s="569"/>
      <c r="RZL27" s="569"/>
      <c r="RZM27" s="569"/>
      <c r="RZN27" s="569"/>
      <c r="RZO27" s="569"/>
      <c r="RZP27" s="569"/>
      <c r="RZQ27" s="569"/>
      <c r="RZR27" s="569"/>
      <c r="RZS27" s="569"/>
      <c r="RZT27" s="569"/>
      <c r="RZU27" s="569"/>
      <c r="RZV27" s="569"/>
      <c r="RZW27" s="569"/>
      <c r="RZX27" s="569"/>
      <c r="RZY27" s="569"/>
      <c r="RZZ27" s="569"/>
      <c r="SAA27" s="569"/>
      <c r="SAB27" s="569"/>
      <c r="SAC27" s="569"/>
      <c r="SAD27" s="569"/>
      <c r="SAE27" s="569"/>
      <c r="SAF27" s="569"/>
      <c r="SAG27" s="569"/>
      <c r="SAH27" s="569"/>
      <c r="SAI27" s="569"/>
      <c r="SAJ27" s="569"/>
      <c r="SAK27" s="569"/>
      <c r="SAL27" s="569"/>
      <c r="SAM27" s="569"/>
      <c r="SAN27" s="569"/>
      <c r="SAO27" s="569"/>
      <c r="SAP27" s="569"/>
      <c r="SAQ27" s="569"/>
      <c r="SAR27" s="569"/>
      <c r="SAS27" s="569"/>
      <c r="SAT27" s="569"/>
      <c r="SAU27" s="569"/>
      <c r="SAV27" s="569"/>
      <c r="SAW27" s="569"/>
      <c r="SAX27" s="569"/>
      <c r="SAY27" s="569"/>
      <c r="SAZ27" s="569"/>
      <c r="SBA27" s="569"/>
      <c r="SBB27" s="569"/>
      <c r="SBC27" s="569"/>
      <c r="SBD27" s="569"/>
      <c r="SBE27" s="569"/>
      <c r="SBF27" s="569"/>
      <c r="SBG27" s="569"/>
      <c r="SBH27" s="569"/>
      <c r="SBI27" s="569"/>
      <c r="SBJ27" s="569"/>
      <c r="SBK27" s="569"/>
      <c r="SBL27" s="569"/>
      <c r="SBM27" s="569"/>
      <c r="SBN27" s="569"/>
      <c r="SBO27" s="569"/>
      <c r="SBP27" s="569"/>
      <c r="SBQ27" s="569"/>
      <c r="SBR27" s="569"/>
      <c r="SBS27" s="569"/>
      <c r="SBT27" s="569"/>
      <c r="SBU27" s="569"/>
      <c r="SBV27" s="569"/>
      <c r="SBW27" s="569"/>
      <c r="SBX27" s="569"/>
      <c r="SBY27" s="569"/>
      <c r="SBZ27" s="569"/>
      <c r="SCA27" s="569"/>
      <c r="SCB27" s="569"/>
      <c r="SCC27" s="569"/>
      <c r="SCD27" s="569"/>
      <c r="SCE27" s="569"/>
      <c r="SCF27" s="569"/>
      <c r="SCG27" s="569"/>
      <c r="SCH27" s="569"/>
      <c r="SCI27" s="569"/>
      <c r="SCJ27" s="569"/>
      <c r="SCK27" s="569"/>
      <c r="SCL27" s="569"/>
      <c r="SCM27" s="569"/>
      <c r="SCN27" s="569"/>
      <c r="SCO27" s="569"/>
      <c r="SCP27" s="569"/>
      <c r="SCQ27" s="569"/>
      <c r="SCR27" s="569"/>
      <c r="SCS27" s="569"/>
      <c r="SCT27" s="569"/>
      <c r="SCU27" s="569"/>
      <c r="SCV27" s="569"/>
      <c r="SCW27" s="569"/>
      <c r="SCX27" s="569"/>
      <c r="SCY27" s="569"/>
      <c r="SCZ27" s="569"/>
      <c r="SDA27" s="569"/>
      <c r="SDB27" s="569"/>
      <c r="SDC27" s="569"/>
      <c r="SDD27" s="569"/>
      <c r="SDE27" s="569"/>
      <c r="SDF27" s="569"/>
      <c r="SDG27" s="569"/>
      <c r="SDH27" s="569"/>
      <c r="SDI27" s="569"/>
      <c r="SDJ27" s="569"/>
      <c r="SDK27" s="569"/>
      <c r="SDL27" s="569"/>
      <c r="SDM27" s="569"/>
      <c r="SDN27" s="569"/>
      <c r="SDO27" s="569"/>
      <c r="SDP27" s="569"/>
      <c r="SDQ27" s="569"/>
      <c r="SDR27" s="569"/>
      <c r="SDS27" s="569"/>
      <c r="SDT27" s="569"/>
      <c r="SDU27" s="569"/>
      <c r="SDV27" s="569"/>
      <c r="SDW27" s="569"/>
      <c r="SDX27" s="569"/>
      <c r="SDY27" s="569"/>
      <c r="SDZ27" s="569"/>
      <c r="SEA27" s="569"/>
      <c r="SEB27" s="569"/>
      <c r="SEC27" s="569"/>
      <c r="SED27" s="569"/>
      <c r="SEE27" s="569"/>
      <c r="SEF27" s="569"/>
      <c r="SEG27" s="569"/>
      <c r="SEH27" s="569"/>
      <c r="SEI27" s="569"/>
      <c r="SEJ27" s="569"/>
      <c r="SEK27" s="569"/>
      <c r="SEL27" s="569"/>
      <c r="SEM27" s="569"/>
      <c r="SEN27" s="569"/>
      <c r="SEO27" s="569"/>
      <c r="SEP27" s="569"/>
      <c r="SEQ27" s="569"/>
      <c r="SER27" s="569"/>
      <c r="SES27" s="569"/>
      <c r="SET27" s="569"/>
      <c r="SEU27" s="569"/>
      <c r="SEV27" s="569"/>
      <c r="SEW27" s="569"/>
      <c r="SEX27" s="569"/>
      <c r="SEY27" s="569"/>
      <c r="SEZ27" s="569"/>
      <c r="SFA27" s="569"/>
      <c r="SFB27" s="569"/>
      <c r="SFC27" s="569"/>
      <c r="SFD27" s="569"/>
      <c r="SFE27" s="569"/>
      <c r="SFF27" s="569"/>
      <c r="SFG27" s="569"/>
      <c r="SFH27" s="569"/>
      <c r="SFI27" s="569"/>
      <c r="SFJ27" s="569"/>
      <c r="SFK27" s="569"/>
      <c r="SFL27" s="569"/>
      <c r="SFM27" s="569"/>
      <c r="SFN27" s="569"/>
      <c r="SFO27" s="569"/>
      <c r="SFP27" s="569"/>
      <c r="SFQ27" s="569"/>
      <c r="SFR27" s="569"/>
      <c r="SFS27" s="569"/>
      <c r="SFT27" s="569"/>
      <c r="SFU27" s="569"/>
      <c r="SFV27" s="569"/>
      <c r="SFW27" s="569"/>
      <c r="SFX27" s="569"/>
      <c r="SFY27" s="569"/>
      <c r="SFZ27" s="569"/>
      <c r="SGA27" s="569"/>
      <c r="SGB27" s="569"/>
      <c r="SGC27" s="569"/>
      <c r="SGD27" s="569"/>
      <c r="SGE27" s="569"/>
      <c r="SGF27" s="569"/>
      <c r="SGG27" s="569"/>
      <c r="SGH27" s="569"/>
      <c r="SGI27" s="569"/>
      <c r="SGJ27" s="569"/>
      <c r="SGK27" s="569"/>
      <c r="SGL27" s="569"/>
      <c r="SGM27" s="569"/>
      <c r="SGN27" s="569"/>
      <c r="SGO27" s="569"/>
      <c r="SGP27" s="569"/>
      <c r="SGQ27" s="569"/>
      <c r="SGR27" s="569"/>
      <c r="SGS27" s="569"/>
      <c r="SGT27" s="569"/>
      <c r="SGU27" s="569"/>
      <c r="SGV27" s="569"/>
      <c r="SGW27" s="569"/>
      <c r="SGX27" s="569"/>
      <c r="SGY27" s="569"/>
      <c r="SGZ27" s="569"/>
      <c r="SHA27" s="569"/>
      <c r="SHB27" s="569"/>
      <c r="SHC27" s="569"/>
      <c r="SHD27" s="569"/>
      <c r="SHE27" s="569"/>
      <c r="SHF27" s="569"/>
      <c r="SHG27" s="569"/>
      <c r="SHH27" s="569"/>
      <c r="SHI27" s="569"/>
      <c r="SHJ27" s="569"/>
      <c r="SHK27" s="569"/>
      <c r="SHL27" s="569"/>
      <c r="SHM27" s="569"/>
      <c r="SHN27" s="569"/>
      <c r="SHO27" s="569"/>
      <c r="SHP27" s="569"/>
      <c r="SHQ27" s="569"/>
      <c r="SHR27" s="569"/>
      <c r="SHS27" s="569"/>
      <c r="SHT27" s="569"/>
      <c r="SHU27" s="569"/>
      <c r="SHV27" s="569"/>
      <c r="SHW27" s="569"/>
      <c r="SHX27" s="569"/>
      <c r="SHY27" s="569"/>
      <c r="SHZ27" s="569"/>
      <c r="SIA27" s="569"/>
      <c r="SIB27" s="569"/>
      <c r="SIC27" s="569"/>
      <c r="SID27" s="569"/>
      <c r="SIE27" s="569"/>
      <c r="SIF27" s="569"/>
      <c r="SIG27" s="569"/>
      <c r="SIH27" s="569"/>
      <c r="SII27" s="569"/>
      <c r="SIJ27" s="569"/>
      <c r="SIK27" s="569"/>
      <c r="SIL27" s="569"/>
      <c r="SIM27" s="569"/>
      <c r="SIN27" s="569"/>
      <c r="SIO27" s="569"/>
      <c r="SIP27" s="569"/>
      <c r="SIQ27" s="569"/>
      <c r="SIR27" s="569"/>
      <c r="SIS27" s="569"/>
      <c r="SIT27" s="569"/>
      <c r="SIU27" s="569"/>
      <c r="SIV27" s="569"/>
      <c r="SIW27" s="569"/>
      <c r="SIX27" s="569"/>
      <c r="SIY27" s="569"/>
      <c r="SIZ27" s="569"/>
      <c r="SJA27" s="569"/>
      <c r="SJB27" s="569"/>
      <c r="SJC27" s="569"/>
      <c r="SJD27" s="569"/>
      <c r="SJE27" s="569"/>
      <c r="SJF27" s="569"/>
      <c r="SJG27" s="569"/>
      <c r="SJH27" s="569"/>
      <c r="SJI27" s="569"/>
      <c r="SJJ27" s="569"/>
      <c r="SJK27" s="569"/>
      <c r="SJL27" s="569"/>
      <c r="SJM27" s="569"/>
      <c r="SJN27" s="569"/>
      <c r="SJO27" s="569"/>
      <c r="SJP27" s="569"/>
      <c r="SJQ27" s="569"/>
      <c r="SJR27" s="569"/>
      <c r="SJS27" s="569"/>
      <c r="SJT27" s="569"/>
      <c r="SJU27" s="569"/>
      <c r="SJV27" s="569"/>
      <c r="SJW27" s="569"/>
      <c r="SJX27" s="569"/>
      <c r="SJY27" s="569"/>
      <c r="SJZ27" s="569"/>
      <c r="SKA27" s="569"/>
      <c r="SKB27" s="569"/>
      <c r="SKC27" s="569"/>
      <c r="SKD27" s="569"/>
      <c r="SKE27" s="569"/>
      <c r="SKF27" s="569"/>
      <c r="SKG27" s="569"/>
      <c r="SKH27" s="569"/>
      <c r="SKI27" s="569"/>
      <c r="SKJ27" s="569"/>
      <c r="SKK27" s="569"/>
      <c r="SKL27" s="569"/>
      <c r="SKM27" s="569"/>
      <c r="SKN27" s="569"/>
      <c r="SKO27" s="569"/>
      <c r="SKP27" s="569"/>
      <c r="SKQ27" s="569"/>
      <c r="SKR27" s="569"/>
      <c r="SKS27" s="569"/>
      <c r="SKT27" s="569"/>
      <c r="SKU27" s="569"/>
      <c r="SKV27" s="569"/>
      <c r="SKW27" s="569"/>
      <c r="SKX27" s="569"/>
      <c r="SKY27" s="569"/>
      <c r="SKZ27" s="569"/>
      <c r="SLA27" s="569"/>
      <c r="SLB27" s="569"/>
      <c r="SLC27" s="569"/>
      <c r="SLD27" s="569"/>
      <c r="SLE27" s="569"/>
      <c r="SLF27" s="569"/>
      <c r="SLG27" s="569"/>
      <c r="SLH27" s="569"/>
      <c r="SLI27" s="569"/>
      <c r="SLJ27" s="569"/>
      <c r="SLK27" s="569"/>
      <c r="SLL27" s="569"/>
      <c r="SLM27" s="569"/>
      <c r="SLN27" s="569"/>
      <c r="SLO27" s="569"/>
      <c r="SLP27" s="569"/>
      <c r="SLQ27" s="569"/>
      <c r="SLR27" s="569"/>
      <c r="SLS27" s="569"/>
      <c r="SLT27" s="569"/>
      <c r="SLU27" s="569"/>
      <c r="SLV27" s="569"/>
      <c r="SLW27" s="569"/>
      <c r="SLX27" s="569"/>
      <c r="SLY27" s="569"/>
      <c r="SLZ27" s="569"/>
      <c r="SMA27" s="569"/>
      <c r="SMB27" s="569"/>
      <c r="SMC27" s="569"/>
      <c r="SMD27" s="569"/>
      <c r="SME27" s="569"/>
      <c r="SMF27" s="569"/>
      <c r="SMG27" s="569"/>
      <c r="SMH27" s="569"/>
      <c r="SMI27" s="569"/>
      <c r="SMJ27" s="569"/>
      <c r="SMK27" s="569"/>
      <c r="SML27" s="569"/>
      <c r="SMM27" s="569"/>
      <c r="SMN27" s="569"/>
      <c r="SMO27" s="569"/>
      <c r="SMP27" s="569"/>
      <c r="SMQ27" s="569"/>
      <c r="SMR27" s="569"/>
      <c r="SMS27" s="569"/>
      <c r="SMT27" s="569"/>
      <c r="SMU27" s="569"/>
      <c r="SMV27" s="569"/>
      <c r="SMW27" s="569"/>
      <c r="SMX27" s="569"/>
      <c r="SMY27" s="569"/>
      <c r="SMZ27" s="569"/>
      <c r="SNA27" s="569"/>
      <c r="SNB27" s="569"/>
      <c r="SNC27" s="569"/>
      <c r="SND27" s="569"/>
      <c r="SNE27" s="569"/>
      <c r="SNF27" s="569"/>
      <c r="SNG27" s="569"/>
      <c r="SNH27" s="569"/>
      <c r="SNI27" s="569"/>
      <c r="SNJ27" s="569"/>
      <c r="SNK27" s="569"/>
      <c r="SNL27" s="569"/>
      <c r="SNM27" s="569"/>
      <c r="SNN27" s="569"/>
      <c r="SNO27" s="569"/>
      <c r="SNP27" s="569"/>
      <c r="SNQ27" s="569"/>
      <c r="SNR27" s="569"/>
      <c r="SNS27" s="569"/>
      <c r="SNT27" s="569"/>
      <c r="SNU27" s="569"/>
      <c r="SNV27" s="569"/>
      <c r="SNW27" s="569"/>
      <c r="SNX27" s="569"/>
      <c r="SNY27" s="569"/>
      <c r="SNZ27" s="569"/>
      <c r="SOA27" s="569"/>
      <c r="SOB27" s="569"/>
      <c r="SOC27" s="569"/>
      <c r="SOD27" s="569"/>
      <c r="SOE27" s="569"/>
      <c r="SOF27" s="569"/>
      <c r="SOG27" s="569"/>
      <c r="SOH27" s="569"/>
      <c r="SOI27" s="569"/>
      <c r="SOJ27" s="569"/>
      <c r="SOK27" s="569"/>
      <c r="SOL27" s="569"/>
      <c r="SOM27" s="569"/>
      <c r="SON27" s="569"/>
      <c r="SOO27" s="569"/>
      <c r="SOP27" s="569"/>
      <c r="SOQ27" s="569"/>
      <c r="SOR27" s="569"/>
      <c r="SOS27" s="569"/>
      <c r="SOT27" s="569"/>
      <c r="SOU27" s="569"/>
      <c r="SOV27" s="569"/>
      <c r="SOW27" s="569"/>
      <c r="SOX27" s="569"/>
      <c r="SOY27" s="569"/>
      <c r="SOZ27" s="569"/>
      <c r="SPA27" s="569"/>
      <c r="SPB27" s="569"/>
      <c r="SPC27" s="569"/>
      <c r="SPD27" s="569"/>
      <c r="SPE27" s="569"/>
      <c r="SPF27" s="569"/>
      <c r="SPG27" s="569"/>
      <c r="SPH27" s="569"/>
      <c r="SPI27" s="569"/>
      <c r="SPJ27" s="569"/>
      <c r="SPK27" s="569"/>
      <c r="SPL27" s="569"/>
      <c r="SPM27" s="569"/>
      <c r="SPN27" s="569"/>
      <c r="SPO27" s="569"/>
      <c r="SPP27" s="569"/>
      <c r="SPQ27" s="569"/>
      <c r="SPR27" s="569"/>
      <c r="SPS27" s="569"/>
      <c r="SPT27" s="569"/>
      <c r="SPU27" s="569"/>
      <c r="SPV27" s="569"/>
      <c r="SPW27" s="569"/>
      <c r="SPX27" s="569"/>
      <c r="SPY27" s="569"/>
      <c r="SPZ27" s="569"/>
      <c r="SQA27" s="569"/>
      <c r="SQB27" s="569"/>
      <c r="SQC27" s="569"/>
      <c r="SQD27" s="569"/>
      <c r="SQE27" s="569"/>
      <c r="SQF27" s="569"/>
      <c r="SQG27" s="569"/>
      <c r="SQH27" s="569"/>
      <c r="SQI27" s="569"/>
      <c r="SQJ27" s="569"/>
      <c r="SQK27" s="569"/>
      <c r="SQL27" s="569"/>
      <c r="SQM27" s="569"/>
      <c r="SQN27" s="569"/>
      <c r="SQO27" s="569"/>
      <c r="SQP27" s="569"/>
      <c r="SQQ27" s="569"/>
      <c r="SQR27" s="569"/>
      <c r="SQS27" s="569"/>
      <c r="SQT27" s="569"/>
      <c r="SQU27" s="569"/>
      <c r="SQV27" s="569"/>
      <c r="SQW27" s="569"/>
      <c r="SQX27" s="569"/>
      <c r="SQY27" s="569"/>
      <c r="SQZ27" s="569"/>
      <c r="SRA27" s="569"/>
      <c r="SRB27" s="569"/>
      <c r="SRC27" s="569"/>
      <c r="SRD27" s="569"/>
      <c r="SRE27" s="569"/>
      <c r="SRF27" s="569"/>
      <c r="SRG27" s="569"/>
      <c r="SRH27" s="569"/>
      <c r="SRI27" s="569"/>
      <c r="SRJ27" s="569"/>
      <c r="SRK27" s="569"/>
      <c r="SRL27" s="569"/>
      <c r="SRM27" s="569"/>
      <c r="SRN27" s="569"/>
      <c r="SRO27" s="569"/>
      <c r="SRP27" s="569"/>
      <c r="SRQ27" s="569"/>
      <c r="SRR27" s="569"/>
      <c r="SRS27" s="569"/>
      <c r="SRT27" s="569"/>
      <c r="SRU27" s="569"/>
      <c r="SRV27" s="569"/>
      <c r="SRW27" s="569"/>
      <c r="SRX27" s="569"/>
      <c r="SRY27" s="569"/>
      <c r="SRZ27" s="569"/>
      <c r="SSA27" s="569"/>
      <c r="SSB27" s="569"/>
      <c r="SSC27" s="569"/>
      <c r="SSD27" s="569"/>
      <c r="SSE27" s="569"/>
      <c r="SSF27" s="569"/>
      <c r="SSG27" s="569"/>
      <c r="SSH27" s="569"/>
      <c r="SSI27" s="569"/>
      <c r="SSJ27" s="569"/>
      <c r="SSK27" s="569"/>
      <c r="SSL27" s="569"/>
      <c r="SSM27" s="569"/>
      <c r="SSN27" s="569"/>
      <c r="SSO27" s="569"/>
      <c r="SSP27" s="569"/>
      <c r="SSQ27" s="569"/>
      <c r="SSR27" s="569"/>
      <c r="SSS27" s="569"/>
      <c r="SST27" s="569"/>
      <c r="SSU27" s="569"/>
      <c r="SSV27" s="569"/>
      <c r="SSW27" s="569"/>
      <c r="SSX27" s="569"/>
      <c r="SSY27" s="569"/>
      <c r="SSZ27" s="569"/>
      <c r="STA27" s="569"/>
      <c r="STB27" s="569"/>
      <c r="STC27" s="569"/>
      <c r="STD27" s="569"/>
      <c r="STE27" s="569"/>
      <c r="STF27" s="569"/>
      <c r="STG27" s="569"/>
      <c r="STH27" s="569"/>
      <c r="STI27" s="569"/>
      <c r="STJ27" s="569"/>
      <c r="STK27" s="569"/>
      <c r="STL27" s="569"/>
      <c r="STM27" s="569"/>
      <c r="STN27" s="569"/>
      <c r="STO27" s="569"/>
      <c r="STP27" s="569"/>
      <c r="STQ27" s="569"/>
      <c r="STR27" s="569"/>
      <c r="STS27" s="569"/>
      <c r="STT27" s="569"/>
      <c r="STU27" s="569"/>
      <c r="STV27" s="569"/>
      <c r="STW27" s="569"/>
      <c r="STX27" s="569"/>
      <c r="STY27" s="569"/>
      <c r="STZ27" s="569"/>
      <c r="SUA27" s="569"/>
      <c r="SUB27" s="569"/>
      <c r="SUC27" s="569"/>
      <c r="SUD27" s="569"/>
      <c r="SUE27" s="569"/>
      <c r="SUF27" s="569"/>
      <c r="SUG27" s="569"/>
      <c r="SUH27" s="569"/>
      <c r="SUI27" s="569"/>
      <c r="SUJ27" s="569"/>
      <c r="SUK27" s="569"/>
      <c r="SUL27" s="569"/>
      <c r="SUM27" s="569"/>
      <c r="SUN27" s="569"/>
      <c r="SUO27" s="569"/>
      <c r="SUP27" s="569"/>
      <c r="SUQ27" s="569"/>
      <c r="SUR27" s="569"/>
      <c r="SUS27" s="569"/>
      <c r="SUT27" s="569"/>
      <c r="SUU27" s="569"/>
      <c r="SUV27" s="569"/>
      <c r="SUW27" s="569"/>
      <c r="SUX27" s="569"/>
      <c r="SUY27" s="569"/>
      <c r="SUZ27" s="569"/>
      <c r="SVA27" s="569"/>
      <c r="SVB27" s="569"/>
      <c r="SVC27" s="569"/>
      <c r="SVD27" s="569"/>
      <c r="SVE27" s="569"/>
      <c r="SVF27" s="569"/>
      <c r="SVG27" s="569"/>
      <c r="SVH27" s="569"/>
      <c r="SVI27" s="569"/>
      <c r="SVJ27" s="569"/>
      <c r="SVK27" s="569"/>
      <c r="SVL27" s="569"/>
      <c r="SVM27" s="569"/>
      <c r="SVN27" s="569"/>
      <c r="SVO27" s="569"/>
      <c r="SVP27" s="569"/>
      <c r="SVQ27" s="569"/>
      <c r="SVR27" s="569"/>
      <c r="SVS27" s="569"/>
      <c r="SVT27" s="569"/>
      <c r="SVU27" s="569"/>
      <c r="SVV27" s="569"/>
      <c r="SVW27" s="569"/>
      <c r="SVX27" s="569"/>
      <c r="SVY27" s="569"/>
      <c r="SVZ27" s="569"/>
      <c r="SWA27" s="569"/>
      <c r="SWB27" s="569"/>
      <c r="SWC27" s="569"/>
      <c r="SWD27" s="569"/>
      <c r="SWE27" s="569"/>
      <c r="SWF27" s="569"/>
      <c r="SWG27" s="569"/>
      <c r="SWH27" s="569"/>
      <c r="SWI27" s="569"/>
      <c r="SWJ27" s="569"/>
      <c r="SWK27" s="569"/>
      <c r="SWL27" s="569"/>
      <c r="SWM27" s="569"/>
      <c r="SWN27" s="569"/>
      <c r="SWO27" s="569"/>
      <c r="SWP27" s="569"/>
      <c r="SWQ27" s="569"/>
      <c r="SWR27" s="569"/>
      <c r="SWS27" s="569"/>
      <c r="SWT27" s="569"/>
      <c r="SWU27" s="569"/>
      <c r="SWV27" s="569"/>
      <c r="SWW27" s="569"/>
      <c r="SWX27" s="569"/>
      <c r="SWY27" s="569"/>
      <c r="SWZ27" s="569"/>
      <c r="SXA27" s="569"/>
      <c r="SXB27" s="569"/>
      <c r="SXC27" s="569"/>
      <c r="SXD27" s="569"/>
      <c r="SXE27" s="569"/>
      <c r="SXF27" s="569"/>
      <c r="SXG27" s="569"/>
      <c r="SXH27" s="569"/>
      <c r="SXI27" s="569"/>
      <c r="SXJ27" s="569"/>
      <c r="SXK27" s="569"/>
      <c r="SXL27" s="569"/>
      <c r="SXM27" s="569"/>
      <c r="SXN27" s="569"/>
      <c r="SXO27" s="569"/>
      <c r="SXP27" s="569"/>
      <c r="SXQ27" s="569"/>
      <c r="SXR27" s="569"/>
      <c r="SXS27" s="569"/>
      <c r="SXT27" s="569"/>
      <c r="SXU27" s="569"/>
      <c r="SXV27" s="569"/>
      <c r="SXW27" s="569"/>
      <c r="SXX27" s="569"/>
      <c r="SXY27" s="569"/>
      <c r="SXZ27" s="569"/>
      <c r="SYA27" s="569"/>
      <c r="SYB27" s="569"/>
      <c r="SYC27" s="569"/>
      <c r="SYD27" s="569"/>
      <c r="SYE27" s="569"/>
      <c r="SYF27" s="569"/>
      <c r="SYG27" s="569"/>
      <c r="SYH27" s="569"/>
      <c r="SYI27" s="569"/>
      <c r="SYJ27" s="569"/>
      <c r="SYK27" s="569"/>
      <c r="SYL27" s="569"/>
      <c r="SYM27" s="569"/>
      <c r="SYN27" s="569"/>
      <c r="SYO27" s="569"/>
      <c r="SYP27" s="569"/>
      <c r="SYQ27" s="569"/>
      <c r="SYR27" s="569"/>
      <c r="SYS27" s="569"/>
      <c r="SYT27" s="569"/>
      <c r="SYU27" s="569"/>
      <c r="SYV27" s="569"/>
      <c r="SYW27" s="569"/>
      <c r="SYX27" s="569"/>
      <c r="SYY27" s="569"/>
      <c r="SYZ27" s="569"/>
      <c r="SZA27" s="569"/>
      <c r="SZB27" s="569"/>
      <c r="SZC27" s="569"/>
      <c r="SZD27" s="569"/>
      <c r="SZE27" s="569"/>
      <c r="SZF27" s="569"/>
      <c r="SZG27" s="569"/>
      <c r="SZH27" s="569"/>
      <c r="SZI27" s="569"/>
      <c r="SZJ27" s="569"/>
      <c r="SZK27" s="569"/>
      <c r="SZL27" s="569"/>
      <c r="SZM27" s="569"/>
      <c r="SZN27" s="569"/>
      <c r="SZO27" s="569"/>
      <c r="SZP27" s="569"/>
      <c r="SZQ27" s="569"/>
      <c r="SZR27" s="569"/>
      <c r="SZS27" s="569"/>
      <c r="SZT27" s="569"/>
      <c r="SZU27" s="569"/>
      <c r="SZV27" s="569"/>
      <c r="SZW27" s="569"/>
      <c r="SZX27" s="569"/>
      <c r="SZY27" s="569"/>
      <c r="SZZ27" s="569"/>
      <c r="TAA27" s="569"/>
      <c r="TAB27" s="569"/>
      <c r="TAC27" s="569"/>
      <c r="TAD27" s="569"/>
      <c r="TAE27" s="569"/>
      <c r="TAF27" s="569"/>
      <c r="TAG27" s="569"/>
      <c r="TAH27" s="569"/>
      <c r="TAI27" s="569"/>
      <c r="TAJ27" s="569"/>
      <c r="TAK27" s="569"/>
      <c r="TAL27" s="569"/>
      <c r="TAM27" s="569"/>
      <c r="TAN27" s="569"/>
      <c r="TAO27" s="569"/>
      <c r="TAP27" s="569"/>
      <c r="TAQ27" s="569"/>
      <c r="TAR27" s="569"/>
      <c r="TAS27" s="569"/>
      <c r="TAT27" s="569"/>
      <c r="TAU27" s="569"/>
      <c r="TAV27" s="569"/>
      <c r="TAW27" s="569"/>
      <c r="TAX27" s="569"/>
      <c r="TAY27" s="569"/>
      <c r="TAZ27" s="569"/>
      <c r="TBA27" s="569"/>
      <c r="TBB27" s="569"/>
      <c r="TBC27" s="569"/>
      <c r="TBD27" s="569"/>
      <c r="TBE27" s="569"/>
      <c r="TBF27" s="569"/>
      <c r="TBG27" s="569"/>
      <c r="TBH27" s="569"/>
      <c r="TBI27" s="569"/>
      <c r="TBJ27" s="569"/>
      <c r="TBK27" s="569"/>
      <c r="TBL27" s="569"/>
      <c r="TBM27" s="569"/>
      <c r="TBN27" s="569"/>
      <c r="TBO27" s="569"/>
      <c r="TBP27" s="569"/>
      <c r="TBQ27" s="569"/>
      <c r="TBR27" s="569"/>
      <c r="TBS27" s="569"/>
      <c r="TBT27" s="569"/>
      <c r="TBU27" s="569"/>
      <c r="TBV27" s="569"/>
      <c r="TBW27" s="569"/>
      <c r="TBX27" s="569"/>
      <c r="TBY27" s="569"/>
      <c r="TBZ27" s="569"/>
      <c r="TCA27" s="569"/>
      <c r="TCB27" s="569"/>
      <c r="TCC27" s="569"/>
      <c r="TCD27" s="569"/>
      <c r="TCE27" s="569"/>
      <c r="TCF27" s="569"/>
      <c r="TCG27" s="569"/>
      <c r="TCH27" s="569"/>
      <c r="TCI27" s="569"/>
      <c r="TCJ27" s="569"/>
      <c r="TCK27" s="569"/>
      <c r="TCL27" s="569"/>
      <c r="TCM27" s="569"/>
      <c r="TCN27" s="569"/>
      <c r="TCO27" s="569"/>
      <c r="TCP27" s="569"/>
      <c r="TCQ27" s="569"/>
      <c r="TCR27" s="569"/>
      <c r="TCS27" s="569"/>
      <c r="TCT27" s="569"/>
      <c r="TCU27" s="569"/>
      <c r="TCV27" s="569"/>
      <c r="TCW27" s="569"/>
      <c r="TCX27" s="569"/>
      <c r="TCY27" s="569"/>
      <c r="TCZ27" s="569"/>
      <c r="TDA27" s="569"/>
      <c r="TDB27" s="569"/>
      <c r="TDC27" s="569"/>
      <c r="TDD27" s="569"/>
      <c r="TDE27" s="569"/>
      <c r="TDF27" s="569"/>
      <c r="TDG27" s="569"/>
      <c r="TDH27" s="569"/>
      <c r="TDI27" s="569"/>
      <c r="TDJ27" s="569"/>
      <c r="TDK27" s="569"/>
      <c r="TDL27" s="569"/>
      <c r="TDM27" s="569"/>
      <c r="TDN27" s="569"/>
      <c r="TDO27" s="569"/>
      <c r="TDP27" s="569"/>
      <c r="TDQ27" s="569"/>
      <c r="TDR27" s="569"/>
      <c r="TDS27" s="569"/>
      <c r="TDT27" s="569"/>
      <c r="TDU27" s="569"/>
      <c r="TDV27" s="569"/>
      <c r="TDW27" s="569"/>
      <c r="TDX27" s="569"/>
      <c r="TDY27" s="569"/>
      <c r="TDZ27" s="569"/>
      <c r="TEA27" s="569"/>
      <c r="TEB27" s="569"/>
      <c r="TEC27" s="569"/>
      <c r="TED27" s="569"/>
      <c r="TEE27" s="569"/>
      <c r="TEF27" s="569"/>
      <c r="TEG27" s="569"/>
      <c r="TEH27" s="569"/>
      <c r="TEI27" s="569"/>
      <c r="TEJ27" s="569"/>
      <c r="TEK27" s="569"/>
      <c r="TEL27" s="569"/>
      <c r="TEM27" s="569"/>
      <c r="TEN27" s="569"/>
      <c r="TEO27" s="569"/>
      <c r="TEP27" s="569"/>
      <c r="TEQ27" s="569"/>
      <c r="TER27" s="569"/>
      <c r="TES27" s="569"/>
      <c r="TET27" s="569"/>
      <c r="TEU27" s="569"/>
      <c r="TEV27" s="569"/>
      <c r="TEW27" s="569"/>
      <c r="TEX27" s="569"/>
      <c r="TEY27" s="569"/>
      <c r="TEZ27" s="569"/>
      <c r="TFA27" s="569"/>
      <c r="TFB27" s="569"/>
      <c r="TFC27" s="569"/>
      <c r="TFD27" s="569"/>
      <c r="TFE27" s="569"/>
      <c r="TFF27" s="569"/>
      <c r="TFG27" s="569"/>
      <c r="TFH27" s="569"/>
      <c r="TFI27" s="569"/>
      <c r="TFJ27" s="569"/>
      <c r="TFK27" s="569"/>
      <c r="TFL27" s="569"/>
      <c r="TFM27" s="569"/>
      <c r="TFN27" s="569"/>
      <c r="TFO27" s="569"/>
      <c r="TFP27" s="569"/>
      <c r="TFQ27" s="569"/>
      <c r="TFR27" s="569"/>
      <c r="TFS27" s="569"/>
      <c r="TFT27" s="569"/>
      <c r="TFU27" s="569"/>
      <c r="TFV27" s="569"/>
      <c r="TFW27" s="569"/>
      <c r="TFX27" s="569"/>
      <c r="TFY27" s="569"/>
      <c r="TFZ27" s="569"/>
      <c r="TGA27" s="569"/>
      <c r="TGB27" s="569"/>
      <c r="TGC27" s="569"/>
      <c r="TGD27" s="569"/>
      <c r="TGE27" s="569"/>
      <c r="TGF27" s="569"/>
      <c r="TGG27" s="569"/>
      <c r="TGH27" s="569"/>
      <c r="TGI27" s="569"/>
      <c r="TGJ27" s="569"/>
      <c r="TGK27" s="569"/>
      <c r="TGL27" s="569"/>
      <c r="TGM27" s="569"/>
      <c r="TGN27" s="569"/>
      <c r="TGO27" s="569"/>
      <c r="TGP27" s="569"/>
      <c r="TGQ27" s="569"/>
      <c r="TGR27" s="569"/>
      <c r="TGS27" s="569"/>
      <c r="TGT27" s="569"/>
      <c r="TGU27" s="569"/>
      <c r="TGV27" s="569"/>
      <c r="TGW27" s="569"/>
      <c r="TGX27" s="569"/>
      <c r="TGY27" s="569"/>
      <c r="TGZ27" s="569"/>
      <c r="THA27" s="569"/>
      <c r="THB27" s="569"/>
      <c r="THC27" s="569"/>
      <c r="THD27" s="569"/>
      <c r="THE27" s="569"/>
      <c r="THF27" s="569"/>
      <c r="THG27" s="569"/>
      <c r="THH27" s="569"/>
      <c r="THI27" s="569"/>
      <c r="THJ27" s="569"/>
      <c r="THK27" s="569"/>
      <c r="THL27" s="569"/>
      <c r="THM27" s="569"/>
      <c r="THN27" s="569"/>
      <c r="THO27" s="569"/>
      <c r="THP27" s="569"/>
      <c r="THQ27" s="569"/>
      <c r="THR27" s="569"/>
      <c r="THS27" s="569"/>
      <c r="THT27" s="569"/>
      <c r="THU27" s="569"/>
      <c r="THV27" s="569"/>
      <c r="THW27" s="569"/>
      <c r="THX27" s="569"/>
      <c r="THY27" s="569"/>
      <c r="THZ27" s="569"/>
      <c r="TIA27" s="569"/>
      <c r="TIB27" s="569"/>
      <c r="TIC27" s="569"/>
      <c r="TID27" s="569"/>
      <c r="TIE27" s="569"/>
      <c r="TIF27" s="569"/>
      <c r="TIG27" s="569"/>
      <c r="TIH27" s="569"/>
      <c r="TII27" s="569"/>
      <c r="TIJ27" s="569"/>
      <c r="TIK27" s="569"/>
      <c r="TIL27" s="569"/>
      <c r="TIM27" s="569"/>
      <c r="TIN27" s="569"/>
      <c r="TIO27" s="569"/>
      <c r="TIP27" s="569"/>
      <c r="TIQ27" s="569"/>
      <c r="TIR27" s="569"/>
      <c r="TIS27" s="569"/>
      <c r="TIT27" s="569"/>
      <c r="TIU27" s="569"/>
      <c r="TIV27" s="569"/>
      <c r="TIW27" s="569"/>
      <c r="TIX27" s="569"/>
      <c r="TIY27" s="569"/>
      <c r="TIZ27" s="569"/>
      <c r="TJA27" s="569"/>
      <c r="TJB27" s="569"/>
      <c r="TJC27" s="569"/>
      <c r="TJD27" s="569"/>
      <c r="TJE27" s="569"/>
      <c r="TJF27" s="569"/>
      <c r="TJG27" s="569"/>
      <c r="TJH27" s="569"/>
      <c r="TJI27" s="569"/>
      <c r="TJJ27" s="569"/>
      <c r="TJK27" s="569"/>
      <c r="TJL27" s="569"/>
      <c r="TJM27" s="569"/>
      <c r="TJN27" s="569"/>
      <c r="TJO27" s="569"/>
      <c r="TJP27" s="569"/>
      <c r="TJQ27" s="569"/>
      <c r="TJR27" s="569"/>
      <c r="TJS27" s="569"/>
      <c r="TJT27" s="569"/>
      <c r="TJU27" s="569"/>
      <c r="TJV27" s="569"/>
      <c r="TJW27" s="569"/>
      <c r="TJX27" s="569"/>
      <c r="TJY27" s="569"/>
      <c r="TJZ27" s="569"/>
      <c r="TKA27" s="569"/>
      <c r="TKB27" s="569"/>
      <c r="TKC27" s="569"/>
      <c r="TKD27" s="569"/>
      <c r="TKE27" s="569"/>
      <c r="TKF27" s="569"/>
      <c r="TKG27" s="569"/>
      <c r="TKH27" s="569"/>
      <c r="TKI27" s="569"/>
      <c r="TKJ27" s="569"/>
      <c r="TKK27" s="569"/>
      <c r="TKL27" s="569"/>
      <c r="TKM27" s="569"/>
      <c r="TKN27" s="569"/>
      <c r="TKO27" s="569"/>
      <c r="TKP27" s="569"/>
      <c r="TKQ27" s="569"/>
      <c r="TKR27" s="569"/>
      <c r="TKS27" s="569"/>
      <c r="TKT27" s="569"/>
      <c r="TKU27" s="569"/>
      <c r="TKV27" s="569"/>
      <c r="TKW27" s="569"/>
      <c r="TKX27" s="569"/>
      <c r="TKY27" s="569"/>
      <c r="TKZ27" s="569"/>
      <c r="TLA27" s="569"/>
      <c r="TLB27" s="569"/>
      <c r="TLC27" s="569"/>
      <c r="TLD27" s="569"/>
      <c r="TLE27" s="569"/>
      <c r="TLF27" s="569"/>
      <c r="TLG27" s="569"/>
      <c r="TLH27" s="569"/>
      <c r="TLI27" s="569"/>
      <c r="TLJ27" s="569"/>
      <c r="TLK27" s="569"/>
      <c r="TLL27" s="569"/>
      <c r="TLM27" s="569"/>
      <c r="TLN27" s="569"/>
      <c r="TLO27" s="569"/>
      <c r="TLP27" s="569"/>
      <c r="TLQ27" s="569"/>
      <c r="TLR27" s="569"/>
      <c r="TLS27" s="569"/>
      <c r="TLT27" s="569"/>
      <c r="TLU27" s="569"/>
      <c r="TLV27" s="569"/>
      <c r="TLW27" s="569"/>
      <c r="TLX27" s="569"/>
      <c r="TLY27" s="569"/>
      <c r="TLZ27" s="569"/>
      <c r="TMA27" s="569"/>
      <c r="TMB27" s="569"/>
      <c r="TMC27" s="569"/>
      <c r="TMD27" s="569"/>
      <c r="TME27" s="569"/>
      <c r="TMF27" s="569"/>
      <c r="TMG27" s="569"/>
      <c r="TMH27" s="569"/>
      <c r="TMI27" s="569"/>
      <c r="TMJ27" s="569"/>
      <c r="TMK27" s="569"/>
      <c r="TML27" s="569"/>
      <c r="TMM27" s="569"/>
      <c r="TMN27" s="569"/>
      <c r="TMO27" s="569"/>
      <c r="TMP27" s="569"/>
      <c r="TMQ27" s="569"/>
      <c r="TMR27" s="569"/>
      <c r="TMS27" s="569"/>
      <c r="TMT27" s="569"/>
      <c r="TMU27" s="569"/>
      <c r="TMV27" s="569"/>
      <c r="TMW27" s="569"/>
      <c r="TMX27" s="569"/>
      <c r="TMY27" s="569"/>
      <c r="TMZ27" s="569"/>
      <c r="TNA27" s="569"/>
      <c r="TNB27" s="569"/>
      <c r="TNC27" s="569"/>
      <c r="TND27" s="569"/>
      <c r="TNE27" s="569"/>
      <c r="TNF27" s="569"/>
      <c r="TNG27" s="569"/>
      <c r="TNH27" s="569"/>
      <c r="TNI27" s="569"/>
      <c r="TNJ27" s="569"/>
      <c r="TNK27" s="569"/>
      <c r="TNL27" s="569"/>
      <c r="TNM27" s="569"/>
      <c r="TNN27" s="569"/>
      <c r="TNO27" s="569"/>
      <c r="TNP27" s="569"/>
      <c r="TNQ27" s="569"/>
      <c r="TNR27" s="569"/>
      <c r="TNS27" s="569"/>
      <c r="TNT27" s="569"/>
      <c r="TNU27" s="569"/>
      <c r="TNV27" s="569"/>
      <c r="TNW27" s="569"/>
      <c r="TNX27" s="569"/>
      <c r="TNY27" s="569"/>
      <c r="TNZ27" s="569"/>
      <c r="TOA27" s="569"/>
      <c r="TOB27" s="569"/>
      <c r="TOC27" s="569"/>
      <c r="TOD27" s="569"/>
      <c r="TOE27" s="569"/>
      <c r="TOF27" s="569"/>
      <c r="TOG27" s="569"/>
      <c r="TOH27" s="569"/>
      <c r="TOI27" s="569"/>
      <c r="TOJ27" s="569"/>
      <c r="TOK27" s="569"/>
      <c r="TOL27" s="569"/>
      <c r="TOM27" s="569"/>
      <c r="TON27" s="569"/>
      <c r="TOO27" s="569"/>
      <c r="TOP27" s="569"/>
      <c r="TOQ27" s="569"/>
      <c r="TOR27" s="569"/>
      <c r="TOS27" s="569"/>
      <c r="TOT27" s="569"/>
      <c r="TOU27" s="569"/>
      <c r="TOV27" s="569"/>
      <c r="TOW27" s="569"/>
      <c r="TOX27" s="569"/>
      <c r="TOY27" s="569"/>
      <c r="TOZ27" s="569"/>
      <c r="TPA27" s="569"/>
      <c r="TPB27" s="569"/>
      <c r="TPC27" s="569"/>
      <c r="TPD27" s="569"/>
      <c r="TPE27" s="569"/>
      <c r="TPF27" s="569"/>
      <c r="TPG27" s="569"/>
      <c r="TPH27" s="569"/>
      <c r="TPI27" s="569"/>
      <c r="TPJ27" s="569"/>
      <c r="TPK27" s="569"/>
      <c r="TPL27" s="569"/>
      <c r="TPM27" s="569"/>
      <c r="TPN27" s="569"/>
      <c r="TPO27" s="569"/>
      <c r="TPP27" s="569"/>
      <c r="TPQ27" s="569"/>
      <c r="TPR27" s="569"/>
      <c r="TPS27" s="569"/>
      <c r="TPT27" s="569"/>
      <c r="TPU27" s="569"/>
      <c r="TPV27" s="569"/>
      <c r="TPW27" s="569"/>
      <c r="TPX27" s="569"/>
      <c r="TPY27" s="569"/>
      <c r="TPZ27" s="569"/>
      <c r="TQA27" s="569"/>
      <c r="TQB27" s="569"/>
      <c r="TQC27" s="569"/>
      <c r="TQD27" s="569"/>
      <c r="TQE27" s="569"/>
      <c r="TQF27" s="569"/>
      <c r="TQG27" s="569"/>
      <c r="TQH27" s="569"/>
      <c r="TQI27" s="569"/>
      <c r="TQJ27" s="569"/>
      <c r="TQK27" s="569"/>
      <c r="TQL27" s="569"/>
      <c r="TQM27" s="569"/>
      <c r="TQN27" s="569"/>
      <c r="TQO27" s="569"/>
      <c r="TQP27" s="569"/>
      <c r="TQQ27" s="569"/>
      <c r="TQR27" s="569"/>
      <c r="TQS27" s="569"/>
      <c r="TQT27" s="569"/>
      <c r="TQU27" s="569"/>
      <c r="TQV27" s="569"/>
      <c r="TQW27" s="569"/>
      <c r="TQX27" s="569"/>
      <c r="TQY27" s="569"/>
      <c r="TQZ27" s="569"/>
      <c r="TRA27" s="569"/>
      <c r="TRB27" s="569"/>
      <c r="TRC27" s="569"/>
      <c r="TRD27" s="569"/>
      <c r="TRE27" s="569"/>
      <c r="TRF27" s="569"/>
      <c r="TRG27" s="569"/>
      <c r="TRH27" s="569"/>
      <c r="TRI27" s="569"/>
      <c r="TRJ27" s="569"/>
      <c r="TRK27" s="569"/>
      <c r="TRL27" s="569"/>
      <c r="TRM27" s="569"/>
      <c r="TRN27" s="569"/>
      <c r="TRO27" s="569"/>
      <c r="TRP27" s="569"/>
      <c r="TRQ27" s="569"/>
      <c r="TRR27" s="569"/>
      <c r="TRS27" s="569"/>
      <c r="TRT27" s="569"/>
      <c r="TRU27" s="569"/>
      <c r="TRV27" s="569"/>
      <c r="TRW27" s="569"/>
      <c r="TRX27" s="569"/>
      <c r="TRY27" s="569"/>
      <c r="TRZ27" s="569"/>
      <c r="TSA27" s="569"/>
      <c r="TSB27" s="569"/>
      <c r="TSC27" s="569"/>
      <c r="TSD27" s="569"/>
      <c r="TSE27" s="569"/>
      <c r="TSF27" s="569"/>
      <c r="TSG27" s="569"/>
      <c r="TSH27" s="569"/>
      <c r="TSI27" s="569"/>
      <c r="TSJ27" s="569"/>
      <c r="TSK27" s="569"/>
      <c r="TSL27" s="569"/>
      <c r="TSM27" s="569"/>
      <c r="TSN27" s="569"/>
      <c r="TSO27" s="569"/>
      <c r="TSP27" s="569"/>
      <c r="TSQ27" s="569"/>
      <c r="TSR27" s="569"/>
      <c r="TSS27" s="569"/>
      <c r="TST27" s="569"/>
      <c r="TSU27" s="569"/>
      <c r="TSV27" s="569"/>
      <c r="TSW27" s="569"/>
      <c r="TSX27" s="569"/>
      <c r="TSY27" s="569"/>
      <c r="TSZ27" s="569"/>
      <c r="TTA27" s="569"/>
      <c r="TTB27" s="569"/>
      <c r="TTC27" s="569"/>
      <c r="TTD27" s="569"/>
      <c r="TTE27" s="569"/>
      <c r="TTF27" s="569"/>
      <c r="TTG27" s="569"/>
      <c r="TTH27" s="569"/>
      <c r="TTI27" s="569"/>
      <c r="TTJ27" s="569"/>
      <c r="TTK27" s="569"/>
      <c r="TTL27" s="569"/>
      <c r="TTM27" s="569"/>
      <c r="TTN27" s="569"/>
      <c r="TTO27" s="569"/>
      <c r="TTP27" s="569"/>
      <c r="TTQ27" s="569"/>
      <c r="TTR27" s="569"/>
      <c r="TTS27" s="569"/>
      <c r="TTT27" s="569"/>
      <c r="TTU27" s="569"/>
      <c r="TTV27" s="569"/>
      <c r="TTW27" s="569"/>
      <c r="TTX27" s="569"/>
      <c r="TTY27" s="569"/>
      <c r="TTZ27" s="569"/>
      <c r="TUA27" s="569"/>
      <c r="TUB27" s="569"/>
      <c r="TUC27" s="569"/>
      <c r="TUD27" s="569"/>
      <c r="TUE27" s="569"/>
      <c r="TUF27" s="569"/>
      <c r="TUG27" s="569"/>
      <c r="TUH27" s="569"/>
      <c r="TUI27" s="569"/>
      <c r="TUJ27" s="569"/>
      <c r="TUK27" s="569"/>
      <c r="TUL27" s="569"/>
      <c r="TUM27" s="569"/>
      <c r="TUN27" s="569"/>
      <c r="TUO27" s="569"/>
      <c r="TUP27" s="569"/>
      <c r="TUQ27" s="569"/>
      <c r="TUR27" s="569"/>
      <c r="TUS27" s="569"/>
      <c r="TUT27" s="569"/>
      <c r="TUU27" s="569"/>
      <c r="TUV27" s="569"/>
      <c r="TUW27" s="569"/>
      <c r="TUX27" s="569"/>
      <c r="TUY27" s="569"/>
      <c r="TUZ27" s="569"/>
      <c r="TVA27" s="569"/>
      <c r="TVB27" s="569"/>
      <c r="TVC27" s="569"/>
      <c r="TVD27" s="569"/>
      <c r="TVE27" s="569"/>
      <c r="TVF27" s="569"/>
      <c r="TVG27" s="569"/>
      <c r="TVH27" s="569"/>
      <c r="TVI27" s="569"/>
      <c r="TVJ27" s="569"/>
      <c r="TVK27" s="569"/>
      <c r="TVL27" s="569"/>
      <c r="TVM27" s="569"/>
      <c r="TVN27" s="569"/>
      <c r="TVO27" s="569"/>
      <c r="TVP27" s="569"/>
      <c r="TVQ27" s="569"/>
      <c r="TVR27" s="569"/>
      <c r="TVS27" s="569"/>
      <c r="TVT27" s="569"/>
      <c r="TVU27" s="569"/>
      <c r="TVV27" s="569"/>
      <c r="TVW27" s="569"/>
      <c r="TVX27" s="569"/>
      <c r="TVY27" s="569"/>
      <c r="TVZ27" s="569"/>
      <c r="TWA27" s="569"/>
      <c r="TWB27" s="569"/>
      <c r="TWC27" s="569"/>
      <c r="TWD27" s="569"/>
      <c r="TWE27" s="569"/>
      <c r="TWF27" s="569"/>
      <c r="TWG27" s="569"/>
      <c r="TWH27" s="569"/>
      <c r="TWI27" s="569"/>
      <c r="TWJ27" s="569"/>
      <c r="TWK27" s="569"/>
      <c r="TWL27" s="569"/>
      <c r="TWM27" s="569"/>
      <c r="TWN27" s="569"/>
      <c r="TWO27" s="569"/>
      <c r="TWP27" s="569"/>
      <c r="TWQ27" s="569"/>
      <c r="TWR27" s="569"/>
      <c r="TWS27" s="569"/>
      <c r="TWT27" s="569"/>
      <c r="TWU27" s="569"/>
      <c r="TWV27" s="569"/>
      <c r="TWW27" s="569"/>
      <c r="TWX27" s="569"/>
      <c r="TWY27" s="569"/>
      <c r="TWZ27" s="569"/>
      <c r="TXA27" s="569"/>
      <c r="TXB27" s="569"/>
      <c r="TXC27" s="569"/>
      <c r="TXD27" s="569"/>
      <c r="TXE27" s="569"/>
      <c r="TXF27" s="569"/>
      <c r="TXG27" s="569"/>
      <c r="TXH27" s="569"/>
      <c r="TXI27" s="569"/>
      <c r="TXJ27" s="569"/>
      <c r="TXK27" s="569"/>
      <c r="TXL27" s="569"/>
      <c r="TXM27" s="569"/>
      <c r="TXN27" s="569"/>
      <c r="TXO27" s="569"/>
      <c r="TXP27" s="569"/>
      <c r="TXQ27" s="569"/>
      <c r="TXR27" s="569"/>
      <c r="TXS27" s="569"/>
      <c r="TXT27" s="569"/>
      <c r="TXU27" s="569"/>
      <c r="TXV27" s="569"/>
      <c r="TXW27" s="569"/>
      <c r="TXX27" s="569"/>
      <c r="TXY27" s="569"/>
      <c r="TXZ27" s="569"/>
      <c r="TYA27" s="569"/>
      <c r="TYB27" s="569"/>
      <c r="TYC27" s="569"/>
      <c r="TYD27" s="569"/>
      <c r="TYE27" s="569"/>
      <c r="TYF27" s="569"/>
      <c r="TYG27" s="569"/>
      <c r="TYH27" s="569"/>
      <c r="TYI27" s="569"/>
      <c r="TYJ27" s="569"/>
      <c r="TYK27" s="569"/>
      <c r="TYL27" s="569"/>
      <c r="TYM27" s="569"/>
      <c r="TYN27" s="569"/>
      <c r="TYO27" s="569"/>
      <c r="TYP27" s="569"/>
      <c r="TYQ27" s="569"/>
      <c r="TYR27" s="569"/>
      <c r="TYS27" s="569"/>
      <c r="TYT27" s="569"/>
      <c r="TYU27" s="569"/>
      <c r="TYV27" s="569"/>
      <c r="TYW27" s="569"/>
      <c r="TYX27" s="569"/>
      <c r="TYY27" s="569"/>
      <c r="TYZ27" s="569"/>
      <c r="TZA27" s="569"/>
      <c r="TZB27" s="569"/>
      <c r="TZC27" s="569"/>
      <c r="TZD27" s="569"/>
      <c r="TZE27" s="569"/>
      <c r="TZF27" s="569"/>
      <c r="TZG27" s="569"/>
      <c r="TZH27" s="569"/>
      <c r="TZI27" s="569"/>
      <c r="TZJ27" s="569"/>
      <c r="TZK27" s="569"/>
      <c r="TZL27" s="569"/>
      <c r="TZM27" s="569"/>
      <c r="TZN27" s="569"/>
      <c r="TZO27" s="569"/>
      <c r="TZP27" s="569"/>
      <c r="TZQ27" s="569"/>
      <c r="TZR27" s="569"/>
      <c r="TZS27" s="569"/>
      <c r="TZT27" s="569"/>
      <c r="TZU27" s="569"/>
      <c r="TZV27" s="569"/>
      <c r="TZW27" s="569"/>
      <c r="TZX27" s="569"/>
      <c r="TZY27" s="569"/>
      <c r="TZZ27" s="569"/>
      <c r="UAA27" s="569"/>
      <c r="UAB27" s="569"/>
      <c r="UAC27" s="569"/>
      <c r="UAD27" s="569"/>
      <c r="UAE27" s="569"/>
      <c r="UAF27" s="569"/>
      <c r="UAG27" s="569"/>
      <c r="UAH27" s="569"/>
      <c r="UAI27" s="569"/>
      <c r="UAJ27" s="569"/>
      <c r="UAK27" s="569"/>
      <c r="UAL27" s="569"/>
      <c r="UAM27" s="569"/>
      <c r="UAN27" s="569"/>
      <c r="UAO27" s="569"/>
      <c r="UAP27" s="569"/>
      <c r="UAQ27" s="569"/>
      <c r="UAR27" s="569"/>
      <c r="UAS27" s="569"/>
      <c r="UAT27" s="569"/>
      <c r="UAU27" s="569"/>
      <c r="UAV27" s="569"/>
      <c r="UAW27" s="569"/>
      <c r="UAX27" s="569"/>
      <c r="UAY27" s="569"/>
      <c r="UAZ27" s="569"/>
      <c r="UBA27" s="569"/>
      <c r="UBB27" s="569"/>
      <c r="UBC27" s="569"/>
      <c r="UBD27" s="569"/>
      <c r="UBE27" s="569"/>
      <c r="UBF27" s="569"/>
      <c r="UBG27" s="569"/>
      <c r="UBH27" s="569"/>
      <c r="UBI27" s="569"/>
      <c r="UBJ27" s="569"/>
      <c r="UBK27" s="569"/>
      <c r="UBL27" s="569"/>
      <c r="UBM27" s="569"/>
      <c r="UBN27" s="569"/>
      <c r="UBO27" s="569"/>
      <c r="UBP27" s="569"/>
      <c r="UBQ27" s="569"/>
      <c r="UBR27" s="569"/>
      <c r="UBS27" s="569"/>
      <c r="UBT27" s="569"/>
      <c r="UBU27" s="569"/>
      <c r="UBV27" s="569"/>
      <c r="UBW27" s="569"/>
      <c r="UBX27" s="569"/>
      <c r="UBY27" s="569"/>
      <c r="UBZ27" s="569"/>
      <c r="UCA27" s="569"/>
      <c r="UCB27" s="569"/>
      <c r="UCC27" s="569"/>
      <c r="UCD27" s="569"/>
      <c r="UCE27" s="569"/>
      <c r="UCF27" s="569"/>
      <c r="UCG27" s="569"/>
      <c r="UCH27" s="569"/>
      <c r="UCI27" s="569"/>
      <c r="UCJ27" s="569"/>
      <c r="UCK27" s="569"/>
      <c r="UCL27" s="569"/>
      <c r="UCM27" s="569"/>
      <c r="UCN27" s="569"/>
      <c r="UCO27" s="569"/>
      <c r="UCP27" s="569"/>
      <c r="UCQ27" s="569"/>
      <c r="UCR27" s="569"/>
      <c r="UCS27" s="569"/>
      <c r="UCT27" s="569"/>
      <c r="UCU27" s="569"/>
      <c r="UCV27" s="569"/>
      <c r="UCW27" s="569"/>
      <c r="UCX27" s="569"/>
      <c r="UCY27" s="569"/>
      <c r="UCZ27" s="569"/>
      <c r="UDA27" s="569"/>
      <c r="UDB27" s="569"/>
      <c r="UDC27" s="569"/>
      <c r="UDD27" s="569"/>
      <c r="UDE27" s="569"/>
      <c r="UDF27" s="569"/>
      <c r="UDG27" s="569"/>
      <c r="UDH27" s="569"/>
      <c r="UDI27" s="569"/>
      <c r="UDJ27" s="569"/>
      <c r="UDK27" s="569"/>
      <c r="UDL27" s="569"/>
      <c r="UDM27" s="569"/>
      <c r="UDN27" s="569"/>
      <c r="UDO27" s="569"/>
      <c r="UDP27" s="569"/>
      <c r="UDQ27" s="569"/>
      <c r="UDR27" s="569"/>
      <c r="UDS27" s="569"/>
      <c r="UDT27" s="569"/>
      <c r="UDU27" s="569"/>
      <c r="UDV27" s="569"/>
      <c r="UDW27" s="569"/>
      <c r="UDX27" s="569"/>
      <c r="UDY27" s="569"/>
      <c r="UDZ27" s="569"/>
      <c r="UEA27" s="569"/>
      <c r="UEB27" s="569"/>
      <c r="UEC27" s="569"/>
      <c r="UED27" s="569"/>
      <c r="UEE27" s="569"/>
      <c r="UEF27" s="569"/>
      <c r="UEG27" s="569"/>
      <c r="UEH27" s="569"/>
      <c r="UEI27" s="569"/>
      <c r="UEJ27" s="569"/>
      <c r="UEK27" s="569"/>
      <c r="UEL27" s="569"/>
      <c r="UEM27" s="569"/>
      <c r="UEN27" s="569"/>
      <c r="UEO27" s="569"/>
      <c r="UEP27" s="569"/>
      <c r="UEQ27" s="569"/>
      <c r="UER27" s="569"/>
      <c r="UES27" s="569"/>
      <c r="UET27" s="569"/>
      <c r="UEU27" s="569"/>
      <c r="UEV27" s="569"/>
      <c r="UEW27" s="569"/>
      <c r="UEX27" s="569"/>
      <c r="UEY27" s="569"/>
      <c r="UEZ27" s="569"/>
      <c r="UFA27" s="569"/>
      <c r="UFB27" s="569"/>
      <c r="UFC27" s="569"/>
      <c r="UFD27" s="569"/>
      <c r="UFE27" s="569"/>
      <c r="UFF27" s="569"/>
      <c r="UFG27" s="569"/>
      <c r="UFH27" s="569"/>
      <c r="UFI27" s="569"/>
      <c r="UFJ27" s="569"/>
      <c r="UFK27" s="569"/>
      <c r="UFL27" s="569"/>
      <c r="UFM27" s="569"/>
      <c r="UFN27" s="569"/>
      <c r="UFO27" s="569"/>
      <c r="UFP27" s="569"/>
      <c r="UFQ27" s="569"/>
      <c r="UFR27" s="569"/>
      <c r="UFS27" s="569"/>
      <c r="UFT27" s="569"/>
      <c r="UFU27" s="569"/>
      <c r="UFV27" s="569"/>
      <c r="UFW27" s="569"/>
      <c r="UFX27" s="569"/>
      <c r="UFY27" s="569"/>
      <c r="UFZ27" s="569"/>
      <c r="UGA27" s="569"/>
      <c r="UGB27" s="569"/>
      <c r="UGC27" s="569"/>
      <c r="UGD27" s="569"/>
      <c r="UGE27" s="569"/>
      <c r="UGF27" s="569"/>
      <c r="UGG27" s="569"/>
      <c r="UGH27" s="569"/>
      <c r="UGI27" s="569"/>
      <c r="UGJ27" s="569"/>
      <c r="UGK27" s="569"/>
      <c r="UGL27" s="569"/>
      <c r="UGM27" s="569"/>
      <c r="UGN27" s="569"/>
      <c r="UGO27" s="569"/>
      <c r="UGP27" s="569"/>
      <c r="UGQ27" s="569"/>
      <c r="UGR27" s="569"/>
      <c r="UGS27" s="569"/>
      <c r="UGT27" s="569"/>
      <c r="UGU27" s="569"/>
      <c r="UGV27" s="569"/>
      <c r="UGW27" s="569"/>
      <c r="UGX27" s="569"/>
      <c r="UGY27" s="569"/>
      <c r="UGZ27" s="569"/>
      <c r="UHA27" s="569"/>
      <c r="UHB27" s="569"/>
      <c r="UHC27" s="569"/>
      <c r="UHD27" s="569"/>
      <c r="UHE27" s="569"/>
      <c r="UHF27" s="569"/>
      <c r="UHG27" s="569"/>
      <c r="UHH27" s="569"/>
      <c r="UHI27" s="569"/>
      <c r="UHJ27" s="569"/>
      <c r="UHK27" s="569"/>
      <c r="UHL27" s="569"/>
      <c r="UHM27" s="569"/>
      <c r="UHN27" s="569"/>
      <c r="UHO27" s="569"/>
      <c r="UHP27" s="569"/>
      <c r="UHQ27" s="569"/>
      <c r="UHR27" s="569"/>
      <c r="UHS27" s="569"/>
      <c r="UHT27" s="569"/>
      <c r="UHU27" s="569"/>
      <c r="UHV27" s="569"/>
      <c r="UHW27" s="569"/>
      <c r="UHX27" s="569"/>
      <c r="UHY27" s="569"/>
      <c r="UHZ27" s="569"/>
      <c r="UIA27" s="569"/>
      <c r="UIB27" s="569"/>
      <c r="UIC27" s="569"/>
      <c r="UID27" s="569"/>
      <c r="UIE27" s="569"/>
      <c r="UIF27" s="569"/>
      <c r="UIG27" s="569"/>
      <c r="UIH27" s="569"/>
      <c r="UII27" s="569"/>
      <c r="UIJ27" s="569"/>
      <c r="UIK27" s="569"/>
      <c r="UIL27" s="569"/>
      <c r="UIM27" s="569"/>
      <c r="UIN27" s="569"/>
      <c r="UIO27" s="569"/>
      <c r="UIP27" s="569"/>
      <c r="UIQ27" s="569"/>
      <c r="UIR27" s="569"/>
      <c r="UIS27" s="569"/>
      <c r="UIT27" s="569"/>
      <c r="UIU27" s="569"/>
      <c r="UIV27" s="569"/>
      <c r="UIW27" s="569"/>
      <c r="UIX27" s="569"/>
      <c r="UIY27" s="569"/>
      <c r="UIZ27" s="569"/>
      <c r="UJA27" s="569"/>
      <c r="UJB27" s="569"/>
      <c r="UJC27" s="569"/>
      <c r="UJD27" s="569"/>
      <c r="UJE27" s="569"/>
      <c r="UJF27" s="569"/>
      <c r="UJG27" s="569"/>
      <c r="UJH27" s="569"/>
      <c r="UJI27" s="569"/>
      <c r="UJJ27" s="569"/>
      <c r="UJK27" s="569"/>
      <c r="UJL27" s="569"/>
      <c r="UJM27" s="569"/>
      <c r="UJN27" s="569"/>
      <c r="UJO27" s="569"/>
      <c r="UJP27" s="569"/>
      <c r="UJQ27" s="569"/>
      <c r="UJR27" s="569"/>
      <c r="UJS27" s="569"/>
      <c r="UJT27" s="569"/>
      <c r="UJU27" s="569"/>
      <c r="UJV27" s="569"/>
      <c r="UJW27" s="569"/>
      <c r="UJX27" s="569"/>
      <c r="UJY27" s="569"/>
      <c r="UJZ27" s="569"/>
      <c r="UKA27" s="569"/>
      <c r="UKB27" s="569"/>
      <c r="UKC27" s="569"/>
      <c r="UKD27" s="569"/>
      <c r="UKE27" s="569"/>
      <c r="UKF27" s="569"/>
      <c r="UKG27" s="569"/>
      <c r="UKH27" s="569"/>
      <c r="UKI27" s="569"/>
      <c r="UKJ27" s="569"/>
      <c r="UKK27" s="569"/>
      <c r="UKL27" s="569"/>
      <c r="UKM27" s="569"/>
      <c r="UKN27" s="569"/>
      <c r="UKO27" s="569"/>
      <c r="UKP27" s="569"/>
      <c r="UKQ27" s="569"/>
      <c r="UKR27" s="569"/>
      <c r="UKS27" s="569"/>
      <c r="UKT27" s="569"/>
      <c r="UKU27" s="569"/>
      <c r="UKV27" s="569"/>
      <c r="UKW27" s="569"/>
      <c r="UKX27" s="569"/>
      <c r="UKY27" s="569"/>
      <c r="UKZ27" s="569"/>
      <c r="ULA27" s="569"/>
      <c r="ULB27" s="569"/>
      <c r="ULC27" s="569"/>
      <c r="ULD27" s="569"/>
      <c r="ULE27" s="569"/>
      <c r="ULF27" s="569"/>
      <c r="ULG27" s="569"/>
      <c r="ULH27" s="569"/>
      <c r="ULI27" s="569"/>
      <c r="ULJ27" s="569"/>
      <c r="ULK27" s="569"/>
      <c r="ULL27" s="569"/>
      <c r="ULM27" s="569"/>
      <c r="ULN27" s="569"/>
      <c r="ULO27" s="569"/>
      <c r="ULP27" s="569"/>
      <c r="ULQ27" s="569"/>
      <c r="ULR27" s="569"/>
      <c r="ULS27" s="569"/>
      <c r="ULT27" s="569"/>
      <c r="ULU27" s="569"/>
      <c r="ULV27" s="569"/>
      <c r="ULW27" s="569"/>
      <c r="ULX27" s="569"/>
      <c r="ULY27" s="569"/>
      <c r="ULZ27" s="569"/>
      <c r="UMA27" s="569"/>
      <c r="UMB27" s="569"/>
      <c r="UMC27" s="569"/>
      <c r="UMD27" s="569"/>
      <c r="UME27" s="569"/>
      <c r="UMF27" s="569"/>
      <c r="UMG27" s="569"/>
      <c r="UMH27" s="569"/>
      <c r="UMI27" s="569"/>
      <c r="UMJ27" s="569"/>
      <c r="UMK27" s="569"/>
      <c r="UML27" s="569"/>
      <c r="UMM27" s="569"/>
      <c r="UMN27" s="569"/>
      <c r="UMO27" s="569"/>
      <c r="UMP27" s="569"/>
      <c r="UMQ27" s="569"/>
      <c r="UMR27" s="569"/>
      <c r="UMS27" s="569"/>
      <c r="UMT27" s="569"/>
      <c r="UMU27" s="569"/>
      <c r="UMV27" s="569"/>
      <c r="UMW27" s="569"/>
      <c r="UMX27" s="569"/>
      <c r="UMY27" s="569"/>
      <c r="UMZ27" s="569"/>
      <c r="UNA27" s="569"/>
      <c r="UNB27" s="569"/>
      <c r="UNC27" s="569"/>
      <c r="UND27" s="569"/>
      <c r="UNE27" s="569"/>
      <c r="UNF27" s="569"/>
      <c r="UNG27" s="569"/>
      <c r="UNH27" s="569"/>
      <c r="UNI27" s="569"/>
      <c r="UNJ27" s="569"/>
      <c r="UNK27" s="569"/>
      <c r="UNL27" s="569"/>
      <c r="UNM27" s="569"/>
      <c r="UNN27" s="569"/>
      <c r="UNO27" s="569"/>
      <c r="UNP27" s="569"/>
      <c r="UNQ27" s="569"/>
      <c r="UNR27" s="569"/>
      <c r="UNS27" s="569"/>
      <c r="UNT27" s="569"/>
      <c r="UNU27" s="569"/>
      <c r="UNV27" s="569"/>
      <c r="UNW27" s="569"/>
      <c r="UNX27" s="569"/>
      <c r="UNY27" s="569"/>
      <c r="UNZ27" s="569"/>
      <c r="UOA27" s="569"/>
      <c r="UOB27" s="569"/>
      <c r="UOC27" s="569"/>
      <c r="UOD27" s="569"/>
      <c r="UOE27" s="569"/>
      <c r="UOF27" s="569"/>
      <c r="UOG27" s="569"/>
      <c r="UOH27" s="569"/>
      <c r="UOI27" s="569"/>
      <c r="UOJ27" s="569"/>
      <c r="UOK27" s="569"/>
      <c r="UOL27" s="569"/>
      <c r="UOM27" s="569"/>
      <c r="UON27" s="569"/>
      <c r="UOO27" s="569"/>
      <c r="UOP27" s="569"/>
      <c r="UOQ27" s="569"/>
      <c r="UOR27" s="569"/>
      <c r="UOS27" s="569"/>
      <c r="UOT27" s="569"/>
      <c r="UOU27" s="569"/>
      <c r="UOV27" s="569"/>
      <c r="UOW27" s="569"/>
      <c r="UOX27" s="569"/>
      <c r="UOY27" s="569"/>
      <c r="UOZ27" s="569"/>
      <c r="UPA27" s="569"/>
      <c r="UPB27" s="569"/>
      <c r="UPC27" s="569"/>
      <c r="UPD27" s="569"/>
      <c r="UPE27" s="569"/>
      <c r="UPF27" s="569"/>
      <c r="UPG27" s="569"/>
      <c r="UPH27" s="569"/>
      <c r="UPI27" s="569"/>
      <c r="UPJ27" s="569"/>
      <c r="UPK27" s="569"/>
      <c r="UPL27" s="569"/>
      <c r="UPM27" s="569"/>
      <c r="UPN27" s="569"/>
      <c r="UPO27" s="569"/>
      <c r="UPP27" s="569"/>
      <c r="UPQ27" s="569"/>
      <c r="UPR27" s="569"/>
      <c r="UPS27" s="569"/>
      <c r="UPT27" s="569"/>
      <c r="UPU27" s="569"/>
      <c r="UPV27" s="569"/>
      <c r="UPW27" s="569"/>
      <c r="UPX27" s="569"/>
      <c r="UPY27" s="569"/>
      <c r="UPZ27" s="569"/>
      <c r="UQA27" s="569"/>
      <c r="UQB27" s="569"/>
      <c r="UQC27" s="569"/>
      <c r="UQD27" s="569"/>
      <c r="UQE27" s="569"/>
      <c r="UQF27" s="569"/>
      <c r="UQG27" s="569"/>
      <c r="UQH27" s="569"/>
      <c r="UQI27" s="569"/>
      <c r="UQJ27" s="569"/>
      <c r="UQK27" s="569"/>
      <c r="UQL27" s="569"/>
      <c r="UQM27" s="569"/>
      <c r="UQN27" s="569"/>
      <c r="UQO27" s="569"/>
      <c r="UQP27" s="569"/>
      <c r="UQQ27" s="569"/>
      <c r="UQR27" s="569"/>
      <c r="UQS27" s="569"/>
      <c r="UQT27" s="569"/>
      <c r="UQU27" s="569"/>
      <c r="UQV27" s="569"/>
      <c r="UQW27" s="569"/>
      <c r="UQX27" s="569"/>
      <c r="UQY27" s="569"/>
      <c r="UQZ27" s="569"/>
      <c r="URA27" s="569"/>
      <c r="URB27" s="569"/>
      <c r="URC27" s="569"/>
      <c r="URD27" s="569"/>
      <c r="URE27" s="569"/>
      <c r="URF27" s="569"/>
      <c r="URG27" s="569"/>
      <c r="URH27" s="569"/>
      <c r="URI27" s="569"/>
      <c r="URJ27" s="569"/>
      <c r="URK27" s="569"/>
      <c r="URL27" s="569"/>
      <c r="URM27" s="569"/>
      <c r="URN27" s="569"/>
      <c r="URO27" s="569"/>
      <c r="URP27" s="569"/>
      <c r="URQ27" s="569"/>
      <c r="URR27" s="569"/>
      <c r="URS27" s="569"/>
      <c r="URT27" s="569"/>
      <c r="URU27" s="569"/>
      <c r="URV27" s="569"/>
      <c r="URW27" s="569"/>
      <c r="URX27" s="569"/>
      <c r="URY27" s="569"/>
      <c r="URZ27" s="569"/>
      <c r="USA27" s="569"/>
      <c r="USB27" s="569"/>
      <c r="USC27" s="569"/>
      <c r="USD27" s="569"/>
      <c r="USE27" s="569"/>
      <c r="USF27" s="569"/>
      <c r="USG27" s="569"/>
      <c r="USH27" s="569"/>
      <c r="USI27" s="569"/>
      <c r="USJ27" s="569"/>
      <c r="USK27" s="569"/>
      <c r="USL27" s="569"/>
      <c r="USM27" s="569"/>
      <c r="USN27" s="569"/>
      <c r="USO27" s="569"/>
      <c r="USP27" s="569"/>
      <c r="USQ27" s="569"/>
      <c r="USR27" s="569"/>
      <c r="USS27" s="569"/>
      <c r="UST27" s="569"/>
      <c r="USU27" s="569"/>
      <c r="USV27" s="569"/>
      <c r="USW27" s="569"/>
      <c r="USX27" s="569"/>
      <c r="USY27" s="569"/>
      <c r="USZ27" s="569"/>
      <c r="UTA27" s="569"/>
      <c r="UTB27" s="569"/>
      <c r="UTC27" s="569"/>
      <c r="UTD27" s="569"/>
      <c r="UTE27" s="569"/>
      <c r="UTF27" s="569"/>
      <c r="UTG27" s="569"/>
      <c r="UTH27" s="569"/>
      <c r="UTI27" s="569"/>
      <c r="UTJ27" s="569"/>
      <c r="UTK27" s="569"/>
      <c r="UTL27" s="569"/>
      <c r="UTM27" s="569"/>
      <c r="UTN27" s="569"/>
      <c r="UTO27" s="569"/>
      <c r="UTP27" s="569"/>
      <c r="UTQ27" s="569"/>
      <c r="UTR27" s="569"/>
      <c r="UTS27" s="569"/>
      <c r="UTT27" s="569"/>
      <c r="UTU27" s="569"/>
      <c r="UTV27" s="569"/>
      <c r="UTW27" s="569"/>
      <c r="UTX27" s="569"/>
      <c r="UTY27" s="569"/>
      <c r="UTZ27" s="569"/>
      <c r="UUA27" s="569"/>
      <c r="UUB27" s="569"/>
      <c r="UUC27" s="569"/>
      <c r="UUD27" s="569"/>
      <c r="UUE27" s="569"/>
      <c r="UUF27" s="569"/>
      <c r="UUG27" s="569"/>
      <c r="UUH27" s="569"/>
      <c r="UUI27" s="569"/>
      <c r="UUJ27" s="569"/>
      <c r="UUK27" s="569"/>
      <c r="UUL27" s="569"/>
      <c r="UUM27" s="569"/>
      <c r="UUN27" s="569"/>
      <c r="UUO27" s="569"/>
      <c r="UUP27" s="569"/>
      <c r="UUQ27" s="569"/>
      <c r="UUR27" s="569"/>
      <c r="UUS27" s="569"/>
      <c r="UUT27" s="569"/>
      <c r="UUU27" s="569"/>
      <c r="UUV27" s="569"/>
      <c r="UUW27" s="569"/>
      <c r="UUX27" s="569"/>
      <c r="UUY27" s="569"/>
      <c r="UUZ27" s="569"/>
      <c r="UVA27" s="569"/>
      <c r="UVB27" s="569"/>
      <c r="UVC27" s="569"/>
      <c r="UVD27" s="569"/>
      <c r="UVE27" s="569"/>
      <c r="UVF27" s="569"/>
      <c r="UVG27" s="569"/>
      <c r="UVH27" s="569"/>
      <c r="UVI27" s="569"/>
      <c r="UVJ27" s="569"/>
      <c r="UVK27" s="569"/>
      <c r="UVL27" s="569"/>
      <c r="UVM27" s="569"/>
      <c r="UVN27" s="569"/>
      <c r="UVO27" s="569"/>
      <c r="UVP27" s="569"/>
      <c r="UVQ27" s="569"/>
      <c r="UVR27" s="569"/>
      <c r="UVS27" s="569"/>
      <c r="UVT27" s="569"/>
      <c r="UVU27" s="569"/>
      <c r="UVV27" s="569"/>
      <c r="UVW27" s="569"/>
      <c r="UVX27" s="569"/>
      <c r="UVY27" s="569"/>
      <c r="UVZ27" s="569"/>
      <c r="UWA27" s="569"/>
      <c r="UWB27" s="569"/>
      <c r="UWC27" s="569"/>
      <c r="UWD27" s="569"/>
      <c r="UWE27" s="569"/>
      <c r="UWF27" s="569"/>
      <c r="UWG27" s="569"/>
      <c r="UWH27" s="569"/>
      <c r="UWI27" s="569"/>
      <c r="UWJ27" s="569"/>
      <c r="UWK27" s="569"/>
      <c r="UWL27" s="569"/>
      <c r="UWM27" s="569"/>
      <c r="UWN27" s="569"/>
      <c r="UWO27" s="569"/>
      <c r="UWP27" s="569"/>
      <c r="UWQ27" s="569"/>
      <c r="UWR27" s="569"/>
      <c r="UWS27" s="569"/>
      <c r="UWT27" s="569"/>
      <c r="UWU27" s="569"/>
      <c r="UWV27" s="569"/>
      <c r="UWW27" s="569"/>
      <c r="UWX27" s="569"/>
      <c r="UWY27" s="569"/>
      <c r="UWZ27" s="569"/>
      <c r="UXA27" s="569"/>
      <c r="UXB27" s="569"/>
      <c r="UXC27" s="569"/>
      <c r="UXD27" s="569"/>
      <c r="UXE27" s="569"/>
      <c r="UXF27" s="569"/>
      <c r="UXG27" s="569"/>
      <c r="UXH27" s="569"/>
      <c r="UXI27" s="569"/>
      <c r="UXJ27" s="569"/>
      <c r="UXK27" s="569"/>
      <c r="UXL27" s="569"/>
      <c r="UXM27" s="569"/>
      <c r="UXN27" s="569"/>
      <c r="UXO27" s="569"/>
      <c r="UXP27" s="569"/>
      <c r="UXQ27" s="569"/>
      <c r="UXR27" s="569"/>
      <c r="UXS27" s="569"/>
      <c r="UXT27" s="569"/>
      <c r="UXU27" s="569"/>
      <c r="UXV27" s="569"/>
      <c r="UXW27" s="569"/>
      <c r="UXX27" s="569"/>
      <c r="UXY27" s="569"/>
      <c r="UXZ27" s="569"/>
      <c r="UYA27" s="569"/>
      <c r="UYB27" s="569"/>
      <c r="UYC27" s="569"/>
      <c r="UYD27" s="569"/>
      <c r="UYE27" s="569"/>
      <c r="UYF27" s="569"/>
      <c r="UYG27" s="569"/>
      <c r="UYH27" s="569"/>
      <c r="UYI27" s="569"/>
      <c r="UYJ27" s="569"/>
      <c r="UYK27" s="569"/>
      <c r="UYL27" s="569"/>
      <c r="UYM27" s="569"/>
      <c r="UYN27" s="569"/>
      <c r="UYO27" s="569"/>
      <c r="UYP27" s="569"/>
      <c r="UYQ27" s="569"/>
      <c r="UYR27" s="569"/>
      <c r="UYS27" s="569"/>
      <c r="UYT27" s="569"/>
      <c r="UYU27" s="569"/>
      <c r="UYV27" s="569"/>
      <c r="UYW27" s="569"/>
      <c r="UYX27" s="569"/>
      <c r="UYY27" s="569"/>
      <c r="UYZ27" s="569"/>
      <c r="UZA27" s="569"/>
      <c r="UZB27" s="569"/>
      <c r="UZC27" s="569"/>
      <c r="UZD27" s="569"/>
      <c r="UZE27" s="569"/>
      <c r="UZF27" s="569"/>
      <c r="UZG27" s="569"/>
      <c r="UZH27" s="569"/>
      <c r="UZI27" s="569"/>
      <c r="UZJ27" s="569"/>
      <c r="UZK27" s="569"/>
      <c r="UZL27" s="569"/>
      <c r="UZM27" s="569"/>
      <c r="UZN27" s="569"/>
      <c r="UZO27" s="569"/>
      <c r="UZP27" s="569"/>
      <c r="UZQ27" s="569"/>
      <c r="UZR27" s="569"/>
      <c r="UZS27" s="569"/>
      <c r="UZT27" s="569"/>
      <c r="UZU27" s="569"/>
      <c r="UZV27" s="569"/>
      <c r="UZW27" s="569"/>
      <c r="UZX27" s="569"/>
      <c r="UZY27" s="569"/>
      <c r="UZZ27" s="569"/>
      <c r="VAA27" s="569"/>
      <c r="VAB27" s="569"/>
      <c r="VAC27" s="569"/>
      <c r="VAD27" s="569"/>
      <c r="VAE27" s="569"/>
      <c r="VAF27" s="569"/>
      <c r="VAG27" s="569"/>
      <c r="VAH27" s="569"/>
      <c r="VAI27" s="569"/>
      <c r="VAJ27" s="569"/>
      <c r="VAK27" s="569"/>
      <c r="VAL27" s="569"/>
      <c r="VAM27" s="569"/>
      <c r="VAN27" s="569"/>
      <c r="VAO27" s="569"/>
      <c r="VAP27" s="569"/>
      <c r="VAQ27" s="569"/>
      <c r="VAR27" s="569"/>
      <c r="VAS27" s="569"/>
      <c r="VAT27" s="569"/>
      <c r="VAU27" s="569"/>
      <c r="VAV27" s="569"/>
      <c r="VAW27" s="569"/>
      <c r="VAX27" s="569"/>
      <c r="VAY27" s="569"/>
      <c r="VAZ27" s="569"/>
      <c r="VBA27" s="569"/>
      <c r="VBB27" s="569"/>
      <c r="VBC27" s="569"/>
      <c r="VBD27" s="569"/>
      <c r="VBE27" s="569"/>
      <c r="VBF27" s="569"/>
      <c r="VBG27" s="569"/>
      <c r="VBH27" s="569"/>
      <c r="VBI27" s="569"/>
      <c r="VBJ27" s="569"/>
      <c r="VBK27" s="569"/>
      <c r="VBL27" s="569"/>
      <c r="VBM27" s="569"/>
      <c r="VBN27" s="569"/>
      <c r="VBO27" s="569"/>
      <c r="VBP27" s="569"/>
      <c r="VBQ27" s="569"/>
      <c r="VBR27" s="569"/>
      <c r="VBS27" s="569"/>
      <c r="VBT27" s="569"/>
      <c r="VBU27" s="569"/>
      <c r="VBV27" s="569"/>
      <c r="VBW27" s="569"/>
      <c r="VBX27" s="569"/>
      <c r="VBY27" s="569"/>
      <c r="VBZ27" s="569"/>
      <c r="VCA27" s="569"/>
      <c r="VCB27" s="569"/>
      <c r="VCC27" s="569"/>
      <c r="VCD27" s="569"/>
      <c r="VCE27" s="569"/>
      <c r="VCF27" s="569"/>
      <c r="VCG27" s="569"/>
      <c r="VCH27" s="569"/>
      <c r="VCI27" s="569"/>
      <c r="VCJ27" s="569"/>
      <c r="VCK27" s="569"/>
      <c r="VCL27" s="569"/>
      <c r="VCM27" s="569"/>
      <c r="VCN27" s="569"/>
      <c r="VCO27" s="569"/>
      <c r="VCP27" s="569"/>
      <c r="VCQ27" s="569"/>
      <c r="VCR27" s="569"/>
      <c r="VCS27" s="569"/>
      <c r="VCT27" s="569"/>
      <c r="VCU27" s="569"/>
      <c r="VCV27" s="569"/>
      <c r="VCW27" s="569"/>
      <c r="VCX27" s="569"/>
      <c r="VCY27" s="569"/>
      <c r="VCZ27" s="569"/>
      <c r="VDA27" s="569"/>
      <c r="VDB27" s="569"/>
      <c r="VDC27" s="569"/>
      <c r="VDD27" s="569"/>
      <c r="VDE27" s="569"/>
      <c r="VDF27" s="569"/>
      <c r="VDG27" s="569"/>
      <c r="VDH27" s="569"/>
      <c r="VDI27" s="569"/>
      <c r="VDJ27" s="569"/>
      <c r="VDK27" s="569"/>
      <c r="VDL27" s="569"/>
      <c r="VDM27" s="569"/>
      <c r="VDN27" s="569"/>
      <c r="VDO27" s="569"/>
      <c r="VDP27" s="569"/>
      <c r="VDQ27" s="569"/>
      <c r="VDR27" s="569"/>
      <c r="VDS27" s="569"/>
      <c r="VDT27" s="569"/>
      <c r="VDU27" s="569"/>
      <c r="VDV27" s="569"/>
      <c r="VDW27" s="569"/>
      <c r="VDX27" s="569"/>
      <c r="VDY27" s="569"/>
      <c r="VDZ27" s="569"/>
      <c r="VEA27" s="569"/>
      <c r="VEB27" s="569"/>
      <c r="VEC27" s="569"/>
      <c r="VED27" s="569"/>
      <c r="VEE27" s="569"/>
      <c r="VEF27" s="569"/>
      <c r="VEG27" s="569"/>
      <c r="VEH27" s="569"/>
      <c r="VEI27" s="569"/>
      <c r="VEJ27" s="569"/>
      <c r="VEK27" s="569"/>
      <c r="VEL27" s="569"/>
      <c r="VEM27" s="569"/>
      <c r="VEN27" s="569"/>
      <c r="VEO27" s="569"/>
      <c r="VEP27" s="569"/>
      <c r="VEQ27" s="569"/>
      <c r="VER27" s="569"/>
      <c r="VES27" s="569"/>
      <c r="VET27" s="569"/>
      <c r="VEU27" s="569"/>
      <c r="VEV27" s="569"/>
      <c r="VEW27" s="569"/>
      <c r="VEX27" s="569"/>
      <c r="VEY27" s="569"/>
      <c r="VEZ27" s="569"/>
      <c r="VFA27" s="569"/>
      <c r="VFB27" s="569"/>
      <c r="VFC27" s="569"/>
      <c r="VFD27" s="569"/>
      <c r="VFE27" s="569"/>
      <c r="VFF27" s="569"/>
      <c r="VFG27" s="569"/>
      <c r="VFH27" s="569"/>
      <c r="VFI27" s="569"/>
      <c r="VFJ27" s="569"/>
      <c r="VFK27" s="569"/>
      <c r="VFL27" s="569"/>
      <c r="VFM27" s="569"/>
      <c r="VFN27" s="569"/>
      <c r="VFO27" s="569"/>
      <c r="VFP27" s="569"/>
      <c r="VFQ27" s="569"/>
      <c r="VFR27" s="569"/>
      <c r="VFS27" s="569"/>
      <c r="VFT27" s="569"/>
      <c r="VFU27" s="569"/>
      <c r="VFV27" s="569"/>
      <c r="VFW27" s="569"/>
      <c r="VFX27" s="569"/>
      <c r="VFY27" s="569"/>
      <c r="VFZ27" s="569"/>
      <c r="VGA27" s="569"/>
      <c r="VGB27" s="569"/>
      <c r="VGC27" s="569"/>
      <c r="VGD27" s="569"/>
      <c r="VGE27" s="569"/>
      <c r="VGF27" s="569"/>
      <c r="VGG27" s="569"/>
      <c r="VGH27" s="569"/>
      <c r="VGI27" s="569"/>
      <c r="VGJ27" s="569"/>
      <c r="VGK27" s="569"/>
      <c r="VGL27" s="569"/>
      <c r="VGM27" s="569"/>
      <c r="VGN27" s="569"/>
      <c r="VGO27" s="569"/>
      <c r="VGP27" s="569"/>
      <c r="VGQ27" s="569"/>
      <c r="VGR27" s="569"/>
      <c r="VGS27" s="569"/>
      <c r="VGT27" s="569"/>
      <c r="VGU27" s="569"/>
      <c r="VGV27" s="569"/>
      <c r="VGW27" s="569"/>
      <c r="VGX27" s="569"/>
      <c r="VGY27" s="569"/>
      <c r="VGZ27" s="569"/>
      <c r="VHA27" s="569"/>
      <c r="VHB27" s="569"/>
      <c r="VHC27" s="569"/>
      <c r="VHD27" s="569"/>
      <c r="VHE27" s="569"/>
      <c r="VHF27" s="569"/>
      <c r="VHG27" s="569"/>
      <c r="VHH27" s="569"/>
      <c r="VHI27" s="569"/>
      <c r="VHJ27" s="569"/>
      <c r="VHK27" s="569"/>
      <c r="VHL27" s="569"/>
      <c r="VHM27" s="569"/>
      <c r="VHN27" s="569"/>
      <c r="VHO27" s="569"/>
      <c r="VHP27" s="569"/>
      <c r="VHQ27" s="569"/>
      <c r="VHR27" s="569"/>
      <c r="VHS27" s="569"/>
      <c r="VHT27" s="569"/>
      <c r="VHU27" s="569"/>
      <c r="VHV27" s="569"/>
      <c r="VHW27" s="569"/>
      <c r="VHX27" s="569"/>
      <c r="VHY27" s="569"/>
      <c r="VHZ27" s="569"/>
      <c r="VIA27" s="569"/>
      <c r="VIB27" s="569"/>
      <c r="VIC27" s="569"/>
      <c r="VID27" s="569"/>
      <c r="VIE27" s="569"/>
      <c r="VIF27" s="569"/>
      <c r="VIG27" s="569"/>
      <c r="VIH27" s="569"/>
      <c r="VII27" s="569"/>
      <c r="VIJ27" s="569"/>
      <c r="VIK27" s="569"/>
      <c r="VIL27" s="569"/>
      <c r="VIM27" s="569"/>
      <c r="VIN27" s="569"/>
      <c r="VIO27" s="569"/>
      <c r="VIP27" s="569"/>
      <c r="VIQ27" s="569"/>
      <c r="VIR27" s="569"/>
      <c r="VIS27" s="569"/>
      <c r="VIT27" s="569"/>
      <c r="VIU27" s="569"/>
      <c r="VIV27" s="569"/>
      <c r="VIW27" s="569"/>
      <c r="VIX27" s="569"/>
      <c r="VIY27" s="569"/>
      <c r="VIZ27" s="569"/>
      <c r="VJA27" s="569"/>
      <c r="VJB27" s="569"/>
      <c r="VJC27" s="569"/>
      <c r="VJD27" s="569"/>
      <c r="VJE27" s="569"/>
      <c r="VJF27" s="569"/>
      <c r="VJG27" s="569"/>
      <c r="VJH27" s="569"/>
      <c r="VJI27" s="569"/>
      <c r="VJJ27" s="569"/>
      <c r="VJK27" s="569"/>
      <c r="VJL27" s="569"/>
      <c r="VJM27" s="569"/>
      <c r="VJN27" s="569"/>
      <c r="VJO27" s="569"/>
      <c r="VJP27" s="569"/>
      <c r="VJQ27" s="569"/>
      <c r="VJR27" s="569"/>
      <c r="VJS27" s="569"/>
      <c r="VJT27" s="569"/>
      <c r="VJU27" s="569"/>
      <c r="VJV27" s="569"/>
      <c r="VJW27" s="569"/>
      <c r="VJX27" s="569"/>
      <c r="VJY27" s="569"/>
      <c r="VJZ27" s="569"/>
      <c r="VKA27" s="569"/>
      <c r="VKB27" s="569"/>
      <c r="VKC27" s="569"/>
      <c r="VKD27" s="569"/>
      <c r="VKE27" s="569"/>
      <c r="VKF27" s="569"/>
      <c r="VKG27" s="569"/>
      <c r="VKH27" s="569"/>
      <c r="VKI27" s="569"/>
      <c r="VKJ27" s="569"/>
      <c r="VKK27" s="569"/>
      <c r="VKL27" s="569"/>
      <c r="VKM27" s="569"/>
      <c r="VKN27" s="569"/>
      <c r="VKO27" s="569"/>
      <c r="VKP27" s="569"/>
      <c r="VKQ27" s="569"/>
      <c r="VKR27" s="569"/>
      <c r="VKS27" s="569"/>
      <c r="VKT27" s="569"/>
      <c r="VKU27" s="569"/>
      <c r="VKV27" s="569"/>
      <c r="VKW27" s="569"/>
      <c r="VKX27" s="569"/>
      <c r="VKY27" s="569"/>
      <c r="VKZ27" s="569"/>
      <c r="VLA27" s="569"/>
      <c r="VLB27" s="569"/>
      <c r="VLC27" s="569"/>
      <c r="VLD27" s="569"/>
      <c r="VLE27" s="569"/>
      <c r="VLF27" s="569"/>
      <c r="VLG27" s="569"/>
      <c r="VLH27" s="569"/>
      <c r="VLI27" s="569"/>
      <c r="VLJ27" s="569"/>
      <c r="VLK27" s="569"/>
      <c r="VLL27" s="569"/>
      <c r="VLM27" s="569"/>
      <c r="VLN27" s="569"/>
      <c r="VLO27" s="569"/>
      <c r="VLP27" s="569"/>
      <c r="VLQ27" s="569"/>
      <c r="VLR27" s="569"/>
      <c r="VLS27" s="569"/>
      <c r="VLT27" s="569"/>
      <c r="VLU27" s="569"/>
      <c r="VLV27" s="569"/>
      <c r="VLW27" s="569"/>
      <c r="VLX27" s="569"/>
      <c r="VLY27" s="569"/>
      <c r="VLZ27" s="569"/>
      <c r="VMA27" s="569"/>
      <c r="VMB27" s="569"/>
      <c r="VMC27" s="569"/>
      <c r="VMD27" s="569"/>
      <c r="VME27" s="569"/>
      <c r="VMF27" s="569"/>
      <c r="VMG27" s="569"/>
      <c r="VMH27" s="569"/>
      <c r="VMI27" s="569"/>
      <c r="VMJ27" s="569"/>
      <c r="VMK27" s="569"/>
      <c r="VML27" s="569"/>
      <c r="VMM27" s="569"/>
      <c r="VMN27" s="569"/>
      <c r="VMO27" s="569"/>
      <c r="VMP27" s="569"/>
      <c r="VMQ27" s="569"/>
      <c r="VMR27" s="569"/>
      <c r="VMS27" s="569"/>
      <c r="VMT27" s="569"/>
      <c r="VMU27" s="569"/>
      <c r="VMV27" s="569"/>
      <c r="VMW27" s="569"/>
      <c r="VMX27" s="569"/>
      <c r="VMY27" s="569"/>
      <c r="VMZ27" s="569"/>
      <c r="VNA27" s="569"/>
      <c r="VNB27" s="569"/>
      <c r="VNC27" s="569"/>
      <c r="VND27" s="569"/>
      <c r="VNE27" s="569"/>
      <c r="VNF27" s="569"/>
      <c r="VNG27" s="569"/>
      <c r="VNH27" s="569"/>
      <c r="VNI27" s="569"/>
      <c r="VNJ27" s="569"/>
      <c r="VNK27" s="569"/>
      <c r="VNL27" s="569"/>
      <c r="VNM27" s="569"/>
      <c r="VNN27" s="569"/>
      <c r="VNO27" s="569"/>
      <c r="VNP27" s="569"/>
      <c r="VNQ27" s="569"/>
      <c r="VNR27" s="569"/>
      <c r="VNS27" s="569"/>
      <c r="VNT27" s="569"/>
      <c r="VNU27" s="569"/>
      <c r="VNV27" s="569"/>
      <c r="VNW27" s="569"/>
      <c r="VNX27" s="569"/>
      <c r="VNY27" s="569"/>
      <c r="VNZ27" s="569"/>
      <c r="VOA27" s="569"/>
      <c r="VOB27" s="569"/>
      <c r="VOC27" s="569"/>
      <c r="VOD27" s="569"/>
      <c r="VOE27" s="569"/>
      <c r="VOF27" s="569"/>
      <c r="VOG27" s="569"/>
      <c r="VOH27" s="569"/>
      <c r="VOI27" s="569"/>
      <c r="VOJ27" s="569"/>
      <c r="VOK27" s="569"/>
      <c r="VOL27" s="569"/>
      <c r="VOM27" s="569"/>
      <c r="VON27" s="569"/>
      <c r="VOO27" s="569"/>
      <c r="VOP27" s="569"/>
      <c r="VOQ27" s="569"/>
      <c r="VOR27" s="569"/>
      <c r="VOS27" s="569"/>
      <c r="VOT27" s="569"/>
      <c r="VOU27" s="569"/>
      <c r="VOV27" s="569"/>
      <c r="VOW27" s="569"/>
      <c r="VOX27" s="569"/>
      <c r="VOY27" s="569"/>
      <c r="VOZ27" s="569"/>
      <c r="VPA27" s="569"/>
      <c r="VPB27" s="569"/>
      <c r="VPC27" s="569"/>
      <c r="VPD27" s="569"/>
      <c r="VPE27" s="569"/>
      <c r="VPF27" s="569"/>
      <c r="VPG27" s="569"/>
      <c r="VPH27" s="569"/>
      <c r="VPI27" s="569"/>
      <c r="VPJ27" s="569"/>
      <c r="VPK27" s="569"/>
      <c r="VPL27" s="569"/>
      <c r="VPM27" s="569"/>
      <c r="VPN27" s="569"/>
      <c r="VPO27" s="569"/>
      <c r="VPP27" s="569"/>
      <c r="VPQ27" s="569"/>
      <c r="VPR27" s="569"/>
      <c r="VPS27" s="569"/>
      <c r="VPT27" s="569"/>
      <c r="VPU27" s="569"/>
      <c r="VPV27" s="569"/>
      <c r="VPW27" s="569"/>
      <c r="VPX27" s="569"/>
      <c r="VPY27" s="569"/>
      <c r="VPZ27" s="569"/>
      <c r="VQA27" s="569"/>
      <c r="VQB27" s="569"/>
      <c r="VQC27" s="569"/>
      <c r="VQD27" s="569"/>
      <c r="VQE27" s="569"/>
      <c r="VQF27" s="569"/>
      <c r="VQG27" s="569"/>
      <c r="VQH27" s="569"/>
      <c r="VQI27" s="569"/>
      <c r="VQJ27" s="569"/>
      <c r="VQK27" s="569"/>
      <c r="VQL27" s="569"/>
      <c r="VQM27" s="569"/>
      <c r="VQN27" s="569"/>
      <c r="VQO27" s="569"/>
      <c r="VQP27" s="569"/>
      <c r="VQQ27" s="569"/>
      <c r="VQR27" s="569"/>
      <c r="VQS27" s="569"/>
      <c r="VQT27" s="569"/>
      <c r="VQU27" s="569"/>
      <c r="VQV27" s="569"/>
      <c r="VQW27" s="569"/>
      <c r="VQX27" s="569"/>
      <c r="VQY27" s="569"/>
      <c r="VQZ27" s="569"/>
      <c r="VRA27" s="569"/>
      <c r="VRB27" s="569"/>
      <c r="VRC27" s="569"/>
      <c r="VRD27" s="569"/>
      <c r="VRE27" s="569"/>
      <c r="VRF27" s="569"/>
      <c r="VRG27" s="569"/>
      <c r="VRH27" s="569"/>
      <c r="VRI27" s="569"/>
      <c r="VRJ27" s="569"/>
      <c r="VRK27" s="569"/>
      <c r="VRL27" s="569"/>
      <c r="VRM27" s="569"/>
      <c r="VRN27" s="569"/>
      <c r="VRO27" s="569"/>
      <c r="VRP27" s="569"/>
      <c r="VRQ27" s="569"/>
      <c r="VRR27" s="569"/>
      <c r="VRS27" s="569"/>
      <c r="VRT27" s="569"/>
      <c r="VRU27" s="569"/>
      <c r="VRV27" s="569"/>
      <c r="VRW27" s="569"/>
      <c r="VRX27" s="569"/>
      <c r="VRY27" s="569"/>
      <c r="VRZ27" s="569"/>
      <c r="VSA27" s="569"/>
      <c r="VSB27" s="569"/>
      <c r="VSC27" s="569"/>
      <c r="VSD27" s="569"/>
      <c r="VSE27" s="569"/>
      <c r="VSF27" s="569"/>
      <c r="VSG27" s="569"/>
      <c r="VSH27" s="569"/>
      <c r="VSI27" s="569"/>
      <c r="VSJ27" s="569"/>
      <c r="VSK27" s="569"/>
      <c r="VSL27" s="569"/>
      <c r="VSM27" s="569"/>
      <c r="VSN27" s="569"/>
      <c r="VSO27" s="569"/>
      <c r="VSP27" s="569"/>
      <c r="VSQ27" s="569"/>
      <c r="VSR27" s="569"/>
      <c r="VSS27" s="569"/>
      <c r="VST27" s="569"/>
      <c r="VSU27" s="569"/>
      <c r="VSV27" s="569"/>
      <c r="VSW27" s="569"/>
      <c r="VSX27" s="569"/>
      <c r="VSY27" s="569"/>
      <c r="VSZ27" s="569"/>
      <c r="VTA27" s="569"/>
      <c r="VTB27" s="569"/>
      <c r="VTC27" s="569"/>
      <c r="VTD27" s="569"/>
      <c r="VTE27" s="569"/>
      <c r="VTF27" s="569"/>
      <c r="VTG27" s="569"/>
      <c r="VTH27" s="569"/>
      <c r="VTI27" s="569"/>
      <c r="VTJ27" s="569"/>
      <c r="VTK27" s="569"/>
      <c r="VTL27" s="569"/>
      <c r="VTM27" s="569"/>
      <c r="VTN27" s="569"/>
      <c r="VTO27" s="569"/>
      <c r="VTP27" s="569"/>
      <c r="VTQ27" s="569"/>
      <c r="VTR27" s="569"/>
      <c r="VTS27" s="569"/>
      <c r="VTT27" s="569"/>
      <c r="VTU27" s="569"/>
      <c r="VTV27" s="569"/>
      <c r="VTW27" s="569"/>
      <c r="VTX27" s="569"/>
      <c r="VTY27" s="569"/>
      <c r="VTZ27" s="569"/>
      <c r="VUA27" s="569"/>
      <c r="VUB27" s="569"/>
      <c r="VUC27" s="569"/>
      <c r="VUD27" s="569"/>
      <c r="VUE27" s="569"/>
      <c r="VUF27" s="569"/>
      <c r="VUG27" s="569"/>
      <c r="VUH27" s="569"/>
      <c r="VUI27" s="569"/>
      <c r="VUJ27" s="569"/>
      <c r="VUK27" s="569"/>
      <c r="VUL27" s="569"/>
      <c r="VUM27" s="569"/>
      <c r="VUN27" s="569"/>
      <c r="VUO27" s="569"/>
      <c r="VUP27" s="569"/>
      <c r="VUQ27" s="569"/>
      <c r="VUR27" s="569"/>
      <c r="VUS27" s="569"/>
      <c r="VUT27" s="569"/>
      <c r="VUU27" s="569"/>
      <c r="VUV27" s="569"/>
      <c r="VUW27" s="569"/>
      <c r="VUX27" s="569"/>
      <c r="VUY27" s="569"/>
      <c r="VUZ27" s="569"/>
      <c r="VVA27" s="569"/>
      <c r="VVB27" s="569"/>
      <c r="VVC27" s="569"/>
      <c r="VVD27" s="569"/>
      <c r="VVE27" s="569"/>
      <c r="VVF27" s="569"/>
      <c r="VVG27" s="569"/>
      <c r="VVH27" s="569"/>
      <c r="VVI27" s="569"/>
      <c r="VVJ27" s="569"/>
      <c r="VVK27" s="569"/>
      <c r="VVL27" s="569"/>
      <c r="VVM27" s="569"/>
      <c r="VVN27" s="569"/>
      <c r="VVO27" s="569"/>
      <c r="VVP27" s="569"/>
      <c r="VVQ27" s="569"/>
      <c r="VVR27" s="569"/>
      <c r="VVS27" s="569"/>
      <c r="VVT27" s="569"/>
      <c r="VVU27" s="569"/>
      <c r="VVV27" s="569"/>
      <c r="VVW27" s="569"/>
      <c r="VVX27" s="569"/>
      <c r="VVY27" s="569"/>
      <c r="VVZ27" s="569"/>
      <c r="VWA27" s="569"/>
      <c r="VWB27" s="569"/>
      <c r="VWC27" s="569"/>
      <c r="VWD27" s="569"/>
      <c r="VWE27" s="569"/>
      <c r="VWF27" s="569"/>
      <c r="VWG27" s="569"/>
      <c r="VWH27" s="569"/>
      <c r="VWI27" s="569"/>
      <c r="VWJ27" s="569"/>
      <c r="VWK27" s="569"/>
      <c r="VWL27" s="569"/>
      <c r="VWM27" s="569"/>
      <c r="VWN27" s="569"/>
      <c r="VWO27" s="569"/>
      <c r="VWP27" s="569"/>
      <c r="VWQ27" s="569"/>
      <c r="VWR27" s="569"/>
      <c r="VWS27" s="569"/>
      <c r="VWT27" s="569"/>
      <c r="VWU27" s="569"/>
      <c r="VWV27" s="569"/>
      <c r="VWW27" s="569"/>
      <c r="VWX27" s="569"/>
      <c r="VWY27" s="569"/>
      <c r="VWZ27" s="569"/>
      <c r="VXA27" s="569"/>
      <c r="VXB27" s="569"/>
      <c r="VXC27" s="569"/>
      <c r="VXD27" s="569"/>
      <c r="VXE27" s="569"/>
      <c r="VXF27" s="569"/>
      <c r="VXG27" s="569"/>
      <c r="VXH27" s="569"/>
      <c r="VXI27" s="569"/>
      <c r="VXJ27" s="569"/>
      <c r="VXK27" s="569"/>
      <c r="VXL27" s="569"/>
      <c r="VXM27" s="569"/>
      <c r="VXN27" s="569"/>
      <c r="VXO27" s="569"/>
      <c r="VXP27" s="569"/>
      <c r="VXQ27" s="569"/>
      <c r="VXR27" s="569"/>
      <c r="VXS27" s="569"/>
      <c r="VXT27" s="569"/>
      <c r="VXU27" s="569"/>
      <c r="VXV27" s="569"/>
      <c r="VXW27" s="569"/>
      <c r="VXX27" s="569"/>
      <c r="VXY27" s="569"/>
      <c r="VXZ27" s="569"/>
      <c r="VYA27" s="569"/>
      <c r="VYB27" s="569"/>
      <c r="VYC27" s="569"/>
      <c r="VYD27" s="569"/>
      <c r="VYE27" s="569"/>
      <c r="VYF27" s="569"/>
      <c r="VYG27" s="569"/>
      <c r="VYH27" s="569"/>
      <c r="VYI27" s="569"/>
      <c r="VYJ27" s="569"/>
      <c r="VYK27" s="569"/>
      <c r="VYL27" s="569"/>
      <c r="VYM27" s="569"/>
      <c r="VYN27" s="569"/>
      <c r="VYO27" s="569"/>
      <c r="VYP27" s="569"/>
      <c r="VYQ27" s="569"/>
      <c r="VYR27" s="569"/>
      <c r="VYS27" s="569"/>
      <c r="VYT27" s="569"/>
      <c r="VYU27" s="569"/>
      <c r="VYV27" s="569"/>
      <c r="VYW27" s="569"/>
      <c r="VYX27" s="569"/>
      <c r="VYY27" s="569"/>
      <c r="VYZ27" s="569"/>
      <c r="VZA27" s="569"/>
      <c r="VZB27" s="569"/>
      <c r="VZC27" s="569"/>
      <c r="VZD27" s="569"/>
      <c r="VZE27" s="569"/>
      <c r="VZF27" s="569"/>
      <c r="VZG27" s="569"/>
      <c r="VZH27" s="569"/>
      <c r="VZI27" s="569"/>
      <c r="VZJ27" s="569"/>
      <c r="VZK27" s="569"/>
      <c r="VZL27" s="569"/>
      <c r="VZM27" s="569"/>
      <c r="VZN27" s="569"/>
      <c r="VZO27" s="569"/>
      <c r="VZP27" s="569"/>
      <c r="VZQ27" s="569"/>
      <c r="VZR27" s="569"/>
      <c r="VZS27" s="569"/>
      <c r="VZT27" s="569"/>
      <c r="VZU27" s="569"/>
      <c r="VZV27" s="569"/>
      <c r="VZW27" s="569"/>
      <c r="VZX27" s="569"/>
      <c r="VZY27" s="569"/>
      <c r="VZZ27" s="569"/>
      <c r="WAA27" s="569"/>
      <c r="WAB27" s="569"/>
      <c r="WAC27" s="569"/>
      <c r="WAD27" s="569"/>
      <c r="WAE27" s="569"/>
      <c r="WAF27" s="569"/>
      <c r="WAG27" s="569"/>
      <c r="WAH27" s="569"/>
      <c r="WAI27" s="569"/>
      <c r="WAJ27" s="569"/>
      <c r="WAK27" s="569"/>
      <c r="WAL27" s="569"/>
      <c r="WAM27" s="569"/>
      <c r="WAN27" s="569"/>
      <c r="WAO27" s="569"/>
      <c r="WAP27" s="569"/>
      <c r="WAQ27" s="569"/>
      <c r="WAR27" s="569"/>
      <c r="WAS27" s="569"/>
      <c r="WAT27" s="569"/>
      <c r="WAU27" s="569"/>
      <c r="WAV27" s="569"/>
      <c r="WAW27" s="569"/>
      <c r="WAX27" s="569"/>
      <c r="WAY27" s="569"/>
      <c r="WAZ27" s="569"/>
      <c r="WBA27" s="569"/>
      <c r="WBB27" s="569"/>
      <c r="WBC27" s="569"/>
      <c r="WBD27" s="569"/>
      <c r="WBE27" s="569"/>
      <c r="WBF27" s="569"/>
      <c r="WBG27" s="569"/>
      <c r="WBH27" s="569"/>
      <c r="WBI27" s="569"/>
      <c r="WBJ27" s="569"/>
      <c r="WBK27" s="569"/>
      <c r="WBL27" s="569"/>
      <c r="WBM27" s="569"/>
      <c r="WBN27" s="569"/>
      <c r="WBO27" s="569"/>
      <c r="WBP27" s="569"/>
      <c r="WBQ27" s="569"/>
      <c r="WBR27" s="569"/>
      <c r="WBS27" s="569"/>
      <c r="WBT27" s="569"/>
      <c r="WBU27" s="569"/>
      <c r="WBV27" s="569"/>
      <c r="WBW27" s="569"/>
      <c r="WBX27" s="569"/>
      <c r="WBY27" s="569"/>
      <c r="WBZ27" s="569"/>
      <c r="WCA27" s="569"/>
      <c r="WCB27" s="569"/>
      <c r="WCC27" s="569"/>
      <c r="WCD27" s="569"/>
      <c r="WCE27" s="569"/>
      <c r="WCF27" s="569"/>
      <c r="WCG27" s="569"/>
      <c r="WCH27" s="569"/>
      <c r="WCI27" s="569"/>
      <c r="WCJ27" s="569"/>
      <c r="WCK27" s="569"/>
      <c r="WCL27" s="569"/>
      <c r="WCM27" s="569"/>
      <c r="WCN27" s="569"/>
      <c r="WCO27" s="569"/>
      <c r="WCP27" s="569"/>
      <c r="WCQ27" s="569"/>
      <c r="WCR27" s="569"/>
      <c r="WCS27" s="569"/>
      <c r="WCT27" s="569"/>
      <c r="WCU27" s="569"/>
      <c r="WCV27" s="569"/>
      <c r="WCW27" s="569"/>
      <c r="WCX27" s="569"/>
      <c r="WCY27" s="569"/>
      <c r="WCZ27" s="569"/>
      <c r="WDA27" s="569"/>
      <c r="WDB27" s="569"/>
      <c r="WDC27" s="569"/>
      <c r="WDD27" s="569"/>
      <c r="WDE27" s="569"/>
      <c r="WDF27" s="569"/>
      <c r="WDG27" s="569"/>
      <c r="WDH27" s="569"/>
      <c r="WDI27" s="569"/>
      <c r="WDJ27" s="569"/>
      <c r="WDK27" s="569"/>
      <c r="WDL27" s="569"/>
      <c r="WDM27" s="569"/>
      <c r="WDN27" s="569"/>
      <c r="WDO27" s="569"/>
      <c r="WDP27" s="569"/>
      <c r="WDQ27" s="569"/>
      <c r="WDR27" s="569"/>
      <c r="WDS27" s="569"/>
      <c r="WDT27" s="569"/>
      <c r="WDU27" s="569"/>
      <c r="WDV27" s="569"/>
      <c r="WDW27" s="569"/>
      <c r="WDX27" s="569"/>
      <c r="WDY27" s="569"/>
      <c r="WDZ27" s="569"/>
      <c r="WEA27" s="569"/>
      <c r="WEB27" s="569"/>
      <c r="WEC27" s="569"/>
      <c r="WED27" s="569"/>
      <c r="WEE27" s="569"/>
      <c r="WEF27" s="569"/>
      <c r="WEG27" s="569"/>
      <c r="WEH27" s="569"/>
      <c r="WEI27" s="569"/>
      <c r="WEJ27" s="569"/>
      <c r="WEK27" s="569"/>
      <c r="WEL27" s="569"/>
      <c r="WEM27" s="569"/>
      <c r="WEN27" s="569"/>
      <c r="WEO27" s="569"/>
      <c r="WEP27" s="569"/>
      <c r="WEQ27" s="569"/>
      <c r="WER27" s="569"/>
      <c r="WES27" s="569"/>
      <c r="WET27" s="569"/>
      <c r="WEU27" s="569"/>
      <c r="WEV27" s="569"/>
      <c r="WEW27" s="569"/>
      <c r="WEX27" s="569"/>
      <c r="WEY27" s="569"/>
      <c r="WEZ27" s="569"/>
      <c r="WFA27" s="569"/>
      <c r="WFB27" s="569"/>
      <c r="WFC27" s="569"/>
      <c r="WFD27" s="569"/>
      <c r="WFE27" s="569"/>
      <c r="WFF27" s="569"/>
      <c r="WFG27" s="569"/>
      <c r="WFH27" s="569"/>
      <c r="WFI27" s="569"/>
      <c r="WFJ27" s="569"/>
      <c r="WFK27" s="569"/>
      <c r="WFL27" s="569"/>
      <c r="WFM27" s="569"/>
      <c r="WFN27" s="569"/>
      <c r="WFO27" s="569"/>
      <c r="WFP27" s="569"/>
      <c r="WFQ27" s="569"/>
      <c r="WFR27" s="569"/>
      <c r="WFS27" s="569"/>
      <c r="WFT27" s="569"/>
      <c r="WFU27" s="569"/>
      <c r="WFV27" s="569"/>
      <c r="WFW27" s="569"/>
      <c r="WFX27" s="569"/>
      <c r="WFY27" s="569"/>
      <c r="WFZ27" s="569"/>
      <c r="WGA27" s="569"/>
      <c r="WGB27" s="569"/>
      <c r="WGC27" s="569"/>
      <c r="WGD27" s="569"/>
      <c r="WGE27" s="569"/>
      <c r="WGF27" s="569"/>
      <c r="WGG27" s="569"/>
      <c r="WGH27" s="569"/>
      <c r="WGI27" s="569"/>
      <c r="WGJ27" s="569"/>
      <c r="WGK27" s="569"/>
      <c r="WGL27" s="569"/>
      <c r="WGM27" s="569"/>
      <c r="WGN27" s="569"/>
      <c r="WGO27" s="569"/>
      <c r="WGP27" s="569"/>
      <c r="WGQ27" s="569"/>
      <c r="WGR27" s="569"/>
      <c r="WGS27" s="569"/>
      <c r="WGT27" s="569"/>
      <c r="WGU27" s="569"/>
      <c r="WGV27" s="569"/>
      <c r="WGW27" s="569"/>
      <c r="WGX27" s="569"/>
      <c r="WGY27" s="569"/>
      <c r="WGZ27" s="569"/>
      <c r="WHA27" s="569"/>
      <c r="WHB27" s="569"/>
      <c r="WHC27" s="569"/>
      <c r="WHD27" s="569"/>
      <c r="WHE27" s="569"/>
      <c r="WHF27" s="569"/>
      <c r="WHG27" s="569"/>
      <c r="WHH27" s="569"/>
      <c r="WHI27" s="569"/>
      <c r="WHJ27" s="569"/>
      <c r="WHK27" s="569"/>
      <c r="WHL27" s="569"/>
      <c r="WHM27" s="569"/>
      <c r="WHN27" s="569"/>
      <c r="WHO27" s="569"/>
      <c r="WHP27" s="569"/>
      <c r="WHQ27" s="569"/>
      <c r="WHR27" s="569"/>
      <c r="WHS27" s="569"/>
      <c r="WHT27" s="569"/>
      <c r="WHU27" s="569"/>
      <c r="WHV27" s="569"/>
      <c r="WHW27" s="569"/>
      <c r="WHX27" s="569"/>
      <c r="WHY27" s="569"/>
      <c r="WHZ27" s="569"/>
      <c r="WIA27" s="569"/>
      <c r="WIB27" s="569"/>
      <c r="WIC27" s="569"/>
      <c r="WID27" s="569"/>
      <c r="WIE27" s="569"/>
      <c r="WIF27" s="569"/>
      <c r="WIG27" s="569"/>
      <c r="WIH27" s="569"/>
      <c r="WII27" s="569"/>
      <c r="WIJ27" s="569"/>
      <c r="WIK27" s="569"/>
      <c r="WIL27" s="569"/>
      <c r="WIM27" s="569"/>
      <c r="WIN27" s="569"/>
      <c r="WIO27" s="569"/>
      <c r="WIP27" s="569"/>
      <c r="WIQ27" s="569"/>
      <c r="WIR27" s="569"/>
      <c r="WIS27" s="569"/>
      <c r="WIT27" s="569"/>
      <c r="WIU27" s="569"/>
      <c r="WIV27" s="569"/>
      <c r="WIW27" s="569"/>
      <c r="WIX27" s="569"/>
      <c r="WIY27" s="569"/>
      <c r="WIZ27" s="569"/>
      <c r="WJA27" s="569"/>
      <c r="WJB27" s="569"/>
      <c r="WJC27" s="569"/>
      <c r="WJD27" s="569"/>
      <c r="WJE27" s="569"/>
      <c r="WJF27" s="569"/>
      <c r="WJG27" s="569"/>
      <c r="WJH27" s="569"/>
      <c r="WJI27" s="569"/>
      <c r="WJJ27" s="569"/>
      <c r="WJK27" s="569"/>
      <c r="WJL27" s="569"/>
      <c r="WJM27" s="569"/>
      <c r="WJN27" s="569"/>
      <c r="WJO27" s="569"/>
      <c r="WJP27" s="569"/>
      <c r="WJQ27" s="569"/>
      <c r="WJR27" s="569"/>
      <c r="WJS27" s="569"/>
      <c r="WJT27" s="569"/>
      <c r="WJU27" s="569"/>
      <c r="WJV27" s="569"/>
      <c r="WJW27" s="569"/>
      <c r="WJX27" s="569"/>
      <c r="WJY27" s="569"/>
      <c r="WJZ27" s="569"/>
      <c r="WKA27" s="569"/>
      <c r="WKB27" s="569"/>
      <c r="WKC27" s="569"/>
      <c r="WKD27" s="569"/>
      <c r="WKE27" s="569"/>
      <c r="WKF27" s="569"/>
      <c r="WKG27" s="569"/>
      <c r="WKH27" s="569"/>
      <c r="WKI27" s="569"/>
      <c r="WKJ27" s="569"/>
      <c r="WKK27" s="569"/>
      <c r="WKL27" s="569"/>
      <c r="WKM27" s="569"/>
      <c r="WKN27" s="569"/>
      <c r="WKO27" s="569"/>
      <c r="WKP27" s="569"/>
      <c r="WKQ27" s="569"/>
      <c r="WKR27" s="569"/>
      <c r="WKS27" s="569"/>
      <c r="WKT27" s="569"/>
      <c r="WKU27" s="569"/>
      <c r="WKV27" s="569"/>
      <c r="WKW27" s="569"/>
      <c r="WKX27" s="569"/>
      <c r="WKY27" s="569"/>
      <c r="WKZ27" s="569"/>
      <c r="WLA27" s="569"/>
      <c r="WLB27" s="569"/>
      <c r="WLC27" s="569"/>
      <c r="WLD27" s="569"/>
      <c r="WLE27" s="569"/>
      <c r="WLF27" s="569"/>
      <c r="WLG27" s="569"/>
      <c r="WLH27" s="569"/>
      <c r="WLI27" s="569"/>
      <c r="WLJ27" s="569"/>
      <c r="WLK27" s="569"/>
      <c r="WLL27" s="569"/>
      <c r="WLM27" s="569"/>
      <c r="WLN27" s="569"/>
      <c r="WLO27" s="569"/>
      <c r="WLP27" s="569"/>
      <c r="WLQ27" s="569"/>
      <c r="WLR27" s="569"/>
      <c r="WLS27" s="569"/>
      <c r="WLT27" s="569"/>
      <c r="WLU27" s="569"/>
      <c r="WLV27" s="569"/>
      <c r="WLW27" s="569"/>
      <c r="WLX27" s="569"/>
      <c r="WLY27" s="569"/>
      <c r="WLZ27" s="569"/>
      <c r="WMA27" s="569"/>
      <c r="WMB27" s="569"/>
      <c r="WMC27" s="569"/>
      <c r="WMD27" s="569"/>
      <c r="WME27" s="569"/>
      <c r="WMF27" s="569"/>
      <c r="WMG27" s="569"/>
      <c r="WMH27" s="569"/>
      <c r="WMI27" s="569"/>
      <c r="WMJ27" s="569"/>
      <c r="WMK27" s="569"/>
      <c r="WML27" s="569"/>
      <c r="WMM27" s="569"/>
      <c r="WMN27" s="569"/>
      <c r="WMO27" s="569"/>
      <c r="WMP27" s="569"/>
      <c r="WMQ27" s="569"/>
      <c r="WMR27" s="569"/>
      <c r="WMS27" s="569"/>
      <c r="WMT27" s="569"/>
      <c r="WMU27" s="569"/>
      <c r="WMV27" s="569"/>
      <c r="WMW27" s="569"/>
      <c r="WMX27" s="569"/>
      <c r="WMY27" s="569"/>
      <c r="WMZ27" s="569"/>
      <c r="WNA27" s="569"/>
      <c r="WNB27" s="569"/>
      <c r="WNC27" s="569"/>
      <c r="WND27" s="569"/>
      <c r="WNE27" s="569"/>
      <c r="WNF27" s="569"/>
      <c r="WNG27" s="569"/>
      <c r="WNH27" s="569"/>
      <c r="WNI27" s="569"/>
      <c r="WNJ27" s="569"/>
      <c r="WNK27" s="569"/>
      <c r="WNL27" s="569"/>
      <c r="WNM27" s="569"/>
      <c r="WNN27" s="569"/>
      <c r="WNO27" s="569"/>
      <c r="WNP27" s="569"/>
      <c r="WNQ27" s="569"/>
      <c r="WNR27" s="569"/>
      <c r="WNS27" s="569"/>
      <c r="WNT27" s="569"/>
      <c r="WNU27" s="569"/>
      <c r="WNV27" s="569"/>
      <c r="WNW27" s="569"/>
      <c r="WNX27" s="569"/>
      <c r="WNY27" s="569"/>
      <c r="WNZ27" s="569"/>
      <c r="WOA27" s="569"/>
      <c r="WOB27" s="569"/>
      <c r="WOC27" s="569"/>
      <c r="WOD27" s="569"/>
      <c r="WOE27" s="569"/>
      <c r="WOF27" s="569"/>
      <c r="WOG27" s="569"/>
      <c r="WOH27" s="569"/>
      <c r="WOI27" s="569"/>
      <c r="WOJ27" s="569"/>
      <c r="WOK27" s="569"/>
      <c r="WOL27" s="569"/>
      <c r="WOM27" s="569"/>
      <c r="WON27" s="569"/>
      <c r="WOO27" s="569"/>
      <c r="WOP27" s="569"/>
      <c r="WOQ27" s="569"/>
      <c r="WOR27" s="569"/>
      <c r="WOS27" s="569"/>
      <c r="WOT27" s="569"/>
      <c r="WOU27" s="569"/>
      <c r="WOV27" s="569"/>
      <c r="WOW27" s="569"/>
      <c r="WOX27" s="569"/>
      <c r="WOY27" s="569"/>
      <c r="WOZ27" s="569"/>
      <c r="WPA27" s="569"/>
      <c r="WPB27" s="569"/>
      <c r="WPC27" s="569"/>
      <c r="WPD27" s="569"/>
      <c r="WPE27" s="569"/>
      <c r="WPF27" s="569"/>
      <c r="WPG27" s="569"/>
      <c r="WPH27" s="569"/>
      <c r="WPI27" s="569"/>
      <c r="WPJ27" s="569"/>
      <c r="WPK27" s="569"/>
      <c r="WPL27" s="569"/>
      <c r="WPM27" s="569"/>
      <c r="WPN27" s="569"/>
      <c r="WPO27" s="569"/>
      <c r="WPP27" s="569"/>
      <c r="WPQ27" s="569"/>
      <c r="WPR27" s="569"/>
      <c r="WPS27" s="569"/>
      <c r="WPT27" s="569"/>
      <c r="WPU27" s="569"/>
      <c r="WPV27" s="569"/>
      <c r="WPW27" s="569"/>
      <c r="WPX27" s="569"/>
      <c r="WPY27" s="569"/>
      <c r="WPZ27" s="569"/>
      <c r="WQA27" s="569"/>
      <c r="WQB27" s="569"/>
      <c r="WQC27" s="569"/>
      <c r="WQD27" s="569"/>
      <c r="WQE27" s="569"/>
      <c r="WQF27" s="569"/>
      <c r="WQG27" s="569"/>
      <c r="WQH27" s="569"/>
      <c r="WQI27" s="569"/>
      <c r="WQJ27" s="569"/>
      <c r="WQK27" s="569"/>
      <c r="WQL27" s="569"/>
      <c r="WQM27" s="569"/>
      <c r="WQN27" s="569"/>
      <c r="WQO27" s="569"/>
      <c r="WQP27" s="569"/>
      <c r="WQQ27" s="569"/>
      <c r="WQR27" s="569"/>
      <c r="WQS27" s="569"/>
      <c r="WQT27" s="569"/>
      <c r="WQU27" s="569"/>
      <c r="WQV27" s="569"/>
      <c r="WQW27" s="569"/>
      <c r="WQX27" s="569"/>
      <c r="WQY27" s="569"/>
      <c r="WQZ27" s="569"/>
      <c r="WRA27" s="569"/>
      <c r="WRB27" s="569"/>
      <c r="WRC27" s="569"/>
      <c r="WRD27" s="569"/>
      <c r="WRE27" s="569"/>
      <c r="WRF27" s="569"/>
      <c r="WRG27" s="569"/>
      <c r="WRH27" s="569"/>
      <c r="WRI27" s="569"/>
      <c r="WRJ27" s="569"/>
      <c r="WRK27" s="569"/>
      <c r="WRL27" s="569"/>
      <c r="WRM27" s="569"/>
      <c r="WRN27" s="569"/>
      <c r="WRO27" s="569"/>
      <c r="WRP27" s="569"/>
      <c r="WRQ27" s="569"/>
      <c r="WRR27" s="569"/>
      <c r="WRS27" s="569"/>
      <c r="WRT27" s="569"/>
      <c r="WRU27" s="569"/>
      <c r="WRV27" s="569"/>
      <c r="WRW27" s="569"/>
      <c r="WRX27" s="569"/>
      <c r="WRY27" s="569"/>
      <c r="WRZ27" s="569"/>
      <c r="WSA27" s="569"/>
      <c r="WSB27" s="569"/>
      <c r="WSC27" s="569"/>
      <c r="WSD27" s="569"/>
      <c r="WSE27" s="569"/>
      <c r="WSF27" s="569"/>
      <c r="WSG27" s="569"/>
      <c r="WSH27" s="569"/>
      <c r="WSI27" s="569"/>
      <c r="WSJ27" s="569"/>
      <c r="WSK27" s="569"/>
      <c r="WSL27" s="569"/>
      <c r="WSM27" s="569"/>
      <c r="WSN27" s="569"/>
      <c r="WSO27" s="569"/>
      <c r="WSP27" s="569"/>
      <c r="WSQ27" s="569"/>
      <c r="WSR27" s="569"/>
      <c r="WSS27" s="569"/>
      <c r="WST27" s="569"/>
      <c r="WSU27" s="569"/>
      <c r="WSV27" s="569"/>
      <c r="WSW27" s="569"/>
      <c r="WSX27" s="569"/>
      <c r="WSY27" s="569"/>
      <c r="WSZ27" s="569"/>
      <c r="WTA27" s="569"/>
      <c r="WTB27" s="569"/>
      <c r="WTC27" s="569"/>
      <c r="WTD27" s="569"/>
      <c r="WTE27" s="569"/>
      <c r="WTF27" s="569"/>
      <c r="WTG27" s="569"/>
      <c r="WTH27" s="569"/>
      <c r="WTI27" s="569"/>
      <c r="WTJ27" s="569"/>
      <c r="WTK27" s="569"/>
      <c r="WTL27" s="569"/>
      <c r="WTM27" s="569"/>
      <c r="WTN27" s="569"/>
      <c r="WTO27" s="569"/>
      <c r="WTP27" s="569"/>
      <c r="WTQ27" s="569"/>
      <c r="WTR27" s="569"/>
      <c r="WTS27" s="569"/>
      <c r="WTT27" s="569"/>
      <c r="WTU27" s="569"/>
      <c r="WTV27" s="569"/>
      <c r="WTW27" s="569"/>
      <c r="WTX27" s="569"/>
      <c r="WTY27" s="569"/>
      <c r="WTZ27" s="569"/>
      <c r="WUA27" s="569"/>
      <c r="WUB27" s="569"/>
      <c r="WUC27" s="569"/>
      <c r="WUD27" s="569"/>
      <c r="WUE27" s="569"/>
      <c r="WUF27" s="569"/>
      <c r="WUG27" s="569"/>
      <c r="WUH27" s="569"/>
      <c r="WUI27" s="569"/>
      <c r="WUJ27" s="569"/>
      <c r="WUK27" s="569"/>
      <c r="WUL27" s="569"/>
      <c r="WUM27" s="569"/>
      <c r="WUN27" s="569"/>
      <c r="WUO27" s="569"/>
      <c r="WUP27" s="569"/>
      <c r="WUQ27" s="569"/>
      <c r="WUR27" s="569"/>
      <c r="WUS27" s="569"/>
      <c r="WUT27" s="569"/>
      <c r="WUU27" s="569"/>
      <c r="WUV27" s="569"/>
      <c r="WUW27" s="569"/>
      <c r="WUX27" s="569"/>
      <c r="WUY27" s="569"/>
      <c r="WUZ27" s="569"/>
      <c r="WVA27" s="569"/>
      <c r="WVB27" s="569"/>
      <c r="WVC27" s="569"/>
      <c r="WVD27" s="569"/>
      <c r="WVE27" s="569"/>
      <c r="WVF27" s="569"/>
      <c r="WVG27" s="569"/>
      <c r="WVH27" s="569"/>
      <c r="WVI27" s="569"/>
      <c r="WVJ27" s="569"/>
      <c r="WVK27" s="569"/>
      <c r="WVL27" s="569"/>
      <c r="WVM27" s="569"/>
      <c r="WVN27" s="569"/>
      <c r="WVO27" s="569"/>
      <c r="WVP27" s="569"/>
      <c r="WVQ27" s="569"/>
      <c r="WVR27" s="569"/>
      <c r="WVS27" s="569"/>
      <c r="WVT27" s="569"/>
      <c r="WVU27" s="569"/>
      <c r="WVV27" s="569"/>
      <c r="WVW27" s="569"/>
      <c r="WVX27" s="569"/>
      <c r="WVY27" s="569"/>
      <c r="WVZ27" s="569"/>
      <c r="WWA27" s="569"/>
      <c r="WWB27" s="569"/>
      <c r="WWC27" s="569"/>
      <c r="WWD27" s="569"/>
      <c r="WWE27" s="569"/>
      <c r="WWF27" s="569"/>
      <c r="WWG27" s="569"/>
      <c r="WWH27" s="569"/>
      <c r="WWI27" s="569"/>
      <c r="WWJ27" s="569"/>
      <c r="WWK27" s="569"/>
      <c r="WWL27" s="569"/>
      <c r="WWM27" s="569"/>
      <c r="WWN27" s="569"/>
      <c r="WWO27" s="569"/>
      <c r="WWP27" s="569"/>
      <c r="WWQ27" s="569"/>
      <c r="WWR27" s="569"/>
      <c r="WWS27" s="569"/>
      <c r="WWT27" s="569"/>
      <c r="WWU27" s="569"/>
      <c r="WWV27" s="569"/>
      <c r="WWW27" s="569"/>
      <c r="WWX27" s="569"/>
      <c r="WWY27" s="569"/>
      <c r="WWZ27" s="569"/>
      <c r="WXA27" s="569"/>
      <c r="WXB27" s="569"/>
      <c r="WXC27" s="569"/>
      <c r="WXD27" s="569"/>
      <c r="WXE27" s="569"/>
      <c r="WXF27" s="569"/>
      <c r="WXG27" s="569"/>
      <c r="WXH27" s="569"/>
      <c r="WXI27" s="569"/>
      <c r="WXJ27" s="569"/>
      <c r="WXK27" s="569"/>
      <c r="WXL27" s="569"/>
      <c r="WXM27" s="569"/>
      <c r="WXN27" s="569"/>
      <c r="WXO27" s="569"/>
      <c r="WXP27" s="569"/>
      <c r="WXQ27" s="569"/>
      <c r="WXR27" s="569"/>
      <c r="WXS27" s="569"/>
      <c r="WXT27" s="569"/>
      <c r="WXU27" s="569"/>
      <c r="WXV27" s="569"/>
      <c r="WXW27" s="569"/>
      <c r="WXX27" s="569"/>
      <c r="WXY27" s="569"/>
      <c r="WXZ27" s="569"/>
      <c r="WYA27" s="569"/>
      <c r="WYB27" s="569"/>
      <c r="WYC27" s="569"/>
      <c r="WYD27" s="569"/>
      <c r="WYE27" s="569"/>
      <c r="WYF27" s="569"/>
      <c r="WYG27" s="569"/>
      <c r="WYH27" s="569"/>
      <c r="WYI27" s="569"/>
      <c r="WYJ27" s="569"/>
      <c r="WYK27" s="569"/>
      <c r="WYL27" s="569"/>
      <c r="WYM27" s="569"/>
      <c r="WYN27" s="569"/>
      <c r="WYO27" s="569"/>
      <c r="WYP27" s="569"/>
      <c r="WYQ27" s="569"/>
      <c r="WYR27" s="569"/>
      <c r="WYS27" s="569"/>
      <c r="WYT27" s="569"/>
      <c r="WYU27" s="569"/>
      <c r="WYV27" s="569"/>
      <c r="WYW27" s="569"/>
      <c r="WYX27" s="569"/>
      <c r="WYY27" s="569"/>
      <c r="WYZ27" s="569"/>
      <c r="WZA27" s="569"/>
      <c r="WZB27" s="569"/>
      <c r="WZC27" s="569"/>
      <c r="WZD27" s="569"/>
      <c r="WZE27" s="569"/>
      <c r="WZF27" s="569"/>
      <c r="WZG27" s="569"/>
      <c r="WZH27" s="569"/>
      <c r="WZI27" s="569"/>
      <c r="WZJ27" s="569"/>
      <c r="WZK27" s="569"/>
      <c r="WZL27" s="569"/>
      <c r="WZM27" s="569"/>
      <c r="WZN27" s="569"/>
      <c r="WZO27" s="569"/>
      <c r="WZP27" s="569"/>
      <c r="WZQ27" s="569"/>
      <c r="WZR27" s="569"/>
      <c r="WZS27" s="569"/>
      <c r="WZT27" s="569"/>
      <c r="WZU27" s="569"/>
      <c r="WZV27" s="569"/>
      <c r="WZW27" s="569"/>
      <c r="WZX27" s="569"/>
      <c r="WZY27" s="569"/>
      <c r="WZZ27" s="569"/>
      <c r="XAA27" s="569"/>
      <c r="XAB27" s="569"/>
      <c r="XAC27" s="569"/>
      <c r="XAD27" s="569"/>
      <c r="XAE27" s="569"/>
      <c r="XAF27" s="569"/>
      <c r="XAG27" s="569"/>
      <c r="XAH27" s="569"/>
      <c r="XAI27" s="569"/>
      <c r="XAJ27" s="569"/>
      <c r="XAK27" s="569"/>
      <c r="XAL27" s="569"/>
      <c r="XAM27" s="569"/>
      <c r="XAN27" s="569"/>
      <c r="XAO27" s="569"/>
      <c r="XAP27" s="569"/>
      <c r="XAQ27" s="569"/>
      <c r="XAR27" s="569"/>
      <c r="XAS27" s="569"/>
      <c r="XAT27" s="569"/>
      <c r="XAU27" s="569"/>
      <c r="XAV27" s="569"/>
      <c r="XAW27" s="569"/>
      <c r="XAX27" s="569"/>
      <c r="XAY27" s="569"/>
      <c r="XAZ27" s="569"/>
      <c r="XBA27" s="569"/>
      <c r="XBB27" s="569"/>
      <c r="XBC27" s="569"/>
      <c r="XBD27" s="569"/>
      <c r="XBE27" s="569"/>
      <c r="XBF27" s="569"/>
      <c r="XBG27" s="569"/>
      <c r="XBH27" s="569"/>
      <c r="XBI27" s="569"/>
      <c r="XBJ27" s="569"/>
      <c r="XBK27" s="569"/>
      <c r="XBL27" s="569"/>
      <c r="XBM27" s="569"/>
      <c r="XBN27" s="569"/>
      <c r="XBO27" s="569"/>
      <c r="XBP27" s="569"/>
      <c r="XBQ27" s="569"/>
      <c r="XBR27" s="569"/>
      <c r="XBS27" s="569"/>
      <c r="XBT27" s="569"/>
      <c r="XBU27" s="569"/>
      <c r="XBV27" s="569"/>
      <c r="XBW27" s="569"/>
      <c r="XBX27" s="569"/>
      <c r="XBY27" s="569"/>
      <c r="XBZ27" s="569"/>
      <c r="XCA27" s="569"/>
      <c r="XCB27" s="569"/>
      <c r="XCC27" s="569"/>
      <c r="XCD27" s="569"/>
      <c r="XCE27" s="569"/>
      <c r="XCF27" s="569"/>
      <c r="XCG27" s="569"/>
      <c r="XCH27" s="569"/>
      <c r="XCI27" s="569"/>
      <c r="XCJ27" s="569"/>
      <c r="XCK27" s="569"/>
      <c r="XCL27" s="569"/>
      <c r="XCM27" s="569"/>
      <c r="XCN27" s="569"/>
      <c r="XCO27" s="569"/>
      <c r="XCP27" s="569"/>
      <c r="XCQ27" s="569"/>
      <c r="XCR27" s="569"/>
      <c r="XCS27" s="569"/>
      <c r="XCT27" s="569"/>
      <c r="XCU27" s="569"/>
      <c r="XCV27" s="569"/>
      <c r="XCW27" s="569"/>
      <c r="XCX27" s="569"/>
      <c r="XCY27" s="569"/>
      <c r="XCZ27" s="569"/>
      <c r="XDA27" s="569"/>
      <c r="XDB27" s="569"/>
      <c r="XDC27" s="569"/>
      <c r="XDD27" s="569"/>
      <c r="XDE27" s="569"/>
      <c r="XDF27" s="569"/>
      <c r="XDG27" s="569"/>
      <c r="XDH27" s="569"/>
      <c r="XDI27" s="569"/>
      <c r="XDJ27" s="569"/>
      <c r="XDK27" s="569"/>
      <c r="XDL27" s="569"/>
      <c r="XDM27" s="569"/>
      <c r="XDN27" s="569"/>
      <c r="XDO27" s="569"/>
      <c r="XDP27" s="569"/>
      <c r="XDQ27" s="569"/>
      <c r="XDR27" s="569"/>
      <c r="XDS27" s="569"/>
      <c r="XDT27" s="569"/>
      <c r="XDU27" s="569"/>
      <c r="XDV27" s="569"/>
      <c r="XDW27" s="569"/>
      <c r="XDX27" s="569"/>
      <c r="XDY27" s="569"/>
      <c r="XDZ27" s="569"/>
      <c r="XEA27" s="569"/>
      <c r="XEB27" s="569"/>
      <c r="XEC27" s="569"/>
      <c r="XED27" s="569"/>
      <c r="XEE27" s="569"/>
      <c r="XEF27" s="569"/>
      <c r="XEG27" s="569"/>
      <c r="XEH27" s="569"/>
      <c r="XEI27" s="569"/>
      <c r="XEJ27" s="569"/>
      <c r="XEK27" s="569"/>
      <c r="XEL27" s="569"/>
      <c r="XEM27" s="569"/>
      <c r="XEN27" s="569"/>
      <c r="XEO27" s="569"/>
      <c r="XEP27" s="569"/>
      <c r="XEQ27" s="569"/>
      <c r="XER27" s="569"/>
      <c r="XES27" s="569"/>
      <c r="XET27" s="569"/>
      <c r="XEU27" s="569"/>
      <c r="XEV27" s="569"/>
      <c r="XEW27" s="569"/>
      <c r="XEX27" s="569"/>
      <c r="XEY27" s="569"/>
      <c r="XEZ27" s="569"/>
      <c r="XFA27" s="569"/>
      <c r="XFB27" s="569"/>
      <c r="XFC27" s="569"/>
      <c r="XFD27" s="569"/>
    </row>
    <row r="28" s="568" customFormat="1" spans="1:16384">
      <c r="A28" s="569" t="s">
        <v>2053</v>
      </c>
      <c r="B28" s="569" t="s">
        <v>437</v>
      </c>
      <c r="C28" s="569" t="s">
        <v>2054</v>
      </c>
      <c r="D28" s="569">
        <v>24526.2</v>
      </c>
      <c r="E28" s="569">
        <v>49052.4</v>
      </c>
      <c r="F28" s="569" t="s">
        <v>1951</v>
      </c>
      <c r="G28" s="569" t="s">
        <v>2051</v>
      </c>
      <c r="H28" s="569" t="s">
        <v>1982</v>
      </c>
      <c r="I28" s="569">
        <v>2</v>
      </c>
      <c r="J28" s="569" t="s">
        <v>1955</v>
      </c>
      <c r="K28" s="573">
        <v>44860.0004976852</v>
      </c>
      <c r="L28" s="569" t="s">
        <v>1956</v>
      </c>
      <c r="M28" s="569" t="s">
        <v>2055</v>
      </c>
      <c r="N28" s="569">
        <v>2800.89</v>
      </c>
      <c r="O28" s="569">
        <v>76.13</v>
      </c>
      <c r="P28" s="569">
        <v>571</v>
      </c>
      <c r="Q28" s="569">
        <v>0</v>
      </c>
      <c r="R28" s="569">
        <f t="shared" si="0"/>
        <v>836</v>
      </c>
      <c r="S28" s="569"/>
      <c r="T28" s="569"/>
      <c r="U28" s="569"/>
      <c r="V28" s="569"/>
      <c r="W28" s="569"/>
      <c r="X28" s="569"/>
      <c r="Y28" s="569"/>
      <c r="Z28" s="569"/>
      <c r="AA28" s="569"/>
      <c r="AB28" s="569"/>
      <c r="AC28" s="569"/>
      <c r="AD28" s="569"/>
      <c r="AE28" s="569"/>
      <c r="AF28" s="569"/>
      <c r="AG28" s="569"/>
      <c r="AH28" s="569"/>
      <c r="AI28" s="569"/>
      <c r="AJ28" s="569"/>
      <c r="AK28" s="569"/>
      <c r="AL28" s="569"/>
      <c r="AM28" s="569"/>
      <c r="AN28" s="569"/>
      <c r="AO28" s="569"/>
      <c r="AP28" s="569"/>
      <c r="AQ28" s="569"/>
      <c r="AR28" s="569"/>
      <c r="AS28" s="569"/>
      <c r="AT28" s="569"/>
      <c r="AU28" s="569"/>
      <c r="AV28" s="569"/>
      <c r="AW28" s="569"/>
      <c r="AX28" s="569"/>
      <c r="AY28" s="569"/>
      <c r="AZ28" s="569"/>
      <c r="BA28" s="569"/>
      <c r="BB28" s="569"/>
      <c r="BC28" s="569"/>
      <c r="BD28" s="569"/>
      <c r="BE28" s="569"/>
      <c r="BF28" s="569"/>
      <c r="BG28" s="569"/>
      <c r="BH28" s="569"/>
      <c r="BI28" s="569"/>
      <c r="BJ28" s="569"/>
      <c r="BK28" s="569"/>
      <c r="BL28" s="569"/>
      <c r="BM28" s="569"/>
      <c r="BN28" s="569"/>
      <c r="BO28" s="569"/>
      <c r="BP28" s="569"/>
      <c r="BQ28" s="569"/>
      <c r="BR28" s="569"/>
      <c r="BS28" s="569"/>
      <c r="BT28" s="569"/>
      <c r="BU28" s="569"/>
      <c r="BV28" s="569"/>
      <c r="BW28" s="569"/>
      <c r="BX28" s="569"/>
      <c r="BY28" s="569"/>
      <c r="BZ28" s="569"/>
      <c r="CA28" s="569"/>
      <c r="CB28" s="569"/>
      <c r="CC28" s="569"/>
      <c r="CD28" s="569"/>
      <c r="CE28" s="569"/>
      <c r="CF28" s="569"/>
      <c r="CG28" s="569"/>
      <c r="CH28" s="569"/>
      <c r="CI28" s="569"/>
      <c r="CJ28" s="569"/>
      <c r="CK28" s="569"/>
      <c r="CL28" s="569"/>
      <c r="CM28" s="569"/>
      <c r="CN28" s="569"/>
      <c r="CO28" s="569"/>
      <c r="CP28" s="569"/>
      <c r="CQ28" s="569"/>
      <c r="CR28" s="569"/>
      <c r="CS28" s="569"/>
      <c r="CT28" s="569"/>
      <c r="CU28" s="569"/>
      <c r="CV28" s="569"/>
      <c r="CW28" s="569"/>
      <c r="CX28" s="569"/>
      <c r="CY28" s="569"/>
      <c r="CZ28" s="569"/>
      <c r="DA28" s="569"/>
      <c r="DB28" s="569"/>
      <c r="DC28" s="569"/>
      <c r="DD28" s="569"/>
      <c r="DE28" s="569"/>
      <c r="DF28" s="569"/>
      <c r="DG28" s="569"/>
      <c r="DH28" s="569"/>
      <c r="DI28" s="569"/>
      <c r="DJ28" s="569"/>
      <c r="DK28" s="569"/>
      <c r="DL28" s="569"/>
      <c r="DM28" s="569"/>
      <c r="DN28" s="569"/>
      <c r="DO28" s="569"/>
      <c r="DP28" s="569"/>
      <c r="DQ28" s="569"/>
      <c r="DR28" s="569"/>
      <c r="DS28" s="569"/>
      <c r="DT28" s="569"/>
      <c r="DU28" s="569"/>
      <c r="DV28" s="569"/>
      <c r="DW28" s="569"/>
      <c r="DX28" s="569"/>
      <c r="DY28" s="569"/>
      <c r="DZ28" s="569"/>
      <c r="EA28" s="569"/>
      <c r="EB28" s="569"/>
      <c r="EC28" s="569"/>
      <c r="ED28" s="569"/>
      <c r="EE28" s="569"/>
      <c r="EF28" s="569"/>
      <c r="EG28" s="569"/>
      <c r="EH28" s="569"/>
      <c r="EI28" s="569"/>
      <c r="EJ28" s="569"/>
      <c r="EK28" s="569"/>
      <c r="EL28" s="569"/>
      <c r="EM28" s="569"/>
      <c r="EN28" s="569"/>
      <c r="EO28" s="569"/>
      <c r="EP28" s="569"/>
      <c r="EQ28" s="569"/>
      <c r="ER28" s="569"/>
      <c r="ES28" s="569"/>
      <c r="ET28" s="569"/>
      <c r="EU28" s="569"/>
      <c r="EV28" s="569"/>
      <c r="EW28" s="569"/>
      <c r="EX28" s="569"/>
      <c r="EY28" s="569"/>
      <c r="EZ28" s="569"/>
      <c r="FA28" s="569"/>
      <c r="FB28" s="569"/>
      <c r="FC28" s="569"/>
      <c r="FD28" s="569"/>
      <c r="FE28" s="569"/>
      <c r="FF28" s="569"/>
      <c r="FG28" s="569"/>
      <c r="FH28" s="569"/>
      <c r="FI28" s="569"/>
      <c r="FJ28" s="569"/>
      <c r="FK28" s="569"/>
      <c r="FL28" s="569"/>
      <c r="FM28" s="569"/>
      <c r="FN28" s="569"/>
      <c r="FO28" s="569"/>
      <c r="FP28" s="569"/>
      <c r="FQ28" s="569"/>
      <c r="FR28" s="569"/>
      <c r="FS28" s="569"/>
      <c r="FT28" s="569"/>
      <c r="FU28" s="569"/>
      <c r="FV28" s="569"/>
      <c r="FW28" s="569"/>
      <c r="FX28" s="569"/>
      <c r="FY28" s="569"/>
      <c r="FZ28" s="569"/>
      <c r="GA28" s="569"/>
      <c r="GB28" s="569"/>
      <c r="GC28" s="569"/>
      <c r="GD28" s="569"/>
      <c r="GE28" s="569"/>
      <c r="GF28" s="569"/>
      <c r="GG28" s="569"/>
      <c r="GH28" s="569"/>
      <c r="GI28" s="569"/>
      <c r="GJ28" s="569"/>
      <c r="GK28" s="569"/>
      <c r="GL28" s="569"/>
      <c r="GM28" s="569"/>
      <c r="GN28" s="569"/>
      <c r="GO28" s="569"/>
      <c r="GP28" s="569"/>
      <c r="GQ28" s="569"/>
      <c r="GR28" s="569"/>
      <c r="GS28" s="569"/>
      <c r="GT28" s="569"/>
      <c r="GU28" s="569"/>
      <c r="GV28" s="569"/>
      <c r="GW28" s="569"/>
      <c r="GX28" s="569"/>
      <c r="GY28" s="569"/>
      <c r="GZ28" s="569"/>
      <c r="HA28" s="569"/>
      <c r="HB28" s="569"/>
      <c r="HC28" s="569"/>
      <c r="HD28" s="569"/>
      <c r="HE28" s="569"/>
      <c r="HF28" s="569"/>
      <c r="HG28" s="569"/>
      <c r="HH28" s="569"/>
      <c r="HI28" s="569"/>
      <c r="HJ28" s="569"/>
      <c r="HK28" s="569"/>
      <c r="HL28" s="569"/>
      <c r="HM28" s="569"/>
      <c r="HN28" s="569"/>
      <c r="HO28" s="569"/>
      <c r="HP28" s="569"/>
      <c r="HQ28" s="569"/>
      <c r="HR28" s="569"/>
      <c r="HS28" s="569"/>
      <c r="HT28" s="569"/>
      <c r="HU28" s="569"/>
      <c r="HV28" s="569"/>
      <c r="HW28" s="569"/>
      <c r="HX28" s="569"/>
      <c r="HY28" s="569"/>
      <c r="HZ28" s="569"/>
      <c r="IA28" s="569"/>
      <c r="IB28" s="569"/>
      <c r="IC28" s="569"/>
      <c r="ID28" s="569"/>
      <c r="IE28" s="569"/>
      <c r="IF28" s="569"/>
      <c r="IG28" s="569"/>
      <c r="IH28" s="569"/>
      <c r="II28" s="569"/>
      <c r="IJ28" s="569"/>
      <c r="IK28" s="569"/>
      <c r="IL28" s="569"/>
      <c r="IM28" s="569"/>
      <c r="IN28" s="569"/>
      <c r="IO28" s="569"/>
      <c r="IP28" s="569"/>
      <c r="IQ28" s="569"/>
      <c r="IR28" s="569"/>
      <c r="IS28" s="569"/>
      <c r="IT28" s="569"/>
      <c r="IU28" s="569"/>
      <c r="IV28" s="569"/>
      <c r="IW28" s="569"/>
      <c r="IX28" s="569"/>
      <c r="IY28" s="569"/>
      <c r="IZ28" s="569"/>
      <c r="JA28" s="569"/>
      <c r="JB28" s="569"/>
      <c r="JC28" s="569"/>
      <c r="JD28" s="569"/>
      <c r="JE28" s="569"/>
      <c r="JF28" s="569"/>
      <c r="JG28" s="569"/>
      <c r="JH28" s="569"/>
      <c r="JI28" s="569"/>
      <c r="JJ28" s="569"/>
      <c r="JK28" s="569"/>
      <c r="JL28" s="569"/>
      <c r="JM28" s="569"/>
      <c r="JN28" s="569"/>
      <c r="JO28" s="569"/>
      <c r="JP28" s="569"/>
      <c r="JQ28" s="569"/>
      <c r="JR28" s="569"/>
      <c r="JS28" s="569"/>
      <c r="JT28" s="569"/>
      <c r="JU28" s="569"/>
      <c r="JV28" s="569"/>
      <c r="JW28" s="569"/>
      <c r="JX28" s="569"/>
      <c r="JY28" s="569"/>
      <c r="JZ28" s="569"/>
      <c r="KA28" s="569"/>
      <c r="KB28" s="569"/>
      <c r="KC28" s="569"/>
      <c r="KD28" s="569"/>
      <c r="KE28" s="569"/>
      <c r="KF28" s="569"/>
      <c r="KG28" s="569"/>
      <c r="KH28" s="569"/>
      <c r="KI28" s="569"/>
      <c r="KJ28" s="569"/>
      <c r="KK28" s="569"/>
      <c r="KL28" s="569"/>
      <c r="KM28" s="569"/>
      <c r="KN28" s="569"/>
      <c r="KO28" s="569"/>
      <c r="KP28" s="569"/>
      <c r="KQ28" s="569"/>
      <c r="KR28" s="569"/>
      <c r="KS28" s="569"/>
      <c r="KT28" s="569"/>
      <c r="KU28" s="569"/>
      <c r="KV28" s="569"/>
      <c r="KW28" s="569"/>
      <c r="KX28" s="569"/>
      <c r="KY28" s="569"/>
      <c r="KZ28" s="569"/>
      <c r="LA28" s="569"/>
      <c r="LB28" s="569"/>
      <c r="LC28" s="569"/>
      <c r="LD28" s="569"/>
      <c r="LE28" s="569"/>
      <c r="LF28" s="569"/>
      <c r="LG28" s="569"/>
      <c r="LH28" s="569"/>
      <c r="LI28" s="569"/>
      <c r="LJ28" s="569"/>
      <c r="LK28" s="569"/>
      <c r="LL28" s="569"/>
      <c r="LM28" s="569"/>
      <c r="LN28" s="569"/>
      <c r="LO28" s="569"/>
      <c r="LP28" s="569"/>
      <c r="LQ28" s="569"/>
      <c r="LR28" s="569"/>
      <c r="LS28" s="569"/>
      <c r="LT28" s="569"/>
      <c r="LU28" s="569"/>
      <c r="LV28" s="569"/>
      <c r="LW28" s="569"/>
      <c r="LX28" s="569"/>
      <c r="LY28" s="569"/>
      <c r="LZ28" s="569"/>
      <c r="MA28" s="569"/>
      <c r="MB28" s="569"/>
      <c r="MC28" s="569"/>
      <c r="MD28" s="569"/>
      <c r="ME28" s="569"/>
      <c r="MF28" s="569"/>
      <c r="MG28" s="569"/>
      <c r="MH28" s="569"/>
      <c r="MI28" s="569"/>
      <c r="MJ28" s="569"/>
      <c r="MK28" s="569"/>
      <c r="ML28" s="569"/>
      <c r="MM28" s="569"/>
      <c r="MN28" s="569"/>
      <c r="MO28" s="569"/>
      <c r="MP28" s="569"/>
      <c r="MQ28" s="569"/>
      <c r="MR28" s="569"/>
      <c r="MS28" s="569"/>
      <c r="MT28" s="569"/>
      <c r="MU28" s="569"/>
      <c r="MV28" s="569"/>
      <c r="MW28" s="569"/>
      <c r="MX28" s="569"/>
      <c r="MY28" s="569"/>
      <c r="MZ28" s="569"/>
      <c r="NA28" s="569"/>
      <c r="NB28" s="569"/>
      <c r="NC28" s="569"/>
      <c r="ND28" s="569"/>
      <c r="NE28" s="569"/>
      <c r="NF28" s="569"/>
      <c r="NG28" s="569"/>
      <c r="NH28" s="569"/>
      <c r="NI28" s="569"/>
      <c r="NJ28" s="569"/>
      <c r="NK28" s="569"/>
      <c r="NL28" s="569"/>
      <c r="NM28" s="569"/>
      <c r="NN28" s="569"/>
      <c r="NO28" s="569"/>
      <c r="NP28" s="569"/>
      <c r="NQ28" s="569"/>
      <c r="NR28" s="569"/>
      <c r="NS28" s="569"/>
      <c r="NT28" s="569"/>
      <c r="NU28" s="569"/>
      <c r="NV28" s="569"/>
      <c r="NW28" s="569"/>
      <c r="NX28" s="569"/>
      <c r="NY28" s="569"/>
      <c r="NZ28" s="569"/>
      <c r="OA28" s="569"/>
      <c r="OB28" s="569"/>
      <c r="OC28" s="569"/>
      <c r="OD28" s="569"/>
      <c r="OE28" s="569"/>
      <c r="OF28" s="569"/>
      <c r="OG28" s="569"/>
      <c r="OH28" s="569"/>
      <c r="OI28" s="569"/>
      <c r="OJ28" s="569"/>
      <c r="OK28" s="569"/>
      <c r="OL28" s="569"/>
      <c r="OM28" s="569"/>
      <c r="ON28" s="569"/>
      <c r="OO28" s="569"/>
      <c r="OP28" s="569"/>
      <c r="OQ28" s="569"/>
      <c r="OR28" s="569"/>
      <c r="OS28" s="569"/>
      <c r="OT28" s="569"/>
      <c r="OU28" s="569"/>
      <c r="OV28" s="569"/>
      <c r="OW28" s="569"/>
      <c r="OX28" s="569"/>
      <c r="OY28" s="569"/>
      <c r="OZ28" s="569"/>
      <c r="PA28" s="569"/>
      <c r="PB28" s="569"/>
      <c r="PC28" s="569"/>
      <c r="PD28" s="569"/>
      <c r="PE28" s="569"/>
      <c r="PF28" s="569"/>
      <c r="PG28" s="569"/>
      <c r="PH28" s="569"/>
      <c r="PI28" s="569"/>
      <c r="PJ28" s="569"/>
      <c r="PK28" s="569"/>
      <c r="PL28" s="569"/>
      <c r="PM28" s="569"/>
      <c r="PN28" s="569"/>
      <c r="PO28" s="569"/>
      <c r="PP28" s="569"/>
      <c r="PQ28" s="569"/>
      <c r="PR28" s="569"/>
      <c r="PS28" s="569"/>
      <c r="PT28" s="569"/>
      <c r="PU28" s="569"/>
      <c r="PV28" s="569"/>
      <c r="PW28" s="569"/>
      <c r="PX28" s="569"/>
      <c r="PY28" s="569"/>
      <c r="PZ28" s="569"/>
      <c r="QA28" s="569"/>
      <c r="QB28" s="569"/>
      <c r="QC28" s="569"/>
      <c r="QD28" s="569"/>
      <c r="QE28" s="569"/>
      <c r="QF28" s="569"/>
      <c r="QG28" s="569"/>
      <c r="QH28" s="569"/>
      <c r="QI28" s="569"/>
      <c r="QJ28" s="569"/>
      <c r="QK28" s="569"/>
      <c r="QL28" s="569"/>
      <c r="QM28" s="569"/>
      <c r="QN28" s="569"/>
      <c r="QO28" s="569"/>
      <c r="QP28" s="569"/>
      <c r="QQ28" s="569"/>
      <c r="QR28" s="569"/>
      <c r="QS28" s="569"/>
      <c r="QT28" s="569"/>
      <c r="QU28" s="569"/>
      <c r="QV28" s="569"/>
      <c r="QW28" s="569"/>
      <c r="QX28" s="569"/>
      <c r="QY28" s="569"/>
      <c r="QZ28" s="569"/>
      <c r="RA28" s="569"/>
      <c r="RB28" s="569"/>
      <c r="RC28" s="569"/>
      <c r="RD28" s="569"/>
      <c r="RE28" s="569"/>
      <c r="RF28" s="569"/>
      <c r="RG28" s="569"/>
      <c r="RH28" s="569"/>
      <c r="RI28" s="569"/>
      <c r="RJ28" s="569"/>
      <c r="RK28" s="569"/>
      <c r="RL28" s="569"/>
      <c r="RM28" s="569"/>
      <c r="RN28" s="569"/>
      <c r="RO28" s="569"/>
      <c r="RP28" s="569"/>
      <c r="RQ28" s="569"/>
      <c r="RR28" s="569"/>
      <c r="RS28" s="569"/>
      <c r="RT28" s="569"/>
      <c r="RU28" s="569"/>
      <c r="RV28" s="569"/>
      <c r="RW28" s="569"/>
      <c r="RX28" s="569"/>
      <c r="RY28" s="569"/>
      <c r="RZ28" s="569"/>
      <c r="SA28" s="569"/>
      <c r="SB28" s="569"/>
      <c r="SC28" s="569"/>
      <c r="SD28" s="569"/>
      <c r="SE28" s="569"/>
      <c r="SF28" s="569"/>
      <c r="SG28" s="569"/>
      <c r="SH28" s="569"/>
      <c r="SI28" s="569"/>
      <c r="SJ28" s="569"/>
      <c r="SK28" s="569"/>
      <c r="SL28" s="569"/>
      <c r="SM28" s="569"/>
      <c r="SN28" s="569"/>
      <c r="SO28" s="569"/>
      <c r="SP28" s="569"/>
      <c r="SQ28" s="569"/>
      <c r="SR28" s="569"/>
      <c r="SS28" s="569"/>
      <c r="ST28" s="569"/>
      <c r="SU28" s="569"/>
      <c r="SV28" s="569"/>
      <c r="SW28" s="569"/>
      <c r="SX28" s="569"/>
      <c r="SY28" s="569"/>
      <c r="SZ28" s="569"/>
      <c r="TA28" s="569"/>
      <c r="TB28" s="569"/>
      <c r="TC28" s="569"/>
      <c r="TD28" s="569"/>
      <c r="TE28" s="569"/>
      <c r="TF28" s="569"/>
      <c r="TG28" s="569"/>
      <c r="TH28" s="569"/>
      <c r="TI28" s="569"/>
      <c r="TJ28" s="569"/>
      <c r="TK28" s="569"/>
      <c r="TL28" s="569"/>
      <c r="TM28" s="569"/>
      <c r="TN28" s="569"/>
      <c r="TO28" s="569"/>
      <c r="TP28" s="569"/>
      <c r="TQ28" s="569"/>
      <c r="TR28" s="569"/>
      <c r="TS28" s="569"/>
      <c r="TT28" s="569"/>
      <c r="TU28" s="569"/>
      <c r="TV28" s="569"/>
      <c r="TW28" s="569"/>
      <c r="TX28" s="569"/>
      <c r="TY28" s="569"/>
      <c r="TZ28" s="569"/>
      <c r="UA28" s="569"/>
      <c r="UB28" s="569"/>
      <c r="UC28" s="569"/>
      <c r="UD28" s="569"/>
      <c r="UE28" s="569"/>
      <c r="UF28" s="569"/>
      <c r="UG28" s="569"/>
      <c r="UH28" s="569"/>
      <c r="UI28" s="569"/>
      <c r="UJ28" s="569"/>
      <c r="UK28" s="569"/>
      <c r="UL28" s="569"/>
      <c r="UM28" s="569"/>
      <c r="UN28" s="569"/>
      <c r="UO28" s="569"/>
      <c r="UP28" s="569"/>
      <c r="UQ28" s="569"/>
      <c r="UR28" s="569"/>
      <c r="US28" s="569"/>
      <c r="UT28" s="569"/>
      <c r="UU28" s="569"/>
      <c r="UV28" s="569"/>
      <c r="UW28" s="569"/>
      <c r="UX28" s="569"/>
      <c r="UY28" s="569"/>
      <c r="UZ28" s="569"/>
      <c r="VA28" s="569"/>
      <c r="VB28" s="569"/>
      <c r="VC28" s="569"/>
      <c r="VD28" s="569"/>
      <c r="VE28" s="569"/>
      <c r="VF28" s="569"/>
      <c r="VG28" s="569"/>
      <c r="VH28" s="569"/>
      <c r="VI28" s="569"/>
      <c r="VJ28" s="569"/>
      <c r="VK28" s="569"/>
      <c r="VL28" s="569"/>
      <c r="VM28" s="569"/>
      <c r="VN28" s="569"/>
      <c r="VO28" s="569"/>
      <c r="VP28" s="569"/>
      <c r="VQ28" s="569"/>
      <c r="VR28" s="569"/>
      <c r="VS28" s="569"/>
      <c r="VT28" s="569"/>
      <c r="VU28" s="569"/>
      <c r="VV28" s="569"/>
      <c r="VW28" s="569"/>
      <c r="VX28" s="569"/>
      <c r="VY28" s="569"/>
      <c r="VZ28" s="569"/>
      <c r="WA28" s="569"/>
      <c r="WB28" s="569"/>
      <c r="WC28" s="569"/>
      <c r="WD28" s="569"/>
      <c r="WE28" s="569"/>
      <c r="WF28" s="569"/>
      <c r="WG28" s="569"/>
      <c r="WH28" s="569"/>
      <c r="WI28" s="569"/>
      <c r="WJ28" s="569"/>
      <c r="WK28" s="569"/>
      <c r="WL28" s="569"/>
      <c r="WM28" s="569"/>
      <c r="WN28" s="569"/>
      <c r="WO28" s="569"/>
      <c r="WP28" s="569"/>
      <c r="WQ28" s="569"/>
      <c r="WR28" s="569"/>
      <c r="WS28" s="569"/>
      <c r="WT28" s="569"/>
      <c r="WU28" s="569"/>
      <c r="WV28" s="569"/>
      <c r="WW28" s="569"/>
      <c r="WX28" s="569"/>
      <c r="WY28" s="569"/>
      <c r="WZ28" s="569"/>
      <c r="XA28" s="569"/>
      <c r="XB28" s="569"/>
      <c r="XC28" s="569"/>
      <c r="XD28" s="569"/>
      <c r="XE28" s="569"/>
      <c r="XF28" s="569"/>
      <c r="XG28" s="569"/>
      <c r="XH28" s="569"/>
      <c r="XI28" s="569"/>
      <c r="XJ28" s="569"/>
      <c r="XK28" s="569"/>
      <c r="XL28" s="569"/>
      <c r="XM28" s="569"/>
      <c r="XN28" s="569"/>
      <c r="XO28" s="569"/>
      <c r="XP28" s="569"/>
      <c r="XQ28" s="569"/>
      <c r="XR28" s="569"/>
      <c r="XS28" s="569"/>
      <c r="XT28" s="569"/>
      <c r="XU28" s="569"/>
      <c r="XV28" s="569"/>
      <c r="XW28" s="569"/>
      <c r="XX28" s="569"/>
      <c r="XY28" s="569"/>
      <c r="XZ28" s="569"/>
      <c r="YA28" s="569"/>
      <c r="YB28" s="569"/>
      <c r="YC28" s="569"/>
      <c r="YD28" s="569"/>
      <c r="YE28" s="569"/>
      <c r="YF28" s="569"/>
      <c r="YG28" s="569"/>
      <c r="YH28" s="569"/>
      <c r="YI28" s="569"/>
      <c r="YJ28" s="569"/>
      <c r="YK28" s="569"/>
      <c r="YL28" s="569"/>
      <c r="YM28" s="569"/>
      <c r="YN28" s="569"/>
      <c r="YO28" s="569"/>
      <c r="YP28" s="569"/>
      <c r="YQ28" s="569"/>
      <c r="YR28" s="569"/>
      <c r="YS28" s="569"/>
      <c r="YT28" s="569"/>
      <c r="YU28" s="569"/>
      <c r="YV28" s="569"/>
      <c r="YW28" s="569"/>
      <c r="YX28" s="569"/>
      <c r="YY28" s="569"/>
      <c r="YZ28" s="569"/>
      <c r="ZA28" s="569"/>
      <c r="ZB28" s="569"/>
      <c r="ZC28" s="569"/>
      <c r="ZD28" s="569"/>
      <c r="ZE28" s="569"/>
      <c r="ZF28" s="569"/>
      <c r="ZG28" s="569"/>
      <c r="ZH28" s="569"/>
      <c r="ZI28" s="569"/>
      <c r="ZJ28" s="569"/>
      <c r="ZK28" s="569"/>
      <c r="ZL28" s="569"/>
      <c r="ZM28" s="569"/>
      <c r="ZN28" s="569"/>
      <c r="ZO28" s="569"/>
      <c r="ZP28" s="569"/>
      <c r="ZQ28" s="569"/>
      <c r="ZR28" s="569"/>
      <c r="ZS28" s="569"/>
      <c r="ZT28" s="569"/>
      <c r="ZU28" s="569"/>
      <c r="ZV28" s="569"/>
      <c r="ZW28" s="569"/>
      <c r="ZX28" s="569"/>
      <c r="ZY28" s="569"/>
      <c r="ZZ28" s="569"/>
      <c r="AAA28" s="569"/>
      <c r="AAB28" s="569"/>
      <c r="AAC28" s="569"/>
      <c r="AAD28" s="569"/>
      <c r="AAE28" s="569"/>
      <c r="AAF28" s="569"/>
      <c r="AAG28" s="569"/>
      <c r="AAH28" s="569"/>
      <c r="AAI28" s="569"/>
      <c r="AAJ28" s="569"/>
      <c r="AAK28" s="569"/>
      <c r="AAL28" s="569"/>
      <c r="AAM28" s="569"/>
      <c r="AAN28" s="569"/>
      <c r="AAO28" s="569"/>
      <c r="AAP28" s="569"/>
      <c r="AAQ28" s="569"/>
      <c r="AAR28" s="569"/>
      <c r="AAS28" s="569"/>
      <c r="AAT28" s="569"/>
      <c r="AAU28" s="569"/>
      <c r="AAV28" s="569"/>
      <c r="AAW28" s="569"/>
      <c r="AAX28" s="569"/>
      <c r="AAY28" s="569"/>
      <c r="AAZ28" s="569"/>
      <c r="ABA28" s="569"/>
      <c r="ABB28" s="569"/>
      <c r="ABC28" s="569"/>
      <c r="ABD28" s="569"/>
      <c r="ABE28" s="569"/>
      <c r="ABF28" s="569"/>
      <c r="ABG28" s="569"/>
      <c r="ABH28" s="569"/>
      <c r="ABI28" s="569"/>
      <c r="ABJ28" s="569"/>
      <c r="ABK28" s="569"/>
      <c r="ABL28" s="569"/>
      <c r="ABM28" s="569"/>
      <c r="ABN28" s="569"/>
      <c r="ABO28" s="569"/>
      <c r="ABP28" s="569"/>
      <c r="ABQ28" s="569"/>
      <c r="ABR28" s="569"/>
      <c r="ABS28" s="569"/>
      <c r="ABT28" s="569"/>
      <c r="ABU28" s="569"/>
      <c r="ABV28" s="569"/>
      <c r="ABW28" s="569"/>
      <c r="ABX28" s="569"/>
      <c r="ABY28" s="569"/>
      <c r="ABZ28" s="569"/>
      <c r="ACA28" s="569"/>
      <c r="ACB28" s="569"/>
      <c r="ACC28" s="569"/>
      <c r="ACD28" s="569"/>
      <c r="ACE28" s="569"/>
      <c r="ACF28" s="569"/>
      <c r="ACG28" s="569"/>
      <c r="ACH28" s="569"/>
      <c r="ACI28" s="569"/>
      <c r="ACJ28" s="569"/>
      <c r="ACK28" s="569"/>
      <c r="ACL28" s="569"/>
      <c r="ACM28" s="569"/>
      <c r="ACN28" s="569"/>
      <c r="ACO28" s="569"/>
      <c r="ACP28" s="569"/>
      <c r="ACQ28" s="569"/>
      <c r="ACR28" s="569"/>
      <c r="ACS28" s="569"/>
      <c r="ACT28" s="569"/>
      <c r="ACU28" s="569"/>
      <c r="ACV28" s="569"/>
      <c r="ACW28" s="569"/>
      <c r="ACX28" s="569"/>
      <c r="ACY28" s="569"/>
      <c r="ACZ28" s="569"/>
      <c r="ADA28" s="569"/>
      <c r="ADB28" s="569"/>
      <c r="ADC28" s="569"/>
      <c r="ADD28" s="569"/>
      <c r="ADE28" s="569"/>
      <c r="ADF28" s="569"/>
      <c r="ADG28" s="569"/>
      <c r="ADH28" s="569"/>
      <c r="ADI28" s="569"/>
      <c r="ADJ28" s="569"/>
      <c r="ADK28" s="569"/>
      <c r="ADL28" s="569"/>
      <c r="ADM28" s="569"/>
      <c r="ADN28" s="569"/>
      <c r="ADO28" s="569"/>
      <c r="ADP28" s="569"/>
      <c r="ADQ28" s="569"/>
      <c r="ADR28" s="569"/>
      <c r="ADS28" s="569"/>
      <c r="ADT28" s="569"/>
      <c r="ADU28" s="569"/>
      <c r="ADV28" s="569"/>
      <c r="ADW28" s="569"/>
      <c r="ADX28" s="569"/>
      <c r="ADY28" s="569"/>
      <c r="ADZ28" s="569"/>
      <c r="AEA28" s="569"/>
      <c r="AEB28" s="569"/>
      <c r="AEC28" s="569"/>
      <c r="AED28" s="569"/>
      <c r="AEE28" s="569"/>
      <c r="AEF28" s="569"/>
      <c r="AEG28" s="569"/>
      <c r="AEH28" s="569"/>
      <c r="AEI28" s="569"/>
      <c r="AEJ28" s="569"/>
      <c r="AEK28" s="569"/>
      <c r="AEL28" s="569"/>
      <c r="AEM28" s="569"/>
      <c r="AEN28" s="569"/>
      <c r="AEO28" s="569"/>
      <c r="AEP28" s="569"/>
      <c r="AEQ28" s="569"/>
      <c r="AER28" s="569"/>
      <c r="AES28" s="569"/>
      <c r="AET28" s="569"/>
      <c r="AEU28" s="569"/>
      <c r="AEV28" s="569"/>
      <c r="AEW28" s="569"/>
      <c r="AEX28" s="569"/>
      <c r="AEY28" s="569"/>
      <c r="AEZ28" s="569"/>
      <c r="AFA28" s="569"/>
      <c r="AFB28" s="569"/>
      <c r="AFC28" s="569"/>
      <c r="AFD28" s="569"/>
      <c r="AFE28" s="569"/>
      <c r="AFF28" s="569"/>
      <c r="AFG28" s="569"/>
      <c r="AFH28" s="569"/>
      <c r="AFI28" s="569"/>
      <c r="AFJ28" s="569"/>
      <c r="AFK28" s="569"/>
      <c r="AFL28" s="569"/>
      <c r="AFM28" s="569"/>
      <c r="AFN28" s="569"/>
      <c r="AFO28" s="569"/>
      <c r="AFP28" s="569"/>
      <c r="AFQ28" s="569"/>
      <c r="AFR28" s="569"/>
      <c r="AFS28" s="569"/>
      <c r="AFT28" s="569"/>
      <c r="AFU28" s="569"/>
      <c r="AFV28" s="569"/>
      <c r="AFW28" s="569"/>
      <c r="AFX28" s="569"/>
      <c r="AFY28" s="569"/>
      <c r="AFZ28" s="569"/>
      <c r="AGA28" s="569"/>
      <c r="AGB28" s="569"/>
      <c r="AGC28" s="569"/>
      <c r="AGD28" s="569"/>
      <c r="AGE28" s="569"/>
      <c r="AGF28" s="569"/>
      <c r="AGG28" s="569"/>
      <c r="AGH28" s="569"/>
      <c r="AGI28" s="569"/>
      <c r="AGJ28" s="569"/>
      <c r="AGK28" s="569"/>
      <c r="AGL28" s="569"/>
      <c r="AGM28" s="569"/>
      <c r="AGN28" s="569"/>
      <c r="AGO28" s="569"/>
      <c r="AGP28" s="569"/>
      <c r="AGQ28" s="569"/>
      <c r="AGR28" s="569"/>
      <c r="AGS28" s="569"/>
      <c r="AGT28" s="569"/>
      <c r="AGU28" s="569"/>
      <c r="AGV28" s="569"/>
      <c r="AGW28" s="569"/>
      <c r="AGX28" s="569"/>
      <c r="AGY28" s="569"/>
      <c r="AGZ28" s="569"/>
      <c r="AHA28" s="569"/>
      <c r="AHB28" s="569"/>
      <c r="AHC28" s="569"/>
      <c r="AHD28" s="569"/>
      <c r="AHE28" s="569"/>
      <c r="AHF28" s="569"/>
      <c r="AHG28" s="569"/>
      <c r="AHH28" s="569"/>
      <c r="AHI28" s="569"/>
      <c r="AHJ28" s="569"/>
      <c r="AHK28" s="569"/>
      <c r="AHL28" s="569"/>
      <c r="AHM28" s="569"/>
      <c r="AHN28" s="569"/>
      <c r="AHO28" s="569"/>
      <c r="AHP28" s="569"/>
      <c r="AHQ28" s="569"/>
      <c r="AHR28" s="569"/>
      <c r="AHS28" s="569"/>
      <c r="AHT28" s="569"/>
      <c r="AHU28" s="569"/>
      <c r="AHV28" s="569"/>
      <c r="AHW28" s="569"/>
      <c r="AHX28" s="569"/>
      <c r="AHY28" s="569"/>
      <c r="AHZ28" s="569"/>
      <c r="AIA28" s="569"/>
      <c r="AIB28" s="569"/>
      <c r="AIC28" s="569"/>
      <c r="AID28" s="569"/>
      <c r="AIE28" s="569"/>
      <c r="AIF28" s="569"/>
      <c r="AIG28" s="569"/>
      <c r="AIH28" s="569"/>
      <c r="AII28" s="569"/>
      <c r="AIJ28" s="569"/>
      <c r="AIK28" s="569"/>
      <c r="AIL28" s="569"/>
      <c r="AIM28" s="569"/>
      <c r="AIN28" s="569"/>
      <c r="AIO28" s="569"/>
      <c r="AIP28" s="569"/>
      <c r="AIQ28" s="569"/>
      <c r="AIR28" s="569"/>
      <c r="AIS28" s="569"/>
      <c r="AIT28" s="569"/>
      <c r="AIU28" s="569"/>
      <c r="AIV28" s="569"/>
      <c r="AIW28" s="569"/>
      <c r="AIX28" s="569"/>
      <c r="AIY28" s="569"/>
      <c r="AIZ28" s="569"/>
      <c r="AJA28" s="569"/>
      <c r="AJB28" s="569"/>
      <c r="AJC28" s="569"/>
      <c r="AJD28" s="569"/>
      <c r="AJE28" s="569"/>
      <c r="AJF28" s="569"/>
      <c r="AJG28" s="569"/>
      <c r="AJH28" s="569"/>
      <c r="AJI28" s="569"/>
      <c r="AJJ28" s="569"/>
      <c r="AJK28" s="569"/>
      <c r="AJL28" s="569"/>
      <c r="AJM28" s="569"/>
      <c r="AJN28" s="569"/>
      <c r="AJO28" s="569"/>
      <c r="AJP28" s="569"/>
      <c r="AJQ28" s="569"/>
      <c r="AJR28" s="569"/>
      <c r="AJS28" s="569"/>
      <c r="AJT28" s="569"/>
      <c r="AJU28" s="569"/>
      <c r="AJV28" s="569"/>
      <c r="AJW28" s="569"/>
      <c r="AJX28" s="569"/>
      <c r="AJY28" s="569"/>
      <c r="AJZ28" s="569"/>
      <c r="AKA28" s="569"/>
      <c r="AKB28" s="569"/>
      <c r="AKC28" s="569"/>
      <c r="AKD28" s="569"/>
      <c r="AKE28" s="569"/>
      <c r="AKF28" s="569"/>
      <c r="AKG28" s="569"/>
      <c r="AKH28" s="569"/>
      <c r="AKI28" s="569"/>
      <c r="AKJ28" s="569"/>
      <c r="AKK28" s="569"/>
      <c r="AKL28" s="569"/>
      <c r="AKM28" s="569"/>
      <c r="AKN28" s="569"/>
      <c r="AKO28" s="569"/>
      <c r="AKP28" s="569"/>
      <c r="AKQ28" s="569"/>
      <c r="AKR28" s="569"/>
      <c r="AKS28" s="569"/>
      <c r="AKT28" s="569"/>
      <c r="AKU28" s="569"/>
      <c r="AKV28" s="569"/>
      <c r="AKW28" s="569"/>
      <c r="AKX28" s="569"/>
      <c r="AKY28" s="569"/>
      <c r="AKZ28" s="569"/>
      <c r="ALA28" s="569"/>
      <c r="ALB28" s="569"/>
      <c r="ALC28" s="569"/>
      <c r="ALD28" s="569"/>
      <c r="ALE28" s="569"/>
      <c r="ALF28" s="569"/>
      <c r="ALG28" s="569"/>
      <c r="ALH28" s="569"/>
      <c r="ALI28" s="569"/>
      <c r="ALJ28" s="569"/>
      <c r="ALK28" s="569"/>
      <c r="ALL28" s="569"/>
      <c r="ALM28" s="569"/>
      <c r="ALN28" s="569"/>
      <c r="ALO28" s="569"/>
      <c r="ALP28" s="569"/>
      <c r="ALQ28" s="569"/>
      <c r="ALR28" s="569"/>
      <c r="ALS28" s="569"/>
      <c r="ALT28" s="569"/>
      <c r="ALU28" s="569"/>
      <c r="ALV28" s="569"/>
      <c r="ALW28" s="569"/>
      <c r="ALX28" s="569"/>
      <c r="ALY28" s="569"/>
      <c r="ALZ28" s="569"/>
      <c r="AMA28" s="569"/>
      <c r="AMB28" s="569"/>
      <c r="AMC28" s="569"/>
      <c r="AMD28" s="569"/>
      <c r="AME28" s="569"/>
      <c r="AMF28" s="569"/>
      <c r="AMG28" s="569"/>
      <c r="AMH28" s="569"/>
      <c r="AMI28" s="569"/>
      <c r="AMJ28" s="569"/>
      <c r="AMK28" s="569"/>
      <c r="AML28" s="569"/>
      <c r="AMM28" s="569"/>
      <c r="AMN28" s="569"/>
      <c r="AMO28" s="569"/>
      <c r="AMP28" s="569"/>
      <c r="AMQ28" s="569"/>
      <c r="AMR28" s="569"/>
      <c r="AMS28" s="569"/>
      <c r="AMT28" s="569"/>
      <c r="AMU28" s="569"/>
      <c r="AMV28" s="569"/>
      <c r="AMW28" s="569"/>
      <c r="AMX28" s="569"/>
      <c r="AMY28" s="569"/>
      <c r="AMZ28" s="569"/>
      <c r="ANA28" s="569"/>
      <c r="ANB28" s="569"/>
      <c r="ANC28" s="569"/>
      <c r="AND28" s="569"/>
      <c r="ANE28" s="569"/>
      <c r="ANF28" s="569"/>
      <c r="ANG28" s="569"/>
      <c r="ANH28" s="569"/>
      <c r="ANI28" s="569"/>
      <c r="ANJ28" s="569"/>
      <c r="ANK28" s="569"/>
      <c r="ANL28" s="569"/>
      <c r="ANM28" s="569"/>
      <c r="ANN28" s="569"/>
      <c r="ANO28" s="569"/>
      <c r="ANP28" s="569"/>
      <c r="ANQ28" s="569"/>
      <c r="ANR28" s="569"/>
      <c r="ANS28" s="569"/>
      <c r="ANT28" s="569"/>
      <c r="ANU28" s="569"/>
      <c r="ANV28" s="569"/>
      <c r="ANW28" s="569"/>
      <c r="ANX28" s="569"/>
      <c r="ANY28" s="569"/>
      <c r="ANZ28" s="569"/>
      <c r="AOA28" s="569"/>
      <c r="AOB28" s="569"/>
      <c r="AOC28" s="569"/>
      <c r="AOD28" s="569"/>
      <c r="AOE28" s="569"/>
      <c r="AOF28" s="569"/>
      <c r="AOG28" s="569"/>
      <c r="AOH28" s="569"/>
      <c r="AOI28" s="569"/>
      <c r="AOJ28" s="569"/>
      <c r="AOK28" s="569"/>
      <c r="AOL28" s="569"/>
      <c r="AOM28" s="569"/>
      <c r="AON28" s="569"/>
      <c r="AOO28" s="569"/>
      <c r="AOP28" s="569"/>
      <c r="AOQ28" s="569"/>
      <c r="AOR28" s="569"/>
      <c r="AOS28" s="569"/>
      <c r="AOT28" s="569"/>
      <c r="AOU28" s="569"/>
      <c r="AOV28" s="569"/>
      <c r="AOW28" s="569"/>
      <c r="AOX28" s="569"/>
      <c r="AOY28" s="569"/>
      <c r="AOZ28" s="569"/>
      <c r="APA28" s="569"/>
      <c r="APB28" s="569"/>
      <c r="APC28" s="569"/>
      <c r="APD28" s="569"/>
      <c r="APE28" s="569"/>
      <c r="APF28" s="569"/>
      <c r="APG28" s="569"/>
      <c r="APH28" s="569"/>
      <c r="API28" s="569"/>
      <c r="APJ28" s="569"/>
      <c r="APK28" s="569"/>
      <c r="APL28" s="569"/>
      <c r="APM28" s="569"/>
      <c r="APN28" s="569"/>
      <c r="APO28" s="569"/>
      <c r="APP28" s="569"/>
      <c r="APQ28" s="569"/>
      <c r="APR28" s="569"/>
      <c r="APS28" s="569"/>
      <c r="APT28" s="569"/>
      <c r="APU28" s="569"/>
      <c r="APV28" s="569"/>
      <c r="APW28" s="569"/>
      <c r="APX28" s="569"/>
      <c r="APY28" s="569"/>
      <c r="APZ28" s="569"/>
      <c r="AQA28" s="569"/>
      <c r="AQB28" s="569"/>
      <c r="AQC28" s="569"/>
      <c r="AQD28" s="569"/>
      <c r="AQE28" s="569"/>
      <c r="AQF28" s="569"/>
      <c r="AQG28" s="569"/>
      <c r="AQH28" s="569"/>
      <c r="AQI28" s="569"/>
      <c r="AQJ28" s="569"/>
      <c r="AQK28" s="569"/>
      <c r="AQL28" s="569"/>
      <c r="AQM28" s="569"/>
      <c r="AQN28" s="569"/>
      <c r="AQO28" s="569"/>
      <c r="AQP28" s="569"/>
      <c r="AQQ28" s="569"/>
      <c r="AQR28" s="569"/>
      <c r="AQS28" s="569"/>
      <c r="AQT28" s="569"/>
      <c r="AQU28" s="569"/>
      <c r="AQV28" s="569"/>
      <c r="AQW28" s="569"/>
      <c r="AQX28" s="569"/>
      <c r="AQY28" s="569"/>
      <c r="AQZ28" s="569"/>
      <c r="ARA28" s="569"/>
      <c r="ARB28" s="569"/>
      <c r="ARC28" s="569"/>
      <c r="ARD28" s="569"/>
      <c r="ARE28" s="569"/>
      <c r="ARF28" s="569"/>
      <c r="ARG28" s="569"/>
      <c r="ARH28" s="569"/>
      <c r="ARI28" s="569"/>
      <c r="ARJ28" s="569"/>
      <c r="ARK28" s="569"/>
      <c r="ARL28" s="569"/>
      <c r="ARM28" s="569"/>
      <c r="ARN28" s="569"/>
      <c r="ARO28" s="569"/>
      <c r="ARP28" s="569"/>
      <c r="ARQ28" s="569"/>
      <c r="ARR28" s="569"/>
      <c r="ARS28" s="569"/>
      <c r="ART28" s="569"/>
      <c r="ARU28" s="569"/>
      <c r="ARV28" s="569"/>
      <c r="ARW28" s="569"/>
      <c r="ARX28" s="569"/>
      <c r="ARY28" s="569"/>
      <c r="ARZ28" s="569"/>
      <c r="ASA28" s="569"/>
      <c r="ASB28" s="569"/>
      <c r="ASC28" s="569"/>
      <c r="ASD28" s="569"/>
      <c r="ASE28" s="569"/>
      <c r="ASF28" s="569"/>
      <c r="ASG28" s="569"/>
      <c r="ASH28" s="569"/>
      <c r="ASI28" s="569"/>
      <c r="ASJ28" s="569"/>
      <c r="ASK28" s="569"/>
      <c r="ASL28" s="569"/>
      <c r="ASM28" s="569"/>
      <c r="ASN28" s="569"/>
      <c r="ASO28" s="569"/>
      <c r="ASP28" s="569"/>
      <c r="ASQ28" s="569"/>
      <c r="ASR28" s="569"/>
      <c r="ASS28" s="569"/>
      <c r="AST28" s="569"/>
      <c r="ASU28" s="569"/>
      <c r="ASV28" s="569"/>
      <c r="ASW28" s="569"/>
      <c r="ASX28" s="569"/>
      <c r="ASY28" s="569"/>
      <c r="ASZ28" s="569"/>
      <c r="ATA28" s="569"/>
      <c r="ATB28" s="569"/>
      <c r="ATC28" s="569"/>
      <c r="ATD28" s="569"/>
      <c r="ATE28" s="569"/>
      <c r="ATF28" s="569"/>
      <c r="ATG28" s="569"/>
      <c r="ATH28" s="569"/>
      <c r="ATI28" s="569"/>
      <c r="ATJ28" s="569"/>
      <c r="ATK28" s="569"/>
      <c r="ATL28" s="569"/>
      <c r="ATM28" s="569"/>
      <c r="ATN28" s="569"/>
      <c r="ATO28" s="569"/>
      <c r="ATP28" s="569"/>
      <c r="ATQ28" s="569"/>
      <c r="ATR28" s="569"/>
      <c r="ATS28" s="569"/>
      <c r="ATT28" s="569"/>
      <c r="ATU28" s="569"/>
      <c r="ATV28" s="569"/>
      <c r="ATW28" s="569"/>
      <c r="ATX28" s="569"/>
      <c r="ATY28" s="569"/>
      <c r="ATZ28" s="569"/>
      <c r="AUA28" s="569"/>
      <c r="AUB28" s="569"/>
      <c r="AUC28" s="569"/>
      <c r="AUD28" s="569"/>
      <c r="AUE28" s="569"/>
      <c r="AUF28" s="569"/>
      <c r="AUG28" s="569"/>
      <c r="AUH28" s="569"/>
      <c r="AUI28" s="569"/>
      <c r="AUJ28" s="569"/>
      <c r="AUK28" s="569"/>
      <c r="AUL28" s="569"/>
      <c r="AUM28" s="569"/>
      <c r="AUN28" s="569"/>
      <c r="AUO28" s="569"/>
      <c r="AUP28" s="569"/>
      <c r="AUQ28" s="569"/>
      <c r="AUR28" s="569"/>
      <c r="AUS28" s="569"/>
      <c r="AUT28" s="569"/>
      <c r="AUU28" s="569"/>
      <c r="AUV28" s="569"/>
      <c r="AUW28" s="569"/>
      <c r="AUX28" s="569"/>
      <c r="AUY28" s="569"/>
      <c r="AUZ28" s="569"/>
      <c r="AVA28" s="569"/>
      <c r="AVB28" s="569"/>
      <c r="AVC28" s="569"/>
      <c r="AVD28" s="569"/>
      <c r="AVE28" s="569"/>
      <c r="AVF28" s="569"/>
      <c r="AVG28" s="569"/>
      <c r="AVH28" s="569"/>
      <c r="AVI28" s="569"/>
      <c r="AVJ28" s="569"/>
      <c r="AVK28" s="569"/>
      <c r="AVL28" s="569"/>
      <c r="AVM28" s="569"/>
      <c r="AVN28" s="569"/>
      <c r="AVO28" s="569"/>
      <c r="AVP28" s="569"/>
      <c r="AVQ28" s="569"/>
      <c r="AVR28" s="569"/>
      <c r="AVS28" s="569"/>
      <c r="AVT28" s="569"/>
      <c r="AVU28" s="569"/>
      <c r="AVV28" s="569"/>
      <c r="AVW28" s="569"/>
      <c r="AVX28" s="569"/>
      <c r="AVY28" s="569"/>
      <c r="AVZ28" s="569"/>
      <c r="AWA28" s="569"/>
      <c r="AWB28" s="569"/>
      <c r="AWC28" s="569"/>
      <c r="AWD28" s="569"/>
      <c r="AWE28" s="569"/>
      <c r="AWF28" s="569"/>
      <c r="AWG28" s="569"/>
      <c r="AWH28" s="569"/>
      <c r="AWI28" s="569"/>
      <c r="AWJ28" s="569"/>
      <c r="AWK28" s="569"/>
      <c r="AWL28" s="569"/>
      <c r="AWM28" s="569"/>
      <c r="AWN28" s="569"/>
      <c r="AWO28" s="569"/>
      <c r="AWP28" s="569"/>
      <c r="AWQ28" s="569"/>
      <c r="AWR28" s="569"/>
      <c r="AWS28" s="569"/>
      <c r="AWT28" s="569"/>
      <c r="AWU28" s="569"/>
      <c r="AWV28" s="569"/>
      <c r="AWW28" s="569"/>
      <c r="AWX28" s="569"/>
      <c r="AWY28" s="569"/>
      <c r="AWZ28" s="569"/>
      <c r="AXA28" s="569"/>
      <c r="AXB28" s="569"/>
      <c r="AXC28" s="569"/>
      <c r="AXD28" s="569"/>
      <c r="AXE28" s="569"/>
      <c r="AXF28" s="569"/>
      <c r="AXG28" s="569"/>
      <c r="AXH28" s="569"/>
      <c r="AXI28" s="569"/>
      <c r="AXJ28" s="569"/>
      <c r="AXK28" s="569"/>
      <c r="AXL28" s="569"/>
      <c r="AXM28" s="569"/>
      <c r="AXN28" s="569"/>
      <c r="AXO28" s="569"/>
      <c r="AXP28" s="569"/>
      <c r="AXQ28" s="569"/>
      <c r="AXR28" s="569"/>
      <c r="AXS28" s="569"/>
      <c r="AXT28" s="569"/>
      <c r="AXU28" s="569"/>
      <c r="AXV28" s="569"/>
      <c r="AXW28" s="569"/>
      <c r="AXX28" s="569"/>
      <c r="AXY28" s="569"/>
      <c r="AXZ28" s="569"/>
      <c r="AYA28" s="569"/>
      <c r="AYB28" s="569"/>
      <c r="AYC28" s="569"/>
      <c r="AYD28" s="569"/>
      <c r="AYE28" s="569"/>
      <c r="AYF28" s="569"/>
      <c r="AYG28" s="569"/>
      <c r="AYH28" s="569"/>
      <c r="AYI28" s="569"/>
      <c r="AYJ28" s="569"/>
      <c r="AYK28" s="569"/>
      <c r="AYL28" s="569"/>
      <c r="AYM28" s="569"/>
      <c r="AYN28" s="569"/>
      <c r="AYO28" s="569"/>
      <c r="AYP28" s="569"/>
      <c r="AYQ28" s="569"/>
      <c r="AYR28" s="569"/>
      <c r="AYS28" s="569"/>
      <c r="AYT28" s="569"/>
      <c r="AYU28" s="569"/>
      <c r="AYV28" s="569"/>
      <c r="AYW28" s="569"/>
      <c r="AYX28" s="569"/>
      <c r="AYY28" s="569"/>
      <c r="AYZ28" s="569"/>
      <c r="AZA28" s="569"/>
      <c r="AZB28" s="569"/>
      <c r="AZC28" s="569"/>
      <c r="AZD28" s="569"/>
      <c r="AZE28" s="569"/>
      <c r="AZF28" s="569"/>
      <c r="AZG28" s="569"/>
      <c r="AZH28" s="569"/>
      <c r="AZI28" s="569"/>
      <c r="AZJ28" s="569"/>
      <c r="AZK28" s="569"/>
      <c r="AZL28" s="569"/>
      <c r="AZM28" s="569"/>
      <c r="AZN28" s="569"/>
      <c r="AZO28" s="569"/>
      <c r="AZP28" s="569"/>
      <c r="AZQ28" s="569"/>
      <c r="AZR28" s="569"/>
      <c r="AZS28" s="569"/>
      <c r="AZT28" s="569"/>
      <c r="AZU28" s="569"/>
      <c r="AZV28" s="569"/>
      <c r="AZW28" s="569"/>
      <c r="AZX28" s="569"/>
      <c r="AZY28" s="569"/>
      <c r="AZZ28" s="569"/>
      <c r="BAA28" s="569"/>
      <c r="BAB28" s="569"/>
      <c r="BAC28" s="569"/>
      <c r="BAD28" s="569"/>
      <c r="BAE28" s="569"/>
      <c r="BAF28" s="569"/>
      <c r="BAG28" s="569"/>
      <c r="BAH28" s="569"/>
      <c r="BAI28" s="569"/>
      <c r="BAJ28" s="569"/>
      <c r="BAK28" s="569"/>
      <c r="BAL28" s="569"/>
      <c r="BAM28" s="569"/>
      <c r="BAN28" s="569"/>
      <c r="BAO28" s="569"/>
      <c r="BAP28" s="569"/>
      <c r="BAQ28" s="569"/>
      <c r="BAR28" s="569"/>
      <c r="BAS28" s="569"/>
      <c r="BAT28" s="569"/>
      <c r="BAU28" s="569"/>
      <c r="BAV28" s="569"/>
      <c r="BAW28" s="569"/>
      <c r="BAX28" s="569"/>
      <c r="BAY28" s="569"/>
      <c r="BAZ28" s="569"/>
      <c r="BBA28" s="569"/>
      <c r="BBB28" s="569"/>
      <c r="BBC28" s="569"/>
      <c r="BBD28" s="569"/>
      <c r="BBE28" s="569"/>
      <c r="BBF28" s="569"/>
      <c r="BBG28" s="569"/>
      <c r="BBH28" s="569"/>
      <c r="BBI28" s="569"/>
      <c r="BBJ28" s="569"/>
      <c r="BBK28" s="569"/>
      <c r="BBL28" s="569"/>
      <c r="BBM28" s="569"/>
      <c r="BBN28" s="569"/>
      <c r="BBO28" s="569"/>
      <c r="BBP28" s="569"/>
      <c r="BBQ28" s="569"/>
      <c r="BBR28" s="569"/>
      <c r="BBS28" s="569"/>
      <c r="BBT28" s="569"/>
      <c r="BBU28" s="569"/>
      <c r="BBV28" s="569"/>
      <c r="BBW28" s="569"/>
      <c r="BBX28" s="569"/>
      <c r="BBY28" s="569"/>
      <c r="BBZ28" s="569"/>
      <c r="BCA28" s="569"/>
      <c r="BCB28" s="569"/>
      <c r="BCC28" s="569"/>
      <c r="BCD28" s="569"/>
      <c r="BCE28" s="569"/>
      <c r="BCF28" s="569"/>
      <c r="BCG28" s="569"/>
      <c r="BCH28" s="569"/>
      <c r="BCI28" s="569"/>
      <c r="BCJ28" s="569"/>
      <c r="BCK28" s="569"/>
      <c r="BCL28" s="569"/>
      <c r="BCM28" s="569"/>
      <c r="BCN28" s="569"/>
      <c r="BCO28" s="569"/>
      <c r="BCP28" s="569"/>
      <c r="BCQ28" s="569"/>
      <c r="BCR28" s="569"/>
      <c r="BCS28" s="569"/>
      <c r="BCT28" s="569"/>
      <c r="BCU28" s="569"/>
      <c r="BCV28" s="569"/>
      <c r="BCW28" s="569"/>
      <c r="BCX28" s="569"/>
      <c r="BCY28" s="569"/>
      <c r="BCZ28" s="569"/>
      <c r="BDA28" s="569"/>
      <c r="BDB28" s="569"/>
      <c r="BDC28" s="569"/>
      <c r="BDD28" s="569"/>
      <c r="BDE28" s="569"/>
      <c r="BDF28" s="569"/>
      <c r="BDG28" s="569"/>
      <c r="BDH28" s="569"/>
      <c r="BDI28" s="569"/>
      <c r="BDJ28" s="569"/>
      <c r="BDK28" s="569"/>
      <c r="BDL28" s="569"/>
      <c r="BDM28" s="569"/>
      <c r="BDN28" s="569"/>
      <c r="BDO28" s="569"/>
      <c r="BDP28" s="569"/>
      <c r="BDQ28" s="569"/>
      <c r="BDR28" s="569"/>
      <c r="BDS28" s="569"/>
      <c r="BDT28" s="569"/>
      <c r="BDU28" s="569"/>
      <c r="BDV28" s="569"/>
      <c r="BDW28" s="569"/>
      <c r="BDX28" s="569"/>
      <c r="BDY28" s="569"/>
      <c r="BDZ28" s="569"/>
      <c r="BEA28" s="569"/>
      <c r="BEB28" s="569"/>
      <c r="BEC28" s="569"/>
      <c r="BED28" s="569"/>
      <c r="BEE28" s="569"/>
      <c r="BEF28" s="569"/>
      <c r="BEG28" s="569"/>
      <c r="BEH28" s="569"/>
      <c r="BEI28" s="569"/>
      <c r="BEJ28" s="569"/>
      <c r="BEK28" s="569"/>
      <c r="BEL28" s="569"/>
      <c r="BEM28" s="569"/>
      <c r="BEN28" s="569"/>
      <c r="BEO28" s="569"/>
      <c r="BEP28" s="569"/>
      <c r="BEQ28" s="569"/>
      <c r="BER28" s="569"/>
      <c r="BES28" s="569"/>
      <c r="BET28" s="569"/>
      <c r="BEU28" s="569"/>
      <c r="BEV28" s="569"/>
      <c r="BEW28" s="569"/>
      <c r="BEX28" s="569"/>
      <c r="BEY28" s="569"/>
      <c r="BEZ28" s="569"/>
      <c r="BFA28" s="569"/>
      <c r="BFB28" s="569"/>
      <c r="BFC28" s="569"/>
      <c r="BFD28" s="569"/>
      <c r="BFE28" s="569"/>
      <c r="BFF28" s="569"/>
      <c r="BFG28" s="569"/>
      <c r="BFH28" s="569"/>
      <c r="BFI28" s="569"/>
      <c r="BFJ28" s="569"/>
      <c r="BFK28" s="569"/>
      <c r="BFL28" s="569"/>
      <c r="BFM28" s="569"/>
      <c r="BFN28" s="569"/>
      <c r="BFO28" s="569"/>
      <c r="BFP28" s="569"/>
      <c r="BFQ28" s="569"/>
      <c r="BFR28" s="569"/>
      <c r="BFS28" s="569"/>
      <c r="BFT28" s="569"/>
      <c r="BFU28" s="569"/>
      <c r="BFV28" s="569"/>
      <c r="BFW28" s="569"/>
      <c r="BFX28" s="569"/>
      <c r="BFY28" s="569"/>
      <c r="BFZ28" s="569"/>
      <c r="BGA28" s="569"/>
      <c r="BGB28" s="569"/>
      <c r="BGC28" s="569"/>
      <c r="BGD28" s="569"/>
      <c r="BGE28" s="569"/>
      <c r="BGF28" s="569"/>
      <c r="BGG28" s="569"/>
      <c r="BGH28" s="569"/>
      <c r="BGI28" s="569"/>
      <c r="BGJ28" s="569"/>
      <c r="BGK28" s="569"/>
      <c r="BGL28" s="569"/>
      <c r="BGM28" s="569"/>
      <c r="BGN28" s="569"/>
      <c r="BGO28" s="569"/>
      <c r="BGP28" s="569"/>
      <c r="BGQ28" s="569"/>
      <c r="BGR28" s="569"/>
      <c r="BGS28" s="569"/>
      <c r="BGT28" s="569"/>
      <c r="BGU28" s="569"/>
      <c r="BGV28" s="569"/>
      <c r="BGW28" s="569"/>
      <c r="BGX28" s="569"/>
      <c r="BGY28" s="569"/>
      <c r="BGZ28" s="569"/>
      <c r="BHA28" s="569"/>
      <c r="BHB28" s="569"/>
      <c r="BHC28" s="569"/>
      <c r="BHD28" s="569"/>
      <c r="BHE28" s="569"/>
      <c r="BHF28" s="569"/>
      <c r="BHG28" s="569"/>
      <c r="BHH28" s="569"/>
      <c r="BHI28" s="569"/>
      <c r="BHJ28" s="569"/>
      <c r="BHK28" s="569"/>
      <c r="BHL28" s="569"/>
      <c r="BHM28" s="569"/>
      <c r="BHN28" s="569"/>
      <c r="BHO28" s="569"/>
      <c r="BHP28" s="569"/>
      <c r="BHQ28" s="569"/>
      <c r="BHR28" s="569"/>
      <c r="BHS28" s="569"/>
      <c r="BHT28" s="569"/>
      <c r="BHU28" s="569"/>
      <c r="BHV28" s="569"/>
      <c r="BHW28" s="569"/>
      <c r="BHX28" s="569"/>
      <c r="BHY28" s="569"/>
      <c r="BHZ28" s="569"/>
      <c r="BIA28" s="569"/>
      <c r="BIB28" s="569"/>
      <c r="BIC28" s="569"/>
      <c r="BID28" s="569"/>
      <c r="BIE28" s="569"/>
      <c r="BIF28" s="569"/>
      <c r="BIG28" s="569"/>
      <c r="BIH28" s="569"/>
      <c r="BII28" s="569"/>
      <c r="BIJ28" s="569"/>
      <c r="BIK28" s="569"/>
      <c r="BIL28" s="569"/>
      <c r="BIM28" s="569"/>
      <c r="BIN28" s="569"/>
      <c r="BIO28" s="569"/>
      <c r="BIP28" s="569"/>
      <c r="BIQ28" s="569"/>
      <c r="BIR28" s="569"/>
      <c r="BIS28" s="569"/>
      <c r="BIT28" s="569"/>
      <c r="BIU28" s="569"/>
      <c r="BIV28" s="569"/>
      <c r="BIW28" s="569"/>
      <c r="BIX28" s="569"/>
      <c r="BIY28" s="569"/>
      <c r="BIZ28" s="569"/>
      <c r="BJA28" s="569"/>
      <c r="BJB28" s="569"/>
      <c r="BJC28" s="569"/>
      <c r="BJD28" s="569"/>
      <c r="BJE28" s="569"/>
      <c r="BJF28" s="569"/>
      <c r="BJG28" s="569"/>
      <c r="BJH28" s="569"/>
      <c r="BJI28" s="569"/>
      <c r="BJJ28" s="569"/>
      <c r="BJK28" s="569"/>
      <c r="BJL28" s="569"/>
      <c r="BJM28" s="569"/>
      <c r="BJN28" s="569"/>
      <c r="BJO28" s="569"/>
      <c r="BJP28" s="569"/>
      <c r="BJQ28" s="569"/>
      <c r="BJR28" s="569"/>
      <c r="BJS28" s="569"/>
      <c r="BJT28" s="569"/>
      <c r="BJU28" s="569"/>
      <c r="BJV28" s="569"/>
      <c r="BJW28" s="569"/>
      <c r="BJX28" s="569"/>
      <c r="BJY28" s="569"/>
      <c r="BJZ28" s="569"/>
      <c r="BKA28" s="569"/>
      <c r="BKB28" s="569"/>
      <c r="BKC28" s="569"/>
      <c r="BKD28" s="569"/>
      <c r="BKE28" s="569"/>
      <c r="BKF28" s="569"/>
      <c r="BKG28" s="569"/>
      <c r="BKH28" s="569"/>
      <c r="BKI28" s="569"/>
      <c r="BKJ28" s="569"/>
      <c r="BKK28" s="569"/>
      <c r="BKL28" s="569"/>
      <c r="BKM28" s="569"/>
      <c r="BKN28" s="569"/>
      <c r="BKO28" s="569"/>
      <c r="BKP28" s="569"/>
      <c r="BKQ28" s="569"/>
      <c r="BKR28" s="569"/>
      <c r="BKS28" s="569"/>
      <c r="BKT28" s="569"/>
      <c r="BKU28" s="569"/>
      <c r="BKV28" s="569"/>
      <c r="BKW28" s="569"/>
      <c r="BKX28" s="569"/>
      <c r="BKY28" s="569"/>
      <c r="BKZ28" s="569"/>
      <c r="BLA28" s="569"/>
      <c r="BLB28" s="569"/>
      <c r="BLC28" s="569"/>
      <c r="BLD28" s="569"/>
      <c r="BLE28" s="569"/>
      <c r="BLF28" s="569"/>
      <c r="BLG28" s="569"/>
      <c r="BLH28" s="569"/>
      <c r="BLI28" s="569"/>
      <c r="BLJ28" s="569"/>
      <c r="BLK28" s="569"/>
      <c r="BLL28" s="569"/>
      <c r="BLM28" s="569"/>
      <c r="BLN28" s="569"/>
      <c r="BLO28" s="569"/>
      <c r="BLP28" s="569"/>
      <c r="BLQ28" s="569"/>
      <c r="BLR28" s="569"/>
      <c r="BLS28" s="569"/>
      <c r="BLT28" s="569"/>
      <c r="BLU28" s="569"/>
      <c r="BLV28" s="569"/>
      <c r="BLW28" s="569"/>
      <c r="BLX28" s="569"/>
      <c r="BLY28" s="569"/>
      <c r="BLZ28" s="569"/>
      <c r="BMA28" s="569"/>
      <c r="BMB28" s="569"/>
      <c r="BMC28" s="569"/>
      <c r="BMD28" s="569"/>
      <c r="BME28" s="569"/>
      <c r="BMF28" s="569"/>
      <c r="BMG28" s="569"/>
      <c r="BMH28" s="569"/>
      <c r="BMI28" s="569"/>
      <c r="BMJ28" s="569"/>
      <c r="BMK28" s="569"/>
      <c r="BML28" s="569"/>
      <c r="BMM28" s="569"/>
      <c r="BMN28" s="569"/>
      <c r="BMO28" s="569"/>
      <c r="BMP28" s="569"/>
      <c r="BMQ28" s="569"/>
      <c r="BMR28" s="569"/>
      <c r="BMS28" s="569"/>
      <c r="BMT28" s="569"/>
      <c r="BMU28" s="569"/>
      <c r="BMV28" s="569"/>
      <c r="BMW28" s="569"/>
      <c r="BMX28" s="569"/>
      <c r="BMY28" s="569"/>
      <c r="BMZ28" s="569"/>
      <c r="BNA28" s="569"/>
      <c r="BNB28" s="569"/>
      <c r="BNC28" s="569"/>
      <c r="BND28" s="569"/>
      <c r="BNE28" s="569"/>
      <c r="BNF28" s="569"/>
      <c r="BNG28" s="569"/>
      <c r="BNH28" s="569"/>
      <c r="BNI28" s="569"/>
      <c r="BNJ28" s="569"/>
      <c r="BNK28" s="569"/>
      <c r="BNL28" s="569"/>
      <c r="BNM28" s="569"/>
      <c r="BNN28" s="569"/>
      <c r="BNO28" s="569"/>
      <c r="BNP28" s="569"/>
      <c r="BNQ28" s="569"/>
      <c r="BNR28" s="569"/>
      <c r="BNS28" s="569"/>
      <c r="BNT28" s="569"/>
      <c r="BNU28" s="569"/>
      <c r="BNV28" s="569"/>
      <c r="BNW28" s="569"/>
      <c r="BNX28" s="569"/>
      <c r="BNY28" s="569"/>
      <c r="BNZ28" s="569"/>
      <c r="BOA28" s="569"/>
      <c r="BOB28" s="569"/>
      <c r="BOC28" s="569"/>
      <c r="BOD28" s="569"/>
      <c r="BOE28" s="569"/>
      <c r="BOF28" s="569"/>
      <c r="BOG28" s="569"/>
      <c r="BOH28" s="569"/>
      <c r="BOI28" s="569"/>
      <c r="BOJ28" s="569"/>
      <c r="BOK28" s="569"/>
      <c r="BOL28" s="569"/>
      <c r="BOM28" s="569"/>
      <c r="BON28" s="569"/>
      <c r="BOO28" s="569"/>
      <c r="BOP28" s="569"/>
      <c r="BOQ28" s="569"/>
      <c r="BOR28" s="569"/>
      <c r="BOS28" s="569"/>
      <c r="BOT28" s="569"/>
      <c r="BOU28" s="569"/>
      <c r="BOV28" s="569"/>
      <c r="BOW28" s="569"/>
      <c r="BOX28" s="569"/>
      <c r="BOY28" s="569"/>
      <c r="BOZ28" s="569"/>
      <c r="BPA28" s="569"/>
      <c r="BPB28" s="569"/>
      <c r="BPC28" s="569"/>
      <c r="BPD28" s="569"/>
      <c r="BPE28" s="569"/>
      <c r="BPF28" s="569"/>
      <c r="BPG28" s="569"/>
      <c r="BPH28" s="569"/>
      <c r="BPI28" s="569"/>
      <c r="BPJ28" s="569"/>
      <c r="BPK28" s="569"/>
      <c r="BPL28" s="569"/>
      <c r="BPM28" s="569"/>
      <c r="BPN28" s="569"/>
      <c r="BPO28" s="569"/>
      <c r="BPP28" s="569"/>
      <c r="BPQ28" s="569"/>
      <c r="BPR28" s="569"/>
      <c r="BPS28" s="569"/>
      <c r="BPT28" s="569"/>
      <c r="BPU28" s="569"/>
      <c r="BPV28" s="569"/>
      <c r="BPW28" s="569"/>
      <c r="BPX28" s="569"/>
      <c r="BPY28" s="569"/>
      <c r="BPZ28" s="569"/>
      <c r="BQA28" s="569"/>
      <c r="BQB28" s="569"/>
      <c r="BQC28" s="569"/>
      <c r="BQD28" s="569"/>
      <c r="BQE28" s="569"/>
      <c r="BQF28" s="569"/>
      <c r="BQG28" s="569"/>
      <c r="BQH28" s="569"/>
      <c r="BQI28" s="569"/>
      <c r="BQJ28" s="569"/>
      <c r="BQK28" s="569"/>
      <c r="BQL28" s="569"/>
      <c r="BQM28" s="569"/>
      <c r="BQN28" s="569"/>
      <c r="BQO28" s="569"/>
      <c r="BQP28" s="569"/>
      <c r="BQQ28" s="569"/>
      <c r="BQR28" s="569"/>
      <c r="BQS28" s="569"/>
      <c r="BQT28" s="569"/>
      <c r="BQU28" s="569"/>
      <c r="BQV28" s="569"/>
      <c r="BQW28" s="569"/>
      <c r="BQX28" s="569"/>
      <c r="BQY28" s="569"/>
      <c r="BQZ28" s="569"/>
      <c r="BRA28" s="569"/>
      <c r="BRB28" s="569"/>
      <c r="BRC28" s="569"/>
      <c r="BRD28" s="569"/>
      <c r="BRE28" s="569"/>
      <c r="BRF28" s="569"/>
      <c r="BRG28" s="569"/>
      <c r="BRH28" s="569"/>
      <c r="BRI28" s="569"/>
      <c r="BRJ28" s="569"/>
      <c r="BRK28" s="569"/>
      <c r="BRL28" s="569"/>
      <c r="BRM28" s="569"/>
      <c r="BRN28" s="569"/>
      <c r="BRO28" s="569"/>
      <c r="BRP28" s="569"/>
      <c r="BRQ28" s="569"/>
      <c r="BRR28" s="569"/>
      <c r="BRS28" s="569"/>
      <c r="BRT28" s="569"/>
      <c r="BRU28" s="569"/>
      <c r="BRV28" s="569"/>
      <c r="BRW28" s="569"/>
      <c r="BRX28" s="569"/>
      <c r="BRY28" s="569"/>
      <c r="BRZ28" s="569"/>
      <c r="BSA28" s="569"/>
      <c r="BSB28" s="569"/>
      <c r="BSC28" s="569"/>
      <c r="BSD28" s="569"/>
      <c r="BSE28" s="569"/>
      <c r="BSF28" s="569"/>
      <c r="BSG28" s="569"/>
      <c r="BSH28" s="569"/>
      <c r="BSI28" s="569"/>
      <c r="BSJ28" s="569"/>
      <c r="BSK28" s="569"/>
      <c r="BSL28" s="569"/>
      <c r="BSM28" s="569"/>
      <c r="BSN28" s="569"/>
      <c r="BSO28" s="569"/>
      <c r="BSP28" s="569"/>
      <c r="BSQ28" s="569"/>
      <c r="BSR28" s="569"/>
      <c r="BSS28" s="569"/>
      <c r="BST28" s="569"/>
      <c r="BSU28" s="569"/>
      <c r="BSV28" s="569"/>
      <c r="BSW28" s="569"/>
      <c r="BSX28" s="569"/>
      <c r="BSY28" s="569"/>
      <c r="BSZ28" s="569"/>
      <c r="BTA28" s="569"/>
      <c r="BTB28" s="569"/>
      <c r="BTC28" s="569"/>
      <c r="BTD28" s="569"/>
      <c r="BTE28" s="569"/>
      <c r="BTF28" s="569"/>
      <c r="BTG28" s="569"/>
      <c r="BTH28" s="569"/>
      <c r="BTI28" s="569"/>
      <c r="BTJ28" s="569"/>
      <c r="BTK28" s="569"/>
      <c r="BTL28" s="569"/>
      <c r="BTM28" s="569"/>
      <c r="BTN28" s="569"/>
      <c r="BTO28" s="569"/>
      <c r="BTP28" s="569"/>
      <c r="BTQ28" s="569"/>
      <c r="BTR28" s="569"/>
      <c r="BTS28" s="569"/>
      <c r="BTT28" s="569"/>
      <c r="BTU28" s="569"/>
      <c r="BTV28" s="569"/>
      <c r="BTW28" s="569"/>
      <c r="BTX28" s="569"/>
      <c r="BTY28" s="569"/>
      <c r="BTZ28" s="569"/>
      <c r="BUA28" s="569"/>
      <c r="BUB28" s="569"/>
      <c r="BUC28" s="569"/>
      <c r="BUD28" s="569"/>
      <c r="BUE28" s="569"/>
      <c r="BUF28" s="569"/>
      <c r="BUG28" s="569"/>
      <c r="BUH28" s="569"/>
      <c r="BUI28" s="569"/>
      <c r="BUJ28" s="569"/>
      <c r="BUK28" s="569"/>
      <c r="BUL28" s="569"/>
      <c r="BUM28" s="569"/>
      <c r="BUN28" s="569"/>
      <c r="BUO28" s="569"/>
      <c r="BUP28" s="569"/>
      <c r="BUQ28" s="569"/>
      <c r="BUR28" s="569"/>
      <c r="BUS28" s="569"/>
      <c r="BUT28" s="569"/>
      <c r="BUU28" s="569"/>
      <c r="BUV28" s="569"/>
      <c r="BUW28" s="569"/>
      <c r="BUX28" s="569"/>
      <c r="BUY28" s="569"/>
      <c r="BUZ28" s="569"/>
      <c r="BVA28" s="569"/>
      <c r="BVB28" s="569"/>
      <c r="BVC28" s="569"/>
      <c r="BVD28" s="569"/>
      <c r="BVE28" s="569"/>
      <c r="BVF28" s="569"/>
      <c r="BVG28" s="569"/>
      <c r="BVH28" s="569"/>
      <c r="BVI28" s="569"/>
      <c r="BVJ28" s="569"/>
      <c r="BVK28" s="569"/>
      <c r="BVL28" s="569"/>
      <c r="BVM28" s="569"/>
      <c r="BVN28" s="569"/>
      <c r="BVO28" s="569"/>
      <c r="BVP28" s="569"/>
      <c r="BVQ28" s="569"/>
      <c r="BVR28" s="569"/>
      <c r="BVS28" s="569"/>
      <c r="BVT28" s="569"/>
      <c r="BVU28" s="569"/>
      <c r="BVV28" s="569"/>
      <c r="BVW28" s="569"/>
      <c r="BVX28" s="569"/>
      <c r="BVY28" s="569"/>
      <c r="BVZ28" s="569"/>
      <c r="BWA28" s="569"/>
      <c r="BWB28" s="569"/>
      <c r="BWC28" s="569"/>
      <c r="BWD28" s="569"/>
      <c r="BWE28" s="569"/>
      <c r="BWF28" s="569"/>
      <c r="BWG28" s="569"/>
      <c r="BWH28" s="569"/>
      <c r="BWI28" s="569"/>
      <c r="BWJ28" s="569"/>
      <c r="BWK28" s="569"/>
      <c r="BWL28" s="569"/>
      <c r="BWM28" s="569"/>
      <c r="BWN28" s="569"/>
      <c r="BWO28" s="569"/>
      <c r="BWP28" s="569"/>
      <c r="BWQ28" s="569"/>
      <c r="BWR28" s="569"/>
      <c r="BWS28" s="569"/>
      <c r="BWT28" s="569"/>
      <c r="BWU28" s="569"/>
      <c r="BWV28" s="569"/>
      <c r="BWW28" s="569"/>
      <c r="BWX28" s="569"/>
      <c r="BWY28" s="569"/>
      <c r="BWZ28" s="569"/>
      <c r="BXA28" s="569"/>
      <c r="BXB28" s="569"/>
      <c r="BXC28" s="569"/>
      <c r="BXD28" s="569"/>
      <c r="BXE28" s="569"/>
      <c r="BXF28" s="569"/>
      <c r="BXG28" s="569"/>
      <c r="BXH28" s="569"/>
      <c r="BXI28" s="569"/>
      <c r="BXJ28" s="569"/>
      <c r="BXK28" s="569"/>
      <c r="BXL28" s="569"/>
      <c r="BXM28" s="569"/>
      <c r="BXN28" s="569"/>
      <c r="BXO28" s="569"/>
      <c r="BXP28" s="569"/>
      <c r="BXQ28" s="569"/>
      <c r="BXR28" s="569"/>
      <c r="BXS28" s="569"/>
      <c r="BXT28" s="569"/>
      <c r="BXU28" s="569"/>
      <c r="BXV28" s="569"/>
      <c r="BXW28" s="569"/>
      <c r="BXX28" s="569"/>
      <c r="BXY28" s="569"/>
      <c r="BXZ28" s="569"/>
      <c r="BYA28" s="569"/>
      <c r="BYB28" s="569"/>
      <c r="BYC28" s="569"/>
      <c r="BYD28" s="569"/>
      <c r="BYE28" s="569"/>
      <c r="BYF28" s="569"/>
      <c r="BYG28" s="569"/>
      <c r="BYH28" s="569"/>
      <c r="BYI28" s="569"/>
      <c r="BYJ28" s="569"/>
      <c r="BYK28" s="569"/>
      <c r="BYL28" s="569"/>
      <c r="BYM28" s="569"/>
      <c r="BYN28" s="569"/>
      <c r="BYO28" s="569"/>
      <c r="BYP28" s="569"/>
      <c r="BYQ28" s="569"/>
      <c r="BYR28" s="569"/>
      <c r="BYS28" s="569"/>
      <c r="BYT28" s="569"/>
      <c r="BYU28" s="569"/>
      <c r="BYV28" s="569"/>
      <c r="BYW28" s="569"/>
      <c r="BYX28" s="569"/>
      <c r="BYY28" s="569"/>
      <c r="BYZ28" s="569"/>
      <c r="BZA28" s="569"/>
      <c r="BZB28" s="569"/>
      <c r="BZC28" s="569"/>
      <c r="BZD28" s="569"/>
      <c r="BZE28" s="569"/>
      <c r="BZF28" s="569"/>
      <c r="BZG28" s="569"/>
      <c r="BZH28" s="569"/>
      <c r="BZI28" s="569"/>
      <c r="BZJ28" s="569"/>
      <c r="BZK28" s="569"/>
      <c r="BZL28" s="569"/>
      <c r="BZM28" s="569"/>
      <c r="BZN28" s="569"/>
      <c r="BZO28" s="569"/>
      <c r="BZP28" s="569"/>
      <c r="BZQ28" s="569"/>
      <c r="BZR28" s="569"/>
      <c r="BZS28" s="569"/>
      <c r="BZT28" s="569"/>
      <c r="BZU28" s="569"/>
      <c r="BZV28" s="569"/>
      <c r="BZW28" s="569"/>
      <c r="BZX28" s="569"/>
      <c r="BZY28" s="569"/>
      <c r="BZZ28" s="569"/>
      <c r="CAA28" s="569"/>
      <c r="CAB28" s="569"/>
      <c r="CAC28" s="569"/>
      <c r="CAD28" s="569"/>
      <c r="CAE28" s="569"/>
      <c r="CAF28" s="569"/>
      <c r="CAG28" s="569"/>
      <c r="CAH28" s="569"/>
      <c r="CAI28" s="569"/>
      <c r="CAJ28" s="569"/>
      <c r="CAK28" s="569"/>
      <c r="CAL28" s="569"/>
      <c r="CAM28" s="569"/>
      <c r="CAN28" s="569"/>
      <c r="CAO28" s="569"/>
      <c r="CAP28" s="569"/>
      <c r="CAQ28" s="569"/>
      <c r="CAR28" s="569"/>
      <c r="CAS28" s="569"/>
      <c r="CAT28" s="569"/>
      <c r="CAU28" s="569"/>
      <c r="CAV28" s="569"/>
      <c r="CAW28" s="569"/>
      <c r="CAX28" s="569"/>
      <c r="CAY28" s="569"/>
      <c r="CAZ28" s="569"/>
      <c r="CBA28" s="569"/>
      <c r="CBB28" s="569"/>
      <c r="CBC28" s="569"/>
      <c r="CBD28" s="569"/>
      <c r="CBE28" s="569"/>
      <c r="CBF28" s="569"/>
      <c r="CBG28" s="569"/>
      <c r="CBH28" s="569"/>
      <c r="CBI28" s="569"/>
      <c r="CBJ28" s="569"/>
      <c r="CBK28" s="569"/>
      <c r="CBL28" s="569"/>
      <c r="CBM28" s="569"/>
      <c r="CBN28" s="569"/>
      <c r="CBO28" s="569"/>
      <c r="CBP28" s="569"/>
      <c r="CBQ28" s="569"/>
      <c r="CBR28" s="569"/>
      <c r="CBS28" s="569"/>
      <c r="CBT28" s="569"/>
      <c r="CBU28" s="569"/>
      <c r="CBV28" s="569"/>
      <c r="CBW28" s="569"/>
      <c r="CBX28" s="569"/>
      <c r="CBY28" s="569"/>
      <c r="CBZ28" s="569"/>
      <c r="CCA28" s="569"/>
      <c r="CCB28" s="569"/>
      <c r="CCC28" s="569"/>
      <c r="CCD28" s="569"/>
      <c r="CCE28" s="569"/>
      <c r="CCF28" s="569"/>
      <c r="CCG28" s="569"/>
      <c r="CCH28" s="569"/>
      <c r="CCI28" s="569"/>
      <c r="CCJ28" s="569"/>
      <c r="CCK28" s="569"/>
      <c r="CCL28" s="569"/>
      <c r="CCM28" s="569"/>
      <c r="CCN28" s="569"/>
      <c r="CCO28" s="569"/>
      <c r="CCP28" s="569"/>
      <c r="CCQ28" s="569"/>
      <c r="CCR28" s="569"/>
      <c r="CCS28" s="569"/>
      <c r="CCT28" s="569"/>
      <c r="CCU28" s="569"/>
      <c r="CCV28" s="569"/>
      <c r="CCW28" s="569"/>
      <c r="CCX28" s="569"/>
      <c r="CCY28" s="569"/>
      <c r="CCZ28" s="569"/>
      <c r="CDA28" s="569"/>
      <c r="CDB28" s="569"/>
      <c r="CDC28" s="569"/>
      <c r="CDD28" s="569"/>
      <c r="CDE28" s="569"/>
      <c r="CDF28" s="569"/>
      <c r="CDG28" s="569"/>
      <c r="CDH28" s="569"/>
      <c r="CDI28" s="569"/>
      <c r="CDJ28" s="569"/>
      <c r="CDK28" s="569"/>
      <c r="CDL28" s="569"/>
      <c r="CDM28" s="569"/>
      <c r="CDN28" s="569"/>
      <c r="CDO28" s="569"/>
      <c r="CDP28" s="569"/>
      <c r="CDQ28" s="569"/>
      <c r="CDR28" s="569"/>
      <c r="CDS28" s="569"/>
      <c r="CDT28" s="569"/>
      <c r="CDU28" s="569"/>
      <c r="CDV28" s="569"/>
      <c r="CDW28" s="569"/>
      <c r="CDX28" s="569"/>
      <c r="CDY28" s="569"/>
      <c r="CDZ28" s="569"/>
      <c r="CEA28" s="569"/>
      <c r="CEB28" s="569"/>
      <c r="CEC28" s="569"/>
      <c r="CED28" s="569"/>
      <c r="CEE28" s="569"/>
      <c r="CEF28" s="569"/>
      <c r="CEG28" s="569"/>
      <c r="CEH28" s="569"/>
      <c r="CEI28" s="569"/>
      <c r="CEJ28" s="569"/>
      <c r="CEK28" s="569"/>
      <c r="CEL28" s="569"/>
      <c r="CEM28" s="569"/>
      <c r="CEN28" s="569"/>
      <c r="CEO28" s="569"/>
      <c r="CEP28" s="569"/>
      <c r="CEQ28" s="569"/>
      <c r="CER28" s="569"/>
      <c r="CES28" s="569"/>
      <c r="CET28" s="569"/>
      <c r="CEU28" s="569"/>
      <c r="CEV28" s="569"/>
      <c r="CEW28" s="569"/>
      <c r="CEX28" s="569"/>
      <c r="CEY28" s="569"/>
      <c r="CEZ28" s="569"/>
      <c r="CFA28" s="569"/>
      <c r="CFB28" s="569"/>
      <c r="CFC28" s="569"/>
      <c r="CFD28" s="569"/>
      <c r="CFE28" s="569"/>
      <c r="CFF28" s="569"/>
      <c r="CFG28" s="569"/>
      <c r="CFH28" s="569"/>
      <c r="CFI28" s="569"/>
      <c r="CFJ28" s="569"/>
      <c r="CFK28" s="569"/>
      <c r="CFL28" s="569"/>
      <c r="CFM28" s="569"/>
      <c r="CFN28" s="569"/>
      <c r="CFO28" s="569"/>
      <c r="CFP28" s="569"/>
      <c r="CFQ28" s="569"/>
      <c r="CFR28" s="569"/>
      <c r="CFS28" s="569"/>
      <c r="CFT28" s="569"/>
      <c r="CFU28" s="569"/>
      <c r="CFV28" s="569"/>
      <c r="CFW28" s="569"/>
      <c r="CFX28" s="569"/>
      <c r="CFY28" s="569"/>
      <c r="CFZ28" s="569"/>
      <c r="CGA28" s="569"/>
      <c r="CGB28" s="569"/>
      <c r="CGC28" s="569"/>
      <c r="CGD28" s="569"/>
      <c r="CGE28" s="569"/>
      <c r="CGF28" s="569"/>
      <c r="CGG28" s="569"/>
      <c r="CGH28" s="569"/>
      <c r="CGI28" s="569"/>
      <c r="CGJ28" s="569"/>
      <c r="CGK28" s="569"/>
      <c r="CGL28" s="569"/>
      <c r="CGM28" s="569"/>
      <c r="CGN28" s="569"/>
      <c r="CGO28" s="569"/>
      <c r="CGP28" s="569"/>
      <c r="CGQ28" s="569"/>
      <c r="CGR28" s="569"/>
      <c r="CGS28" s="569"/>
      <c r="CGT28" s="569"/>
      <c r="CGU28" s="569"/>
      <c r="CGV28" s="569"/>
      <c r="CGW28" s="569"/>
      <c r="CGX28" s="569"/>
      <c r="CGY28" s="569"/>
      <c r="CGZ28" s="569"/>
      <c r="CHA28" s="569"/>
      <c r="CHB28" s="569"/>
      <c r="CHC28" s="569"/>
      <c r="CHD28" s="569"/>
      <c r="CHE28" s="569"/>
      <c r="CHF28" s="569"/>
      <c r="CHG28" s="569"/>
      <c r="CHH28" s="569"/>
      <c r="CHI28" s="569"/>
      <c r="CHJ28" s="569"/>
      <c r="CHK28" s="569"/>
      <c r="CHL28" s="569"/>
      <c r="CHM28" s="569"/>
      <c r="CHN28" s="569"/>
      <c r="CHO28" s="569"/>
      <c r="CHP28" s="569"/>
      <c r="CHQ28" s="569"/>
      <c r="CHR28" s="569"/>
      <c r="CHS28" s="569"/>
      <c r="CHT28" s="569"/>
      <c r="CHU28" s="569"/>
      <c r="CHV28" s="569"/>
      <c r="CHW28" s="569"/>
      <c r="CHX28" s="569"/>
      <c r="CHY28" s="569"/>
      <c r="CHZ28" s="569"/>
      <c r="CIA28" s="569"/>
      <c r="CIB28" s="569"/>
      <c r="CIC28" s="569"/>
      <c r="CID28" s="569"/>
      <c r="CIE28" s="569"/>
      <c r="CIF28" s="569"/>
      <c r="CIG28" s="569"/>
      <c r="CIH28" s="569"/>
      <c r="CII28" s="569"/>
      <c r="CIJ28" s="569"/>
      <c r="CIK28" s="569"/>
      <c r="CIL28" s="569"/>
      <c r="CIM28" s="569"/>
      <c r="CIN28" s="569"/>
      <c r="CIO28" s="569"/>
      <c r="CIP28" s="569"/>
      <c r="CIQ28" s="569"/>
      <c r="CIR28" s="569"/>
      <c r="CIS28" s="569"/>
      <c r="CIT28" s="569"/>
      <c r="CIU28" s="569"/>
      <c r="CIV28" s="569"/>
      <c r="CIW28" s="569"/>
      <c r="CIX28" s="569"/>
      <c r="CIY28" s="569"/>
      <c r="CIZ28" s="569"/>
      <c r="CJA28" s="569"/>
      <c r="CJB28" s="569"/>
      <c r="CJC28" s="569"/>
      <c r="CJD28" s="569"/>
      <c r="CJE28" s="569"/>
      <c r="CJF28" s="569"/>
      <c r="CJG28" s="569"/>
      <c r="CJH28" s="569"/>
      <c r="CJI28" s="569"/>
      <c r="CJJ28" s="569"/>
      <c r="CJK28" s="569"/>
      <c r="CJL28" s="569"/>
      <c r="CJM28" s="569"/>
      <c r="CJN28" s="569"/>
      <c r="CJO28" s="569"/>
      <c r="CJP28" s="569"/>
      <c r="CJQ28" s="569"/>
      <c r="CJR28" s="569"/>
      <c r="CJS28" s="569"/>
      <c r="CJT28" s="569"/>
      <c r="CJU28" s="569"/>
      <c r="CJV28" s="569"/>
      <c r="CJW28" s="569"/>
      <c r="CJX28" s="569"/>
      <c r="CJY28" s="569"/>
      <c r="CJZ28" s="569"/>
      <c r="CKA28" s="569"/>
      <c r="CKB28" s="569"/>
      <c r="CKC28" s="569"/>
      <c r="CKD28" s="569"/>
      <c r="CKE28" s="569"/>
      <c r="CKF28" s="569"/>
      <c r="CKG28" s="569"/>
      <c r="CKH28" s="569"/>
      <c r="CKI28" s="569"/>
      <c r="CKJ28" s="569"/>
      <c r="CKK28" s="569"/>
      <c r="CKL28" s="569"/>
      <c r="CKM28" s="569"/>
      <c r="CKN28" s="569"/>
      <c r="CKO28" s="569"/>
      <c r="CKP28" s="569"/>
      <c r="CKQ28" s="569"/>
      <c r="CKR28" s="569"/>
      <c r="CKS28" s="569"/>
      <c r="CKT28" s="569"/>
      <c r="CKU28" s="569"/>
      <c r="CKV28" s="569"/>
      <c r="CKW28" s="569"/>
      <c r="CKX28" s="569"/>
      <c r="CKY28" s="569"/>
      <c r="CKZ28" s="569"/>
      <c r="CLA28" s="569"/>
      <c r="CLB28" s="569"/>
      <c r="CLC28" s="569"/>
      <c r="CLD28" s="569"/>
      <c r="CLE28" s="569"/>
      <c r="CLF28" s="569"/>
      <c r="CLG28" s="569"/>
      <c r="CLH28" s="569"/>
      <c r="CLI28" s="569"/>
      <c r="CLJ28" s="569"/>
      <c r="CLK28" s="569"/>
      <c r="CLL28" s="569"/>
      <c r="CLM28" s="569"/>
      <c r="CLN28" s="569"/>
      <c r="CLO28" s="569"/>
      <c r="CLP28" s="569"/>
      <c r="CLQ28" s="569"/>
      <c r="CLR28" s="569"/>
      <c r="CLS28" s="569"/>
      <c r="CLT28" s="569"/>
      <c r="CLU28" s="569"/>
      <c r="CLV28" s="569"/>
      <c r="CLW28" s="569"/>
      <c r="CLX28" s="569"/>
      <c r="CLY28" s="569"/>
      <c r="CLZ28" s="569"/>
      <c r="CMA28" s="569"/>
      <c r="CMB28" s="569"/>
      <c r="CMC28" s="569"/>
      <c r="CMD28" s="569"/>
      <c r="CME28" s="569"/>
      <c r="CMF28" s="569"/>
      <c r="CMG28" s="569"/>
      <c r="CMH28" s="569"/>
      <c r="CMI28" s="569"/>
      <c r="CMJ28" s="569"/>
      <c r="CMK28" s="569"/>
      <c r="CML28" s="569"/>
      <c r="CMM28" s="569"/>
      <c r="CMN28" s="569"/>
      <c r="CMO28" s="569"/>
      <c r="CMP28" s="569"/>
      <c r="CMQ28" s="569"/>
      <c r="CMR28" s="569"/>
      <c r="CMS28" s="569"/>
      <c r="CMT28" s="569"/>
      <c r="CMU28" s="569"/>
      <c r="CMV28" s="569"/>
      <c r="CMW28" s="569"/>
      <c r="CMX28" s="569"/>
      <c r="CMY28" s="569"/>
      <c r="CMZ28" s="569"/>
      <c r="CNA28" s="569"/>
      <c r="CNB28" s="569"/>
      <c r="CNC28" s="569"/>
      <c r="CND28" s="569"/>
      <c r="CNE28" s="569"/>
      <c r="CNF28" s="569"/>
      <c r="CNG28" s="569"/>
      <c r="CNH28" s="569"/>
      <c r="CNI28" s="569"/>
      <c r="CNJ28" s="569"/>
      <c r="CNK28" s="569"/>
      <c r="CNL28" s="569"/>
      <c r="CNM28" s="569"/>
      <c r="CNN28" s="569"/>
      <c r="CNO28" s="569"/>
      <c r="CNP28" s="569"/>
      <c r="CNQ28" s="569"/>
      <c r="CNR28" s="569"/>
      <c r="CNS28" s="569"/>
      <c r="CNT28" s="569"/>
      <c r="CNU28" s="569"/>
      <c r="CNV28" s="569"/>
      <c r="CNW28" s="569"/>
      <c r="CNX28" s="569"/>
      <c r="CNY28" s="569"/>
      <c r="CNZ28" s="569"/>
      <c r="COA28" s="569"/>
      <c r="COB28" s="569"/>
      <c r="COC28" s="569"/>
      <c r="COD28" s="569"/>
      <c r="COE28" s="569"/>
      <c r="COF28" s="569"/>
      <c r="COG28" s="569"/>
      <c r="COH28" s="569"/>
      <c r="COI28" s="569"/>
      <c r="COJ28" s="569"/>
      <c r="COK28" s="569"/>
      <c r="COL28" s="569"/>
      <c r="COM28" s="569"/>
      <c r="CON28" s="569"/>
      <c r="COO28" s="569"/>
      <c r="COP28" s="569"/>
      <c r="COQ28" s="569"/>
      <c r="COR28" s="569"/>
      <c r="COS28" s="569"/>
      <c r="COT28" s="569"/>
      <c r="COU28" s="569"/>
      <c r="COV28" s="569"/>
      <c r="COW28" s="569"/>
      <c r="COX28" s="569"/>
      <c r="COY28" s="569"/>
      <c r="COZ28" s="569"/>
      <c r="CPA28" s="569"/>
      <c r="CPB28" s="569"/>
      <c r="CPC28" s="569"/>
      <c r="CPD28" s="569"/>
      <c r="CPE28" s="569"/>
      <c r="CPF28" s="569"/>
      <c r="CPG28" s="569"/>
      <c r="CPH28" s="569"/>
      <c r="CPI28" s="569"/>
      <c r="CPJ28" s="569"/>
      <c r="CPK28" s="569"/>
      <c r="CPL28" s="569"/>
      <c r="CPM28" s="569"/>
      <c r="CPN28" s="569"/>
      <c r="CPO28" s="569"/>
      <c r="CPP28" s="569"/>
      <c r="CPQ28" s="569"/>
      <c r="CPR28" s="569"/>
      <c r="CPS28" s="569"/>
      <c r="CPT28" s="569"/>
      <c r="CPU28" s="569"/>
      <c r="CPV28" s="569"/>
      <c r="CPW28" s="569"/>
      <c r="CPX28" s="569"/>
      <c r="CPY28" s="569"/>
      <c r="CPZ28" s="569"/>
      <c r="CQA28" s="569"/>
      <c r="CQB28" s="569"/>
      <c r="CQC28" s="569"/>
      <c r="CQD28" s="569"/>
      <c r="CQE28" s="569"/>
      <c r="CQF28" s="569"/>
      <c r="CQG28" s="569"/>
      <c r="CQH28" s="569"/>
      <c r="CQI28" s="569"/>
      <c r="CQJ28" s="569"/>
      <c r="CQK28" s="569"/>
      <c r="CQL28" s="569"/>
      <c r="CQM28" s="569"/>
      <c r="CQN28" s="569"/>
      <c r="CQO28" s="569"/>
      <c r="CQP28" s="569"/>
      <c r="CQQ28" s="569"/>
      <c r="CQR28" s="569"/>
      <c r="CQS28" s="569"/>
      <c r="CQT28" s="569"/>
      <c r="CQU28" s="569"/>
      <c r="CQV28" s="569"/>
      <c r="CQW28" s="569"/>
      <c r="CQX28" s="569"/>
      <c r="CQY28" s="569"/>
      <c r="CQZ28" s="569"/>
      <c r="CRA28" s="569"/>
      <c r="CRB28" s="569"/>
      <c r="CRC28" s="569"/>
      <c r="CRD28" s="569"/>
      <c r="CRE28" s="569"/>
      <c r="CRF28" s="569"/>
      <c r="CRG28" s="569"/>
      <c r="CRH28" s="569"/>
      <c r="CRI28" s="569"/>
      <c r="CRJ28" s="569"/>
      <c r="CRK28" s="569"/>
      <c r="CRL28" s="569"/>
      <c r="CRM28" s="569"/>
      <c r="CRN28" s="569"/>
      <c r="CRO28" s="569"/>
      <c r="CRP28" s="569"/>
      <c r="CRQ28" s="569"/>
      <c r="CRR28" s="569"/>
      <c r="CRS28" s="569"/>
      <c r="CRT28" s="569"/>
      <c r="CRU28" s="569"/>
      <c r="CRV28" s="569"/>
      <c r="CRW28" s="569"/>
      <c r="CRX28" s="569"/>
      <c r="CRY28" s="569"/>
      <c r="CRZ28" s="569"/>
      <c r="CSA28" s="569"/>
      <c r="CSB28" s="569"/>
      <c r="CSC28" s="569"/>
      <c r="CSD28" s="569"/>
      <c r="CSE28" s="569"/>
      <c r="CSF28" s="569"/>
      <c r="CSG28" s="569"/>
      <c r="CSH28" s="569"/>
      <c r="CSI28" s="569"/>
      <c r="CSJ28" s="569"/>
      <c r="CSK28" s="569"/>
      <c r="CSL28" s="569"/>
      <c r="CSM28" s="569"/>
      <c r="CSN28" s="569"/>
      <c r="CSO28" s="569"/>
      <c r="CSP28" s="569"/>
      <c r="CSQ28" s="569"/>
      <c r="CSR28" s="569"/>
      <c r="CSS28" s="569"/>
      <c r="CST28" s="569"/>
      <c r="CSU28" s="569"/>
      <c r="CSV28" s="569"/>
      <c r="CSW28" s="569"/>
      <c r="CSX28" s="569"/>
      <c r="CSY28" s="569"/>
      <c r="CSZ28" s="569"/>
      <c r="CTA28" s="569"/>
      <c r="CTB28" s="569"/>
      <c r="CTC28" s="569"/>
      <c r="CTD28" s="569"/>
      <c r="CTE28" s="569"/>
      <c r="CTF28" s="569"/>
      <c r="CTG28" s="569"/>
      <c r="CTH28" s="569"/>
      <c r="CTI28" s="569"/>
      <c r="CTJ28" s="569"/>
      <c r="CTK28" s="569"/>
      <c r="CTL28" s="569"/>
      <c r="CTM28" s="569"/>
      <c r="CTN28" s="569"/>
      <c r="CTO28" s="569"/>
      <c r="CTP28" s="569"/>
      <c r="CTQ28" s="569"/>
      <c r="CTR28" s="569"/>
      <c r="CTS28" s="569"/>
      <c r="CTT28" s="569"/>
      <c r="CTU28" s="569"/>
      <c r="CTV28" s="569"/>
      <c r="CTW28" s="569"/>
      <c r="CTX28" s="569"/>
      <c r="CTY28" s="569"/>
      <c r="CTZ28" s="569"/>
      <c r="CUA28" s="569"/>
      <c r="CUB28" s="569"/>
      <c r="CUC28" s="569"/>
      <c r="CUD28" s="569"/>
      <c r="CUE28" s="569"/>
      <c r="CUF28" s="569"/>
      <c r="CUG28" s="569"/>
      <c r="CUH28" s="569"/>
      <c r="CUI28" s="569"/>
      <c r="CUJ28" s="569"/>
      <c r="CUK28" s="569"/>
      <c r="CUL28" s="569"/>
      <c r="CUM28" s="569"/>
      <c r="CUN28" s="569"/>
      <c r="CUO28" s="569"/>
      <c r="CUP28" s="569"/>
      <c r="CUQ28" s="569"/>
      <c r="CUR28" s="569"/>
      <c r="CUS28" s="569"/>
      <c r="CUT28" s="569"/>
      <c r="CUU28" s="569"/>
      <c r="CUV28" s="569"/>
      <c r="CUW28" s="569"/>
      <c r="CUX28" s="569"/>
      <c r="CUY28" s="569"/>
      <c r="CUZ28" s="569"/>
      <c r="CVA28" s="569"/>
      <c r="CVB28" s="569"/>
      <c r="CVC28" s="569"/>
      <c r="CVD28" s="569"/>
      <c r="CVE28" s="569"/>
      <c r="CVF28" s="569"/>
      <c r="CVG28" s="569"/>
      <c r="CVH28" s="569"/>
      <c r="CVI28" s="569"/>
      <c r="CVJ28" s="569"/>
      <c r="CVK28" s="569"/>
      <c r="CVL28" s="569"/>
      <c r="CVM28" s="569"/>
      <c r="CVN28" s="569"/>
      <c r="CVO28" s="569"/>
      <c r="CVP28" s="569"/>
      <c r="CVQ28" s="569"/>
      <c r="CVR28" s="569"/>
      <c r="CVS28" s="569"/>
      <c r="CVT28" s="569"/>
      <c r="CVU28" s="569"/>
      <c r="CVV28" s="569"/>
      <c r="CVW28" s="569"/>
      <c r="CVX28" s="569"/>
      <c r="CVY28" s="569"/>
      <c r="CVZ28" s="569"/>
      <c r="CWA28" s="569"/>
      <c r="CWB28" s="569"/>
      <c r="CWC28" s="569"/>
      <c r="CWD28" s="569"/>
      <c r="CWE28" s="569"/>
      <c r="CWF28" s="569"/>
      <c r="CWG28" s="569"/>
      <c r="CWH28" s="569"/>
      <c r="CWI28" s="569"/>
      <c r="CWJ28" s="569"/>
      <c r="CWK28" s="569"/>
      <c r="CWL28" s="569"/>
      <c r="CWM28" s="569"/>
      <c r="CWN28" s="569"/>
      <c r="CWO28" s="569"/>
      <c r="CWP28" s="569"/>
      <c r="CWQ28" s="569"/>
      <c r="CWR28" s="569"/>
      <c r="CWS28" s="569"/>
      <c r="CWT28" s="569"/>
      <c r="CWU28" s="569"/>
      <c r="CWV28" s="569"/>
      <c r="CWW28" s="569"/>
      <c r="CWX28" s="569"/>
      <c r="CWY28" s="569"/>
      <c r="CWZ28" s="569"/>
      <c r="CXA28" s="569"/>
      <c r="CXB28" s="569"/>
      <c r="CXC28" s="569"/>
      <c r="CXD28" s="569"/>
      <c r="CXE28" s="569"/>
      <c r="CXF28" s="569"/>
      <c r="CXG28" s="569"/>
      <c r="CXH28" s="569"/>
      <c r="CXI28" s="569"/>
      <c r="CXJ28" s="569"/>
      <c r="CXK28" s="569"/>
      <c r="CXL28" s="569"/>
      <c r="CXM28" s="569"/>
      <c r="CXN28" s="569"/>
      <c r="CXO28" s="569"/>
      <c r="CXP28" s="569"/>
      <c r="CXQ28" s="569"/>
      <c r="CXR28" s="569"/>
      <c r="CXS28" s="569"/>
      <c r="CXT28" s="569"/>
      <c r="CXU28" s="569"/>
      <c r="CXV28" s="569"/>
      <c r="CXW28" s="569"/>
      <c r="CXX28" s="569"/>
      <c r="CXY28" s="569"/>
      <c r="CXZ28" s="569"/>
      <c r="CYA28" s="569"/>
      <c r="CYB28" s="569"/>
      <c r="CYC28" s="569"/>
      <c r="CYD28" s="569"/>
      <c r="CYE28" s="569"/>
      <c r="CYF28" s="569"/>
      <c r="CYG28" s="569"/>
      <c r="CYH28" s="569"/>
      <c r="CYI28" s="569"/>
      <c r="CYJ28" s="569"/>
      <c r="CYK28" s="569"/>
      <c r="CYL28" s="569"/>
      <c r="CYM28" s="569"/>
      <c r="CYN28" s="569"/>
      <c r="CYO28" s="569"/>
      <c r="CYP28" s="569"/>
      <c r="CYQ28" s="569"/>
      <c r="CYR28" s="569"/>
      <c r="CYS28" s="569"/>
      <c r="CYT28" s="569"/>
      <c r="CYU28" s="569"/>
      <c r="CYV28" s="569"/>
      <c r="CYW28" s="569"/>
      <c r="CYX28" s="569"/>
      <c r="CYY28" s="569"/>
      <c r="CYZ28" s="569"/>
      <c r="CZA28" s="569"/>
      <c r="CZB28" s="569"/>
      <c r="CZC28" s="569"/>
      <c r="CZD28" s="569"/>
      <c r="CZE28" s="569"/>
      <c r="CZF28" s="569"/>
      <c r="CZG28" s="569"/>
      <c r="CZH28" s="569"/>
      <c r="CZI28" s="569"/>
      <c r="CZJ28" s="569"/>
      <c r="CZK28" s="569"/>
      <c r="CZL28" s="569"/>
      <c r="CZM28" s="569"/>
      <c r="CZN28" s="569"/>
      <c r="CZO28" s="569"/>
      <c r="CZP28" s="569"/>
      <c r="CZQ28" s="569"/>
      <c r="CZR28" s="569"/>
      <c r="CZS28" s="569"/>
      <c r="CZT28" s="569"/>
      <c r="CZU28" s="569"/>
      <c r="CZV28" s="569"/>
      <c r="CZW28" s="569"/>
      <c r="CZX28" s="569"/>
      <c r="CZY28" s="569"/>
      <c r="CZZ28" s="569"/>
      <c r="DAA28" s="569"/>
      <c r="DAB28" s="569"/>
      <c r="DAC28" s="569"/>
      <c r="DAD28" s="569"/>
      <c r="DAE28" s="569"/>
      <c r="DAF28" s="569"/>
      <c r="DAG28" s="569"/>
      <c r="DAH28" s="569"/>
      <c r="DAI28" s="569"/>
      <c r="DAJ28" s="569"/>
      <c r="DAK28" s="569"/>
      <c r="DAL28" s="569"/>
      <c r="DAM28" s="569"/>
      <c r="DAN28" s="569"/>
      <c r="DAO28" s="569"/>
      <c r="DAP28" s="569"/>
      <c r="DAQ28" s="569"/>
      <c r="DAR28" s="569"/>
      <c r="DAS28" s="569"/>
      <c r="DAT28" s="569"/>
      <c r="DAU28" s="569"/>
      <c r="DAV28" s="569"/>
      <c r="DAW28" s="569"/>
      <c r="DAX28" s="569"/>
      <c r="DAY28" s="569"/>
      <c r="DAZ28" s="569"/>
      <c r="DBA28" s="569"/>
      <c r="DBB28" s="569"/>
      <c r="DBC28" s="569"/>
      <c r="DBD28" s="569"/>
      <c r="DBE28" s="569"/>
      <c r="DBF28" s="569"/>
      <c r="DBG28" s="569"/>
      <c r="DBH28" s="569"/>
      <c r="DBI28" s="569"/>
      <c r="DBJ28" s="569"/>
      <c r="DBK28" s="569"/>
      <c r="DBL28" s="569"/>
      <c r="DBM28" s="569"/>
      <c r="DBN28" s="569"/>
      <c r="DBO28" s="569"/>
      <c r="DBP28" s="569"/>
      <c r="DBQ28" s="569"/>
      <c r="DBR28" s="569"/>
      <c r="DBS28" s="569"/>
      <c r="DBT28" s="569"/>
      <c r="DBU28" s="569"/>
      <c r="DBV28" s="569"/>
      <c r="DBW28" s="569"/>
      <c r="DBX28" s="569"/>
      <c r="DBY28" s="569"/>
      <c r="DBZ28" s="569"/>
      <c r="DCA28" s="569"/>
      <c r="DCB28" s="569"/>
      <c r="DCC28" s="569"/>
      <c r="DCD28" s="569"/>
      <c r="DCE28" s="569"/>
      <c r="DCF28" s="569"/>
      <c r="DCG28" s="569"/>
      <c r="DCH28" s="569"/>
      <c r="DCI28" s="569"/>
      <c r="DCJ28" s="569"/>
      <c r="DCK28" s="569"/>
      <c r="DCL28" s="569"/>
      <c r="DCM28" s="569"/>
      <c r="DCN28" s="569"/>
      <c r="DCO28" s="569"/>
      <c r="DCP28" s="569"/>
      <c r="DCQ28" s="569"/>
      <c r="DCR28" s="569"/>
      <c r="DCS28" s="569"/>
      <c r="DCT28" s="569"/>
      <c r="DCU28" s="569"/>
      <c r="DCV28" s="569"/>
      <c r="DCW28" s="569"/>
      <c r="DCX28" s="569"/>
      <c r="DCY28" s="569"/>
      <c r="DCZ28" s="569"/>
      <c r="DDA28" s="569"/>
      <c r="DDB28" s="569"/>
      <c r="DDC28" s="569"/>
      <c r="DDD28" s="569"/>
      <c r="DDE28" s="569"/>
      <c r="DDF28" s="569"/>
      <c r="DDG28" s="569"/>
      <c r="DDH28" s="569"/>
      <c r="DDI28" s="569"/>
      <c r="DDJ28" s="569"/>
      <c r="DDK28" s="569"/>
      <c r="DDL28" s="569"/>
      <c r="DDM28" s="569"/>
      <c r="DDN28" s="569"/>
      <c r="DDO28" s="569"/>
      <c r="DDP28" s="569"/>
      <c r="DDQ28" s="569"/>
      <c r="DDR28" s="569"/>
      <c r="DDS28" s="569"/>
      <c r="DDT28" s="569"/>
      <c r="DDU28" s="569"/>
      <c r="DDV28" s="569"/>
      <c r="DDW28" s="569"/>
      <c r="DDX28" s="569"/>
      <c r="DDY28" s="569"/>
      <c r="DDZ28" s="569"/>
      <c r="DEA28" s="569"/>
      <c r="DEB28" s="569"/>
      <c r="DEC28" s="569"/>
      <c r="DED28" s="569"/>
      <c r="DEE28" s="569"/>
      <c r="DEF28" s="569"/>
      <c r="DEG28" s="569"/>
      <c r="DEH28" s="569"/>
      <c r="DEI28" s="569"/>
      <c r="DEJ28" s="569"/>
      <c r="DEK28" s="569"/>
      <c r="DEL28" s="569"/>
      <c r="DEM28" s="569"/>
      <c r="DEN28" s="569"/>
      <c r="DEO28" s="569"/>
      <c r="DEP28" s="569"/>
      <c r="DEQ28" s="569"/>
      <c r="DER28" s="569"/>
      <c r="DES28" s="569"/>
      <c r="DET28" s="569"/>
      <c r="DEU28" s="569"/>
      <c r="DEV28" s="569"/>
      <c r="DEW28" s="569"/>
      <c r="DEX28" s="569"/>
      <c r="DEY28" s="569"/>
      <c r="DEZ28" s="569"/>
      <c r="DFA28" s="569"/>
      <c r="DFB28" s="569"/>
      <c r="DFC28" s="569"/>
      <c r="DFD28" s="569"/>
      <c r="DFE28" s="569"/>
      <c r="DFF28" s="569"/>
      <c r="DFG28" s="569"/>
      <c r="DFH28" s="569"/>
      <c r="DFI28" s="569"/>
      <c r="DFJ28" s="569"/>
      <c r="DFK28" s="569"/>
      <c r="DFL28" s="569"/>
      <c r="DFM28" s="569"/>
      <c r="DFN28" s="569"/>
      <c r="DFO28" s="569"/>
      <c r="DFP28" s="569"/>
      <c r="DFQ28" s="569"/>
      <c r="DFR28" s="569"/>
      <c r="DFS28" s="569"/>
      <c r="DFT28" s="569"/>
      <c r="DFU28" s="569"/>
      <c r="DFV28" s="569"/>
      <c r="DFW28" s="569"/>
      <c r="DFX28" s="569"/>
      <c r="DFY28" s="569"/>
      <c r="DFZ28" s="569"/>
      <c r="DGA28" s="569"/>
      <c r="DGB28" s="569"/>
      <c r="DGC28" s="569"/>
      <c r="DGD28" s="569"/>
      <c r="DGE28" s="569"/>
      <c r="DGF28" s="569"/>
      <c r="DGG28" s="569"/>
      <c r="DGH28" s="569"/>
      <c r="DGI28" s="569"/>
      <c r="DGJ28" s="569"/>
      <c r="DGK28" s="569"/>
      <c r="DGL28" s="569"/>
      <c r="DGM28" s="569"/>
      <c r="DGN28" s="569"/>
      <c r="DGO28" s="569"/>
      <c r="DGP28" s="569"/>
      <c r="DGQ28" s="569"/>
      <c r="DGR28" s="569"/>
      <c r="DGS28" s="569"/>
      <c r="DGT28" s="569"/>
      <c r="DGU28" s="569"/>
      <c r="DGV28" s="569"/>
      <c r="DGW28" s="569"/>
      <c r="DGX28" s="569"/>
      <c r="DGY28" s="569"/>
      <c r="DGZ28" s="569"/>
      <c r="DHA28" s="569"/>
      <c r="DHB28" s="569"/>
      <c r="DHC28" s="569"/>
      <c r="DHD28" s="569"/>
      <c r="DHE28" s="569"/>
      <c r="DHF28" s="569"/>
      <c r="DHG28" s="569"/>
      <c r="DHH28" s="569"/>
      <c r="DHI28" s="569"/>
      <c r="DHJ28" s="569"/>
      <c r="DHK28" s="569"/>
      <c r="DHL28" s="569"/>
      <c r="DHM28" s="569"/>
      <c r="DHN28" s="569"/>
      <c r="DHO28" s="569"/>
      <c r="DHP28" s="569"/>
      <c r="DHQ28" s="569"/>
      <c r="DHR28" s="569"/>
      <c r="DHS28" s="569"/>
      <c r="DHT28" s="569"/>
      <c r="DHU28" s="569"/>
      <c r="DHV28" s="569"/>
      <c r="DHW28" s="569"/>
      <c r="DHX28" s="569"/>
      <c r="DHY28" s="569"/>
      <c r="DHZ28" s="569"/>
      <c r="DIA28" s="569"/>
      <c r="DIB28" s="569"/>
      <c r="DIC28" s="569"/>
      <c r="DID28" s="569"/>
      <c r="DIE28" s="569"/>
      <c r="DIF28" s="569"/>
      <c r="DIG28" s="569"/>
      <c r="DIH28" s="569"/>
      <c r="DII28" s="569"/>
      <c r="DIJ28" s="569"/>
      <c r="DIK28" s="569"/>
      <c r="DIL28" s="569"/>
      <c r="DIM28" s="569"/>
      <c r="DIN28" s="569"/>
      <c r="DIO28" s="569"/>
      <c r="DIP28" s="569"/>
      <c r="DIQ28" s="569"/>
      <c r="DIR28" s="569"/>
      <c r="DIS28" s="569"/>
      <c r="DIT28" s="569"/>
      <c r="DIU28" s="569"/>
      <c r="DIV28" s="569"/>
      <c r="DIW28" s="569"/>
      <c r="DIX28" s="569"/>
      <c r="DIY28" s="569"/>
      <c r="DIZ28" s="569"/>
      <c r="DJA28" s="569"/>
      <c r="DJB28" s="569"/>
      <c r="DJC28" s="569"/>
      <c r="DJD28" s="569"/>
      <c r="DJE28" s="569"/>
      <c r="DJF28" s="569"/>
      <c r="DJG28" s="569"/>
      <c r="DJH28" s="569"/>
      <c r="DJI28" s="569"/>
      <c r="DJJ28" s="569"/>
      <c r="DJK28" s="569"/>
      <c r="DJL28" s="569"/>
      <c r="DJM28" s="569"/>
      <c r="DJN28" s="569"/>
      <c r="DJO28" s="569"/>
      <c r="DJP28" s="569"/>
      <c r="DJQ28" s="569"/>
      <c r="DJR28" s="569"/>
      <c r="DJS28" s="569"/>
      <c r="DJT28" s="569"/>
      <c r="DJU28" s="569"/>
      <c r="DJV28" s="569"/>
      <c r="DJW28" s="569"/>
      <c r="DJX28" s="569"/>
      <c r="DJY28" s="569"/>
      <c r="DJZ28" s="569"/>
      <c r="DKA28" s="569"/>
      <c r="DKB28" s="569"/>
      <c r="DKC28" s="569"/>
      <c r="DKD28" s="569"/>
      <c r="DKE28" s="569"/>
      <c r="DKF28" s="569"/>
      <c r="DKG28" s="569"/>
      <c r="DKH28" s="569"/>
      <c r="DKI28" s="569"/>
      <c r="DKJ28" s="569"/>
      <c r="DKK28" s="569"/>
      <c r="DKL28" s="569"/>
      <c r="DKM28" s="569"/>
      <c r="DKN28" s="569"/>
      <c r="DKO28" s="569"/>
      <c r="DKP28" s="569"/>
      <c r="DKQ28" s="569"/>
      <c r="DKR28" s="569"/>
      <c r="DKS28" s="569"/>
      <c r="DKT28" s="569"/>
      <c r="DKU28" s="569"/>
      <c r="DKV28" s="569"/>
      <c r="DKW28" s="569"/>
      <c r="DKX28" s="569"/>
      <c r="DKY28" s="569"/>
      <c r="DKZ28" s="569"/>
      <c r="DLA28" s="569"/>
      <c r="DLB28" s="569"/>
      <c r="DLC28" s="569"/>
      <c r="DLD28" s="569"/>
      <c r="DLE28" s="569"/>
      <c r="DLF28" s="569"/>
      <c r="DLG28" s="569"/>
      <c r="DLH28" s="569"/>
      <c r="DLI28" s="569"/>
      <c r="DLJ28" s="569"/>
      <c r="DLK28" s="569"/>
      <c r="DLL28" s="569"/>
      <c r="DLM28" s="569"/>
      <c r="DLN28" s="569"/>
      <c r="DLO28" s="569"/>
      <c r="DLP28" s="569"/>
      <c r="DLQ28" s="569"/>
      <c r="DLR28" s="569"/>
      <c r="DLS28" s="569"/>
      <c r="DLT28" s="569"/>
      <c r="DLU28" s="569"/>
      <c r="DLV28" s="569"/>
      <c r="DLW28" s="569"/>
      <c r="DLX28" s="569"/>
      <c r="DLY28" s="569"/>
      <c r="DLZ28" s="569"/>
      <c r="DMA28" s="569"/>
      <c r="DMB28" s="569"/>
      <c r="DMC28" s="569"/>
      <c r="DMD28" s="569"/>
      <c r="DME28" s="569"/>
      <c r="DMF28" s="569"/>
      <c r="DMG28" s="569"/>
      <c r="DMH28" s="569"/>
      <c r="DMI28" s="569"/>
      <c r="DMJ28" s="569"/>
      <c r="DMK28" s="569"/>
      <c r="DML28" s="569"/>
      <c r="DMM28" s="569"/>
      <c r="DMN28" s="569"/>
      <c r="DMO28" s="569"/>
      <c r="DMP28" s="569"/>
      <c r="DMQ28" s="569"/>
      <c r="DMR28" s="569"/>
      <c r="DMS28" s="569"/>
      <c r="DMT28" s="569"/>
      <c r="DMU28" s="569"/>
      <c r="DMV28" s="569"/>
      <c r="DMW28" s="569"/>
      <c r="DMX28" s="569"/>
      <c r="DMY28" s="569"/>
      <c r="DMZ28" s="569"/>
      <c r="DNA28" s="569"/>
      <c r="DNB28" s="569"/>
      <c r="DNC28" s="569"/>
      <c r="DND28" s="569"/>
      <c r="DNE28" s="569"/>
      <c r="DNF28" s="569"/>
      <c r="DNG28" s="569"/>
      <c r="DNH28" s="569"/>
      <c r="DNI28" s="569"/>
      <c r="DNJ28" s="569"/>
      <c r="DNK28" s="569"/>
      <c r="DNL28" s="569"/>
      <c r="DNM28" s="569"/>
      <c r="DNN28" s="569"/>
      <c r="DNO28" s="569"/>
      <c r="DNP28" s="569"/>
      <c r="DNQ28" s="569"/>
      <c r="DNR28" s="569"/>
      <c r="DNS28" s="569"/>
      <c r="DNT28" s="569"/>
      <c r="DNU28" s="569"/>
      <c r="DNV28" s="569"/>
      <c r="DNW28" s="569"/>
      <c r="DNX28" s="569"/>
      <c r="DNY28" s="569"/>
      <c r="DNZ28" s="569"/>
      <c r="DOA28" s="569"/>
      <c r="DOB28" s="569"/>
      <c r="DOC28" s="569"/>
      <c r="DOD28" s="569"/>
      <c r="DOE28" s="569"/>
      <c r="DOF28" s="569"/>
      <c r="DOG28" s="569"/>
      <c r="DOH28" s="569"/>
      <c r="DOI28" s="569"/>
      <c r="DOJ28" s="569"/>
      <c r="DOK28" s="569"/>
      <c r="DOL28" s="569"/>
      <c r="DOM28" s="569"/>
      <c r="DON28" s="569"/>
      <c r="DOO28" s="569"/>
      <c r="DOP28" s="569"/>
      <c r="DOQ28" s="569"/>
      <c r="DOR28" s="569"/>
      <c r="DOS28" s="569"/>
      <c r="DOT28" s="569"/>
      <c r="DOU28" s="569"/>
      <c r="DOV28" s="569"/>
      <c r="DOW28" s="569"/>
      <c r="DOX28" s="569"/>
      <c r="DOY28" s="569"/>
      <c r="DOZ28" s="569"/>
      <c r="DPA28" s="569"/>
      <c r="DPB28" s="569"/>
      <c r="DPC28" s="569"/>
      <c r="DPD28" s="569"/>
      <c r="DPE28" s="569"/>
      <c r="DPF28" s="569"/>
      <c r="DPG28" s="569"/>
      <c r="DPH28" s="569"/>
      <c r="DPI28" s="569"/>
      <c r="DPJ28" s="569"/>
      <c r="DPK28" s="569"/>
      <c r="DPL28" s="569"/>
      <c r="DPM28" s="569"/>
      <c r="DPN28" s="569"/>
      <c r="DPO28" s="569"/>
      <c r="DPP28" s="569"/>
      <c r="DPQ28" s="569"/>
      <c r="DPR28" s="569"/>
      <c r="DPS28" s="569"/>
      <c r="DPT28" s="569"/>
      <c r="DPU28" s="569"/>
      <c r="DPV28" s="569"/>
      <c r="DPW28" s="569"/>
      <c r="DPX28" s="569"/>
      <c r="DPY28" s="569"/>
      <c r="DPZ28" s="569"/>
      <c r="DQA28" s="569"/>
      <c r="DQB28" s="569"/>
      <c r="DQC28" s="569"/>
      <c r="DQD28" s="569"/>
      <c r="DQE28" s="569"/>
      <c r="DQF28" s="569"/>
      <c r="DQG28" s="569"/>
      <c r="DQH28" s="569"/>
      <c r="DQI28" s="569"/>
      <c r="DQJ28" s="569"/>
      <c r="DQK28" s="569"/>
      <c r="DQL28" s="569"/>
      <c r="DQM28" s="569"/>
      <c r="DQN28" s="569"/>
      <c r="DQO28" s="569"/>
      <c r="DQP28" s="569"/>
      <c r="DQQ28" s="569"/>
      <c r="DQR28" s="569"/>
      <c r="DQS28" s="569"/>
      <c r="DQT28" s="569"/>
      <c r="DQU28" s="569"/>
      <c r="DQV28" s="569"/>
      <c r="DQW28" s="569"/>
      <c r="DQX28" s="569"/>
      <c r="DQY28" s="569"/>
      <c r="DQZ28" s="569"/>
      <c r="DRA28" s="569"/>
      <c r="DRB28" s="569"/>
      <c r="DRC28" s="569"/>
      <c r="DRD28" s="569"/>
      <c r="DRE28" s="569"/>
      <c r="DRF28" s="569"/>
      <c r="DRG28" s="569"/>
      <c r="DRH28" s="569"/>
      <c r="DRI28" s="569"/>
      <c r="DRJ28" s="569"/>
      <c r="DRK28" s="569"/>
      <c r="DRL28" s="569"/>
      <c r="DRM28" s="569"/>
      <c r="DRN28" s="569"/>
      <c r="DRO28" s="569"/>
      <c r="DRP28" s="569"/>
      <c r="DRQ28" s="569"/>
      <c r="DRR28" s="569"/>
      <c r="DRS28" s="569"/>
      <c r="DRT28" s="569"/>
      <c r="DRU28" s="569"/>
      <c r="DRV28" s="569"/>
      <c r="DRW28" s="569"/>
      <c r="DRX28" s="569"/>
      <c r="DRY28" s="569"/>
      <c r="DRZ28" s="569"/>
      <c r="DSA28" s="569"/>
      <c r="DSB28" s="569"/>
      <c r="DSC28" s="569"/>
      <c r="DSD28" s="569"/>
      <c r="DSE28" s="569"/>
      <c r="DSF28" s="569"/>
      <c r="DSG28" s="569"/>
      <c r="DSH28" s="569"/>
      <c r="DSI28" s="569"/>
      <c r="DSJ28" s="569"/>
      <c r="DSK28" s="569"/>
      <c r="DSL28" s="569"/>
      <c r="DSM28" s="569"/>
      <c r="DSN28" s="569"/>
      <c r="DSO28" s="569"/>
      <c r="DSP28" s="569"/>
      <c r="DSQ28" s="569"/>
      <c r="DSR28" s="569"/>
      <c r="DSS28" s="569"/>
      <c r="DST28" s="569"/>
      <c r="DSU28" s="569"/>
      <c r="DSV28" s="569"/>
      <c r="DSW28" s="569"/>
      <c r="DSX28" s="569"/>
      <c r="DSY28" s="569"/>
      <c r="DSZ28" s="569"/>
      <c r="DTA28" s="569"/>
      <c r="DTB28" s="569"/>
      <c r="DTC28" s="569"/>
      <c r="DTD28" s="569"/>
      <c r="DTE28" s="569"/>
      <c r="DTF28" s="569"/>
      <c r="DTG28" s="569"/>
      <c r="DTH28" s="569"/>
      <c r="DTI28" s="569"/>
      <c r="DTJ28" s="569"/>
      <c r="DTK28" s="569"/>
      <c r="DTL28" s="569"/>
      <c r="DTM28" s="569"/>
      <c r="DTN28" s="569"/>
      <c r="DTO28" s="569"/>
      <c r="DTP28" s="569"/>
      <c r="DTQ28" s="569"/>
      <c r="DTR28" s="569"/>
      <c r="DTS28" s="569"/>
      <c r="DTT28" s="569"/>
      <c r="DTU28" s="569"/>
      <c r="DTV28" s="569"/>
      <c r="DTW28" s="569"/>
      <c r="DTX28" s="569"/>
      <c r="DTY28" s="569"/>
      <c r="DTZ28" s="569"/>
      <c r="DUA28" s="569"/>
      <c r="DUB28" s="569"/>
      <c r="DUC28" s="569"/>
      <c r="DUD28" s="569"/>
      <c r="DUE28" s="569"/>
      <c r="DUF28" s="569"/>
      <c r="DUG28" s="569"/>
      <c r="DUH28" s="569"/>
      <c r="DUI28" s="569"/>
      <c r="DUJ28" s="569"/>
      <c r="DUK28" s="569"/>
      <c r="DUL28" s="569"/>
      <c r="DUM28" s="569"/>
      <c r="DUN28" s="569"/>
      <c r="DUO28" s="569"/>
      <c r="DUP28" s="569"/>
      <c r="DUQ28" s="569"/>
      <c r="DUR28" s="569"/>
      <c r="DUS28" s="569"/>
      <c r="DUT28" s="569"/>
      <c r="DUU28" s="569"/>
      <c r="DUV28" s="569"/>
      <c r="DUW28" s="569"/>
      <c r="DUX28" s="569"/>
      <c r="DUY28" s="569"/>
      <c r="DUZ28" s="569"/>
      <c r="DVA28" s="569"/>
      <c r="DVB28" s="569"/>
      <c r="DVC28" s="569"/>
      <c r="DVD28" s="569"/>
      <c r="DVE28" s="569"/>
      <c r="DVF28" s="569"/>
      <c r="DVG28" s="569"/>
      <c r="DVH28" s="569"/>
      <c r="DVI28" s="569"/>
      <c r="DVJ28" s="569"/>
      <c r="DVK28" s="569"/>
      <c r="DVL28" s="569"/>
      <c r="DVM28" s="569"/>
      <c r="DVN28" s="569"/>
      <c r="DVO28" s="569"/>
      <c r="DVP28" s="569"/>
      <c r="DVQ28" s="569"/>
      <c r="DVR28" s="569"/>
      <c r="DVS28" s="569"/>
      <c r="DVT28" s="569"/>
      <c r="DVU28" s="569"/>
      <c r="DVV28" s="569"/>
      <c r="DVW28" s="569"/>
      <c r="DVX28" s="569"/>
      <c r="DVY28" s="569"/>
      <c r="DVZ28" s="569"/>
      <c r="DWA28" s="569"/>
      <c r="DWB28" s="569"/>
      <c r="DWC28" s="569"/>
      <c r="DWD28" s="569"/>
      <c r="DWE28" s="569"/>
      <c r="DWF28" s="569"/>
      <c r="DWG28" s="569"/>
      <c r="DWH28" s="569"/>
      <c r="DWI28" s="569"/>
      <c r="DWJ28" s="569"/>
      <c r="DWK28" s="569"/>
      <c r="DWL28" s="569"/>
      <c r="DWM28" s="569"/>
      <c r="DWN28" s="569"/>
      <c r="DWO28" s="569"/>
      <c r="DWP28" s="569"/>
      <c r="DWQ28" s="569"/>
      <c r="DWR28" s="569"/>
      <c r="DWS28" s="569"/>
      <c r="DWT28" s="569"/>
      <c r="DWU28" s="569"/>
      <c r="DWV28" s="569"/>
      <c r="DWW28" s="569"/>
      <c r="DWX28" s="569"/>
      <c r="DWY28" s="569"/>
      <c r="DWZ28" s="569"/>
      <c r="DXA28" s="569"/>
      <c r="DXB28" s="569"/>
      <c r="DXC28" s="569"/>
      <c r="DXD28" s="569"/>
      <c r="DXE28" s="569"/>
      <c r="DXF28" s="569"/>
      <c r="DXG28" s="569"/>
      <c r="DXH28" s="569"/>
      <c r="DXI28" s="569"/>
      <c r="DXJ28" s="569"/>
      <c r="DXK28" s="569"/>
      <c r="DXL28" s="569"/>
      <c r="DXM28" s="569"/>
      <c r="DXN28" s="569"/>
      <c r="DXO28" s="569"/>
      <c r="DXP28" s="569"/>
      <c r="DXQ28" s="569"/>
      <c r="DXR28" s="569"/>
      <c r="DXS28" s="569"/>
      <c r="DXT28" s="569"/>
      <c r="DXU28" s="569"/>
      <c r="DXV28" s="569"/>
      <c r="DXW28" s="569"/>
      <c r="DXX28" s="569"/>
      <c r="DXY28" s="569"/>
      <c r="DXZ28" s="569"/>
      <c r="DYA28" s="569"/>
      <c r="DYB28" s="569"/>
      <c r="DYC28" s="569"/>
      <c r="DYD28" s="569"/>
      <c r="DYE28" s="569"/>
      <c r="DYF28" s="569"/>
      <c r="DYG28" s="569"/>
      <c r="DYH28" s="569"/>
      <c r="DYI28" s="569"/>
      <c r="DYJ28" s="569"/>
      <c r="DYK28" s="569"/>
      <c r="DYL28" s="569"/>
      <c r="DYM28" s="569"/>
      <c r="DYN28" s="569"/>
      <c r="DYO28" s="569"/>
      <c r="DYP28" s="569"/>
      <c r="DYQ28" s="569"/>
      <c r="DYR28" s="569"/>
      <c r="DYS28" s="569"/>
      <c r="DYT28" s="569"/>
      <c r="DYU28" s="569"/>
      <c r="DYV28" s="569"/>
      <c r="DYW28" s="569"/>
      <c r="DYX28" s="569"/>
      <c r="DYY28" s="569"/>
      <c r="DYZ28" s="569"/>
      <c r="DZA28" s="569"/>
      <c r="DZB28" s="569"/>
      <c r="DZC28" s="569"/>
      <c r="DZD28" s="569"/>
      <c r="DZE28" s="569"/>
      <c r="DZF28" s="569"/>
      <c r="DZG28" s="569"/>
      <c r="DZH28" s="569"/>
      <c r="DZI28" s="569"/>
      <c r="DZJ28" s="569"/>
      <c r="DZK28" s="569"/>
      <c r="DZL28" s="569"/>
      <c r="DZM28" s="569"/>
      <c r="DZN28" s="569"/>
      <c r="DZO28" s="569"/>
      <c r="DZP28" s="569"/>
      <c r="DZQ28" s="569"/>
      <c r="DZR28" s="569"/>
      <c r="DZS28" s="569"/>
      <c r="DZT28" s="569"/>
      <c r="DZU28" s="569"/>
      <c r="DZV28" s="569"/>
      <c r="DZW28" s="569"/>
      <c r="DZX28" s="569"/>
      <c r="DZY28" s="569"/>
      <c r="DZZ28" s="569"/>
      <c r="EAA28" s="569"/>
      <c r="EAB28" s="569"/>
      <c r="EAC28" s="569"/>
      <c r="EAD28" s="569"/>
      <c r="EAE28" s="569"/>
      <c r="EAF28" s="569"/>
      <c r="EAG28" s="569"/>
      <c r="EAH28" s="569"/>
      <c r="EAI28" s="569"/>
      <c r="EAJ28" s="569"/>
      <c r="EAK28" s="569"/>
      <c r="EAL28" s="569"/>
      <c r="EAM28" s="569"/>
      <c r="EAN28" s="569"/>
      <c r="EAO28" s="569"/>
      <c r="EAP28" s="569"/>
      <c r="EAQ28" s="569"/>
      <c r="EAR28" s="569"/>
      <c r="EAS28" s="569"/>
      <c r="EAT28" s="569"/>
      <c r="EAU28" s="569"/>
      <c r="EAV28" s="569"/>
      <c r="EAW28" s="569"/>
      <c r="EAX28" s="569"/>
      <c r="EAY28" s="569"/>
      <c r="EAZ28" s="569"/>
      <c r="EBA28" s="569"/>
      <c r="EBB28" s="569"/>
      <c r="EBC28" s="569"/>
      <c r="EBD28" s="569"/>
      <c r="EBE28" s="569"/>
      <c r="EBF28" s="569"/>
      <c r="EBG28" s="569"/>
      <c r="EBH28" s="569"/>
      <c r="EBI28" s="569"/>
      <c r="EBJ28" s="569"/>
      <c r="EBK28" s="569"/>
      <c r="EBL28" s="569"/>
      <c r="EBM28" s="569"/>
      <c r="EBN28" s="569"/>
      <c r="EBO28" s="569"/>
      <c r="EBP28" s="569"/>
      <c r="EBQ28" s="569"/>
      <c r="EBR28" s="569"/>
      <c r="EBS28" s="569"/>
      <c r="EBT28" s="569"/>
      <c r="EBU28" s="569"/>
      <c r="EBV28" s="569"/>
      <c r="EBW28" s="569"/>
      <c r="EBX28" s="569"/>
      <c r="EBY28" s="569"/>
      <c r="EBZ28" s="569"/>
      <c r="ECA28" s="569"/>
      <c r="ECB28" s="569"/>
      <c r="ECC28" s="569"/>
      <c r="ECD28" s="569"/>
      <c r="ECE28" s="569"/>
      <c r="ECF28" s="569"/>
      <c r="ECG28" s="569"/>
      <c r="ECH28" s="569"/>
      <c r="ECI28" s="569"/>
      <c r="ECJ28" s="569"/>
      <c r="ECK28" s="569"/>
      <c r="ECL28" s="569"/>
      <c r="ECM28" s="569"/>
      <c r="ECN28" s="569"/>
      <c r="ECO28" s="569"/>
      <c r="ECP28" s="569"/>
      <c r="ECQ28" s="569"/>
      <c r="ECR28" s="569"/>
      <c r="ECS28" s="569"/>
      <c r="ECT28" s="569"/>
      <c r="ECU28" s="569"/>
      <c r="ECV28" s="569"/>
      <c r="ECW28" s="569"/>
      <c r="ECX28" s="569"/>
      <c r="ECY28" s="569"/>
      <c r="ECZ28" s="569"/>
      <c r="EDA28" s="569"/>
      <c r="EDB28" s="569"/>
      <c r="EDC28" s="569"/>
      <c r="EDD28" s="569"/>
      <c r="EDE28" s="569"/>
      <c r="EDF28" s="569"/>
      <c r="EDG28" s="569"/>
      <c r="EDH28" s="569"/>
      <c r="EDI28" s="569"/>
      <c r="EDJ28" s="569"/>
      <c r="EDK28" s="569"/>
      <c r="EDL28" s="569"/>
      <c r="EDM28" s="569"/>
      <c r="EDN28" s="569"/>
      <c r="EDO28" s="569"/>
      <c r="EDP28" s="569"/>
      <c r="EDQ28" s="569"/>
      <c r="EDR28" s="569"/>
      <c r="EDS28" s="569"/>
      <c r="EDT28" s="569"/>
      <c r="EDU28" s="569"/>
      <c r="EDV28" s="569"/>
      <c r="EDW28" s="569"/>
      <c r="EDX28" s="569"/>
      <c r="EDY28" s="569"/>
      <c r="EDZ28" s="569"/>
      <c r="EEA28" s="569"/>
      <c r="EEB28" s="569"/>
      <c r="EEC28" s="569"/>
      <c r="EED28" s="569"/>
      <c r="EEE28" s="569"/>
      <c r="EEF28" s="569"/>
      <c r="EEG28" s="569"/>
      <c r="EEH28" s="569"/>
      <c r="EEI28" s="569"/>
      <c r="EEJ28" s="569"/>
      <c r="EEK28" s="569"/>
      <c r="EEL28" s="569"/>
      <c r="EEM28" s="569"/>
      <c r="EEN28" s="569"/>
      <c r="EEO28" s="569"/>
      <c r="EEP28" s="569"/>
      <c r="EEQ28" s="569"/>
      <c r="EER28" s="569"/>
      <c r="EES28" s="569"/>
      <c r="EET28" s="569"/>
      <c r="EEU28" s="569"/>
      <c r="EEV28" s="569"/>
      <c r="EEW28" s="569"/>
      <c r="EEX28" s="569"/>
      <c r="EEY28" s="569"/>
      <c r="EEZ28" s="569"/>
      <c r="EFA28" s="569"/>
      <c r="EFB28" s="569"/>
      <c r="EFC28" s="569"/>
      <c r="EFD28" s="569"/>
      <c r="EFE28" s="569"/>
      <c r="EFF28" s="569"/>
      <c r="EFG28" s="569"/>
      <c r="EFH28" s="569"/>
      <c r="EFI28" s="569"/>
      <c r="EFJ28" s="569"/>
      <c r="EFK28" s="569"/>
      <c r="EFL28" s="569"/>
      <c r="EFM28" s="569"/>
      <c r="EFN28" s="569"/>
      <c r="EFO28" s="569"/>
      <c r="EFP28" s="569"/>
      <c r="EFQ28" s="569"/>
      <c r="EFR28" s="569"/>
      <c r="EFS28" s="569"/>
      <c r="EFT28" s="569"/>
      <c r="EFU28" s="569"/>
      <c r="EFV28" s="569"/>
      <c r="EFW28" s="569"/>
      <c r="EFX28" s="569"/>
      <c r="EFY28" s="569"/>
      <c r="EFZ28" s="569"/>
      <c r="EGA28" s="569"/>
      <c r="EGB28" s="569"/>
      <c r="EGC28" s="569"/>
      <c r="EGD28" s="569"/>
      <c r="EGE28" s="569"/>
      <c r="EGF28" s="569"/>
      <c r="EGG28" s="569"/>
      <c r="EGH28" s="569"/>
      <c r="EGI28" s="569"/>
      <c r="EGJ28" s="569"/>
      <c r="EGK28" s="569"/>
      <c r="EGL28" s="569"/>
      <c r="EGM28" s="569"/>
      <c r="EGN28" s="569"/>
      <c r="EGO28" s="569"/>
      <c r="EGP28" s="569"/>
      <c r="EGQ28" s="569"/>
      <c r="EGR28" s="569"/>
      <c r="EGS28" s="569"/>
      <c r="EGT28" s="569"/>
      <c r="EGU28" s="569"/>
      <c r="EGV28" s="569"/>
      <c r="EGW28" s="569"/>
      <c r="EGX28" s="569"/>
      <c r="EGY28" s="569"/>
      <c r="EGZ28" s="569"/>
      <c r="EHA28" s="569"/>
      <c r="EHB28" s="569"/>
      <c r="EHC28" s="569"/>
      <c r="EHD28" s="569"/>
      <c r="EHE28" s="569"/>
      <c r="EHF28" s="569"/>
      <c r="EHG28" s="569"/>
      <c r="EHH28" s="569"/>
      <c r="EHI28" s="569"/>
      <c r="EHJ28" s="569"/>
      <c r="EHK28" s="569"/>
      <c r="EHL28" s="569"/>
      <c r="EHM28" s="569"/>
      <c r="EHN28" s="569"/>
      <c r="EHO28" s="569"/>
      <c r="EHP28" s="569"/>
      <c r="EHQ28" s="569"/>
      <c r="EHR28" s="569"/>
      <c r="EHS28" s="569"/>
      <c r="EHT28" s="569"/>
      <c r="EHU28" s="569"/>
      <c r="EHV28" s="569"/>
      <c r="EHW28" s="569"/>
      <c r="EHX28" s="569"/>
      <c r="EHY28" s="569"/>
      <c r="EHZ28" s="569"/>
      <c r="EIA28" s="569"/>
      <c r="EIB28" s="569"/>
      <c r="EIC28" s="569"/>
      <c r="EID28" s="569"/>
      <c r="EIE28" s="569"/>
      <c r="EIF28" s="569"/>
      <c r="EIG28" s="569"/>
      <c r="EIH28" s="569"/>
      <c r="EII28" s="569"/>
      <c r="EIJ28" s="569"/>
      <c r="EIK28" s="569"/>
      <c r="EIL28" s="569"/>
      <c r="EIM28" s="569"/>
      <c r="EIN28" s="569"/>
      <c r="EIO28" s="569"/>
      <c r="EIP28" s="569"/>
      <c r="EIQ28" s="569"/>
      <c r="EIR28" s="569"/>
      <c r="EIS28" s="569"/>
      <c r="EIT28" s="569"/>
      <c r="EIU28" s="569"/>
      <c r="EIV28" s="569"/>
      <c r="EIW28" s="569"/>
      <c r="EIX28" s="569"/>
      <c r="EIY28" s="569"/>
      <c r="EIZ28" s="569"/>
      <c r="EJA28" s="569"/>
      <c r="EJB28" s="569"/>
      <c r="EJC28" s="569"/>
      <c r="EJD28" s="569"/>
      <c r="EJE28" s="569"/>
      <c r="EJF28" s="569"/>
      <c r="EJG28" s="569"/>
      <c r="EJH28" s="569"/>
      <c r="EJI28" s="569"/>
      <c r="EJJ28" s="569"/>
      <c r="EJK28" s="569"/>
      <c r="EJL28" s="569"/>
      <c r="EJM28" s="569"/>
      <c r="EJN28" s="569"/>
      <c r="EJO28" s="569"/>
      <c r="EJP28" s="569"/>
      <c r="EJQ28" s="569"/>
      <c r="EJR28" s="569"/>
      <c r="EJS28" s="569"/>
      <c r="EJT28" s="569"/>
      <c r="EJU28" s="569"/>
      <c r="EJV28" s="569"/>
      <c r="EJW28" s="569"/>
      <c r="EJX28" s="569"/>
      <c r="EJY28" s="569"/>
      <c r="EJZ28" s="569"/>
      <c r="EKA28" s="569"/>
      <c r="EKB28" s="569"/>
      <c r="EKC28" s="569"/>
      <c r="EKD28" s="569"/>
      <c r="EKE28" s="569"/>
      <c r="EKF28" s="569"/>
      <c r="EKG28" s="569"/>
      <c r="EKH28" s="569"/>
      <c r="EKI28" s="569"/>
      <c r="EKJ28" s="569"/>
      <c r="EKK28" s="569"/>
      <c r="EKL28" s="569"/>
      <c r="EKM28" s="569"/>
      <c r="EKN28" s="569"/>
      <c r="EKO28" s="569"/>
      <c r="EKP28" s="569"/>
      <c r="EKQ28" s="569"/>
      <c r="EKR28" s="569"/>
      <c r="EKS28" s="569"/>
      <c r="EKT28" s="569"/>
      <c r="EKU28" s="569"/>
      <c r="EKV28" s="569"/>
      <c r="EKW28" s="569"/>
      <c r="EKX28" s="569"/>
      <c r="EKY28" s="569"/>
      <c r="EKZ28" s="569"/>
      <c r="ELA28" s="569"/>
      <c r="ELB28" s="569"/>
      <c r="ELC28" s="569"/>
      <c r="ELD28" s="569"/>
      <c r="ELE28" s="569"/>
      <c r="ELF28" s="569"/>
      <c r="ELG28" s="569"/>
      <c r="ELH28" s="569"/>
      <c r="ELI28" s="569"/>
      <c r="ELJ28" s="569"/>
      <c r="ELK28" s="569"/>
      <c r="ELL28" s="569"/>
      <c r="ELM28" s="569"/>
      <c r="ELN28" s="569"/>
      <c r="ELO28" s="569"/>
      <c r="ELP28" s="569"/>
      <c r="ELQ28" s="569"/>
      <c r="ELR28" s="569"/>
      <c r="ELS28" s="569"/>
      <c r="ELT28" s="569"/>
      <c r="ELU28" s="569"/>
      <c r="ELV28" s="569"/>
      <c r="ELW28" s="569"/>
      <c r="ELX28" s="569"/>
      <c r="ELY28" s="569"/>
      <c r="ELZ28" s="569"/>
      <c r="EMA28" s="569"/>
      <c r="EMB28" s="569"/>
      <c r="EMC28" s="569"/>
      <c r="EMD28" s="569"/>
      <c r="EME28" s="569"/>
      <c r="EMF28" s="569"/>
      <c r="EMG28" s="569"/>
      <c r="EMH28" s="569"/>
      <c r="EMI28" s="569"/>
      <c r="EMJ28" s="569"/>
      <c r="EMK28" s="569"/>
      <c r="EML28" s="569"/>
      <c r="EMM28" s="569"/>
      <c r="EMN28" s="569"/>
      <c r="EMO28" s="569"/>
      <c r="EMP28" s="569"/>
      <c r="EMQ28" s="569"/>
      <c r="EMR28" s="569"/>
      <c r="EMS28" s="569"/>
      <c r="EMT28" s="569"/>
      <c r="EMU28" s="569"/>
      <c r="EMV28" s="569"/>
      <c r="EMW28" s="569"/>
      <c r="EMX28" s="569"/>
      <c r="EMY28" s="569"/>
      <c r="EMZ28" s="569"/>
      <c r="ENA28" s="569"/>
      <c r="ENB28" s="569"/>
      <c r="ENC28" s="569"/>
      <c r="END28" s="569"/>
      <c r="ENE28" s="569"/>
      <c r="ENF28" s="569"/>
      <c r="ENG28" s="569"/>
      <c r="ENH28" s="569"/>
      <c r="ENI28" s="569"/>
      <c r="ENJ28" s="569"/>
      <c r="ENK28" s="569"/>
      <c r="ENL28" s="569"/>
      <c r="ENM28" s="569"/>
      <c r="ENN28" s="569"/>
      <c r="ENO28" s="569"/>
      <c r="ENP28" s="569"/>
      <c r="ENQ28" s="569"/>
      <c r="ENR28" s="569"/>
      <c r="ENS28" s="569"/>
      <c r="ENT28" s="569"/>
      <c r="ENU28" s="569"/>
      <c r="ENV28" s="569"/>
      <c r="ENW28" s="569"/>
      <c r="ENX28" s="569"/>
      <c r="ENY28" s="569"/>
      <c r="ENZ28" s="569"/>
      <c r="EOA28" s="569"/>
      <c r="EOB28" s="569"/>
      <c r="EOC28" s="569"/>
      <c r="EOD28" s="569"/>
      <c r="EOE28" s="569"/>
      <c r="EOF28" s="569"/>
      <c r="EOG28" s="569"/>
      <c r="EOH28" s="569"/>
      <c r="EOI28" s="569"/>
      <c r="EOJ28" s="569"/>
      <c r="EOK28" s="569"/>
      <c r="EOL28" s="569"/>
      <c r="EOM28" s="569"/>
      <c r="EON28" s="569"/>
      <c r="EOO28" s="569"/>
      <c r="EOP28" s="569"/>
      <c r="EOQ28" s="569"/>
      <c r="EOR28" s="569"/>
      <c r="EOS28" s="569"/>
      <c r="EOT28" s="569"/>
      <c r="EOU28" s="569"/>
      <c r="EOV28" s="569"/>
      <c r="EOW28" s="569"/>
      <c r="EOX28" s="569"/>
      <c r="EOY28" s="569"/>
      <c r="EOZ28" s="569"/>
      <c r="EPA28" s="569"/>
      <c r="EPB28" s="569"/>
      <c r="EPC28" s="569"/>
      <c r="EPD28" s="569"/>
      <c r="EPE28" s="569"/>
      <c r="EPF28" s="569"/>
      <c r="EPG28" s="569"/>
      <c r="EPH28" s="569"/>
      <c r="EPI28" s="569"/>
      <c r="EPJ28" s="569"/>
      <c r="EPK28" s="569"/>
      <c r="EPL28" s="569"/>
      <c r="EPM28" s="569"/>
      <c r="EPN28" s="569"/>
      <c r="EPO28" s="569"/>
      <c r="EPP28" s="569"/>
      <c r="EPQ28" s="569"/>
      <c r="EPR28" s="569"/>
      <c r="EPS28" s="569"/>
      <c r="EPT28" s="569"/>
      <c r="EPU28" s="569"/>
      <c r="EPV28" s="569"/>
      <c r="EPW28" s="569"/>
      <c r="EPX28" s="569"/>
      <c r="EPY28" s="569"/>
      <c r="EPZ28" s="569"/>
      <c r="EQA28" s="569"/>
      <c r="EQB28" s="569"/>
      <c r="EQC28" s="569"/>
      <c r="EQD28" s="569"/>
      <c r="EQE28" s="569"/>
      <c r="EQF28" s="569"/>
      <c r="EQG28" s="569"/>
      <c r="EQH28" s="569"/>
      <c r="EQI28" s="569"/>
      <c r="EQJ28" s="569"/>
      <c r="EQK28" s="569"/>
      <c r="EQL28" s="569"/>
      <c r="EQM28" s="569"/>
      <c r="EQN28" s="569"/>
      <c r="EQO28" s="569"/>
      <c r="EQP28" s="569"/>
      <c r="EQQ28" s="569"/>
      <c r="EQR28" s="569"/>
      <c r="EQS28" s="569"/>
      <c r="EQT28" s="569"/>
      <c r="EQU28" s="569"/>
      <c r="EQV28" s="569"/>
      <c r="EQW28" s="569"/>
      <c r="EQX28" s="569"/>
      <c r="EQY28" s="569"/>
      <c r="EQZ28" s="569"/>
      <c r="ERA28" s="569"/>
      <c r="ERB28" s="569"/>
      <c r="ERC28" s="569"/>
      <c r="ERD28" s="569"/>
      <c r="ERE28" s="569"/>
      <c r="ERF28" s="569"/>
      <c r="ERG28" s="569"/>
      <c r="ERH28" s="569"/>
      <c r="ERI28" s="569"/>
      <c r="ERJ28" s="569"/>
      <c r="ERK28" s="569"/>
      <c r="ERL28" s="569"/>
      <c r="ERM28" s="569"/>
      <c r="ERN28" s="569"/>
      <c r="ERO28" s="569"/>
      <c r="ERP28" s="569"/>
      <c r="ERQ28" s="569"/>
      <c r="ERR28" s="569"/>
      <c r="ERS28" s="569"/>
      <c r="ERT28" s="569"/>
      <c r="ERU28" s="569"/>
      <c r="ERV28" s="569"/>
      <c r="ERW28" s="569"/>
      <c r="ERX28" s="569"/>
      <c r="ERY28" s="569"/>
      <c r="ERZ28" s="569"/>
      <c r="ESA28" s="569"/>
      <c r="ESB28" s="569"/>
      <c r="ESC28" s="569"/>
      <c r="ESD28" s="569"/>
      <c r="ESE28" s="569"/>
      <c r="ESF28" s="569"/>
      <c r="ESG28" s="569"/>
      <c r="ESH28" s="569"/>
      <c r="ESI28" s="569"/>
      <c r="ESJ28" s="569"/>
      <c r="ESK28" s="569"/>
      <c r="ESL28" s="569"/>
      <c r="ESM28" s="569"/>
      <c r="ESN28" s="569"/>
      <c r="ESO28" s="569"/>
      <c r="ESP28" s="569"/>
      <c r="ESQ28" s="569"/>
      <c r="ESR28" s="569"/>
      <c r="ESS28" s="569"/>
      <c r="EST28" s="569"/>
      <c r="ESU28" s="569"/>
      <c r="ESV28" s="569"/>
      <c r="ESW28" s="569"/>
      <c r="ESX28" s="569"/>
      <c r="ESY28" s="569"/>
      <c r="ESZ28" s="569"/>
      <c r="ETA28" s="569"/>
      <c r="ETB28" s="569"/>
      <c r="ETC28" s="569"/>
      <c r="ETD28" s="569"/>
      <c r="ETE28" s="569"/>
      <c r="ETF28" s="569"/>
      <c r="ETG28" s="569"/>
      <c r="ETH28" s="569"/>
      <c r="ETI28" s="569"/>
      <c r="ETJ28" s="569"/>
      <c r="ETK28" s="569"/>
      <c r="ETL28" s="569"/>
      <c r="ETM28" s="569"/>
      <c r="ETN28" s="569"/>
      <c r="ETO28" s="569"/>
      <c r="ETP28" s="569"/>
      <c r="ETQ28" s="569"/>
      <c r="ETR28" s="569"/>
      <c r="ETS28" s="569"/>
      <c r="ETT28" s="569"/>
      <c r="ETU28" s="569"/>
      <c r="ETV28" s="569"/>
      <c r="ETW28" s="569"/>
      <c r="ETX28" s="569"/>
      <c r="ETY28" s="569"/>
      <c r="ETZ28" s="569"/>
      <c r="EUA28" s="569"/>
      <c r="EUB28" s="569"/>
      <c r="EUC28" s="569"/>
      <c r="EUD28" s="569"/>
      <c r="EUE28" s="569"/>
      <c r="EUF28" s="569"/>
      <c r="EUG28" s="569"/>
      <c r="EUH28" s="569"/>
      <c r="EUI28" s="569"/>
      <c r="EUJ28" s="569"/>
      <c r="EUK28" s="569"/>
      <c r="EUL28" s="569"/>
      <c r="EUM28" s="569"/>
      <c r="EUN28" s="569"/>
      <c r="EUO28" s="569"/>
      <c r="EUP28" s="569"/>
      <c r="EUQ28" s="569"/>
      <c r="EUR28" s="569"/>
      <c r="EUS28" s="569"/>
      <c r="EUT28" s="569"/>
      <c r="EUU28" s="569"/>
      <c r="EUV28" s="569"/>
      <c r="EUW28" s="569"/>
      <c r="EUX28" s="569"/>
      <c r="EUY28" s="569"/>
      <c r="EUZ28" s="569"/>
      <c r="EVA28" s="569"/>
      <c r="EVB28" s="569"/>
      <c r="EVC28" s="569"/>
      <c r="EVD28" s="569"/>
      <c r="EVE28" s="569"/>
      <c r="EVF28" s="569"/>
      <c r="EVG28" s="569"/>
      <c r="EVH28" s="569"/>
      <c r="EVI28" s="569"/>
      <c r="EVJ28" s="569"/>
      <c r="EVK28" s="569"/>
      <c r="EVL28" s="569"/>
      <c r="EVM28" s="569"/>
      <c r="EVN28" s="569"/>
      <c r="EVO28" s="569"/>
      <c r="EVP28" s="569"/>
      <c r="EVQ28" s="569"/>
      <c r="EVR28" s="569"/>
      <c r="EVS28" s="569"/>
      <c r="EVT28" s="569"/>
      <c r="EVU28" s="569"/>
      <c r="EVV28" s="569"/>
      <c r="EVW28" s="569"/>
      <c r="EVX28" s="569"/>
      <c r="EVY28" s="569"/>
      <c r="EVZ28" s="569"/>
      <c r="EWA28" s="569"/>
      <c r="EWB28" s="569"/>
      <c r="EWC28" s="569"/>
      <c r="EWD28" s="569"/>
      <c r="EWE28" s="569"/>
      <c r="EWF28" s="569"/>
      <c r="EWG28" s="569"/>
      <c r="EWH28" s="569"/>
      <c r="EWI28" s="569"/>
      <c r="EWJ28" s="569"/>
      <c r="EWK28" s="569"/>
      <c r="EWL28" s="569"/>
      <c r="EWM28" s="569"/>
      <c r="EWN28" s="569"/>
      <c r="EWO28" s="569"/>
      <c r="EWP28" s="569"/>
      <c r="EWQ28" s="569"/>
      <c r="EWR28" s="569"/>
      <c r="EWS28" s="569"/>
      <c r="EWT28" s="569"/>
      <c r="EWU28" s="569"/>
      <c r="EWV28" s="569"/>
      <c r="EWW28" s="569"/>
      <c r="EWX28" s="569"/>
      <c r="EWY28" s="569"/>
      <c r="EWZ28" s="569"/>
      <c r="EXA28" s="569"/>
      <c r="EXB28" s="569"/>
      <c r="EXC28" s="569"/>
      <c r="EXD28" s="569"/>
      <c r="EXE28" s="569"/>
      <c r="EXF28" s="569"/>
      <c r="EXG28" s="569"/>
      <c r="EXH28" s="569"/>
      <c r="EXI28" s="569"/>
      <c r="EXJ28" s="569"/>
      <c r="EXK28" s="569"/>
      <c r="EXL28" s="569"/>
      <c r="EXM28" s="569"/>
      <c r="EXN28" s="569"/>
      <c r="EXO28" s="569"/>
      <c r="EXP28" s="569"/>
      <c r="EXQ28" s="569"/>
      <c r="EXR28" s="569"/>
      <c r="EXS28" s="569"/>
      <c r="EXT28" s="569"/>
      <c r="EXU28" s="569"/>
      <c r="EXV28" s="569"/>
      <c r="EXW28" s="569"/>
      <c r="EXX28" s="569"/>
      <c r="EXY28" s="569"/>
      <c r="EXZ28" s="569"/>
      <c r="EYA28" s="569"/>
      <c r="EYB28" s="569"/>
      <c r="EYC28" s="569"/>
      <c r="EYD28" s="569"/>
      <c r="EYE28" s="569"/>
      <c r="EYF28" s="569"/>
      <c r="EYG28" s="569"/>
      <c r="EYH28" s="569"/>
      <c r="EYI28" s="569"/>
      <c r="EYJ28" s="569"/>
      <c r="EYK28" s="569"/>
      <c r="EYL28" s="569"/>
      <c r="EYM28" s="569"/>
      <c r="EYN28" s="569"/>
      <c r="EYO28" s="569"/>
      <c r="EYP28" s="569"/>
      <c r="EYQ28" s="569"/>
      <c r="EYR28" s="569"/>
      <c r="EYS28" s="569"/>
      <c r="EYT28" s="569"/>
      <c r="EYU28" s="569"/>
      <c r="EYV28" s="569"/>
      <c r="EYW28" s="569"/>
      <c r="EYX28" s="569"/>
      <c r="EYY28" s="569"/>
      <c r="EYZ28" s="569"/>
      <c r="EZA28" s="569"/>
      <c r="EZB28" s="569"/>
      <c r="EZC28" s="569"/>
      <c r="EZD28" s="569"/>
      <c r="EZE28" s="569"/>
      <c r="EZF28" s="569"/>
      <c r="EZG28" s="569"/>
      <c r="EZH28" s="569"/>
      <c r="EZI28" s="569"/>
      <c r="EZJ28" s="569"/>
      <c r="EZK28" s="569"/>
      <c r="EZL28" s="569"/>
      <c r="EZM28" s="569"/>
      <c r="EZN28" s="569"/>
      <c r="EZO28" s="569"/>
      <c r="EZP28" s="569"/>
      <c r="EZQ28" s="569"/>
      <c r="EZR28" s="569"/>
      <c r="EZS28" s="569"/>
      <c r="EZT28" s="569"/>
      <c r="EZU28" s="569"/>
      <c r="EZV28" s="569"/>
      <c r="EZW28" s="569"/>
      <c r="EZX28" s="569"/>
      <c r="EZY28" s="569"/>
      <c r="EZZ28" s="569"/>
      <c r="FAA28" s="569"/>
      <c r="FAB28" s="569"/>
      <c r="FAC28" s="569"/>
      <c r="FAD28" s="569"/>
      <c r="FAE28" s="569"/>
      <c r="FAF28" s="569"/>
      <c r="FAG28" s="569"/>
      <c r="FAH28" s="569"/>
      <c r="FAI28" s="569"/>
      <c r="FAJ28" s="569"/>
      <c r="FAK28" s="569"/>
      <c r="FAL28" s="569"/>
      <c r="FAM28" s="569"/>
      <c r="FAN28" s="569"/>
      <c r="FAO28" s="569"/>
      <c r="FAP28" s="569"/>
      <c r="FAQ28" s="569"/>
      <c r="FAR28" s="569"/>
      <c r="FAS28" s="569"/>
      <c r="FAT28" s="569"/>
      <c r="FAU28" s="569"/>
      <c r="FAV28" s="569"/>
      <c r="FAW28" s="569"/>
      <c r="FAX28" s="569"/>
      <c r="FAY28" s="569"/>
      <c r="FAZ28" s="569"/>
      <c r="FBA28" s="569"/>
      <c r="FBB28" s="569"/>
      <c r="FBC28" s="569"/>
      <c r="FBD28" s="569"/>
      <c r="FBE28" s="569"/>
      <c r="FBF28" s="569"/>
      <c r="FBG28" s="569"/>
      <c r="FBH28" s="569"/>
      <c r="FBI28" s="569"/>
      <c r="FBJ28" s="569"/>
      <c r="FBK28" s="569"/>
      <c r="FBL28" s="569"/>
      <c r="FBM28" s="569"/>
      <c r="FBN28" s="569"/>
      <c r="FBO28" s="569"/>
      <c r="FBP28" s="569"/>
      <c r="FBQ28" s="569"/>
      <c r="FBR28" s="569"/>
      <c r="FBS28" s="569"/>
      <c r="FBT28" s="569"/>
      <c r="FBU28" s="569"/>
      <c r="FBV28" s="569"/>
      <c r="FBW28" s="569"/>
      <c r="FBX28" s="569"/>
      <c r="FBY28" s="569"/>
      <c r="FBZ28" s="569"/>
      <c r="FCA28" s="569"/>
      <c r="FCB28" s="569"/>
      <c r="FCC28" s="569"/>
      <c r="FCD28" s="569"/>
      <c r="FCE28" s="569"/>
      <c r="FCF28" s="569"/>
      <c r="FCG28" s="569"/>
      <c r="FCH28" s="569"/>
      <c r="FCI28" s="569"/>
      <c r="FCJ28" s="569"/>
      <c r="FCK28" s="569"/>
      <c r="FCL28" s="569"/>
      <c r="FCM28" s="569"/>
      <c r="FCN28" s="569"/>
      <c r="FCO28" s="569"/>
      <c r="FCP28" s="569"/>
      <c r="FCQ28" s="569"/>
      <c r="FCR28" s="569"/>
      <c r="FCS28" s="569"/>
      <c r="FCT28" s="569"/>
      <c r="FCU28" s="569"/>
      <c r="FCV28" s="569"/>
      <c r="FCW28" s="569"/>
      <c r="FCX28" s="569"/>
      <c r="FCY28" s="569"/>
      <c r="FCZ28" s="569"/>
      <c r="FDA28" s="569"/>
      <c r="FDB28" s="569"/>
      <c r="FDC28" s="569"/>
      <c r="FDD28" s="569"/>
      <c r="FDE28" s="569"/>
      <c r="FDF28" s="569"/>
      <c r="FDG28" s="569"/>
      <c r="FDH28" s="569"/>
      <c r="FDI28" s="569"/>
      <c r="FDJ28" s="569"/>
      <c r="FDK28" s="569"/>
      <c r="FDL28" s="569"/>
      <c r="FDM28" s="569"/>
      <c r="FDN28" s="569"/>
      <c r="FDO28" s="569"/>
      <c r="FDP28" s="569"/>
      <c r="FDQ28" s="569"/>
      <c r="FDR28" s="569"/>
      <c r="FDS28" s="569"/>
      <c r="FDT28" s="569"/>
      <c r="FDU28" s="569"/>
      <c r="FDV28" s="569"/>
      <c r="FDW28" s="569"/>
      <c r="FDX28" s="569"/>
      <c r="FDY28" s="569"/>
      <c r="FDZ28" s="569"/>
      <c r="FEA28" s="569"/>
      <c r="FEB28" s="569"/>
      <c r="FEC28" s="569"/>
      <c r="FED28" s="569"/>
      <c r="FEE28" s="569"/>
      <c r="FEF28" s="569"/>
      <c r="FEG28" s="569"/>
      <c r="FEH28" s="569"/>
      <c r="FEI28" s="569"/>
      <c r="FEJ28" s="569"/>
      <c r="FEK28" s="569"/>
      <c r="FEL28" s="569"/>
      <c r="FEM28" s="569"/>
      <c r="FEN28" s="569"/>
      <c r="FEO28" s="569"/>
      <c r="FEP28" s="569"/>
      <c r="FEQ28" s="569"/>
      <c r="FER28" s="569"/>
      <c r="FES28" s="569"/>
      <c r="FET28" s="569"/>
      <c r="FEU28" s="569"/>
      <c r="FEV28" s="569"/>
      <c r="FEW28" s="569"/>
      <c r="FEX28" s="569"/>
      <c r="FEY28" s="569"/>
      <c r="FEZ28" s="569"/>
      <c r="FFA28" s="569"/>
      <c r="FFB28" s="569"/>
      <c r="FFC28" s="569"/>
      <c r="FFD28" s="569"/>
      <c r="FFE28" s="569"/>
      <c r="FFF28" s="569"/>
      <c r="FFG28" s="569"/>
      <c r="FFH28" s="569"/>
      <c r="FFI28" s="569"/>
      <c r="FFJ28" s="569"/>
      <c r="FFK28" s="569"/>
      <c r="FFL28" s="569"/>
      <c r="FFM28" s="569"/>
      <c r="FFN28" s="569"/>
      <c r="FFO28" s="569"/>
      <c r="FFP28" s="569"/>
      <c r="FFQ28" s="569"/>
      <c r="FFR28" s="569"/>
      <c r="FFS28" s="569"/>
      <c r="FFT28" s="569"/>
      <c r="FFU28" s="569"/>
      <c r="FFV28" s="569"/>
      <c r="FFW28" s="569"/>
      <c r="FFX28" s="569"/>
      <c r="FFY28" s="569"/>
      <c r="FFZ28" s="569"/>
      <c r="FGA28" s="569"/>
      <c r="FGB28" s="569"/>
      <c r="FGC28" s="569"/>
      <c r="FGD28" s="569"/>
      <c r="FGE28" s="569"/>
      <c r="FGF28" s="569"/>
      <c r="FGG28" s="569"/>
      <c r="FGH28" s="569"/>
      <c r="FGI28" s="569"/>
      <c r="FGJ28" s="569"/>
      <c r="FGK28" s="569"/>
      <c r="FGL28" s="569"/>
      <c r="FGM28" s="569"/>
      <c r="FGN28" s="569"/>
      <c r="FGO28" s="569"/>
      <c r="FGP28" s="569"/>
      <c r="FGQ28" s="569"/>
      <c r="FGR28" s="569"/>
      <c r="FGS28" s="569"/>
      <c r="FGT28" s="569"/>
      <c r="FGU28" s="569"/>
      <c r="FGV28" s="569"/>
      <c r="FGW28" s="569"/>
      <c r="FGX28" s="569"/>
      <c r="FGY28" s="569"/>
      <c r="FGZ28" s="569"/>
      <c r="FHA28" s="569"/>
      <c r="FHB28" s="569"/>
      <c r="FHC28" s="569"/>
      <c r="FHD28" s="569"/>
      <c r="FHE28" s="569"/>
      <c r="FHF28" s="569"/>
      <c r="FHG28" s="569"/>
      <c r="FHH28" s="569"/>
      <c r="FHI28" s="569"/>
      <c r="FHJ28" s="569"/>
      <c r="FHK28" s="569"/>
      <c r="FHL28" s="569"/>
      <c r="FHM28" s="569"/>
      <c r="FHN28" s="569"/>
      <c r="FHO28" s="569"/>
      <c r="FHP28" s="569"/>
      <c r="FHQ28" s="569"/>
      <c r="FHR28" s="569"/>
      <c r="FHS28" s="569"/>
      <c r="FHT28" s="569"/>
      <c r="FHU28" s="569"/>
      <c r="FHV28" s="569"/>
      <c r="FHW28" s="569"/>
      <c r="FHX28" s="569"/>
      <c r="FHY28" s="569"/>
      <c r="FHZ28" s="569"/>
      <c r="FIA28" s="569"/>
      <c r="FIB28" s="569"/>
      <c r="FIC28" s="569"/>
      <c r="FID28" s="569"/>
      <c r="FIE28" s="569"/>
      <c r="FIF28" s="569"/>
      <c r="FIG28" s="569"/>
      <c r="FIH28" s="569"/>
      <c r="FII28" s="569"/>
      <c r="FIJ28" s="569"/>
      <c r="FIK28" s="569"/>
      <c r="FIL28" s="569"/>
      <c r="FIM28" s="569"/>
      <c r="FIN28" s="569"/>
      <c r="FIO28" s="569"/>
      <c r="FIP28" s="569"/>
      <c r="FIQ28" s="569"/>
      <c r="FIR28" s="569"/>
      <c r="FIS28" s="569"/>
      <c r="FIT28" s="569"/>
      <c r="FIU28" s="569"/>
      <c r="FIV28" s="569"/>
      <c r="FIW28" s="569"/>
      <c r="FIX28" s="569"/>
      <c r="FIY28" s="569"/>
      <c r="FIZ28" s="569"/>
      <c r="FJA28" s="569"/>
      <c r="FJB28" s="569"/>
      <c r="FJC28" s="569"/>
      <c r="FJD28" s="569"/>
      <c r="FJE28" s="569"/>
      <c r="FJF28" s="569"/>
      <c r="FJG28" s="569"/>
      <c r="FJH28" s="569"/>
      <c r="FJI28" s="569"/>
      <c r="FJJ28" s="569"/>
      <c r="FJK28" s="569"/>
      <c r="FJL28" s="569"/>
      <c r="FJM28" s="569"/>
      <c r="FJN28" s="569"/>
      <c r="FJO28" s="569"/>
      <c r="FJP28" s="569"/>
      <c r="FJQ28" s="569"/>
      <c r="FJR28" s="569"/>
      <c r="FJS28" s="569"/>
      <c r="FJT28" s="569"/>
      <c r="FJU28" s="569"/>
      <c r="FJV28" s="569"/>
      <c r="FJW28" s="569"/>
      <c r="FJX28" s="569"/>
      <c r="FJY28" s="569"/>
      <c r="FJZ28" s="569"/>
      <c r="FKA28" s="569"/>
      <c r="FKB28" s="569"/>
      <c r="FKC28" s="569"/>
      <c r="FKD28" s="569"/>
      <c r="FKE28" s="569"/>
      <c r="FKF28" s="569"/>
      <c r="FKG28" s="569"/>
      <c r="FKH28" s="569"/>
      <c r="FKI28" s="569"/>
      <c r="FKJ28" s="569"/>
      <c r="FKK28" s="569"/>
      <c r="FKL28" s="569"/>
      <c r="FKM28" s="569"/>
      <c r="FKN28" s="569"/>
      <c r="FKO28" s="569"/>
      <c r="FKP28" s="569"/>
      <c r="FKQ28" s="569"/>
      <c r="FKR28" s="569"/>
      <c r="FKS28" s="569"/>
      <c r="FKT28" s="569"/>
      <c r="FKU28" s="569"/>
      <c r="FKV28" s="569"/>
      <c r="FKW28" s="569"/>
      <c r="FKX28" s="569"/>
      <c r="FKY28" s="569"/>
      <c r="FKZ28" s="569"/>
      <c r="FLA28" s="569"/>
      <c r="FLB28" s="569"/>
      <c r="FLC28" s="569"/>
      <c r="FLD28" s="569"/>
      <c r="FLE28" s="569"/>
      <c r="FLF28" s="569"/>
      <c r="FLG28" s="569"/>
      <c r="FLH28" s="569"/>
      <c r="FLI28" s="569"/>
      <c r="FLJ28" s="569"/>
      <c r="FLK28" s="569"/>
      <c r="FLL28" s="569"/>
      <c r="FLM28" s="569"/>
      <c r="FLN28" s="569"/>
      <c r="FLO28" s="569"/>
      <c r="FLP28" s="569"/>
      <c r="FLQ28" s="569"/>
      <c r="FLR28" s="569"/>
      <c r="FLS28" s="569"/>
      <c r="FLT28" s="569"/>
      <c r="FLU28" s="569"/>
      <c r="FLV28" s="569"/>
      <c r="FLW28" s="569"/>
      <c r="FLX28" s="569"/>
      <c r="FLY28" s="569"/>
      <c r="FLZ28" s="569"/>
      <c r="FMA28" s="569"/>
      <c r="FMB28" s="569"/>
      <c r="FMC28" s="569"/>
      <c r="FMD28" s="569"/>
      <c r="FME28" s="569"/>
      <c r="FMF28" s="569"/>
      <c r="FMG28" s="569"/>
      <c r="FMH28" s="569"/>
      <c r="FMI28" s="569"/>
      <c r="FMJ28" s="569"/>
      <c r="FMK28" s="569"/>
      <c r="FML28" s="569"/>
      <c r="FMM28" s="569"/>
      <c r="FMN28" s="569"/>
      <c r="FMO28" s="569"/>
      <c r="FMP28" s="569"/>
      <c r="FMQ28" s="569"/>
      <c r="FMR28" s="569"/>
      <c r="FMS28" s="569"/>
      <c r="FMT28" s="569"/>
      <c r="FMU28" s="569"/>
      <c r="FMV28" s="569"/>
      <c r="FMW28" s="569"/>
      <c r="FMX28" s="569"/>
      <c r="FMY28" s="569"/>
      <c r="FMZ28" s="569"/>
      <c r="FNA28" s="569"/>
      <c r="FNB28" s="569"/>
      <c r="FNC28" s="569"/>
      <c r="FND28" s="569"/>
      <c r="FNE28" s="569"/>
      <c r="FNF28" s="569"/>
      <c r="FNG28" s="569"/>
      <c r="FNH28" s="569"/>
      <c r="FNI28" s="569"/>
      <c r="FNJ28" s="569"/>
      <c r="FNK28" s="569"/>
      <c r="FNL28" s="569"/>
      <c r="FNM28" s="569"/>
      <c r="FNN28" s="569"/>
      <c r="FNO28" s="569"/>
      <c r="FNP28" s="569"/>
      <c r="FNQ28" s="569"/>
      <c r="FNR28" s="569"/>
      <c r="FNS28" s="569"/>
      <c r="FNT28" s="569"/>
      <c r="FNU28" s="569"/>
      <c r="FNV28" s="569"/>
      <c r="FNW28" s="569"/>
      <c r="FNX28" s="569"/>
      <c r="FNY28" s="569"/>
      <c r="FNZ28" s="569"/>
      <c r="FOA28" s="569"/>
      <c r="FOB28" s="569"/>
      <c r="FOC28" s="569"/>
      <c r="FOD28" s="569"/>
      <c r="FOE28" s="569"/>
      <c r="FOF28" s="569"/>
      <c r="FOG28" s="569"/>
      <c r="FOH28" s="569"/>
      <c r="FOI28" s="569"/>
      <c r="FOJ28" s="569"/>
      <c r="FOK28" s="569"/>
      <c r="FOL28" s="569"/>
      <c r="FOM28" s="569"/>
      <c r="FON28" s="569"/>
      <c r="FOO28" s="569"/>
      <c r="FOP28" s="569"/>
      <c r="FOQ28" s="569"/>
      <c r="FOR28" s="569"/>
      <c r="FOS28" s="569"/>
      <c r="FOT28" s="569"/>
      <c r="FOU28" s="569"/>
      <c r="FOV28" s="569"/>
      <c r="FOW28" s="569"/>
      <c r="FOX28" s="569"/>
      <c r="FOY28" s="569"/>
      <c r="FOZ28" s="569"/>
      <c r="FPA28" s="569"/>
      <c r="FPB28" s="569"/>
      <c r="FPC28" s="569"/>
      <c r="FPD28" s="569"/>
      <c r="FPE28" s="569"/>
      <c r="FPF28" s="569"/>
      <c r="FPG28" s="569"/>
      <c r="FPH28" s="569"/>
      <c r="FPI28" s="569"/>
      <c r="FPJ28" s="569"/>
      <c r="FPK28" s="569"/>
      <c r="FPL28" s="569"/>
      <c r="FPM28" s="569"/>
      <c r="FPN28" s="569"/>
      <c r="FPO28" s="569"/>
      <c r="FPP28" s="569"/>
      <c r="FPQ28" s="569"/>
      <c r="FPR28" s="569"/>
      <c r="FPS28" s="569"/>
      <c r="FPT28" s="569"/>
      <c r="FPU28" s="569"/>
      <c r="FPV28" s="569"/>
      <c r="FPW28" s="569"/>
      <c r="FPX28" s="569"/>
      <c r="FPY28" s="569"/>
      <c r="FPZ28" s="569"/>
      <c r="FQA28" s="569"/>
      <c r="FQB28" s="569"/>
      <c r="FQC28" s="569"/>
      <c r="FQD28" s="569"/>
      <c r="FQE28" s="569"/>
      <c r="FQF28" s="569"/>
      <c r="FQG28" s="569"/>
      <c r="FQH28" s="569"/>
      <c r="FQI28" s="569"/>
      <c r="FQJ28" s="569"/>
      <c r="FQK28" s="569"/>
      <c r="FQL28" s="569"/>
      <c r="FQM28" s="569"/>
      <c r="FQN28" s="569"/>
      <c r="FQO28" s="569"/>
      <c r="FQP28" s="569"/>
      <c r="FQQ28" s="569"/>
      <c r="FQR28" s="569"/>
      <c r="FQS28" s="569"/>
      <c r="FQT28" s="569"/>
      <c r="FQU28" s="569"/>
      <c r="FQV28" s="569"/>
      <c r="FQW28" s="569"/>
      <c r="FQX28" s="569"/>
      <c r="FQY28" s="569"/>
      <c r="FQZ28" s="569"/>
      <c r="FRA28" s="569"/>
      <c r="FRB28" s="569"/>
      <c r="FRC28" s="569"/>
      <c r="FRD28" s="569"/>
      <c r="FRE28" s="569"/>
      <c r="FRF28" s="569"/>
      <c r="FRG28" s="569"/>
      <c r="FRH28" s="569"/>
      <c r="FRI28" s="569"/>
      <c r="FRJ28" s="569"/>
      <c r="FRK28" s="569"/>
      <c r="FRL28" s="569"/>
      <c r="FRM28" s="569"/>
      <c r="FRN28" s="569"/>
      <c r="FRO28" s="569"/>
      <c r="FRP28" s="569"/>
      <c r="FRQ28" s="569"/>
      <c r="FRR28" s="569"/>
      <c r="FRS28" s="569"/>
      <c r="FRT28" s="569"/>
      <c r="FRU28" s="569"/>
      <c r="FRV28" s="569"/>
      <c r="FRW28" s="569"/>
      <c r="FRX28" s="569"/>
      <c r="FRY28" s="569"/>
      <c r="FRZ28" s="569"/>
      <c r="FSA28" s="569"/>
      <c r="FSB28" s="569"/>
      <c r="FSC28" s="569"/>
      <c r="FSD28" s="569"/>
      <c r="FSE28" s="569"/>
      <c r="FSF28" s="569"/>
      <c r="FSG28" s="569"/>
      <c r="FSH28" s="569"/>
      <c r="FSI28" s="569"/>
      <c r="FSJ28" s="569"/>
      <c r="FSK28" s="569"/>
      <c r="FSL28" s="569"/>
      <c r="FSM28" s="569"/>
      <c r="FSN28" s="569"/>
      <c r="FSO28" s="569"/>
      <c r="FSP28" s="569"/>
      <c r="FSQ28" s="569"/>
      <c r="FSR28" s="569"/>
      <c r="FSS28" s="569"/>
      <c r="FST28" s="569"/>
      <c r="FSU28" s="569"/>
      <c r="FSV28" s="569"/>
      <c r="FSW28" s="569"/>
      <c r="FSX28" s="569"/>
      <c r="FSY28" s="569"/>
      <c r="FSZ28" s="569"/>
      <c r="FTA28" s="569"/>
      <c r="FTB28" s="569"/>
      <c r="FTC28" s="569"/>
      <c r="FTD28" s="569"/>
      <c r="FTE28" s="569"/>
      <c r="FTF28" s="569"/>
      <c r="FTG28" s="569"/>
      <c r="FTH28" s="569"/>
      <c r="FTI28" s="569"/>
      <c r="FTJ28" s="569"/>
      <c r="FTK28" s="569"/>
      <c r="FTL28" s="569"/>
      <c r="FTM28" s="569"/>
      <c r="FTN28" s="569"/>
      <c r="FTO28" s="569"/>
      <c r="FTP28" s="569"/>
      <c r="FTQ28" s="569"/>
      <c r="FTR28" s="569"/>
      <c r="FTS28" s="569"/>
      <c r="FTT28" s="569"/>
      <c r="FTU28" s="569"/>
      <c r="FTV28" s="569"/>
      <c r="FTW28" s="569"/>
      <c r="FTX28" s="569"/>
      <c r="FTY28" s="569"/>
      <c r="FTZ28" s="569"/>
      <c r="FUA28" s="569"/>
      <c r="FUB28" s="569"/>
      <c r="FUC28" s="569"/>
      <c r="FUD28" s="569"/>
      <c r="FUE28" s="569"/>
      <c r="FUF28" s="569"/>
      <c r="FUG28" s="569"/>
      <c r="FUH28" s="569"/>
      <c r="FUI28" s="569"/>
      <c r="FUJ28" s="569"/>
      <c r="FUK28" s="569"/>
      <c r="FUL28" s="569"/>
      <c r="FUM28" s="569"/>
      <c r="FUN28" s="569"/>
      <c r="FUO28" s="569"/>
      <c r="FUP28" s="569"/>
      <c r="FUQ28" s="569"/>
      <c r="FUR28" s="569"/>
      <c r="FUS28" s="569"/>
      <c r="FUT28" s="569"/>
      <c r="FUU28" s="569"/>
      <c r="FUV28" s="569"/>
      <c r="FUW28" s="569"/>
      <c r="FUX28" s="569"/>
      <c r="FUY28" s="569"/>
      <c r="FUZ28" s="569"/>
      <c r="FVA28" s="569"/>
      <c r="FVB28" s="569"/>
      <c r="FVC28" s="569"/>
      <c r="FVD28" s="569"/>
      <c r="FVE28" s="569"/>
      <c r="FVF28" s="569"/>
      <c r="FVG28" s="569"/>
      <c r="FVH28" s="569"/>
      <c r="FVI28" s="569"/>
      <c r="FVJ28" s="569"/>
      <c r="FVK28" s="569"/>
      <c r="FVL28" s="569"/>
      <c r="FVM28" s="569"/>
      <c r="FVN28" s="569"/>
      <c r="FVO28" s="569"/>
      <c r="FVP28" s="569"/>
      <c r="FVQ28" s="569"/>
      <c r="FVR28" s="569"/>
      <c r="FVS28" s="569"/>
      <c r="FVT28" s="569"/>
      <c r="FVU28" s="569"/>
      <c r="FVV28" s="569"/>
      <c r="FVW28" s="569"/>
      <c r="FVX28" s="569"/>
      <c r="FVY28" s="569"/>
      <c r="FVZ28" s="569"/>
      <c r="FWA28" s="569"/>
      <c r="FWB28" s="569"/>
      <c r="FWC28" s="569"/>
      <c r="FWD28" s="569"/>
      <c r="FWE28" s="569"/>
      <c r="FWF28" s="569"/>
      <c r="FWG28" s="569"/>
      <c r="FWH28" s="569"/>
      <c r="FWI28" s="569"/>
      <c r="FWJ28" s="569"/>
      <c r="FWK28" s="569"/>
      <c r="FWL28" s="569"/>
      <c r="FWM28" s="569"/>
      <c r="FWN28" s="569"/>
      <c r="FWO28" s="569"/>
      <c r="FWP28" s="569"/>
      <c r="FWQ28" s="569"/>
      <c r="FWR28" s="569"/>
      <c r="FWS28" s="569"/>
      <c r="FWT28" s="569"/>
      <c r="FWU28" s="569"/>
      <c r="FWV28" s="569"/>
      <c r="FWW28" s="569"/>
      <c r="FWX28" s="569"/>
      <c r="FWY28" s="569"/>
      <c r="FWZ28" s="569"/>
      <c r="FXA28" s="569"/>
      <c r="FXB28" s="569"/>
      <c r="FXC28" s="569"/>
      <c r="FXD28" s="569"/>
      <c r="FXE28" s="569"/>
      <c r="FXF28" s="569"/>
      <c r="FXG28" s="569"/>
      <c r="FXH28" s="569"/>
      <c r="FXI28" s="569"/>
      <c r="FXJ28" s="569"/>
      <c r="FXK28" s="569"/>
      <c r="FXL28" s="569"/>
      <c r="FXM28" s="569"/>
      <c r="FXN28" s="569"/>
      <c r="FXO28" s="569"/>
      <c r="FXP28" s="569"/>
      <c r="FXQ28" s="569"/>
      <c r="FXR28" s="569"/>
      <c r="FXS28" s="569"/>
      <c r="FXT28" s="569"/>
      <c r="FXU28" s="569"/>
      <c r="FXV28" s="569"/>
      <c r="FXW28" s="569"/>
      <c r="FXX28" s="569"/>
      <c r="FXY28" s="569"/>
      <c r="FXZ28" s="569"/>
      <c r="FYA28" s="569"/>
      <c r="FYB28" s="569"/>
      <c r="FYC28" s="569"/>
      <c r="FYD28" s="569"/>
      <c r="FYE28" s="569"/>
      <c r="FYF28" s="569"/>
      <c r="FYG28" s="569"/>
      <c r="FYH28" s="569"/>
      <c r="FYI28" s="569"/>
      <c r="FYJ28" s="569"/>
      <c r="FYK28" s="569"/>
      <c r="FYL28" s="569"/>
      <c r="FYM28" s="569"/>
      <c r="FYN28" s="569"/>
      <c r="FYO28" s="569"/>
      <c r="FYP28" s="569"/>
      <c r="FYQ28" s="569"/>
      <c r="FYR28" s="569"/>
      <c r="FYS28" s="569"/>
      <c r="FYT28" s="569"/>
      <c r="FYU28" s="569"/>
      <c r="FYV28" s="569"/>
      <c r="FYW28" s="569"/>
      <c r="FYX28" s="569"/>
      <c r="FYY28" s="569"/>
      <c r="FYZ28" s="569"/>
      <c r="FZA28" s="569"/>
      <c r="FZB28" s="569"/>
      <c r="FZC28" s="569"/>
      <c r="FZD28" s="569"/>
      <c r="FZE28" s="569"/>
      <c r="FZF28" s="569"/>
      <c r="FZG28" s="569"/>
      <c r="FZH28" s="569"/>
      <c r="FZI28" s="569"/>
      <c r="FZJ28" s="569"/>
      <c r="FZK28" s="569"/>
      <c r="FZL28" s="569"/>
      <c r="FZM28" s="569"/>
      <c r="FZN28" s="569"/>
      <c r="FZO28" s="569"/>
      <c r="FZP28" s="569"/>
      <c r="FZQ28" s="569"/>
      <c r="FZR28" s="569"/>
      <c r="FZS28" s="569"/>
      <c r="FZT28" s="569"/>
      <c r="FZU28" s="569"/>
      <c r="FZV28" s="569"/>
      <c r="FZW28" s="569"/>
      <c r="FZX28" s="569"/>
      <c r="FZY28" s="569"/>
      <c r="FZZ28" s="569"/>
      <c r="GAA28" s="569"/>
      <c r="GAB28" s="569"/>
      <c r="GAC28" s="569"/>
      <c r="GAD28" s="569"/>
      <c r="GAE28" s="569"/>
      <c r="GAF28" s="569"/>
      <c r="GAG28" s="569"/>
      <c r="GAH28" s="569"/>
      <c r="GAI28" s="569"/>
      <c r="GAJ28" s="569"/>
      <c r="GAK28" s="569"/>
      <c r="GAL28" s="569"/>
      <c r="GAM28" s="569"/>
      <c r="GAN28" s="569"/>
      <c r="GAO28" s="569"/>
      <c r="GAP28" s="569"/>
      <c r="GAQ28" s="569"/>
      <c r="GAR28" s="569"/>
      <c r="GAS28" s="569"/>
      <c r="GAT28" s="569"/>
      <c r="GAU28" s="569"/>
      <c r="GAV28" s="569"/>
      <c r="GAW28" s="569"/>
      <c r="GAX28" s="569"/>
      <c r="GAY28" s="569"/>
      <c r="GAZ28" s="569"/>
      <c r="GBA28" s="569"/>
      <c r="GBB28" s="569"/>
      <c r="GBC28" s="569"/>
      <c r="GBD28" s="569"/>
      <c r="GBE28" s="569"/>
      <c r="GBF28" s="569"/>
      <c r="GBG28" s="569"/>
      <c r="GBH28" s="569"/>
      <c r="GBI28" s="569"/>
      <c r="GBJ28" s="569"/>
      <c r="GBK28" s="569"/>
      <c r="GBL28" s="569"/>
      <c r="GBM28" s="569"/>
      <c r="GBN28" s="569"/>
      <c r="GBO28" s="569"/>
      <c r="GBP28" s="569"/>
      <c r="GBQ28" s="569"/>
      <c r="GBR28" s="569"/>
      <c r="GBS28" s="569"/>
      <c r="GBT28" s="569"/>
      <c r="GBU28" s="569"/>
      <c r="GBV28" s="569"/>
      <c r="GBW28" s="569"/>
      <c r="GBX28" s="569"/>
      <c r="GBY28" s="569"/>
      <c r="GBZ28" s="569"/>
      <c r="GCA28" s="569"/>
      <c r="GCB28" s="569"/>
      <c r="GCC28" s="569"/>
      <c r="GCD28" s="569"/>
      <c r="GCE28" s="569"/>
      <c r="GCF28" s="569"/>
      <c r="GCG28" s="569"/>
      <c r="GCH28" s="569"/>
      <c r="GCI28" s="569"/>
      <c r="GCJ28" s="569"/>
      <c r="GCK28" s="569"/>
      <c r="GCL28" s="569"/>
      <c r="GCM28" s="569"/>
      <c r="GCN28" s="569"/>
      <c r="GCO28" s="569"/>
      <c r="GCP28" s="569"/>
      <c r="GCQ28" s="569"/>
      <c r="GCR28" s="569"/>
      <c r="GCS28" s="569"/>
      <c r="GCT28" s="569"/>
      <c r="GCU28" s="569"/>
      <c r="GCV28" s="569"/>
      <c r="GCW28" s="569"/>
      <c r="GCX28" s="569"/>
      <c r="GCY28" s="569"/>
      <c r="GCZ28" s="569"/>
      <c r="GDA28" s="569"/>
      <c r="GDB28" s="569"/>
      <c r="GDC28" s="569"/>
      <c r="GDD28" s="569"/>
      <c r="GDE28" s="569"/>
      <c r="GDF28" s="569"/>
      <c r="GDG28" s="569"/>
      <c r="GDH28" s="569"/>
      <c r="GDI28" s="569"/>
      <c r="GDJ28" s="569"/>
      <c r="GDK28" s="569"/>
      <c r="GDL28" s="569"/>
      <c r="GDM28" s="569"/>
      <c r="GDN28" s="569"/>
      <c r="GDO28" s="569"/>
      <c r="GDP28" s="569"/>
      <c r="GDQ28" s="569"/>
      <c r="GDR28" s="569"/>
      <c r="GDS28" s="569"/>
      <c r="GDT28" s="569"/>
      <c r="GDU28" s="569"/>
      <c r="GDV28" s="569"/>
      <c r="GDW28" s="569"/>
      <c r="GDX28" s="569"/>
      <c r="GDY28" s="569"/>
      <c r="GDZ28" s="569"/>
      <c r="GEA28" s="569"/>
      <c r="GEB28" s="569"/>
      <c r="GEC28" s="569"/>
      <c r="GED28" s="569"/>
      <c r="GEE28" s="569"/>
      <c r="GEF28" s="569"/>
      <c r="GEG28" s="569"/>
      <c r="GEH28" s="569"/>
      <c r="GEI28" s="569"/>
      <c r="GEJ28" s="569"/>
      <c r="GEK28" s="569"/>
      <c r="GEL28" s="569"/>
      <c r="GEM28" s="569"/>
      <c r="GEN28" s="569"/>
      <c r="GEO28" s="569"/>
      <c r="GEP28" s="569"/>
      <c r="GEQ28" s="569"/>
      <c r="GER28" s="569"/>
      <c r="GES28" s="569"/>
      <c r="GET28" s="569"/>
      <c r="GEU28" s="569"/>
      <c r="GEV28" s="569"/>
      <c r="GEW28" s="569"/>
      <c r="GEX28" s="569"/>
      <c r="GEY28" s="569"/>
      <c r="GEZ28" s="569"/>
      <c r="GFA28" s="569"/>
      <c r="GFB28" s="569"/>
      <c r="GFC28" s="569"/>
      <c r="GFD28" s="569"/>
      <c r="GFE28" s="569"/>
      <c r="GFF28" s="569"/>
      <c r="GFG28" s="569"/>
      <c r="GFH28" s="569"/>
      <c r="GFI28" s="569"/>
      <c r="GFJ28" s="569"/>
      <c r="GFK28" s="569"/>
      <c r="GFL28" s="569"/>
      <c r="GFM28" s="569"/>
      <c r="GFN28" s="569"/>
      <c r="GFO28" s="569"/>
      <c r="GFP28" s="569"/>
      <c r="GFQ28" s="569"/>
      <c r="GFR28" s="569"/>
      <c r="GFS28" s="569"/>
      <c r="GFT28" s="569"/>
      <c r="GFU28" s="569"/>
      <c r="GFV28" s="569"/>
      <c r="GFW28" s="569"/>
      <c r="GFX28" s="569"/>
      <c r="GFY28" s="569"/>
      <c r="GFZ28" s="569"/>
      <c r="GGA28" s="569"/>
      <c r="GGB28" s="569"/>
      <c r="GGC28" s="569"/>
      <c r="GGD28" s="569"/>
      <c r="GGE28" s="569"/>
      <c r="GGF28" s="569"/>
      <c r="GGG28" s="569"/>
      <c r="GGH28" s="569"/>
      <c r="GGI28" s="569"/>
      <c r="GGJ28" s="569"/>
      <c r="GGK28" s="569"/>
      <c r="GGL28" s="569"/>
      <c r="GGM28" s="569"/>
      <c r="GGN28" s="569"/>
      <c r="GGO28" s="569"/>
      <c r="GGP28" s="569"/>
      <c r="GGQ28" s="569"/>
      <c r="GGR28" s="569"/>
      <c r="GGS28" s="569"/>
      <c r="GGT28" s="569"/>
      <c r="GGU28" s="569"/>
      <c r="GGV28" s="569"/>
      <c r="GGW28" s="569"/>
      <c r="GGX28" s="569"/>
      <c r="GGY28" s="569"/>
      <c r="GGZ28" s="569"/>
      <c r="GHA28" s="569"/>
      <c r="GHB28" s="569"/>
      <c r="GHC28" s="569"/>
      <c r="GHD28" s="569"/>
      <c r="GHE28" s="569"/>
      <c r="GHF28" s="569"/>
      <c r="GHG28" s="569"/>
      <c r="GHH28" s="569"/>
      <c r="GHI28" s="569"/>
      <c r="GHJ28" s="569"/>
      <c r="GHK28" s="569"/>
      <c r="GHL28" s="569"/>
      <c r="GHM28" s="569"/>
      <c r="GHN28" s="569"/>
      <c r="GHO28" s="569"/>
      <c r="GHP28" s="569"/>
      <c r="GHQ28" s="569"/>
      <c r="GHR28" s="569"/>
      <c r="GHS28" s="569"/>
      <c r="GHT28" s="569"/>
      <c r="GHU28" s="569"/>
      <c r="GHV28" s="569"/>
      <c r="GHW28" s="569"/>
      <c r="GHX28" s="569"/>
      <c r="GHY28" s="569"/>
      <c r="GHZ28" s="569"/>
      <c r="GIA28" s="569"/>
      <c r="GIB28" s="569"/>
      <c r="GIC28" s="569"/>
      <c r="GID28" s="569"/>
      <c r="GIE28" s="569"/>
      <c r="GIF28" s="569"/>
      <c r="GIG28" s="569"/>
      <c r="GIH28" s="569"/>
      <c r="GII28" s="569"/>
      <c r="GIJ28" s="569"/>
      <c r="GIK28" s="569"/>
      <c r="GIL28" s="569"/>
      <c r="GIM28" s="569"/>
      <c r="GIN28" s="569"/>
      <c r="GIO28" s="569"/>
      <c r="GIP28" s="569"/>
      <c r="GIQ28" s="569"/>
      <c r="GIR28" s="569"/>
      <c r="GIS28" s="569"/>
      <c r="GIT28" s="569"/>
      <c r="GIU28" s="569"/>
      <c r="GIV28" s="569"/>
      <c r="GIW28" s="569"/>
      <c r="GIX28" s="569"/>
      <c r="GIY28" s="569"/>
      <c r="GIZ28" s="569"/>
      <c r="GJA28" s="569"/>
      <c r="GJB28" s="569"/>
      <c r="GJC28" s="569"/>
      <c r="GJD28" s="569"/>
      <c r="GJE28" s="569"/>
      <c r="GJF28" s="569"/>
      <c r="GJG28" s="569"/>
      <c r="GJH28" s="569"/>
      <c r="GJI28" s="569"/>
      <c r="GJJ28" s="569"/>
      <c r="GJK28" s="569"/>
      <c r="GJL28" s="569"/>
      <c r="GJM28" s="569"/>
      <c r="GJN28" s="569"/>
      <c r="GJO28" s="569"/>
      <c r="GJP28" s="569"/>
      <c r="GJQ28" s="569"/>
      <c r="GJR28" s="569"/>
      <c r="GJS28" s="569"/>
      <c r="GJT28" s="569"/>
      <c r="GJU28" s="569"/>
      <c r="GJV28" s="569"/>
      <c r="GJW28" s="569"/>
      <c r="GJX28" s="569"/>
      <c r="GJY28" s="569"/>
      <c r="GJZ28" s="569"/>
      <c r="GKA28" s="569"/>
      <c r="GKB28" s="569"/>
      <c r="GKC28" s="569"/>
      <c r="GKD28" s="569"/>
      <c r="GKE28" s="569"/>
      <c r="GKF28" s="569"/>
      <c r="GKG28" s="569"/>
      <c r="GKH28" s="569"/>
      <c r="GKI28" s="569"/>
      <c r="GKJ28" s="569"/>
      <c r="GKK28" s="569"/>
      <c r="GKL28" s="569"/>
      <c r="GKM28" s="569"/>
      <c r="GKN28" s="569"/>
      <c r="GKO28" s="569"/>
      <c r="GKP28" s="569"/>
      <c r="GKQ28" s="569"/>
      <c r="GKR28" s="569"/>
      <c r="GKS28" s="569"/>
      <c r="GKT28" s="569"/>
      <c r="GKU28" s="569"/>
      <c r="GKV28" s="569"/>
      <c r="GKW28" s="569"/>
      <c r="GKX28" s="569"/>
      <c r="GKY28" s="569"/>
      <c r="GKZ28" s="569"/>
      <c r="GLA28" s="569"/>
      <c r="GLB28" s="569"/>
      <c r="GLC28" s="569"/>
      <c r="GLD28" s="569"/>
      <c r="GLE28" s="569"/>
      <c r="GLF28" s="569"/>
      <c r="GLG28" s="569"/>
      <c r="GLH28" s="569"/>
      <c r="GLI28" s="569"/>
      <c r="GLJ28" s="569"/>
      <c r="GLK28" s="569"/>
      <c r="GLL28" s="569"/>
      <c r="GLM28" s="569"/>
      <c r="GLN28" s="569"/>
      <c r="GLO28" s="569"/>
      <c r="GLP28" s="569"/>
      <c r="GLQ28" s="569"/>
      <c r="GLR28" s="569"/>
      <c r="GLS28" s="569"/>
      <c r="GLT28" s="569"/>
      <c r="GLU28" s="569"/>
      <c r="GLV28" s="569"/>
      <c r="GLW28" s="569"/>
      <c r="GLX28" s="569"/>
      <c r="GLY28" s="569"/>
      <c r="GLZ28" s="569"/>
      <c r="GMA28" s="569"/>
      <c r="GMB28" s="569"/>
      <c r="GMC28" s="569"/>
      <c r="GMD28" s="569"/>
      <c r="GME28" s="569"/>
      <c r="GMF28" s="569"/>
      <c r="GMG28" s="569"/>
      <c r="GMH28" s="569"/>
      <c r="GMI28" s="569"/>
      <c r="GMJ28" s="569"/>
      <c r="GMK28" s="569"/>
      <c r="GML28" s="569"/>
      <c r="GMM28" s="569"/>
      <c r="GMN28" s="569"/>
      <c r="GMO28" s="569"/>
      <c r="GMP28" s="569"/>
      <c r="GMQ28" s="569"/>
      <c r="GMR28" s="569"/>
      <c r="GMS28" s="569"/>
      <c r="GMT28" s="569"/>
      <c r="GMU28" s="569"/>
      <c r="GMV28" s="569"/>
      <c r="GMW28" s="569"/>
      <c r="GMX28" s="569"/>
      <c r="GMY28" s="569"/>
      <c r="GMZ28" s="569"/>
      <c r="GNA28" s="569"/>
      <c r="GNB28" s="569"/>
      <c r="GNC28" s="569"/>
      <c r="GND28" s="569"/>
      <c r="GNE28" s="569"/>
      <c r="GNF28" s="569"/>
      <c r="GNG28" s="569"/>
      <c r="GNH28" s="569"/>
      <c r="GNI28" s="569"/>
      <c r="GNJ28" s="569"/>
      <c r="GNK28" s="569"/>
      <c r="GNL28" s="569"/>
      <c r="GNM28" s="569"/>
      <c r="GNN28" s="569"/>
      <c r="GNO28" s="569"/>
      <c r="GNP28" s="569"/>
      <c r="GNQ28" s="569"/>
      <c r="GNR28" s="569"/>
      <c r="GNS28" s="569"/>
      <c r="GNT28" s="569"/>
      <c r="GNU28" s="569"/>
      <c r="GNV28" s="569"/>
      <c r="GNW28" s="569"/>
      <c r="GNX28" s="569"/>
      <c r="GNY28" s="569"/>
      <c r="GNZ28" s="569"/>
      <c r="GOA28" s="569"/>
      <c r="GOB28" s="569"/>
      <c r="GOC28" s="569"/>
      <c r="GOD28" s="569"/>
      <c r="GOE28" s="569"/>
      <c r="GOF28" s="569"/>
      <c r="GOG28" s="569"/>
      <c r="GOH28" s="569"/>
      <c r="GOI28" s="569"/>
      <c r="GOJ28" s="569"/>
      <c r="GOK28" s="569"/>
      <c r="GOL28" s="569"/>
      <c r="GOM28" s="569"/>
      <c r="GON28" s="569"/>
      <c r="GOO28" s="569"/>
      <c r="GOP28" s="569"/>
      <c r="GOQ28" s="569"/>
      <c r="GOR28" s="569"/>
      <c r="GOS28" s="569"/>
      <c r="GOT28" s="569"/>
      <c r="GOU28" s="569"/>
      <c r="GOV28" s="569"/>
      <c r="GOW28" s="569"/>
      <c r="GOX28" s="569"/>
      <c r="GOY28" s="569"/>
      <c r="GOZ28" s="569"/>
      <c r="GPA28" s="569"/>
      <c r="GPB28" s="569"/>
      <c r="GPC28" s="569"/>
      <c r="GPD28" s="569"/>
      <c r="GPE28" s="569"/>
      <c r="GPF28" s="569"/>
      <c r="GPG28" s="569"/>
      <c r="GPH28" s="569"/>
      <c r="GPI28" s="569"/>
      <c r="GPJ28" s="569"/>
      <c r="GPK28" s="569"/>
      <c r="GPL28" s="569"/>
      <c r="GPM28" s="569"/>
      <c r="GPN28" s="569"/>
      <c r="GPO28" s="569"/>
      <c r="GPP28" s="569"/>
      <c r="GPQ28" s="569"/>
      <c r="GPR28" s="569"/>
      <c r="GPS28" s="569"/>
      <c r="GPT28" s="569"/>
      <c r="GPU28" s="569"/>
      <c r="GPV28" s="569"/>
      <c r="GPW28" s="569"/>
      <c r="GPX28" s="569"/>
      <c r="GPY28" s="569"/>
      <c r="GPZ28" s="569"/>
      <c r="GQA28" s="569"/>
      <c r="GQB28" s="569"/>
      <c r="GQC28" s="569"/>
      <c r="GQD28" s="569"/>
      <c r="GQE28" s="569"/>
      <c r="GQF28" s="569"/>
      <c r="GQG28" s="569"/>
      <c r="GQH28" s="569"/>
      <c r="GQI28" s="569"/>
      <c r="GQJ28" s="569"/>
      <c r="GQK28" s="569"/>
      <c r="GQL28" s="569"/>
      <c r="GQM28" s="569"/>
      <c r="GQN28" s="569"/>
      <c r="GQO28" s="569"/>
      <c r="GQP28" s="569"/>
      <c r="GQQ28" s="569"/>
      <c r="GQR28" s="569"/>
      <c r="GQS28" s="569"/>
      <c r="GQT28" s="569"/>
      <c r="GQU28" s="569"/>
      <c r="GQV28" s="569"/>
      <c r="GQW28" s="569"/>
      <c r="GQX28" s="569"/>
      <c r="GQY28" s="569"/>
      <c r="GQZ28" s="569"/>
      <c r="GRA28" s="569"/>
      <c r="GRB28" s="569"/>
      <c r="GRC28" s="569"/>
      <c r="GRD28" s="569"/>
      <c r="GRE28" s="569"/>
      <c r="GRF28" s="569"/>
      <c r="GRG28" s="569"/>
      <c r="GRH28" s="569"/>
      <c r="GRI28" s="569"/>
      <c r="GRJ28" s="569"/>
      <c r="GRK28" s="569"/>
      <c r="GRL28" s="569"/>
      <c r="GRM28" s="569"/>
      <c r="GRN28" s="569"/>
      <c r="GRO28" s="569"/>
      <c r="GRP28" s="569"/>
      <c r="GRQ28" s="569"/>
      <c r="GRR28" s="569"/>
      <c r="GRS28" s="569"/>
      <c r="GRT28" s="569"/>
      <c r="GRU28" s="569"/>
      <c r="GRV28" s="569"/>
      <c r="GRW28" s="569"/>
      <c r="GRX28" s="569"/>
      <c r="GRY28" s="569"/>
      <c r="GRZ28" s="569"/>
      <c r="GSA28" s="569"/>
      <c r="GSB28" s="569"/>
      <c r="GSC28" s="569"/>
      <c r="GSD28" s="569"/>
      <c r="GSE28" s="569"/>
      <c r="GSF28" s="569"/>
      <c r="GSG28" s="569"/>
      <c r="GSH28" s="569"/>
      <c r="GSI28" s="569"/>
      <c r="GSJ28" s="569"/>
      <c r="GSK28" s="569"/>
      <c r="GSL28" s="569"/>
      <c r="GSM28" s="569"/>
      <c r="GSN28" s="569"/>
      <c r="GSO28" s="569"/>
      <c r="GSP28" s="569"/>
      <c r="GSQ28" s="569"/>
      <c r="GSR28" s="569"/>
      <c r="GSS28" s="569"/>
      <c r="GST28" s="569"/>
      <c r="GSU28" s="569"/>
      <c r="GSV28" s="569"/>
      <c r="GSW28" s="569"/>
      <c r="GSX28" s="569"/>
      <c r="GSY28" s="569"/>
      <c r="GSZ28" s="569"/>
      <c r="GTA28" s="569"/>
      <c r="GTB28" s="569"/>
      <c r="GTC28" s="569"/>
      <c r="GTD28" s="569"/>
      <c r="GTE28" s="569"/>
      <c r="GTF28" s="569"/>
      <c r="GTG28" s="569"/>
      <c r="GTH28" s="569"/>
      <c r="GTI28" s="569"/>
      <c r="GTJ28" s="569"/>
      <c r="GTK28" s="569"/>
      <c r="GTL28" s="569"/>
      <c r="GTM28" s="569"/>
      <c r="GTN28" s="569"/>
      <c r="GTO28" s="569"/>
      <c r="GTP28" s="569"/>
      <c r="GTQ28" s="569"/>
      <c r="GTR28" s="569"/>
      <c r="GTS28" s="569"/>
      <c r="GTT28" s="569"/>
      <c r="GTU28" s="569"/>
      <c r="GTV28" s="569"/>
      <c r="GTW28" s="569"/>
      <c r="GTX28" s="569"/>
      <c r="GTY28" s="569"/>
      <c r="GTZ28" s="569"/>
      <c r="GUA28" s="569"/>
      <c r="GUB28" s="569"/>
      <c r="GUC28" s="569"/>
      <c r="GUD28" s="569"/>
      <c r="GUE28" s="569"/>
      <c r="GUF28" s="569"/>
      <c r="GUG28" s="569"/>
      <c r="GUH28" s="569"/>
      <c r="GUI28" s="569"/>
      <c r="GUJ28" s="569"/>
      <c r="GUK28" s="569"/>
      <c r="GUL28" s="569"/>
      <c r="GUM28" s="569"/>
      <c r="GUN28" s="569"/>
      <c r="GUO28" s="569"/>
      <c r="GUP28" s="569"/>
      <c r="GUQ28" s="569"/>
      <c r="GUR28" s="569"/>
      <c r="GUS28" s="569"/>
      <c r="GUT28" s="569"/>
      <c r="GUU28" s="569"/>
      <c r="GUV28" s="569"/>
      <c r="GUW28" s="569"/>
      <c r="GUX28" s="569"/>
      <c r="GUY28" s="569"/>
      <c r="GUZ28" s="569"/>
      <c r="GVA28" s="569"/>
      <c r="GVB28" s="569"/>
      <c r="GVC28" s="569"/>
      <c r="GVD28" s="569"/>
      <c r="GVE28" s="569"/>
      <c r="GVF28" s="569"/>
      <c r="GVG28" s="569"/>
      <c r="GVH28" s="569"/>
      <c r="GVI28" s="569"/>
      <c r="GVJ28" s="569"/>
      <c r="GVK28" s="569"/>
      <c r="GVL28" s="569"/>
      <c r="GVM28" s="569"/>
      <c r="GVN28" s="569"/>
      <c r="GVO28" s="569"/>
      <c r="GVP28" s="569"/>
      <c r="GVQ28" s="569"/>
      <c r="GVR28" s="569"/>
      <c r="GVS28" s="569"/>
      <c r="GVT28" s="569"/>
      <c r="GVU28" s="569"/>
      <c r="GVV28" s="569"/>
      <c r="GVW28" s="569"/>
      <c r="GVX28" s="569"/>
      <c r="GVY28" s="569"/>
      <c r="GVZ28" s="569"/>
      <c r="GWA28" s="569"/>
      <c r="GWB28" s="569"/>
      <c r="GWC28" s="569"/>
      <c r="GWD28" s="569"/>
      <c r="GWE28" s="569"/>
      <c r="GWF28" s="569"/>
      <c r="GWG28" s="569"/>
      <c r="GWH28" s="569"/>
      <c r="GWI28" s="569"/>
      <c r="GWJ28" s="569"/>
      <c r="GWK28" s="569"/>
      <c r="GWL28" s="569"/>
      <c r="GWM28" s="569"/>
      <c r="GWN28" s="569"/>
      <c r="GWO28" s="569"/>
      <c r="GWP28" s="569"/>
      <c r="GWQ28" s="569"/>
      <c r="GWR28" s="569"/>
      <c r="GWS28" s="569"/>
      <c r="GWT28" s="569"/>
      <c r="GWU28" s="569"/>
      <c r="GWV28" s="569"/>
      <c r="GWW28" s="569"/>
      <c r="GWX28" s="569"/>
      <c r="GWY28" s="569"/>
      <c r="GWZ28" s="569"/>
      <c r="GXA28" s="569"/>
      <c r="GXB28" s="569"/>
      <c r="GXC28" s="569"/>
      <c r="GXD28" s="569"/>
      <c r="GXE28" s="569"/>
      <c r="GXF28" s="569"/>
      <c r="GXG28" s="569"/>
      <c r="GXH28" s="569"/>
      <c r="GXI28" s="569"/>
      <c r="GXJ28" s="569"/>
      <c r="GXK28" s="569"/>
      <c r="GXL28" s="569"/>
      <c r="GXM28" s="569"/>
      <c r="GXN28" s="569"/>
      <c r="GXO28" s="569"/>
      <c r="GXP28" s="569"/>
      <c r="GXQ28" s="569"/>
      <c r="GXR28" s="569"/>
      <c r="GXS28" s="569"/>
      <c r="GXT28" s="569"/>
      <c r="GXU28" s="569"/>
      <c r="GXV28" s="569"/>
      <c r="GXW28" s="569"/>
      <c r="GXX28" s="569"/>
      <c r="GXY28" s="569"/>
      <c r="GXZ28" s="569"/>
      <c r="GYA28" s="569"/>
      <c r="GYB28" s="569"/>
      <c r="GYC28" s="569"/>
      <c r="GYD28" s="569"/>
      <c r="GYE28" s="569"/>
      <c r="GYF28" s="569"/>
      <c r="GYG28" s="569"/>
      <c r="GYH28" s="569"/>
      <c r="GYI28" s="569"/>
      <c r="GYJ28" s="569"/>
      <c r="GYK28" s="569"/>
      <c r="GYL28" s="569"/>
      <c r="GYM28" s="569"/>
      <c r="GYN28" s="569"/>
      <c r="GYO28" s="569"/>
      <c r="GYP28" s="569"/>
      <c r="GYQ28" s="569"/>
      <c r="GYR28" s="569"/>
      <c r="GYS28" s="569"/>
      <c r="GYT28" s="569"/>
      <c r="GYU28" s="569"/>
      <c r="GYV28" s="569"/>
      <c r="GYW28" s="569"/>
      <c r="GYX28" s="569"/>
      <c r="GYY28" s="569"/>
      <c r="GYZ28" s="569"/>
      <c r="GZA28" s="569"/>
      <c r="GZB28" s="569"/>
      <c r="GZC28" s="569"/>
      <c r="GZD28" s="569"/>
      <c r="GZE28" s="569"/>
      <c r="GZF28" s="569"/>
      <c r="GZG28" s="569"/>
      <c r="GZH28" s="569"/>
      <c r="GZI28" s="569"/>
      <c r="GZJ28" s="569"/>
      <c r="GZK28" s="569"/>
      <c r="GZL28" s="569"/>
      <c r="GZM28" s="569"/>
      <c r="GZN28" s="569"/>
      <c r="GZO28" s="569"/>
      <c r="GZP28" s="569"/>
      <c r="GZQ28" s="569"/>
      <c r="GZR28" s="569"/>
      <c r="GZS28" s="569"/>
      <c r="GZT28" s="569"/>
      <c r="GZU28" s="569"/>
      <c r="GZV28" s="569"/>
      <c r="GZW28" s="569"/>
      <c r="GZX28" s="569"/>
      <c r="GZY28" s="569"/>
      <c r="GZZ28" s="569"/>
      <c r="HAA28" s="569"/>
      <c r="HAB28" s="569"/>
      <c r="HAC28" s="569"/>
      <c r="HAD28" s="569"/>
      <c r="HAE28" s="569"/>
      <c r="HAF28" s="569"/>
      <c r="HAG28" s="569"/>
      <c r="HAH28" s="569"/>
      <c r="HAI28" s="569"/>
      <c r="HAJ28" s="569"/>
      <c r="HAK28" s="569"/>
      <c r="HAL28" s="569"/>
      <c r="HAM28" s="569"/>
      <c r="HAN28" s="569"/>
      <c r="HAO28" s="569"/>
      <c r="HAP28" s="569"/>
      <c r="HAQ28" s="569"/>
      <c r="HAR28" s="569"/>
      <c r="HAS28" s="569"/>
      <c r="HAT28" s="569"/>
      <c r="HAU28" s="569"/>
      <c r="HAV28" s="569"/>
      <c r="HAW28" s="569"/>
      <c r="HAX28" s="569"/>
      <c r="HAY28" s="569"/>
      <c r="HAZ28" s="569"/>
      <c r="HBA28" s="569"/>
      <c r="HBB28" s="569"/>
      <c r="HBC28" s="569"/>
      <c r="HBD28" s="569"/>
      <c r="HBE28" s="569"/>
      <c r="HBF28" s="569"/>
      <c r="HBG28" s="569"/>
      <c r="HBH28" s="569"/>
      <c r="HBI28" s="569"/>
      <c r="HBJ28" s="569"/>
      <c r="HBK28" s="569"/>
      <c r="HBL28" s="569"/>
      <c r="HBM28" s="569"/>
      <c r="HBN28" s="569"/>
      <c r="HBO28" s="569"/>
      <c r="HBP28" s="569"/>
      <c r="HBQ28" s="569"/>
      <c r="HBR28" s="569"/>
      <c r="HBS28" s="569"/>
      <c r="HBT28" s="569"/>
      <c r="HBU28" s="569"/>
      <c r="HBV28" s="569"/>
      <c r="HBW28" s="569"/>
      <c r="HBX28" s="569"/>
      <c r="HBY28" s="569"/>
      <c r="HBZ28" s="569"/>
      <c r="HCA28" s="569"/>
      <c r="HCB28" s="569"/>
      <c r="HCC28" s="569"/>
      <c r="HCD28" s="569"/>
      <c r="HCE28" s="569"/>
      <c r="HCF28" s="569"/>
      <c r="HCG28" s="569"/>
      <c r="HCH28" s="569"/>
      <c r="HCI28" s="569"/>
      <c r="HCJ28" s="569"/>
      <c r="HCK28" s="569"/>
      <c r="HCL28" s="569"/>
      <c r="HCM28" s="569"/>
      <c r="HCN28" s="569"/>
      <c r="HCO28" s="569"/>
      <c r="HCP28" s="569"/>
      <c r="HCQ28" s="569"/>
      <c r="HCR28" s="569"/>
      <c r="HCS28" s="569"/>
      <c r="HCT28" s="569"/>
      <c r="HCU28" s="569"/>
      <c r="HCV28" s="569"/>
      <c r="HCW28" s="569"/>
      <c r="HCX28" s="569"/>
      <c r="HCY28" s="569"/>
      <c r="HCZ28" s="569"/>
      <c r="HDA28" s="569"/>
      <c r="HDB28" s="569"/>
      <c r="HDC28" s="569"/>
      <c r="HDD28" s="569"/>
      <c r="HDE28" s="569"/>
      <c r="HDF28" s="569"/>
      <c r="HDG28" s="569"/>
      <c r="HDH28" s="569"/>
      <c r="HDI28" s="569"/>
      <c r="HDJ28" s="569"/>
      <c r="HDK28" s="569"/>
      <c r="HDL28" s="569"/>
      <c r="HDM28" s="569"/>
      <c r="HDN28" s="569"/>
      <c r="HDO28" s="569"/>
      <c r="HDP28" s="569"/>
      <c r="HDQ28" s="569"/>
      <c r="HDR28" s="569"/>
      <c r="HDS28" s="569"/>
      <c r="HDT28" s="569"/>
      <c r="HDU28" s="569"/>
      <c r="HDV28" s="569"/>
      <c r="HDW28" s="569"/>
      <c r="HDX28" s="569"/>
      <c r="HDY28" s="569"/>
      <c r="HDZ28" s="569"/>
      <c r="HEA28" s="569"/>
      <c r="HEB28" s="569"/>
      <c r="HEC28" s="569"/>
      <c r="HED28" s="569"/>
      <c r="HEE28" s="569"/>
      <c r="HEF28" s="569"/>
      <c r="HEG28" s="569"/>
      <c r="HEH28" s="569"/>
      <c r="HEI28" s="569"/>
      <c r="HEJ28" s="569"/>
      <c r="HEK28" s="569"/>
      <c r="HEL28" s="569"/>
      <c r="HEM28" s="569"/>
      <c r="HEN28" s="569"/>
      <c r="HEO28" s="569"/>
      <c r="HEP28" s="569"/>
      <c r="HEQ28" s="569"/>
      <c r="HER28" s="569"/>
      <c r="HES28" s="569"/>
      <c r="HET28" s="569"/>
      <c r="HEU28" s="569"/>
      <c r="HEV28" s="569"/>
      <c r="HEW28" s="569"/>
      <c r="HEX28" s="569"/>
      <c r="HEY28" s="569"/>
      <c r="HEZ28" s="569"/>
      <c r="HFA28" s="569"/>
      <c r="HFB28" s="569"/>
      <c r="HFC28" s="569"/>
      <c r="HFD28" s="569"/>
      <c r="HFE28" s="569"/>
      <c r="HFF28" s="569"/>
      <c r="HFG28" s="569"/>
      <c r="HFH28" s="569"/>
      <c r="HFI28" s="569"/>
      <c r="HFJ28" s="569"/>
      <c r="HFK28" s="569"/>
      <c r="HFL28" s="569"/>
      <c r="HFM28" s="569"/>
      <c r="HFN28" s="569"/>
      <c r="HFO28" s="569"/>
      <c r="HFP28" s="569"/>
      <c r="HFQ28" s="569"/>
      <c r="HFR28" s="569"/>
      <c r="HFS28" s="569"/>
      <c r="HFT28" s="569"/>
      <c r="HFU28" s="569"/>
      <c r="HFV28" s="569"/>
      <c r="HFW28" s="569"/>
      <c r="HFX28" s="569"/>
      <c r="HFY28" s="569"/>
      <c r="HFZ28" s="569"/>
      <c r="HGA28" s="569"/>
      <c r="HGB28" s="569"/>
      <c r="HGC28" s="569"/>
      <c r="HGD28" s="569"/>
      <c r="HGE28" s="569"/>
      <c r="HGF28" s="569"/>
      <c r="HGG28" s="569"/>
      <c r="HGH28" s="569"/>
      <c r="HGI28" s="569"/>
      <c r="HGJ28" s="569"/>
      <c r="HGK28" s="569"/>
      <c r="HGL28" s="569"/>
      <c r="HGM28" s="569"/>
      <c r="HGN28" s="569"/>
      <c r="HGO28" s="569"/>
      <c r="HGP28" s="569"/>
      <c r="HGQ28" s="569"/>
      <c r="HGR28" s="569"/>
      <c r="HGS28" s="569"/>
      <c r="HGT28" s="569"/>
      <c r="HGU28" s="569"/>
      <c r="HGV28" s="569"/>
      <c r="HGW28" s="569"/>
      <c r="HGX28" s="569"/>
      <c r="HGY28" s="569"/>
      <c r="HGZ28" s="569"/>
      <c r="HHA28" s="569"/>
      <c r="HHB28" s="569"/>
      <c r="HHC28" s="569"/>
      <c r="HHD28" s="569"/>
      <c r="HHE28" s="569"/>
      <c r="HHF28" s="569"/>
      <c r="HHG28" s="569"/>
      <c r="HHH28" s="569"/>
      <c r="HHI28" s="569"/>
      <c r="HHJ28" s="569"/>
      <c r="HHK28" s="569"/>
      <c r="HHL28" s="569"/>
      <c r="HHM28" s="569"/>
      <c r="HHN28" s="569"/>
      <c r="HHO28" s="569"/>
      <c r="HHP28" s="569"/>
      <c r="HHQ28" s="569"/>
      <c r="HHR28" s="569"/>
      <c r="HHS28" s="569"/>
      <c r="HHT28" s="569"/>
      <c r="HHU28" s="569"/>
      <c r="HHV28" s="569"/>
      <c r="HHW28" s="569"/>
      <c r="HHX28" s="569"/>
      <c r="HHY28" s="569"/>
      <c r="HHZ28" s="569"/>
      <c r="HIA28" s="569"/>
      <c r="HIB28" s="569"/>
      <c r="HIC28" s="569"/>
      <c r="HID28" s="569"/>
      <c r="HIE28" s="569"/>
      <c r="HIF28" s="569"/>
      <c r="HIG28" s="569"/>
      <c r="HIH28" s="569"/>
      <c r="HII28" s="569"/>
      <c r="HIJ28" s="569"/>
      <c r="HIK28" s="569"/>
      <c r="HIL28" s="569"/>
      <c r="HIM28" s="569"/>
      <c r="HIN28" s="569"/>
      <c r="HIO28" s="569"/>
      <c r="HIP28" s="569"/>
      <c r="HIQ28" s="569"/>
      <c r="HIR28" s="569"/>
      <c r="HIS28" s="569"/>
      <c r="HIT28" s="569"/>
      <c r="HIU28" s="569"/>
      <c r="HIV28" s="569"/>
      <c r="HIW28" s="569"/>
      <c r="HIX28" s="569"/>
      <c r="HIY28" s="569"/>
      <c r="HIZ28" s="569"/>
      <c r="HJA28" s="569"/>
      <c r="HJB28" s="569"/>
      <c r="HJC28" s="569"/>
      <c r="HJD28" s="569"/>
      <c r="HJE28" s="569"/>
      <c r="HJF28" s="569"/>
      <c r="HJG28" s="569"/>
      <c r="HJH28" s="569"/>
      <c r="HJI28" s="569"/>
      <c r="HJJ28" s="569"/>
      <c r="HJK28" s="569"/>
      <c r="HJL28" s="569"/>
      <c r="HJM28" s="569"/>
      <c r="HJN28" s="569"/>
      <c r="HJO28" s="569"/>
      <c r="HJP28" s="569"/>
      <c r="HJQ28" s="569"/>
      <c r="HJR28" s="569"/>
      <c r="HJS28" s="569"/>
      <c r="HJT28" s="569"/>
      <c r="HJU28" s="569"/>
      <c r="HJV28" s="569"/>
      <c r="HJW28" s="569"/>
      <c r="HJX28" s="569"/>
      <c r="HJY28" s="569"/>
      <c r="HJZ28" s="569"/>
      <c r="HKA28" s="569"/>
      <c r="HKB28" s="569"/>
      <c r="HKC28" s="569"/>
      <c r="HKD28" s="569"/>
      <c r="HKE28" s="569"/>
      <c r="HKF28" s="569"/>
      <c r="HKG28" s="569"/>
      <c r="HKH28" s="569"/>
      <c r="HKI28" s="569"/>
      <c r="HKJ28" s="569"/>
      <c r="HKK28" s="569"/>
      <c r="HKL28" s="569"/>
      <c r="HKM28" s="569"/>
      <c r="HKN28" s="569"/>
      <c r="HKO28" s="569"/>
      <c r="HKP28" s="569"/>
      <c r="HKQ28" s="569"/>
      <c r="HKR28" s="569"/>
      <c r="HKS28" s="569"/>
      <c r="HKT28" s="569"/>
      <c r="HKU28" s="569"/>
      <c r="HKV28" s="569"/>
      <c r="HKW28" s="569"/>
      <c r="HKX28" s="569"/>
      <c r="HKY28" s="569"/>
      <c r="HKZ28" s="569"/>
      <c r="HLA28" s="569"/>
      <c r="HLB28" s="569"/>
      <c r="HLC28" s="569"/>
      <c r="HLD28" s="569"/>
      <c r="HLE28" s="569"/>
      <c r="HLF28" s="569"/>
      <c r="HLG28" s="569"/>
      <c r="HLH28" s="569"/>
      <c r="HLI28" s="569"/>
      <c r="HLJ28" s="569"/>
      <c r="HLK28" s="569"/>
      <c r="HLL28" s="569"/>
      <c r="HLM28" s="569"/>
      <c r="HLN28" s="569"/>
      <c r="HLO28" s="569"/>
      <c r="HLP28" s="569"/>
      <c r="HLQ28" s="569"/>
      <c r="HLR28" s="569"/>
      <c r="HLS28" s="569"/>
      <c r="HLT28" s="569"/>
      <c r="HLU28" s="569"/>
      <c r="HLV28" s="569"/>
      <c r="HLW28" s="569"/>
      <c r="HLX28" s="569"/>
      <c r="HLY28" s="569"/>
      <c r="HLZ28" s="569"/>
      <c r="HMA28" s="569"/>
      <c r="HMB28" s="569"/>
      <c r="HMC28" s="569"/>
      <c r="HMD28" s="569"/>
      <c r="HME28" s="569"/>
      <c r="HMF28" s="569"/>
      <c r="HMG28" s="569"/>
      <c r="HMH28" s="569"/>
      <c r="HMI28" s="569"/>
      <c r="HMJ28" s="569"/>
      <c r="HMK28" s="569"/>
      <c r="HML28" s="569"/>
      <c r="HMM28" s="569"/>
      <c r="HMN28" s="569"/>
      <c r="HMO28" s="569"/>
      <c r="HMP28" s="569"/>
      <c r="HMQ28" s="569"/>
      <c r="HMR28" s="569"/>
      <c r="HMS28" s="569"/>
      <c r="HMT28" s="569"/>
      <c r="HMU28" s="569"/>
      <c r="HMV28" s="569"/>
      <c r="HMW28" s="569"/>
      <c r="HMX28" s="569"/>
      <c r="HMY28" s="569"/>
      <c r="HMZ28" s="569"/>
      <c r="HNA28" s="569"/>
      <c r="HNB28" s="569"/>
      <c r="HNC28" s="569"/>
      <c r="HND28" s="569"/>
      <c r="HNE28" s="569"/>
      <c r="HNF28" s="569"/>
      <c r="HNG28" s="569"/>
      <c r="HNH28" s="569"/>
      <c r="HNI28" s="569"/>
      <c r="HNJ28" s="569"/>
      <c r="HNK28" s="569"/>
      <c r="HNL28" s="569"/>
      <c r="HNM28" s="569"/>
      <c r="HNN28" s="569"/>
      <c r="HNO28" s="569"/>
      <c r="HNP28" s="569"/>
      <c r="HNQ28" s="569"/>
      <c r="HNR28" s="569"/>
      <c r="HNS28" s="569"/>
      <c r="HNT28" s="569"/>
      <c r="HNU28" s="569"/>
      <c r="HNV28" s="569"/>
      <c r="HNW28" s="569"/>
      <c r="HNX28" s="569"/>
      <c r="HNY28" s="569"/>
      <c r="HNZ28" s="569"/>
      <c r="HOA28" s="569"/>
      <c r="HOB28" s="569"/>
      <c r="HOC28" s="569"/>
      <c r="HOD28" s="569"/>
      <c r="HOE28" s="569"/>
      <c r="HOF28" s="569"/>
      <c r="HOG28" s="569"/>
      <c r="HOH28" s="569"/>
      <c r="HOI28" s="569"/>
      <c r="HOJ28" s="569"/>
      <c r="HOK28" s="569"/>
      <c r="HOL28" s="569"/>
      <c r="HOM28" s="569"/>
      <c r="HON28" s="569"/>
      <c r="HOO28" s="569"/>
      <c r="HOP28" s="569"/>
      <c r="HOQ28" s="569"/>
      <c r="HOR28" s="569"/>
      <c r="HOS28" s="569"/>
      <c r="HOT28" s="569"/>
      <c r="HOU28" s="569"/>
      <c r="HOV28" s="569"/>
      <c r="HOW28" s="569"/>
      <c r="HOX28" s="569"/>
      <c r="HOY28" s="569"/>
      <c r="HOZ28" s="569"/>
      <c r="HPA28" s="569"/>
      <c r="HPB28" s="569"/>
      <c r="HPC28" s="569"/>
      <c r="HPD28" s="569"/>
      <c r="HPE28" s="569"/>
      <c r="HPF28" s="569"/>
      <c r="HPG28" s="569"/>
      <c r="HPH28" s="569"/>
      <c r="HPI28" s="569"/>
      <c r="HPJ28" s="569"/>
      <c r="HPK28" s="569"/>
      <c r="HPL28" s="569"/>
      <c r="HPM28" s="569"/>
      <c r="HPN28" s="569"/>
      <c r="HPO28" s="569"/>
      <c r="HPP28" s="569"/>
      <c r="HPQ28" s="569"/>
      <c r="HPR28" s="569"/>
      <c r="HPS28" s="569"/>
      <c r="HPT28" s="569"/>
      <c r="HPU28" s="569"/>
      <c r="HPV28" s="569"/>
      <c r="HPW28" s="569"/>
      <c r="HPX28" s="569"/>
      <c r="HPY28" s="569"/>
      <c r="HPZ28" s="569"/>
      <c r="HQA28" s="569"/>
      <c r="HQB28" s="569"/>
      <c r="HQC28" s="569"/>
      <c r="HQD28" s="569"/>
      <c r="HQE28" s="569"/>
      <c r="HQF28" s="569"/>
      <c r="HQG28" s="569"/>
      <c r="HQH28" s="569"/>
      <c r="HQI28" s="569"/>
      <c r="HQJ28" s="569"/>
      <c r="HQK28" s="569"/>
      <c r="HQL28" s="569"/>
      <c r="HQM28" s="569"/>
      <c r="HQN28" s="569"/>
      <c r="HQO28" s="569"/>
      <c r="HQP28" s="569"/>
      <c r="HQQ28" s="569"/>
      <c r="HQR28" s="569"/>
      <c r="HQS28" s="569"/>
      <c r="HQT28" s="569"/>
      <c r="HQU28" s="569"/>
      <c r="HQV28" s="569"/>
      <c r="HQW28" s="569"/>
      <c r="HQX28" s="569"/>
      <c r="HQY28" s="569"/>
      <c r="HQZ28" s="569"/>
      <c r="HRA28" s="569"/>
      <c r="HRB28" s="569"/>
      <c r="HRC28" s="569"/>
      <c r="HRD28" s="569"/>
      <c r="HRE28" s="569"/>
      <c r="HRF28" s="569"/>
      <c r="HRG28" s="569"/>
      <c r="HRH28" s="569"/>
      <c r="HRI28" s="569"/>
      <c r="HRJ28" s="569"/>
      <c r="HRK28" s="569"/>
      <c r="HRL28" s="569"/>
      <c r="HRM28" s="569"/>
      <c r="HRN28" s="569"/>
      <c r="HRO28" s="569"/>
      <c r="HRP28" s="569"/>
      <c r="HRQ28" s="569"/>
      <c r="HRR28" s="569"/>
      <c r="HRS28" s="569"/>
      <c r="HRT28" s="569"/>
      <c r="HRU28" s="569"/>
      <c r="HRV28" s="569"/>
      <c r="HRW28" s="569"/>
      <c r="HRX28" s="569"/>
      <c r="HRY28" s="569"/>
      <c r="HRZ28" s="569"/>
      <c r="HSA28" s="569"/>
      <c r="HSB28" s="569"/>
      <c r="HSC28" s="569"/>
      <c r="HSD28" s="569"/>
      <c r="HSE28" s="569"/>
      <c r="HSF28" s="569"/>
      <c r="HSG28" s="569"/>
      <c r="HSH28" s="569"/>
      <c r="HSI28" s="569"/>
      <c r="HSJ28" s="569"/>
      <c r="HSK28" s="569"/>
      <c r="HSL28" s="569"/>
      <c r="HSM28" s="569"/>
      <c r="HSN28" s="569"/>
      <c r="HSO28" s="569"/>
      <c r="HSP28" s="569"/>
      <c r="HSQ28" s="569"/>
      <c r="HSR28" s="569"/>
      <c r="HSS28" s="569"/>
      <c r="HST28" s="569"/>
      <c r="HSU28" s="569"/>
      <c r="HSV28" s="569"/>
      <c r="HSW28" s="569"/>
      <c r="HSX28" s="569"/>
      <c r="HSY28" s="569"/>
      <c r="HSZ28" s="569"/>
      <c r="HTA28" s="569"/>
      <c r="HTB28" s="569"/>
      <c r="HTC28" s="569"/>
      <c r="HTD28" s="569"/>
      <c r="HTE28" s="569"/>
      <c r="HTF28" s="569"/>
      <c r="HTG28" s="569"/>
      <c r="HTH28" s="569"/>
      <c r="HTI28" s="569"/>
      <c r="HTJ28" s="569"/>
      <c r="HTK28" s="569"/>
      <c r="HTL28" s="569"/>
      <c r="HTM28" s="569"/>
      <c r="HTN28" s="569"/>
      <c r="HTO28" s="569"/>
      <c r="HTP28" s="569"/>
      <c r="HTQ28" s="569"/>
      <c r="HTR28" s="569"/>
      <c r="HTS28" s="569"/>
      <c r="HTT28" s="569"/>
      <c r="HTU28" s="569"/>
      <c r="HTV28" s="569"/>
      <c r="HTW28" s="569"/>
      <c r="HTX28" s="569"/>
      <c r="HTY28" s="569"/>
      <c r="HTZ28" s="569"/>
      <c r="HUA28" s="569"/>
      <c r="HUB28" s="569"/>
      <c r="HUC28" s="569"/>
      <c r="HUD28" s="569"/>
      <c r="HUE28" s="569"/>
      <c r="HUF28" s="569"/>
      <c r="HUG28" s="569"/>
      <c r="HUH28" s="569"/>
      <c r="HUI28" s="569"/>
      <c r="HUJ28" s="569"/>
      <c r="HUK28" s="569"/>
      <c r="HUL28" s="569"/>
      <c r="HUM28" s="569"/>
      <c r="HUN28" s="569"/>
      <c r="HUO28" s="569"/>
      <c r="HUP28" s="569"/>
      <c r="HUQ28" s="569"/>
      <c r="HUR28" s="569"/>
      <c r="HUS28" s="569"/>
      <c r="HUT28" s="569"/>
      <c r="HUU28" s="569"/>
      <c r="HUV28" s="569"/>
      <c r="HUW28" s="569"/>
      <c r="HUX28" s="569"/>
      <c r="HUY28" s="569"/>
      <c r="HUZ28" s="569"/>
      <c r="HVA28" s="569"/>
      <c r="HVB28" s="569"/>
      <c r="HVC28" s="569"/>
      <c r="HVD28" s="569"/>
      <c r="HVE28" s="569"/>
      <c r="HVF28" s="569"/>
      <c r="HVG28" s="569"/>
      <c r="HVH28" s="569"/>
      <c r="HVI28" s="569"/>
      <c r="HVJ28" s="569"/>
      <c r="HVK28" s="569"/>
      <c r="HVL28" s="569"/>
      <c r="HVM28" s="569"/>
      <c r="HVN28" s="569"/>
      <c r="HVO28" s="569"/>
      <c r="HVP28" s="569"/>
      <c r="HVQ28" s="569"/>
      <c r="HVR28" s="569"/>
      <c r="HVS28" s="569"/>
      <c r="HVT28" s="569"/>
      <c r="HVU28" s="569"/>
      <c r="HVV28" s="569"/>
      <c r="HVW28" s="569"/>
      <c r="HVX28" s="569"/>
      <c r="HVY28" s="569"/>
      <c r="HVZ28" s="569"/>
      <c r="HWA28" s="569"/>
      <c r="HWB28" s="569"/>
      <c r="HWC28" s="569"/>
      <c r="HWD28" s="569"/>
      <c r="HWE28" s="569"/>
      <c r="HWF28" s="569"/>
      <c r="HWG28" s="569"/>
      <c r="HWH28" s="569"/>
      <c r="HWI28" s="569"/>
      <c r="HWJ28" s="569"/>
      <c r="HWK28" s="569"/>
      <c r="HWL28" s="569"/>
      <c r="HWM28" s="569"/>
      <c r="HWN28" s="569"/>
      <c r="HWO28" s="569"/>
      <c r="HWP28" s="569"/>
      <c r="HWQ28" s="569"/>
      <c r="HWR28" s="569"/>
      <c r="HWS28" s="569"/>
      <c r="HWT28" s="569"/>
      <c r="HWU28" s="569"/>
      <c r="HWV28" s="569"/>
      <c r="HWW28" s="569"/>
      <c r="HWX28" s="569"/>
      <c r="HWY28" s="569"/>
      <c r="HWZ28" s="569"/>
      <c r="HXA28" s="569"/>
      <c r="HXB28" s="569"/>
      <c r="HXC28" s="569"/>
      <c r="HXD28" s="569"/>
      <c r="HXE28" s="569"/>
      <c r="HXF28" s="569"/>
      <c r="HXG28" s="569"/>
      <c r="HXH28" s="569"/>
      <c r="HXI28" s="569"/>
      <c r="HXJ28" s="569"/>
      <c r="HXK28" s="569"/>
      <c r="HXL28" s="569"/>
      <c r="HXM28" s="569"/>
      <c r="HXN28" s="569"/>
      <c r="HXO28" s="569"/>
      <c r="HXP28" s="569"/>
      <c r="HXQ28" s="569"/>
      <c r="HXR28" s="569"/>
      <c r="HXS28" s="569"/>
      <c r="HXT28" s="569"/>
      <c r="HXU28" s="569"/>
      <c r="HXV28" s="569"/>
      <c r="HXW28" s="569"/>
      <c r="HXX28" s="569"/>
      <c r="HXY28" s="569"/>
      <c r="HXZ28" s="569"/>
      <c r="HYA28" s="569"/>
      <c r="HYB28" s="569"/>
      <c r="HYC28" s="569"/>
      <c r="HYD28" s="569"/>
      <c r="HYE28" s="569"/>
      <c r="HYF28" s="569"/>
      <c r="HYG28" s="569"/>
      <c r="HYH28" s="569"/>
      <c r="HYI28" s="569"/>
      <c r="HYJ28" s="569"/>
      <c r="HYK28" s="569"/>
      <c r="HYL28" s="569"/>
      <c r="HYM28" s="569"/>
      <c r="HYN28" s="569"/>
      <c r="HYO28" s="569"/>
      <c r="HYP28" s="569"/>
      <c r="HYQ28" s="569"/>
      <c r="HYR28" s="569"/>
      <c r="HYS28" s="569"/>
      <c r="HYT28" s="569"/>
      <c r="HYU28" s="569"/>
      <c r="HYV28" s="569"/>
      <c r="HYW28" s="569"/>
      <c r="HYX28" s="569"/>
      <c r="HYY28" s="569"/>
      <c r="HYZ28" s="569"/>
      <c r="HZA28" s="569"/>
      <c r="HZB28" s="569"/>
      <c r="HZC28" s="569"/>
      <c r="HZD28" s="569"/>
      <c r="HZE28" s="569"/>
      <c r="HZF28" s="569"/>
      <c r="HZG28" s="569"/>
      <c r="HZH28" s="569"/>
      <c r="HZI28" s="569"/>
      <c r="HZJ28" s="569"/>
      <c r="HZK28" s="569"/>
      <c r="HZL28" s="569"/>
      <c r="HZM28" s="569"/>
      <c r="HZN28" s="569"/>
      <c r="HZO28" s="569"/>
      <c r="HZP28" s="569"/>
      <c r="HZQ28" s="569"/>
      <c r="HZR28" s="569"/>
      <c r="HZS28" s="569"/>
      <c r="HZT28" s="569"/>
      <c r="HZU28" s="569"/>
      <c r="HZV28" s="569"/>
      <c r="HZW28" s="569"/>
      <c r="HZX28" s="569"/>
      <c r="HZY28" s="569"/>
      <c r="HZZ28" s="569"/>
      <c r="IAA28" s="569"/>
      <c r="IAB28" s="569"/>
      <c r="IAC28" s="569"/>
      <c r="IAD28" s="569"/>
      <c r="IAE28" s="569"/>
      <c r="IAF28" s="569"/>
      <c r="IAG28" s="569"/>
      <c r="IAH28" s="569"/>
      <c r="IAI28" s="569"/>
      <c r="IAJ28" s="569"/>
      <c r="IAK28" s="569"/>
      <c r="IAL28" s="569"/>
      <c r="IAM28" s="569"/>
      <c r="IAN28" s="569"/>
      <c r="IAO28" s="569"/>
      <c r="IAP28" s="569"/>
      <c r="IAQ28" s="569"/>
      <c r="IAR28" s="569"/>
      <c r="IAS28" s="569"/>
      <c r="IAT28" s="569"/>
      <c r="IAU28" s="569"/>
      <c r="IAV28" s="569"/>
      <c r="IAW28" s="569"/>
      <c r="IAX28" s="569"/>
      <c r="IAY28" s="569"/>
      <c r="IAZ28" s="569"/>
      <c r="IBA28" s="569"/>
      <c r="IBB28" s="569"/>
      <c r="IBC28" s="569"/>
      <c r="IBD28" s="569"/>
      <c r="IBE28" s="569"/>
      <c r="IBF28" s="569"/>
      <c r="IBG28" s="569"/>
      <c r="IBH28" s="569"/>
      <c r="IBI28" s="569"/>
      <c r="IBJ28" s="569"/>
      <c r="IBK28" s="569"/>
      <c r="IBL28" s="569"/>
      <c r="IBM28" s="569"/>
      <c r="IBN28" s="569"/>
      <c r="IBO28" s="569"/>
      <c r="IBP28" s="569"/>
      <c r="IBQ28" s="569"/>
      <c r="IBR28" s="569"/>
      <c r="IBS28" s="569"/>
      <c r="IBT28" s="569"/>
      <c r="IBU28" s="569"/>
      <c r="IBV28" s="569"/>
      <c r="IBW28" s="569"/>
      <c r="IBX28" s="569"/>
      <c r="IBY28" s="569"/>
      <c r="IBZ28" s="569"/>
      <c r="ICA28" s="569"/>
      <c r="ICB28" s="569"/>
      <c r="ICC28" s="569"/>
      <c r="ICD28" s="569"/>
      <c r="ICE28" s="569"/>
      <c r="ICF28" s="569"/>
      <c r="ICG28" s="569"/>
      <c r="ICH28" s="569"/>
      <c r="ICI28" s="569"/>
      <c r="ICJ28" s="569"/>
      <c r="ICK28" s="569"/>
      <c r="ICL28" s="569"/>
      <c r="ICM28" s="569"/>
      <c r="ICN28" s="569"/>
      <c r="ICO28" s="569"/>
      <c r="ICP28" s="569"/>
      <c r="ICQ28" s="569"/>
      <c r="ICR28" s="569"/>
      <c r="ICS28" s="569"/>
      <c r="ICT28" s="569"/>
      <c r="ICU28" s="569"/>
      <c r="ICV28" s="569"/>
      <c r="ICW28" s="569"/>
      <c r="ICX28" s="569"/>
      <c r="ICY28" s="569"/>
      <c r="ICZ28" s="569"/>
      <c r="IDA28" s="569"/>
      <c r="IDB28" s="569"/>
      <c r="IDC28" s="569"/>
      <c r="IDD28" s="569"/>
      <c r="IDE28" s="569"/>
      <c r="IDF28" s="569"/>
      <c r="IDG28" s="569"/>
      <c r="IDH28" s="569"/>
      <c r="IDI28" s="569"/>
      <c r="IDJ28" s="569"/>
      <c r="IDK28" s="569"/>
      <c r="IDL28" s="569"/>
      <c r="IDM28" s="569"/>
      <c r="IDN28" s="569"/>
      <c r="IDO28" s="569"/>
      <c r="IDP28" s="569"/>
      <c r="IDQ28" s="569"/>
      <c r="IDR28" s="569"/>
      <c r="IDS28" s="569"/>
      <c r="IDT28" s="569"/>
      <c r="IDU28" s="569"/>
      <c r="IDV28" s="569"/>
      <c r="IDW28" s="569"/>
      <c r="IDX28" s="569"/>
      <c r="IDY28" s="569"/>
      <c r="IDZ28" s="569"/>
      <c r="IEA28" s="569"/>
      <c r="IEB28" s="569"/>
      <c r="IEC28" s="569"/>
      <c r="IED28" s="569"/>
      <c r="IEE28" s="569"/>
      <c r="IEF28" s="569"/>
      <c r="IEG28" s="569"/>
      <c r="IEH28" s="569"/>
      <c r="IEI28" s="569"/>
      <c r="IEJ28" s="569"/>
      <c r="IEK28" s="569"/>
      <c r="IEL28" s="569"/>
      <c r="IEM28" s="569"/>
      <c r="IEN28" s="569"/>
      <c r="IEO28" s="569"/>
      <c r="IEP28" s="569"/>
      <c r="IEQ28" s="569"/>
      <c r="IER28" s="569"/>
      <c r="IES28" s="569"/>
      <c r="IET28" s="569"/>
      <c r="IEU28" s="569"/>
      <c r="IEV28" s="569"/>
      <c r="IEW28" s="569"/>
      <c r="IEX28" s="569"/>
      <c r="IEY28" s="569"/>
      <c r="IEZ28" s="569"/>
      <c r="IFA28" s="569"/>
      <c r="IFB28" s="569"/>
      <c r="IFC28" s="569"/>
      <c r="IFD28" s="569"/>
      <c r="IFE28" s="569"/>
      <c r="IFF28" s="569"/>
      <c r="IFG28" s="569"/>
      <c r="IFH28" s="569"/>
      <c r="IFI28" s="569"/>
      <c r="IFJ28" s="569"/>
      <c r="IFK28" s="569"/>
      <c r="IFL28" s="569"/>
      <c r="IFM28" s="569"/>
      <c r="IFN28" s="569"/>
      <c r="IFO28" s="569"/>
      <c r="IFP28" s="569"/>
      <c r="IFQ28" s="569"/>
      <c r="IFR28" s="569"/>
      <c r="IFS28" s="569"/>
      <c r="IFT28" s="569"/>
      <c r="IFU28" s="569"/>
      <c r="IFV28" s="569"/>
      <c r="IFW28" s="569"/>
      <c r="IFX28" s="569"/>
      <c r="IFY28" s="569"/>
      <c r="IFZ28" s="569"/>
      <c r="IGA28" s="569"/>
      <c r="IGB28" s="569"/>
      <c r="IGC28" s="569"/>
      <c r="IGD28" s="569"/>
      <c r="IGE28" s="569"/>
      <c r="IGF28" s="569"/>
      <c r="IGG28" s="569"/>
      <c r="IGH28" s="569"/>
      <c r="IGI28" s="569"/>
      <c r="IGJ28" s="569"/>
      <c r="IGK28" s="569"/>
      <c r="IGL28" s="569"/>
      <c r="IGM28" s="569"/>
      <c r="IGN28" s="569"/>
      <c r="IGO28" s="569"/>
      <c r="IGP28" s="569"/>
      <c r="IGQ28" s="569"/>
      <c r="IGR28" s="569"/>
      <c r="IGS28" s="569"/>
      <c r="IGT28" s="569"/>
      <c r="IGU28" s="569"/>
      <c r="IGV28" s="569"/>
      <c r="IGW28" s="569"/>
      <c r="IGX28" s="569"/>
      <c r="IGY28" s="569"/>
      <c r="IGZ28" s="569"/>
      <c r="IHA28" s="569"/>
      <c r="IHB28" s="569"/>
      <c r="IHC28" s="569"/>
      <c r="IHD28" s="569"/>
      <c r="IHE28" s="569"/>
      <c r="IHF28" s="569"/>
      <c r="IHG28" s="569"/>
      <c r="IHH28" s="569"/>
      <c r="IHI28" s="569"/>
      <c r="IHJ28" s="569"/>
      <c r="IHK28" s="569"/>
      <c r="IHL28" s="569"/>
      <c r="IHM28" s="569"/>
      <c r="IHN28" s="569"/>
      <c r="IHO28" s="569"/>
      <c r="IHP28" s="569"/>
      <c r="IHQ28" s="569"/>
      <c r="IHR28" s="569"/>
      <c r="IHS28" s="569"/>
      <c r="IHT28" s="569"/>
      <c r="IHU28" s="569"/>
      <c r="IHV28" s="569"/>
      <c r="IHW28" s="569"/>
      <c r="IHX28" s="569"/>
      <c r="IHY28" s="569"/>
      <c r="IHZ28" s="569"/>
      <c r="IIA28" s="569"/>
      <c r="IIB28" s="569"/>
      <c r="IIC28" s="569"/>
      <c r="IID28" s="569"/>
      <c r="IIE28" s="569"/>
      <c r="IIF28" s="569"/>
      <c r="IIG28" s="569"/>
      <c r="IIH28" s="569"/>
      <c r="III28" s="569"/>
      <c r="IIJ28" s="569"/>
      <c r="IIK28" s="569"/>
      <c r="IIL28" s="569"/>
      <c r="IIM28" s="569"/>
      <c r="IIN28" s="569"/>
      <c r="IIO28" s="569"/>
      <c r="IIP28" s="569"/>
      <c r="IIQ28" s="569"/>
      <c r="IIR28" s="569"/>
      <c r="IIS28" s="569"/>
      <c r="IIT28" s="569"/>
      <c r="IIU28" s="569"/>
      <c r="IIV28" s="569"/>
      <c r="IIW28" s="569"/>
      <c r="IIX28" s="569"/>
      <c r="IIY28" s="569"/>
      <c r="IIZ28" s="569"/>
      <c r="IJA28" s="569"/>
      <c r="IJB28" s="569"/>
      <c r="IJC28" s="569"/>
      <c r="IJD28" s="569"/>
      <c r="IJE28" s="569"/>
      <c r="IJF28" s="569"/>
      <c r="IJG28" s="569"/>
      <c r="IJH28" s="569"/>
      <c r="IJI28" s="569"/>
      <c r="IJJ28" s="569"/>
      <c r="IJK28" s="569"/>
      <c r="IJL28" s="569"/>
      <c r="IJM28" s="569"/>
      <c r="IJN28" s="569"/>
      <c r="IJO28" s="569"/>
      <c r="IJP28" s="569"/>
      <c r="IJQ28" s="569"/>
      <c r="IJR28" s="569"/>
      <c r="IJS28" s="569"/>
      <c r="IJT28" s="569"/>
      <c r="IJU28" s="569"/>
      <c r="IJV28" s="569"/>
      <c r="IJW28" s="569"/>
      <c r="IJX28" s="569"/>
      <c r="IJY28" s="569"/>
      <c r="IJZ28" s="569"/>
      <c r="IKA28" s="569"/>
      <c r="IKB28" s="569"/>
      <c r="IKC28" s="569"/>
      <c r="IKD28" s="569"/>
      <c r="IKE28" s="569"/>
      <c r="IKF28" s="569"/>
      <c r="IKG28" s="569"/>
      <c r="IKH28" s="569"/>
      <c r="IKI28" s="569"/>
      <c r="IKJ28" s="569"/>
      <c r="IKK28" s="569"/>
      <c r="IKL28" s="569"/>
      <c r="IKM28" s="569"/>
      <c r="IKN28" s="569"/>
      <c r="IKO28" s="569"/>
      <c r="IKP28" s="569"/>
      <c r="IKQ28" s="569"/>
      <c r="IKR28" s="569"/>
      <c r="IKS28" s="569"/>
      <c r="IKT28" s="569"/>
      <c r="IKU28" s="569"/>
      <c r="IKV28" s="569"/>
      <c r="IKW28" s="569"/>
      <c r="IKX28" s="569"/>
      <c r="IKY28" s="569"/>
      <c r="IKZ28" s="569"/>
      <c r="ILA28" s="569"/>
      <c r="ILB28" s="569"/>
      <c r="ILC28" s="569"/>
      <c r="ILD28" s="569"/>
      <c r="ILE28" s="569"/>
      <c r="ILF28" s="569"/>
      <c r="ILG28" s="569"/>
      <c r="ILH28" s="569"/>
      <c r="ILI28" s="569"/>
      <c r="ILJ28" s="569"/>
      <c r="ILK28" s="569"/>
      <c r="ILL28" s="569"/>
      <c r="ILM28" s="569"/>
      <c r="ILN28" s="569"/>
      <c r="ILO28" s="569"/>
      <c r="ILP28" s="569"/>
      <c r="ILQ28" s="569"/>
      <c r="ILR28" s="569"/>
      <c r="ILS28" s="569"/>
      <c r="ILT28" s="569"/>
      <c r="ILU28" s="569"/>
      <c r="ILV28" s="569"/>
      <c r="ILW28" s="569"/>
      <c r="ILX28" s="569"/>
      <c r="ILY28" s="569"/>
      <c r="ILZ28" s="569"/>
      <c r="IMA28" s="569"/>
      <c r="IMB28" s="569"/>
      <c r="IMC28" s="569"/>
      <c r="IMD28" s="569"/>
      <c r="IME28" s="569"/>
      <c r="IMF28" s="569"/>
      <c r="IMG28" s="569"/>
      <c r="IMH28" s="569"/>
      <c r="IMI28" s="569"/>
      <c r="IMJ28" s="569"/>
      <c r="IMK28" s="569"/>
      <c r="IML28" s="569"/>
      <c r="IMM28" s="569"/>
      <c r="IMN28" s="569"/>
      <c r="IMO28" s="569"/>
      <c r="IMP28" s="569"/>
      <c r="IMQ28" s="569"/>
      <c r="IMR28" s="569"/>
      <c r="IMS28" s="569"/>
      <c r="IMT28" s="569"/>
      <c r="IMU28" s="569"/>
      <c r="IMV28" s="569"/>
      <c r="IMW28" s="569"/>
      <c r="IMX28" s="569"/>
      <c r="IMY28" s="569"/>
      <c r="IMZ28" s="569"/>
      <c r="INA28" s="569"/>
      <c r="INB28" s="569"/>
      <c r="INC28" s="569"/>
      <c r="IND28" s="569"/>
      <c r="INE28" s="569"/>
      <c r="INF28" s="569"/>
      <c r="ING28" s="569"/>
      <c r="INH28" s="569"/>
      <c r="INI28" s="569"/>
      <c r="INJ28" s="569"/>
      <c r="INK28" s="569"/>
      <c r="INL28" s="569"/>
      <c r="INM28" s="569"/>
      <c r="INN28" s="569"/>
      <c r="INO28" s="569"/>
      <c r="INP28" s="569"/>
      <c r="INQ28" s="569"/>
      <c r="INR28" s="569"/>
      <c r="INS28" s="569"/>
      <c r="INT28" s="569"/>
      <c r="INU28" s="569"/>
      <c r="INV28" s="569"/>
      <c r="INW28" s="569"/>
      <c r="INX28" s="569"/>
      <c r="INY28" s="569"/>
      <c r="INZ28" s="569"/>
      <c r="IOA28" s="569"/>
      <c r="IOB28" s="569"/>
      <c r="IOC28" s="569"/>
      <c r="IOD28" s="569"/>
      <c r="IOE28" s="569"/>
      <c r="IOF28" s="569"/>
      <c r="IOG28" s="569"/>
      <c r="IOH28" s="569"/>
      <c r="IOI28" s="569"/>
      <c r="IOJ28" s="569"/>
      <c r="IOK28" s="569"/>
      <c r="IOL28" s="569"/>
      <c r="IOM28" s="569"/>
      <c r="ION28" s="569"/>
      <c r="IOO28" s="569"/>
      <c r="IOP28" s="569"/>
      <c r="IOQ28" s="569"/>
      <c r="IOR28" s="569"/>
      <c r="IOS28" s="569"/>
      <c r="IOT28" s="569"/>
      <c r="IOU28" s="569"/>
      <c r="IOV28" s="569"/>
      <c r="IOW28" s="569"/>
      <c r="IOX28" s="569"/>
      <c r="IOY28" s="569"/>
      <c r="IOZ28" s="569"/>
      <c r="IPA28" s="569"/>
      <c r="IPB28" s="569"/>
      <c r="IPC28" s="569"/>
      <c r="IPD28" s="569"/>
      <c r="IPE28" s="569"/>
      <c r="IPF28" s="569"/>
      <c r="IPG28" s="569"/>
      <c r="IPH28" s="569"/>
      <c r="IPI28" s="569"/>
      <c r="IPJ28" s="569"/>
      <c r="IPK28" s="569"/>
      <c r="IPL28" s="569"/>
      <c r="IPM28" s="569"/>
      <c r="IPN28" s="569"/>
      <c r="IPO28" s="569"/>
      <c r="IPP28" s="569"/>
      <c r="IPQ28" s="569"/>
      <c r="IPR28" s="569"/>
      <c r="IPS28" s="569"/>
      <c r="IPT28" s="569"/>
      <c r="IPU28" s="569"/>
      <c r="IPV28" s="569"/>
      <c r="IPW28" s="569"/>
      <c r="IPX28" s="569"/>
      <c r="IPY28" s="569"/>
      <c r="IPZ28" s="569"/>
      <c r="IQA28" s="569"/>
      <c r="IQB28" s="569"/>
      <c r="IQC28" s="569"/>
      <c r="IQD28" s="569"/>
      <c r="IQE28" s="569"/>
      <c r="IQF28" s="569"/>
      <c r="IQG28" s="569"/>
      <c r="IQH28" s="569"/>
      <c r="IQI28" s="569"/>
      <c r="IQJ28" s="569"/>
      <c r="IQK28" s="569"/>
      <c r="IQL28" s="569"/>
      <c r="IQM28" s="569"/>
      <c r="IQN28" s="569"/>
      <c r="IQO28" s="569"/>
      <c r="IQP28" s="569"/>
      <c r="IQQ28" s="569"/>
      <c r="IQR28" s="569"/>
      <c r="IQS28" s="569"/>
      <c r="IQT28" s="569"/>
      <c r="IQU28" s="569"/>
      <c r="IQV28" s="569"/>
      <c r="IQW28" s="569"/>
      <c r="IQX28" s="569"/>
      <c r="IQY28" s="569"/>
      <c r="IQZ28" s="569"/>
      <c r="IRA28" s="569"/>
      <c r="IRB28" s="569"/>
      <c r="IRC28" s="569"/>
      <c r="IRD28" s="569"/>
      <c r="IRE28" s="569"/>
      <c r="IRF28" s="569"/>
      <c r="IRG28" s="569"/>
      <c r="IRH28" s="569"/>
      <c r="IRI28" s="569"/>
      <c r="IRJ28" s="569"/>
      <c r="IRK28" s="569"/>
      <c r="IRL28" s="569"/>
      <c r="IRM28" s="569"/>
      <c r="IRN28" s="569"/>
      <c r="IRO28" s="569"/>
      <c r="IRP28" s="569"/>
      <c r="IRQ28" s="569"/>
      <c r="IRR28" s="569"/>
      <c r="IRS28" s="569"/>
      <c r="IRT28" s="569"/>
      <c r="IRU28" s="569"/>
      <c r="IRV28" s="569"/>
      <c r="IRW28" s="569"/>
      <c r="IRX28" s="569"/>
      <c r="IRY28" s="569"/>
      <c r="IRZ28" s="569"/>
      <c r="ISA28" s="569"/>
      <c r="ISB28" s="569"/>
      <c r="ISC28" s="569"/>
      <c r="ISD28" s="569"/>
      <c r="ISE28" s="569"/>
      <c r="ISF28" s="569"/>
      <c r="ISG28" s="569"/>
      <c r="ISH28" s="569"/>
      <c r="ISI28" s="569"/>
      <c r="ISJ28" s="569"/>
      <c r="ISK28" s="569"/>
      <c r="ISL28" s="569"/>
      <c r="ISM28" s="569"/>
      <c r="ISN28" s="569"/>
      <c r="ISO28" s="569"/>
      <c r="ISP28" s="569"/>
      <c r="ISQ28" s="569"/>
      <c r="ISR28" s="569"/>
      <c r="ISS28" s="569"/>
      <c r="IST28" s="569"/>
      <c r="ISU28" s="569"/>
      <c r="ISV28" s="569"/>
      <c r="ISW28" s="569"/>
      <c r="ISX28" s="569"/>
      <c r="ISY28" s="569"/>
      <c r="ISZ28" s="569"/>
      <c r="ITA28" s="569"/>
      <c r="ITB28" s="569"/>
      <c r="ITC28" s="569"/>
      <c r="ITD28" s="569"/>
      <c r="ITE28" s="569"/>
      <c r="ITF28" s="569"/>
      <c r="ITG28" s="569"/>
      <c r="ITH28" s="569"/>
      <c r="ITI28" s="569"/>
      <c r="ITJ28" s="569"/>
      <c r="ITK28" s="569"/>
      <c r="ITL28" s="569"/>
      <c r="ITM28" s="569"/>
      <c r="ITN28" s="569"/>
      <c r="ITO28" s="569"/>
      <c r="ITP28" s="569"/>
      <c r="ITQ28" s="569"/>
      <c r="ITR28" s="569"/>
      <c r="ITS28" s="569"/>
      <c r="ITT28" s="569"/>
      <c r="ITU28" s="569"/>
      <c r="ITV28" s="569"/>
      <c r="ITW28" s="569"/>
      <c r="ITX28" s="569"/>
      <c r="ITY28" s="569"/>
      <c r="ITZ28" s="569"/>
      <c r="IUA28" s="569"/>
      <c r="IUB28" s="569"/>
      <c r="IUC28" s="569"/>
      <c r="IUD28" s="569"/>
      <c r="IUE28" s="569"/>
      <c r="IUF28" s="569"/>
      <c r="IUG28" s="569"/>
      <c r="IUH28" s="569"/>
      <c r="IUI28" s="569"/>
      <c r="IUJ28" s="569"/>
      <c r="IUK28" s="569"/>
      <c r="IUL28" s="569"/>
      <c r="IUM28" s="569"/>
      <c r="IUN28" s="569"/>
      <c r="IUO28" s="569"/>
      <c r="IUP28" s="569"/>
      <c r="IUQ28" s="569"/>
      <c r="IUR28" s="569"/>
      <c r="IUS28" s="569"/>
      <c r="IUT28" s="569"/>
      <c r="IUU28" s="569"/>
      <c r="IUV28" s="569"/>
      <c r="IUW28" s="569"/>
      <c r="IUX28" s="569"/>
      <c r="IUY28" s="569"/>
      <c r="IUZ28" s="569"/>
      <c r="IVA28" s="569"/>
      <c r="IVB28" s="569"/>
      <c r="IVC28" s="569"/>
      <c r="IVD28" s="569"/>
      <c r="IVE28" s="569"/>
      <c r="IVF28" s="569"/>
      <c r="IVG28" s="569"/>
      <c r="IVH28" s="569"/>
      <c r="IVI28" s="569"/>
      <c r="IVJ28" s="569"/>
      <c r="IVK28" s="569"/>
      <c r="IVL28" s="569"/>
      <c r="IVM28" s="569"/>
      <c r="IVN28" s="569"/>
      <c r="IVO28" s="569"/>
      <c r="IVP28" s="569"/>
      <c r="IVQ28" s="569"/>
      <c r="IVR28" s="569"/>
      <c r="IVS28" s="569"/>
      <c r="IVT28" s="569"/>
      <c r="IVU28" s="569"/>
      <c r="IVV28" s="569"/>
      <c r="IVW28" s="569"/>
      <c r="IVX28" s="569"/>
      <c r="IVY28" s="569"/>
      <c r="IVZ28" s="569"/>
      <c r="IWA28" s="569"/>
      <c r="IWB28" s="569"/>
      <c r="IWC28" s="569"/>
      <c r="IWD28" s="569"/>
      <c r="IWE28" s="569"/>
      <c r="IWF28" s="569"/>
      <c r="IWG28" s="569"/>
      <c r="IWH28" s="569"/>
      <c r="IWI28" s="569"/>
      <c r="IWJ28" s="569"/>
      <c r="IWK28" s="569"/>
      <c r="IWL28" s="569"/>
      <c r="IWM28" s="569"/>
      <c r="IWN28" s="569"/>
      <c r="IWO28" s="569"/>
      <c r="IWP28" s="569"/>
      <c r="IWQ28" s="569"/>
      <c r="IWR28" s="569"/>
      <c r="IWS28" s="569"/>
      <c r="IWT28" s="569"/>
      <c r="IWU28" s="569"/>
      <c r="IWV28" s="569"/>
      <c r="IWW28" s="569"/>
      <c r="IWX28" s="569"/>
      <c r="IWY28" s="569"/>
      <c r="IWZ28" s="569"/>
      <c r="IXA28" s="569"/>
      <c r="IXB28" s="569"/>
      <c r="IXC28" s="569"/>
      <c r="IXD28" s="569"/>
      <c r="IXE28" s="569"/>
      <c r="IXF28" s="569"/>
      <c r="IXG28" s="569"/>
      <c r="IXH28" s="569"/>
      <c r="IXI28" s="569"/>
      <c r="IXJ28" s="569"/>
      <c r="IXK28" s="569"/>
      <c r="IXL28" s="569"/>
      <c r="IXM28" s="569"/>
      <c r="IXN28" s="569"/>
      <c r="IXO28" s="569"/>
      <c r="IXP28" s="569"/>
      <c r="IXQ28" s="569"/>
      <c r="IXR28" s="569"/>
      <c r="IXS28" s="569"/>
      <c r="IXT28" s="569"/>
      <c r="IXU28" s="569"/>
      <c r="IXV28" s="569"/>
      <c r="IXW28" s="569"/>
      <c r="IXX28" s="569"/>
      <c r="IXY28" s="569"/>
      <c r="IXZ28" s="569"/>
      <c r="IYA28" s="569"/>
      <c r="IYB28" s="569"/>
      <c r="IYC28" s="569"/>
      <c r="IYD28" s="569"/>
      <c r="IYE28" s="569"/>
      <c r="IYF28" s="569"/>
      <c r="IYG28" s="569"/>
      <c r="IYH28" s="569"/>
      <c r="IYI28" s="569"/>
      <c r="IYJ28" s="569"/>
      <c r="IYK28" s="569"/>
      <c r="IYL28" s="569"/>
      <c r="IYM28" s="569"/>
      <c r="IYN28" s="569"/>
      <c r="IYO28" s="569"/>
      <c r="IYP28" s="569"/>
      <c r="IYQ28" s="569"/>
      <c r="IYR28" s="569"/>
      <c r="IYS28" s="569"/>
      <c r="IYT28" s="569"/>
      <c r="IYU28" s="569"/>
      <c r="IYV28" s="569"/>
      <c r="IYW28" s="569"/>
      <c r="IYX28" s="569"/>
      <c r="IYY28" s="569"/>
      <c r="IYZ28" s="569"/>
      <c r="IZA28" s="569"/>
      <c r="IZB28" s="569"/>
      <c r="IZC28" s="569"/>
      <c r="IZD28" s="569"/>
      <c r="IZE28" s="569"/>
      <c r="IZF28" s="569"/>
      <c r="IZG28" s="569"/>
      <c r="IZH28" s="569"/>
      <c r="IZI28" s="569"/>
      <c r="IZJ28" s="569"/>
      <c r="IZK28" s="569"/>
      <c r="IZL28" s="569"/>
      <c r="IZM28" s="569"/>
      <c r="IZN28" s="569"/>
      <c r="IZO28" s="569"/>
      <c r="IZP28" s="569"/>
      <c r="IZQ28" s="569"/>
      <c r="IZR28" s="569"/>
      <c r="IZS28" s="569"/>
      <c r="IZT28" s="569"/>
      <c r="IZU28" s="569"/>
      <c r="IZV28" s="569"/>
      <c r="IZW28" s="569"/>
      <c r="IZX28" s="569"/>
      <c r="IZY28" s="569"/>
      <c r="IZZ28" s="569"/>
      <c r="JAA28" s="569"/>
      <c r="JAB28" s="569"/>
      <c r="JAC28" s="569"/>
      <c r="JAD28" s="569"/>
      <c r="JAE28" s="569"/>
      <c r="JAF28" s="569"/>
      <c r="JAG28" s="569"/>
      <c r="JAH28" s="569"/>
      <c r="JAI28" s="569"/>
      <c r="JAJ28" s="569"/>
      <c r="JAK28" s="569"/>
      <c r="JAL28" s="569"/>
      <c r="JAM28" s="569"/>
      <c r="JAN28" s="569"/>
      <c r="JAO28" s="569"/>
      <c r="JAP28" s="569"/>
      <c r="JAQ28" s="569"/>
      <c r="JAR28" s="569"/>
      <c r="JAS28" s="569"/>
      <c r="JAT28" s="569"/>
      <c r="JAU28" s="569"/>
      <c r="JAV28" s="569"/>
      <c r="JAW28" s="569"/>
      <c r="JAX28" s="569"/>
      <c r="JAY28" s="569"/>
      <c r="JAZ28" s="569"/>
      <c r="JBA28" s="569"/>
      <c r="JBB28" s="569"/>
      <c r="JBC28" s="569"/>
      <c r="JBD28" s="569"/>
      <c r="JBE28" s="569"/>
      <c r="JBF28" s="569"/>
      <c r="JBG28" s="569"/>
      <c r="JBH28" s="569"/>
      <c r="JBI28" s="569"/>
      <c r="JBJ28" s="569"/>
      <c r="JBK28" s="569"/>
      <c r="JBL28" s="569"/>
      <c r="JBM28" s="569"/>
      <c r="JBN28" s="569"/>
      <c r="JBO28" s="569"/>
      <c r="JBP28" s="569"/>
      <c r="JBQ28" s="569"/>
      <c r="JBR28" s="569"/>
      <c r="JBS28" s="569"/>
      <c r="JBT28" s="569"/>
      <c r="JBU28" s="569"/>
      <c r="JBV28" s="569"/>
      <c r="JBW28" s="569"/>
      <c r="JBX28" s="569"/>
      <c r="JBY28" s="569"/>
      <c r="JBZ28" s="569"/>
      <c r="JCA28" s="569"/>
      <c r="JCB28" s="569"/>
      <c r="JCC28" s="569"/>
      <c r="JCD28" s="569"/>
      <c r="JCE28" s="569"/>
      <c r="JCF28" s="569"/>
      <c r="JCG28" s="569"/>
      <c r="JCH28" s="569"/>
      <c r="JCI28" s="569"/>
      <c r="JCJ28" s="569"/>
      <c r="JCK28" s="569"/>
      <c r="JCL28" s="569"/>
      <c r="JCM28" s="569"/>
      <c r="JCN28" s="569"/>
      <c r="JCO28" s="569"/>
      <c r="JCP28" s="569"/>
      <c r="JCQ28" s="569"/>
      <c r="JCR28" s="569"/>
      <c r="JCS28" s="569"/>
      <c r="JCT28" s="569"/>
      <c r="JCU28" s="569"/>
      <c r="JCV28" s="569"/>
      <c r="JCW28" s="569"/>
      <c r="JCX28" s="569"/>
      <c r="JCY28" s="569"/>
      <c r="JCZ28" s="569"/>
      <c r="JDA28" s="569"/>
      <c r="JDB28" s="569"/>
      <c r="JDC28" s="569"/>
      <c r="JDD28" s="569"/>
      <c r="JDE28" s="569"/>
      <c r="JDF28" s="569"/>
      <c r="JDG28" s="569"/>
      <c r="JDH28" s="569"/>
      <c r="JDI28" s="569"/>
      <c r="JDJ28" s="569"/>
      <c r="JDK28" s="569"/>
      <c r="JDL28" s="569"/>
      <c r="JDM28" s="569"/>
      <c r="JDN28" s="569"/>
      <c r="JDO28" s="569"/>
      <c r="JDP28" s="569"/>
      <c r="JDQ28" s="569"/>
      <c r="JDR28" s="569"/>
      <c r="JDS28" s="569"/>
      <c r="JDT28" s="569"/>
      <c r="JDU28" s="569"/>
      <c r="JDV28" s="569"/>
      <c r="JDW28" s="569"/>
      <c r="JDX28" s="569"/>
      <c r="JDY28" s="569"/>
      <c r="JDZ28" s="569"/>
      <c r="JEA28" s="569"/>
      <c r="JEB28" s="569"/>
      <c r="JEC28" s="569"/>
      <c r="JED28" s="569"/>
      <c r="JEE28" s="569"/>
      <c r="JEF28" s="569"/>
      <c r="JEG28" s="569"/>
      <c r="JEH28" s="569"/>
      <c r="JEI28" s="569"/>
      <c r="JEJ28" s="569"/>
      <c r="JEK28" s="569"/>
      <c r="JEL28" s="569"/>
      <c r="JEM28" s="569"/>
      <c r="JEN28" s="569"/>
      <c r="JEO28" s="569"/>
      <c r="JEP28" s="569"/>
      <c r="JEQ28" s="569"/>
      <c r="JER28" s="569"/>
      <c r="JES28" s="569"/>
      <c r="JET28" s="569"/>
      <c r="JEU28" s="569"/>
      <c r="JEV28" s="569"/>
      <c r="JEW28" s="569"/>
      <c r="JEX28" s="569"/>
      <c r="JEY28" s="569"/>
      <c r="JEZ28" s="569"/>
      <c r="JFA28" s="569"/>
      <c r="JFB28" s="569"/>
      <c r="JFC28" s="569"/>
      <c r="JFD28" s="569"/>
      <c r="JFE28" s="569"/>
      <c r="JFF28" s="569"/>
      <c r="JFG28" s="569"/>
      <c r="JFH28" s="569"/>
      <c r="JFI28" s="569"/>
      <c r="JFJ28" s="569"/>
      <c r="JFK28" s="569"/>
      <c r="JFL28" s="569"/>
      <c r="JFM28" s="569"/>
      <c r="JFN28" s="569"/>
      <c r="JFO28" s="569"/>
      <c r="JFP28" s="569"/>
      <c r="JFQ28" s="569"/>
      <c r="JFR28" s="569"/>
      <c r="JFS28" s="569"/>
      <c r="JFT28" s="569"/>
      <c r="JFU28" s="569"/>
      <c r="JFV28" s="569"/>
      <c r="JFW28" s="569"/>
      <c r="JFX28" s="569"/>
      <c r="JFY28" s="569"/>
      <c r="JFZ28" s="569"/>
      <c r="JGA28" s="569"/>
      <c r="JGB28" s="569"/>
      <c r="JGC28" s="569"/>
      <c r="JGD28" s="569"/>
      <c r="JGE28" s="569"/>
      <c r="JGF28" s="569"/>
      <c r="JGG28" s="569"/>
      <c r="JGH28" s="569"/>
      <c r="JGI28" s="569"/>
      <c r="JGJ28" s="569"/>
      <c r="JGK28" s="569"/>
      <c r="JGL28" s="569"/>
      <c r="JGM28" s="569"/>
      <c r="JGN28" s="569"/>
      <c r="JGO28" s="569"/>
      <c r="JGP28" s="569"/>
      <c r="JGQ28" s="569"/>
      <c r="JGR28" s="569"/>
      <c r="JGS28" s="569"/>
      <c r="JGT28" s="569"/>
      <c r="JGU28" s="569"/>
      <c r="JGV28" s="569"/>
      <c r="JGW28" s="569"/>
      <c r="JGX28" s="569"/>
      <c r="JGY28" s="569"/>
      <c r="JGZ28" s="569"/>
      <c r="JHA28" s="569"/>
      <c r="JHB28" s="569"/>
      <c r="JHC28" s="569"/>
      <c r="JHD28" s="569"/>
      <c r="JHE28" s="569"/>
      <c r="JHF28" s="569"/>
      <c r="JHG28" s="569"/>
      <c r="JHH28" s="569"/>
      <c r="JHI28" s="569"/>
      <c r="JHJ28" s="569"/>
      <c r="JHK28" s="569"/>
      <c r="JHL28" s="569"/>
      <c r="JHM28" s="569"/>
      <c r="JHN28" s="569"/>
      <c r="JHO28" s="569"/>
      <c r="JHP28" s="569"/>
      <c r="JHQ28" s="569"/>
      <c r="JHR28" s="569"/>
      <c r="JHS28" s="569"/>
      <c r="JHT28" s="569"/>
      <c r="JHU28" s="569"/>
      <c r="JHV28" s="569"/>
      <c r="JHW28" s="569"/>
      <c r="JHX28" s="569"/>
      <c r="JHY28" s="569"/>
      <c r="JHZ28" s="569"/>
      <c r="JIA28" s="569"/>
      <c r="JIB28" s="569"/>
      <c r="JIC28" s="569"/>
      <c r="JID28" s="569"/>
      <c r="JIE28" s="569"/>
      <c r="JIF28" s="569"/>
      <c r="JIG28" s="569"/>
      <c r="JIH28" s="569"/>
      <c r="JII28" s="569"/>
      <c r="JIJ28" s="569"/>
      <c r="JIK28" s="569"/>
      <c r="JIL28" s="569"/>
      <c r="JIM28" s="569"/>
      <c r="JIN28" s="569"/>
      <c r="JIO28" s="569"/>
      <c r="JIP28" s="569"/>
      <c r="JIQ28" s="569"/>
      <c r="JIR28" s="569"/>
      <c r="JIS28" s="569"/>
      <c r="JIT28" s="569"/>
      <c r="JIU28" s="569"/>
      <c r="JIV28" s="569"/>
      <c r="JIW28" s="569"/>
      <c r="JIX28" s="569"/>
      <c r="JIY28" s="569"/>
      <c r="JIZ28" s="569"/>
      <c r="JJA28" s="569"/>
      <c r="JJB28" s="569"/>
      <c r="JJC28" s="569"/>
      <c r="JJD28" s="569"/>
      <c r="JJE28" s="569"/>
      <c r="JJF28" s="569"/>
      <c r="JJG28" s="569"/>
      <c r="JJH28" s="569"/>
      <c r="JJI28" s="569"/>
      <c r="JJJ28" s="569"/>
      <c r="JJK28" s="569"/>
      <c r="JJL28" s="569"/>
      <c r="JJM28" s="569"/>
      <c r="JJN28" s="569"/>
      <c r="JJO28" s="569"/>
      <c r="JJP28" s="569"/>
      <c r="JJQ28" s="569"/>
      <c r="JJR28" s="569"/>
      <c r="JJS28" s="569"/>
      <c r="JJT28" s="569"/>
      <c r="JJU28" s="569"/>
      <c r="JJV28" s="569"/>
      <c r="JJW28" s="569"/>
      <c r="JJX28" s="569"/>
      <c r="JJY28" s="569"/>
      <c r="JJZ28" s="569"/>
      <c r="JKA28" s="569"/>
      <c r="JKB28" s="569"/>
      <c r="JKC28" s="569"/>
      <c r="JKD28" s="569"/>
      <c r="JKE28" s="569"/>
      <c r="JKF28" s="569"/>
      <c r="JKG28" s="569"/>
      <c r="JKH28" s="569"/>
      <c r="JKI28" s="569"/>
      <c r="JKJ28" s="569"/>
      <c r="JKK28" s="569"/>
      <c r="JKL28" s="569"/>
      <c r="JKM28" s="569"/>
      <c r="JKN28" s="569"/>
      <c r="JKO28" s="569"/>
      <c r="JKP28" s="569"/>
      <c r="JKQ28" s="569"/>
      <c r="JKR28" s="569"/>
      <c r="JKS28" s="569"/>
      <c r="JKT28" s="569"/>
      <c r="JKU28" s="569"/>
      <c r="JKV28" s="569"/>
      <c r="JKW28" s="569"/>
      <c r="JKX28" s="569"/>
      <c r="JKY28" s="569"/>
      <c r="JKZ28" s="569"/>
      <c r="JLA28" s="569"/>
      <c r="JLB28" s="569"/>
      <c r="JLC28" s="569"/>
      <c r="JLD28" s="569"/>
      <c r="JLE28" s="569"/>
      <c r="JLF28" s="569"/>
      <c r="JLG28" s="569"/>
      <c r="JLH28" s="569"/>
      <c r="JLI28" s="569"/>
      <c r="JLJ28" s="569"/>
      <c r="JLK28" s="569"/>
      <c r="JLL28" s="569"/>
      <c r="JLM28" s="569"/>
      <c r="JLN28" s="569"/>
      <c r="JLO28" s="569"/>
      <c r="JLP28" s="569"/>
      <c r="JLQ28" s="569"/>
      <c r="JLR28" s="569"/>
      <c r="JLS28" s="569"/>
      <c r="JLT28" s="569"/>
      <c r="JLU28" s="569"/>
      <c r="JLV28" s="569"/>
      <c r="JLW28" s="569"/>
      <c r="JLX28" s="569"/>
      <c r="JLY28" s="569"/>
      <c r="JLZ28" s="569"/>
      <c r="JMA28" s="569"/>
      <c r="JMB28" s="569"/>
      <c r="JMC28" s="569"/>
      <c r="JMD28" s="569"/>
      <c r="JME28" s="569"/>
      <c r="JMF28" s="569"/>
      <c r="JMG28" s="569"/>
      <c r="JMH28" s="569"/>
      <c r="JMI28" s="569"/>
      <c r="JMJ28" s="569"/>
      <c r="JMK28" s="569"/>
      <c r="JML28" s="569"/>
      <c r="JMM28" s="569"/>
      <c r="JMN28" s="569"/>
      <c r="JMO28" s="569"/>
      <c r="JMP28" s="569"/>
      <c r="JMQ28" s="569"/>
      <c r="JMR28" s="569"/>
      <c r="JMS28" s="569"/>
      <c r="JMT28" s="569"/>
      <c r="JMU28" s="569"/>
      <c r="JMV28" s="569"/>
      <c r="JMW28" s="569"/>
      <c r="JMX28" s="569"/>
      <c r="JMY28" s="569"/>
      <c r="JMZ28" s="569"/>
      <c r="JNA28" s="569"/>
      <c r="JNB28" s="569"/>
      <c r="JNC28" s="569"/>
      <c r="JND28" s="569"/>
      <c r="JNE28" s="569"/>
      <c r="JNF28" s="569"/>
      <c r="JNG28" s="569"/>
      <c r="JNH28" s="569"/>
      <c r="JNI28" s="569"/>
      <c r="JNJ28" s="569"/>
      <c r="JNK28" s="569"/>
      <c r="JNL28" s="569"/>
      <c r="JNM28" s="569"/>
      <c r="JNN28" s="569"/>
      <c r="JNO28" s="569"/>
      <c r="JNP28" s="569"/>
      <c r="JNQ28" s="569"/>
      <c r="JNR28" s="569"/>
      <c r="JNS28" s="569"/>
      <c r="JNT28" s="569"/>
      <c r="JNU28" s="569"/>
      <c r="JNV28" s="569"/>
      <c r="JNW28" s="569"/>
      <c r="JNX28" s="569"/>
      <c r="JNY28" s="569"/>
      <c r="JNZ28" s="569"/>
      <c r="JOA28" s="569"/>
      <c r="JOB28" s="569"/>
      <c r="JOC28" s="569"/>
      <c r="JOD28" s="569"/>
      <c r="JOE28" s="569"/>
      <c r="JOF28" s="569"/>
      <c r="JOG28" s="569"/>
      <c r="JOH28" s="569"/>
      <c r="JOI28" s="569"/>
      <c r="JOJ28" s="569"/>
      <c r="JOK28" s="569"/>
      <c r="JOL28" s="569"/>
      <c r="JOM28" s="569"/>
      <c r="JON28" s="569"/>
      <c r="JOO28" s="569"/>
      <c r="JOP28" s="569"/>
      <c r="JOQ28" s="569"/>
      <c r="JOR28" s="569"/>
      <c r="JOS28" s="569"/>
      <c r="JOT28" s="569"/>
      <c r="JOU28" s="569"/>
      <c r="JOV28" s="569"/>
      <c r="JOW28" s="569"/>
      <c r="JOX28" s="569"/>
      <c r="JOY28" s="569"/>
      <c r="JOZ28" s="569"/>
      <c r="JPA28" s="569"/>
      <c r="JPB28" s="569"/>
      <c r="JPC28" s="569"/>
      <c r="JPD28" s="569"/>
      <c r="JPE28" s="569"/>
      <c r="JPF28" s="569"/>
      <c r="JPG28" s="569"/>
      <c r="JPH28" s="569"/>
      <c r="JPI28" s="569"/>
      <c r="JPJ28" s="569"/>
      <c r="JPK28" s="569"/>
      <c r="JPL28" s="569"/>
      <c r="JPM28" s="569"/>
      <c r="JPN28" s="569"/>
      <c r="JPO28" s="569"/>
      <c r="JPP28" s="569"/>
      <c r="JPQ28" s="569"/>
      <c r="JPR28" s="569"/>
      <c r="JPS28" s="569"/>
      <c r="JPT28" s="569"/>
      <c r="JPU28" s="569"/>
      <c r="JPV28" s="569"/>
      <c r="JPW28" s="569"/>
      <c r="JPX28" s="569"/>
      <c r="JPY28" s="569"/>
      <c r="JPZ28" s="569"/>
      <c r="JQA28" s="569"/>
      <c r="JQB28" s="569"/>
      <c r="JQC28" s="569"/>
      <c r="JQD28" s="569"/>
      <c r="JQE28" s="569"/>
      <c r="JQF28" s="569"/>
      <c r="JQG28" s="569"/>
      <c r="JQH28" s="569"/>
      <c r="JQI28" s="569"/>
      <c r="JQJ28" s="569"/>
      <c r="JQK28" s="569"/>
      <c r="JQL28" s="569"/>
      <c r="JQM28" s="569"/>
      <c r="JQN28" s="569"/>
      <c r="JQO28" s="569"/>
      <c r="JQP28" s="569"/>
      <c r="JQQ28" s="569"/>
      <c r="JQR28" s="569"/>
      <c r="JQS28" s="569"/>
      <c r="JQT28" s="569"/>
      <c r="JQU28" s="569"/>
      <c r="JQV28" s="569"/>
      <c r="JQW28" s="569"/>
      <c r="JQX28" s="569"/>
      <c r="JQY28" s="569"/>
      <c r="JQZ28" s="569"/>
      <c r="JRA28" s="569"/>
      <c r="JRB28" s="569"/>
      <c r="JRC28" s="569"/>
      <c r="JRD28" s="569"/>
      <c r="JRE28" s="569"/>
      <c r="JRF28" s="569"/>
      <c r="JRG28" s="569"/>
      <c r="JRH28" s="569"/>
      <c r="JRI28" s="569"/>
      <c r="JRJ28" s="569"/>
      <c r="JRK28" s="569"/>
      <c r="JRL28" s="569"/>
      <c r="JRM28" s="569"/>
      <c r="JRN28" s="569"/>
      <c r="JRO28" s="569"/>
      <c r="JRP28" s="569"/>
      <c r="JRQ28" s="569"/>
      <c r="JRR28" s="569"/>
      <c r="JRS28" s="569"/>
      <c r="JRT28" s="569"/>
      <c r="JRU28" s="569"/>
      <c r="JRV28" s="569"/>
      <c r="JRW28" s="569"/>
      <c r="JRX28" s="569"/>
      <c r="JRY28" s="569"/>
      <c r="JRZ28" s="569"/>
      <c r="JSA28" s="569"/>
      <c r="JSB28" s="569"/>
      <c r="JSC28" s="569"/>
      <c r="JSD28" s="569"/>
      <c r="JSE28" s="569"/>
      <c r="JSF28" s="569"/>
      <c r="JSG28" s="569"/>
      <c r="JSH28" s="569"/>
      <c r="JSI28" s="569"/>
      <c r="JSJ28" s="569"/>
      <c r="JSK28" s="569"/>
      <c r="JSL28" s="569"/>
      <c r="JSM28" s="569"/>
      <c r="JSN28" s="569"/>
      <c r="JSO28" s="569"/>
      <c r="JSP28" s="569"/>
      <c r="JSQ28" s="569"/>
      <c r="JSR28" s="569"/>
      <c r="JSS28" s="569"/>
      <c r="JST28" s="569"/>
      <c r="JSU28" s="569"/>
      <c r="JSV28" s="569"/>
      <c r="JSW28" s="569"/>
      <c r="JSX28" s="569"/>
      <c r="JSY28" s="569"/>
      <c r="JSZ28" s="569"/>
      <c r="JTA28" s="569"/>
      <c r="JTB28" s="569"/>
      <c r="JTC28" s="569"/>
      <c r="JTD28" s="569"/>
      <c r="JTE28" s="569"/>
      <c r="JTF28" s="569"/>
      <c r="JTG28" s="569"/>
      <c r="JTH28" s="569"/>
      <c r="JTI28" s="569"/>
      <c r="JTJ28" s="569"/>
      <c r="JTK28" s="569"/>
      <c r="JTL28" s="569"/>
      <c r="JTM28" s="569"/>
      <c r="JTN28" s="569"/>
      <c r="JTO28" s="569"/>
      <c r="JTP28" s="569"/>
      <c r="JTQ28" s="569"/>
      <c r="JTR28" s="569"/>
      <c r="JTS28" s="569"/>
      <c r="JTT28" s="569"/>
      <c r="JTU28" s="569"/>
      <c r="JTV28" s="569"/>
      <c r="JTW28" s="569"/>
      <c r="JTX28" s="569"/>
      <c r="JTY28" s="569"/>
      <c r="JTZ28" s="569"/>
      <c r="JUA28" s="569"/>
      <c r="JUB28" s="569"/>
      <c r="JUC28" s="569"/>
      <c r="JUD28" s="569"/>
      <c r="JUE28" s="569"/>
      <c r="JUF28" s="569"/>
      <c r="JUG28" s="569"/>
      <c r="JUH28" s="569"/>
      <c r="JUI28" s="569"/>
      <c r="JUJ28" s="569"/>
      <c r="JUK28" s="569"/>
      <c r="JUL28" s="569"/>
      <c r="JUM28" s="569"/>
      <c r="JUN28" s="569"/>
      <c r="JUO28" s="569"/>
      <c r="JUP28" s="569"/>
      <c r="JUQ28" s="569"/>
      <c r="JUR28" s="569"/>
      <c r="JUS28" s="569"/>
      <c r="JUT28" s="569"/>
      <c r="JUU28" s="569"/>
      <c r="JUV28" s="569"/>
      <c r="JUW28" s="569"/>
      <c r="JUX28" s="569"/>
      <c r="JUY28" s="569"/>
      <c r="JUZ28" s="569"/>
      <c r="JVA28" s="569"/>
      <c r="JVB28" s="569"/>
      <c r="JVC28" s="569"/>
      <c r="JVD28" s="569"/>
      <c r="JVE28" s="569"/>
      <c r="JVF28" s="569"/>
      <c r="JVG28" s="569"/>
      <c r="JVH28" s="569"/>
      <c r="JVI28" s="569"/>
      <c r="JVJ28" s="569"/>
      <c r="JVK28" s="569"/>
      <c r="JVL28" s="569"/>
      <c r="JVM28" s="569"/>
      <c r="JVN28" s="569"/>
      <c r="JVO28" s="569"/>
      <c r="JVP28" s="569"/>
      <c r="JVQ28" s="569"/>
      <c r="JVR28" s="569"/>
      <c r="JVS28" s="569"/>
      <c r="JVT28" s="569"/>
      <c r="JVU28" s="569"/>
      <c r="JVV28" s="569"/>
      <c r="JVW28" s="569"/>
      <c r="JVX28" s="569"/>
      <c r="JVY28" s="569"/>
      <c r="JVZ28" s="569"/>
      <c r="JWA28" s="569"/>
      <c r="JWB28" s="569"/>
      <c r="JWC28" s="569"/>
      <c r="JWD28" s="569"/>
      <c r="JWE28" s="569"/>
      <c r="JWF28" s="569"/>
      <c r="JWG28" s="569"/>
      <c r="JWH28" s="569"/>
      <c r="JWI28" s="569"/>
      <c r="JWJ28" s="569"/>
      <c r="JWK28" s="569"/>
      <c r="JWL28" s="569"/>
      <c r="JWM28" s="569"/>
      <c r="JWN28" s="569"/>
      <c r="JWO28" s="569"/>
      <c r="JWP28" s="569"/>
      <c r="JWQ28" s="569"/>
      <c r="JWR28" s="569"/>
      <c r="JWS28" s="569"/>
      <c r="JWT28" s="569"/>
      <c r="JWU28" s="569"/>
      <c r="JWV28" s="569"/>
      <c r="JWW28" s="569"/>
      <c r="JWX28" s="569"/>
      <c r="JWY28" s="569"/>
      <c r="JWZ28" s="569"/>
      <c r="JXA28" s="569"/>
      <c r="JXB28" s="569"/>
      <c r="JXC28" s="569"/>
      <c r="JXD28" s="569"/>
      <c r="JXE28" s="569"/>
      <c r="JXF28" s="569"/>
      <c r="JXG28" s="569"/>
      <c r="JXH28" s="569"/>
      <c r="JXI28" s="569"/>
      <c r="JXJ28" s="569"/>
      <c r="JXK28" s="569"/>
      <c r="JXL28" s="569"/>
      <c r="JXM28" s="569"/>
      <c r="JXN28" s="569"/>
      <c r="JXO28" s="569"/>
      <c r="JXP28" s="569"/>
      <c r="JXQ28" s="569"/>
      <c r="JXR28" s="569"/>
      <c r="JXS28" s="569"/>
      <c r="JXT28" s="569"/>
      <c r="JXU28" s="569"/>
      <c r="JXV28" s="569"/>
      <c r="JXW28" s="569"/>
      <c r="JXX28" s="569"/>
      <c r="JXY28" s="569"/>
      <c r="JXZ28" s="569"/>
      <c r="JYA28" s="569"/>
      <c r="JYB28" s="569"/>
      <c r="JYC28" s="569"/>
      <c r="JYD28" s="569"/>
      <c r="JYE28" s="569"/>
      <c r="JYF28" s="569"/>
      <c r="JYG28" s="569"/>
      <c r="JYH28" s="569"/>
      <c r="JYI28" s="569"/>
      <c r="JYJ28" s="569"/>
      <c r="JYK28" s="569"/>
      <c r="JYL28" s="569"/>
      <c r="JYM28" s="569"/>
      <c r="JYN28" s="569"/>
      <c r="JYO28" s="569"/>
      <c r="JYP28" s="569"/>
      <c r="JYQ28" s="569"/>
      <c r="JYR28" s="569"/>
      <c r="JYS28" s="569"/>
      <c r="JYT28" s="569"/>
      <c r="JYU28" s="569"/>
      <c r="JYV28" s="569"/>
      <c r="JYW28" s="569"/>
      <c r="JYX28" s="569"/>
      <c r="JYY28" s="569"/>
      <c r="JYZ28" s="569"/>
      <c r="JZA28" s="569"/>
      <c r="JZB28" s="569"/>
      <c r="JZC28" s="569"/>
      <c r="JZD28" s="569"/>
      <c r="JZE28" s="569"/>
      <c r="JZF28" s="569"/>
      <c r="JZG28" s="569"/>
      <c r="JZH28" s="569"/>
      <c r="JZI28" s="569"/>
      <c r="JZJ28" s="569"/>
      <c r="JZK28" s="569"/>
      <c r="JZL28" s="569"/>
      <c r="JZM28" s="569"/>
      <c r="JZN28" s="569"/>
      <c r="JZO28" s="569"/>
      <c r="JZP28" s="569"/>
      <c r="JZQ28" s="569"/>
      <c r="JZR28" s="569"/>
      <c r="JZS28" s="569"/>
      <c r="JZT28" s="569"/>
      <c r="JZU28" s="569"/>
      <c r="JZV28" s="569"/>
      <c r="JZW28" s="569"/>
      <c r="JZX28" s="569"/>
      <c r="JZY28" s="569"/>
      <c r="JZZ28" s="569"/>
      <c r="KAA28" s="569"/>
      <c r="KAB28" s="569"/>
      <c r="KAC28" s="569"/>
      <c r="KAD28" s="569"/>
      <c r="KAE28" s="569"/>
      <c r="KAF28" s="569"/>
      <c r="KAG28" s="569"/>
      <c r="KAH28" s="569"/>
      <c r="KAI28" s="569"/>
      <c r="KAJ28" s="569"/>
      <c r="KAK28" s="569"/>
      <c r="KAL28" s="569"/>
      <c r="KAM28" s="569"/>
      <c r="KAN28" s="569"/>
      <c r="KAO28" s="569"/>
      <c r="KAP28" s="569"/>
      <c r="KAQ28" s="569"/>
      <c r="KAR28" s="569"/>
      <c r="KAS28" s="569"/>
      <c r="KAT28" s="569"/>
      <c r="KAU28" s="569"/>
      <c r="KAV28" s="569"/>
      <c r="KAW28" s="569"/>
      <c r="KAX28" s="569"/>
      <c r="KAY28" s="569"/>
      <c r="KAZ28" s="569"/>
      <c r="KBA28" s="569"/>
      <c r="KBB28" s="569"/>
      <c r="KBC28" s="569"/>
      <c r="KBD28" s="569"/>
      <c r="KBE28" s="569"/>
      <c r="KBF28" s="569"/>
      <c r="KBG28" s="569"/>
      <c r="KBH28" s="569"/>
      <c r="KBI28" s="569"/>
      <c r="KBJ28" s="569"/>
      <c r="KBK28" s="569"/>
      <c r="KBL28" s="569"/>
      <c r="KBM28" s="569"/>
      <c r="KBN28" s="569"/>
      <c r="KBO28" s="569"/>
      <c r="KBP28" s="569"/>
      <c r="KBQ28" s="569"/>
      <c r="KBR28" s="569"/>
      <c r="KBS28" s="569"/>
      <c r="KBT28" s="569"/>
      <c r="KBU28" s="569"/>
      <c r="KBV28" s="569"/>
      <c r="KBW28" s="569"/>
      <c r="KBX28" s="569"/>
      <c r="KBY28" s="569"/>
      <c r="KBZ28" s="569"/>
      <c r="KCA28" s="569"/>
      <c r="KCB28" s="569"/>
      <c r="KCC28" s="569"/>
      <c r="KCD28" s="569"/>
      <c r="KCE28" s="569"/>
      <c r="KCF28" s="569"/>
      <c r="KCG28" s="569"/>
      <c r="KCH28" s="569"/>
      <c r="KCI28" s="569"/>
      <c r="KCJ28" s="569"/>
      <c r="KCK28" s="569"/>
      <c r="KCL28" s="569"/>
      <c r="KCM28" s="569"/>
      <c r="KCN28" s="569"/>
      <c r="KCO28" s="569"/>
      <c r="KCP28" s="569"/>
      <c r="KCQ28" s="569"/>
      <c r="KCR28" s="569"/>
      <c r="KCS28" s="569"/>
      <c r="KCT28" s="569"/>
      <c r="KCU28" s="569"/>
      <c r="KCV28" s="569"/>
      <c r="KCW28" s="569"/>
      <c r="KCX28" s="569"/>
      <c r="KCY28" s="569"/>
      <c r="KCZ28" s="569"/>
      <c r="KDA28" s="569"/>
      <c r="KDB28" s="569"/>
      <c r="KDC28" s="569"/>
      <c r="KDD28" s="569"/>
      <c r="KDE28" s="569"/>
      <c r="KDF28" s="569"/>
      <c r="KDG28" s="569"/>
      <c r="KDH28" s="569"/>
      <c r="KDI28" s="569"/>
      <c r="KDJ28" s="569"/>
      <c r="KDK28" s="569"/>
      <c r="KDL28" s="569"/>
      <c r="KDM28" s="569"/>
      <c r="KDN28" s="569"/>
      <c r="KDO28" s="569"/>
      <c r="KDP28" s="569"/>
      <c r="KDQ28" s="569"/>
      <c r="KDR28" s="569"/>
      <c r="KDS28" s="569"/>
      <c r="KDT28" s="569"/>
      <c r="KDU28" s="569"/>
      <c r="KDV28" s="569"/>
      <c r="KDW28" s="569"/>
      <c r="KDX28" s="569"/>
      <c r="KDY28" s="569"/>
      <c r="KDZ28" s="569"/>
      <c r="KEA28" s="569"/>
      <c r="KEB28" s="569"/>
      <c r="KEC28" s="569"/>
      <c r="KED28" s="569"/>
      <c r="KEE28" s="569"/>
      <c r="KEF28" s="569"/>
      <c r="KEG28" s="569"/>
      <c r="KEH28" s="569"/>
      <c r="KEI28" s="569"/>
      <c r="KEJ28" s="569"/>
      <c r="KEK28" s="569"/>
      <c r="KEL28" s="569"/>
      <c r="KEM28" s="569"/>
      <c r="KEN28" s="569"/>
      <c r="KEO28" s="569"/>
      <c r="KEP28" s="569"/>
      <c r="KEQ28" s="569"/>
      <c r="KER28" s="569"/>
      <c r="KES28" s="569"/>
      <c r="KET28" s="569"/>
      <c r="KEU28" s="569"/>
      <c r="KEV28" s="569"/>
      <c r="KEW28" s="569"/>
      <c r="KEX28" s="569"/>
      <c r="KEY28" s="569"/>
      <c r="KEZ28" s="569"/>
      <c r="KFA28" s="569"/>
      <c r="KFB28" s="569"/>
      <c r="KFC28" s="569"/>
      <c r="KFD28" s="569"/>
      <c r="KFE28" s="569"/>
      <c r="KFF28" s="569"/>
      <c r="KFG28" s="569"/>
      <c r="KFH28" s="569"/>
      <c r="KFI28" s="569"/>
      <c r="KFJ28" s="569"/>
      <c r="KFK28" s="569"/>
      <c r="KFL28" s="569"/>
      <c r="KFM28" s="569"/>
      <c r="KFN28" s="569"/>
      <c r="KFO28" s="569"/>
      <c r="KFP28" s="569"/>
      <c r="KFQ28" s="569"/>
      <c r="KFR28" s="569"/>
      <c r="KFS28" s="569"/>
      <c r="KFT28" s="569"/>
      <c r="KFU28" s="569"/>
      <c r="KFV28" s="569"/>
      <c r="KFW28" s="569"/>
      <c r="KFX28" s="569"/>
      <c r="KFY28" s="569"/>
      <c r="KFZ28" s="569"/>
      <c r="KGA28" s="569"/>
      <c r="KGB28" s="569"/>
      <c r="KGC28" s="569"/>
      <c r="KGD28" s="569"/>
      <c r="KGE28" s="569"/>
      <c r="KGF28" s="569"/>
      <c r="KGG28" s="569"/>
      <c r="KGH28" s="569"/>
      <c r="KGI28" s="569"/>
      <c r="KGJ28" s="569"/>
      <c r="KGK28" s="569"/>
      <c r="KGL28" s="569"/>
      <c r="KGM28" s="569"/>
      <c r="KGN28" s="569"/>
      <c r="KGO28" s="569"/>
      <c r="KGP28" s="569"/>
      <c r="KGQ28" s="569"/>
      <c r="KGR28" s="569"/>
      <c r="KGS28" s="569"/>
      <c r="KGT28" s="569"/>
      <c r="KGU28" s="569"/>
      <c r="KGV28" s="569"/>
      <c r="KGW28" s="569"/>
      <c r="KGX28" s="569"/>
      <c r="KGY28" s="569"/>
      <c r="KGZ28" s="569"/>
      <c r="KHA28" s="569"/>
      <c r="KHB28" s="569"/>
      <c r="KHC28" s="569"/>
      <c r="KHD28" s="569"/>
      <c r="KHE28" s="569"/>
      <c r="KHF28" s="569"/>
      <c r="KHG28" s="569"/>
      <c r="KHH28" s="569"/>
      <c r="KHI28" s="569"/>
      <c r="KHJ28" s="569"/>
      <c r="KHK28" s="569"/>
      <c r="KHL28" s="569"/>
      <c r="KHM28" s="569"/>
      <c r="KHN28" s="569"/>
      <c r="KHO28" s="569"/>
      <c r="KHP28" s="569"/>
      <c r="KHQ28" s="569"/>
      <c r="KHR28" s="569"/>
      <c r="KHS28" s="569"/>
      <c r="KHT28" s="569"/>
      <c r="KHU28" s="569"/>
      <c r="KHV28" s="569"/>
      <c r="KHW28" s="569"/>
      <c r="KHX28" s="569"/>
      <c r="KHY28" s="569"/>
      <c r="KHZ28" s="569"/>
      <c r="KIA28" s="569"/>
      <c r="KIB28" s="569"/>
      <c r="KIC28" s="569"/>
      <c r="KID28" s="569"/>
      <c r="KIE28" s="569"/>
      <c r="KIF28" s="569"/>
      <c r="KIG28" s="569"/>
      <c r="KIH28" s="569"/>
      <c r="KII28" s="569"/>
      <c r="KIJ28" s="569"/>
      <c r="KIK28" s="569"/>
      <c r="KIL28" s="569"/>
      <c r="KIM28" s="569"/>
      <c r="KIN28" s="569"/>
      <c r="KIO28" s="569"/>
      <c r="KIP28" s="569"/>
      <c r="KIQ28" s="569"/>
      <c r="KIR28" s="569"/>
      <c r="KIS28" s="569"/>
      <c r="KIT28" s="569"/>
      <c r="KIU28" s="569"/>
      <c r="KIV28" s="569"/>
      <c r="KIW28" s="569"/>
      <c r="KIX28" s="569"/>
      <c r="KIY28" s="569"/>
      <c r="KIZ28" s="569"/>
      <c r="KJA28" s="569"/>
      <c r="KJB28" s="569"/>
      <c r="KJC28" s="569"/>
      <c r="KJD28" s="569"/>
      <c r="KJE28" s="569"/>
      <c r="KJF28" s="569"/>
      <c r="KJG28" s="569"/>
      <c r="KJH28" s="569"/>
      <c r="KJI28" s="569"/>
      <c r="KJJ28" s="569"/>
      <c r="KJK28" s="569"/>
      <c r="KJL28" s="569"/>
      <c r="KJM28" s="569"/>
      <c r="KJN28" s="569"/>
      <c r="KJO28" s="569"/>
      <c r="KJP28" s="569"/>
      <c r="KJQ28" s="569"/>
      <c r="KJR28" s="569"/>
      <c r="KJS28" s="569"/>
      <c r="KJT28" s="569"/>
      <c r="KJU28" s="569"/>
      <c r="KJV28" s="569"/>
      <c r="KJW28" s="569"/>
      <c r="KJX28" s="569"/>
      <c r="KJY28" s="569"/>
      <c r="KJZ28" s="569"/>
      <c r="KKA28" s="569"/>
      <c r="KKB28" s="569"/>
      <c r="KKC28" s="569"/>
      <c r="KKD28" s="569"/>
      <c r="KKE28" s="569"/>
      <c r="KKF28" s="569"/>
      <c r="KKG28" s="569"/>
      <c r="KKH28" s="569"/>
      <c r="KKI28" s="569"/>
      <c r="KKJ28" s="569"/>
      <c r="KKK28" s="569"/>
      <c r="KKL28" s="569"/>
      <c r="KKM28" s="569"/>
      <c r="KKN28" s="569"/>
      <c r="KKO28" s="569"/>
      <c r="KKP28" s="569"/>
      <c r="KKQ28" s="569"/>
      <c r="KKR28" s="569"/>
      <c r="KKS28" s="569"/>
      <c r="KKT28" s="569"/>
      <c r="KKU28" s="569"/>
      <c r="KKV28" s="569"/>
      <c r="KKW28" s="569"/>
      <c r="KKX28" s="569"/>
      <c r="KKY28" s="569"/>
      <c r="KKZ28" s="569"/>
      <c r="KLA28" s="569"/>
      <c r="KLB28" s="569"/>
      <c r="KLC28" s="569"/>
      <c r="KLD28" s="569"/>
      <c r="KLE28" s="569"/>
      <c r="KLF28" s="569"/>
      <c r="KLG28" s="569"/>
      <c r="KLH28" s="569"/>
      <c r="KLI28" s="569"/>
      <c r="KLJ28" s="569"/>
      <c r="KLK28" s="569"/>
      <c r="KLL28" s="569"/>
      <c r="KLM28" s="569"/>
      <c r="KLN28" s="569"/>
      <c r="KLO28" s="569"/>
      <c r="KLP28" s="569"/>
      <c r="KLQ28" s="569"/>
      <c r="KLR28" s="569"/>
      <c r="KLS28" s="569"/>
      <c r="KLT28" s="569"/>
      <c r="KLU28" s="569"/>
      <c r="KLV28" s="569"/>
      <c r="KLW28" s="569"/>
      <c r="KLX28" s="569"/>
      <c r="KLY28" s="569"/>
      <c r="KLZ28" s="569"/>
      <c r="KMA28" s="569"/>
      <c r="KMB28" s="569"/>
      <c r="KMC28" s="569"/>
      <c r="KMD28" s="569"/>
      <c r="KME28" s="569"/>
      <c r="KMF28" s="569"/>
      <c r="KMG28" s="569"/>
      <c r="KMH28" s="569"/>
      <c r="KMI28" s="569"/>
      <c r="KMJ28" s="569"/>
      <c r="KMK28" s="569"/>
      <c r="KML28" s="569"/>
      <c r="KMM28" s="569"/>
      <c r="KMN28" s="569"/>
      <c r="KMO28" s="569"/>
      <c r="KMP28" s="569"/>
      <c r="KMQ28" s="569"/>
      <c r="KMR28" s="569"/>
      <c r="KMS28" s="569"/>
      <c r="KMT28" s="569"/>
      <c r="KMU28" s="569"/>
      <c r="KMV28" s="569"/>
      <c r="KMW28" s="569"/>
      <c r="KMX28" s="569"/>
      <c r="KMY28" s="569"/>
      <c r="KMZ28" s="569"/>
      <c r="KNA28" s="569"/>
      <c r="KNB28" s="569"/>
      <c r="KNC28" s="569"/>
      <c r="KND28" s="569"/>
      <c r="KNE28" s="569"/>
      <c r="KNF28" s="569"/>
      <c r="KNG28" s="569"/>
      <c r="KNH28" s="569"/>
      <c r="KNI28" s="569"/>
      <c r="KNJ28" s="569"/>
      <c r="KNK28" s="569"/>
      <c r="KNL28" s="569"/>
      <c r="KNM28" s="569"/>
      <c r="KNN28" s="569"/>
      <c r="KNO28" s="569"/>
      <c r="KNP28" s="569"/>
      <c r="KNQ28" s="569"/>
      <c r="KNR28" s="569"/>
      <c r="KNS28" s="569"/>
      <c r="KNT28" s="569"/>
      <c r="KNU28" s="569"/>
      <c r="KNV28" s="569"/>
      <c r="KNW28" s="569"/>
      <c r="KNX28" s="569"/>
      <c r="KNY28" s="569"/>
      <c r="KNZ28" s="569"/>
      <c r="KOA28" s="569"/>
      <c r="KOB28" s="569"/>
      <c r="KOC28" s="569"/>
      <c r="KOD28" s="569"/>
      <c r="KOE28" s="569"/>
      <c r="KOF28" s="569"/>
      <c r="KOG28" s="569"/>
      <c r="KOH28" s="569"/>
      <c r="KOI28" s="569"/>
      <c r="KOJ28" s="569"/>
      <c r="KOK28" s="569"/>
      <c r="KOL28" s="569"/>
      <c r="KOM28" s="569"/>
      <c r="KON28" s="569"/>
      <c r="KOO28" s="569"/>
      <c r="KOP28" s="569"/>
      <c r="KOQ28" s="569"/>
      <c r="KOR28" s="569"/>
      <c r="KOS28" s="569"/>
      <c r="KOT28" s="569"/>
      <c r="KOU28" s="569"/>
      <c r="KOV28" s="569"/>
      <c r="KOW28" s="569"/>
      <c r="KOX28" s="569"/>
      <c r="KOY28" s="569"/>
      <c r="KOZ28" s="569"/>
      <c r="KPA28" s="569"/>
      <c r="KPB28" s="569"/>
      <c r="KPC28" s="569"/>
      <c r="KPD28" s="569"/>
      <c r="KPE28" s="569"/>
      <c r="KPF28" s="569"/>
      <c r="KPG28" s="569"/>
      <c r="KPH28" s="569"/>
      <c r="KPI28" s="569"/>
      <c r="KPJ28" s="569"/>
      <c r="KPK28" s="569"/>
      <c r="KPL28" s="569"/>
      <c r="KPM28" s="569"/>
      <c r="KPN28" s="569"/>
      <c r="KPO28" s="569"/>
      <c r="KPP28" s="569"/>
      <c r="KPQ28" s="569"/>
      <c r="KPR28" s="569"/>
      <c r="KPS28" s="569"/>
      <c r="KPT28" s="569"/>
      <c r="KPU28" s="569"/>
      <c r="KPV28" s="569"/>
      <c r="KPW28" s="569"/>
      <c r="KPX28" s="569"/>
      <c r="KPY28" s="569"/>
      <c r="KPZ28" s="569"/>
      <c r="KQA28" s="569"/>
      <c r="KQB28" s="569"/>
      <c r="KQC28" s="569"/>
      <c r="KQD28" s="569"/>
      <c r="KQE28" s="569"/>
      <c r="KQF28" s="569"/>
      <c r="KQG28" s="569"/>
      <c r="KQH28" s="569"/>
      <c r="KQI28" s="569"/>
      <c r="KQJ28" s="569"/>
      <c r="KQK28" s="569"/>
      <c r="KQL28" s="569"/>
      <c r="KQM28" s="569"/>
      <c r="KQN28" s="569"/>
      <c r="KQO28" s="569"/>
      <c r="KQP28" s="569"/>
      <c r="KQQ28" s="569"/>
      <c r="KQR28" s="569"/>
      <c r="KQS28" s="569"/>
      <c r="KQT28" s="569"/>
      <c r="KQU28" s="569"/>
      <c r="KQV28" s="569"/>
      <c r="KQW28" s="569"/>
      <c r="KQX28" s="569"/>
      <c r="KQY28" s="569"/>
      <c r="KQZ28" s="569"/>
      <c r="KRA28" s="569"/>
      <c r="KRB28" s="569"/>
      <c r="KRC28" s="569"/>
      <c r="KRD28" s="569"/>
      <c r="KRE28" s="569"/>
      <c r="KRF28" s="569"/>
      <c r="KRG28" s="569"/>
      <c r="KRH28" s="569"/>
      <c r="KRI28" s="569"/>
      <c r="KRJ28" s="569"/>
      <c r="KRK28" s="569"/>
      <c r="KRL28" s="569"/>
      <c r="KRM28" s="569"/>
      <c r="KRN28" s="569"/>
      <c r="KRO28" s="569"/>
      <c r="KRP28" s="569"/>
      <c r="KRQ28" s="569"/>
      <c r="KRR28" s="569"/>
      <c r="KRS28" s="569"/>
      <c r="KRT28" s="569"/>
      <c r="KRU28" s="569"/>
      <c r="KRV28" s="569"/>
      <c r="KRW28" s="569"/>
      <c r="KRX28" s="569"/>
      <c r="KRY28" s="569"/>
      <c r="KRZ28" s="569"/>
      <c r="KSA28" s="569"/>
      <c r="KSB28" s="569"/>
      <c r="KSC28" s="569"/>
      <c r="KSD28" s="569"/>
      <c r="KSE28" s="569"/>
      <c r="KSF28" s="569"/>
      <c r="KSG28" s="569"/>
      <c r="KSH28" s="569"/>
      <c r="KSI28" s="569"/>
      <c r="KSJ28" s="569"/>
      <c r="KSK28" s="569"/>
      <c r="KSL28" s="569"/>
      <c r="KSM28" s="569"/>
      <c r="KSN28" s="569"/>
      <c r="KSO28" s="569"/>
      <c r="KSP28" s="569"/>
      <c r="KSQ28" s="569"/>
      <c r="KSR28" s="569"/>
      <c r="KSS28" s="569"/>
      <c r="KST28" s="569"/>
      <c r="KSU28" s="569"/>
      <c r="KSV28" s="569"/>
      <c r="KSW28" s="569"/>
      <c r="KSX28" s="569"/>
      <c r="KSY28" s="569"/>
      <c r="KSZ28" s="569"/>
      <c r="KTA28" s="569"/>
      <c r="KTB28" s="569"/>
      <c r="KTC28" s="569"/>
      <c r="KTD28" s="569"/>
      <c r="KTE28" s="569"/>
      <c r="KTF28" s="569"/>
      <c r="KTG28" s="569"/>
      <c r="KTH28" s="569"/>
      <c r="KTI28" s="569"/>
      <c r="KTJ28" s="569"/>
      <c r="KTK28" s="569"/>
      <c r="KTL28" s="569"/>
      <c r="KTM28" s="569"/>
      <c r="KTN28" s="569"/>
      <c r="KTO28" s="569"/>
      <c r="KTP28" s="569"/>
      <c r="KTQ28" s="569"/>
      <c r="KTR28" s="569"/>
      <c r="KTS28" s="569"/>
      <c r="KTT28" s="569"/>
      <c r="KTU28" s="569"/>
      <c r="KTV28" s="569"/>
      <c r="KTW28" s="569"/>
      <c r="KTX28" s="569"/>
      <c r="KTY28" s="569"/>
      <c r="KTZ28" s="569"/>
      <c r="KUA28" s="569"/>
      <c r="KUB28" s="569"/>
      <c r="KUC28" s="569"/>
      <c r="KUD28" s="569"/>
      <c r="KUE28" s="569"/>
      <c r="KUF28" s="569"/>
      <c r="KUG28" s="569"/>
      <c r="KUH28" s="569"/>
      <c r="KUI28" s="569"/>
      <c r="KUJ28" s="569"/>
      <c r="KUK28" s="569"/>
      <c r="KUL28" s="569"/>
      <c r="KUM28" s="569"/>
      <c r="KUN28" s="569"/>
      <c r="KUO28" s="569"/>
      <c r="KUP28" s="569"/>
      <c r="KUQ28" s="569"/>
      <c r="KUR28" s="569"/>
      <c r="KUS28" s="569"/>
      <c r="KUT28" s="569"/>
      <c r="KUU28" s="569"/>
      <c r="KUV28" s="569"/>
      <c r="KUW28" s="569"/>
      <c r="KUX28" s="569"/>
      <c r="KUY28" s="569"/>
      <c r="KUZ28" s="569"/>
      <c r="KVA28" s="569"/>
      <c r="KVB28" s="569"/>
      <c r="KVC28" s="569"/>
      <c r="KVD28" s="569"/>
      <c r="KVE28" s="569"/>
      <c r="KVF28" s="569"/>
      <c r="KVG28" s="569"/>
      <c r="KVH28" s="569"/>
      <c r="KVI28" s="569"/>
      <c r="KVJ28" s="569"/>
      <c r="KVK28" s="569"/>
      <c r="KVL28" s="569"/>
      <c r="KVM28" s="569"/>
      <c r="KVN28" s="569"/>
      <c r="KVO28" s="569"/>
      <c r="KVP28" s="569"/>
      <c r="KVQ28" s="569"/>
      <c r="KVR28" s="569"/>
      <c r="KVS28" s="569"/>
      <c r="KVT28" s="569"/>
      <c r="KVU28" s="569"/>
      <c r="KVV28" s="569"/>
      <c r="KVW28" s="569"/>
      <c r="KVX28" s="569"/>
      <c r="KVY28" s="569"/>
      <c r="KVZ28" s="569"/>
      <c r="KWA28" s="569"/>
      <c r="KWB28" s="569"/>
      <c r="KWC28" s="569"/>
      <c r="KWD28" s="569"/>
      <c r="KWE28" s="569"/>
      <c r="KWF28" s="569"/>
      <c r="KWG28" s="569"/>
      <c r="KWH28" s="569"/>
      <c r="KWI28" s="569"/>
      <c r="KWJ28" s="569"/>
      <c r="KWK28" s="569"/>
      <c r="KWL28" s="569"/>
      <c r="KWM28" s="569"/>
      <c r="KWN28" s="569"/>
      <c r="KWO28" s="569"/>
      <c r="KWP28" s="569"/>
      <c r="KWQ28" s="569"/>
      <c r="KWR28" s="569"/>
      <c r="KWS28" s="569"/>
      <c r="KWT28" s="569"/>
      <c r="KWU28" s="569"/>
      <c r="KWV28" s="569"/>
      <c r="KWW28" s="569"/>
      <c r="KWX28" s="569"/>
      <c r="KWY28" s="569"/>
      <c r="KWZ28" s="569"/>
      <c r="KXA28" s="569"/>
      <c r="KXB28" s="569"/>
      <c r="KXC28" s="569"/>
      <c r="KXD28" s="569"/>
      <c r="KXE28" s="569"/>
      <c r="KXF28" s="569"/>
      <c r="KXG28" s="569"/>
      <c r="KXH28" s="569"/>
      <c r="KXI28" s="569"/>
      <c r="KXJ28" s="569"/>
      <c r="KXK28" s="569"/>
      <c r="KXL28" s="569"/>
      <c r="KXM28" s="569"/>
      <c r="KXN28" s="569"/>
      <c r="KXO28" s="569"/>
      <c r="KXP28" s="569"/>
      <c r="KXQ28" s="569"/>
      <c r="KXR28" s="569"/>
      <c r="KXS28" s="569"/>
      <c r="KXT28" s="569"/>
      <c r="KXU28" s="569"/>
      <c r="KXV28" s="569"/>
      <c r="KXW28" s="569"/>
      <c r="KXX28" s="569"/>
      <c r="KXY28" s="569"/>
      <c r="KXZ28" s="569"/>
      <c r="KYA28" s="569"/>
      <c r="KYB28" s="569"/>
      <c r="KYC28" s="569"/>
      <c r="KYD28" s="569"/>
      <c r="KYE28" s="569"/>
      <c r="KYF28" s="569"/>
      <c r="KYG28" s="569"/>
      <c r="KYH28" s="569"/>
      <c r="KYI28" s="569"/>
      <c r="KYJ28" s="569"/>
      <c r="KYK28" s="569"/>
      <c r="KYL28" s="569"/>
      <c r="KYM28" s="569"/>
      <c r="KYN28" s="569"/>
      <c r="KYO28" s="569"/>
      <c r="KYP28" s="569"/>
      <c r="KYQ28" s="569"/>
      <c r="KYR28" s="569"/>
      <c r="KYS28" s="569"/>
      <c r="KYT28" s="569"/>
      <c r="KYU28" s="569"/>
      <c r="KYV28" s="569"/>
      <c r="KYW28" s="569"/>
      <c r="KYX28" s="569"/>
      <c r="KYY28" s="569"/>
      <c r="KYZ28" s="569"/>
      <c r="KZA28" s="569"/>
      <c r="KZB28" s="569"/>
      <c r="KZC28" s="569"/>
      <c r="KZD28" s="569"/>
      <c r="KZE28" s="569"/>
      <c r="KZF28" s="569"/>
      <c r="KZG28" s="569"/>
      <c r="KZH28" s="569"/>
      <c r="KZI28" s="569"/>
      <c r="KZJ28" s="569"/>
      <c r="KZK28" s="569"/>
      <c r="KZL28" s="569"/>
      <c r="KZM28" s="569"/>
      <c r="KZN28" s="569"/>
      <c r="KZO28" s="569"/>
      <c r="KZP28" s="569"/>
      <c r="KZQ28" s="569"/>
      <c r="KZR28" s="569"/>
      <c r="KZS28" s="569"/>
      <c r="KZT28" s="569"/>
      <c r="KZU28" s="569"/>
      <c r="KZV28" s="569"/>
      <c r="KZW28" s="569"/>
      <c r="KZX28" s="569"/>
      <c r="KZY28" s="569"/>
      <c r="KZZ28" s="569"/>
      <c r="LAA28" s="569"/>
      <c r="LAB28" s="569"/>
      <c r="LAC28" s="569"/>
      <c r="LAD28" s="569"/>
      <c r="LAE28" s="569"/>
      <c r="LAF28" s="569"/>
      <c r="LAG28" s="569"/>
      <c r="LAH28" s="569"/>
      <c r="LAI28" s="569"/>
      <c r="LAJ28" s="569"/>
      <c r="LAK28" s="569"/>
      <c r="LAL28" s="569"/>
      <c r="LAM28" s="569"/>
      <c r="LAN28" s="569"/>
      <c r="LAO28" s="569"/>
      <c r="LAP28" s="569"/>
      <c r="LAQ28" s="569"/>
      <c r="LAR28" s="569"/>
      <c r="LAS28" s="569"/>
      <c r="LAT28" s="569"/>
      <c r="LAU28" s="569"/>
      <c r="LAV28" s="569"/>
      <c r="LAW28" s="569"/>
      <c r="LAX28" s="569"/>
      <c r="LAY28" s="569"/>
      <c r="LAZ28" s="569"/>
      <c r="LBA28" s="569"/>
      <c r="LBB28" s="569"/>
      <c r="LBC28" s="569"/>
      <c r="LBD28" s="569"/>
      <c r="LBE28" s="569"/>
      <c r="LBF28" s="569"/>
      <c r="LBG28" s="569"/>
      <c r="LBH28" s="569"/>
      <c r="LBI28" s="569"/>
      <c r="LBJ28" s="569"/>
      <c r="LBK28" s="569"/>
      <c r="LBL28" s="569"/>
      <c r="LBM28" s="569"/>
      <c r="LBN28" s="569"/>
      <c r="LBO28" s="569"/>
      <c r="LBP28" s="569"/>
      <c r="LBQ28" s="569"/>
      <c r="LBR28" s="569"/>
      <c r="LBS28" s="569"/>
      <c r="LBT28" s="569"/>
      <c r="LBU28" s="569"/>
      <c r="LBV28" s="569"/>
      <c r="LBW28" s="569"/>
      <c r="LBX28" s="569"/>
      <c r="LBY28" s="569"/>
      <c r="LBZ28" s="569"/>
      <c r="LCA28" s="569"/>
      <c r="LCB28" s="569"/>
      <c r="LCC28" s="569"/>
      <c r="LCD28" s="569"/>
      <c r="LCE28" s="569"/>
      <c r="LCF28" s="569"/>
      <c r="LCG28" s="569"/>
      <c r="LCH28" s="569"/>
      <c r="LCI28" s="569"/>
      <c r="LCJ28" s="569"/>
      <c r="LCK28" s="569"/>
      <c r="LCL28" s="569"/>
      <c r="LCM28" s="569"/>
      <c r="LCN28" s="569"/>
      <c r="LCO28" s="569"/>
      <c r="LCP28" s="569"/>
      <c r="LCQ28" s="569"/>
      <c r="LCR28" s="569"/>
      <c r="LCS28" s="569"/>
      <c r="LCT28" s="569"/>
      <c r="LCU28" s="569"/>
      <c r="LCV28" s="569"/>
      <c r="LCW28" s="569"/>
      <c r="LCX28" s="569"/>
      <c r="LCY28" s="569"/>
      <c r="LCZ28" s="569"/>
      <c r="LDA28" s="569"/>
      <c r="LDB28" s="569"/>
      <c r="LDC28" s="569"/>
      <c r="LDD28" s="569"/>
      <c r="LDE28" s="569"/>
      <c r="LDF28" s="569"/>
      <c r="LDG28" s="569"/>
      <c r="LDH28" s="569"/>
      <c r="LDI28" s="569"/>
      <c r="LDJ28" s="569"/>
      <c r="LDK28" s="569"/>
      <c r="LDL28" s="569"/>
      <c r="LDM28" s="569"/>
      <c r="LDN28" s="569"/>
      <c r="LDO28" s="569"/>
      <c r="LDP28" s="569"/>
      <c r="LDQ28" s="569"/>
      <c r="LDR28" s="569"/>
      <c r="LDS28" s="569"/>
      <c r="LDT28" s="569"/>
      <c r="LDU28" s="569"/>
      <c r="LDV28" s="569"/>
      <c r="LDW28" s="569"/>
      <c r="LDX28" s="569"/>
      <c r="LDY28" s="569"/>
      <c r="LDZ28" s="569"/>
      <c r="LEA28" s="569"/>
      <c r="LEB28" s="569"/>
      <c r="LEC28" s="569"/>
      <c r="LED28" s="569"/>
      <c r="LEE28" s="569"/>
      <c r="LEF28" s="569"/>
      <c r="LEG28" s="569"/>
      <c r="LEH28" s="569"/>
      <c r="LEI28" s="569"/>
      <c r="LEJ28" s="569"/>
      <c r="LEK28" s="569"/>
      <c r="LEL28" s="569"/>
      <c r="LEM28" s="569"/>
      <c r="LEN28" s="569"/>
      <c r="LEO28" s="569"/>
      <c r="LEP28" s="569"/>
      <c r="LEQ28" s="569"/>
      <c r="LER28" s="569"/>
      <c r="LES28" s="569"/>
      <c r="LET28" s="569"/>
      <c r="LEU28" s="569"/>
      <c r="LEV28" s="569"/>
      <c r="LEW28" s="569"/>
      <c r="LEX28" s="569"/>
      <c r="LEY28" s="569"/>
      <c r="LEZ28" s="569"/>
      <c r="LFA28" s="569"/>
      <c r="LFB28" s="569"/>
      <c r="LFC28" s="569"/>
      <c r="LFD28" s="569"/>
      <c r="LFE28" s="569"/>
      <c r="LFF28" s="569"/>
      <c r="LFG28" s="569"/>
      <c r="LFH28" s="569"/>
      <c r="LFI28" s="569"/>
      <c r="LFJ28" s="569"/>
      <c r="LFK28" s="569"/>
      <c r="LFL28" s="569"/>
      <c r="LFM28" s="569"/>
      <c r="LFN28" s="569"/>
      <c r="LFO28" s="569"/>
      <c r="LFP28" s="569"/>
      <c r="LFQ28" s="569"/>
      <c r="LFR28" s="569"/>
      <c r="LFS28" s="569"/>
      <c r="LFT28" s="569"/>
      <c r="LFU28" s="569"/>
      <c r="LFV28" s="569"/>
      <c r="LFW28" s="569"/>
      <c r="LFX28" s="569"/>
      <c r="LFY28" s="569"/>
      <c r="LFZ28" s="569"/>
      <c r="LGA28" s="569"/>
      <c r="LGB28" s="569"/>
      <c r="LGC28" s="569"/>
      <c r="LGD28" s="569"/>
      <c r="LGE28" s="569"/>
      <c r="LGF28" s="569"/>
      <c r="LGG28" s="569"/>
      <c r="LGH28" s="569"/>
      <c r="LGI28" s="569"/>
      <c r="LGJ28" s="569"/>
      <c r="LGK28" s="569"/>
      <c r="LGL28" s="569"/>
      <c r="LGM28" s="569"/>
      <c r="LGN28" s="569"/>
      <c r="LGO28" s="569"/>
      <c r="LGP28" s="569"/>
      <c r="LGQ28" s="569"/>
      <c r="LGR28" s="569"/>
      <c r="LGS28" s="569"/>
      <c r="LGT28" s="569"/>
      <c r="LGU28" s="569"/>
      <c r="LGV28" s="569"/>
      <c r="LGW28" s="569"/>
      <c r="LGX28" s="569"/>
      <c r="LGY28" s="569"/>
      <c r="LGZ28" s="569"/>
      <c r="LHA28" s="569"/>
      <c r="LHB28" s="569"/>
      <c r="LHC28" s="569"/>
      <c r="LHD28" s="569"/>
      <c r="LHE28" s="569"/>
      <c r="LHF28" s="569"/>
      <c r="LHG28" s="569"/>
      <c r="LHH28" s="569"/>
      <c r="LHI28" s="569"/>
      <c r="LHJ28" s="569"/>
      <c r="LHK28" s="569"/>
      <c r="LHL28" s="569"/>
      <c r="LHM28" s="569"/>
      <c r="LHN28" s="569"/>
      <c r="LHO28" s="569"/>
      <c r="LHP28" s="569"/>
      <c r="LHQ28" s="569"/>
      <c r="LHR28" s="569"/>
      <c r="LHS28" s="569"/>
      <c r="LHT28" s="569"/>
      <c r="LHU28" s="569"/>
      <c r="LHV28" s="569"/>
      <c r="LHW28" s="569"/>
      <c r="LHX28" s="569"/>
      <c r="LHY28" s="569"/>
      <c r="LHZ28" s="569"/>
      <c r="LIA28" s="569"/>
      <c r="LIB28" s="569"/>
      <c r="LIC28" s="569"/>
      <c r="LID28" s="569"/>
      <c r="LIE28" s="569"/>
      <c r="LIF28" s="569"/>
      <c r="LIG28" s="569"/>
      <c r="LIH28" s="569"/>
      <c r="LII28" s="569"/>
      <c r="LIJ28" s="569"/>
      <c r="LIK28" s="569"/>
      <c r="LIL28" s="569"/>
      <c r="LIM28" s="569"/>
      <c r="LIN28" s="569"/>
      <c r="LIO28" s="569"/>
      <c r="LIP28" s="569"/>
      <c r="LIQ28" s="569"/>
      <c r="LIR28" s="569"/>
      <c r="LIS28" s="569"/>
      <c r="LIT28" s="569"/>
      <c r="LIU28" s="569"/>
      <c r="LIV28" s="569"/>
      <c r="LIW28" s="569"/>
      <c r="LIX28" s="569"/>
      <c r="LIY28" s="569"/>
      <c r="LIZ28" s="569"/>
      <c r="LJA28" s="569"/>
      <c r="LJB28" s="569"/>
      <c r="LJC28" s="569"/>
      <c r="LJD28" s="569"/>
      <c r="LJE28" s="569"/>
      <c r="LJF28" s="569"/>
      <c r="LJG28" s="569"/>
      <c r="LJH28" s="569"/>
      <c r="LJI28" s="569"/>
      <c r="LJJ28" s="569"/>
      <c r="LJK28" s="569"/>
      <c r="LJL28" s="569"/>
      <c r="LJM28" s="569"/>
      <c r="LJN28" s="569"/>
      <c r="LJO28" s="569"/>
      <c r="LJP28" s="569"/>
      <c r="LJQ28" s="569"/>
      <c r="LJR28" s="569"/>
      <c r="LJS28" s="569"/>
      <c r="LJT28" s="569"/>
      <c r="LJU28" s="569"/>
      <c r="LJV28" s="569"/>
      <c r="LJW28" s="569"/>
      <c r="LJX28" s="569"/>
      <c r="LJY28" s="569"/>
      <c r="LJZ28" s="569"/>
      <c r="LKA28" s="569"/>
      <c r="LKB28" s="569"/>
      <c r="LKC28" s="569"/>
      <c r="LKD28" s="569"/>
      <c r="LKE28" s="569"/>
      <c r="LKF28" s="569"/>
      <c r="LKG28" s="569"/>
      <c r="LKH28" s="569"/>
      <c r="LKI28" s="569"/>
      <c r="LKJ28" s="569"/>
      <c r="LKK28" s="569"/>
      <c r="LKL28" s="569"/>
      <c r="LKM28" s="569"/>
      <c r="LKN28" s="569"/>
      <c r="LKO28" s="569"/>
      <c r="LKP28" s="569"/>
      <c r="LKQ28" s="569"/>
      <c r="LKR28" s="569"/>
      <c r="LKS28" s="569"/>
      <c r="LKT28" s="569"/>
      <c r="LKU28" s="569"/>
      <c r="LKV28" s="569"/>
      <c r="LKW28" s="569"/>
      <c r="LKX28" s="569"/>
      <c r="LKY28" s="569"/>
      <c r="LKZ28" s="569"/>
      <c r="LLA28" s="569"/>
      <c r="LLB28" s="569"/>
      <c r="LLC28" s="569"/>
      <c r="LLD28" s="569"/>
      <c r="LLE28" s="569"/>
      <c r="LLF28" s="569"/>
      <c r="LLG28" s="569"/>
      <c r="LLH28" s="569"/>
      <c r="LLI28" s="569"/>
      <c r="LLJ28" s="569"/>
      <c r="LLK28" s="569"/>
      <c r="LLL28" s="569"/>
      <c r="LLM28" s="569"/>
      <c r="LLN28" s="569"/>
      <c r="LLO28" s="569"/>
      <c r="LLP28" s="569"/>
      <c r="LLQ28" s="569"/>
      <c r="LLR28" s="569"/>
      <c r="LLS28" s="569"/>
      <c r="LLT28" s="569"/>
      <c r="LLU28" s="569"/>
      <c r="LLV28" s="569"/>
      <c r="LLW28" s="569"/>
      <c r="LLX28" s="569"/>
      <c r="LLY28" s="569"/>
      <c r="LLZ28" s="569"/>
      <c r="LMA28" s="569"/>
      <c r="LMB28" s="569"/>
      <c r="LMC28" s="569"/>
      <c r="LMD28" s="569"/>
      <c r="LME28" s="569"/>
      <c r="LMF28" s="569"/>
      <c r="LMG28" s="569"/>
      <c r="LMH28" s="569"/>
      <c r="LMI28" s="569"/>
      <c r="LMJ28" s="569"/>
      <c r="LMK28" s="569"/>
      <c r="LML28" s="569"/>
      <c r="LMM28" s="569"/>
      <c r="LMN28" s="569"/>
      <c r="LMO28" s="569"/>
      <c r="LMP28" s="569"/>
      <c r="LMQ28" s="569"/>
      <c r="LMR28" s="569"/>
      <c r="LMS28" s="569"/>
      <c r="LMT28" s="569"/>
      <c r="LMU28" s="569"/>
      <c r="LMV28" s="569"/>
      <c r="LMW28" s="569"/>
      <c r="LMX28" s="569"/>
      <c r="LMY28" s="569"/>
      <c r="LMZ28" s="569"/>
      <c r="LNA28" s="569"/>
      <c r="LNB28" s="569"/>
      <c r="LNC28" s="569"/>
      <c r="LND28" s="569"/>
      <c r="LNE28" s="569"/>
      <c r="LNF28" s="569"/>
      <c r="LNG28" s="569"/>
      <c r="LNH28" s="569"/>
      <c r="LNI28" s="569"/>
      <c r="LNJ28" s="569"/>
      <c r="LNK28" s="569"/>
      <c r="LNL28" s="569"/>
      <c r="LNM28" s="569"/>
      <c r="LNN28" s="569"/>
      <c r="LNO28" s="569"/>
      <c r="LNP28" s="569"/>
      <c r="LNQ28" s="569"/>
      <c r="LNR28" s="569"/>
      <c r="LNS28" s="569"/>
      <c r="LNT28" s="569"/>
      <c r="LNU28" s="569"/>
      <c r="LNV28" s="569"/>
      <c r="LNW28" s="569"/>
      <c r="LNX28" s="569"/>
      <c r="LNY28" s="569"/>
      <c r="LNZ28" s="569"/>
      <c r="LOA28" s="569"/>
      <c r="LOB28" s="569"/>
      <c r="LOC28" s="569"/>
      <c r="LOD28" s="569"/>
      <c r="LOE28" s="569"/>
      <c r="LOF28" s="569"/>
      <c r="LOG28" s="569"/>
      <c r="LOH28" s="569"/>
      <c r="LOI28" s="569"/>
      <c r="LOJ28" s="569"/>
      <c r="LOK28" s="569"/>
      <c r="LOL28" s="569"/>
      <c r="LOM28" s="569"/>
      <c r="LON28" s="569"/>
      <c r="LOO28" s="569"/>
      <c r="LOP28" s="569"/>
      <c r="LOQ28" s="569"/>
      <c r="LOR28" s="569"/>
      <c r="LOS28" s="569"/>
      <c r="LOT28" s="569"/>
      <c r="LOU28" s="569"/>
      <c r="LOV28" s="569"/>
      <c r="LOW28" s="569"/>
      <c r="LOX28" s="569"/>
      <c r="LOY28" s="569"/>
      <c r="LOZ28" s="569"/>
      <c r="LPA28" s="569"/>
      <c r="LPB28" s="569"/>
      <c r="LPC28" s="569"/>
      <c r="LPD28" s="569"/>
      <c r="LPE28" s="569"/>
      <c r="LPF28" s="569"/>
      <c r="LPG28" s="569"/>
      <c r="LPH28" s="569"/>
      <c r="LPI28" s="569"/>
      <c r="LPJ28" s="569"/>
      <c r="LPK28" s="569"/>
      <c r="LPL28" s="569"/>
      <c r="LPM28" s="569"/>
      <c r="LPN28" s="569"/>
      <c r="LPO28" s="569"/>
      <c r="LPP28" s="569"/>
      <c r="LPQ28" s="569"/>
      <c r="LPR28" s="569"/>
      <c r="LPS28" s="569"/>
      <c r="LPT28" s="569"/>
      <c r="LPU28" s="569"/>
      <c r="LPV28" s="569"/>
      <c r="LPW28" s="569"/>
      <c r="LPX28" s="569"/>
      <c r="LPY28" s="569"/>
      <c r="LPZ28" s="569"/>
      <c r="LQA28" s="569"/>
      <c r="LQB28" s="569"/>
      <c r="LQC28" s="569"/>
      <c r="LQD28" s="569"/>
      <c r="LQE28" s="569"/>
      <c r="LQF28" s="569"/>
      <c r="LQG28" s="569"/>
      <c r="LQH28" s="569"/>
      <c r="LQI28" s="569"/>
      <c r="LQJ28" s="569"/>
      <c r="LQK28" s="569"/>
      <c r="LQL28" s="569"/>
      <c r="LQM28" s="569"/>
      <c r="LQN28" s="569"/>
      <c r="LQO28" s="569"/>
      <c r="LQP28" s="569"/>
      <c r="LQQ28" s="569"/>
      <c r="LQR28" s="569"/>
      <c r="LQS28" s="569"/>
      <c r="LQT28" s="569"/>
      <c r="LQU28" s="569"/>
      <c r="LQV28" s="569"/>
      <c r="LQW28" s="569"/>
      <c r="LQX28" s="569"/>
      <c r="LQY28" s="569"/>
      <c r="LQZ28" s="569"/>
      <c r="LRA28" s="569"/>
      <c r="LRB28" s="569"/>
      <c r="LRC28" s="569"/>
      <c r="LRD28" s="569"/>
      <c r="LRE28" s="569"/>
      <c r="LRF28" s="569"/>
      <c r="LRG28" s="569"/>
      <c r="LRH28" s="569"/>
      <c r="LRI28" s="569"/>
      <c r="LRJ28" s="569"/>
      <c r="LRK28" s="569"/>
      <c r="LRL28" s="569"/>
      <c r="LRM28" s="569"/>
      <c r="LRN28" s="569"/>
      <c r="LRO28" s="569"/>
      <c r="LRP28" s="569"/>
      <c r="LRQ28" s="569"/>
      <c r="LRR28" s="569"/>
      <c r="LRS28" s="569"/>
      <c r="LRT28" s="569"/>
      <c r="LRU28" s="569"/>
      <c r="LRV28" s="569"/>
      <c r="LRW28" s="569"/>
      <c r="LRX28" s="569"/>
      <c r="LRY28" s="569"/>
      <c r="LRZ28" s="569"/>
      <c r="LSA28" s="569"/>
      <c r="LSB28" s="569"/>
      <c r="LSC28" s="569"/>
      <c r="LSD28" s="569"/>
      <c r="LSE28" s="569"/>
      <c r="LSF28" s="569"/>
      <c r="LSG28" s="569"/>
      <c r="LSH28" s="569"/>
      <c r="LSI28" s="569"/>
      <c r="LSJ28" s="569"/>
      <c r="LSK28" s="569"/>
      <c r="LSL28" s="569"/>
      <c r="LSM28" s="569"/>
      <c r="LSN28" s="569"/>
      <c r="LSO28" s="569"/>
      <c r="LSP28" s="569"/>
      <c r="LSQ28" s="569"/>
      <c r="LSR28" s="569"/>
      <c r="LSS28" s="569"/>
      <c r="LST28" s="569"/>
      <c r="LSU28" s="569"/>
      <c r="LSV28" s="569"/>
      <c r="LSW28" s="569"/>
      <c r="LSX28" s="569"/>
      <c r="LSY28" s="569"/>
      <c r="LSZ28" s="569"/>
      <c r="LTA28" s="569"/>
      <c r="LTB28" s="569"/>
      <c r="LTC28" s="569"/>
      <c r="LTD28" s="569"/>
      <c r="LTE28" s="569"/>
      <c r="LTF28" s="569"/>
      <c r="LTG28" s="569"/>
      <c r="LTH28" s="569"/>
      <c r="LTI28" s="569"/>
      <c r="LTJ28" s="569"/>
      <c r="LTK28" s="569"/>
      <c r="LTL28" s="569"/>
      <c r="LTM28" s="569"/>
      <c r="LTN28" s="569"/>
      <c r="LTO28" s="569"/>
      <c r="LTP28" s="569"/>
      <c r="LTQ28" s="569"/>
      <c r="LTR28" s="569"/>
      <c r="LTS28" s="569"/>
      <c r="LTT28" s="569"/>
      <c r="LTU28" s="569"/>
      <c r="LTV28" s="569"/>
      <c r="LTW28" s="569"/>
      <c r="LTX28" s="569"/>
      <c r="LTY28" s="569"/>
      <c r="LTZ28" s="569"/>
      <c r="LUA28" s="569"/>
      <c r="LUB28" s="569"/>
      <c r="LUC28" s="569"/>
      <c r="LUD28" s="569"/>
      <c r="LUE28" s="569"/>
      <c r="LUF28" s="569"/>
      <c r="LUG28" s="569"/>
      <c r="LUH28" s="569"/>
      <c r="LUI28" s="569"/>
      <c r="LUJ28" s="569"/>
      <c r="LUK28" s="569"/>
      <c r="LUL28" s="569"/>
      <c r="LUM28" s="569"/>
      <c r="LUN28" s="569"/>
      <c r="LUO28" s="569"/>
      <c r="LUP28" s="569"/>
      <c r="LUQ28" s="569"/>
      <c r="LUR28" s="569"/>
      <c r="LUS28" s="569"/>
      <c r="LUT28" s="569"/>
      <c r="LUU28" s="569"/>
      <c r="LUV28" s="569"/>
      <c r="LUW28" s="569"/>
      <c r="LUX28" s="569"/>
      <c r="LUY28" s="569"/>
      <c r="LUZ28" s="569"/>
      <c r="LVA28" s="569"/>
      <c r="LVB28" s="569"/>
      <c r="LVC28" s="569"/>
      <c r="LVD28" s="569"/>
      <c r="LVE28" s="569"/>
      <c r="LVF28" s="569"/>
      <c r="LVG28" s="569"/>
      <c r="LVH28" s="569"/>
      <c r="LVI28" s="569"/>
      <c r="LVJ28" s="569"/>
      <c r="LVK28" s="569"/>
      <c r="LVL28" s="569"/>
      <c r="LVM28" s="569"/>
      <c r="LVN28" s="569"/>
      <c r="LVO28" s="569"/>
      <c r="LVP28" s="569"/>
      <c r="LVQ28" s="569"/>
      <c r="LVR28" s="569"/>
      <c r="LVS28" s="569"/>
      <c r="LVT28" s="569"/>
      <c r="LVU28" s="569"/>
      <c r="LVV28" s="569"/>
      <c r="LVW28" s="569"/>
      <c r="LVX28" s="569"/>
      <c r="LVY28" s="569"/>
      <c r="LVZ28" s="569"/>
      <c r="LWA28" s="569"/>
      <c r="LWB28" s="569"/>
      <c r="LWC28" s="569"/>
      <c r="LWD28" s="569"/>
      <c r="LWE28" s="569"/>
      <c r="LWF28" s="569"/>
      <c r="LWG28" s="569"/>
      <c r="LWH28" s="569"/>
      <c r="LWI28" s="569"/>
      <c r="LWJ28" s="569"/>
      <c r="LWK28" s="569"/>
      <c r="LWL28" s="569"/>
      <c r="LWM28" s="569"/>
      <c r="LWN28" s="569"/>
      <c r="LWO28" s="569"/>
      <c r="LWP28" s="569"/>
      <c r="LWQ28" s="569"/>
      <c r="LWR28" s="569"/>
      <c r="LWS28" s="569"/>
      <c r="LWT28" s="569"/>
      <c r="LWU28" s="569"/>
      <c r="LWV28" s="569"/>
      <c r="LWW28" s="569"/>
      <c r="LWX28" s="569"/>
      <c r="LWY28" s="569"/>
      <c r="LWZ28" s="569"/>
      <c r="LXA28" s="569"/>
      <c r="LXB28" s="569"/>
      <c r="LXC28" s="569"/>
      <c r="LXD28" s="569"/>
      <c r="LXE28" s="569"/>
      <c r="LXF28" s="569"/>
      <c r="LXG28" s="569"/>
      <c r="LXH28" s="569"/>
      <c r="LXI28" s="569"/>
      <c r="LXJ28" s="569"/>
      <c r="LXK28" s="569"/>
      <c r="LXL28" s="569"/>
      <c r="LXM28" s="569"/>
      <c r="LXN28" s="569"/>
      <c r="LXO28" s="569"/>
      <c r="LXP28" s="569"/>
      <c r="LXQ28" s="569"/>
      <c r="LXR28" s="569"/>
      <c r="LXS28" s="569"/>
      <c r="LXT28" s="569"/>
      <c r="LXU28" s="569"/>
      <c r="LXV28" s="569"/>
      <c r="LXW28" s="569"/>
      <c r="LXX28" s="569"/>
      <c r="LXY28" s="569"/>
      <c r="LXZ28" s="569"/>
      <c r="LYA28" s="569"/>
      <c r="LYB28" s="569"/>
      <c r="LYC28" s="569"/>
      <c r="LYD28" s="569"/>
      <c r="LYE28" s="569"/>
      <c r="LYF28" s="569"/>
      <c r="LYG28" s="569"/>
      <c r="LYH28" s="569"/>
      <c r="LYI28" s="569"/>
      <c r="LYJ28" s="569"/>
      <c r="LYK28" s="569"/>
      <c r="LYL28" s="569"/>
      <c r="LYM28" s="569"/>
      <c r="LYN28" s="569"/>
      <c r="LYO28" s="569"/>
      <c r="LYP28" s="569"/>
      <c r="LYQ28" s="569"/>
      <c r="LYR28" s="569"/>
      <c r="LYS28" s="569"/>
      <c r="LYT28" s="569"/>
      <c r="LYU28" s="569"/>
      <c r="LYV28" s="569"/>
      <c r="LYW28" s="569"/>
      <c r="LYX28" s="569"/>
      <c r="LYY28" s="569"/>
      <c r="LYZ28" s="569"/>
      <c r="LZA28" s="569"/>
      <c r="LZB28" s="569"/>
      <c r="LZC28" s="569"/>
      <c r="LZD28" s="569"/>
      <c r="LZE28" s="569"/>
      <c r="LZF28" s="569"/>
      <c r="LZG28" s="569"/>
      <c r="LZH28" s="569"/>
      <c r="LZI28" s="569"/>
      <c r="LZJ28" s="569"/>
      <c r="LZK28" s="569"/>
      <c r="LZL28" s="569"/>
      <c r="LZM28" s="569"/>
      <c r="LZN28" s="569"/>
      <c r="LZO28" s="569"/>
      <c r="LZP28" s="569"/>
      <c r="LZQ28" s="569"/>
      <c r="LZR28" s="569"/>
      <c r="LZS28" s="569"/>
      <c r="LZT28" s="569"/>
      <c r="LZU28" s="569"/>
      <c r="LZV28" s="569"/>
      <c r="LZW28" s="569"/>
      <c r="LZX28" s="569"/>
      <c r="LZY28" s="569"/>
      <c r="LZZ28" s="569"/>
      <c r="MAA28" s="569"/>
      <c r="MAB28" s="569"/>
      <c r="MAC28" s="569"/>
      <c r="MAD28" s="569"/>
      <c r="MAE28" s="569"/>
      <c r="MAF28" s="569"/>
      <c r="MAG28" s="569"/>
      <c r="MAH28" s="569"/>
      <c r="MAI28" s="569"/>
      <c r="MAJ28" s="569"/>
      <c r="MAK28" s="569"/>
      <c r="MAL28" s="569"/>
      <c r="MAM28" s="569"/>
      <c r="MAN28" s="569"/>
      <c r="MAO28" s="569"/>
      <c r="MAP28" s="569"/>
      <c r="MAQ28" s="569"/>
      <c r="MAR28" s="569"/>
      <c r="MAS28" s="569"/>
      <c r="MAT28" s="569"/>
      <c r="MAU28" s="569"/>
      <c r="MAV28" s="569"/>
      <c r="MAW28" s="569"/>
      <c r="MAX28" s="569"/>
      <c r="MAY28" s="569"/>
      <c r="MAZ28" s="569"/>
      <c r="MBA28" s="569"/>
      <c r="MBB28" s="569"/>
      <c r="MBC28" s="569"/>
      <c r="MBD28" s="569"/>
      <c r="MBE28" s="569"/>
      <c r="MBF28" s="569"/>
      <c r="MBG28" s="569"/>
      <c r="MBH28" s="569"/>
      <c r="MBI28" s="569"/>
      <c r="MBJ28" s="569"/>
      <c r="MBK28" s="569"/>
      <c r="MBL28" s="569"/>
      <c r="MBM28" s="569"/>
      <c r="MBN28" s="569"/>
      <c r="MBO28" s="569"/>
      <c r="MBP28" s="569"/>
      <c r="MBQ28" s="569"/>
      <c r="MBR28" s="569"/>
      <c r="MBS28" s="569"/>
      <c r="MBT28" s="569"/>
      <c r="MBU28" s="569"/>
      <c r="MBV28" s="569"/>
      <c r="MBW28" s="569"/>
      <c r="MBX28" s="569"/>
      <c r="MBY28" s="569"/>
      <c r="MBZ28" s="569"/>
      <c r="MCA28" s="569"/>
      <c r="MCB28" s="569"/>
      <c r="MCC28" s="569"/>
      <c r="MCD28" s="569"/>
      <c r="MCE28" s="569"/>
      <c r="MCF28" s="569"/>
      <c r="MCG28" s="569"/>
      <c r="MCH28" s="569"/>
      <c r="MCI28" s="569"/>
      <c r="MCJ28" s="569"/>
      <c r="MCK28" s="569"/>
      <c r="MCL28" s="569"/>
      <c r="MCM28" s="569"/>
      <c r="MCN28" s="569"/>
      <c r="MCO28" s="569"/>
      <c r="MCP28" s="569"/>
      <c r="MCQ28" s="569"/>
      <c r="MCR28" s="569"/>
      <c r="MCS28" s="569"/>
      <c r="MCT28" s="569"/>
      <c r="MCU28" s="569"/>
      <c r="MCV28" s="569"/>
      <c r="MCW28" s="569"/>
      <c r="MCX28" s="569"/>
      <c r="MCY28" s="569"/>
      <c r="MCZ28" s="569"/>
      <c r="MDA28" s="569"/>
      <c r="MDB28" s="569"/>
      <c r="MDC28" s="569"/>
      <c r="MDD28" s="569"/>
      <c r="MDE28" s="569"/>
      <c r="MDF28" s="569"/>
      <c r="MDG28" s="569"/>
      <c r="MDH28" s="569"/>
      <c r="MDI28" s="569"/>
      <c r="MDJ28" s="569"/>
      <c r="MDK28" s="569"/>
      <c r="MDL28" s="569"/>
      <c r="MDM28" s="569"/>
      <c r="MDN28" s="569"/>
      <c r="MDO28" s="569"/>
      <c r="MDP28" s="569"/>
      <c r="MDQ28" s="569"/>
      <c r="MDR28" s="569"/>
      <c r="MDS28" s="569"/>
      <c r="MDT28" s="569"/>
      <c r="MDU28" s="569"/>
      <c r="MDV28" s="569"/>
      <c r="MDW28" s="569"/>
      <c r="MDX28" s="569"/>
      <c r="MDY28" s="569"/>
      <c r="MDZ28" s="569"/>
      <c r="MEA28" s="569"/>
      <c r="MEB28" s="569"/>
      <c r="MEC28" s="569"/>
      <c r="MED28" s="569"/>
      <c r="MEE28" s="569"/>
      <c r="MEF28" s="569"/>
      <c r="MEG28" s="569"/>
      <c r="MEH28" s="569"/>
      <c r="MEI28" s="569"/>
      <c r="MEJ28" s="569"/>
      <c r="MEK28" s="569"/>
      <c r="MEL28" s="569"/>
      <c r="MEM28" s="569"/>
      <c r="MEN28" s="569"/>
      <c r="MEO28" s="569"/>
      <c r="MEP28" s="569"/>
      <c r="MEQ28" s="569"/>
      <c r="MER28" s="569"/>
      <c r="MES28" s="569"/>
      <c r="MET28" s="569"/>
      <c r="MEU28" s="569"/>
      <c r="MEV28" s="569"/>
      <c r="MEW28" s="569"/>
      <c r="MEX28" s="569"/>
      <c r="MEY28" s="569"/>
      <c r="MEZ28" s="569"/>
      <c r="MFA28" s="569"/>
      <c r="MFB28" s="569"/>
      <c r="MFC28" s="569"/>
      <c r="MFD28" s="569"/>
      <c r="MFE28" s="569"/>
      <c r="MFF28" s="569"/>
      <c r="MFG28" s="569"/>
      <c r="MFH28" s="569"/>
      <c r="MFI28" s="569"/>
      <c r="MFJ28" s="569"/>
      <c r="MFK28" s="569"/>
      <c r="MFL28" s="569"/>
      <c r="MFM28" s="569"/>
      <c r="MFN28" s="569"/>
      <c r="MFO28" s="569"/>
      <c r="MFP28" s="569"/>
      <c r="MFQ28" s="569"/>
      <c r="MFR28" s="569"/>
      <c r="MFS28" s="569"/>
      <c r="MFT28" s="569"/>
      <c r="MFU28" s="569"/>
      <c r="MFV28" s="569"/>
      <c r="MFW28" s="569"/>
      <c r="MFX28" s="569"/>
      <c r="MFY28" s="569"/>
      <c r="MFZ28" s="569"/>
      <c r="MGA28" s="569"/>
      <c r="MGB28" s="569"/>
      <c r="MGC28" s="569"/>
      <c r="MGD28" s="569"/>
      <c r="MGE28" s="569"/>
      <c r="MGF28" s="569"/>
      <c r="MGG28" s="569"/>
      <c r="MGH28" s="569"/>
      <c r="MGI28" s="569"/>
      <c r="MGJ28" s="569"/>
      <c r="MGK28" s="569"/>
      <c r="MGL28" s="569"/>
      <c r="MGM28" s="569"/>
      <c r="MGN28" s="569"/>
      <c r="MGO28" s="569"/>
      <c r="MGP28" s="569"/>
      <c r="MGQ28" s="569"/>
      <c r="MGR28" s="569"/>
      <c r="MGS28" s="569"/>
      <c r="MGT28" s="569"/>
      <c r="MGU28" s="569"/>
      <c r="MGV28" s="569"/>
      <c r="MGW28" s="569"/>
      <c r="MGX28" s="569"/>
      <c r="MGY28" s="569"/>
      <c r="MGZ28" s="569"/>
      <c r="MHA28" s="569"/>
      <c r="MHB28" s="569"/>
      <c r="MHC28" s="569"/>
      <c r="MHD28" s="569"/>
      <c r="MHE28" s="569"/>
      <c r="MHF28" s="569"/>
      <c r="MHG28" s="569"/>
      <c r="MHH28" s="569"/>
      <c r="MHI28" s="569"/>
      <c r="MHJ28" s="569"/>
      <c r="MHK28" s="569"/>
      <c r="MHL28" s="569"/>
      <c r="MHM28" s="569"/>
      <c r="MHN28" s="569"/>
      <c r="MHO28" s="569"/>
      <c r="MHP28" s="569"/>
      <c r="MHQ28" s="569"/>
      <c r="MHR28" s="569"/>
      <c r="MHS28" s="569"/>
      <c r="MHT28" s="569"/>
      <c r="MHU28" s="569"/>
      <c r="MHV28" s="569"/>
      <c r="MHW28" s="569"/>
      <c r="MHX28" s="569"/>
      <c r="MHY28" s="569"/>
      <c r="MHZ28" s="569"/>
      <c r="MIA28" s="569"/>
      <c r="MIB28" s="569"/>
      <c r="MIC28" s="569"/>
      <c r="MID28" s="569"/>
      <c r="MIE28" s="569"/>
      <c r="MIF28" s="569"/>
      <c r="MIG28" s="569"/>
      <c r="MIH28" s="569"/>
      <c r="MII28" s="569"/>
      <c r="MIJ28" s="569"/>
      <c r="MIK28" s="569"/>
      <c r="MIL28" s="569"/>
      <c r="MIM28" s="569"/>
      <c r="MIN28" s="569"/>
      <c r="MIO28" s="569"/>
      <c r="MIP28" s="569"/>
      <c r="MIQ28" s="569"/>
      <c r="MIR28" s="569"/>
      <c r="MIS28" s="569"/>
      <c r="MIT28" s="569"/>
      <c r="MIU28" s="569"/>
      <c r="MIV28" s="569"/>
      <c r="MIW28" s="569"/>
      <c r="MIX28" s="569"/>
      <c r="MIY28" s="569"/>
      <c r="MIZ28" s="569"/>
      <c r="MJA28" s="569"/>
      <c r="MJB28" s="569"/>
      <c r="MJC28" s="569"/>
      <c r="MJD28" s="569"/>
      <c r="MJE28" s="569"/>
      <c r="MJF28" s="569"/>
      <c r="MJG28" s="569"/>
      <c r="MJH28" s="569"/>
      <c r="MJI28" s="569"/>
      <c r="MJJ28" s="569"/>
      <c r="MJK28" s="569"/>
      <c r="MJL28" s="569"/>
      <c r="MJM28" s="569"/>
      <c r="MJN28" s="569"/>
      <c r="MJO28" s="569"/>
      <c r="MJP28" s="569"/>
      <c r="MJQ28" s="569"/>
      <c r="MJR28" s="569"/>
      <c r="MJS28" s="569"/>
      <c r="MJT28" s="569"/>
      <c r="MJU28" s="569"/>
      <c r="MJV28" s="569"/>
      <c r="MJW28" s="569"/>
      <c r="MJX28" s="569"/>
      <c r="MJY28" s="569"/>
      <c r="MJZ28" s="569"/>
      <c r="MKA28" s="569"/>
      <c r="MKB28" s="569"/>
      <c r="MKC28" s="569"/>
      <c r="MKD28" s="569"/>
      <c r="MKE28" s="569"/>
      <c r="MKF28" s="569"/>
      <c r="MKG28" s="569"/>
      <c r="MKH28" s="569"/>
      <c r="MKI28" s="569"/>
      <c r="MKJ28" s="569"/>
      <c r="MKK28" s="569"/>
      <c r="MKL28" s="569"/>
      <c r="MKM28" s="569"/>
      <c r="MKN28" s="569"/>
      <c r="MKO28" s="569"/>
      <c r="MKP28" s="569"/>
      <c r="MKQ28" s="569"/>
      <c r="MKR28" s="569"/>
      <c r="MKS28" s="569"/>
      <c r="MKT28" s="569"/>
      <c r="MKU28" s="569"/>
      <c r="MKV28" s="569"/>
      <c r="MKW28" s="569"/>
      <c r="MKX28" s="569"/>
      <c r="MKY28" s="569"/>
      <c r="MKZ28" s="569"/>
      <c r="MLA28" s="569"/>
      <c r="MLB28" s="569"/>
      <c r="MLC28" s="569"/>
      <c r="MLD28" s="569"/>
      <c r="MLE28" s="569"/>
      <c r="MLF28" s="569"/>
      <c r="MLG28" s="569"/>
      <c r="MLH28" s="569"/>
      <c r="MLI28" s="569"/>
      <c r="MLJ28" s="569"/>
      <c r="MLK28" s="569"/>
      <c r="MLL28" s="569"/>
      <c r="MLM28" s="569"/>
      <c r="MLN28" s="569"/>
      <c r="MLO28" s="569"/>
      <c r="MLP28" s="569"/>
      <c r="MLQ28" s="569"/>
      <c r="MLR28" s="569"/>
      <c r="MLS28" s="569"/>
      <c r="MLT28" s="569"/>
      <c r="MLU28" s="569"/>
      <c r="MLV28" s="569"/>
      <c r="MLW28" s="569"/>
      <c r="MLX28" s="569"/>
      <c r="MLY28" s="569"/>
      <c r="MLZ28" s="569"/>
      <c r="MMA28" s="569"/>
      <c r="MMB28" s="569"/>
      <c r="MMC28" s="569"/>
      <c r="MMD28" s="569"/>
      <c r="MME28" s="569"/>
      <c r="MMF28" s="569"/>
      <c r="MMG28" s="569"/>
      <c r="MMH28" s="569"/>
      <c r="MMI28" s="569"/>
      <c r="MMJ28" s="569"/>
      <c r="MMK28" s="569"/>
      <c r="MML28" s="569"/>
      <c r="MMM28" s="569"/>
      <c r="MMN28" s="569"/>
      <c r="MMO28" s="569"/>
      <c r="MMP28" s="569"/>
      <c r="MMQ28" s="569"/>
      <c r="MMR28" s="569"/>
      <c r="MMS28" s="569"/>
      <c r="MMT28" s="569"/>
      <c r="MMU28" s="569"/>
      <c r="MMV28" s="569"/>
      <c r="MMW28" s="569"/>
      <c r="MMX28" s="569"/>
      <c r="MMY28" s="569"/>
      <c r="MMZ28" s="569"/>
      <c r="MNA28" s="569"/>
      <c r="MNB28" s="569"/>
      <c r="MNC28" s="569"/>
      <c r="MND28" s="569"/>
      <c r="MNE28" s="569"/>
      <c r="MNF28" s="569"/>
      <c r="MNG28" s="569"/>
      <c r="MNH28" s="569"/>
      <c r="MNI28" s="569"/>
      <c r="MNJ28" s="569"/>
      <c r="MNK28" s="569"/>
      <c r="MNL28" s="569"/>
      <c r="MNM28" s="569"/>
      <c r="MNN28" s="569"/>
      <c r="MNO28" s="569"/>
      <c r="MNP28" s="569"/>
      <c r="MNQ28" s="569"/>
      <c r="MNR28" s="569"/>
      <c r="MNS28" s="569"/>
      <c r="MNT28" s="569"/>
      <c r="MNU28" s="569"/>
      <c r="MNV28" s="569"/>
      <c r="MNW28" s="569"/>
      <c r="MNX28" s="569"/>
      <c r="MNY28" s="569"/>
      <c r="MNZ28" s="569"/>
      <c r="MOA28" s="569"/>
      <c r="MOB28" s="569"/>
      <c r="MOC28" s="569"/>
      <c r="MOD28" s="569"/>
      <c r="MOE28" s="569"/>
      <c r="MOF28" s="569"/>
      <c r="MOG28" s="569"/>
      <c r="MOH28" s="569"/>
      <c r="MOI28" s="569"/>
      <c r="MOJ28" s="569"/>
      <c r="MOK28" s="569"/>
      <c r="MOL28" s="569"/>
      <c r="MOM28" s="569"/>
      <c r="MON28" s="569"/>
      <c r="MOO28" s="569"/>
      <c r="MOP28" s="569"/>
      <c r="MOQ28" s="569"/>
      <c r="MOR28" s="569"/>
      <c r="MOS28" s="569"/>
      <c r="MOT28" s="569"/>
      <c r="MOU28" s="569"/>
      <c r="MOV28" s="569"/>
      <c r="MOW28" s="569"/>
      <c r="MOX28" s="569"/>
      <c r="MOY28" s="569"/>
      <c r="MOZ28" s="569"/>
      <c r="MPA28" s="569"/>
      <c r="MPB28" s="569"/>
      <c r="MPC28" s="569"/>
      <c r="MPD28" s="569"/>
      <c r="MPE28" s="569"/>
      <c r="MPF28" s="569"/>
      <c r="MPG28" s="569"/>
      <c r="MPH28" s="569"/>
      <c r="MPI28" s="569"/>
      <c r="MPJ28" s="569"/>
      <c r="MPK28" s="569"/>
      <c r="MPL28" s="569"/>
      <c r="MPM28" s="569"/>
      <c r="MPN28" s="569"/>
      <c r="MPO28" s="569"/>
      <c r="MPP28" s="569"/>
      <c r="MPQ28" s="569"/>
      <c r="MPR28" s="569"/>
      <c r="MPS28" s="569"/>
      <c r="MPT28" s="569"/>
      <c r="MPU28" s="569"/>
      <c r="MPV28" s="569"/>
      <c r="MPW28" s="569"/>
      <c r="MPX28" s="569"/>
      <c r="MPY28" s="569"/>
      <c r="MPZ28" s="569"/>
      <c r="MQA28" s="569"/>
      <c r="MQB28" s="569"/>
      <c r="MQC28" s="569"/>
      <c r="MQD28" s="569"/>
      <c r="MQE28" s="569"/>
      <c r="MQF28" s="569"/>
      <c r="MQG28" s="569"/>
      <c r="MQH28" s="569"/>
      <c r="MQI28" s="569"/>
      <c r="MQJ28" s="569"/>
      <c r="MQK28" s="569"/>
      <c r="MQL28" s="569"/>
      <c r="MQM28" s="569"/>
      <c r="MQN28" s="569"/>
      <c r="MQO28" s="569"/>
      <c r="MQP28" s="569"/>
      <c r="MQQ28" s="569"/>
      <c r="MQR28" s="569"/>
      <c r="MQS28" s="569"/>
      <c r="MQT28" s="569"/>
      <c r="MQU28" s="569"/>
      <c r="MQV28" s="569"/>
      <c r="MQW28" s="569"/>
      <c r="MQX28" s="569"/>
      <c r="MQY28" s="569"/>
      <c r="MQZ28" s="569"/>
      <c r="MRA28" s="569"/>
      <c r="MRB28" s="569"/>
      <c r="MRC28" s="569"/>
      <c r="MRD28" s="569"/>
      <c r="MRE28" s="569"/>
      <c r="MRF28" s="569"/>
      <c r="MRG28" s="569"/>
      <c r="MRH28" s="569"/>
      <c r="MRI28" s="569"/>
      <c r="MRJ28" s="569"/>
      <c r="MRK28" s="569"/>
      <c r="MRL28" s="569"/>
      <c r="MRM28" s="569"/>
      <c r="MRN28" s="569"/>
      <c r="MRO28" s="569"/>
      <c r="MRP28" s="569"/>
      <c r="MRQ28" s="569"/>
      <c r="MRR28" s="569"/>
      <c r="MRS28" s="569"/>
      <c r="MRT28" s="569"/>
      <c r="MRU28" s="569"/>
      <c r="MRV28" s="569"/>
      <c r="MRW28" s="569"/>
      <c r="MRX28" s="569"/>
      <c r="MRY28" s="569"/>
      <c r="MRZ28" s="569"/>
      <c r="MSA28" s="569"/>
      <c r="MSB28" s="569"/>
      <c r="MSC28" s="569"/>
      <c r="MSD28" s="569"/>
      <c r="MSE28" s="569"/>
      <c r="MSF28" s="569"/>
      <c r="MSG28" s="569"/>
      <c r="MSH28" s="569"/>
      <c r="MSI28" s="569"/>
      <c r="MSJ28" s="569"/>
      <c r="MSK28" s="569"/>
      <c r="MSL28" s="569"/>
      <c r="MSM28" s="569"/>
      <c r="MSN28" s="569"/>
      <c r="MSO28" s="569"/>
      <c r="MSP28" s="569"/>
      <c r="MSQ28" s="569"/>
      <c r="MSR28" s="569"/>
      <c r="MSS28" s="569"/>
      <c r="MST28" s="569"/>
      <c r="MSU28" s="569"/>
      <c r="MSV28" s="569"/>
      <c r="MSW28" s="569"/>
      <c r="MSX28" s="569"/>
      <c r="MSY28" s="569"/>
      <c r="MSZ28" s="569"/>
      <c r="MTA28" s="569"/>
      <c r="MTB28" s="569"/>
      <c r="MTC28" s="569"/>
      <c r="MTD28" s="569"/>
      <c r="MTE28" s="569"/>
      <c r="MTF28" s="569"/>
      <c r="MTG28" s="569"/>
      <c r="MTH28" s="569"/>
      <c r="MTI28" s="569"/>
      <c r="MTJ28" s="569"/>
      <c r="MTK28" s="569"/>
      <c r="MTL28" s="569"/>
      <c r="MTM28" s="569"/>
      <c r="MTN28" s="569"/>
      <c r="MTO28" s="569"/>
      <c r="MTP28" s="569"/>
      <c r="MTQ28" s="569"/>
      <c r="MTR28" s="569"/>
      <c r="MTS28" s="569"/>
      <c r="MTT28" s="569"/>
      <c r="MTU28" s="569"/>
      <c r="MTV28" s="569"/>
      <c r="MTW28" s="569"/>
      <c r="MTX28" s="569"/>
      <c r="MTY28" s="569"/>
      <c r="MTZ28" s="569"/>
      <c r="MUA28" s="569"/>
      <c r="MUB28" s="569"/>
      <c r="MUC28" s="569"/>
      <c r="MUD28" s="569"/>
      <c r="MUE28" s="569"/>
      <c r="MUF28" s="569"/>
      <c r="MUG28" s="569"/>
      <c r="MUH28" s="569"/>
      <c r="MUI28" s="569"/>
      <c r="MUJ28" s="569"/>
      <c r="MUK28" s="569"/>
      <c r="MUL28" s="569"/>
      <c r="MUM28" s="569"/>
      <c r="MUN28" s="569"/>
      <c r="MUO28" s="569"/>
      <c r="MUP28" s="569"/>
      <c r="MUQ28" s="569"/>
      <c r="MUR28" s="569"/>
      <c r="MUS28" s="569"/>
      <c r="MUT28" s="569"/>
      <c r="MUU28" s="569"/>
      <c r="MUV28" s="569"/>
      <c r="MUW28" s="569"/>
      <c r="MUX28" s="569"/>
      <c r="MUY28" s="569"/>
      <c r="MUZ28" s="569"/>
      <c r="MVA28" s="569"/>
      <c r="MVB28" s="569"/>
      <c r="MVC28" s="569"/>
      <c r="MVD28" s="569"/>
      <c r="MVE28" s="569"/>
      <c r="MVF28" s="569"/>
      <c r="MVG28" s="569"/>
      <c r="MVH28" s="569"/>
      <c r="MVI28" s="569"/>
      <c r="MVJ28" s="569"/>
      <c r="MVK28" s="569"/>
      <c r="MVL28" s="569"/>
      <c r="MVM28" s="569"/>
      <c r="MVN28" s="569"/>
      <c r="MVO28" s="569"/>
      <c r="MVP28" s="569"/>
      <c r="MVQ28" s="569"/>
      <c r="MVR28" s="569"/>
      <c r="MVS28" s="569"/>
      <c r="MVT28" s="569"/>
      <c r="MVU28" s="569"/>
      <c r="MVV28" s="569"/>
      <c r="MVW28" s="569"/>
      <c r="MVX28" s="569"/>
      <c r="MVY28" s="569"/>
      <c r="MVZ28" s="569"/>
      <c r="MWA28" s="569"/>
      <c r="MWB28" s="569"/>
      <c r="MWC28" s="569"/>
      <c r="MWD28" s="569"/>
      <c r="MWE28" s="569"/>
      <c r="MWF28" s="569"/>
      <c r="MWG28" s="569"/>
      <c r="MWH28" s="569"/>
      <c r="MWI28" s="569"/>
      <c r="MWJ28" s="569"/>
      <c r="MWK28" s="569"/>
      <c r="MWL28" s="569"/>
      <c r="MWM28" s="569"/>
      <c r="MWN28" s="569"/>
      <c r="MWO28" s="569"/>
      <c r="MWP28" s="569"/>
      <c r="MWQ28" s="569"/>
      <c r="MWR28" s="569"/>
      <c r="MWS28" s="569"/>
      <c r="MWT28" s="569"/>
      <c r="MWU28" s="569"/>
      <c r="MWV28" s="569"/>
      <c r="MWW28" s="569"/>
      <c r="MWX28" s="569"/>
      <c r="MWY28" s="569"/>
      <c r="MWZ28" s="569"/>
      <c r="MXA28" s="569"/>
      <c r="MXB28" s="569"/>
      <c r="MXC28" s="569"/>
      <c r="MXD28" s="569"/>
      <c r="MXE28" s="569"/>
      <c r="MXF28" s="569"/>
      <c r="MXG28" s="569"/>
      <c r="MXH28" s="569"/>
      <c r="MXI28" s="569"/>
      <c r="MXJ28" s="569"/>
      <c r="MXK28" s="569"/>
      <c r="MXL28" s="569"/>
      <c r="MXM28" s="569"/>
      <c r="MXN28" s="569"/>
      <c r="MXO28" s="569"/>
      <c r="MXP28" s="569"/>
      <c r="MXQ28" s="569"/>
      <c r="MXR28" s="569"/>
      <c r="MXS28" s="569"/>
      <c r="MXT28" s="569"/>
      <c r="MXU28" s="569"/>
      <c r="MXV28" s="569"/>
      <c r="MXW28" s="569"/>
      <c r="MXX28" s="569"/>
      <c r="MXY28" s="569"/>
      <c r="MXZ28" s="569"/>
      <c r="MYA28" s="569"/>
      <c r="MYB28" s="569"/>
      <c r="MYC28" s="569"/>
      <c r="MYD28" s="569"/>
      <c r="MYE28" s="569"/>
      <c r="MYF28" s="569"/>
      <c r="MYG28" s="569"/>
      <c r="MYH28" s="569"/>
      <c r="MYI28" s="569"/>
      <c r="MYJ28" s="569"/>
      <c r="MYK28" s="569"/>
      <c r="MYL28" s="569"/>
      <c r="MYM28" s="569"/>
      <c r="MYN28" s="569"/>
      <c r="MYO28" s="569"/>
      <c r="MYP28" s="569"/>
      <c r="MYQ28" s="569"/>
      <c r="MYR28" s="569"/>
      <c r="MYS28" s="569"/>
      <c r="MYT28" s="569"/>
      <c r="MYU28" s="569"/>
      <c r="MYV28" s="569"/>
      <c r="MYW28" s="569"/>
      <c r="MYX28" s="569"/>
      <c r="MYY28" s="569"/>
      <c r="MYZ28" s="569"/>
      <c r="MZA28" s="569"/>
      <c r="MZB28" s="569"/>
      <c r="MZC28" s="569"/>
      <c r="MZD28" s="569"/>
      <c r="MZE28" s="569"/>
      <c r="MZF28" s="569"/>
      <c r="MZG28" s="569"/>
      <c r="MZH28" s="569"/>
      <c r="MZI28" s="569"/>
      <c r="MZJ28" s="569"/>
      <c r="MZK28" s="569"/>
      <c r="MZL28" s="569"/>
      <c r="MZM28" s="569"/>
      <c r="MZN28" s="569"/>
      <c r="MZO28" s="569"/>
      <c r="MZP28" s="569"/>
      <c r="MZQ28" s="569"/>
      <c r="MZR28" s="569"/>
      <c r="MZS28" s="569"/>
      <c r="MZT28" s="569"/>
      <c r="MZU28" s="569"/>
      <c r="MZV28" s="569"/>
      <c r="MZW28" s="569"/>
      <c r="MZX28" s="569"/>
      <c r="MZY28" s="569"/>
      <c r="MZZ28" s="569"/>
      <c r="NAA28" s="569"/>
      <c r="NAB28" s="569"/>
      <c r="NAC28" s="569"/>
      <c r="NAD28" s="569"/>
      <c r="NAE28" s="569"/>
      <c r="NAF28" s="569"/>
      <c r="NAG28" s="569"/>
      <c r="NAH28" s="569"/>
      <c r="NAI28" s="569"/>
      <c r="NAJ28" s="569"/>
      <c r="NAK28" s="569"/>
      <c r="NAL28" s="569"/>
      <c r="NAM28" s="569"/>
      <c r="NAN28" s="569"/>
      <c r="NAO28" s="569"/>
      <c r="NAP28" s="569"/>
      <c r="NAQ28" s="569"/>
      <c r="NAR28" s="569"/>
      <c r="NAS28" s="569"/>
      <c r="NAT28" s="569"/>
      <c r="NAU28" s="569"/>
      <c r="NAV28" s="569"/>
      <c r="NAW28" s="569"/>
      <c r="NAX28" s="569"/>
      <c r="NAY28" s="569"/>
      <c r="NAZ28" s="569"/>
      <c r="NBA28" s="569"/>
      <c r="NBB28" s="569"/>
      <c r="NBC28" s="569"/>
      <c r="NBD28" s="569"/>
      <c r="NBE28" s="569"/>
      <c r="NBF28" s="569"/>
      <c r="NBG28" s="569"/>
      <c r="NBH28" s="569"/>
      <c r="NBI28" s="569"/>
      <c r="NBJ28" s="569"/>
      <c r="NBK28" s="569"/>
      <c r="NBL28" s="569"/>
      <c r="NBM28" s="569"/>
      <c r="NBN28" s="569"/>
      <c r="NBO28" s="569"/>
      <c r="NBP28" s="569"/>
      <c r="NBQ28" s="569"/>
      <c r="NBR28" s="569"/>
      <c r="NBS28" s="569"/>
      <c r="NBT28" s="569"/>
      <c r="NBU28" s="569"/>
      <c r="NBV28" s="569"/>
      <c r="NBW28" s="569"/>
      <c r="NBX28" s="569"/>
      <c r="NBY28" s="569"/>
      <c r="NBZ28" s="569"/>
      <c r="NCA28" s="569"/>
      <c r="NCB28" s="569"/>
      <c r="NCC28" s="569"/>
      <c r="NCD28" s="569"/>
      <c r="NCE28" s="569"/>
      <c r="NCF28" s="569"/>
      <c r="NCG28" s="569"/>
      <c r="NCH28" s="569"/>
      <c r="NCI28" s="569"/>
      <c r="NCJ28" s="569"/>
      <c r="NCK28" s="569"/>
      <c r="NCL28" s="569"/>
      <c r="NCM28" s="569"/>
      <c r="NCN28" s="569"/>
      <c r="NCO28" s="569"/>
      <c r="NCP28" s="569"/>
      <c r="NCQ28" s="569"/>
      <c r="NCR28" s="569"/>
      <c r="NCS28" s="569"/>
      <c r="NCT28" s="569"/>
      <c r="NCU28" s="569"/>
      <c r="NCV28" s="569"/>
      <c r="NCW28" s="569"/>
      <c r="NCX28" s="569"/>
      <c r="NCY28" s="569"/>
      <c r="NCZ28" s="569"/>
      <c r="NDA28" s="569"/>
      <c r="NDB28" s="569"/>
      <c r="NDC28" s="569"/>
      <c r="NDD28" s="569"/>
      <c r="NDE28" s="569"/>
      <c r="NDF28" s="569"/>
      <c r="NDG28" s="569"/>
      <c r="NDH28" s="569"/>
      <c r="NDI28" s="569"/>
      <c r="NDJ28" s="569"/>
      <c r="NDK28" s="569"/>
      <c r="NDL28" s="569"/>
      <c r="NDM28" s="569"/>
      <c r="NDN28" s="569"/>
      <c r="NDO28" s="569"/>
      <c r="NDP28" s="569"/>
      <c r="NDQ28" s="569"/>
      <c r="NDR28" s="569"/>
      <c r="NDS28" s="569"/>
      <c r="NDT28" s="569"/>
      <c r="NDU28" s="569"/>
      <c r="NDV28" s="569"/>
      <c r="NDW28" s="569"/>
      <c r="NDX28" s="569"/>
      <c r="NDY28" s="569"/>
      <c r="NDZ28" s="569"/>
      <c r="NEA28" s="569"/>
      <c r="NEB28" s="569"/>
      <c r="NEC28" s="569"/>
      <c r="NED28" s="569"/>
      <c r="NEE28" s="569"/>
      <c r="NEF28" s="569"/>
      <c r="NEG28" s="569"/>
      <c r="NEH28" s="569"/>
      <c r="NEI28" s="569"/>
      <c r="NEJ28" s="569"/>
      <c r="NEK28" s="569"/>
      <c r="NEL28" s="569"/>
      <c r="NEM28" s="569"/>
      <c r="NEN28" s="569"/>
      <c r="NEO28" s="569"/>
      <c r="NEP28" s="569"/>
      <c r="NEQ28" s="569"/>
      <c r="NER28" s="569"/>
      <c r="NES28" s="569"/>
      <c r="NET28" s="569"/>
      <c r="NEU28" s="569"/>
      <c r="NEV28" s="569"/>
      <c r="NEW28" s="569"/>
      <c r="NEX28" s="569"/>
      <c r="NEY28" s="569"/>
      <c r="NEZ28" s="569"/>
      <c r="NFA28" s="569"/>
      <c r="NFB28" s="569"/>
      <c r="NFC28" s="569"/>
      <c r="NFD28" s="569"/>
      <c r="NFE28" s="569"/>
      <c r="NFF28" s="569"/>
      <c r="NFG28" s="569"/>
      <c r="NFH28" s="569"/>
      <c r="NFI28" s="569"/>
      <c r="NFJ28" s="569"/>
      <c r="NFK28" s="569"/>
      <c r="NFL28" s="569"/>
      <c r="NFM28" s="569"/>
      <c r="NFN28" s="569"/>
      <c r="NFO28" s="569"/>
      <c r="NFP28" s="569"/>
      <c r="NFQ28" s="569"/>
      <c r="NFR28" s="569"/>
      <c r="NFS28" s="569"/>
      <c r="NFT28" s="569"/>
      <c r="NFU28" s="569"/>
      <c r="NFV28" s="569"/>
      <c r="NFW28" s="569"/>
      <c r="NFX28" s="569"/>
      <c r="NFY28" s="569"/>
      <c r="NFZ28" s="569"/>
      <c r="NGA28" s="569"/>
      <c r="NGB28" s="569"/>
      <c r="NGC28" s="569"/>
      <c r="NGD28" s="569"/>
      <c r="NGE28" s="569"/>
      <c r="NGF28" s="569"/>
      <c r="NGG28" s="569"/>
      <c r="NGH28" s="569"/>
      <c r="NGI28" s="569"/>
      <c r="NGJ28" s="569"/>
      <c r="NGK28" s="569"/>
      <c r="NGL28" s="569"/>
      <c r="NGM28" s="569"/>
      <c r="NGN28" s="569"/>
      <c r="NGO28" s="569"/>
      <c r="NGP28" s="569"/>
      <c r="NGQ28" s="569"/>
      <c r="NGR28" s="569"/>
      <c r="NGS28" s="569"/>
      <c r="NGT28" s="569"/>
      <c r="NGU28" s="569"/>
      <c r="NGV28" s="569"/>
      <c r="NGW28" s="569"/>
      <c r="NGX28" s="569"/>
      <c r="NGY28" s="569"/>
      <c r="NGZ28" s="569"/>
      <c r="NHA28" s="569"/>
      <c r="NHB28" s="569"/>
      <c r="NHC28" s="569"/>
      <c r="NHD28" s="569"/>
      <c r="NHE28" s="569"/>
      <c r="NHF28" s="569"/>
      <c r="NHG28" s="569"/>
      <c r="NHH28" s="569"/>
      <c r="NHI28" s="569"/>
      <c r="NHJ28" s="569"/>
      <c r="NHK28" s="569"/>
      <c r="NHL28" s="569"/>
      <c r="NHM28" s="569"/>
      <c r="NHN28" s="569"/>
      <c r="NHO28" s="569"/>
      <c r="NHP28" s="569"/>
      <c r="NHQ28" s="569"/>
      <c r="NHR28" s="569"/>
      <c r="NHS28" s="569"/>
      <c r="NHT28" s="569"/>
      <c r="NHU28" s="569"/>
      <c r="NHV28" s="569"/>
      <c r="NHW28" s="569"/>
      <c r="NHX28" s="569"/>
      <c r="NHY28" s="569"/>
      <c r="NHZ28" s="569"/>
      <c r="NIA28" s="569"/>
      <c r="NIB28" s="569"/>
      <c r="NIC28" s="569"/>
      <c r="NID28" s="569"/>
      <c r="NIE28" s="569"/>
      <c r="NIF28" s="569"/>
      <c r="NIG28" s="569"/>
      <c r="NIH28" s="569"/>
      <c r="NII28" s="569"/>
      <c r="NIJ28" s="569"/>
      <c r="NIK28" s="569"/>
      <c r="NIL28" s="569"/>
      <c r="NIM28" s="569"/>
      <c r="NIN28" s="569"/>
      <c r="NIO28" s="569"/>
      <c r="NIP28" s="569"/>
      <c r="NIQ28" s="569"/>
      <c r="NIR28" s="569"/>
      <c r="NIS28" s="569"/>
      <c r="NIT28" s="569"/>
      <c r="NIU28" s="569"/>
      <c r="NIV28" s="569"/>
      <c r="NIW28" s="569"/>
      <c r="NIX28" s="569"/>
      <c r="NIY28" s="569"/>
      <c r="NIZ28" s="569"/>
      <c r="NJA28" s="569"/>
      <c r="NJB28" s="569"/>
      <c r="NJC28" s="569"/>
      <c r="NJD28" s="569"/>
      <c r="NJE28" s="569"/>
      <c r="NJF28" s="569"/>
      <c r="NJG28" s="569"/>
      <c r="NJH28" s="569"/>
      <c r="NJI28" s="569"/>
      <c r="NJJ28" s="569"/>
      <c r="NJK28" s="569"/>
      <c r="NJL28" s="569"/>
      <c r="NJM28" s="569"/>
      <c r="NJN28" s="569"/>
      <c r="NJO28" s="569"/>
      <c r="NJP28" s="569"/>
      <c r="NJQ28" s="569"/>
      <c r="NJR28" s="569"/>
      <c r="NJS28" s="569"/>
      <c r="NJT28" s="569"/>
      <c r="NJU28" s="569"/>
      <c r="NJV28" s="569"/>
      <c r="NJW28" s="569"/>
      <c r="NJX28" s="569"/>
      <c r="NJY28" s="569"/>
      <c r="NJZ28" s="569"/>
      <c r="NKA28" s="569"/>
      <c r="NKB28" s="569"/>
      <c r="NKC28" s="569"/>
      <c r="NKD28" s="569"/>
      <c r="NKE28" s="569"/>
      <c r="NKF28" s="569"/>
      <c r="NKG28" s="569"/>
      <c r="NKH28" s="569"/>
      <c r="NKI28" s="569"/>
      <c r="NKJ28" s="569"/>
      <c r="NKK28" s="569"/>
      <c r="NKL28" s="569"/>
      <c r="NKM28" s="569"/>
      <c r="NKN28" s="569"/>
      <c r="NKO28" s="569"/>
      <c r="NKP28" s="569"/>
      <c r="NKQ28" s="569"/>
      <c r="NKR28" s="569"/>
      <c r="NKS28" s="569"/>
      <c r="NKT28" s="569"/>
      <c r="NKU28" s="569"/>
      <c r="NKV28" s="569"/>
      <c r="NKW28" s="569"/>
      <c r="NKX28" s="569"/>
      <c r="NKY28" s="569"/>
      <c r="NKZ28" s="569"/>
      <c r="NLA28" s="569"/>
      <c r="NLB28" s="569"/>
      <c r="NLC28" s="569"/>
      <c r="NLD28" s="569"/>
      <c r="NLE28" s="569"/>
      <c r="NLF28" s="569"/>
      <c r="NLG28" s="569"/>
      <c r="NLH28" s="569"/>
      <c r="NLI28" s="569"/>
      <c r="NLJ28" s="569"/>
      <c r="NLK28" s="569"/>
      <c r="NLL28" s="569"/>
      <c r="NLM28" s="569"/>
      <c r="NLN28" s="569"/>
      <c r="NLO28" s="569"/>
      <c r="NLP28" s="569"/>
      <c r="NLQ28" s="569"/>
      <c r="NLR28" s="569"/>
      <c r="NLS28" s="569"/>
      <c r="NLT28" s="569"/>
      <c r="NLU28" s="569"/>
      <c r="NLV28" s="569"/>
      <c r="NLW28" s="569"/>
      <c r="NLX28" s="569"/>
      <c r="NLY28" s="569"/>
      <c r="NLZ28" s="569"/>
      <c r="NMA28" s="569"/>
      <c r="NMB28" s="569"/>
      <c r="NMC28" s="569"/>
      <c r="NMD28" s="569"/>
      <c r="NME28" s="569"/>
      <c r="NMF28" s="569"/>
      <c r="NMG28" s="569"/>
      <c r="NMH28" s="569"/>
      <c r="NMI28" s="569"/>
      <c r="NMJ28" s="569"/>
      <c r="NMK28" s="569"/>
      <c r="NML28" s="569"/>
      <c r="NMM28" s="569"/>
      <c r="NMN28" s="569"/>
      <c r="NMO28" s="569"/>
      <c r="NMP28" s="569"/>
      <c r="NMQ28" s="569"/>
      <c r="NMR28" s="569"/>
      <c r="NMS28" s="569"/>
      <c r="NMT28" s="569"/>
      <c r="NMU28" s="569"/>
      <c r="NMV28" s="569"/>
      <c r="NMW28" s="569"/>
      <c r="NMX28" s="569"/>
      <c r="NMY28" s="569"/>
      <c r="NMZ28" s="569"/>
      <c r="NNA28" s="569"/>
      <c r="NNB28" s="569"/>
      <c r="NNC28" s="569"/>
      <c r="NND28" s="569"/>
      <c r="NNE28" s="569"/>
      <c r="NNF28" s="569"/>
      <c r="NNG28" s="569"/>
      <c r="NNH28" s="569"/>
      <c r="NNI28" s="569"/>
      <c r="NNJ28" s="569"/>
      <c r="NNK28" s="569"/>
      <c r="NNL28" s="569"/>
      <c r="NNM28" s="569"/>
      <c r="NNN28" s="569"/>
      <c r="NNO28" s="569"/>
      <c r="NNP28" s="569"/>
      <c r="NNQ28" s="569"/>
      <c r="NNR28" s="569"/>
      <c r="NNS28" s="569"/>
      <c r="NNT28" s="569"/>
      <c r="NNU28" s="569"/>
      <c r="NNV28" s="569"/>
      <c r="NNW28" s="569"/>
      <c r="NNX28" s="569"/>
      <c r="NNY28" s="569"/>
      <c r="NNZ28" s="569"/>
      <c r="NOA28" s="569"/>
      <c r="NOB28" s="569"/>
      <c r="NOC28" s="569"/>
      <c r="NOD28" s="569"/>
      <c r="NOE28" s="569"/>
      <c r="NOF28" s="569"/>
      <c r="NOG28" s="569"/>
      <c r="NOH28" s="569"/>
      <c r="NOI28" s="569"/>
      <c r="NOJ28" s="569"/>
      <c r="NOK28" s="569"/>
      <c r="NOL28" s="569"/>
      <c r="NOM28" s="569"/>
      <c r="NON28" s="569"/>
      <c r="NOO28" s="569"/>
      <c r="NOP28" s="569"/>
      <c r="NOQ28" s="569"/>
      <c r="NOR28" s="569"/>
      <c r="NOS28" s="569"/>
      <c r="NOT28" s="569"/>
      <c r="NOU28" s="569"/>
      <c r="NOV28" s="569"/>
      <c r="NOW28" s="569"/>
      <c r="NOX28" s="569"/>
      <c r="NOY28" s="569"/>
      <c r="NOZ28" s="569"/>
      <c r="NPA28" s="569"/>
      <c r="NPB28" s="569"/>
      <c r="NPC28" s="569"/>
      <c r="NPD28" s="569"/>
      <c r="NPE28" s="569"/>
      <c r="NPF28" s="569"/>
      <c r="NPG28" s="569"/>
      <c r="NPH28" s="569"/>
      <c r="NPI28" s="569"/>
      <c r="NPJ28" s="569"/>
      <c r="NPK28" s="569"/>
      <c r="NPL28" s="569"/>
      <c r="NPM28" s="569"/>
      <c r="NPN28" s="569"/>
      <c r="NPO28" s="569"/>
      <c r="NPP28" s="569"/>
      <c r="NPQ28" s="569"/>
      <c r="NPR28" s="569"/>
      <c r="NPS28" s="569"/>
      <c r="NPT28" s="569"/>
      <c r="NPU28" s="569"/>
      <c r="NPV28" s="569"/>
      <c r="NPW28" s="569"/>
      <c r="NPX28" s="569"/>
      <c r="NPY28" s="569"/>
      <c r="NPZ28" s="569"/>
      <c r="NQA28" s="569"/>
      <c r="NQB28" s="569"/>
      <c r="NQC28" s="569"/>
      <c r="NQD28" s="569"/>
      <c r="NQE28" s="569"/>
      <c r="NQF28" s="569"/>
      <c r="NQG28" s="569"/>
      <c r="NQH28" s="569"/>
      <c r="NQI28" s="569"/>
      <c r="NQJ28" s="569"/>
      <c r="NQK28" s="569"/>
      <c r="NQL28" s="569"/>
      <c r="NQM28" s="569"/>
      <c r="NQN28" s="569"/>
      <c r="NQO28" s="569"/>
      <c r="NQP28" s="569"/>
      <c r="NQQ28" s="569"/>
      <c r="NQR28" s="569"/>
      <c r="NQS28" s="569"/>
      <c r="NQT28" s="569"/>
      <c r="NQU28" s="569"/>
      <c r="NQV28" s="569"/>
      <c r="NQW28" s="569"/>
      <c r="NQX28" s="569"/>
      <c r="NQY28" s="569"/>
      <c r="NQZ28" s="569"/>
      <c r="NRA28" s="569"/>
      <c r="NRB28" s="569"/>
      <c r="NRC28" s="569"/>
      <c r="NRD28" s="569"/>
      <c r="NRE28" s="569"/>
      <c r="NRF28" s="569"/>
      <c r="NRG28" s="569"/>
      <c r="NRH28" s="569"/>
      <c r="NRI28" s="569"/>
      <c r="NRJ28" s="569"/>
      <c r="NRK28" s="569"/>
      <c r="NRL28" s="569"/>
      <c r="NRM28" s="569"/>
      <c r="NRN28" s="569"/>
      <c r="NRO28" s="569"/>
      <c r="NRP28" s="569"/>
      <c r="NRQ28" s="569"/>
      <c r="NRR28" s="569"/>
      <c r="NRS28" s="569"/>
      <c r="NRT28" s="569"/>
      <c r="NRU28" s="569"/>
      <c r="NRV28" s="569"/>
      <c r="NRW28" s="569"/>
      <c r="NRX28" s="569"/>
      <c r="NRY28" s="569"/>
      <c r="NRZ28" s="569"/>
      <c r="NSA28" s="569"/>
      <c r="NSB28" s="569"/>
      <c r="NSC28" s="569"/>
      <c r="NSD28" s="569"/>
      <c r="NSE28" s="569"/>
      <c r="NSF28" s="569"/>
      <c r="NSG28" s="569"/>
      <c r="NSH28" s="569"/>
      <c r="NSI28" s="569"/>
      <c r="NSJ28" s="569"/>
      <c r="NSK28" s="569"/>
      <c r="NSL28" s="569"/>
      <c r="NSM28" s="569"/>
      <c r="NSN28" s="569"/>
      <c r="NSO28" s="569"/>
      <c r="NSP28" s="569"/>
      <c r="NSQ28" s="569"/>
      <c r="NSR28" s="569"/>
      <c r="NSS28" s="569"/>
      <c r="NST28" s="569"/>
      <c r="NSU28" s="569"/>
      <c r="NSV28" s="569"/>
      <c r="NSW28" s="569"/>
      <c r="NSX28" s="569"/>
      <c r="NSY28" s="569"/>
      <c r="NSZ28" s="569"/>
      <c r="NTA28" s="569"/>
      <c r="NTB28" s="569"/>
      <c r="NTC28" s="569"/>
      <c r="NTD28" s="569"/>
      <c r="NTE28" s="569"/>
      <c r="NTF28" s="569"/>
      <c r="NTG28" s="569"/>
      <c r="NTH28" s="569"/>
      <c r="NTI28" s="569"/>
      <c r="NTJ28" s="569"/>
      <c r="NTK28" s="569"/>
      <c r="NTL28" s="569"/>
      <c r="NTM28" s="569"/>
      <c r="NTN28" s="569"/>
      <c r="NTO28" s="569"/>
      <c r="NTP28" s="569"/>
      <c r="NTQ28" s="569"/>
      <c r="NTR28" s="569"/>
      <c r="NTS28" s="569"/>
      <c r="NTT28" s="569"/>
      <c r="NTU28" s="569"/>
      <c r="NTV28" s="569"/>
      <c r="NTW28" s="569"/>
      <c r="NTX28" s="569"/>
      <c r="NTY28" s="569"/>
      <c r="NTZ28" s="569"/>
      <c r="NUA28" s="569"/>
      <c r="NUB28" s="569"/>
      <c r="NUC28" s="569"/>
      <c r="NUD28" s="569"/>
      <c r="NUE28" s="569"/>
      <c r="NUF28" s="569"/>
      <c r="NUG28" s="569"/>
      <c r="NUH28" s="569"/>
      <c r="NUI28" s="569"/>
      <c r="NUJ28" s="569"/>
      <c r="NUK28" s="569"/>
      <c r="NUL28" s="569"/>
      <c r="NUM28" s="569"/>
      <c r="NUN28" s="569"/>
      <c r="NUO28" s="569"/>
      <c r="NUP28" s="569"/>
      <c r="NUQ28" s="569"/>
      <c r="NUR28" s="569"/>
      <c r="NUS28" s="569"/>
      <c r="NUT28" s="569"/>
      <c r="NUU28" s="569"/>
      <c r="NUV28" s="569"/>
      <c r="NUW28" s="569"/>
      <c r="NUX28" s="569"/>
      <c r="NUY28" s="569"/>
      <c r="NUZ28" s="569"/>
      <c r="NVA28" s="569"/>
      <c r="NVB28" s="569"/>
      <c r="NVC28" s="569"/>
      <c r="NVD28" s="569"/>
      <c r="NVE28" s="569"/>
      <c r="NVF28" s="569"/>
      <c r="NVG28" s="569"/>
      <c r="NVH28" s="569"/>
      <c r="NVI28" s="569"/>
      <c r="NVJ28" s="569"/>
      <c r="NVK28" s="569"/>
      <c r="NVL28" s="569"/>
      <c r="NVM28" s="569"/>
      <c r="NVN28" s="569"/>
      <c r="NVO28" s="569"/>
      <c r="NVP28" s="569"/>
      <c r="NVQ28" s="569"/>
      <c r="NVR28" s="569"/>
      <c r="NVS28" s="569"/>
      <c r="NVT28" s="569"/>
      <c r="NVU28" s="569"/>
      <c r="NVV28" s="569"/>
      <c r="NVW28" s="569"/>
      <c r="NVX28" s="569"/>
      <c r="NVY28" s="569"/>
      <c r="NVZ28" s="569"/>
      <c r="NWA28" s="569"/>
      <c r="NWB28" s="569"/>
      <c r="NWC28" s="569"/>
      <c r="NWD28" s="569"/>
      <c r="NWE28" s="569"/>
      <c r="NWF28" s="569"/>
      <c r="NWG28" s="569"/>
      <c r="NWH28" s="569"/>
      <c r="NWI28" s="569"/>
      <c r="NWJ28" s="569"/>
      <c r="NWK28" s="569"/>
      <c r="NWL28" s="569"/>
      <c r="NWM28" s="569"/>
      <c r="NWN28" s="569"/>
      <c r="NWO28" s="569"/>
      <c r="NWP28" s="569"/>
      <c r="NWQ28" s="569"/>
      <c r="NWR28" s="569"/>
      <c r="NWS28" s="569"/>
      <c r="NWT28" s="569"/>
      <c r="NWU28" s="569"/>
      <c r="NWV28" s="569"/>
      <c r="NWW28" s="569"/>
      <c r="NWX28" s="569"/>
      <c r="NWY28" s="569"/>
      <c r="NWZ28" s="569"/>
      <c r="NXA28" s="569"/>
      <c r="NXB28" s="569"/>
      <c r="NXC28" s="569"/>
      <c r="NXD28" s="569"/>
      <c r="NXE28" s="569"/>
      <c r="NXF28" s="569"/>
      <c r="NXG28" s="569"/>
      <c r="NXH28" s="569"/>
      <c r="NXI28" s="569"/>
      <c r="NXJ28" s="569"/>
      <c r="NXK28" s="569"/>
      <c r="NXL28" s="569"/>
      <c r="NXM28" s="569"/>
      <c r="NXN28" s="569"/>
      <c r="NXO28" s="569"/>
      <c r="NXP28" s="569"/>
      <c r="NXQ28" s="569"/>
      <c r="NXR28" s="569"/>
      <c r="NXS28" s="569"/>
      <c r="NXT28" s="569"/>
      <c r="NXU28" s="569"/>
      <c r="NXV28" s="569"/>
      <c r="NXW28" s="569"/>
      <c r="NXX28" s="569"/>
      <c r="NXY28" s="569"/>
      <c r="NXZ28" s="569"/>
      <c r="NYA28" s="569"/>
      <c r="NYB28" s="569"/>
      <c r="NYC28" s="569"/>
      <c r="NYD28" s="569"/>
      <c r="NYE28" s="569"/>
      <c r="NYF28" s="569"/>
      <c r="NYG28" s="569"/>
      <c r="NYH28" s="569"/>
      <c r="NYI28" s="569"/>
      <c r="NYJ28" s="569"/>
      <c r="NYK28" s="569"/>
      <c r="NYL28" s="569"/>
      <c r="NYM28" s="569"/>
      <c r="NYN28" s="569"/>
      <c r="NYO28" s="569"/>
      <c r="NYP28" s="569"/>
      <c r="NYQ28" s="569"/>
      <c r="NYR28" s="569"/>
      <c r="NYS28" s="569"/>
      <c r="NYT28" s="569"/>
      <c r="NYU28" s="569"/>
      <c r="NYV28" s="569"/>
      <c r="NYW28" s="569"/>
      <c r="NYX28" s="569"/>
      <c r="NYY28" s="569"/>
      <c r="NYZ28" s="569"/>
      <c r="NZA28" s="569"/>
      <c r="NZB28" s="569"/>
      <c r="NZC28" s="569"/>
      <c r="NZD28" s="569"/>
      <c r="NZE28" s="569"/>
      <c r="NZF28" s="569"/>
      <c r="NZG28" s="569"/>
      <c r="NZH28" s="569"/>
      <c r="NZI28" s="569"/>
      <c r="NZJ28" s="569"/>
      <c r="NZK28" s="569"/>
      <c r="NZL28" s="569"/>
      <c r="NZM28" s="569"/>
      <c r="NZN28" s="569"/>
      <c r="NZO28" s="569"/>
      <c r="NZP28" s="569"/>
      <c r="NZQ28" s="569"/>
      <c r="NZR28" s="569"/>
      <c r="NZS28" s="569"/>
      <c r="NZT28" s="569"/>
      <c r="NZU28" s="569"/>
      <c r="NZV28" s="569"/>
      <c r="NZW28" s="569"/>
      <c r="NZX28" s="569"/>
      <c r="NZY28" s="569"/>
      <c r="NZZ28" s="569"/>
      <c r="OAA28" s="569"/>
      <c r="OAB28" s="569"/>
      <c r="OAC28" s="569"/>
      <c r="OAD28" s="569"/>
      <c r="OAE28" s="569"/>
      <c r="OAF28" s="569"/>
      <c r="OAG28" s="569"/>
      <c r="OAH28" s="569"/>
      <c r="OAI28" s="569"/>
      <c r="OAJ28" s="569"/>
      <c r="OAK28" s="569"/>
      <c r="OAL28" s="569"/>
      <c r="OAM28" s="569"/>
      <c r="OAN28" s="569"/>
      <c r="OAO28" s="569"/>
      <c r="OAP28" s="569"/>
      <c r="OAQ28" s="569"/>
      <c r="OAR28" s="569"/>
      <c r="OAS28" s="569"/>
      <c r="OAT28" s="569"/>
      <c r="OAU28" s="569"/>
      <c r="OAV28" s="569"/>
      <c r="OAW28" s="569"/>
      <c r="OAX28" s="569"/>
      <c r="OAY28" s="569"/>
      <c r="OAZ28" s="569"/>
      <c r="OBA28" s="569"/>
      <c r="OBB28" s="569"/>
      <c r="OBC28" s="569"/>
      <c r="OBD28" s="569"/>
      <c r="OBE28" s="569"/>
      <c r="OBF28" s="569"/>
      <c r="OBG28" s="569"/>
      <c r="OBH28" s="569"/>
      <c r="OBI28" s="569"/>
      <c r="OBJ28" s="569"/>
      <c r="OBK28" s="569"/>
      <c r="OBL28" s="569"/>
      <c r="OBM28" s="569"/>
      <c r="OBN28" s="569"/>
      <c r="OBO28" s="569"/>
      <c r="OBP28" s="569"/>
      <c r="OBQ28" s="569"/>
      <c r="OBR28" s="569"/>
      <c r="OBS28" s="569"/>
      <c r="OBT28" s="569"/>
      <c r="OBU28" s="569"/>
      <c r="OBV28" s="569"/>
      <c r="OBW28" s="569"/>
      <c r="OBX28" s="569"/>
      <c r="OBY28" s="569"/>
      <c r="OBZ28" s="569"/>
      <c r="OCA28" s="569"/>
      <c r="OCB28" s="569"/>
      <c r="OCC28" s="569"/>
      <c r="OCD28" s="569"/>
      <c r="OCE28" s="569"/>
      <c r="OCF28" s="569"/>
      <c r="OCG28" s="569"/>
      <c r="OCH28" s="569"/>
      <c r="OCI28" s="569"/>
      <c r="OCJ28" s="569"/>
      <c r="OCK28" s="569"/>
      <c r="OCL28" s="569"/>
      <c r="OCM28" s="569"/>
      <c r="OCN28" s="569"/>
      <c r="OCO28" s="569"/>
      <c r="OCP28" s="569"/>
      <c r="OCQ28" s="569"/>
      <c r="OCR28" s="569"/>
      <c r="OCS28" s="569"/>
      <c r="OCT28" s="569"/>
      <c r="OCU28" s="569"/>
      <c r="OCV28" s="569"/>
      <c r="OCW28" s="569"/>
      <c r="OCX28" s="569"/>
      <c r="OCY28" s="569"/>
      <c r="OCZ28" s="569"/>
      <c r="ODA28" s="569"/>
      <c r="ODB28" s="569"/>
      <c r="ODC28" s="569"/>
      <c r="ODD28" s="569"/>
      <c r="ODE28" s="569"/>
      <c r="ODF28" s="569"/>
      <c r="ODG28" s="569"/>
      <c r="ODH28" s="569"/>
      <c r="ODI28" s="569"/>
      <c r="ODJ28" s="569"/>
      <c r="ODK28" s="569"/>
      <c r="ODL28" s="569"/>
      <c r="ODM28" s="569"/>
      <c r="ODN28" s="569"/>
      <c r="ODO28" s="569"/>
      <c r="ODP28" s="569"/>
      <c r="ODQ28" s="569"/>
      <c r="ODR28" s="569"/>
      <c r="ODS28" s="569"/>
      <c r="ODT28" s="569"/>
      <c r="ODU28" s="569"/>
      <c r="ODV28" s="569"/>
      <c r="ODW28" s="569"/>
      <c r="ODX28" s="569"/>
      <c r="ODY28" s="569"/>
      <c r="ODZ28" s="569"/>
      <c r="OEA28" s="569"/>
      <c r="OEB28" s="569"/>
      <c r="OEC28" s="569"/>
      <c r="OED28" s="569"/>
      <c r="OEE28" s="569"/>
      <c r="OEF28" s="569"/>
      <c r="OEG28" s="569"/>
      <c r="OEH28" s="569"/>
      <c r="OEI28" s="569"/>
      <c r="OEJ28" s="569"/>
      <c r="OEK28" s="569"/>
      <c r="OEL28" s="569"/>
      <c r="OEM28" s="569"/>
      <c r="OEN28" s="569"/>
      <c r="OEO28" s="569"/>
      <c r="OEP28" s="569"/>
      <c r="OEQ28" s="569"/>
      <c r="OER28" s="569"/>
      <c r="OES28" s="569"/>
      <c r="OET28" s="569"/>
      <c r="OEU28" s="569"/>
      <c r="OEV28" s="569"/>
      <c r="OEW28" s="569"/>
      <c r="OEX28" s="569"/>
      <c r="OEY28" s="569"/>
      <c r="OEZ28" s="569"/>
      <c r="OFA28" s="569"/>
      <c r="OFB28" s="569"/>
      <c r="OFC28" s="569"/>
      <c r="OFD28" s="569"/>
      <c r="OFE28" s="569"/>
      <c r="OFF28" s="569"/>
      <c r="OFG28" s="569"/>
      <c r="OFH28" s="569"/>
      <c r="OFI28" s="569"/>
      <c r="OFJ28" s="569"/>
      <c r="OFK28" s="569"/>
      <c r="OFL28" s="569"/>
      <c r="OFM28" s="569"/>
      <c r="OFN28" s="569"/>
      <c r="OFO28" s="569"/>
      <c r="OFP28" s="569"/>
      <c r="OFQ28" s="569"/>
      <c r="OFR28" s="569"/>
      <c r="OFS28" s="569"/>
      <c r="OFT28" s="569"/>
      <c r="OFU28" s="569"/>
      <c r="OFV28" s="569"/>
      <c r="OFW28" s="569"/>
      <c r="OFX28" s="569"/>
      <c r="OFY28" s="569"/>
      <c r="OFZ28" s="569"/>
      <c r="OGA28" s="569"/>
      <c r="OGB28" s="569"/>
      <c r="OGC28" s="569"/>
      <c r="OGD28" s="569"/>
      <c r="OGE28" s="569"/>
      <c r="OGF28" s="569"/>
      <c r="OGG28" s="569"/>
      <c r="OGH28" s="569"/>
      <c r="OGI28" s="569"/>
      <c r="OGJ28" s="569"/>
      <c r="OGK28" s="569"/>
      <c r="OGL28" s="569"/>
      <c r="OGM28" s="569"/>
      <c r="OGN28" s="569"/>
      <c r="OGO28" s="569"/>
      <c r="OGP28" s="569"/>
      <c r="OGQ28" s="569"/>
      <c r="OGR28" s="569"/>
      <c r="OGS28" s="569"/>
      <c r="OGT28" s="569"/>
      <c r="OGU28" s="569"/>
      <c r="OGV28" s="569"/>
      <c r="OGW28" s="569"/>
      <c r="OGX28" s="569"/>
      <c r="OGY28" s="569"/>
      <c r="OGZ28" s="569"/>
      <c r="OHA28" s="569"/>
      <c r="OHB28" s="569"/>
      <c r="OHC28" s="569"/>
      <c r="OHD28" s="569"/>
      <c r="OHE28" s="569"/>
      <c r="OHF28" s="569"/>
      <c r="OHG28" s="569"/>
      <c r="OHH28" s="569"/>
      <c r="OHI28" s="569"/>
      <c r="OHJ28" s="569"/>
      <c r="OHK28" s="569"/>
      <c r="OHL28" s="569"/>
      <c r="OHM28" s="569"/>
      <c r="OHN28" s="569"/>
      <c r="OHO28" s="569"/>
      <c r="OHP28" s="569"/>
      <c r="OHQ28" s="569"/>
      <c r="OHR28" s="569"/>
      <c r="OHS28" s="569"/>
      <c r="OHT28" s="569"/>
      <c r="OHU28" s="569"/>
      <c r="OHV28" s="569"/>
      <c r="OHW28" s="569"/>
      <c r="OHX28" s="569"/>
      <c r="OHY28" s="569"/>
      <c r="OHZ28" s="569"/>
      <c r="OIA28" s="569"/>
      <c r="OIB28" s="569"/>
      <c r="OIC28" s="569"/>
      <c r="OID28" s="569"/>
      <c r="OIE28" s="569"/>
      <c r="OIF28" s="569"/>
      <c r="OIG28" s="569"/>
      <c r="OIH28" s="569"/>
      <c r="OII28" s="569"/>
      <c r="OIJ28" s="569"/>
      <c r="OIK28" s="569"/>
      <c r="OIL28" s="569"/>
      <c r="OIM28" s="569"/>
      <c r="OIN28" s="569"/>
      <c r="OIO28" s="569"/>
      <c r="OIP28" s="569"/>
      <c r="OIQ28" s="569"/>
      <c r="OIR28" s="569"/>
      <c r="OIS28" s="569"/>
      <c r="OIT28" s="569"/>
      <c r="OIU28" s="569"/>
      <c r="OIV28" s="569"/>
      <c r="OIW28" s="569"/>
      <c r="OIX28" s="569"/>
      <c r="OIY28" s="569"/>
      <c r="OIZ28" s="569"/>
      <c r="OJA28" s="569"/>
      <c r="OJB28" s="569"/>
      <c r="OJC28" s="569"/>
      <c r="OJD28" s="569"/>
      <c r="OJE28" s="569"/>
      <c r="OJF28" s="569"/>
      <c r="OJG28" s="569"/>
      <c r="OJH28" s="569"/>
      <c r="OJI28" s="569"/>
      <c r="OJJ28" s="569"/>
      <c r="OJK28" s="569"/>
      <c r="OJL28" s="569"/>
      <c r="OJM28" s="569"/>
      <c r="OJN28" s="569"/>
      <c r="OJO28" s="569"/>
      <c r="OJP28" s="569"/>
      <c r="OJQ28" s="569"/>
      <c r="OJR28" s="569"/>
      <c r="OJS28" s="569"/>
      <c r="OJT28" s="569"/>
      <c r="OJU28" s="569"/>
      <c r="OJV28" s="569"/>
      <c r="OJW28" s="569"/>
      <c r="OJX28" s="569"/>
      <c r="OJY28" s="569"/>
      <c r="OJZ28" s="569"/>
      <c r="OKA28" s="569"/>
      <c r="OKB28" s="569"/>
      <c r="OKC28" s="569"/>
      <c r="OKD28" s="569"/>
      <c r="OKE28" s="569"/>
      <c r="OKF28" s="569"/>
      <c r="OKG28" s="569"/>
      <c r="OKH28" s="569"/>
      <c r="OKI28" s="569"/>
      <c r="OKJ28" s="569"/>
      <c r="OKK28" s="569"/>
      <c r="OKL28" s="569"/>
      <c r="OKM28" s="569"/>
      <c r="OKN28" s="569"/>
      <c r="OKO28" s="569"/>
      <c r="OKP28" s="569"/>
      <c r="OKQ28" s="569"/>
      <c r="OKR28" s="569"/>
      <c r="OKS28" s="569"/>
      <c r="OKT28" s="569"/>
      <c r="OKU28" s="569"/>
      <c r="OKV28" s="569"/>
      <c r="OKW28" s="569"/>
      <c r="OKX28" s="569"/>
      <c r="OKY28" s="569"/>
      <c r="OKZ28" s="569"/>
      <c r="OLA28" s="569"/>
      <c r="OLB28" s="569"/>
      <c r="OLC28" s="569"/>
      <c r="OLD28" s="569"/>
      <c r="OLE28" s="569"/>
      <c r="OLF28" s="569"/>
      <c r="OLG28" s="569"/>
      <c r="OLH28" s="569"/>
      <c r="OLI28" s="569"/>
      <c r="OLJ28" s="569"/>
      <c r="OLK28" s="569"/>
      <c r="OLL28" s="569"/>
      <c r="OLM28" s="569"/>
      <c r="OLN28" s="569"/>
      <c r="OLO28" s="569"/>
      <c r="OLP28" s="569"/>
      <c r="OLQ28" s="569"/>
      <c r="OLR28" s="569"/>
      <c r="OLS28" s="569"/>
      <c r="OLT28" s="569"/>
      <c r="OLU28" s="569"/>
      <c r="OLV28" s="569"/>
      <c r="OLW28" s="569"/>
      <c r="OLX28" s="569"/>
      <c r="OLY28" s="569"/>
      <c r="OLZ28" s="569"/>
      <c r="OMA28" s="569"/>
      <c r="OMB28" s="569"/>
      <c r="OMC28" s="569"/>
      <c r="OMD28" s="569"/>
      <c r="OME28" s="569"/>
      <c r="OMF28" s="569"/>
      <c r="OMG28" s="569"/>
      <c r="OMH28" s="569"/>
      <c r="OMI28" s="569"/>
      <c r="OMJ28" s="569"/>
      <c r="OMK28" s="569"/>
      <c r="OML28" s="569"/>
      <c r="OMM28" s="569"/>
      <c r="OMN28" s="569"/>
      <c r="OMO28" s="569"/>
      <c r="OMP28" s="569"/>
      <c r="OMQ28" s="569"/>
      <c r="OMR28" s="569"/>
      <c r="OMS28" s="569"/>
      <c r="OMT28" s="569"/>
      <c r="OMU28" s="569"/>
      <c r="OMV28" s="569"/>
      <c r="OMW28" s="569"/>
      <c r="OMX28" s="569"/>
      <c r="OMY28" s="569"/>
      <c r="OMZ28" s="569"/>
      <c r="ONA28" s="569"/>
      <c r="ONB28" s="569"/>
      <c r="ONC28" s="569"/>
      <c r="OND28" s="569"/>
      <c r="ONE28" s="569"/>
      <c r="ONF28" s="569"/>
      <c r="ONG28" s="569"/>
      <c r="ONH28" s="569"/>
      <c r="ONI28" s="569"/>
      <c r="ONJ28" s="569"/>
      <c r="ONK28" s="569"/>
      <c r="ONL28" s="569"/>
      <c r="ONM28" s="569"/>
      <c r="ONN28" s="569"/>
      <c r="ONO28" s="569"/>
      <c r="ONP28" s="569"/>
      <c r="ONQ28" s="569"/>
      <c r="ONR28" s="569"/>
      <c r="ONS28" s="569"/>
      <c r="ONT28" s="569"/>
      <c r="ONU28" s="569"/>
      <c r="ONV28" s="569"/>
      <c r="ONW28" s="569"/>
      <c r="ONX28" s="569"/>
      <c r="ONY28" s="569"/>
      <c r="ONZ28" s="569"/>
      <c r="OOA28" s="569"/>
      <c r="OOB28" s="569"/>
      <c r="OOC28" s="569"/>
      <c r="OOD28" s="569"/>
      <c r="OOE28" s="569"/>
      <c r="OOF28" s="569"/>
      <c r="OOG28" s="569"/>
      <c r="OOH28" s="569"/>
      <c r="OOI28" s="569"/>
      <c r="OOJ28" s="569"/>
      <c r="OOK28" s="569"/>
      <c r="OOL28" s="569"/>
      <c r="OOM28" s="569"/>
      <c r="OON28" s="569"/>
      <c r="OOO28" s="569"/>
      <c r="OOP28" s="569"/>
      <c r="OOQ28" s="569"/>
      <c r="OOR28" s="569"/>
      <c r="OOS28" s="569"/>
      <c r="OOT28" s="569"/>
      <c r="OOU28" s="569"/>
      <c r="OOV28" s="569"/>
      <c r="OOW28" s="569"/>
      <c r="OOX28" s="569"/>
      <c r="OOY28" s="569"/>
      <c r="OOZ28" s="569"/>
      <c r="OPA28" s="569"/>
      <c r="OPB28" s="569"/>
      <c r="OPC28" s="569"/>
      <c r="OPD28" s="569"/>
      <c r="OPE28" s="569"/>
      <c r="OPF28" s="569"/>
      <c r="OPG28" s="569"/>
      <c r="OPH28" s="569"/>
      <c r="OPI28" s="569"/>
      <c r="OPJ28" s="569"/>
      <c r="OPK28" s="569"/>
      <c r="OPL28" s="569"/>
      <c r="OPM28" s="569"/>
      <c r="OPN28" s="569"/>
      <c r="OPO28" s="569"/>
      <c r="OPP28" s="569"/>
      <c r="OPQ28" s="569"/>
      <c r="OPR28" s="569"/>
      <c r="OPS28" s="569"/>
      <c r="OPT28" s="569"/>
      <c r="OPU28" s="569"/>
      <c r="OPV28" s="569"/>
      <c r="OPW28" s="569"/>
      <c r="OPX28" s="569"/>
      <c r="OPY28" s="569"/>
      <c r="OPZ28" s="569"/>
      <c r="OQA28" s="569"/>
      <c r="OQB28" s="569"/>
      <c r="OQC28" s="569"/>
      <c r="OQD28" s="569"/>
      <c r="OQE28" s="569"/>
      <c r="OQF28" s="569"/>
      <c r="OQG28" s="569"/>
      <c r="OQH28" s="569"/>
      <c r="OQI28" s="569"/>
      <c r="OQJ28" s="569"/>
      <c r="OQK28" s="569"/>
      <c r="OQL28" s="569"/>
      <c r="OQM28" s="569"/>
      <c r="OQN28" s="569"/>
      <c r="OQO28" s="569"/>
      <c r="OQP28" s="569"/>
      <c r="OQQ28" s="569"/>
      <c r="OQR28" s="569"/>
      <c r="OQS28" s="569"/>
      <c r="OQT28" s="569"/>
      <c r="OQU28" s="569"/>
      <c r="OQV28" s="569"/>
      <c r="OQW28" s="569"/>
      <c r="OQX28" s="569"/>
      <c r="OQY28" s="569"/>
      <c r="OQZ28" s="569"/>
      <c r="ORA28" s="569"/>
      <c r="ORB28" s="569"/>
      <c r="ORC28" s="569"/>
      <c r="ORD28" s="569"/>
      <c r="ORE28" s="569"/>
      <c r="ORF28" s="569"/>
      <c r="ORG28" s="569"/>
      <c r="ORH28" s="569"/>
      <c r="ORI28" s="569"/>
      <c r="ORJ28" s="569"/>
      <c r="ORK28" s="569"/>
      <c r="ORL28" s="569"/>
      <c r="ORM28" s="569"/>
      <c r="ORN28" s="569"/>
      <c r="ORO28" s="569"/>
      <c r="ORP28" s="569"/>
      <c r="ORQ28" s="569"/>
      <c r="ORR28" s="569"/>
      <c r="ORS28" s="569"/>
      <c r="ORT28" s="569"/>
      <c r="ORU28" s="569"/>
      <c r="ORV28" s="569"/>
      <c r="ORW28" s="569"/>
      <c r="ORX28" s="569"/>
      <c r="ORY28" s="569"/>
      <c r="ORZ28" s="569"/>
      <c r="OSA28" s="569"/>
      <c r="OSB28" s="569"/>
      <c r="OSC28" s="569"/>
      <c r="OSD28" s="569"/>
      <c r="OSE28" s="569"/>
      <c r="OSF28" s="569"/>
      <c r="OSG28" s="569"/>
      <c r="OSH28" s="569"/>
      <c r="OSI28" s="569"/>
      <c r="OSJ28" s="569"/>
      <c r="OSK28" s="569"/>
      <c r="OSL28" s="569"/>
      <c r="OSM28" s="569"/>
      <c r="OSN28" s="569"/>
      <c r="OSO28" s="569"/>
      <c r="OSP28" s="569"/>
      <c r="OSQ28" s="569"/>
      <c r="OSR28" s="569"/>
      <c r="OSS28" s="569"/>
      <c r="OST28" s="569"/>
      <c r="OSU28" s="569"/>
      <c r="OSV28" s="569"/>
      <c r="OSW28" s="569"/>
      <c r="OSX28" s="569"/>
      <c r="OSY28" s="569"/>
      <c r="OSZ28" s="569"/>
      <c r="OTA28" s="569"/>
      <c r="OTB28" s="569"/>
      <c r="OTC28" s="569"/>
      <c r="OTD28" s="569"/>
      <c r="OTE28" s="569"/>
      <c r="OTF28" s="569"/>
      <c r="OTG28" s="569"/>
      <c r="OTH28" s="569"/>
      <c r="OTI28" s="569"/>
      <c r="OTJ28" s="569"/>
      <c r="OTK28" s="569"/>
      <c r="OTL28" s="569"/>
      <c r="OTM28" s="569"/>
      <c r="OTN28" s="569"/>
      <c r="OTO28" s="569"/>
      <c r="OTP28" s="569"/>
      <c r="OTQ28" s="569"/>
      <c r="OTR28" s="569"/>
      <c r="OTS28" s="569"/>
      <c r="OTT28" s="569"/>
      <c r="OTU28" s="569"/>
      <c r="OTV28" s="569"/>
      <c r="OTW28" s="569"/>
      <c r="OTX28" s="569"/>
      <c r="OTY28" s="569"/>
      <c r="OTZ28" s="569"/>
      <c r="OUA28" s="569"/>
      <c r="OUB28" s="569"/>
      <c r="OUC28" s="569"/>
      <c r="OUD28" s="569"/>
      <c r="OUE28" s="569"/>
      <c r="OUF28" s="569"/>
      <c r="OUG28" s="569"/>
      <c r="OUH28" s="569"/>
      <c r="OUI28" s="569"/>
      <c r="OUJ28" s="569"/>
      <c r="OUK28" s="569"/>
      <c r="OUL28" s="569"/>
      <c r="OUM28" s="569"/>
      <c r="OUN28" s="569"/>
      <c r="OUO28" s="569"/>
      <c r="OUP28" s="569"/>
      <c r="OUQ28" s="569"/>
      <c r="OUR28" s="569"/>
      <c r="OUS28" s="569"/>
      <c r="OUT28" s="569"/>
      <c r="OUU28" s="569"/>
      <c r="OUV28" s="569"/>
      <c r="OUW28" s="569"/>
      <c r="OUX28" s="569"/>
      <c r="OUY28" s="569"/>
      <c r="OUZ28" s="569"/>
      <c r="OVA28" s="569"/>
      <c r="OVB28" s="569"/>
      <c r="OVC28" s="569"/>
      <c r="OVD28" s="569"/>
      <c r="OVE28" s="569"/>
      <c r="OVF28" s="569"/>
      <c r="OVG28" s="569"/>
      <c r="OVH28" s="569"/>
      <c r="OVI28" s="569"/>
      <c r="OVJ28" s="569"/>
      <c r="OVK28" s="569"/>
      <c r="OVL28" s="569"/>
      <c r="OVM28" s="569"/>
      <c r="OVN28" s="569"/>
      <c r="OVO28" s="569"/>
      <c r="OVP28" s="569"/>
      <c r="OVQ28" s="569"/>
      <c r="OVR28" s="569"/>
      <c r="OVS28" s="569"/>
      <c r="OVT28" s="569"/>
      <c r="OVU28" s="569"/>
      <c r="OVV28" s="569"/>
      <c r="OVW28" s="569"/>
      <c r="OVX28" s="569"/>
      <c r="OVY28" s="569"/>
      <c r="OVZ28" s="569"/>
      <c r="OWA28" s="569"/>
      <c r="OWB28" s="569"/>
      <c r="OWC28" s="569"/>
      <c r="OWD28" s="569"/>
      <c r="OWE28" s="569"/>
      <c r="OWF28" s="569"/>
      <c r="OWG28" s="569"/>
      <c r="OWH28" s="569"/>
      <c r="OWI28" s="569"/>
      <c r="OWJ28" s="569"/>
      <c r="OWK28" s="569"/>
      <c r="OWL28" s="569"/>
      <c r="OWM28" s="569"/>
      <c r="OWN28" s="569"/>
      <c r="OWO28" s="569"/>
      <c r="OWP28" s="569"/>
      <c r="OWQ28" s="569"/>
      <c r="OWR28" s="569"/>
      <c r="OWS28" s="569"/>
      <c r="OWT28" s="569"/>
      <c r="OWU28" s="569"/>
      <c r="OWV28" s="569"/>
      <c r="OWW28" s="569"/>
      <c r="OWX28" s="569"/>
      <c r="OWY28" s="569"/>
      <c r="OWZ28" s="569"/>
      <c r="OXA28" s="569"/>
      <c r="OXB28" s="569"/>
      <c r="OXC28" s="569"/>
      <c r="OXD28" s="569"/>
      <c r="OXE28" s="569"/>
      <c r="OXF28" s="569"/>
      <c r="OXG28" s="569"/>
      <c r="OXH28" s="569"/>
      <c r="OXI28" s="569"/>
      <c r="OXJ28" s="569"/>
      <c r="OXK28" s="569"/>
      <c r="OXL28" s="569"/>
      <c r="OXM28" s="569"/>
      <c r="OXN28" s="569"/>
      <c r="OXO28" s="569"/>
      <c r="OXP28" s="569"/>
      <c r="OXQ28" s="569"/>
      <c r="OXR28" s="569"/>
      <c r="OXS28" s="569"/>
      <c r="OXT28" s="569"/>
      <c r="OXU28" s="569"/>
      <c r="OXV28" s="569"/>
      <c r="OXW28" s="569"/>
      <c r="OXX28" s="569"/>
      <c r="OXY28" s="569"/>
      <c r="OXZ28" s="569"/>
      <c r="OYA28" s="569"/>
      <c r="OYB28" s="569"/>
      <c r="OYC28" s="569"/>
      <c r="OYD28" s="569"/>
      <c r="OYE28" s="569"/>
      <c r="OYF28" s="569"/>
      <c r="OYG28" s="569"/>
      <c r="OYH28" s="569"/>
      <c r="OYI28" s="569"/>
      <c r="OYJ28" s="569"/>
      <c r="OYK28" s="569"/>
      <c r="OYL28" s="569"/>
      <c r="OYM28" s="569"/>
      <c r="OYN28" s="569"/>
      <c r="OYO28" s="569"/>
      <c r="OYP28" s="569"/>
      <c r="OYQ28" s="569"/>
      <c r="OYR28" s="569"/>
      <c r="OYS28" s="569"/>
      <c r="OYT28" s="569"/>
      <c r="OYU28" s="569"/>
      <c r="OYV28" s="569"/>
      <c r="OYW28" s="569"/>
      <c r="OYX28" s="569"/>
      <c r="OYY28" s="569"/>
      <c r="OYZ28" s="569"/>
      <c r="OZA28" s="569"/>
      <c r="OZB28" s="569"/>
      <c r="OZC28" s="569"/>
      <c r="OZD28" s="569"/>
      <c r="OZE28" s="569"/>
      <c r="OZF28" s="569"/>
      <c r="OZG28" s="569"/>
      <c r="OZH28" s="569"/>
      <c r="OZI28" s="569"/>
      <c r="OZJ28" s="569"/>
      <c r="OZK28" s="569"/>
      <c r="OZL28" s="569"/>
      <c r="OZM28" s="569"/>
      <c r="OZN28" s="569"/>
      <c r="OZO28" s="569"/>
      <c r="OZP28" s="569"/>
      <c r="OZQ28" s="569"/>
      <c r="OZR28" s="569"/>
      <c r="OZS28" s="569"/>
      <c r="OZT28" s="569"/>
      <c r="OZU28" s="569"/>
      <c r="OZV28" s="569"/>
      <c r="OZW28" s="569"/>
      <c r="OZX28" s="569"/>
      <c r="OZY28" s="569"/>
      <c r="OZZ28" s="569"/>
      <c r="PAA28" s="569"/>
      <c r="PAB28" s="569"/>
      <c r="PAC28" s="569"/>
      <c r="PAD28" s="569"/>
      <c r="PAE28" s="569"/>
      <c r="PAF28" s="569"/>
      <c r="PAG28" s="569"/>
      <c r="PAH28" s="569"/>
      <c r="PAI28" s="569"/>
      <c r="PAJ28" s="569"/>
      <c r="PAK28" s="569"/>
      <c r="PAL28" s="569"/>
      <c r="PAM28" s="569"/>
      <c r="PAN28" s="569"/>
      <c r="PAO28" s="569"/>
      <c r="PAP28" s="569"/>
      <c r="PAQ28" s="569"/>
      <c r="PAR28" s="569"/>
      <c r="PAS28" s="569"/>
      <c r="PAT28" s="569"/>
      <c r="PAU28" s="569"/>
      <c r="PAV28" s="569"/>
      <c r="PAW28" s="569"/>
      <c r="PAX28" s="569"/>
      <c r="PAY28" s="569"/>
      <c r="PAZ28" s="569"/>
      <c r="PBA28" s="569"/>
      <c r="PBB28" s="569"/>
      <c r="PBC28" s="569"/>
      <c r="PBD28" s="569"/>
      <c r="PBE28" s="569"/>
      <c r="PBF28" s="569"/>
      <c r="PBG28" s="569"/>
      <c r="PBH28" s="569"/>
      <c r="PBI28" s="569"/>
      <c r="PBJ28" s="569"/>
      <c r="PBK28" s="569"/>
      <c r="PBL28" s="569"/>
      <c r="PBM28" s="569"/>
      <c r="PBN28" s="569"/>
      <c r="PBO28" s="569"/>
      <c r="PBP28" s="569"/>
      <c r="PBQ28" s="569"/>
      <c r="PBR28" s="569"/>
      <c r="PBS28" s="569"/>
      <c r="PBT28" s="569"/>
      <c r="PBU28" s="569"/>
      <c r="PBV28" s="569"/>
      <c r="PBW28" s="569"/>
      <c r="PBX28" s="569"/>
      <c r="PBY28" s="569"/>
      <c r="PBZ28" s="569"/>
      <c r="PCA28" s="569"/>
      <c r="PCB28" s="569"/>
      <c r="PCC28" s="569"/>
      <c r="PCD28" s="569"/>
      <c r="PCE28" s="569"/>
      <c r="PCF28" s="569"/>
      <c r="PCG28" s="569"/>
      <c r="PCH28" s="569"/>
      <c r="PCI28" s="569"/>
      <c r="PCJ28" s="569"/>
      <c r="PCK28" s="569"/>
      <c r="PCL28" s="569"/>
      <c r="PCM28" s="569"/>
      <c r="PCN28" s="569"/>
      <c r="PCO28" s="569"/>
      <c r="PCP28" s="569"/>
      <c r="PCQ28" s="569"/>
      <c r="PCR28" s="569"/>
      <c r="PCS28" s="569"/>
      <c r="PCT28" s="569"/>
      <c r="PCU28" s="569"/>
      <c r="PCV28" s="569"/>
      <c r="PCW28" s="569"/>
      <c r="PCX28" s="569"/>
      <c r="PCY28" s="569"/>
      <c r="PCZ28" s="569"/>
      <c r="PDA28" s="569"/>
      <c r="PDB28" s="569"/>
      <c r="PDC28" s="569"/>
      <c r="PDD28" s="569"/>
      <c r="PDE28" s="569"/>
      <c r="PDF28" s="569"/>
      <c r="PDG28" s="569"/>
      <c r="PDH28" s="569"/>
      <c r="PDI28" s="569"/>
      <c r="PDJ28" s="569"/>
      <c r="PDK28" s="569"/>
      <c r="PDL28" s="569"/>
      <c r="PDM28" s="569"/>
      <c r="PDN28" s="569"/>
      <c r="PDO28" s="569"/>
      <c r="PDP28" s="569"/>
      <c r="PDQ28" s="569"/>
      <c r="PDR28" s="569"/>
      <c r="PDS28" s="569"/>
      <c r="PDT28" s="569"/>
      <c r="PDU28" s="569"/>
      <c r="PDV28" s="569"/>
      <c r="PDW28" s="569"/>
      <c r="PDX28" s="569"/>
      <c r="PDY28" s="569"/>
      <c r="PDZ28" s="569"/>
      <c r="PEA28" s="569"/>
      <c r="PEB28" s="569"/>
      <c r="PEC28" s="569"/>
      <c r="PED28" s="569"/>
      <c r="PEE28" s="569"/>
      <c r="PEF28" s="569"/>
      <c r="PEG28" s="569"/>
      <c r="PEH28" s="569"/>
      <c r="PEI28" s="569"/>
      <c r="PEJ28" s="569"/>
      <c r="PEK28" s="569"/>
      <c r="PEL28" s="569"/>
      <c r="PEM28" s="569"/>
      <c r="PEN28" s="569"/>
      <c r="PEO28" s="569"/>
      <c r="PEP28" s="569"/>
      <c r="PEQ28" s="569"/>
      <c r="PER28" s="569"/>
      <c r="PES28" s="569"/>
      <c r="PET28" s="569"/>
      <c r="PEU28" s="569"/>
      <c r="PEV28" s="569"/>
      <c r="PEW28" s="569"/>
      <c r="PEX28" s="569"/>
      <c r="PEY28" s="569"/>
      <c r="PEZ28" s="569"/>
      <c r="PFA28" s="569"/>
      <c r="PFB28" s="569"/>
      <c r="PFC28" s="569"/>
      <c r="PFD28" s="569"/>
      <c r="PFE28" s="569"/>
      <c r="PFF28" s="569"/>
      <c r="PFG28" s="569"/>
      <c r="PFH28" s="569"/>
      <c r="PFI28" s="569"/>
      <c r="PFJ28" s="569"/>
      <c r="PFK28" s="569"/>
      <c r="PFL28" s="569"/>
      <c r="PFM28" s="569"/>
      <c r="PFN28" s="569"/>
      <c r="PFO28" s="569"/>
      <c r="PFP28" s="569"/>
      <c r="PFQ28" s="569"/>
      <c r="PFR28" s="569"/>
      <c r="PFS28" s="569"/>
      <c r="PFT28" s="569"/>
      <c r="PFU28" s="569"/>
      <c r="PFV28" s="569"/>
      <c r="PFW28" s="569"/>
      <c r="PFX28" s="569"/>
      <c r="PFY28" s="569"/>
      <c r="PFZ28" s="569"/>
      <c r="PGA28" s="569"/>
      <c r="PGB28" s="569"/>
      <c r="PGC28" s="569"/>
      <c r="PGD28" s="569"/>
      <c r="PGE28" s="569"/>
      <c r="PGF28" s="569"/>
      <c r="PGG28" s="569"/>
      <c r="PGH28" s="569"/>
      <c r="PGI28" s="569"/>
      <c r="PGJ28" s="569"/>
      <c r="PGK28" s="569"/>
      <c r="PGL28" s="569"/>
      <c r="PGM28" s="569"/>
      <c r="PGN28" s="569"/>
      <c r="PGO28" s="569"/>
      <c r="PGP28" s="569"/>
      <c r="PGQ28" s="569"/>
      <c r="PGR28" s="569"/>
      <c r="PGS28" s="569"/>
      <c r="PGT28" s="569"/>
      <c r="PGU28" s="569"/>
      <c r="PGV28" s="569"/>
      <c r="PGW28" s="569"/>
      <c r="PGX28" s="569"/>
      <c r="PGY28" s="569"/>
      <c r="PGZ28" s="569"/>
      <c r="PHA28" s="569"/>
      <c r="PHB28" s="569"/>
      <c r="PHC28" s="569"/>
      <c r="PHD28" s="569"/>
      <c r="PHE28" s="569"/>
      <c r="PHF28" s="569"/>
      <c r="PHG28" s="569"/>
      <c r="PHH28" s="569"/>
      <c r="PHI28" s="569"/>
      <c r="PHJ28" s="569"/>
      <c r="PHK28" s="569"/>
      <c r="PHL28" s="569"/>
      <c r="PHM28" s="569"/>
      <c r="PHN28" s="569"/>
      <c r="PHO28" s="569"/>
      <c r="PHP28" s="569"/>
      <c r="PHQ28" s="569"/>
      <c r="PHR28" s="569"/>
      <c r="PHS28" s="569"/>
      <c r="PHT28" s="569"/>
      <c r="PHU28" s="569"/>
      <c r="PHV28" s="569"/>
      <c r="PHW28" s="569"/>
      <c r="PHX28" s="569"/>
      <c r="PHY28" s="569"/>
      <c r="PHZ28" s="569"/>
      <c r="PIA28" s="569"/>
      <c r="PIB28" s="569"/>
      <c r="PIC28" s="569"/>
      <c r="PID28" s="569"/>
      <c r="PIE28" s="569"/>
      <c r="PIF28" s="569"/>
      <c r="PIG28" s="569"/>
      <c r="PIH28" s="569"/>
      <c r="PII28" s="569"/>
      <c r="PIJ28" s="569"/>
      <c r="PIK28" s="569"/>
      <c r="PIL28" s="569"/>
      <c r="PIM28" s="569"/>
      <c r="PIN28" s="569"/>
      <c r="PIO28" s="569"/>
      <c r="PIP28" s="569"/>
      <c r="PIQ28" s="569"/>
      <c r="PIR28" s="569"/>
      <c r="PIS28" s="569"/>
      <c r="PIT28" s="569"/>
      <c r="PIU28" s="569"/>
      <c r="PIV28" s="569"/>
      <c r="PIW28" s="569"/>
      <c r="PIX28" s="569"/>
      <c r="PIY28" s="569"/>
      <c r="PIZ28" s="569"/>
      <c r="PJA28" s="569"/>
      <c r="PJB28" s="569"/>
      <c r="PJC28" s="569"/>
      <c r="PJD28" s="569"/>
      <c r="PJE28" s="569"/>
      <c r="PJF28" s="569"/>
      <c r="PJG28" s="569"/>
      <c r="PJH28" s="569"/>
      <c r="PJI28" s="569"/>
      <c r="PJJ28" s="569"/>
      <c r="PJK28" s="569"/>
      <c r="PJL28" s="569"/>
      <c r="PJM28" s="569"/>
      <c r="PJN28" s="569"/>
      <c r="PJO28" s="569"/>
      <c r="PJP28" s="569"/>
      <c r="PJQ28" s="569"/>
      <c r="PJR28" s="569"/>
      <c r="PJS28" s="569"/>
      <c r="PJT28" s="569"/>
      <c r="PJU28" s="569"/>
      <c r="PJV28" s="569"/>
      <c r="PJW28" s="569"/>
      <c r="PJX28" s="569"/>
      <c r="PJY28" s="569"/>
      <c r="PJZ28" s="569"/>
      <c r="PKA28" s="569"/>
      <c r="PKB28" s="569"/>
      <c r="PKC28" s="569"/>
      <c r="PKD28" s="569"/>
      <c r="PKE28" s="569"/>
      <c r="PKF28" s="569"/>
      <c r="PKG28" s="569"/>
      <c r="PKH28" s="569"/>
      <c r="PKI28" s="569"/>
      <c r="PKJ28" s="569"/>
      <c r="PKK28" s="569"/>
      <c r="PKL28" s="569"/>
      <c r="PKM28" s="569"/>
      <c r="PKN28" s="569"/>
      <c r="PKO28" s="569"/>
      <c r="PKP28" s="569"/>
      <c r="PKQ28" s="569"/>
      <c r="PKR28" s="569"/>
      <c r="PKS28" s="569"/>
      <c r="PKT28" s="569"/>
      <c r="PKU28" s="569"/>
      <c r="PKV28" s="569"/>
      <c r="PKW28" s="569"/>
      <c r="PKX28" s="569"/>
      <c r="PKY28" s="569"/>
      <c r="PKZ28" s="569"/>
      <c r="PLA28" s="569"/>
      <c r="PLB28" s="569"/>
      <c r="PLC28" s="569"/>
      <c r="PLD28" s="569"/>
      <c r="PLE28" s="569"/>
      <c r="PLF28" s="569"/>
      <c r="PLG28" s="569"/>
      <c r="PLH28" s="569"/>
      <c r="PLI28" s="569"/>
      <c r="PLJ28" s="569"/>
      <c r="PLK28" s="569"/>
      <c r="PLL28" s="569"/>
      <c r="PLM28" s="569"/>
      <c r="PLN28" s="569"/>
      <c r="PLO28" s="569"/>
      <c r="PLP28" s="569"/>
      <c r="PLQ28" s="569"/>
      <c r="PLR28" s="569"/>
      <c r="PLS28" s="569"/>
      <c r="PLT28" s="569"/>
      <c r="PLU28" s="569"/>
      <c r="PLV28" s="569"/>
      <c r="PLW28" s="569"/>
      <c r="PLX28" s="569"/>
      <c r="PLY28" s="569"/>
      <c r="PLZ28" s="569"/>
      <c r="PMA28" s="569"/>
      <c r="PMB28" s="569"/>
      <c r="PMC28" s="569"/>
      <c r="PMD28" s="569"/>
      <c r="PME28" s="569"/>
      <c r="PMF28" s="569"/>
      <c r="PMG28" s="569"/>
      <c r="PMH28" s="569"/>
      <c r="PMI28" s="569"/>
      <c r="PMJ28" s="569"/>
      <c r="PMK28" s="569"/>
      <c r="PML28" s="569"/>
      <c r="PMM28" s="569"/>
      <c r="PMN28" s="569"/>
      <c r="PMO28" s="569"/>
      <c r="PMP28" s="569"/>
      <c r="PMQ28" s="569"/>
      <c r="PMR28" s="569"/>
      <c r="PMS28" s="569"/>
      <c r="PMT28" s="569"/>
      <c r="PMU28" s="569"/>
      <c r="PMV28" s="569"/>
      <c r="PMW28" s="569"/>
      <c r="PMX28" s="569"/>
      <c r="PMY28" s="569"/>
      <c r="PMZ28" s="569"/>
      <c r="PNA28" s="569"/>
      <c r="PNB28" s="569"/>
      <c r="PNC28" s="569"/>
      <c r="PND28" s="569"/>
      <c r="PNE28" s="569"/>
      <c r="PNF28" s="569"/>
      <c r="PNG28" s="569"/>
      <c r="PNH28" s="569"/>
      <c r="PNI28" s="569"/>
      <c r="PNJ28" s="569"/>
      <c r="PNK28" s="569"/>
      <c r="PNL28" s="569"/>
      <c r="PNM28" s="569"/>
      <c r="PNN28" s="569"/>
      <c r="PNO28" s="569"/>
      <c r="PNP28" s="569"/>
      <c r="PNQ28" s="569"/>
      <c r="PNR28" s="569"/>
      <c r="PNS28" s="569"/>
      <c r="PNT28" s="569"/>
      <c r="PNU28" s="569"/>
      <c r="PNV28" s="569"/>
      <c r="PNW28" s="569"/>
      <c r="PNX28" s="569"/>
      <c r="PNY28" s="569"/>
      <c r="PNZ28" s="569"/>
      <c r="POA28" s="569"/>
      <c r="POB28" s="569"/>
      <c r="POC28" s="569"/>
      <c r="POD28" s="569"/>
      <c r="POE28" s="569"/>
      <c r="POF28" s="569"/>
      <c r="POG28" s="569"/>
      <c r="POH28" s="569"/>
      <c r="POI28" s="569"/>
      <c r="POJ28" s="569"/>
      <c r="POK28" s="569"/>
      <c r="POL28" s="569"/>
      <c r="POM28" s="569"/>
      <c r="PON28" s="569"/>
      <c r="POO28" s="569"/>
      <c r="POP28" s="569"/>
      <c r="POQ28" s="569"/>
      <c r="POR28" s="569"/>
      <c r="POS28" s="569"/>
      <c r="POT28" s="569"/>
      <c r="POU28" s="569"/>
      <c r="POV28" s="569"/>
      <c r="POW28" s="569"/>
      <c r="POX28" s="569"/>
      <c r="POY28" s="569"/>
      <c r="POZ28" s="569"/>
      <c r="PPA28" s="569"/>
      <c r="PPB28" s="569"/>
      <c r="PPC28" s="569"/>
      <c r="PPD28" s="569"/>
      <c r="PPE28" s="569"/>
      <c r="PPF28" s="569"/>
      <c r="PPG28" s="569"/>
      <c r="PPH28" s="569"/>
      <c r="PPI28" s="569"/>
      <c r="PPJ28" s="569"/>
      <c r="PPK28" s="569"/>
      <c r="PPL28" s="569"/>
      <c r="PPM28" s="569"/>
      <c r="PPN28" s="569"/>
      <c r="PPO28" s="569"/>
      <c r="PPP28" s="569"/>
      <c r="PPQ28" s="569"/>
      <c r="PPR28" s="569"/>
      <c r="PPS28" s="569"/>
      <c r="PPT28" s="569"/>
      <c r="PPU28" s="569"/>
      <c r="PPV28" s="569"/>
      <c r="PPW28" s="569"/>
      <c r="PPX28" s="569"/>
      <c r="PPY28" s="569"/>
      <c r="PPZ28" s="569"/>
      <c r="PQA28" s="569"/>
      <c r="PQB28" s="569"/>
      <c r="PQC28" s="569"/>
      <c r="PQD28" s="569"/>
      <c r="PQE28" s="569"/>
      <c r="PQF28" s="569"/>
      <c r="PQG28" s="569"/>
      <c r="PQH28" s="569"/>
      <c r="PQI28" s="569"/>
      <c r="PQJ28" s="569"/>
      <c r="PQK28" s="569"/>
      <c r="PQL28" s="569"/>
      <c r="PQM28" s="569"/>
      <c r="PQN28" s="569"/>
      <c r="PQO28" s="569"/>
      <c r="PQP28" s="569"/>
      <c r="PQQ28" s="569"/>
      <c r="PQR28" s="569"/>
      <c r="PQS28" s="569"/>
      <c r="PQT28" s="569"/>
      <c r="PQU28" s="569"/>
      <c r="PQV28" s="569"/>
      <c r="PQW28" s="569"/>
      <c r="PQX28" s="569"/>
      <c r="PQY28" s="569"/>
      <c r="PQZ28" s="569"/>
      <c r="PRA28" s="569"/>
      <c r="PRB28" s="569"/>
      <c r="PRC28" s="569"/>
      <c r="PRD28" s="569"/>
      <c r="PRE28" s="569"/>
      <c r="PRF28" s="569"/>
      <c r="PRG28" s="569"/>
      <c r="PRH28" s="569"/>
      <c r="PRI28" s="569"/>
      <c r="PRJ28" s="569"/>
      <c r="PRK28" s="569"/>
      <c r="PRL28" s="569"/>
      <c r="PRM28" s="569"/>
      <c r="PRN28" s="569"/>
      <c r="PRO28" s="569"/>
      <c r="PRP28" s="569"/>
      <c r="PRQ28" s="569"/>
      <c r="PRR28" s="569"/>
      <c r="PRS28" s="569"/>
      <c r="PRT28" s="569"/>
      <c r="PRU28" s="569"/>
      <c r="PRV28" s="569"/>
      <c r="PRW28" s="569"/>
      <c r="PRX28" s="569"/>
      <c r="PRY28" s="569"/>
      <c r="PRZ28" s="569"/>
      <c r="PSA28" s="569"/>
      <c r="PSB28" s="569"/>
      <c r="PSC28" s="569"/>
      <c r="PSD28" s="569"/>
      <c r="PSE28" s="569"/>
      <c r="PSF28" s="569"/>
      <c r="PSG28" s="569"/>
      <c r="PSH28" s="569"/>
      <c r="PSI28" s="569"/>
      <c r="PSJ28" s="569"/>
      <c r="PSK28" s="569"/>
      <c r="PSL28" s="569"/>
      <c r="PSM28" s="569"/>
      <c r="PSN28" s="569"/>
      <c r="PSO28" s="569"/>
      <c r="PSP28" s="569"/>
      <c r="PSQ28" s="569"/>
      <c r="PSR28" s="569"/>
      <c r="PSS28" s="569"/>
      <c r="PST28" s="569"/>
      <c r="PSU28" s="569"/>
      <c r="PSV28" s="569"/>
      <c r="PSW28" s="569"/>
      <c r="PSX28" s="569"/>
      <c r="PSY28" s="569"/>
      <c r="PSZ28" s="569"/>
      <c r="PTA28" s="569"/>
      <c r="PTB28" s="569"/>
      <c r="PTC28" s="569"/>
      <c r="PTD28" s="569"/>
      <c r="PTE28" s="569"/>
      <c r="PTF28" s="569"/>
      <c r="PTG28" s="569"/>
      <c r="PTH28" s="569"/>
      <c r="PTI28" s="569"/>
      <c r="PTJ28" s="569"/>
      <c r="PTK28" s="569"/>
      <c r="PTL28" s="569"/>
      <c r="PTM28" s="569"/>
      <c r="PTN28" s="569"/>
      <c r="PTO28" s="569"/>
      <c r="PTP28" s="569"/>
      <c r="PTQ28" s="569"/>
      <c r="PTR28" s="569"/>
      <c r="PTS28" s="569"/>
      <c r="PTT28" s="569"/>
      <c r="PTU28" s="569"/>
      <c r="PTV28" s="569"/>
      <c r="PTW28" s="569"/>
      <c r="PTX28" s="569"/>
      <c r="PTY28" s="569"/>
      <c r="PTZ28" s="569"/>
      <c r="PUA28" s="569"/>
      <c r="PUB28" s="569"/>
      <c r="PUC28" s="569"/>
      <c r="PUD28" s="569"/>
      <c r="PUE28" s="569"/>
      <c r="PUF28" s="569"/>
      <c r="PUG28" s="569"/>
      <c r="PUH28" s="569"/>
      <c r="PUI28" s="569"/>
      <c r="PUJ28" s="569"/>
      <c r="PUK28" s="569"/>
      <c r="PUL28" s="569"/>
      <c r="PUM28" s="569"/>
      <c r="PUN28" s="569"/>
      <c r="PUO28" s="569"/>
      <c r="PUP28" s="569"/>
      <c r="PUQ28" s="569"/>
      <c r="PUR28" s="569"/>
      <c r="PUS28" s="569"/>
      <c r="PUT28" s="569"/>
      <c r="PUU28" s="569"/>
      <c r="PUV28" s="569"/>
      <c r="PUW28" s="569"/>
      <c r="PUX28" s="569"/>
      <c r="PUY28" s="569"/>
      <c r="PUZ28" s="569"/>
      <c r="PVA28" s="569"/>
      <c r="PVB28" s="569"/>
      <c r="PVC28" s="569"/>
      <c r="PVD28" s="569"/>
      <c r="PVE28" s="569"/>
      <c r="PVF28" s="569"/>
      <c r="PVG28" s="569"/>
      <c r="PVH28" s="569"/>
      <c r="PVI28" s="569"/>
      <c r="PVJ28" s="569"/>
      <c r="PVK28" s="569"/>
      <c r="PVL28" s="569"/>
      <c r="PVM28" s="569"/>
      <c r="PVN28" s="569"/>
      <c r="PVO28" s="569"/>
      <c r="PVP28" s="569"/>
      <c r="PVQ28" s="569"/>
      <c r="PVR28" s="569"/>
      <c r="PVS28" s="569"/>
      <c r="PVT28" s="569"/>
      <c r="PVU28" s="569"/>
      <c r="PVV28" s="569"/>
      <c r="PVW28" s="569"/>
      <c r="PVX28" s="569"/>
      <c r="PVY28" s="569"/>
      <c r="PVZ28" s="569"/>
      <c r="PWA28" s="569"/>
      <c r="PWB28" s="569"/>
      <c r="PWC28" s="569"/>
      <c r="PWD28" s="569"/>
      <c r="PWE28" s="569"/>
      <c r="PWF28" s="569"/>
      <c r="PWG28" s="569"/>
      <c r="PWH28" s="569"/>
      <c r="PWI28" s="569"/>
      <c r="PWJ28" s="569"/>
      <c r="PWK28" s="569"/>
      <c r="PWL28" s="569"/>
      <c r="PWM28" s="569"/>
      <c r="PWN28" s="569"/>
      <c r="PWO28" s="569"/>
      <c r="PWP28" s="569"/>
      <c r="PWQ28" s="569"/>
      <c r="PWR28" s="569"/>
      <c r="PWS28" s="569"/>
      <c r="PWT28" s="569"/>
      <c r="PWU28" s="569"/>
      <c r="PWV28" s="569"/>
      <c r="PWW28" s="569"/>
      <c r="PWX28" s="569"/>
      <c r="PWY28" s="569"/>
      <c r="PWZ28" s="569"/>
      <c r="PXA28" s="569"/>
      <c r="PXB28" s="569"/>
      <c r="PXC28" s="569"/>
      <c r="PXD28" s="569"/>
      <c r="PXE28" s="569"/>
      <c r="PXF28" s="569"/>
      <c r="PXG28" s="569"/>
      <c r="PXH28" s="569"/>
      <c r="PXI28" s="569"/>
      <c r="PXJ28" s="569"/>
      <c r="PXK28" s="569"/>
      <c r="PXL28" s="569"/>
      <c r="PXM28" s="569"/>
      <c r="PXN28" s="569"/>
      <c r="PXO28" s="569"/>
      <c r="PXP28" s="569"/>
      <c r="PXQ28" s="569"/>
      <c r="PXR28" s="569"/>
      <c r="PXS28" s="569"/>
      <c r="PXT28" s="569"/>
      <c r="PXU28" s="569"/>
      <c r="PXV28" s="569"/>
      <c r="PXW28" s="569"/>
      <c r="PXX28" s="569"/>
      <c r="PXY28" s="569"/>
      <c r="PXZ28" s="569"/>
      <c r="PYA28" s="569"/>
      <c r="PYB28" s="569"/>
      <c r="PYC28" s="569"/>
      <c r="PYD28" s="569"/>
      <c r="PYE28" s="569"/>
      <c r="PYF28" s="569"/>
      <c r="PYG28" s="569"/>
      <c r="PYH28" s="569"/>
      <c r="PYI28" s="569"/>
      <c r="PYJ28" s="569"/>
      <c r="PYK28" s="569"/>
      <c r="PYL28" s="569"/>
      <c r="PYM28" s="569"/>
      <c r="PYN28" s="569"/>
      <c r="PYO28" s="569"/>
      <c r="PYP28" s="569"/>
      <c r="PYQ28" s="569"/>
      <c r="PYR28" s="569"/>
      <c r="PYS28" s="569"/>
      <c r="PYT28" s="569"/>
      <c r="PYU28" s="569"/>
      <c r="PYV28" s="569"/>
      <c r="PYW28" s="569"/>
      <c r="PYX28" s="569"/>
      <c r="PYY28" s="569"/>
      <c r="PYZ28" s="569"/>
      <c r="PZA28" s="569"/>
      <c r="PZB28" s="569"/>
      <c r="PZC28" s="569"/>
      <c r="PZD28" s="569"/>
      <c r="PZE28" s="569"/>
      <c r="PZF28" s="569"/>
      <c r="PZG28" s="569"/>
      <c r="PZH28" s="569"/>
      <c r="PZI28" s="569"/>
      <c r="PZJ28" s="569"/>
      <c r="PZK28" s="569"/>
      <c r="PZL28" s="569"/>
      <c r="PZM28" s="569"/>
      <c r="PZN28" s="569"/>
      <c r="PZO28" s="569"/>
      <c r="PZP28" s="569"/>
      <c r="PZQ28" s="569"/>
      <c r="PZR28" s="569"/>
      <c r="PZS28" s="569"/>
      <c r="PZT28" s="569"/>
      <c r="PZU28" s="569"/>
      <c r="PZV28" s="569"/>
      <c r="PZW28" s="569"/>
      <c r="PZX28" s="569"/>
      <c r="PZY28" s="569"/>
      <c r="PZZ28" s="569"/>
      <c r="QAA28" s="569"/>
      <c r="QAB28" s="569"/>
      <c r="QAC28" s="569"/>
      <c r="QAD28" s="569"/>
      <c r="QAE28" s="569"/>
      <c r="QAF28" s="569"/>
      <c r="QAG28" s="569"/>
      <c r="QAH28" s="569"/>
      <c r="QAI28" s="569"/>
      <c r="QAJ28" s="569"/>
      <c r="QAK28" s="569"/>
      <c r="QAL28" s="569"/>
      <c r="QAM28" s="569"/>
      <c r="QAN28" s="569"/>
      <c r="QAO28" s="569"/>
      <c r="QAP28" s="569"/>
      <c r="QAQ28" s="569"/>
      <c r="QAR28" s="569"/>
      <c r="QAS28" s="569"/>
      <c r="QAT28" s="569"/>
      <c r="QAU28" s="569"/>
      <c r="QAV28" s="569"/>
      <c r="QAW28" s="569"/>
      <c r="QAX28" s="569"/>
      <c r="QAY28" s="569"/>
      <c r="QAZ28" s="569"/>
      <c r="QBA28" s="569"/>
      <c r="QBB28" s="569"/>
      <c r="QBC28" s="569"/>
      <c r="QBD28" s="569"/>
      <c r="QBE28" s="569"/>
      <c r="QBF28" s="569"/>
      <c r="QBG28" s="569"/>
      <c r="QBH28" s="569"/>
      <c r="QBI28" s="569"/>
      <c r="QBJ28" s="569"/>
      <c r="QBK28" s="569"/>
      <c r="QBL28" s="569"/>
      <c r="QBM28" s="569"/>
      <c r="QBN28" s="569"/>
      <c r="QBO28" s="569"/>
      <c r="QBP28" s="569"/>
      <c r="QBQ28" s="569"/>
      <c r="QBR28" s="569"/>
      <c r="QBS28" s="569"/>
      <c r="QBT28" s="569"/>
      <c r="QBU28" s="569"/>
      <c r="QBV28" s="569"/>
      <c r="QBW28" s="569"/>
      <c r="QBX28" s="569"/>
      <c r="QBY28" s="569"/>
      <c r="QBZ28" s="569"/>
      <c r="QCA28" s="569"/>
      <c r="QCB28" s="569"/>
      <c r="QCC28" s="569"/>
      <c r="QCD28" s="569"/>
      <c r="QCE28" s="569"/>
      <c r="QCF28" s="569"/>
      <c r="QCG28" s="569"/>
      <c r="QCH28" s="569"/>
      <c r="QCI28" s="569"/>
      <c r="QCJ28" s="569"/>
      <c r="QCK28" s="569"/>
      <c r="QCL28" s="569"/>
      <c r="QCM28" s="569"/>
      <c r="QCN28" s="569"/>
      <c r="QCO28" s="569"/>
      <c r="QCP28" s="569"/>
      <c r="QCQ28" s="569"/>
      <c r="QCR28" s="569"/>
      <c r="QCS28" s="569"/>
      <c r="QCT28" s="569"/>
      <c r="QCU28" s="569"/>
      <c r="QCV28" s="569"/>
      <c r="QCW28" s="569"/>
      <c r="QCX28" s="569"/>
      <c r="QCY28" s="569"/>
      <c r="QCZ28" s="569"/>
      <c r="QDA28" s="569"/>
      <c r="QDB28" s="569"/>
      <c r="QDC28" s="569"/>
      <c r="QDD28" s="569"/>
      <c r="QDE28" s="569"/>
      <c r="QDF28" s="569"/>
      <c r="QDG28" s="569"/>
      <c r="QDH28" s="569"/>
      <c r="QDI28" s="569"/>
      <c r="QDJ28" s="569"/>
      <c r="QDK28" s="569"/>
      <c r="QDL28" s="569"/>
      <c r="QDM28" s="569"/>
      <c r="QDN28" s="569"/>
      <c r="QDO28" s="569"/>
      <c r="QDP28" s="569"/>
      <c r="QDQ28" s="569"/>
      <c r="QDR28" s="569"/>
      <c r="QDS28" s="569"/>
      <c r="QDT28" s="569"/>
      <c r="QDU28" s="569"/>
      <c r="QDV28" s="569"/>
      <c r="QDW28" s="569"/>
      <c r="QDX28" s="569"/>
      <c r="QDY28" s="569"/>
      <c r="QDZ28" s="569"/>
      <c r="QEA28" s="569"/>
      <c r="QEB28" s="569"/>
      <c r="QEC28" s="569"/>
      <c r="QED28" s="569"/>
      <c r="QEE28" s="569"/>
      <c r="QEF28" s="569"/>
      <c r="QEG28" s="569"/>
      <c r="QEH28" s="569"/>
      <c r="QEI28" s="569"/>
      <c r="QEJ28" s="569"/>
      <c r="QEK28" s="569"/>
      <c r="QEL28" s="569"/>
      <c r="QEM28" s="569"/>
      <c r="QEN28" s="569"/>
      <c r="QEO28" s="569"/>
      <c r="QEP28" s="569"/>
      <c r="QEQ28" s="569"/>
      <c r="QER28" s="569"/>
      <c r="QES28" s="569"/>
      <c r="QET28" s="569"/>
      <c r="QEU28" s="569"/>
      <c r="QEV28" s="569"/>
      <c r="QEW28" s="569"/>
      <c r="QEX28" s="569"/>
      <c r="QEY28" s="569"/>
      <c r="QEZ28" s="569"/>
      <c r="QFA28" s="569"/>
      <c r="QFB28" s="569"/>
      <c r="QFC28" s="569"/>
      <c r="QFD28" s="569"/>
      <c r="QFE28" s="569"/>
      <c r="QFF28" s="569"/>
      <c r="QFG28" s="569"/>
      <c r="QFH28" s="569"/>
      <c r="QFI28" s="569"/>
      <c r="QFJ28" s="569"/>
      <c r="QFK28" s="569"/>
      <c r="QFL28" s="569"/>
      <c r="QFM28" s="569"/>
      <c r="QFN28" s="569"/>
      <c r="QFO28" s="569"/>
      <c r="QFP28" s="569"/>
      <c r="QFQ28" s="569"/>
      <c r="QFR28" s="569"/>
      <c r="QFS28" s="569"/>
      <c r="QFT28" s="569"/>
      <c r="QFU28" s="569"/>
      <c r="QFV28" s="569"/>
      <c r="QFW28" s="569"/>
      <c r="QFX28" s="569"/>
      <c r="QFY28" s="569"/>
      <c r="QFZ28" s="569"/>
      <c r="QGA28" s="569"/>
      <c r="QGB28" s="569"/>
      <c r="QGC28" s="569"/>
      <c r="QGD28" s="569"/>
      <c r="QGE28" s="569"/>
      <c r="QGF28" s="569"/>
      <c r="QGG28" s="569"/>
      <c r="QGH28" s="569"/>
      <c r="QGI28" s="569"/>
      <c r="QGJ28" s="569"/>
      <c r="QGK28" s="569"/>
      <c r="QGL28" s="569"/>
      <c r="QGM28" s="569"/>
      <c r="QGN28" s="569"/>
      <c r="QGO28" s="569"/>
      <c r="QGP28" s="569"/>
      <c r="QGQ28" s="569"/>
      <c r="QGR28" s="569"/>
      <c r="QGS28" s="569"/>
      <c r="QGT28" s="569"/>
      <c r="QGU28" s="569"/>
      <c r="QGV28" s="569"/>
      <c r="QGW28" s="569"/>
      <c r="QGX28" s="569"/>
      <c r="QGY28" s="569"/>
      <c r="QGZ28" s="569"/>
      <c r="QHA28" s="569"/>
      <c r="QHB28" s="569"/>
      <c r="QHC28" s="569"/>
      <c r="QHD28" s="569"/>
      <c r="QHE28" s="569"/>
      <c r="QHF28" s="569"/>
      <c r="QHG28" s="569"/>
      <c r="QHH28" s="569"/>
      <c r="QHI28" s="569"/>
      <c r="QHJ28" s="569"/>
      <c r="QHK28" s="569"/>
      <c r="QHL28" s="569"/>
      <c r="QHM28" s="569"/>
      <c r="QHN28" s="569"/>
      <c r="QHO28" s="569"/>
      <c r="QHP28" s="569"/>
      <c r="QHQ28" s="569"/>
      <c r="QHR28" s="569"/>
      <c r="QHS28" s="569"/>
      <c r="QHT28" s="569"/>
      <c r="QHU28" s="569"/>
      <c r="QHV28" s="569"/>
      <c r="QHW28" s="569"/>
      <c r="QHX28" s="569"/>
      <c r="QHY28" s="569"/>
      <c r="QHZ28" s="569"/>
      <c r="QIA28" s="569"/>
      <c r="QIB28" s="569"/>
      <c r="QIC28" s="569"/>
      <c r="QID28" s="569"/>
      <c r="QIE28" s="569"/>
      <c r="QIF28" s="569"/>
      <c r="QIG28" s="569"/>
      <c r="QIH28" s="569"/>
      <c r="QII28" s="569"/>
      <c r="QIJ28" s="569"/>
      <c r="QIK28" s="569"/>
      <c r="QIL28" s="569"/>
      <c r="QIM28" s="569"/>
      <c r="QIN28" s="569"/>
      <c r="QIO28" s="569"/>
      <c r="QIP28" s="569"/>
      <c r="QIQ28" s="569"/>
      <c r="QIR28" s="569"/>
      <c r="QIS28" s="569"/>
      <c r="QIT28" s="569"/>
      <c r="QIU28" s="569"/>
      <c r="QIV28" s="569"/>
      <c r="QIW28" s="569"/>
      <c r="QIX28" s="569"/>
      <c r="QIY28" s="569"/>
      <c r="QIZ28" s="569"/>
      <c r="QJA28" s="569"/>
      <c r="QJB28" s="569"/>
      <c r="QJC28" s="569"/>
      <c r="QJD28" s="569"/>
      <c r="QJE28" s="569"/>
      <c r="QJF28" s="569"/>
      <c r="QJG28" s="569"/>
      <c r="QJH28" s="569"/>
      <c r="QJI28" s="569"/>
      <c r="QJJ28" s="569"/>
      <c r="QJK28" s="569"/>
      <c r="QJL28" s="569"/>
      <c r="QJM28" s="569"/>
      <c r="QJN28" s="569"/>
      <c r="QJO28" s="569"/>
      <c r="QJP28" s="569"/>
      <c r="QJQ28" s="569"/>
      <c r="QJR28" s="569"/>
      <c r="QJS28" s="569"/>
      <c r="QJT28" s="569"/>
      <c r="QJU28" s="569"/>
      <c r="QJV28" s="569"/>
      <c r="QJW28" s="569"/>
      <c r="QJX28" s="569"/>
      <c r="QJY28" s="569"/>
      <c r="QJZ28" s="569"/>
      <c r="QKA28" s="569"/>
      <c r="QKB28" s="569"/>
      <c r="QKC28" s="569"/>
      <c r="QKD28" s="569"/>
      <c r="QKE28" s="569"/>
      <c r="QKF28" s="569"/>
      <c r="QKG28" s="569"/>
      <c r="QKH28" s="569"/>
      <c r="QKI28" s="569"/>
      <c r="QKJ28" s="569"/>
      <c r="QKK28" s="569"/>
      <c r="QKL28" s="569"/>
      <c r="QKM28" s="569"/>
      <c r="QKN28" s="569"/>
      <c r="QKO28" s="569"/>
      <c r="QKP28" s="569"/>
      <c r="QKQ28" s="569"/>
      <c r="QKR28" s="569"/>
      <c r="QKS28" s="569"/>
      <c r="QKT28" s="569"/>
      <c r="QKU28" s="569"/>
      <c r="QKV28" s="569"/>
      <c r="QKW28" s="569"/>
      <c r="QKX28" s="569"/>
      <c r="QKY28" s="569"/>
      <c r="QKZ28" s="569"/>
      <c r="QLA28" s="569"/>
      <c r="QLB28" s="569"/>
      <c r="QLC28" s="569"/>
      <c r="QLD28" s="569"/>
      <c r="QLE28" s="569"/>
      <c r="QLF28" s="569"/>
      <c r="QLG28" s="569"/>
      <c r="QLH28" s="569"/>
      <c r="QLI28" s="569"/>
      <c r="QLJ28" s="569"/>
      <c r="QLK28" s="569"/>
      <c r="QLL28" s="569"/>
      <c r="QLM28" s="569"/>
      <c r="QLN28" s="569"/>
      <c r="QLO28" s="569"/>
      <c r="QLP28" s="569"/>
      <c r="QLQ28" s="569"/>
      <c r="QLR28" s="569"/>
      <c r="QLS28" s="569"/>
      <c r="QLT28" s="569"/>
      <c r="QLU28" s="569"/>
      <c r="QLV28" s="569"/>
      <c r="QLW28" s="569"/>
      <c r="QLX28" s="569"/>
      <c r="QLY28" s="569"/>
      <c r="QLZ28" s="569"/>
      <c r="QMA28" s="569"/>
      <c r="QMB28" s="569"/>
      <c r="QMC28" s="569"/>
      <c r="QMD28" s="569"/>
      <c r="QME28" s="569"/>
      <c r="QMF28" s="569"/>
      <c r="QMG28" s="569"/>
      <c r="QMH28" s="569"/>
      <c r="QMI28" s="569"/>
      <c r="QMJ28" s="569"/>
      <c r="QMK28" s="569"/>
      <c r="QML28" s="569"/>
      <c r="QMM28" s="569"/>
      <c r="QMN28" s="569"/>
      <c r="QMO28" s="569"/>
      <c r="QMP28" s="569"/>
      <c r="QMQ28" s="569"/>
      <c r="QMR28" s="569"/>
      <c r="QMS28" s="569"/>
      <c r="QMT28" s="569"/>
      <c r="QMU28" s="569"/>
      <c r="QMV28" s="569"/>
      <c r="QMW28" s="569"/>
      <c r="QMX28" s="569"/>
      <c r="QMY28" s="569"/>
      <c r="QMZ28" s="569"/>
      <c r="QNA28" s="569"/>
      <c r="QNB28" s="569"/>
      <c r="QNC28" s="569"/>
      <c r="QND28" s="569"/>
      <c r="QNE28" s="569"/>
      <c r="QNF28" s="569"/>
      <c r="QNG28" s="569"/>
      <c r="QNH28" s="569"/>
      <c r="QNI28" s="569"/>
      <c r="QNJ28" s="569"/>
      <c r="QNK28" s="569"/>
      <c r="QNL28" s="569"/>
      <c r="QNM28" s="569"/>
      <c r="QNN28" s="569"/>
      <c r="QNO28" s="569"/>
      <c r="QNP28" s="569"/>
      <c r="QNQ28" s="569"/>
      <c r="QNR28" s="569"/>
      <c r="QNS28" s="569"/>
      <c r="QNT28" s="569"/>
      <c r="QNU28" s="569"/>
      <c r="QNV28" s="569"/>
      <c r="QNW28" s="569"/>
      <c r="QNX28" s="569"/>
      <c r="QNY28" s="569"/>
      <c r="QNZ28" s="569"/>
      <c r="QOA28" s="569"/>
      <c r="QOB28" s="569"/>
      <c r="QOC28" s="569"/>
      <c r="QOD28" s="569"/>
      <c r="QOE28" s="569"/>
      <c r="QOF28" s="569"/>
      <c r="QOG28" s="569"/>
      <c r="QOH28" s="569"/>
      <c r="QOI28" s="569"/>
      <c r="QOJ28" s="569"/>
      <c r="QOK28" s="569"/>
      <c r="QOL28" s="569"/>
      <c r="QOM28" s="569"/>
      <c r="QON28" s="569"/>
      <c r="QOO28" s="569"/>
      <c r="QOP28" s="569"/>
      <c r="QOQ28" s="569"/>
      <c r="QOR28" s="569"/>
      <c r="QOS28" s="569"/>
      <c r="QOT28" s="569"/>
      <c r="QOU28" s="569"/>
      <c r="QOV28" s="569"/>
      <c r="QOW28" s="569"/>
      <c r="QOX28" s="569"/>
      <c r="QOY28" s="569"/>
      <c r="QOZ28" s="569"/>
      <c r="QPA28" s="569"/>
      <c r="QPB28" s="569"/>
      <c r="QPC28" s="569"/>
      <c r="QPD28" s="569"/>
      <c r="QPE28" s="569"/>
      <c r="QPF28" s="569"/>
      <c r="QPG28" s="569"/>
      <c r="QPH28" s="569"/>
      <c r="QPI28" s="569"/>
      <c r="QPJ28" s="569"/>
      <c r="QPK28" s="569"/>
      <c r="QPL28" s="569"/>
      <c r="QPM28" s="569"/>
      <c r="QPN28" s="569"/>
      <c r="QPO28" s="569"/>
      <c r="QPP28" s="569"/>
      <c r="QPQ28" s="569"/>
      <c r="QPR28" s="569"/>
      <c r="QPS28" s="569"/>
      <c r="QPT28" s="569"/>
      <c r="QPU28" s="569"/>
      <c r="QPV28" s="569"/>
      <c r="QPW28" s="569"/>
      <c r="QPX28" s="569"/>
      <c r="QPY28" s="569"/>
      <c r="QPZ28" s="569"/>
      <c r="QQA28" s="569"/>
      <c r="QQB28" s="569"/>
      <c r="QQC28" s="569"/>
      <c r="QQD28" s="569"/>
      <c r="QQE28" s="569"/>
      <c r="QQF28" s="569"/>
      <c r="QQG28" s="569"/>
      <c r="QQH28" s="569"/>
      <c r="QQI28" s="569"/>
      <c r="QQJ28" s="569"/>
      <c r="QQK28" s="569"/>
      <c r="QQL28" s="569"/>
      <c r="QQM28" s="569"/>
      <c r="QQN28" s="569"/>
      <c r="QQO28" s="569"/>
      <c r="QQP28" s="569"/>
      <c r="QQQ28" s="569"/>
      <c r="QQR28" s="569"/>
      <c r="QQS28" s="569"/>
      <c r="QQT28" s="569"/>
      <c r="QQU28" s="569"/>
      <c r="QQV28" s="569"/>
      <c r="QQW28" s="569"/>
      <c r="QQX28" s="569"/>
      <c r="QQY28" s="569"/>
      <c r="QQZ28" s="569"/>
      <c r="QRA28" s="569"/>
      <c r="QRB28" s="569"/>
      <c r="QRC28" s="569"/>
      <c r="QRD28" s="569"/>
      <c r="QRE28" s="569"/>
      <c r="QRF28" s="569"/>
      <c r="QRG28" s="569"/>
      <c r="QRH28" s="569"/>
      <c r="QRI28" s="569"/>
      <c r="QRJ28" s="569"/>
      <c r="QRK28" s="569"/>
      <c r="QRL28" s="569"/>
      <c r="QRM28" s="569"/>
      <c r="QRN28" s="569"/>
      <c r="QRO28" s="569"/>
      <c r="QRP28" s="569"/>
      <c r="QRQ28" s="569"/>
      <c r="QRR28" s="569"/>
      <c r="QRS28" s="569"/>
      <c r="QRT28" s="569"/>
      <c r="QRU28" s="569"/>
      <c r="QRV28" s="569"/>
      <c r="QRW28" s="569"/>
      <c r="QRX28" s="569"/>
      <c r="QRY28" s="569"/>
      <c r="QRZ28" s="569"/>
      <c r="QSA28" s="569"/>
      <c r="QSB28" s="569"/>
      <c r="QSC28" s="569"/>
      <c r="QSD28" s="569"/>
      <c r="QSE28" s="569"/>
      <c r="QSF28" s="569"/>
      <c r="QSG28" s="569"/>
      <c r="QSH28" s="569"/>
      <c r="QSI28" s="569"/>
      <c r="QSJ28" s="569"/>
      <c r="QSK28" s="569"/>
      <c r="QSL28" s="569"/>
      <c r="QSM28" s="569"/>
      <c r="QSN28" s="569"/>
      <c r="QSO28" s="569"/>
      <c r="QSP28" s="569"/>
      <c r="QSQ28" s="569"/>
      <c r="QSR28" s="569"/>
      <c r="QSS28" s="569"/>
      <c r="QST28" s="569"/>
      <c r="QSU28" s="569"/>
      <c r="QSV28" s="569"/>
      <c r="QSW28" s="569"/>
      <c r="QSX28" s="569"/>
      <c r="QSY28" s="569"/>
      <c r="QSZ28" s="569"/>
      <c r="QTA28" s="569"/>
      <c r="QTB28" s="569"/>
      <c r="QTC28" s="569"/>
      <c r="QTD28" s="569"/>
      <c r="QTE28" s="569"/>
      <c r="QTF28" s="569"/>
      <c r="QTG28" s="569"/>
      <c r="QTH28" s="569"/>
      <c r="QTI28" s="569"/>
      <c r="QTJ28" s="569"/>
      <c r="QTK28" s="569"/>
      <c r="QTL28" s="569"/>
      <c r="QTM28" s="569"/>
      <c r="QTN28" s="569"/>
      <c r="QTO28" s="569"/>
      <c r="QTP28" s="569"/>
      <c r="QTQ28" s="569"/>
      <c r="QTR28" s="569"/>
      <c r="QTS28" s="569"/>
      <c r="QTT28" s="569"/>
      <c r="QTU28" s="569"/>
      <c r="QTV28" s="569"/>
      <c r="QTW28" s="569"/>
      <c r="QTX28" s="569"/>
      <c r="QTY28" s="569"/>
      <c r="QTZ28" s="569"/>
      <c r="QUA28" s="569"/>
      <c r="QUB28" s="569"/>
      <c r="QUC28" s="569"/>
      <c r="QUD28" s="569"/>
      <c r="QUE28" s="569"/>
      <c r="QUF28" s="569"/>
      <c r="QUG28" s="569"/>
      <c r="QUH28" s="569"/>
      <c r="QUI28" s="569"/>
      <c r="QUJ28" s="569"/>
      <c r="QUK28" s="569"/>
      <c r="QUL28" s="569"/>
      <c r="QUM28" s="569"/>
      <c r="QUN28" s="569"/>
      <c r="QUO28" s="569"/>
      <c r="QUP28" s="569"/>
      <c r="QUQ28" s="569"/>
      <c r="QUR28" s="569"/>
      <c r="QUS28" s="569"/>
      <c r="QUT28" s="569"/>
      <c r="QUU28" s="569"/>
      <c r="QUV28" s="569"/>
      <c r="QUW28" s="569"/>
      <c r="QUX28" s="569"/>
      <c r="QUY28" s="569"/>
      <c r="QUZ28" s="569"/>
      <c r="QVA28" s="569"/>
      <c r="QVB28" s="569"/>
      <c r="QVC28" s="569"/>
      <c r="QVD28" s="569"/>
      <c r="QVE28" s="569"/>
      <c r="QVF28" s="569"/>
      <c r="QVG28" s="569"/>
      <c r="QVH28" s="569"/>
      <c r="QVI28" s="569"/>
      <c r="QVJ28" s="569"/>
      <c r="QVK28" s="569"/>
      <c r="QVL28" s="569"/>
      <c r="QVM28" s="569"/>
      <c r="QVN28" s="569"/>
      <c r="QVO28" s="569"/>
      <c r="QVP28" s="569"/>
      <c r="QVQ28" s="569"/>
      <c r="QVR28" s="569"/>
      <c r="QVS28" s="569"/>
      <c r="QVT28" s="569"/>
      <c r="QVU28" s="569"/>
      <c r="QVV28" s="569"/>
      <c r="QVW28" s="569"/>
      <c r="QVX28" s="569"/>
      <c r="QVY28" s="569"/>
      <c r="QVZ28" s="569"/>
      <c r="QWA28" s="569"/>
      <c r="QWB28" s="569"/>
      <c r="QWC28" s="569"/>
      <c r="QWD28" s="569"/>
      <c r="QWE28" s="569"/>
      <c r="QWF28" s="569"/>
      <c r="QWG28" s="569"/>
      <c r="QWH28" s="569"/>
      <c r="QWI28" s="569"/>
      <c r="QWJ28" s="569"/>
      <c r="QWK28" s="569"/>
      <c r="QWL28" s="569"/>
      <c r="QWM28" s="569"/>
      <c r="QWN28" s="569"/>
      <c r="QWO28" s="569"/>
      <c r="QWP28" s="569"/>
      <c r="QWQ28" s="569"/>
      <c r="QWR28" s="569"/>
      <c r="QWS28" s="569"/>
      <c r="QWT28" s="569"/>
      <c r="QWU28" s="569"/>
      <c r="QWV28" s="569"/>
      <c r="QWW28" s="569"/>
      <c r="QWX28" s="569"/>
      <c r="QWY28" s="569"/>
      <c r="QWZ28" s="569"/>
      <c r="QXA28" s="569"/>
      <c r="QXB28" s="569"/>
      <c r="QXC28" s="569"/>
      <c r="QXD28" s="569"/>
      <c r="QXE28" s="569"/>
      <c r="QXF28" s="569"/>
      <c r="QXG28" s="569"/>
      <c r="QXH28" s="569"/>
      <c r="QXI28" s="569"/>
      <c r="QXJ28" s="569"/>
      <c r="QXK28" s="569"/>
      <c r="QXL28" s="569"/>
      <c r="QXM28" s="569"/>
      <c r="QXN28" s="569"/>
      <c r="QXO28" s="569"/>
      <c r="QXP28" s="569"/>
      <c r="QXQ28" s="569"/>
      <c r="QXR28" s="569"/>
      <c r="QXS28" s="569"/>
      <c r="QXT28" s="569"/>
      <c r="QXU28" s="569"/>
      <c r="QXV28" s="569"/>
      <c r="QXW28" s="569"/>
      <c r="QXX28" s="569"/>
      <c r="QXY28" s="569"/>
      <c r="QXZ28" s="569"/>
      <c r="QYA28" s="569"/>
      <c r="QYB28" s="569"/>
      <c r="QYC28" s="569"/>
      <c r="QYD28" s="569"/>
      <c r="QYE28" s="569"/>
      <c r="QYF28" s="569"/>
      <c r="QYG28" s="569"/>
      <c r="QYH28" s="569"/>
      <c r="QYI28" s="569"/>
      <c r="QYJ28" s="569"/>
      <c r="QYK28" s="569"/>
      <c r="QYL28" s="569"/>
      <c r="QYM28" s="569"/>
      <c r="QYN28" s="569"/>
      <c r="QYO28" s="569"/>
      <c r="QYP28" s="569"/>
      <c r="QYQ28" s="569"/>
      <c r="QYR28" s="569"/>
      <c r="QYS28" s="569"/>
      <c r="QYT28" s="569"/>
      <c r="QYU28" s="569"/>
      <c r="QYV28" s="569"/>
      <c r="QYW28" s="569"/>
      <c r="QYX28" s="569"/>
      <c r="QYY28" s="569"/>
      <c r="QYZ28" s="569"/>
      <c r="QZA28" s="569"/>
      <c r="QZB28" s="569"/>
      <c r="QZC28" s="569"/>
      <c r="QZD28" s="569"/>
      <c r="QZE28" s="569"/>
      <c r="QZF28" s="569"/>
      <c r="QZG28" s="569"/>
      <c r="QZH28" s="569"/>
      <c r="QZI28" s="569"/>
      <c r="QZJ28" s="569"/>
      <c r="QZK28" s="569"/>
      <c r="QZL28" s="569"/>
      <c r="QZM28" s="569"/>
      <c r="QZN28" s="569"/>
      <c r="QZO28" s="569"/>
      <c r="QZP28" s="569"/>
      <c r="QZQ28" s="569"/>
      <c r="QZR28" s="569"/>
      <c r="QZS28" s="569"/>
      <c r="QZT28" s="569"/>
      <c r="QZU28" s="569"/>
      <c r="QZV28" s="569"/>
      <c r="QZW28" s="569"/>
      <c r="QZX28" s="569"/>
      <c r="QZY28" s="569"/>
      <c r="QZZ28" s="569"/>
      <c r="RAA28" s="569"/>
      <c r="RAB28" s="569"/>
      <c r="RAC28" s="569"/>
      <c r="RAD28" s="569"/>
      <c r="RAE28" s="569"/>
      <c r="RAF28" s="569"/>
      <c r="RAG28" s="569"/>
      <c r="RAH28" s="569"/>
      <c r="RAI28" s="569"/>
      <c r="RAJ28" s="569"/>
      <c r="RAK28" s="569"/>
      <c r="RAL28" s="569"/>
      <c r="RAM28" s="569"/>
      <c r="RAN28" s="569"/>
      <c r="RAO28" s="569"/>
      <c r="RAP28" s="569"/>
      <c r="RAQ28" s="569"/>
      <c r="RAR28" s="569"/>
      <c r="RAS28" s="569"/>
      <c r="RAT28" s="569"/>
      <c r="RAU28" s="569"/>
      <c r="RAV28" s="569"/>
      <c r="RAW28" s="569"/>
      <c r="RAX28" s="569"/>
      <c r="RAY28" s="569"/>
      <c r="RAZ28" s="569"/>
      <c r="RBA28" s="569"/>
      <c r="RBB28" s="569"/>
      <c r="RBC28" s="569"/>
      <c r="RBD28" s="569"/>
      <c r="RBE28" s="569"/>
      <c r="RBF28" s="569"/>
      <c r="RBG28" s="569"/>
      <c r="RBH28" s="569"/>
      <c r="RBI28" s="569"/>
      <c r="RBJ28" s="569"/>
      <c r="RBK28" s="569"/>
      <c r="RBL28" s="569"/>
      <c r="RBM28" s="569"/>
      <c r="RBN28" s="569"/>
      <c r="RBO28" s="569"/>
      <c r="RBP28" s="569"/>
      <c r="RBQ28" s="569"/>
      <c r="RBR28" s="569"/>
      <c r="RBS28" s="569"/>
      <c r="RBT28" s="569"/>
      <c r="RBU28" s="569"/>
      <c r="RBV28" s="569"/>
      <c r="RBW28" s="569"/>
      <c r="RBX28" s="569"/>
      <c r="RBY28" s="569"/>
      <c r="RBZ28" s="569"/>
      <c r="RCA28" s="569"/>
      <c r="RCB28" s="569"/>
      <c r="RCC28" s="569"/>
      <c r="RCD28" s="569"/>
      <c r="RCE28" s="569"/>
      <c r="RCF28" s="569"/>
      <c r="RCG28" s="569"/>
      <c r="RCH28" s="569"/>
      <c r="RCI28" s="569"/>
      <c r="RCJ28" s="569"/>
      <c r="RCK28" s="569"/>
      <c r="RCL28" s="569"/>
      <c r="RCM28" s="569"/>
      <c r="RCN28" s="569"/>
      <c r="RCO28" s="569"/>
      <c r="RCP28" s="569"/>
      <c r="RCQ28" s="569"/>
      <c r="RCR28" s="569"/>
      <c r="RCS28" s="569"/>
      <c r="RCT28" s="569"/>
      <c r="RCU28" s="569"/>
      <c r="RCV28" s="569"/>
      <c r="RCW28" s="569"/>
      <c r="RCX28" s="569"/>
      <c r="RCY28" s="569"/>
      <c r="RCZ28" s="569"/>
      <c r="RDA28" s="569"/>
      <c r="RDB28" s="569"/>
      <c r="RDC28" s="569"/>
      <c r="RDD28" s="569"/>
      <c r="RDE28" s="569"/>
      <c r="RDF28" s="569"/>
      <c r="RDG28" s="569"/>
      <c r="RDH28" s="569"/>
      <c r="RDI28" s="569"/>
      <c r="RDJ28" s="569"/>
      <c r="RDK28" s="569"/>
      <c r="RDL28" s="569"/>
      <c r="RDM28" s="569"/>
      <c r="RDN28" s="569"/>
      <c r="RDO28" s="569"/>
      <c r="RDP28" s="569"/>
      <c r="RDQ28" s="569"/>
      <c r="RDR28" s="569"/>
      <c r="RDS28" s="569"/>
      <c r="RDT28" s="569"/>
      <c r="RDU28" s="569"/>
      <c r="RDV28" s="569"/>
      <c r="RDW28" s="569"/>
      <c r="RDX28" s="569"/>
      <c r="RDY28" s="569"/>
      <c r="RDZ28" s="569"/>
      <c r="REA28" s="569"/>
      <c r="REB28" s="569"/>
      <c r="REC28" s="569"/>
      <c r="RED28" s="569"/>
      <c r="REE28" s="569"/>
      <c r="REF28" s="569"/>
      <c r="REG28" s="569"/>
      <c r="REH28" s="569"/>
      <c r="REI28" s="569"/>
      <c r="REJ28" s="569"/>
      <c r="REK28" s="569"/>
      <c r="REL28" s="569"/>
      <c r="REM28" s="569"/>
      <c r="REN28" s="569"/>
      <c r="REO28" s="569"/>
      <c r="REP28" s="569"/>
      <c r="REQ28" s="569"/>
      <c r="RER28" s="569"/>
      <c r="RES28" s="569"/>
      <c r="RET28" s="569"/>
      <c r="REU28" s="569"/>
      <c r="REV28" s="569"/>
      <c r="REW28" s="569"/>
      <c r="REX28" s="569"/>
      <c r="REY28" s="569"/>
      <c r="REZ28" s="569"/>
      <c r="RFA28" s="569"/>
      <c r="RFB28" s="569"/>
      <c r="RFC28" s="569"/>
      <c r="RFD28" s="569"/>
      <c r="RFE28" s="569"/>
      <c r="RFF28" s="569"/>
      <c r="RFG28" s="569"/>
      <c r="RFH28" s="569"/>
      <c r="RFI28" s="569"/>
      <c r="RFJ28" s="569"/>
      <c r="RFK28" s="569"/>
      <c r="RFL28" s="569"/>
      <c r="RFM28" s="569"/>
      <c r="RFN28" s="569"/>
      <c r="RFO28" s="569"/>
      <c r="RFP28" s="569"/>
      <c r="RFQ28" s="569"/>
      <c r="RFR28" s="569"/>
      <c r="RFS28" s="569"/>
      <c r="RFT28" s="569"/>
      <c r="RFU28" s="569"/>
      <c r="RFV28" s="569"/>
      <c r="RFW28" s="569"/>
      <c r="RFX28" s="569"/>
      <c r="RFY28" s="569"/>
      <c r="RFZ28" s="569"/>
      <c r="RGA28" s="569"/>
      <c r="RGB28" s="569"/>
      <c r="RGC28" s="569"/>
      <c r="RGD28" s="569"/>
      <c r="RGE28" s="569"/>
      <c r="RGF28" s="569"/>
      <c r="RGG28" s="569"/>
      <c r="RGH28" s="569"/>
      <c r="RGI28" s="569"/>
      <c r="RGJ28" s="569"/>
      <c r="RGK28" s="569"/>
      <c r="RGL28" s="569"/>
      <c r="RGM28" s="569"/>
      <c r="RGN28" s="569"/>
      <c r="RGO28" s="569"/>
      <c r="RGP28" s="569"/>
      <c r="RGQ28" s="569"/>
      <c r="RGR28" s="569"/>
      <c r="RGS28" s="569"/>
      <c r="RGT28" s="569"/>
      <c r="RGU28" s="569"/>
      <c r="RGV28" s="569"/>
      <c r="RGW28" s="569"/>
      <c r="RGX28" s="569"/>
      <c r="RGY28" s="569"/>
      <c r="RGZ28" s="569"/>
      <c r="RHA28" s="569"/>
      <c r="RHB28" s="569"/>
      <c r="RHC28" s="569"/>
      <c r="RHD28" s="569"/>
      <c r="RHE28" s="569"/>
      <c r="RHF28" s="569"/>
      <c r="RHG28" s="569"/>
      <c r="RHH28" s="569"/>
      <c r="RHI28" s="569"/>
      <c r="RHJ28" s="569"/>
      <c r="RHK28" s="569"/>
      <c r="RHL28" s="569"/>
      <c r="RHM28" s="569"/>
      <c r="RHN28" s="569"/>
      <c r="RHO28" s="569"/>
      <c r="RHP28" s="569"/>
      <c r="RHQ28" s="569"/>
      <c r="RHR28" s="569"/>
      <c r="RHS28" s="569"/>
      <c r="RHT28" s="569"/>
      <c r="RHU28" s="569"/>
      <c r="RHV28" s="569"/>
      <c r="RHW28" s="569"/>
      <c r="RHX28" s="569"/>
      <c r="RHY28" s="569"/>
      <c r="RHZ28" s="569"/>
      <c r="RIA28" s="569"/>
      <c r="RIB28" s="569"/>
      <c r="RIC28" s="569"/>
      <c r="RID28" s="569"/>
      <c r="RIE28" s="569"/>
      <c r="RIF28" s="569"/>
      <c r="RIG28" s="569"/>
      <c r="RIH28" s="569"/>
      <c r="RII28" s="569"/>
      <c r="RIJ28" s="569"/>
      <c r="RIK28" s="569"/>
      <c r="RIL28" s="569"/>
      <c r="RIM28" s="569"/>
      <c r="RIN28" s="569"/>
      <c r="RIO28" s="569"/>
      <c r="RIP28" s="569"/>
      <c r="RIQ28" s="569"/>
      <c r="RIR28" s="569"/>
      <c r="RIS28" s="569"/>
      <c r="RIT28" s="569"/>
      <c r="RIU28" s="569"/>
      <c r="RIV28" s="569"/>
      <c r="RIW28" s="569"/>
      <c r="RIX28" s="569"/>
      <c r="RIY28" s="569"/>
      <c r="RIZ28" s="569"/>
      <c r="RJA28" s="569"/>
      <c r="RJB28" s="569"/>
      <c r="RJC28" s="569"/>
      <c r="RJD28" s="569"/>
      <c r="RJE28" s="569"/>
      <c r="RJF28" s="569"/>
      <c r="RJG28" s="569"/>
      <c r="RJH28" s="569"/>
      <c r="RJI28" s="569"/>
      <c r="RJJ28" s="569"/>
      <c r="RJK28" s="569"/>
      <c r="RJL28" s="569"/>
      <c r="RJM28" s="569"/>
      <c r="RJN28" s="569"/>
      <c r="RJO28" s="569"/>
      <c r="RJP28" s="569"/>
      <c r="RJQ28" s="569"/>
      <c r="RJR28" s="569"/>
      <c r="RJS28" s="569"/>
      <c r="RJT28" s="569"/>
      <c r="RJU28" s="569"/>
      <c r="RJV28" s="569"/>
      <c r="RJW28" s="569"/>
      <c r="RJX28" s="569"/>
      <c r="RJY28" s="569"/>
      <c r="RJZ28" s="569"/>
      <c r="RKA28" s="569"/>
      <c r="RKB28" s="569"/>
      <c r="RKC28" s="569"/>
      <c r="RKD28" s="569"/>
      <c r="RKE28" s="569"/>
      <c r="RKF28" s="569"/>
      <c r="RKG28" s="569"/>
      <c r="RKH28" s="569"/>
      <c r="RKI28" s="569"/>
      <c r="RKJ28" s="569"/>
      <c r="RKK28" s="569"/>
      <c r="RKL28" s="569"/>
      <c r="RKM28" s="569"/>
      <c r="RKN28" s="569"/>
      <c r="RKO28" s="569"/>
      <c r="RKP28" s="569"/>
      <c r="RKQ28" s="569"/>
      <c r="RKR28" s="569"/>
      <c r="RKS28" s="569"/>
      <c r="RKT28" s="569"/>
      <c r="RKU28" s="569"/>
      <c r="RKV28" s="569"/>
      <c r="RKW28" s="569"/>
      <c r="RKX28" s="569"/>
      <c r="RKY28" s="569"/>
      <c r="RKZ28" s="569"/>
      <c r="RLA28" s="569"/>
      <c r="RLB28" s="569"/>
      <c r="RLC28" s="569"/>
      <c r="RLD28" s="569"/>
      <c r="RLE28" s="569"/>
      <c r="RLF28" s="569"/>
      <c r="RLG28" s="569"/>
      <c r="RLH28" s="569"/>
      <c r="RLI28" s="569"/>
      <c r="RLJ28" s="569"/>
      <c r="RLK28" s="569"/>
      <c r="RLL28" s="569"/>
      <c r="RLM28" s="569"/>
      <c r="RLN28" s="569"/>
      <c r="RLO28" s="569"/>
      <c r="RLP28" s="569"/>
      <c r="RLQ28" s="569"/>
      <c r="RLR28" s="569"/>
      <c r="RLS28" s="569"/>
      <c r="RLT28" s="569"/>
      <c r="RLU28" s="569"/>
      <c r="RLV28" s="569"/>
      <c r="RLW28" s="569"/>
      <c r="RLX28" s="569"/>
      <c r="RLY28" s="569"/>
      <c r="RLZ28" s="569"/>
      <c r="RMA28" s="569"/>
      <c r="RMB28" s="569"/>
      <c r="RMC28" s="569"/>
      <c r="RMD28" s="569"/>
      <c r="RME28" s="569"/>
      <c r="RMF28" s="569"/>
      <c r="RMG28" s="569"/>
      <c r="RMH28" s="569"/>
      <c r="RMI28" s="569"/>
      <c r="RMJ28" s="569"/>
      <c r="RMK28" s="569"/>
      <c r="RML28" s="569"/>
      <c r="RMM28" s="569"/>
      <c r="RMN28" s="569"/>
      <c r="RMO28" s="569"/>
      <c r="RMP28" s="569"/>
      <c r="RMQ28" s="569"/>
      <c r="RMR28" s="569"/>
      <c r="RMS28" s="569"/>
      <c r="RMT28" s="569"/>
      <c r="RMU28" s="569"/>
      <c r="RMV28" s="569"/>
      <c r="RMW28" s="569"/>
      <c r="RMX28" s="569"/>
      <c r="RMY28" s="569"/>
      <c r="RMZ28" s="569"/>
      <c r="RNA28" s="569"/>
      <c r="RNB28" s="569"/>
      <c r="RNC28" s="569"/>
      <c r="RND28" s="569"/>
      <c r="RNE28" s="569"/>
      <c r="RNF28" s="569"/>
      <c r="RNG28" s="569"/>
      <c r="RNH28" s="569"/>
      <c r="RNI28" s="569"/>
      <c r="RNJ28" s="569"/>
      <c r="RNK28" s="569"/>
      <c r="RNL28" s="569"/>
      <c r="RNM28" s="569"/>
      <c r="RNN28" s="569"/>
      <c r="RNO28" s="569"/>
      <c r="RNP28" s="569"/>
      <c r="RNQ28" s="569"/>
      <c r="RNR28" s="569"/>
      <c r="RNS28" s="569"/>
      <c r="RNT28" s="569"/>
      <c r="RNU28" s="569"/>
      <c r="RNV28" s="569"/>
      <c r="RNW28" s="569"/>
      <c r="RNX28" s="569"/>
      <c r="RNY28" s="569"/>
      <c r="RNZ28" s="569"/>
      <c r="ROA28" s="569"/>
      <c r="ROB28" s="569"/>
      <c r="ROC28" s="569"/>
      <c r="ROD28" s="569"/>
      <c r="ROE28" s="569"/>
      <c r="ROF28" s="569"/>
      <c r="ROG28" s="569"/>
      <c r="ROH28" s="569"/>
      <c r="ROI28" s="569"/>
      <c r="ROJ28" s="569"/>
      <c r="ROK28" s="569"/>
      <c r="ROL28" s="569"/>
      <c r="ROM28" s="569"/>
      <c r="RON28" s="569"/>
      <c r="ROO28" s="569"/>
      <c r="ROP28" s="569"/>
      <c r="ROQ28" s="569"/>
      <c r="ROR28" s="569"/>
      <c r="ROS28" s="569"/>
      <c r="ROT28" s="569"/>
      <c r="ROU28" s="569"/>
      <c r="ROV28" s="569"/>
      <c r="ROW28" s="569"/>
      <c r="ROX28" s="569"/>
      <c r="ROY28" s="569"/>
      <c r="ROZ28" s="569"/>
      <c r="RPA28" s="569"/>
      <c r="RPB28" s="569"/>
      <c r="RPC28" s="569"/>
      <c r="RPD28" s="569"/>
      <c r="RPE28" s="569"/>
      <c r="RPF28" s="569"/>
      <c r="RPG28" s="569"/>
      <c r="RPH28" s="569"/>
      <c r="RPI28" s="569"/>
      <c r="RPJ28" s="569"/>
      <c r="RPK28" s="569"/>
      <c r="RPL28" s="569"/>
      <c r="RPM28" s="569"/>
      <c r="RPN28" s="569"/>
      <c r="RPO28" s="569"/>
      <c r="RPP28" s="569"/>
      <c r="RPQ28" s="569"/>
      <c r="RPR28" s="569"/>
      <c r="RPS28" s="569"/>
      <c r="RPT28" s="569"/>
      <c r="RPU28" s="569"/>
      <c r="RPV28" s="569"/>
      <c r="RPW28" s="569"/>
      <c r="RPX28" s="569"/>
      <c r="RPY28" s="569"/>
      <c r="RPZ28" s="569"/>
      <c r="RQA28" s="569"/>
      <c r="RQB28" s="569"/>
      <c r="RQC28" s="569"/>
      <c r="RQD28" s="569"/>
      <c r="RQE28" s="569"/>
      <c r="RQF28" s="569"/>
      <c r="RQG28" s="569"/>
      <c r="RQH28" s="569"/>
      <c r="RQI28" s="569"/>
      <c r="RQJ28" s="569"/>
      <c r="RQK28" s="569"/>
      <c r="RQL28" s="569"/>
      <c r="RQM28" s="569"/>
      <c r="RQN28" s="569"/>
      <c r="RQO28" s="569"/>
      <c r="RQP28" s="569"/>
      <c r="RQQ28" s="569"/>
      <c r="RQR28" s="569"/>
      <c r="RQS28" s="569"/>
      <c r="RQT28" s="569"/>
      <c r="RQU28" s="569"/>
      <c r="RQV28" s="569"/>
      <c r="RQW28" s="569"/>
      <c r="RQX28" s="569"/>
      <c r="RQY28" s="569"/>
      <c r="RQZ28" s="569"/>
      <c r="RRA28" s="569"/>
      <c r="RRB28" s="569"/>
      <c r="RRC28" s="569"/>
      <c r="RRD28" s="569"/>
      <c r="RRE28" s="569"/>
      <c r="RRF28" s="569"/>
      <c r="RRG28" s="569"/>
      <c r="RRH28" s="569"/>
      <c r="RRI28" s="569"/>
      <c r="RRJ28" s="569"/>
      <c r="RRK28" s="569"/>
      <c r="RRL28" s="569"/>
      <c r="RRM28" s="569"/>
      <c r="RRN28" s="569"/>
      <c r="RRO28" s="569"/>
      <c r="RRP28" s="569"/>
      <c r="RRQ28" s="569"/>
      <c r="RRR28" s="569"/>
      <c r="RRS28" s="569"/>
      <c r="RRT28" s="569"/>
      <c r="RRU28" s="569"/>
      <c r="RRV28" s="569"/>
      <c r="RRW28" s="569"/>
      <c r="RRX28" s="569"/>
      <c r="RRY28" s="569"/>
      <c r="RRZ28" s="569"/>
      <c r="RSA28" s="569"/>
      <c r="RSB28" s="569"/>
      <c r="RSC28" s="569"/>
      <c r="RSD28" s="569"/>
      <c r="RSE28" s="569"/>
      <c r="RSF28" s="569"/>
      <c r="RSG28" s="569"/>
      <c r="RSH28" s="569"/>
      <c r="RSI28" s="569"/>
      <c r="RSJ28" s="569"/>
      <c r="RSK28" s="569"/>
      <c r="RSL28" s="569"/>
      <c r="RSM28" s="569"/>
      <c r="RSN28" s="569"/>
      <c r="RSO28" s="569"/>
      <c r="RSP28" s="569"/>
      <c r="RSQ28" s="569"/>
      <c r="RSR28" s="569"/>
      <c r="RSS28" s="569"/>
      <c r="RST28" s="569"/>
      <c r="RSU28" s="569"/>
      <c r="RSV28" s="569"/>
      <c r="RSW28" s="569"/>
      <c r="RSX28" s="569"/>
      <c r="RSY28" s="569"/>
      <c r="RSZ28" s="569"/>
      <c r="RTA28" s="569"/>
      <c r="RTB28" s="569"/>
      <c r="RTC28" s="569"/>
      <c r="RTD28" s="569"/>
      <c r="RTE28" s="569"/>
      <c r="RTF28" s="569"/>
      <c r="RTG28" s="569"/>
      <c r="RTH28" s="569"/>
      <c r="RTI28" s="569"/>
      <c r="RTJ28" s="569"/>
      <c r="RTK28" s="569"/>
      <c r="RTL28" s="569"/>
      <c r="RTM28" s="569"/>
      <c r="RTN28" s="569"/>
      <c r="RTO28" s="569"/>
      <c r="RTP28" s="569"/>
      <c r="RTQ28" s="569"/>
      <c r="RTR28" s="569"/>
      <c r="RTS28" s="569"/>
      <c r="RTT28" s="569"/>
      <c r="RTU28" s="569"/>
      <c r="RTV28" s="569"/>
      <c r="RTW28" s="569"/>
      <c r="RTX28" s="569"/>
      <c r="RTY28" s="569"/>
      <c r="RTZ28" s="569"/>
      <c r="RUA28" s="569"/>
      <c r="RUB28" s="569"/>
      <c r="RUC28" s="569"/>
      <c r="RUD28" s="569"/>
      <c r="RUE28" s="569"/>
      <c r="RUF28" s="569"/>
      <c r="RUG28" s="569"/>
      <c r="RUH28" s="569"/>
      <c r="RUI28" s="569"/>
      <c r="RUJ28" s="569"/>
      <c r="RUK28" s="569"/>
      <c r="RUL28" s="569"/>
      <c r="RUM28" s="569"/>
      <c r="RUN28" s="569"/>
      <c r="RUO28" s="569"/>
      <c r="RUP28" s="569"/>
      <c r="RUQ28" s="569"/>
      <c r="RUR28" s="569"/>
      <c r="RUS28" s="569"/>
      <c r="RUT28" s="569"/>
      <c r="RUU28" s="569"/>
      <c r="RUV28" s="569"/>
      <c r="RUW28" s="569"/>
      <c r="RUX28" s="569"/>
      <c r="RUY28" s="569"/>
      <c r="RUZ28" s="569"/>
      <c r="RVA28" s="569"/>
      <c r="RVB28" s="569"/>
      <c r="RVC28" s="569"/>
      <c r="RVD28" s="569"/>
      <c r="RVE28" s="569"/>
      <c r="RVF28" s="569"/>
      <c r="RVG28" s="569"/>
      <c r="RVH28" s="569"/>
      <c r="RVI28" s="569"/>
      <c r="RVJ28" s="569"/>
      <c r="RVK28" s="569"/>
      <c r="RVL28" s="569"/>
      <c r="RVM28" s="569"/>
      <c r="RVN28" s="569"/>
      <c r="RVO28" s="569"/>
      <c r="RVP28" s="569"/>
      <c r="RVQ28" s="569"/>
      <c r="RVR28" s="569"/>
      <c r="RVS28" s="569"/>
      <c r="RVT28" s="569"/>
      <c r="RVU28" s="569"/>
      <c r="RVV28" s="569"/>
      <c r="RVW28" s="569"/>
      <c r="RVX28" s="569"/>
      <c r="RVY28" s="569"/>
      <c r="RVZ28" s="569"/>
      <c r="RWA28" s="569"/>
      <c r="RWB28" s="569"/>
      <c r="RWC28" s="569"/>
      <c r="RWD28" s="569"/>
      <c r="RWE28" s="569"/>
      <c r="RWF28" s="569"/>
      <c r="RWG28" s="569"/>
      <c r="RWH28" s="569"/>
      <c r="RWI28" s="569"/>
      <c r="RWJ28" s="569"/>
      <c r="RWK28" s="569"/>
      <c r="RWL28" s="569"/>
      <c r="RWM28" s="569"/>
      <c r="RWN28" s="569"/>
      <c r="RWO28" s="569"/>
      <c r="RWP28" s="569"/>
      <c r="RWQ28" s="569"/>
      <c r="RWR28" s="569"/>
      <c r="RWS28" s="569"/>
      <c r="RWT28" s="569"/>
      <c r="RWU28" s="569"/>
      <c r="RWV28" s="569"/>
      <c r="RWW28" s="569"/>
      <c r="RWX28" s="569"/>
      <c r="RWY28" s="569"/>
      <c r="RWZ28" s="569"/>
      <c r="RXA28" s="569"/>
      <c r="RXB28" s="569"/>
      <c r="RXC28" s="569"/>
      <c r="RXD28" s="569"/>
      <c r="RXE28" s="569"/>
      <c r="RXF28" s="569"/>
      <c r="RXG28" s="569"/>
      <c r="RXH28" s="569"/>
      <c r="RXI28" s="569"/>
      <c r="RXJ28" s="569"/>
      <c r="RXK28" s="569"/>
      <c r="RXL28" s="569"/>
      <c r="RXM28" s="569"/>
      <c r="RXN28" s="569"/>
      <c r="RXO28" s="569"/>
      <c r="RXP28" s="569"/>
      <c r="RXQ28" s="569"/>
      <c r="RXR28" s="569"/>
      <c r="RXS28" s="569"/>
      <c r="RXT28" s="569"/>
      <c r="RXU28" s="569"/>
      <c r="RXV28" s="569"/>
      <c r="RXW28" s="569"/>
      <c r="RXX28" s="569"/>
      <c r="RXY28" s="569"/>
      <c r="RXZ28" s="569"/>
      <c r="RYA28" s="569"/>
      <c r="RYB28" s="569"/>
      <c r="RYC28" s="569"/>
      <c r="RYD28" s="569"/>
      <c r="RYE28" s="569"/>
      <c r="RYF28" s="569"/>
      <c r="RYG28" s="569"/>
      <c r="RYH28" s="569"/>
      <c r="RYI28" s="569"/>
      <c r="RYJ28" s="569"/>
      <c r="RYK28" s="569"/>
      <c r="RYL28" s="569"/>
      <c r="RYM28" s="569"/>
      <c r="RYN28" s="569"/>
      <c r="RYO28" s="569"/>
      <c r="RYP28" s="569"/>
      <c r="RYQ28" s="569"/>
      <c r="RYR28" s="569"/>
      <c r="RYS28" s="569"/>
      <c r="RYT28" s="569"/>
      <c r="RYU28" s="569"/>
      <c r="RYV28" s="569"/>
      <c r="RYW28" s="569"/>
      <c r="RYX28" s="569"/>
      <c r="RYY28" s="569"/>
      <c r="RYZ28" s="569"/>
      <c r="RZA28" s="569"/>
      <c r="RZB28" s="569"/>
      <c r="RZC28" s="569"/>
      <c r="RZD28" s="569"/>
      <c r="RZE28" s="569"/>
      <c r="RZF28" s="569"/>
      <c r="RZG28" s="569"/>
      <c r="RZH28" s="569"/>
      <c r="RZI28" s="569"/>
      <c r="RZJ28" s="569"/>
      <c r="RZK28" s="569"/>
      <c r="RZL28" s="569"/>
      <c r="RZM28" s="569"/>
      <c r="RZN28" s="569"/>
      <c r="RZO28" s="569"/>
      <c r="RZP28" s="569"/>
      <c r="RZQ28" s="569"/>
      <c r="RZR28" s="569"/>
      <c r="RZS28" s="569"/>
      <c r="RZT28" s="569"/>
      <c r="RZU28" s="569"/>
      <c r="RZV28" s="569"/>
      <c r="RZW28" s="569"/>
      <c r="RZX28" s="569"/>
      <c r="RZY28" s="569"/>
      <c r="RZZ28" s="569"/>
      <c r="SAA28" s="569"/>
      <c r="SAB28" s="569"/>
      <c r="SAC28" s="569"/>
      <c r="SAD28" s="569"/>
      <c r="SAE28" s="569"/>
      <c r="SAF28" s="569"/>
      <c r="SAG28" s="569"/>
      <c r="SAH28" s="569"/>
      <c r="SAI28" s="569"/>
      <c r="SAJ28" s="569"/>
      <c r="SAK28" s="569"/>
      <c r="SAL28" s="569"/>
      <c r="SAM28" s="569"/>
      <c r="SAN28" s="569"/>
      <c r="SAO28" s="569"/>
      <c r="SAP28" s="569"/>
      <c r="SAQ28" s="569"/>
      <c r="SAR28" s="569"/>
      <c r="SAS28" s="569"/>
      <c r="SAT28" s="569"/>
      <c r="SAU28" s="569"/>
      <c r="SAV28" s="569"/>
      <c r="SAW28" s="569"/>
      <c r="SAX28" s="569"/>
      <c r="SAY28" s="569"/>
      <c r="SAZ28" s="569"/>
      <c r="SBA28" s="569"/>
      <c r="SBB28" s="569"/>
      <c r="SBC28" s="569"/>
      <c r="SBD28" s="569"/>
      <c r="SBE28" s="569"/>
      <c r="SBF28" s="569"/>
      <c r="SBG28" s="569"/>
      <c r="SBH28" s="569"/>
      <c r="SBI28" s="569"/>
      <c r="SBJ28" s="569"/>
      <c r="SBK28" s="569"/>
      <c r="SBL28" s="569"/>
      <c r="SBM28" s="569"/>
      <c r="SBN28" s="569"/>
      <c r="SBO28" s="569"/>
      <c r="SBP28" s="569"/>
      <c r="SBQ28" s="569"/>
      <c r="SBR28" s="569"/>
      <c r="SBS28" s="569"/>
      <c r="SBT28" s="569"/>
      <c r="SBU28" s="569"/>
      <c r="SBV28" s="569"/>
      <c r="SBW28" s="569"/>
      <c r="SBX28" s="569"/>
      <c r="SBY28" s="569"/>
      <c r="SBZ28" s="569"/>
      <c r="SCA28" s="569"/>
      <c r="SCB28" s="569"/>
      <c r="SCC28" s="569"/>
      <c r="SCD28" s="569"/>
      <c r="SCE28" s="569"/>
      <c r="SCF28" s="569"/>
      <c r="SCG28" s="569"/>
      <c r="SCH28" s="569"/>
      <c r="SCI28" s="569"/>
      <c r="SCJ28" s="569"/>
      <c r="SCK28" s="569"/>
      <c r="SCL28" s="569"/>
      <c r="SCM28" s="569"/>
      <c r="SCN28" s="569"/>
      <c r="SCO28" s="569"/>
      <c r="SCP28" s="569"/>
      <c r="SCQ28" s="569"/>
      <c r="SCR28" s="569"/>
      <c r="SCS28" s="569"/>
      <c r="SCT28" s="569"/>
      <c r="SCU28" s="569"/>
      <c r="SCV28" s="569"/>
      <c r="SCW28" s="569"/>
      <c r="SCX28" s="569"/>
      <c r="SCY28" s="569"/>
      <c r="SCZ28" s="569"/>
      <c r="SDA28" s="569"/>
      <c r="SDB28" s="569"/>
      <c r="SDC28" s="569"/>
      <c r="SDD28" s="569"/>
      <c r="SDE28" s="569"/>
      <c r="SDF28" s="569"/>
      <c r="SDG28" s="569"/>
      <c r="SDH28" s="569"/>
      <c r="SDI28" s="569"/>
      <c r="SDJ28" s="569"/>
      <c r="SDK28" s="569"/>
      <c r="SDL28" s="569"/>
      <c r="SDM28" s="569"/>
      <c r="SDN28" s="569"/>
      <c r="SDO28" s="569"/>
      <c r="SDP28" s="569"/>
      <c r="SDQ28" s="569"/>
      <c r="SDR28" s="569"/>
      <c r="SDS28" s="569"/>
      <c r="SDT28" s="569"/>
      <c r="SDU28" s="569"/>
      <c r="SDV28" s="569"/>
      <c r="SDW28" s="569"/>
      <c r="SDX28" s="569"/>
      <c r="SDY28" s="569"/>
      <c r="SDZ28" s="569"/>
      <c r="SEA28" s="569"/>
      <c r="SEB28" s="569"/>
      <c r="SEC28" s="569"/>
      <c r="SED28" s="569"/>
      <c r="SEE28" s="569"/>
      <c r="SEF28" s="569"/>
      <c r="SEG28" s="569"/>
      <c r="SEH28" s="569"/>
      <c r="SEI28" s="569"/>
      <c r="SEJ28" s="569"/>
      <c r="SEK28" s="569"/>
      <c r="SEL28" s="569"/>
      <c r="SEM28" s="569"/>
      <c r="SEN28" s="569"/>
      <c r="SEO28" s="569"/>
      <c r="SEP28" s="569"/>
      <c r="SEQ28" s="569"/>
      <c r="SER28" s="569"/>
      <c r="SES28" s="569"/>
      <c r="SET28" s="569"/>
      <c r="SEU28" s="569"/>
      <c r="SEV28" s="569"/>
      <c r="SEW28" s="569"/>
      <c r="SEX28" s="569"/>
      <c r="SEY28" s="569"/>
      <c r="SEZ28" s="569"/>
      <c r="SFA28" s="569"/>
      <c r="SFB28" s="569"/>
      <c r="SFC28" s="569"/>
      <c r="SFD28" s="569"/>
      <c r="SFE28" s="569"/>
      <c r="SFF28" s="569"/>
      <c r="SFG28" s="569"/>
      <c r="SFH28" s="569"/>
      <c r="SFI28" s="569"/>
      <c r="SFJ28" s="569"/>
      <c r="SFK28" s="569"/>
      <c r="SFL28" s="569"/>
      <c r="SFM28" s="569"/>
      <c r="SFN28" s="569"/>
      <c r="SFO28" s="569"/>
      <c r="SFP28" s="569"/>
      <c r="SFQ28" s="569"/>
      <c r="SFR28" s="569"/>
      <c r="SFS28" s="569"/>
      <c r="SFT28" s="569"/>
      <c r="SFU28" s="569"/>
      <c r="SFV28" s="569"/>
      <c r="SFW28" s="569"/>
      <c r="SFX28" s="569"/>
      <c r="SFY28" s="569"/>
      <c r="SFZ28" s="569"/>
      <c r="SGA28" s="569"/>
      <c r="SGB28" s="569"/>
      <c r="SGC28" s="569"/>
      <c r="SGD28" s="569"/>
      <c r="SGE28" s="569"/>
      <c r="SGF28" s="569"/>
      <c r="SGG28" s="569"/>
      <c r="SGH28" s="569"/>
      <c r="SGI28" s="569"/>
      <c r="SGJ28" s="569"/>
      <c r="SGK28" s="569"/>
      <c r="SGL28" s="569"/>
      <c r="SGM28" s="569"/>
      <c r="SGN28" s="569"/>
      <c r="SGO28" s="569"/>
      <c r="SGP28" s="569"/>
      <c r="SGQ28" s="569"/>
      <c r="SGR28" s="569"/>
      <c r="SGS28" s="569"/>
      <c r="SGT28" s="569"/>
      <c r="SGU28" s="569"/>
      <c r="SGV28" s="569"/>
      <c r="SGW28" s="569"/>
      <c r="SGX28" s="569"/>
      <c r="SGY28" s="569"/>
      <c r="SGZ28" s="569"/>
      <c r="SHA28" s="569"/>
      <c r="SHB28" s="569"/>
      <c r="SHC28" s="569"/>
      <c r="SHD28" s="569"/>
      <c r="SHE28" s="569"/>
      <c r="SHF28" s="569"/>
      <c r="SHG28" s="569"/>
      <c r="SHH28" s="569"/>
      <c r="SHI28" s="569"/>
      <c r="SHJ28" s="569"/>
      <c r="SHK28" s="569"/>
      <c r="SHL28" s="569"/>
      <c r="SHM28" s="569"/>
      <c r="SHN28" s="569"/>
      <c r="SHO28" s="569"/>
      <c r="SHP28" s="569"/>
      <c r="SHQ28" s="569"/>
      <c r="SHR28" s="569"/>
      <c r="SHS28" s="569"/>
      <c r="SHT28" s="569"/>
      <c r="SHU28" s="569"/>
      <c r="SHV28" s="569"/>
      <c r="SHW28" s="569"/>
      <c r="SHX28" s="569"/>
      <c r="SHY28" s="569"/>
      <c r="SHZ28" s="569"/>
      <c r="SIA28" s="569"/>
      <c r="SIB28" s="569"/>
      <c r="SIC28" s="569"/>
      <c r="SID28" s="569"/>
      <c r="SIE28" s="569"/>
      <c r="SIF28" s="569"/>
      <c r="SIG28" s="569"/>
      <c r="SIH28" s="569"/>
      <c r="SII28" s="569"/>
      <c r="SIJ28" s="569"/>
      <c r="SIK28" s="569"/>
      <c r="SIL28" s="569"/>
      <c r="SIM28" s="569"/>
      <c r="SIN28" s="569"/>
      <c r="SIO28" s="569"/>
      <c r="SIP28" s="569"/>
      <c r="SIQ28" s="569"/>
      <c r="SIR28" s="569"/>
      <c r="SIS28" s="569"/>
      <c r="SIT28" s="569"/>
      <c r="SIU28" s="569"/>
      <c r="SIV28" s="569"/>
      <c r="SIW28" s="569"/>
      <c r="SIX28" s="569"/>
      <c r="SIY28" s="569"/>
      <c r="SIZ28" s="569"/>
      <c r="SJA28" s="569"/>
      <c r="SJB28" s="569"/>
      <c r="SJC28" s="569"/>
      <c r="SJD28" s="569"/>
      <c r="SJE28" s="569"/>
      <c r="SJF28" s="569"/>
      <c r="SJG28" s="569"/>
      <c r="SJH28" s="569"/>
      <c r="SJI28" s="569"/>
      <c r="SJJ28" s="569"/>
      <c r="SJK28" s="569"/>
      <c r="SJL28" s="569"/>
      <c r="SJM28" s="569"/>
      <c r="SJN28" s="569"/>
      <c r="SJO28" s="569"/>
      <c r="SJP28" s="569"/>
      <c r="SJQ28" s="569"/>
      <c r="SJR28" s="569"/>
      <c r="SJS28" s="569"/>
      <c r="SJT28" s="569"/>
      <c r="SJU28" s="569"/>
      <c r="SJV28" s="569"/>
      <c r="SJW28" s="569"/>
      <c r="SJX28" s="569"/>
      <c r="SJY28" s="569"/>
      <c r="SJZ28" s="569"/>
      <c r="SKA28" s="569"/>
      <c r="SKB28" s="569"/>
      <c r="SKC28" s="569"/>
      <c r="SKD28" s="569"/>
      <c r="SKE28" s="569"/>
      <c r="SKF28" s="569"/>
      <c r="SKG28" s="569"/>
      <c r="SKH28" s="569"/>
      <c r="SKI28" s="569"/>
      <c r="SKJ28" s="569"/>
      <c r="SKK28" s="569"/>
      <c r="SKL28" s="569"/>
      <c r="SKM28" s="569"/>
      <c r="SKN28" s="569"/>
      <c r="SKO28" s="569"/>
      <c r="SKP28" s="569"/>
      <c r="SKQ28" s="569"/>
      <c r="SKR28" s="569"/>
      <c r="SKS28" s="569"/>
      <c r="SKT28" s="569"/>
      <c r="SKU28" s="569"/>
      <c r="SKV28" s="569"/>
      <c r="SKW28" s="569"/>
      <c r="SKX28" s="569"/>
      <c r="SKY28" s="569"/>
      <c r="SKZ28" s="569"/>
      <c r="SLA28" s="569"/>
      <c r="SLB28" s="569"/>
      <c r="SLC28" s="569"/>
      <c r="SLD28" s="569"/>
      <c r="SLE28" s="569"/>
      <c r="SLF28" s="569"/>
      <c r="SLG28" s="569"/>
      <c r="SLH28" s="569"/>
      <c r="SLI28" s="569"/>
      <c r="SLJ28" s="569"/>
      <c r="SLK28" s="569"/>
      <c r="SLL28" s="569"/>
      <c r="SLM28" s="569"/>
      <c r="SLN28" s="569"/>
      <c r="SLO28" s="569"/>
      <c r="SLP28" s="569"/>
      <c r="SLQ28" s="569"/>
      <c r="SLR28" s="569"/>
      <c r="SLS28" s="569"/>
      <c r="SLT28" s="569"/>
      <c r="SLU28" s="569"/>
      <c r="SLV28" s="569"/>
      <c r="SLW28" s="569"/>
      <c r="SLX28" s="569"/>
      <c r="SLY28" s="569"/>
      <c r="SLZ28" s="569"/>
      <c r="SMA28" s="569"/>
      <c r="SMB28" s="569"/>
      <c r="SMC28" s="569"/>
      <c r="SMD28" s="569"/>
      <c r="SME28" s="569"/>
      <c r="SMF28" s="569"/>
      <c r="SMG28" s="569"/>
      <c r="SMH28" s="569"/>
      <c r="SMI28" s="569"/>
      <c r="SMJ28" s="569"/>
      <c r="SMK28" s="569"/>
      <c r="SML28" s="569"/>
      <c r="SMM28" s="569"/>
      <c r="SMN28" s="569"/>
      <c r="SMO28" s="569"/>
      <c r="SMP28" s="569"/>
      <c r="SMQ28" s="569"/>
      <c r="SMR28" s="569"/>
      <c r="SMS28" s="569"/>
      <c r="SMT28" s="569"/>
      <c r="SMU28" s="569"/>
      <c r="SMV28" s="569"/>
      <c r="SMW28" s="569"/>
      <c r="SMX28" s="569"/>
      <c r="SMY28" s="569"/>
      <c r="SMZ28" s="569"/>
      <c r="SNA28" s="569"/>
      <c r="SNB28" s="569"/>
      <c r="SNC28" s="569"/>
      <c r="SND28" s="569"/>
      <c r="SNE28" s="569"/>
      <c r="SNF28" s="569"/>
      <c r="SNG28" s="569"/>
      <c r="SNH28" s="569"/>
      <c r="SNI28" s="569"/>
      <c r="SNJ28" s="569"/>
      <c r="SNK28" s="569"/>
      <c r="SNL28" s="569"/>
      <c r="SNM28" s="569"/>
      <c r="SNN28" s="569"/>
      <c r="SNO28" s="569"/>
      <c r="SNP28" s="569"/>
      <c r="SNQ28" s="569"/>
      <c r="SNR28" s="569"/>
      <c r="SNS28" s="569"/>
      <c r="SNT28" s="569"/>
      <c r="SNU28" s="569"/>
      <c r="SNV28" s="569"/>
      <c r="SNW28" s="569"/>
      <c r="SNX28" s="569"/>
      <c r="SNY28" s="569"/>
      <c r="SNZ28" s="569"/>
      <c r="SOA28" s="569"/>
      <c r="SOB28" s="569"/>
      <c r="SOC28" s="569"/>
      <c r="SOD28" s="569"/>
      <c r="SOE28" s="569"/>
      <c r="SOF28" s="569"/>
      <c r="SOG28" s="569"/>
      <c r="SOH28" s="569"/>
      <c r="SOI28" s="569"/>
      <c r="SOJ28" s="569"/>
      <c r="SOK28" s="569"/>
      <c r="SOL28" s="569"/>
      <c r="SOM28" s="569"/>
      <c r="SON28" s="569"/>
      <c r="SOO28" s="569"/>
      <c r="SOP28" s="569"/>
      <c r="SOQ28" s="569"/>
      <c r="SOR28" s="569"/>
      <c r="SOS28" s="569"/>
      <c r="SOT28" s="569"/>
      <c r="SOU28" s="569"/>
      <c r="SOV28" s="569"/>
      <c r="SOW28" s="569"/>
      <c r="SOX28" s="569"/>
      <c r="SOY28" s="569"/>
      <c r="SOZ28" s="569"/>
      <c r="SPA28" s="569"/>
      <c r="SPB28" s="569"/>
      <c r="SPC28" s="569"/>
      <c r="SPD28" s="569"/>
      <c r="SPE28" s="569"/>
      <c r="SPF28" s="569"/>
      <c r="SPG28" s="569"/>
      <c r="SPH28" s="569"/>
      <c r="SPI28" s="569"/>
      <c r="SPJ28" s="569"/>
      <c r="SPK28" s="569"/>
      <c r="SPL28" s="569"/>
      <c r="SPM28" s="569"/>
      <c r="SPN28" s="569"/>
      <c r="SPO28" s="569"/>
      <c r="SPP28" s="569"/>
      <c r="SPQ28" s="569"/>
      <c r="SPR28" s="569"/>
      <c r="SPS28" s="569"/>
      <c r="SPT28" s="569"/>
      <c r="SPU28" s="569"/>
      <c r="SPV28" s="569"/>
      <c r="SPW28" s="569"/>
      <c r="SPX28" s="569"/>
      <c r="SPY28" s="569"/>
      <c r="SPZ28" s="569"/>
      <c r="SQA28" s="569"/>
      <c r="SQB28" s="569"/>
      <c r="SQC28" s="569"/>
      <c r="SQD28" s="569"/>
      <c r="SQE28" s="569"/>
      <c r="SQF28" s="569"/>
      <c r="SQG28" s="569"/>
      <c r="SQH28" s="569"/>
      <c r="SQI28" s="569"/>
      <c r="SQJ28" s="569"/>
      <c r="SQK28" s="569"/>
      <c r="SQL28" s="569"/>
      <c r="SQM28" s="569"/>
      <c r="SQN28" s="569"/>
      <c r="SQO28" s="569"/>
      <c r="SQP28" s="569"/>
      <c r="SQQ28" s="569"/>
      <c r="SQR28" s="569"/>
      <c r="SQS28" s="569"/>
      <c r="SQT28" s="569"/>
      <c r="SQU28" s="569"/>
      <c r="SQV28" s="569"/>
      <c r="SQW28" s="569"/>
      <c r="SQX28" s="569"/>
      <c r="SQY28" s="569"/>
      <c r="SQZ28" s="569"/>
      <c r="SRA28" s="569"/>
      <c r="SRB28" s="569"/>
      <c r="SRC28" s="569"/>
      <c r="SRD28" s="569"/>
      <c r="SRE28" s="569"/>
      <c r="SRF28" s="569"/>
      <c r="SRG28" s="569"/>
      <c r="SRH28" s="569"/>
      <c r="SRI28" s="569"/>
      <c r="SRJ28" s="569"/>
      <c r="SRK28" s="569"/>
      <c r="SRL28" s="569"/>
      <c r="SRM28" s="569"/>
      <c r="SRN28" s="569"/>
      <c r="SRO28" s="569"/>
      <c r="SRP28" s="569"/>
      <c r="SRQ28" s="569"/>
      <c r="SRR28" s="569"/>
      <c r="SRS28" s="569"/>
      <c r="SRT28" s="569"/>
      <c r="SRU28" s="569"/>
      <c r="SRV28" s="569"/>
      <c r="SRW28" s="569"/>
      <c r="SRX28" s="569"/>
      <c r="SRY28" s="569"/>
      <c r="SRZ28" s="569"/>
      <c r="SSA28" s="569"/>
      <c r="SSB28" s="569"/>
      <c r="SSC28" s="569"/>
      <c r="SSD28" s="569"/>
      <c r="SSE28" s="569"/>
      <c r="SSF28" s="569"/>
      <c r="SSG28" s="569"/>
      <c r="SSH28" s="569"/>
      <c r="SSI28" s="569"/>
      <c r="SSJ28" s="569"/>
      <c r="SSK28" s="569"/>
      <c r="SSL28" s="569"/>
      <c r="SSM28" s="569"/>
      <c r="SSN28" s="569"/>
      <c r="SSO28" s="569"/>
      <c r="SSP28" s="569"/>
      <c r="SSQ28" s="569"/>
      <c r="SSR28" s="569"/>
      <c r="SSS28" s="569"/>
      <c r="SST28" s="569"/>
      <c r="SSU28" s="569"/>
      <c r="SSV28" s="569"/>
      <c r="SSW28" s="569"/>
      <c r="SSX28" s="569"/>
      <c r="SSY28" s="569"/>
      <c r="SSZ28" s="569"/>
      <c r="STA28" s="569"/>
      <c r="STB28" s="569"/>
      <c r="STC28" s="569"/>
      <c r="STD28" s="569"/>
      <c r="STE28" s="569"/>
      <c r="STF28" s="569"/>
      <c r="STG28" s="569"/>
      <c r="STH28" s="569"/>
      <c r="STI28" s="569"/>
      <c r="STJ28" s="569"/>
      <c r="STK28" s="569"/>
      <c r="STL28" s="569"/>
      <c r="STM28" s="569"/>
      <c r="STN28" s="569"/>
      <c r="STO28" s="569"/>
      <c r="STP28" s="569"/>
      <c r="STQ28" s="569"/>
      <c r="STR28" s="569"/>
      <c r="STS28" s="569"/>
      <c r="STT28" s="569"/>
      <c r="STU28" s="569"/>
      <c r="STV28" s="569"/>
      <c r="STW28" s="569"/>
      <c r="STX28" s="569"/>
      <c r="STY28" s="569"/>
      <c r="STZ28" s="569"/>
      <c r="SUA28" s="569"/>
      <c r="SUB28" s="569"/>
      <c r="SUC28" s="569"/>
      <c r="SUD28" s="569"/>
      <c r="SUE28" s="569"/>
      <c r="SUF28" s="569"/>
      <c r="SUG28" s="569"/>
      <c r="SUH28" s="569"/>
      <c r="SUI28" s="569"/>
      <c r="SUJ28" s="569"/>
      <c r="SUK28" s="569"/>
      <c r="SUL28" s="569"/>
      <c r="SUM28" s="569"/>
      <c r="SUN28" s="569"/>
      <c r="SUO28" s="569"/>
      <c r="SUP28" s="569"/>
      <c r="SUQ28" s="569"/>
      <c r="SUR28" s="569"/>
      <c r="SUS28" s="569"/>
      <c r="SUT28" s="569"/>
      <c r="SUU28" s="569"/>
      <c r="SUV28" s="569"/>
      <c r="SUW28" s="569"/>
      <c r="SUX28" s="569"/>
      <c r="SUY28" s="569"/>
      <c r="SUZ28" s="569"/>
      <c r="SVA28" s="569"/>
      <c r="SVB28" s="569"/>
      <c r="SVC28" s="569"/>
      <c r="SVD28" s="569"/>
      <c r="SVE28" s="569"/>
      <c r="SVF28" s="569"/>
      <c r="SVG28" s="569"/>
      <c r="SVH28" s="569"/>
      <c r="SVI28" s="569"/>
      <c r="SVJ28" s="569"/>
      <c r="SVK28" s="569"/>
      <c r="SVL28" s="569"/>
      <c r="SVM28" s="569"/>
      <c r="SVN28" s="569"/>
      <c r="SVO28" s="569"/>
      <c r="SVP28" s="569"/>
      <c r="SVQ28" s="569"/>
      <c r="SVR28" s="569"/>
      <c r="SVS28" s="569"/>
      <c r="SVT28" s="569"/>
      <c r="SVU28" s="569"/>
      <c r="SVV28" s="569"/>
      <c r="SVW28" s="569"/>
      <c r="SVX28" s="569"/>
      <c r="SVY28" s="569"/>
      <c r="SVZ28" s="569"/>
      <c r="SWA28" s="569"/>
      <c r="SWB28" s="569"/>
      <c r="SWC28" s="569"/>
      <c r="SWD28" s="569"/>
      <c r="SWE28" s="569"/>
      <c r="SWF28" s="569"/>
      <c r="SWG28" s="569"/>
      <c r="SWH28" s="569"/>
      <c r="SWI28" s="569"/>
      <c r="SWJ28" s="569"/>
      <c r="SWK28" s="569"/>
      <c r="SWL28" s="569"/>
      <c r="SWM28" s="569"/>
      <c r="SWN28" s="569"/>
      <c r="SWO28" s="569"/>
      <c r="SWP28" s="569"/>
      <c r="SWQ28" s="569"/>
      <c r="SWR28" s="569"/>
      <c r="SWS28" s="569"/>
      <c r="SWT28" s="569"/>
      <c r="SWU28" s="569"/>
      <c r="SWV28" s="569"/>
      <c r="SWW28" s="569"/>
      <c r="SWX28" s="569"/>
      <c r="SWY28" s="569"/>
      <c r="SWZ28" s="569"/>
      <c r="SXA28" s="569"/>
      <c r="SXB28" s="569"/>
      <c r="SXC28" s="569"/>
      <c r="SXD28" s="569"/>
      <c r="SXE28" s="569"/>
      <c r="SXF28" s="569"/>
      <c r="SXG28" s="569"/>
      <c r="SXH28" s="569"/>
      <c r="SXI28" s="569"/>
      <c r="SXJ28" s="569"/>
      <c r="SXK28" s="569"/>
      <c r="SXL28" s="569"/>
      <c r="SXM28" s="569"/>
      <c r="SXN28" s="569"/>
      <c r="SXO28" s="569"/>
      <c r="SXP28" s="569"/>
      <c r="SXQ28" s="569"/>
      <c r="SXR28" s="569"/>
      <c r="SXS28" s="569"/>
      <c r="SXT28" s="569"/>
      <c r="SXU28" s="569"/>
      <c r="SXV28" s="569"/>
      <c r="SXW28" s="569"/>
      <c r="SXX28" s="569"/>
      <c r="SXY28" s="569"/>
      <c r="SXZ28" s="569"/>
      <c r="SYA28" s="569"/>
      <c r="SYB28" s="569"/>
      <c r="SYC28" s="569"/>
      <c r="SYD28" s="569"/>
      <c r="SYE28" s="569"/>
      <c r="SYF28" s="569"/>
      <c r="SYG28" s="569"/>
      <c r="SYH28" s="569"/>
      <c r="SYI28" s="569"/>
      <c r="SYJ28" s="569"/>
      <c r="SYK28" s="569"/>
      <c r="SYL28" s="569"/>
      <c r="SYM28" s="569"/>
      <c r="SYN28" s="569"/>
      <c r="SYO28" s="569"/>
      <c r="SYP28" s="569"/>
      <c r="SYQ28" s="569"/>
      <c r="SYR28" s="569"/>
      <c r="SYS28" s="569"/>
      <c r="SYT28" s="569"/>
      <c r="SYU28" s="569"/>
      <c r="SYV28" s="569"/>
      <c r="SYW28" s="569"/>
      <c r="SYX28" s="569"/>
      <c r="SYY28" s="569"/>
      <c r="SYZ28" s="569"/>
      <c r="SZA28" s="569"/>
      <c r="SZB28" s="569"/>
      <c r="SZC28" s="569"/>
      <c r="SZD28" s="569"/>
      <c r="SZE28" s="569"/>
      <c r="SZF28" s="569"/>
      <c r="SZG28" s="569"/>
      <c r="SZH28" s="569"/>
      <c r="SZI28" s="569"/>
      <c r="SZJ28" s="569"/>
      <c r="SZK28" s="569"/>
      <c r="SZL28" s="569"/>
      <c r="SZM28" s="569"/>
      <c r="SZN28" s="569"/>
      <c r="SZO28" s="569"/>
      <c r="SZP28" s="569"/>
      <c r="SZQ28" s="569"/>
      <c r="SZR28" s="569"/>
      <c r="SZS28" s="569"/>
      <c r="SZT28" s="569"/>
      <c r="SZU28" s="569"/>
      <c r="SZV28" s="569"/>
      <c r="SZW28" s="569"/>
      <c r="SZX28" s="569"/>
      <c r="SZY28" s="569"/>
      <c r="SZZ28" s="569"/>
      <c r="TAA28" s="569"/>
      <c r="TAB28" s="569"/>
      <c r="TAC28" s="569"/>
      <c r="TAD28" s="569"/>
      <c r="TAE28" s="569"/>
      <c r="TAF28" s="569"/>
      <c r="TAG28" s="569"/>
      <c r="TAH28" s="569"/>
      <c r="TAI28" s="569"/>
      <c r="TAJ28" s="569"/>
      <c r="TAK28" s="569"/>
      <c r="TAL28" s="569"/>
      <c r="TAM28" s="569"/>
      <c r="TAN28" s="569"/>
      <c r="TAO28" s="569"/>
      <c r="TAP28" s="569"/>
      <c r="TAQ28" s="569"/>
      <c r="TAR28" s="569"/>
      <c r="TAS28" s="569"/>
      <c r="TAT28" s="569"/>
      <c r="TAU28" s="569"/>
      <c r="TAV28" s="569"/>
      <c r="TAW28" s="569"/>
      <c r="TAX28" s="569"/>
      <c r="TAY28" s="569"/>
      <c r="TAZ28" s="569"/>
      <c r="TBA28" s="569"/>
      <c r="TBB28" s="569"/>
      <c r="TBC28" s="569"/>
      <c r="TBD28" s="569"/>
      <c r="TBE28" s="569"/>
      <c r="TBF28" s="569"/>
      <c r="TBG28" s="569"/>
      <c r="TBH28" s="569"/>
      <c r="TBI28" s="569"/>
      <c r="TBJ28" s="569"/>
      <c r="TBK28" s="569"/>
      <c r="TBL28" s="569"/>
      <c r="TBM28" s="569"/>
      <c r="TBN28" s="569"/>
      <c r="TBO28" s="569"/>
      <c r="TBP28" s="569"/>
      <c r="TBQ28" s="569"/>
      <c r="TBR28" s="569"/>
      <c r="TBS28" s="569"/>
      <c r="TBT28" s="569"/>
      <c r="TBU28" s="569"/>
      <c r="TBV28" s="569"/>
      <c r="TBW28" s="569"/>
      <c r="TBX28" s="569"/>
      <c r="TBY28" s="569"/>
      <c r="TBZ28" s="569"/>
      <c r="TCA28" s="569"/>
      <c r="TCB28" s="569"/>
      <c r="TCC28" s="569"/>
      <c r="TCD28" s="569"/>
      <c r="TCE28" s="569"/>
      <c r="TCF28" s="569"/>
      <c r="TCG28" s="569"/>
      <c r="TCH28" s="569"/>
      <c r="TCI28" s="569"/>
      <c r="TCJ28" s="569"/>
      <c r="TCK28" s="569"/>
      <c r="TCL28" s="569"/>
      <c r="TCM28" s="569"/>
      <c r="TCN28" s="569"/>
      <c r="TCO28" s="569"/>
      <c r="TCP28" s="569"/>
      <c r="TCQ28" s="569"/>
      <c r="TCR28" s="569"/>
      <c r="TCS28" s="569"/>
      <c r="TCT28" s="569"/>
      <c r="TCU28" s="569"/>
      <c r="TCV28" s="569"/>
      <c r="TCW28" s="569"/>
      <c r="TCX28" s="569"/>
      <c r="TCY28" s="569"/>
      <c r="TCZ28" s="569"/>
      <c r="TDA28" s="569"/>
      <c r="TDB28" s="569"/>
      <c r="TDC28" s="569"/>
      <c r="TDD28" s="569"/>
      <c r="TDE28" s="569"/>
      <c r="TDF28" s="569"/>
      <c r="TDG28" s="569"/>
      <c r="TDH28" s="569"/>
      <c r="TDI28" s="569"/>
      <c r="TDJ28" s="569"/>
      <c r="TDK28" s="569"/>
      <c r="TDL28" s="569"/>
      <c r="TDM28" s="569"/>
      <c r="TDN28" s="569"/>
      <c r="TDO28" s="569"/>
      <c r="TDP28" s="569"/>
      <c r="TDQ28" s="569"/>
      <c r="TDR28" s="569"/>
      <c r="TDS28" s="569"/>
      <c r="TDT28" s="569"/>
      <c r="TDU28" s="569"/>
      <c r="TDV28" s="569"/>
      <c r="TDW28" s="569"/>
      <c r="TDX28" s="569"/>
      <c r="TDY28" s="569"/>
      <c r="TDZ28" s="569"/>
      <c r="TEA28" s="569"/>
      <c r="TEB28" s="569"/>
      <c r="TEC28" s="569"/>
      <c r="TED28" s="569"/>
      <c r="TEE28" s="569"/>
      <c r="TEF28" s="569"/>
      <c r="TEG28" s="569"/>
      <c r="TEH28" s="569"/>
      <c r="TEI28" s="569"/>
      <c r="TEJ28" s="569"/>
      <c r="TEK28" s="569"/>
      <c r="TEL28" s="569"/>
      <c r="TEM28" s="569"/>
      <c r="TEN28" s="569"/>
      <c r="TEO28" s="569"/>
      <c r="TEP28" s="569"/>
      <c r="TEQ28" s="569"/>
      <c r="TER28" s="569"/>
      <c r="TES28" s="569"/>
      <c r="TET28" s="569"/>
      <c r="TEU28" s="569"/>
      <c r="TEV28" s="569"/>
      <c r="TEW28" s="569"/>
      <c r="TEX28" s="569"/>
      <c r="TEY28" s="569"/>
      <c r="TEZ28" s="569"/>
      <c r="TFA28" s="569"/>
      <c r="TFB28" s="569"/>
      <c r="TFC28" s="569"/>
      <c r="TFD28" s="569"/>
      <c r="TFE28" s="569"/>
      <c r="TFF28" s="569"/>
      <c r="TFG28" s="569"/>
      <c r="TFH28" s="569"/>
      <c r="TFI28" s="569"/>
      <c r="TFJ28" s="569"/>
      <c r="TFK28" s="569"/>
      <c r="TFL28" s="569"/>
      <c r="TFM28" s="569"/>
      <c r="TFN28" s="569"/>
      <c r="TFO28" s="569"/>
      <c r="TFP28" s="569"/>
      <c r="TFQ28" s="569"/>
      <c r="TFR28" s="569"/>
      <c r="TFS28" s="569"/>
      <c r="TFT28" s="569"/>
      <c r="TFU28" s="569"/>
      <c r="TFV28" s="569"/>
      <c r="TFW28" s="569"/>
      <c r="TFX28" s="569"/>
      <c r="TFY28" s="569"/>
      <c r="TFZ28" s="569"/>
      <c r="TGA28" s="569"/>
      <c r="TGB28" s="569"/>
      <c r="TGC28" s="569"/>
      <c r="TGD28" s="569"/>
      <c r="TGE28" s="569"/>
      <c r="TGF28" s="569"/>
      <c r="TGG28" s="569"/>
      <c r="TGH28" s="569"/>
      <c r="TGI28" s="569"/>
      <c r="TGJ28" s="569"/>
      <c r="TGK28" s="569"/>
      <c r="TGL28" s="569"/>
      <c r="TGM28" s="569"/>
      <c r="TGN28" s="569"/>
      <c r="TGO28" s="569"/>
      <c r="TGP28" s="569"/>
      <c r="TGQ28" s="569"/>
      <c r="TGR28" s="569"/>
      <c r="TGS28" s="569"/>
      <c r="TGT28" s="569"/>
      <c r="TGU28" s="569"/>
      <c r="TGV28" s="569"/>
      <c r="TGW28" s="569"/>
      <c r="TGX28" s="569"/>
      <c r="TGY28" s="569"/>
      <c r="TGZ28" s="569"/>
      <c r="THA28" s="569"/>
      <c r="THB28" s="569"/>
      <c r="THC28" s="569"/>
      <c r="THD28" s="569"/>
      <c r="THE28" s="569"/>
      <c r="THF28" s="569"/>
      <c r="THG28" s="569"/>
      <c r="THH28" s="569"/>
      <c r="THI28" s="569"/>
      <c r="THJ28" s="569"/>
      <c r="THK28" s="569"/>
      <c r="THL28" s="569"/>
      <c r="THM28" s="569"/>
      <c r="THN28" s="569"/>
      <c r="THO28" s="569"/>
      <c r="THP28" s="569"/>
      <c r="THQ28" s="569"/>
      <c r="THR28" s="569"/>
      <c r="THS28" s="569"/>
      <c r="THT28" s="569"/>
      <c r="THU28" s="569"/>
      <c r="THV28" s="569"/>
      <c r="THW28" s="569"/>
      <c r="THX28" s="569"/>
      <c r="THY28" s="569"/>
      <c r="THZ28" s="569"/>
      <c r="TIA28" s="569"/>
      <c r="TIB28" s="569"/>
      <c r="TIC28" s="569"/>
      <c r="TID28" s="569"/>
      <c r="TIE28" s="569"/>
      <c r="TIF28" s="569"/>
      <c r="TIG28" s="569"/>
      <c r="TIH28" s="569"/>
      <c r="TII28" s="569"/>
      <c r="TIJ28" s="569"/>
      <c r="TIK28" s="569"/>
      <c r="TIL28" s="569"/>
      <c r="TIM28" s="569"/>
      <c r="TIN28" s="569"/>
      <c r="TIO28" s="569"/>
      <c r="TIP28" s="569"/>
      <c r="TIQ28" s="569"/>
      <c r="TIR28" s="569"/>
      <c r="TIS28" s="569"/>
      <c r="TIT28" s="569"/>
      <c r="TIU28" s="569"/>
      <c r="TIV28" s="569"/>
      <c r="TIW28" s="569"/>
      <c r="TIX28" s="569"/>
      <c r="TIY28" s="569"/>
      <c r="TIZ28" s="569"/>
      <c r="TJA28" s="569"/>
      <c r="TJB28" s="569"/>
      <c r="TJC28" s="569"/>
      <c r="TJD28" s="569"/>
      <c r="TJE28" s="569"/>
      <c r="TJF28" s="569"/>
      <c r="TJG28" s="569"/>
      <c r="TJH28" s="569"/>
      <c r="TJI28" s="569"/>
      <c r="TJJ28" s="569"/>
      <c r="TJK28" s="569"/>
      <c r="TJL28" s="569"/>
      <c r="TJM28" s="569"/>
      <c r="TJN28" s="569"/>
      <c r="TJO28" s="569"/>
      <c r="TJP28" s="569"/>
      <c r="TJQ28" s="569"/>
      <c r="TJR28" s="569"/>
      <c r="TJS28" s="569"/>
      <c r="TJT28" s="569"/>
      <c r="TJU28" s="569"/>
      <c r="TJV28" s="569"/>
      <c r="TJW28" s="569"/>
      <c r="TJX28" s="569"/>
      <c r="TJY28" s="569"/>
      <c r="TJZ28" s="569"/>
      <c r="TKA28" s="569"/>
      <c r="TKB28" s="569"/>
      <c r="TKC28" s="569"/>
      <c r="TKD28" s="569"/>
      <c r="TKE28" s="569"/>
      <c r="TKF28" s="569"/>
      <c r="TKG28" s="569"/>
      <c r="TKH28" s="569"/>
      <c r="TKI28" s="569"/>
      <c r="TKJ28" s="569"/>
      <c r="TKK28" s="569"/>
      <c r="TKL28" s="569"/>
      <c r="TKM28" s="569"/>
      <c r="TKN28" s="569"/>
      <c r="TKO28" s="569"/>
      <c r="TKP28" s="569"/>
      <c r="TKQ28" s="569"/>
      <c r="TKR28" s="569"/>
      <c r="TKS28" s="569"/>
      <c r="TKT28" s="569"/>
      <c r="TKU28" s="569"/>
      <c r="TKV28" s="569"/>
      <c r="TKW28" s="569"/>
      <c r="TKX28" s="569"/>
      <c r="TKY28" s="569"/>
      <c r="TKZ28" s="569"/>
      <c r="TLA28" s="569"/>
      <c r="TLB28" s="569"/>
      <c r="TLC28" s="569"/>
      <c r="TLD28" s="569"/>
      <c r="TLE28" s="569"/>
      <c r="TLF28" s="569"/>
      <c r="TLG28" s="569"/>
      <c r="TLH28" s="569"/>
      <c r="TLI28" s="569"/>
      <c r="TLJ28" s="569"/>
      <c r="TLK28" s="569"/>
      <c r="TLL28" s="569"/>
      <c r="TLM28" s="569"/>
      <c r="TLN28" s="569"/>
      <c r="TLO28" s="569"/>
      <c r="TLP28" s="569"/>
      <c r="TLQ28" s="569"/>
      <c r="TLR28" s="569"/>
      <c r="TLS28" s="569"/>
      <c r="TLT28" s="569"/>
      <c r="TLU28" s="569"/>
      <c r="TLV28" s="569"/>
      <c r="TLW28" s="569"/>
      <c r="TLX28" s="569"/>
      <c r="TLY28" s="569"/>
      <c r="TLZ28" s="569"/>
      <c r="TMA28" s="569"/>
      <c r="TMB28" s="569"/>
      <c r="TMC28" s="569"/>
      <c r="TMD28" s="569"/>
      <c r="TME28" s="569"/>
      <c r="TMF28" s="569"/>
      <c r="TMG28" s="569"/>
      <c r="TMH28" s="569"/>
      <c r="TMI28" s="569"/>
      <c r="TMJ28" s="569"/>
      <c r="TMK28" s="569"/>
      <c r="TML28" s="569"/>
      <c r="TMM28" s="569"/>
      <c r="TMN28" s="569"/>
      <c r="TMO28" s="569"/>
      <c r="TMP28" s="569"/>
      <c r="TMQ28" s="569"/>
      <c r="TMR28" s="569"/>
      <c r="TMS28" s="569"/>
      <c r="TMT28" s="569"/>
      <c r="TMU28" s="569"/>
      <c r="TMV28" s="569"/>
      <c r="TMW28" s="569"/>
      <c r="TMX28" s="569"/>
      <c r="TMY28" s="569"/>
      <c r="TMZ28" s="569"/>
      <c r="TNA28" s="569"/>
      <c r="TNB28" s="569"/>
      <c r="TNC28" s="569"/>
      <c r="TND28" s="569"/>
      <c r="TNE28" s="569"/>
      <c r="TNF28" s="569"/>
      <c r="TNG28" s="569"/>
      <c r="TNH28" s="569"/>
      <c r="TNI28" s="569"/>
      <c r="TNJ28" s="569"/>
      <c r="TNK28" s="569"/>
      <c r="TNL28" s="569"/>
      <c r="TNM28" s="569"/>
      <c r="TNN28" s="569"/>
      <c r="TNO28" s="569"/>
      <c r="TNP28" s="569"/>
      <c r="TNQ28" s="569"/>
      <c r="TNR28" s="569"/>
      <c r="TNS28" s="569"/>
      <c r="TNT28" s="569"/>
      <c r="TNU28" s="569"/>
      <c r="TNV28" s="569"/>
      <c r="TNW28" s="569"/>
      <c r="TNX28" s="569"/>
      <c r="TNY28" s="569"/>
      <c r="TNZ28" s="569"/>
      <c r="TOA28" s="569"/>
      <c r="TOB28" s="569"/>
      <c r="TOC28" s="569"/>
      <c r="TOD28" s="569"/>
      <c r="TOE28" s="569"/>
      <c r="TOF28" s="569"/>
      <c r="TOG28" s="569"/>
      <c r="TOH28" s="569"/>
      <c r="TOI28" s="569"/>
      <c r="TOJ28" s="569"/>
      <c r="TOK28" s="569"/>
      <c r="TOL28" s="569"/>
      <c r="TOM28" s="569"/>
      <c r="TON28" s="569"/>
      <c r="TOO28" s="569"/>
      <c r="TOP28" s="569"/>
      <c r="TOQ28" s="569"/>
      <c r="TOR28" s="569"/>
      <c r="TOS28" s="569"/>
      <c r="TOT28" s="569"/>
      <c r="TOU28" s="569"/>
      <c r="TOV28" s="569"/>
      <c r="TOW28" s="569"/>
      <c r="TOX28" s="569"/>
      <c r="TOY28" s="569"/>
      <c r="TOZ28" s="569"/>
      <c r="TPA28" s="569"/>
      <c r="TPB28" s="569"/>
      <c r="TPC28" s="569"/>
      <c r="TPD28" s="569"/>
      <c r="TPE28" s="569"/>
      <c r="TPF28" s="569"/>
      <c r="TPG28" s="569"/>
      <c r="TPH28" s="569"/>
      <c r="TPI28" s="569"/>
      <c r="TPJ28" s="569"/>
      <c r="TPK28" s="569"/>
      <c r="TPL28" s="569"/>
      <c r="TPM28" s="569"/>
      <c r="TPN28" s="569"/>
      <c r="TPO28" s="569"/>
      <c r="TPP28" s="569"/>
      <c r="TPQ28" s="569"/>
      <c r="TPR28" s="569"/>
      <c r="TPS28" s="569"/>
      <c r="TPT28" s="569"/>
      <c r="TPU28" s="569"/>
      <c r="TPV28" s="569"/>
      <c r="TPW28" s="569"/>
      <c r="TPX28" s="569"/>
      <c r="TPY28" s="569"/>
      <c r="TPZ28" s="569"/>
      <c r="TQA28" s="569"/>
      <c r="TQB28" s="569"/>
      <c r="TQC28" s="569"/>
      <c r="TQD28" s="569"/>
      <c r="TQE28" s="569"/>
      <c r="TQF28" s="569"/>
      <c r="TQG28" s="569"/>
      <c r="TQH28" s="569"/>
      <c r="TQI28" s="569"/>
      <c r="TQJ28" s="569"/>
      <c r="TQK28" s="569"/>
      <c r="TQL28" s="569"/>
      <c r="TQM28" s="569"/>
      <c r="TQN28" s="569"/>
      <c r="TQO28" s="569"/>
      <c r="TQP28" s="569"/>
      <c r="TQQ28" s="569"/>
      <c r="TQR28" s="569"/>
      <c r="TQS28" s="569"/>
      <c r="TQT28" s="569"/>
      <c r="TQU28" s="569"/>
      <c r="TQV28" s="569"/>
      <c r="TQW28" s="569"/>
      <c r="TQX28" s="569"/>
      <c r="TQY28" s="569"/>
      <c r="TQZ28" s="569"/>
      <c r="TRA28" s="569"/>
      <c r="TRB28" s="569"/>
      <c r="TRC28" s="569"/>
      <c r="TRD28" s="569"/>
      <c r="TRE28" s="569"/>
      <c r="TRF28" s="569"/>
      <c r="TRG28" s="569"/>
      <c r="TRH28" s="569"/>
      <c r="TRI28" s="569"/>
      <c r="TRJ28" s="569"/>
      <c r="TRK28" s="569"/>
      <c r="TRL28" s="569"/>
      <c r="TRM28" s="569"/>
      <c r="TRN28" s="569"/>
      <c r="TRO28" s="569"/>
      <c r="TRP28" s="569"/>
      <c r="TRQ28" s="569"/>
      <c r="TRR28" s="569"/>
      <c r="TRS28" s="569"/>
      <c r="TRT28" s="569"/>
      <c r="TRU28" s="569"/>
      <c r="TRV28" s="569"/>
      <c r="TRW28" s="569"/>
      <c r="TRX28" s="569"/>
      <c r="TRY28" s="569"/>
      <c r="TRZ28" s="569"/>
      <c r="TSA28" s="569"/>
      <c r="TSB28" s="569"/>
      <c r="TSC28" s="569"/>
      <c r="TSD28" s="569"/>
      <c r="TSE28" s="569"/>
      <c r="TSF28" s="569"/>
      <c r="TSG28" s="569"/>
      <c r="TSH28" s="569"/>
      <c r="TSI28" s="569"/>
      <c r="TSJ28" s="569"/>
      <c r="TSK28" s="569"/>
      <c r="TSL28" s="569"/>
      <c r="TSM28" s="569"/>
      <c r="TSN28" s="569"/>
      <c r="TSO28" s="569"/>
      <c r="TSP28" s="569"/>
      <c r="TSQ28" s="569"/>
      <c r="TSR28" s="569"/>
      <c r="TSS28" s="569"/>
      <c r="TST28" s="569"/>
      <c r="TSU28" s="569"/>
      <c r="TSV28" s="569"/>
      <c r="TSW28" s="569"/>
      <c r="TSX28" s="569"/>
      <c r="TSY28" s="569"/>
      <c r="TSZ28" s="569"/>
      <c r="TTA28" s="569"/>
      <c r="TTB28" s="569"/>
      <c r="TTC28" s="569"/>
      <c r="TTD28" s="569"/>
      <c r="TTE28" s="569"/>
      <c r="TTF28" s="569"/>
      <c r="TTG28" s="569"/>
      <c r="TTH28" s="569"/>
      <c r="TTI28" s="569"/>
      <c r="TTJ28" s="569"/>
      <c r="TTK28" s="569"/>
      <c r="TTL28" s="569"/>
      <c r="TTM28" s="569"/>
      <c r="TTN28" s="569"/>
      <c r="TTO28" s="569"/>
      <c r="TTP28" s="569"/>
      <c r="TTQ28" s="569"/>
      <c r="TTR28" s="569"/>
      <c r="TTS28" s="569"/>
      <c r="TTT28" s="569"/>
      <c r="TTU28" s="569"/>
      <c r="TTV28" s="569"/>
      <c r="TTW28" s="569"/>
      <c r="TTX28" s="569"/>
      <c r="TTY28" s="569"/>
      <c r="TTZ28" s="569"/>
      <c r="TUA28" s="569"/>
      <c r="TUB28" s="569"/>
      <c r="TUC28" s="569"/>
      <c r="TUD28" s="569"/>
      <c r="TUE28" s="569"/>
      <c r="TUF28" s="569"/>
      <c r="TUG28" s="569"/>
      <c r="TUH28" s="569"/>
      <c r="TUI28" s="569"/>
      <c r="TUJ28" s="569"/>
      <c r="TUK28" s="569"/>
      <c r="TUL28" s="569"/>
      <c r="TUM28" s="569"/>
      <c r="TUN28" s="569"/>
      <c r="TUO28" s="569"/>
      <c r="TUP28" s="569"/>
      <c r="TUQ28" s="569"/>
      <c r="TUR28" s="569"/>
      <c r="TUS28" s="569"/>
      <c r="TUT28" s="569"/>
      <c r="TUU28" s="569"/>
      <c r="TUV28" s="569"/>
      <c r="TUW28" s="569"/>
      <c r="TUX28" s="569"/>
      <c r="TUY28" s="569"/>
      <c r="TUZ28" s="569"/>
      <c r="TVA28" s="569"/>
      <c r="TVB28" s="569"/>
      <c r="TVC28" s="569"/>
      <c r="TVD28" s="569"/>
      <c r="TVE28" s="569"/>
      <c r="TVF28" s="569"/>
      <c r="TVG28" s="569"/>
      <c r="TVH28" s="569"/>
      <c r="TVI28" s="569"/>
      <c r="TVJ28" s="569"/>
      <c r="TVK28" s="569"/>
      <c r="TVL28" s="569"/>
      <c r="TVM28" s="569"/>
      <c r="TVN28" s="569"/>
      <c r="TVO28" s="569"/>
      <c r="TVP28" s="569"/>
      <c r="TVQ28" s="569"/>
      <c r="TVR28" s="569"/>
      <c r="TVS28" s="569"/>
      <c r="TVT28" s="569"/>
      <c r="TVU28" s="569"/>
      <c r="TVV28" s="569"/>
      <c r="TVW28" s="569"/>
      <c r="TVX28" s="569"/>
      <c r="TVY28" s="569"/>
      <c r="TVZ28" s="569"/>
      <c r="TWA28" s="569"/>
      <c r="TWB28" s="569"/>
      <c r="TWC28" s="569"/>
      <c r="TWD28" s="569"/>
      <c r="TWE28" s="569"/>
      <c r="TWF28" s="569"/>
      <c r="TWG28" s="569"/>
      <c r="TWH28" s="569"/>
      <c r="TWI28" s="569"/>
      <c r="TWJ28" s="569"/>
      <c r="TWK28" s="569"/>
      <c r="TWL28" s="569"/>
      <c r="TWM28" s="569"/>
      <c r="TWN28" s="569"/>
      <c r="TWO28" s="569"/>
      <c r="TWP28" s="569"/>
      <c r="TWQ28" s="569"/>
      <c r="TWR28" s="569"/>
      <c r="TWS28" s="569"/>
      <c r="TWT28" s="569"/>
      <c r="TWU28" s="569"/>
      <c r="TWV28" s="569"/>
      <c r="TWW28" s="569"/>
      <c r="TWX28" s="569"/>
      <c r="TWY28" s="569"/>
      <c r="TWZ28" s="569"/>
      <c r="TXA28" s="569"/>
      <c r="TXB28" s="569"/>
      <c r="TXC28" s="569"/>
      <c r="TXD28" s="569"/>
      <c r="TXE28" s="569"/>
      <c r="TXF28" s="569"/>
      <c r="TXG28" s="569"/>
      <c r="TXH28" s="569"/>
      <c r="TXI28" s="569"/>
      <c r="TXJ28" s="569"/>
      <c r="TXK28" s="569"/>
      <c r="TXL28" s="569"/>
      <c r="TXM28" s="569"/>
      <c r="TXN28" s="569"/>
      <c r="TXO28" s="569"/>
      <c r="TXP28" s="569"/>
      <c r="TXQ28" s="569"/>
      <c r="TXR28" s="569"/>
      <c r="TXS28" s="569"/>
      <c r="TXT28" s="569"/>
      <c r="TXU28" s="569"/>
      <c r="TXV28" s="569"/>
      <c r="TXW28" s="569"/>
      <c r="TXX28" s="569"/>
      <c r="TXY28" s="569"/>
      <c r="TXZ28" s="569"/>
      <c r="TYA28" s="569"/>
      <c r="TYB28" s="569"/>
      <c r="TYC28" s="569"/>
      <c r="TYD28" s="569"/>
      <c r="TYE28" s="569"/>
      <c r="TYF28" s="569"/>
      <c r="TYG28" s="569"/>
      <c r="TYH28" s="569"/>
      <c r="TYI28" s="569"/>
      <c r="TYJ28" s="569"/>
      <c r="TYK28" s="569"/>
      <c r="TYL28" s="569"/>
      <c r="TYM28" s="569"/>
      <c r="TYN28" s="569"/>
      <c r="TYO28" s="569"/>
      <c r="TYP28" s="569"/>
      <c r="TYQ28" s="569"/>
      <c r="TYR28" s="569"/>
      <c r="TYS28" s="569"/>
      <c r="TYT28" s="569"/>
      <c r="TYU28" s="569"/>
      <c r="TYV28" s="569"/>
      <c r="TYW28" s="569"/>
      <c r="TYX28" s="569"/>
      <c r="TYY28" s="569"/>
      <c r="TYZ28" s="569"/>
      <c r="TZA28" s="569"/>
      <c r="TZB28" s="569"/>
      <c r="TZC28" s="569"/>
      <c r="TZD28" s="569"/>
      <c r="TZE28" s="569"/>
      <c r="TZF28" s="569"/>
      <c r="TZG28" s="569"/>
      <c r="TZH28" s="569"/>
      <c r="TZI28" s="569"/>
      <c r="TZJ28" s="569"/>
      <c r="TZK28" s="569"/>
      <c r="TZL28" s="569"/>
      <c r="TZM28" s="569"/>
      <c r="TZN28" s="569"/>
      <c r="TZO28" s="569"/>
      <c r="TZP28" s="569"/>
      <c r="TZQ28" s="569"/>
      <c r="TZR28" s="569"/>
      <c r="TZS28" s="569"/>
      <c r="TZT28" s="569"/>
      <c r="TZU28" s="569"/>
      <c r="TZV28" s="569"/>
      <c r="TZW28" s="569"/>
      <c r="TZX28" s="569"/>
      <c r="TZY28" s="569"/>
      <c r="TZZ28" s="569"/>
      <c r="UAA28" s="569"/>
      <c r="UAB28" s="569"/>
      <c r="UAC28" s="569"/>
      <c r="UAD28" s="569"/>
      <c r="UAE28" s="569"/>
      <c r="UAF28" s="569"/>
      <c r="UAG28" s="569"/>
      <c r="UAH28" s="569"/>
      <c r="UAI28" s="569"/>
      <c r="UAJ28" s="569"/>
      <c r="UAK28" s="569"/>
      <c r="UAL28" s="569"/>
      <c r="UAM28" s="569"/>
      <c r="UAN28" s="569"/>
      <c r="UAO28" s="569"/>
      <c r="UAP28" s="569"/>
      <c r="UAQ28" s="569"/>
      <c r="UAR28" s="569"/>
      <c r="UAS28" s="569"/>
      <c r="UAT28" s="569"/>
      <c r="UAU28" s="569"/>
      <c r="UAV28" s="569"/>
      <c r="UAW28" s="569"/>
      <c r="UAX28" s="569"/>
      <c r="UAY28" s="569"/>
      <c r="UAZ28" s="569"/>
      <c r="UBA28" s="569"/>
      <c r="UBB28" s="569"/>
      <c r="UBC28" s="569"/>
      <c r="UBD28" s="569"/>
      <c r="UBE28" s="569"/>
      <c r="UBF28" s="569"/>
      <c r="UBG28" s="569"/>
      <c r="UBH28" s="569"/>
      <c r="UBI28" s="569"/>
      <c r="UBJ28" s="569"/>
      <c r="UBK28" s="569"/>
      <c r="UBL28" s="569"/>
      <c r="UBM28" s="569"/>
      <c r="UBN28" s="569"/>
      <c r="UBO28" s="569"/>
      <c r="UBP28" s="569"/>
      <c r="UBQ28" s="569"/>
      <c r="UBR28" s="569"/>
      <c r="UBS28" s="569"/>
      <c r="UBT28" s="569"/>
      <c r="UBU28" s="569"/>
      <c r="UBV28" s="569"/>
      <c r="UBW28" s="569"/>
      <c r="UBX28" s="569"/>
      <c r="UBY28" s="569"/>
      <c r="UBZ28" s="569"/>
      <c r="UCA28" s="569"/>
      <c r="UCB28" s="569"/>
      <c r="UCC28" s="569"/>
      <c r="UCD28" s="569"/>
      <c r="UCE28" s="569"/>
      <c r="UCF28" s="569"/>
      <c r="UCG28" s="569"/>
      <c r="UCH28" s="569"/>
      <c r="UCI28" s="569"/>
      <c r="UCJ28" s="569"/>
      <c r="UCK28" s="569"/>
      <c r="UCL28" s="569"/>
      <c r="UCM28" s="569"/>
      <c r="UCN28" s="569"/>
      <c r="UCO28" s="569"/>
      <c r="UCP28" s="569"/>
      <c r="UCQ28" s="569"/>
      <c r="UCR28" s="569"/>
      <c r="UCS28" s="569"/>
      <c r="UCT28" s="569"/>
      <c r="UCU28" s="569"/>
      <c r="UCV28" s="569"/>
      <c r="UCW28" s="569"/>
      <c r="UCX28" s="569"/>
      <c r="UCY28" s="569"/>
      <c r="UCZ28" s="569"/>
      <c r="UDA28" s="569"/>
      <c r="UDB28" s="569"/>
      <c r="UDC28" s="569"/>
      <c r="UDD28" s="569"/>
      <c r="UDE28" s="569"/>
      <c r="UDF28" s="569"/>
      <c r="UDG28" s="569"/>
      <c r="UDH28" s="569"/>
      <c r="UDI28" s="569"/>
      <c r="UDJ28" s="569"/>
      <c r="UDK28" s="569"/>
      <c r="UDL28" s="569"/>
      <c r="UDM28" s="569"/>
      <c r="UDN28" s="569"/>
      <c r="UDO28" s="569"/>
      <c r="UDP28" s="569"/>
      <c r="UDQ28" s="569"/>
      <c r="UDR28" s="569"/>
      <c r="UDS28" s="569"/>
      <c r="UDT28" s="569"/>
      <c r="UDU28" s="569"/>
      <c r="UDV28" s="569"/>
      <c r="UDW28" s="569"/>
      <c r="UDX28" s="569"/>
      <c r="UDY28" s="569"/>
      <c r="UDZ28" s="569"/>
      <c r="UEA28" s="569"/>
      <c r="UEB28" s="569"/>
      <c r="UEC28" s="569"/>
      <c r="UED28" s="569"/>
      <c r="UEE28" s="569"/>
      <c r="UEF28" s="569"/>
      <c r="UEG28" s="569"/>
      <c r="UEH28" s="569"/>
      <c r="UEI28" s="569"/>
      <c r="UEJ28" s="569"/>
      <c r="UEK28" s="569"/>
      <c r="UEL28" s="569"/>
      <c r="UEM28" s="569"/>
      <c r="UEN28" s="569"/>
      <c r="UEO28" s="569"/>
      <c r="UEP28" s="569"/>
      <c r="UEQ28" s="569"/>
      <c r="UER28" s="569"/>
      <c r="UES28" s="569"/>
      <c r="UET28" s="569"/>
      <c r="UEU28" s="569"/>
      <c r="UEV28" s="569"/>
      <c r="UEW28" s="569"/>
      <c r="UEX28" s="569"/>
      <c r="UEY28" s="569"/>
      <c r="UEZ28" s="569"/>
      <c r="UFA28" s="569"/>
      <c r="UFB28" s="569"/>
      <c r="UFC28" s="569"/>
      <c r="UFD28" s="569"/>
      <c r="UFE28" s="569"/>
      <c r="UFF28" s="569"/>
      <c r="UFG28" s="569"/>
      <c r="UFH28" s="569"/>
      <c r="UFI28" s="569"/>
      <c r="UFJ28" s="569"/>
      <c r="UFK28" s="569"/>
      <c r="UFL28" s="569"/>
      <c r="UFM28" s="569"/>
      <c r="UFN28" s="569"/>
      <c r="UFO28" s="569"/>
      <c r="UFP28" s="569"/>
      <c r="UFQ28" s="569"/>
      <c r="UFR28" s="569"/>
      <c r="UFS28" s="569"/>
      <c r="UFT28" s="569"/>
      <c r="UFU28" s="569"/>
      <c r="UFV28" s="569"/>
      <c r="UFW28" s="569"/>
      <c r="UFX28" s="569"/>
      <c r="UFY28" s="569"/>
      <c r="UFZ28" s="569"/>
      <c r="UGA28" s="569"/>
      <c r="UGB28" s="569"/>
      <c r="UGC28" s="569"/>
      <c r="UGD28" s="569"/>
      <c r="UGE28" s="569"/>
      <c r="UGF28" s="569"/>
      <c r="UGG28" s="569"/>
      <c r="UGH28" s="569"/>
      <c r="UGI28" s="569"/>
      <c r="UGJ28" s="569"/>
      <c r="UGK28" s="569"/>
      <c r="UGL28" s="569"/>
      <c r="UGM28" s="569"/>
      <c r="UGN28" s="569"/>
      <c r="UGO28" s="569"/>
      <c r="UGP28" s="569"/>
      <c r="UGQ28" s="569"/>
      <c r="UGR28" s="569"/>
      <c r="UGS28" s="569"/>
      <c r="UGT28" s="569"/>
      <c r="UGU28" s="569"/>
      <c r="UGV28" s="569"/>
      <c r="UGW28" s="569"/>
      <c r="UGX28" s="569"/>
      <c r="UGY28" s="569"/>
      <c r="UGZ28" s="569"/>
      <c r="UHA28" s="569"/>
      <c r="UHB28" s="569"/>
      <c r="UHC28" s="569"/>
      <c r="UHD28" s="569"/>
      <c r="UHE28" s="569"/>
      <c r="UHF28" s="569"/>
      <c r="UHG28" s="569"/>
      <c r="UHH28" s="569"/>
      <c r="UHI28" s="569"/>
      <c r="UHJ28" s="569"/>
      <c r="UHK28" s="569"/>
      <c r="UHL28" s="569"/>
      <c r="UHM28" s="569"/>
      <c r="UHN28" s="569"/>
      <c r="UHO28" s="569"/>
      <c r="UHP28" s="569"/>
      <c r="UHQ28" s="569"/>
      <c r="UHR28" s="569"/>
      <c r="UHS28" s="569"/>
      <c r="UHT28" s="569"/>
      <c r="UHU28" s="569"/>
      <c r="UHV28" s="569"/>
      <c r="UHW28" s="569"/>
      <c r="UHX28" s="569"/>
      <c r="UHY28" s="569"/>
      <c r="UHZ28" s="569"/>
      <c r="UIA28" s="569"/>
      <c r="UIB28" s="569"/>
      <c r="UIC28" s="569"/>
      <c r="UID28" s="569"/>
      <c r="UIE28" s="569"/>
      <c r="UIF28" s="569"/>
      <c r="UIG28" s="569"/>
      <c r="UIH28" s="569"/>
      <c r="UII28" s="569"/>
      <c r="UIJ28" s="569"/>
      <c r="UIK28" s="569"/>
      <c r="UIL28" s="569"/>
      <c r="UIM28" s="569"/>
      <c r="UIN28" s="569"/>
      <c r="UIO28" s="569"/>
      <c r="UIP28" s="569"/>
      <c r="UIQ28" s="569"/>
      <c r="UIR28" s="569"/>
      <c r="UIS28" s="569"/>
      <c r="UIT28" s="569"/>
      <c r="UIU28" s="569"/>
      <c r="UIV28" s="569"/>
      <c r="UIW28" s="569"/>
      <c r="UIX28" s="569"/>
      <c r="UIY28" s="569"/>
      <c r="UIZ28" s="569"/>
      <c r="UJA28" s="569"/>
      <c r="UJB28" s="569"/>
      <c r="UJC28" s="569"/>
      <c r="UJD28" s="569"/>
      <c r="UJE28" s="569"/>
      <c r="UJF28" s="569"/>
      <c r="UJG28" s="569"/>
      <c r="UJH28" s="569"/>
      <c r="UJI28" s="569"/>
      <c r="UJJ28" s="569"/>
      <c r="UJK28" s="569"/>
      <c r="UJL28" s="569"/>
      <c r="UJM28" s="569"/>
      <c r="UJN28" s="569"/>
      <c r="UJO28" s="569"/>
      <c r="UJP28" s="569"/>
      <c r="UJQ28" s="569"/>
      <c r="UJR28" s="569"/>
      <c r="UJS28" s="569"/>
      <c r="UJT28" s="569"/>
      <c r="UJU28" s="569"/>
      <c r="UJV28" s="569"/>
      <c r="UJW28" s="569"/>
      <c r="UJX28" s="569"/>
      <c r="UJY28" s="569"/>
      <c r="UJZ28" s="569"/>
      <c r="UKA28" s="569"/>
      <c r="UKB28" s="569"/>
      <c r="UKC28" s="569"/>
      <c r="UKD28" s="569"/>
      <c r="UKE28" s="569"/>
      <c r="UKF28" s="569"/>
      <c r="UKG28" s="569"/>
      <c r="UKH28" s="569"/>
      <c r="UKI28" s="569"/>
      <c r="UKJ28" s="569"/>
      <c r="UKK28" s="569"/>
      <c r="UKL28" s="569"/>
      <c r="UKM28" s="569"/>
      <c r="UKN28" s="569"/>
      <c r="UKO28" s="569"/>
      <c r="UKP28" s="569"/>
      <c r="UKQ28" s="569"/>
      <c r="UKR28" s="569"/>
      <c r="UKS28" s="569"/>
      <c r="UKT28" s="569"/>
      <c r="UKU28" s="569"/>
      <c r="UKV28" s="569"/>
      <c r="UKW28" s="569"/>
      <c r="UKX28" s="569"/>
      <c r="UKY28" s="569"/>
      <c r="UKZ28" s="569"/>
      <c r="ULA28" s="569"/>
      <c r="ULB28" s="569"/>
      <c r="ULC28" s="569"/>
      <c r="ULD28" s="569"/>
      <c r="ULE28" s="569"/>
      <c r="ULF28" s="569"/>
      <c r="ULG28" s="569"/>
      <c r="ULH28" s="569"/>
      <c r="ULI28" s="569"/>
      <c r="ULJ28" s="569"/>
      <c r="ULK28" s="569"/>
      <c r="ULL28" s="569"/>
      <c r="ULM28" s="569"/>
      <c r="ULN28" s="569"/>
      <c r="ULO28" s="569"/>
      <c r="ULP28" s="569"/>
      <c r="ULQ28" s="569"/>
      <c r="ULR28" s="569"/>
      <c r="ULS28" s="569"/>
      <c r="ULT28" s="569"/>
      <c r="ULU28" s="569"/>
      <c r="ULV28" s="569"/>
      <c r="ULW28" s="569"/>
      <c r="ULX28" s="569"/>
      <c r="ULY28" s="569"/>
      <c r="ULZ28" s="569"/>
      <c r="UMA28" s="569"/>
      <c r="UMB28" s="569"/>
      <c r="UMC28" s="569"/>
      <c r="UMD28" s="569"/>
      <c r="UME28" s="569"/>
      <c r="UMF28" s="569"/>
      <c r="UMG28" s="569"/>
      <c r="UMH28" s="569"/>
      <c r="UMI28" s="569"/>
      <c r="UMJ28" s="569"/>
      <c r="UMK28" s="569"/>
      <c r="UML28" s="569"/>
      <c r="UMM28" s="569"/>
      <c r="UMN28" s="569"/>
      <c r="UMO28" s="569"/>
      <c r="UMP28" s="569"/>
      <c r="UMQ28" s="569"/>
      <c r="UMR28" s="569"/>
      <c r="UMS28" s="569"/>
      <c r="UMT28" s="569"/>
      <c r="UMU28" s="569"/>
      <c r="UMV28" s="569"/>
      <c r="UMW28" s="569"/>
      <c r="UMX28" s="569"/>
      <c r="UMY28" s="569"/>
      <c r="UMZ28" s="569"/>
      <c r="UNA28" s="569"/>
      <c r="UNB28" s="569"/>
      <c r="UNC28" s="569"/>
      <c r="UND28" s="569"/>
      <c r="UNE28" s="569"/>
      <c r="UNF28" s="569"/>
      <c r="UNG28" s="569"/>
      <c r="UNH28" s="569"/>
      <c r="UNI28" s="569"/>
      <c r="UNJ28" s="569"/>
      <c r="UNK28" s="569"/>
      <c r="UNL28" s="569"/>
      <c r="UNM28" s="569"/>
      <c r="UNN28" s="569"/>
      <c r="UNO28" s="569"/>
      <c r="UNP28" s="569"/>
      <c r="UNQ28" s="569"/>
      <c r="UNR28" s="569"/>
      <c r="UNS28" s="569"/>
      <c r="UNT28" s="569"/>
      <c r="UNU28" s="569"/>
      <c r="UNV28" s="569"/>
      <c r="UNW28" s="569"/>
      <c r="UNX28" s="569"/>
      <c r="UNY28" s="569"/>
      <c r="UNZ28" s="569"/>
      <c r="UOA28" s="569"/>
      <c r="UOB28" s="569"/>
      <c r="UOC28" s="569"/>
      <c r="UOD28" s="569"/>
      <c r="UOE28" s="569"/>
      <c r="UOF28" s="569"/>
      <c r="UOG28" s="569"/>
      <c r="UOH28" s="569"/>
      <c r="UOI28" s="569"/>
      <c r="UOJ28" s="569"/>
      <c r="UOK28" s="569"/>
      <c r="UOL28" s="569"/>
      <c r="UOM28" s="569"/>
      <c r="UON28" s="569"/>
      <c r="UOO28" s="569"/>
      <c r="UOP28" s="569"/>
      <c r="UOQ28" s="569"/>
      <c r="UOR28" s="569"/>
      <c r="UOS28" s="569"/>
      <c r="UOT28" s="569"/>
      <c r="UOU28" s="569"/>
      <c r="UOV28" s="569"/>
      <c r="UOW28" s="569"/>
      <c r="UOX28" s="569"/>
      <c r="UOY28" s="569"/>
      <c r="UOZ28" s="569"/>
      <c r="UPA28" s="569"/>
      <c r="UPB28" s="569"/>
      <c r="UPC28" s="569"/>
      <c r="UPD28" s="569"/>
      <c r="UPE28" s="569"/>
      <c r="UPF28" s="569"/>
      <c r="UPG28" s="569"/>
      <c r="UPH28" s="569"/>
      <c r="UPI28" s="569"/>
      <c r="UPJ28" s="569"/>
      <c r="UPK28" s="569"/>
      <c r="UPL28" s="569"/>
      <c r="UPM28" s="569"/>
      <c r="UPN28" s="569"/>
      <c r="UPO28" s="569"/>
      <c r="UPP28" s="569"/>
      <c r="UPQ28" s="569"/>
      <c r="UPR28" s="569"/>
      <c r="UPS28" s="569"/>
      <c r="UPT28" s="569"/>
      <c r="UPU28" s="569"/>
      <c r="UPV28" s="569"/>
      <c r="UPW28" s="569"/>
      <c r="UPX28" s="569"/>
      <c r="UPY28" s="569"/>
      <c r="UPZ28" s="569"/>
      <c r="UQA28" s="569"/>
      <c r="UQB28" s="569"/>
      <c r="UQC28" s="569"/>
      <c r="UQD28" s="569"/>
      <c r="UQE28" s="569"/>
      <c r="UQF28" s="569"/>
      <c r="UQG28" s="569"/>
      <c r="UQH28" s="569"/>
      <c r="UQI28" s="569"/>
      <c r="UQJ28" s="569"/>
      <c r="UQK28" s="569"/>
      <c r="UQL28" s="569"/>
      <c r="UQM28" s="569"/>
      <c r="UQN28" s="569"/>
      <c r="UQO28" s="569"/>
      <c r="UQP28" s="569"/>
      <c r="UQQ28" s="569"/>
      <c r="UQR28" s="569"/>
      <c r="UQS28" s="569"/>
      <c r="UQT28" s="569"/>
      <c r="UQU28" s="569"/>
      <c r="UQV28" s="569"/>
      <c r="UQW28" s="569"/>
      <c r="UQX28" s="569"/>
      <c r="UQY28" s="569"/>
      <c r="UQZ28" s="569"/>
      <c r="URA28" s="569"/>
      <c r="URB28" s="569"/>
      <c r="URC28" s="569"/>
      <c r="URD28" s="569"/>
      <c r="URE28" s="569"/>
      <c r="URF28" s="569"/>
      <c r="URG28" s="569"/>
      <c r="URH28" s="569"/>
      <c r="URI28" s="569"/>
      <c r="URJ28" s="569"/>
      <c r="URK28" s="569"/>
      <c r="URL28" s="569"/>
      <c r="URM28" s="569"/>
      <c r="URN28" s="569"/>
      <c r="URO28" s="569"/>
      <c r="URP28" s="569"/>
      <c r="URQ28" s="569"/>
      <c r="URR28" s="569"/>
      <c r="URS28" s="569"/>
      <c r="URT28" s="569"/>
      <c r="URU28" s="569"/>
      <c r="URV28" s="569"/>
      <c r="URW28" s="569"/>
      <c r="URX28" s="569"/>
      <c r="URY28" s="569"/>
      <c r="URZ28" s="569"/>
      <c r="USA28" s="569"/>
      <c r="USB28" s="569"/>
      <c r="USC28" s="569"/>
      <c r="USD28" s="569"/>
      <c r="USE28" s="569"/>
      <c r="USF28" s="569"/>
      <c r="USG28" s="569"/>
      <c r="USH28" s="569"/>
      <c r="USI28" s="569"/>
      <c r="USJ28" s="569"/>
      <c r="USK28" s="569"/>
      <c r="USL28" s="569"/>
      <c r="USM28" s="569"/>
      <c r="USN28" s="569"/>
      <c r="USO28" s="569"/>
      <c r="USP28" s="569"/>
      <c r="USQ28" s="569"/>
      <c r="USR28" s="569"/>
      <c r="USS28" s="569"/>
      <c r="UST28" s="569"/>
      <c r="USU28" s="569"/>
      <c r="USV28" s="569"/>
      <c r="USW28" s="569"/>
      <c r="USX28" s="569"/>
      <c r="USY28" s="569"/>
      <c r="USZ28" s="569"/>
      <c r="UTA28" s="569"/>
      <c r="UTB28" s="569"/>
      <c r="UTC28" s="569"/>
      <c r="UTD28" s="569"/>
      <c r="UTE28" s="569"/>
      <c r="UTF28" s="569"/>
      <c r="UTG28" s="569"/>
      <c r="UTH28" s="569"/>
      <c r="UTI28" s="569"/>
      <c r="UTJ28" s="569"/>
      <c r="UTK28" s="569"/>
      <c r="UTL28" s="569"/>
      <c r="UTM28" s="569"/>
      <c r="UTN28" s="569"/>
      <c r="UTO28" s="569"/>
      <c r="UTP28" s="569"/>
      <c r="UTQ28" s="569"/>
      <c r="UTR28" s="569"/>
      <c r="UTS28" s="569"/>
      <c r="UTT28" s="569"/>
      <c r="UTU28" s="569"/>
      <c r="UTV28" s="569"/>
      <c r="UTW28" s="569"/>
      <c r="UTX28" s="569"/>
      <c r="UTY28" s="569"/>
      <c r="UTZ28" s="569"/>
      <c r="UUA28" s="569"/>
      <c r="UUB28" s="569"/>
      <c r="UUC28" s="569"/>
      <c r="UUD28" s="569"/>
      <c r="UUE28" s="569"/>
      <c r="UUF28" s="569"/>
      <c r="UUG28" s="569"/>
      <c r="UUH28" s="569"/>
      <c r="UUI28" s="569"/>
      <c r="UUJ28" s="569"/>
      <c r="UUK28" s="569"/>
      <c r="UUL28" s="569"/>
      <c r="UUM28" s="569"/>
      <c r="UUN28" s="569"/>
      <c r="UUO28" s="569"/>
      <c r="UUP28" s="569"/>
      <c r="UUQ28" s="569"/>
      <c r="UUR28" s="569"/>
      <c r="UUS28" s="569"/>
      <c r="UUT28" s="569"/>
      <c r="UUU28" s="569"/>
      <c r="UUV28" s="569"/>
      <c r="UUW28" s="569"/>
      <c r="UUX28" s="569"/>
      <c r="UUY28" s="569"/>
      <c r="UUZ28" s="569"/>
      <c r="UVA28" s="569"/>
      <c r="UVB28" s="569"/>
      <c r="UVC28" s="569"/>
      <c r="UVD28" s="569"/>
      <c r="UVE28" s="569"/>
      <c r="UVF28" s="569"/>
      <c r="UVG28" s="569"/>
      <c r="UVH28" s="569"/>
      <c r="UVI28" s="569"/>
      <c r="UVJ28" s="569"/>
      <c r="UVK28" s="569"/>
      <c r="UVL28" s="569"/>
      <c r="UVM28" s="569"/>
      <c r="UVN28" s="569"/>
      <c r="UVO28" s="569"/>
      <c r="UVP28" s="569"/>
      <c r="UVQ28" s="569"/>
      <c r="UVR28" s="569"/>
      <c r="UVS28" s="569"/>
      <c r="UVT28" s="569"/>
      <c r="UVU28" s="569"/>
      <c r="UVV28" s="569"/>
      <c r="UVW28" s="569"/>
      <c r="UVX28" s="569"/>
      <c r="UVY28" s="569"/>
      <c r="UVZ28" s="569"/>
      <c r="UWA28" s="569"/>
      <c r="UWB28" s="569"/>
      <c r="UWC28" s="569"/>
      <c r="UWD28" s="569"/>
      <c r="UWE28" s="569"/>
      <c r="UWF28" s="569"/>
      <c r="UWG28" s="569"/>
      <c r="UWH28" s="569"/>
      <c r="UWI28" s="569"/>
      <c r="UWJ28" s="569"/>
      <c r="UWK28" s="569"/>
      <c r="UWL28" s="569"/>
      <c r="UWM28" s="569"/>
      <c r="UWN28" s="569"/>
      <c r="UWO28" s="569"/>
      <c r="UWP28" s="569"/>
      <c r="UWQ28" s="569"/>
      <c r="UWR28" s="569"/>
      <c r="UWS28" s="569"/>
      <c r="UWT28" s="569"/>
      <c r="UWU28" s="569"/>
      <c r="UWV28" s="569"/>
      <c r="UWW28" s="569"/>
      <c r="UWX28" s="569"/>
      <c r="UWY28" s="569"/>
      <c r="UWZ28" s="569"/>
      <c r="UXA28" s="569"/>
      <c r="UXB28" s="569"/>
      <c r="UXC28" s="569"/>
      <c r="UXD28" s="569"/>
      <c r="UXE28" s="569"/>
      <c r="UXF28" s="569"/>
      <c r="UXG28" s="569"/>
      <c r="UXH28" s="569"/>
      <c r="UXI28" s="569"/>
      <c r="UXJ28" s="569"/>
      <c r="UXK28" s="569"/>
      <c r="UXL28" s="569"/>
      <c r="UXM28" s="569"/>
      <c r="UXN28" s="569"/>
      <c r="UXO28" s="569"/>
      <c r="UXP28" s="569"/>
      <c r="UXQ28" s="569"/>
      <c r="UXR28" s="569"/>
      <c r="UXS28" s="569"/>
      <c r="UXT28" s="569"/>
      <c r="UXU28" s="569"/>
      <c r="UXV28" s="569"/>
      <c r="UXW28" s="569"/>
      <c r="UXX28" s="569"/>
      <c r="UXY28" s="569"/>
      <c r="UXZ28" s="569"/>
      <c r="UYA28" s="569"/>
      <c r="UYB28" s="569"/>
      <c r="UYC28" s="569"/>
      <c r="UYD28" s="569"/>
      <c r="UYE28" s="569"/>
      <c r="UYF28" s="569"/>
      <c r="UYG28" s="569"/>
      <c r="UYH28" s="569"/>
      <c r="UYI28" s="569"/>
      <c r="UYJ28" s="569"/>
      <c r="UYK28" s="569"/>
      <c r="UYL28" s="569"/>
      <c r="UYM28" s="569"/>
      <c r="UYN28" s="569"/>
      <c r="UYO28" s="569"/>
      <c r="UYP28" s="569"/>
      <c r="UYQ28" s="569"/>
      <c r="UYR28" s="569"/>
      <c r="UYS28" s="569"/>
      <c r="UYT28" s="569"/>
      <c r="UYU28" s="569"/>
      <c r="UYV28" s="569"/>
      <c r="UYW28" s="569"/>
      <c r="UYX28" s="569"/>
      <c r="UYY28" s="569"/>
      <c r="UYZ28" s="569"/>
      <c r="UZA28" s="569"/>
      <c r="UZB28" s="569"/>
      <c r="UZC28" s="569"/>
      <c r="UZD28" s="569"/>
      <c r="UZE28" s="569"/>
      <c r="UZF28" s="569"/>
      <c r="UZG28" s="569"/>
      <c r="UZH28" s="569"/>
      <c r="UZI28" s="569"/>
      <c r="UZJ28" s="569"/>
      <c r="UZK28" s="569"/>
      <c r="UZL28" s="569"/>
      <c r="UZM28" s="569"/>
      <c r="UZN28" s="569"/>
      <c r="UZO28" s="569"/>
      <c r="UZP28" s="569"/>
      <c r="UZQ28" s="569"/>
      <c r="UZR28" s="569"/>
      <c r="UZS28" s="569"/>
      <c r="UZT28" s="569"/>
      <c r="UZU28" s="569"/>
      <c r="UZV28" s="569"/>
      <c r="UZW28" s="569"/>
      <c r="UZX28" s="569"/>
      <c r="UZY28" s="569"/>
      <c r="UZZ28" s="569"/>
      <c r="VAA28" s="569"/>
      <c r="VAB28" s="569"/>
      <c r="VAC28" s="569"/>
      <c r="VAD28" s="569"/>
      <c r="VAE28" s="569"/>
      <c r="VAF28" s="569"/>
      <c r="VAG28" s="569"/>
      <c r="VAH28" s="569"/>
      <c r="VAI28" s="569"/>
      <c r="VAJ28" s="569"/>
      <c r="VAK28" s="569"/>
      <c r="VAL28" s="569"/>
      <c r="VAM28" s="569"/>
      <c r="VAN28" s="569"/>
      <c r="VAO28" s="569"/>
      <c r="VAP28" s="569"/>
      <c r="VAQ28" s="569"/>
      <c r="VAR28" s="569"/>
      <c r="VAS28" s="569"/>
      <c r="VAT28" s="569"/>
      <c r="VAU28" s="569"/>
      <c r="VAV28" s="569"/>
      <c r="VAW28" s="569"/>
      <c r="VAX28" s="569"/>
      <c r="VAY28" s="569"/>
      <c r="VAZ28" s="569"/>
      <c r="VBA28" s="569"/>
      <c r="VBB28" s="569"/>
      <c r="VBC28" s="569"/>
      <c r="VBD28" s="569"/>
      <c r="VBE28" s="569"/>
      <c r="VBF28" s="569"/>
      <c r="VBG28" s="569"/>
      <c r="VBH28" s="569"/>
      <c r="VBI28" s="569"/>
      <c r="VBJ28" s="569"/>
      <c r="VBK28" s="569"/>
      <c r="VBL28" s="569"/>
      <c r="VBM28" s="569"/>
      <c r="VBN28" s="569"/>
      <c r="VBO28" s="569"/>
      <c r="VBP28" s="569"/>
      <c r="VBQ28" s="569"/>
      <c r="VBR28" s="569"/>
      <c r="VBS28" s="569"/>
      <c r="VBT28" s="569"/>
      <c r="VBU28" s="569"/>
      <c r="VBV28" s="569"/>
      <c r="VBW28" s="569"/>
      <c r="VBX28" s="569"/>
      <c r="VBY28" s="569"/>
      <c r="VBZ28" s="569"/>
      <c r="VCA28" s="569"/>
      <c r="VCB28" s="569"/>
      <c r="VCC28" s="569"/>
      <c r="VCD28" s="569"/>
      <c r="VCE28" s="569"/>
      <c r="VCF28" s="569"/>
      <c r="VCG28" s="569"/>
      <c r="VCH28" s="569"/>
      <c r="VCI28" s="569"/>
      <c r="VCJ28" s="569"/>
      <c r="VCK28" s="569"/>
      <c r="VCL28" s="569"/>
      <c r="VCM28" s="569"/>
      <c r="VCN28" s="569"/>
      <c r="VCO28" s="569"/>
      <c r="VCP28" s="569"/>
      <c r="VCQ28" s="569"/>
      <c r="VCR28" s="569"/>
      <c r="VCS28" s="569"/>
      <c r="VCT28" s="569"/>
      <c r="VCU28" s="569"/>
      <c r="VCV28" s="569"/>
      <c r="VCW28" s="569"/>
      <c r="VCX28" s="569"/>
      <c r="VCY28" s="569"/>
      <c r="VCZ28" s="569"/>
      <c r="VDA28" s="569"/>
      <c r="VDB28" s="569"/>
      <c r="VDC28" s="569"/>
      <c r="VDD28" s="569"/>
      <c r="VDE28" s="569"/>
      <c r="VDF28" s="569"/>
      <c r="VDG28" s="569"/>
      <c r="VDH28" s="569"/>
      <c r="VDI28" s="569"/>
      <c r="VDJ28" s="569"/>
      <c r="VDK28" s="569"/>
      <c r="VDL28" s="569"/>
      <c r="VDM28" s="569"/>
      <c r="VDN28" s="569"/>
      <c r="VDO28" s="569"/>
      <c r="VDP28" s="569"/>
      <c r="VDQ28" s="569"/>
      <c r="VDR28" s="569"/>
      <c r="VDS28" s="569"/>
      <c r="VDT28" s="569"/>
      <c r="VDU28" s="569"/>
      <c r="VDV28" s="569"/>
      <c r="VDW28" s="569"/>
      <c r="VDX28" s="569"/>
      <c r="VDY28" s="569"/>
      <c r="VDZ28" s="569"/>
      <c r="VEA28" s="569"/>
      <c r="VEB28" s="569"/>
      <c r="VEC28" s="569"/>
      <c r="VED28" s="569"/>
      <c r="VEE28" s="569"/>
      <c r="VEF28" s="569"/>
      <c r="VEG28" s="569"/>
      <c r="VEH28" s="569"/>
      <c r="VEI28" s="569"/>
      <c r="VEJ28" s="569"/>
      <c r="VEK28" s="569"/>
      <c r="VEL28" s="569"/>
      <c r="VEM28" s="569"/>
      <c r="VEN28" s="569"/>
      <c r="VEO28" s="569"/>
      <c r="VEP28" s="569"/>
      <c r="VEQ28" s="569"/>
      <c r="VER28" s="569"/>
      <c r="VES28" s="569"/>
      <c r="VET28" s="569"/>
      <c r="VEU28" s="569"/>
      <c r="VEV28" s="569"/>
      <c r="VEW28" s="569"/>
      <c r="VEX28" s="569"/>
      <c r="VEY28" s="569"/>
      <c r="VEZ28" s="569"/>
      <c r="VFA28" s="569"/>
      <c r="VFB28" s="569"/>
      <c r="VFC28" s="569"/>
      <c r="VFD28" s="569"/>
      <c r="VFE28" s="569"/>
      <c r="VFF28" s="569"/>
      <c r="VFG28" s="569"/>
      <c r="VFH28" s="569"/>
      <c r="VFI28" s="569"/>
      <c r="VFJ28" s="569"/>
      <c r="VFK28" s="569"/>
      <c r="VFL28" s="569"/>
      <c r="VFM28" s="569"/>
      <c r="VFN28" s="569"/>
      <c r="VFO28" s="569"/>
      <c r="VFP28" s="569"/>
      <c r="VFQ28" s="569"/>
      <c r="VFR28" s="569"/>
      <c r="VFS28" s="569"/>
      <c r="VFT28" s="569"/>
      <c r="VFU28" s="569"/>
      <c r="VFV28" s="569"/>
      <c r="VFW28" s="569"/>
      <c r="VFX28" s="569"/>
      <c r="VFY28" s="569"/>
      <c r="VFZ28" s="569"/>
      <c r="VGA28" s="569"/>
      <c r="VGB28" s="569"/>
      <c r="VGC28" s="569"/>
      <c r="VGD28" s="569"/>
      <c r="VGE28" s="569"/>
      <c r="VGF28" s="569"/>
      <c r="VGG28" s="569"/>
      <c r="VGH28" s="569"/>
      <c r="VGI28" s="569"/>
      <c r="VGJ28" s="569"/>
      <c r="VGK28" s="569"/>
      <c r="VGL28" s="569"/>
      <c r="VGM28" s="569"/>
      <c r="VGN28" s="569"/>
      <c r="VGO28" s="569"/>
      <c r="VGP28" s="569"/>
      <c r="VGQ28" s="569"/>
      <c r="VGR28" s="569"/>
      <c r="VGS28" s="569"/>
      <c r="VGT28" s="569"/>
      <c r="VGU28" s="569"/>
      <c r="VGV28" s="569"/>
      <c r="VGW28" s="569"/>
      <c r="VGX28" s="569"/>
      <c r="VGY28" s="569"/>
      <c r="VGZ28" s="569"/>
      <c r="VHA28" s="569"/>
      <c r="VHB28" s="569"/>
      <c r="VHC28" s="569"/>
      <c r="VHD28" s="569"/>
      <c r="VHE28" s="569"/>
      <c r="VHF28" s="569"/>
      <c r="VHG28" s="569"/>
      <c r="VHH28" s="569"/>
      <c r="VHI28" s="569"/>
      <c r="VHJ28" s="569"/>
      <c r="VHK28" s="569"/>
      <c r="VHL28" s="569"/>
      <c r="VHM28" s="569"/>
      <c r="VHN28" s="569"/>
      <c r="VHO28" s="569"/>
      <c r="VHP28" s="569"/>
      <c r="VHQ28" s="569"/>
      <c r="VHR28" s="569"/>
      <c r="VHS28" s="569"/>
      <c r="VHT28" s="569"/>
      <c r="VHU28" s="569"/>
      <c r="VHV28" s="569"/>
      <c r="VHW28" s="569"/>
      <c r="VHX28" s="569"/>
      <c r="VHY28" s="569"/>
      <c r="VHZ28" s="569"/>
      <c r="VIA28" s="569"/>
      <c r="VIB28" s="569"/>
      <c r="VIC28" s="569"/>
      <c r="VID28" s="569"/>
      <c r="VIE28" s="569"/>
      <c r="VIF28" s="569"/>
      <c r="VIG28" s="569"/>
      <c r="VIH28" s="569"/>
      <c r="VII28" s="569"/>
      <c r="VIJ28" s="569"/>
      <c r="VIK28" s="569"/>
      <c r="VIL28" s="569"/>
      <c r="VIM28" s="569"/>
      <c r="VIN28" s="569"/>
      <c r="VIO28" s="569"/>
      <c r="VIP28" s="569"/>
      <c r="VIQ28" s="569"/>
      <c r="VIR28" s="569"/>
      <c r="VIS28" s="569"/>
      <c r="VIT28" s="569"/>
      <c r="VIU28" s="569"/>
      <c r="VIV28" s="569"/>
      <c r="VIW28" s="569"/>
      <c r="VIX28" s="569"/>
      <c r="VIY28" s="569"/>
      <c r="VIZ28" s="569"/>
      <c r="VJA28" s="569"/>
      <c r="VJB28" s="569"/>
      <c r="VJC28" s="569"/>
      <c r="VJD28" s="569"/>
      <c r="VJE28" s="569"/>
      <c r="VJF28" s="569"/>
      <c r="VJG28" s="569"/>
      <c r="VJH28" s="569"/>
      <c r="VJI28" s="569"/>
      <c r="VJJ28" s="569"/>
      <c r="VJK28" s="569"/>
      <c r="VJL28" s="569"/>
      <c r="VJM28" s="569"/>
      <c r="VJN28" s="569"/>
      <c r="VJO28" s="569"/>
      <c r="VJP28" s="569"/>
      <c r="VJQ28" s="569"/>
      <c r="VJR28" s="569"/>
      <c r="VJS28" s="569"/>
      <c r="VJT28" s="569"/>
      <c r="VJU28" s="569"/>
      <c r="VJV28" s="569"/>
      <c r="VJW28" s="569"/>
      <c r="VJX28" s="569"/>
      <c r="VJY28" s="569"/>
      <c r="VJZ28" s="569"/>
      <c r="VKA28" s="569"/>
      <c r="VKB28" s="569"/>
      <c r="VKC28" s="569"/>
      <c r="VKD28" s="569"/>
      <c r="VKE28" s="569"/>
      <c r="VKF28" s="569"/>
      <c r="VKG28" s="569"/>
      <c r="VKH28" s="569"/>
      <c r="VKI28" s="569"/>
      <c r="VKJ28" s="569"/>
      <c r="VKK28" s="569"/>
      <c r="VKL28" s="569"/>
      <c r="VKM28" s="569"/>
      <c r="VKN28" s="569"/>
      <c r="VKO28" s="569"/>
      <c r="VKP28" s="569"/>
      <c r="VKQ28" s="569"/>
      <c r="VKR28" s="569"/>
      <c r="VKS28" s="569"/>
      <c r="VKT28" s="569"/>
      <c r="VKU28" s="569"/>
      <c r="VKV28" s="569"/>
      <c r="VKW28" s="569"/>
      <c r="VKX28" s="569"/>
      <c r="VKY28" s="569"/>
      <c r="VKZ28" s="569"/>
      <c r="VLA28" s="569"/>
      <c r="VLB28" s="569"/>
      <c r="VLC28" s="569"/>
      <c r="VLD28" s="569"/>
      <c r="VLE28" s="569"/>
      <c r="VLF28" s="569"/>
      <c r="VLG28" s="569"/>
      <c r="VLH28" s="569"/>
      <c r="VLI28" s="569"/>
      <c r="VLJ28" s="569"/>
      <c r="VLK28" s="569"/>
      <c r="VLL28" s="569"/>
      <c r="VLM28" s="569"/>
      <c r="VLN28" s="569"/>
      <c r="VLO28" s="569"/>
      <c r="VLP28" s="569"/>
      <c r="VLQ28" s="569"/>
      <c r="VLR28" s="569"/>
      <c r="VLS28" s="569"/>
      <c r="VLT28" s="569"/>
      <c r="VLU28" s="569"/>
      <c r="VLV28" s="569"/>
      <c r="VLW28" s="569"/>
      <c r="VLX28" s="569"/>
      <c r="VLY28" s="569"/>
      <c r="VLZ28" s="569"/>
      <c r="VMA28" s="569"/>
      <c r="VMB28" s="569"/>
      <c r="VMC28" s="569"/>
      <c r="VMD28" s="569"/>
      <c r="VME28" s="569"/>
      <c r="VMF28" s="569"/>
      <c r="VMG28" s="569"/>
      <c r="VMH28" s="569"/>
      <c r="VMI28" s="569"/>
      <c r="VMJ28" s="569"/>
      <c r="VMK28" s="569"/>
      <c r="VML28" s="569"/>
      <c r="VMM28" s="569"/>
      <c r="VMN28" s="569"/>
      <c r="VMO28" s="569"/>
      <c r="VMP28" s="569"/>
      <c r="VMQ28" s="569"/>
      <c r="VMR28" s="569"/>
      <c r="VMS28" s="569"/>
      <c r="VMT28" s="569"/>
      <c r="VMU28" s="569"/>
      <c r="VMV28" s="569"/>
      <c r="VMW28" s="569"/>
      <c r="VMX28" s="569"/>
      <c r="VMY28" s="569"/>
      <c r="VMZ28" s="569"/>
      <c r="VNA28" s="569"/>
      <c r="VNB28" s="569"/>
      <c r="VNC28" s="569"/>
      <c r="VND28" s="569"/>
      <c r="VNE28" s="569"/>
      <c r="VNF28" s="569"/>
      <c r="VNG28" s="569"/>
      <c r="VNH28" s="569"/>
      <c r="VNI28" s="569"/>
      <c r="VNJ28" s="569"/>
      <c r="VNK28" s="569"/>
      <c r="VNL28" s="569"/>
      <c r="VNM28" s="569"/>
      <c r="VNN28" s="569"/>
      <c r="VNO28" s="569"/>
      <c r="VNP28" s="569"/>
      <c r="VNQ28" s="569"/>
      <c r="VNR28" s="569"/>
      <c r="VNS28" s="569"/>
      <c r="VNT28" s="569"/>
      <c r="VNU28" s="569"/>
      <c r="VNV28" s="569"/>
      <c r="VNW28" s="569"/>
      <c r="VNX28" s="569"/>
      <c r="VNY28" s="569"/>
      <c r="VNZ28" s="569"/>
      <c r="VOA28" s="569"/>
      <c r="VOB28" s="569"/>
      <c r="VOC28" s="569"/>
      <c r="VOD28" s="569"/>
      <c r="VOE28" s="569"/>
      <c r="VOF28" s="569"/>
      <c r="VOG28" s="569"/>
      <c r="VOH28" s="569"/>
      <c r="VOI28" s="569"/>
      <c r="VOJ28" s="569"/>
      <c r="VOK28" s="569"/>
      <c r="VOL28" s="569"/>
      <c r="VOM28" s="569"/>
      <c r="VON28" s="569"/>
      <c r="VOO28" s="569"/>
      <c r="VOP28" s="569"/>
      <c r="VOQ28" s="569"/>
      <c r="VOR28" s="569"/>
      <c r="VOS28" s="569"/>
      <c r="VOT28" s="569"/>
      <c r="VOU28" s="569"/>
      <c r="VOV28" s="569"/>
      <c r="VOW28" s="569"/>
      <c r="VOX28" s="569"/>
      <c r="VOY28" s="569"/>
      <c r="VOZ28" s="569"/>
      <c r="VPA28" s="569"/>
      <c r="VPB28" s="569"/>
      <c r="VPC28" s="569"/>
      <c r="VPD28" s="569"/>
      <c r="VPE28" s="569"/>
      <c r="VPF28" s="569"/>
      <c r="VPG28" s="569"/>
      <c r="VPH28" s="569"/>
      <c r="VPI28" s="569"/>
      <c r="VPJ28" s="569"/>
      <c r="VPK28" s="569"/>
      <c r="VPL28" s="569"/>
      <c r="VPM28" s="569"/>
      <c r="VPN28" s="569"/>
      <c r="VPO28" s="569"/>
      <c r="VPP28" s="569"/>
      <c r="VPQ28" s="569"/>
      <c r="VPR28" s="569"/>
      <c r="VPS28" s="569"/>
      <c r="VPT28" s="569"/>
      <c r="VPU28" s="569"/>
      <c r="VPV28" s="569"/>
      <c r="VPW28" s="569"/>
      <c r="VPX28" s="569"/>
      <c r="VPY28" s="569"/>
      <c r="VPZ28" s="569"/>
      <c r="VQA28" s="569"/>
      <c r="VQB28" s="569"/>
      <c r="VQC28" s="569"/>
      <c r="VQD28" s="569"/>
      <c r="VQE28" s="569"/>
      <c r="VQF28" s="569"/>
      <c r="VQG28" s="569"/>
      <c r="VQH28" s="569"/>
      <c r="VQI28" s="569"/>
      <c r="VQJ28" s="569"/>
      <c r="VQK28" s="569"/>
      <c r="VQL28" s="569"/>
      <c r="VQM28" s="569"/>
      <c r="VQN28" s="569"/>
      <c r="VQO28" s="569"/>
      <c r="VQP28" s="569"/>
      <c r="VQQ28" s="569"/>
      <c r="VQR28" s="569"/>
      <c r="VQS28" s="569"/>
      <c r="VQT28" s="569"/>
      <c r="VQU28" s="569"/>
      <c r="VQV28" s="569"/>
      <c r="VQW28" s="569"/>
      <c r="VQX28" s="569"/>
      <c r="VQY28" s="569"/>
      <c r="VQZ28" s="569"/>
      <c r="VRA28" s="569"/>
      <c r="VRB28" s="569"/>
      <c r="VRC28" s="569"/>
      <c r="VRD28" s="569"/>
      <c r="VRE28" s="569"/>
      <c r="VRF28" s="569"/>
      <c r="VRG28" s="569"/>
      <c r="VRH28" s="569"/>
      <c r="VRI28" s="569"/>
      <c r="VRJ28" s="569"/>
      <c r="VRK28" s="569"/>
      <c r="VRL28" s="569"/>
      <c r="VRM28" s="569"/>
      <c r="VRN28" s="569"/>
      <c r="VRO28" s="569"/>
      <c r="VRP28" s="569"/>
      <c r="VRQ28" s="569"/>
      <c r="VRR28" s="569"/>
      <c r="VRS28" s="569"/>
      <c r="VRT28" s="569"/>
      <c r="VRU28" s="569"/>
      <c r="VRV28" s="569"/>
      <c r="VRW28" s="569"/>
      <c r="VRX28" s="569"/>
      <c r="VRY28" s="569"/>
      <c r="VRZ28" s="569"/>
      <c r="VSA28" s="569"/>
      <c r="VSB28" s="569"/>
      <c r="VSC28" s="569"/>
      <c r="VSD28" s="569"/>
      <c r="VSE28" s="569"/>
      <c r="VSF28" s="569"/>
      <c r="VSG28" s="569"/>
      <c r="VSH28" s="569"/>
      <c r="VSI28" s="569"/>
      <c r="VSJ28" s="569"/>
      <c r="VSK28" s="569"/>
      <c r="VSL28" s="569"/>
      <c r="VSM28" s="569"/>
      <c r="VSN28" s="569"/>
      <c r="VSO28" s="569"/>
      <c r="VSP28" s="569"/>
      <c r="VSQ28" s="569"/>
      <c r="VSR28" s="569"/>
      <c r="VSS28" s="569"/>
      <c r="VST28" s="569"/>
      <c r="VSU28" s="569"/>
      <c r="VSV28" s="569"/>
      <c r="VSW28" s="569"/>
      <c r="VSX28" s="569"/>
      <c r="VSY28" s="569"/>
      <c r="VSZ28" s="569"/>
      <c r="VTA28" s="569"/>
      <c r="VTB28" s="569"/>
      <c r="VTC28" s="569"/>
      <c r="VTD28" s="569"/>
      <c r="VTE28" s="569"/>
      <c r="VTF28" s="569"/>
      <c r="VTG28" s="569"/>
      <c r="VTH28" s="569"/>
      <c r="VTI28" s="569"/>
      <c r="VTJ28" s="569"/>
      <c r="VTK28" s="569"/>
      <c r="VTL28" s="569"/>
      <c r="VTM28" s="569"/>
      <c r="VTN28" s="569"/>
      <c r="VTO28" s="569"/>
      <c r="VTP28" s="569"/>
      <c r="VTQ28" s="569"/>
      <c r="VTR28" s="569"/>
      <c r="VTS28" s="569"/>
      <c r="VTT28" s="569"/>
      <c r="VTU28" s="569"/>
      <c r="VTV28" s="569"/>
      <c r="VTW28" s="569"/>
      <c r="VTX28" s="569"/>
      <c r="VTY28" s="569"/>
      <c r="VTZ28" s="569"/>
      <c r="VUA28" s="569"/>
      <c r="VUB28" s="569"/>
      <c r="VUC28" s="569"/>
      <c r="VUD28" s="569"/>
      <c r="VUE28" s="569"/>
      <c r="VUF28" s="569"/>
      <c r="VUG28" s="569"/>
      <c r="VUH28" s="569"/>
      <c r="VUI28" s="569"/>
      <c r="VUJ28" s="569"/>
      <c r="VUK28" s="569"/>
      <c r="VUL28" s="569"/>
      <c r="VUM28" s="569"/>
      <c r="VUN28" s="569"/>
      <c r="VUO28" s="569"/>
      <c r="VUP28" s="569"/>
      <c r="VUQ28" s="569"/>
      <c r="VUR28" s="569"/>
      <c r="VUS28" s="569"/>
      <c r="VUT28" s="569"/>
      <c r="VUU28" s="569"/>
      <c r="VUV28" s="569"/>
      <c r="VUW28" s="569"/>
      <c r="VUX28" s="569"/>
      <c r="VUY28" s="569"/>
      <c r="VUZ28" s="569"/>
      <c r="VVA28" s="569"/>
      <c r="VVB28" s="569"/>
      <c r="VVC28" s="569"/>
      <c r="VVD28" s="569"/>
      <c r="VVE28" s="569"/>
      <c r="VVF28" s="569"/>
      <c r="VVG28" s="569"/>
      <c r="VVH28" s="569"/>
      <c r="VVI28" s="569"/>
      <c r="VVJ28" s="569"/>
      <c r="VVK28" s="569"/>
      <c r="VVL28" s="569"/>
      <c r="VVM28" s="569"/>
      <c r="VVN28" s="569"/>
      <c r="VVO28" s="569"/>
      <c r="VVP28" s="569"/>
      <c r="VVQ28" s="569"/>
      <c r="VVR28" s="569"/>
      <c r="VVS28" s="569"/>
      <c r="VVT28" s="569"/>
      <c r="VVU28" s="569"/>
      <c r="VVV28" s="569"/>
      <c r="VVW28" s="569"/>
      <c r="VVX28" s="569"/>
      <c r="VVY28" s="569"/>
      <c r="VVZ28" s="569"/>
      <c r="VWA28" s="569"/>
      <c r="VWB28" s="569"/>
      <c r="VWC28" s="569"/>
      <c r="VWD28" s="569"/>
      <c r="VWE28" s="569"/>
      <c r="VWF28" s="569"/>
      <c r="VWG28" s="569"/>
      <c r="VWH28" s="569"/>
      <c r="VWI28" s="569"/>
      <c r="VWJ28" s="569"/>
      <c r="VWK28" s="569"/>
      <c r="VWL28" s="569"/>
      <c r="VWM28" s="569"/>
      <c r="VWN28" s="569"/>
      <c r="VWO28" s="569"/>
      <c r="VWP28" s="569"/>
      <c r="VWQ28" s="569"/>
      <c r="VWR28" s="569"/>
      <c r="VWS28" s="569"/>
      <c r="VWT28" s="569"/>
      <c r="VWU28" s="569"/>
      <c r="VWV28" s="569"/>
      <c r="VWW28" s="569"/>
      <c r="VWX28" s="569"/>
      <c r="VWY28" s="569"/>
      <c r="VWZ28" s="569"/>
      <c r="VXA28" s="569"/>
      <c r="VXB28" s="569"/>
      <c r="VXC28" s="569"/>
      <c r="VXD28" s="569"/>
      <c r="VXE28" s="569"/>
      <c r="VXF28" s="569"/>
      <c r="VXG28" s="569"/>
      <c r="VXH28" s="569"/>
      <c r="VXI28" s="569"/>
      <c r="VXJ28" s="569"/>
      <c r="VXK28" s="569"/>
      <c r="VXL28" s="569"/>
      <c r="VXM28" s="569"/>
      <c r="VXN28" s="569"/>
      <c r="VXO28" s="569"/>
      <c r="VXP28" s="569"/>
      <c r="VXQ28" s="569"/>
      <c r="VXR28" s="569"/>
      <c r="VXS28" s="569"/>
      <c r="VXT28" s="569"/>
      <c r="VXU28" s="569"/>
      <c r="VXV28" s="569"/>
      <c r="VXW28" s="569"/>
      <c r="VXX28" s="569"/>
      <c r="VXY28" s="569"/>
      <c r="VXZ28" s="569"/>
      <c r="VYA28" s="569"/>
      <c r="VYB28" s="569"/>
      <c r="VYC28" s="569"/>
      <c r="VYD28" s="569"/>
      <c r="VYE28" s="569"/>
      <c r="VYF28" s="569"/>
      <c r="VYG28" s="569"/>
      <c r="VYH28" s="569"/>
      <c r="VYI28" s="569"/>
      <c r="VYJ28" s="569"/>
      <c r="VYK28" s="569"/>
      <c r="VYL28" s="569"/>
      <c r="VYM28" s="569"/>
      <c r="VYN28" s="569"/>
      <c r="VYO28" s="569"/>
      <c r="VYP28" s="569"/>
      <c r="VYQ28" s="569"/>
      <c r="VYR28" s="569"/>
      <c r="VYS28" s="569"/>
      <c r="VYT28" s="569"/>
      <c r="VYU28" s="569"/>
      <c r="VYV28" s="569"/>
      <c r="VYW28" s="569"/>
      <c r="VYX28" s="569"/>
      <c r="VYY28" s="569"/>
      <c r="VYZ28" s="569"/>
      <c r="VZA28" s="569"/>
      <c r="VZB28" s="569"/>
      <c r="VZC28" s="569"/>
      <c r="VZD28" s="569"/>
      <c r="VZE28" s="569"/>
      <c r="VZF28" s="569"/>
      <c r="VZG28" s="569"/>
      <c r="VZH28" s="569"/>
      <c r="VZI28" s="569"/>
      <c r="VZJ28" s="569"/>
      <c r="VZK28" s="569"/>
      <c r="VZL28" s="569"/>
      <c r="VZM28" s="569"/>
      <c r="VZN28" s="569"/>
      <c r="VZO28" s="569"/>
      <c r="VZP28" s="569"/>
      <c r="VZQ28" s="569"/>
      <c r="VZR28" s="569"/>
      <c r="VZS28" s="569"/>
      <c r="VZT28" s="569"/>
      <c r="VZU28" s="569"/>
      <c r="VZV28" s="569"/>
      <c r="VZW28" s="569"/>
      <c r="VZX28" s="569"/>
      <c r="VZY28" s="569"/>
      <c r="VZZ28" s="569"/>
      <c r="WAA28" s="569"/>
      <c r="WAB28" s="569"/>
      <c r="WAC28" s="569"/>
      <c r="WAD28" s="569"/>
      <c r="WAE28" s="569"/>
      <c r="WAF28" s="569"/>
      <c r="WAG28" s="569"/>
      <c r="WAH28" s="569"/>
      <c r="WAI28" s="569"/>
      <c r="WAJ28" s="569"/>
      <c r="WAK28" s="569"/>
      <c r="WAL28" s="569"/>
      <c r="WAM28" s="569"/>
      <c r="WAN28" s="569"/>
      <c r="WAO28" s="569"/>
      <c r="WAP28" s="569"/>
      <c r="WAQ28" s="569"/>
      <c r="WAR28" s="569"/>
      <c r="WAS28" s="569"/>
      <c r="WAT28" s="569"/>
      <c r="WAU28" s="569"/>
      <c r="WAV28" s="569"/>
      <c r="WAW28" s="569"/>
      <c r="WAX28" s="569"/>
      <c r="WAY28" s="569"/>
      <c r="WAZ28" s="569"/>
      <c r="WBA28" s="569"/>
      <c r="WBB28" s="569"/>
      <c r="WBC28" s="569"/>
      <c r="WBD28" s="569"/>
      <c r="WBE28" s="569"/>
      <c r="WBF28" s="569"/>
      <c r="WBG28" s="569"/>
      <c r="WBH28" s="569"/>
      <c r="WBI28" s="569"/>
      <c r="WBJ28" s="569"/>
      <c r="WBK28" s="569"/>
      <c r="WBL28" s="569"/>
      <c r="WBM28" s="569"/>
      <c r="WBN28" s="569"/>
      <c r="WBO28" s="569"/>
      <c r="WBP28" s="569"/>
      <c r="WBQ28" s="569"/>
      <c r="WBR28" s="569"/>
      <c r="WBS28" s="569"/>
      <c r="WBT28" s="569"/>
      <c r="WBU28" s="569"/>
      <c r="WBV28" s="569"/>
      <c r="WBW28" s="569"/>
      <c r="WBX28" s="569"/>
      <c r="WBY28" s="569"/>
      <c r="WBZ28" s="569"/>
      <c r="WCA28" s="569"/>
      <c r="WCB28" s="569"/>
      <c r="WCC28" s="569"/>
      <c r="WCD28" s="569"/>
      <c r="WCE28" s="569"/>
      <c r="WCF28" s="569"/>
      <c r="WCG28" s="569"/>
      <c r="WCH28" s="569"/>
      <c r="WCI28" s="569"/>
      <c r="WCJ28" s="569"/>
      <c r="WCK28" s="569"/>
      <c r="WCL28" s="569"/>
      <c r="WCM28" s="569"/>
      <c r="WCN28" s="569"/>
      <c r="WCO28" s="569"/>
      <c r="WCP28" s="569"/>
      <c r="WCQ28" s="569"/>
      <c r="WCR28" s="569"/>
      <c r="WCS28" s="569"/>
      <c r="WCT28" s="569"/>
      <c r="WCU28" s="569"/>
      <c r="WCV28" s="569"/>
      <c r="WCW28" s="569"/>
      <c r="WCX28" s="569"/>
      <c r="WCY28" s="569"/>
      <c r="WCZ28" s="569"/>
      <c r="WDA28" s="569"/>
      <c r="WDB28" s="569"/>
      <c r="WDC28" s="569"/>
      <c r="WDD28" s="569"/>
      <c r="WDE28" s="569"/>
      <c r="WDF28" s="569"/>
      <c r="WDG28" s="569"/>
      <c r="WDH28" s="569"/>
      <c r="WDI28" s="569"/>
      <c r="WDJ28" s="569"/>
      <c r="WDK28" s="569"/>
      <c r="WDL28" s="569"/>
      <c r="WDM28" s="569"/>
      <c r="WDN28" s="569"/>
      <c r="WDO28" s="569"/>
      <c r="WDP28" s="569"/>
      <c r="WDQ28" s="569"/>
      <c r="WDR28" s="569"/>
      <c r="WDS28" s="569"/>
      <c r="WDT28" s="569"/>
      <c r="WDU28" s="569"/>
      <c r="WDV28" s="569"/>
      <c r="WDW28" s="569"/>
      <c r="WDX28" s="569"/>
      <c r="WDY28" s="569"/>
      <c r="WDZ28" s="569"/>
      <c r="WEA28" s="569"/>
      <c r="WEB28" s="569"/>
      <c r="WEC28" s="569"/>
      <c r="WED28" s="569"/>
      <c r="WEE28" s="569"/>
      <c r="WEF28" s="569"/>
      <c r="WEG28" s="569"/>
      <c r="WEH28" s="569"/>
      <c r="WEI28" s="569"/>
      <c r="WEJ28" s="569"/>
      <c r="WEK28" s="569"/>
      <c r="WEL28" s="569"/>
      <c r="WEM28" s="569"/>
      <c r="WEN28" s="569"/>
      <c r="WEO28" s="569"/>
      <c r="WEP28" s="569"/>
      <c r="WEQ28" s="569"/>
      <c r="WER28" s="569"/>
      <c r="WES28" s="569"/>
      <c r="WET28" s="569"/>
      <c r="WEU28" s="569"/>
      <c r="WEV28" s="569"/>
      <c r="WEW28" s="569"/>
      <c r="WEX28" s="569"/>
      <c r="WEY28" s="569"/>
      <c r="WEZ28" s="569"/>
      <c r="WFA28" s="569"/>
      <c r="WFB28" s="569"/>
      <c r="WFC28" s="569"/>
      <c r="WFD28" s="569"/>
      <c r="WFE28" s="569"/>
      <c r="WFF28" s="569"/>
      <c r="WFG28" s="569"/>
      <c r="WFH28" s="569"/>
      <c r="WFI28" s="569"/>
      <c r="WFJ28" s="569"/>
      <c r="WFK28" s="569"/>
      <c r="WFL28" s="569"/>
      <c r="WFM28" s="569"/>
      <c r="WFN28" s="569"/>
      <c r="WFO28" s="569"/>
      <c r="WFP28" s="569"/>
      <c r="WFQ28" s="569"/>
      <c r="WFR28" s="569"/>
      <c r="WFS28" s="569"/>
      <c r="WFT28" s="569"/>
      <c r="WFU28" s="569"/>
      <c r="WFV28" s="569"/>
      <c r="WFW28" s="569"/>
      <c r="WFX28" s="569"/>
      <c r="WFY28" s="569"/>
      <c r="WFZ28" s="569"/>
      <c r="WGA28" s="569"/>
      <c r="WGB28" s="569"/>
      <c r="WGC28" s="569"/>
      <c r="WGD28" s="569"/>
      <c r="WGE28" s="569"/>
      <c r="WGF28" s="569"/>
      <c r="WGG28" s="569"/>
      <c r="WGH28" s="569"/>
      <c r="WGI28" s="569"/>
      <c r="WGJ28" s="569"/>
      <c r="WGK28" s="569"/>
      <c r="WGL28" s="569"/>
      <c r="WGM28" s="569"/>
      <c r="WGN28" s="569"/>
      <c r="WGO28" s="569"/>
      <c r="WGP28" s="569"/>
      <c r="WGQ28" s="569"/>
      <c r="WGR28" s="569"/>
      <c r="WGS28" s="569"/>
      <c r="WGT28" s="569"/>
      <c r="WGU28" s="569"/>
      <c r="WGV28" s="569"/>
      <c r="WGW28" s="569"/>
      <c r="WGX28" s="569"/>
      <c r="WGY28" s="569"/>
      <c r="WGZ28" s="569"/>
      <c r="WHA28" s="569"/>
      <c r="WHB28" s="569"/>
      <c r="WHC28" s="569"/>
      <c r="WHD28" s="569"/>
      <c r="WHE28" s="569"/>
      <c r="WHF28" s="569"/>
      <c r="WHG28" s="569"/>
      <c r="WHH28" s="569"/>
      <c r="WHI28" s="569"/>
      <c r="WHJ28" s="569"/>
      <c r="WHK28" s="569"/>
      <c r="WHL28" s="569"/>
      <c r="WHM28" s="569"/>
      <c r="WHN28" s="569"/>
      <c r="WHO28" s="569"/>
      <c r="WHP28" s="569"/>
      <c r="WHQ28" s="569"/>
      <c r="WHR28" s="569"/>
      <c r="WHS28" s="569"/>
      <c r="WHT28" s="569"/>
      <c r="WHU28" s="569"/>
      <c r="WHV28" s="569"/>
      <c r="WHW28" s="569"/>
      <c r="WHX28" s="569"/>
      <c r="WHY28" s="569"/>
      <c r="WHZ28" s="569"/>
      <c r="WIA28" s="569"/>
      <c r="WIB28" s="569"/>
      <c r="WIC28" s="569"/>
      <c r="WID28" s="569"/>
      <c r="WIE28" s="569"/>
      <c r="WIF28" s="569"/>
      <c r="WIG28" s="569"/>
      <c r="WIH28" s="569"/>
      <c r="WII28" s="569"/>
      <c r="WIJ28" s="569"/>
      <c r="WIK28" s="569"/>
      <c r="WIL28" s="569"/>
      <c r="WIM28" s="569"/>
      <c r="WIN28" s="569"/>
      <c r="WIO28" s="569"/>
      <c r="WIP28" s="569"/>
      <c r="WIQ28" s="569"/>
      <c r="WIR28" s="569"/>
      <c r="WIS28" s="569"/>
      <c r="WIT28" s="569"/>
      <c r="WIU28" s="569"/>
      <c r="WIV28" s="569"/>
      <c r="WIW28" s="569"/>
      <c r="WIX28" s="569"/>
      <c r="WIY28" s="569"/>
      <c r="WIZ28" s="569"/>
      <c r="WJA28" s="569"/>
      <c r="WJB28" s="569"/>
      <c r="WJC28" s="569"/>
      <c r="WJD28" s="569"/>
      <c r="WJE28" s="569"/>
      <c r="WJF28" s="569"/>
      <c r="WJG28" s="569"/>
      <c r="WJH28" s="569"/>
      <c r="WJI28" s="569"/>
      <c r="WJJ28" s="569"/>
      <c r="WJK28" s="569"/>
      <c r="WJL28" s="569"/>
      <c r="WJM28" s="569"/>
      <c r="WJN28" s="569"/>
      <c r="WJO28" s="569"/>
      <c r="WJP28" s="569"/>
      <c r="WJQ28" s="569"/>
      <c r="WJR28" s="569"/>
      <c r="WJS28" s="569"/>
      <c r="WJT28" s="569"/>
      <c r="WJU28" s="569"/>
      <c r="WJV28" s="569"/>
      <c r="WJW28" s="569"/>
      <c r="WJX28" s="569"/>
      <c r="WJY28" s="569"/>
      <c r="WJZ28" s="569"/>
      <c r="WKA28" s="569"/>
      <c r="WKB28" s="569"/>
      <c r="WKC28" s="569"/>
      <c r="WKD28" s="569"/>
      <c r="WKE28" s="569"/>
      <c r="WKF28" s="569"/>
      <c r="WKG28" s="569"/>
      <c r="WKH28" s="569"/>
      <c r="WKI28" s="569"/>
      <c r="WKJ28" s="569"/>
      <c r="WKK28" s="569"/>
      <c r="WKL28" s="569"/>
      <c r="WKM28" s="569"/>
      <c r="WKN28" s="569"/>
      <c r="WKO28" s="569"/>
      <c r="WKP28" s="569"/>
      <c r="WKQ28" s="569"/>
      <c r="WKR28" s="569"/>
      <c r="WKS28" s="569"/>
      <c r="WKT28" s="569"/>
      <c r="WKU28" s="569"/>
      <c r="WKV28" s="569"/>
      <c r="WKW28" s="569"/>
      <c r="WKX28" s="569"/>
      <c r="WKY28" s="569"/>
      <c r="WKZ28" s="569"/>
      <c r="WLA28" s="569"/>
      <c r="WLB28" s="569"/>
      <c r="WLC28" s="569"/>
      <c r="WLD28" s="569"/>
      <c r="WLE28" s="569"/>
      <c r="WLF28" s="569"/>
      <c r="WLG28" s="569"/>
      <c r="WLH28" s="569"/>
      <c r="WLI28" s="569"/>
      <c r="WLJ28" s="569"/>
      <c r="WLK28" s="569"/>
      <c r="WLL28" s="569"/>
      <c r="WLM28" s="569"/>
      <c r="WLN28" s="569"/>
      <c r="WLO28" s="569"/>
      <c r="WLP28" s="569"/>
      <c r="WLQ28" s="569"/>
      <c r="WLR28" s="569"/>
      <c r="WLS28" s="569"/>
      <c r="WLT28" s="569"/>
      <c r="WLU28" s="569"/>
      <c r="WLV28" s="569"/>
      <c r="WLW28" s="569"/>
      <c r="WLX28" s="569"/>
      <c r="WLY28" s="569"/>
      <c r="WLZ28" s="569"/>
      <c r="WMA28" s="569"/>
      <c r="WMB28" s="569"/>
      <c r="WMC28" s="569"/>
      <c r="WMD28" s="569"/>
      <c r="WME28" s="569"/>
      <c r="WMF28" s="569"/>
      <c r="WMG28" s="569"/>
      <c r="WMH28" s="569"/>
      <c r="WMI28" s="569"/>
      <c r="WMJ28" s="569"/>
      <c r="WMK28" s="569"/>
      <c r="WML28" s="569"/>
      <c r="WMM28" s="569"/>
      <c r="WMN28" s="569"/>
      <c r="WMO28" s="569"/>
      <c r="WMP28" s="569"/>
      <c r="WMQ28" s="569"/>
      <c r="WMR28" s="569"/>
      <c r="WMS28" s="569"/>
      <c r="WMT28" s="569"/>
      <c r="WMU28" s="569"/>
      <c r="WMV28" s="569"/>
      <c r="WMW28" s="569"/>
      <c r="WMX28" s="569"/>
      <c r="WMY28" s="569"/>
      <c r="WMZ28" s="569"/>
      <c r="WNA28" s="569"/>
      <c r="WNB28" s="569"/>
      <c r="WNC28" s="569"/>
      <c r="WND28" s="569"/>
      <c r="WNE28" s="569"/>
      <c r="WNF28" s="569"/>
      <c r="WNG28" s="569"/>
      <c r="WNH28" s="569"/>
      <c r="WNI28" s="569"/>
      <c r="WNJ28" s="569"/>
      <c r="WNK28" s="569"/>
      <c r="WNL28" s="569"/>
      <c r="WNM28" s="569"/>
      <c r="WNN28" s="569"/>
      <c r="WNO28" s="569"/>
      <c r="WNP28" s="569"/>
      <c r="WNQ28" s="569"/>
      <c r="WNR28" s="569"/>
      <c r="WNS28" s="569"/>
      <c r="WNT28" s="569"/>
      <c r="WNU28" s="569"/>
      <c r="WNV28" s="569"/>
      <c r="WNW28" s="569"/>
      <c r="WNX28" s="569"/>
      <c r="WNY28" s="569"/>
      <c r="WNZ28" s="569"/>
      <c r="WOA28" s="569"/>
      <c r="WOB28" s="569"/>
      <c r="WOC28" s="569"/>
      <c r="WOD28" s="569"/>
      <c r="WOE28" s="569"/>
      <c r="WOF28" s="569"/>
      <c r="WOG28" s="569"/>
      <c r="WOH28" s="569"/>
      <c r="WOI28" s="569"/>
      <c r="WOJ28" s="569"/>
      <c r="WOK28" s="569"/>
      <c r="WOL28" s="569"/>
      <c r="WOM28" s="569"/>
      <c r="WON28" s="569"/>
      <c r="WOO28" s="569"/>
      <c r="WOP28" s="569"/>
      <c r="WOQ28" s="569"/>
      <c r="WOR28" s="569"/>
      <c r="WOS28" s="569"/>
      <c r="WOT28" s="569"/>
      <c r="WOU28" s="569"/>
      <c r="WOV28" s="569"/>
      <c r="WOW28" s="569"/>
      <c r="WOX28" s="569"/>
      <c r="WOY28" s="569"/>
      <c r="WOZ28" s="569"/>
      <c r="WPA28" s="569"/>
      <c r="WPB28" s="569"/>
      <c r="WPC28" s="569"/>
      <c r="WPD28" s="569"/>
      <c r="WPE28" s="569"/>
      <c r="WPF28" s="569"/>
      <c r="WPG28" s="569"/>
      <c r="WPH28" s="569"/>
      <c r="WPI28" s="569"/>
      <c r="WPJ28" s="569"/>
      <c r="WPK28" s="569"/>
      <c r="WPL28" s="569"/>
      <c r="WPM28" s="569"/>
      <c r="WPN28" s="569"/>
      <c r="WPO28" s="569"/>
      <c r="WPP28" s="569"/>
      <c r="WPQ28" s="569"/>
      <c r="WPR28" s="569"/>
      <c r="WPS28" s="569"/>
      <c r="WPT28" s="569"/>
      <c r="WPU28" s="569"/>
      <c r="WPV28" s="569"/>
      <c r="WPW28" s="569"/>
      <c r="WPX28" s="569"/>
      <c r="WPY28" s="569"/>
      <c r="WPZ28" s="569"/>
      <c r="WQA28" s="569"/>
      <c r="WQB28" s="569"/>
      <c r="WQC28" s="569"/>
      <c r="WQD28" s="569"/>
      <c r="WQE28" s="569"/>
      <c r="WQF28" s="569"/>
      <c r="WQG28" s="569"/>
      <c r="WQH28" s="569"/>
      <c r="WQI28" s="569"/>
      <c r="WQJ28" s="569"/>
      <c r="WQK28" s="569"/>
      <c r="WQL28" s="569"/>
      <c r="WQM28" s="569"/>
      <c r="WQN28" s="569"/>
      <c r="WQO28" s="569"/>
      <c r="WQP28" s="569"/>
      <c r="WQQ28" s="569"/>
      <c r="WQR28" s="569"/>
      <c r="WQS28" s="569"/>
      <c r="WQT28" s="569"/>
      <c r="WQU28" s="569"/>
      <c r="WQV28" s="569"/>
      <c r="WQW28" s="569"/>
      <c r="WQX28" s="569"/>
      <c r="WQY28" s="569"/>
      <c r="WQZ28" s="569"/>
      <c r="WRA28" s="569"/>
      <c r="WRB28" s="569"/>
      <c r="WRC28" s="569"/>
      <c r="WRD28" s="569"/>
      <c r="WRE28" s="569"/>
      <c r="WRF28" s="569"/>
      <c r="WRG28" s="569"/>
      <c r="WRH28" s="569"/>
      <c r="WRI28" s="569"/>
      <c r="WRJ28" s="569"/>
      <c r="WRK28" s="569"/>
      <c r="WRL28" s="569"/>
      <c r="WRM28" s="569"/>
      <c r="WRN28" s="569"/>
      <c r="WRO28" s="569"/>
      <c r="WRP28" s="569"/>
      <c r="WRQ28" s="569"/>
      <c r="WRR28" s="569"/>
      <c r="WRS28" s="569"/>
      <c r="WRT28" s="569"/>
      <c r="WRU28" s="569"/>
      <c r="WRV28" s="569"/>
      <c r="WRW28" s="569"/>
      <c r="WRX28" s="569"/>
      <c r="WRY28" s="569"/>
      <c r="WRZ28" s="569"/>
      <c r="WSA28" s="569"/>
      <c r="WSB28" s="569"/>
      <c r="WSC28" s="569"/>
      <c r="WSD28" s="569"/>
      <c r="WSE28" s="569"/>
      <c r="WSF28" s="569"/>
      <c r="WSG28" s="569"/>
      <c r="WSH28" s="569"/>
      <c r="WSI28" s="569"/>
      <c r="WSJ28" s="569"/>
      <c r="WSK28" s="569"/>
      <c r="WSL28" s="569"/>
      <c r="WSM28" s="569"/>
      <c r="WSN28" s="569"/>
      <c r="WSO28" s="569"/>
      <c r="WSP28" s="569"/>
      <c r="WSQ28" s="569"/>
      <c r="WSR28" s="569"/>
      <c r="WSS28" s="569"/>
      <c r="WST28" s="569"/>
      <c r="WSU28" s="569"/>
      <c r="WSV28" s="569"/>
      <c r="WSW28" s="569"/>
      <c r="WSX28" s="569"/>
      <c r="WSY28" s="569"/>
      <c r="WSZ28" s="569"/>
      <c r="WTA28" s="569"/>
      <c r="WTB28" s="569"/>
      <c r="WTC28" s="569"/>
      <c r="WTD28" s="569"/>
      <c r="WTE28" s="569"/>
      <c r="WTF28" s="569"/>
      <c r="WTG28" s="569"/>
      <c r="WTH28" s="569"/>
      <c r="WTI28" s="569"/>
      <c r="WTJ28" s="569"/>
      <c r="WTK28" s="569"/>
      <c r="WTL28" s="569"/>
      <c r="WTM28" s="569"/>
      <c r="WTN28" s="569"/>
      <c r="WTO28" s="569"/>
      <c r="WTP28" s="569"/>
      <c r="WTQ28" s="569"/>
      <c r="WTR28" s="569"/>
      <c r="WTS28" s="569"/>
      <c r="WTT28" s="569"/>
      <c r="WTU28" s="569"/>
      <c r="WTV28" s="569"/>
      <c r="WTW28" s="569"/>
      <c r="WTX28" s="569"/>
      <c r="WTY28" s="569"/>
      <c r="WTZ28" s="569"/>
      <c r="WUA28" s="569"/>
      <c r="WUB28" s="569"/>
      <c r="WUC28" s="569"/>
      <c r="WUD28" s="569"/>
      <c r="WUE28" s="569"/>
      <c r="WUF28" s="569"/>
      <c r="WUG28" s="569"/>
      <c r="WUH28" s="569"/>
      <c r="WUI28" s="569"/>
      <c r="WUJ28" s="569"/>
      <c r="WUK28" s="569"/>
      <c r="WUL28" s="569"/>
      <c r="WUM28" s="569"/>
      <c r="WUN28" s="569"/>
      <c r="WUO28" s="569"/>
      <c r="WUP28" s="569"/>
      <c r="WUQ28" s="569"/>
      <c r="WUR28" s="569"/>
      <c r="WUS28" s="569"/>
      <c r="WUT28" s="569"/>
      <c r="WUU28" s="569"/>
      <c r="WUV28" s="569"/>
      <c r="WUW28" s="569"/>
      <c r="WUX28" s="569"/>
      <c r="WUY28" s="569"/>
      <c r="WUZ28" s="569"/>
      <c r="WVA28" s="569"/>
      <c r="WVB28" s="569"/>
      <c r="WVC28" s="569"/>
      <c r="WVD28" s="569"/>
      <c r="WVE28" s="569"/>
      <c r="WVF28" s="569"/>
      <c r="WVG28" s="569"/>
      <c r="WVH28" s="569"/>
      <c r="WVI28" s="569"/>
      <c r="WVJ28" s="569"/>
      <c r="WVK28" s="569"/>
      <c r="WVL28" s="569"/>
      <c r="WVM28" s="569"/>
      <c r="WVN28" s="569"/>
      <c r="WVO28" s="569"/>
      <c r="WVP28" s="569"/>
      <c r="WVQ28" s="569"/>
      <c r="WVR28" s="569"/>
      <c r="WVS28" s="569"/>
      <c r="WVT28" s="569"/>
      <c r="WVU28" s="569"/>
      <c r="WVV28" s="569"/>
      <c r="WVW28" s="569"/>
      <c r="WVX28" s="569"/>
      <c r="WVY28" s="569"/>
      <c r="WVZ28" s="569"/>
      <c r="WWA28" s="569"/>
      <c r="WWB28" s="569"/>
      <c r="WWC28" s="569"/>
      <c r="WWD28" s="569"/>
      <c r="WWE28" s="569"/>
      <c r="WWF28" s="569"/>
      <c r="WWG28" s="569"/>
      <c r="WWH28" s="569"/>
      <c r="WWI28" s="569"/>
      <c r="WWJ28" s="569"/>
      <c r="WWK28" s="569"/>
      <c r="WWL28" s="569"/>
      <c r="WWM28" s="569"/>
      <c r="WWN28" s="569"/>
      <c r="WWO28" s="569"/>
      <c r="WWP28" s="569"/>
      <c r="WWQ28" s="569"/>
      <c r="WWR28" s="569"/>
      <c r="WWS28" s="569"/>
      <c r="WWT28" s="569"/>
      <c r="WWU28" s="569"/>
      <c r="WWV28" s="569"/>
      <c r="WWW28" s="569"/>
      <c r="WWX28" s="569"/>
      <c r="WWY28" s="569"/>
      <c r="WWZ28" s="569"/>
      <c r="WXA28" s="569"/>
      <c r="WXB28" s="569"/>
      <c r="WXC28" s="569"/>
      <c r="WXD28" s="569"/>
      <c r="WXE28" s="569"/>
      <c r="WXF28" s="569"/>
      <c r="WXG28" s="569"/>
      <c r="WXH28" s="569"/>
      <c r="WXI28" s="569"/>
      <c r="WXJ28" s="569"/>
      <c r="WXK28" s="569"/>
      <c r="WXL28" s="569"/>
      <c r="WXM28" s="569"/>
      <c r="WXN28" s="569"/>
      <c r="WXO28" s="569"/>
      <c r="WXP28" s="569"/>
      <c r="WXQ28" s="569"/>
      <c r="WXR28" s="569"/>
      <c r="WXS28" s="569"/>
      <c r="WXT28" s="569"/>
      <c r="WXU28" s="569"/>
      <c r="WXV28" s="569"/>
      <c r="WXW28" s="569"/>
      <c r="WXX28" s="569"/>
      <c r="WXY28" s="569"/>
      <c r="WXZ28" s="569"/>
      <c r="WYA28" s="569"/>
      <c r="WYB28" s="569"/>
      <c r="WYC28" s="569"/>
      <c r="WYD28" s="569"/>
      <c r="WYE28" s="569"/>
      <c r="WYF28" s="569"/>
      <c r="WYG28" s="569"/>
      <c r="WYH28" s="569"/>
      <c r="WYI28" s="569"/>
      <c r="WYJ28" s="569"/>
      <c r="WYK28" s="569"/>
      <c r="WYL28" s="569"/>
      <c r="WYM28" s="569"/>
      <c r="WYN28" s="569"/>
      <c r="WYO28" s="569"/>
      <c r="WYP28" s="569"/>
      <c r="WYQ28" s="569"/>
      <c r="WYR28" s="569"/>
      <c r="WYS28" s="569"/>
      <c r="WYT28" s="569"/>
      <c r="WYU28" s="569"/>
      <c r="WYV28" s="569"/>
      <c r="WYW28" s="569"/>
      <c r="WYX28" s="569"/>
      <c r="WYY28" s="569"/>
      <c r="WYZ28" s="569"/>
      <c r="WZA28" s="569"/>
      <c r="WZB28" s="569"/>
      <c r="WZC28" s="569"/>
      <c r="WZD28" s="569"/>
      <c r="WZE28" s="569"/>
      <c r="WZF28" s="569"/>
      <c r="WZG28" s="569"/>
      <c r="WZH28" s="569"/>
      <c r="WZI28" s="569"/>
      <c r="WZJ28" s="569"/>
      <c r="WZK28" s="569"/>
      <c r="WZL28" s="569"/>
      <c r="WZM28" s="569"/>
      <c r="WZN28" s="569"/>
      <c r="WZO28" s="569"/>
      <c r="WZP28" s="569"/>
      <c r="WZQ28" s="569"/>
      <c r="WZR28" s="569"/>
      <c r="WZS28" s="569"/>
      <c r="WZT28" s="569"/>
      <c r="WZU28" s="569"/>
      <c r="WZV28" s="569"/>
      <c r="WZW28" s="569"/>
      <c r="WZX28" s="569"/>
      <c r="WZY28" s="569"/>
      <c r="WZZ28" s="569"/>
      <c r="XAA28" s="569"/>
      <c r="XAB28" s="569"/>
      <c r="XAC28" s="569"/>
      <c r="XAD28" s="569"/>
      <c r="XAE28" s="569"/>
      <c r="XAF28" s="569"/>
      <c r="XAG28" s="569"/>
      <c r="XAH28" s="569"/>
      <c r="XAI28" s="569"/>
      <c r="XAJ28" s="569"/>
      <c r="XAK28" s="569"/>
      <c r="XAL28" s="569"/>
      <c r="XAM28" s="569"/>
      <c r="XAN28" s="569"/>
      <c r="XAO28" s="569"/>
      <c r="XAP28" s="569"/>
      <c r="XAQ28" s="569"/>
      <c r="XAR28" s="569"/>
      <c r="XAS28" s="569"/>
      <c r="XAT28" s="569"/>
      <c r="XAU28" s="569"/>
      <c r="XAV28" s="569"/>
      <c r="XAW28" s="569"/>
      <c r="XAX28" s="569"/>
      <c r="XAY28" s="569"/>
      <c r="XAZ28" s="569"/>
      <c r="XBA28" s="569"/>
      <c r="XBB28" s="569"/>
      <c r="XBC28" s="569"/>
      <c r="XBD28" s="569"/>
      <c r="XBE28" s="569"/>
      <c r="XBF28" s="569"/>
      <c r="XBG28" s="569"/>
      <c r="XBH28" s="569"/>
      <c r="XBI28" s="569"/>
      <c r="XBJ28" s="569"/>
      <c r="XBK28" s="569"/>
      <c r="XBL28" s="569"/>
      <c r="XBM28" s="569"/>
      <c r="XBN28" s="569"/>
      <c r="XBO28" s="569"/>
      <c r="XBP28" s="569"/>
      <c r="XBQ28" s="569"/>
      <c r="XBR28" s="569"/>
      <c r="XBS28" s="569"/>
      <c r="XBT28" s="569"/>
      <c r="XBU28" s="569"/>
      <c r="XBV28" s="569"/>
      <c r="XBW28" s="569"/>
      <c r="XBX28" s="569"/>
      <c r="XBY28" s="569"/>
      <c r="XBZ28" s="569"/>
      <c r="XCA28" s="569"/>
      <c r="XCB28" s="569"/>
      <c r="XCC28" s="569"/>
      <c r="XCD28" s="569"/>
      <c r="XCE28" s="569"/>
      <c r="XCF28" s="569"/>
      <c r="XCG28" s="569"/>
      <c r="XCH28" s="569"/>
      <c r="XCI28" s="569"/>
      <c r="XCJ28" s="569"/>
      <c r="XCK28" s="569"/>
      <c r="XCL28" s="569"/>
      <c r="XCM28" s="569"/>
      <c r="XCN28" s="569"/>
      <c r="XCO28" s="569"/>
      <c r="XCP28" s="569"/>
      <c r="XCQ28" s="569"/>
      <c r="XCR28" s="569"/>
      <c r="XCS28" s="569"/>
      <c r="XCT28" s="569"/>
      <c r="XCU28" s="569"/>
      <c r="XCV28" s="569"/>
      <c r="XCW28" s="569"/>
      <c r="XCX28" s="569"/>
      <c r="XCY28" s="569"/>
      <c r="XCZ28" s="569"/>
      <c r="XDA28" s="569"/>
      <c r="XDB28" s="569"/>
      <c r="XDC28" s="569"/>
      <c r="XDD28" s="569"/>
      <c r="XDE28" s="569"/>
      <c r="XDF28" s="569"/>
      <c r="XDG28" s="569"/>
      <c r="XDH28" s="569"/>
      <c r="XDI28" s="569"/>
      <c r="XDJ28" s="569"/>
      <c r="XDK28" s="569"/>
      <c r="XDL28" s="569"/>
      <c r="XDM28" s="569"/>
      <c r="XDN28" s="569"/>
      <c r="XDO28" s="569"/>
      <c r="XDP28" s="569"/>
      <c r="XDQ28" s="569"/>
      <c r="XDR28" s="569"/>
      <c r="XDS28" s="569"/>
      <c r="XDT28" s="569"/>
      <c r="XDU28" s="569"/>
      <c r="XDV28" s="569"/>
      <c r="XDW28" s="569"/>
      <c r="XDX28" s="569"/>
      <c r="XDY28" s="569"/>
      <c r="XDZ28" s="569"/>
      <c r="XEA28" s="569"/>
      <c r="XEB28" s="569"/>
      <c r="XEC28" s="569"/>
      <c r="XED28" s="569"/>
      <c r="XEE28" s="569"/>
      <c r="XEF28" s="569"/>
      <c r="XEG28" s="569"/>
      <c r="XEH28" s="569"/>
      <c r="XEI28" s="569"/>
      <c r="XEJ28" s="569"/>
      <c r="XEK28" s="569"/>
      <c r="XEL28" s="569"/>
      <c r="XEM28" s="569"/>
      <c r="XEN28" s="569"/>
      <c r="XEO28" s="569"/>
      <c r="XEP28" s="569"/>
      <c r="XEQ28" s="569"/>
      <c r="XER28" s="569"/>
      <c r="XES28" s="569"/>
      <c r="XET28" s="569"/>
      <c r="XEU28" s="569"/>
      <c r="XEV28" s="569"/>
      <c r="XEW28" s="569"/>
      <c r="XEX28" s="569"/>
      <c r="XEY28" s="569"/>
      <c r="XEZ28" s="569"/>
      <c r="XFA28" s="569"/>
      <c r="XFB28" s="569"/>
      <c r="XFC28" s="569"/>
      <c r="XFD28" s="569"/>
    </row>
    <row r="29" s="567" customFormat="1" spans="1:16384">
      <c r="A29" s="570" t="s">
        <v>2056</v>
      </c>
      <c r="B29" s="570" t="s">
        <v>437</v>
      </c>
      <c r="C29" s="570" t="s">
        <v>2057</v>
      </c>
      <c r="D29" s="570">
        <v>26316.6</v>
      </c>
      <c r="E29" s="570">
        <v>30264.09</v>
      </c>
      <c r="F29" s="570" t="s">
        <v>1951</v>
      </c>
      <c r="G29" s="570" t="s">
        <v>2051</v>
      </c>
      <c r="H29" s="570" t="s">
        <v>1982</v>
      </c>
      <c r="I29" s="570" t="s">
        <v>2058</v>
      </c>
      <c r="J29" s="570" t="s">
        <v>1955</v>
      </c>
      <c r="K29" s="575">
        <v>44809.0004976852</v>
      </c>
      <c r="L29" s="570" t="s">
        <v>1956</v>
      </c>
      <c r="M29" s="570" t="s">
        <v>2059</v>
      </c>
      <c r="N29" s="570">
        <v>1973.22</v>
      </c>
      <c r="O29" s="570">
        <v>49.99</v>
      </c>
      <c r="P29" s="570">
        <v>652</v>
      </c>
      <c r="Q29" s="570">
        <v>0</v>
      </c>
      <c r="R29" s="570">
        <f t="shared" si="0"/>
        <v>955</v>
      </c>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c r="IT29" s="570"/>
      <c r="IU29" s="570"/>
      <c r="IV29" s="570"/>
      <c r="IW29" s="570"/>
      <c r="IX29" s="570"/>
      <c r="IY29" s="570"/>
      <c r="IZ29" s="570"/>
      <c r="JA29" s="570"/>
      <c r="JB29" s="570"/>
      <c r="JC29" s="570"/>
      <c r="JD29" s="570"/>
      <c r="JE29" s="570"/>
      <c r="JF29" s="570"/>
      <c r="JG29" s="570"/>
      <c r="JH29" s="570"/>
      <c r="JI29" s="570"/>
      <c r="JJ29" s="570"/>
      <c r="JK29" s="570"/>
      <c r="JL29" s="570"/>
      <c r="JM29" s="570"/>
      <c r="JN29" s="570"/>
      <c r="JO29" s="570"/>
      <c r="JP29" s="570"/>
      <c r="JQ29" s="570"/>
      <c r="JR29" s="570"/>
      <c r="JS29" s="570"/>
      <c r="JT29" s="570"/>
      <c r="JU29" s="570"/>
      <c r="JV29" s="570"/>
      <c r="JW29" s="570"/>
      <c r="JX29" s="570"/>
      <c r="JY29" s="570"/>
      <c r="JZ29" s="570"/>
      <c r="KA29" s="570"/>
      <c r="KB29" s="570"/>
      <c r="KC29" s="570"/>
      <c r="KD29" s="570"/>
      <c r="KE29" s="570"/>
      <c r="KF29" s="570"/>
      <c r="KG29" s="570"/>
      <c r="KH29" s="570"/>
      <c r="KI29" s="570"/>
      <c r="KJ29" s="570"/>
      <c r="KK29" s="570"/>
      <c r="KL29" s="570"/>
      <c r="KM29" s="570"/>
      <c r="KN29" s="570"/>
      <c r="KO29" s="570"/>
      <c r="KP29" s="570"/>
      <c r="KQ29" s="570"/>
      <c r="KR29" s="570"/>
      <c r="KS29" s="570"/>
      <c r="KT29" s="570"/>
      <c r="KU29" s="570"/>
      <c r="KV29" s="570"/>
      <c r="KW29" s="570"/>
      <c r="KX29" s="570"/>
      <c r="KY29" s="570"/>
      <c r="KZ29" s="570"/>
      <c r="LA29" s="570"/>
      <c r="LB29" s="570"/>
      <c r="LC29" s="570"/>
      <c r="LD29" s="570"/>
      <c r="LE29" s="570"/>
      <c r="LF29" s="570"/>
      <c r="LG29" s="570"/>
      <c r="LH29" s="570"/>
      <c r="LI29" s="570"/>
      <c r="LJ29" s="570"/>
      <c r="LK29" s="570"/>
      <c r="LL29" s="570"/>
      <c r="LM29" s="570"/>
      <c r="LN29" s="570"/>
      <c r="LO29" s="570"/>
      <c r="LP29" s="570"/>
      <c r="LQ29" s="570"/>
      <c r="LR29" s="570"/>
      <c r="LS29" s="570"/>
      <c r="LT29" s="570"/>
      <c r="LU29" s="570"/>
      <c r="LV29" s="570"/>
      <c r="LW29" s="570"/>
      <c r="LX29" s="570"/>
      <c r="LY29" s="570"/>
      <c r="LZ29" s="570"/>
      <c r="MA29" s="570"/>
      <c r="MB29" s="570"/>
      <c r="MC29" s="570"/>
      <c r="MD29" s="570"/>
      <c r="ME29" s="570"/>
      <c r="MF29" s="570"/>
      <c r="MG29" s="570"/>
      <c r="MH29" s="570"/>
      <c r="MI29" s="570"/>
      <c r="MJ29" s="570"/>
      <c r="MK29" s="570"/>
      <c r="ML29" s="570"/>
      <c r="MM29" s="570"/>
      <c r="MN29" s="570"/>
      <c r="MO29" s="570"/>
      <c r="MP29" s="570"/>
      <c r="MQ29" s="570"/>
      <c r="MR29" s="570"/>
      <c r="MS29" s="570"/>
      <c r="MT29" s="570"/>
      <c r="MU29" s="570"/>
      <c r="MV29" s="570"/>
      <c r="MW29" s="570"/>
      <c r="MX29" s="570"/>
      <c r="MY29" s="570"/>
      <c r="MZ29" s="570"/>
      <c r="NA29" s="570"/>
      <c r="NB29" s="570"/>
      <c r="NC29" s="570"/>
      <c r="ND29" s="570"/>
      <c r="NE29" s="570"/>
      <c r="NF29" s="570"/>
      <c r="NG29" s="570"/>
      <c r="NH29" s="570"/>
      <c r="NI29" s="570"/>
      <c r="NJ29" s="570"/>
      <c r="NK29" s="570"/>
      <c r="NL29" s="570"/>
      <c r="NM29" s="570"/>
      <c r="NN29" s="570"/>
      <c r="NO29" s="570"/>
      <c r="NP29" s="570"/>
      <c r="NQ29" s="570"/>
      <c r="NR29" s="570"/>
      <c r="NS29" s="570"/>
      <c r="NT29" s="570"/>
      <c r="NU29" s="570"/>
      <c r="NV29" s="570"/>
      <c r="NW29" s="570"/>
      <c r="NX29" s="570"/>
      <c r="NY29" s="570"/>
      <c r="NZ29" s="570"/>
      <c r="OA29" s="570"/>
      <c r="OB29" s="570"/>
      <c r="OC29" s="570"/>
      <c r="OD29" s="570"/>
      <c r="OE29" s="570"/>
      <c r="OF29" s="570"/>
      <c r="OG29" s="570"/>
      <c r="OH29" s="570"/>
      <c r="OI29" s="570"/>
      <c r="OJ29" s="570"/>
      <c r="OK29" s="570"/>
      <c r="OL29" s="570"/>
      <c r="OM29" s="570"/>
      <c r="ON29" s="570"/>
      <c r="OO29" s="570"/>
      <c r="OP29" s="570"/>
      <c r="OQ29" s="570"/>
      <c r="OR29" s="570"/>
      <c r="OS29" s="570"/>
      <c r="OT29" s="570"/>
      <c r="OU29" s="570"/>
      <c r="OV29" s="570"/>
      <c r="OW29" s="570"/>
      <c r="OX29" s="570"/>
      <c r="OY29" s="570"/>
      <c r="OZ29" s="570"/>
      <c r="PA29" s="570"/>
      <c r="PB29" s="570"/>
      <c r="PC29" s="570"/>
      <c r="PD29" s="570"/>
      <c r="PE29" s="570"/>
      <c r="PF29" s="570"/>
      <c r="PG29" s="570"/>
      <c r="PH29" s="570"/>
      <c r="PI29" s="570"/>
      <c r="PJ29" s="570"/>
      <c r="PK29" s="570"/>
      <c r="PL29" s="570"/>
      <c r="PM29" s="570"/>
      <c r="PN29" s="570"/>
      <c r="PO29" s="570"/>
      <c r="PP29" s="570"/>
      <c r="PQ29" s="570"/>
      <c r="PR29" s="570"/>
      <c r="PS29" s="570"/>
      <c r="PT29" s="570"/>
      <c r="PU29" s="570"/>
      <c r="PV29" s="570"/>
      <c r="PW29" s="570"/>
      <c r="PX29" s="570"/>
      <c r="PY29" s="570"/>
      <c r="PZ29" s="570"/>
      <c r="QA29" s="570"/>
      <c r="QB29" s="570"/>
      <c r="QC29" s="570"/>
      <c r="QD29" s="570"/>
      <c r="QE29" s="570"/>
      <c r="QF29" s="570"/>
      <c r="QG29" s="570"/>
      <c r="QH29" s="570"/>
      <c r="QI29" s="570"/>
      <c r="QJ29" s="570"/>
      <c r="QK29" s="570"/>
      <c r="QL29" s="570"/>
      <c r="QM29" s="570"/>
      <c r="QN29" s="570"/>
      <c r="QO29" s="570"/>
      <c r="QP29" s="570"/>
      <c r="QQ29" s="570"/>
      <c r="QR29" s="570"/>
      <c r="QS29" s="570"/>
      <c r="QT29" s="570"/>
      <c r="QU29" s="570"/>
      <c r="QV29" s="570"/>
      <c r="QW29" s="570"/>
      <c r="QX29" s="570"/>
      <c r="QY29" s="570"/>
      <c r="QZ29" s="570"/>
      <c r="RA29" s="570"/>
      <c r="RB29" s="570"/>
      <c r="RC29" s="570"/>
      <c r="RD29" s="570"/>
      <c r="RE29" s="570"/>
      <c r="RF29" s="570"/>
      <c r="RG29" s="570"/>
      <c r="RH29" s="570"/>
      <c r="RI29" s="570"/>
      <c r="RJ29" s="570"/>
      <c r="RK29" s="570"/>
      <c r="RL29" s="570"/>
      <c r="RM29" s="570"/>
      <c r="RN29" s="570"/>
      <c r="RO29" s="570"/>
      <c r="RP29" s="570"/>
      <c r="RQ29" s="570"/>
      <c r="RR29" s="570"/>
      <c r="RS29" s="570"/>
      <c r="RT29" s="570"/>
      <c r="RU29" s="570"/>
      <c r="RV29" s="570"/>
      <c r="RW29" s="570"/>
      <c r="RX29" s="570"/>
      <c r="RY29" s="570"/>
      <c r="RZ29" s="570"/>
      <c r="SA29" s="570"/>
      <c r="SB29" s="570"/>
      <c r="SC29" s="570"/>
      <c r="SD29" s="570"/>
      <c r="SE29" s="570"/>
      <c r="SF29" s="570"/>
      <c r="SG29" s="570"/>
      <c r="SH29" s="570"/>
      <c r="SI29" s="570"/>
      <c r="SJ29" s="570"/>
      <c r="SK29" s="570"/>
      <c r="SL29" s="570"/>
      <c r="SM29" s="570"/>
      <c r="SN29" s="570"/>
      <c r="SO29" s="570"/>
      <c r="SP29" s="570"/>
      <c r="SQ29" s="570"/>
      <c r="SR29" s="570"/>
      <c r="SS29" s="570"/>
      <c r="ST29" s="570"/>
      <c r="SU29" s="570"/>
      <c r="SV29" s="570"/>
      <c r="SW29" s="570"/>
      <c r="SX29" s="570"/>
      <c r="SY29" s="570"/>
      <c r="SZ29" s="570"/>
      <c r="TA29" s="570"/>
      <c r="TB29" s="570"/>
      <c r="TC29" s="570"/>
      <c r="TD29" s="570"/>
      <c r="TE29" s="570"/>
      <c r="TF29" s="570"/>
      <c r="TG29" s="570"/>
      <c r="TH29" s="570"/>
      <c r="TI29" s="570"/>
      <c r="TJ29" s="570"/>
      <c r="TK29" s="570"/>
      <c r="TL29" s="570"/>
      <c r="TM29" s="570"/>
      <c r="TN29" s="570"/>
      <c r="TO29" s="570"/>
      <c r="TP29" s="570"/>
      <c r="TQ29" s="570"/>
      <c r="TR29" s="570"/>
      <c r="TS29" s="570"/>
      <c r="TT29" s="570"/>
      <c r="TU29" s="570"/>
      <c r="TV29" s="570"/>
      <c r="TW29" s="570"/>
      <c r="TX29" s="570"/>
      <c r="TY29" s="570"/>
      <c r="TZ29" s="570"/>
      <c r="UA29" s="570"/>
      <c r="UB29" s="570"/>
      <c r="UC29" s="570"/>
      <c r="UD29" s="570"/>
      <c r="UE29" s="570"/>
      <c r="UF29" s="570"/>
      <c r="UG29" s="570"/>
      <c r="UH29" s="570"/>
      <c r="UI29" s="570"/>
      <c r="UJ29" s="570"/>
      <c r="UK29" s="570"/>
      <c r="UL29" s="570"/>
      <c r="UM29" s="570"/>
      <c r="UN29" s="570"/>
      <c r="UO29" s="570"/>
      <c r="UP29" s="570"/>
      <c r="UQ29" s="570"/>
      <c r="UR29" s="570"/>
      <c r="US29" s="570"/>
      <c r="UT29" s="570"/>
      <c r="UU29" s="570"/>
      <c r="UV29" s="570"/>
      <c r="UW29" s="570"/>
      <c r="UX29" s="570"/>
      <c r="UY29" s="570"/>
      <c r="UZ29" s="570"/>
      <c r="VA29" s="570"/>
      <c r="VB29" s="570"/>
      <c r="VC29" s="570"/>
      <c r="VD29" s="570"/>
      <c r="VE29" s="570"/>
      <c r="VF29" s="570"/>
      <c r="VG29" s="570"/>
      <c r="VH29" s="570"/>
      <c r="VI29" s="570"/>
      <c r="VJ29" s="570"/>
      <c r="VK29" s="570"/>
      <c r="VL29" s="570"/>
      <c r="VM29" s="570"/>
      <c r="VN29" s="570"/>
      <c r="VO29" s="570"/>
      <c r="VP29" s="570"/>
      <c r="VQ29" s="570"/>
      <c r="VR29" s="570"/>
      <c r="VS29" s="570"/>
      <c r="VT29" s="570"/>
      <c r="VU29" s="570"/>
      <c r="VV29" s="570"/>
      <c r="VW29" s="570"/>
      <c r="VX29" s="570"/>
      <c r="VY29" s="570"/>
      <c r="VZ29" s="570"/>
      <c r="WA29" s="570"/>
      <c r="WB29" s="570"/>
      <c r="WC29" s="570"/>
      <c r="WD29" s="570"/>
      <c r="WE29" s="570"/>
      <c r="WF29" s="570"/>
      <c r="WG29" s="570"/>
      <c r="WH29" s="570"/>
      <c r="WI29" s="570"/>
      <c r="WJ29" s="570"/>
      <c r="WK29" s="570"/>
      <c r="WL29" s="570"/>
      <c r="WM29" s="570"/>
      <c r="WN29" s="570"/>
      <c r="WO29" s="570"/>
      <c r="WP29" s="570"/>
      <c r="WQ29" s="570"/>
      <c r="WR29" s="570"/>
      <c r="WS29" s="570"/>
      <c r="WT29" s="570"/>
      <c r="WU29" s="570"/>
      <c r="WV29" s="570"/>
      <c r="WW29" s="570"/>
      <c r="WX29" s="570"/>
      <c r="WY29" s="570"/>
      <c r="WZ29" s="570"/>
      <c r="XA29" s="570"/>
      <c r="XB29" s="570"/>
      <c r="XC29" s="570"/>
      <c r="XD29" s="570"/>
      <c r="XE29" s="570"/>
      <c r="XF29" s="570"/>
      <c r="XG29" s="570"/>
      <c r="XH29" s="570"/>
      <c r="XI29" s="570"/>
      <c r="XJ29" s="570"/>
      <c r="XK29" s="570"/>
      <c r="XL29" s="570"/>
      <c r="XM29" s="570"/>
      <c r="XN29" s="570"/>
      <c r="XO29" s="570"/>
      <c r="XP29" s="570"/>
      <c r="XQ29" s="570"/>
      <c r="XR29" s="570"/>
      <c r="XS29" s="570"/>
      <c r="XT29" s="570"/>
      <c r="XU29" s="570"/>
      <c r="XV29" s="570"/>
      <c r="XW29" s="570"/>
      <c r="XX29" s="570"/>
      <c r="XY29" s="570"/>
      <c r="XZ29" s="570"/>
      <c r="YA29" s="570"/>
      <c r="YB29" s="570"/>
      <c r="YC29" s="570"/>
      <c r="YD29" s="570"/>
      <c r="YE29" s="570"/>
      <c r="YF29" s="570"/>
      <c r="YG29" s="570"/>
      <c r="YH29" s="570"/>
      <c r="YI29" s="570"/>
      <c r="YJ29" s="570"/>
      <c r="YK29" s="570"/>
      <c r="YL29" s="570"/>
      <c r="YM29" s="570"/>
      <c r="YN29" s="570"/>
      <c r="YO29" s="570"/>
      <c r="YP29" s="570"/>
      <c r="YQ29" s="570"/>
      <c r="YR29" s="570"/>
      <c r="YS29" s="570"/>
      <c r="YT29" s="570"/>
      <c r="YU29" s="570"/>
      <c r="YV29" s="570"/>
      <c r="YW29" s="570"/>
      <c r="YX29" s="570"/>
      <c r="YY29" s="570"/>
      <c r="YZ29" s="570"/>
      <c r="ZA29" s="570"/>
      <c r="ZB29" s="570"/>
      <c r="ZC29" s="570"/>
      <c r="ZD29" s="570"/>
      <c r="ZE29" s="570"/>
      <c r="ZF29" s="570"/>
      <c r="ZG29" s="570"/>
      <c r="ZH29" s="570"/>
      <c r="ZI29" s="570"/>
      <c r="ZJ29" s="570"/>
      <c r="ZK29" s="570"/>
      <c r="ZL29" s="570"/>
      <c r="ZM29" s="570"/>
      <c r="ZN29" s="570"/>
      <c r="ZO29" s="570"/>
      <c r="ZP29" s="570"/>
      <c r="ZQ29" s="570"/>
      <c r="ZR29" s="570"/>
      <c r="ZS29" s="570"/>
      <c r="ZT29" s="570"/>
      <c r="ZU29" s="570"/>
      <c r="ZV29" s="570"/>
      <c r="ZW29" s="570"/>
      <c r="ZX29" s="570"/>
      <c r="ZY29" s="570"/>
      <c r="ZZ29" s="570"/>
      <c r="AAA29" s="570"/>
      <c r="AAB29" s="570"/>
      <c r="AAC29" s="570"/>
      <c r="AAD29" s="570"/>
      <c r="AAE29" s="570"/>
      <c r="AAF29" s="570"/>
      <c r="AAG29" s="570"/>
      <c r="AAH29" s="570"/>
      <c r="AAI29" s="570"/>
      <c r="AAJ29" s="570"/>
      <c r="AAK29" s="570"/>
      <c r="AAL29" s="570"/>
      <c r="AAM29" s="570"/>
      <c r="AAN29" s="570"/>
      <c r="AAO29" s="570"/>
      <c r="AAP29" s="570"/>
      <c r="AAQ29" s="570"/>
      <c r="AAR29" s="570"/>
      <c r="AAS29" s="570"/>
      <c r="AAT29" s="570"/>
      <c r="AAU29" s="570"/>
      <c r="AAV29" s="570"/>
      <c r="AAW29" s="570"/>
      <c r="AAX29" s="570"/>
      <c r="AAY29" s="570"/>
      <c r="AAZ29" s="570"/>
      <c r="ABA29" s="570"/>
      <c r="ABB29" s="570"/>
      <c r="ABC29" s="570"/>
      <c r="ABD29" s="570"/>
      <c r="ABE29" s="570"/>
      <c r="ABF29" s="570"/>
      <c r="ABG29" s="570"/>
      <c r="ABH29" s="570"/>
      <c r="ABI29" s="570"/>
      <c r="ABJ29" s="570"/>
      <c r="ABK29" s="570"/>
      <c r="ABL29" s="570"/>
      <c r="ABM29" s="570"/>
      <c r="ABN29" s="570"/>
      <c r="ABO29" s="570"/>
      <c r="ABP29" s="570"/>
      <c r="ABQ29" s="570"/>
      <c r="ABR29" s="570"/>
      <c r="ABS29" s="570"/>
      <c r="ABT29" s="570"/>
      <c r="ABU29" s="570"/>
      <c r="ABV29" s="570"/>
      <c r="ABW29" s="570"/>
      <c r="ABX29" s="570"/>
      <c r="ABY29" s="570"/>
      <c r="ABZ29" s="570"/>
      <c r="ACA29" s="570"/>
      <c r="ACB29" s="570"/>
      <c r="ACC29" s="570"/>
      <c r="ACD29" s="570"/>
      <c r="ACE29" s="570"/>
      <c r="ACF29" s="570"/>
      <c r="ACG29" s="570"/>
      <c r="ACH29" s="570"/>
      <c r="ACI29" s="570"/>
      <c r="ACJ29" s="570"/>
      <c r="ACK29" s="570"/>
      <c r="ACL29" s="570"/>
      <c r="ACM29" s="570"/>
      <c r="ACN29" s="570"/>
      <c r="ACO29" s="570"/>
      <c r="ACP29" s="570"/>
      <c r="ACQ29" s="570"/>
      <c r="ACR29" s="570"/>
      <c r="ACS29" s="570"/>
      <c r="ACT29" s="570"/>
      <c r="ACU29" s="570"/>
      <c r="ACV29" s="570"/>
      <c r="ACW29" s="570"/>
      <c r="ACX29" s="570"/>
      <c r="ACY29" s="570"/>
      <c r="ACZ29" s="570"/>
      <c r="ADA29" s="570"/>
      <c r="ADB29" s="570"/>
      <c r="ADC29" s="570"/>
      <c r="ADD29" s="570"/>
      <c r="ADE29" s="570"/>
      <c r="ADF29" s="570"/>
      <c r="ADG29" s="570"/>
      <c r="ADH29" s="570"/>
      <c r="ADI29" s="570"/>
      <c r="ADJ29" s="570"/>
      <c r="ADK29" s="570"/>
      <c r="ADL29" s="570"/>
      <c r="ADM29" s="570"/>
      <c r="ADN29" s="570"/>
      <c r="ADO29" s="570"/>
      <c r="ADP29" s="570"/>
      <c r="ADQ29" s="570"/>
      <c r="ADR29" s="570"/>
      <c r="ADS29" s="570"/>
      <c r="ADT29" s="570"/>
      <c r="ADU29" s="570"/>
      <c r="ADV29" s="570"/>
      <c r="ADW29" s="570"/>
      <c r="ADX29" s="570"/>
      <c r="ADY29" s="570"/>
      <c r="ADZ29" s="570"/>
      <c r="AEA29" s="570"/>
      <c r="AEB29" s="570"/>
      <c r="AEC29" s="570"/>
      <c r="AED29" s="570"/>
      <c r="AEE29" s="570"/>
      <c r="AEF29" s="570"/>
      <c r="AEG29" s="570"/>
      <c r="AEH29" s="570"/>
      <c r="AEI29" s="570"/>
      <c r="AEJ29" s="570"/>
      <c r="AEK29" s="570"/>
      <c r="AEL29" s="570"/>
      <c r="AEM29" s="570"/>
      <c r="AEN29" s="570"/>
      <c r="AEO29" s="570"/>
      <c r="AEP29" s="570"/>
      <c r="AEQ29" s="570"/>
      <c r="AER29" s="570"/>
      <c r="AES29" s="570"/>
      <c r="AET29" s="570"/>
      <c r="AEU29" s="570"/>
      <c r="AEV29" s="570"/>
      <c r="AEW29" s="570"/>
      <c r="AEX29" s="570"/>
      <c r="AEY29" s="570"/>
      <c r="AEZ29" s="570"/>
      <c r="AFA29" s="570"/>
      <c r="AFB29" s="570"/>
      <c r="AFC29" s="570"/>
      <c r="AFD29" s="570"/>
      <c r="AFE29" s="570"/>
      <c r="AFF29" s="570"/>
      <c r="AFG29" s="570"/>
      <c r="AFH29" s="570"/>
      <c r="AFI29" s="570"/>
      <c r="AFJ29" s="570"/>
      <c r="AFK29" s="570"/>
      <c r="AFL29" s="570"/>
      <c r="AFM29" s="570"/>
      <c r="AFN29" s="570"/>
      <c r="AFO29" s="570"/>
      <c r="AFP29" s="570"/>
      <c r="AFQ29" s="570"/>
      <c r="AFR29" s="570"/>
      <c r="AFS29" s="570"/>
      <c r="AFT29" s="570"/>
      <c r="AFU29" s="570"/>
      <c r="AFV29" s="570"/>
      <c r="AFW29" s="570"/>
      <c r="AFX29" s="570"/>
      <c r="AFY29" s="570"/>
      <c r="AFZ29" s="570"/>
      <c r="AGA29" s="570"/>
      <c r="AGB29" s="570"/>
      <c r="AGC29" s="570"/>
      <c r="AGD29" s="570"/>
      <c r="AGE29" s="570"/>
      <c r="AGF29" s="570"/>
      <c r="AGG29" s="570"/>
      <c r="AGH29" s="570"/>
      <c r="AGI29" s="570"/>
      <c r="AGJ29" s="570"/>
      <c r="AGK29" s="570"/>
      <c r="AGL29" s="570"/>
      <c r="AGM29" s="570"/>
      <c r="AGN29" s="570"/>
      <c r="AGO29" s="570"/>
      <c r="AGP29" s="570"/>
      <c r="AGQ29" s="570"/>
      <c r="AGR29" s="570"/>
      <c r="AGS29" s="570"/>
      <c r="AGT29" s="570"/>
      <c r="AGU29" s="570"/>
      <c r="AGV29" s="570"/>
      <c r="AGW29" s="570"/>
      <c r="AGX29" s="570"/>
      <c r="AGY29" s="570"/>
      <c r="AGZ29" s="570"/>
      <c r="AHA29" s="570"/>
      <c r="AHB29" s="570"/>
      <c r="AHC29" s="570"/>
      <c r="AHD29" s="570"/>
      <c r="AHE29" s="570"/>
      <c r="AHF29" s="570"/>
      <c r="AHG29" s="570"/>
      <c r="AHH29" s="570"/>
      <c r="AHI29" s="570"/>
      <c r="AHJ29" s="570"/>
      <c r="AHK29" s="570"/>
      <c r="AHL29" s="570"/>
      <c r="AHM29" s="570"/>
      <c r="AHN29" s="570"/>
      <c r="AHO29" s="570"/>
      <c r="AHP29" s="570"/>
      <c r="AHQ29" s="570"/>
      <c r="AHR29" s="570"/>
      <c r="AHS29" s="570"/>
      <c r="AHT29" s="570"/>
      <c r="AHU29" s="570"/>
      <c r="AHV29" s="570"/>
      <c r="AHW29" s="570"/>
      <c r="AHX29" s="570"/>
      <c r="AHY29" s="570"/>
      <c r="AHZ29" s="570"/>
      <c r="AIA29" s="570"/>
      <c r="AIB29" s="570"/>
      <c r="AIC29" s="570"/>
      <c r="AID29" s="570"/>
      <c r="AIE29" s="570"/>
      <c r="AIF29" s="570"/>
      <c r="AIG29" s="570"/>
      <c r="AIH29" s="570"/>
      <c r="AII29" s="570"/>
      <c r="AIJ29" s="570"/>
      <c r="AIK29" s="570"/>
      <c r="AIL29" s="570"/>
      <c r="AIM29" s="570"/>
      <c r="AIN29" s="570"/>
      <c r="AIO29" s="570"/>
      <c r="AIP29" s="570"/>
      <c r="AIQ29" s="570"/>
      <c r="AIR29" s="570"/>
      <c r="AIS29" s="570"/>
      <c r="AIT29" s="570"/>
      <c r="AIU29" s="570"/>
      <c r="AIV29" s="570"/>
      <c r="AIW29" s="570"/>
      <c r="AIX29" s="570"/>
      <c r="AIY29" s="570"/>
      <c r="AIZ29" s="570"/>
      <c r="AJA29" s="570"/>
      <c r="AJB29" s="570"/>
      <c r="AJC29" s="570"/>
      <c r="AJD29" s="570"/>
      <c r="AJE29" s="570"/>
      <c r="AJF29" s="570"/>
      <c r="AJG29" s="570"/>
      <c r="AJH29" s="570"/>
      <c r="AJI29" s="570"/>
      <c r="AJJ29" s="570"/>
      <c r="AJK29" s="570"/>
      <c r="AJL29" s="570"/>
      <c r="AJM29" s="570"/>
      <c r="AJN29" s="570"/>
      <c r="AJO29" s="570"/>
      <c r="AJP29" s="570"/>
      <c r="AJQ29" s="570"/>
      <c r="AJR29" s="570"/>
      <c r="AJS29" s="570"/>
      <c r="AJT29" s="570"/>
      <c r="AJU29" s="570"/>
      <c r="AJV29" s="570"/>
      <c r="AJW29" s="570"/>
      <c r="AJX29" s="570"/>
      <c r="AJY29" s="570"/>
      <c r="AJZ29" s="570"/>
      <c r="AKA29" s="570"/>
      <c r="AKB29" s="570"/>
      <c r="AKC29" s="570"/>
      <c r="AKD29" s="570"/>
      <c r="AKE29" s="570"/>
      <c r="AKF29" s="570"/>
      <c r="AKG29" s="570"/>
      <c r="AKH29" s="570"/>
      <c r="AKI29" s="570"/>
      <c r="AKJ29" s="570"/>
      <c r="AKK29" s="570"/>
      <c r="AKL29" s="570"/>
      <c r="AKM29" s="570"/>
      <c r="AKN29" s="570"/>
      <c r="AKO29" s="570"/>
      <c r="AKP29" s="570"/>
      <c r="AKQ29" s="570"/>
      <c r="AKR29" s="570"/>
      <c r="AKS29" s="570"/>
      <c r="AKT29" s="570"/>
      <c r="AKU29" s="570"/>
      <c r="AKV29" s="570"/>
      <c r="AKW29" s="570"/>
      <c r="AKX29" s="570"/>
      <c r="AKY29" s="570"/>
      <c r="AKZ29" s="570"/>
      <c r="ALA29" s="570"/>
      <c r="ALB29" s="570"/>
      <c r="ALC29" s="570"/>
      <c r="ALD29" s="570"/>
      <c r="ALE29" s="570"/>
      <c r="ALF29" s="570"/>
      <c r="ALG29" s="570"/>
      <c r="ALH29" s="570"/>
      <c r="ALI29" s="570"/>
      <c r="ALJ29" s="570"/>
      <c r="ALK29" s="570"/>
      <c r="ALL29" s="570"/>
      <c r="ALM29" s="570"/>
      <c r="ALN29" s="570"/>
      <c r="ALO29" s="570"/>
      <c r="ALP29" s="570"/>
      <c r="ALQ29" s="570"/>
      <c r="ALR29" s="570"/>
      <c r="ALS29" s="570"/>
      <c r="ALT29" s="570"/>
      <c r="ALU29" s="570"/>
      <c r="ALV29" s="570"/>
      <c r="ALW29" s="570"/>
      <c r="ALX29" s="570"/>
      <c r="ALY29" s="570"/>
      <c r="ALZ29" s="570"/>
      <c r="AMA29" s="570"/>
      <c r="AMB29" s="570"/>
      <c r="AMC29" s="570"/>
      <c r="AMD29" s="570"/>
      <c r="AME29" s="570"/>
      <c r="AMF29" s="570"/>
      <c r="AMG29" s="570"/>
      <c r="AMH29" s="570"/>
      <c r="AMI29" s="570"/>
      <c r="AMJ29" s="570"/>
      <c r="AMK29" s="570"/>
      <c r="AML29" s="570"/>
      <c r="AMM29" s="570"/>
      <c r="AMN29" s="570"/>
      <c r="AMO29" s="570"/>
      <c r="AMP29" s="570"/>
      <c r="AMQ29" s="570"/>
      <c r="AMR29" s="570"/>
      <c r="AMS29" s="570"/>
      <c r="AMT29" s="570"/>
      <c r="AMU29" s="570"/>
      <c r="AMV29" s="570"/>
      <c r="AMW29" s="570"/>
      <c r="AMX29" s="570"/>
      <c r="AMY29" s="570"/>
      <c r="AMZ29" s="570"/>
      <c r="ANA29" s="570"/>
      <c r="ANB29" s="570"/>
      <c r="ANC29" s="570"/>
      <c r="AND29" s="570"/>
      <c r="ANE29" s="570"/>
      <c r="ANF29" s="570"/>
      <c r="ANG29" s="570"/>
      <c r="ANH29" s="570"/>
      <c r="ANI29" s="570"/>
      <c r="ANJ29" s="570"/>
      <c r="ANK29" s="570"/>
      <c r="ANL29" s="570"/>
      <c r="ANM29" s="570"/>
      <c r="ANN29" s="570"/>
      <c r="ANO29" s="570"/>
      <c r="ANP29" s="570"/>
      <c r="ANQ29" s="570"/>
      <c r="ANR29" s="570"/>
      <c r="ANS29" s="570"/>
      <c r="ANT29" s="570"/>
      <c r="ANU29" s="570"/>
      <c r="ANV29" s="570"/>
      <c r="ANW29" s="570"/>
      <c r="ANX29" s="570"/>
      <c r="ANY29" s="570"/>
      <c r="ANZ29" s="570"/>
      <c r="AOA29" s="570"/>
      <c r="AOB29" s="570"/>
      <c r="AOC29" s="570"/>
      <c r="AOD29" s="570"/>
      <c r="AOE29" s="570"/>
      <c r="AOF29" s="570"/>
      <c r="AOG29" s="570"/>
      <c r="AOH29" s="570"/>
      <c r="AOI29" s="570"/>
      <c r="AOJ29" s="570"/>
      <c r="AOK29" s="570"/>
      <c r="AOL29" s="570"/>
      <c r="AOM29" s="570"/>
      <c r="AON29" s="570"/>
      <c r="AOO29" s="570"/>
      <c r="AOP29" s="570"/>
      <c r="AOQ29" s="570"/>
      <c r="AOR29" s="570"/>
      <c r="AOS29" s="570"/>
      <c r="AOT29" s="570"/>
      <c r="AOU29" s="570"/>
      <c r="AOV29" s="570"/>
      <c r="AOW29" s="570"/>
      <c r="AOX29" s="570"/>
      <c r="AOY29" s="570"/>
      <c r="AOZ29" s="570"/>
      <c r="APA29" s="570"/>
      <c r="APB29" s="570"/>
      <c r="APC29" s="570"/>
      <c r="APD29" s="570"/>
      <c r="APE29" s="570"/>
      <c r="APF29" s="570"/>
      <c r="APG29" s="570"/>
      <c r="APH29" s="570"/>
      <c r="API29" s="570"/>
      <c r="APJ29" s="570"/>
      <c r="APK29" s="570"/>
      <c r="APL29" s="570"/>
      <c r="APM29" s="570"/>
      <c r="APN29" s="570"/>
      <c r="APO29" s="570"/>
      <c r="APP29" s="570"/>
      <c r="APQ29" s="570"/>
      <c r="APR29" s="570"/>
      <c r="APS29" s="570"/>
      <c r="APT29" s="570"/>
      <c r="APU29" s="570"/>
      <c r="APV29" s="570"/>
      <c r="APW29" s="570"/>
      <c r="APX29" s="570"/>
      <c r="APY29" s="570"/>
      <c r="APZ29" s="570"/>
      <c r="AQA29" s="570"/>
      <c r="AQB29" s="570"/>
      <c r="AQC29" s="570"/>
      <c r="AQD29" s="570"/>
      <c r="AQE29" s="570"/>
      <c r="AQF29" s="570"/>
      <c r="AQG29" s="570"/>
      <c r="AQH29" s="570"/>
      <c r="AQI29" s="570"/>
      <c r="AQJ29" s="570"/>
      <c r="AQK29" s="570"/>
      <c r="AQL29" s="570"/>
      <c r="AQM29" s="570"/>
      <c r="AQN29" s="570"/>
      <c r="AQO29" s="570"/>
      <c r="AQP29" s="570"/>
      <c r="AQQ29" s="570"/>
      <c r="AQR29" s="570"/>
      <c r="AQS29" s="570"/>
      <c r="AQT29" s="570"/>
      <c r="AQU29" s="570"/>
      <c r="AQV29" s="570"/>
      <c r="AQW29" s="570"/>
      <c r="AQX29" s="570"/>
      <c r="AQY29" s="570"/>
      <c r="AQZ29" s="570"/>
      <c r="ARA29" s="570"/>
      <c r="ARB29" s="570"/>
      <c r="ARC29" s="570"/>
      <c r="ARD29" s="570"/>
      <c r="ARE29" s="570"/>
      <c r="ARF29" s="570"/>
      <c r="ARG29" s="570"/>
      <c r="ARH29" s="570"/>
      <c r="ARI29" s="570"/>
      <c r="ARJ29" s="570"/>
      <c r="ARK29" s="570"/>
      <c r="ARL29" s="570"/>
      <c r="ARM29" s="570"/>
      <c r="ARN29" s="570"/>
      <c r="ARO29" s="570"/>
      <c r="ARP29" s="570"/>
      <c r="ARQ29" s="570"/>
      <c r="ARR29" s="570"/>
      <c r="ARS29" s="570"/>
      <c r="ART29" s="570"/>
      <c r="ARU29" s="570"/>
      <c r="ARV29" s="570"/>
      <c r="ARW29" s="570"/>
      <c r="ARX29" s="570"/>
      <c r="ARY29" s="570"/>
      <c r="ARZ29" s="570"/>
      <c r="ASA29" s="570"/>
      <c r="ASB29" s="570"/>
      <c r="ASC29" s="570"/>
      <c r="ASD29" s="570"/>
      <c r="ASE29" s="570"/>
      <c r="ASF29" s="570"/>
      <c r="ASG29" s="570"/>
      <c r="ASH29" s="570"/>
      <c r="ASI29" s="570"/>
      <c r="ASJ29" s="570"/>
      <c r="ASK29" s="570"/>
      <c r="ASL29" s="570"/>
      <c r="ASM29" s="570"/>
      <c r="ASN29" s="570"/>
      <c r="ASO29" s="570"/>
      <c r="ASP29" s="570"/>
      <c r="ASQ29" s="570"/>
      <c r="ASR29" s="570"/>
      <c r="ASS29" s="570"/>
      <c r="AST29" s="570"/>
      <c r="ASU29" s="570"/>
      <c r="ASV29" s="570"/>
      <c r="ASW29" s="570"/>
      <c r="ASX29" s="570"/>
      <c r="ASY29" s="570"/>
      <c r="ASZ29" s="570"/>
      <c r="ATA29" s="570"/>
      <c r="ATB29" s="570"/>
      <c r="ATC29" s="570"/>
      <c r="ATD29" s="570"/>
      <c r="ATE29" s="570"/>
      <c r="ATF29" s="570"/>
      <c r="ATG29" s="570"/>
      <c r="ATH29" s="570"/>
      <c r="ATI29" s="570"/>
      <c r="ATJ29" s="570"/>
      <c r="ATK29" s="570"/>
      <c r="ATL29" s="570"/>
      <c r="ATM29" s="570"/>
      <c r="ATN29" s="570"/>
      <c r="ATO29" s="570"/>
      <c r="ATP29" s="570"/>
      <c r="ATQ29" s="570"/>
      <c r="ATR29" s="570"/>
      <c r="ATS29" s="570"/>
      <c r="ATT29" s="570"/>
      <c r="ATU29" s="570"/>
      <c r="ATV29" s="570"/>
      <c r="ATW29" s="570"/>
      <c r="ATX29" s="570"/>
      <c r="ATY29" s="570"/>
      <c r="ATZ29" s="570"/>
      <c r="AUA29" s="570"/>
      <c r="AUB29" s="570"/>
      <c r="AUC29" s="570"/>
      <c r="AUD29" s="570"/>
      <c r="AUE29" s="570"/>
      <c r="AUF29" s="570"/>
      <c r="AUG29" s="570"/>
      <c r="AUH29" s="570"/>
      <c r="AUI29" s="570"/>
      <c r="AUJ29" s="570"/>
      <c r="AUK29" s="570"/>
      <c r="AUL29" s="570"/>
      <c r="AUM29" s="570"/>
      <c r="AUN29" s="570"/>
      <c r="AUO29" s="570"/>
      <c r="AUP29" s="570"/>
      <c r="AUQ29" s="570"/>
      <c r="AUR29" s="570"/>
      <c r="AUS29" s="570"/>
      <c r="AUT29" s="570"/>
      <c r="AUU29" s="570"/>
      <c r="AUV29" s="570"/>
      <c r="AUW29" s="570"/>
      <c r="AUX29" s="570"/>
      <c r="AUY29" s="570"/>
      <c r="AUZ29" s="570"/>
      <c r="AVA29" s="570"/>
      <c r="AVB29" s="570"/>
      <c r="AVC29" s="570"/>
      <c r="AVD29" s="570"/>
      <c r="AVE29" s="570"/>
      <c r="AVF29" s="570"/>
      <c r="AVG29" s="570"/>
      <c r="AVH29" s="570"/>
      <c r="AVI29" s="570"/>
      <c r="AVJ29" s="570"/>
      <c r="AVK29" s="570"/>
      <c r="AVL29" s="570"/>
      <c r="AVM29" s="570"/>
      <c r="AVN29" s="570"/>
      <c r="AVO29" s="570"/>
      <c r="AVP29" s="570"/>
      <c r="AVQ29" s="570"/>
      <c r="AVR29" s="570"/>
      <c r="AVS29" s="570"/>
      <c r="AVT29" s="570"/>
      <c r="AVU29" s="570"/>
      <c r="AVV29" s="570"/>
      <c r="AVW29" s="570"/>
      <c r="AVX29" s="570"/>
      <c r="AVY29" s="570"/>
      <c r="AVZ29" s="570"/>
      <c r="AWA29" s="570"/>
      <c r="AWB29" s="570"/>
      <c r="AWC29" s="570"/>
      <c r="AWD29" s="570"/>
      <c r="AWE29" s="570"/>
      <c r="AWF29" s="570"/>
      <c r="AWG29" s="570"/>
      <c r="AWH29" s="570"/>
      <c r="AWI29" s="570"/>
      <c r="AWJ29" s="570"/>
      <c r="AWK29" s="570"/>
      <c r="AWL29" s="570"/>
      <c r="AWM29" s="570"/>
      <c r="AWN29" s="570"/>
      <c r="AWO29" s="570"/>
      <c r="AWP29" s="570"/>
      <c r="AWQ29" s="570"/>
      <c r="AWR29" s="570"/>
      <c r="AWS29" s="570"/>
      <c r="AWT29" s="570"/>
      <c r="AWU29" s="570"/>
      <c r="AWV29" s="570"/>
      <c r="AWW29" s="570"/>
      <c r="AWX29" s="570"/>
      <c r="AWY29" s="570"/>
      <c r="AWZ29" s="570"/>
      <c r="AXA29" s="570"/>
      <c r="AXB29" s="570"/>
      <c r="AXC29" s="570"/>
      <c r="AXD29" s="570"/>
      <c r="AXE29" s="570"/>
      <c r="AXF29" s="570"/>
      <c r="AXG29" s="570"/>
      <c r="AXH29" s="570"/>
      <c r="AXI29" s="570"/>
      <c r="AXJ29" s="570"/>
      <c r="AXK29" s="570"/>
      <c r="AXL29" s="570"/>
      <c r="AXM29" s="570"/>
      <c r="AXN29" s="570"/>
      <c r="AXO29" s="570"/>
      <c r="AXP29" s="570"/>
      <c r="AXQ29" s="570"/>
      <c r="AXR29" s="570"/>
      <c r="AXS29" s="570"/>
      <c r="AXT29" s="570"/>
      <c r="AXU29" s="570"/>
      <c r="AXV29" s="570"/>
      <c r="AXW29" s="570"/>
      <c r="AXX29" s="570"/>
      <c r="AXY29" s="570"/>
      <c r="AXZ29" s="570"/>
      <c r="AYA29" s="570"/>
      <c r="AYB29" s="570"/>
      <c r="AYC29" s="570"/>
      <c r="AYD29" s="570"/>
      <c r="AYE29" s="570"/>
      <c r="AYF29" s="570"/>
      <c r="AYG29" s="570"/>
      <c r="AYH29" s="570"/>
      <c r="AYI29" s="570"/>
      <c r="AYJ29" s="570"/>
      <c r="AYK29" s="570"/>
      <c r="AYL29" s="570"/>
      <c r="AYM29" s="570"/>
      <c r="AYN29" s="570"/>
      <c r="AYO29" s="570"/>
      <c r="AYP29" s="570"/>
      <c r="AYQ29" s="570"/>
      <c r="AYR29" s="570"/>
      <c r="AYS29" s="570"/>
      <c r="AYT29" s="570"/>
      <c r="AYU29" s="570"/>
      <c r="AYV29" s="570"/>
      <c r="AYW29" s="570"/>
      <c r="AYX29" s="570"/>
      <c r="AYY29" s="570"/>
      <c r="AYZ29" s="570"/>
      <c r="AZA29" s="570"/>
      <c r="AZB29" s="570"/>
      <c r="AZC29" s="570"/>
      <c r="AZD29" s="570"/>
      <c r="AZE29" s="570"/>
      <c r="AZF29" s="570"/>
      <c r="AZG29" s="570"/>
      <c r="AZH29" s="570"/>
      <c r="AZI29" s="570"/>
      <c r="AZJ29" s="570"/>
      <c r="AZK29" s="570"/>
      <c r="AZL29" s="570"/>
      <c r="AZM29" s="570"/>
      <c r="AZN29" s="570"/>
      <c r="AZO29" s="570"/>
      <c r="AZP29" s="570"/>
      <c r="AZQ29" s="570"/>
      <c r="AZR29" s="570"/>
      <c r="AZS29" s="570"/>
      <c r="AZT29" s="570"/>
      <c r="AZU29" s="570"/>
      <c r="AZV29" s="570"/>
      <c r="AZW29" s="570"/>
      <c r="AZX29" s="570"/>
      <c r="AZY29" s="570"/>
      <c r="AZZ29" s="570"/>
      <c r="BAA29" s="570"/>
      <c r="BAB29" s="570"/>
      <c r="BAC29" s="570"/>
      <c r="BAD29" s="570"/>
      <c r="BAE29" s="570"/>
      <c r="BAF29" s="570"/>
      <c r="BAG29" s="570"/>
      <c r="BAH29" s="570"/>
      <c r="BAI29" s="570"/>
      <c r="BAJ29" s="570"/>
      <c r="BAK29" s="570"/>
      <c r="BAL29" s="570"/>
      <c r="BAM29" s="570"/>
      <c r="BAN29" s="570"/>
      <c r="BAO29" s="570"/>
      <c r="BAP29" s="570"/>
      <c r="BAQ29" s="570"/>
      <c r="BAR29" s="570"/>
      <c r="BAS29" s="570"/>
      <c r="BAT29" s="570"/>
      <c r="BAU29" s="570"/>
      <c r="BAV29" s="570"/>
      <c r="BAW29" s="570"/>
      <c r="BAX29" s="570"/>
      <c r="BAY29" s="570"/>
      <c r="BAZ29" s="570"/>
      <c r="BBA29" s="570"/>
      <c r="BBB29" s="570"/>
      <c r="BBC29" s="570"/>
      <c r="BBD29" s="570"/>
      <c r="BBE29" s="570"/>
      <c r="BBF29" s="570"/>
      <c r="BBG29" s="570"/>
      <c r="BBH29" s="570"/>
      <c r="BBI29" s="570"/>
      <c r="BBJ29" s="570"/>
      <c r="BBK29" s="570"/>
      <c r="BBL29" s="570"/>
      <c r="BBM29" s="570"/>
      <c r="BBN29" s="570"/>
      <c r="BBO29" s="570"/>
      <c r="BBP29" s="570"/>
      <c r="BBQ29" s="570"/>
      <c r="BBR29" s="570"/>
      <c r="BBS29" s="570"/>
      <c r="BBT29" s="570"/>
      <c r="BBU29" s="570"/>
      <c r="BBV29" s="570"/>
      <c r="BBW29" s="570"/>
      <c r="BBX29" s="570"/>
      <c r="BBY29" s="570"/>
      <c r="BBZ29" s="570"/>
      <c r="BCA29" s="570"/>
      <c r="BCB29" s="570"/>
      <c r="BCC29" s="570"/>
      <c r="BCD29" s="570"/>
      <c r="BCE29" s="570"/>
      <c r="BCF29" s="570"/>
      <c r="BCG29" s="570"/>
      <c r="BCH29" s="570"/>
      <c r="BCI29" s="570"/>
      <c r="BCJ29" s="570"/>
      <c r="BCK29" s="570"/>
      <c r="BCL29" s="570"/>
      <c r="BCM29" s="570"/>
      <c r="BCN29" s="570"/>
      <c r="BCO29" s="570"/>
      <c r="BCP29" s="570"/>
      <c r="BCQ29" s="570"/>
      <c r="BCR29" s="570"/>
      <c r="BCS29" s="570"/>
      <c r="BCT29" s="570"/>
      <c r="BCU29" s="570"/>
      <c r="BCV29" s="570"/>
      <c r="BCW29" s="570"/>
      <c r="BCX29" s="570"/>
      <c r="BCY29" s="570"/>
      <c r="BCZ29" s="570"/>
      <c r="BDA29" s="570"/>
      <c r="BDB29" s="570"/>
      <c r="BDC29" s="570"/>
      <c r="BDD29" s="570"/>
      <c r="BDE29" s="570"/>
      <c r="BDF29" s="570"/>
      <c r="BDG29" s="570"/>
      <c r="BDH29" s="570"/>
      <c r="BDI29" s="570"/>
      <c r="BDJ29" s="570"/>
      <c r="BDK29" s="570"/>
      <c r="BDL29" s="570"/>
      <c r="BDM29" s="570"/>
      <c r="BDN29" s="570"/>
      <c r="BDO29" s="570"/>
      <c r="BDP29" s="570"/>
      <c r="BDQ29" s="570"/>
      <c r="BDR29" s="570"/>
      <c r="BDS29" s="570"/>
      <c r="BDT29" s="570"/>
      <c r="BDU29" s="570"/>
      <c r="BDV29" s="570"/>
      <c r="BDW29" s="570"/>
      <c r="BDX29" s="570"/>
      <c r="BDY29" s="570"/>
      <c r="BDZ29" s="570"/>
      <c r="BEA29" s="570"/>
      <c r="BEB29" s="570"/>
      <c r="BEC29" s="570"/>
      <c r="BED29" s="570"/>
      <c r="BEE29" s="570"/>
      <c r="BEF29" s="570"/>
      <c r="BEG29" s="570"/>
      <c r="BEH29" s="570"/>
      <c r="BEI29" s="570"/>
      <c r="BEJ29" s="570"/>
      <c r="BEK29" s="570"/>
      <c r="BEL29" s="570"/>
      <c r="BEM29" s="570"/>
      <c r="BEN29" s="570"/>
      <c r="BEO29" s="570"/>
      <c r="BEP29" s="570"/>
      <c r="BEQ29" s="570"/>
      <c r="BER29" s="570"/>
      <c r="BES29" s="570"/>
      <c r="BET29" s="570"/>
      <c r="BEU29" s="570"/>
      <c r="BEV29" s="570"/>
      <c r="BEW29" s="570"/>
      <c r="BEX29" s="570"/>
      <c r="BEY29" s="570"/>
      <c r="BEZ29" s="570"/>
      <c r="BFA29" s="570"/>
      <c r="BFB29" s="570"/>
      <c r="BFC29" s="570"/>
      <c r="BFD29" s="570"/>
      <c r="BFE29" s="570"/>
      <c r="BFF29" s="570"/>
      <c r="BFG29" s="570"/>
      <c r="BFH29" s="570"/>
      <c r="BFI29" s="570"/>
      <c r="BFJ29" s="570"/>
      <c r="BFK29" s="570"/>
      <c r="BFL29" s="570"/>
      <c r="BFM29" s="570"/>
      <c r="BFN29" s="570"/>
      <c r="BFO29" s="570"/>
      <c r="BFP29" s="570"/>
      <c r="BFQ29" s="570"/>
      <c r="BFR29" s="570"/>
      <c r="BFS29" s="570"/>
      <c r="BFT29" s="570"/>
      <c r="BFU29" s="570"/>
      <c r="BFV29" s="570"/>
      <c r="BFW29" s="570"/>
      <c r="BFX29" s="570"/>
      <c r="BFY29" s="570"/>
      <c r="BFZ29" s="570"/>
      <c r="BGA29" s="570"/>
      <c r="BGB29" s="570"/>
      <c r="BGC29" s="570"/>
      <c r="BGD29" s="570"/>
      <c r="BGE29" s="570"/>
      <c r="BGF29" s="570"/>
      <c r="BGG29" s="570"/>
      <c r="BGH29" s="570"/>
      <c r="BGI29" s="570"/>
      <c r="BGJ29" s="570"/>
      <c r="BGK29" s="570"/>
      <c r="BGL29" s="570"/>
      <c r="BGM29" s="570"/>
      <c r="BGN29" s="570"/>
      <c r="BGO29" s="570"/>
      <c r="BGP29" s="570"/>
      <c r="BGQ29" s="570"/>
      <c r="BGR29" s="570"/>
      <c r="BGS29" s="570"/>
      <c r="BGT29" s="570"/>
      <c r="BGU29" s="570"/>
      <c r="BGV29" s="570"/>
      <c r="BGW29" s="570"/>
      <c r="BGX29" s="570"/>
      <c r="BGY29" s="570"/>
      <c r="BGZ29" s="570"/>
      <c r="BHA29" s="570"/>
      <c r="BHB29" s="570"/>
      <c r="BHC29" s="570"/>
      <c r="BHD29" s="570"/>
      <c r="BHE29" s="570"/>
      <c r="BHF29" s="570"/>
      <c r="BHG29" s="570"/>
      <c r="BHH29" s="570"/>
      <c r="BHI29" s="570"/>
      <c r="BHJ29" s="570"/>
      <c r="BHK29" s="570"/>
      <c r="BHL29" s="570"/>
      <c r="BHM29" s="570"/>
      <c r="BHN29" s="570"/>
      <c r="BHO29" s="570"/>
      <c r="BHP29" s="570"/>
      <c r="BHQ29" s="570"/>
      <c r="BHR29" s="570"/>
      <c r="BHS29" s="570"/>
      <c r="BHT29" s="570"/>
      <c r="BHU29" s="570"/>
      <c r="BHV29" s="570"/>
      <c r="BHW29" s="570"/>
      <c r="BHX29" s="570"/>
      <c r="BHY29" s="570"/>
      <c r="BHZ29" s="570"/>
      <c r="BIA29" s="570"/>
      <c r="BIB29" s="570"/>
      <c r="BIC29" s="570"/>
      <c r="BID29" s="570"/>
      <c r="BIE29" s="570"/>
      <c r="BIF29" s="570"/>
      <c r="BIG29" s="570"/>
      <c r="BIH29" s="570"/>
      <c r="BII29" s="570"/>
      <c r="BIJ29" s="570"/>
      <c r="BIK29" s="570"/>
      <c r="BIL29" s="570"/>
      <c r="BIM29" s="570"/>
      <c r="BIN29" s="570"/>
      <c r="BIO29" s="570"/>
      <c r="BIP29" s="570"/>
      <c r="BIQ29" s="570"/>
      <c r="BIR29" s="570"/>
      <c r="BIS29" s="570"/>
      <c r="BIT29" s="570"/>
      <c r="BIU29" s="570"/>
      <c r="BIV29" s="570"/>
      <c r="BIW29" s="570"/>
      <c r="BIX29" s="570"/>
      <c r="BIY29" s="570"/>
      <c r="BIZ29" s="570"/>
      <c r="BJA29" s="570"/>
      <c r="BJB29" s="570"/>
      <c r="BJC29" s="570"/>
      <c r="BJD29" s="570"/>
      <c r="BJE29" s="570"/>
      <c r="BJF29" s="570"/>
      <c r="BJG29" s="570"/>
      <c r="BJH29" s="570"/>
      <c r="BJI29" s="570"/>
      <c r="BJJ29" s="570"/>
      <c r="BJK29" s="570"/>
      <c r="BJL29" s="570"/>
      <c r="BJM29" s="570"/>
      <c r="BJN29" s="570"/>
      <c r="BJO29" s="570"/>
      <c r="BJP29" s="570"/>
      <c r="BJQ29" s="570"/>
      <c r="BJR29" s="570"/>
      <c r="BJS29" s="570"/>
      <c r="BJT29" s="570"/>
      <c r="BJU29" s="570"/>
      <c r="BJV29" s="570"/>
      <c r="BJW29" s="570"/>
      <c r="BJX29" s="570"/>
      <c r="BJY29" s="570"/>
      <c r="BJZ29" s="570"/>
      <c r="BKA29" s="570"/>
      <c r="BKB29" s="570"/>
      <c r="BKC29" s="570"/>
      <c r="BKD29" s="570"/>
      <c r="BKE29" s="570"/>
      <c r="BKF29" s="570"/>
      <c r="BKG29" s="570"/>
      <c r="BKH29" s="570"/>
      <c r="BKI29" s="570"/>
      <c r="BKJ29" s="570"/>
      <c r="BKK29" s="570"/>
      <c r="BKL29" s="570"/>
      <c r="BKM29" s="570"/>
      <c r="BKN29" s="570"/>
      <c r="BKO29" s="570"/>
      <c r="BKP29" s="570"/>
      <c r="BKQ29" s="570"/>
      <c r="BKR29" s="570"/>
      <c r="BKS29" s="570"/>
      <c r="BKT29" s="570"/>
      <c r="BKU29" s="570"/>
      <c r="BKV29" s="570"/>
      <c r="BKW29" s="570"/>
      <c r="BKX29" s="570"/>
      <c r="BKY29" s="570"/>
      <c r="BKZ29" s="570"/>
      <c r="BLA29" s="570"/>
      <c r="BLB29" s="570"/>
      <c r="BLC29" s="570"/>
      <c r="BLD29" s="570"/>
      <c r="BLE29" s="570"/>
      <c r="BLF29" s="570"/>
      <c r="BLG29" s="570"/>
      <c r="BLH29" s="570"/>
      <c r="BLI29" s="570"/>
      <c r="BLJ29" s="570"/>
      <c r="BLK29" s="570"/>
      <c r="BLL29" s="570"/>
      <c r="BLM29" s="570"/>
      <c r="BLN29" s="570"/>
      <c r="BLO29" s="570"/>
      <c r="BLP29" s="570"/>
      <c r="BLQ29" s="570"/>
      <c r="BLR29" s="570"/>
      <c r="BLS29" s="570"/>
      <c r="BLT29" s="570"/>
      <c r="BLU29" s="570"/>
      <c r="BLV29" s="570"/>
      <c r="BLW29" s="570"/>
      <c r="BLX29" s="570"/>
      <c r="BLY29" s="570"/>
      <c r="BLZ29" s="570"/>
      <c r="BMA29" s="570"/>
      <c r="BMB29" s="570"/>
      <c r="BMC29" s="570"/>
      <c r="BMD29" s="570"/>
      <c r="BME29" s="570"/>
      <c r="BMF29" s="570"/>
      <c r="BMG29" s="570"/>
      <c r="BMH29" s="570"/>
      <c r="BMI29" s="570"/>
      <c r="BMJ29" s="570"/>
      <c r="BMK29" s="570"/>
      <c r="BML29" s="570"/>
      <c r="BMM29" s="570"/>
      <c r="BMN29" s="570"/>
      <c r="BMO29" s="570"/>
      <c r="BMP29" s="570"/>
      <c r="BMQ29" s="570"/>
      <c r="BMR29" s="570"/>
      <c r="BMS29" s="570"/>
      <c r="BMT29" s="570"/>
      <c r="BMU29" s="570"/>
      <c r="BMV29" s="570"/>
      <c r="BMW29" s="570"/>
      <c r="BMX29" s="570"/>
      <c r="BMY29" s="570"/>
      <c r="BMZ29" s="570"/>
      <c r="BNA29" s="570"/>
      <c r="BNB29" s="570"/>
      <c r="BNC29" s="570"/>
      <c r="BND29" s="570"/>
      <c r="BNE29" s="570"/>
      <c r="BNF29" s="570"/>
      <c r="BNG29" s="570"/>
      <c r="BNH29" s="570"/>
      <c r="BNI29" s="570"/>
      <c r="BNJ29" s="570"/>
      <c r="BNK29" s="570"/>
      <c r="BNL29" s="570"/>
      <c r="BNM29" s="570"/>
      <c r="BNN29" s="570"/>
      <c r="BNO29" s="570"/>
      <c r="BNP29" s="570"/>
      <c r="BNQ29" s="570"/>
      <c r="BNR29" s="570"/>
      <c r="BNS29" s="570"/>
      <c r="BNT29" s="570"/>
      <c r="BNU29" s="570"/>
      <c r="BNV29" s="570"/>
      <c r="BNW29" s="570"/>
      <c r="BNX29" s="570"/>
      <c r="BNY29" s="570"/>
      <c r="BNZ29" s="570"/>
      <c r="BOA29" s="570"/>
      <c r="BOB29" s="570"/>
      <c r="BOC29" s="570"/>
      <c r="BOD29" s="570"/>
      <c r="BOE29" s="570"/>
      <c r="BOF29" s="570"/>
      <c r="BOG29" s="570"/>
      <c r="BOH29" s="570"/>
      <c r="BOI29" s="570"/>
      <c r="BOJ29" s="570"/>
      <c r="BOK29" s="570"/>
      <c r="BOL29" s="570"/>
      <c r="BOM29" s="570"/>
      <c r="BON29" s="570"/>
      <c r="BOO29" s="570"/>
      <c r="BOP29" s="570"/>
      <c r="BOQ29" s="570"/>
      <c r="BOR29" s="570"/>
      <c r="BOS29" s="570"/>
      <c r="BOT29" s="570"/>
      <c r="BOU29" s="570"/>
      <c r="BOV29" s="570"/>
      <c r="BOW29" s="570"/>
      <c r="BOX29" s="570"/>
      <c r="BOY29" s="570"/>
      <c r="BOZ29" s="570"/>
      <c r="BPA29" s="570"/>
      <c r="BPB29" s="570"/>
      <c r="BPC29" s="570"/>
      <c r="BPD29" s="570"/>
      <c r="BPE29" s="570"/>
      <c r="BPF29" s="570"/>
      <c r="BPG29" s="570"/>
      <c r="BPH29" s="570"/>
      <c r="BPI29" s="570"/>
      <c r="BPJ29" s="570"/>
      <c r="BPK29" s="570"/>
      <c r="BPL29" s="570"/>
      <c r="BPM29" s="570"/>
      <c r="BPN29" s="570"/>
      <c r="BPO29" s="570"/>
      <c r="BPP29" s="570"/>
      <c r="BPQ29" s="570"/>
      <c r="BPR29" s="570"/>
      <c r="BPS29" s="570"/>
      <c r="BPT29" s="570"/>
      <c r="BPU29" s="570"/>
      <c r="BPV29" s="570"/>
      <c r="BPW29" s="570"/>
      <c r="BPX29" s="570"/>
      <c r="BPY29" s="570"/>
      <c r="BPZ29" s="570"/>
      <c r="BQA29" s="570"/>
      <c r="BQB29" s="570"/>
      <c r="BQC29" s="570"/>
      <c r="BQD29" s="570"/>
      <c r="BQE29" s="570"/>
      <c r="BQF29" s="570"/>
      <c r="BQG29" s="570"/>
      <c r="BQH29" s="570"/>
      <c r="BQI29" s="570"/>
      <c r="BQJ29" s="570"/>
      <c r="BQK29" s="570"/>
      <c r="BQL29" s="570"/>
      <c r="BQM29" s="570"/>
      <c r="BQN29" s="570"/>
      <c r="BQO29" s="570"/>
      <c r="BQP29" s="570"/>
      <c r="BQQ29" s="570"/>
      <c r="BQR29" s="570"/>
      <c r="BQS29" s="570"/>
      <c r="BQT29" s="570"/>
      <c r="BQU29" s="570"/>
      <c r="BQV29" s="570"/>
      <c r="BQW29" s="570"/>
      <c r="BQX29" s="570"/>
      <c r="BQY29" s="570"/>
      <c r="BQZ29" s="570"/>
      <c r="BRA29" s="570"/>
      <c r="BRB29" s="570"/>
      <c r="BRC29" s="570"/>
      <c r="BRD29" s="570"/>
      <c r="BRE29" s="570"/>
      <c r="BRF29" s="570"/>
      <c r="BRG29" s="570"/>
      <c r="BRH29" s="570"/>
      <c r="BRI29" s="570"/>
      <c r="BRJ29" s="570"/>
      <c r="BRK29" s="570"/>
      <c r="BRL29" s="570"/>
      <c r="BRM29" s="570"/>
      <c r="BRN29" s="570"/>
      <c r="BRO29" s="570"/>
      <c r="BRP29" s="570"/>
      <c r="BRQ29" s="570"/>
      <c r="BRR29" s="570"/>
      <c r="BRS29" s="570"/>
      <c r="BRT29" s="570"/>
      <c r="BRU29" s="570"/>
      <c r="BRV29" s="570"/>
      <c r="BRW29" s="570"/>
      <c r="BRX29" s="570"/>
      <c r="BRY29" s="570"/>
      <c r="BRZ29" s="570"/>
      <c r="BSA29" s="570"/>
      <c r="BSB29" s="570"/>
      <c r="BSC29" s="570"/>
      <c r="BSD29" s="570"/>
      <c r="BSE29" s="570"/>
      <c r="BSF29" s="570"/>
      <c r="BSG29" s="570"/>
      <c r="BSH29" s="570"/>
      <c r="BSI29" s="570"/>
      <c r="BSJ29" s="570"/>
      <c r="BSK29" s="570"/>
      <c r="BSL29" s="570"/>
      <c r="BSM29" s="570"/>
      <c r="BSN29" s="570"/>
      <c r="BSO29" s="570"/>
      <c r="BSP29" s="570"/>
      <c r="BSQ29" s="570"/>
      <c r="BSR29" s="570"/>
      <c r="BSS29" s="570"/>
      <c r="BST29" s="570"/>
      <c r="BSU29" s="570"/>
      <c r="BSV29" s="570"/>
      <c r="BSW29" s="570"/>
      <c r="BSX29" s="570"/>
      <c r="BSY29" s="570"/>
      <c r="BSZ29" s="570"/>
      <c r="BTA29" s="570"/>
      <c r="BTB29" s="570"/>
      <c r="BTC29" s="570"/>
      <c r="BTD29" s="570"/>
      <c r="BTE29" s="570"/>
      <c r="BTF29" s="570"/>
      <c r="BTG29" s="570"/>
      <c r="BTH29" s="570"/>
      <c r="BTI29" s="570"/>
      <c r="BTJ29" s="570"/>
      <c r="BTK29" s="570"/>
      <c r="BTL29" s="570"/>
      <c r="BTM29" s="570"/>
      <c r="BTN29" s="570"/>
      <c r="BTO29" s="570"/>
      <c r="BTP29" s="570"/>
      <c r="BTQ29" s="570"/>
      <c r="BTR29" s="570"/>
      <c r="BTS29" s="570"/>
      <c r="BTT29" s="570"/>
      <c r="BTU29" s="570"/>
      <c r="BTV29" s="570"/>
      <c r="BTW29" s="570"/>
      <c r="BTX29" s="570"/>
      <c r="BTY29" s="570"/>
      <c r="BTZ29" s="570"/>
      <c r="BUA29" s="570"/>
      <c r="BUB29" s="570"/>
      <c r="BUC29" s="570"/>
      <c r="BUD29" s="570"/>
      <c r="BUE29" s="570"/>
      <c r="BUF29" s="570"/>
      <c r="BUG29" s="570"/>
      <c r="BUH29" s="570"/>
      <c r="BUI29" s="570"/>
      <c r="BUJ29" s="570"/>
      <c r="BUK29" s="570"/>
      <c r="BUL29" s="570"/>
      <c r="BUM29" s="570"/>
      <c r="BUN29" s="570"/>
      <c r="BUO29" s="570"/>
      <c r="BUP29" s="570"/>
      <c r="BUQ29" s="570"/>
      <c r="BUR29" s="570"/>
      <c r="BUS29" s="570"/>
      <c r="BUT29" s="570"/>
      <c r="BUU29" s="570"/>
      <c r="BUV29" s="570"/>
      <c r="BUW29" s="570"/>
      <c r="BUX29" s="570"/>
      <c r="BUY29" s="570"/>
      <c r="BUZ29" s="570"/>
      <c r="BVA29" s="570"/>
      <c r="BVB29" s="570"/>
      <c r="BVC29" s="570"/>
      <c r="BVD29" s="570"/>
      <c r="BVE29" s="570"/>
      <c r="BVF29" s="570"/>
      <c r="BVG29" s="570"/>
      <c r="BVH29" s="570"/>
      <c r="BVI29" s="570"/>
      <c r="BVJ29" s="570"/>
      <c r="BVK29" s="570"/>
      <c r="BVL29" s="570"/>
      <c r="BVM29" s="570"/>
      <c r="BVN29" s="570"/>
      <c r="BVO29" s="570"/>
      <c r="BVP29" s="570"/>
      <c r="BVQ29" s="570"/>
      <c r="BVR29" s="570"/>
      <c r="BVS29" s="570"/>
      <c r="BVT29" s="570"/>
      <c r="BVU29" s="570"/>
      <c r="BVV29" s="570"/>
      <c r="BVW29" s="570"/>
      <c r="BVX29" s="570"/>
      <c r="BVY29" s="570"/>
      <c r="BVZ29" s="570"/>
      <c r="BWA29" s="570"/>
      <c r="BWB29" s="570"/>
      <c r="BWC29" s="570"/>
      <c r="BWD29" s="570"/>
      <c r="BWE29" s="570"/>
      <c r="BWF29" s="570"/>
      <c r="BWG29" s="570"/>
      <c r="BWH29" s="570"/>
      <c r="BWI29" s="570"/>
      <c r="BWJ29" s="570"/>
      <c r="BWK29" s="570"/>
      <c r="BWL29" s="570"/>
      <c r="BWM29" s="570"/>
      <c r="BWN29" s="570"/>
      <c r="BWO29" s="570"/>
      <c r="BWP29" s="570"/>
      <c r="BWQ29" s="570"/>
      <c r="BWR29" s="570"/>
      <c r="BWS29" s="570"/>
      <c r="BWT29" s="570"/>
      <c r="BWU29" s="570"/>
      <c r="BWV29" s="570"/>
      <c r="BWW29" s="570"/>
      <c r="BWX29" s="570"/>
      <c r="BWY29" s="570"/>
      <c r="BWZ29" s="570"/>
      <c r="BXA29" s="570"/>
      <c r="BXB29" s="570"/>
      <c r="BXC29" s="570"/>
      <c r="BXD29" s="570"/>
      <c r="BXE29" s="570"/>
      <c r="BXF29" s="570"/>
      <c r="BXG29" s="570"/>
      <c r="BXH29" s="570"/>
      <c r="BXI29" s="570"/>
      <c r="BXJ29" s="570"/>
      <c r="BXK29" s="570"/>
      <c r="BXL29" s="570"/>
      <c r="BXM29" s="570"/>
      <c r="BXN29" s="570"/>
      <c r="BXO29" s="570"/>
      <c r="BXP29" s="570"/>
      <c r="BXQ29" s="570"/>
      <c r="BXR29" s="570"/>
      <c r="BXS29" s="570"/>
      <c r="BXT29" s="570"/>
      <c r="BXU29" s="570"/>
      <c r="BXV29" s="570"/>
      <c r="BXW29" s="570"/>
      <c r="BXX29" s="570"/>
      <c r="BXY29" s="570"/>
      <c r="BXZ29" s="570"/>
      <c r="BYA29" s="570"/>
      <c r="BYB29" s="570"/>
      <c r="BYC29" s="570"/>
      <c r="BYD29" s="570"/>
      <c r="BYE29" s="570"/>
      <c r="BYF29" s="570"/>
      <c r="BYG29" s="570"/>
      <c r="BYH29" s="570"/>
      <c r="BYI29" s="570"/>
      <c r="BYJ29" s="570"/>
      <c r="BYK29" s="570"/>
      <c r="BYL29" s="570"/>
      <c r="BYM29" s="570"/>
      <c r="BYN29" s="570"/>
      <c r="BYO29" s="570"/>
      <c r="BYP29" s="570"/>
      <c r="BYQ29" s="570"/>
      <c r="BYR29" s="570"/>
      <c r="BYS29" s="570"/>
      <c r="BYT29" s="570"/>
      <c r="BYU29" s="570"/>
      <c r="BYV29" s="570"/>
      <c r="BYW29" s="570"/>
      <c r="BYX29" s="570"/>
      <c r="BYY29" s="570"/>
      <c r="BYZ29" s="570"/>
      <c r="BZA29" s="570"/>
      <c r="BZB29" s="570"/>
      <c r="BZC29" s="570"/>
      <c r="BZD29" s="570"/>
      <c r="BZE29" s="570"/>
      <c r="BZF29" s="570"/>
      <c r="BZG29" s="570"/>
      <c r="BZH29" s="570"/>
      <c r="BZI29" s="570"/>
      <c r="BZJ29" s="570"/>
      <c r="BZK29" s="570"/>
      <c r="BZL29" s="570"/>
      <c r="BZM29" s="570"/>
      <c r="BZN29" s="570"/>
      <c r="BZO29" s="570"/>
      <c r="BZP29" s="570"/>
      <c r="BZQ29" s="570"/>
      <c r="BZR29" s="570"/>
      <c r="BZS29" s="570"/>
      <c r="BZT29" s="570"/>
      <c r="BZU29" s="570"/>
      <c r="BZV29" s="570"/>
      <c r="BZW29" s="570"/>
      <c r="BZX29" s="570"/>
      <c r="BZY29" s="570"/>
      <c r="BZZ29" s="570"/>
      <c r="CAA29" s="570"/>
      <c r="CAB29" s="570"/>
      <c r="CAC29" s="570"/>
      <c r="CAD29" s="570"/>
      <c r="CAE29" s="570"/>
      <c r="CAF29" s="570"/>
      <c r="CAG29" s="570"/>
      <c r="CAH29" s="570"/>
      <c r="CAI29" s="570"/>
      <c r="CAJ29" s="570"/>
      <c r="CAK29" s="570"/>
      <c r="CAL29" s="570"/>
      <c r="CAM29" s="570"/>
      <c r="CAN29" s="570"/>
      <c r="CAO29" s="570"/>
      <c r="CAP29" s="570"/>
      <c r="CAQ29" s="570"/>
      <c r="CAR29" s="570"/>
      <c r="CAS29" s="570"/>
      <c r="CAT29" s="570"/>
      <c r="CAU29" s="570"/>
      <c r="CAV29" s="570"/>
      <c r="CAW29" s="570"/>
      <c r="CAX29" s="570"/>
      <c r="CAY29" s="570"/>
      <c r="CAZ29" s="570"/>
      <c r="CBA29" s="570"/>
      <c r="CBB29" s="570"/>
      <c r="CBC29" s="570"/>
      <c r="CBD29" s="570"/>
      <c r="CBE29" s="570"/>
      <c r="CBF29" s="570"/>
      <c r="CBG29" s="570"/>
      <c r="CBH29" s="570"/>
      <c r="CBI29" s="570"/>
      <c r="CBJ29" s="570"/>
      <c r="CBK29" s="570"/>
      <c r="CBL29" s="570"/>
      <c r="CBM29" s="570"/>
      <c r="CBN29" s="570"/>
      <c r="CBO29" s="570"/>
      <c r="CBP29" s="570"/>
      <c r="CBQ29" s="570"/>
      <c r="CBR29" s="570"/>
      <c r="CBS29" s="570"/>
      <c r="CBT29" s="570"/>
      <c r="CBU29" s="570"/>
      <c r="CBV29" s="570"/>
      <c r="CBW29" s="570"/>
      <c r="CBX29" s="570"/>
      <c r="CBY29" s="570"/>
      <c r="CBZ29" s="570"/>
      <c r="CCA29" s="570"/>
      <c r="CCB29" s="570"/>
      <c r="CCC29" s="570"/>
      <c r="CCD29" s="570"/>
      <c r="CCE29" s="570"/>
      <c r="CCF29" s="570"/>
      <c r="CCG29" s="570"/>
      <c r="CCH29" s="570"/>
      <c r="CCI29" s="570"/>
      <c r="CCJ29" s="570"/>
      <c r="CCK29" s="570"/>
      <c r="CCL29" s="570"/>
      <c r="CCM29" s="570"/>
      <c r="CCN29" s="570"/>
      <c r="CCO29" s="570"/>
      <c r="CCP29" s="570"/>
      <c r="CCQ29" s="570"/>
      <c r="CCR29" s="570"/>
      <c r="CCS29" s="570"/>
      <c r="CCT29" s="570"/>
      <c r="CCU29" s="570"/>
      <c r="CCV29" s="570"/>
      <c r="CCW29" s="570"/>
      <c r="CCX29" s="570"/>
      <c r="CCY29" s="570"/>
      <c r="CCZ29" s="570"/>
      <c r="CDA29" s="570"/>
      <c r="CDB29" s="570"/>
      <c r="CDC29" s="570"/>
      <c r="CDD29" s="570"/>
      <c r="CDE29" s="570"/>
      <c r="CDF29" s="570"/>
      <c r="CDG29" s="570"/>
      <c r="CDH29" s="570"/>
      <c r="CDI29" s="570"/>
      <c r="CDJ29" s="570"/>
      <c r="CDK29" s="570"/>
      <c r="CDL29" s="570"/>
      <c r="CDM29" s="570"/>
      <c r="CDN29" s="570"/>
      <c r="CDO29" s="570"/>
      <c r="CDP29" s="570"/>
      <c r="CDQ29" s="570"/>
      <c r="CDR29" s="570"/>
      <c r="CDS29" s="570"/>
      <c r="CDT29" s="570"/>
      <c r="CDU29" s="570"/>
      <c r="CDV29" s="570"/>
      <c r="CDW29" s="570"/>
      <c r="CDX29" s="570"/>
      <c r="CDY29" s="570"/>
      <c r="CDZ29" s="570"/>
      <c r="CEA29" s="570"/>
      <c r="CEB29" s="570"/>
      <c r="CEC29" s="570"/>
      <c r="CED29" s="570"/>
      <c r="CEE29" s="570"/>
      <c r="CEF29" s="570"/>
      <c r="CEG29" s="570"/>
      <c r="CEH29" s="570"/>
      <c r="CEI29" s="570"/>
      <c r="CEJ29" s="570"/>
      <c r="CEK29" s="570"/>
      <c r="CEL29" s="570"/>
      <c r="CEM29" s="570"/>
      <c r="CEN29" s="570"/>
      <c r="CEO29" s="570"/>
      <c r="CEP29" s="570"/>
      <c r="CEQ29" s="570"/>
      <c r="CER29" s="570"/>
      <c r="CES29" s="570"/>
      <c r="CET29" s="570"/>
      <c r="CEU29" s="570"/>
      <c r="CEV29" s="570"/>
      <c r="CEW29" s="570"/>
      <c r="CEX29" s="570"/>
      <c r="CEY29" s="570"/>
      <c r="CEZ29" s="570"/>
      <c r="CFA29" s="570"/>
      <c r="CFB29" s="570"/>
      <c r="CFC29" s="570"/>
      <c r="CFD29" s="570"/>
      <c r="CFE29" s="570"/>
      <c r="CFF29" s="570"/>
      <c r="CFG29" s="570"/>
      <c r="CFH29" s="570"/>
      <c r="CFI29" s="570"/>
      <c r="CFJ29" s="570"/>
      <c r="CFK29" s="570"/>
      <c r="CFL29" s="570"/>
      <c r="CFM29" s="570"/>
      <c r="CFN29" s="570"/>
      <c r="CFO29" s="570"/>
      <c r="CFP29" s="570"/>
      <c r="CFQ29" s="570"/>
      <c r="CFR29" s="570"/>
      <c r="CFS29" s="570"/>
      <c r="CFT29" s="570"/>
      <c r="CFU29" s="570"/>
      <c r="CFV29" s="570"/>
      <c r="CFW29" s="570"/>
      <c r="CFX29" s="570"/>
      <c r="CFY29" s="570"/>
      <c r="CFZ29" s="570"/>
      <c r="CGA29" s="570"/>
      <c r="CGB29" s="570"/>
      <c r="CGC29" s="570"/>
      <c r="CGD29" s="570"/>
      <c r="CGE29" s="570"/>
      <c r="CGF29" s="570"/>
      <c r="CGG29" s="570"/>
      <c r="CGH29" s="570"/>
      <c r="CGI29" s="570"/>
      <c r="CGJ29" s="570"/>
      <c r="CGK29" s="570"/>
      <c r="CGL29" s="570"/>
      <c r="CGM29" s="570"/>
      <c r="CGN29" s="570"/>
      <c r="CGO29" s="570"/>
      <c r="CGP29" s="570"/>
      <c r="CGQ29" s="570"/>
      <c r="CGR29" s="570"/>
      <c r="CGS29" s="570"/>
      <c r="CGT29" s="570"/>
      <c r="CGU29" s="570"/>
      <c r="CGV29" s="570"/>
      <c r="CGW29" s="570"/>
      <c r="CGX29" s="570"/>
      <c r="CGY29" s="570"/>
      <c r="CGZ29" s="570"/>
      <c r="CHA29" s="570"/>
      <c r="CHB29" s="570"/>
      <c r="CHC29" s="570"/>
      <c r="CHD29" s="570"/>
      <c r="CHE29" s="570"/>
      <c r="CHF29" s="570"/>
      <c r="CHG29" s="570"/>
      <c r="CHH29" s="570"/>
      <c r="CHI29" s="570"/>
      <c r="CHJ29" s="570"/>
      <c r="CHK29" s="570"/>
      <c r="CHL29" s="570"/>
      <c r="CHM29" s="570"/>
      <c r="CHN29" s="570"/>
      <c r="CHO29" s="570"/>
      <c r="CHP29" s="570"/>
      <c r="CHQ29" s="570"/>
      <c r="CHR29" s="570"/>
      <c r="CHS29" s="570"/>
      <c r="CHT29" s="570"/>
      <c r="CHU29" s="570"/>
      <c r="CHV29" s="570"/>
      <c r="CHW29" s="570"/>
      <c r="CHX29" s="570"/>
      <c r="CHY29" s="570"/>
      <c r="CHZ29" s="570"/>
      <c r="CIA29" s="570"/>
      <c r="CIB29" s="570"/>
      <c r="CIC29" s="570"/>
      <c r="CID29" s="570"/>
      <c r="CIE29" s="570"/>
      <c r="CIF29" s="570"/>
      <c r="CIG29" s="570"/>
      <c r="CIH29" s="570"/>
      <c r="CII29" s="570"/>
      <c r="CIJ29" s="570"/>
      <c r="CIK29" s="570"/>
      <c r="CIL29" s="570"/>
      <c r="CIM29" s="570"/>
      <c r="CIN29" s="570"/>
      <c r="CIO29" s="570"/>
      <c r="CIP29" s="570"/>
      <c r="CIQ29" s="570"/>
      <c r="CIR29" s="570"/>
      <c r="CIS29" s="570"/>
      <c r="CIT29" s="570"/>
      <c r="CIU29" s="570"/>
      <c r="CIV29" s="570"/>
      <c r="CIW29" s="570"/>
      <c r="CIX29" s="570"/>
      <c r="CIY29" s="570"/>
      <c r="CIZ29" s="570"/>
      <c r="CJA29" s="570"/>
      <c r="CJB29" s="570"/>
      <c r="CJC29" s="570"/>
      <c r="CJD29" s="570"/>
      <c r="CJE29" s="570"/>
      <c r="CJF29" s="570"/>
      <c r="CJG29" s="570"/>
      <c r="CJH29" s="570"/>
      <c r="CJI29" s="570"/>
      <c r="CJJ29" s="570"/>
      <c r="CJK29" s="570"/>
      <c r="CJL29" s="570"/>
      <c r="CJM29" s="570"/>
      <c r="CJN29" s="570"/>
      <c r="CJO29" s="570"/>
      <c r="CJP29" s="570"/>
      <c r="CJQ29" s="570"/>
      <c r="CJR29" s="570"/>
      <c r="CJS29" s="570"/>
      <c r="CJT29" s="570"/>
      <c r="CJU29" s="570"/>
      <c r="CJV29" s="570"/>
      <c r="CJW29" s="570"/>
      <c r="CJX29" s="570"/>
      <c r="CJY29" s="570"/>
      <c r="CJZ29" s="570"/>
      <c r="CKA29" s="570"/>
      <c r="CKB29" s="570"/>
      <c r="CKC29" s="570"/>
      <c r="CKD29" s="570"/>
      <c r="CKE29" s="570"/>
      <c r="CKF29" s="570"/>
      <c r="CKG29" s="570"/>
      <c r="CKH29" s="570"/>
      <c r="CKI29" s="570"/>
      <c r="CKJ29" s="570"/>
      <c r="CKK29" s="570"/>
      <c r="CKL29" s="570"/>
      <c r="CKM29" s="570"/>
      <c r="CKN29" s="570"/>
      <c r="CKO29" s="570"/>
      <c r="CKP29" s="570"/>
      <c r="CKQ29" s="570"/>
      <c r="CKR29" s="570"/>
      <c r="CKS29" s="570"/>
      <c r="CKT29" s="570"/>
      <c r="CKU29" s="570"/>
      <c r="CKV29" s="570"/>
      <c r="CKW29" s="570"/>
      <c r="CKX29" s="570"/>
      <c r="CKY29" s="570"/>
      <c r="CKZ29" s="570"/>
      <c r="CLA29" s="570"/>
      <c r="CLB29" s="570"/>
      <c r="CLC29" s="570"/>
      <c r="CLD29" s="570"/>
      <c r="CLE29" s="570"/>
      <c r="CLF29" s="570"/>
      <c r="CLG29" s="570"/>
      <c r="CLH29" s="570"/>
      <c r="CLI29" s="570"/>
      <c r="CLJ29" s="570"/>
      <c r="CLK29" s="570"/>
      <c r="CLL29" s="570"/>
      <c r="CLM29" s="570"/>
      <c r="CLN29" s="570"/>
      <c r="CLO29" s="570"/>
      <c r="CLP29" s="570"/>
      <c r="CLQ29" s="570"/>
      <c r="CLR29" s="570"/>
      <c r="CLS29" s="570"/>
      <c r="CLT29" s="570"/>
      <c r="CLU29" s="570"/>
      <c r="CLV29" s="570"/>
      <c r="CLW29" s="570"/>
      <c r="CLX29" s="570"/>
      <c r="CLY29" s="570"/>
      <c r="CLZ29" s="570"/>
      <c r="CMA29" s="570"/>
      <c r="CMB29" s="570"/>
      <c r="CMC29" s="570"/>
      <c r="CMD29" s="570"/>
      <c r="CME29" s="570"/>
      <c r="CMF29" s="570"/>
      <c r="CMG29" s="570"/>
      <c r="CMH29" s="570"/>
      <c r="CMI29" s="570"/>
      <c r="CMJ29" s="570"/>
      <c r="CMK29" s="570"/>
      <c r="CML29" s="570"/>
      <c r="CMM29" s="570"/>
      <c r="CMN29" s="570"/>
      <c r="CMO29" s="570"/>
      <c r="CMP29" s="570"/>
      <c r="CMQ29" s="570"/>
      <c r="CMR29" s="570"/>
      <c r="CMS29" s="570"/>
      <c r="CMT29" s="570"/>
      <c r="CMU29" s="570"/>
      <c r="CMV29" s="570"/>
      <c r="CMW29" s="570"/>
      <c r="CMX29" s="570"/>
      <c r="CMY29" s="570"/>
      <c r="CMZ29" s="570"/>
      <c r="CNA29" s="570"/>
      <c r="CNB29" s="570"/>
      <c r="CNC29" s="570"/>
      <c r="CND29" s="570"/>
      <c r="CNE29" s="570"/>
      <c r="CNF29" s="570"/>
      <c r="CNG29" s="570"/>
      <c r="CNH29" s="570"/>
      <c r="CNI29" s="570"/>
      <c r="CNJ29" s="570"/>
      <c r="CNK29" s="570"/>
      <c r="CNL29" s="570"/>
      <c r="CNM29" s="570"/>
      <c r="CNN29" s="570"/>
      <c r="CNO29" s="570"/>
      <c r="CNP29" s="570"/>
      <c r="CNQ29" s="570"/>
      <c r="CNR29" s="570"/>
      <c r="CNS29" s="570"/>
      <c r="CNT29" s="570"/>
      <c r="CNU29" s="570"/>
      <c r="CNV29" s="570"/>
      <c r="CNW29" s="570"/>
      <c r="CNX29" s="570"/>
      <c r="CNY29" s="570"/>
      <c r="CNZ29" s="570"/>
      <c r="COA29" s="570"/>
      <c r="COB29" s="570"/>
      <c r="COC29" s="570"/>
      <c r="COD29" s="570"/>
      <c r="COE29" s="570"/>
      <c r="COF29" s="570"/>
      <c r="COG29" s="570"/>
      <c r="COH29" s="570"/>
      <c r="COI29" s="570"/>
      <c r="COJ29" s="570"/>
      <c r="COK29" s="570"/>
      <c r="COL29" s="570"/>
      <c r="COM29" s="570"/>
      <c r="CON29" s="570"/>
      <c r="COO29" s="570"/>
      <c r="COP29" s="570"/>
      <c r="COQ29" s="570"/>
      <c r="COR29" s="570"/>
      <c r="COS29" s="570"/>
      <c r="COT29" s="570"/>
      <c r="COU29" s="570"/>
      <c r="COV29" s="570"/>
      <c r="COW29" s="570"/>
      <c r="COX29" s="570"/>
      <c r="COY29" s="570"/>
      <c r="COZ29" s="570"/>
      <c r="CPA29" s="570"/>
      <c r="CPB29" s="570"/>
      <c r="CPC29" s="570"/>
      <c r="CPD29" s="570"/>
      <c r="CPE29" s="570"/>
      <c r="CPF29" s="570"/>
      <c r="CPG29" s="570"/>
      <c r="CPH29" s="570"/>
      <c r="CPI29" s="570"/>
      <c r="CPJ29" s="570"/>
      <c r="CPK29" s="570"/>
      <c r="CPL29" s="570"/>
      <c r="CPM29" s="570"/>
      <c r="CPN29" s="570"/>
      <c r="CPO29" s="570"/>
      <c r="CPP29" s="570"/>
      <c r="CPQ29" s="570"/>
      <c r="CPR29" s="570"/>
      <c r="CPS29" s="570"/>
      <c r="CPT29" s="570"/>
      <c r="CPU29" s="570"/>
      <c r="CPV29" s="570"/>
      <c r="CPW29" s="570"/>
      <c r="CPX29" s="570"/>
      <c r="CPY29" s="570"/>
      <c r="CPZ29" s="570"/>
      <c r="CQA29" s="570"/>
      <c r="CQB29" s="570"/>
      <c r="CQC29" s="570"/>
      <c r="CQD29" s="570"/>
      <c r="CQE29" s="570"/>
      <c r="CQF29" s="570"/>
      <c r="CQG29" s="570"/>
      <c r="CQH29" s="570"/>
      <c r="CQI29" s="570"/>
      <c r="CQJ29" s="570"/>
      <c r="CQK29" s="570"/>
      <c r="CQL29" s="570"/>
      <c r="CQM29" s="570"/>
      <c r="CQN29" s="570"/>
      <c r="CQO29" s="570"/>
      <c r="CQP29" s="570"/>
      <c r="CQQ29" s="570"/>
      <c r="CQR29" s="570"/>
      <c r="CQS29" s="570"/>
      <c r="CQT29" s="570"/>
      <c r="CQU29" s="570"/>
      <c r="CQV29" s="570"/>
      <c r="CQW29" s="570"/>
      <c r="CQX29" s="570"/>
      <c r="CQY29" s="570"/>
      <c r="CQZ29" s="570"/>
      <c r="CRA29" s="570"/>
      <c r="CRB29" s="570"/>
      <c r="CRC29" s="570"/>
      <c r="CRD29" s="570"/>
      <c r="CRE29" s="570"/>
      <c r="CRF29" s="570"/>
      <c r="CRG29" s="570"/>
      <c r="CRH29" s="570"/>
      <c r="CRI29" s="570"/>
      <c r="CRJ29" s="570"/>
      <c r="CRK29" s="570"/>
      <c r="CRL29" s="570"/>
      <c r="CRM29" s="570"/>
      <c r="CRN29" s="570"/>
      <c r="CRO29" s="570"/>
      <c r="CRP29" s="570"/>
      <c r="CRQ29" s="570"/>
      <c r="CRR29" s="570"/>
      <c r="CRS29" s="570"/>
      <c r="CRT29" s="570"/>
      <c r="CRU29" s="570"/>
      <c r="CRV29" s="570"/>
      <c r="CRW29" s="570"/>
      <c r="CRX29" s="570"/>
      <c r="CRY29" s="570"/>
      <c r="CRZ29" s="570"/>
      <c r="CSA29" s="570"/>
      <c r="CSB29" s="570"/>
      <c r="CSC29" s="570"/>
      <c r="CSD29" s="570"/>
      <c r="CSE29" s="570"/>
      <c r="CSF29" s="570"/>
      <c r="CSG29" s="570"/>
      <c r="CSH29" s="570"/>
      <c r="CSI29" s="570"/>
      <c r="CSJ29" s="570"/>
      <c r="CSK29" s="570"/>
      <c r="CSL29" s="570"/>
      <c r="CSM29" s="570"/>
      <c r="CSN29" s="570"/>
      <c r="CSO29" s="570"/>
      <c r="CSP29" s="570"/>
      <c r="CSQ29" s="570"/>
      <c r="CSR29" s="570"/>
      <c r="CSS29" s="570"/>
      <c r="CST29" s="570"/>
      <c r="CSU29" s="570"/>
      <c r="CSV29" s="570"/>
      <c r="CSW29" s="570"/>
      <c r="CSX29" s="570"/>
      <c r="CSY29" s="570"/>
      <c r="CSZ29" s="570"/>
      <c r="CTA29" s="570"/>
      <c r="CTB29" s="570"/>
      <c r="CTC29" s="570"/>
      <c r="CTD29" s="570"/>
      <c r="CTE29" s="570"/>
      <c r="CTF29" s="570"/>
      <c r="CTG29" s="570"/>
      <c r="CTH29" s="570"/>
      <c r="CTI29" s="570"/>
      <c r="CTJ29" s="570"/>
      <c r="CTK29" s="570"/>
      <c r="CTL29" s="570"/>
      <c r="CTM29" s="570"/>
      <c r="CTN29" s="570"/>
      <c r="CTO29" s="570"/>
      <c r="CTP29" s="570"/>
      <c r="CTQ29" s="570"/>
      <c r="CTR29" s="570"/>
      <c r="CTS29" s="570"/>
      <c r="CTT29" s="570"/>
      <c r="CTU29" s="570"/>
      <c r="CTV29" s="570"/>
      <c r="CTW29" s="570"/>
      <c r="CTX29" s="570"/>
      <c r="CTY29" s="570"/>
      <c r="CTZ29" s="570"/>
      <c r="CUA29" s="570"/>
      <c r="CUB29" s="570"/>
      <c r="CUC29" s="570"/>
      <c r="CUD29" s="570"/>
      <c r="CUE29" s="570"/>
      <c r="CUF29" s="570"/>
      <c r="CUG29" s="570"/>
      <c r="CUH29" s="570"/>
      <c r="CUI29" s="570"/>
      <c r="CUJ29" s="570"/>
      <c r="CUK29" s="570"/>
      <c r="CUL29" s="570"/>
      <c r="CUM29" s="570"/>
      <c r="CUN29" s="570"/>
      <c r="CUO29" s="570"/>
      <c r="CUP29" s="570"/>
      <c r="CUQ29" s="570"/>
      <c r="CUR29" s="570"/>
      <c r="CUS29" s="570"/>
      <c r="CUT29" s="570"/>
      <c r="CUU29" s="570"/>
      <c r="CUV29" s="570"/>
      <c r="CUW29" s="570"/>
      <c r="CUX29" s="570"/>
      <c r="CUY29" s="570"/>
      <c r="CUZ29" s="570"/>
      <c r="CVA29" s="570"/>
      <c r="CVB29" s="570"/>
      <c r="CVC29" s="570"/>
      <c r="CVD29" s="570"/>
      <c r="CVE29" s="570"/>
      <c r="CVF29" s="570"/>
      <c r="CVG29" s="570"/>
      <c r="CVH29" s="570"/>
      <c r="CVI29" s="570"/>
      <c r="CVJ29" s="570"/>
      <c r="CVK29" s="570"/>
      <c r="CVL29" s="570"/>
      <c r="CVM29" s="570"/>
      <c r="CVN29" s="570"/>
      <c r="CVO29" s="570"/>
      <c r="CVP29" s="570"/>
      <c r="CVQ29" s="570"/>
      <c r="CVR29" s="570"/>
      <c r="CVS29" s="570"/>
      <c r="CVT29" s="570"/>
      <c r="CVU29" s="570"/>
      <c r="CVV29" s="570"/>
      <c r="CVW29" s="570"/>
      <c r="CVX29" s="570"/>
      <c r="CVY29" s="570"/>
      <c r="CVZ29" s="570"/>
      <c r="CWA29" s="570"/>
      <c r="CWB29" s="570"/>
      <c r="CWC29" s="570"/>
      <c r="CWD29" s="570"/>
      <c r="CWE29" s="570"/>
      <c r="CWF29" s="570"/>
      <c r="CWG29" s="570"/>
      <c r="CWH29" s="570"/>
      <c r="CWI29" s="570"/>
      <c r="CWJ29" s="570"/>
      <c r="CWK29" s="570"/>
      <c r="CWL29" s="570"/>
      <c r="CWM29" s="570"/>
      <c r="CWN29" s="570"/>
      <c r="CWO29" s="570"/>
      <c r="CWP29" s="570"/>
      <c r="CWQ29" s="570"/>
      <c r="CWR29" s="570"/>
      <c r="CWS29" s="570"/>
      <c r="CWT29" s="570"/>
      <c r="CWU29" s="570"/>
      <c r="CWV29" s="570"/>
      <c r="CWW29" s="570"/>
      <c r="CWX29" s="570"/>
      <c r="CWY29" s="570"/>
      <c r="CWZ29" s="570"/>
      <c r="CXA29" s="570"/>
      <c r="CXB29" s="570"/>
      <c r="CXC29" s="570"/>
      <c r="CXD29" s="570"/>
      <c r="CXE29" s="570"/>
      <c r="CXF29" s="570"/>
      <c r="CXG29" s="570"/>
      <c r="CXH29" s="570"/>
      <c r="CXI29" s="570"/>
      <c r="CXJ29" s="570"/>
      <c r="CXK29" s="570"/>
      <c r="CXL29" s="570"/>
      <c r="CXM29" s="570"/>
      <c r="CXN29" s="570"/>
      <c r="CXO29" s="570"/>
      <c r="CXP29" s="570"/>
      <c r="CXQ29" s="570"/>
      <c r="CXR29" s="570"/>
      <c r="CXS29" s="570"/>
      <c r="CXT29" s="570"/>
      <c r="CXU29" s="570"/>
      <c r="CXV29" s="570"/>
      <c r="CXW29" s="570"/>
      <c r="CXX29" s="570"/>
      <c r="CXY29" s="570"/>
      <c r="CXZ29" s="570"/>
      <c r="CYA29" s="570"/>
      <c r="CYB29" s="570"/>
      <c r="CYC29" s="570"/>
      <c r="CYD29" s="570"/>
      <c r="CYE29" s="570"/>
      <c r="CYF29" s="570"/>
      <c r="CYG29" s="570"/>
      <c r="CYH29" s="570"/>
      <c r="CYI29" s="570"/>
      <c r="CYJ29" s="570"/>
      <c r="CYK29" s="570"/>
      <c r="CYL29" s="570"/>
      <c r="CYM29" s="570"/>
      <c r="CYN29" s="570"/>
      <c r="CYO29" s="570"/>
      <c r="CYP29" s="570"/>
      <c r="CYQ29" s="570"/>
      <c r="CYR29" s="570"/>
      <c r="CYS29" s="570"/>
      <c r="CYT29" s="570"/>
      <c r="CYU29" s="570"/>
      <c r="CYV29" s="570"/>
      <c r="CYW29" s="570"/>
      <c r="CYX29" s="570"/>
      <c r="CYY29" s="570"/>
      <c r="CYZ29" s="570"/>
      <c r="CZA29" s="570"/>
      <c r="CZB29" s="570"/>
      <c r="CZC29" s="570"/>
      <c r="CZD29" s="570"/>
      <c r="CZE29" s="570"/>
      <c r="CZF29" s="570"/>
      <c r="CZG29" s="570"/>
      <c r="CZH29" s="570"/>
      <c r="CZI29" s="570"/>
      <c r="CZJ29" s="570"/>
      <c r="CZK29" s="570"/>
      <c r="CZL29" s="570"/>
      <c r="CZM29" s="570"/>
      <c r="CZN29" s="570"/>
      <c r="CZO29" s="570"/>
      <c r="CZP29" s="570"/>
      <c r="CZQ29" s="570"/>
      <c r="CZR29" s="570"/>
      <c r="CZS29" s="570"/>
      <c r="CZT29" s="570"/>
      <c r="CZU29" s="570"/>
      <c r="CZV29" s="570"/>
      <c r="CZW29" s="570"/>
      <c r="CZX29" s="570"/>
      <c r="CZY29" s="570"/>
      <c r="CZZ29" s="570"/>
      <c r="DAA29" s="570"/>
      <c r="DAB29" s="570"/>
      <c r="DAC29" s="570"/>
      <c r="DAD29" s="570"/>
      <c r="DAE29" s="570"/>
      <c r="DAF29" s="570"/>
      <c r="DAG29" s="570"/>
      <c r="DAH29" s="570"/>
      <c r="DAI29" s="570"/>
      <c r="DAJ29" s="570"/>
      <c r="DAK29" s="570"/>
      <c r="DAL29" s="570"/>
      <c r="DAM29" s="570"/>
      <c r="DAN29" s="570"/>
      <c r="DAO29" s="570"/>
      <c r="DAP29" s="570"/>
      <c r="DAQ29" s="570"/>
      <c r="DAR29" s="570"/>
      <c r="DAS29" s="570"/>
      <c r="DAT29" s="570"/>
      <c r="DAU29" s="570"/>
      <c r="DAV29" s="570"/>
      <c r="DAW29" s="570"/>
      <c r="DAX29" s="570"/>
      <c r="DAY29" s="570"/>
      <c r="DAZ29" s="570"/>
      <c r="DBA29" s="570"/>
      <c r="DBB29" s="570"/>
      <c r="DBC29" s="570"/>
      <c r="DBD29" s="570"/>
      <c r="DBE29" s="570"/>
      <c r="DBF29" s="570"/>
      <c r="DBG29" s="570"/>
      <c r="DBH29" s="570"/>
      <c r="DBI29" s="570"/>
      <c r="DBJ29" s="570"/>
      <c r="DBK29" s="570"/>
      <c r="DBL29" s="570"/>
      <c r="DBM29" s="570"/>
      <c r="DBN29" s="570"/>
      <c r="DBO29" s="570"/>
      <c r="DBP29" s="570"/>
      <c r="DBQ29" s="570"/>
      <c r="DBR29" s="570"/>
      <c r="DBS29" s="570"/>
      <c r="DBT29" s="570"/>
      <c r="DBU29" s="570"/>
      <c r="DBV29" s="570"/>
      <c r="DBW29" s="570"/>
      <c r="DBX29" s="570"/>
      <c r="DBY29" s="570"/>
      <c r="DBZ29" s="570"/>
      <c r="DCA29" s="570"/>
      <c r="DCB29" s="570"/>
      <c r="DCC29" s="570"/>
      <c r="DCD29" s="570"/>
      <c r="DCE29" s="570"/>
      <c r="DCF29" s="570"/>
      <c r="DCG29" s="570"/>
      <c r="DCH29" s="570"/>
      <c r="DCI29" s="570"/>
      <c r="DCJ29" s="570"/>
      <c r="DCK29" s="570"/>
      <c r="DCL29" s="570"/>
      <c r="DCM29" s="570"/>
      <c r="DCN29" s="570"/>
      <c r="DCO29" s="570"/>
      <c r="DCP29" s="570"/>
      <c r="DCQ29" s="570"/>
      <c r="DCR29" s="570"/>
      <c r="DCS29" s="570"/>
      <c r="DCT29" s="570"/>
      <c r="DCU29" s="570"/>
      <c r="DCV29" s="570"/>
      <c r="DCW29" s="570"/>
      <c r="DCX29" s="570"/>
      <c r="DCY29" s="570"/>
      <c r="DCZ29" s="570"/>
      <c r="DDA29" s="570"/>
      <c r="DDB29" s="570"/>
      <c r="DDC29" s="570"/>
      <c r="DDD29" s="570"/>
      <c r="DDE29" s="570"/>
      <c r="DDF29" s="570"/>
      <c r="DDG29" s="570"/>
      <c r="DDH29" s="570"/>
      <c r="DDI29" s="570"/>
      <c r="DDJ29" s="570"/>
      <c r="DDK29" s="570"/>
      <c r="DDL29" s="570"/>
      <c r="DDM29" s="570"/>
      <c r="DDN29" s="570"/>
      <c r="DDO29" s="570"/>
      <c r="DDP29" s="570"/>
      <c r="DDQ29" s="570"/>
      <c r="DDR29" s="570"/>
      <c r="DDS29" s="570"/>
      <c r="DDT29" s="570"/>
      <c r="DDU29" s="570"/>
      <c r="DDV29" s="570"/>
      <c r="DDW29" s="570"/>
      <c r="DDX29" s="570"/>
      <c r="DDY29" s="570"/>
      <c r="DDZ29" s="570"/>
      <c r="DEA29" s="570"/>
      <c r="DEB29" s="570"/>
      <c r="DEC29" s="570"/>
      <c r="DED29" s="570"/>
      <c r="DEE29" s="570"/>
      <c r="DEF29" s="570"/>
      <c r="DEG29" s="570"/>
      <c r="DEH29" s="570"/>
      <c r="DEI29" s="570"/>
      <c r="DEJ29" s="570"/>
      <c r="DEK29" s="570"/>
      <c r="DEL29" s="570"/>
      <c r="DEM29" s="570"/>
      <c r="DEN29" s="570"/>
      <c r="DEO29" s="570"/>
      <c r="DEP29" s="570"/>
      <c r="DEQ29" s="570"/>
      <c r="DER29" s="570"/>
      <c r="DES29" s="570"/>
      <c r="DET29" s="570"/>
      <c r="DEU29" s="570"/>
      <c r="DEV29" s="570"/>
      <c r="DEW29" s="570"/>
      <c r="DEX29" s="570"/>
      <c r="DEY29" s="570"/>
      <c r="DEZ29" s="570"/>
      <c r="DFA29" s="570"/>
      <c r="DFB29" s="570"/>
      <c r="DFC29" s="570"/>
      <c r="DFD29" s="570"/>
      <c r="DFE29" s="570"/>
      <c r="DFF29" s="570"/>
      <c r="DFG29" s="570"/>
      <c r="DFH29" s="570"/>
      <c r="DFI29" s="570"/>
      <c r="DFJ29" s="570"/>
      <c r="DFK29" s="570"/>
      <c r="DFL29" s="570"/>
      <c r="DFM29" s="570"/>
      <c r="DFN29" s="570"/>
      <c r="DFO29" s="570"/>
      <c r="DFP29" s="570"/>
      <c r="DFQ29" s="570"/>
      <c r="DFR29" s="570"/>
      <c r="DFS29" s="570"/>
      <c r="DFT29" s="570"/>
      <c r="DFU29" s="570"/>
      <c r="DFV29" s="570"/>
      <c r="DFW29" s="570"/>
      <c r="DFX29" s="570"/>
      <c r="DFY29" s="570"/>
      <c r="DFZ29" s="570"/>
      <c r="DGA29" s="570"/>
      <c r="DGB29" s="570"/>
      <c r="DGC29" s="570"/>
      <c r="DGD29" s="570"/>
      <c r="DGE29" s="570"/>
      <c r="DGF29" s="570"/>
      <c r="DGG29" s="570"/>
      <c r="DGH29" s="570"/>
      <c r="DGI29" s="570"/>
      <c r="DGJ29" s="570"/>
      <c r="DGK29" s="570"/>
      <c r="DGL29" s="570"/>
      <c r="DGM29" s="570"/>
      <c r="DGN29" s="570"/>
      <c r="DGO29" s="570"/>
      <c r="DGP29" s="570"/>
      <c r="DGQ29" s="570"/>
      <c r="DGR29" s="570"/>
      <c r="DGS29" s="570"/>
      <c r="DGT29" s="570"/>
      <c r="DGU29" s="570"/>
      <c r="DGV29" s="570"/>
      <c r="DGW29" s="570"/>
      <c r="DGX29" s="570"/>
      <c r="DGY29" s="570"/>
      <c r="DGZ29" s="570"/>
      <c r="DHA29" s="570"/>
      <c r="DHB29" s="570"/>
      <c r="DHC29" s="570"/>
      <c r="DHD29" s="570"/>
      <c r="DHE29" s="570"/>
      <c r="DHF29" s="570"/>
      <c r="DHG29" s="570"/>
      <c r="DHH29" s="570"/>
      <c r="DHI29" s="570"/>
      <c r="DHJ29" s="570"/>
      <c r="DHK29" s="570"/>
      <c r="DHL29" s="570"/>
      <c r="DHM29" s="570"/>
      <c r="DHN29" s="570"/>
      <c r="DHO29" s="570"/>
      <c r="DHP29" s="570"/>
      <c r="DHQ29" s="570"/>
      <c r="DHR29" s="570"/>
      <c r="DHS29" s="570"/>
      <c r="DHT29" s="570"/>
      <c r="DHU29" s="570"/>
      <c r="DHV29" s="570"/>
      <c r="DHW29" s="570"/>
      <c r="DHX29" s="570"/>
      <c r="DHY29" s="570"/>
      <c r="DHZ29" s="570"/>
      <c r="DIA29" s="570"/>
      <c r="DIB29" s="570"/>
      <c r="DIC29" s="570"/>
      <c r="DID29" s="570"/>
      <c r="DIE29" s="570"/>
      <c r="DIF29" s="570"/>
      <c r="DIG29" s="570"/>
      <c r="DIH29" s="570"/>
      <c r="DII29" s="570"/>
      <c r="DIJ29" s="570"/>
      <c r="DIK29" s="570"/>
      <c r="DIL29" s="570"/>
      <c r="DIM29" s="570"/>
      <c r="DIN29" s="570"/>
      <c r="DIO29" s="570"/>
      <c r="DIP29" s="570"/>
      <c r="DIQ29" s="570"/>
      <c r="DIR29" s="570"/>
      <c r="DIS29" s="570"/>
      <c r="DIT29" s="570"/>
      <c r="DIU29" s="570"/>
      <c r="DIV29" s="570"/>
      <c r="DIW29" s="570"/>
      <c r="DIX29" s="570"/>
      <c r="DIY29" s="570"/>
      <c r="DIZ29" s="570"/>
      <c r="DJA29" s="570"/>
      <c r="DJB29" s="570"/>
      <c r="DJC29" s="570"/>
      <c r="DJD29" s="570"/>
      <c r="DJE29" s="570"/>
      <c r="DJF29" s="570"/>
      <c r="DJG29" s="570"/>
      <c r="DJH29" s="570"/>
      <c r="DJI29" s="570"/>
      <c r="DJJ29" s="570"/>
      <c r="DJK29" s="570"/>
      <c r="DJL29" s="570"/>
      <c r="DJM29" s="570"/>
      <c r="DJN29" s="570"/>
      <c r="DJO29" s="570"/>
      <c r="DJP29" s="570"/>
      <c r="DJQ29" s="570"/>
      <c r="DJR29" s="570"/>
      <c r="DJS29" s="570"/>
      <c r="DJT29" s="570"/>
      <c r="DJU29" s="570"/>
      <c r="DJV29" s="570"/>
      <c r="DJW29" s="570"/>
      <c r="DJX29" s="570"/>
      <c r="DJY29" s="570"/>
      <c r="DJZ29" s="570"/>
      <c r="DKA29" s="570"/>
      <c r="DKB29" s="570"/>
      <c r="DKC29" s="570"/>
      <c r="DKD29" s="570"/>
      <c r="DKE29" s="570"/>
      <c r="DKF29" s="570"/>
      <c r="DKG29" s="570"/>
      <c r="DKH29" s="570"/>
      <c r="DKI29" s="570"/>
      <c r="DKJ29" s="570"/>
      <c r="DKK29" s="570"/>
      <c r="DKL29" s="570"/>
      <c r="DKM29" s="570"/>
      <c r="DKN29" s="570"/>
      <c r="DKO29" s="570"/>
      <c r="DKP29" s="570"/>
      <c r="DKQ29" s="570"/>
      <c r="DKR29" s="570"/>
      <c r="DKS29" s="570"/>
      <c r="DKT29" s="570"/>
      <c r="DKU29" s="570"/>
      <c r="DKV29" s="570"/>
      <c r="DKW29" s="570"/>
      <c r="DKX29" s="570"/>
      <c r="DKY29" s="570"/>
      <c r="DKZ29" s="570"/>
      <c r="DLA29" s="570"/>
      <c r="DLB29" s="570"/>
      <c r="DLC29" s="570"/>
      <c r="DLD29" s="570"/>
      <c r="DLE29" s="570"/>
      <c r="DLF29" s="570"/>
      <c r="DLG29" s="570"/>
      <c r="DLH29" s="570"/>
      <c r="DLI29" s="570"/>
      <c r="DLJ29" s="570"/>
      <c r="DLK29" s="570"/>
      <c r="DLL29" s="570"/>
      <c r="DLM29" s="570"/>
      <c r="DLN29" s="570"/>
      <c r="DLO29" s="570"/>
      <c r="DLP29" s="570"/>
      <c r="DLQ29" s="570"/>
      <c r="DLR29" s="570"/>
      <c r="DLS29" s="570"/>
      <c r="DLT29" s="570"/>
      <c r="DLU29" s="570"/>
      <c r="DLV29" s="570"/>
      <c r="DLW29" s="570"/>
      <c r="DLX29" s="570"/>
      <c r="DLY29" s="570"/>
      <c r="DLZ29" s="570"/>
      <c r="DMA29" s="570"/>
      <c r="DMB29" s="570"/>
      <c r="DMC29" s="570"/>
      <c r="DMD29" s="570"/>
      <c r="DME29" s="570"/>
      <c r="DMF29" s="570"/>
      <c r="DMG29" s="570"/>
      <c r="DMH29" s="570"/>
      <c r="DMI29" s="570"/>
      <c r="DMJ29" s="570"/>
      <c r="DMK29" s="570"/>
      <c r="DML29" s="570"/>
      <c r="DMM29" s="570"/>
      <c r="DMN29" s="570"/>
      <c r="DMO29" s="570"/>
      <c r="DMP29" s="570"/>
      <c r="DMQ29" s="570"/>
      <c r="DMR29" s="570"/>
      <c r="DMS29" s="570"/>
      <c r="DMT29" s="570"/>
      <c r="DMU29" s="570"/>
      <c r="DMV29" s="570"/>
      <c r="DMW29" s="570"/>
      <c r="DMX29" s="570"/>
      <c r="DMY29" s="570"/>
      <c r="DMZ29" s="570"/>
      <c r="DNA29" s="570"/>
      <c r="DNB29" s="570"/>
      <c r="DNC29" s="570"/>
      <c r="DND29" s="570"/>
      <c r="DNE29" s="570"/>
      <c r="DNF29" s="570"/>
      <c r="DNG29" s="570"/>
      <c r="DNH29" s="570"/>
      <c r="DNI29" s="570"/>
      <c r="DNJ29" s="570"/>
      <c r="DNK29" s="570"/>
      <c r="DNL29" s="570"/>
      <c r="DNM29" s="570"/>
      <c r="DNN29" s="570"/>
      <c r="DNO29" s="570"/>
      <c r="DNP29" s="570"/>
      <c r="DNQ29" s="570"/>
      <c r="DNR29" s="570"/>
      <c r="DNS29" s="570"/>
      <c r="DNT29" s="570"/>
      <c r="DNU29" s="570"/>
      <c r="DNV29" s="570"/>
      <c r="DNW29" s="570"/>
      <c r="DNX29" s="570"/>
      <c r="DNY29" s="570"/>
      <c r="DNZ29" s="570"/>
      <c r="DOA29" s="570"/>
      <c r="DOB29" s="570"/>
      <c r="DOC29" s="570"/>
      <c r="DOD29" s="570"/>
      <c r="DOE29" s="570"/>
      <c r="DOF29" s="570"/>
      <c r="DOG29" s="570"/>
      <c r="DOH29" s="570"/>
      <c r="DOI29" s="570"/>
      <c r="DOJ29" s="570"/>
      <c r="DOK29" s="570"/>
      <c r="DOL29" s="570"/>
      <c r="DOM29" s="570"/>
      <c r="DON29" s="570"/>
      <c r="DOO29" s="570"/>
      <c r="DOP29" s="570"/>
      <c r="DOQ29" s="570"/>
      <c r="DOR29" s="570"/>
      <c r="DOS29" s="570"/>
      <c r="DOT29" s="570"/>
      <c r="DOU29" s="570"/>
      <c r="DOV29" s="570"/>
      <c r="DOW29" s="570"/>
      <c r="DOX29" s="570"/>
      <c r="DOY29" s="570"/>
      <c r="DOZ29" s="570"/>
      <c r="DPA29" s="570"/>
      <c r="DPB29" s="570"/>
      <c r="DPC29" s="570"/>
      <c r="DPD29" s="570"/>
      <c r="DPE29" s="570"/>
      <c r="DPF29" s="570"/>
      <c r="DPG29" s="570"/>
      <c r="DPH29" s="570"/>
      <c r="DPI29" s="570"/>
      <c r="DPJ29" s="570"/>
      <c r="DPK29" s="570"/>
      <c r="DPL29" s="570"/>
      <c r="DPM29" s="570"/>
      <c r="DPN29" s="570"/>
      <c r="DPO29" s="570"/>
      <c r="DPP29" s="570"/>
      <c r="DPQ29" s="570"/>
      <c r="DPR29" s="570"/>
      <c r="DPS29" s="570"/>
      <c r="DPT29" s="570"/>
      <c r="DPU29" s="570"/>
      <c r="DPV29" s="570"/>
      <c r="DPW29" s="570"/>
      <c r="DPX29" s="570"/>
      <c r="DPY29" s="570"/>
      <c r="DPZ29" s="570"/>
      <c r="DQA29" s="570"/>
      <c r="DQB29" s="570"/>
      <c r="DQC29" s="570"/>
      <c r="DQD29" s="570"/>
      <c r="DQE29" s="570"/>
      <c r="DQF29" s="570"/>
      <c r="DQG29" s="570"/>
      <c r="DQH29" s="570"/>
      <c r="DQI29" s="570"/>
      <c r="DQJ29" s="570"/>
      <c r="DQK29" s="570"/>
      <c r="DQL29" s="570"/>
      <c r="DQM29" s="570"/>
      <c r="DQN29" s="570"/>
      <c r="DQO29" s="570"/>
      <c r="DQP29" s="570"/>
      <c r="DQQ29" s="570"/>
      <c r="DQR29" s="570"/>
      <c r="DQS29" s="570"/>
      <c r="DQT29" s="570"/>
      <c r="DQU29" s="570"/>
      <c r="DQV29" s="570"/>
      <c r="DQW29" s="570"/>
      <c r="DQX29" s="570"/>
      <c r="DQY29" s="570"/>
      <c r="DQZ29" s="570"/>
      <c r="DRA29" s="570"/>
      <c r="DRB29" s="570"/>
      <c r="DRC29" s="570"/>
      <c r="DRD29" s="570"/>
      <c r="DRE29" s="570"/>
      <c r="DRF29" s="570"/>
      <c r="DRG29" s="570"/>
      <c r="DRH29" s="570"/>
      <c r="DRI29" s="570"/>
      <c r="DRJ29" s="570"/>
      <c r="DRK29" s="570"/>
      <c r="DRL29" s="570"/>
      <c r="DRM29" s="570"/>
      <c r="DRN29" s="570"/>
      <c r="DRO29" s="570"/>
      <c r="DRP29" s="570"/>
      <c r="DRQ29" s="570"/>
      <c r="DRR29" s="570"/>
      <c r="DRS29" s="570"/>
      <c r="DRT29" s="570"/>
      <c r="DRU29" s="570"/>
      <c r="DRV29" s="570"/>
      <c r="DRW29" s="570"/>
      <c r="DRX29" s="570"/>
      <c r="DRY29" s="570"/>
      <c r="DRZ29" s="570"/>
      <c r="DSA29" s="570"/>
      <c r="DSB29" s="570"/>
      <c r="DSC29" s="570"/>
      <c r="DSD29" s="570"/>
      <c r="DSE29" s="570"/>
      <c r="DSF29" s="570"/>
      <c r="DSG29" s="570"/>
      <c r="DSH29" s="570"/>
      <c r="DSI29" s="570"/>
      <c r="DSJ29" s="570"/>
      <c r="DSK29" s="570"/>
      <c r="DSL29" s="570"/>
      <c r="DSM29" s="570"/>
      <c r="DSN29" s="570"/>
      <c r="DSO29" s="570"/>
      <c r="DSP29" s="570"/>
      <c r="DSQ29" s="570"/>
      <c r="DSR29" s="570"/>
      <c r="DSS29" s="570"/>
      <c r="DST29" s="570"/>
      <c r="DSU29" s="570"/>
      <c r="DSV29" s="570"/>
      <c r="DSW29" s="570"/>
      <c r="DSX29" s="570"/>
      <c r="DSY29" s="570"/>
      <c r="DSZ29" s="570"/>
      <c r="DTA29" s="570"/>
      <c r="DTB29" s="570"/>
      <c r="DTC29" s="570"/>
      <c r="DTD29" s="570"/>
      <c r="DTE29" s="570"/>
      <c r="DTF29" s="570"/>
      <c r="DTG29" s="570"/>
      <c r="DTH29" s="570"/>
      <c r="DTI29" s="570"/>
      <c r="DTJ29" s="570"/>
      <c r="DTK29" s="570"/>
      <c r="DTL29" s="570"/>
      <c r="DTM29" s="570"/>
      <c r="DTN29" s="570"/>
      <c r="DTO29" s="570"/>
      <c r="DTP29" s="570"/>
      <c r="DTQ29" s="570"/>
      <c r="DTR29" s="570"/>
      <c r="DTS29" s="570"/>
      <c r="DTT29" s="570"/>
      <c r="DTU29" s="570"/>
      <c r="DTV29" s="570"/>
      <c r="DTW29" s="570"/>
      <c r="DTX29" s="570"/>
      <c r="DTY29" s="570"/>
      <c r="DTZ29" s="570"/>
      <c r="DUA29" s="570"/>
      <c r="DUB29" s="570"/>
      <c r="DUC29" s="570"/>
      <c r="DUD29" s="570"/>
      <c r="DUE29" s="570"/>
      <c r="DUF29" s="570"/>
      <c r="DUG29" s="570"/>
      <c r="DUH29" s="570"/>
      <c r="DUI29" s="570"/>
      <c r="DUJ29" s="570"/>
      <c r="DUK29" s="570"/>
      <c r="DUL29" s="570"/>
      <c r="DUM29" s="570"/>
      <c r="DUN29" s="570"/>
      <c r="DUO29" s="570"/>
      <c r="DUP29" s="570"/>
      <c r="DUQ29" s="570"/>
      <c r="DUR29" s="570"/>
      <c r="DUS29" s="570"/>
      <c r="DUT29" s="570"/>
      <c r="DUU29" s="570"/>
      <c r="DUV29" s="570"/>
      <c r="DUW29" s="570"/>
      <c r="DUX29" s="570"/>
      <c r="DUY29" s="570"/>
      <c r="DUZ29" s="570"/>
      <c r="DVA29" s="570"/>
      <c r="DVB29" s="570"/>
      <c r="DVC29" s="570"/>
      <c r="DVD29" s="570"/>
      <c r="DVE29" s="570"/>
      <c r="DVF29" s="570"/>
      <c r="DVG29" s="570"/>
      <c r="DVH29" s="570"/>
      <c r="DVI29" s="570"/>
      <c r="DVJ29" s="570"/>
      <c r="DVK29" s="570"/>
      <c r="DVL29" s="570"/>
      <c r="DVM29" s="570"/>
      <c r="DVN29" s="570"/>
      <c r="DVO29" s="570"/>
      <c r="DVP29" s="570"/>
      <c r="DVQ29" s="570"/>
      <c r="DVR29" s="570"/>
      <c r="DVS29" s="570"/>
      <c r="DVT29" s="570"/>
      <c r="DVU29" s="570"/>
      <c r="DVV29" s="570"/>
      <c r="DVW29" s="570"/>
      <c r="DVX29" s="570"/>
      <c r="DVY29" s="570"/>
      <c r="DVZ29" s="570"/>
      <c r="DWA29" s="570"/>
      <c r="DWB29" s="570"/>
      <c r="DWC29" s="570"/>
      <c r="DWD29" s="570"/>
      <c r="DWE29" s="570"/>
      <c r="DWF29" s="570"/>
      <c r="DWG29" s="570"/>
      <c r="DWH29" s="570"/>
      <c r="DWI29" s="570"/>
      <c r="DWJ29" s="570"/>
      <c r="DWK29" s="570"/>
      <c r="DWL29" s="570"/>
      <c r="DWM29" s="570"/>
      <c r="DWN29" s="570"/>
      <c r="DWO29" s="570"/>
      <c r="DWP29" s="570"/>
      <c r="DWQ29" s="570"/>
      <c r="DWR29" s="570"/>
      <c r="DWS29" s="570"/>
      <c r="DWT29" s="570"/>
      <c r="DWU29" s="570"/>
      <c r="DWV29" s="570"/>
      <c r="DWW29" s="570"/>
      <c r="DWX29" s="570"/>
      <c r="DWY29" s="570"/>
      <c r="DWZ29" s="570"/>
      <c r="DXA29" s="570"/>
      <c r="DXB29" s="570"/>
      <c r="DXC29" s="570"/>
      <c r="DXD29" s="570"/>
      <c r="DXE29" s="570"/>
      <c r="DXF29" s="570"/>
      <c r="DXG29" s="570"/>
      <c r="DXH29" s="570"/>
      <c r="DXI29" s="570"/>
      <c r="DXJ29" s="570"/>
      <c r="DXK29" s="570"/>
      <c r="DXL29" s="570"/>
      <c r="DXM29" s="570"/>
      <c r="DXN29" s="570"/>
      <c r="DXO29" s="570"/>
      <c r="DXP29" s="570"/>
      <c r="DXQ29" s="570"/>
      <c r="DXR29" s="570"/>
      <c r="DXS29" s="570"/>
      <c r="DXT29" s="570"/>
      <c r="DXU29" s="570"/>
      <c r="DXV29" s="570"/>
      <c r="DXW29" s="570"/>
      <c r="DXX29" s="570"/>
      <c r="DXY29" s="570"/>
      <c r="DXZ29" s="570"/>
      <c r="DYA29" s="570"/>
      <c r="DYB29" s="570"/>
      <c r="DYC29" s="570"/>
      <c r="DYD29" s="570"/>
      <c r="DYE29" s="570"/>
      <c r="DYF29" s="570"/>
      <c r="DYG29" s="570"/>
      <c r="DYH29" s="570"/>
      <c r="DYI29" s="570"/>
      <c r="DYJ29" s="570"/>
      <c r="DYK29" s="570"/>
      <c r="DYL29" s="570"/>
      <c r="DYM29" s="570"/>
      <c r="DYN29" s="570"/>
      <c r="DYO29" s="570"/>
      <c r="DYP29" s="570"/>
      <c r="DYQ29" s="570"/>
      <c r="DYR29" s="570"/>
      <c r="DYS29" s="570"/>
      <c r="DYT29" s="570"/>
      <c r="DYU29" s="570"/>
      <c r="DYV29" s="570"/>
      <c r="DYW29" s="570"/>
      <c r="DYX29" s="570"/>
      <c r="DYY29" s="570"/>
      <c r="DYZ29" s="570"/>
      <c r="DZA29" s="570"/>
      <c r="DZB29" s="570"/>
      <c r="DZC29" s="570"/>
      <c r="DZD29" s="570"/>
      <c r="DZE29" s="570"/>
      <c r="DZF29" s="570"/>
      <c r="DZG29" s="570"/>
      <c r="DZH29" s="570"/>
      <c r="DZI29" s="570"/>
      <c r="DZJ29" s="570"/>
      <c r="DZK29" s="570"/>
      <c r="DZL29" s="570"/>
      <c r="DZM29" s="570"/>
      <c r="DZN29" s="570"/>
      <c r="DZO29" s="570"/>
      <c r="DZP29" s="570"/>
      <c r="DZQ29" s="570"/>
      <c r="DZR29" s="570"/>
      <c r="DZS29" s="570"/>
      <c r="DZT29" s="570"/>
      <c r="DZU29" s="570"/>
      <c r="DZV29" s="570"/>
      <c r="DZW29" s="570"/>
      <c r="DZX29" s="570"/>
      <c r="DZY29" s="570"/>
      <c r="DZZ29" s="570"/>
      <c r="EAA29" s="570"/>
      <c r="EAB29" s="570"/>
      <c r="EAC29" s="570"/>
      <c r="EAD29" s="570"/>
      <c r="EAE29" s="570"/>
      <c r="EAF29" s="570"/>
      <c r="EAG29" s="570"/>
      <c r="EAH29" s="570"/>
      <c r="EAI29" s="570"/>
      <c r="EAJ29" s="570"/>
      <c r="EAK29" s="570"/>
      <c r="EAL29" s="570"/>
      <c r="EAM29" s="570"/>
      <c r="EAN29" s="570"/>
      <c r="EAO29" s="570"/>
      <c r="EAP29" s="570"/>
      <c r="EAQ29" s="570"/>
      <c r="EAR29" s="570"/>
      <c r="EAS29" s="570"/>
      <c r="EAT29" s="570"/>
      <c r="EAU29" s="570"/>
      <c r="EAV29" s="570"/>
      <c r="EAW29" s="570"/>
      <c r="EAX29" s="570"/>
      <c r="EAY29" s="570"/>
      <c r="EAZ29" s="570"/>
      <c r="EBA29" s="570"/>
      <c r="EBB29" s="570"/>
      <c r="EBC29" s="570"/>
      <c r="EBD29" s="570"/>
      <c r="EBE29" s="570"/>
      <c r="EBF29" s="570"/>
      <c r="EBG29" s="570"/>
      <c r="EBH29" s="570"/>
      <c r="EBI29" s="570"/>
      <c r="EBJ29" s="570"/>
      <c r="EBK29" s="570"/>
      <c r="EBL29" s="570"/>
      <c r="EBM29" s="570"/>
      <c r="EBN29" s="570"/>
      <c r="EBO29" s="570"/>
      <c r="EBP29" s="570"/>
      <c r="EBQ29" s="570"/>
      <c r="EBR29" s="570"/>
      <c r="EBS29" s="570"/>
      <c r="EBT29" s="570"/>
      <c r="EBU29" s="570"/>
      <c r="EBV29" s="570"/>
      <c r="EBW29" s="570"/>
      <c r="EBX29" s="570"/>
      <c r="EBY29" s="570"/>
      <c r="EBZ29" s="570"/>
      <c r="ECA29" s="570"/>
      <c r="ECB29" s="570"/>
      <c r="ECC29" s="570"/>
      <c r="ECD29" s="570"/>
      <c r="ECE29" s="570"/>
      <c r="ECF29" s="570"/>
      <c r="ECG29" s="570"/>
      <c r="ECH29" s="570"/>
      <c r="ECI29" s="570"/>
      <c r="ECJ29" s="570"/>
      <c r="ECK29" s="570"/>
      <c r="ECL29" s="570"/>
      <c r="ECM29" s="570"/>
      <c r="ECN29" s="570"/>
      <c r="ECO29" s="570"/>
      <c r="ECP29" s="570"/>
      <c r="ECQ29" s="570"/>
      <c r="ECR29" s="570"/>
      <c r="ECS29" s="570"/>
      <c r="ECT29" s="570"/>
      <c r="ECU29" s="570"/>
      <c r="ECV29" s="570"/>
      <c r="ECW29" s="570"/>
      <c r="ECX29" s="570"/>
      <c r="ECY29" s="570"/>
      <c r="ECZ29" s="570"/>
      <c r="EDA29" s="570"/>
      <c r="EDB29" s="570"/>
      <c r="EDC29" s="570"/>
      <c r="EDD29" s="570"/>
      <c r="EDE29" s="570"/>
      <c r="EDF29" s="570"/>
      <c r="EDG29" s="570"/>
      <c r="EDH29" s="570"/>
      <c r="EDI29" s="570"/>
      <c r="EDJ29" s="570"/>
      <c r="EDK29" s="570"/>
      <c r="EDL29" s="570"/>
      <c r="EDM29" s="570"/>
      <c r="EDN29" s="570"/>
      <c r="EDO29" s="570"/>
      <c r="EDP29" s="570"/>
      <c r="EDQ29" s="570"/>
      <c r="EDR29" s="570"/>
      <c r="EDS29" s="570"/>
      <c r="EDT29" s="570"/>
      <c r="EDU29" s="570"/>
      <c r="EDV29" s="570"/>
      <c r="EDW29" s="570"/>
      <c r="EDX29" s="570"/>
      <c r="EDY29" s="570"/>
      <c r="EDZ29" s="570"/>
      <c r="EEA29" s="570"/>
      <c r="EEB29" s="570"/>
      <c r="EEC29" s="570"/>
      <c r="EED29" s="570"/>
      <c r="EEE29" s="570"/>
      <c r="EEF29" s="570"/>
      <c r="EEG29" s="570"/>
      <c r="EEH29" s="570"/>
      <c r="EEI29" s="570"/>
      <c r="EEJ29" s="570"/>
      <c r="EEK29" s="570"/>
      <c r="EEL29" s="570"/>
      <c r="EEM29" s="570"/>
      <c r="EEN29" s="570"/>
      <c r="EEO29" s="570"/>
      <c r="EEP29" s="570"/>
      <c r="EEQ29" s="570"/>
      <c r="EER29" s="570"/>
      <c r="EES29" s="570"/>
      <c r="EET29" s="570"/>
      <c r="EEU29" s="570"/>
      <c r="EEV29" s="570"/>
      <c r="EEW29" s="570"/>
      <c r="EEX29" s="570"/>
      <c r="EEY29" s="570"/>
      <c r="EEZ29" s="570"/>
      <c r="EFA29" s="570"/>
      <c r="EFB29" s="570"/>
      <c r="EFC29" s="570"/>
      <c r="EFD29" s="570"/>
      <c r="EFE29" s="570"/>
      <c r="EFF29" s="570"/>
      <c r="EFG29" s="570"/>
      <c r="EFH29" s="570"/>
      <c r="EFI29" s="570"/>
      <c r="EFJ29" s="570"/>
      <c r="EFK29" s="570"/>
      <c r="EFL29" s="570"/>
      <c r="EFM29" s="570"/>
      <c r="EFN29" s="570"/>
      <c r="EFO29" s="570"/>
      <c r="EFP29" s="570"/>
      <c r="EFQ29" s="570"/>
      <c r="EFR29" s="570"/>
      <c r="EFS29" s="570"/>
      <c r="EFT29" s="570"/>
      <c r="EFU29" s="570"/>
      <c r="EFV29" s="570"/>
      <c r="EFW29" s="570"/>
      <c r="EFX29" s="570"/>
      <c r="EFY29" s="570"/>
      <c r="EFZ29" s="570"/>
      <c r="EGA29" s="570"/>
      <c r="EGB29" s="570"/>
      <c r="EGC29" s="570"/>
      <c r="EGD29" s="570"/>
      <c r="EGE29" s="570"/>
      <c r="EGF29" s="570"/>
      <c r="EGG29" s="570"/>
      <c r="EGH29" s="570"/>
      <c r="EGI29" s="570"/>
      <c r="EGJ29" s="570"/>
      <c r="EGK29" s="570"/>
      <c r="EGL29" s="570"/>
      <c r="EGM29" s="570"/>
      <c r="EGN29" s="570"/>
      <c r="EGO29" s="570"/>
      <c r="EGP29" s="570"/>
      <c r="EGQ29" s="570"/>
      <c r="EGR29" s="570"/>
      <c r="EGS29" s="570"/>
      <c r="EGT29" s="570"/>
      <c r="EGU29" s="570"/>
      <c r="EGV29" s="570"/>
      <c r="EGW29" s="570"/>
      <c r="EGX29" s="570"/>
      <c r="EGY29" s="570"/>
      <c r="EGZ29" s="570"/>
      <c r="EHA29" s="570"/>
      <c r="EHB29" s="570"/>
      <c r="EHC29" s="570"/>
      <c r="EHD29" s="570"/>
      <c r="EHE29" s="570"/>
      <c r="EHF29" s="570"/>
      <c r="EHG29" s="570"/>
      <c r="EHH29" s="570"/>
      <c r="EHI29" s="570"/>
      <c r="EHJ29" s="570"/>
      <c r="EHK29" s="570"/>
      <c r="EHL29" s="570"/>
      <c r="EHM29" s="570"/>
      <c r="EHN29" s="570"/>
      <c r="EHO29" s="570"/>
      <c r="EHP29" s="570"/>
      <c r="EHQ29" s="570"/>
      <c r="EHR29" s="570"/>
      <c r="EHS29" s="570"/>
      <c r="EHT29" s="570"/>
      <c r="EHU29" s="570"/>
      <c r="EHV29" s="570"/>
      <c r="EHW29" s="570"/>
      <c r="EHX29" s="570"/>
      <c r="EHY29" s="570"/>
      <c r="EHZ29" s="570"/>
      <c r="EIA29" s="570"/>
      <c r="EIB29" s="570"/>
      <c r="EIC29" s="570"/>
      <c r="EID29" s="570"/>
      <c r="EIE29" s="570"/>
      <c r="EIF29" s="570"/>
      <c r="EIG29" s="570"/>
      <c r="EIH29" s="570"/>
      <c r="EII29" s="570"/>
      <c r="EIJ29" s="570"/>
      <c r="EIK29" s="570"/>
      <c r="EIL29" s="570"/>
      <c r="EIM29" s="570"/>
      <c r="EIN29" s="570"/>
      <c r="EIO29" s="570"/>
      <c r="EIP29" s="570"/>
      <c r="EIQ29" s="570"/>
      <c r="EIR29" s="570"/>
      <c r="EIS29" s="570"/>
      <c r="EIT29" s="570"/>
      <c r="EIU29" s="570"/>
      <c r="EIV29" s="570"/>
      <c r="EIW29" s="570"/>
      <c r="EIX29" s="570"/>
      <c r="EIY29" s="570"/>
      <c r="EIZ29" s="570"/>
      <c r="EJA29" s="570"/>
      <c r="EJB29" s="570"/>
      <c r="EJC29" s="570"/>
      <c r="EJD29" s="570"/>
      <c r="EJE29" s="570"/>
      <c r="EJF29" s="570"/>
      <c r="EJG29" s="570"/>
      <c r="EJH29" s="570"/>
      <c r="EJI29" s="570"/>
      <c r="EJJ29" s="570"/>
      <c r="EJK29" s="570"/>
      <c r="EJL29" s="570"/>
      <c r="EJM29" s="570"/>
      <c r="EJN29" s="570"/>
      <c r="EJO29" s="570"/>
      <c r="EJP29" s="570"/>
      <c r="EJQ29" s="570"/>
      <c r="EJR29" s="570"/>
      <c r="EJS29" s="570"/>
      <c r="EJT29" s="570"/>
      <c r="EJU29" s="570"/>
      <c r="EJV29" s="570"/>
      <c r="EJW29" s="570"/>
      <c r="EJX29" s="570"/>
      <c r="EJY29" s="570"/>
      <c r="EJZ29" s="570"/>
      <c r="EKA29" s="570"/>
      <c r="EKB29" s="570"/>
      <c r="EKC29" s="570"/>
      <c r="EKD29" s="570"/>
      <c r="EKE29" s="570"/>
      <c r="EKF29" s="570"/>
      <c r="EKG29" s="570"/>
      <c r="EKH29" s="570"/>
      <c r="EKI29" s="570"/>
      <c r="EKJ29" s="570"/>
      <c r="EKK29" s="570"/>
      <c r="EKL29" s="570"/>
      <c r="EKM29" s="570"/>
      <c r="EKN29" s="570"/>
      <c r="EKO29" s="570"/>
      <c r="EKP29" s="570"/>
      <c r="EKQ29" s="570"/>
      <c r="EKR29" s="570"/>
      <c r="EKS29" s="570"/>
      <c r="EKT29" s="570"/>
      <c r="EKU29" s="570"/>
      <c r="EKV29" s="570"/>
      <c r="EKW29" s="570"/>
      <c r="EKX29" s="570"/>
      <c r="EKY29" s="570"/>
      <c r="EKZ29" s="570"/>
      <c r="ELA29" s="570"/>
      <c r="ELB29" s="570"/>
      <c r="ELC29" s="570"/>
      <c r="ELD29" s="570"/>
      <c r="ELE29" s="570"/>
      <c r="ELF29" s="570"/>
      <c r="ELG29" s="570"/>
      <c r="ELH29" s="570"/>
      <c r="ELI29" s="570"/>
      <c r="ELJ29" s="570"/>
      <c r="ELK29" s="570"/>
      <c r="ELL29" s="570"/>
      <c r="ELM29" s="570"/>
      <c r="ELN29" s="570"/>
      <c r="ELO29" s="570"/>
      <c r="ELP29" s="570"/>
      <c r="ELQ29" s="570"/>
      <c r="ELR29" s="570"/>
      <c r="ELS29" s="570"/>
      <c r="ELT29" s="570"/>
      <c r="ELU29" s="570"/>
      <c r="ELV29" s="570"/>
      <c r="ELW29" s="570"/>
      <c r="ELX29" s="570"/>
      <c r="ELY29" s="570"/>
      <c r="ELZ29" s="570"/>
      <c r="EMA29" s="570"/>
      <c r="EMB29" s="570"/>
      <c r="EMC29" s="570"/>
      <c r="EMD29" s="570"/>
      <c r="EME29" s="570"/>
      <c r="EMF29" s="570"/>
      <c r="EMG29" s="570"/>
      <c r="EMH29" s="570"/>
      <c r="EMI29" s="570"/>
      <c r="EMJ29" s="570"/>
      <c r="EMK29" s="570"/>
      <c r="EML29" s="570"/>
      <c r="EMM29" s="570"/>
      <c r="EMN29" s="570"/>
      <c r="EMO29" s="570"/>
      <c r="EMP29" s="570"/>
      <c r="EMQ29" s="570"/>
      <c r="EMR29" s="570"/>
      <c r="EMS29" s="570"/>
      <c r="EMT29" s="570"/>
      <c r="EMU29" s="570"/>
      <c r="EMV29" s="570"/>
      <c r="EMW29" s="570"/>
      <c r="EMX29" s="570"/>
      <c r="EMY29" s="570"/>
      <c r="EMZ29" s="570"/>
      <c r="ENA29" s="570"/>
      <c r="ENB29" s="570"/>
      <c r="ENC29" s="570"/>
      <c r="END29" s="570"/>
      <c r="ENE29" s="570"/>
      <c r="ENF29" s="570"/>
      <c r="ENG29" s="570"/>
      <c r="ENH29" s="570"/>
      <c r="ENI29" s="570"/>
      <c r="ENJ29" s="570"/>
      <c r="ENK29" s="570"/>
      <c r="ENL29" s="570"/>
      <c r="ENM29" s="570"/>
      <c r="ENN29" s="570"/>
      <c r="ENO29" s="570"/>
      <c r="ENP29" s="570"/>
      <c r="ENQ29" s="570"/>
      <c r="ENR29" s="570"/>
      <c r="ENS29" s="570"/>
      <c r="ENT29" s="570"/>
      <c r="ENU29" s="570"/>
      <c r="ENV29" s="570"/>
      <c r="ENW29" s="570"/>
      <c r="ENX29" s="570"/>
      <c r="ENY29" s="570"/>
      <c r="ENZ29" s="570"/>
      <c r="EOA29" s="570"/>
      <c r="EOB29" s="570"/>
      <c r="EOC29" s="570"/>
      <c r="EOD29" s="570"/>
      <c r="EOE29" s="570"/>
      <c r="EOF29" s="570"/>
      <c r="EOG29" s="570"/>
      <c r="EOH29" s="570"/>
      <c r="EOI29" s="570"/>
      <c r="EOJ29" s="570"/>
      <c r="EOK29" s="570"/>
      <c r="EOL29" s="570"/>
      <c r="EOM29" s="570"/>
      <c r="EON29" s="570"/>
      <c r="EOO29" s="570"/>
      <c r="EOP29" s="570"/>
      <c r="EOQ29" s="570"/>
      <c r="EOR29" s="570"/>
      <c r="EOS29" s="570"/>
      <c r="EOT29" s="570"/>
      <c r="EOU29" s="570"/>
      <c r="EOV29" s="570"/>
      <c r="EOW29" s="570"/>
      <c r="EOX29" s="570"/>
      <c r="EOY29" s="570"/>
      <c r="EOZ29" s="570"/>
      <c r="EPA29" s="570"/>
      <c r="EPB29" s="570"/>
      <c r="EPC29" s="570"/>
      <c r="EPD29" s="570"/>
      <c r="EPE29" s="570"/>
      <c r="EPF29" s="570"/>
      <c r="EPG29" s="570"/>
      <c r="EPH29" s="570"/>
      <c r="EPI29" s="570"/>
      <c r="EPJ29" s="570"/>
      <c r="EPK29" s="570"/>
      <c r="EPL29" s="570"/>
      <c r="EPM29" s="570"/>
      <c r="EPN29" s="570"/>
      <c r="EPO29" s="570"/>
      <c r="EPP29" s="570"/>
      <c r="EPQ29" s="570"/>
      <c r="EPR29" s="570"/>
      <c r="EPS29" s="570"/>
      <c r="EPT29" s="570"/>
      <c r="EPU29" s="570"/>
      <c r="EPV29" s="570"/>
      <c r="EPW29" s="570"/>
      <c r="EPX29" s="570"/>
      <c r="EPY29" s="570"/>
      <c r="EPZ29" s="570"/>
      <c r="EQA29" s="570"/>
      <c r="EQB29" s="570"/>
      <c r="EQC29" s="570"/>
      <c r="EQD29" s="570"/>
      <c r="EQE29" s="570"/>
      <c r="EQF29" s="570"/>
      <c r="EQG29" s="570"/>
      <c r="EQH29" s="570"/>
      <c r="EQI29" s="570"/>
      <c r="EQJ29" s="570"/>
      <c r="EQK29" s="570"/>
      <c r="EQL29" s="570"/>
      <c r="EQM29" s="570"/>
      <c r="EQN29" s="570"/>
      <c r="EQO29" s="570"/>
      <c r="EQP29" s="570"/>
      <c r="EQQ29" s="570"/>
      <c r="EQR29" s="570"/>
      <c r="EQS29" s="570"/>
      <c r="EQT29" s="570"/>
      <c r="EQU29" s="570"/>
      <c r="EQV29" s="570"/>
      <c r="EQW29" s="570"/>
      <c r="EQX29" s="570"/>
      <c r="EQY29" s="570"/>
      <c r="EQZ29" s="570"/>
      <c r="ERA29" s="570"/>
      <c r="ERB29" s="570"/>
      <c r="ERC29" s="570"/>
      <c r="ERD29" s="570"/>
      <c r="ERE29" s="570"/>
      <c r="ERF29" s="570"/>
      <c r="ERG29" s="570"/>
      <c r="ERH29" s="570"/>
      <c r="ERI29" s="570"/>
      <c r="ERJ29" s="570"/>
      <c r="ERK29" s="570"/>
      <c r="ERL29" s="570"/>
      <c r="ERM29" s="570"/>
      <c r="ERN29" s="570"/>
      <c r="ERO29" s="570"/>
      <c r="ERP29" s="570"/>
      <c r="ERQ29" s="570"/>
      <c r="ERR29" s="570"/>
      <c r="ERS29" s="570"/>
      <c r="ERT29" s="570"/>
      <c r="ERU29" s="570"/>
      <c r="ERV29" s="570"/>
      <c r="ERW29" s="570"/>
      <c r="ERX29" s="570"/>
      <c r="ERY29" s="570"/>
      <c r="ERZ29" s="570"/>
      <c r="ESA29" s="570"/>
      <c r="ESB29" s="570"/>
      <c r="ESC29" s="570"/>
      <c r="ESD29" s="570"/>
      <c r="ESE29" s="570"/>
      <c r="ESF29" s="570"/>
      <c r="ESG29" s="570"/>
      <c r="ESH29" s="570"/>
      <c r="ESI29" s="570"/>
      <c r="ESJ29" s="570"/>
      <c r="ESK29" s="570"/>
      <c r="ESL29" s="570"/>
      <c r="ESM29" s="570"/>
      <c r="ESN29" s="570"/>
      <c r="ESO29" s="570"/>
      <c r="ESP29" s="570"/>
      <c r="ESQ29" s="570"/>
      <c r="ESR29" s="570"/>
      <c r="ESS29" s="570"/>
      <c r="EST29" s="570"/>
      <c r="ESU29" s="570"/>
      <c r="ESV29" s="570"/>
      <c r="ESW29" s="570"/>
      <c r="ESX29" s="570"/>
      <c r="ESY29" s="570"/>
      <c r="ESZ29" s="570"/>
      <c r="ETA29" s="570"/>
      <c r="ETB29" s="570"/>
      <c r="ETC29" s="570"/>
      <c r="ETD29" s="570"/>
      <c r="ETE29" s="570"/>
      <c r="ETF29" s="570"/>
      <c r="ETG29" s="570"/>
      <c r="ETH29" s="570"/>
      <c r="ETI29" s="570"/>
      <c r="ETJ29" s="570"/>
      <c r="ETK29" s="570"/>
      <c r="ETL29" s="570"/>
      <c r="ETM29" s="570"/>
      <c r="ETN29" s="570"/>
      <c r="ETO29" s="570"/>
      <c r="ETP29" s="570"/>
      <c r="ETQ29" s="570"/>
      <c r="ETR29" s="570"/>
      <c r="ETS29" s="570"/>
      <c r="ETT29" s="570"/>
      <c r="ETU29" s="570"/>
      <c r="ETV29" s="570"/>
      <c r="ETW29" s="570"/>
      <c r="ETX29" s="570"/>
      <c r="ETY29" s="570"/>
      <c r="ETZ29" s="570"/>
      <c r="EUA29" s="570"/>
      <c r="EUB29" s="570"/>
      <c r="EUC29" s="570"/>
      <c r="EUD29" s="570"/>
      <c r="EUE29" s="570"/>
      <c r="EUF29" s="570"/>
      <c r="EUG29" s="570"/>
      <c r="EUH29" s="570"/>
      <c r="EUI29" s="570"/>
      <c r="EUJ29" s="570"/>
      <c r="EUK29" s="570"/>
      <c r="EUL29" s="570"/>
      <c r="EUM29" s="570"/>
      <c r="EUN29" s="570"/>
      <c r="EUO29" s="570"/>
      <c r="EUP29" s="570"/>
      <c r="EUQ29" s="570"/>
      <c r="EUR29" s="570"/>
      <c r="EUS29" s="570"/>
      <c r="EUT29" s="570"/>
      <c r="EUU29" s="570"/>
      <c r="EUV29" s="570"/>
      <c r="EUW29" s="570"/>
      <c r="EUX29" s="570"/>
      <c r="EUY29" s="570"/>
      <c r="EUZ29" s="570"/>
      <c r="EVA29" s="570"/>
      <c r="EVB29" s="570"/>
      <c r="EVC29" s="570"/>
      <c r="EVD29" s="570"/>
      <c r="EVE29" s="570"/>
      <c r="EVF29" s="570"/>
      <c r="EVG29" s="570"/>
      <c r="EVH29" s="570"/>
      <c r="EVI29" s="570"/>
      <c r="EVJ29" s="570"/>
      <c r="EVK29" s="570"/>
      <c r="EVL29" s="570"/>
      <c r="EVM29" s="570"/>
      <c r="EVN29" s="570"/>
      <c r="EVO29" s="570"/>
      <c r="EVP29" s="570"/>
      <c r="EVQ29" s="570"/>
      <c r="EVR29" s="570"/>
      <c r="EVS29" s="570"/>
      <c r="EVT29" s="570"/>
      <c r="EVU29" s="570"/>
      <c r="EVV29" s="570"/>
      <c r="EVW29" s="570"/>
      <c r="EVX29" s="570"/>
      <c r="EVY29" s="570"/>
      <c r="EVZ29" s="570"/>
      <c r="EWA29" s="570"/>
      <c r="EWB29" s="570"/>
      <c r="EWC29" s="570"/>
      <c r="EWD29" s="570"/>
      <c r="EWE29" s="570"/>
      <c r="EWF29" s="570"/>
      <c r="EWG29" s="570"/>
      <c r="EWH29" s="570"/>
      <c r="EWI29" s="570"/>
      <c r="EWJ29" s="570"/>
      <c r="EWK29" s="570"/>
      <c r="EWL29" s="570"/>
      <c r="EWM29" s="570"/>
      <c r="EWN29" s="570"/>
      <c r="EWO29" s="570"/>
      <c r="EWP29" s="570"/>
      <c r="EWQ29" s="570"/>
      <c r="EWR29" s="570"/>
      <c r="EWS29" s="570"/>
      <c r="EWT29" s="570"/>
      <c r="EWU29" s="570"/>
      <c r="EWV29" s="570"/>
      <c r="EWW29" s="570"/>
      <c r="EWX29" s="570"/>
      <c r="EWY29" s="570"/>
      <c r="EWZ29" s="570"/>
      <c r="EXA29" s="570"/>
      <c r="EXB29" s="570"/>
      <c r="EXC29" s="570"/>
      <c r="EXD29" s="570"/>
      <c r="EXE29" s="570"/>
      <c r="EXF29" s="570"/>
      <c r="EXG29" s="570"/>
      <c r="EXH29" s="570"/>
      <c r="EXI29" s="570"/>
      <c r="EXJ29" s="570"/>
      <c r="EXK29" s="570"/>
      <c r="EXL29" s="570"/>
      <c r="EXM29" s="570"/>
      <c r="EXN29" s="570"/>
      <c r="EXO29" s="570"/>
      <c r="EXP29" s="570"/>
      <c r="EXQ29" s="570"/>
      <c r="EXR29" s="570"/>
      <c r="EXS29" s="570"/>
      <c r="EXT29" s="570"/>
      <c r="EXU29" s="570"/>
      <c r="EXV29" s="570"/>
      <c r="EXW29" s="570"/>
      <c r="EXX29" s="570"/>
      <c r="EXY29" s="570"/>
      <c r="EXZ29" s="570"/>
      <c r="EYA29" s="570"/>
      <c r="EYB29" s="570"/>
      <c r="EYC29" s="570"/>
      <c r="EYD29" s="570"/>
      <c r="EYE29" s="570"/>
      <c r="EYF29" s="570"/>
      <c r="EYG29" s="570"/>
      <c r="EYH29" s="570"/>
      <c r="EYI29" s="570"/>
      <c r="EYJ29" s="570"/>
      <c r="EYK29" s="570"/>
      <c r="EYL29" s="570"/>
      <c r="EYM29" s="570"/>
      <c r="EYN29" s="570"/>
      <c r="EYO29" s="570"/>
      <c r="EYP29" s="570"/>
      <c r="EYQ29" s="570"/>
      <c r="EYR29" s="570"/>
      <c r="EYS29" s="570"/>
      <c r="EYT29" s="570"/>
      <c r="EYU29" s="570"/>
      <c r="EYV29" s="570"/>
      <c r="EYW29" s="570"/>
      <c r="EYX29" s="570"/>
      <c r="EYY29" s="570"/>
      <c r="EYZ29" s="570"/>
      <c r="EZA29" s="570"/>
      <c r="EZB29" s="570"/>
      <c r="EZC29" s="570"/>
      <c r="EZD29" s="570"/>
      <c r="EZE29" s="570"/>
      <c r="EZF29" s="570"/>
      <c r="EZG29" s="570"/>
      <c r="EZH29" s="570"/>
      <c r="EZI29" s="570"/>
      <c r="EZJ29" s="570"/>
      <c r="EZK29" s="570"/>
      <c r="EZL29" s="570"/>
      <c r="EZM29" s="570"/>
      <c r="EZN29" s="570"/>
      <c r="EZO29" s="570"/>
      <c r="EZP29" s="570"/>
      <c r="EZQ29" s="570"/>
      <c r="EZR29" s="570"/>
      <c r="EZS29" s="570"/>
      <c r="EZT29" s="570"/>
      <c r="EZU29" s="570"/>
      <c r="EZV29" s="570"/>
      <c r="EZW29" s="570"/>
      <c r="EZX29" s="570"/>
      <c r="EZY29" s="570"/>
      <c r="EZZ29" s="570"/>
      <c r="FAA29" s="570"/>
      <c r="FAB29" s="570"/>
      <c r="FAC29" s="570"/>
      <c r="FAD29" s="570"/>
      <c r="FAE29" s="570"/>
      <c r="FAF29" s="570"/>
      <c r="FAG29" s="570"/>
      <c r="FAH29" s="570"/>
      <c r="FAI29" s="570"/>
      <c r="FAJ29" s="570"/>
      <c r="FAK29" s="570"/>
      <c r="FAL29" s="570"/>
      <c r="FAM29" s="570"/>
      <c r="FAN29" s="570"/>
      <c r="FAO29" s="570"/>
      <c r="FAP29" s="570"/>
      <c r="FAQ29" s="570"/>
      <c r="FAR29" s="570"/>
      <c r="FAS29" s="570"/>
      <c r="FAT29" s="570"/>
      <c r="FAU29" s="570"/>
      <c r="FAV29" s="570"/>
      <c r="FAW29" s="570"/>
      <c r="FAX29" s="570"/>
      <c r="FAY29" s="570"/>
      <c r="FAZ29" s="570"/>
      <c r="FBA29" s="570"/>
      <c r="FBB29" s="570"/>
      <c r="FBC29" s="570"/>
      <c r="FBD29" s="570"/>
      <c r="FBE29" s="570"/>
      <c r="FBF29" s="570"/>
      <c r="FBG29" s="570"/>
      <c r="FBH29" s="570"/>
      <c r="FBI29" s="570"/>
      <c r="FBJ29" s="570"/>
      <c r="FBK29" s="570"/>
      <c r="FBL29" s="570"/>
      <c r="FBM29" s="570"/>
      <c r="FBN29" s="570"/>
      <c r="FBO29" s="570"/>
      <c r="FBP29" s="570"/>
      <c r="FBQ29" s="570"/>
      <c r="FBR29" s="570"/>
      <c r="FBS29" s="570"/>
      <c r="FBT29" s="570"/>
      <c r="FBU29" s="570"/>
      <c r="FBV29" s="570"/>
      <c r="FBW29" s="570"/>
      <c r="FBX29" s="570"/>
      <c r="FBY29" s="570"/>
      <c r="FBZ29" s="570"/>
      <c r="FCA29" s="570"/>
      <c r="FCB29" s="570"/>
      <c r="FCC29" s="570"/>
      <c r="FCD29" s="570"/>
      <c r="FCE29" s="570"/>
      <c r="FCF29" s="570"/>
      <c r="FCG29" s="570"/>
      <c r="FCH29" s="570"/>
      <c r="FCI29" s="570"/>
      <c r="FCJ29" s="570"/>
      <c r="FCK29" s="570"/>
      <c r="FCL29" s="570"/>
      <c r="FCM29" s="570"/>
      <c r="FCN29" s="570"/>
      <c r="FCO29" s="570"/>
      <c r="FCP29" s="570"/>
      <c r="FCQ29" s="570"/>
      <c r="FCR29" s="570"/>
      <c r="FCS29" s="570"/>
      <c r="FCT29" s="570"/>
      <c r="FCU29" s="570"/>
      <c r="FCV29" s="570"/>
      <c r="FCW29" s="570"/>
      <c r="FCX29" s="570"/>
      <c r="FCY29" s="570"/>
      <c r="FCZ29" s="570"/>
      <c r="FDA29" s="570"/>
      <c r="FDB29" s="570"/>
      <c r="FDC29" s="570"/>
      <c r="FDD29" s="570"/>
      <c r="FDE29" s="570"/>
      <c r="FDF29" s="570"/>
      <c r="FDG29" s="570"/>
      <c r="FDH29" s="570"/>
      <c r="FDI29" s="570"/>
      <c r="FDJ29" s="570"/>
      <c r="FDK29" s="570"/>
      <c r="FDL29" s="570"/>
      <c r="FDM29" s="570"/>
      <c r="FDN29" s="570"/>
      <c r="FDO29" s="570"/>
      <c r="FDP29" s="570"/>
      <c r="FDQ29" s="570"/>
      <c r="FDR29" s="570"/>
      <c r="FDS29" s="570"/>
      <c r="FDT29" s="570"/>
      <c r="FDU29" s="570"/>
      <c r="FDV29" s="570"/>
      <c r="FDW29" s="570"/>
      <c r="FDX29" s="570"/>
      <c r="FDY29" s="570"/>
      <c r="FDZ29" s="570"/>
      <c r="FEA29" s="570"/>
      <c r="FEB29" s="570"/>
      <c r="FEC29" s="570"/>
      <c r="FED29" s="570"/>
      <c r="FEE29" s="570"/>
      <c r="FEF29" s="570"/>
      <c r="FEG29" s="570"/>
      <c r="FEH29" s="570"/>
      <c r="FEI29" s="570"/>
      <c r="FEJ29" s="570"/>
      <c r="FEK29" s="570"/>
      <c r="FEL29" s="570"/>
      <c r="FEM29" s="570"/>
      <c r="FEN29" s="570"/>
      <c r="FEO29" s="570"/>
      <c r="FEP29" s="570"/>
      <c r="FEQ29" s="570"/>
      <c r="FER29" s="570"/>
      <c r="FES29" s="570"/>
      <c r="FET29" s="570"/>
      <c r="FEU29" s="570"/>
      <c r="FEV29" s="570"/>
      <c r="FEW29" s="570"/>
      <c r="FEX29" s="570"/>
      <c r="FEY29" s="570"/>
      <c r="FEZ29" s="570"/>
      <c r="FFA29" s="570"/>
      <c r="FFB29" s="570"/>
      <c r="FFC29" s="570"/>
      <c r="FFD29" s="570"/>
      <c r="FFE29" s="570"/>
      <c r="FFF29" s="570"/>
      <c r="FFG29" s="570"/>
      <c r="FFH29" s="570"/>
      <c r="FFI29" s="570"/>
      <c r="FFJ29" s="570"/>
      <c r="FFK29" s="570"/>
      <c r="FFL29" s="570"/>
      <c r="FFM29" s="570"/>
      <c r="FFN29" s="570"/>
      <c r="FFO29" s="570"/>
      <c r="FFP29" s="570"/>
      <c r="FFQ29" s="570"/>
      <c r="FFR29" s="570"/>
      <c r="FFS29" s="570"/>
      <c r="FFT29" s="570"/>
      <c r="FFU29" s="570"/>
      <c r="FFV29" s="570"/>
      <c r="FFW29" s="570"/>
      <c r="FFX29" s="570"/>
      <c r="FFY29" s="570"/>
      <c r="FFZ29" s="570"/>
      <c r="FGA29" s="570"/>
      <c r="FGB29" s="570"/>
      <c r="FGC29" s="570"/>
      <c r="FGD29" s="570"/>
      <c r="FGE29" s="570"/>
      <c r="FGF29" s="570"/>
      <c r="FGG29" s="570"/>
      <c r="FGH29" s="570"/>
      <c r="FGI29" s="570"/>
      <c r="FGJ29" s="570"/>
      <c r="FGK29" s="570"/>
      <c r="FGL29" s="570"/>
      <c r="FGM29" s="570"/>
      <c r="FGN29" s="570"/>
      <c r="FGO29" s="570"/>
      <c r="FGP29" s="570"/>
      <c r="FGQ29" s="570"/>
      <c r="FGR29" s="570"/>
      <c r="FGS29" s="570"/>
      <c r="FGT29" s="570"/>
      <c r="FGU29" s="570"/>
      <c r="FGV29" s="570"/>
      <c r="FGW29" s="570"/>
      <c r="FGX29" s="570"/>
      <c r="FGY29" s="570"/>
      <c r="FGZ29" s="570"/>
      <c r="FHA29" s="570"/>
      <c r="FHB29" s="570"/>
      <c r="FHC29" s="570"/>
      <c r="FHD29" s="570"/>
      <c r="FHE29" s="570"/>
      <c r="FHF29" s="570"/>
      <c r="FHG29" s="570"/>
      <c r="FHH29" s="570"/>
      <c r="FHI29" s="570"/>
      <c r="FHJ29" s="570"/>
      <c r="FHK29" s="570"/>
      <c r="FHL29" s="570"/>
      <c r="FHM29" s="570"/>
      <c r="FHN29" s="570"/>
      <c r="FHO29" s="570"/>
      <c r="FHP29" s="570"/>
      <c r="FHQ29" s="570"/>
      <c r="FHR29" s="570"/>
      <c r="FHS29" s="570"/>
      <c r="FHT29" s="570"/>
      <c r="FHU29" s="570"/>
      <c r="FHV29" s="570"/>
      <c r="FHW29" s="570"/>
      <c r="FHX29" s="570"/>
      <c r="FHY29" s="570"/>
      <c r="FHZ29" s="570"/>
      <c r="FIA29" s="570"/>
      <c r="FIB29" s="570"/>
      <c r="FIC29" s="570"/>
      <c r="FID29" s="570"/>
      <c r="FIE29" s="570"/>
      <c r="FIF29" s="570"/>
      <c r="FIG29" s="570"/>
      <c r="FIH29" s="570"/>
      <c r="FII29" s="570"/>
      <c r="FIJ29" s="570"/>
      <c r="FIK29" s="570"/>
      <c r="FIL29" s="570"/>
      <c r="FIM29" s="570"/>
      <c r="FIN29" s="570"/>
      <c r="FIO29" s="570"/>
      <c r="FIP29" s="570"/>
      <c r="FIQ29" s="570"/>
      <c r="FIR29" s="570"/>
      <c r="FIS29" s="570"/>
      <c r="FIT29" s="570"/>
      <c r="FIU29" s="570"/>
      <c r="FIV29" s="570"/>
      <c r="FIW29" s="570"/>
      <c r="FIX29" s="570"/>
      <c r="FIY29" s="570"/>
      <c r="FIZ29" s="570"/>
      <c r="FJA29" s="570"/>
      <c r="FJB29" s="570"/>
      <c r="FJC29" s="570"/>
      <c r="FJD29" s="570"/>
      <c r="FJE29" s="570"/>
      <c r="FJF29" s="570"/>
      <c r="FJG29" s="570"/>
      <c r="FJH29" s="570"/>
      <c r="FJI29" s="570"/>
      <c r="FJJ29" s="570"/>
      <c r="FJK29" s="570"/>
      <c r="FJL29" s="570"/>
      <c r="FJM29" s="570"/>
      <c r="FJN29" s="570"/>
      <c r="FJO29" s="570"/>
      <c r="FJP29" s="570"/>
      <c r="FJQ29" s="570"/>
      <c r="FJR29" s="570"/>
      <c r="FJS29" s="570"/>
      <c r="FJT29" s="570"/>
      <c r="FJU29" s="570"/>
      <c r="FJV29" s="570"/>
      <c r="FJW29" s="570"/>
      <c r="FJX29" s="570"/>
      <c r="FJY29" s="570"/>
      <c r="FJZ29" s="570"/>
      <c r="FKA29" s="570"/>
      <c r="FKB29" s="570"/>
      <c r="FKC29" s="570"/>
      <c r="FKD29" s="570"/>
      <c r="FKE29" s="570"/>
      <c r="FKF29" s="570"/>
      <c r="FKG29" s="570"/>
      <c r="FKH29" s="570"/>
      <c r="FKI29" s="570"/>
      <c r="FKJ29" s="570"/>
      <c r="FKK29" s="570"/>
      <c r="FKL29" s="570"/>
      <c r="FKM29" s="570"/>
      <c r="FKN29" s="570"/>
      <c r="FKO29" s="570"/>
      <c r="FKP29" s="570"/>
      <c r="FKQ29" s="570"/>
      <c r="FKR29" s="570"/>
      <c r="FKS29" s="570"/>
      <c r="FKT29" s="570"/>
      <c r="FKU29" s="570"/>
      <c r="FKV29" s="570"/>
      <c r="FKW29" s="570"/>
      <c r="FKX29" s="570"/>
      <c r="FKY29" s="570"/>
      <c r="FKZ29" s="570"/>
      <c r="FLA29" s="570"/>
      <c r="FLB29" s="570"/>
      <c r="FLC29" s="570"/>
      <c r="FLD29" s="570"/>
      <c r="FLE29" s="570"/>
      <c r="FLF29" s="570"/>
      <c r="FLG29" s="570"/>
      <c r="FLH29" s="570"/>
      <c r="FLI29" s="570"/>
      <c r="FLJ29" s="570"/>
      <c r="FLK29" s="570"/>
      <c r="FLL29" s="570"/>
      <c r="FLM29" s="570"/>
      <c r="FLN29" s="570"/>
      <c r="FLO29" s="570"/>
      <c r="FLP29" s="570"/>
      <c r="FLQ29" s="570"/>
      <c r="FLR29" s="570"/>
      <c r="FLS29" s="570"/>
      <c r="FLT29" s="570"/>
      <c r="FLU29" s="570"/>
      <c r="FLV29" s="570"/>
      <c r="FLW29" s="570"/>
      <c r="FLX29" s="570"/>
      <c r="FLY29" s="570"/>
      <c r="FLZ29" s="570"/>
      <c r="FMA29" s="570"/>
      <c r="FMB29" s="570"/>
      <c r="FMC29" s="570"/>
      <c r="FMD29" s="570"/>
      <c r="FME29" s="570"/>
      <c r="FMF29" s="570"/>
      <c r="FMG29" s="570"/>
      <c r="FMH29" s="570"/>
      <c r="FMI29" s="570"/>
      <c r="FMJ29" s="570"/>
      <c r="FMK29" s="570"/>
      <c r="FML29" s="570"/>
      <c r="FMM29" s="570"/>
      <c r="FMN29" s="570"/>
      <c r="FMO29" s="570"/>
      <c r="FMP29" s="570"/>
      <c r="FMQ29" s="570"/>
      <c r="FMR29" s="570"/>
      <c r="FMS29" s="570"/>
      <c r="FMT29" s="570"/>
      <c r="FMU29" s="570"/>
      <c r="FMV29" s="570"/>
      <c r="FMW29" s="570"/>
      <c r="FMX29" s="570"/>
      <c r="FMY29" s="570"/>
      <c r="FMZ29" s="570"/>
      <c r="FNA29" s="570"/>
      <c r="FNB29" s="570"/>
      <c r="FNC29" s="570"/>
      <c r="FND29" s="570"/>
      <c r="FNE29" s="570"/>
      <c r="FNF29" s="570"/>
      <c r="FNG29" s="570"/>
      <c r="FNH29" s="570"/>
      <c r="FNI29" s="570"/>
      <c r="FNJ29" s="570"/>
      <c r="FNK29" s="570"/>
      <c r="FNL29" s="570"/>
      <c r="FNM29" s="570"/>
      <c r="FNN29" s="570"/>
      <c r="FNO29" s="570"/>
      <c r="FNP29" s="570"/>
      <c r="FNQ29" s="570"/>
      <c r="FNR29" s="570"/>
      <c r="FNS29" s="570"/>
      <c r="FNT29" s="570"/>
      <c r="FNU29" s="570"/>
      <c r="FNV29" s="570"/>
      <c r="FNW29" s="570"/>
      <c r="FNX29" s="570"/>
      <c r="FNY29" s="570"/>
      <c r="FNZ29" s="570"/>
      <c r="FOA29" s="570"/>
      <c r="FOB29" s="570"/>
      <c r="FOC29" s="570"/>
      <c r="FOD29" s="570"/>
      <c r="FOE29" s="570"/>
      <c r="FOF29" s="570"/>
      <c r="FOG29" s="570"/>
      <c r="FOH29" s="570"/>
      <c r="FOI29" s="570"/>
      <c r="FOJ29" s="570"/>
      <c r="FOK29" s="570"/>
      <c r="FOL29" s="570"/>
      <c r="FOM29" s="570"/>
      <c r="FON29" s="570"/>
      <c r="FOO29" s="570"/>
      <c r="FOP29" s="570"/>
      <c r="FOQ29" s="570"/>
      <c r="FOR29" s="570"/>
      <c r="FOS29" s="570"/>
      <c r="FOT29" s="570"/>
      <c r="FOU29" s="570"/>
      <c r="FOV29" s="570"/>
      <c r="FOW29" s="570"/>
      <c r="FOX29" s="570"/>
      <c r="FOY29" s="570"/>
      <c r="FOZ29" s="570"/>
      <c r="FPA29" s="570"/>
      <c r="FPB29" s="570"/>
      <c r="FPC29" s="570"/>
      <c r="FPD29" s="570"/>
      <c r="FPE29" s="570"/>
      <c r="FPF29" s="570"/>
      <c r="FPG29" s="570"/>
      <c r="FPH29" s="570"/>
      <c r="FPI29" s="570"/>
      <c r="FPJ29" s="570"/>
      <c r="FPK29" s="570"/>
      <c r="FPL29" s="570"/>
      <c r="FPM29" s="570"/>
      <c r="FPN29" s="570"/>
      <c r="FPO29" s="570"/>
      <c r="FPP29" s="570"/>
      <c r="FPQ29" s="570"/>
      <c r="FPR29" s="570"/>
      <c r="FPS29" s="570"/>
      <c r="FPT29" s="570"/>
      <c r="FPU29" s="570"/>
      <c r="FPV29" s="570"/>
      <c r="FPW29" s="570"/>
      <c r="FPX29" s="570"/>
      <c r="FPY29" s="570"/>
      <c r="FPZ29" s="570"/>
      <c r="FQA29" s="570"/>
      <c r="FQB29" s="570"/>
      <c r="FQC29" s="570"/>
      <c r="FQD29" s="570"/>
      <c r="FQE29" s="570"/>
      <c r="FQF29" s="570"/>
      <c r="FQG29" s="570"/>
      <c r="FQH29" s="570"/>
      <c r="FQI29" s="570"/>
      <c r="FQJ29" s="570"/>
      <c r="FQK29" s="570"/>
      <c r="FQL29" s="570"/>
      <c r="FQM29" s="570"/>
      <c r="FQN29" s="570"/>
      <c r="FQO29" s="570"/>
      <c r="FQP29" s="570"/>
      <c r="FQQ29" s="570"/>
      <c r="FQR29" s="570"/>
      <c r="FQS29" s="570"/>
      <c r="FQT29" s="570"/>
      <c r="FQU29" s="570"/>
      <c r="FQV29" s="570"/>
      <c r="FQW29" s="570"/>
      <c r="FQX29" s="570"/>
      <c r="FQY29" s="570"/>
      <c r="FQZ29" s="570"/>
      <c r="FRA29" s="570"/>
      <c r="FRB29" s="570"/>
      <c r="FRC29" s="570"/>
      <c r="FRD29" s="570"/>
      <c r="FRE29" s="570"/>
      <c r="FRF29" s="570"/>
      <c r="FRG29" s="570"/>
      <c r="FRH29" s="570"/>
      <c r="FRI29" s="570"/>
      <c r="FRJ29" s="570"/>
      <c r="FRK29" s="570"/>
      <c r="FRL29" s="570"/>
      <c r="FRM29" s="570"/>
      <c r="FRN29" s="570"/>
      <c r="FRO29" s="570"/>
      <c r="FRP29" s="570"/>
      <c r="FRQ29" s="570"/>
      <c r="FRR29" s="570"/>
      <c r="FRS29" s="570"/>
      <c r="FRT29" s="570"/>
      <c r="FRU29" s="570"/>
      <c r="FRV29" s="570"/>
      <c r="FRW29" s="570"/>
      <c r="FRX29" s="570"/>
      <c r="FRY29" s="570"/>
      <c r="FRZ29" s="570"/>
      <c r="FSA29" s="570"/>
      <c r="FSB29" s="570"/>
      <c r="FSC29" s="570"/>
      <c r="FSD29" s="570"/>
      <c r="FSE29" s="570"/>
      <c r="FSF29" s="570"/>
      <c r="FSG29" s="570"/>
      <c r="FSH29" s="570"/>
      <c r="FSI29" s="570"/>
      <c r="FSJ29" s="570"/>
      <c r="FSK29" s="570"/>
      <c r="FSL29" s="570"/>
      <c r="FSM29" s="570"/>
      <c r="FSN29" s="570"/>
      <c r="FSO29" s="570"/>
      <c r="FSP29" s="570"/>
      <c r="FSQ29" s="570"/>
      <c r="FSR29" s="570"/>
      <c r="FSS29" s="570"/>
      <c r="FST29" s="570"/>
      <c r="FSU29" s="570"/>
      <c r="FSV29" s="570"/>
      <c r="FSW29" s="570"/>
      <c r="FSX29" s="570"/>
      <c r="FSY29" s="570"/>
      <c r="FSZ29" s="570"/>
      <c r="FTA29" s="570"/>
      <c r="FTB29" s="570"/>
      <c r="FTC29" s="570"/>
      <c r="FTD29" s="570"/>
      <c r="FTE29" s="570"/>
      <c r="FTF29" s="570"/>
      <c r="FTG29" s="570"/>
      <c r="FTH29" s="570"/>
      <c r="FTI29" s="570"/>
      <c r="FTJ29" s="570"/>
      <c r="FTK29" s="570"/>
      <c r="FTL29" s="570"/>
      <c r="FTM29" s="570"/>
      <c r="FTN29" s="570"/>
      <c r="FTO29" s="570"/>
      <c r="FTP29" s="570"/>
      <c r="FTQ29" s="570"/>
      <c r="FTR29" s="570"/>
      <c r="FTS29" s="570"/>
      <c r="FTT29" s="570"/>
      <c r="FTU29" s="570"/>
      <c r="FTV29" s="570"/>
      <c r="FTW29" s="570"/>
      <c r="FTX29" s="570"/>
      <c r="FTY29" s="570"/>
      <c r="FTZ29" s="570"/>
      <c r="FUA29" s="570"/>
      <c r="FUB29" s="570"/>
      <c r="FUC29" s="570"/>
      <c r="FUD29" s="570"/>
      <c r="FUE29" s="570"/>
      <c r="FUF29" s="570"/>
      <c r="FUG29" s="570"/>
      <c r="FUH29" s="570"/>
      <c r="FUI29" s="570"/>
      <c r="FUJ29" s="570"/>
      <c r="FUK29" s="570"/>
      <c r="FUL29" s="570"/>
      <c r="FUM29" s="570"/>
      <c r="FUN29" s="570"/>
      <c r="FUO29" s="570"/>
      <c r="FUP29" s="570"/>
      <c r="FUQ29" s="570"/>
      <c r="FUR29" s="570"/>
      <c r="FUS29" s="570"/>
      <c r="FUT29" s="570"/>
      <c r="FUU29" s="570"/>
      <c r="FUV29" s="570"/>
      <c r="FUW29" s="570"/>
      <c r="FUX29" s="570"/>
      <c r="FUY29" s="570"/>
      <c r="FUZ29" s="570"/>
      <c r="FVA29" s="570"/>
      <c r="FVB29" s="570"/>
      <c r="FVC29" s="570"/>
      <c r="FVD29" s="570"/>
      <c r="FVE29" s="570"/>
      <c r="FVF29" s="570"/>
      <c r="FVG29" s="570"/>
      <c r="FVH29" s="570"/>
      <c r="FVI29" s="570"/>
      <c r="FVJ29" s="570"/>
      <c r="FVK29" s="570"/>
      <c r="FVL29" s="570"/>
      <c r="FVM29" s="570"/>
      <c r="FVN29" s="570"/>
      <c r="FVO29" s="570"/>
      <c r="FVP29" s="570"/>
      <c r="FVQ29" s="570"/>
      <c r="FVR29" s="570"/>
      <c r="FVS29" s="570"/>
      <c r="FVT29" s="570"/>
      <c r="FVU29" s="570"/>
      <c r="FVV29" s="570"/>
      <c r="FVW29" s="570"/>
      <c r="FVX29" s="570"/>
      <c r="FVY29" s="570"/>
      <c r="FVZ29" s="570"/>
      <c r="FWA29" s="570"/>
      <c r="FWB29" s="570"/>
      <c r="FWC29" s="570"/>
      <c r="FWD29" s="570"/>
      <c r="FWE29" s="570"/>
      <c r="FWF29" s="570"/>
      <c r="FWG29" s="570"/>
      <c r="FWH29" s="570"/>
      <c r="FWI29" s="570"/>
      <c r="FWJ29" s="570"/>
      <c r="FWK29" s="570"/>
      <c r="FWL29" s="570"/>
      <c r="FWM29" s="570"/>
      <c r="FWN29" s="570"/>
      <c r="FWO29" s="570"/>
      <c r="FWP29" s="570"/>
      <c r="FWQ29" s="570"/>
      <c r="FWR29" s="570"/>
      <c r="FWS29" s="570"/>
      <c r="FWT29" s="570"/>
      <c r="FWU29" s="570"/>
      <c r="FWV29" s="570"/>
      <c r="FWW29" s="570"/>
      <c r="FWX29" s="570"/>
      <c r="FWY29" s="570"/>
      <c r="FWZ29" s="570"/>
      <c r="FXA29" s="570"/>
      <c r="FXB29" s="570"/>
      <c r="FXC29" s="570"/>
      <c r="FXD29" s="570"/>
      <c r="FXE29" s="570"/>
      <c r="FXF29" s="570"/>
      <c r="FXG29" s="570"/>
      <c r="FXH29" s="570"/>
      <c r="FXI29" s="570"/>
      <c r="FXJ29" s="570"/>
      <c r="FXK29" s="570"/>
      <c r="FXL29" s="570"/>
      <c r="FXM29" s="570"/>
      <c r="FXN29" s="570"/>
      <c r="FXO29" s="570"/>
      <c r="FXP29" s="570"/>
      <c r="FXQ29" s="570"/>
      <c r="FXR29" s="570"/>
      <c r="FXS29" s="570"/>
      <c r="FXT29" s="570"/>
      <c r="FXU29" s="570"/>
      <c r="FXV29" s="570"/>
      <c r="FXW29" s="570"/>
      <c r="FXX29" s="570"/>
      <c r="FXY29" s="570"/>
      <c r="FXZ29" s="570"/>
      <c r="FYA29" s="570"/>
      <c r="FYB29" s="570"/>
      <c r="FYC29" s="570"/>
      <c r="FYD29" s="570"/>
      <c r="FYE29" s="570"/>
      <c r="FYF29" s="570"/>
      <c r="FYG29" s="570"/>
      <c r="FYH29" s="570"/>
      <c r="FYI29" s="570"/>
      <c r="FYJ29" s="570"/>
      <c r="FYK29" s="570"/>
      <c r="FYL29" s="570"/>
      <c r="FYM29" s="570"/>
      <c r="FYN29" s="570"/>
      <c r="FYO29" s="570"/>
      <c r="FYP29" s="570"/>
      <c r="FYQ29" s="570"/>
      <c r="FYR29" s="570"/>
      <c r="FYS29" s="570"/>
      <c r="FYT29" s="570"/>
      <c r="FYU29" s="570"/>
      <c r="FYV29" s="570"/>
      <c r="FYW29" s="570"/>
      <c r="FYX29" s="570"/>
      <c r="FYY29" s="570"/>
      <c r="FYZ29" s="570"/>
      <c r="FZA29" s="570"/>
      <c r="FZB29" s="570"/>
      <c r="FZC29" s="570"/>
      <c r="FZD29" s="570"/>
      <c r="FZE29" s="570"/>
      <c r="FZF29" s="570"/>
      <c r="FZG29" s="570"/>
      <c r="FZH29" s="570"/>
      <c r="FZI29" s="570"/>
      <c r="FZJ29" s="570"/>
      <c r="FZK29" s="570"/>
      <c r="FZL29" s="570"/>
      <c r="FZM29" s="570"/>
      <c r="FZN29" s="570"/>
      <c r="FZO29" s="570"/>
      <c r="FZP29" s="570"/>
      <c r="FZQ29" s="570"/>
      <c r="FZR29" s="570"/>
      <c r="FZS29" s="570"/>
      <c r="FZT29" s="570"/>
      <c r="FZU29" s="570"/>
      <c r="FZV29" s="570"/>
      <c r="FZW29" s="570"/>
      <c r="FZX29" s="570"/>
      <c r="FZY29" s="570"/>
      <c r="FZZ29" s="570"/>
      <c r="GAA29" s="570"/>
      <c r="GAB29" s="570"/>
      <c r="GAC29" s="570"/>
      <c r="GAD29" s="570"/>
      <c r="GAE29" s="570"/>
      <c r="GAF29" s="570"/>
      <c r="GAG29" s="570"/>
      <c r="GAH29" s="570"/>
      <c r="GAI29" s="570"/>
      <c r="GAJ29" s="570"/>
      <c r="GAK29" s="570"/>
      <c r="GAL29" s="570"/>
      <c r="GAM29" s="570"/>
      <c r="GAN29" s="570"/>
      <c r="GAO29" s="570"/>
      <c r="GAP29" s="570"/>
      <c r="GAQ29" s="570"/>
      <c r="GAR29" s="570"/>
      <c r="GAS29" s="570"/>
      <c r="GAT29" s="570"/>
      <c r="GAU29" s="570"/>
      <c r="GAV29" s="570"/>
      <c r="GAW29" s="570"/>
      <c r="GAX29" s="570"/>
      <c r="GAY29" s="570"/>
      <c r="GAZ29" s="570"/>
      <c r="GBA29" s="570"/>
      <c r="GBB29" s="570"/>
      <c r="GBC29" s="570"/>
      <c r="GBD29" s="570"/>
      <c r="GBE29" s="570"/>
      <c r="GBF29" s="570"/>
      <c r="GBG29" s="570"/>
      <c r="GBH29" s="570"/>
      <c r="GBI29" s="570"/>
      <c r="GBJ29" s="570"/>
      <c r="GBK29" s="570"/>
      <c r="GBL29" s="570"/>
      <c r="GBM29" s="570"/>
      <c r="GBN29" s="570"/>
      <c r="GBO29" s="570"/>
      <c r="GBP29" s="570"/>
      <c r="GBQ29" s="570"/>
      <c r="GBR29" s="570"/>
      <c r="GBS29" s="570"/>
      <c r="GBT29" s="570"/>
      <c r="GBU29" s="570"/>
      <c r="GBV29" s="570"/>
      <c r="GBW29" s="570"/>
      <c r="GBX29" s="570"/>
      <c r="GBY29" s="570"/>
      <c r="GBZ29" s="570"/>
      <c r="GCA29" s="570"/>
      <c r="GCB29" s="570"/>
      <c r="GCC29" s="570"/>
      <c r="GCD29" s="570"/>
      <c r="GCE29" s="570"/>
      <c r="GCF29" s="570"/>
      <c r="GCG29" s="570"/>
      <c r="GCH29" s="570"/>
      <c r="GCI29" s="570"/>
      <c r="GCJ29" s="570"/>
      <c r="GCK29" s="570"/>
      <c r="GCL29" s="570"/>
      <c r="GCM29" s="570"/>
      <c r="GCN29" s="570"/>
      <c r="GCO29" s="570"/>
      <c r="GCP29" s="570"/>
      <c r="GCQ29" s="570"/>
      <c r="GCR29" s="570"/>
      <c r="GCS29" s="570"/>
      <c r="GCT29" s="570"/>
      <c r="GCU29" s="570"/>
      <c r="GCV29" s="570"/>
      <c r="GCW29" s="570"/>
      <c r="GCX29" s="570"/>
      <c r="GCY29" s="570"/>
      <c r="GCZ29" s="570"/>
      <c r="GDA29" s="570"/>
      <c r="GDB29" s="570"/>
      <c r="GDC29" s="570"/>
      <c r="GDD29" s="570"/>
      <c r="GDE29" s="570"/>
      <c r="GDF29" s="570"/>
      <c r="GDG29" s="570"/>
      <c r="GDH29" s="570"/>
      <c r="GDI29" s="570"/>
      <c r="GDJ29" s="570"/>
      <c r="GDK29" s="570"/>
      <c r="GDL29" s="570"/>
      <c r="GDM29" s="570"/>
      <c r="GDN29" s="570"/>
      <c r="GDO29" s="570"/>
      <c r="GDP29" s="570"/>
      <c r="GDQ29" s="570"/>
      <c r="GDR29" s="570"/>
      <c r="GDS29" s="570"/>
      <c r="GDT29" s="570"/>
      <c r="GDU29" s="570"/>
      <c r="GDV29" s="570"/>
      <c r="GDW29" s="570"/>
      <c r="GDX29" s="570"/>
      <c r="GDY29" s="570"/>
      <c r="GDZ29" s="570"/>
      <c r="GEA29" s="570"/>
      <c r="GEB29" s="570"/>
      <c r="GEC29" s="570"/>
      <c r="GED29" s="570"/>
      <c r="GEE29" s="570"/>
      <c r="GEF29" s="570"/>
      <c r="GEG29" s="570"/>
      <c r="GEH29" s="570"/>
      <c r="GEI29" s="570"/>
      <c r="GEJ29" s="570"/>
      <c r="GEK29" s="570"/>
      <c r="GEL29" s="570"/>
      <c r="GEM29" s="570"/>
      <c r="GEN29" s="570"/>
      <c r="GEO29" s="570"/>
      <c r="GEP29" s="570"/>
      <c r="GEQ29" s="570"/>
      <c r="GER29" s="570"/>
      <c r="GES29" s="570"/>
      <c r="GET29" s="570"/>
      <c r="GEU29" s="570"/>
      <c r="GEV29" s="570"/>
      <c r="GEW29" s="570"/>
      <c r="GEX29" s="570"/>
      <c r="GEY29" s="570"/>
      <c r="GEZ29" s="570"/>
      <c r="GFA29" s="570"/>
      <c r="GFB29" s="570"/>
      <c r="GFC29" s="570"/>
      <c r="GFD29" s="570"/>
      <c r="GFE29" s="570"/>
      <c r="GFF29" s="570"/>
      <c r="GFG29" s="570"/>
      <c r="GFH29" s="570"/>
      <c r="GFI29" s="570"/>
      <c r="GFJ29" s="570"/>
      <c r="GFK29" s="570"/>
      <c r="GFL29" s="570"/>
      <c r="GFM29" s="570"/>
      <c r="GFN29" s="570"/>
      <c r="GFO29" s="570"/>
      <c r="GFP29" s="570"/>
      <c r="GFQ29" s="570"/>
      <c r="GFR29" s="570"/>
      <c r="GFS29" s="570"/>
      <c r="GFT29" s="570"/>
      <c r="GFU29" s="570"/>
      <c r="GFV29" s="570"/>
      <c r="GFW29" s="570"/>
      <c r="GFX29" s="570"/>
      <c r="GFY29" s="570"/>
      <c r="GFZ29" s="570"/>
      <c r="GGA29" s="570"/>
      <c r="GGB29" s="570"/>
      <c r="GGC29" s="570"/>
      <c r="GGD29" s="570"/>
      <c r="GGE29" s="570"/>
      <c r="GGF29" s="570"/>
      <c r="GGG29" s="570"/>
      <c r="GGH29" s="570"/>
      <c r="GGI29" s="570"/>
      <c r="GGJ29" s="570"/>
      <c r="GGK29" s="570"/>
      <c r="GGL29" s="570"/>
      <c r="GGM29" s="570"/>
      <c r="GGN29" s="570"/>
      <c r="GGO29" s="570"/>
      <c r="GGP29" s="570"/>
      <c r="GGQ29" s="570"/>
      <c r="GGR29" s="570"/>
      <c r="GGS29" s="570"/>
      <c r="GGT29" s="570"/>
      <c r="GGU29" s="570"/>
      <c r="GGV29" s="570"/>
      <c r="GGW29" s="570"/>
      <c r="GGX29" s="570"/>
      <c r="GGY29" s="570"/>
      <c r="GGZ29" s="570"/>
      <c r="GHA29" s="570"/>
      <c r="GHB29" s="570"/>
      <c r="GHC29" s="570"/>
      <c r="GHD29" s="570"/>
      <c r="GHE29" s="570"/>
      <c r="GHF29" s="570"/>
      <c r="GHG29" s="570"/>
      <c r="GHH29" s="570"/>
      <c r="GHI29" s="570"/>
      <c r="GHJ29" s="570"/>
      <c r="GHK29" s="570"/>
      <c r="GHL29" s="570"/>
      <c r="GHM29" s="570"/>
      <c r="GHN29" s="570"/>
      <c r="GHO29" s="570"/>
      <c r="GHP29" s="570"/>
      <c r="GHQ29" s="570"/>
      <c r="GHR29" s="570"/>
      <c r="GHS29" s="570"/>
      <c r="GHT29" s="570"/>
      <c r="GHU29" s="570"/>
      <c r="GHV29" s="570"/>
      <c r="GHW29" s="570"/>
      <c r="GHX29" s="570"/>
      <c r="GHY29" s="570"/>
      <c r="GHZ29" s="570"/>
      <c r="GIA29" s="570"/>
      <c r="GIB29" s="570"/>
      <c r="GIC29" s="570"/>
      <c r="GID29" s="570"/>
      <c r="GIE29" s="570"/>
      <c r="GIF29" s="570"/>
      <c r="GIG29" s="570"/>
      <c r="GIH29" s="570"/>
      <c r="GII29" s="570"/>
      <c r="GIJ29" s="570"/>
      <c r="GIK29" s="570"/>
      <c r="GIL29" s="570"/>
      <c r="GIM29" s="570"/>
      <c r="GIN29" s="570"/>
      <c r="GIO29" s="570"/>
      <c r="GIP29" s="570"/>
      <c r="GIQ29" s="570"/>
      <c r="GIR29" s="570"/>
      <c r="GIS29" s="570"/>
      <c r="GIT29" s="570"/>
      <c r="GIU29" s="570"/>
      <c r="GIV29" s="570"/>
      <c r="GIW29" s="570"/>
      <c r="GIX29" s="570"/>
      <c r="GIY29" s="570"/>
      <c r="GIZ29" s="570"/>
      <c r="GJA29" s="570"/>
      <c r="GJB29" s="570"/>
      <c r="GJC29" s="570"/>
      <c r="GJD29" s="570"/>
      <c r="GJE29" s="570"/>
      <c r="GJF29" s="570"/>
      <c r="GJG29" s="570"/>
      <c r="GJH29" s="570"/>
      <c r="GJI29" s="570"/>
      <c r="GJJ29" s="570"/>
      <c r="GJK29" s="570"/>
      <c r="GJL29" s="570"/>
      <c r="GJM29" s="570"/>
      <c r="GJN29" s="570"/>
      <c r="GJO29" s="570"/>
      <c r="GJP29" s="570"/>
      <c r="GJQ29" s="570"/>
      <c r="GJR29" s="570"/>
      <c r="GJS29" s="570"/>
      <c r="GJT29" s="570"/>
      <c r="GJU29" s="570"/>
      <c r="GJV29" s="570"/>
      <c r="GJW29" s="570"/>
      <c r="GJX29" s="570"/>
      <c r="GJY29" s="570"/>
      <c r="GJZ29" s="570"/>
      <c r="GKA29" s="570"/>
      <c r="GKB29" s="570"/>
      <c r="GKC29" s="570"/>
      <c r="GKD29" s="570"/>
      <c r="GKE29" s="570"/>
      <c r="GKF29" s="570"/>
      <c r="GKG29" s="570"/>
      <c r="GKH29" s="570"/>
      <c r="GKI29" s="570"/>
      <c r="GKJ29" s="570"/>
      <c r="GKK29" s="570"/>
      <c r="GKL29" s="570"/>
      <c r="GKM29" s="570"/>
      <c r="GKN29" s="570"/>
      <c r="GKO29" s="570"/>
      <c r="GKP29" s="570"/>
      <c r="GKQ29" s="570"/>
      <c r="GKR29" s="570"/>
      <c r="GKS29" s="570"/>
      <c r="GKT29" s="570"/>
      <c r="GKU29" s="570"/>
      <c r="GKV29" s="570"/>
      <c r="GKW29" s="570"/>
      <c r="GKX29" s="570"/>
      <c r="GKY29" s="570"/>
      <c r="GKZ29" s="570"/>
      <c r="GLA29" s="570"/>
      <c r="GLB29" s="570"/>
      <c r="GLC29" s="570"/>
      <c r="GLD29" s="570"/>
      <c r="GLE29" s="570"/>
      <c r="GLF29" s="570"/>
      <c r="GLG29" s="570"/>
      <c r="GLH29" s="570"/>
      <c r="GLI29" s="570"/>
      <c r="GLJ29" s="570"/>
      <c r="GLK29" s="570"/>
      <c r="GLL29" s="570"/>
      <c r="GLM29" s="570"/>
      <c r="GLN29" s="570"/>
      <c r="GLO29" s="570"/>
      <c r="GLP29" s="570"/>
      <c r="GLQ29" s="570"/>
      <c r="GLR29" s="570"/>
      <c r="GLS29" s="570"/>
      <c r="GLT29" s="570"/>
      <c r="GLU29" s="570"/>
      <c r="GLV29" s="570"/>
      <c r="GLW29" s="570"/>
      <c r="GLX29" s="570"/>
      <c r="GLY29" s="570"/>
      <c r="GLZ29" s="570"/>
      <c r="GMA29" s="570"/>
      <c r="GMB29" s="570"/>
      <c r="GMC29" s="570"/>
      <c r="GMD29" s="570"/>
      <c r="GME29" s="570"/>
      <c r="GMF29" s="570"/>
      <c r="GMG29" s="570"/>
      <c r="GMH29" s="570"/>
      <c r="GMI29" s="570"/>
      <c r="GMJ29" s="570"/>
      <c r="GMK29" s="570"/>
      <c r="GML29" s="570"/>
      <c r="GMM29" s="570"/>
      <c r="GMN29" s="570"/>
      <c r="GMO29" s="570"/>
      <c r="GMP29" s="570"/>
      <c r="GMQ29" s="570"/>
      <c r="GMR29" s="570"/>
      <c r="GMS29" s="570"/>
      <c r="GMT29" s="570"/>
      <c r="GMU29" s="570"/>
      <c r="GMV29" s="570"/>
      <c r="GMW29" s="570"/>
      <c r="GMX29" s="570"/>
      <c r="GMY29" s="570"/>
      <c r="GMZ29" s="570"/>
      <c r="GNA29" s="570"/>
      <c r="GNB29" s="570"/>
      <c r="GNC29" s="570"/>
      <c r="GND29" s="570"/>
      <c r="GNE29" s="570"/>
      <c r="GNF29" s="570"/>
      <c r="GNG29" s="570"/>
      <c r="GNH29" s="570"/>
      <c r="GNI29" s="570"/>
      <c r="GNJ29" s="570"/>
      <c r="GNK29" s="570"/>
      <c r="GNL29" s="570"/>
      <c r="GNM29" s="570"/>
      <c r="GNN29" s="570"/>
      <c r="GNO29" s="570"/>
      <c r="GNP29" s="570"/>
      <c r="GNQ29" s="570"/>
      <c r="GNR29" s="570"/>
      <c r="GNS29" s="570"/>
      <c r="GNT29" s="570"/>
      <c r="GNU29" s="570"/>
      <c r="GNV29" s="570"/>
      <c r="GNW29" s="570"/>
      <c r="GNX29" s="570"/>
      <c r="GNY29" s="570"/>
      <c r="GNZ29" s="570"/>
      <c r="GOA29" s="570"/>
      <c r="GOB29" s="570"/>
      <c r="GOC29" s="570"/>
      <c r="GOD29" s="570"/>
      <c r="GOE29" s="570"/>
      <c r="GOF29" s="570"/>
      <c r="GOG29" s="570"/>
      <c r="GOH29" s="570"/>
      <c r="GOI29" s="570"/>
      <c r="GOJ29" s="570"/>
      <c r="GOK29" s="570"/>
      <c r="GOL29" s="570"/>
      <c r="GOM29" s="570"/>
      <c r="GON29" s="570"/>
      <c r="GOO29" s="570"/>
      <c r="GOP29" s="570"/>
      <c r="GOQ29" s="570"/>
      <c r="GOR29" s="570"/>
      <c r="GOS29" s="570"/>
      <c r="GOT29" s="570"/>
      <c r="GOU29" s="570"/>
      <c r="GOV29" s="570"/>
      <c r="GOW29" s="570"/>
      <c r="GOX29" s="570"/>
      <c r="GOY29" s="570"/>
      <c r="GOZ29" s="570"/>
      <c r="GPA29" s="570"/>
      <c r="GPB29" s="570"/>
      <c r="GPC29" s="570"/>
      <c r="GPD29" s="570"/>
      <c r="GPE29" s="570"/>
      <c r="GPF29" s="570"/>
      <c r="GPG29" s="570"/>
      <c r="GPH29" s="570"/>
      <c r="GPI29" s="570"/>
      <c r="GPJ29" s="570"/>
      <c r="GPK29" s="570"/>
      <c r="GPL29" s="570"/>
      <c r="GPM29" s="570"/>
      <c r="GPN29" s="570"/>
      <c r="GPO29" s="570"/>
      <c r="GPP29" s="570"/>
      <c r="GPQ29" s="570"/>
      <c r="GPR29" s="570"/>
      <c r="GPS29" s="570"/>
      <c r="GPT29" s="570"/>
      <c r="GPU29" s="570"/>
      <c r="GPV29" s="570"/>
      <c r="GPW29" s="570"/>
      <c r="GPX29" s="570"/>
      <c r="GPY29" s="570"/>
      <c r="GPZ29" s="570"/>
      <c r="GQA29" s="570"/>
      <c r="GQB29" s="570"/>
      <c r="GQC29" s="570"/>
      <c r="GQD29" s="570"/>
      <c r="GQE29" s="570"/>
      <c r="GQF29" s="570"/>
      <c r="GQG29" s="570"/>
      <c r="GQH29" s="570"/>
      <c r="GQI29" s="570"/>
      <c r="GQJ29" s="570"/>
      <c r="GQK29" s="570"/>
      <c r="GQL29" s="570"/>
      <c r="GQM29" s="570"/>
      <c r="GQN29" s="570"/>
      <c r="GQO29" s="570"/>
      <c r="GQP29" s="570"/>
      <c r="GQQ29" s="570"/>
      <c r="GQR29" s="570"/>
      <c r="GQS29" s="570"/>
      <c r="GQT29" s="570"/>
      <c r="GQU29" s="570"/>
      <c r="GQV29" s="570"/>
      <c r="GQW29" s="570"/>
      <c r="GQX29" s="570"/>
      <c r="GQY29" s="570"/>
      <c r="GQZ29" s="570"/>
      <c r="GRA29" s="570"/>
      <c r="GRB29" s="570"/>
      <c r="GRC29" s="570"/>
      <c r="GRD29" s="570"/>
      <c r="GRE29" s="570"/>
      <c r="GRF29" s="570"/>
      <c r="GRG29" s="570"/>
      <c r="GRH29" s="570"/>
      <c r="GRI29" s="570"/>
      <c r="GRJ29" s="570"/>
      <c r="GRK29" s="570"/>
      <c r="GRL29" s="570"/>
      <c r="GRM29" s="570"/>
      <c r="GRN29" s="570"/>
      <c r="GRO29" s="570"/>
      <c r="GRP29" s="570"/>
      <c r="GRQ29" s="570"/>
      <c r="GRR29" s="570"/>
      <c r="GRS29" s="570"/>
      <c r="GRT29" s="570"/>
      <c r="GRU29" s="570"/>
      <c r="GRV29" s="570"/>
      <c r="GRW29" s="570"/>
      <c r="GRX29" s="570"/>
      <c r="GRY29" s="570"/>
      <c r="GRZ29" s="570"/>
      <c r="GSA29" s="570"/>
      <c r="GSB29" s="570"/>
      <c r="GSC29" s="570"/>
      <c r="GSD29" s="570"/>
      <c r="GSE29" s="570"/>
      <c r="GSF29" s="570"/>
      <c r="GSG29" s="570"/>
      <c r="GSH29" s="570"/>
      <c r="GSI29" s="570"/>
      <c r="GSJ29" s="570"/>
      <c r="GSK29" s="570"/>
      <c r="GSL29" s="570"/>
      <c r="GSM29" s="570"/>
      <c r="GSN29" s="570"/>
      <c r="GSO29" s="570"/>
      <c r="GSP29" s="570"/>
      <c r="GSQ29" s="570"/>
      <c r="GSR29" s="570"/>
      <c r="GSS29" s="570"/>
      <c r="GST29" s="570"/>
      <c r="GSU29" s="570"/>
      <c r="GSV29" s="570"/>
      <c r="GSW29" s="570"/>
      <c r="GSX29" s="570"/>
      <c r="GSY29" s="570"/>
      <c r="GSZ29" s="570"/>
      <c r="GTA29" s="570"/>
      <c r="GTB29" s="570"/>
      <c r="GTC29" s="570"/>
      <c r="GTD29" s="570"/>
      <c r="GTE29" s="570"/>
      <c r="GTF29" s="570"/>
      <c r="GTG29" s="570"/>
      <c r="GTH29" s="570"/>
      <c r="GTI29" s="570"/>
      <c r="GTJ29" s="570"/>
      <c r="GTK29" s="570"/>
      <c r="GTL29" s="570"/>
      <c r="GTM29" s="570"/>
      <c r="GTN29" s="570"/>
      <c r="GTO29" s="570"/>
      <c r="GTP29" s="570"/>
      <c r="GTQ29" s="570"/>
      <c r="GTR29" s="570"/>
      <c r="GTS29" s="570"/>
      <c r="GTT29" s="570"/>
      <c r="GTU29" s="570"/>
      <c r="GTV29" s="570"/>
      <c r="GTW29" s="570"/>
      <c r="GTX29" s="570"/>
      <c r="GTY29" s="570"/>
      <c r="GTZ29" s="570"/>
      <c r="GUA29" s="570"/>
      <c r="GUB29" s="570"/>
      <c r="GUC29" s="570"/>
      <c r="GUD29" s="570"/>
      <c r="GUE29" s="570"/>
      <c r="GUF29" s="570"/>
      <c r="GUG29" s="570"/>
      <c r="GUH29" s="570"/>
      <c r="GUI29" s="570"/>
      <c r="GUJ29" s="570"/>
      <c r="GUK29" s="570"/>
      <c r="GUL29" s="570"/>
      <c r="GUM29" s="570"/>
      <c r="GUN29" s="570"/>
      <c r="GUO29" s="570"/>
      <c r="GUP29" s="570"/>
      <c r="GUQ29" s="570"/>
      <c r="GUR29" s="570"/>
      <c r="GUS29" s="570"/>
      <c r="GUT29" s="570"/>
      <c r="GUU29" s="570"/>
      <c r="GUV29" s="570"/>
      <c r="GUW29" s="570"/>
      <c r="GUX29" s="570"/>
      <c r="GUY29" s="570"/>
      <c r="GUZ29" s="570"/>
      <c r="GVA29" s="570"/>
      <c r="GVB29" s="570"/>
      <c r="GVC29" s="570"/>
      <c r="GVD29" s="570"/>
      <c r="GVE29" s="570"/>
      <c r="GVF29" s="570"/>
      <c r="GVG29" s="570"/>
      <c r="GVH29" s="570"/>
      <c r="GVI29" s="570"/>
      <c r="GVJ29" s="570"/>
      <c r="GVK29" s="570"/>
      <c r="GVL29" s="570"/>
      <c r="GVM29" s="570"/>
      <c r="GVN29" s="570"/>
      <c r="GVO29" s="570"/>
      <c r="GVP29" s="570"/>
      <c r="GVQ29" s="570"/>
      <c r="GVR29" s="570"/>
      <c r="GVS29" s="570"/>
      <c r="GVT29" s="570"/>
      <c r="GVU29" s="570"/>
      <c r="GVV29" s="570"/>
      <c r="GVW29" s="570"/>
      <c r="GVX29" s="570"/>
      <c r="GVY29" s="570"/>
      <c r="GVZ29" s="570"/>
      <c r="GWA29" s="570"/>
      <c r="GWB29" s="570"/>
      <c r="GWC29" s="570"/>
      <c r="GWD29" s="570"/>
      <c r="GWE29" s="570"/>
      <c r="GWF29" s="570"/>
      <c r="GWG29" s="570"/>
      <c r="GWH29" s="570"/>
      <c r="GWI29" s="570"/>
      <c r="GWJ29" s="570"/>
      <c r="GWK29" s="570"/>
      <c r="GWL29" s="570"/>
      <c r="GWM29" s="570"/>
      <c r="GWN29" s="570"/>
      <c r="GWO29" s="570"/>
      <c r="GWP29" s="570"/>
      <c r="GWQ29" s="570"/>
      <c r="GWR29" s="570"/>
      <c r="GWS29" s="570"/>
      <c r="GWT29" s="570"/>
      <c r="GWU29" s="570"/>
      <c r="GWV29" s="570"/>
      <c r="GWW29" s="570"/>
      <c r="GWX29" s="570"/>
      <c r="GWY29" s="570"/>
      <c r="GWZ29" s="570"/>
      <c r="GXA29" s="570"/>
      <c r="GXB29" s="570"/>
      <c r="GXC29" s="570"/>
      <c r="GXD29" s="570"/>
      <c r="GXE29" s="570"/>
      <c r="GXF29" s="570"/>
      <c r="GXG29" s="570"/>
      <c r="GXH29" s="570"/>
      <c r="GXI29" s="570"/>
      <c r="GXJ29" s="570"/>
      <c r="GXK29" s="570"/>
      <c r="GXL29" s="570"/>
      <c r="GXM29" s="570"/>
      <c r="GXN29" s="570"/>
      <c r="GXO29" s="570"/>
      <c r="GXP29" s="570"/>
      <c r="GXQ29" s="570"/>
      <c r="GXR29" s="570"/>
      <c r="GXS29" s="570"/>
      <c r="GXT29" s="570"/>
      <c r="GXU29" s="570"/>
      <c r="GXV29" s="570"/>
      <c r="GXW29" s="570"/>
      <c r="GXX29" s="570"/>
      <c r="GXY29" s="570"/>
      <c r="GXZ29" s="570"/>
      <c r="GYA29" s="570"/>
      <c r="GYB29" s="570"/>
      <c r="GYC29" s="570"/>
      <c r="GYD29" s="570"/>
      <c r="GYE29" s="570"/>
      <c r="GYF29" s="570"/>
      <c r="GYG29" s="570"/>
      <c r="GYH29" s="570"/>
      <c r="GYI29" s="570"/>
      <c r="GYJ29" s="570"/>
      <c r="GYK29" s="570"/>
      <c r="GYL29" s="570"/>
      <c r="GYM29" s="570"/>
      <c r="GYN29" s="570"/>
      <c r="GYO29" s="570"/>
      <c r="GYP29" s="570"/>
      <c r="GYQ29" s="570"/>
      <c r="GYR29" s="570"/>
      <c r="GYS29" s="570"/>
      <c r="GYT29" s="570"/>
      <c r="GYU29" s="570"/>
      <c r="GYV29" s="570"/>
      <c r="GYW29" s="570"/>
      <c r="GYX29" s="570"/>
      <c r="GYY29" s="570"/>
      <c r="GYZ29" s="570"/>
      <c r="GZA29" s="570"/>
      <c r="GZB29" s="570"/>
      <c r="GZC29" s="570"/>
      <c r="GZD29" s="570"/>
      <c r="GZE29" s="570"/>
      <c r="GZF29" s="570"/>
      <c r="GZG29" s="570"/>
      <c r="GZH29" s="570"/>
      <c r="GZI29" s="570"/>
      <c r="GZJ29" s="570"/>
      <c r="GZK29" s="570"/>
      <c r="GZL29" s="570"/>
      <c r="GZM29" s="570"/>
      <c r="GZN29" s="570"/>
      <c r="GZO29" s="570"/>
      <c r="GZP29" s="570"/>
      <c r="GZQ29" s="570"/>
      <c r="GZR29" s="570"/>
      <c r="GZS29" s="570"/>
      <c r="GZT29" s="570"/>
      <c r="GZU29" s="570"/>
      <c r="GZV29" s="570"/>
      <c r="GZW29" s="570"/>
      <c r="GZX29" s="570"/>
      <c r="GZY29" s="570"/>
      <c r="GZZ29" s="570"/>
      <c r="HAA29" s="570"/>
      <c r="HAB29" s="570"/>
      <c r="HAC29" s="570"/>
      <c r="HAD29" s="570"/>
      <c r="HAE29" s="570"/>
      <c r="HAF29" s="570"/>
      <c r="HAG29" s="570"/>
      <c r="HAH29" s="570"/>
      <c r="HAI29" s="570"/>
      <c r="HAJ29" s="570"/>
      <c r="HAK29" s="570"/>
      <c r="HAL29" s="570"/>
      <c r="HAM29" s="570"/>
      <c r="HAN29" s="570"/>
      <c r="HAO29" s="570"/>
      <c r="HAP29" s="570"/>
      <c r="HAQ29" s="570"/>
      <c r="HAR29" s="570"/>
      <c r="HAS29" s="570"/>
      <c r="HAT29" s="570"/>
      <c r="HAU29" s="570"/>
      <c r="HAV29" s="570"/>
      <c r="HAW29" s="570"/>
      <c r="HAX29" s="570"/>
      <c r="HAY29" s="570"/>
      <c r="HAZ29" s="570"/>
      <c r="HBA29" s="570"/>
      <c r="HBB29" s="570"/>
      <c r="HBC29" s="570"/>
      <c r="HBD29" s="570"/>
      <c r="HBE29" s="570"/>
      <c r="HBF29" s="570"/>
      <c r="HBG29" s="570"/>
      <c r="HBH29" s="570"/>
      <c r="HBI29" s="570"/>
      <c r="HBJ29" s="570"/>
      <c r="HBK29" s="570"/>
      <c r="HBL29" s="570"/>
      <c r="HBM29" s="570"/>
      <c r="HBN29" s="570"/>
      <c r="HBO29" s="570"/>
      <c r="HBP29" s="570"/>
      <c r="HBQ29" s="570"/>
      <c r="HBR29" s="570"/>
      <c r="HBS29" s="570"/>
      <c r="HBT29" s="570"/>
      <c r="HBU29" s="570"/>
      <c r="HBV29" s="570"/>
      <c r="HBW29" s="570"/>
      <c r="HBX29" s="570"/>
      <c r="HBY29" s="570"/>
      <c r="HBZ29" s="570"/>
      <c r="HCA29" s="570"/>
      <c r="HCB29" s="570"/>
      <c r="HCC29" s="570"/>
      <c r="HCD29" s="570"/>
      <c r="HCE29" s="570"/>
      <c r="HCF29" s="570"/>
      <c r="HCG29" s="570"/>
      <c r="HCH29" s="570"/>
      <c r="HCI29" s="570"/>
      <c r="HCJ29" s="570"/>
      <c r="HCK29" s="570"/>
      <c r="HCL29" s="570"/>
      <c r="HCM29" s="570"/>
      <c r="HCN29" s="570"/>
      <c r="HCO29" s="570"/>
      <c r="HCP29" s="570"/>
      <c r="HCQ29" s="570"/>
      <c r="HCR29" s="570"/>
      <c r="HCS29" s="570"/>
      <c r="HCT29" s="570"/>
      <c r="HCU29" s="570"/>
      <c r="HCV29" s="570"/>
      <c r="HCW29" s="570"/>
      <c r="HCX29" s="570"/>
      <c r="HCY29" s="570"/>
      <c r="HCZ29" s="570"/>
      <c r="HDA29" s="570"/>
      <c r="HDB29" s="570"/>
      <c r="HDC29" s="570"/>
      <c r="HDD29" s="570"/>
      <c r="HDE29" s="570"/>
      <c r="HDF29" s="570"/>
      <c r="HDG29" s="570"/>
      <c r="HDH29" s="570"/>
      <c r="HDI29" s="570"/>
      <c r="HDJ29" s="570"/>
      <c r="HDK29" s="570"/>
      <c r="HDL29" s="570"/>
      <c r="HDM29" s="570"/>
      <c r="HDN29" s="570"/>
      <c r="HDO29" s="570"/>
      <c r="HDP29" s="570"/>
      <c r="HDQ29" s="570"/>
      <c r="HDR29" s="570"/>
      <c r="HDS29" s="570"/>
      <c r="HDT29" s="570"/>
      <c r="HDU29" s="570"/>
      <c r="HDV29" s="570"/>
      <c r="HDW29" s="570"/>
      <c r="HDX29" s="570"/>
      <c r="HDY29" s="570"/>
      <c r="HDZ29" s="570"/>
      <c r="HEA29" s="570"/>
      <c r="HEB29" s="570"/>
      <c r="HEC29" s="570"/>
      <c r="HED29" s="570"/>
      <c r="HEE29" s="570"/>
      <c r="HEF29" s="570"/>
      <c r="HEG29" s="570"/>
      <c r="HEH29" s="570"/>
      <c r="HEI29" s="570"/>
      <c r="HEJ29" s="570"/>
      <c r="HEK29" s="570"/>
      <c r="HEL29" s="570"/>
      <c r="HEM29" s="570"/>
      <c r="HEN29" s="570"/>
      <c r="HEO29" s="570"/>
      <c r="HEP29" s="570"/>
      <c r="HEQ29" s="570"/>
      <c r="HER29" s="570"/>
      <c r="HES29" s="570"/>
      <c r="HET29" s="570"/>
      <c r="HEU29" s="570"/>
      <c r="HEV29" s="570"/>
      <c r="HEW29" s="570"/>
      <c r="HEX29" s="570"/>
      <c r="HEY29" s="570"/>
      <c r="HEZ29" s="570"/>
      <c r="HFA29" s="570"/>
      <c r="HFB29" s="570"/>
      <c r="HFC29" s="570"/>
      <c r="HFD29" s="570"/>
      <c r="HFE29" s="570"/>
      <c r="HFF29" s="570"/>
      <c r="HFG29" s="570"/>
      <c r="HFH29" s="570"/>
      <c r="HFI29" s="570"/>
      <c r="HFJ29" s="570"/>
      <c r="HFK29" s="570"/>
      <c r="HFL29" s="570"/>
      <c r="HFM29" s="570"/>
      <c r="HFN29" s="570"/>
      <c r="HFO29" s="570"/>
      <c r="HFP29" s="570"/>
      <c r="HFQ29" s="570"/>
      <c r="HFR29" s="570"/>
      <c r="HFS29" s="570"/>
      <c r="HFT29" s="570"/>
      <c r="HFU29" s="570"/>
      <c r="HFV29" s="570"/>
      <c r="HFW29" s="570"/>
      <c r="HFX29" s="570"/>
      <c r="HFY29" s="570"/>
      <c r="HFZ29" s="570"/>
      <c r="HGA29" s="570"/>
      <c r="HGB29" s="570"/>
      <c r="HGC29" s="570"/>
      <c r="HGD29" s="570"/>
      <c r="HGE29" s="570"/>
      <c r="HGF29" s="570"/>
      <c r="HGG29" s="570"/>
      <c r="HGH29" s="570"/>
      <c r="HGI29" s="570"/>
      <c r="HGJ29" s="570"/>
      <c r="HGK29" s="570"/>
      <c r="HGL29" s="570"/>
      <c r="HGM29" s="570"/>
      <c r="HGN29" s="570"/>
      <c r="HGO29" s="570"/>
      <c r="HGP29" s="570"/>
      <c r="HGQ29" s="570"/>
      <c r="HGR29" s="570"/>
      <c r="HGS29" s="570"/>
      <c r="HGT29" s="570"/>
      <c r="HGU29" s="570"/>
      <c r="HGV29" s="570"/>
      <c r="HGW29" s="570"/>
      <c r="HGX29" s="570"/>
      <c r="HGY29" s="570"/>
      <c r="HGZ29" s="570"/>
      <c r="HHA29" s="570"/>
      <c r="HHB29" s="570"/>
      <c r="HHC29" s="570"/>
      <c r="HHD29" s="570"/>
      <c r="HHE29" s="570"/>
      <c r="HHF29" s="570"/>
      <c r="HHG29" s="570"/>
      <c r="HHH29" s="570"/>
      <c r="HHI29" s="570"/>
      <c r="HHJ29" s="570"/>
      <c r="HHK29" s="570"/>
      <c r="HHL29" s="570"/>
      <c r="HHM29" s="570"/>
      <c r="HHN29" s="570"/>
      <c r="HHO29" s="570"/>
      <c r="HHP29" s="570"/>
      <c r="HHQ29" s="570"/>
      <c r="HHR29" s="570"/>
      <c r="HHS29" s="570"/>
      <c r="HHT29" s="570"/>
      <c r="HHU29" s="570"/>
      <c r="HHV29" s="570"/>
      <c r="HHW29" s="570"/>
      <c r="HHX29" s="570"/>
      <c r="HHY29" s="570"/>
      <c r="HHZ29" s="570"/>
      <c r="HIA29" s="570"/>
      <c r="HIB29" s="570"/>
      <c r="HIC29" s="570"/>
      <c r="HID29" s="570"/>
      <c r="HIE29" s="570"/>
      <c r="HIF29" s="570"/>
      <c r="HIG29" s="570"/>
      <c r="HIH29" s="570"/>
      <c r="HII29" s="570"/>
      <c r="HIJ29" s="570"/>
      <c r="HIK29" s="570"/>
      <c r="HIL29" s="570"/>
      <c r="HIM29" s="570"/>
      <c r="HIN29" s="570"/>
      <c r="HIO29" s="570"/>
      <c r="HIP29" s="570"/>
      <c r="HIQ29" s="570"/>
      <c r="HIR29" s="570"/>
      <c r="HIS29" s="570"/>
      <c r="HIT29" s="570"/>
      <c r="HIU29" s="570"/>
      <c r="HIV29" s="570"/>
      <c r="HIW29" s="570"/>
      <c r="HIX29" s="570"/>
      <c r="HIY29" s="570"/>
      <c r="HIZ29" s="570"/>
      <c r="HJA29" s="570"/>
      <c r="HJB29" s="570"/>
      <c r="HJC29" s="570"/>
      <c r="HJD29" s="570"/>
      <c r="HJE29" s="570"/>
      <c r="HJF29" s="570"/>
      <c r="HJG29" s="570"/>
      <c r="HJH29" s="570"/>
      <c r="HJI29" s="570"/>
      <c r="HJJ29" s="570"/>
      <c r="HJK29" s="570"/>
      <c r="HJL29" s="570"/>
      <c r="HJM29" s="570"/>
      <c r="HJN29" s="570"/>
      <c r="HJO29" s="570"/>
      <c r="HJP29" s="570"/>
      <c r="HJQ29" s="570"/>
      <c r="HJR29" s="570"/>
      <c r="HJS29" s="570"/>
      <c r="HJT29" s="570"/>
      <c r="HJU29" s="570"/>
      <c r="HJV29" s="570"/>
      <c r="HJW29" s="570"/>
      <c r="HJX29" s="570"/>
      <c r="HJY29" s="570"/>
      <c r="HJZ29" s="570"/>
      <c r="HKA29" s="570"/>
      <c r="HKB29" s="570"/>
      <c r="HKC29" s="570"/>
      <c r="HKD29" s="570"/>
      <c r="HKE29" s="570"/>
      <c r="HKF29" s="570"/>
      <c r="HKG29" s="570"/>
      <c r="HKH29" s="570"/>
      <c r="HKI29" s="570"/>
      <c r="HKJ29" s="570"/>
      <c r="HKK29" s="570"/>
      <c r="HKL29" s="570"/>
      <c r="HKM29" s="570"/>
      <c r="HKN29" s="570"/>
      <c r="HKO29" s="570"/>
      <c r="HKP29" s="570"/>
      <c r="HKQ29" s="570"/>
      <c r="HKR29" s="570"/>
      <c r="HKS29" s="570"/>
      <c r="HKT29" s="570"/>
      <c r="HKU29" s="570"/>
      <c r="HKV29" s="570"/>
      <c r="HKW29" s="570"/>
      <c r="HKX29" s="570"/>
      <c r="HKY29" s="570"/>
      <c r="HKZ29" s="570"/>
      <c r="HLA29" s="570"/>
      <c r="HLB29" s="570"/>
      <c r="HLC29" s="570"/>
      <c r="HLD29" s="570"/>
      <c r="HLE29" s="570"/>
      <c r="HLF29" s="570"/>
      <c r="HLG29" s="570"/>
      <c r="HLH29" s="570"/>
      <c r="HLI29" s="570"/>
      <c r="HLJ29" s="570"/>
      <c r="HLK29" s="570"/>
      <c r="HLL29" s="570"/>
      <c r="HLM29" s="570"/>
      <c r="HLN29" s="570"/>
      <c r="HLO29" s="570"/>
      <c r="HLP29" s="570"/>
      <c r="HLQ29" s="570"/>
      <c r="HLR29" s="570"/>
      <c r="HLS29" s="570"/>
      <c r="HLT29" s="570"/>
      <c r="HLU29" s="570"/>
      <c r="HLV29" s="570"/>
      <c r="HLW29" s="570"/>
      <c r="HLX29" s="570"/>
      <c r="HLY29" s="570"/>
      <c r="HLZ29" s="570"/>
      <c r="HMA29" s="570"/>
      <c r="HMB29" s="570"/>
      <c r="HMC29" s="570"/>
      <c r="HMD29" s="570"/>
      <c r="HME29" s="570"/>
      <c r="HMF29" s="570"/>
      <c r="HMG29" s="570"/>
      <c r="HMH29" s="570"/>
      <c r="HMI29" s="570"/>
      <c r="HMJ29" s="570"/>
      <c r="HMK29" s="570"/>
      <c r="HML29" s="570"/>
      <c r="HMM29" s="570"/>
      <c r="HMN29" s="570"/>
      <c r="HMO29" s="570"/>
      <c r="HMP29" s="570"/>
      <c r="HMQ29" s="570"/>
      <c r="HMR29" s="570"/>
      <c r="HMS29" s="570"/>
      <c r="HMT29" s="570"/>
      <c r="HMU29" s="570"/>
      <c r="HMV29" s="570"/>
      <c r="HMW29" s="570"/>
      <c r="HMX29" s="570"/>
      <c r="HMY29" s="570"/>
      <c r="HMZ29" s="570"/>
      <c r="HNA29" s="570"/>
      <c r="HNB29" s="570"/>
      <c r="HNC29" s="570"/>
      <c r="HND29" s="570"/>
      <c r="HNE29" s="570"/>
      <c r="HNF29" s="570"/>
      <c r="HNG29" s="570"/>
      <c r="HNH29" s="570"/>
      <c r="HNI29" s="570"/>
      <c r="HNJ29" s="570"/>
      <c r="HNK29" s="570"/>
      <c r="HNL29" s="570"/>
      <c r="HNM29" s="570"/>
      <c r="HNN29" s="570"/>
      <c r="HNO29" s="570"/>
      <c r="HNP29" s="570"/>
      <c r="HNQ29" s="570"/>
      <c r="HNR29" s="570"/>
      <c r="HNS29" s="570"/>
      <c r="HNT29" s="570"/>
      <c r="HNU29" s="570"/>
      <c r="HNV29" s="570"/>
      <c r="HNW29" s="570"/>
      <c r="HNX29" s="570"/>
      <c r="HNY29" s="570"/>
      <c r="HNZ29" s="570"/>
      <c r="HOA29" s="570"/>
      <c r="HOB29" s="570"/>
      <c r="HOC29" s="570"/>
      <c r="HOD29" s="570"/>
      <c r="HOE29" s="570"/>
      <c r="HOF29" s="570"/>
      <c r="HOG29" s="570"/>
      <c r="HOH29" s="570"/>
      <c r="HOI29" s="570"/>
      <c r="HOJ29" s="570"/>
      <c r="HOK29" s="570"/>
      <c r="HOL29" s="570"/>
      <c r="HOM29" s="570"/>
      <c r="HON29" s="570"/>
      <c r="HOO29" s="570"/>
      <c r="HOP29" s="570"/>
      <c r="HOQ29" s="570"/>
      <c r="HOR29" s="570"/>
      <c r="HOS29" s="570"/>
      <c r="HOT29" s="570"/>
      <c r="HOU29" s="570"/>
      <c r="HOV29" s="570"/>
      <c r="HOW29" s="570"/>
      <c r="HOX29" s="570"/>
      <c r="HOY29" s="570"/>
      <c r="HOZ29" s="570"/>
      <c r="HPA29" s="570"/>
      <c r="HPB29" s="570"/>
      <c r="HPC29" s="570"/>
      <c r="HPD29" s="570"/>
      <c r="HPE29" s="570"/>
      <c r="HPF29" s="570"/>
      <c r="HPG29" s="570"/>
      <c r="HPH29" s="570"/>
      <c r="HPI29" s="570"/>
      <c r="HPJ29" s="570"/>
      <c r="HPK29" s="570"/>
      <c r="HPL29" s="570"/>
      <c r="HPM29" s="570"/>
      <c r="HPN29" s="570"/>
      <c r="HPO29" s="570"/>
      <c r="HPP29" s="570"/>
      <c r="HPQ29" s="570"/>
      <c r="HPR29" s="570"/>
      <c r="HPS29" s="570"/>
      <c r="HPT29" s="570"/>
      <c r="HPU29" s="570"/>
      <c r="HPV29" s="570"/>
      <c r="HPW29" s="570"/>
      <c r="HPX29" s="570"/>
      <c r="HPY29" s="570"/>
      <c r="HPZ29" s="570"/>
      <c r="HQA29" s="570"/>
      <c r="HQB29" s="570"/>
      <c r="HQC29" s="570"/>
      <c r="HQD29" s="570"/>
      <c r="HQE29" s="570"/>
      <c r="HQF29" s="570"/>
      <c r="HQG29" s="570"/>
      <c r="HQH29" s="570"/>
      <c r="HQI29" s="570"/>
      <c r="HQJ29" s="570"/>
      <c r="HQK29" s="570"/>
      <c r="HQL29" s="570"/>
      <c r="HQM29" s="570"/>
      <c r="HQN29" s="570"/>
      <c r="HQO29" s="570"/>
      <c r="HQP29" s="570"/>
      <c r="HQQ29" s="570"/>
      <c r="HQR29" s="570"/>
      <c r="HQS29" s="570"/>
      <c r="HQT29" s="570"/>
      <c r="HQU29" s="570"/>
      <c r="HQV29" s="570"/>
      <c r="HQW29" s="570"/>
      <c r="HQX29" s="570"/>
      <c r="HQY29" s="570"/>
      <c r="HQZ29" s="570"/>
      <c r="HRA29" s="570"/>
      <c r="HRB29" s="570"/>
      <c r="HRC29" s="570"/>
      <c r="HRD29" s="570"/>
      <c r="HRE29" s="570"/>
      <c r="HRF29" s="570"/>
      <c r="HRG29" s="570"/>
      <c r="HRH29" s="570"/>
      <c r="HRI29" s="570"/>
      <c r="HRJ29" s="570"/>
      <c r="HRK29" s="570"/>
      <c r="HRL29" s="570"/>
      <c r="HRM29" s="570"/>
      <c r="HRN29" s="570"/>
      <c r="HRO29" s="570"/>
      <c r="HRP29" s="570"/>
      <c r="HRQ29" s="570"/>
      <c r="HRR29" s="570"/>
      <c r="HRS29" s="570"/>
      <c r="HRT29" s="570"/>
      <c r="HRU29" s="570"/>
      <c r="HRV29" s="570"/>
      <c r="HRW29" s="570"/>
      <c r="HRX29" s="570"/>
      <c r="HRY29" s="570"/>
      <c r="HRZ29" s="570"/>
      <c r="HSA29" s="570"/>
      <c r="HSB29" s="570"/>
      <c r="HSC29" s="570"/>
      <c r="HSD29" s="570"/>
      <c r="HSE29" s="570"/>
      <c r="HSF29" s="570"/>
      <c r="HSG29" s="570"/>
      <c r="HSH29" s="570"/>
      <c r="HSI29" s="570"/>
      <c r="HSJ29" s="570"/>
      <c r="HSK29" s="570"/>
      <c r="HSL29" s="570"/>
      <c r="HSM29" s="570"/>
      <c r="HSN29" s="570"/>
      <c r="HSO29" s="570"/>
      <c r="HSP29" s="570"/>
      <c r="HSQ29" s="570"/>
      <c r="HSR29" s="570"/>
      <c r="HSS29" s="570"/>
      <c r="HST29" s="570"/>
      <c r="HSU29" s="570"/>
      <c r="HSV29" s="570"/>
      <c r="HSW29" s="570"/>
      <c r="HSX29" s="570"/>
      <c r="HSY29" s="570"/>
      <c r="HSZ29" s="570"/>
      <c r="HTA29" s="570"/>
      <c r="HTB29" s="570"/>
      <c r="HTC29" s="570"/>
      <c r="HTD29" s="570"/>
      <c r="HTE29" s="570"/>
      <c r="HTF29" s="570"/>
      <c r="HTG29" s="570"/>
      <c r="HTH29" s="570"/>
      <c r="HTI29" s="570"/>
      <c r="HTJ29" s="570"/>
      <c r="HTK29" s="570"/>
      <c r="HTL29" s="570"/>
      <c r="HTM29" s="570"/>
      <c r="HTN29" s="570"/>
      <c r="HTO29" s="570"/>
      <c r="HTP29" s="570"/>
      <c r="HTQ29" s="570"/>
      <c r="HTR29" s="570"/>
      <c r="HTS29" s="570"/>
      <c r="HTT29" s="570"/>
      <c r="HTU29" s="570"/>
      <c r="HTV29" s="570"/>
      <c r="HTW29" s="570"/>
      <c r="HTX29" s="570"/>
      <c r="HTY29" s="570"/>
      <c r="HTZ29" s="570"/>
      <c r="HUA29" s="570"/>
      <c r="HUB29" s="570"/>
      <c r="HUC29" s="570"/>
      <c r="HUD29" s="570"/>
      <c r="HUE29" s="570"/>
      <c r="HUF29" s="570"/>
      <c r="HUG29" s="570"/>
      <c r="HUH29" s="570"/>
      <c r="HUI29" s="570"/>
      <c r="HUJ29" s="570"/>
      <c r="HUK29" s="570"/>
      <c r="HUL29" s="570"/>
      <c r="HUM29" s="570"/>
      <c r="HUN29" s="570"/>
      <c r="HUO29" s="570"/>
      <c r="HUP29" s="570"/>
      <c r="HUQ29" s="570"/>
      <c r="HUR29" s="570"/>
      <c r="HUS29" s="570"/>
      <c r="HUT29" s="570"/>
      <c r="HUU29" s="570"/>
      <c r="HUV29" s="570"/>
      <c r="HUW29" s="570"/>
      <c r="HUX29" s="570"/>
      <c r="HUY29" s="570"/>
      <c r="HUZ29" s="570"/>
      <c r="HVA29" s="570"/>
      <c r="HVB29" s="570"/>
      <c r="HVC29" s="570"/>
      <c r="HVD29" s="570"/>
      <c r="HVE29" s="570"/>
      <c r="HVF29" s="570"/>
      <c r="HVG29" s="570"/>
      <c r="HVH29" s="570"/>
      <c r="HVI29" s="570"/>
      <c r="HVJ29" s="570"/>
      <c r="HVK29" s="570"/>
      <c r="HVL29" s="570"/>
      <c r="HVM29" s="570"/>
      <c r="HVN29" s="570"/>
      <c r="HVO29" s="570"/>
      <c r="HVP29" s="570"/>
      <c r="HVQ29" s="570"/>
      <c r="HVR29" s="570"/>
      <c r="HVS29" s="570"/>
      <c r="HVT29" s="570"/>
      <c r="HVU29" s="570"/>
      <c r="HVV29" s="570"/>
      <c r="HVW29" s="570"/>
      <c r="HVX29" s="570"/>
      <c r="HVY29" s="570"/>
      <c r="HVZ29" s="570"/>
      <c r="HWA29" s="570"/>
      <c r="HWB29" s="570"/>
      <c r="HWC29" s="570"/>
      <c r="HWD29" s="570"/>
      <c r="HWE29" s="570"/>
      <c r="HWF29" s="570"/>
      <c r="HWG29" s="570"/>
      <c r="HWH29" s="570"/>
      <c r="HWI29" s="570"/>
      <c r="HWJ29" s="570"/>
      <c r="HWK29" s="570"/>
      <c r="HWL29" s="570"/>
      <c r="HWM29" s="570"/>
      <c r="HWN29" s="570"/>
      <c r="HWO29" s="570"/>
      <c r="HWP29" s="570"/>
      <c r="HWQ29" s="570"/>
      <c r="HWR29" s="570"/>
      <c r="HWS29" s="570"/>
      <c r="HWT29" s="570"/>
      <c r="HWU29" s="570"/>
      <c r="HWV29" s="570"/>
      <c r="HWW29" s="570"/>
      <c r="HWX29" s="570"/>
      <c r="HWY29" s="570"/>
      <c r="HWZ29" s="570"/>
      <c r="HXA29" s="570"/>
      <c r="HXB29" s="570"/>
      <c r="HXC29" s="570"/>
      <c r="HXD29" s="570"/>
      <c r="HXE29" s="570"/>
      <c r="HXF29" s="570"/>
      <c r="HXG29" s="570"/>
      <c r="HXH29" s="570"/>
      <c r="HXI29" s="570"/>
      <c r="HXJ29" s="570"/>
      <c r="HXK29" s="570"/>
      <c r="HXL29" s="570"/>
      <c r="HXM29" s="570"/>
      <c r="HXN29" s="570"/>
      <c r="HXO29" s="570"/>
      <c r="HXP29" s="570"/>
      <c r="HXQ29" s="570"/>
      <c r="HXR29" s="570"/>
      <c r="HXS29" s="570"/>
      <c r="HXT29" s="570"/>
      <c r="HXU29" s="570"/>
      <c r="HXV29" s="570"/>
      <c r="HXW29" s="570"/>
      <c r="HXX29" s="570"/>
      <c r="HXY29" s="570"/>
      <c r="HXZ29" s="570"/>
      <c r="HYA29" s="570"/>
      <c r="HYB29" s="570"/>
      <c r="HYC29" s="570"/>
      <c r="HYD29" s="570"/>
      <c r="HYE29" s="570"/>
      <c r="HYF29" s="570"/>
      <c r="HYG29" s="570"/>
      <c r="HYH29" s="570"/>
      <c r="HYI29" s="570"/>
      <c r="HYJ29" s="570"/>
      <c r="HYK29" s="570"/>
      <c r="HYL29" s="570"/>
      <c r="HYM29" s="570"/>
      <c r="HYN29" s="570"/>
      <c r="HYO29" s="570"/>
      <c r="HYP29" s="570"/>
      <c r="HYQ29" s="570"/>
      <c r="HYR29" s="570"/>
      <c r="HYS29" s="570"/>
      <c r="HYT29" s="570"/>
      <c r="HYU29" s="570"/>
      <c r="HYV29" s="570"/>
      <c r="HYW29" s="570"/>
      <c r="HYX29" s="570"/>
      <c r="HYY29" s="570"/>
      <c r="HYZ29" s="570"/>
      <c r="HZA29" s="570"/>
      <c r="HZB29" s="570"/>
      <c r="HZC29" s="570"/>
      <c r="HZD29" s="570"/>
      <c r="HZE29" s="570"/>
      <c r="HZF29" s="570"/>
      <c r="HZG29" s="570"/>
      <c r="HZH29" s="570"/>
      <c r="HZI29" s="570"/>
      <c r="HZJ29" s="570"/>
      <c r="HZK29" s="570"/>
      <c r="HZL29" s="570"/>
      <c r="HZM29" s="570"/>
      <c r="HZN29" s="570"/>
      <c r="HZO29" s="570"/>
      <c r="HZP29" s="570"/>
      <c r="HZQ29" s="570"/>
      <c r="HZR29" s="570"/>
      <c r="HZS29" s="570"/>
      <c r="HZT29" s="570"/>
      <c r="HZU29" s="570"/>
      <c r="HZV29" s="570"/>
      <c r="HZW29" s="570"/>
      <c r="HZX29" s="570"/>
      <c r="HZY29" s="570"/>
      <c r="HZZ29" s="570"/>
      <c r="IAA29" s="570"/>
      <c r="IAB29" s="570"/>
      <c r="IAC29" s="570"/>
      <c r="IAD29" s="570"/>
      <c r="IAE29" s="570"/>
      <c r="IAF29" s="570"/>
      <c r="IAG29" s="570"/>
      <c r="IAH29" s="570"/>
      <c r="IAI29" s="570"/>
      <c r="IAJ29" s="570"/>
      <c r="IAK29" s="570"/>
      <c r="IAL29" s="570"/>
      <c r="IAM29" s="570"/>
      <c r="IAN29" s="570"/>
      <c r="IAO29" s="570"/>
      <c r="IAP29" s="570"/>
      <c r="IAQ29" s="570"/>
      <c r="IAR29" s="570"/>
      <c r="IAS29" s="570"/>
      <c r="IAT29" s="570"/>
      <c r="IAU29" s="570"/>
      <c r="IAV29" s="570"/>
      <c r="IAW29" s="570"/>
      <c r="IAX29" s="570"/>
      <c r="IAY29" s="570"/>
      <c r="IAZ29" s="570"/>
      <c r="IBA29" s="570"/>
      <c r="IBB29" s="570"/>
      <c r="IBC29" s="570"/>
      <c r="IBD29" s="570"/>
      <c r="IBE29" s="570"/>
      <c r="IBF29" s="570"/>
      <c r="IBG29" s="570"/>
      <c r="IBH29" s="570"/>
      <c r="IBI29" s="570"/>
      <c r="IBJ29" s="570"/>
      <c r="IBK29" s="570"/>
      <c r="IBL29" s="570"/>
      <c r="IBM29" s="570"/>
      <c r="IBN29" s="570"/>
      <c r="IBO29" s="570"/>
      <c r="IBP29" s="570"/>
      <c r="IBQ29" s="570"/>
      <c r="IBR29" s="570"/>
      <c r="IBS29" s="570"/>
      <c r="IBT29" s="570"/>
      <c r="IBU29" s="570"/>
      <c r="IBV29" s="570"/>
      <c r="IBW29" s="570"/>
      <c r="IBX29" s="570"/>
      <c r="IBY29" s="570"/>
      <c r="IBZ29" s="570"/>
      <c r="ICA29" s="570"/>
      <c r="ICB29" s="570"/>
      <c r="ICC29" s="570"/>
      <c r="ICD29" s="570"/>
      <c r="ICE29" s="570"/>
      <c r="ICF29" s="570"/>
      <c r="ICG29" s="570"/>
      <c r="ICH29" s="570"/>
      <c r="ICI29" s="570"/>
      <c r="ICJ29" s="570"/>
      <c r="ICK29" s="570"/>
      <c r="ICL29" s="570"/>
      <c r="ICM29" s="570"/>
      <c r="ICN29" s="570"/>
      <c r="ICO29" s="570"/>
      <c r="ICP29" s="570"/>
      <c r="ICQ29" s="570"/>
      <c r="ICR29" s="570"/>
      <c r="ICS29" s="570"/>
      <c r="ICT29" s="570"/>
      <c r="ICU29" s="570"/>
      <c r="ICV29" s="570"/>
      <c r="ICW29" s="570"/>
      <c r="ICX29" s="570"/>
      <c r="ICY29" s="570"/>
      <c r="ICZ29" s="570"/>
      <c r="IDA29" s="570"/>
      <c r="IDB29" s="570"/>
      <c r="IDC29" s="570"/>
      <c r="IDD29" s="570"/>
      <c r="IDE29" s="570"/>
      <c r="IDF29" s="570"/>
      <c r="IDG29" s="570"/>
      <c r="IDH29" s="570"/>
      <c r="IDI29" s="570"/>
      <c r="IDJ29" s="570"/>
      <c r="IDK29" s="570"/>
      <c r="IDL29" s="570"/>
      <c r="IDM29" s="570"/>
      <c r="IDN29" s="570"/>
      <c r="IDO29" s="570"/>
      <c r="IDP29" s="570"/>
      <c r="IDQ29" s="570"/>
      <c r="IDR29" s="570"/>
      <c r="IDS29" s="570"/>
      <c r="IDT29" s="570"/>
      <c r="IDU29" s="570"/>
      <c r="IDV29" s="570"/>
      <c r="IDW29" s="570"/>
      <c r="IDX29" s="570"/>
      <c r="IDY29" s="570"/>
      <c r="IDZ29" s="570"/>
      <c r="IEA29" s="570"/>
      <c r="IEB29" s="570"/>
      <c r="IEC29" s="570"/>
      <c r="IED29" s="570"/>
      <c r="IEE29" s="570"/>
      <c r="IEF29" s="570"/>
      <c r="IEG29" s="570"/>
      <c r="IEH29" s="570"/>
      <c r="IEI29" s="570"/>
      <c r="IEJ29" s="570"/>
      <c r="IEK29" s="570"/>
      <c r="IEL29" s="570"/>
      <c r="IEM29" s="570"/>
      <c r="IEN29" s="570"/>
      <c r="IEO29" s="570"/>
      <c r="IEP29" s="570"/>
      <c r="IEQ29" s="570"/>
      <c r="IER29" s="570"/>
      <c r="IES29" s="570"/>
      <c r="IET29" s="570"/>
      <c r="IEU29" s="570"/>
      <c r="IEV29" s="570"/>
      <c r="IEW29" s="570"/>
      <c r="IEX29" s="570"/>
      <c r="IEY29" s="570"/>
      <c r="IEZ29" s="570"/>
      <c r="IFA29" s="570"/>
      <c r="IFB29" s="570"/>
      <c r="IFC29" s="570"/>
      <c r="IFD29" s="570"/>
      <c r="IFE29" s="570"/>
      <c r="IFF29" s="570"/>
      <c r="IFG29" s="570"/>
      <c r="IFH29" s="570"/>
      <c r="IFI29" s="570"/>
      <c r="IFJ29" s="570"/>
      <c r="IFK29" s="570"/>
      <c r="IFL29" s="570"/>
      <c r="IFM29" s="570"/>
      <c r="IFN29" s="570"/>
      <c r="IFO29" s="570"/>
      <c r="IFP29" s="570"/>
      <c r="IFQ29" s="570"/>
      <c r="IFR29" s="570"/>
      <c r="IFS29" s="570"/>
      <c r="IFT29" s="570"/>
      <c r="IFU29" s="570"/>
      <c r="IFV29" s="570"/>
      <c r="IFW29" s="570"/>
      <c r="IFX29" s="570"/>
      <c r="IFY29" s="570"/>
      <c r="IFZ29" s="570"/>
      <c r="IGA29" s="570"/>
      <c r="IGB29" s="570"/>
      <c r="IGC29" s="570"/>
      <c r="IGD29" s="570"/>
      <c r="IGE29" s="570"/>
      <c r="IGF29" s="570"/>
      <c r="IGG29" s="570"/>
      <c r="IGH29" s="570"/>
      <c r="IGI29" s="570"/>
      <c r="IGJ29" s="570"/>
      <c r="IGK29" s="570"/>
      <c r="IGL29" s="570"/>
      <c r="IGM29" s="570"/>
      <c r="IGN29" s="570"/>
      <c r="IGO29" s="570"/>
      <c r="IGP29" s="570"/>
      <c r="IGQ29" s="570"/>
      <c r="IGR29" s="570"/>
      <c r="IGS29" s="570"/>
      <c r="IGT29" s="570"/>
      <c r="IGU29" s="570"/>
      <c r="IGV29" s="570"/>
      <c r="IGW29" s="570"/>
      <c r="IGX29" s="570"/>
      <c r="IGY29" s="570"/>
      <c r="IGZ29" s="570"/>
      <c r="IHA29" s="570"/>
      <c r="IHB29" s="570"/>
      <c r="IHC29" s="570"/>
      <c r="IHD29" s="570"/>
      <c r="IHE29" s="570"/>
      <c r="IHF29" s="570"/>
      <c r="IHG29" s="570"/>
      <c r="IHH29" s="570"/>
      <c r="IHI29" s="570"/>
      <c r="IHJ29" s="570"/>
      <c r="IHK29" s="570"/>
      <c r="IHL29" s="570"/>
      <c r="IHM29" s="570"/>
      <c r="IHN29" s="570"/>
      <c r="IHO29" s="570"/>
      <c r="IHP29" s="570"/>
      <c r="IHQ29" s="570"/>
      <c r="IHR29" s="570"/>
      <c r="IHS29" s="570"/>
      <c r="IHT29" s="570"/>
      <c r="IHU29" s="570"/>
      <c r="IHV29" s="570"/>
      <c r="IHW29" s="570"/>
      <c r="IHX29" s="570"/>
      <c r="IHY29" s="570"/>
      <c r="IHZ29" s="570"/>
      <c r="IIA29" s="570"/>
      <c r="IIB29" s="570"/>
      <c r="IIC29" s="570"/>
      <c r="IID29" s="570"/>
      <c r="IIE29" s="570"/>
      <c r="IIF29" s="570"/>
      <c r="IIG29" s="570"/>
      <c r="IIH29" s="570"/>
      <c r="III29" s="570"/>
      <c r="IIJ29" s="570"/>
      <c r="IIK29" s="570"/>
      <c r="IIL29" s="570"/>
      <c r="IIM29" s="570"/>
      <c r="IIN29" s="570"/>
      <c r="IIO29" s="570"/>
      <c r="IIP29" s="570"/>
      <c r="IIQ29" s="570"/>
      <c r="IIR29" s="570"/>
      <c r="IIS29" s="570"/>
      <c r="IIT29" s="570"/>
      <c r="IIU29" s="570"/>
      <c r="IIV29" s="570"/>
      <c r="IIW29" s="570"/>
      <c r="IIX29" s="570"/>
      <c r="IIY29" s="570"/>
      <c r="IIZ29" s="570"/>
      <c r="IJA29" s="570"/>
      <c r="IJB29" s="570"/>
      <c r="IJC29" s="570"/>
      <c r="IJD29" s="570"/>
      <c r="IJE29" s="570"/>
      <c r="IJF29" s="570"/>
      <c r="IJG29" s="570"/>
      <c r="IJH29" s="570"/>
      <c r="IJI29" s="570"/>
      <c r="IJJ29" s="570"/>
      <c r="IJK29" s="570"/>
      <c r="IJL29" s="570"/>
      <c r="IJM29" s="570"/>
      <c r="IJN29" s="570"/>
      <c r="IJO29" s="570"/>
      <c r="IJP29" s="570"/>
      <c r="IJQ29" s="570"/>
      <c r="IJR29" s="570"/>
      <c r="IJS29" s="570"/>
      <c r="IJT29" s="570"/>
      <c r="IJU29" s="570"/>
      <c r="IJV29" s="570"/>
      <c r="IJW29" s="570"/>
      <c r="IJX29" s="570"/>
      <c r="IJY29" s="570"/>
      <c r="IJZ29" s="570"/>
      <c r="IKA29" s="570"/>
      <c r="IKB29" s="570"/>
      <c r="IKC29" s="570"/>
      <c r="IKD29" s="570"/>
      <c r="IKE29" s="570"/>
      <c r="IKF29" s="570"/>
      <c r="IKG29" s="570"/>
      <c r="IKH29" s="570"/>
      <c r="IKI29" s="570"/>
      <c r="IKJ29" s="570"/>
      <c r="IKK29" s="570"/>
      <c r="IKL29" s="570"/>
      <c r="IKM29" s="570"/>
      <c r="IKN29" s="570"/>
      <c r="IKO29" s="570"/>
      <c r="IKP29" s="570"/>
      <c r="IKQ29" s="570"/>
      <c r="IKR29" s="570"/>
      <c r="IKS29" s="570"/>
      <c r="IKT29" s="570"/>
      <c r="IKU29" s="570"/>
      <c r="IKV29" s="570"/>
      <c r="IKW29" s="570"/>
      <c r="IKX29" s="570"/>
      <c r="IKY29" s="570"/>
      <c r="IKZ29" s="570"/>
      <c r="ILA29" s="570"/>
      <c r="ILB29" s="570"/>
      <c r="ILC29" s="570"/>
      <c r="ILD29" s="570"/>
      <c r="ILE29" s="570"/>
      <c r="ILF29" s="570"/>
      <c r="ILG29" s="570"/>
      <c r="ILH29" s="570"/>
      <c r="ILI29" s="570"/>
      <c r="ILJ29" s="570"/>
      <c r="ILK29" s="570"/>
      <c r="ILL29" s="570"/>
      <c r="ILM29" s="570"/>
      <c r="ILN29" s="570"/>
      <c r="ILO29" s="570"/>
      <c r="ILP29" s="570"/>
      <c r="ILQ29" s="570"/>
      <c r="ILR29" s="570"/>
      <c r="ILS29" s="570"/>
      <c r="ILT29" s="570"/>
      <c r="ILU29" s="570"/>
      <c r="ILV29" s="570"/>
      <c r="ILW29" s="570"/>
      <c r="ILX29" s="570"/>
      <c r="ILY29" s="570"/>
      <c r="ILZ29" s="570"/>
      <c r="IMA29" s="570"/>
      <c r="IMB29" s="570"/>
      <c r="IMC29" s="570"/>
      <c r="IMD29" s="570"/>
      <c r="IME29" s="570"/>
      <c r="IMF29" s="570"/>
      <c r="IMG29" s="570"/>
      <c r="IMH29" s="570"/>
      <c r="IMI29" s="570"/>
      <c r="IMJ29" s="570"/>
      <c r="IMK29" s="570"/>
      <c r="IML29" s="570"/>
      <c r="IMM29" s="570"/>
      <c r="IMN29" s="570"/>
      <c r="IMO29" s="570"/>
      <c r="IMP29" s="570"/>
      <c r="IMQ29" s="570"/>
      <c r="IMR29" s="570"/>
      <c r="IMS29" s="570"/>
      <c r="IMT29" s="570"/>
      <c r="IMU29" s="570"/>
      <c r="IMV29" s="570"/>
      <c r="IMW29" s="570"/>
      <c r="IMX29" s="570"/>
      <c r="IMY29" s="570"/>
      <c r="IMZ29" s="570"/>
      <c r="INA29" s="570"/>
      <c r="INB29" s="570"/>
      <c r="INC29" s="570"/>
      <c r="IND29" s="570"/>
      <c r="INE29" s="570"/>
      <c r="INF29" s="570"/>
      <c r="ING29" s="570"/>
      <c r="INH29" s="570"/>
      <c r="INI29" s="570"/>
      <c r="INJ29" s="570"/>
      <c r="INK29" s="570"/>
      <c r="INL29" s="570"/>
      <c r="INM29" s="570"/>
      <c r="INN29" s="570"/>
      <c r="INO29" s="570"/>
      <c r="INP29" s="570"/>
      <c r="INQ29" s="570"/>
      <c r="INR29" s="570"/>
      <c r="INS29" s="570"/>
      <c r="INT29" s="570"/>
      <c r="INU29" s="570"/>
      <c r="INV29" s="570"/>
      <c r="INW29" s="570"/>
      <c r="INX29" s="570"/>
      <c r="INY29" s="570"/>
      <c r="INZ29" s="570"/>
      <c r="IOA29" s="570"/>
      <c r="IOB29" s="570"/>
      <c r="IOC29" s="570"/>
      <c r="IOD29" s="570"/>
      <c r="IOE29" s="570"/>
      <c r="IOF29" s="570"/>
      <c r="IOG29" s="570"/>
      <c r="IOH29" s="570"/>
      <c r="IOI29" s="570"/>
      <c r="IOJ29" s="570"/>
      <c r="IOK29" s="570"/>
      <c r="IOL29" s="570"/>
      <c r="IOM29" s="570"/>
      <c r="ION29" s="570"/>
      <c r="IOO29" s="570"/>
      <c r="IOP29" s="570"/>
      <c r="IOQ29" s="570"/>
      <c r="IOR29" s="570"/>
      <c r="IOS29" s="570"/>
      <c r="IOT29" s="570"/>
      <c r="IOU29" s="570"/>
      <c r="IOV29" s="570"/>
      <c r="IOW29" s="570"/>
      <c r="IOX29" s="570"/>
      <c r="IOY29" s="570"/>
      <c r="IOZ29" s="570"/>
      <c r="IPA29" s="570"/>
      <c r="IPB29" s="570"/>
      <c r="IPC29" s="570"/>
      <c r="IPD29" s="570"/>
      <c r="IPE29" s="570"/>
      <c r="IPF29" s="570"/>
      <c r="IPG29" s="570"/>
      <c r="IPH29" s="570"/>
      <c r="IPI29" s="570"/>
      <c r="IPJ29" s="570"/>
      <c r="IPK29" s="570"/>
      <c r="IPL29" s="570"/>
      <c r="IPM29" s="570"/>
      <c r="IPN29" s="570"/>
      <c r="IPO29" s="570"/>
      <c r="IPP29" s="570"/>
      <c r="IPQ29" s="570"/>
      <c r="IPR29" s="570"/>
      <c r="IPS29" s="570"/>
      <c r="IPT29" s="570"/>
      <c r="IPU29" s="570"/>
      <c r="IPV29" s="570"/>
      <c r="IPW29" s="570"/>
      <c r="IPX29" s="570"/>
      <c r="IPY29" s="570"/>
      <c r="IPZ29" s="570"/>
      <c r="IQA29" s="570"/>
      <c r="IQB29" s="570"/>
      <c r="IQC29" s="570"/>
      <c r="IQD29" s="570"/>
      <c r="IQE29" s="570"/>
      <c r="IQF29" s="570"/>
      <c r="IQG29" s="570"/>
      <c r="IQH29" s="570"/>
      <c r="IQI29" s="570"/>
      <c r="IQJ29" s="570"/>
      <c r="IQK29" s="570"/>
      <c r="IQL29" s="570"/>
      <c r="IQM29" s="570"/>
      <c r="IQN29" s="570"/>
      <c r="IQO29" s="570"/>
      <c r="IQP29" s="570"/>
      <c r="IQQ29" s="570"/>
      <c r="IQR29" s="570"/>
      <c r="IQS29" s="570"/>
      <c r="IQT29" s="570"/>
      <c r="IQU29" s="570"/>
      <c r="IQV29" s="570"/>
      <c r="IQW29" s="570"/>
      <c r="IQX29" s="570"/>
      <c r="IQY29" s="570"/>
      <c r="IQZ29" s="570"/>
      <c r="IRA29" s="570"/>
      <c r="IRB29" s="570"/>
      <c r="IRC29" s="570"/>
      <c r="IRD29" s="570"/>
      <c r="IRE29" s="570"/>
      <c r="IRF29" s="570"/>
      <c r="IRG29" s="570"/>
      <c r="IRH29" s="570"/>
      <c r="IRI29" s="570"/>
      <c r="IRJ29" s="570"/>
      <c r="IRK29" s="570"/>
      <c r="IRL29" s="570"/>
      <c r="IRM29" s="570"/>
      <c r="IRN29" s="570"/>
      <c r="IRO29" s="570"/>
      <c r="IRP29" s="570"/>
      <c r="IRQ29" s="570"/>
      <c r="IRR29" s="570"/>
      <c r="IRS29" s="570"/>
      <c r="IRT29" s="570"/>
      <c r="IRU29" s="570"/>
      <c r="IRV29" s="570"/>
      <c r="IRW29" s="570"/>
      <c r="IRX29" s="570"/>
      <c r="IRY29" s="570"/>
      <c r="IRZ29" s="570"/>
      <c r="ISA29" s="570"/>
      <c r="ISB29" s="570"/>
      <c r="ISC29" s="570"/>
      <c r="ISD29" s="570"/>
      <c r="ISE29" s="570"/>
      <c r="ISF29" s="570"/>
      <c r="ISG29" s="570"/>
      <c r="ISH29" s="570"/>
      <c r="ISI29" s="570"/>
      <c r="ISJ29" s="570"/>
      <c r="ISK29" s="570"/>
      <c r="ISL29" s="570"/>
      <c r="ISM29" s="570"/>
      <c r="ISN29" s="570"/>
      <c r="ISO29" s="570"/>
      <c r="ISP29" s="570"/>
      <c r="ISQ29" s="570"/>
      <c r="ISR29" s="570"/>
      <c r="ISS29" s="570"/>
      <c r="IST29" s="570"/>
      <c r="ISU29" s="570"/>
      <c r="ISV29" s="570"/>
      <c r="ISW29" s="570"/>
      <c r="ISX29" s="570"/>
      <c r="ISY29" s="570"/>
      <c r="ISZ29" s="570"/>
      <c r="ITA29" s="570"/>
      <c r="ITB29" s="570"/>
      <c r="ITC29" s="570"/>
      <c r="ITD29" s="570"/>
      <c r="ITE29" s="570"/>
      <c r="ITF29" s="570"/>
      <c r="ITG29" s="570"/>
      <c r="ITH29" s="570"/>
      <c r="ITI29" s="570"/>
      <c r="ITJ29" s="570"/>
      <c r="ITK29" s="570"/>
      <c r="ITL29" s="570"/>
      <c r="ITM29" s="570"/>
      <c r="ITN29" s="570"/>
      <c r="ITO29" s="570"/>
      <c r="ITP29" s="570"/>
      <c r="ITQ29" s="570"/>
      <c r="ITR29" s="570"/>
      <c r="ITS29" s="570"/>
      <c r="ITT29" s="570"/>
      <c r="ITU29" s="570"/>
      <c r="ITV29" s="570"/>
      <c r="ITW29" s="570"/>
      <c r="ITX29" s="570"/>
      <c r="ITY29" s="570"/>
      <c r="ITZ29" s="570"/>
      <c r="IUA29" s="570"/>
      <c r="IUB29" s="570"/>
      <c r="IUC29" s="570"/>
      <c r="IUD29" s="570"/>
      <c r="IUE29" s="570"/>
      <c r="IUF29" s="570"/>
      <c r="IUG29" s="570"/>
      <c r="IUH29" s="570"/>
      <c r="IUI29" s="570"/>
      <c r="IUJ29" s="570"/>
      <c r="IUK29" s="570"/>
      <c r="IUL29" s="570"/>
      <c r="IUM29" s="570"/>
      <c r="IUN29" s="570"/>
      <c r="IUO29" s="570"/>
      <c r="IUP29" s="570"/>
      <c r="IUQ29" s="570"/>
      <c r="IUR29" s="570"/>
      <c r="IUS29" s="570"/>
      <c r="IUT29" s="570"/>
      <c r="IUU29" s="570"/>
      <c r="IUV29" s="570"/>
      <c r="IUW29" s="570"/>
      <c r="IUX29" s="570"/>
      <c r="IUY29" s="570"/>
      <c r="IUZ29" s="570"/>
      <c r="IVA29" s="570"/>
      <c r="IVB29" s="570"/>
      <c r="IVC29" s="570"/>
      <c r="IVD29" s="570"/>
      <c r="IVE29" s="570"/>
      <c r="IVF29" s="570"/>
      <c r="IVG29" s="570"/>
      <c r="IVH29" s="570"/>
      <c r="IVI29" s="570"/>
      <c r="IVJ29" s="570"/>
      <c r="IVK29" s="570"/>
      <c r="IVL29" s="570"/>
      <c r="IVM29" s="570"/>
      <c r="IVN29" s="570"/>
      <c r="IVO29" s="570"/>
      <c r="IVP29" s="570"/>
      <c r="IVQ29" s="570"/>
      <c r="IVR29" s="570"/>
      <c r="IVS29" s="570"/>
      <c r="IVT29" s="570"/>
      <c r="IVU29" s="570"/>
      <c r="IVV29" s="570"/>
      <c r="IVW29" s="570"/>
      <c r="IVX29" s="570"/>
      <c r="IVY29" s="570"/>
      <c r="IVZ29" s="570"/>
      <c r="IWA29" s="570"/>
      <c r="IWB29" s="570"/>
      <c r="IWC29" s="570"/>
      <c r="IWD29" s="570"/>
      <c r="IWE29" s="570"/>
      <c r="IWF29" s="570"/>
      <c r="IWG29" s="570"/>
      <c r="IWH29" s="570"/>
      <c r="IWI29" s="570"/>
      <c r="IWJ29" s="570"/>
      <c r="IWK29" s="570"/>
      <c r="IWL29" s="570"/>
      <c r="IWM29" s="570"/>
      <c r="IWN29" s="570"/>
      <c r="IWO29" s="570"/>
      <c r="IWP29" s="570"/>
      <c r="IWQ29" s="570"/>
      <c r="IWR29" s="570"/>
      <c r="IWS29" s="570"/>
      <c r="IWT29" s="570"/>
      <c r="IWU29" s="570"/>
      <c r="IWV29" s="570"/>
      <c r="IWW29" s="570"/>
      <c r="IWX29" s="570"/>
      <c r="IWY29" s="570"/>
      <c r="IWZ29" s="570"/>
      <c r="IXA29" s="570"/>
      <c r="IXB29" s="570"/>
      <c r="IXC29" s="570"/>
      <c r="IXD29" s="570"/>
      <c r="IXE29" s="570"/>
      <c r="IXF29" s="570"/>
      <c r="IXG29" s="570"/>
      <c r="IXH29" s="570"/>
      <c r="IXI29" s="570"/>
      <c r="IXJ29" s="570"/>
      <c r="IXK29" s="570"/>
      <c r="IXL29" s="570"/>
      <c r="IXM29" s="570"/>
      <c r="IXN29" s="570"/>
      <c r="IXO29" s="570"/>
      <c r="IXP29" s="570"/>
      <c r="IXQ29" s="570"/>
      <c r="IXR29" s="570"/>
      <c r="IXS29" s="570"/>
      <c r="IXT29" s="570"/>
      <c r="IXU29" s="570"/>
      <c r="IXV29" s="570"/>
      <c r="IXW29" s="570"/>
      <c r="IXX29" s="570"/>
      <c r="IXY29" s="570"/>
      <c r="IXZ29" s="570"/>
      <c r="IYA29" s="570"/>
      <c r="IYB29" s="570"/>
      <c r="IYC29" s="570"/>
      <c r="IYD29" s="570"/>
      <c r="IYE29" s="570"/>
      <c r="IYF29" s="570"/>
      <c r="IYG29" s="570"/>
      <c r="IYH29" s="570"/>
      <c r="IYI29" s="570"/>
      <c r="IYJ29" s="570"/>
      <c r="IYK29" s="570"/>
      <c r="IYL29" s="570"/>
      <c r="IYM29" s="570"/>
      <c r="IYN29" s="570"/>
      <c r="IYO29" s="570"/>
      <c r="IYP29" s="570"/>
      <c r="IYQ29" s="570"/>
      <c r="IYR29" s="570"/>
      <c r="IYS29" s="570"/>
      <c r="IYT29" s="570"/>
      <c r="IYU29" s="570"/>
      <c r="IYV29" s="570"/>
      <c r="IYW29" s="570"/>
      <c r="IYX29" s="570"/>
      <c r="IYY29" s="570"/>
      <c r="IYZ29" s="570"/>
      <c r="IZA29" s="570"/>
      <c r="IZB29" s="570"/>
      <c r="IZC29" s="570"/>
      <c r="IZD29" s="570"/>
      <c r="IZE29" s="570"/>
      <c r="IZF29" s="570"/>
      <c r="IZG29" s="570"/>
      <c r="IZH29" s="570"/>
      <c r="IZI29" s="570"/>
      <c r="IZJ29" s="570"/>
      <c r="IZK29" s="570"/>
      <c r="IZL29" s="570"/>
      <c r="IZM29" s="570"/>
      <c r="IZN29" s="570"/>
      <c r="IZO29" s="570"/>
      <c r="IZP29" s="570"/>
      <c r="IZQ29" s="570"/>
      <c r="IZR29" s="570"/>
      <c r="IZS29" s="570"/>
      <c r="IZT29" s="570"/>
      <c r="IZU29" s="570"/>
      <c r="IZV29" s="570"/>
      <c r="IZW29" s="570"/>
      <c r="IZX29" s="570"/>
      <c r="IZY29" s="570"/>
      <c r="IZZ29" s="570"/>
      <c r="JAA29" s="570"/>
      <c r="JAB29" s="570"/>
      <c r="JAC29" s="570"/>
      <c r="JAD29" s="570"/>
      <c r="JAE29" s="570"/>
      <c r="JAF29" s="570"/>
      <c r="JAG29" s="570"/>
      <c r="JAH29" s="570"/>
      <c r="JAI29" s="570"/>
      <c r="JAJ29" s="570"/>
      <c r="JAK29" s="570"/>
      <c r="JAL29" s="570"/>
      <c r="JAM29" s="570"/>
      <c r="JAN29" s="570"/>
      <c r="JAO29" s="570"/>
      <c r="JAP29" s="570"/>
      <c r="JAQ29" s="570"/>
      <c r="JAR29" s="570"/>
      <c r="JAS29" s="570"/>
      <c r="JAT29" s="570"/>
      <c r="JAU29" s="570"/>
      <c r="JAV29" s="570"/>
      <c r="JAW29" s="570"/>
      <c r="JAX29" s="570"/>
      <c r="JAY29" s="570"/>
      <c r="JAZ29" s="570"/>
      <c r="JBA29" s="570"/>
      <c r="JBB29" s="570"/>
      <c r="JBC29" s="570"/>
      <c r="JBD29" s="570"/>
      <c r="JBE29" s="570"/>
      <c r="JBF29" s="570"/>
      <c r="JBG29" s="570"/>
      <c r="JBH29" s="570"/>
      <c r="JBI29" s="570"/>
      <c r="JBJ29" s="570"/>
      <c r="JBK29" s="570"/>
      <c r="JBL29" s="570"/>
      <c r="JBM29" s="570"/>
      <c r="JBN29" s="570"/>
      <c r="JBO29" s="570"/>
      <c r="JBP29" s="570"/>
      <c r="JBQ29" s="570"/>
      <c r="JBR29" s="570"/>
      <c r="JBS29" s="570"/>
      <c r="JBT29" s="570"/>
      <c r="JBU29" s="570"/>
      <c r="JBV29" s="570"/>
      <c r="JBW29" s="570"/>
      <c r="JBX29" s="570"/>
      <c r="JBY29" s="570"/>
      <c r="JBZ29" s="570"/>
      <c r="JCA29" s="570"/>
      <c r="JCB29" s="570"/>
      <c r="JCC29" s="570"/>
      <c r="JCD29" s="570"/>
      <c r="JCE29" s="570"/>
      <c r="JCF29" s="570"/>
      <c r="JCG29" s="570"/>
      <c r="JCH29" s="570"/>
      <c r="JCI29" s="570"/>
      <c r="JCJ29" s="570"/>
      <c r="JCK29" s="570"/>
      <c r="JCL29" s="570"/>
      <c r="JCM29" s="570"/>
      <c r="JCN29" s="570"/>
      <c r="JCO29" s="570"/>
      <c r="JCP29" s="570"/>
      <c r="JCQ29" s="570"/>
      <c r="JCR29" s="570"/>
      <c r="JCS29" s="570"/>
      <c r="JCT29" s="570"/>
      <c r="JCU29" s="570"/>
      <c r="JCV29" s="570"/>
      <c r="JCW29" s="570"/>
      <c r="JCX29" s="570"/>
      <c r="JCY29" s="570"/>
      <c r="JCZ29" s="570"/>
      <c r="JDA29" s="570"/>
      <c r="JDB29" s="570"/>
      <c r="JDC29" s="570"/>
      <c r="JDD29" s="570"/>
      <c r="JDE29" s="570"/>
      <c r="JDF29" s="570"/>
      <c r="JDG29" s="570"/>
      <c r="JDH29" s="570"/>
      <c r="JDI29" s="570"/>
      <c r="JDJ29" s="570"/>
      <c r="JDK29" s="570"/>
      <c r="JDL29" s="570"/>
      <c r="JDM29" s="570"/>
      <c r="JDN29" s="570"/>
      <c r="JDO29" s="570"/>
      <c r="JDP29" s="570"/>
      <c r="JDQ29" s="570"/>
      <c r="JDR29" s="570"/>
      <c r="JDS29" s="570"/>
      <c r="JDT29" s="570"/>
      <c r="JDU29" s="570"/>
      <c r="JDV29" s="570"/>
      <c r="JDW29" s="570"/>
      <c r="JDX29" s="570"/>
      <c r="JDY29" s="570"/>
      <c r="JDZ29" s="570"/>
      <c r="JEA29" s="570"/>
      <c r="JEB29" s="570"/>
      <c r="JEC29" s="570"/>
      <c r="JED29" s="570"/>
      <c r="JEE29" s="570"/>
      <c r="JEF29" s="570"/>
      <c r="JEG29" s="570"/>
      <c r="JEH29" s="570"/>
      <c r="JEI29" s="570"/>
      <c r="JEJ29" s="570"/>
      <c r="JEK29" s="570"/>
      <c r="JEL29" s="570"/>
      <c r="JEM29" s="570"/>
      <c r="JEN29" s="570"/>
      <c r="JEO29" s="570"/>
      <c r="JEP29" s="570"/>
      <c r="JEQ29" s="570"/>
      <c r="JER29" s="570"/>
      <c r="JES29" s="570"/>
      <c r="JET29" s="570"/>
      <c r="JEU29" s="570"/>
      <c r="JEV29" s="570"/>
      <c r="JEW29" s="570"/>
      <c r="JEX29" s="570"/>
      <c r="JEY29" s="570"/>
      <c r="JEZ29" s="570"/>
      <c r="JFA29" s="570"/>
      <c r="JFB29" s="570"/>
      <c r="JFC29" s="570"/>
      <c r="JFD29" s="570"/>
      <c r="JFE29" s="570"/>
      <c r="JFF29" s="570"/>
      <c r="JFG29" s="570"/>
      <c r="JFH29" s="570"/>
      <c r="JFI29" s="570"/>
      <c r="JFJ29" s="570"/>
      <c r="JFK29" s="570"/>
      <c r="JFL29" s="570"/>
      <c r="JFM29" s="570"/>
      <c r="JFN29" s="570"/>
      <c r="JFO29" s="570"/>
      <c r="JFP29" s="570"/>
      <c r="JFQ29" s="570"/>
      <c r="JFR29" s="570"/>
      <c r="JFS29" s="570"/>
      <c r="JFT29" s="570"/>
      <c r="JFU29" s="570"/>
      <c r="JFV29" s="570"/>
      <c r="JFW29" s="570"/>
      <c r="JFX29" s="570"/>
      <c r="JFY29" s="570"/>
      <c r="JFZ29" s="570"/>
      <c r="JGA29" s="570"/>
      <c r="JGB29" s="570"/>
      <c r="JGC29" s="570"/>
      <c r="JGD29" s="570"/>
      <c r="JGE29" s="570"/>
      <c r="JGF29" s="570"/>
      <c r="JGG29" s="570"/>
      <c r="JGH29" s="570"/>
      <c r="JGI29" s="570"/>
      <c r="JGJ29" s="570"/>
      <c r="JGK29" s="570"/>
      <c r="JGL29" s="570"/>
      <c r="JGM29" s="570"/>
      <c r="JGN29" s="570"/>
      <c r="JGO29" s="570"/>
      <c r="JGP29" s="570"/>
      <c r="JGQ29" s="570"/>
      <c r="JGR29" s="570"/>
      <c r="JGS29" s="570"/>
      <c r="JGT29" s="570"/>
      <c r="JGU29" s="570"/>
      <c r="JGV29" s="570"/>
      <c r="JGW29" s="570"/>
      <c r="JGX29" s="570"/>
      <c r="JGY29" s="570"/>
      <c r="JGZ29" s="570"/>
      <c r="JHA29" s="570"/>
      <c r="JHB29" s="570"/>
      <c r="JHC29" s="570"/>
      <c r="JHD29" s="570"/>
      <c r="JHE29" s="570"/>
      <c r="JHF29" s="570"/>
      <c r="JHG29" s="570"/>
      <c r="JHH29" s="570"/>
      <c r="JHI29" s="570"/>
      <c r="JHJ29" s="570"/>
      <c r="JHK29" s="570"/>
      <c r="JHL29" s="570"/>
      <c r="JHM29" s="570"/>
      <c r="JHN29" s="570"/>
      <c r="JHO29" s="570"/>
      <c r="JHP29" s="570"/>
      <c r="JHQ29" s="570"/>
      <c r="JHR29" s="570"/>
      <c r="JHS29" s="570"/>
      <c r="JHT29" s="570"/>
      <c r="JHU29" s="570"/>
      <c r="JHV29" s="570"/>
      <c r="JHW29" s="570"/>
      <c r="JHX29" s="570"/>
      <c r="JHY29" s="570"/>
      <c r="JHZ29" s="570"/>
      <c r="JIA29" s="570"/>
      <c r="JIB29" s="570"/>
      <c r="JIC29" s="570"/>
      <c r="JID29" s="570"/>
      <c r="JIE29" s="570"/>
      <c r="JIF29" s="570"/>
      <c r="JIG29" s="570"/>
      <c r="JIH29" s="570"/>
      <c r="JII29" s="570"/>
      <c r="JIJ29" s="570"/>
      <c r="JIK29" s="570"/>
      <c r="JIL29" s="570"/>
      <c r="JIM29" s="570"/>
      <c r="JIN29" s="570"/>
      <c r="JIO29" s="570"/>
      <c r="JIP29" s="570"/>
      <c r="JIQ29" s="570"/>
      <c r="JIR29" s="570"/>
      <c r="JIS29" s="570"/>
      <c r="JIT29" s="570"/>
      <c r="JIU29" s="570"/>
      <c r="JIV29" s="570"/>
      <c r="JIW29" s="570"/>
      <c r="JIX29" s="570"/>
      <c r="JIY29" s="570"/>
      <c r="JIZ29" s="570"/>
      <c r="JJA29" s="570"/>
      <c r="JJB29" s="570"/>
      <c r="JJC29" s="570"/>
      <c r="JJD29" s="570"/>
      <c r="JJE29" s="570"/>
      <c r="JJF29" s="570"/>
      <c r="JJG29" s="570"/>
      <c r="JJH29" s="570"/>
      <c r="JJI29" s="570"/>
      <c r="JJJ29" s="570"/>
      <c r="JJK29" s="570"/>
      <c r="JJL29" s="570"/>
      <c r="JJM29" s="570"/>
      <c r="JJN29" s="570"/>
      <c r="JJO29" s="570"/>
      <c r="JJP29" s="570"/>
      <c r="JJQ29" s="570"/>
      <c r="JJR29" s="570"/>
      <c r="JJS29" s="570"/>
      <c r="JJT29" s="570"/>
      <c r="JJU29" s="570"/>
      <c r="JJV29" s="570"/>
      <c r="JJW29" s="570"/>
      <c r="JJX29" s="570"/>
      <c r="JJY29" s="570"/>
      <c r="JJZ29" s="570"/>
      <c r="JKA29" s="570"/>
      <c r="JKB29" s="570"/>
      <c r="JKC29" s="570"/>
      <c r="JKD29" s="570"/>
      <c r="JKE29" s="570"/>
      <c r="JKF29" s="570"/>
      <c r="JKG29" s="570"/>
      <c r="JKH29" s="570"/>
      <c r="JKI29" s="570"/>
      <c r="JKJ29" s="570"/>
      <c r="JKK29" s="570"/>
      <c r="JKL29" s="570"/>
      <c r="JKM29" s="570"/>
      <c r="JKN29" s="570"/>
      <c r="JKO29" s="570"/>
      <c r="JKP29" s="570"/>
      <c r="JKQ29" s="570"/>
      <c r="JKR29" s="570"/>
      <c r="JKS29" s="570"/>
      <c r="JKT29" s="570"/>
      <c r="JKU29" s="570"/>
      <c r="JKV29" s="570"/>
      <c r="JKW29" s="570"/>
      <c r="JKX29" s="570"/>
      <c r="JKY29" s="570"/>
      <c r="JKZ29" s="570"/>
      <c r="JLA29" s="570"/>
      <c r="JLB29" s="570"/>
      <c r="JLC29" s="570"/>
      <c r="JLD29" s="570"/>
      <c r="JLE29" s="570"/>
      <c r="JLF29" s="570"/>
      <c r="JLG29" s="570"/>
      <c r="JLH29" s="570"/>
      <c r="JLI29" s="570"/>
      <c r="JLJ29" s="570"/>
      <c r="JLK29" s="570"/>
      <c r="JLL29" s="570"/>
      <c r="JLM29" s="570"/>
      <c r="JLN29" s="570"/>
      <c r="JLO29" s="570"/>
      <c r="JLP29" s="570"/>
      <c r="JLQ29" s="570"/>
      <c r="JLR29" s="570"/>
      <c r="JLS29" s="570"/>
      <c r="JLT29" s="570"/>
      <c r="JLU29" s="570"/>
      <c r="JLV29" s="570"/>
      <c r="JLW29" s="570"/>
      <c r="JLX29" s="570"/>
      <c r="JLY29" s="570"/>
      <c r="JLZ29" s="570"/>
      <c r="JMA29" s="570"/>
      <c r="JMB29" s="570"/>
      <c r="JMC29" s="570"/>
      <c r="JMD29" s="570"/>
      <c r="JME29" s="570"/>
      <c r="JMF29" s="570"/>
      <c r="JMG29" s="570"/>
      <c r="JMH29" s="570"/>
      <c r="JMI29" s="570"/>
      <c r="JMJ29" s="570"/>
      <c r="JMK29" s="570"/>
      <c r="JML29" s="570"/>
      <c r="JMM29" s="570"/>
      <c r="JMN29" s="570"/>
      <c r="JMO29" s="570"/>
      <c r="JMP29" s="570"/>
      <c r="JMQ29" s="570"/>
      <c r="JMR29" s="570"/>
      <c r="JMS29" s="570"/>
      <c r="JMT29" s="570"/>
      <c r="JMU29" s="570"/>
      <c r="JMV29" s="570"/>
      <c r="JMW29" s="570"/>
      <c r="JMX29" s="570"/>
      <c r="JMY29" s="570"/>
      <c r="JMZ29" s="570"/>
      <c r="JNA29" s="570"/>
      <c r="JNB29" s="570"/>
      <c r="JNC29" s="570"/>
      <c r="JND29" s="570"/>
      <c r="JNE29" s="570"/>
      <c r="JNF29" s="570"/>
      <c r="JNG29" s="570"/>
      <c r="JNH29" s="570"/>
      <c r="JNI29" s="570"/>
      <c r="JNJ29" s="570"/>
      <c r="JNK29" s="570"/>
      <c r="JNL29" s="570"/>
      <c r="JNM29" s="570"/>
      <c r="JNN29" s="570"/>
      <c r="JNO29" s="570"/>
      <c r="JNP29" s="570"/>
      <c r="JNQ29" s="570"/>
      <c r="JNR29" s="570"/>
      <c r="JNS29" s="570"/>
      <c r="JNT29" s="570"/>
      <c r="JNU29" s="570"/>
      <c r="JNV29" s="570"/>
      <c r="JNW29" s="570"/>
      <c r="JNX29" s="570"/>
      <c r="JNY29" s="570"/>
      <c r="JNZ29" s="570"/>
      <c r="JOA29" s="570"/>
      <c r="JOB29" s="570"/>
      <c r="JOC29" s="570"/>
      <c r="JOD29" s="570"/>
      <c r="JOE29" s="570"/>
      <c r="JOF29" s="570"/>
      <c r="JOG29" s="570"/>
      <c r="JOH29" s="570"/>
      <c r="JOI29" s="570"/>
      <c r="JOJ29" s="570"/>
      <c r="JOK29" s="570"/>
      <c r="JOL29" s="570"/>
      <c r="JOM29" s="570"/>
      <c r="JON29" s="570"/>
      <c r="JOO29" s="570"/>
      <c r="JOP29" s="570"/>
      <c r="JOQ29" s="570"/>
      <c r="JOR29" s="570"/>
      <c r="JOS29" s="570"/>
      <c r="JOT29" s="570"/>
      <c r="JOU29" s="570"/>
      <c r="JOV29" s="570"/>
      <c r="JOW29" s="570"/>
      <c r="JOX29" s="570"/>
      <c r="JOY29" s="570"/>
      <c r="JOZ29" s="570"/>
      <c r="JPA29" s="570"/>
      <c r="JPB29" s="570"/>
      <c r="JPC29" s="570"/>
      <c r="JPD29" s="570"/>
      <c r="JPE29" s="570"/>
      <c r="JPF29" s="570"/>
      <c r="JPG29" s="570"/>
      <c r="JPH29" s="570"/>
      <c r="JPI29" s="570"/>
      <c r="JPJ29" s="570"/>
      <c r="JPK29" s="570"/>
      <c r="JPL29" s="570"/>
      <c r="JPM29" s="570"/>
      <c r="JPN29" s="570"/>
      <c r="JPO29" s="570"/>
      <c r="JPP29" s="570"/>
      <c r="JPQ29" s="570"/>
      <c r="JPR29" s="570"/>
      <c r="JPS29" s="570"/>
      <c r="JPT29" s="570"/>
      <c r="JPU29" s="570"/>
      <c r="JPV29" s="570"/>
      <c r="JPW29" s="570"/>
      <c r="JPX29" s="570"/>
      <c r="JPY29" s="570"/>
      <c r="JPZ29" s="570"/>
      <c r="JQA29" s="570"/>
      <c r="JQB29" s="570"/>
      <c r="JQC29" s="570"/>
      <c r="JQD29" s="570"/>
      <c r="JQE29" s="570"/>
      <c r="JQF29" s="570"/>
      <c r="JQG29" s="570"/>
      <c r="JQH29" s="570"/>
      <c r="JQI29" s="570"/>
      <c r="JQJ29" s="570"/>
      <c r="JQK29" s="570"/>
      <c r="JQL29" s="570"/>
      <c r="JQM29" s="570"/>
      <c r="JQN29" s="570"/>
      <c r="JQO29" s="570"/>
      <c r="JQP29" s="570"/>
      <c r="JQQ29" s="570"/>
      <c r="JQR29" s="570"/>
      <c r="JQS29" s="570"/>
      <c r="JQT29" s="570"/>
      <c r="JQU29" s="570"/>
      <c r="JQV29" s="570"/>
      <c r="JQW29" s="570"/>
      <c r="JQX29" s="570"/>
      <c r="JQY29" s="570"/>
      <c r="JQZ29" s="570"/>
      <c r="JRA29" s="570"/>
      <c r="JRB29" s="570"/>
      <c r="JRC29" s="570"/>
      <c r="JRD29" s="570"/>
      <c r="JRE29" s="570"/>
      <c r="JRF29" s="570"/>
      <c r="JRG29" s="570"/>
      <c r="JRH29" s="570"/>
      <c r="JRI29" s="570"/>
      <c r="JRJ29" s="570"/>
      <c r="JRK29" s="570"/>
      <c r="JRL29" s="570"/>
      <c r="JRM29" s="570"/>
      <c r="JRN29" s="570"/>
      <c r="JRO29" s="570"/>
      <c r="JRP29" s="570"/>
      <c r="JRQ29" s="570"/>
      <c r="JRR29" s="570"/>
      <c r="JRS29" s="570"/>
      <c r="JRT29" s="570"/>
      <c r="JRU29" s="570"/>
      <c r="JRV29" s="570"/>
      <c r="JRW29" s="570"/>
      <c r="JRX29" s="570"/>
      <c r="JRY29" s="570"/>
      <c r="JRZ29" s="570"/>
      <c r="JSA29" s="570"/>
      <c r="JSB29" s="570"/>
      <c r="JSC29" s="570"/>
      <c r="JSD29" s="570"/>
      <c r="JSE29" s="570"/>
      <c r="JSF29" s="570"/>
      <c r="JSG29" s="570"/>
      <c r="JSH29" s="570"/>
      <c r="JSI29" s="570"/>
      <c r="JSJ29" s="570"/>
      <c r="JSK29" s="570"/>
      <c r="JSL29" s="570"/>
      <c r="JSM29" s="570"/>
      <c r="JSN29" s="570"/>
      <c r="JSO29" s="570"/>
      <c r="JSP29" s="570"/>
      <c r="JSQ29" s="570"/>
      <c r="JSR29" s="570"/>
      <c r="JSS29" s="570"/>
      <c r="JST29" s="570"/>
      <c r="JSU29" s="570"/>
      <c r="JSV29" s="570"/>
      <c r="JSW29" s="570"/>
      <c r="JSX29" s="570"/>
      <c r="JSY29" s="570"/>
      <c r="JSZ29" s="570"/>
      <c r="JTA29" s="570"/>
      <c r="JTB29" s="570"/>
      <c r="JTC29" s="570"/>
      <c r="JTD29" s="570"/>
      <c r="JTE29" s="570"/>
      <c r="JTF29" s="570"/>
      <c r="JTG29" s="570"/>
      <c r="JTH29" s="570"/>
      <c r="JTI29" s="570"/>
      <c r="JTJ29" s="570"/>
      <c r="JTK29" s="570"/>
      <c r="JTL29" s="570"/>
      <c r="JTM29" s="570"/>
      <c r="JTN29" s="570"/>
      <c r="JTO29" s="570"/>
      <c r="JTP29" s="570"/>
      <c r="JTQ29" s="570"/>
      <c r="JTR29" s="570"/>
      <c r="JTS29" s="570"/>
      <c r="JTT29" s="570"/>
      <c r="JTU29" s="570"/>
      <c r="JTV29" s="570"/>
      <c r="JTW29" s="570"/>
      <c r="JTX29" s="570"/>
      <c r="JTY29" s="570"/>
      <c r="JTZ29" s="570"/>
      <c r="JUA29" s="570"/>
      <c r="JUB29" s="570"/>
      <c r="JUC29" s="570"/>
      <c r="JUD29" s="570"/>
      <c r="JUE29" s="570"/>
      <c r="JUF29" s="570"/>
      <c r="JUG29" s="570"/>
      <c r="JUH29" s="570"/>
      <c r="JUI29" s="570"/>
      <c r="JUJ29" s="570"/>
      <c r="JUK29" s="570"/>
      <c r="JUL29" s="570"/>
      <c r="JUM29" s="570"/>
      <c r="JUN29" s="570"/>
      <c r="JUO29" s="570"/>
      <c r="JUP29" s="570"/>
      <c r="JUQ29" s="570"/>
      <c r="JUR29" s="570"/>
      <c r="JUS29" s="570"/>
      <c r="JUT29" s="570"/>
      <c r="JUU29" s="570"/>
      <c r="JUV29" s="570"/>
      <c r="JUW29" s="570"/>
      <c r="JUX29" s="570"/>
      <c r="JUY29" s="570"/>
      <c r="JUZ29" s="570"/>
      <c r="JVA29" s="570"/>
      <c r="JVB29" s="570"/>
      <c r="JVC29" s="570"/>
      <c r="JVD29" s="570"/>
      <c r="JVE29" s="570"/>
      <c r="JVF29" s="570"/>
      <c r="JVG29" s="570"/>
      <c r="JVH29" s="570"/>
      <c r="JVI29" s="570"/>
      <c r="JVJ29" s="570"/>
      <c r="JVK29" s="570"/>
      <c r="JVL29" s="570"/>
      <c r="JVM29" s="570"/>
      <c r="JVN29" s="570"/>
      <c r="JVO29" s="570"/>
      <c r="JVP29" s="570"/>
      <c r="JVQ29" s="570"/>
      <c r="JVR29" s="570"/>
      <c r="JVS29" s="570"/>
      <c r="JVT29" s="570"/>
      <c r="JVU29" s="570"/>
      <c r="JVV29" s="570"/>
      <c r="JVW29" s="570"/>
      <c r="JVX29" s="570"/>
      <c r="JVY29" s="570"/>
      <c r="JVZ29" s="570"/>
      <c r="JWA29" s="570"/>
      <c r="JWB29" s="570"/>
      <c r="JWC29" s="570"/>
      <c r="JWD29" s="570"/>
      <c r="JWE29" s="570"/>
      <c r="JWF29" s="570"/>
      <c r="JWG29" s="570"/>
      <c r="JWH29" s="570"/>
      <c r="JWI29" s="570"/>
      <c r="JWJ29" s="570"/>
      <c r="JWK29" s="570"/>
      <c r="JWL29" s="570"/>
      <c r="JWM29" s="570"/>
      <c r="JWN29" s="570"/>
      <c r="JWO29" s="570"/>
      <c r="JWP29" s="570"/>
      <c r="JWQ29" s="570"/>
      <c r="JWR29" s="570"/>
      <c r="JWS29" s="570"/>
      <c r="JWT29" s="570"/>
      <c r="JWU29" s="570"/>
      <c r="JWV29" s="570"/>
      <c r="JWW29" s="570"/>
      <c r="JWX29" s="570"/>
      <c r="JWY29" s="570"/>
      <c r="JWZ29" s="570"/>
      <c r="JXA29" s="570"/>
      <c r="JXB29" s="570"/>
      <c r="JXC29" s="570"/>
      <c r="JXD29" s="570"/>
      <c r="JXE29" s="570"/>
      <c r="JXF29" s="570"/>
      <c r="JXG29" s="570"/>
      <c r="JXH29" s="570"/>
      <c r="JXI29" s="570"/>
      <c r="JXJ29" s="570"/>
      <c r="JXK29" s="570"/>
      <c r="JXL29" s="570"/>
      <c r="JXM29" s="570"/>
      <c r="JXN29" s="570"/>
      <c r="JXO29" s="570"/>
      <c r="JXP29" s="570"/>
      <c r="JXQ29" s="570"/>
      <c r="JXR29" s="570"/>
      <c r="JXS29" s="570"/>
      <c r="JXT29" s="570"/>
      <c r="JXU29" s="570"/>
      <c r="JXV29" s="570"/>
      <c r="JXW29" s="570"/>
      <c r="JXX29" s="570"/>
      <c r="JXY29" s="570"/>
      <c r="JXZ29" s="570"/>
      <c r="JYA29" s="570"/>
      <c r="JYB29" s="570"/>
      <c r="JYC29" s="570"/>
      <c r="JYD29" s="570"/>
      <c r="JYE29" s="570"/>
      <c r="JYF29" s="570"/>
      <c r="JYG29" s="570"/>
      <c r="JYH29" s="570"/>
      <c r="JYI29" s="570"/>
      <c r="JYJ29" s="570"/>
      <c r="JYK29" s="570"/>
      <c r="JYL29" s="570"/>
      <c r="JYM29" s="570"/>
      <c r="JYN29" s="570"/>
      <c r="JYO29" s="570"/>
      <c r="JYP29" s="570"/>
      <c r="JYQ29" s="570"/>
      <c r="JYR29" s="570"/>
      <c r="JYS29" s="570"/>
      <c r="JYT29" s="570"/>
      <c r="JYU29" s="570"/>
      <c r="JYV29" s="570"/>
      <c r="JYW29" s="570"/>
      <c r="JYX29" s="570"/>
      <c r="JYY29" s="570"/>
      <c r="JYZ29" s="570"/>
      <c r="JZA29" s="570"/>
      <c r="JZB29" s="570"/>
      <c r="JZC29" s="570"/>
      <c r="JZD29" s="570"/>
      <c r="JZE29" s="570"/>
      <c r="JZF29" s="570"/>
      <c r="JZG29" s="570"/>
      <c r="JZH29" s="570"/>
      <c r="JZI29" s="570"/>
      <c r="JZJ29" s="570"/>
      <c r="JZK29" s="570"/>
      <c r="JZL29" s="570"/>
      <c r="JZM29" s="570"/>
      <c r="JZN29" s="570"/>
      <c r="JZO29" s="570"/>
      <c r="JZP29" s="570"/>
      <c r="JZQ29" s="570"/>
      <c r="JZR29" s="570"/>
      <c r="JZS29" s="570"/>
      <c r="JZT29" s="570"/>
      <c r="JZU29" s="570"/>
      <c r="JZV29" s="570"/>
      <c r="JZW29" s="570"/>
      <c r="JZX29" s="570"/>
      <c r="JZY29" s="570"/>
      <c r="JZZ29" s="570"/>
      <c r="KAA29" s="570"/>
      <c r="KAB29" s="570"/>
      <c r="KAC29" s="570"/>
      <c r="KAD29" s="570"/>
      <c r="KAE29" s="570"/>
      <c r="KAF29" s="570"/>
      <c r="KAG29" s="570"/>
      <c r="KAH29" s="570"/>
      <c r="KAI29" s="570"/>
      <c r="KAJ29" s="570"/>
      <c r="KAK29" s="570"/>
      <c r="KAL29" s="570"/>
      <c r="KAM29" s="570"/>
      <c r="KAN29" s="570"/>
      <c r="KAO29" s="570"/>
      <c r="KAP29" s="570"/>
      <c r="KAQ29" s="570"/>
      <c r="KAR29" s="570"/>
      <c r="KAS29" s="570"/>
      <c r="KAT29" s="570"/>
      <c r="KAU29" s="570"/>
      <c r="KAV29" s="570"/>
      <c r="KAW29" s="570"/>
      <c r="KAX29" s="570"/>
      <c r="KAY29" s="570"/>
      <c r="KAZ29" s="570"/>
      <c r="KBA29" s="570"/>
      <c r="KBB29" s="570"/>
      <c r="KBC29" s="570"/>
      <c r="KBD29" s="570"/>
      <c r="KBE29" s="570"/>
      <c r="KBF29" s="570"/>
      <c r="KBG29" s="570"/>
      <c r="KBH29" s="570"/>
      <c r="KBI29" s="570"/>
      <c r="KBJ29" s="570"/>
      <c r="KBK29" s="570"/>
      <c r="KBL29" s="570"/>
      <c r="KBM29" s="570"/>
      <c r="KBN29" s="570"/>
      <c r="KBO29" s="570"/>
      <c r="KBP29" s="570"/>
      <c r="KBQ29" s="570"/>
      <c r="KBR29" s="570"/>
      <c r="KBS29" s="570"/>
      <c r="KBT29" s="570"/>
      <c r="KBU29" s="570"/>
      <c r="KBV29" s="570"/>
      <c r="KBW29" s="570"/>
      <c r="KBX29" s="570"/>
      <c r="KBY29" s="570"/>
      <c r="KBZ29" s="570"/>
      <c r="KCA29" s="570"/>
      <c r="KCB29" s="570"/>
      <c r="KCC29" s="570"/>
      <c r="KCD29" s="570"/>
      <c r="KCE29" s="570"/>
      <c r="KCF29" s="570"/>
      <c r="KCG29" s="570"/>
      <c r="KCH29" s="570"/>
      <c r="KCI29" s="570"/>
      <c r="KCJ29" s="570"/>
      <c r="KCK29" s="570"/>
      <c r="KCL29" s="570"/>
      <c r="KCM29" s="570"/>
      <c r="KCN29" s="570"/>
      <c r="KCO29" s="570"/>
      <c r="KCP29" s="570"/>
      <c r="KCQ29" s="570"/>
      <c r="KCR29" s="570"/>
      <c r="KCS29" s="570"/>
      <c r="KCT29" s="570"/>
      <c r="KCU29" s="570"/>
      <c r="KCV29" s="570"/>
      <c r="KCW29" s="570"/>
      <c r="KCX29" s="570"/>
      <c r="KCY29" s="570"/>
      <c r="KCZ29" s="570"/>
      <c r="KDA29" s="570"/>
      <c r="KDB29" s="570"/>
      <c r="KDC29" s="570"/>
      <c r="KDD29" s="570"/>
      <c r="KDE29" s="570"/>
      <c r="KDF29" s="570"/>
      <c r="KDG29" s="570"/>
      <c r="KDH29" s="570"/>
      <c r="KDI29" s="570"/>
      <c r="KDJ29" s="570"/>
      <c r="KDK29" s="570"/>
      <c r="KDL29" s="570"/>
      <c r="KDM29" s="570"/>
      <c r="KDN29" s="570"/>
      <c r="KDO29" s="570"/>
      <c r="KDP29" s="570"/>
      <c r="KDQ29" s="570"/>
      <c r="KDR29" s="570"/>
      <c r="KDS29" s="570"/>
      <c r="KDT29" s="570"/>
      <c r="KDU29" s="570"/>
      <c r="KDV29" s="570"/>
      <c r="KDW29" s="570"/>
      <c r="KDX29" s="570"/>
      <c r="KDY29" s="570"/>
      <c r="KDZ29" s="570"/>
      <c r="KEA29" s="570"/>
      <c r="KEB29" s="570"/>
      <c r="KEC29" s="570"/>
      <c r="KED29" s="570"/>
      <c r="KEE29" s="570"/>
      <c r="KEF29" s="570"/>
      <c r="KEG29" s="570"/>
      <c r="KEH29" s="570"/>
      <c r="KEI29" s="570"/>
      <c r="KEJ29" s="570"/>
      <c r="KEK29" s="570"/>
      <c r="KEL29" s="570"/>
      <c r="KEM29" s="570"/>
      <c r="KEN29" s="570"/>
      <c r="KEO29" s="570"/>
      <c r="KEP29" s="570"/>
      <c r="KEQ29" s="570"/>
      <c r="KER29" s="570"/>
      <c r="KES29" s="570"/>
      <c r="KET29" s="570"/>
      <c r="KEU29" s="570"/>
      <c r="KEV29" s="570"/>
      <c r="KEW29" s="570"/>
      <c r="KEX29" s="570"/>
      <c r="KEY29" s="570"/>
      <c r="KEZ29" s="570"/>
      <c r="KFA29" s="570"/>
      <c r="KFB29" s="570"/>
      <c r="KFC29" s="570"/>
      <c r="KFD29" s="570"/>
      <c r="KFE29" s="570"/>
      <c r="KFF29" s="570"/>
      <c r="KFG29" s="570"/>
      <c r="KFH29" s="570"/>
      <c r="KFI29" s="570"/>
      <c r="KFJ29" s="570"/>
      <c r="KFK29" s="570"/>
      <c r="KFL29" s="570"/>
      <c r="KFM29" s="570"/>
      <c r="KFN29" s="570"/>
      <c r="KFO29" s="570"/>
      <c r="KFP29" s="570"/>
      <c r="KFQ29" s="570"/>
      <c r="KFR29" s="570"/>
      <c r="KFS29" s="570"/>
      <c r="KFT29" s="570"/>
      <c r="KFU29" s="570"/>
      <c r="KFV29" s="570"/>
      <c r="KFW29" s="570"/>
      <c r="KFX29" s="570"/>
      <c r="KFY29" s="570"/>
      <c r="KFZ29" s="570"/>
      <c r="KGA29" s="570"/>
      <c r="KGB29" s="570"/>
      <c r="KGC29" s="570"/>
      <c r="KGD29" s="570"/>
      <c r="KGE29" s="570"/>
      <c r="KGF29" s="570"/>
      <c r="KGG29" s="570"/>
      <c r="KGH29" s="570"/>
      <c r="KGI29" s="570"/>
      <c r="KGJ29" s="570"/>
      <c r="KGK29" s="570"/>
      <c r="KGL29" s="570"/>
      <c r="KGM29" s="570"/>
      <c r="KGN29" s="570"/>
      <c r="KGO29" s="570"/>
      <c r="KGP29" s="570"/>
      <c r="KGQ29" s="570"/>
      <c r="KGR29" s="570"/>
      <c r="KGS29" s="570"/>
      <c r="KGT29" s="570"/>
      <c r="KGU29" s="570"/>
      <c r="KGV29" s="570"/>
      <c r="KGW29" s="570"/>
      <c r="KGX29" s="570"/>
      <c r="KGY29" s="570"/>
      <c r="KGZ29" s="570"/>
      <c r="KHA29" s="570"/>
      <c r="KHB29" s="570"/>
      <c r="KHC29" s="570"/>
      <c r="KHD29" s="570"/>
      <c r="KHE29" s="570"/>
      <c r="KHF29" s="570"/>
      <c r="KHG29" s="570"/>
      <c r="KHH29" s="570"/>
      <c r="KHI29" s="570"/>
      <c r="KHJ29" s="570"/>
      <c r="KHK29" s="570"/>
      <c r="KHL29" s="570"/>
      <c r="KHM29" s="570"/>
      <c r="KHN29" s="570"/>
      <c r="KHO29" s="570"/>
      <c r="KHP29" s="570"/>
      <c r="KHQ29" s="570"/>
      <c r="KHR29" s="570"/>
      <c r="KHS29" s="570"/>
      <c r="KHT29" s="570"/>
      <c r="KHU29" s="570"/>
      <c r="KHV29" s="570"/>
      <c r="KHW29" s="570"/>
      <c r="KHX29" s="570"/>
      <c r="KHY29" s="570"/>
      <c r="KHZ29" s="570"/>
      <c r="KIA29" s="570"/>
      <c r="KIB29" s="570"/>
      <c r="KIC29" s="570"/>
      <c r="KID29" s="570"/>
      <c r="KIE29" s="570"/>
      <c r="KIF29" s="570"/>
      <c r="KIG29" s="570"/>
      <c r="KIH29" s="570"/>
      <c r="KII29" s="570"/>
      <c r="KIJ29" s="570"/>
      <c r="KIK29" s="570"/>
      <c r="KIL29" s="570"/>
      <c r="KIM29" s="570"/>
      <c r="KIN29" s="570"/>
      <c r="KIO29" s="570"/>
      <c r="KIP29" s="570"/>
      <c r="KIQ29" s="570"/>
      <c r="KIR29" s="570"/>
      <c r="KIS29" s="570"/>
      <c r="KIT29" s="570"/>
      <c r="KIU29" s="570"/>
      <c r="KIV29" s="570"/>
      <c r="KIW29" s="570"/>
      <c r="KIX29" s="570"/>
      <c r="KIY29" s="570"/>
      <c r="KIZ29" s="570"/>
      <c r="KJA29" s="570"/>
      <c r="KJB29" s="570"/>
      <c r="KJC29" s="570"/>
      <c r="KJD29" s="570"/>
      <c r="KJE29" s="570"/>
      <c r="KJF29" s="570"/>
      <c r="KJG29" s="570"/>
      <c r="KJH29" s="570"/>
      <c r="KJI29" s="570"/>
      <c r="KJJ29" s="570"/>
      <c r="KJK29" s="570"/>
      <c r="KJL29" s="570"/>
      <c r="KJM29" s="570"/>
      <c r="KJN29" s="570"/>
      <c r="KJO29" s="570"/>
      <c r="KJP29" s="570"/>
      <c r="KJQ29" s="570"/>
      <c r="KJR29" s="570"/>
      <c r="KJS29" s="570"/>
      <c r="KJT29" s="570"/>
      <c r="KJU29" s="570"/>
      <c r="KJV29" s="570"/>
      <c r="KJW29" s="570"/>
      <c r="KJX29" s="570"/>
      <c r="KJY29" s="570"/>
      <c r="KJZ29" s="570"/>
      <c r="KKA29" s="570"/>
      <c r="KKB29" s="570"/>
      <c r="KKC29" s="570"/>
      <c r="KKD29" s="570"/>
      <c r="KKE29" s="570"/>
      <c r="KKF29" s="570"/>
      <c r="KKG29" s="570"/>
      <c r="KKH29" s="570"/>
      <c r="KKI29" s="570"/>
      <c r="KKJ29" s="570"/>
      <c r="KKK29" s="570"/>
      <c r="KKL29" s="570"/>
      <c r="KKM29" s="570"/>
      <c r="KKN29" s="570"/>
      <c r="KKO29" s="570"/>
      <c r="KKP29" s="570"/>
      <c r="KKQ29" s="570"/>
      <c r="KKR29" s="570"/>
      <c r="KKS29" s="570"/>
      <c r="KKT29" s="570"/>
      <c r="KKU29" s="570"/>
      <c r="KKV29" s="570"/>
      <c r="KKW29" s="570"/>
      <c r="KKX29" s="570"/>
      <c r="KKY29" s="570"/>
      <c r="KKZ29" s="570"/>
      <c r="KLA29" s="570"/>
      <c r="KLB29" s="570"/>
      <c r="KLC29" s="570"/>
      <c r="KLD29" s="570"/>
      <c r="KLE29" s="570"/>
      <c r="KLF29" s="570"/>
      <c r="KLG29" s="570"/>
      <c r="KLH29" s="570"/>
      <c r="KLI29" s="570"/>
      <c r="KLJ29" s="570"/>
      <c r="KLK29" s="570"/>
      <c r="KLL29" s="570"/>
      <c r="KLM29" s="570"/>
      <c r="KLN29" s="570"/>
      <c r="KLO29" s="570"/>
      <c r="KLP29" s="570"/>
      <c r="KLQ29" s="570"/>
      <c r="KLR29" s="570"/>
      <c r="KLS29" s="570"/>
      <c r="KLT29" s="570"/>
      <c r="KLU29" s="570"/>
      <c r="KLV29" s="570"/>
      <c r="KLW29" s="570"/>
      <c r="KLX29" s="570"/>
      <c r="KLY29" s="570"/>
      <c r="KLZ29" s="570"/>
      <c r="KMA29" s="570"/>
      <c r="KMB29" s="570"/>
      <c r="KMC29" s="570"/>
      <c r="KMD29" s="570"/>
      <c r="KME29" s="570"/>
      <c r="KMF29" s="570"/>
      <c r="KMG29" s="570"/>
      <c r="KMH29" s="570"/>
      <c r="KMI29" s="570"/>
      <c r="KMJ29" s="570"/>
      <c r="KMK29" s="570"/>
      <c r="KML29" s="570"/>
      <c r="KMM29" s="570"/>
      <c r="KMN29" s="570"/>
      <c r="KMO29" s="570"/>
      <c r="KMP29" s="570"/>
      <c r="KMQ29" s="570"/>
      <c r="KMR29" s="570"/>
      <c r="KMS29" s="570"/>
      <c r="KMT29" s="570"/>
      <c r="KMU29" s="570"/>
      <c r="KMV29" s="570"/>
      <c r="KMW29" s="570"/>
      <c r="KMX29" s="570"/>
      <c r="KMY29" s="570"/>
      <c r="KMZ29" s="570"/>
      <c r="KNA29" s="570"/>
      <c r="KNB29" s="570"/>
      <c r="KNC29" s="570"/>
      <c r="KND29" s="570"/>
      <c r="KNE29" s="570"/>
      <c r="KNF29" s="570"/>
      <c r="KNG29" s="570"/>
      <c r="KNH29" s="570"/>
      <c r="KNI29" s="570"/>
      <c r="KNJ29" s="570"/>
      <c r="KNK29" s="570"/>
      <c r="KNL29" s="570"/>
      <c r="KNM29" s="570"/>
      <c r="KNN29" s="570"/>
      <c r="KNO29" s="570"/>
      <c r="KNP29" s="570"/>
      <c r="KNQ29" s="570"/>
      <c r="KNR29" s="570"/>
      <c r="KNS29" s="570"/>
      <c r="KNT29" s="570"/>
      <c r="KNU29" s="570"/>
      <c r="KNV29" s="570"/>
      <c r="KNW29" s="570"/>
      <c r="KNX29" s="570"/>
      <c r="KNY29" s="570"/>
      <c r="KNZ29" s="570"/>
      <c r="KOA29" s="570"/>
      <c r="KOB29" s="570"/>
      <c r="KOC29" s="570"/>
      <c r="KOD29" s="570"/>
      <c r="KOE29" s="570"/>
      <c r="KOF29" s="570"/>
      <c r="KOG29" s="570"/>
      <c r="KOH29" s="570"/>
      <c r="KOI29" s="570"/>
      <c r="KOJ29" s="570"/>
      <c r="KOK29" s="570"/>
      <c r="KOL29" s="570"/>
      <c r="KOM29" s="570"/>
      <c r="KON29" s="570"/>
      <c r="KOO29" s="570"/>
      <c r="KOP29" s="570"/>
      <c r="KOQ29" s="570"/>
      <c r="KOR29" s="570"/>
      <c r="KOS29" s="570"/>
      <c r="KOT29" s="570"/>
      <c r="KOU29" s="570"/>
      <c r="KOV29" s="570"/>
      <c r="KOW29" s="570"/>
      <c r="KOX29" s="570"/>
      <c r="KOY29" s="570"/>
      <c r="KOZ29" s="570"/>
      <c r="KPA29" s="570"/>
      <c r="KPB29" s="570"/>
      <c r="KPC29" s="570"/>
      <c r="KPD29" s="570"/>
      <c r="KPE29" s="570"/>
      <c r="KPF29" s="570"/>
      <c r="KPG29" s="570"/>
      <c r="KPH29" s="570"/>
      <c r="KPI29" s="570"/>
      <c r="KPJ29" s="570"/>
      <c r="KPK29" s="570"/>
      <c r="KPL29" s="570"/>
      <c r="KPM29" s="570"/>
      <c r="KPN29" s="570"/>
      <c r="KPO29" s="570"/>
      <c r="KPP29" s="570"/>
      <c r="KPQ29" s="570"/>
      <c r="KPR29" s="570"/>
      <c r="KPS29" s="570"/>
      <c r="KPT29" s="570"/>
      <c r="KPU29" s="570"/>
      <c r="KPV29" s="570"/>
      <c r="KPW29" s="570"/>
      <c r="KPX29" s="570"/>
      <c r="KPY29" s="570"/>
      <c r="KPZ29" s="570"/>
      <c r="KQA29" s="570"/>
      <c r="KQB29" s="570"/>
      <c r="KQC29" s="570"/>
      <c r="KQD29" s="570"/>
      <c r="KQE29" s="570"/>
      <c r="KQF29" s="570"/>
      <c r="KQG29" s="570"/>
      <c r="KQH29" s="570"/>
      <c r="KQI29" s="570"/>
      <c r="KQJ29" s="570"/>
      <c r="KQK29" s="570"/>
      <c r="KQL29" s="570"/>
      <c r="KQM29" s="570"/>
      <c r="KQN29" s="570"/>
      <c r="KQO29" s="570"/>
      <c r="KQP29" s="570"/>
      <c r="KQQ29" s="570"/>
      <c r="KQR29" s="570"/>
      <c r="KQS29" s="570"/>
      <c r="KQT29" s="570"/>
      <c r="KQU29" s="570"/>
      <c r="KQV29" s="570"/>
      <c r="KQW29" s="570"/>
      <c r="KQX29" s="570"/>
      <c r="KQY29" s="570"/>
      <c r="KQZ29" s="570"/>
      <c r="KRA29" s="570"/>
      <c r="KRB29" s="570"/>
      <c r="KRC29" s="570"/>
      <c r="KRD29" s="570"/>
      <c r="KRE29" s="570"/>
      <c r="KRF29" s="570"/>
      <c r="KRG29" s="570"/>
      <c r="KRH29" s="570"/>
      <c r="KRI29" s="570"/>
      <c r="KRJ29" s="570"/>
      <c r="KRK29" s="570"/>
      <c r="KRL29" s="570"/>
      <c r="KRM29" s="570"/>
      <c r="KRN29" s="570"/>
      <c r="KRO29" s="570"/>
      <c r="KRP29" s="570"/>
      <c r="KRQ29" s="570"/>
      <c r="KRR29" s="570"/>
      <c r="KRS29" s="570"/>
      <c r="KRT29" s="570"/>
      <c r="KRU29" s="570"/>
      <c r="KRV29" s="570"/>
      <c r="KRW29" s="570"/>
      <c r="KRX29" s="570"/>
      <c r="KRY29" s="570"/>
      <c r="KRZ29" s="570"/>
      <c r="KSA29" s="570"/>
      <c r="KSB29" s="570"/>
      <c r="KSC29" s="570"/>
      <c r="KSD29" s="570"/>
      <c r="KSE29" s="570"/>
      <c r="KSF29" s="570"/>
      <c r="KSG29" s="570"/>
      <c r="KSH29" s="570"/>
      <c r="KSI29" s="570"/>
      <c r="KSJ29" s="570"/>
      <c r="KSK29" s="570"/>
      <c r="KSL29" s="570"/>
      <c r="KSM29" s="570"/>
      <c r="KSN29" s="570"/>
      <c r="KSO29" s="570"/>
      <c r="KSP29" s="570"/>
      <c r="KSQ29" s="570"/>
      <c r="KSR29" s="570"/>
      <c r="KSS29" s="570"/>
      <c r="KST29" s="570"/>
      <c r="KSU29" s="570"/>
      <c r="KSV29" s="570"/>
      <c r="KSW29" s="570"/>
      <c r="KSX29" s="570"/>
      <c r="KSY29" s="570"/>
      <c r="KSZ29" s="570"/>
      <c r="KTA29" s="570"/>
      <c r="KTB29" s="570"/>
      <c r="KTC29" s="570"/>
      <c r="KTD29" s="570"/>
      <c r="KTE29" s="570"/>
      <c r="KTF29" s="570"/>
      <c r="KTG29" s="570"/>
      <c r="KTH29" s="570"/>
      <c r="KTI29" s="570"/>
      <c r="KTJ29" s="570"/>
      <c r="KTK29" s="570"/>
      <c r="KTL29" s="570"/>
      <c r="KTM29" s="570"/>
      <c r="KTN29" s="570"/>
      <c r="KTO29" s="570"/>
      <c r="KTP29" s="570"/>
      <c r="KTQ29" s="570"/>
      <c r="KTR29" s="570"/>
      <c r="KTS29" s="570"/>
      <c r="KTT29" s="570"/>
      <c r="KTU29" s="570"/>
      <c r="KTV29" s="570"/>
      <c r="KTW29" s="570"/>
      <c r="KTX29" s="570"/>
      <c r="KTY29" s="570"/>
      <c r="KTZ29" s="570"/>
      <c r="KUA29" s="570"/>
      <c r="KUB29" s="570"/>
      <c r="KUC29" s="570"/>
      <c r="KUD29" s="570"/>
      <c r="KUE29" s="570"/>
      <c r="KUF29" s="570"/>
      <c r="KUG29" s="570"/>
      <c r="KUH29" s="570"/>
      <c r="KUI29" s="570"/>
      <c r="KUJ29" s="570"/>
      <c r="KUK29" s="570"/>
      <c r="KUL29" s="570"/>
      <c r="KUM29" s="570"/>
      <c r="KUN29" s="570"/>
      <c r="KUO29" s="570"/>
      <c r="KUP29" s="570"/>
      <c r="KUQ29" s="570"/>
      <c r="KUR29" s="570"/>
      <c r="KUS29" s="570"/>
      <c r="KUT29" s="570"/>
      <c r="KUU29" s="570"/>
      <c r="KUV29" s="570"/>
      <c r="KUW29" s="570"/>
      <c r="KUX29" s="570"/>
      <c r="KUY29" s="570"/>
      <c r="KUZ29" s="570"/>
      <c r="KVA29" s="570"/>
      <c r="KVB29" s="570"/>
      <c r="KVC29" s="570"/>
      <c r="KVD29" s="570"/>
      <c r="KVE29" s="570"/>
      <c r="KVF29" s="570"/>
      <c r="KVG29" s="570"/>
      <c r="KVH29" s="570"/>
      <c r="KVI29" s="570"/>
      <c r="KVJ29" s="570"/>
      <c r="KVK29" s="570"/>
      <c r="KVL29" s="570"/>
      <c r="KVM29" s="570"/>
      <c r="KVN29" s="570"/>
      <c r="KVO29" s="570"/>
      <c r="KVP29" s="570"/>
      <c r="KVQ29" s="570"/>
      <c r="KVR29" s="570"/>
      <c r="KVS29" s="570"/>
      <c r="KVT29" s="570"/>
      <c r="KVU29" s="570"/>
      <c r="KVV29" s="570"/>
      <c r="KVW29" s="570"/>
      <c r="KVX29" s="570"/>
      <c r="KVY29" s="570"/>
      <c r="KVZ29" s="570"/>
      <c r="KWA29" s="570"/>
      <c r="KWB29" s="570"/>
      <c r="KWC29" s="570"/>
      <c r="KWD29" s="570"/>
      <c r="KWE29" s="570"/>
      <c r="KWF29" s="570"/>
      <c r="KWG29" s="570"/>
      <c r="KWH29" s="570"/>
      <c r="KWI29" s="570"/>
      <c r="KWJ29" s="570"/>
      <c r="KWK29" s="570"/>
      <c r="KWL29" s="570"/>
      <c r="KWM29" s="570"/>
      <c r="KWN29" s="570"/>
      <c r="KWO29" s="570"/>
      <c r="KWP29" s="570"/>
      <c r="KWQ29" s="570"/>
      <c r="KWR29" s="570"/>
      <c r="KWS29" s="570"/>
      <c r="KWT29" s="570"/>
      <c r="KWU29" s="570"/>
      <c r="KWV29" s="570"/>
      <c r="KWW29" s="570"/>
      <c r="KWX29" s="570"/>
      <c r="KWY29" s="570"/>
      <c r="KWZ29" s="570"/>
      <c r="KXA29" s="570"/>
      <c r="KXB29" s="570"/>
      <c r="KXC29" s="570"/>
      <c r="KXD29" s="570"/>
      <c r="KXE29" s="570"/>
      <c r="KXF29" s="570"/>
      <c r="KXG29" s="570"/>
      <c r="KXH29" s="570"/>
      <c r="KXI29" s="570"/>
      <c r="KXJ29" s="570"/>
      <c r="KXK29" s="570"/>
      <c r="KXL29" s="570"/>
      <c r="KXM29" s="570"/>
      <c r="KXN29" s="570"/>
      <c r="KXO29" s="570"/>
      <c r="KXP29" s="570"/>
      <c r="KXQ29" s="570"/>
      <c r="KXR29" s="570"/>
      <c r="KXS29" s="570"/>
      <c r="KXT29" s="570"/>
      <c r="KXU29" s="570"/>
      <c r="KXV29" s="570"/>
      <c r="KXW29" s="570"/>
      <c r="KXX29" s="570"/>
      <c r="KXY29" s="570"/>
      <c r="KXZ29" s="570"/>
      <c r="KYA29" s="570"/>
      <c r="KYB29" s="570"/>
      <c r="KYC29" s="570"/>
      <c r="KYD29" s="570"/>
      <c r="KYE29" s="570"/>
      <c r="KYF29" s="570"/>
      <c r="KYG29" s="570"/>
      <c r="KYH29" s="570"/>
      <c r="KYI29" s="570"/>
      <c r="KYJ29" s="570"/>
      <c r="KYK29" s="570"/>
      <c r="KYL29" s="570"/>
      <c r="KYM29" s="570"/>
      <c r="KYN29" s="570"/>
      <c r="KYO29" s="570"/>
      <c r="KYP29" s="570"/>
      <c r="KYQ29" s="570"/>
      <c r="KYR29" s="570"/>
      <c r="KYS29" s="570"/>
      <c r="KYT29" s="570"/>
      <c r="KYU29" s="570"/>
      <c r="KYV29" s="570"/>
      <c r="KYW29" s="570"/>
      <c r="KYX29" s="570"/>
      <c r="KYY29" s="570"/>
      <c r="KYZ29" s="570"/>
      <c r="KZA29" s="570"/>
      <c r="KZB29" s="570"/>
      <c r="KZC29" s="570"/>
      <c r="KZD29" s="570"/>
      <c r="KZE29" s="570"/>
      <c r="KZF29" s="570"/>
      <c r="KZG29" s="570"/>
      <c r="KZH29" s="570"/>
      <c r="KZI29" s="570"/>
      <c r="KZJ29" s="570"/>
      <c r="KZK29" s="570"/>
      <c r="KZL29" s="570"/>
      <c r="KZM29" s="570"/>
      <c r="KZN29" s="570"/>
      <c r="KZO29" s="570"/>
      <c r="KZP29" s="570"/>
      <c r="KZQ29" s="570"/>
      <c r="KZR29" s="570"/>
      <c r="KZS29" s="570"/>
      <c r="KZT29" s="570"/>
      <c r="KZU29" s="570"/>
      <c r="KZV29" s="570"/>
      <c r="KZW29" s="570"/>
      <c r="KZX29" s="570"/>
      <c r="KZY29" s="570"/>
      <c r="KZZ29" s="570"/>
      <c r="LAA29" s="570"/>
      <c r="LAB29" s="570"/>
      <c r="LAC29" s="570"/>
      <c r="LAD29" s="570"/>
      <c r="LAE29" s="570"/>
      <c r="LAF29" s="570"/>
      <c r="LAG29" s="570"/>
      <c r="LAH29" s="570"/>
      <c r="LAI29" s="570"/>
      <c r="LAJ29" s="570"/>
      <c r="LAK29" s="570"/>
      <c r="LAL29" s="570"/>
      <c r="LAM29" s="570"/>
      <c r="LAN29" s="570"/>
      <c r="LAO29" s="570"/>
      <c r="LAP29" s="570"/>
      <c r="LAQ29" s="570"/>
      <c r="LAR29" s="570"/>
      <c r="LAS29" s="570"/>
      <c r="LAT29" s="570"/>
      <c r="LAU29" s="570"/>
      <c r="LAV29" s="570"/>
      <c r="LAW29" s="570"/>
      <c r="LAX29" s="570"/>
      <c r="LAY29" s="570"/>
      <c r="LAZ29" s="570"/>
      <c r="LBA29" s="570"/>
      <c r="LBB29" s="570"/>
      <c r="LBC29" s="570"/>
      <c r="LBD29" s="570"/>
      <c r="LBE29" s="570"/>
      <c r="LBF29" s="570"/>
      <c r="LBG29" s="570"/>
      <c r="LBH29" s="570"/>
      <c r="LBI29" s="570"/>
      <c r="LBJ29" s="570"/>
      <c r="LBK29" s="570"/>
      <c r="LBL29" s="570"/>
      <c r="LBM29" s="570"/>
      <c r="LBN29" s="570"/>
      <c r="LBO29" s="570"/>
      <c r="LBP29" s="570"/>
      <c r="LBQ29" s="570"/>
      <c r="LBR29" s="570"/>
      <c r="LBS29" s="570"/>
      <c r="LBT29" s="570"/>
      <c r="LBU29" s="570"/>
      <c r="LBV29" s="570"/>
      <c r="LBW29" s="570"/>
      <c r="LBX29" s="570"/>
      <c r="LBY29" s="570"/>
      <c r="LBZ29" s="570"/>
      <c r="LCA29" s="570"/>
      <c r="LCB29" s="570"/>
      <c r="LCC29" s="570"/>
      <c r="LCD29" s="570"/>
      <c r="LCE29" s="570"/>
      <c r="LCF29" s="570"/>
      <c r="LCG29" s="570"/>
      <c r="LCH29" s="570"/>
      <c r="LCI29" s="570"/>
      <c r="LCJ29" s="570"/>
      <c r="LCK29" s="570"/>
      <c r="LCL29" s="570"/>
      <c r="LCM29" s="570"/>
      <c r="LCN29" s="570"/>
      <c r="LCO29" s="570"/>
      <c r="LCP29" s="570"/>
      <c r="LCQ29" s="570"/>
      <c r="LCR29" s="570"/>
      <c r="LCS29" s="570"/>
      <c r="LCT29" s="570"/>
      <c r="LCU29" s="570"/>
      <c r="LCV29" s="570"/>
      <c r="LCW29" s="570"/>
      <c r="LCX29" s="570"/>
      <c r="LCY29" s="570"/>
      <c r="LCZ29" s="570"/>
      <c r="LDA29" s="570"/>
      <c r="LDB29" s="570"/>
      <c r="LDC29" s="570"/>
      <c r="LDD29" s="570"/>
      <c r="LDE29" s="570"/>
      <c r="LDF29" s="570"/>
      <c r="LDG29" s="570"/>
      <c r="LDH29" s="570"/>
      <c r="LDI29" s="570"/>
      <c r="LDJ29" s="570"/>
      <c r="LDK29" s="570"/>
      <c r="LDL29" s="570"/>
      <c r="LDM29" s="570"/>
      <c r="LDN29" s="570"/>
      <c r="LDO29" s="570"/>
      <c r="LDP29" s="570"/>
      <c r="LDQ29" s="570"/>
      <c r="LDR29" s="570"/>
      <c r="LDS29" s="570"/>
      <c r="LDT29" s="570"/>
      <c r="LDU29" s="570"/>
      <c r="LDV29" s="570"/>
      <c r="LDW29" s="570"/>
      <c r="LDX29" s="570"/>
      <c r="LDY29" s="570"/>
      <c r="LDZ29" s="570"/>
      <c r="LEA29" s="570"/>
      <c r="LEB29" s="570"/>
      <c r="LEC29" s="570"/>
      <c r="LED29" s="570"/>
      <c r="LEE29" s="570"/>
      <c r="LEF29" s="570"/>
      <c r="LEG29" s="570"/>
      <c r="LEH29" s="570"/>
      <c r="LEI29" s="570"/>
      <c r="LEJ29" s="570"/>
      <c r="LEK29" s="570"/>
      <c r="LEL29" s="570"/>
      <c r="LEM29" s="570"/>
      <c r="LEN29" s="570"/>
      <c r="LEO29" s="570"/>
      <c r="LEP29" s="570"/>
      <c r="LEQ29" s="570"/>
      <c r="LER29" s="570"/>
      <c r="LES29" s="570"/>
      <c r="LET29" s="570"/>
      <c r="LEU29" s="570"/>
      <c r="LEV29" s="570"/>
      <c r="LEW29" s="570"/>
      <c r="LEX29" s="570"/>
      <c r="LEY29" s="570"/>
      <c r="LEZ29" s="570"/>
      <c r="LFA29" s="570"/>
      <c r="LFB29" s="570"/>
      <c r="LFC29" s="570"/>
      <c r="LFD29" s="570"/>
      <c r="LFE29" s="570"/>
      <c r="LFF29" s="570"/>
      <c r="LFG29" s="570"/>
      <c r="LFH29" s="570"/>
      <c r="LFI29" s="570"/>
      <c r="LFJ29" s="570"/>
      <c r="LFK29" s="570"/>
      <c r="LFL29" s="570"/>
      <c r="LFM29" s="570"/>
      <c r="LFN29" s="570"/>
      <c r="LFO29" s="570"/>
      <c r="LFP29" s="570"/>
      <c r="LFQ29" s="570"/>
      <c r="LFR29" s="570"/>
      <c r="LFS29" s="570"/>
      <c r="LFT29" s="570"/>
      <c r="LFU29" s="570"/>
      <c r="LFV29" s="570"/>
      <c r="LFW29" s="570"/>
      <c r="LFX29" s="570"/>
      <c r="LFY29" s="570"/>
      <c r="LFZ29" s="570"/>
      <c r="LGA29" s="570"/>
      <c r="LGB29" s="570"/>
      <c r="LGC29" s="570"/>
      <c r="LGD29" s="570"/>
      <c r="LGE29" s="570"/>
      <c r="LGF29" s="570"/>
      <c r="LGG29" s="570"/>
      <c r="LGH29" s="570"/>
      <c r="LGI29" s="570"/>
      <c r="LGJ29" s="570"/>
      <c r="LGK29" s="570"/>
      <c r="LGL29" s="570"/>
      <c r="LGM29" s="570"/>
      <c r="LGN29" s="570"/>
      <c r="LGO29" s="570"/>
      <c r="LGP29" s="570"/>
      <c r="LGQ29" s="570"/>
      <c r="LGR29" s="570"/>
      <c r="LGS29" s="570"/>
      <c r="LGT29" s="570"/>
      <c r="LGU29" s="570"/>
      <c r="LGV29" s="570"/>
      <c r="LGW29" s="570"/>
      <c r="LGX29" s="570"/>
      <c r="LGY29" s="570"/>
      <c r="LGZ29" s="570"/>
      <c r="LHA29" s="570"/>
      <c r="LHB29" s="570"/>
      <c r="LHC29" s="570"/>
      <c r="LHD29" s="570"/>
      <c r="LHE29" s="570"/>
      <c r="LHF29" s="570"/>
      <c r="LHG29" s="570"/>
      <c r="LHH29" s="570"/>
      <c r="LHI29" s="570"/>
      <c r="LHJ29" s="570"/>
      <c r="LHK29" s="570"/>
      <c r="LHL29" s="570"/>
      <c r="LHM29" s="570"/>
      <c r="LHN29" s="570"/>
      <c r="LHO29" s="570"/>
      <c r="LHP29" s="570"/>
      <c r="LHQ29" s="570"/>
      <c r="LHR29" s="570"/>
      <c r="LHS29" s="570"/>
      <c r="LHT29" s="570"/>
      <c r="LHU29" s="570"/>
      <c r="LHV29" s="570"/>
      <c r="LHW29" s="570"/>
      <c r="LHX29" s="570"/>
      <c r="LHY29" s="570"/>
      <c r="LHZ29" s="570"/>
      <c r="LIA29" s="570"/>
      <c r="LIB29" s="570"/>
      <c r="LIC29" s="570"/>
      <c r="LID29" s="570"/>
      <c r="LIE29" s="570"/>
      <c r="LIF29" s="570"/>
      <c r="LIG29" s="570"/>
      <c r="LIH29" s="570"/>
      <c r="LII29" s="570"/>
      <c r="LIJ29" s="570"/>
      <c r="LIK29" s="570"/>
      <c r="LIL29" s="570"/>
      <c r="LIM29" s="570"/>
      <c r="LIN29" s="570"/>
      <c r="LIO29" s="570"/>
      <c r="LIP29" s="570"/>
      <c r="LIQ29" s="570"/>
      <c r="LIR29" s="570"/>
      <c r="LIS29" s="570"/>
      <c r="LIT29" s="570"/>
      <c r="LIU29" s="570"/>
      <c r="LIV29" s="570"/>
      <c r="LIW29" s="570"/>
      <c r="LIX29" s="570"/>
      <c r="LIY29" s="570"/>
      <c r="LIZ29" s="570"/>
      <c r="LJA29" s="570"/>
      <c r="LJB29" s="570"/>
      <c r="LJC29" s="570"/>
      <c r="LJD29" s="570"/>
      <c r="LJE29" s="570"/>
      <c r="LJF29" s="570"/>
      <c r="LJG29" s="570"/>
      <c r="LJH29" s="570"/>
      <c r="LJI29" s="570"/>
      <c r="LJJ29" s="570"/>
      <c r="LJK29" s="570"/>
      <c r="LJL29" s="570"/>
      <c r="LJM29" s="570"/>
      <c r="LJN29" s="570"/>
      <c r="LJO29" s="570"/>
      <c r="LJP29" s="570"/>
      <c r="LJQ29" s="570"/>
      <c r="LJR29" s="570"/>
      <c r="LJS29" s="570"/>
      <c r="LJT29" s="570"/>
      <c r="LJU29" s="570"/>
      <c r="LJV29" s="570"/>
      <c r="LJW29" s="570"/>
      <c r="LJX29" s="570"/>
      <c r="LJY29" s="570"/>
      <c r="LJZ29" s="570"/>
      <c r="LKA29" s="570"/>
      <c r="LKB29" s="570"/>
      <c r="LKC29" s="570"/>
      <c r="LKD29" s="570"/>
      <c r="LKE29" s="570"/>
      <c r="LKF29" s="570"/>
      <c r="LKG29" s="570"/>
      <c r="LKH29" s="570"/>
      <c r="LKI29" s="570"/>
      <c r="LKJ29" s="570"/>
      <c r="LKK29" s="570"/>
      <c r="LKL29" s="570"/>
      <c r="LKM29" s="570"/>
      <c r="LKN29" s="570"/>
      <c r="LKO29" s="570"/>
      <c r="LKP29" s="570"/>
      <c r="LKQ29" s="570"/>
      <c r="LKR29" s="570"/>
      <c r="LKS29" s="570"/>
      <c r="LKT29" s="570"/>
      <c r="LKU29" s="570"/>
      <c r="LKV29" s="570"/>
      <c r="LKW29" s="570"/>
      <c r="LKX29" s="570"/>
      <c r="LKY29" s="570"/>
      <c r="LKZ29" s="570"/>
      <c r="LLA29" s="570"/>
      <c r="LLB29" s="570"/>
      <c r="LLC29" s="570"/>
      <c r="LLD29" s="570"/>
      <c r="LLE29" s="570"/>
      <c r="LLF29" s="570"/>
      <c r="LLG29" s="570"/>
      <c r="LLH29" s="570"/>
      <c r="LLI29" s="570"/>
      <c r="LLJ29" s="570"/>
      <c r="LLK29" s="570"/>
      <c r="LLL29" s="570"/>
      <c r="LLM29" s="570"/>
      <c r="LLN29" s="570"/>
      <c r="LLO29" s="570"/>
      <c r="LLP29" s="570"/>
      <c r="LLQ29" s="570"/>
      <c r="LLR29" s="570"/>
      <c r="LLS29" s="570"/>
      <c r="LLT29" s="570"/>
      <c r="LLU29" s="570"/>
      <c r="LLV29" s="570"/>
      <c r="LLW29" s="570"/>
      <c r="LLX29" s="570"/>
      <c r="LLY29" s="570"/>
      <c r="LLZ29" s="570"/>
      <c r="LMA29" s="570"/>
      <c r="LMB29" s="570"/>
      <c r="LMC29" s="570"/>
      <c r="LMD29" s="570"/>
      <c r="LME29" s="570"/>
      <c r="LMF29" s="570"/>
      <c r="LMG29" s="570"/>
      <c r="LMH29" s="570"/>
      <c r="LMI29" s="570"/>
      <c r="LMJ29" s="570"/>
      <c r="LMK29" s="570"/>
      <c r="LML29" s="570"/>
      <c r="LMM29" s="570"/>
      <c r="LMN29" s="570"/>
      <c r="LMO29" s="570"/>
      <c r="LMP29" s="570"/>
      <c r="LMQ29" s="570"/>
      <c r="LMR29" s="570"/>
      <c r="LMS29" s="570"/>
      <c r="LMT29" s="570"/>
      <c r="LMU29" s="570"/>
      <c r="LMV29" s="570"/>
      <c r="LMW29" s="570"/>
      <c r="LMX29" s="570"/>
      <c r="LMY29" s="570"/>
      <c r="LMZ29" s="570"/>
      <c r="LNA29" s="570"/>
      <c r="LNB29" s="570"/>
      <c r="LNC29" s="570"/>
      <c r="LND29" s="570"/>
      <c r="LNE29" s="570"/>
      <c r="LNF29" s="570"/>
      <c r="LNG29" s="570"/>
      <c r="LNH29" s="570"/>
      <c r="LNI29" s="570"/>
      <c r="LNJ29" s="570"/>
      <c r="LNK29" s="570"/>
      <c r="LNL29" s="570"/>
      <c r="LNM29" s="570"/>
      <c r="LNN29" s="570"/>
      <c r="LNO29" s="570"/>
      <c r="LNP29" s="570"/>
      <c r="LNQ29" s="570"/>
      <c r="LNR29" s="570"/>
      <c r="LNS29" s="570"/>
      <c r="LNT29" s="570"/>
      <c r="LNU29" s="570"/>
      <c r="LNV29" s="570"/>
      <c r="LNW29" s="570"/>
      <c r="LNX29" s="570"/>
      <c r="LNY29" s="570"/>
      <c r="LNZ29" s="570"/>
      <c r="LOA29" s="570"/>
      <c r="LOB29" s="570"/>
      <c r="LOC29" s="570"/>
      <c r="LOD29" s="570"/>
      <c r="LOE29" s="570"/>
      <c r="LOF29" s="570"/>
      <c r="LOG29" s="570"/>
      <c r="LOH29" s="570"/>
      <c r="LOI29" s="570"/>
      <c r="LOJ29" s="570"/>
      <c r="LOK29" s="570"/>
      <c r="LOL29" s="570"/>
      <c r="LOM29" s="570"/>
      <c r="LON29" s="570"/>
      <c r="LOO29" s="570"/>
      <c r="LOP29" s="570"/>
      <c r="LOQ29" s="570"/>
      <c r="LOR29" s="570"/>
      <c r="LOS29" s="570"/>
      <c r="LOT29" s="570"/>
      <c r="LOU29" s="570"/>
      <c r="LOV29" s="570"/>
      <c r="LOW29" s="570"/>
      <c r="LOX29" s="570"/>
      <c r="LOY29" s="570"/>
      <c r="LOZ29" s="570"/>
      <c r="LPA29" s="570"/>
      <c r="LPB29" s="570"/>
      <c r="LPC29" s="570"/>
      <c r="LPD29" s="570"/>
      <c r="LPE29" s="570"/>
      <c r="LPF29" s="570"/>
      <c r="LPG29" s="570"/>
      <c r="LPH29" s="570"/>
      <c r="LPI29" s="570"/>
      <c r="LPJ29" s="570"/>
      <c r="LPK29" s="570"/>
      <c r="LPL29" s="570"/>
      <c r="LPM29" s="570"/>
      <c r="LPN29" s="570"/>
      <c r="LPO29" s="570"/>
      <c r="LPP29" s="570"/>
      <c r="LPQ29" s="570"/>
      <c r="LPR29" s="570"/>
      <c r="LPS29" s="570"/>
      <c r="LPT29" s="570"/>
      <c r="LPU29" s="570"/>
      <c r="LPV29" s="570"/>
      <c r="LPW29" s="570"/>
      <c r="LPX29" s="570"/>
      <c r="LPY29" s="570"/>
      <c r="LPZ29" s="570"/>
      <c r="LQA29" s="570"/>
      <c r="LQB29" s="570"/>
      <c r="LQC29" s="570"/>
      <c r="LQD29" s="570"/>
      <c r="LQE29" s="570"/>
      <c r="LQF29" s="570"/>
      <c r="LQG29" s="570"/>
      <c r="LQH29" s="570"/>
      <c r="LQI29" s="570"/>
      <c r="LQJ29" s="570"/>
      <c r="LQK29" s="570"/>
      <c r="LQL29" s="570"/>
      <c r="LQM29" s="570"/>
      <c r="LQN29" s="570"/>
      <c r="LQO29" s="570"/>
      <c r="LQP29" s="570"/>
      <c r="LQQ29" s="570"/>
      <c r="LQR29" s="570"/>
      <c r="LQS29" s="570"/>
      <c r="LQT29" s="570"/>
      <c r="LQU29" s="570"/>
      <c r="LQV29" s="570"/>
      <c r="LQW29" s="570"/>
      <c r="LQX29" s="570"/>
      <c r="LQY29" s="570"/>
      <c r="LQZ29" s="570"/>
      <c r="LRA29" s="570"/>
      <c r="LRB29" s="570"/>
      <c r="LRC29" s="570"/>
      <c r="LRD29" s="570"/>
      <c r="LRE29" s="570"/>
      <c r="LRF29" s="570"/>
      <c r="LRG29" s="570"/>
      <c r="LRH29" s="570"/>
      <c r="LRI29" s="570"/>
      <c r="LRJ29" s="570"/>
      <c r="LRK29" s="570"/>
      <c r="LRL29" s="570"/>
      <c r="LRM29" s="570"/>
      <c r="LRN29" s="570"/>
      <c r="LRO29" s="570"/>
      <c r="LRP29" s="570"/>
      <c r="LRQ29" s="570"/>
      <c r="LRR29" s="570"/>
      <c r="LRS29" s="570"/>
      <c r="LRT29" s="570"/>
      <c r="LRU29" s="570"/>
      <c r="LRV29" s="570"/>
      <c r="LRW29" s="570"/>
      <c r="LRX29" s="570"/>
      <c r="LRY29" s="570"/>
      <c r="LRZ29" s="570"/>
      <c r="LSA29" s="570"/>
      <c r="LSB29" s="570"/>
      <c r="LSC29" s="570"/>
      <c r="LSD29" s="570"/>
      <c r="LSE29" s="570"/>
      <c r="LSF29" s="570"/>
      <c r="LSG29" s="570"/>
      <c r="LSH29" s="570"/>
      <c r="LSI29" s="570"/>
      <c r="LSJ29" s="570"/>
      <c r="LSK29" s="570"/>
      <c r="LSL29" s="570"/>
      <c r="LSM29" s="570"/>
      <c r="LSN29" s="570"/>
      <c r="LSO29" s="570"/>
      <c r="LSP29" s="570"/>
      <c r="LSQ29" s="570"/>
      <c r="LSR29" s="570"/>
      <c r="LSS29" s="570"/>
      <c r="LST29" s="570"/>
      <c r="LSU29" s="570"/>
      <c r="LSV29" s="570"/>
      <c r="LSW29" s="570"/>
      <c r="LSX29" s="570"/>
      <c r="LSY29" s="570"/>
      <c r="LSZ29" s="570"/>
      <c r="LTA29" s="570"/>
      <c r="LTB29" s="570"/>
      <c r="LTC29" s="570"/>
      <c r="LTD29" s="570"/>
      <c r="LTE29" s="570"/>
      <c r="LTF29" s="570"/>
      <c r="LTG29" s="570"/>
      <c r="LTH29" s="570"/>
      <c r="LTI29" s="570"/>
      <c r="LTJ29" s="570"/>
      <c r="LTK29" s="570"/>
      <c r="LTL29" s="570"/>
      <c r="LTM29" s="570"/>
      <c r="LTN29" s="570"/>
      <c r="LTO29" s="570"/>
      <c r="LTP29" s="570"/>
      <c r="LTQ29" s="570"/>
      <c r="LTR29" s="570"/>
      <c r="LTS29" s="570"/>
      <c r="LTT29" s="570"/>
      <c r="LTU29" s="570"/>
      <c r="LTV29" s="570"/>
      <c r="LTW29" s="570"/>
      <c r="LTX29" s="570"/>
      <c r="LTY29" s="570"/>
      <c r="LTZ29" s="570"/>
      <c r="LUA29" s="570"/>
      <c r="LUB29" s="570"/>
      <c r="LUC29" s="570"/>
      <c r="LUD29" s="570"/>
      <c r="LUE29" s="570"/>
      <c r="LUF29" s="570"/>
      <c r="LUG29" s="570"/>
      <c r="LUH29" s="570"/>
      <c r="LUI29" s="570"/>
      <c r="LUJ29" s="570"/>
      <c r="LUK29" s="570"/>
      <c r="LUL29" s="570"/>
      <c r="LUM29" s="570"/>
      <c r="LUN29" s="570"/>
      <c r="LUO29" s="570"/>
      <c r="LUP29" s="570"/>
      <c r="LUQ29" s="570"/>
      <c r="LUR29" s="570"/>
      <c r="LUS29" s="570"/>
      <c r="LUT29" s="570"/>
      <c r="LUU29" s="570"/>
      <c r="LUV29" s="570"/>
      <c r="LUW29" s="570"/>
      <c r="LUX29" s="570"/>
      <c r="LUY29" s="570"/>
      <c r="LUZ29" s="570"/>
      <c r="LVA29" s="570"/>
      <c r="LVB29" s="570"/>
      <c r="LVC29" s="570"/>
      <c r="LVD29" s="570"/>
      <c r="LVE29" s="570"/>
      <c r="LVF29" s="570"/>
      <c r="LVG29" s="570"/>
      <c r="LVH29" s="570"/>
      <c r="LVI29" s="570"/>
      <c r="LVJ29" s="570"/>
      <c r="LVK29" s="570"/>
      <c r="LVL29" s="570"/>
      <c r="LVM29" s="570"/>
      <c r="LVN29" s="570"/>
      <c r="LVO29" s="570"/>
      <c r="LVP29" s="570"/>
      <c r="LVQ29" s="570"/>
      <c r="LVR29" s="570"/>
      <c r="LVS29" s="570"/>
      <c r="LVT29" s="570"/>
      <c r="LVU29" s="570"/>
      <c r="LVV29" s="570"/>
      <c r="LVW29" s="570"/>
      <c r="LVX29" s="570"/>
      <c r="LVY29" s="570"/>
      <c r="LVZ29" s="570"/>
      <c r="LWA29" s="570"/>
      <c r="LWB29" s="570"/>
      <c r="LWC29" s="570"/>
      <c r="LWD29" s="570"/>
      <c r="LWE29" s="570"/>
      <c r="LWF29" s="570"/>
      <c r="LWG29" s="570"/>
      <c r="LWH29" s="570"/>
      <c r="LWI29" s="570"/>
      <c r="LWJ29" s="570"/>
      <c r="LWK29" s="570"/>
      <c r="LWL29" s="570"/>
      <c r="LWM29" s="570"/>
      <c r="LWN29" s="570"/>
      <c r="LWO29" s="570"/>
      <c r="LWP29" s="570"/>
      <c r="LWQ29" s="570"/>
      <c r="LWR29" s="570"/>
      <c r="LWS29" s="570"/>
      <c r="LWT29" s="570"/>
      <c r="LWU29" s="570"/>
      <c r="LWV29" s="570"/>
      <c r="LWW29" s="570"/>
      <c r="LWX29" s="570"/>
      <c r="LWY29" s="570"/>
      <c r="LWZ29" s="570"/>
      <c r="LXA29" s="570"/>
      <c r="LXB29" s="570"/>
      <c r="LXC29" s="570"/>
      <c r="LXD29" s="570"/>
      <c r="LXE29" s="570"/>
      <c r="LXF29" s="570"/>
      <c r="LXG29" s="570"/>
      <c r="LXH29" s="570"/>
      <c r="LXI29" s="570"/>
      <c r="LXJ29" s="570"/>
      <c r="LXK29" s="570"/>
      <c r="LXL29" s="570"/>
      <c r="LXM29" s="570"/>
      <c r="LXN29" s="570"/>
      <c r="LXO29" s="570"/>
      <c r="LXP29" s="570"/>
      <c r="LXQ29" s="570"/>
      <c r="LXR29" s="570"/>
      <c r="LXS29" s="570"/>
      <c r="LXT29" s="570"/>
      <c r="LXU29" s="570"/>
      <c r="LXV29" s="570"/>
      <c r="LXW29" s="570"/>
      <c r="LXX29" s="570"/>
      <c r="LXY29" s="570"/>
      <c r="LXZ29" s="570"/>
      <c r="LYA29" s="570"/>
      <c r="LYB29" s="570"/>
      <c r="LYC29" s="570"/>
      <c r="LYD29" s="570"/>
      <c r="LYE29" s="570"/>
      <c r="LYF29" s="570"/>
      <c r="LYG29" s="570"/>
      <c r="LYH29" s="570"/>
      <c r="LYI29" s="570"/>
      <c r="LYJ29" s="570"/>
      <c r="LYK29" s="570"/>
      <c r="LYL29" s="570"/>
      <c r="LYM29" s="570"/>
      <c r="LYN29" s="570"/>
      <c r="LYO29" s="570"/>
      <c r="LYP29" s="570"/>
      <c r="LYQ29" s="570"/>
      <c r="LYR29" s="570"/>
      <c r="LYS29" s="570"/>
      <c r="LYT29" s="570"/>
      <c r="LYU29" s="570"/>
      <c r="LYV29" s="570"/>
      <c r="LYW29" s="570"/>
      <c r="LYX29" s="570"/>
      <c r="LYY29" s="570"/>
      <c r="LYZ29" s="570"/>
      <c r="LZA29" s="570"/>
      <c r="LZB29" s="570"/>
      <c r="LZC29" s="570"/>
      <c r="LZD29" s="570"/>
      <c r="LZE29" s="570"/>
      <c r="LZF29" s="570"/>
      <c r="LZG29" s="570"/>
      <c r="LZH29" s="570"/>
      <c r="LZI29" s="570"/>
      <c r="LZJ29" s="570"/>
      <c r="LZK29" s="570"/>
      <c r="LZL29" s="570"/>
      <c r="LZM29" s="570"/>
      <c r="LZN29" s="570"/>
      <c r="LZO29" s="570"/>
      <c r="LZP29" s="570"/>
      <c r="LZQ29" s="570"/>
      <c r="LZR29" s="570"/>
      <c r="LZS29" s="570"/>
      <c r="LZT29" s="570"/>
      <c r="LZU29" s="570"/>
      <c r="LZV29" s="570"/>
      <c r="LZW29" s="570"/>
      <c r="LZX29" s="570"/>
      <c r="LZY29" s="570"/>
      <c r="LZZ29" s="570"/>
      <c r="MAA29" s="570"/>
      <c r="MAB29" s="570"/>
      <c r="MAC29" s="570"/>
      <c r="MAD29" s="570"/>
      <c r="MAE29" s="570"/>
      <c r="MAF29" s="570"/>
      <c r="MAG29" s="570"/>
      <c r="MAH29" s="570"/>
      <c r="MAI29" s="570"/>
      <c r="MAJ29" s="570"/>
      <c r="MAK29" s="570"/>
      <c r="MAL29" s="570"/>
      <c r="MAM29" s="570"/>
      <c r="MAN29" s="570"/>
      <c r="MAO29" s="570"/>
      <c r="MAP29" s="570"/>
      <c r="MAQ29" s="570"/>
      <c r="MAR29" s="570"/>
      <c r="MAS29" s="570"/>
      <c r="MAT29" s="570"/>
      <c r="MAU29" s="570"/>
      <c r="MAV29" s="570"/>
      <c r="MAW29" s="570"/>
      <c r="MAX29" s="570"/>
      <c r="MAY29" s="570"/>
      <c r="MAZ29" s="570"/>
      <c r="MBA29" s="570"/>
      <c r="MBB29" s="570"/>
      <c r="MBC29" s="570"/>
      <c r="MBD29" s="570"/>
      <c r="MBE29" s="570"/>
      <c r="MBF29" s="570"/>
      <c r="MBG29" s="570"/>
      <c r="MBH29" s="570"/>
      <c r="MBI29" s="570"/>
      <c r="MBJ29" s="570"/>
      <c r="MBK29" s="570"/>
      <c r="MBL29" s="570"/>
      <c r="MBM29" s="570"/>
      <c r="MBN29" s="570"/>
      <c r="MBO29" s="570"/>
      <c r="MBP29" s="570"/>
      <c r="MBQ29" s="570"/>
      <c r="MBR29" s="570"/>
      <c r="MBS29" s="570"/>
      <c r="MBT29" s="570"/>
      <c r="MBU29" s="570"/>
      <c r="MBV29" s="570"/>
      <c r="MBW29" s="570"/>
      <c r="MBX29" s="570"/>
      <c r="MBY29" s="570"/>
      <c r="MBZ29" s="570"/>
      <c r="MCA29" s="570"/>
      <c r="MCB29" s="570"/>
      <c r="MCC29" s="570"/>
      <c r="MCD29" s="570"/>
      <c r="MCE29" s="570"/>
      <c r="MCF29" s="570"/>
      <c r="MCG29" s="570"/>
      <c r="MCH29" s="570"/>
      <c r="MCI29" s="570"/>
      <c r="MCJ29" s="570"/>
      <c r="MCK29" s="570"/>
      <c r="MCL29" s="570"/>
      <c r="MCM29" s="570"/>
      <c r="MCN29" s="570"/>
      <c r="MCO29" s="570"/>
      <c r="MCP29" s="570"/>
      <c r="MCQ29" s="570"/>
      <c r="MCR29" s="570"/>
      <c r="MCS29" s="570"/>
      <c r="MCT29" s="570"/>
      <c r="MCU29" s="570"/>
      <c r="MCV29" s="570"/>
      <c r="MCW29" s="570"/>
      <c r="MCX29" s="570"/>
      <c r="MCY29" s="570"/>
      <c r="MCZ29" s="570"/>
      <c r="MDA29" s="570"/>
      <c r="MDB29" s="570"/>
      <c r="MDC29" s="570"/>
      <c r="MDD29" s="570"/>
      <c r="MDE29" s="570"/>
      <c r="MDF29" s="570"/>
      <c r="MDG29" s="570"/>
      <c r="MDH29" s="570"/>
      <c r="MDI29" s="570"/>
      <c r="MDJ29" s="570"/>
      <c r="MDK29" s="570"/>
      <c r="MDL29" s="570"/>
      <c r="MDM29" s="570"/>
      <c r="MDN29" s="570"/>
      <c r="MDO29" s="570"/>
      <c r="MDP29" s="570"/>
      <c r="MDQ29" s="570"/>
      <c r="MDR29" s="570"/>
      <c r="MDS29" s="570"/>
      <c r="MDT29" s="570"/>
      <c r="MDU29" s="570"/>
      <c r="MDV29" s="570"/>
      <c r="MDW29" s="570"/>
      <c r="MDX29" s="570"/>
      <c r="MDY29" s="570"/>
      <c r="MDZ29" s="570"/>
      <c r="MEA29" s="570"/>
      <c r="MEB29" s="570"/>
      <c r="MEC29" s="570"/>
      <c r="MED29" s="570"/>
      <c r="MEE29" s="570"/>
      <c r="MEF29" s="570"/>
      <c r="MEG29" s="570"/>
      <c r="MEH29" s="570"/>
      <c r="MEI29" s="570"/>
      <c r="MEJ29" s="570"/>
      <c r="MEK29" s="570"/>
      <c r="MEL29" s="570"/>
      <c r="MEM29" s="570"/>
      <c r="MEN29" s="570"/>
      <c r="MEO29" s="570"/>
      <c r="MEP29" s="570"/>
      <c r="MEQ29" s="570"/>
      <c r="MER29" s="570"/>
      <c r="MES29" s="570"/>
      <c r="MET29" s="570"/>
      <c r="MEU29" s="570"/>
      <c r="MEV29" s="570"/>
      <c r="MEW29" s="570"/>
      <c r="MEX29" s="570"/>
      <c r="MEY29" s="570"/>
      <c r="MEZ29" s="570"/>
      <c r="MFA29" s="570"/>
      <c r="MFB29" s="570"/>
      <c r="MFC29" s="570"/>
      <c r="MFD29" s="570"/>
      <c r="MFE29" s="570"/>
      <c r="MFF29" s="570"/>
      <c r="MFG29" s="570"/>
      <c r="MFH29" s="570"/>
      <c r="MFI29" s="570"/>
      <c r="MFJ29" s="570"/>
      <c r="MFK29" s="570"/>
      <c r="MFL29" s="570"/>
      <c r="MFM29" s="570"/>
      <c r="MFN29" s="570"/>
      <c r="MFO29" s="570"/>
      <c r="MFP29" s="570"/>
      <c r="MFQ29" s="570"/>
      <c r="MFR29" s="570"/>
      <c r="MFS29" s="570"/>
      <c r="MFT29" s="570"/>
      <c r="MFU29" s="570"/>
      <c r="MFV29" s="570"/>
      <c r="MFW29" s="570"/>
      <c r="MFX29" s="570"/>
      <c r="MFY29" s="570"/>
      <c r="MFZ29" s="570"/>
      <c r="MGA29" s="570"/>
      <c r="MGB29" s="570"/>
      <c r="MGC29" s="570"/>
      <c r="MGD29" s="570"/>
      <c r="MGE29" s="570"/>
      <c r="MGF29" s="570"/>
      <c r="MGG29" s="570"/>
      <c r="MGH29" s="570"/>
      <c r="MGI29" s="570"/>
      <c r="MGJ29" s="570"/>
      <c r="MGK29" s="570"/>
      <c r="MGL29" s="570"/>
      <c r="MGM29" s="570"/>
      <c r="MGN29" s="570"/>
      <c r="MGO29" s="570"/>
      <c r="MGP29" s="570"/>
      <c r="MGQ29" s="570"/>
      <c r="MGR29" s="570"/>
      <c r="MGS29" s="570"/>
      <c r="MGT29" s="570"/>
      <c r="MGU29" s="570"/>
      <c r="MGV29" s="570"/>
      <c r="MGW29" s="570"/>
      <c r="MGX29" s="570"/>
      <c r="MGY29" s="570"/>
      <c r="MGZ29" s="570"/>
      <c r="MHA29" s="570"/>
      <c r="MHB29" s="570"/>
      <c r="MHC29" s="570"/>
      <c r="MHD29" s="570"/>
      <c r="MHE29" s="570"/>
      <c r="MHF29" s="570"/>
      <c r="MHG29" s="570"/>
      <c r="MHH29" s="570"/>
      <c r="MHI29" s="570"/>
      <c r="MHJ29" s="570"/>
      <c r="MHK29" s="570"/>
      <c r="MHL29" s="570"/>
      <c r="MHM29" s="570"/>
      <c r="MHN29" s="570"/>
      <c r="MHO29" s="570"/>
      <c r="MHP29" s="570"/>
      <c r="MHQ29" s="570"/>
      <c r="MHR29" s="570"/>
      <c r="MHS29" s="570"/>
      <c r="MHT29" s="570"/>
      <c r="MHU29" s="570"/>
      <c r="MHV29" s="570"/>
      <c r="MHW29" s="570"/>
      <c r="MHX29" s="570"/>
      <c r="MHY29" s="570"/>
      <c r="MHZ29" s="570"/>
      <c r="MIA29" s="570"/>
      <c r="MIB29" s="570"/>
      <c r="MIC29" s="570"/>
      <c r="MID29" s="570"/>
      <c r="MIE29" s="570"/>
      <c r="MIF29" s="570"/>
      <c r="MIG29" s="570"/>
      <c r="MIH29" s="570"/>
      <c r="MII29" s="570"/>
      <c r="MIJ29" s="570"/>
      <c r="MIK29" s="570"/>
      <c r="MIL29" s="570"/>
      <c r="MIM29" s="570"/>
      <c r="MIN29" s="570"/>
      <c r="MIO29" s="570"/>
      <c r="MIP29" s="570"/>
      <c r="MIQ29" s="570"/>
      <c r="MIR29" s="570"/>
      <c r="MIS29" s="570"/>
      <c r="MIT29" s="570"/>
      <c r="MIU29" s="570"/>
      <c r="MIV29" s="570"/>
      <c r="MIW29" s="570"/>
      <c r="MIX29" s="570"/>
      <c r="MIY29" s="570"/>
      <c r="MIZ29" s="570"/>
      <c r="MJA29" s="570"/>
      <c r="MJB29" s="570"/>
      <c r="MJC29" s="570"/>
      <c r="MJD29" s="570"/>
      <c r="MJE29" s="570"/>
      <c r="MJF29" s="570"/>
      <c r="MJG29" s="570"/>
      <c r="MJH29" s="570"/>
      <c r="MJI29" s="570"/>
      <c r="MJJ29" s="570"/>
      <c r="MJK29" s="570"/>
      <c r="MJL29" s="570"/>
      <c r="MJM29" s="570"/>
      <c r="MJN29" s="570"/>
      <c r="MJO29" s="570"/>
      <c r="MJP29" s="570"/>
      <c r="MJQ29" s="570"/>
      <c r="MJR29" s="570"/>
      <c r="MJS29" s="570"/>
      <c r="MJT29" s="570"/>
      <c r="MJU29" s="570"/>
      <c r="MJV29" s="570"/>
      <c r="MJW29" s="570"/>
      <c r="MJX29" s="570"/>
      <c r="MJY29" s="570"/>
      <c r="MJZ29" s="570"/>
      <c r="MKA29" s="570"/>
      <c r="MKB29" s="570"/>
      <c r="MKC29" s="570"/>
      <c r="MKD29" s="570"/>
      <c r="MKE29" s="570"/>
      <c r="MKF29" s="570"/>
      <c r="MKG29" s="570"/>
      <c r="MKH29" s="570"/>
      <c r="MKI29" s="570"/>
      <c r="MKJ29" s="570"/>
      <c r="MKK29" s="570"/>
      <c r="MKL29" s="570"/>
      <c r="MKM29" s="570"/>
      <c r="MKN29" s="570"/>
      <c r="MKO29" s="570"/>
      <c r="MKP29" s="570"/>
      <c r="MKQ29" s="570"/>
      <c r="MKR29" s="570"/>
      <c r="MKS29" s="570"/>
      <c r="MKT29" s="570"/>
      <c r="MKU29" s="570"/>
      <c r="MKV29" s="570"/>
      <c r="MKW29" s="570"/>
      <c r="MKX29" s="570"/>
      <c r="MKY29" s="570"/>
      <c r="MKZ29" s="570"/>
      <c r="MLA29" s="570"/>
      <c r="MLB29" s="570"/>
      <c r="MLC29" s="570"/>
      <c r="MLD29" s="570"/>
      <c r="MLE29" s="570"/>
      <c r="MLF29" s="570"/>
      <c r="MLG29" s="570"/>
      <c r="MLH29" s="570"/>
      <c r="MLI29" s="570"/>
      <c r="MLJ29" s="570"/>
      <c r="MLK29" s="570"/>
      <c r="MLL29" s="570"/>
      <c r="MLM29" s="570"/>
      <c r="MLN29" s="570"/>
      <c r="MLO29" s="570"/>
      <c r="MLP29" s="570"/>
      <c r="MLQ29" s="570"/>
      <c r="MLR29" s="570"/>
      <c r="MLS29" s="570"/>
      <c r="MLT29" s="570"/>
      <c r="MLU29" s="570"/>
      <c r="MLV29" s="570"/>
      <c r="MLW29" s="570"/>
      <c r="MLX29" s="570"/>
      <c r="MLY29" s="570"/>
      <c r="MLZ29" s="570"/>
      <c r="MMA29" s="570"/>
      <c r="MMB29" s="570"/>
      <c r="MMC29" s="570"/>
      <c r="MMD29" s="570"/>
      <c r="MME29" s="570"/>
      <c r="MMF29" s="570"/>
      <c r="MMG29" s="570"/>
      <c r="MMH29" s="570"/>
      <c r="MMI29" s="570"/>
      <c r="MMJ29" s="570"/>
      <c r="MMK29" s="570"/>
      <c r="MML29" s="570"/>
      <c r="MMM29" s="570"/>
      <c r="MMN29" s="570"/>
      <c r="MMO29" s="570"/>
      <c r="MMP29" s="570"/>
      <c r="MMQ29" s="570"/>
      <c r="MMR29" s="570"/>
      <c r="MMS29" s="570"/>
      <c r="MMT29" s="570"/>
      <c r="MMU29" s="570"/>
      <c r="MMV29" s="570"/>
      <c r="MMW29" s="570"/>
      <c r="MMX29" s="570"/>
      <c r="MMY29" s="570"/>
      <c r="MMZ29" s="570"/>
      <c r="MNA29" s="570"/>
      <c r="MNB29" s="570"/>
      <c r="MNC29" s="570"/>
      <c r="MND29" s="570"/>
      <c r="MNE29" s="570"/>
      <c r="MNF29" s="570"/>
      <c r="MNG29" s="570"/>
      <c r="MNH29" s="570"/>
      <c r="MNI29" s="570"/>
      <c r="MNJ29" s="570"/>
      <c r="MNK29" s="570"/>
      <c r="MNL29" s="570"/>
      <c r="MNM29" s="570"/>
      <c r="MNN29" s="570"/>
      <c r="MNO29" s="570"/>
      <c r="MNP29" s="570"/>
      <c r="MNQ29" s="570"/>
      <c r="MNR29" s="570"/>
      <c r="MNS29" s="570"/>
      <c r="MNT29" s="570"/>
      <c r="MNU29" s="570"/>
      <c r="MNV29" s="570"/>
      <c r="MNW29" s="570"/>
      <c r="MNX29" s="570"/>
      <c r="MNY29" s="570"/>
      <c r="MNZ29" s="570"/>
      <c r="MOA29" s="570"/>
      <c r="MOB29" s="570"/>
      <c r="MOC29" s="570"/>
      <c r="MOD29" s="570"/>
      <c r="MOE29" s="570"/>
      <c r="MOF29" s="570"/>
      <c r="MOG29" s="570"/>
      <c r="MOH29" s="570"/>
      <c r="MOI29" s="570"/>
      <c r="MOJ29" s="570"/>
      <c r="MOK29" s="570"/>
      <c r="MOL29" s="570"/>
      <c r="MOM29" s="570"/>
      <c r="MON29" s="570"/>
      <c r="MOO29" s="570"/>
      <c r="MOP29" s="570"/>
      <c r="MOQ29" s="570"/>
      <c r="MOR29" s="570"/>
      <c r="MOS29" s="570"/>
      <c r="MOT29" s="570"/>
      <c r="MOU29" s="570"/>
      <c r="MOV29" s="570"/>
      <c r="MOW29" s="570"/>
      <c r="MOX29" s="570"/>
      <c r="MOY29" s="570"/>
      <c r="MOZ29" s="570"/>
      <c r="MPA29" s="570"/>
      <c r="MPB29" s="570"/>
      <c r="MPC29" s="570"/>
      <c r="MPD29" s="570"/>
      <c r="MPE29" s="570"/>
      <c r="MPF29" s="570"/>
      <c r="MPG29" s="570"/>
      <c r="MPH29" s="570"/>
      <c r="MPI29" s="570"/>
      <c r="MPJ29" s="570"/>
      <c r="MPK29" s="570"/>
      <c r="MPL29" s="570"/>
      <c r="MPM29" s="570"/>
      <c r="MPN29" s="570"/>
      <c r="MPO29" s="570"/>
      <c r="MPP29" s="570"/>
      <c r="MPQ29" s="570"/>
      <c r="MPR29" s="570"/>
      <c r="MPS29" s="570"/>
      <c r="MPT29" s="570"/>
      <c r="MPU29" s="570"/>
      <c r="MPV29" s="570"/>
      <c r="MPW29" s="570"/>
      <c r="MPX29" s="570"/>
      <c r="MPY29" s="570"/>
      <c r="MPZ29" s="570"/>
      <c r="MQA29" s="570"/>
      <c r="MQB29" s="570"/>
      <c r="MQC29" s="570"/>
      <c r="MQD29" s="570"/>
      <c r="MQE29" s="570"/>
      <c r="MQF29" s="570"/>
      <c r="MQG29" s="570"/>
      <c r="MQH29" s="570"/>
      <c r="MQI29" s="570"/>
      <c r="MQJ29" s="570"/>
      <c r="MQK29" s="570"/>
      <c r="MQL29" s="570"/>
      <c r="MQM29" s="570"/>
      <c r="MQN29" s="570"/>
      <c r="MQO29" s="570"/>
      <c r="MQP29" s="570"/>
      <c r="MQQ29" s="570"/>
      <c r="MQR29" s="570"/>
      <c r="MQS29" s="570"/>
      <c r="MQT29" s="570"/>
      <c r="MQU29" s="570"/>
      <c r="MQV29" s="570"/>
      <c r="MQW29" s="570"/>
      <c r="MQX29" s="570"/>
      <c r="MQY29" s="570"/>
      <c r="MQZ29" s="570"/>
      <c r="MRA29" s="570"/>
      <c r="MRB29" s="570"/>
      <c r="MRC29" s="570"/>
      <c r="MRD29" s="570"/>
      <c r="MRE29" s="570"/>
      <c r="MRF29" s="570"/>
      <c r="MRG29" s="570"/>
      <c r="MRH29" s="570"/>
      <c r="MRI29" s="570"/>
      <c r="MRJ29" s="570"/>
      <c r="MRK29" s="570"/>
      <c r="MRL29" s="570"/>
      <c r="MRM29" s="570"/>
      <c r="MRN29" s="570"/>
      <c r="MRO29" s="570"/>
      <c r="MRP29" s="570"/>
      <c r="MRQ29" s="570"/>
      <c r="MRR29" s="570"/>
      <c r="MRS29" s="570"/>
      <c r="MRT29" s="570"/>
      <c r="MRU29" s="570"/>
      <c r="MRV29" s="570"/>
      <c r="MRW29" s="570"/>
      <c r="MRX29" s="570"/>
      <c r="MRY29" s="570"/>
      <c r="MRZ29" s="570"/>
      <c r="MSA29" s="570"/>
      <c r="MSB29" s="570"/>
      <c r="MSC29" s="570"/>
      <c r="MSD29" s="570"/>
      <c r="MSE29" s="570"/>
      <c r="MSF29" s="570"/>
      <c r="MSG29" s="570"/>
      <c r="MSH29" s="570"/>
      <c r="MSI29" s="570"/>
      <c r="MSJ29" s="570"/>
      <c r="MSK29" s="570"/>
      <c r="MSL29" s="570"/>
      <c r="MSM29" s="570"/>
      <c r="MSN29" s="570"/>
      <c r="MSO29" s="570"/>
      <c r="MSP29" s="570"/>
      <c r="MSQ29" s="570"/>
      <c r="MSR29" s="570"/>
      <c r="MSS29" s="570"/>
      <c r="MST29" s="570"/>
      <c r="MSU29" s="570"/>
      <c r="MSV29" s="570"/>
      <c r="MSW29" s="570"/>
      <c r="MSX29" s="570"/>
      <c r="MSY29" s="570"/>
      <c r="MSZ29" s="570"/>
      <c r="MTA29" s="570"/>
      <c r="MTB29" s="570"/>
      <c r="MTC29" s="570"/>
      <c r="MTD29" s="570"/>
      <c r="MTE29" s="570"/>
      <c r="MTF29" s="570"/>
      <c r="MTG29" s="570"/>
      <c r="MTH29" s="570"/>
      <c r="MTI29" s="570"/>
      <c r="MTJ29" s="570"/>
      <c r="MTK29" s="570"/>
      <c r="MTL29" s="570"/>
      <c r="MTM29" s="570"/>
      <c r="MTN29" s="570"/>
      <c r="MTO29" s="570"/>
      <c r="MTP29" s="570"/>
      <c r="MTQ29" s="570"/>
      <c r="MTR29" s="570"/>
      <c r="MTS29" s="570"/>
      <c r="MTT29" s="570"/>
      <c r="MTU29" s="570"/>
      <c r="MTV29" s="570"/>
      <c r="MTW29" s="570"/>
      <c r="MTX29" s="570"/>
      <c r="MTY29" s="570"/>
      <c r="MTZ29" s="570"/>
      <c r="MUA29" s="570"/>
      <c r="MUB29" s="570"/>
      <c r="MUC29" s="570"/>
      <c r="MUD29" s="570"/>
      <c r="MUE29" s="570"/>
      <c r="MUF29" s="570"/>
      <c r="MUG29" s="570"/>
      <c r="MUH29" s="570"/>
      <c r="MUI29" s="570"/>
      <c r="MUJ29" s="570"/>
      <c r="MUK29" s="570"/>
      <c r="MUL29" s="570"/>
      <c r="MUM29" s="570"/>
      <c r="MUN29" s="570"/>
      <c r="MUO29" s="570"/>
      <c r="MUP29" s="570"/>
      <c r="MUQ29" s="570"/>
      <c r="MUR29" s="570"/>
      <c r="MUS29" s="570"/>
      <c r="MUT29" s="570"/>
      <c r="MUU29" s="570"/>
      <c r="MUV29" s="570"/>
      <c r="MUW29" s="570"/>
      <c r="MUX29" s="570"/>
      <c r="MUY29" s="570"/>
      <c r="MUZ29" s="570"/>
      <c r="MVA29" s="570"/>
      <c r="MVB29" s="570"/>
      <c r="MVC29" s="570"/>
      <c r="MVD29" s="570"/>
      <c r="MVE29" s="570"/>
      <c r="MVF29" s="570"/>
      <c r="MVG29" s="570"/>
      <c r="MVH29" s="570"/>
      <c r="MVI29" s="570"/>
      <c r="MVJ29" s="570"/>
      <c r="MVK29" s="570"/>
      <c r="MVL29" s="570"/>
      <c r="MVM29" s="570"/>
      <c r="MVN29" s="570"/>
      <c r="MVO29" s="570"/>
      <c r="MVP29" s="570"/>
      <c r="MVQ29" s="570"/>
      <c r="MVR29" s="570"/>
      <c r="MVS29" s="570"/>
      <c r="MVT29" s="570"/>
      <c r="MVU29" s="570"/>
      <c r="MVV29" s="570"/>
      <c r="MVW29" s="570"/>
      <c r="MVX29" s="570"/>
      <c r="MVY29" s="570"/>
      <c r="MVZ29" s="570"/>
      <c r="MWA29" s="570"/>
      <c r="MWB29" s="570"/>
      <c r="MWC29" s="570"/>
      <c r="MWD29" s="570"/>
      <c r="MWE29" s="570"/>
      <c r="MWF29" s="570"/>
      <c r="MWG29" s="570"/>
      <c r="MWH29" s="570"/>
      <c r="MWI29" s="570"/>
      <c r="MWJ29" s="570"/>
      <c r="MWK29" s="570"/>
      <c r="MWL29" s="570"/>
      <c r="MWM29" s="570"/>
      <c r="MWN29" s="570"/>
      <c r="MWO29" s="570"/>
      <c r="MWP29" s="570"/>
      <c r="MWQ29" s="570"/>
      <c r="MWR29" s="570"/>
      <c r="MWS29" s="570"/>
      <c r="MWT29" s="570"/>
      <c r="MWU29" s="570"/>
      <c r="MWV29" s="570"/>
      <c r="MWW29" s="570"/>
      <c r="MWX29" s="570"/>
      <c r="MWY29" s="570"/>
      <c r="MWZ29" s="570"/>
      <c r="MXA29" s="570"/>
      <c r="MXB29" s="570"/>
      <c r="MXC29" s="570"/>
      <c r="MXD29" s="570"/>
      <c r="MXE29" s="570"/>
      <c r="MXF29" s="570"/>
      <c r="MXG29" s="570"/>
      <c r="MXH29" s="570"/>
      <c r="MXI29" s="570"/>
      <c r="MXJ29" s="570"/>
      <c r="MXK29" s="570"/>
      <c r="MXL29" s="570"/>
      <c r="MXM29" s="570"/>
      <c r="MXN29" s="570"/>
      <c r="MXO29" s="570"/>
      <c r="MXP29" s="570"/>
      <c r="MXQ29" s="570"/>
      <c r="MXR29" s="570"/>
      <c r="MXS29" s="570"/>
      <c r="MXT29" s="570"/>
      <c r="MXU29" s="570"/>
      <c r="MXV29" s="570"/>
      <c r="MXW29" s="570"/>
      <c r="MXX29" s="570"/>
      <c r="MXY29" s="570"/>
      <c r="MXZ29" s="570"/>
      <c r="MYA29" s="570"/>
      <c r="MYB29" s="570"/>
      <c r="MYC29" s="570"/>
      <c r="MYD29" s="570"/>
      <c r="MYE29" s="570"/>
      <c r="MYF29" s="570"/>
      <c r="MYG29" s="570"/>
      <c r="MYH29" s="570"/>
      <c r="MYI29" s="570"/>
      <c r="MYJ29" s="570"/>
      <c r="MYK29" s="570"/>
      <c r="MYL29" s="570"/>
      <c r="MYM29" s="570"/>
      <c r="MYN29" s="570"/>
      <c r="MYO29" s="570"/>
      <c r="MYP29" s="570"/>
      <c r="MYQ29" s="570"/>
      <c r="MYR29" s="570"/>
      <c r="MYS29" s="570"/>
      <c r="MYT29" s="570"/>
      <c r="MYU29" s="570"/>
      <c r="MYV29" s="570"/>
      <c r="MYW29" s="570"/>
      <c r="MYX29" s="570"/>
      <c r="MYY29" s="570"/>
      <c r="MYZ29" s="570"/>
      <c r="MZA29" s="570"/>
      <c r="MZB29" s="570"/>
      <c r="MZC29" s="570"/>
      <c r="MZD29" s="570"/>
      <c r="MZE29" s="570"/>
      <c r="MZF29" s="570"/>
      <c r="MZG29" s="570"/>
      <c r="MZH29" s="570"/>
      <c r="MZI29" s="570"/>
      <c r="MZJ29" s="570"/>
      <c r="MZK29" s="570"/>
      <c r="MZL29" s="570"/>
      <c r="MZM29" s="570"/>
      <c r="MZN29" s="570"/>
      <c r="MZO29" s="570"/>
      <c r="MZP29" s="570"/>
      <c r="MZQ29" s="570"/>
      <c r="MZR29" s="570"/>
      <c r="MZS29" s="570"/>
      <c r="MZT29" s="570"/>
      <c r="MZU29" s="570"/>
      <c r="MZV29" s="570"/>
      <c r="MZW29" s="570"/>
      <c r="MZX29" s="570"/>
      <c r="MZY29" s="570"/>
      <c r="MZZ29" s="570"/>
      <c r="NAA29" s="570"/>
      <c r="NAB29" s="570"/>
      <c r="NAC29" s="570"/>
      <c r="NAD29" s="570"/>
      <c r="NAE29" s="570"/>
      <c r="NAF29" s="570"/>
      <c r="NAG29" s="570"/>
      <c r="NAH29" s="570"/>
      <c r="NAI29" s="570"/>
      <c r="NAJ29" s="570"/>
      <c r="NAK29" s="570"/>
      <c r="NAL29" s="570"/>
      <c r="NAM29" s="570"/>
      <c r="NAN29" s="570"/>
      <c r="NAO29" s="570"/>
      <c r="NAP29" s="570"/>
      <c r="NAQ29" s="570"/>
      <c r="NAR29" s="570"/>
      <c r="NAS29" s="570"/>
      <c r="NAT29" s="570"/>
      <c r="NAU29" s="570"/>
      <c r="NAV29" s="570"/>
      <c r="NAW29" s="570"/>
      <c r="NAX29" s="570"/>
      <c r="NAY29" s="570"/>
      <c r="NAZ29" s="570"/>
      <c r="NBA29" s="570"/>
      <c r="NBB29" s="570"/>
      <c r="NBC29" s="570"/>
      <c r="NBD29" s="570"/>
      <c r="NBE29" s="570"/>
      <c r="NBF29" s="570"/>
      <c r="NBG29" s="570"/>
      <c r="NBH29" s="570"/>
      <c r="NBI29" s="570"/>
      <c r="NBJ29" s="570"/>
      <c r="NBK29" s="570"/>
      <c r="NBL29" s="570"/>
      <c r="NBM29" s="570"/>
      <c r="NBN29" s="570"/>
      <c r="NBO29" s="570"/>
      <c r="NBP29" s="570"/>
      <c r="NBQ29" s="570"/>
      <c r="NBR29" s="570"/>
      <c r="NBS29" s="570"/>
      <c r="NBT29" s="570"/>
      <c r="NBU29" s="570"/>
      <c r="NBV29" s="570"/>
      <c r="NBW29" s="570"/>
      <c r="NBX29" s="570"/>
      <c r="NBY29" s="570"/>
      <c r="NBZ29" s="570"/>
      <c r="NCA29" s="570"/>
      <c r="NCB29" s="570"/>
      <c r="NCC29" s="570"/>
      <c r="NCD29" s="570"/>
      <c r="NCE29" s="570"/>
      <c r="NCF29" s="570"/>
      <c r="NCG29" s="570"/>
      <c r="NCH29" s="570"/>
      <c r="NCI29" s="570"/>
      <c r="NCJ29" s="570"/>
      <c r="NCK29" s="570"/>
      <c r="NCL29" s="570"/>
      <c r="NCM29" s="570"/>
      <c r="NCN29" s="570"/>
      <c r="NCO29" s="570"/>
      <c r="NCP29" s="570"/>
      <c r="NCQ29" s="570"/>
      <c r="NCR29" s="570"/>
      <c r="NCS29" s="570"/>
      <c r="NCT29" s="570"/>
      <c r="NCU29" s="570"/>
      <c r="NCV29" s="570"/>
      <c r="NCW29" s="570"/>
      <c r="NCX29" s="570"/>
      <c r="NCY29" s="570"/>
      <c r="NCZ29" s="570"/>
      <c r="NDA29" s="570"/>
      <c r="NDB29" s="570"/>
      <c r="NDC29" s="570"/>
      <c r="NDD29" s="570"/>
      <c r="NDE29" s="570"/>
      <c r="NDF29" s="570"/>
      <c r="NDG29" s="570"/>
      <c r="NDH29" s="570"/>
      <c r="NDI29" s="570"/>
      <c r="NDJ29" s="570"/>
      <c r="NDK29" s="570"/>
      <c r="NDL29" s="570"/>
      <c r="NDM29" s="570"/>
      <c r="NDN29" s="570"/>
      <c r="NDO29" s="570"/>
      <c r="NDP29" s="570"/>
      <c r="NDQ29" s="570"/>
      <c r="NDR29" s="570"/>
      <c r="NDS29" s="570"/>
      <c r="NDT29" s="570"/>
      <c r="NDU29" s="570"/>
      <c r="NDV29" s="570"/>
      <c r="NDW29" s="570"/>
      <c r="NDX29" s="570"/>
      <c r="NDY29" s="570"/>
      <c r="NDZ29" s="570"/>
      <c r="NEA29" s="570"/>
      <c r="NEB29" s="570"/>
      <c r="NEC29" s="570"/>
      <c r="NED29" s="570"/>
      <c r="NEE29" s="570"/>
      <c r="NEF29" s="570"/>
      <c r="NEG29" s="570"/>
      <c r="NEH29" s="570"/>
      <c r="NEI29" s="570"/>
      <c r="NEJ29" s="570"/>
      <c r="NEK29" s="570"/>
      <c r="NEL29" s="570"/>
      <c r="NEM29" s="570"/>
      <c r="NEN29" s="570"/>
      <c r="NEO29" s="570"/>
      <c r="NEP29" s="570"/>
      <c r="NEQ29" s="570"/>
      <c r="NER29" s="570"/>
      <c r="NES29" s="570"/>
      <c r="NET29" s="570"/>
      <c r="NEU29" s="570"/>
      <c r="NEV29" s="570"/>
      <c r="NEW29" s="570"/>
      <c r="NEX29" s="570"/>
      <c r="NEY29" s="570"/>
      <c r="NEZ29" s="570"/>
      <c r="NFA29" s="570"/>
      <c r="NFB29" s="570"/>
      <c r="NFC29" s="570"/>
      <c r="NFD29" s="570"/>
      <c r="NFE29" s="570"/>
      <c r="NFF29" s="570"/>
      <c r="NFG29" s="570"/>
      <c r="NFH29" s="570"/>
      <c r="NFI29" s="570"/>
      <c r="NFJ29" s="570"/>
      <c r="NFK29" s="570"/>
      <c r="NFL29" s="570"/>
      <c r="NFM29" s="570"/>
      <c r="NFN29" s="570"/>
      <c r="NFO29" s="570"/>
      <c r="NFP29" s="570"/>
      <c r="NFQ29" s="570"/>
      <c r="NFR29" s="570"/>
      <c r="NFS29" s="570"/>
      <c r="NFT29" s="570"/>
      <c r="NFU29" s="570"/>
      <c r="NFV29" s="570"/>
      <c r="NFW29" s="570"/>
      <c r="NFX29" s="570"/>
      <c r="NFY29" s="570"/>
      <c r="NFZ29" s="570"/>
      <c r="NGA29" s="570"/>
      <c r="NGB29" s="570"/>
      <c r="NGC29" s="570"/>
      <c r="NGD29" s="570"/>
      <c r="NGE29" s="570"/>
      <c r="NGF29" s="570"/>
      <c r="NGG29" s="570"/>
      <c r="NGH29" s="570"/>
      <c r="NGI29" s="570"/>
      <c r="NGJ29" s="570"/>
      <c r="NGK29" s="570"/>
      <c r="NGL29" s="570"/>
      <c r="NGM29" s="570"/>
      <c r="NGN29" s="570"/>
      <c r="NGO29" s="570"/>
      <c r="NGP29" s="570"/>
      <c r="NGQ29" s="570"/>
      <c r="NGR29" s="570"/>
      <c r="NGS29" s="570"/>
      <c r="NGT29" s="570"/>
      <c r="NGU29" s="570"/>
      <c r="NGV29" s="570"/>
      <c r="NGW29" s="570"/>
      <c r="NGX29" s="570"/>
      <c r="NGY29" s="570"/>
      <c r="NGZ29" s="570"/>
      <c r="NHA29" s="570"/>
      <c r="NHB29" s="570"/>
      <c r="NHC29" s="570"/>
      <c r="NHD29" s="570"/>
      <c r="NHE29" s="570"/>
      <c r="NHF29" s="570"/>
      <c r="NHG29" s="570"/>
      <c r="NHH29" s="570"/>
      <c r="NHI29" s="570"/>
      <c r="NHJ29" s="570"/>
      <c r="NHK29" s="570"/>
      <c r="NHL29" s="570"/>
      <c r="NHM29" s="570"/>
      <c r="NHN29" s="570"/>
      <c r="NHO29" s="570"/>
      <c r="NHP29" s="570"/>
      <c r="NHQ29" s="570"/>
      <c r="NHR29" s="570"/>
      <c r="NHS29" s="570"/>
      <c r="NHT29" s="570"/>
      <c r="NHU29" s="570"/>
      <c r="NHV29" s="570"/>
      <c r="NHW29" s="570"/>
      <c r="NHX29" s="570"/>
      <c r="NHY29" s="570"/>
      <c r="NHZ29" s="570"/>
      <c r="NIA29" s="570"/>
      <c r="NIB29" s="570"/>
      <c r="NIC29" s="570"/>
      <c r="NID29" s="570"/>
      <c r="NIE29" s="570"/>
      <c r="NIF29" s="570"/>
      <c r="NIG29" s="570"/>
      <c r="NIH29" s="570"/>
      <c r="NII29" s="570"/>
      <c r="NIJ29" s="570"/>
      <c r="NIK29" s="570"/>
      <c r="NIL29" s="570"/>
      <c r="NIM29" s="570"/>
      <c r="NIN29" s="570"/>
      <c r="NIO29" s="570"/>
      <c r="NIP29" s="570"/>
      <c r="NIQ29" s="570"/>
      <c r="NIR29" s="570"/>
      <c r="NIS29" s="570"/>
      <c r="NIT29" s="570"/>
      <c r="NIU29" s="570"/>
      <c r="NIV29" s="570"/>
      <c r="NIW29" s="570"/>
      <c r="NIX29" s="570"/>
      <c r="NIY29" s="570"/>
      <c r="NIZ29" s="570"/>
      <c r="NJA29" s="570"/>
      <c r="NJB29" s="570"/>
      <c r="NJC29" s="570"/>
      <c r="NJD29" s="570"/>
      <c r="NJE29" s="570"/>
      <c r="NJF29" s="570"/>
      <c r="NJG29" s="570"/>
      <c r="NJH29" s="570"/>
      <c r="NJI29" s="570"/>
      <c r="NJJ29" s="570"/>
      <c r="NJK29" s="570"/>
      <c r="NJL29" s="570"/>
      <c r="NJM29" s="570"/>
      <c r="NJN29" s="570"/>
      <c r="NJO29" s="570"/>
      <c r="NJP29" s="570"/>
      <c r="NJQ29" s="570"/>
      <c r="NJR29" s="570"/>
      <c r="NJS29" s="570"/>
      <c r="NJT29" s="570"/>
      <c r="NJU29" s="570"/>
      <c r="NJV29" s="570"/>
      <c r="NJW29" s="570"/>
      <c r="NJX29" s="570"/>
      <c r="NJY29" s="570"/>
      <c r="NJZ29" s="570"/>
      <c r="NKA29" s="570"/>
      <c r="NKB29" s="570"/>
      <c r="NKC29" s="570"/>
      <c r="NKD29" s="570"/>
      <c r="NKE29" s="570"/>
      <c r="NKF29" s="570"/>
      <c r="NKG29" s="570"/>
      <c r="NKH29" s="570"/>
      <c r="NKI29" s="570"/>
      <c r="NKJ29" s="570"/>
      <c r="NKK29" s="570"/>
      <c r="NKL29" s="570"/>
      <c r="NKM29" s="570"/>
      <c r="NKN29" s="570"/>
      <c r="NKO29" s="570"/>
      <c r="NKP29" s="570"/>
      <c r="NKQ29" s="570"/>
      <c r="NKR29" s="570"/>
      <c r="NKS29" s="570"/>
      <c r="NKT29" s="570"/>
      <c r="NKU29" s="570"/>
      <c r="NKV29" s="570"/>
      <c r="NKW29" s="570"/>
      <c r="NKX29" s="570"/>
      <c r="NKY29" s="570"/>
      <c r="NKZ29" s="570"/>
      <c r="NLA29" s="570"/>
      <c r="NLB29" s="570"/>
      <c r="NLC29" s="570"/>
      <c r="NLD29" s="570"/>
      <c r="NLE29" s="570"/>
      <c r="NLF29" s="570"/>
      <c r="NLG29" s="570"/>
      <c r="NLH29" s="570"/>
      <c r="NLI29" s="570"/>
      <c r="NLJ29" s="570"/>
      <c r="NLK29" s="570"/>
      <c r="NLL29" s="570"/>
      <c r="NLM29" s="570"/>
      <c r="NLN29" s="570"/>
      <c r="NLO29" s="570"/>
      <c r="NLP29" s="570"/>
      <c r="NLQ29" s="570"/>
      <c r="NLR29" s="570"/>
      <c r="NLS29" s="570"/>
      <c r="NLT29" s="570"/>
      <c r="NLU29" s="570"/>
      <c r="NLV29" s="570"/>
      <c r="NLW29" s="570"/>
      <c r="NLX29" s="570"/>
      <c r="NLY29" s="570"/>
      <c r="NLZ29" s="570"/>
      <c r="NMA29" s="570"/>
      <c r="NMB29" s="570"/>
      <c r="NMC29" s="570"/>
      <c r="NMD29" s="570"/>
      <c r="NME29" s="570"/>
      <c r="NMF29" s="570"/>
      <c r="NMG29" s="570"/>
      <c r="NMH29" s="570"/>
      <c r="NMI29" s="570"/>
      <c r="NMJ29" s="570"/>
      <c r="NMK29" s="570"/>
      <c r="NML29" s="570"/>
      <c r="NMM29" s="570"/>
      <c r="NMN29" s="570"/>
      <c r="NMO29" s="570"/>
      <c r="NMP29" s="570"/>
      <c r="NMQ29" s="570"/>
      <c r="NMR29" s="570"/>
      <c r="NMS29" s="570"/>
      <c r="NMT29" s="570"/>
      <c r="NMU29" s="570"/>
      <c r="NMV29" s="570"/>
      <c r="NMW29" s="570"/>
      <c r="NMX29" s="570"/>
      <c r="NMY29" s="570"/>
      <c r="NMZ29" s="570"/>
      <c r="NNA29" s="570"/>
      <c r="NNB29" s="570"/>
      <c r="NNC29" s="570"/>
      <c r="NND29" s="570"/>
      <c r="NNE29" s="570"/>
      <c r="NNF29" s="570"/>
      <c r="NNG29" s="570"/>
      <c r="NNH29" s="570"/>
      <c r="NNI29" s="570"/>
      <c r="NNJ29" s="570"/>
      <c r="NNK29" s="570"/>
      <c r="NNL29" s="570"/>
      <c r="NNM29" s="570"/>
      <c r="NNN29" s="570"/>
      <c r="NNO29" s="570"/>
      <c r="NNP29" s="570"/>
      <c r="NNQ29" s="570"/>
      <c r="NNR29" s="570"/>
      <c r="NNS29" s="570"/>
      <c r="NNT29" s="570"/>
      <c r="NNU29" s="570"/>
      <c r="NNV29" s="570"/>
      <c r="NNW29" s="570"/>
      <c r="NNX29" s="570"/>
      <c r="NNY29" s="570"/>
      <c r="NNZ29" s="570"/>
      <c r="NOA29" s="570"/>
      <c r="NOB29" s="570"/>
      <c r="NOC29" s="570"/>
      <c r="NOD29" s="570"/>
      <c r="NOE29" s="570"/>
      <c r="NOF29" s="570"/>
      <c r="NOG29" s="570"/>
      <c r="NOH29" s="570"/>
      <c r="NOI29" s="570"/>
      <c r="NOJ29" s="570"/>
      <c r="NOK29" s="570"/>
      <c r="NOL29" s="570"/>
      <c r="NOM29" s="570"/>
      <c r="NON29" s="570"/>
      <c r="NOO29" s="570"/>
      <c r="NOP29" s="570"/>
      <c r="NOQ29" s="570"/>
      <c r="NOR29" s="570"/>
      <c r="NOS29" s="570"/>
      <c r="NOT29" s="570"/>
      <c r="NOU29" s="570"/>
      <c r="NOV29" s="570"/>
      <c r="NOW29" s="570"/>
      <c r="NOX29" s="570"/>
      <c r="NOY29" s="570"/>
      <c r="NOZ29" s="570"/>
      <c r="NPA29" s="570"/>
      <c r="NPB29" s="570"/>
      <c r="NPC29" s="570"/>
      <c r="NPD29" s="570"/>
      <c r="NPE29" s="570"/>
      <c r="NPF29" s="570"/>
      <c r="NPG29" s="570"/>
      <c r="NPH29" s="570"/>
      <c r="NPI29" s="570"/>
      <c r="NPJ29" s="570"/>
      <c r="NPK29" s="570"/>
      <c r="NPL29" s="570"/>
      <c r="NPM29" s="570"/>
      <c r="NPN29" s="570"/>
      <c r="NPO29" s="570"/>
      <c r="NPP29" s="570"/>
      <c r="NPQ29" s="570"/>
      <c r="NPR29" s="570"/>
      <c r="NPS29" s="570"/>
      <c r="NPT29" s="570"/>
      <c r="NPU29" s="570"/>
      <c r="NPV29" s="570"/>
      <c r="NPW29" s="570"/>
      <c r="NPX29" s="570"/>
      <c r="NPY29" s="570"/>
      <c r="NPZ29" s="570"/>
      <c r="NQA29" s="570"/>
      <c r="NQB29" s="570"/>
      <c r="NQC29" s="570"/>
      <c r="NQD29" s="570"/>
      <c r="NQE29" s="570"/>
      <c r="NQF29" s="570"/>
      <c r="NQG29" s="570"/>
      <c r="NQH29" s="570"/>
      <c r="NQI29" s="570"/>
      <c r="NQJ29" s="570"/>
      <c r="NQK29" s="570"/>
      <c r="NQL29" s="570"/>
      <c r="NQM29" s="570"/>
      <c r="NQN29" s="570"/>
      <c r="NQO29" s="570"/>
      <c r="NQP29" s="570"/>
      <c r="NQQ29" s="570"/>
      <c r="NQR29" s="570"/>
      <c r="NQS29" s="570"/>
      <c r="NQT29" s="570"/>
      <c r="NQU29" s="570"/>
      <c r="NQV29" s="570"/>
      <c r="NQW29" s="570"/>
      <c r="NQX29" s="570"/>
      <c r="NQY29" s="570"/>
      <c r="NQZ29" s="570"/>
      <c r="NRA29" s="570"/>
      <c r="NRB29" s="570"/>
      <c r="NRC29" s="570"/>
      <c r="NRD29" s="570"/>
      <c r="NRE29" s="570"/>
      <c r="NRF29" s="570"/>
      <c r="NRG29" s="570"/>
      <c r="NRH29" s="570"/>
      <c r="NRI29" s="570"/>
      <c r="NRJ29" s="570"/>
      <c r="NRK29" s="570"/>
      <c r="NRL29" s="570"/>
      <c r="NRM29" s="570"/>
      <c r="NRN29" s="570"/>
      <c r="NRO29" s="570"/>
      <c r="NRP29" s="570"/>
      <c r="NRQ29" s="570"/>
      <c r="NRR29" s="570"/>
      <c r="NRS29" s="570"/>
      <c r="NRT29" s="570"/>
      <c r="NRU29" s="570"/>
      <c r="NRV29" s="570"/>
      <c r="NRW29" s="570"/>
      <c r="NRX29" s="570"/>
      <c r="NRY29" s="570"/>
      <c r="NRZ29" s="570"/>
      <c r="NSA29" s="570"/>
      <c r="NSB29" s="570"/>
      <c r="NSC29" s="570"/>
      <c r="NSD29" s="570"/>
      <c r="NSE29" s="570"/>
      <c r="NSF29" s="570"/>
      <c r="NSG29" s="570"/>
      <c r="NSH29" s="570"/>
      <c r="NSI29" s="570"/>
      <c r="NSJ29" s="570"/>
      <c r="NSK29" s="570"/>
      <c r="NSL29" s="570"/>
      <c r="NSM29" s="570"/>
      <c r="NSN29" s="570"/>
      <c r="NSO29" s="570"/>
      <c r="NSP29" s="570"/>
      <c r="NSQ29" s="570"/>
      <c r="NSR29" s="570"/>
      <c r="NSS29" s="570"/>
      <c r="NST29" s="570"/>
      <c r="NSU29" s="570"/>
      <c r="NSV29" s="570"/>
      <c r="NSW29" s="570"/>
      <c r="NSX29" s="570"/>
      <c r="NSY29" s="570"/>
      <c r="NSZ29" s="570"/>
      <c r="NTA29" s="570"/>
      <c r="NTB29" s="570"/>
      <c r="NTC29" s="570"/>
      <c r="NTD29" s="570"/>
      <c r="NTE29" s="570"/>
      <c r="NTF29" s="570"/>
      <c r="NTG29" s="570"/>
      <c r="NTH29" s="570"/>
      <c r="NTI29" s="570"/>
      <c r="NTJ29" s="570"/>
      <c r="NTK29" s="570"/>
      <c r="NTL29" s="570"/>
      <c r="NTM29" s="570"/>
      <c r="NTN29" s="570"/>
      <c r="NTO29" s="570"/>
      <c r="NTP29" s="570"/>
      <c r="NTQ29" s="570"/>
      <c r="NTR29" s="570"/>
      <c r="NTS29" s="570"/>
      <c r="NTT29" s="570"/>
      <c r="NTU29" s="570"/>
      <c r="NTV29" s="570"/>
      <c r="NTW29" s="570"/>
      <c r="NTX29" s="570"/>
      <c r="NTY29" s="570"/>
      <c r="NTZ29" s="570"/>
      <c r="NUA29" s="570"/>
      <c r="NUB29" s="570"/>
      <c r="NUC29" s="570"/>
      <c r="NUD29" s="570"/>
      <c r="NUE29" s="570"/>
      <c r="NUF29" s="570"/>
      <c r="NUG29" s="570"/>
      <c r="NUH29" s="570"/>
      <c r="NUI29" s="570"/>
      <c r="NUJ29" s="570"/>
      <c r="NUK29" s="570"/>
      <c r="NUL29" s="570"/>
      <c r="NUM29" s="570"/>
      <c r="NUN29" s="570"/>
      <c r="NUO29" s="570"/>
      <c r="NUP29" s="570"/>
      <c r="NUQ29" s="570"/>
      <c r="NUR29" s="570"/>
      <c r="NUS29" s="570"/>
      <c r="NUT29" s="570"/>
      <c r="NUU29" s="570"/>
      <c r="NUV29" s="570"/>
      <c r="NUW29" s="570"/>
      <c r="NUX29" s="570"/>
      <c r="NUY29" s="570"/>
      <c r="NUZ29" s="570"/>
      <c r="NVA29" s="570"/>
      <c r="NVB29" s="570"/>
      <c r="NVC29" s="570"/>
      <c r="NVD29" s="570"/>
      <c r="NVE29" s="570"/>
      <c r="NVF29" s="570"/>
      <c r="NVG29" s="570"/>
      <c r="NVH29" s="570"/>
      <c r="NVI29" s="570"/>
      <c r="NVJ29" s="570"/>
      <c r="NVK29" s="570"/>
      <c r="NVL29" s="570"/>
      <c r="NVM29" s="570"/>
      <c r="NVN29" s="570"/>
      <c r="NVO29" s="570"/>
      <c r="NVP29" s="570"/>
      <c r="NVQ29" s="570"/>
      <c r="NVR29" s="570"/>
      <c r="NVS29" s="570"/>
      <c r="NVT29" s="570"/>
      <c r="NVU29" s="570"/>
      <c r="NVV29" s="570"/>
      <c r="NVW29" s="570"/>
      <c r="NVX29" s="570"/>
      <c r="NVY29" s="570"/>
      <c r="NVZ29" s="570"/>
      <c r="NWA29" s="570"/>
      <c r="NWB29" s="570"/>
      <c r="NWC29" s="570"/>
      <c r="NWD29" s="570"/>
      <c r="NWE29" s="570"/>
      <c r="NWF29" s="570"/>
      <c r="NWG29" s="570"/>
      <c r="NWH29" s="570"/>
      <c r="NWI29" s="570"/>
      <c r="NWJ29" s="570"/>
      <c r="NWK29" s="570"/>
      <c r="NWL29" s="570"/>
      <c r="NWM29" s="570"/>
      <c r="NWN29" s="570"/>
      <c r="NWO29" s="570"/>
      <c r="NWP29" s="570"/>
      <c r="NWQ29" s="570"/>
      <c r="NWR29" s="570"/>
      <c r="NWS29" s="570"/>
      <c r="NWT29" s="570"/>
      <c r="NWU29" s="570"/>
      <c r="NWV29" s="570"/>
      <c r="NWW29" s="570"/>
      <c r="NWX29" s="570"/>
      <c r="NWY29" s="570"/>
      <c r="NWZ29" s="570"/>
      <c r="NXA29" s="570"/>
      <c r="NXB29" s="570"/>
      <c r="NXC29" s="570"/>
      <c r="NXD29" s="570"/>
      <c r="NXE29" s="570"/>
      <c r="NXF29" s="570"/>
      <c r="NXG29" s="570"/>
      <c r="NXH29" s="570"/>
      <c r="NXI29" s="570"/>
      <c r="NXJ29" s="570"/>
      <c r="NXK29" s="570"/>
      <c r="NXL29" s="570"/>
      <c r="NXM29" s="570"/>
      <c r="NXN29" s="570"/>
      <c r="NXO29" s="570"/>
      <c r="NXP29" s="570"/>
      <c r="NXQ29" s="570"/>
      <c r="NXR29" s="570"/>
      <c r="NXS29" s="570"/>
      <c r="NXT29" s="570"/>
      <c r="NXU29" s="570"/>
      <c r="NXV29" s="570"/>
      <c r="NXW29" s="570"/>
      <c r="NXX29" s="570"/>
      <c r="NXY29" s="570"/>
      <c r="NXZ29" s="570"/>
      <c r="NYA29" s="570"/>
      <c r="NYB29" s="570"/>
      <c r="NYC29" s="570"/>
      <c r="NYD29" s="570"/>
      <c r="NYE29" s="570"/>
      <c r="NYF29" s="570"/>
      <c r="NYG29" s="570"/>
      <c r="NYH29" s="570"/>
      <c r="NYI29" s="570"/>
      <c r="NYJ29" s="570"/>
      <c r="NYK29" s="570"/>
      <c r="NYL29" s="570"/>
      <c r="NYM29" s="570"/>
      <c r="NYN29" s="570"/>
      <c r="NYO29" s="570"/>
      <c r="NYP29" s="570"/>
      <c r="NYQ29" s="570"/>
      <c r="NYR29" s="570"/>
      <c r="NYS29" s="570"/>
      <c r="NYT29" s="570"/>
      <c r="NYU29" s="570"/>
      <c r="NYV29" s="570"/>
      <c r="NYW29" s="570"/>
      <c r="NYX29" s="570"/>
      <c r="NYY29" s="570"/>
      <c r="NYZ29" s="570"/>
      <c r="NZA29" s="570"/>
      <c r="NZB29" s="570"/>
      <c r="NZC29" s="570"/>
      <c r="NZD29" s="570"/>
      <c r="NZE29" s="570"/>
      <c r="NZF29" s="570"/>
      <c r="NZG29" s="570"/>
      <c r="NZH29" s="570"/>
      <c r="NZI29" s="570"/>
      <c r="NZJ29" s="570"/>
      <c r="NZK29" s="570"/>
      <c r="NZL29" s="570"/>
      <c r="NZM29" s="570"/>
      <c r="NZN29" s="570"/>
      <c r="NZO29" s="570"/>
      <c r="NZP29" s="570"/>
      <c r="NZQ29" s="570"/>
      <c r="NZR29" s="570"/>
      <c r="NZS29" s="570"/>
      <c r="NZT29" s="570"/>
      <c r="NZU29" s="570"/>
      <c r="NZV29" s="570"/>
      <c r="NZW29" s="570"/>
      <c r="NZX29" s="570"/>
      <c r="NZY29" s="570"/>
      <c r="NZZ29" s="570"/>
      <c r="OAA29" s="570"/>
      <c r="OAB29" s="570"/>
      <c r="OAC29" s="570"/>
      <c r="OAD29" s="570"/>
      <c r="OAE29" s="570"/>
      <c r="OAF29" s="570"/>
      <c r="OAG29" s="570"/>
      <c r="OAH29" s="570"/>
      <c r="OAI29" s="570"/>
      <c r="OAJ29" s="570"/>
      <c r="OAK29" s="570"/>
      <c r="OAL29" s="570"/>
      <c r="OAM29" s="570"/>
      <c r="OAN29" s="570"/>
      <c r="OAO29" s="570"/>
      <c r="OAP29" s="570"/>
      <c r="OAQ29" s="570"/>
      <c r="OAR29" s="570"/>
      <c r="OAS29" s="570"/>
      <c r="OAT29" s="570"/>
      <c r="OAU29" s="570"/>
      <c r="OAV29" s="570"/>
      <c r="OAW29" s="570"/>
      <c r="OAX29" s="570"/>
      <c r="OAY29" s="570"/>
      <c r="OAZ29" s="570"/>
      <c r="OBA29" s="570"/>
      <c r="OBB29" s="570"/>
      <c r="OBC29" s="570"/>
      <c r="OBD29" s="570"/>
      <c r="OBE29" s="570"/>
      <c r="OBF29" s="570"/>
      <c r="OBG29" s="570"/>
      <c r="OBH29" s="570"/>
      <c r="OBI29" s="570"/>
      <c r="OBJ29" s="570"/>
      <c r="OBK29" s="570"/>
      <c r="OBL29" s="570"/>
      <c r="OBM29" s="570"/>
      <c r="OBN29" s="570"/>
      <c r="OBO29" s="570"/>
      <c r="OBP29" s="570"/>
      <c r="OBQ29" s="570"/>
      <c r="OBR29" s="570"/>
      <c r="OBS29" s="570"/>
      <c r="OBT29" s="570"/>
      <c r="OBU29" s="570"/>
      <c r="OBV29" s="570"/>
      <c r="OBW29" s="570"/>
      <c r="OBX29" s="570"/>
      <c r="OBY29" s="570"/>
      <c r="OBZ29" s="570"/>
      <c r="OCA29" s="570"/>
      <c r="OCB29" s="570"/>
      <c r="OCC29" s="570"/>
      <c r="OCD29" s="570"/>
      <c r="OCE29" s="570"/>
      <c r="OCF29" s="570"/>
      <c r="OCG29" s="570"/>
      <c r="OCH29" s="570"/>
      <c r="OCI29" s="570"/>
      <c r="OCJ29" s="570"/>
      <c r="OCK29" s="570"/>
      <c r="OCL29" s="570"/>
      <c r="OCM29" s="570"/>
      <c r="OCN29" s="570"/>
      <c r="OCO29" s="570"/>
      <c r="OCP29" s="570"/>
      <c r="OCQ29" s="570"/>
      <c r="OCR29" s="570"/>
      <c r="OCS29" s="570"/>
      <c r="OCT29" s="570"/>
      <c r="OCU29" s="570"/>
      <c r="OCV29" s="570"/>
      <c r="OCW29" s="570"/>
      <c r="OCX29" s="570"/>
      <c r="OCY29" s="570"/>
      <c r="OCZ29" s="570"/>
      <c r="ODA29" s="570"/>
      <c r="ODB29" s="570"/>
      <c r="ODC29" s="570"/>
      <c r="ODD29" s="570"/>
      <c r="ODE29" s="570"/>
      <c r="ODF29" s="570"/>
      <c r="ODG29" s="570"/>
      <c r="ODH29" s="570"/>
      <c r="ODI29" s="570"/>
      <c r="ODJ29" s="570"/>
      <c r="ODK29" s="570"/>
      <c r="ODL29" s="570"/>
      <c r="ODM29" s="570"/>
      <c r="ODN29" s="570"/>
      <c r="ODO29" s="570"/>
      <c r="ODP29" s="570"/>
      <c r="ODQ29" s="570"/>
      <c r="ODR29" s="570"/>
      <c r="ODS29" s="570"/>
      <c r="ODT29" s="570"/>
      <c r="ODU29" s="570"/>
      <c r="ODV29" s="570"/>
      <c r="ODW29" s="570"/>
      <c r="ODX29" s="570"/>
      <c r="ODY29" s="570"/>
      <c r="ODZ29" s="570"/>
      <c r="OEA29" s="570"/>
      <c r="OEB29" s="570"/>
      <c r="OEC29" s="570"/>
      <c r="OED29" s="570"/>
      <c r="OEE29" s="570"/>
      <c r="OEF29" s="570"/>
      <c r="OEG29" s="570"/>
      <c r="OEH29" s="570"/>
      <c r="OEI29" s="570"/>
      <c r="OEJ29" s="570"/>
      <c r="OEK29" s="570"/>
      <c r="OEL29" s="570"/>
      <c r="OEM29" s="570"/>
      <c r="OEN29" s="570"/>
      <c r="OEO29" s="570"/>
      <c r="OEP29" s="570"/>
      <c r="OEQ29" s="570"/>
      <c r="OER29" s="570"/>
      <c r="OES29" s="570"/>
      <c r="OET29" s="570"/>
      <c r="OEU29" s="570"/>
      <c r="OEV29" s="570"/>
      <c r="OEW29" s="570"/>
      <c r="OEX29" s="570"/>
      <c r="OEY29" s="570"/>
      <c r="OEZ29" s="570"/>
      <c r="OFA29" s="570"/>
      <c r="OFB29" s="570"/>
      <c r="OFC29" s="570"/>
      <c r="OFD29" s="570"/>
      <c r="OFE29" s="570"/>
      <c r="OFF29" s="570"/>
      <c r="OFG29" s="570"/>
      <c r="OFH29" s="570"/>
      <c r="OFI29" s="570"/>
      <c r="OFJ29" s="570"/>
      <c r="OFK29" s="570"/>
      <c r="OFL29" s="570"/>
      <c r="OFM29" s="570"/>
      <c r="OFN29" s="570"/>
      <c r="OFO29" s="570"/>
      <c r="OFP29" s="570"/>
      <c r="OFQ29" s="570"/>
      <c r="OFR29" s="570"/>
      <c r="OFS29" s="570"/>
      <c r="OFT29" s="570"/>
      <c r="OFU29" s="570"/>
      <c r="OFV29" s="570"/>
      <c r="OFW29" s="570"/>
      <c r="OFX29" s="570"/>
      <c r="OFY29" s="570"/>
      <c r="OFZ29" s="570"/>
      <c r="OGA29" s="570"/>
      <c r="OGB29" s="570"/>
      <c r="OGC29" s="570"/>
      <c r="OGD29" s="570"/>
      <c r="OGE29" s="570"/>
      <c r="OGF29" s="570"/>
      <c r="OGG29" s="570"/>
      <c r="OGH29" s="570"/>
      <c r="OGI29" s="570"/>
      <c r="OGJ29" s="570"/>
      <c r="OGK29" s="570"/>
      <c r="OGL29" s="570"/>
      <c r="OGM29" s="570"/>
      <c r="OGN29" s="570"/>
      <c r="OGO29" s="570"/>
      <c r="OGP29" s="570"/>
      <c r="OGQ29" s="570"/>
      <c r="OGR29" s="570"/>
      <c r="OGS29" s="570"/>
      <c r="OGT29" s="570"/>
      <c r="OGU29" s="570"/>
      <c r="OGV29" s="570"/>
      <c r="OGW29" s="570"/>
      <c r="OGX29" s="570"/>
      <c r="OGY29" s="570"/>
      <c r="OGZ29" s="570"/>
      <c r="OHA29" s="570"/>
      <c r="OHB29" s="570"/>
      <c r="OHC29" s="570"/>
      <c r="OHD29" s="570"/>
      <c r="OHE29" s="570"/>
      <c r="OHF29" s="570"/>
      <c r="OHG29" s="570"/>
      <c r="OHH29" s="570"/>
      <c r="OHI29" s="570"/>
      <c r="OHJ29" s="570"/>
      <c r="OHK29" s="570"/>
      <c r="OHL29" s="570"/>
      <c r="OHM29" s="570"/>
      <c r="OHN29" s="570"/>
      <c r="OHO29" s="570"/>
      <c r="OHP29" s="570"/>
      <c r="OHQ29" s="570"/>
      <c r="OHR29" s="570"/>
      <c r="OHS29" s="570"/>
      <c r="OHT29" s="570"/>
      <c r="OHU29" s="570"/>
      <c r="OHV29" s="570"/>
      <c r="OHW29" s="570"/>
      <c r="OHX29" s="570"/>
      <c r="OHY29" s="570"/>
      <c r="OHZ29" s="570"/>
      <c r="OIA29" s="570"/>
      <c r="OIB29" s="570"/>
      <c r="OIC29" s="570"/>
      <c r="OID29" s="570"/>
      <c r="OIE29" s="570"/>
      <c r="OIF29" s="570"/>
      <c r="OIG29" s="570"/>
      <c r="OIH29" s="570"/>
      <c r="OII29" s="570"/>
      <c r="OIJ29" s="570"/>
      <c r="OIK29" s="570"/>
      <c r="OIL29" s="570"/>
      <c r="OIM29" s="570"/>
      <c r="OIN29" s="570"/>
      <c r="OIO29" s="570"/>
      <c r="OIP29" s="570"/>
      <c r="OIQ29" s="570"/>
      <c r="OIR29" s="570"/>
      <c r="OIS29" s="570"/>
      <c r="OIT29" s="570"/>
      <c r="OIU29" s="570"/>
      <c r="OIV29" s="570"/>
      <c r="OIW29" s="570"/>
      <c r="OIX29" s="570"/>
      <c r="OIY29" s="570"/>
      <c r="OIZ29" s="570"/>
      <c r="OJA29" s="570"/>
      <c r="OJB29" s="570"/>
      <c r="OJC29" s="570"/>
      <c r="OJD29" s="570"/>
      <c r="OJE29" s="570"/>
      <c r="OJF29" s="570"/>
      <c r="OJG29" s="570"/>
      <c r="OJH29" s="570"/>
      <c r="OJI29" s="570"/>
      <c r="OJJ29" s="570"/>
      <c r="OJK29" s="570"/>
      <c r="OJL29" s="570"/>
      <c r="OJM29" s="570"/>
      <c r="OJN29" s="570"/>
      <c r="OJO29" s="570"/>
      <c r="OJP29" s="570"/>
      <c r="OJQ29" s="570"/>
      <c r="OJR29" s="570"/>
      <c r="OJS29" s="570"/>
      <c r="OJT29" s="570"/>
      <c r="OJU29" s="570"/>
      <c r="OJV29" s="570"/>
      <c r="OJW29" s="570"/>
      <c r="OJX29" s="570"/>
      <c r="OJY29" s="570"/>
      <c r="OJZ29" s="570"/>
      <c r="OKA29" s="570"/>
      <c r="OKB29" s="570"/>
      <c r="OKC29" s="570"/>
      <c r="OKD29" s="570"/>
      <c r="OKE29" s="570"/>
      <c r="OKF29" s="570"/>
      <c r="OKG29" s="570"/>
      <c r="OKH29" s="570"/>
      <c r="OKI29" s="570"/>
      <c r="OKJ29" s="570"/>
      <c r="OKK29" s="570"/>
      <c r="OKL29" s="570"/>
      <c r="OKM29" s="570"/>
      <c r="OKN29" s="570"/>
      <c r="OKO29" s="570"/>
      <c r="OKP29" s="570"/>
      <c r="OKQ29" s="570"/>
      <c r="OKR29" s="570"/>
      <c r="OKS29" s="570"/>
      <c r="OKT29" s="570"/>
      <c r="OKU29" s="570"/>
      <c r="OKV29" s="570"/>
      <c r="OKW29" s="570"/>
      <c r="OKX29" s="570"/>
      <c r="OKY29" s="570"/>
      <c r="OKZ29" s="570"/>
      <c r="OLA29" s="570"/>
      <c r="OLB29" s="570"/>
      <c r="OLC29" s="570"/>
      <c r="OLD29" s="570"/>
      <c r="OLE29" s="570"/>
      <c r="OLF29" s="570"/>
      <c r="OLG29" s="570"/>
      <c r="OLH29" s="570"/>
      <c r="OLI29" s="570"/>
      <c r="OLJ29" s="570"/>
      <c r="OLK29" s="570"/>
      <c r="OLL29" s="570"/>
      <c r="OLM29" s="570"/>
      <c r="OLN29" s="570"/>
      <c r="OLO29" s="570"/>
      <c r="OLP29" s="570"/>
      <c r="OLQ29" s="570"/>
      <c r="OLR29" s="570"/>
      <c r="OLS29" s="570"/>
      <c r="OLT29" s="570"/>
      <c r="OLU29" s="570"/>
      <c r="OLV29" s="570"/>
      <c r="OLW29" s="570"/>
      <c r="OLX29" s="570"/>
      <c r="OLY29" s="570"/>
      <c r="OLZ29" s="570"/>
      <c r="OMA29" s="570"/>
      <c r="OMB29" s="570"/>
      <c r="OMC29" s="570"/>
      <c r="OMD29" s="570"/>
      <c r="OME29" s="570"/>
      <c r="OMF29" s="570"/>
      <c r="OMG29" s="570"/>
      <c r="OMH29" s="570"/>
      <c r="OMI29" s="570"/>
      <c r="OMJ29" s="570"/>
      <c r="OMK29" s="570"/>
      <c r="OML29" s="570"/>
      <c r="OMM29" s="570"/>
      <c r="OMN29" s="570"/>
      <c r="OMO29" s="570"/>
      <c r="OMP29" s="570"/>
      <c r="OMQ29" s="570"/>
      <c r="OMR29" s="570"/>
      <c r="OMS29" s="570"/>
      <c r="OMT29" s="570"/>
      <c r="OMU29" s="570"/>
      <c r="OMV29" s="570"/>
      <c r="OMW29" s="570"/>
      <c r="OMX29" s="570"/>
      <c r="OMY29" s="570"/>
      <c r="OMZ29" s="570"/>
      <c r="ONA29" s="570"/>
      <c r="ONB29" s="570"/>
      <c r="ONC29" s="570"/>
      <c r="OND29" s="570"/>
      <c r="ONE29" s="570"/>
      <c r="ONF29" s="570"/>
      <c r="ONG29" s="570"/>
      <c r="ONH29" s="570"/>
      <c r="ONI29" s="570"/>
      <c r="ONJ29" s="570"/>
      <c r="ONK29" s="570"/>
      <c r="ONL29" s="570"/>
      <c r="ONM29" s="570"/>
      <c r="ONN29" s="570"/>
      <c r="ONO29" s="570"/>
      <c r="ONP29" s="570"/>
      <c r="ONQ29" s="570"/>
      <c r="ONR29" s="570"/>
      <c r="ONS29" s="570"/>
      <c r="ONT29" s="570"/>
      <c r="ONU29" s="570"/>
      <c r="ONV29" s="570"/>
      <c r="ONW29" s="570"/>
      <c r="ONX29" s="570"/>
      <c r="ONY29" s="570"/>
      <c r="ONZ29" s="570"/>
      <c r="OOA29" s="570"/>
      <c r="OOB29" s="570"/>
      <c r="OOC29" s="570"/>
      <c r="OOD29" s="570"/>
      <c r="OOE29" s="570"/>
      <c r="OOF29" s="570"/>
      <c r="OOG29" s="570"/>
      <c r="OOH29" s="570"/>
      <c r="OOI29" s="570"/>
      <c r="OOJ29" s="570"/>
      <c r="OOK29" s="570"/>
      <c r="OOL29" s="570"/>
      <c r="OOM29" s="570"/>
      <c r="OON29" s="570"/>
      <c r="OOO29" s="570"/>
      <c r="OOP29" s="570"/>
      <c r="OOQ29" s="570"/>
      <c r="OOR29" s="570"/>
      <c r="OOS29" s="570"/>
      <c r="OOT29" s="570"/>
      <c r="OOU29" s="570"/>
      <c r="OOV29" s="570"/>
      <c r="OOW29" s="570"/>
      <c r="OOX29" s="570"/>
      <c r="OOY29" s="570"/>
      <c r="OOZ29" s="570"/>
      <c r="OPA29" s="570"/>
      <c r="OPB29" s="570"/>
      <c r="OPC29" s="570"/>
      <c r="OPD29" s="570"/>
      <c r="OPE29" s="570"/>
      <c r="OPF29" s="570"/>
      <c r="OPG29" s="570"/>
      <c r="OPH29" s="570"/>
      <c r="OPI29" s="570"/>
      <c r="OPJ29" s="570"/>
      <c r="OPK29" s="570"/>
      <c r="OPL29" s="570"/>
      <c r="OPM29" s="570"/>
      <c r="OPN29" s="570"/>
      <c r="OPO29" s="570"/>
      <c r="OPP29" s="570"/>
      <c r="OPQ29" s="570"/>
      <c r="OPR29" s="570"/>
      <c r="OPS29" s="570"/>
      <c r="OPT29" s="570"/>
      <c r="OPU29" s="570"/>
      <c r="OPV29" s="570"/>
      <c r="OPW29" s="570"/>
      <c r="OPX29" s="570"/>
      <c r="OPY29" s="570"/>
      <c r="OPZ29" s="570"/>
      <c r="OQA29" s="570"/>
      <c r="OQB29" s="570"/>
      <c r="OQC29" s="570"/>
      <c r="OQD29" s="570"/>
      <c r="OQE29" s="570"/>
      <c r="OQF29" s="570"/>
      <c r="OQG29" s="570"/>
      <c r="OQH29" s="570"/>
      <c r="OQI29" s="570"/>
      <c r="OQJ29" s="570"/>
      <c r="OQK29" s="570"/>
      <c r="OQL29" s="570"/>
      <c r="OQM29" s="570"/>
      <c r="OQN29" s="570"/>
      <c r="OQO29" s="570"/>
      <c r="OQP29" s="570"/>
      <c r="OQQ29" s="570"/>
      <c r="OQR29" s="570"/>
      <c r="OQS29" s="570"/>
      <c r="OQT29" s="570"/>
      <c r="OQU29" s="570"/>
      <c r="OQV29" s="570"/>
      <c r="OQW29" s="570"/>
      <c r="OQX29" s="570"/>
      <c r="OQY29" s="570"/>
      <c r="OQZ29" s="570"/>
      <c r="ORA29" s="570"/>
      <c r="ORB29" s="570"/>
      <c r="ORC29" s="570"/>
      <c r="ORD29" s="570"/>
      <c r="ORE29" s="570"/>
      <c r="ORF29" s="570"/>
      <c r="ORG29" s="570"/>
      <c r="ORH29" s="570"/>
      <c r="ORI29" s="570"/>
      <c r="ORJ29" s="570"/>
      <c r="ORK29" s="570"/>
      <c r="ORL29" s="570"/>
      <c r="ORM29" s="570"/>
      <c r="ORN29" s="570"/>
      <c r="ORO29" s="570"/>
      <c r="ORP29" s="570"/>
      <c r="ORQ29" s="570"/>
      <c r="ORR29" s="570"/>
      <c r="ORS29" s="570"/>
      <c r="ORT29" s="570"/>
      <c r="ORU29" s="570"/>
      <c r="ORV29" s="570"/>
      <c r="ORW29" s="570"/>
      <c r="ORX29" s="570"/>
      <c r="ORY29" s="570"/>
      <c r="ORZ29" s="570"/>
      <c r="OSA29" s="570"/>
      <c r="OSB29" s="570"/>
      <c r="OSC29" s="570"/>
      <c r="OSD29" s="570"/>
      <c r="OSE29" s="570"/>
      <c r="OSF29" s="570"/>
      <c r="OSG29" s="570"/>
      <c r="OSH29" s="570"/>
      <c r="OSI29" s="570"/>
      <c r="OSJ29" s="570"/>
      <c r="OSK29" s="570"/>
      <c r="OSL29" s="570"/>
      <c r="OSM29" s="570"/>
      <c r="OSN29" s="570"/>
      <c r="OSO29" s="570"/>
      <c r="OSP29" s="570"/>
      <c r="OSQ29" s="570"/>
      <c r="OSR29" s="570"/>
      <c r="OSS29" s="570"/>
      <c r="OST29" s="570"/>
      <c r="OSU29" s="570"/>
      <c r="OSV29" s="570"/>
      <c r="OSW29" s="570"/>
      <c r="OSX29" s="570"/>
      <c r="OSY29" s="570"/>
      <c r="OSZ29" s="570"/>
      <c r="OTA29" s="570"/>
      <c r="OTB29" s="570"/>
      <c r="OTC29" s="570"/>
      <c r="OTD29" s="570"/>
      <c r="OTE29" s="570"/>
      <c r="OTF29" s="570"/>
      <c r="OTG29" s="570"/>
      <c r="OTH29" s="570"/>
      <c r="OTI29" s="570"/>
      <c r="OTJ29" s="570"/>
      <c r="OTK29" s="570"/>
      <c r="OTL29" s="570"/>
      <c r="OTM29" s="570"/>
      <c r="OTN29" s="570"/>
      <c r="OTO29" s="570"/>
      <c r="OTP29" s="570"/>
      <c r="OTQ29" s="570"/>
      <c r="OTR29" s="570"/>
      <c r="OTS29" s="570"/>
      <c r="OTT29" s="570"/>
      <c r="OTU29" s="570"/>
      <c r="OTV29" s="570"/>
      <c r="OTW29" s="570"/>
      <c r="OTX29" s="570"/>
      <c r="OTY29" s="570"/>
      <c r="OTZ29" s="570"/>
      <c r="OUA29" s="570"/>
      <c r="OUB29" s="570"/>
      <c r="OUC29" s="570"/>
      <c r="OUD29" s="570"/>
      <c r="OUE29" s="570"/>
      <c r="OUF29" s="570"/>
      <c r="OUG29" s="570"/>
      <c r="OUH29" s="570"/>
      <c r="OUI29" s="570"/>
      <c r="OUJ29" s="570"/>
      <c r="OUK29" s="570"/>
      <c r="OUL29" s="570"/>
      <c r="OUM29" s="570"/>
      <c r="OUN29" s="570"/>
      <c r="OUO29" s="570"/>
      <c r="OUP29" s="570"/>
      <c r="OUQ29" s="570"/>
      <c r="OUR29" s="570"/>
      <c r="OUS29" s="570"/>
      <c r="OUT29" s="570"/>
      <c r="OUU29" s="570"/>
      <c r="OUV29" s="570"/>
      <c r="OUW29" s="570"/>
      <c r="OUX29" s="570"/>
      <c r="OUY29" s="570"/>
      <c r="OUZ29" s="570"/>
      <c r="OVA29" s="570"/>
      <c r="OVB29" s="570"/>
      <c r="OVC29" s="570"/>
      <c r="OVD29" s="570"/>
      <c r="OVE29" s="570"/>
      <c r="OVF29" s="570"/>
      <c r="OVG29" s="570"/>
      <c r="OVH29" s="570"/>
      <c r="OVI29" s="570"/>
      <c r="OVJ29" s="570"/>
      <c r="OVK29" s="570"/>
      <c r="OVL29" s="570"/>
      <c r="OVM29" s="570"/>
      <c r="OVN29" s="570"/>
      <c r="OVO29" s="570"/>
      <c r="OVP29" s="570"/>
      <c r="OVQ29" s="570"/>
      <c r="OVR29" s="570"/>
      <c r="OVS29" s="570"/>
      <c r="OVT29" s="570"/>
      <c r="OVU29" s="570"/>
      <c r="OVV29" s="570"/>
      <c r="OVW29" s="570"/>
      <c r="OVX29" s="570"/>
      <c r="OVY29" s="570"/>
      <c r="OVZ29" s="570"/>
      <c r="OWA29" s="570"/>
      <c r="OWB29" s="570"/>
      <c r="OWC29" s="570"/>
      <c r="OWD29" s="570"/>
      <c r="OWE29" s="570"/>
      <c r="OWF29" s="570"/>
      <c r="OWG29" s="570"/>
      <c r="OWH29" s="570"/>
      <c r="OWI29" s="570"/>
      <c r="OWJ29" s="570"/>
      <c r="OWK29" s="570"/>
      <c r="OWL29" s="570"/>
      <c r="OWM29" s="570"/>
      <c r="OWN29" s="570"/>
      <c r="OWO29" s="570"/>
      <c r="OWP29" s="570"/>
      <c r="OWQ29" s="570"/>
      <c r="OWR29" s="570"/>
      <c r="OWS29" s="570"/>
      <c r="OWT29" s="570"/>
      <c r="OWU29" s="570"/>
      <c r="OWV29" s="570"/>
      <c r="OWW29" s="570"/>
      <c r="OWX29" s="570"/>
      <c r="OWY29" s="570"/>
      <c r="OWZ29" s="570"/>
      <c r="OXA29" s="570"/>
      <c r="OXB29" s="570"/>
      <c r="OXC29" s="570"/>
      <c r="OXD29" s="570"/>
      <c r="OXE29" s="570"/>
      <c r="OXF29" s="570"/>
      <c r="OXG29" s="570"/>
      <c r="OXH29" s="570"/>
      <c r="OXI29" s="570"/>
      <c r="OXJ29" s="570"/>
      <c r="OXK29" s="570"/>
      <c r="OXL29" s="570"/>
      <c r="OXM29" s="570"/>
      <c r="OXN29" s="570"/>
      <c r="OXO29" s="570"/>
      <c r="OXP29" s="570"/>
      <c r="OXQ29" s="570"/>
      <c r="OXR29" s="570"/>
      <c r="OXS29" s="570"/>
      <c r="OXT29" s="570"/>
      <c r="OXU29" s="570"/>
      <c r="OXV29" s="570"/>
      <c r="OXW29" s="570"/>
      <c r="OXX29" s="570"/>
      <c r="OXY29" s="570"/>
      <c r="OXZ29" s="570"/>
      <c r="OYA29" s="570"/>
      <c r="OYB29" s="570"/>
      <c r="OYC29" s="570"/>
      <c r="OYD29" s="570"/>
      <c r="OYE29" s="570"/>
      <c r="OYF29" s="570"/>
      <c r="OYG29" s="570"/>
      <c r="OYH29" s="570"/>
      <c r="OYI29" s="570"/>
      <c r="OYJ29" s="570"/>
      <c r="OYK29" s="570"/>
      <c r="OYL29" s="570"/>
      <c r="OYM29" s="570"/>
      <c r="OYN29" s="570"/>
      <c r="OYO29" s="570"/>
      <c r="OYP29" s="570"/>
      <c r="OYQ29" s="570"/>
      <c r="OYR29" s="570"/>
      <c r="OYS29" s="570"/>
      <c r="OYT29" s="570"/>
      <c r="OYU29" s="570"/>
      <c r="OYV29" s="570"/>
      <c r="OYW29" s="570"/>
      <c r="OYX29" s="570"/>
      <c r="OYY29" s="570"/>
      <c r="OYZ29" s="570"/>
      <c r="OZA29" s="570"/>
      <c r="OZB29" s="570"/>
      <c r="OZC29" s="570"/>
      <c r="OZD29" s="570"/>
      <c r="OZE29" s="570"/>
      <c r="OZF29" s="570"/>
      <c r="OZG29" s="570"/>
      <c r="OZH29" s="570"/>
      <c r="OZI29" s="570"/>
      <c r="OZJ29" s="570"/>
      <c r="OZK29" s="570"/>
      <c r="OZL29" s="570"/>
      <c r="OZM29" s="570"/>
      <c r="OZN29" s="570"/>
      <c r="OZO29" s="570"/>
      <c r="OZP29" s="570"/>
      <c r="OZQ29" s="570"/>
      <c r="OZR29" s="570"/>
      <c r="OZS29" s="570"/>
      <c r="OZT29" s="570"/>
      <c r="OZU29" s="570"/>
      <c r="OZV29" s="570"/>
      <c r="OZW29" s="570"/>
      <c r="OZX29" s="570"/>
      <c r="OZY29" s="570"/>
      <c r="OZZ29" s="570"/>
      <c r="PAA29" s="570"/>
      <c r="PAB29" s="570"/>
      <c r="PAC29" s="570"/>
      <c r="PAD29" s="570"/>
      <c r="PAE29" s="570"/>
      <c r="PAF29" s="570"/>
      <c r="PAG29" s="570"/>
      <c r="PAH29" s="570"/>
      <c r="PAI29" s="570"/>
      <c r="PAJ29" s="570"/>
      <c r="PAK29" s="570"/>
      <c r="PAL29" s="570"/>
      <c r="PAM29" s="570"/>
      <c r="PAN29" s="570"/>
      <c r="PAO29" s="570"/>
      <c r="PAP29" s="570"/>
      <c r="PAQ29" s="570"/>
      <c r="PAR29" s="570"/>
      <c r="PAS29" s="570"/>
      <c r="PAT29" s="570"/>
      <c r="PAU29" s="570"/>
      <c r="PAV29" s="570"/>
      <c r="PAW29" s="570"/>
      <c r="PAX29" s="570"/>
      <c r="PAY29" s="570"/>
      <c r="PAZ29" s="570"/>
      <c r="PBA29" s="570"/>
      <c r="PBB29" s="570"/>
      <c r="PBC29" s="570"/>
      <c r="PBD29" s="570"/>
      <c r="PBE29" s="570"/>
      <c r="PBF29" s="570"/>
      <c r="PBG29" s="570"/>
      <c r="PBH29" s="570"/>
      <c r="PBI29" s="570"/>
      <c r="PBJ29" s="570"/>
      <c r="PBK29" s="570"/>
      <c r="PBL29" s="570"/>
      <c r="PBM29" s="570"/>
      <c r="PBN29" s="570"/>
      <c r="PBO29" s="570"/>
      <c r="PBP29" s="570"/>
      <c r="PBQ29" s="570"/>
      <c r="PBR29" s="570"/>
      <c r="PBS29" s="570"/>
      <c r="PBT29" s="570"/>
      <c r="PBU29" s="570"/>
      <c r="PBV29" s="570"/>
      <c r="PBW29" s="570"/>
      <c r="PBX29" s="570"/>
      <c r="PBY29" s="570"/>
      <c r="PBZ29" s="570"/>
      <c r="PCA29" s="570"/>
      <c r="PCB29" s="570"/>
      <c r="PCC29" s="570"/>
      <c r="PCD29" s="570"/>
      <c r="PCE29" s="570"/>
      <c r="PCF29" s="570"/>
      <c r="PCG29" s="570"/>
      <c r="PCH29" s="570"/>
      <c r="PCI29" s="570"/>
      <c r="PCJ29" s="570"/>
      <c r="PCK29" s="570"/>
      <c r="PCL29" s="570"/>
      <c r="PCM29" s="570"/>
      <c r="PCN29" s="570"/>
      <c r="PCO29" s="570"/>
      <c r="PCP29" s="570"/>
      <c r="PCQ29" s="570"/>
      <c r="PCR29" s="570"/>
      <c r="PCS29" s="570"/>
      <c r="PCT29" s="570"/>
      <c r="PCU29" s="570"/>
      <c r="PCV29" s="570"/>
      <c r="PCW29" s="570"/>
      <c r="PCX29" s="570"/>
      <c r="PCY29" s="570"/>
      <c r="PCZ29" s="570"/>
      <c r="PDA29" s="570"/>
      <c r="PDB29" s="570"/>
      <c r="PDC29" s="570"/>
      <c r="PDD29" s="570"/>
      <c r="PDE29" s="570"/>
      <c r="PDF29" s="570"/>
      <c r="PDG29" s="570"/>
      <c r="PDH29" s="570"/>
      <c r="PDI29" s="570"/>
      <c r="PDJ29" s="570"/>
      <c r="PDK29" s="570"/>
      <c r="PDL29" s="570"/>
      <c r="PDM29" s="570"/>
      <c r="PDN29" s="570"/>
      <c r="PDO29" s="570"/>
      <c r="PDP29" s="570"/>
      <c r="PDQ29" s="570"/>
      <c r="PDR29" s="570"/>
      <c r="PDS29" s="570"/>
      <c r="PDT29" s="570"/>
      <c r="PDU29" s="570"/>
      <c r="PDV29" s="570"/>
      <c r="PDW29" s="570"/>
      <c r="PDX29" s="570"/>
      <c r="PDY29" s="570"/>
      <c r="PDZ29" s="570"/>
      <c r="PEA29" s="570"/>
      <c r="PEB29" s="570"/>
      <c r="PEC29" s="570"/>
      <c r="PED29" s="570"/>
      <c r="PEE29" s="570"/>
      <c r="PEF29" s="570"/>
      <c r="PEG29" s="570"/>
      <c r="PEH29" s="570"/>
      <c r="PEI29" s="570"/>
      <c r="PEJ29" s="570"/>
      <c r="PEK29" s="570"/>
      <c r="PEL29" s="570"/>
      <c r="PEM29" s="570"/>
      <c r="PEN29" s="570"/>
      <c r="PEO29" s="570"/>
      <c r="PEP29" s="570"/>
      <c r="PEQ29" s="570"/>
      <c r="PER29" s="570"/>
      <c r="PES29" s="570"/>
      <c r="PET29" s="570"/>
      <c r="PEU29" s="570"/>
      <c r="PEV29" s="570"/>
      <c r="PEW29" s="570"/>
      <c r="PEX29" s="570"/>
      <c r="PEY29" s="570"/>
      <c r="PEZ29" s="570"/>
      <c r="PFA29" s="570"/>
      <c r="PFB29" s="570"/>
      <c r="PFC29" s="570"/>
      <c r="PFD29" s="570"/>
      <c r="PFE29" s="570"/>
      <c r="PFF29" s="570"/>
      <c r="PFG29" s="570"/>
      <c r="PFH29" s="570"/>
      <c r="PFI29" s="570"/>
      <c r="PFJ29" s="570"/>
      <c r="PFK29" s="570"/>
      <c r="PFL29" s="570"/>
      <c r="PFM29" s="570"/>
      <c r="PFN29" s="570"/>
      <c r="PFO29" s="570"/>
      <c r="PFP29" s="570"/>
      <c r="PFQ29" s="570"/>
      <c r="PFR29" s="570"/>
      <c r="PFS29" s="570"/>
      <c r="PFT29" s="570"/>
      <c r="PFU29" s="570"/>
      <c r="PFV29" s="570"/>
      <c r="PFW29" s="570"/>
      <c r="PFX29" s="570"/>
      <c r="PFY29" s="570"/>
      <c r="PFZ29" s="570"/>
      <c r="PGA29" s="570"/>
      <c r="PGB29" s="570"/>
      <c r="PGC29" s="570"/>
      <c r="PGD29" s="570"/>
      <c r="PGE29" s="570"/>
      <c r="PGF29" s="570"/>
      <c r="PGG29" s="570"/>
      <c r="PGH29" s="570"/>
      <c r="PGI29" s="570"/>
      <c r="PGJ29" s="570"/>
      <c r="PGK29" s="570"/>
      <c r="PGL29" s="570"/>
      <c r="PGM29" s="570"/>
      <c r="PGN29" s="570"/>
      <c r="PGO29" s="570"/>
      <c r="PGP29" s="570"/>
      <c r="PGQ29" s="570"/>
      <c r="PGR29" s="570"/>
      <c r="PGS29" s="570"/>
      <c r="PGT29" s="570"/>
      <c r="PGU29" s="570"/>
      <c r="PGV29" s="570"/>
      <c r="PGW29" s="570"/>
      <c r="PGX29" s="570"/>
      <c r="PGY29" s="570"/>
      <c r="PGZ29" s="570"/>
      <c r="PHA29" s="570"/>
      <c r="PHB29" s="570"/>
      <c r="PHC29" s="570"/>
      <c r="PHD29" s="570"/>
      <c r="PHE29" s="570"/>
      <c r="PHF29" s="570"/>
      <c r="PHG29" s="570"/>
      <c r="PHH29" s="570"/>
      <c r="PHI29" s="570"/>
      <c r="PHJ29" s="570"/>
      <c r="PHK29" s="570"/>
      <c r="PHL29" s="570"/>
      <c r="PHM29" s="570"/>
      <c r="PHN29" s="570"/>
      <c r="PHO29" s="570"/>
      <c r="PHP29" s="570"/>
      <c r="PHQ29" s="570"/>
      <c r="PHR29" s="570"/>
      <c r="PHS29" s="570"/>
      <c r="PHT29" s="570"/>
      <c r="PHU29" s="570"/>
      <c r="PHV29" s="570"/>
      <c r="PHW29" s="570"/>
      <c r="PHX29" s="570"/>
      <c r="PHY29" s="570"/>
      <c r="PHZ29" s="570"/>
      <c r="PIA29" s="570"/>
      <c r="PIB29" s="570"/>
      <c r="PIC29" s="570"/>
      <c r="PID29" s="570"/>
      <c r="PIE29" s="570"/>
      <c r="PIF29" s="570"/>
      <c r="PIG29" s="570"/>
      <c r="PIH29" s="570"/>
      <c r="PII29" s="570"/>
      <c r="PIJ29" s="570"/>
      <c r="PIK29" s="570"/>
      <c r="PIL29" s="570"/>
      <c r="PIM29" s="570"/>
      <c r="PIN29" s="570"/>
      <c r="PIO29" s="570"/>
      <c r="PIP29" s="570"/>
      <c r="PIQ29" s="570"/>
      <c r="PIR29" s="570"/>
      <c r="PIS29" s="570"/>
      <c r="PIT29" s="570"/>
      <c r="PIU29" s="570"/>
      <c r="PIV29" s="570"/>
      <c r="PIW29" s="570"/>
      <c r="PIX29" s="570"/>
      <c r="PIY29" s="570"/>
      <c r="PIZ29" s="570"/>
      <c r="PJA29" s="570"/>
      <c r="PJB29" s="570"/>
      <c r="PJC29" s="570"/>
      <c r="PJD29" s="570"/>
      <c r="PJE29" s="570"/>
      <c r="PJF29" s="570"/>
      <c r="PJG29" s="570"/>
      <c r="PJH29" s="570"/>
      <c r="PJI29" s="570"/>
      <c r="PJJ29" s="570"/>
      <c r="PJK29" s="570"/>
      <c r="PJL29" s="570"/>
      <c r="PJM29" s="570"/>
      <c r="PJN29" s="570"/>
      <c r="PJO29" s="570"/>
      <c r="PJP29" s="570"/>
      <c r="PJQ29" s="570"/>
      <c r="PJR29" s="570"/>
      <c r="PJS29" s="570"/>
      <c r="PJT29" s="570"/>
      <c r="PJU29" s="570"/>
      <c r="PJV29" s="570"/>
      <c r="PJW29" s="570"/>
      <c r="PJX29" s="570"/>
      <c r="PJY29" s="570"/>
      <c r="PJZ29" s="570"/>
      <c r="PKA29" s="570"/>
      <c r="PKB29" s="570"/>
      <c r="PKC29" s="570"/>
      <c r="PKD29" s="570"/>
      <c r="PKE29" s="570"/>
      <c r="PKF29" s="570"/>
      <c r="PKG29" s="570"/>
      <c r="PKH29" s="570"/>
      <c r="PKI29" s="570"/>
      <c r="PKJ29" s="570"/>
      <c r="PKK29" s="570"/>
      <c r="PKL29" s="570"/>
      <c r="PKM29" s="570"/>
      <c r="PKN29" s="570"/>
      <c r="PKO29" s="570"/>
      <c r="PKP29" s="570"/>
      <c r="PKQ29" s="570"/>
      <c r="PKR29" s="570"/>
      <c r="PKS29" s="570"/>
      <c r="PKT29" s="570"/>
      <c r="PKU29" s="570"/>
      <c r="PKV29" s="570"/>
      <c r="PKW29" s="570"/>
      <c r="PKX29" s="570"/>
      <c r="PKY29" s="570"/>
      <c r="PKZ29" s="570"/>
      <c r="PLA29" s="570"/>
      <c r="PLB29" s="570"/>
      <c r="PLC29" s="570"/>
      <c r="PLD29" s="570"/>
      <c r="PLE29" s="570"/>
      <c r="PLF29" s="570"/>
      <c r="PLG29" s="570"/>
      <c r="PLH29" s="570"/>
      <c r="PLI29" s="570"/>
      <c r="PLJ29" s="570"/>
      <c r="PLK29" s="570"/>
      <c r="PLL29" s="570"/>
      <c r="PLM29" s="570"/>
      <c r="PLN29" s="570"/>
      <c r="PLO29" s="570"/>
      <c r="PLP29" s="570"/>
      <c r="PLQ29" s="570"/>
      <c r="PLR29" s="570"/>
      <c r="PLS29" s="570"/>
      <c r="PLT29" s="570"/>
      <c r="PLU29" s="570"/>
      <c r="PLV29" s="570"/>
      <c r="PLW29" s="570"/>
      <c r="PLX29" s="570"/>
      <c r="PLY29" s="570"/>
      <c r="PLZ29" s="570"/>
      <c r="PMA29" s="570"/>
      <c r="PMB29" s="570"/>
      <c r="PMC29" s="570"/>
      <c r="PMD29" s="570"/>
      <c r="PME29" s="570"/>
      <c r="PMF29" s="570"/>
      <c r="PMG29" s="570"/>
      <c r="PMH29" s="570"/>
      <c r="PMI29" s="570"/>
      <c r="PMJ29" s="570"/>
      <c r="PMK29" s="570"/>
      <c r="PML29" s="570"/>
      <c r="PMM29" s="570"/>
      <c r="PMN29" s="570"/>
      <c r="PMO29" s="570"/>
      <c r="PMP29" s="570"/>
      <c r="PMQ29" s="570"/>
      <c r="PMR29" s="570"/>
      <c r="PMS29" s="570"/>
      <c r="PMT29" s="570"/>
      <c r="PMU29" s="570"/>
      <c r="PMV29" s="570"/>
      <c r="PMW29" s="570"/>
      <c r="PMX29" s="570"/>
      <c r="PMY29" s="570"/>
      <c r="PMZ29" s="570"/>
      <c r="PNA29" s="570"/>
      <c r="PNB29" s="570"/>
      <c r="PNC29" s="570"/>
      <c r="PND29" s="570"/>
      <c r="PNE29" s="570"/>
      <c r="PNF29" s="570"/>
      <c r="PNG29" s="570"/>
      <c r="PNH29" s="570"/>
      <c r="PNI29" s="570"/>
      <c r="PNJ29" s="570"/>
      <c r="PNK29" s="570"/>
      <c r="PNL29" s="570"/>
      <c r="PNM29" s="570"/>
      <c r="PNN29" s="570"/>
      <c r="PNO29" s="570"/>
      <c r="PNP29" s="570"/>
      <c r="PNQ29" s="570"/>
      <c r="PNR29" s="570"/>
      <c r="PNS29" s="570"/>
      <c r="PNT29" s="570"/>
      <c r="PNU29" s="570"/>
      <c r="PNV29" s="570"/>
      <c r="PNW29" s="570"/>
      <c r="PNX29" s="570"/>
      <c r="PNY29" s="570"/>
      <c r="PNZ29" s="570"/>
      <c r="POA29" s="570"/>
      <c r="POB29" s="570"/>
      <c r="POC29" s="570"/>
      <c r="POD29" s="570"/>
      <c r="POE29" s="570"/>
      <c r="POF29" s="570"/>
      <c r="POG29" s="570"/>
      <c r="POH29" s="570"/>
      <c r="POI29" s="570"/>
      <c r="POJ29" s="570"/>
      <c r="POK29" s="570"/>
      <c r="POL29" s="570"/>
      <c r="POM29" s="570"/>
      <c r="PON29" s="570"/>
      <c r="POO29" s="570"/>
      <c r="POP29" s="570"/>
      <c r="POQ29" s="570"/>
      <c r="POR29" s="570"/>
      <c r="POS29" s="570"/>
      <c r="POT29" s="570"/>
      <c r="POU29" s="570"/>
      <c r="POV29" s="570"/>
      <c r="POW29" s="570"/>
      <c r="POX29" s="570"/>
      <c r="POY29" s="570"/>
      <c r="POZ29" s="570"/>
      <c r="PPA29" s="570"/>
      <c r="PPB29" s="570"/>
      <c r="PPC29" s="570"/>
      <c r="PPD29" s="570"/>
      <c r="PPE29" s="570"/>
      <c r="PPF29" s="570"/>
      <c r="PPG29" s="570"/>
      <c r="PPH29" s="570"/>
      <c r="PPI29" s="570"/>
      <c r="PPJ29" s="570"/>
      <c r="PPK29" s="570"/>
      <c r="PPL29" s="570"/>
      <c r="PPM29" s="570"/>
      <c r="PPN29" s="570"/>
      <c r="PPO29" s="570"/>
      <c r="PPP29" s="570"/>
      <c r="PPQ29" s="570"/>
      <c r="PPR29" s="570"/>
      <c r="PPS29" s="570"/>
      <c r="PPT29" s="570"/>
      <c r="PPU29" s="570"/>
      <c r="PPV29" s="570"/>
      <c r="PPW29" s="570"/>
      <c r="PPX29" s="570"/>
      <c r="PPY29" s="570"/>
      <c r="PPZ29" s="570"/>
      <c r="PQA29" s="570"/>
      <c r="PQB29" s="570"/>
      <c r="PQC29" s="570"/>
      <c r="PQD29" s="570"/>
      <c r="PQE29" s="570"/>
      <c r="PQF29" s="570"/>
      <c r="PQG29" s="570"/>
      <c r="PQH29" s="570"/>
      <c r="PQI29" s="570"/>
      <c r="PQJ29" s="570"/>
      <c r="PQK29" s="570"/>
      <c r="PQL29" s="570"/>
      <c r="PQM29" s="570"/>
      <c r="PQN29" s="570"/>
      <c r="PQO29" s="570"/>
      <c r="PQP29" s="570"/>
      <c r="PQQ29" s="570"/>
      <c r="PQR29" s="570"/>
      <c r="PQS29" s="570"/>
      <c r="PQT29" s="570"/>
      <c r="PQU29" s="570"/>
      <c r="PQV29" s="570"/>
      <c r="PQW29" s="570"/>
      <c r="PQX29" s="570"/>
      <c r="PQY29" s="570"/>
      <c r="PQZ29" s="570"/>
      <c r="PRA29" s="570"/>
      <c r="PRB29" s="570"/>
      <c r="PRC29" s="570"/>
      <c r="PRD29" s="570"/>
      <c r="PRE29" s="570"/>
      <c r="PRF29" s="570"/>
      <c r="PRG29" s="570"/>
      <c r="PRH29" s="570"/>
      <c r="PRI29" s="570"/>
      <c r="PRJ29" s="570"/>
      <c r="PRK29" s="570"/>
      <c r="PRL29" s="570"/>
      <c r="PRM29" s="570"/>
      <c r="PRN29" s="570"/>
      <c r="PRO29" s="570"/>
      <c r="PRP29" s="570"/>
      <c r="PRQ29" s="570"/>
      <c r="PRR29" s="570"/>
      <c r="PRS29" s="570"/>
      <c r="PRT29" s="570"/>
      <c r="PRU29" s="570"/>
      <c r="PRV29" s="570"/>
      <c r="PRW29" s="570"/>
      <c r="PRX29" s="570"/>
      <c r="PRY29" s="570"/>
      <c r="PRZ29" s="570"/>
      <c r="PSA29" s="570"/>
      <c r="PSB29" s="570"/>
      <c r="PSC29" s="570"/>
      <c r="PSD29" s="570"/>
      <c r="PSE29" s="570"/>
      <c r="PSF29" s="570"/>
      <c r="PSG29" s="570"/>
      <c r="PSH29" s="570"/>
      <c r="PSI29" s="570"/>
      <c r="PSJ29" s="570"/>
      <c r="PSK29" s="570"/>
      <c r="PSL29" s="570"/>
      <c r="PSM29" s="570"/>
      <c r="PSN29" s="570"/>
      <c r="PSO29" s="570"/>
      <c r="PSP29" s="570"/>
      <c r="PSQ29" s="570"/>
      <c r="PSR29" s="570"/>
      <c r="PSS29" s="570"/>
      <c r="PST29" s="570"/>
      <c r="PSU29" s="570"/>
      <c r="PSV29" s="570"/>
      <c r="PSW29" s="570"/>
      <c r="PSX29" s="570"/>
      <c r="PSY29" s="570"/>
      <c r="PSZ29" s="570"/>
      <c r="PTA29" s="570"/>
      <c r="PTB29" s="570"/>
      <c r="PTC29" s="570"/>
      <c r="PTD29" s="570"/>
      <c r="PTE29" s="570"/>
      <c r="PTF29" s="570"/>
      <c r="PTG29" s="570"/>
      <c r="PTH29" s="570"/>
      <c r="PTI29" s="570"/>
      <c r="PTJ29" s="570"/>
      <c r="PTK29" s="570"/>
      <c r="PTL29" s="570"/>
      <c r="PTM29" s="570"/>
      <c r="PTN29" s="570"/>
      <c r="PTO29" s="570"/>
      <c r="PTP29" s="570"/>
      <c r="PTQ29" s="570"/>
      <c r="PTR29" s="570"/>
      <c r="PTS29" s="570"/>
      <c r="PTT29" s="570"/>
      <c r="PTU29" s="570"/>
      <c r="PTV29" s="570"/>
      <c r="PTW29" s="570"/>
      <c r="PTX29" s="570"/>
      <c r="PTY29" s="570"/>
      <c r="PTZ29" s="570"/>
      <c r="PUA29" s="570"/>
      <c r="PUB29" s="570"/>
      <c r="PUC29" s="570"/>
      <c r="PUD29" s="570"/>
      <c r="PUE29" s="570"/>
      <c r="PUF29" s="570"/>
      <c r="PUG29" s="570"/>
      <c r="PUH29" s="570"/>
      <c r="PUI29" s="570"/>
      <c r="PUJ29" s="570"/>
      <c r="PUK29" s="570"/>
      <c r="PUL29" s="570"/>
      <c r="PUM29" s="570"/>
      <c r="PUN29" s="570"/>
      <c r="PUO29" s="570"/>
      <c r="PUP29" s="570"/>
      <c r="PUQ29" s="570"/>
      <c r="PUR29" s="570"/>
      <c r="PUS29" s="570"/>
      <c r="PUT29" s="570"/>
      <c r="PUU29" s="570"/>
      <c r="PUV29" s="570"/>
      <c r="PUW29" s="570"/>
      <c r="PUX29" s="570"/>
      <c r="PUY29" s="570"/>
      <c r="PUZ29" s="570"/>
      <c r="PVA29" s="570"/>
      <c r="PVB29" s="570"/>
      <c r="PVC29" s="570"/>
      <c r="PVD29" s="570"/>
      <c r="PVE29" s="570"/>
      <c r="PVF29" s="570"/>
      <c r="PVG29" s="570"/>
      <c r="PVH29" s="570"/>
      <c r="PVI29" s="570"/>
      <c r="PVJ29" s="570"/>
      <c r="PVK29" s="570"/>
      <c r="PVL29" s="570"/>
      <c r="PVM29" s="570"/>
      <c r="PVN29" s="570"/>
      <c r="PVO29" s="570"/>
      <c r="PVP29" s="570"/>
      <c r="PVQ29" s="570"/>
      <c r="PVR29" s="570"/>
      <c r="PVS29" s="570"/>
      <c r="PVT29" s="570"/>
      <c r="PVU29" s="570"/>
      <c r="PVV29" s="570"/>
      <c r="PVW29" s="570"/>
      <c r="PVX29" s="570"/>
      <c r="PVY29" s="570"/>
      <c r="PVZ29" s="570"/>
      <c r="PWA29" s="570"/>
      <c r="PWB29" s="570"/>
      <c r="PWC29" s="570"/>
      <c r="PWD29" s="570"/>
      <c r="PWE29" s="570"/>
      <c r="PWF29" s="570"/>
      <c r="PWG29" s="570"/>
      <c r="PWH29" s="570"/>
      <c r="PWI29" s="570"/>
      <c r="PWJ29" s="570"/>
      <c r="PWK29" s="570"/>
      <c r="PWL29" s="570"/>
      <c r="PWM29" s="570"/>
      <c r="PWN29" s="570"/>
      <c r="PWO29" s="570"/>
      <c r="PWP29" s="570"/>
      <c r="PWQ29" s="570"/>
      <c r="PWR29" s="570"/>
      <c r="PWS29" s="570"/>
      <c r="PWT29" s="570"/>
      <c r="PWU29" s="570"/>
      <c r="PWV29" s="570"/>
      <c r="PWW29" s="570"/>
      <c r="PWX29" s="570"/>
      <c r="PWY29" s="570"/>
      <c r="PWZ29" s="570"/>
      <c r="PXA29" s="570"/>
      <c r="PXB29" s="570"/>
      <c r="PXC29" s="570"/>
      <c r="PXD29" s="570"/>
      <c r="PXE29" s="570"/>
      <c r="PXF29" s="570"/>
      <c r="PXG29" s="570"/>
      <c r="PXH29" s="570"/>
      <c r="PXI29" s="570"/>
      <c r="PXJ29" s="570"/>
      <c r="PXK29" s="570"/>
      <c r="PXL29" s="570"/>
      <c r="PXM29" s="570"/>
      <c r="PXN29" s="570"/>
      <c r="PXO29" s="570"/>
      <c r="PXP29" s="570"/>
      <c r="PXQ29" s="570"/>
      <c r="PXR29" s="570"/>
      <c r="PXS29" s="570"/>
      <c r="PXT29" s="570"/>
      <c r="PXU29" s="570"/>
      <c r="PXV29" s="570"/>
      <c r="PXW29" s="570"/>
      <c r="PXX29" s="570"/>
      <c r="PXY29" s="570"/>
      <c r="PXZ29" s="570"/>
      <c r="PYA29" s="570"/>
      <c r="PYB29" s="570"/>
      <c r="PYC29" s="570"/>
      <c r="PYD29" s="570"/>
      <c r="PYE29" s="570"/>
      <c r="PYF29" s="570"/>
      <c r="PYG29" s="570"/>
      <c r="PYH29" s="570"/>
      <c r="PYI29" s="570"/>
      <c r="PYJ29" s="570"/>
      <c r="PYK29" s="570"/>
      <c r="PYL29" s="570"/>
      <c r="PYM29" s="570"/>
      <c r="PYN29" s="570"/>
      <c r="PYO29" s="570"/>
      <c r="PYP29" s="570"/>
      <c r="PYQ29" s="570"/>
      <c r="PYR29" s="570"/>
      <c r="PYS29" s="570"/>
      <c r="PYT29" s="570"/>
      <c r="PYU29" s="570"/>
      <c r="PYV29" s="570"/>
      <c r="PYW29" s="570"/>
      <c r="PYX29" s="570"/>
      <c r="PYY29" s="570"/>
      <c r="PYZ29" s="570"/>
      <c r="PZA29" s="570"/>
      <c r="PZB29" s="570"/>
      <c r="PZC29" s="570"/>
      <c r="PZD29" s="570"/>
      <c r="PZE29" s="570"/>
      <c r="PZF29" s="570"/>
      <c r="PZG29" s="570"/>
      <c r="PZH29" s="570"/>
      <c r="PZI29" s="570"/>
      <c r="PZJ29" s="570"/>
      <c r="PZK29" s="570"/>
      <c r="PZL29" s="570"/>
      <c r="PZM29" s="570"/>
      <c r="PZN29" s="570"/>
      <c r="PZO29" s="570"/>
      <c r="PZP29" s="570"/>
      <c r="PZQ29" s="570"/>
      <c r="PZR29" s="570"/>
      <c r="PZS29" s="570"/>
      <c r="PZT29" s="570"/>
      <c r="PZU29" s="570"/>
      <c r="PZV29" s="570"/>
      <c r="PZW29" s="570"/>
      <c r="PZX29" s="570"/>
      <c r="PZY29" s="570"/>
      <c r="PZZ29" s="570"/>
      <c r="QAA29" s="570"/>
      <c r="QAB29" s="570"/>
      <c r="QAC29" s="570"/>
      <c r="QAD29" s="570"/>
      <c r="QAE29" s="570"/>
      <c r="QAF29" s="570"/>
      <c r="QAG29" s="570"/>
      <c r="QAH29" s="570"/>
      <c r="QAI29" s="570"/>
      <c r="QAJ29" s="570"/>
      <c r="QAK29" s="570"/>
      <c r="QAL29" s="570"/>
      <c r="QAM29" s="570"/>
      <c r="QAN29" s="570"/>
      <c r="QAO29" s="570"/>
      <c r="QAP29" s="570"/>
      <c r="QAQ29" s="570"/>
      <c r="QAR29" s="570"/>
      <c r="QAS29" s="570"/>
      <c r="QAT29" s="570"/>
      <c r="QAU29" s="570"/>
      <c r="QAV29" s="570"/>
      <c r="QAW29" s="570"/>
      <c r="QAX29" s="570"/>
      <c r="QAY29" s="570"/>
      <c r="QAZ29" s="570"/>
      <c r="QBA29" s="570"/>
      <c r="QBB29" s="570"/>
      <c r="QBC29" s="570"/>
      <c r="QBD29" s="570"/>
      <c r="QBE29" s="570"/>
      <c r="QBF29" s="570"/>
      <c r="QBG29" s="570"/>
      <c r="QBH29" s="570"/>
      <c r="QBI29" s="570"/>
      <c r="QBJ29" s="570"/>
      <c r="QBK29" s="570"/>
      <c r="QBL29" s="570"/>
      <c r="QBM29" s="570"/>
      <c r="QBN29" s="570"/>
      <c r="QBO29" s="570"/>
      <c r="QBP29" s="570"/>
      <c r="QBQ29" s="570"/>
      <c r="QBR29" s="570"/>
      <c r="QBS29" s="570"/>
      <c r="QBT29" s="570"/>
      <c r="QBU29" s="570"/>
      <c r="QBV29" s="570"/>
      <c r="QBW29" s="570"/>
      <c r="QBX29" s="570"/>
      <c r="QBY29" s="570"/>
      <c r="QBZ29" s="570"/>
      <c r="QCA29" s="570"/>
      <c r="QCB29" s="570"/>
      <c r="QCC29" s="570"/>
      <c r="QCD29" s="570"/>
      <c r="QCE29" s="570"/>
      <c r="QCF29" s="570"/>
      <c r="QCG29" s="570"/>
      <c r="QCH29" s="570"/>
      <c r="QCI29" s="570"/>
      <c r="QCJ29" s="570"/>
      <c r="QCK29" s="570"/>
      <c r="QCL29" s="570"/>
      <c r="QCM29" s="570"/>
      <c r="QCN29" s="570"/>
      <c r="QCO29" s="570"/>
      <c r="QCP29" s="570"/>
      <c r="QCQ29" s="570"/>
      <c r="QCR29" s="570"/>
      <c r="QCS29" s="570"/>
      <c r="QCT29" s="570"/>
      <c r="QCU29" s="570"/>
      <c r="QCV29" s="570"/>
      <c r="QCW29" s="570"/>
      <c r="QCX29" s="570"/>
      <c r="QCY29" s="570"/>
      <c r="QCZ29" s="570"/>
      <c r="QDA29" s="570"/>
      <c r="QDB29" s="570"/>
      <c r="QDC29" s="570"/>
      <c r="QDD29" s="570"/>
      <c r="QDE29" s="570"/>
      <c r="QDF29" s="570"/>
      <c r="QDG29" s="570"/>
      <c r="QDH29" s="570"/>
      <c r="QDI29" s="570"/>
      <c r="QDJ29" s="570"/>
      <c r="QDK29" s="570"/>
      <c r="QDL29" s="570"/>
      <c r="QDM29" s="570"/>
      <c r="QDN29" s="570"/>
      <c r="QDO29" s="570"/>
      <c r="QDP29" s="570"/>
      <c r="QDQ29" s="570"/>
      <c r="QDR29" s="570"/>
      <c r="QDS29" s="570"/>
      <c r="QDT29" s="570"/>
      <c r="QDU29" s="570"/>
      <c r="QDV29" s="570"/>
      <c r="QDW29" s="570"/>
      <c r="QDX29" s="570"/>
      <c r="QDY29" s="570"/>
      <c r="QDZ29" s="570"/>
      <c r="QEA29" s="570"/>
      <c r="QEB29" s="570"/>
      <c r="QEC29" s="570"/>
      <c r="QED29" s="570"/>
      <c r="QEE29" s="570"/>
      <c r="QEF29" s="570"/>
      <c r="QEG29" s="570"/>
      <c r="QEH29" s="570"/>
      <c r="QEI29" s="570"/>
      <c r="QEJ29" s="570"/>
      <c r="QEK29" s="570"/>
      <c r="QEL29" s="570"/>
      <c r="QEM29" s="570"/>
      <c r="QEN29" s="570"/>
      <c r="QEO29" s="570"/>
      <c r="QEP29" s="570"/>
      <c r="QEQ29" s="570"/>
      <c r="QER29" s="570"/>
      <c r="QES29" s="570"/>
      <c r="QET29" s="570"/>
      <c r="QEU29" s="570"/>
      <c r="QEV29" s="570"/>
      <c r="QEW29" s="570"/>
      <c r="QEX29" s="570"/>
      <c r="QEY29" s="570"/>
      <c r="QEZ29" s="570"/>
      <c r="QFA29" s="570"/>
      <c r="QFB29" s="570"/>
      <c r="QFC29" s="570"/>
      <c r="QFD29" s="570"/>
      <c r="QFE29" s="570"/>
      <c r="QFF29" s="570"/>
      <c r="QFG29" s="570"/>
      <c r="QFH29" s="570"/>
      <c r="QFI29" s="570"/>
      <c r="QFJ29" s="570"/>
      <c r="QFK29" s="570"/>
      <c r="QFL29" s="570"/>
      <c r="QFM29" s="570"/>
      <c r="QFN29" s="570"/>
      <c r="QFO29" s="570"/>
      <c r="QFP29" s="570"/>
      <c r="QFQ29" s="570"/>
      <c r="QFR29" s="570"/>
      <c r="QFS29" s="570"/>
      <c r="QFT29" s="570"/>
      <c r="QFU29" s="570"/>
      <c r="QFV29" s="570"/>
      <c r="QFW29" s="570"/>
      <c r="QFX29" s="570"/>
      <c r="QFY29" s="570"/>
      <c r="QFZ29" s="570"/>
      <c r="QGA29" s="570"/>
      <c r="QGB29" s="570"/>
      <c r="QGC29" s="570"/>
      <c r="QGD29" s="570"/>
      <c r="QGE29" s="570"/>
      <c r="QGF29" s="570"/>
      <c r="QGG29" s="570"/>
      <c r="QGH29" s="570"/>
      <c r="QGI29" s="570"/>
      <c r="QGJ29" s="570"/>
      <c r="QGK29" s="570"/>
      <c r="QGL29" s="570"/>
      <c r="QGM29" s="570"/>
      <c r="QGN29" s="570"/>
      <c r="QGO29" s="570"/>
      <c r="QGP29" s="570"/>
      <c r="QGQ29" s="570"/>
      <c r="QGR29" s="570"/>
      <c r="QGS29" s="570"/>
      <c r="QGT29" s="570"/>
      <c r="QGU29" s="570"/>
      <c r="QGV29" s="570"/>
      <c r="QGW29" s="570"/>
      <c r="QGX29" s="570"/>
      <c r="QGY29" s="570"/>
      <c r="QGZ29" s="570"/>
      <c r="QHA29" s="570"/>
      <c r="QHB29" s="570"/>
      <c r="QHC29" s="570"/>
      <c r="QHD29" s="570"/>
      <c r="QHE29" s="570"/>
      <c r="QHF29" s="570"/>
      <c r="QHG29" s="570"/>
      <c r="QHH29" s="570"/>
      <c r="QHI29" s="570"/>
      <c r="QHJ29" s="570"/>
      <c r="QHK29" s="570"/>
      <c r="QHL29" s="570"/>
      <c r="QHM29" s="570"/>
      <c r="QHN29" s="570"/>
      <c r="QHO29" s="570"/>
      <c r="QHP29" s="570"/>
      <c r="QHQ29" s="570"/>
      <c r="QHR29" s="570"/>
      <c r="QHS29" s="570"/>
      <c r="QHT29" s="570"/>
      <c r="QHU29" s="570"/>
      <c r="QHV29" s="570"/>
      <c r="QHW29" s="570"/>
      <c r="QHX29" s="570"/>
      <c r="QHY29" s="570"/>
      <c r="QHZ29" s="570"/>
      <c r="QIA29" s="570"/>
      <c r="QIB29" s="570"/>
      <c r="QIC29" s="570"/>
      <c r="QID29" s="570"/>
      <c r="QIE29" s="570"/>
      <c r="QIF29" s="570"/>
      <c r="QIG29" s="570"/>
      <c r="QIH29" s="570"/>
      <c r="QII29" s="570"/>
      <c r="QIJ29" s="570"/>
      <c r="QIK29" s="570"/>
      <c r="QIL29" s="570"/>
      <c r="QIM29" s="570"/>
      <c r="QIN29" s="570"/>
      <c r="QIO29" s="570"/>
      <c r="QIP29" s="570"/>
      <c r="QIQ29" s="570"/>
      <c r="QIR29" s="570"/>
      <c r="QIS29" s="570"/>
      <c r="QIT29" s="570"/>
      <c r="QIU29" s="570"/>
      <c r="QIV29" s="570"/>
      <c r="QIW29" s="570"/>
      <c r="QIX29" s="570"/>
      <c r="QIY29" s="570"/>
      <c r="QIZ29" s="570"/>
      <c r="QJA29" s="570"/>
      <c r="QJB29" s="570"/>
      <c r="QJC29" s="570"/>
      <c r="QJD29" s="570"/>
      <c r="QJE29" s="570"/>
      <c r="QJF29" s="570"/>
      <c r="QJG29" s="570"/>
      <c r="QJH29" s="570"/>
      <c r="QJI29" s="570"/>
      <c r="QJJ29" s="570"/>
      <c r="QJK29" s="570"/>
      <c r="QJL29" s="570"/>
      <c r="QJM29" s="570"/>
      <c r="QJN29" s="570"/>
      <c r="QJO29" s="570"/>
      <c r="QJP29" s="570"/>
      <c r="QJQ29" s="570"/>
      <c r="QJR29" s="570"/>
      <c r="QJS29" s="570"/>
      <c r="QJT29" s="570"/>
      <c r="QJU29" s="570"/>
      <c r="QJV29" s="570"/>
      <c r="QJW29" s="570"/>
      <c r="QJX29" s="570"/>
      <c r="QJY29" s="570"/>
      <c r="QJZ29" s="570"/>
      <c r="QKA29" s="570"/>
      <c r="QKB29" s="570"/>
      <c r="QKC29" s="570"/>
      <c r="QKD29" s="570"/>
      <c r="QKE29" s="570"/>
      <c r="QKF29" s="570"/>
      <c r="QKG29" s="570"/>
      <c r="QKH29" s="570"/>
      <c r="QKI29" s="570"/>
      <c r="QKJ29" s="570"/>
      <c r="QKK29" s="570"/>
      <c r="QKL29" s="570"/>
      <c r="QKM29" s="570"/>
      <c r="QKN29" s="570"/>
      <c r="QKO29" s="570"/>
      <c r="QKP29" s="570"/>
      <c r="QKQ29" s="570"/>
      <c r="QKR29" s="570"/>
      <c r="QKS29" s="570"/>
      <c r="QKT29" s="570"/>
      <c r="QKU29" s="570"/>
      <c r="QKV29" s="570"/>
      <c r="QKW29" s="570"/>
      <c r="QKX29" s="570"/>
      <c r="QKY29" s="570"/>
      <c r="QKZ29" s="570"/>
      <c r="QLA29" s="570"/>
      <c r="QLB29" s="570"/>
      <c r="QLC29" s="570"/>
      <c r="QLD29" s="570"/>
      <c r="QLE29" s="570"/>
      <c r="QLF29" s="570"/>
      <c r="QLG29" s="570"/>
      <c r="QLH29" s="570"/>
      <c r="QLI29" s="570"/>
      <c r="QLJ29" s="570"/>
      <c r="QLK29" s="570"/>
      <c r="QLL29" s="570"/>
      <c r="QLM29" s="570"/>
      <c r="QLN29" s="570"/>
      <c r="QLO29" s="570"/>
      <c r="QLP29" s="570"/>
      <c r="QLQ29" s="570"/>
      <c r="QLR29" s="570"/>
      <c r="QLS29" s="570"/>
      <c r="QLT29" s="570"/>
      <c r="QLU29" s="570"/>
      <c r="QLV29" s="570"/>
      <c r="QLW29" s="570"/>
      <c r="QLX29" s="570"/>
      <c r="QLY29" s="570"/>
      <c r="QLZ29" s="570"/>
      <c r="QMA29" s="570"/>
      <c r="QMB29" s="570"/>
      <c r="QMC29" s="570"/>
      <c r="QMD29" s="570"/>
      <c r="QME29" s="570"/>
      <c r="QMF29" s="570"/>
      <c r="QMG29" s="570"/>
      <c r="QMH29" s="570"/>
      <c r="QMI29" s="570"/>
      <c r="QMJ29" s="570"/>
      <c r="QMK29" s="570"/>
      <c r="QML29" s="570"/>
      <c r="QMM29" s="570"/>
      <c r="QMN29" s="570"/>
      <c r="QMO29" s="570"/>
      <c r="QMP29" s="570"/>
      <c r="QMQ29" s="570"/>
      <c r="QMR29" s="570"/>
      <c r="QMS29" s="570"/>
      <c r="QMT29" s="570"/>
      <c r="QMU29" s="570"/>
      <c r="QMV29" s="570"/>
      <c r="QMW29" s="570"/>
      <c r="QMX29" s="570"/>
      <c r="QMY29" s="570"/>
      <c r="QMZ29" s="570"/>
      <c r="QNA29" s="570"/>
      <c r="QNB29" s="570"/>
      <c r="QNC29" s="570"/>
      <c r="QND29" s="570"/>
      <c r="QNE29" s="570"/>
      <c r="QNF29" s="570"/>
      <c r="QNG29" s="570"/>
      <c r="QNH29" s="570"/>
      <c r="QNI29" s="570"/>
      <c r="QNJ29" s="570"/>
      <c r="QNK29" s="570"/>
      <c r="QNL29" s="570"/>
      <c r="QNM29" s="570"/>
      <c r="QNN29" s="570"/>
      <c r="QNO29" s="570"/>
      <c r="QNP29" s="570"/>
      <c r="QNQ29" s="570"/>
      <c r="QNR29" s="570"/>
      <c r="QNS29" s="570"/>
      <c r="QNT29" s="570"/>
      <c r="QNU29" s="570"/>
      <c r="QNV29" s="570"/>
      <c r="QNW29" s="570"/>
      <c r="QNX29" s="570"/>
      <c r="QNY29" s="570"/>
      <c r="QNZ29" s="570"/>
      <c r="QOA29" s="570"/>
      <c r="QOB29" s="570"/>
      <c r="QOC29" s="570"/>
      <c r="QOD29" s="570"/>
      <c r="QOE29" s="570"/>
      <c r="QOF29" s="570"/>
      <c r="QOG29" s="570"/>
      <c r="QOH29" s="570"/>
      <c r="QOI29" s="570"/>
      <c r="QOJ29" s="570"/>
      <c r="QOK29" s="570"/>
      <c r="QOL29" s="570"/>
      <c r="QOM29" s="570"/>
      <c r="QON29" s="570"/>
      <c r="QOO29" s="570"/>
      <c r="QOP29" s="570"/>
      <c r="QOQ29" s="570"/>
      <c r="QOR29" s="570"/>
      <c r="QOS29" s="570"/>
      <c r="QOT29" s="570"/>
      <c r="QOU29" s="570"/>
      <c r="QOV29" s="570"/>
      <c r="QOW29" s="570"/>
      <c r="QOX29" s="570"/>
      <c r="QOY29" s="570"/>
      <c r="QOZ29" s="570"/>
      <c r="QPA29" s="570"/>
      <c r="QPB29" s="570"/>
      <c r="QPC29" s="570"/>
      <c r="QPD29" s="570"/>
      <c r="QPE29" s="570"/>
      <c r="QPF29" s="570"/>
      <c r="QPG29" s="570"/>
      <c r="QPH29" s="570"/>
      <c r="QPI29" s="570"/>
      <c r="QPJ29" s="570"/>
      <c r="QPK29" s="570"/>
      <c r="QPL29" s="570"/>
      <c r="QPM29" s="570"/>
      <c r="QPN29" s="570"/>
      <c r="QPO29" s="570"/>
      <c r="QPP29" s="570"/>
      <c r="QPQ29" s="570"/>
      <c r="QPR29" s="570"/>
      <c r="QPS29" s="570"/>
      <c r="QPT29" s="570"/>
      <c r="QPU29" s="570"/>
      <c r="QPV29" s="570"/>
      <c r="QPW29" s="570"/>
      <c r="QPX29" s="570"/>
      <c r="QPY29" s="570"/>
      <c r="QPZ29" s="570"/>
      <c r="QQA29" s="570"/>
      <c r="QQB29" s="570"/>
      <c r="QQC29" s="570"/>
      <c r="QQD29" s="570"/>
      <c r="QQE29" s="570"/>
      <c r="QQF29" s="570"/>
      <c r="QQG29" s="570"/>
      <c r="QQH29" s="570"/>
      <c r="QQI29" s="570"/>
      <c r="QQJ29" s="570"/>
      <c r="QQK29" s="570"/>
      <c r="QQL29" s="570"/>
      <c r="QQM29" s="570"/>
      <c r="QQN29" s="570"/>
      <c r="QQO29" s="570"/>
      <c r="QQP29" s="570"/>
      <c r="QQQ29" s="570"/>
      <c r="QQR29" s="570"/>
      <c r="QQS29" s="570"/>
      <c r="QQT29" s="570"/>
      <c r="QQU29" s="570"/>
      <c r="QQV29" s="570"/>
      <c r="QQW29" s="570"/>
      <c r="QQX29" s="570"/>
      <c r="QQY29" s="570"/>
      <c r="QQZ29" s="570"/>
      <c r="QRA29" s="570"/>
      <c r="QRB29" s="570"/>
      <c r="QRC29" s="570"/>
      <c r="QRD29" s="570"/>
      <c r="QRE29" s="570"/>
      <c r="QRF29" s="570"/>
      <c r="QRG29" s="570"/>
      <c r="QRH29" s="570"/>
      <c r="QRI29" s="570"/>
      <c r="QRJ29" s="570"/>
      <c r="QRK29" s="570"/>
      <c r="QRL29" s="570"/>
      <c r="QRM29" s="570"/>
      <c r="QRN29" s="570"/>
      <c r="QRO29" s="570"/>
      <c r="QRP29" s="570"/>
      <c r="QRQ29" s="570"/>
      <c r="QRR29" s="570"/>
      <c r="QRS29" s="570"/>
      <c r="QRT29" s="570"/>
      <c r="QRU29" s="570"/>
      <c r="QRV29" s="570"/>
      <c r="QRW29" s="570"/>
      <c r="QRX29" s="570"/>
      <c r="QRY29" s="570"/>
      <c r="QRZ29" s="570"/>
      <c r="QSA29" s="570"/>
      <c r="QSB29" s="570"/>
      <c r="QSC29" s="570"/>
      <c r="QSD29" s="570"/>
      <c r="QSE29" s="570"/>
      <c r="QSF29" s="570"/>
      <c r="QSG29" s="570"/>
      <c r="QSH29" s="570"/>
      <c r="QSI29" s="570"/>
      <c r="QSJ29" s="570"/>
      <c r="QSK29" s="570"/>
      <c r="QSL29" s="570"/>
      <c r="QSM29" s="570"/>
      <c r="QSN29" s="570"/>
      <c r="QSO29" s="570"/>
      <c r="QSP29" s="570"/>
      <c r="QSQ29" s="570"/>
      <c r="QSR29" s="570"/>
      <c r="QSS29" s="570"/>
      <c r="QST29" s="570"/>
      <c r="QSU29" s="570"/>
      <c r="QSV29" s="570"/>
      <c r="QSW29" s="570"/>
      <c r="QSX29" s="570"/>
      <c r="QSY29" s="570"/>
      <c r="QSZ29" s="570"/>
      <c r="QTA29" s="570"/>
      <c r="QTB29" s="570"/>
      <c r="QTC29" s="570"/>
      <c r="QTD29" s="570"/>
      <c r="QTE29" s="570"/>
      <c r="QTF29" s="570"/>
      <c r="QTG29" s="570"/>
      <c r="QTH29" s="570"/>
      <c r="QTI29" s="570"/>
      <c r="QTJ29" s="570"/>
      <c r="QTK29" s="570"/>
      <c r="QTL29" s="570"/>
      <c r="QTM29" s="570"/>
      <c r="QTN29" s="570"/>
      <c r="QTO29" s="570"/>
      <c r="QTP29" s="570"/>
      <c r="QTQ29" s="570"/>
      <c r="QTR29" s="570"/>
      <c r="QTS29" s="570"/>
      <c r="QTT29" s="570"/>
      <c r="QTU29" s="570"/>
      <c r="QTV29" s="570"/>
      <c r="QTW29" s="570"/>
      <c r="QTX29" s="570"/>
      <c r="QTY29" s="570"/>
      <c r="QTZ29" s="570"/>
      <c r="QUA29" s="570"/>
      <c r="QUB29" s="570"/>
      <c r="QUC29" s="570"/>
      <c r="QUD29" s="570"/>
      <c r="QUE29" s="570"/>
      <c r="QUF29" s="570"/>
      <c r="QUG29" s="570"/>
      <c r="QUH29" s="570"/>
      <c r="QUI29" s="570"/>
      <c r="QUJ29" s="570"/>
      <c r="QUK29" s="570"/>
      <c r="QUL29" s="570"/>
      <c r="QUM29" s="570"/>
      <c r="QUN29" s="570"/>
      <c r="QUO29" s="570"/>
      <c r="QUP29" s="570"/>
      <c r="QUQ29" s="570"/>
      <c r="QUR29" s="570"/>
      <c r="QUS29" s="570"/>
      <c r="QUT29" s="570"/>
      <c r="QUU29" s="570"/>
      <c r="QUV29" s="570"/>
      <c r="QUW29" s="570"/>
      <c r="QUX29" s="570"/>
      <c r="QUY29" s="570"/>
      <c r="QUZ29" s="570"/>
      <c r="QVA29" s="570"/>
      <c r="QVB29" s="570"/>
      <c r="QVC29" s="570"/>
      <c r="QVD29" s="570"/>
      <c r="QVE29" s="570"/>
      <c r="QVF29" s="570"/>
      <c r="QVG29" s="570"/>
      <c r="QVH29" s="570"/>
      <c r="QVI29" s="570"/>
      <c r="QVJ29" s="570"/>
      <c r="QVK29" s="570"/>
      <c r="QVL29" s="570"/>
      <c r="QVM29" s="570"/>
      <c r="QVN29" s="570"/>
      <c r="QVO29" s="570"/>
      <c r="QVP29" s="570"/>
      <c r="QVQ29" s="570"/>
      <c r="QVR29" s="570"/>
      <c r="QVS29" s="570"/>
      <c r="QVT29" s="570"/>
      <c r="QVU29" s="570"/>
      <c r="QVV29" s="570"/>
      <c r="QVW29" s="570"/>
      <c r="QVX29" s="570"/>
      <c r="QVY29" s="570"/>
      <c r="QVZ29" s="570"/>
      <c r="QWA29" s="570"/>
      <c r="QWB29" s="570"/>
      <c r="QWC29" s="570"/>
      <c r="QWD29" s="570"/>
      <c r="QWE29" s="570"/>
      <c r="QWF29" s="570"/>
      <c r="QWG29" s="570"/>
      <c r="QWH29" s="570"/>
      <c r="QWI29" s="570"/>
      <c r="QWJ29" s="570"/>
      <c r="QWK29" s="570"/>
      <c r="QWL29" s="570"/>
      <c r="QWM29" s="570"/>
      <c r="QWN29" s="570"/>
      <c r="QWO29" s="570"/>
      <c r="QWP29" s="570"/>
      <c r="QWQ29" s="570"/>
      <c r="QWR29" s="570"/>
      <c r="QWS29" s="570"/>
      <c r="QWT29" s="570"/>
      <c r="QWU29" s="570"/>
      <c r="QWV29" s="570"/>
      <c r="QWW29" s="570"/>
      <c r="QWX29" s="570"/>
      <c r="QWY29" s="570"/>
      <c r="QWZ29" s="570"/>
      <c r="QXA29" s="570"/>
      <c r="QXB29" s="570"/>
      <c r="QXC29" s="570"/>
      <c r="QXD29" s="570"/>
      <c r="QXE29" s="570"/>
      <c r="QXF29" s="570"/>
      <c r="QXG29" s="570"/>
      <c r="QXH29" s="570"/>
      <c r="QXI29" s="570"/>
      <c r="QXJ29" s="570"/>
      <c r="QXK29" s="570"/>
      <c r="QXL29" s="570"/>
      <c r="QXM29" s="570"/>
      <c r="QXN29" s="570"/>
      <c r="QXO29" s="570"/>
      <c r="QXP29" s="570"/>
      <c r="QXQ29" s="570"/>
      <c r="QXR29" s="570"/>
      <c r="QXS29" s="570"/>
      <c r="QXT29" s="570"/>
      <c r="QXU29" s="570"/>
      <c r="QXV29" s="570"/>
      <c r="QXW29" s="570"/>
      <c r="QXX29" s="570"/>
      <c r="QXY29" s="570"/>
      <c r="QXZ29" s="570"/>
      <c r="QYA29" s="570"/>
      <c r="QYB29" s="570"/>
      <c r="QYC29" s="570"/>
      <c r="QYD29" s="570"/>
      <c r="QYE29" s="570"/>
      <c r="QYF29" s="570"/>
      <c r="QYG29" s="570"/>
      <c r="QYH29" s="570"/>
      <c r="QYI29" s="570"/>
      <c r="QYJ29" s="570"/>
      <c r="QYK29" s="570"/>
      <c r="QYL29" s="570"/>
      <c r="QYM29" s="570"/>
      <c r="QYN29" s="570"/>
      <c r="QYO29" s="570"/>
      <c r="QYP29" s="570"/>
      <c r="QYQ29" s="570"/>
      <c r="QYR29" s="570"/>
      <c r="QYS29" s="570"/>
      <c r="QYT29" s="570"/>
      <c r="QYU29" s="570"/>
      <c r="QYV29" s="570"/>
      <c r="QYW29" s="570"/>
      <c r="QYX29" s="570"/>
      <c r="QYY29" s="570"/>
      <c r="QYZ29" s="570"/>
      <c r="QZA29" s="570"/>
      <c r="QZB29" s="570"/>
      <c r="QZC29" s="570"/>
      <c r="QZD29" s="570"/>
      <c r="QZE29" s="570"/>
      <c r="QZF29" s="570"/>
      <c r="QZG29" s="570"/>
      <c r="QZH29" s="570"/>
      <c r="QZI29" s="570"/>
      <c r="QZJ29" s="570"/>
      <c r="QZK29" s="570"/>
      <c r="QZL29" s="570"/>
      <c r="QZM29" s="570"/>
      <c r="QZN29" s="570"/>
      <c r="QZO29" s="570"/>
      <c r="QZP29" s="570"/>
      <c r="QZQ29" s="570"/>
      <c r="QZR29" s="570"/>
      <c r="QZS29" s="570"/>
      <c r="QZT29" s="570"/>
      <c r="QZU29" s="570"/>
      <c r="QZV29" s="570"/>
      <c r="QZW29" s="570"/>
      <c r="QZX29" s="570"/>
      <c r="QZY29" s="570"/>
      <c r="QZZ29" s="570"/>
      <c r="RAA29" s="570"/>
      <c r="RAB29" s="570"/>
      <c r="RAC29" s="570"/>
      <c r="RAD29" s="570"/>
      <c r="RAE29" s="570"/>
      <c r="RAF29" s="570"/>
      <c r="RAG29" s="570"/>
      <c r="RAH29" s="570"/>
      <c r="RAI29" s="570"/>
      <c r="RAJ29" s="570"/>
      <c r="RAK29" s="570"/>
      <c r="RAL29" s="570"/>
      <c r="RAM29" s="570"/>
      <c r="RAN29" s="570"/>
      <c r="RAO29" s="570"/>
      <c r="RAP29" s="570"/>
      <c r="RAQ29" s="570"/>
      <c r="RAR29" s="570"/>
      <c r="RAS29" s="570"/>
      <c r="RAT29" s="570"/>
      <c r="RAU29" s="570"/>
      <c r="RAV29" s="570"/>
      <c r="RAW29" s="570"/>
      <c r="RAX29" s="570"/>
      <c r="RAY29" s="570"/>
      <c r="RAZ29" s="570"/>
      <c r="RBA29" s="570"/>
      <c r="RBB29" s="570"/>
      <c r="RBC29" s="570"/>
      <c r="RBD29" s="570"/>
      <c r="RBE29" s="570"/>
      <c r="RBF29" s="570"/>
      <c r="RBG29" s="570"/>
      <c r="RBH29" s="570"/>
      <c r="RBI29" s="570"/>
      <c r="RBJ29" s="570"/>
      <c r="RBK29" s="570"/>
      <c r="RBL29" s="570"/>
      <c r="RBM29" s="570"/>
      <c r="RBN29" s="570"/>
      <c r="RBO29" s="570"/>
      <c r="RBP29" s="570"/>
      <c r="RBQ29" s="570"/>
      <c r="RBR29" s="570"/>
      <c r="RBS29" s="570"/>
      <c r="RBT29" s="570"/>
      <c r="RBU29" s="570"/>
      <c r="RBV29" s="570"/>
      <c r="RBW29" s="570"/>
      <c r="RBX29" s="570"/>
      <c r="RBY29" s="570"/>
      <c r="RBZ29" s="570"/>
      <c r="RCA29" s="570"/>
      <c r="RCB29" s="570"/>
      <c r="RCC29" s="570"/>
      <c r="RCD29" s="570"/>
      <c r="RCE29" s="570"/>
      <c r="RCF29" s="570"/>
      <c r="RCG29" s="570"/>
      <c r="RCH29" s="570"/>
      <c r="RCI29" s="570"/>
      <c r="RCJ29" s="570"/>
      <c r="RCK29" s="570"/>
      <c r="RCL29" s="570"/>
      <c r="RCM29" s="570"/>
      <c r="RCN29" s="570"/>
      <c r="RCO29" s="570"/>
      <c r="RCP29" s="570"/>
      <c r="RCQ29" s="570"/>
      <c r="RCR29" s="570"/>
      <c r="RCS29" s="570"/>
      <c r="RCT29" s="570"/>
      <c r="RCU29" s="570"/>
      <c r="RCV29" s="570"/>
      <c r="RCW29" s="570"/>
      <c r="RCX29" s="570"/>
      <c r="RCY29" s="570"/>
      <c r="RCZ29" s="570"/>
      <c r="RDA29" s="570"/>
      <c r="RDB29" s="570"/>
      <c r="RDC29" s="570"/>
      <c r="RDD29" s="570"/>
      <c r="RDE29" s="570"/>
      <c r="RDF29" s="570"/>
      <c r="RDG29" s="570"/>
      <c r="RDH29" s="570"/>
      <c r="RDI29" s="570"/>
      <c r="RDJ29" s="570"/>
      <c r="RDK29" s="570"/>
      <c r="RDL29" s="570"/>
      <c r="RDM29" s="570"/>
      <c r="RDN29" s="570"/>
      <c r="RDO29" s="570"/>
      <c r="RDP29" s="570"/>
      <c r="RDQ29" s="570"/>
      <c r="RDR29" s="570"/>
      <c r="RDS29" s="570"/>
      <c r="RDT29" s="570"/>
      <c r="RDU29" s="570"/>
      <c r="RDV29" s="570"/>
      <c r="RDW29" s="570"/>
      <c r="RDX29" s="570"/>
      <c r="RDY29" s="570"/>
      <c r="RDZ29" s="570"/>
      <c r="REA29" s="570"/>
      <c r="REB29" s="570"/>
      <c r="REC29" s="570"/>
      <c r="RED29" s="570"/>
      <c r="REE29" s="570"/>
      <c r="REF29" s="570"/>
      <c r="REG29" s="570"/>
      <c r="REH29" s="570"/>
      <c r="REI29" s="570"/>
      <c r="REJ29" s="570"/>
      <c r="REK29" s="570"/>
      <c r="REL29" s="570"/>
      <c r="REM29" s="570"/>
      <c r="REN29" s="570"/>
      <c r="REO29" s="570"/>
      <c r="REP29" s="570"/>
      <c r="REQ29" s="570"/>
      <c r="RER29" s="570"/>
      <c r="RES29" s="570"/>
      <c r="RET29" s="570"/>
      <c r="REU29" s="570"/>
      <c r="REV29" s="570"/>
      <c r="REW29" s="570"/>
      <c r="REX29" s="570"/>
      <c r="REY29" s="570"/>
      <c r="REZ29" s="570"/>
      <c r="RFA29" s="570"/>
      <c r="RFB29" s="570"/>
      <c r="RFC29" s="570"/>
      <c r="RFD29" s="570"/>
      <c r="RFE29" s="570"/>
      <c r="RFF29" s="570"/>
      <c r="RFG29" s="570"/>
      <c r="RFH29" s="570"/>
      <c r="RFI29" s="570"/>
      <c r="RFJ29" s="570"/>
      <c r="RFK29" s="570"/>
      <c r="RFL29" s="570"/>
      <c r="RFM29" s="570"/>
      <c r="RFN29" s="570"/>
      <c r="RFO29" s="570"/>
      <c r="RFP29" s="570"/>
      <c r="RFQ29" s="570"/>
      <c r="RFR29" s="570"/>
      <c r="RFS29" s="570"/>
      <c r="RFT29" s="570"/>
      <c r="RFU29" s="570"/>
      <c r="RFV29" s="570"/>
      <c r="RFW29" s="570"/>
      <c r="RFX29" s="570"/>
      <c r="RFY29" s="570"/>
      <c r="RFZ29" s="570"/>
      <c r="RGA29" s="570"/>
      <c r="RGB29" s="570"/>
      <c r="RGC29" s="570"/>
      <c r="RGD29" s="570"/>
      <c r="RGE29" s="570"/>
      <c r="RGF29" s="570"/>
      <c r="RGG29" s="570"/>
      <c r="RGH29" s="570"/>
      <c r="RGI29" s="570"/>
      <c r="RGJ29" s="570"/>
      <c r="RGK29" s="570"/>
      <c r="RGL29" s="570"/>
      <c r="RGM29" s="570"/>
      <c r="RGN29" s="570"/>
      <c r="RGO29" s="570"/>
      <c r="RGP29" s="570"/>
      <c r="RGQ29" s="570"/>
      <c r="RGR29" s="570"/>
      <c r="RGS29" s="570"/>
      <c r="RGT29" s="570"/>
      <c r="RGU29" s="570"/>
      <c r="RGV29" s="570"/>
      <c r="RGW29" s="570"/>
      <c r="RGX29" s="570"/>
      <c r="RGY29" s="570"/>
      <c r="RGZ29" s="570"/>
      <c r="RHA29" s="570"/>
      <c r="RHB29" s="570"/>
      <c r="RHC29" s="570"/>
      <c r="RHD29" s="570"/>
      <c r="RHE29" s="570"/>
      <c r="RHF29" s="570"/>
      <c r="RHG29" s="570"/>
      <c r="RHH29" s="570"/>
      <c r="RHI29" s="570"/>
      <c r="RHJ29" s="570"/>
      <c r="RHK29" s="570"/>
      <c r="RHL29" s="570"/>
      <c r="RHM29" s="570"/>
      <c r="RHN29" s="570"/>
      <c r="RHO29" s="570"/>
      <c r="RHP29" s="570"/>
      <c r="RHQ29" s="570"/>
      <c r="RHR29" s="570"/>
      <c r="RHS29" s="570"/>
      <c r="RHT29" s="570"/>
      <c r="RHU29" s="570"/>
      <c r="RHV29" s="570"/>
      <c r="RHW29" s="570"/>
      <c r="RHX29" s="570"/>
      <c r="RHY29" s="570"/>
      <c r="RHZ29" s="570"/>
      <c r="RIA29" s="570"/>
      <c r="RIB29" s="570"/>
      <c r="RIC29" s="570"/>
      <c r="RID29" s="570"/>
      <c r="RIE29" s="570"/>
      <c r="RIF29" s="570"/>
      <c r="RIG29" s="570"/>
      <c r="RIH29" s="570"/>
      <c r="RII29" s="570"/>
      <c r="RIJ29" s="570"/>
      <c r="RIK29" s="570"/>
      <c r="RIL29" s="570"/>
      <c r="RIM29" s="570"/>
      <c r="RIN29" s="570"/>
      <c r="RIO29" s="570"/>
      <c r="RIP29" s="570"/>
      <c r="RIQ29" s="570"/>
      <c r="RIR29" s="570"/>
      <c r="RIS29" s="570"/>
      <c r="RIT29" s="570"/>
      <c r="RIU29" s="570"/>
      <c r="RIV29" s="570"/>
      <c r="RIW29" s="570"/>
      <c r="RIX29" s="570"/>
      <c r="RIY29" s="570"/>
      <c r="RIZ29" s="570"/>
      <c r="RJA29" s="570"/>
      <c r="RJB29" s="570"/>
      <c r="RJC29" s="570"/>
      <c r="RJD29" s="570"/>
      <c r="RJE29" s="570"/>
      <c r="RJF29" s="570"/>
      <c r="RJG29" s="570"/>
      <c r="RJH29" s="570"/>
      <c r="RJI29" s="570"/>
      <c r="RJJ29" s="570"/>
      <c r="RJK29" s="570"/>
      <c r="RJL29" s="570"/>
      <c r="RJM29" s="570"/>
      <c r="RJN29" s="570"/>
      <c r="RJO29" s="570"/>
      <c r="RJP29" s="570"/>
      <c r="RJQ29" s="570"/>
      <c r="RJR29" s="570"/>
      <c r="RJS29" s="570"/>
      <c r="RJT29" s="570"/>
      <c r="RJU29" s="570"/>
      <c r="RJV29" s="570"/>
      <c r="RJW29" s="570"/>
      <c r="RJX29" s="570"/>
      <c r="RJY29" s="570"/>
      <c r="RJZ29" s="570"/>
      <c r="RKA29" s="570"/>
      <c r="RKB29" s="570"/>
      <c r="RKC29" s="570"/>
      <c r="RKD29" s="570"/>
      <c r="RKE29" s="570"/>
      <c r="RKF29" s="570"/>
      <c r="RKG29" s="570"/>
      <c r="RKH29" s="570"/>
      <c r="RKI29" s="570"/>
      <c r="RKJ29" s="570"/>
      <c r="RKK29" s="570"/>
      <c r="RKL29" s="570"/>
      <c r="RKM29" s="570"/>
      <c r="RKN29" s="570"/>
      <c r="RKO29" s="570"/>
      <c r="RKP29" s="570"/>
      <c r="RKQ29" s="570"/>
      <c r="RKR29" s="570"/>
      <c r="RKS29" s="570"/>
      <c r="RKT29" s="570"/>
      <c r="RKU29" s="570"/>
      <c r="RKV29" s="570"/>
      <c r="RKW29" s="570"/>
      <c r="RKX29" s="570"/>
      <c r="RKY29" s="570"/>
      <c r="RKZ29" s="570"/>
      <c r="RLA29" s="570"/>
      <c r="RLB29" s="570"/>
      <c r="RLC29" s="570"/>
      <c r="RLD29" s="570"/>
      <c r="RLE29" s="570"/>
      <c r="RLF29" s="570"/>
      <c r="RLG29" s="570"/>
      <c r="RLH29" s="570"/>
      <c r="RLI29" s="570"/>
      <c r="RLJ29" s="570"/>
      <c r="RLK29" s="570"/>
      <c r="RLL29" s="570"/>
      <c r="RLM29" s="570"/>
      <c r="RLN29" s="570"/>
      <c r="RLO29" s="570"/>
      <c r="RLP29" s="570"/>
      <c r="RLQ29" s="570"/>
      <c r="RLR29" s="570"/>
      <c r="RLS29" s="570"/>
      <c r="RLT29" s="570"/>
      <c r="RLU29" s="570"/>
      <c r="RLV29" s="570"/>
      <c r="RLW29" s="570"/>
      <c r="RLX29" s="570"/>
      <c r="RLY29" s="570"/>
      <c r="RLZ29" s="570"/>
      <c r="RMA29" s="570"/>
      <c r="RMB29" s="570"/>
      <c r="RMC29" s="570"/>
      <c r="RMD29" s="570"/>
      <c r="RME29" s="570"/>
      <c r="RMF29" s="570"/>
      <c r="RMG29" s="570"/>
      <c r="RMH29" s="570"/>
      <c r="RMI29" s="570"/>
      <c r="RMJ29" s="570"/>
      <c r="RMK29" s="570"/>
      <c r="RML29" s="570"/>
      <c r="RMM29" s="570"/>
      <c r="RMN29" s="570"/>
      <c r="RMO29" s="570"/>
      <c r="RMP29" s="570"/>
      <c r="RMQ29" s="570"/>
      <c r="RMR29" s="570"/>
      <c r="RMS29" s="570"/>
      <c r="RMT29" s="570"/>
      <c r="RMU29" s="570"/>
      <c r="RMV29" s="570"/>
      <c r="RMW29" s="570"/>
      <c r="RMX29" s="570"/>
      <c r="RMY29" s="570"/>
      <c r="RMZ29" s="570"/>
      <c r="RNA29" s="570"/>
      <c r="RNB29" s="570"/>
      <c r="RNC29" s="570"/>
      <c r="RND29" s="570"/>
      <c r="RNE29" s="570"/>
      <c r="RNF29" s="570"/>
      <c r="RNG29" s="570"/>
      <c r="RNH29" s="570"/>
      <c r="RNI29" s="570"/>
      <c r="RNJ29" s="570"/>
      <c r="RNK29" s="570"/>
      <c r="RNL29" s="570"/>
      <c r="RNM29" s="570"/>
      <c r="RNN29" s="570"/>
      <c r="RNO29" s="570"/>
      <c r="RNP29" s="570"/>
      <c r="RNQ29" s="570"/>
      <c r="RNR29" s="570"/>
      <c r="RNS29" s="570"/>
      <c r="RNT29" s="570"/>
      <c r="RNU29" s="570"/>
      <c r="RNV29" s="570"/>
      <c r="RNW29" s="570"/>
      <c r="RNX29" s="570"/>
      <c r="RNY29" s="570"/>
      <c r="RNZ29" s="570"/>
      <c r="ROA29" s="570"/>
      <c r="ROB29" s="570"/>
      <c r="ROC29" s="570"/>
      <c r="ROD29" s="570"/>
      <c r="ROE29" s="570"/>
      <c r="ROF29" s="570"/>
      <c r="ROG29" s="570"/>
      <c r="ROH29" s="570"/>
      <c r="ROI29" s="570"/>
      <c r="ROJ29" s="570"/>
      <c r="ROK29" s="570"/>
      <c r="ROL29" s="570"/>
      <c r="ROM29" s="570"/>
      <c r="RON29" s="570"/>
      <c r="ROO29" s="570"/>
      <c r="ROP29" s="570"/>
      <c r="ROQ29" s="570"/>
      <c r="ROR29" s="570"/>
      <c r="ROS29" s="570"/>
      <c r="ROT29" s="570"/>
      <c r="ROU29" s="570"/>
      <c r="ROV29" s="570"/>
      <c r="ROW29" s="570"/>
      <c r="ROX29" s="570"/>
      <c r="ROY29" s="570"/>
      <c r="ROZ29" s="570"/>
      <c r="RPA29" s="570"/>
      <c r="RPB29" s="570"/>
      <c r="RPC29" s="570"/>
      <c r="RPD29" s="570"/>
      <c r="RPE29" s="570"/>
      <c r="RPF29" s="570"/>
      <c r="RPG29" s="570"/>
      <c r="RPH29" s="570"/>
      <c r="RPI29" s="570"/>
      <c r="RPJ29" s="570"/>
      <c r="RPK29" s="570"/>
      <c r="RPL29" s="570"/>
      <c r="RPM29" s="570"/>
      <c r="RPN29" s="570"/>
      <c r="RPO29" s="570"/>
      <c r="RPP29" s="570"/>
      <c r="RPQ29" s="570"/>
      <c r="RPR29" s="570"/>
      <c r="RPS29" s="570"/>
      <c r="RPT29" s="570"/>
      <c r="RPU29" s="570"/>
      <c r="RPV29" s="570"/>
      <c r="RPW29" s="570"/>
      <c r="RPX29" s="570"/>
      <c r="RPY29" s="570"/>
      <c r="RPZ29" s="570"/>
      <c r="RQA29" s="570"/>
      <c r="RQB29" s="570"/>
      <c r="RQC29" s="570"/>
      <c r="RQD29" s="570"/>
      <c r="RQE29" s="570"/>
      <c r="RQF29" s="570"/>
      <c r="RQG29" s="570"/>
      <c r="RQH29" s="570"/>
      <c r="RQI29" s="570"/>
      <c r="RQJ29" s="570"/>
      <c r="RQK29" s="570"/>
      <c r="RQL29" s="570"/>
      <c r="RQM29" s="570"/>
      <c r="RQN29" s="570"/>
      <c r="RQO29" s="570"/>
      <c r="RQP29" s="570"/>
      <c r="RQQ29" s="570"/>
      <c r="RQR29" s="570"/>
      <c r="RQS29" s="570"/>
      <c r="RQT29" s="570"/>
      <c r="RQU29" s="570"/>
      <c r="RQV29" s="570"/>
      <c r="RQW29" s="570"/>
      <c r="RQX29" s="570"/>
      <c r="RQY29" s="570"/>
      <c r="RQZ29" s="570"/>
      <c r="RRA29" s="570"/>
      <c r="RRB29" s="570"/>
      <c r="RRC29" s="570"/>
      <c r="RRD29" s="570"/>
      <c r="RRE29" s="570"/>
      <c r="RRF29" s="570"/>
      <c r="RRG29" s="570"/>
      <c r="RRH29" s="570"/>
      <c r="RRI29" s="570"/>
      <c r="RRJ29" s="570"/>
      <c r="RRK29" s="570"/>
      <c r="RRL29" s="570"/>
      <c r="RRM29" s="570"/>
      <c r="RRN29" s="570"/>
      <c r="RRO29" s="570"/>
      <c r="RRP29" s="570"/>
      <c r="RRQ29" s="570"/>
      <c r="RRR29" s="570"/>
      <c r="RRS29" s="570"/>
      <c r="RRT29" s="570"/>
      <c r="RRU29" s="570"/>
      <c r="RRV29" s="570"/>
      <c r="RRW29" s="570"/>
      <c r="RRX29" s="570"/>
      <c r="RRY29" s="570"/>
      <c r="RRZ29" s="570"/>
      <c r="RSA29" s="570"/>
      <c r="RSB29" s="570"/>
      <c r="RSC29" s="570"/>
      <c r="RSD29" s="570"/>
      <c r="RSE29" s="570"/>
      <c r="RSF29" s="570"/>
      <c r="RSG29" s="570"/>
      <c r="RSH29" s="570"/>
      <c r="RSI29" s="570"/>
      <c r="RSJ29" s="570"/>
      <c r="RSK29" s="570"/>
      <c r="RSL29" s="570"/>
      <c r="RSM29" s="570"/>
      <c r="RSN29" s="570"/>
      <c r="RSO29" s="570"/>
      <c r="RSP29" s="570"/>
      <c r="RSQ29" s="570"/>
      <c r="RSR29" s="570"/>
      <c r="RSS29" s="570"/>
      <c r="RST29" s="570"/>
      <c r="RSU29" s="570"/>
      <c r="RSV29" s="570"/>
      <c r="RSW29" s="570"/>
      <c r="RSX29" s="570"/>
      <c r="RSY29" s="570"/>
      <c r="RSZ29" s="570"/>
      <c r="RTA29" s="570"/>
      <c r="RTB29" s="570"/>
      <c r="RTC29" s="570"/>
      <c r="RTD29" s="570"/>
      <c r="RTE29" s="570"/>
      <c r="RTF29" s="570"/>
      <c r="RTG29" s="570"/>
      <c r="RTH29" s="570"/>
      <c r="RTI29" s="570"/>
      <c r="RTJ29" s="570"/>
      <c r="RTK29" s="570"/>
      <c r="RTL29" s="570"/>
      <c r="RTM29" s="570"/>
      <c r="RTN29" s="570"/>
      <c r="RTO29" s="570"/>
      <c r="RTP29" s="570"/>
      <c r="RTQ29" s="570"/>
      <c r="RTR29" s="570"/>
      <c r="RTS29" s="570"/>
      <c r="RTT29" s="570"/>
      <c r="RTU29" s="570"/>
      <c r="RTV29" s="570"/>
      <c r="RTW29" s="570"/>
      <c r="RTX29" s="570"/>
      <c r="RTY29" s="570"/>
      <c r="RTZ29" s="570"/>
      <c r="RUA29" s="570"/>
      <c r="RUB29" s="570"/>
      <c r="RUC29" s="570"/>
      <c r="RUD29" s="570"/>
      <c r="RUE29" s="570"/>
      <c r="RUF29" s="570"/>
      <c r="RUG29" s="570"/>
      <c r="RUH29" s="570"/>
      <c r="RUI29" s="570"/>
      <c r="RUJ29" s="570"/>
      <c r="RUK29" s="570"/>
      <c r="RUL29" s="570"/>
      <c r="RUM29" s="570"/>
      <c r="RUN29" s="570"/>
      <c r="RUO29" s="570"/>
      <c r="RUP29" s="570"/>
      <c r="RUQ29" s="570"/>
      <c r="RUR29" s="570"/>
      <c r="RUS29" s="570"/>
      <c r="RUT29" s="570"/>
      <c r="RUU29" s="570"/>
      <c r="RUV29" s="570"/>
      <c r="RUW29" s="570"/>
      <c r="RUX29" s="570"/>
      <c r="RUY29" s="570"/>
      <c r="RUZ29" s="570"/>
      <c r="RVA29" s="570"/>
      <c r="RVB29" s="570"/>
      <c r="RVC29" s="570"/>
      <c r="RVD29" s="570"/>
      <c r="RVE29" s="570"/>
      <c r="RVF29" s="570"/>
      <c r="RVG29" s="570"/>
      <c r="RVH29" s="570"/>
      <c r="RVI29" s="570"/>
      <c r="RVJ29" s="570"/>
      <c r="RVK29" s="570"/>
      <c r="RVL29" s="570"/>
      <c r="RVM29" s="570"/>
      <c r="RVN29" s="570"/>
      <c r="RVO29" s="570"/>
      <c r="RVP29" s="570"/>
      <c r="RVQ29" s="570"/>
      <c r="RVR29" s="570"/>
      <c r="RVS29" s="570"/>
      <c r="RVT29" s="570"/>
      <c r="RVU29" s="570"/>
      <c r="RVV29" s="570"/>
      <c r="RVW29" s="570"/>
      <c r="RVX29" s="570"/>
      <c r="RVY29" s="570"/>
      <c r="RVZ29" s="570"/>
      <c r="RWA29" s="570"/>
      <c r="RWB29" s="570"/>
      <c r="RWC29" s="570"/>
      <c r="RWD29" s="570"/>
      <c r="RWE29" s="570"/>
      <c r="RWF29" s="570"/>
      <c r="RWG29" s="570"/>
      <c r="RWH29" s="570"/>
      <c r="RWI29" s="570"/>
      <c r="RWJ29" s="570"/>
      <c r="RWK29" s="570"/>
      <c r="RWL29" s="570"/>
      <c r="RWM29" s="570"/>
      <c r="RWN29" s="570"/>
      <c r="RWO29" s="570"/>
      <c r="RWP29" s="570"/>
      <c r="RWQ29" s="570"/>
      <c r="RWR29" s="570"/>
      <c r="RWS29" s="570"/>
      <c r="RWT29" s="570"/>
      <c r="RWU29" s="570"/>
      <c r="RWV29" s="570"/>
      <c r="RWW29" s="570"/>
      <c r="RWX29" s="570"/>
      <c r="RWY29" s="570"/>
      <c r="RWZ29" s="570"/>
      <c r="RXA29" s="570"/>
      <c r="RXB29" s="570"/>
      <c r="RXC29" s="570"/>
      <c r="RXD29" s="570"/>
      <c r="RXE29" s="570"/>
      <c r="RXF29" s="570"/>
      <c r="RXG29" s="570"/>
      <c r="RXH29" s="570"/>
      <c r="RXI29" s="570"/>
      <c r="RXJ29" s="570"/>
      <c r="RXK29" s="570"/>
      <c r="RXL29" s="570"/>
      <c r="RXM29" s="570"/>
      <c r="RXN29" s="570"/>
      <c r="RXO29" s="570"/>
      <c r="RXP29" s="570"/>
      <c r="RXQ29" s="570"/>
      <c r="RXR29" s="570"/>
      <c r="RXS29" s="570"/>
      <c r="RXT29" s="570"/>
      <c r="RXU29" s="570"/>
      <c r="RXV29" s="570"/>
      <c r="RXW29" s="570"/>
      <c r="RXX29" s="570"/>
      <c r="RXY29" s="570"/>
      <c r="RXZ29" s="570"/>
      <c r="RYA29" s="570"/>
      <c r="RYB29" s="570"/>
      <c r="RYC29" s="570"/>
      <c r="RYD29" s="570"/>
      <c r="RYE29" s="570"/>
      <c r="RYF29" s="570"/>
      <c r="RYG29" s="570"/>
      <c r="RYH29" s="570"/>
      <c r="RYI29" s="570"/>
      <c r="RYJ29" s="570"/>
      <c r="RYK29" s="570"/>
      <c r="RYL29" s="570"/>
      <c r="RYM29" s="570"/>
      <c r="RYN29" s="570"/>
      <c r="RYO29" s="570"/>
      <c r="RYP29" s="570"/>
      <c r="RYQ29" s="570"/>
      <c r="RYR29" s="570"/>
      <c r="RYS29" s="570"/>
      <c r="RYT29" s="570"/>
      <c r="RYU29" s="570"/>
      <c r="RYV29" s="570"/>
      <c r="RYW29" s="570"/>
      <c r="RYX29" s="570"/>
      <c r="RYY29" s="570"/>
      <c r="RYZ29" s="570"/>
      <c r="RZA29" s="570"/>
      <c r="RZB29" s="570"/>
      <c r="RZC29" s="570"/>
      <c r="RZD29" s="570"/>
      <c r="RZE29" s="570"/>
      <c r="RZF29" s="570"/>
      <c r="RZG29" s="570"/>
      <c r="RZH29" s="570"/>
      <c r="RZI29" s="570"/>
      <c r="RZJ29" s="570"/>
      <c r="RZK29" s="570"/>
      <c r="RZL29" s="570"/>
      <c r="RZM29" s="570"/>
      <c r="RZN29" s="570"/>
      <c r="RZO29" s="570"/>
      <c r="RZP29" s="570"/>
      <c r="RZQ29" s="570"/>
      <c r="RZR29" s="570"/>
      <c r="RZS29" s="570"/>
      <c r="RZT29" s="570"/>
      <c r="RZU29" s="570"/>
      <c r="RZV29" s="570"/>
      <c r="RZW29" s="570"/>
      <c r="RZX29" s="570"/>
      <c r="RZY29" s="570"/>
      <c r="RZZ29" s="570"/>
      <c r="SAA29" s="570"/>
      <c r="SAB29" s="570"/>
      <c r="SAC29" s="570"/>
      <c r="SAD29" s="570"/>
      <c r="SAE29" s="570"/>
      <c r="SAF29" s="570"/>
      <c r="SAG29" s="570"/>
      <c r="SAH29" s="570"/>
      <c r="SAI29" s="570"/>
      <c r="SAJ29" s="570"/>
      <c r="SAK29" s="570"/>
      <c r="SAL29" s="570"/>
      <c r="SAM29" s="570"/>
      <c r="SAN29" s="570"/>
      <c r="SAO29" s="570"/>
      <c r="SAP29" s="570"/>
      <c r="SAQ29" s="570"/>
      <c r="SAR29" s="570"/>
      <c r="SAS29" s="570"/>
      <c r="SAT29" s="570"/>
      <c r="SAU29" s="570"/>
      <c r="SAV29" s="570"/>
      <c r="SAW29" s="570"/>
      <c r="SAX29" s="570"/>
      <c r="SAY29" s="570"/>
      <c r="SAZ29" s="570"/>
      <c r="SBA29" s="570"/>
      <c r="SBB29" s="570"/>
      <c r="SBC29" s="570"/>
      <c r="SBD29" s="570"/>
      <c r="SBE29" s="570"/>
      <c r="SBF29" s="570"/>
      <c r="SBG29" s="570"/>
      <c r="SBH29" s="570"/>
      <c r="SBI29" s="570"/>
      <c r="SBJ29" s="570"/>
      <c r="SBK29" s="570"/>
      <c r="SBL29" s="570"/>
      <c r="SBM29" s="570"/>
      <c r="SBN29" s="570"/>
      <c r="SBO29" s="570"/>
      <c r="SBP29" s="570"/>
      <c r="SBQ29" s="570"/>
      <c r="SBR29" s="570"/>
      <c r="SBS29" s="570"/>
      <c r="SBT29" s="570"/>
      <c r="SBU29" s="570"/>
      <c r="SBV29" s="570"/>
      <c r="SBW29" s="570"/>
      <c r="SBX29" s="570"/>
      <c r="SBY29" s="570"/>
      <c r="SBZ29" s="570"/>
      <c r="SCA29" s="570"/>
      <c r="SCB29" s="570"/>
      <c r="SCC29" s="570"/>
      <c r="SCD29" s="570"/>
      <c r="SCE29" s="570"/>
      <c r="SCF29" s="570"/>
      <c r="SCG29" s="570"/>
      <c r="SCH29" s="570"/>
      <c r="SCI29" s="570"/>
      <c r="SCJ29" s="570"/>
      <c r="SCK29" s="570"/>
      <c r="SCL29" s="570"/>
      <c r="SCM29" s="570"/>
      <c r="SCN29" s="570"/>
      <c r="SCO29" s="570"/>
      <c r="SCP29" s="570"/>
      <c r="SCQ29" s="570"/>
      <c r="SCR29" s="570"/>
      <c r="SCS29" s="570"/>
      <c r="SCT29" s="570"/>
      <c r="SCU29" s="570"/>
      <c r="SCV29" s="570"/>
      <c r="SCW29" s="570"/>
      <c r="SCX29" s="570"/>
      <c r="SCY29" s="570"/>
      <c r="SCZ29" s="570"/>
      <c r="SDA29" s="570"/>
      <c r="SDB29" s="570"/>
      <c r="SDC29" s="570"/>
      <c r="SDD29" s="570"/>
      <c r="SDE29" s="570"/>
      <c r="SDF29" s="570"/>
      <c r="SDG29" s="570"/>
      <c r="SDH29" s="570"/>
      <c r="SDI29" s="570"/>
      <c r="SDJ29" s="570"/>
      <c r="SDK29" s="570"/>
      <c r="SDL29" s="570"/>
      <c r="SDM29" s="570"/>
      <c r="SDN29" s="570"/>
      <c r="SDO29" s="570"/>
      <c r="SDP29" s="570"/>
      <c r="SDQ29" s="570"/>
      <c r="SDR29" s="570"/>
      <c r="SDS29" s="570"/>
      <c r="SDT29" s="570"/>
      <c r="SDU29" s="570"/>
      <c r="SDV29" s="570"/>
      <c r="SDW29" s="570"/>
      <c r="SDX29" s="570"/>
      <c r="SDY29" s="570"/>
      <c r="SDZ29" s="570"/>
      <c r="SEA29" s="570"/>
      <c r="SEB29" s="570"/>
      <c r="SEC29" s="570"/>
      <c r="SED29" s="570"/>
      <c r="SEE29" s="570"/>
      <c r="SEF29" s="570"/>
      <c r="SEG29" s="570"/>
      <c r="SEH29" s="570"/>
      <c r="SEI29" s="570"/>
      <c r="SEJ29" s="570"/>
      <c r="SEK29" s="570"/>
      <c r="SEL29" s="570"/>
      <c r="SEM29" s="570"/>
      <c r="SEN29" s="570"/>
      <c r="SEO29" s="570"/>
      <c r="SEP29" s="570"/>
      <c r="SEQ29" s="570"/>
      <c r="SER29" s="570"/>
      <c r="SES29" s="570"/>
      <c r="SET29" s="570"/>
      <c r="SEU29" s="570"/>
      <c r="SEV29" s="570"/>
      <c r="SEW29" s="570"/>
      <c r="SEX29" s="570"/>
      <c r="SEY29" s="570"/>
      <c r="SEZ29" s="570"/>
      <c r="SFA29" s="570"/>
      <c r="SFB29" s="570"/>
      <c r="SFC29" s="570"/>
      <c r="SFD29" s="570"/>
      <c r="SFE29" s="570"/>
      <c r="SFF29" s="570"/>
      <c r="SFG29" s="570"/>
      <c r="SFH29" s="570"/>
      <c r="SFI29" s="570"/>
      <c r="SFJ29" s="570"/>
      <c r="SFK29" s="570"/>
      <c r="SFL29" s="570"/>
      <c r="SFM29" s="570"/>
      <c r="SFN29" s="570"/>
      <c r="SFO29" s="570"/>
      <c r="SFP29" s="570"/>
      <c r="SFQ29" s="570"/>
      <c r="SFR29" s="570"/>
      <c r="SFS29" s="570"/>
      <c r="SFT29" s="570"/>
      <c r="SFU29" s="570"/>
      <c r="SFV29" s="570"/>
      <c r="SFW29" s="570"/>
      <c r="SFX29" s="570"/>
      <c r="SFY29" s="570"/>
      <c r="SFZ29" s="570"/>
      <c r="SGA29" s="570"/>
      <c r="SGB29" s="570"/>
      <c r="SGC29" s="570"/>
      <c r="SGD29" s="570"/>
      <c r="SGE29" s="570"/>
      <c r="SGF29" s="570"/>
      <c r="SGG29" s="570"/>
      <c r="SGH29" s="570"/>
      <c r="SGI29" s="570"/>
      <c r="SGJ29" s="570"/>
      <c r="SGK29" s="570"/>
      <c r="SGL29" s="570"/>
      <c r="SGM29" s="570"/>
      <c r="SGN29" s="570"/>
      <c r="SGO29" s="570"/>
      <c r="SGP29" s="570"/>
      <c r="SGQ29" s="570"/>
      <c r="SGR29" s="570"/>
      <c r="SGS29" s="570"/>
      <c r="SGT29" s="570"/>
      <c r="SGU29" s="570"/>
      <c r="SGV29" s="570"/>
      <c r="SGW29" s="570"/>
      <c r="SGX29" s="570"/>
      <c r="SGY29" s="570"/>
      <c r="SGZ29" s="570"/>
      <c r="SHA29" s="570"/>
      <c r="SHB29" s="570"/>
      <c r="SHC29" s="570"/>
      <c r="SHD29" s="570"/>
      <c r="SHE29" s="570"/>
      <c r="SHF29" s="570"/>
      <c r="SHG29" s="570"/>
      <c r="SHH29" s="570"/>
      <c r="SHI29" s="570"/>
      <c r="SHJ29" s="570"/>
      <c r="SHK29" s="570"/>
      <c r="SHL29" s="570"/>
      <c r="SHM29" s="570"/>
      <c r="SHN29" s="570"/>
      <c r="SHO29" s="570"/>
      <c r="SHP29" s="570"/>
      <c r="SHQ29" s="570"/>
      <c r="SHR29" s="570"/>
      <c r="SHS29" s="570"/>
      <c r="SHT29" s="570"/>
      <c r="SHU29" s="570"/>
      <c r="SHV29" s="570"/>
      <c r="SHW29" s="570"/>
      <c r="SHX29" s="570"/>
      <c r="SHY29" s="570"/>
      <c r="SHZ29" s="570"/>
      <c r="SIA29" s="570"/>
      <c r="SIB29" s="570"/>
      <c r="SIC29" s="570"/>
      <c r="SID29" s="570"/>
      <c r="SIE29" s="570"/>
      <c r="SIF29" s="570"/>
      <c r="SIG29" s="570"/>
      <c r="SIH29" s="570"/>
      <c r="SII29" s="570"/>
      <c r="SIJ29" s="570"/>
      <c r="SIK29" s="570"/>
      <c r="SIL29" s="570"/>
      <c r="SIM29" s="570"/>
      <c r="SIN29" s="570"/>
      <c r="SIO29" s="570"/>
      <c r="SIP29" s="570"/>
      <c r="SIQ29" s="570"/>
      <c r="SIR29" s="570"/>
      <c r="SIS29" s="570"/>
      <c r="SIT29" s="570"/>
      <c r="SIU29" s="570"/>
      <c r="SIV29" s="570"/>
      <c r="SIW29" s="570"/>
      <c r="SIX29" s="570"/>
      <c r="SIY29" s="570"/>
      <c r="SIZ29" s="570"/>
      <c r="SJA29" s="570"/>
      <c r="SJB29" s="570"/>
      <c r="SJC29" s="570"/>
      <c r="SJD29" s="570"/>
      <c r="SJE29" s="570"/>
      <c r="SJF29" s="570"/>
      <c r="SJG29" s="570"/>
      <c r="SJH29" s="570"/>
      <c r="SJI29" s="570"/>
      <c r="SJJ29" s="570"/>
      <c r="SJK29" s="570"/>
      <c r="SJL29" s="570"/>
      <c r="SJM29" s="570"/>
      <c r="SJN29" s="570"/>
      <c r="SJO29" s="570"/>
      <c r="SJP29" s="570"/>
      <c r="SJQ29" s="570"/>
      <c r="SJR29" s="570"/>
      <c r="SJS29" s="570"/>
      <c r="SJT29" s="570"/>
      <c r="SJU29" s="570"/>
      <c r="SJV29" s="570"/>
      <c r="SJW29" s="570"/>
      <c r="SJX29" s="570"/>
      <c r="SJY29" s="570"/>
      <c r="SJZ29" s="570"/>
      <c r="SKA29" s="570"/>
      <c r="SKB29" s="570"/>
      <c r="SKC29" s="570"/>
      <c r="SKD29" s="570"/>
      <c r="SKE29" s="570"/>
      <c r="SKF29" s="570"/>
      <c r="SKG29" s="570"/>
      <c r="SKH29" s="570"/>
      <c r="SKI29" s="570"/>
      <c r="SKJ29" s="570"/>
      <c r="SKK29" s="570"/>
      <c r="SKL29" s="570"/>
      <c r="SKM29" s="570"/>
      <c r="SKN29" s="570"/>
      <c r="SKO29" s="570"/>
      <c r="SKP29" s="570"/>
      <c r="SKQ29" s="570"/>
      <c r="SKR29" s="570"/>
      <c r="SKS29" s="570"/>
      <c r="SKT29" s="570"/>
      <c r="SKU29" s="570"/>
      <c r="SKV29" s="570"/>
      <c r="SKW29" s="570"/>
      <c r="SKX29" s="570"/>
      <c r="SKY29" s="570"/>
      <c r="SKZ29" s="570"/>
      <c r="SLA29" s="570"/>
      <c r="SLB29" s="570"/>
      <c r="SLC29" s="570"/>
      <c r="SLD29" s="570"/>
      <c r="SLE29" s="570"/>
      <c r="SLF29" s="570"/>
      <c r="SLG29" s="570"/>
      <c r="SLH29" s="570"/>
      <c r="SLI29" s="570"/>
      <c r="SLJ29" s="570"/>
      <c r="SLK29" s="570"/>
      <c r="SLL29" s="570"/>
      <c r="SLM29" s="570"/>
      <c r="SLN29" s="570"/>
      <c r="SLO29" s="570"/>
      <c r="SLP29" s="570"/>
      <c r="SLQ29" s="570"/>
      <c r="SLR29" s="570"/>
      <c r="SLS29" s="570"/>
      <c r="SLT29" s="570"/>
      <c r="SLU29" s="570"/>
      <c r="SLV29" s="570"/>
      <c r="SLW29" s="570"/>
      <c r="SLX29" s="570"/>
      <c r="SLY29" s="570"/>
      <c r="SLZ29" s="570"/>
      <c r="SMA29" s="570"/>
      <c r="SMB29" s="570"/>
      <c r="SMC29" s="570"/>
      <c r="SMD29" s="570"/>
      <c r="SME29" s="570"/>
      <c r="SMF29" s="570"/>
      <c r="SMG29" s="570"/>
      <c r="SMH29" s="570"/>
      <c r="SMI29" s="570"/>
      <c r="SMJ29" s="570"/>
      <c r="SMK29" s="570"/>
      <c r="SML29" s="570"/>
      <c r="SMM29" s="570"/>
      <c r="SMN29" s="570"/>
      <c r="SMO29" s="570"/>
      <c r="SMP29" s="570"/>
      <c r="SMQ29" s="570"/>
      <c r="SMR29" s="570"/>
      <c r="SMS29" s="570"/>
      <c r="SMT29" s="570"/>
      <c r="SMU29" s="570"/>
      <c r="SMV29" s="570"/>
      <c r="SMW29" s="570"/>
      <c r="SMX29" s="570"/>
      <c r="SMY29" s="570"/>
      <c r="SMZ29" s="570"/>
      <c r="SNA29" s="570"/>
      <c r="SNB29" s="570"/>
      <c r="SNC29" s="570"/>
      <c r="SND29" s="570"/>
      <c r="SNE29" s="570"/>
      <c r="SNF29" s="570"/>
      <c r="SNG29" s="570"/>
      <c r="SNH29" s="570"/>
      <c r="SNI29" s="570"/>
      <c r="SNJ29" s="570"/>
      <c r="SNK29" s="570"/>
      <c r="SNL29" s="570"/>
      <c r="SNM29" s="570"/>
      <c r="SNN29" s="570"/>
      <c r="SNO29" s="570"/>
      <c r="SNP29" s="570"/>
      <c r="SNQ29" s="570"/>
      <c r="SNR29" s="570"/>
      <c r="SNS29" s="570"/>
      <c r="SNT29" s="570"/>
      <c r="SNU29" s="570"/>
      <c r="SNV29" s="570"/>
      <c r="SNW29" s="570"/>
      <c r="SNX29" s="570"/>
      <c r="SNY29" s="570"/>
      <c r="SNZ29" s="570"/>
      <c r="SOA29" s="570"/>
      <c r="SOB29" s="570"/>
      <c r="SOC29" s="570"/>
      <c r="SOD29" s="570"/>
      <c r="SOE29" s="570"/>
      <c r="SOF29" s="570"/>
      <c r="SOG29" s="570"/>
      <c r="SOH29" s="570"/>
      <c r="SOI29" s="570"/>
      <c r="SOJ29" s="570"/>
      <c r="SOK29" s="570"/>
      <c r="SOL29" s="570"/>
      <c r="SOM29" s="570"/>
      <c r="SON29" s="570"/>
      <c r="SOO29" s="570"/>
      <c r="SOP29" s="570"/>
      <c r="SOQ29" s="570"/>
      <c r="SOR29" s="570"/>
      <c r="SOS29" s="570"/>
      <c r="SOT29" s="570"/>
      <c r="SOU29" s="570"/>
      <c r="SOV29" s="570"/>
      <c r="SOW29" s="570"/>
      <c r="SOX29" s="570"/>
      <c r="SOY29" s="570"/>
      <c r="SOZ29" s="570"/>
      <c r="SPA29" s="570"/>
      <c r="SPB29" s="570"/>
      <c r="SPC29" s="570"/>
      <c r="SPD29" s="570"/>
      <c r="SPE29" s="570"/>
      <c r="SPF29" s="570"/>
      <c r="SPG29" s="570"/>
      <c r="SPH29" s="570"/>
      <c r="SPI29" s="570"/>
      <c r="SPJ29" s="570"/>
      <c r="SPK29" s="570"/>
      <c r="SPL29" s="570"/>
      <c r="SPM29" s="570"/>
      <c r="SPN29" s="570"/>
      <c r="SPO29" s="570"/>
      <c r="SPP29" s="570"/>
      <c r="SPQ29" s="570"/>
      <c r="SPR29" s="570"/>
      <c r="SPS29" s="570"/>
      <c r="SPT29" s="570"/>
      <c r="SPU29" s="570"/>
      <c r="SPV29" s="570"/>
      <c r="SPW29" s="570"/>
      <c r="SPX29" s="570"/>
      <c r="SPY29" s="570"/>
      <c r="SPZ29" s="570"/>
      <c r="SQA29" s="570"/>
      <c r="SQB29" s="570"/>
      <c r="SQC29" s="570"/>
      <c r="SQD29" s="570"/>
      <c r="SQE29" s="570"/>
      <c r="SQF29" s="570"/>
      <c r="SQG29" s="570"/>
      <c r="SQH29" s="570"/>
      <c r="SQI29" s="570"/>
      <c r="SQJ29" s="570"/>
      <c r="SQK29" s="570"/>
      <c r="SQL29" s="570"/>
      <c r="SQM29" s="570"/>
      <c r="SQN29" s="570"/>
      <c r="SQO29" s="570"/>
      <c r="SQP29" s="570"/>
      <c r="SQQ29" s="570"/>
      <c r="SQR29" s="570"/>
      <c r="SQS29" s="570"/>
      <c r="SQT29" s="570"/>
      <c r="SQU29" s="570"/>
      <c r="SQV29" s="570"/>
      <c r="SQW29" s="570"/>
      <c r="SQX29" s="570"/>
      <c r="SQY29" s="570"/>
      <c r="SQZ29" s="570"/>
      <c r="SRA29" s="570"/>
      <c r="SRB29" s="570"/>
      <c r="SRC29" s="570"/>
      <c r="SRD29" s="570"/>
      <c r="SRE29" s="570"/>
      <c r="SRF29" s="570"/>
      <c r="SRG29" s="570"/>
      <c r="SRH29" s="570"/>
      <c r="SRI29" s="570"/>
      <c r="SRJ29" s="570"/>
      <c r="SRK29" s="570"/>
      <c r="SRL29" s="570"/>
      <c r="SRM29" s="570"/>
      <c r="SRN29" s="570"/>
      <c r="SRO29" s="570"/>
      <c r="SRP29" s="570"/>
      <c r="SRQ29" s="570"/>
      <c r="SRR29" s="570"/>
      <c r="SRS29" s="570"/>
      <c r="SRT29" s="570"/>
      <c r="SRU29" s="570"/>
      <c r="SRV29" s="570"/>
      <c r="SRW29" s="570"/>
      <c r="SRX29" s="570"/>
      <c r="SRY29" s="570"/>
      <c r="SRZ29" s="570"/>
      <c r="SSA29" s="570"/>
      <c r="SSB29" s="570"/>
      <c r="SSC29" s="570"/>
      <c r="SSD29" s="570"/>
      <c r="SSE29" s="570"/>
      <c r="SSF29" s="570"/>
      <c r="SSG29" s="570"/>
      <c r="SSH29" s="570"/>
      <c r="SSI29" s="570"/>
      <c r="SSJ29" s="570"/>
      <c r="SSK29" s="570"/>
      <c r="SSL29" s="570"/>
      <c r="SSM29" s="570"/>
      <c r="SSN29" s="570"/>
      <c r="SSO29" s="570"/>
      <c r="SSP29" s="570"/>
      <c r="SSQ29" s="570"/>
      <c r="SSR29" s="570"/>
      <c r="SSS29" s="570"/>
      <c r="SST29" s="570"/>
      <c r="SSU29" s="570"/>
      <c r="SSV29" s="570"/>
      <c r="SSW29" s="570"/>
      <c r="SSX29" s="570"/>
      <c r="SSY29" s="570"/>
      <c r="SSZ29" s="570"/>
      <c r="STA29" s="570"/>
      <c r="STB29" s="570"/>
      <c r="STC29" s="570"/>
      <c r="STD29" s="570"/>
      <c r="STE29" s="570"/>
      <c r="STF29" s="570"/>
      <c r="STG29" s="570"/>
      <c r="STH29" s="570"/>
      <c r="STI29" s="570"/>
      <c r="STJ29" s="570"/>
      <c r="STK29" s="570"/>
      <c r="STL29" s="570"/>
      <c r="STM29" s="570"/>
      <c r="STN29" s="570"/>
      <c r="STO29" s="570"/>
      <c r="STP29" s="570"/>
      <c r="STQ29" s="570"/>
      <c r="STR29" s="570"/>
      <c r="STS29" s="570"/>
      <c r="STT29" s="570"/>
      <c r="STU29" s="570"/>
      <c r="STV29" s="570"/>
      <c r="STW29" s="570"/>
      <c r="STX29" s="570"/>
      <c r="STY29" s="570"/>
      <c r="STZ29" s="570"/>
      <c r="SUA29" s="570"/>
      <c r="SUB29" s="570"/>
      <c r="SUC29" s="570"/>
      <c r="SUD29" s="570"/>
      <c r="SUE29" s="570"/>
      <c r="SUF29" s="570"/>
      <c r="SUG29" s="570"/>
      <c r="SUH29" s="570"/>
      <c r="SUI29" s="570"/>
      <c r="SUJ29" s="570"/>
      <c r="SUK29" s="570"/>
      <c r="SUL29" s="570"/>
      <c r="SUM29" s="570"/>
      <c r="SUN29" s="570"/>
      <c r="SUO29" s="570"/>
      <c r="SUP29" s="570"/>
      <c r="SUQ29" s="570"/>
      <c r="SUR29" s="570"/>
      <c r="SUS29" s="570"/>
      <c r="SUT29" s="570"/>
      <c r="SUU29" s="570"/>
      <c r="SUV29" s="570"/>
      <c r="SUW29" s="570"/>
      <c r="SUX29" s="570"/>
      <c r="SUY29" s="570"/>
      <c r="SUZ29" s="570"/>
      <c r="SVA29" s="570"/>
      <c r="SVB29" s="570"/>
      <c r="SVC29" s="570"/>
      <c r="SVD29" s="570"/>
      <c r="SVE29" s="570"/>
      <c r="SVF29" s="570"/>
      <c r="SVG29" s="570"/>
      <c r="SVH29" s="570"/>
      <c r="SVI29" s="570"/>
      <c r="SVJ29" s="570"/>
      <c r="SVK29" s="570"/>
      <c r="SVL29" s="570"/>
      <c r="SVM29" s="570"/>
      <c r="SVN29" s="570"/>
      <c r="SVO29" s="570"/>
      <c r="SVP29" s="570"/>
      <c r="SVQ29" s="570"/>
      <c r="SVR29" s="570"/>
      <c r="SVS29" s="570"/>
      <c r="SVT29" s="570"/>
      <c r="SVU29" s="570"/>
      <c r="SVV29" s="570"/>
      <c r="SVW29" s="570"/>
      <c r="SVX29" s="570"/>
      <c r="SVY29" s="570"/>
      <c r="SVZ29" s="570"/>
      <c r="SWA29" s="570"/>
      <c r="SWB29" s="570"/>
      <c r="SWC29" s="570"/>
      <c r="SWD29" s="570"/>
      <c r="SWE29" s="570"/>
      <c r="SWF29" s="570"/>
      <c r="SWG29" s="570"/>
      <c r="SWH29" s="570"/>
      <c r="SWI29" s="570"/>
      <c r="SWJ29" s="570"/>
      <c r="SWK29" s="570"/>
      <c r="SWL29" s="570"/>
      <c r="SWM29" s="570"/>
      <c r="SWN29" s="570"/>
      <c r="SWO29" s="570"/>
      <c r="SWP29" s="570"/>
      <c r="SWQ29" s="570"/>
      <c r="SWR29" s="570"/>
      <c r="SWS29" s="570"/>
      <c r="SWT29" s="570"/>
      <c r="SWU29" s="570"/>
      <c r="SWV29" s="570"/>
      <c r="SWW29" s="570"/>
      <c r="SWX29" s="570"/>
      <c r="SWY29" s="570"/>
      <c r="SWZ29" s="570"/>
      <c r="SXA29" s="570"/>
      <c r="SXB29" s="570"/>
      <c r="SXC29" s="570"/>
      <c r="SXD29" s="570"/>
      <c r="SXE29" s="570"/>
      <c r="SXF29" s="570"/>
      <c r="SXG29" s="570"/>
      <c r="SXH29" s="570"/>
      <c r="SXI29" s="570"/>
      <c r="SXJ29" s="570"/>
      <c r="SXK29" s="570"/>
      <c r="SXL29" s="570"/>
      <c r="SXM29" s="570"/>
      <c r="SXN29" s="570"/>
      <c r="SXO29" s="570"/>
      <c r="SXP29" s="570"/>
      <c r="SXQ29" s="570"/>
      <c r="SXR29" s="570"/>
      <c r="SXS29" s="570"/>
      <c r="SXT29" s="570"/>
      <c r="SXU29" s="570"/>
      <c r="SXV29" s="570"/>
      <c r="SXW29" s="570"/>
      <c r="SXX29" s="570"/>
      <c r="SXY29" s="570"/>
      <c r="SXZ29" s="570"/>
      <c r="SYA29" s="570"/>
      <c r="SYB29" s="570"/>
      <c r="SYC29" s="570"/>
      <c r="SYD29" s="570"/>
      <c r="SYE29" s="570"/>
      <c r="SYF29" s="570"/>
      <c r="SYG29" s="570"/>
      <c r="SYH29" s="570"/>
      <c r="SYI29" s="570"/>
      <c r="SYJ29" s="570"/>
      <c r="SYK29" s="570"/>
      <c r="SYL29" s="570"/>
      <c r="SYM29" s="570"/>
      <c r="SYN29" s="570"/>
      <c r="SYO29" s="570"/>
      <c r="SYP29" s="570"/>
      <c r="SYQ29" s="570"/>
      <c r="SYR29" s="570"/>
      <c r="SYS29" s="570"/>
      <c r="SYT29" s="570"/>
      <c r="SYU29" s="570"/>
      <c r="SYV29" s="570"/>
      <c r="SYW29" s="570"/>
      <c r="SYX29" s="570"/>
      <c r="SYY29" s="570"/>
      <c r="SYZ29" s="570"/>
      <c r="SZA29" s="570"/>
      <c r="SZB29" s="570"/>
      <c r="SZC29" s="570"/>
      <c r="SZD29" s="570"/>
      <c r="SZE29" s="570"/>
      <c r="SZF29" s="570"/>
      <c r="SZG29" s="570"/>
      <c r="SZH29" s="570"/>
      <c r="SZI29" s="570"/>
      <c r="SZJ29" s="570"/>
      <c r="SZK29" s="570"/>
      <c r="SZL29" s="570"/>
      <c r="SZM29" s="570"/>
      <c r="SZN29" s="570"/>
      <c r="SZO29" s="570"/>
      <c r="SZP29" s="570"/>
      <c r="SZQ29" s="570"/>
      <c r="SZR29" s="570"/>
      <c r="SZS29" s="570"/>
      <c r="SZT29" s="570"/>
      <c r="SZU29" s="570"/>
      <c r="SZV29" s="570"/>
      <c r="SZW29" s="570"/>
      <c r="SZX29" s="570"/>
      <c r="SZY29" s="570"/>
      <c r="SZZ29" s="570"/>
      <c r="TAA29" s="570"/>
      <c r="TAB29" s="570"/>
      <c r="TAC29" s="570"/>
      <c r="TAD29" s="570"/>
      <c r="TAE29" s="570"/>
      <c r="TAF29" s="570"/>
      <c r="TAG29" s="570"/>
      <c r="TAH29" s="570"/>
      <c r="TAI29" s="570"/>
      <c r="TAJ29" s="570"/>
      <c r="TAK29" s="570"/>
      <c r="TAL29" s="570"/>
      <c r="TAM29" s="570"/>
      <c r="TAN29" s="570"/>
      <c r="TAO29" s="570"/>
      <c r="TAP29" s="570"/>
      <c r="TAQ29" s="570"/>
      <c r="TAR29" s="570"/>
      <c r="TAS29" s="570"/>
      <c r="TAT29" s="570"/>
      <c r="TAU29" s="570"/>
      <c r="TAV29" s="570"/>
      <c r="TAW29" s="570"/>
      <c r="TAX29" s="570"/>
      <c r="TAY29" s="570"/>
      <c r="TAZ29" s="570"/>
      <c r="TBA29" s="570"/>
      <c r="TBB29" s="570"/>
      <c r="TBC29" s="570"/>
      <c r="TBD29" s="570"/>
      <c r="TBE29" s="570"/>
      <c r="TBF29" s="570"/>
      <c r="TBG29" s="570"/>
      <c r="TBH29" s="570"/>
      <c r="TBI29" s="570"/>
      <c r="TBJ29" s="570"/>
      <c r="TBK29" s="570"/>
      <c r="TBL29" s="570"/>
      <c r="TBM29" s="570"/>
      <c r="TBN29" s="570"/>
      <c r="TBO29" s="570"/>
      <c r="TBP29" s="570"/>
      <c r="TBQ29" s="570"/>
      <c r="TBR29" s="570"/>
      <c r="TBS29" s="570"/>
      <c r="TBT29" s="570"/>
      <c r="TBU29" s="570"/>
      <c r="TBV29" s="570"/>
      <c r="TBW29" s="570"/>
      <c r="TBX29" s="570"/>
      <c r="TBY29" s="570"/>
      <c r="TBZ29" s="570"/>
      <c r="TCA29" s="570"/>
      <c r="TCB29" s="570"/>
      <c r="TCC29" s="570"/>
      <c r="TCD29" s="570"/>
      <c r="TCE29" s="570"/>
      <c r="TCF29" s="570"/>
      <c r="TCG29" s="570"/>
      <c r="TCH29" s="570"/>
      <c r="TCI29" s="570"/>
      <c r="TCJ29" s="570"/>
      <c r="TCK29" s="570"/>
      <c r="TCL29" s="570"/>
      <c r="TCM29" s="570"/>
      <c r="TCN29" s="570"/>
      <c r="TCO29" s="570"/>
      <c r="TCP29" s="570"/>
      <c r="TCQ29" s="570"/>
      <c r="TCR29" s="570"/>
      <c r="TCS29" s="570"/>
      <c r="TCT29" s="570"/>
      <c r="TCU29" s="570"/>
      <c r="TCV29" s="570"/>
      <c r="TCW29" s="570"/>
      <c r="TCX29" s="570"/>
      <c r="TCY29" s="570"/>
      <c r="TCZ29" s="570"/>
      <c r="TDA29" s="570"/>
      <c r="TDB29" s="570"/>
      <c r="TDC29" s="570"/>
      <c r="TDD29" s="570"/>
      <c r="TDE29" s="570"/>
      <c r="TDF29" s="570"/>
      <c r="TDG29" s="570"/>
      <c r="TDH29" s="570"/>
      <c r="TDI29" s="570"/>
      <c r="TDJ29" s="570"/>
      <c r="TDK29" s="570"/>
      <c r="TDL29" s="570"/>
      <c r="TDM29" s="570"/>
      <c r="TDN29" s="570"/>
      <c r="TDO29" s="570"/>
      <c r="TDP29" s="570"/>
      <c r="TDQ29" s="570"/>
      <c r="TDR29" s="570"/>
      <c r="TDS29" s="570"/>
      <c r="TDT29" s="570"/>
      <c r="TDU29" s="570"/>
      <c r="TDV29" s="570"/>
      <c r="TDW29" s="570"/>
      <c r="TDX29" s="570"/>
      <c r="TDY29" s="570"/>
      <c r="TDZ29" s="570"/>
      <c r="TEA29" s="570"/>
      <c r="TEB29" s="570"/>
      <c r="TEC29" s="570"/>
      <c r="TED29" s="570"/>
      <c r="TEE29" s="570"/>
      <c r="TEF29" s="570"/>
      <c r="TEG29" s="570"/>
      <c r="TEH29" s="570"/>
      <c r="TEI29" s="570"/>
      <c r="TEJ29" s="570"/>
      <c r="TEK29" s="570"/>
      <c r="TEL29" s="570"/>
      <c r="TEM29" s="570"/>
      <c r="TEN29" s="570"/>
      <c r="TEO29" s="570"/>
      <c r="TEP29" s="570"/>
      <c r="TEQ29" s="570"/>
      <c r="TER29" s="570"/>
      <c r="TES29" s="570"/>
      <c r="TET29" s="570"/>
      <c r="TEU29" s="570"/>
      <c r="TEV29" s="570"/>
      <c r="TEW29" s="570"/>
      <c r="TEX29" s="570"/>
      <c r="TEY29" s="570"/>
      <c r="TEZ29" s="570"/>
      <c r="TFA29" s="570"/>
      <c r="TFB29" s="570"/>
      <c r="TFC29" s="570"/>
      <c r="TFD29" s="570"/>
      <c r="TFE29" s="570"/>
      <c r="TFF29" s="570"/>
      <c r="TFG29" s="570"/>
      <c r="TFH29" s="570"/>
      <c r="TFI29" s="570"/>
      <c r="TFJ29" s="570"/>
      <c r="TFK29" s="570"/>
      <c r="TFL29" s="570"/>
      <c r="TFM29" s="570"/>
      <c r="TFN29" s="570"/>
      <c r="TFO29" s="570"/>
      <c r="TFP29" s="570"/>
      <c r="TFQ29" s="570"/>
      <c r="TFR29" s="570"/>
      <c r="TFS29" s="570"/>
      <c r="TFT29" s="570"/>
      <c r="TFU29" s="570"/>
      <c r="TFV29" s="570"/>
      <c r="TFW29" s="570"/>
      <c r="TFX29" s="570"/>
      <c r="TFY29" s="570"/>
      <c r="TFZ29" s="570"/>
      <c r="TGA29" s="570"/>
      <c r="TGB29" s="570"/>
      <c r="TGC29" s="570"/>
      <c r="TGD29" s="570"/>
      <c r="TGE29" s="570"/>
      <c r="TGF29" s="570"/>
      <c r="TGG29" s="570"/>
      <c r="TGH29" s="570"/>
      <c r="TGI29" s="570"/>
      <c r="TGJ29" s="570"/>
      <c r="TGK29" s="570"/>
      <c r="TGL29" s="570"/>
      <c r="TGM29" s="570"/>
      <c r="TGN29" s="570"/>
      <c r="TGO29" s="570"/>
      <c r="TGP29" s="570"/>
      <c r="TGQ29" s="570"/>
      <c r="TGR29" s="570"/>
      <c r="TGS29" s="570"/>
      <c r="TGT29" s="570"/>
      <c r="TGU29" s="570"/>
      <c r="TGV29" s="570"/>
      <c r="TGW29" s="570"/>
      <c r="TGX29" s="570"/>
      <c r="TGY29" s="570"/>
      <c r="TGZ29" s="570"/>
      <c r="THA29" s="570"/>
      <c r="THB29" s="570"/>
      <c r="THC29" s="570"/>
      <c r="THD29" s="570"/>
      <c r="THE29" s="570"/>
      <c r="THF29" s="570"/>
      <c r="THG29" s="570"/>
      <c r="THH29" s="570"/>
      <c r="THI29" s="570"/>
      <c r="THJ29" s="570"/>
      <c r="THK29" s="570"/>
      <c r="THL29" s="570"/>
      <c r="THM29" s="570"/>
      <c r="THN29" s="570"/>
      <c r="THO29" s="570"/>
      <c r="THP29" s="570"/>
      <c r="THQ29" s="570"/>
      <c r="THR29" s="570"/>
      <c r="THS29" s="570"/>
      <c r="THT29" s="570"/>
      <c r="THU29" s="570"/>
      <c r="THV29" s="570"/>
      <c r="THW29" s="570"/>
      <c r="THX29" s="570"/>
      <c r="THY29" s="570"/>
      <c r="THZ29" s="570"/>
      <c r="TIA29" s="570"/>
      <c r="TIB29" s="570"/>
      <c r="TIC29" s="570"/>
      <c r="TID29" s="570"/>
      <c r="TIE29" s="570"/>
      <c r="TIF29" s="570"/>
      <c r="TIG29" s="570"/>
      <c r="TIH29" s="570"/>
      <c r="TII29" s="570"/>
      <c r="TIJ29" s="570"/>
      <c r="TIK29" s="570"/>
      <c r="TIL29" s="570"/>
      <c r="TIM29" s="570"/>
      <c r="TIN29" s="570"/>
      <c r="TIO29" s="570"/>
      <c r="TIP29" s="570"/>
      <c r="TIQ29" s="570"/>
      <c r="TIR29" s="570"/>
      <c r="TIS29" s="570"/>
      <c r="TIT29" s="570"/>
      <c r="TIU29" s="570"/>
      <c r="TIV29" s="570"/>
      <c r="TIW29" s="570"/>
      <c r="TIX29" s="570"/>
      <c r="TIY29" s="570"/>
      <c r="TIZ29" s="570"/>
      <c r="TJA29" s="570"/>
      <c r="TJB29" s="570"/>
      <c r="TJC29" s="570"/>
      <c r="TJD29" s="570"/>
      <c r="TJE29" s="570"/>
      <c r="TJF29" s="570"/>
      <c r="TJG29" s="570"/>
      <c r="TJH29" s="570"/>
      <c r="TJI29" s="570"/>
      <c r="TJJ29" s="570"/>
      <c r="TJK29" s="570"/>
      <c r="TJL29" s="570"/>
      <c r="TJM29" s="570"/>
      <c r="TJN29" s="570"/>
      <c r="TJO29" s="570"/>
      <c r="TJP29" s="570"/>
      <c r="TJQ29" s="570"/>
      <c r="TJR29" s="570"/>
      <c r="TJS29" s="570"/>
      <c r="TJT29" s="570"/>
      <c r="TJU29" s="570"/>
      <c r="TJV29" s="570"/>
      <c r="TJW29" s="570"/>
      <c r="TJX29" s="570"/>
      <c r="TJY29" s="570"/>
      <c r="TJZ29" s="570"/>
      <c r="TKA29" s="570"/>
      <c r="TKB29" s="570"/>
      <c r="TKC29" s="570"/>
      <c r="TKD29" s="570"/>
      <c r="TKE29" s="570"/>
      <c r="TKF29" s="570"/>
      <c r="TKG29" s="570"/>
      <c r="TKH29" s="570"/>
      <c r="TKI29" s="570"/>
      <c r="TKJ29" s="570"/>
      <c r="TKK29" s="570"/>
      <c r="TKL29" s="570"/>
      <c r="TKM29" s="570"/>
      <c r="TKN29" s="570"/>
      <c r="TKO29" s="570"/>
      <c r="TKP29" s="570"/>
      <c r="TKQ29" s="570"/>
      <c r="TKR29" s="570"/>
      <c r="TKS29" s="570"/>
      <c r="TKT29" s="570"/>
      <c r="TKU29" s="570"/>
      <c r="TKV29" s="570"/>
      <c r="TKW29" s="570"/>
      <c r="TKX29" s="570"/>
      <c r="TKY29" s="570"/>
      <c r="TKZ29" s="570"/>
      <c r="TLA29" s="570"/>
      <c r="TLB29" s="570"/>
      <c r="TLC29" s="570"/>
      <c r="TLD29" s="570"/>
      <c r="TLE29" s="570"/>
      <c r="TLF29" s="570"/>
      <c r="TLG29" s="570"/>
      <c r="TLH29" s="570"/>
      <c r="TLI29" s="570"/>
      <c r="TLJ29" s="570"/>
      <c r="TLK29" s="570"/>
      <c r="TLL29" s="570"/>
      <c r="TLM29" s="570"/>
      <c r="TLN29" s="570"/>
      <c r="TLO29" s="570"/>
      <c r="TLP29" s="570"/>
      <c r="TLQ29" s="570"/>
      <c r="TLR29" s="570"/>
      <c r="TLS29" s="570"/>
      <c r="TLT29" s="570"/>
      <c r="TLU29" s="570"/>
      <c r="TLV29" s="570"/>
      <c r="TLW29" s="570"/>
      <c r="TLX29" s="570"/>
      <c r="TLY29" s="570"/>
      <c r="TLZ29" s="570"/>
      <c r="TMA29" s="570"/>
      <c r="TMB29" s="570"/>
      <c r="TMC29" s="570"/>
      <c r="TMD29" s="570"/>
      <c r="TME29" s="570"/>
      <c r="TMF29" s="570"/>
      <c r="TMG29" s="570"/>
      <c r="TMH29" s="570"/>
      <c r="TMI29" s="570"/>
      <c r="TMJ29" s="570"/>
      <c r="TMK29" s="570"/>
      <c r="TML29" s="570"/>
      <c r="TMM29" s="570"/>
      <c r="TMN29" s="570"/>
      <c r="TMO29" s="570"/>
      <c r="TMP29" s="570"/>
      <c r="TMQ29" s="570"/>
      <c r="TMR29" s="570"/>
      <c r="TMS29" s="570"/>
      <c r="TMT29" s="570"/>
      <c r="TMU29" s="570"/>
      <c r="TMV29" s="570"/>
      <c r="TMW29" s="570"/>
      <c r="TMX29" s="570"/>
      <c r="TMY29" s="570"/>
      <c r="TMZ29" s="570"/>
      <c r="TNA29" s="570"/>
      <c r="TNB29" s="570"/>
      <c r="TNC29" s="570"/>
      <c r="TND29" s="570"/>
      <c r="TNE29" s="570"/>
      <c r="TNF29" s="570"/>
      <c r="TNG29" s="570"/>
      <c r="TNH29" s="570"/>
      <c r="TNI29" s="570"/>
      <c r="TNJ29" s="570"/>
      <c r="TNK29" s="570"/>
      <c r="TNL29" s="570"/>
      <c r="TNM29" s="570"/>
      <c r="TNN29" s="570"/>
      <c r="TNO29" s="570"/>
      <c r="TNP29" s="570"/>
      <c r="TNQ29" s="570"/>
      <c r="TNR29" s="570"/>
      <c r="TNS29" s="570"/>
      <c r="TNT29" s="570"/>
      <c r="TNU29" s="570"/>
      <c r="TNV29" s="570"/>
      <c r="TNW29" s="570"/>
      <c r="TNX29" s="570"/>
      <c r="TNY29" s="570"/>
      <c r="TNZ29" s="570"/>
      <c r="TOA29" s="570"/>
      <c r="TOB29" s="570"/>
      <c r="TOC29" s="570"/>
      <c r="TOD29" s="570"/>
      <c r="TOE29" s="570"/>
      <c r="TOF29" s="570"/>
      <c r="TOG29" s="570"/>
      <c r="TOH29" s="570"/>
      <c r="TOI29" s="570"/>
      <c r="TOJ29" s="570"/>
      <c r="TOK29" s="570"/>
      <c r="TOL29" s="570"/>
      <c r="TOM29" s="570"/>
      <c r="TON29" s="570"/>
      <c r="TOO29" s="570"/>
      <c r="TOP29" s="570"/>
      <c r="TOQ29" s="570"/>
      <c r="TOR29" s="570"/>
      <c r="TOS29" s="570"/>
      <c r="TOT29" s="570"/>
      <c r="TOU29" s="570"/>
      <c r="TOV29" s="570"/>
      <c r="TOW29" s="570"/>
      <c r="TOX29" s="570"/>
      <c r="TOY29" s="570"/>
      <c r="TOZ29" s="570"/>
      <c r="TPA29" s="570"/>
      <c r="TPB29" s="570"/>
      <c r="TPC29" s="570"/>
      <c r="TPD29" s="570"/>
      <c r="TPE29" s="570"/>
      <c r="TPF29" s="570"/>
      <c r="TPG29" s="570"/>
      <c r="TPH29" s="570"/>
      <c r="TPI29" s="570"/>
      <c r="TPJ29" s="570"/>
      <c r="TPK29" s="570"/>
      <c r="TPL29" s="570"/>
      <c r="TPM29" s="570"/>
      <c r="TPN29" s="570"/>
      <c r="TPO29" s="570"/>
      <c r="TPP29" s="570"/>
      <c r="TPQ29" s="570"/>
      <c r="TPR29" s="570"/>
      <c r="TPS29" s="570"/>
      <c r="TPT29" s="570"/>
      <c r="TPU29" s="570"/>
      <c r="TPV29" s="570"/>
      <c r="TPW29" s="570"/>
      <c r="TPX29" s="570"/>
      <c r="TPY29" s="570"/>
      <c r="TPZ29" s="570"/>
      <c r="TQA29" s="570"/>
      <c r="TQB29" s="570"/>
      <c r="TQC29" s="570"/>
      <c r="TQD29" s="570"/>
      <c r="TQE29" s="570"/>
      <c r="TQF29" s="570"/>
      <c r="TQG29" s="570"/>
      <c r="TQH29" s="570"/>
      <c r="TQI29" s="570"/>
      <c r="TQJ29" s="570"/>
      <c r="TQK29" s="570"/>
      <c r="TQL29" s="570"/>
      <c r="TQM29" s="570"/>
      <c r="TQN29" s="570"/>
      <c r="TQO29" s="570"/>
      <c r="TQP29" s="570"/>
      <c r="TQQ29" s="570"/>
      <c r="TQR29" s="570"/>
      <c r="TQS29" s="570"/>
      <c r="TQT29" s="570"/>
      <c r="TQU29" s="570"/>
      <c r="TQV29" s="570"/>
      <c r="TQW29" s="570"/>
      <c r="TQX29" s="570"/>
      <c r="TQY29" s="570"/>
      <c r="TQZ29" s="570"/>
      <c r="TRA29" s="570"/>
      <c r="TRB29" s="570"/>
      <c r="TRC29" s="570"/>
      <c r="TRD29" s="570"/>
      <c r="TRE29" s="570"/>
      <c r="TRF29" s="570"/>
      <c r="TRG29" s="570"/>
      <c r="TRH29" s="570"/>
      <c r="TRI29" s="570"/>
      <c r="TRJ29" s="570"/>
      <c r="TRK29" s="570"/>
      <c r="TRL29" s="570"/>
      <c r="TRM29" s="570"/>
      <c r="TRN29" s="570"/>
      <c r="TRO29" s="570"/>
      <c r="TRP29" s="570"/>
      <c r="TRQ29" s="570"/>
      <c r="TRR29" s="570"/>
      <c r="TRS29" s="570"/>
      <c r="TRT29" s="570"/>
      <c r="TRU29" s="570"/>
      <c r="TRV29" s="570"/>
      <c r="TRW29" s="570"/>
      <c r="TRX29" s="570"/>
      <c r="TRY29" s="570"/>
      <c r="TRZ29" s="570"/>
      <c r="TSA29" s="570"/>
      <c r="TSB29" s="570"/>
      <c r="TSC29" s="570"/>
      <c r="TSD29" s="570"/>
      <c r="TSE29" s="570"/>
      <c r="TSF29" s="570"/>
      <c r="TSG29" s="570"/>
      <c r="TSH29" s="570"/>
      <c r="TSI29" s="570"/>
      <c r="TSJ29" s="570"/>
      <c r="TSK29" s="570"/>
      <c r="TSL29" s="570"/>
      <c r="TSM29" s="570"/>
      <c r="TSN29" s="570"/>
      <c r="TSO29" s="570"/>
      <c r="TSP29" s="570"/>
      <c r="TSQ29" s="570"/>
      <c r="TSR29" s="570"/>
      <c r="TSS29" s="570"/>
      <c r="TST29" s="570"/>
      <c r="TSU29" s="570"/>
      <c r="TSV29" s="570"/>
      <c r="TSW29" s="570"/>
      <c r="TSX29" s="570"/>
      <c r="TSY29" s="570"/>
      <c r="TSZ29" s="570"/>
      <c r="TTA29" s="570"/>
      <c r="TTB29" s="570"/>
      <c r="TTC29" s="570"/>
      <c r="TTD29" s="570"/>
      <c r="TTE29" s="570"/>
      <c r="TTF29" s="570"/>
      <c r="TTG29" s="570"/>
      <c r="TTH29" s="570"/>
      <c r="TTI29" s="570"/>
      <c r="TTJ29" s="570"/>
      <c r="TTK29" s="570"/>
      <c r="TTL29" s="570"/>
      <c r="TTM29" s="570"/>
      <c r="TTN29" s="570"/>
      <c r="TTO29" s="570"/>
      <c r="TTP29" s="570"/>
      <c r="TTQ29" s="570"/>
      <c r="TTR29" s="570"/>
      <c r="TTS29" s="570"/>
      <c r="TTT29" s="570"/>
      <c r="TTU29" s="570"/>
      <c r="TTV29" s="570"/>
      <c r="TTW29" s="570"/>
      <c r="TTX29" s="570"/>
      <c r="TTY29" s="570"/>
      <c r="TTZ29" s="570"/>
      <c r="TUA29" s="570"/>
      <c r="TUB29" s="570"/>
      <c r="TUC29" s="570"/>
      <c r="TUD29" s="570"/>
      <c r="TUE29" s="570"/>
      <c r="TUF29" s="570"/>
      <c r="TUG29" s="570"/>
      <c r="TUH29" s="570"/>
      <c r="TUI29" s="570"/>
      <c r="TUJ29" s="570"/>
      <c r="TUK29" s="570"/>
      <c r="TUL29" s="570"/>
      <c r="TUM29" s="570"/>
      <c r="TUN29" s="570"/>
      <c r="TUO29" s="570"/>
      <c r="TUP29" s="570"/>
      <c r="TUQ29" s="570"/>
      <c r="TUR29" s="570"/>
      <c r="TUS29" s="570"/>
      <c r="TUT29" s="570"/>
      <c r="TUU29" s="570"/>
      <c r="TUV29" s="570"/>
      <c r="TUW29" s="570"/>
      <c r="TUX29" s="570"/>
      <c r="TUY29" s="570"/>
      <c r="TUZ29" s="570"/>
      <c r="TVA29" s="570"/>
      <c r="TVB29" s="570"/>
      <c r="TVC29" s="570"/>
      <c r="TVD29" s="570"/>
      <c r="TVE29" s="570"/>
      <c r="TVF29" s="570"/>
      <c r="TVG29" s="570"/>
      <c r="TVH29" s="570"/>
      <c r="TVI29" s="570"/>
      <c r="TVJ29" s="570"/>
      <c r="TVK29" s="570"/>
      <c r="TVL29" s="570"/>
      <c r="TVM29" s="570"/>
      <c r="TVN29" s="570"/>
      <c r="TVO29" s="570"/>
      <c r="TVP29" s="570"/>
      <c r="TVQ29" s="570"/>
      <c r="TVR29" s="570"/>
      <c r="TVS29" s="570"/>
      <c r="TVT29" s="570"/>
      <c r="TVU29" s="570"/>
      <c r="TVV29" s="570"/>
      <c r="TVW29" s="570"/>
      <c r="TVX29" s="570"/>
      <c r="TVY29" s="570"/>
      <c r="TVZ29" s="570"/>
      <c r="TWA29" s="570"/>
      <c r="TWB29" s="570"/>
      <c r="TWC29" s="570"/>
      <c r="TWD29" s="570"/>
      <c r="TWE29" s="570"/>
      <c r="TWF29" s="570"/>
      <c r="TWG29" s="570"/>
      <c r="TWH29" s="570"/>
      <c r="TWI29" s="570"/>
      <c r="TWJ29" s="570"/>
      <c r="TWK29" s="570"/>
      <c r="TWL29" s="570"/>
      <c r="TWM29" s="570"/>
      <c r="TWN29" s="570"/>
      <c r="TWO29" s="570"/>
      <c r="TWP29" s="570"/>
      <c r="TWQ29" s="570"/>
      <c r="TWR29" s="570"/>
      <c r="TWS29" s="570"/>
      <c r="TWT29" s="570"/>
      <c r="TWU29" s="570"/>
      <c r="TWV29" s="570"/>
      <c r="TWW29" s="570"/>
      <c r="TWX29" s="570"/>
      <c r="TWY29" s="570"/>
      <c r="TWZ29" s="570"/>
      <c r="TXA29" s="570"/>
      <c r="TXB29" s="570"/>
      <c r="TXC29" s="570"/>
      <c r="TXD29" s="570"/>
      <c r="TXE29" s="570"/>
      <c r="TXF29" s="570"/>
      <c r="TXG29" s="570"/>
      <c r="TXH29" s="570"/>
      <c r="TXI29" s="570"/>
      <c r="TXJ29" s="570"/>
      <c r="TXK29" s="570"/>
      <c r="TXL29" s="570"/>
      <c r="TXM29" s="570"/>
      <c r="TXN29" s="570"/>
      <c r="TXO29" s="570"/>
      <c r="TXP29" s="570"/>
      <c r="TXQ29" s="570"/>
      <c r="TXR29" s="570"/>
      <c r="TXS29" s="570"/>
      <c r="TXT29" s="570"/>
      <c r="TXU29" s="570"/>
      <c r="TXV29" s="570"/>
      <c r="TXW29" s="570"/>
      <c r="TXX29" s="570"/>
      <c r="TXY29" s="570"/>
      <c r="TXZ29" s="570"/>
      <c r="TYA29" s="570"/>
      <c r="TYB29" s="570"/>
      <c r="TYC29" s="570"/>
      <c r="TYD29" s="570"/>
      <c r="TYE29" s="570"/>
      <c r="TYF29" s="570"/>
      <c r="TYG29" s="570"/>
      <c r="TYH29" s="570"/>
      <c r="TYI29" s="570"/>
      <c r="TYJ29" s="570"/>
      <c r="TYK29" s="570"/>
      <c r="TYL29" s="570"/>
      <c r="TYM29" s="570"/>
      <c r="TYN29" s="570"/>
      <c r="TYO29" s="570"/>
      <c r="TYP29" s="570"/>
      <c r="TYQ29" s="570"/>
      <c r="TYR29" s="570"/>
      <c r="TYS29" s="570"/>
      <c r="TYT29" s="570"/>
      <c r="TYU29" s="570"/>
      <c r="TYV29" s="570"/>
      <c r="TYW29" s="570"/>
      <c r="TYX29" s="570"/>
      <c r="TYY29" s="570"/>
      <c r="TYZ29" s="570"/>
      <c r="TZA29" s="570"/>
      <c r="TZB29" s="570"/>
      <c r="TZC29" s="570"/>
      <c r="TZD29" s="570"/>
      <c r="TZE29" s="570"/>
      <c r="TZF29" s="570"/>
      <c r="TZG29" s="570"/>
      <c r="TZH29" s="570"/>
      <c r="TZI29" s="570"/>
      <c r="TZJ29" s="570"/>
      <c r="TZK29" s="570"/>
      <c r="TZL29" s="570"/>
      <c r="TZM29" s="570"/>
      <c r="TZN29" s="570"/>
      <c r="TZO29" s="570"/>
      <c r="TZP29" s="570"/>
      <c r="TZQ29" s="570"/>
      <c r="TZR29" s="570"/>
      <c r="TZS29" s="570"/>
      <c r="TZT29" s="570"/>
      <c r="TZU29" s="570"/>
      <c r="TZV29" s="570"/>
      <c r="TZW29" s="570"/>
      <c r="TZX29" s="570"/>
      <c r="TZY29" s="570"/>
      <c r="TZZ29" s="570"/>
      <c r="UAA29" s="570"/>
      <c r="UAB29" s="570"/>
      <c r="UAC29" s="570"/>
      <c r="UAD29" s="570"/>
      <c r="UAE29" s="570"/>
      <c r="UAF29" s="570"/>
      <c r="UAG29" s="570"/>
      <c r="UAH29" s="570"/>
      <c r="UAI29" s="570"/>
      <c r="UAJ29" s="570"/>
      <c r="UAK29" s="570"/>
      <c r="UAL29" s="570"/>
      <c r="UAM29" s="570"/>
      <c r="UAN29" s="570"/>
      <c r="UAO29" s="570"/>
      <c r="UAP29" s="570"/>
      <c r="UAQ29" s="570"/>
      <c r="UAR29" s="570"/>
      <c r="UAS29" s="570"/>
      <c r="UAT29" s="570"/>
      <c r="UAU29" s="570"/>
      <c r="UAV29" s="570"/>
      <c r="UAW29" s="570"/>
      <c r="UAX29" s="570"/>
      <c r="UAY29" s="570"/>
      <c r="UAZ29" s="570"/>
      <c r="UBA29" s="570"/>
      <c r="UBB29" s="570"/>
      <c r="UBC29" s="570"/>
      <c r="UBD29" s="570"/>
      <c r="UBE29" s="570"/>
      <c r="UBF29" s="570"/>
      <c r="UBG29" s="570"/>
      <c r="UBH29" s="570"/>
      <c r="UBI29" s="570"/>
      <c r="UBJ29" s="570"/>
      <c r="UBK29" s="570"/>
      <c r="UBL29" s="570"/>
      <c r="UBM29" s="570"/>
      <c r="UBN29" s="570"/>
      <c r="UBO29" s="570"/>
      <c r="UBP29" s="570"/>
      <c r="UBQ29" s="570"/>
      <c r="UBR29" s="570"/>
      <c r="UBS29" s="570"/>
      <c r="UBT29" s="570"/>
      <c r="UBU29" s="570"/>
      <c r="UBV29" s="570"/>
      <c r="UBW29" s="570"/>
      <c r="UBX29" s="570"/>
      <c r="UBY29" s="570"/>
      <c r="UBZ29" s="570"/>
      <c r="UCA29" s="570"/>
      <c r="UCB29" s="570"/>
      <c r="UCC29" s="570"/>
      <c r="UCD29" s="570"/>
      <c r="UCE29" s="570"/>
      <c r="UCF29" s="570"/>
      <c r="UCG29" s="570"/>
      <c r="UCH29" s="570"/>
      <c r="UCI29" s="570"/>
      <c r="UCJ29" s="570"/>
      <c r="UCK29" s="570"/>
      <c r="UCL29" s="570"/>
      <c r="UCM29" s="570"/>
      <c r="UCN29" s="570"/>
      <c r="UCO29" s="570"/>
      <c r="UCP29" s="570"/>
      <c r="UCQ29" s="570"/>
      <c r="UCR29" s="570"/>
      <c r="UCS29" s="570"/>
      <c r="UCT29" s="570"/>
      <c r="UCU29" s="570"/>
      <c r="UCV29" s="570"/>
      <c r="UCW29" s="570"/>
      <c r="UCX29" s="570"/>
      <c r="UCY29" s="570"/>
      <c r="UCZ29" s="570"/>
      <c r="UDA29" s="570"/>
      <c r="UDB29" s="570"/>
      <c r="UDC29" s="570"/>
      <c r="UDD29" s="570"/>
      <c r="UDE29" s="570"/>
      <c r="UDF29" s="570"/>
      <c r="UDG29" s="570"/>
      <c r="UDH29" s="570"/>
      <c r="UDI29" s="570"/>
      <c r="UDJ29" s="570"/>
      <c r="UDK29" s="570"/>
      <c r="UDL29" s="570"/>
      <c r="UDM29" s="570"/>
      <c r="UDN29" s="570"/>
      <c r="UDO29" s="570"/>
      <c r="UDP29" s="570"/>
      <c r="UDQ29" s="570"/>
      <c r="UDR29" s="570"/>
      <c r="UDS29" s="570"/>
      <c r="UDT29" s="570"/>
      <c r="UDU29" s="570"/>
      <c r="UDV29" s="570"/>
      <c r="UDW29" s="570"/>
      <c r="UDX29" s="570"/>
      <c r="UDY29" s="570"/>
      <c r="UDZ29" s="570"/>
      <c r="UEA29" s="570"/>
      <c r="UEB29" s="570"/>
      <c r="UEC29" s="570"/>
      <c r="UED29" s="570"/>
      <c r="UEE29" s="570"/>
      <c r="UEF29" s="570"/>
      <c r="UEG29" s="570"/>
      <c r="UEH29" s="570"/>
      <c r="UEI29" s="570"/>
      <c r="UEJ29" s="570"/>
      <c r="UEK29" s="570"/>
      <c r="UEL29" s="570"/>
      <c r="UEM29" s="570"/>
      <c r="UEN29" s="570"/>
      <c r="UEO29" s="570"/>
      <c r="UEP29" s="570"/>
      <c r="UEQ29" s="570"/>
      <c r="UER29" s="570"/>
      <c r="UES29" s="570"/>
      <c r="UET29" s="570"/>
      <c r="UEU29" s="570"/>
      <c r="UEV29" s="570"/>
      <c r="UEW29" s="570"/>
      <c r="UEX29" s="570"/>
      <c r="UEY29" s="570"/>
      <c r="UEZ29" s="570"/>
      <c r="UFA29" s="570"/>
      <c r="UFB29" s="570"/>
      <c r="UFC29" s="570"/>
      <c r="UFD29" s="570"/>
      <c r="UFE29" s="570"/>
      <c r="UFF29" s="570"/>
      <c r="UFG29" s="570"/>
      <c r="UFH29" s="570"/>
      <c r="UFI29" s="570"/>
      <c r="UFJ29" s="570"/>
      <c r="UFK29" s="570"/>
      <c r="UFL29" s="570"/>
      <c r="UFM29" s="570"/>
      <c r="UFN29" s="570"/>
      <c r="UFO29" s="570"/>
      <c r="UFP29" s="570"/>
      <c r="UFQ29" s="570"/>
      <c r="UFR29" s="570"/>
      <c r="UFS29" s="570"/>
      <c r="UFT29" s="570"/>
      <c r="UFU29" s="570"/>
      <c r="UFV29" s="570"/>
      <c r="UFW29" s="570"/>
      <c r="UFX29" s="570"/>
      <c r="UFY29" s="570"/>
      <c r="UFZ29" s="570"/>
      <c r="UGA29" s="570"/>
      <c r="UGB29" s="570"/>
      <c r="UGC29" s="570"/>
      <c r="UGD29" s="570"/>
      <c r="UGE29" s="570"/>
      <c r="UGF29" s="570"/>
      <c r="UGG29" s="570"/>
      <c r="UGH29" s="570"/>
      <c r="UGI29" s="570"/>
      <c r="UGJ29" s="570"/>
      <c r="UGK29" s="570"/>
      <c r="UGL29" s="570"/>
      <c r="UGM29" s="570"/>
      <c r="UGN29" s="570"/>
      <c r="UGO29" s="570"/>
      <c r="UGP29" s="570"/>
      <c r="UGQ29" s="570"/>
      <c r="UGR29" s="570"/>
      <c r="UGS29" s="570"/>
      <c r="UGT29" s="570"/>
      <c r="UGU29" s="570"/>
      <c r="UGV29" s="570"/>
      <c r="UGW29" s="570"/>
      <c r="UGX29" s="570"/>
      <c r="UGY29" s="570"/>
      <c r="UGZ29" s="570"/>
      <c r="UHA29" s="570"/>
      <c r="UHB29" s="570"/>
      <c r="UHC29" s="570"/>
      <c r="UHD29" s="570"/>
      <c r="UHE29" s="570"/>
      <c r="UHF29" s="570"/>
      <c r="UHG29" s="570"/>
      <c r="UHH29" s="570"/>
      <c r="UHI29" s="570"/>
      <c r="UHJ29" s="570"/>
      <c r="UHK29" s="570"/>
      <c r="UHL29" s="570"/>
      <c r="UHM29" s="570"/>
      <c r="UHN29" s="570"/>
      <c r="UHO29" s="570"/>
      <c r="UHP29" s="570"/>
      <c r="UHQ29" s="570"/>
      <c r="UHR29" s="570"/>
      <c r="UHS29" s="570"/>
      <c r="UHT29" s="570"/>
      <c r="UHU29" s="570"/>
      <c r="UHV29" s="570"/>
      <c r="UHW29" s="570"/>
      <c r="UHX29" s="570"/>
      <c r="UHY29" s="570"/>
      <c r="UHZ29" s="570"/>
      <c r="UIA29" s="570"/>
      <c r="UIB29" s="570"/>
      <c r="UIC29" s="570"/>
      <c r="UID29" s="570"/>
      <c r="UIE29" s="570"/>
      <c r="UIF29" s="570"/>
      <c r="UIG29" s="570"/>
      <c r="UIH29" s="570"/>
      <c r="UII29" s="570"/>
      <c r="UIJ29" s="570"/>
      <c r="UIK29" s="570"/>
      <c r="UIL29" s="570"/>
      <c r="UIM29" s="570"/>
      <c r="UIN29" s="570"/>
      <c r="UIO29" s="570"/>
      <c r="UIP29" s="570"/>
      <c r="UIQ29" s="570"/>
      <c r="UIR29" s="570"/>
      <c r="UIS29" s="570"/>
      <c r="UIT29" s="570"/>
      <c r="UIU29" s="570"/>
      <c r="UIV29" s="570"/>
      <c r="UIW29" s="570"/>
      <c r="UIX29" s="570"/>
      <c r="UIY29" s="570"/>
      <c r="UIZ29" s="570"/>
      <c r="UJA29" s="570"/>
      <c r="UJB29" s="570"/>
      <c r="UJC29" s="570"/>
      <c r="UJD29" s="570"/>
      <c r="UJE29" s="570"/>
      <c r="UJF29" s="570"/>
      <c r="UJG29" s="570"/>
      <c r="UJH29" s="570"/>
      <c r="UJI29" s="570"/>
      <c r="UJJ29" s="570"/>
      <c r="UJK29" s="570"/>
      <c r="UJL29" s="570"/>
      <c r="UJM29" s="570"/>
      <c r="UJN29" s="570"/>
      <c r="UJO29" s="570"/>
      <c r="UJP29" s="570"/>
      <c r="UJQ29" s="570"/>
      <c r="UJR29" s="570"/>
      <c r="UJS29" s="570"/>
      <c r="UJT29" s="570"/>
      <c r="UJU29" s="570"/>
      <c r="UJV29" s="570"/>
      <c r="UJW29" s="570"/>
      <c r="UJX29" s="570"/>
      <c r="UJY29" s="570"/>
      <c r="UJZ29" s="570"/>
      <c r="UKA29" s="570"/>
      <c r="UKB29" s="570"/>
      <c r="UKC29" s="570"/>
      <c r="UKD29" s="570"/>
      <c r="UKE29" s="570"/>
      <c r="UKF29" s="570"/>
      <c r="UKG29" s="570"/>
      <c r="UKH29" s="570"/>
      <c r="UKI29" s="570"/>
      <c r="UKJ29" s="570"/>
      <c r="UKK29" s="570"/>
      <c r="UKL29" s="570"/>
      <c r="UKM29" s="570"/>
      <c r="UKN29" s="570"/>
      <c r="UKO29" s="570"/>
      <c r="UKP29" s="570"/>
      <c r="UKQ29" s="570"/>
      <c r="UKR29" s="570"/>
      <c r="UKS29" s="570"/>
      <c r="UKT29" s="570"/>
      <c r="UKU29" s="570"/>
      <c r="UKV29" s="570"/>
      <c r="UKW29" s="570"/>
      <c r="UKX29" s="570"/>
      <c r="UKY29" s="570"/>
      <c r="UKZ29" s="570"/>
      <c r="ULA29" s="570"/>
      <c r="ULB29" s="570"/>
      <c r="ULC29" s="570"/>
      <c r="ULD29" s="570"/>
      <c r="ULE29" s="570"/>
      <c r="ULF29" s="570"/>
      <c r="ULG29" s="570"/>
      <c r="ULH29" s="570"/>
      <c r="ULI29" s="570"/>
      <c r="ULJ29" s="570"/>
      <c r="ULK29" s="570"/>
      <c r="ULL29" s="570"/>
      <c r="ULM29" s="570"/>
      <c r="ULN29" s="570"/>
      <c r="ULO29" s="570"/>
      <c r="ULP29" s="570"/>
      <c r="ULQ29" s="570"/>
      <c r="ULR29" s="570"/>
      <c r="ULS29" s="570"/>
      <c r="ULT29" s="570"/>
      <c r="ULU29" s="570"/>
      <c r="ULV29" s="570"/>
      <c r="ULW29" s="570"/>
      <c r="ULX29" s="570"/>
      <c r="ULY29" s="570"/>
      <c r="ULZ29" s="570"/>
      <c r="UMA29" s="570"/>
      <c r="UMB29" s="570"/>
      <c r="UMC29" s="570"/>
      <c r="UMD29" s="570"/>
      <c r="UME29" s="570"/>
      <c r="UMF29" s="570"/>
      <c r="UMG29" s="570"/>
      <c r="UMH29" s="570"/>
      <c r="UMI29" s="570"/>
      <c r="UMJ29" s="570"/>
      <c r="UMK29" s="570"/>
      <c r="UML29" s="570"/>
      <c r="UMM29" s="570"/>
      <c r="UMN29" s="570"/>
      <c r="UMO29" s="570"/>
      <c r="UMP29" s="570"/>
      <c r="UMQ29" s="570"/>
      <c r="UMR29" s="570"/>
      <c r="UMS29" s="570"/>
      <c r="UMT29" s="570"/>
      <c r="UMU29" s="570"/>
      <c r="UMV29" s="570"/>
      <c r="UMW29" s="570"/>
      <c r="UMX29" s="570"/>
      <c r="UMY29" s="570"/>
      <c r="UMZ29" s="570"/>
      <c r="UNA29" s="570"/>
      <c r="UNB29" s="570"/>
      <c r="UNC29" s="570"/>
      <c r="UND29" s="570"/>
      <c r="UNE29" s="570"/>
      <c r="UNF29" s="570"/>
      <c r="UNG29" s="570"/>
      <c r="UNH29" s="570"/>
      <c r="UNI29" s="570"/>
      <c r="UNJ29" s="570"/>
      <c r="UNK29" s="570"/>
      <c r="UNL29" s="570"/>
      <c r="UNM29" s="570"/>
      <c r="UNN29" s="570"/>
      <c r="UNO29" s="570"/>
      <c r="UNP29" s="570"/>
      <c r="UNQ29" s="570"/>
      <c r="UNR29" s="570"/>
      <c r="UNS29" s="570"/>
      <c r="UNT29" s="570"/>
      <c r="UNU29" s="570"/>
      <c r="UNV29" s="570"/>
      <c r="UNW29" s="570"/>
      <c r="UNX29" s="570"/>
      <c r="UNY29" s="570"/>
      <c r="UNZ29" s="570"/>
      <c r="UOA29" s="570"/>
      <c r="UOB29" s="570"/>
      <c r="UOC29" s="570"/>
      <c r="UOD29" s="570"/>
      <c r="UOE29" s="570"/>
      <c r="UOF29" s="570"/>
      <c r="UOG29" s="570"/>
      <c r="UOH29" s="570"/>
      <c r="UOI29" s="570"/>
      <c r="UOJ29" s="570"/>
      <c r="UOK29" s="570"/>
      <c r="UOL29" s="570"/>
      <c r="UOM29" s="570"/>
      <c r="UON29" s="570"/>
      <c r="UOO29" s="570"/>
      <c r="UOP29" s="570"/>
      <c r="UOQ29" s="570"/>
      <c r="UOR29" s="570"/>
      <c r="UOS29" s="570"/>
      <c r="UOT29" s="570"/>
      <c r="UOU29" s="570"/>
      <c r="UOV29" s="570"/>
      <c r="UOW29" s="570"/>
      <c r="UOX29" s="570"/>
      <c r="UOY29" s="570"/>
      <c r="UOZ29" s="570"/>
      <c r="UPA29" s="570"/>
      <c r="UPB29" s="570"/>
      <c r="UPC29" s="570"/>
      <c r="UPD29" s="570"/>
      <c r="UPE29" s="570"/>
      <c r="UPF29" s="570"/>
      <c r="UPG29" s="570"/>
      <c r="UPH29" s="570"/>
      <c r="UPI29" s="570"/>
      <c r="UPJ29" s="570"/>
      <c r="UPK29" s="570"/>
      <c r="UPL29" s="570"/>
      <c r="UPM29" s="570"/>
      <c r="UPN29" s="570"/>
      <c r="UPO29" s="570"/>
      <c r="UPP29" s="570"/>
      <c r="UPQ29" s="570"/>
      <c r="UPR29" s="570"/>
      <c r="UPS29" s="570"/>
      <c r="UPT29" s="570"/>
      <c r="UPU29" s="570"/>
      <c r="UPV29" s="570"/>
      <c r="UPW29" s="570"/>
      <c r="UPX29" s="570"/>
      <c r="UPY29" s="570"/>
      <c r="UPZ29" s="570"/>
      <c r="UQA29" s="570"/>
      <c r="UQB29" s="570"/>
      <c r="UQC29" s="570"/>
      <c r="UQD29" s="570"/>
      <c r="UQE29" s="570"/>
      <c r="UQF29" s="570"/>
      <c r="UQG29" s="570"/>
      <c r="UQH29" s="570"/>
      <c r="UQI29" s="570"/>
      <c r="UQJ29" s="570"/>
      <c r="UQK29" s="570"/>
      <c r="UQL29" s="570"/>
      <c r="UQM29" s="570"/>
      <c r="UQN29" s="570"/>
      <c r="UQO29" s="570"/>
      <c r="UQP29" s="570"/>
      <c r="UQQ29" s="570"/>
      <c r="UQR29" s="570"/>
      <c r="UQS29" s="570"/>
      <c r="UQT29" s="570"/>
      <c r="UQU29" s="570"/>
      <c r="UQV29" s="570"/>
      <c r="UQW29" s="570"/>
      <c r="UQX29" s="570"/>
      <c r="UQY29" s="570"/>
      <c r="UQZ29" s="570"/>
      <c r="URA29" s="570"/>
      <c r="URB29" s="570"/>
      <c r="URC29" s="570"/>
      <c r="URD29" s="570"/>
      <c r="URE29" s="570"/>
      <c r="URF29" s="570"/>
      <c r="URG29" s="570"/>
      <c r="URH29" s="570"/>
      <c r="URI29" s="570"/>
      <c r="URJ29" s="570"/>
      <c r="URK29" s="570"/>
      <c r="URL29" s="570"/>
      <c r="URM29" s="570"/>
      <c r="URN29" s="570"/>
      <c r="URO29" s="570"/>
      <c r="URP29" s="570"/>
      <c r="URQ29" s="570"/>
      <c r="URR29" s="570"/>
      <c r="URS29" s="570"/>
      <c r="URT29" s="570"/>
      <c r="URU29" s="570"/>
      <c r="URV29" s="570"/>
      <c r="URW29" s="570"/>
      <c r="URX29" s="570"/>
      <c r="URY29" s="570"/>
      <c r="URZ29" s="570"/>
      <c r="USA29" s="570"/>
      <c r="USB29" s="570"/>
      <c r="USC29" s="570"/>
      <c r="USD29" s="570"/>
      <c r="USE29" s="570"/>
      <c r="USF29" s="570"/>
      <c r="USG29" s="570"/>
      <c r="USH29" s="570"/>
      <c r="USI29" s="570"/>
      <c r="USJ29" s="570"/>
      <c r="USK29" s="570"/>
      <c r="USL29" s="570"/>
      <c r="USM29" s="570"/>
      <c r="USN29" s="570"/>
      <c r="USO29" s="570"/>
      <c r="USP29" s="570"/>
      <c r="USQ29" s="570"/>
      <c r="USR29" s="570"/>
      <c r="USS29" s="570"/>
      <c r="UST29" s="570"/>
      <c r="USU29" s="570"/>
      <c r="USV29" s="570"/>
      <c r="USW29" s="570"/>
      <c r="USX29" s="570"/>
      <c r="USY29" s="570"/>
      <c r="USZ29" s="570"/>
      <c r="UTA29" s="570"/>
      <c r="UTB29" s="570"/>
      <c r="UTC29" s="570"/>
      <c r="UTD29" s="570"/>
      <c r="UTE29" s="570"/>
      <c r="UTF29" s="570"/>
      <c r="UTG29" s="570"/>
      <c r="UTH29" s="570"/>
      <c r="UTI29" s="570"/>
      <c r="UTJ29" s="570"/>
      <c r="UTK29" s="570"/>
      <c r="UTL29" s="570"/>
      <c r="UTM29" s="570"/>
      <c r="UTN29" s="570"/>
      <c r="UTO29" s="570"/>
      <c r="UTP29" s="570"/>
      <c r="UTQ29" s="570"/>
      <c r="UTR29" s="570"/>
      <c r="UTS29" s="570"/>
      <c r="UTT29" s="570"/>
      <c r="UTU29" s="570"/>
      <c r="UTV29" s="570"/>
      <c r="UTW29" s="570"/>
      <c r="UTX29" s="570"/>
      <c r="UTY29" s="570"/>
      <c r="UTZ29" s="570"/>
      <c r="UUA29" s="570"/>
      <c r="UUB29" s="570"/>
      <c r="UUC29" s="570"/>
      <c r="UUD29" s="570"/>
      <c r="UUE29" s="570"/>
      <c r="UUF29" s="570"/>
      <c r="UUG29" s="570"/>
      <c r="UUH29" s="570"/>
      <c r="UUI29" s="570"/>
      <c r="UUJ29" s="570"/>
      <c r="UUK29" s="570"/>
      <c r="UUL29" s="570"/>
      <c r="UUM29" s="570"/>
      <c r="UUN29" s="570"/>
      <c r="UUO29" s="570"/>
      <c r="UUP29" s="570"/>
      <c r="UUQ29" s="570"/>
      <c r="UUR29" s="570"/>
      <c r="UUS29" s="570"/>
      <c r="UUT29" s="570"/>
      <c r="UUU29" s="570"/>
      <c r="UUV29" s="570"/>
      <c r="UUW29" s="570"/>
      <c r="UUX29" s="570"/>
      <c r="UUY29" s="570"/>
      <c r="UUZ29" s="570"/>
      <c r="UVA29" s="570"/>
      <c r="UVB29" s="570"/>
      <c r="UVC29" s="570"/>
      <c r="UVD29" s="570"/>
      <c r="UVE29" s="570"/>
      <c r="UVF29" s="570"/>
      <c r="UVG29" s="570"/>
      <c r="UVH29" s="570"/>
      <c r="UVI29" s="570"/>
      <c r="UVJ29" s="570"/>
      <c r="UVK29" s="570"/>
      <c r="UVL29" s="570"/>
      <c r="UVM29" s="570"/>
      <c r="UVN29" s="570"/>
      <c r="UVO29" s="570"/>
      <c r="UVP29" s="570"/>
      <c r="UVQ29" s="570"/>
      <c r="UVR29" s="570"/>
      <c r="UVS29" s="570"/>
      <c r="UVT29" s="570"/>
      <c r="UVU29" s="570"/>
      <c r="UVV29" s="570"/>
      <c r="UVW29" s="570"/>
      <c r="UVX29" s="570"/>
      <c r="UVY29" s="570"/>
      <c r="UVZ29" s="570"/>
      <c r="UWA29" s="570"/>
      <c r="UWB29" s="570"/>
      <c r="UWC29" s="570"/>
      <c r="UWD29" s="570"/>
      <c r="UWE29" s="570"/>
      <c r="UWF29" s="570"/>
      <c r="UWG29" s="570"/>
      <c r="UWH29" s="570"/>
      <c r="UWI29" s="570"/>
      <c r="UWJ29" s="570"/>
      <c r="UWK29" s="570"/>
      <c r="UWL29" s="570"/>
      <c r="UWM29" s="570"/>
      <c r="UWN29" s="570"/>
      <c r="UWO29" s="570"/>
      <c r="UWP29" s="570"/>
      <c r="UWQ29" s="570"/>
      <c r="UWR29" s="570"/>
      <c r="UWS29" s="570"/>
      <c r="UWT29" s="570"/>
      <c r="UWU29" s="570"/>
      <c r="UWV29" s="570"/>
      <c r="UWW29" s="570"/>
      <c r="UWX29" s="570"/>
      <c r="UWY29" s="570"/>
      <c r="UWZ29" s="570"/>
      <c r="UXA29" s="570"/>
      <c r="UXB29" s="570"/>
      <c r="UXC29" s="570"/>
      <c r="UXD29" s="570"/>
      <c r="UXE29" s="570"/>
      <c r="UXF29" s="570"/>
      <c r="UXG29" s="570"/>
      <c r="UXH29" s="570"/>
      <c r="UXI29" s="570"/>
      <c r="UXJ29" s="570"/>
      <c r="UXK29" s="570"/>
      <c r="UXL29" s="570"/>
      <c r="UXM29" s="570"/>
      <c r="UXN29" s="570"/>
      <c r="UXO29" s="570"/>
      <c r="UXP29" s="570"/>
      <c r="UXQ29" s="570"/>
      <c r="UXR29" s="570"/>
      <c r="UXS29" s="570"/>
      <c r="UXT29" s="570"/>
      <c r="UXU29" s="570"/>
      <c r="UXV29" s="570"/>
      <c r="UXW29" s="570"/>
      <c r="UXX29" s="570"/>
      <c r="UXY29" s="570"/>
      <c r="UXZ29" s="570"/>
      <c r="UYA29" s="570"/>
      <c r="UYB29" s="570"/>
      <c r="UYC29" s="570"/>
      <c r="UYD29" s="570"/>
      <c r="UYE29" s="570"/>
      <c r="UYF29" s="570"/>
      <c r="UYG29" s="570"/>
      <c r="UYH29" s="570"/>
      <c r="UYI29" s="570"/>
      <c r="UYJ29" s="570"/>
      <c r="UYK29" s="570"/>
      <c r="UYL29" s="570"/>
      <c r="UYM29" s="570"/>
      <c r="UYN29" s="570"/>
      <c r="UYO29" s="570"/>
      <c r="UYP29" s="570"/>
      <c r="UYQ29" s="570"/>
      <c r="UYR29" s="570"/>
      <c r="UYS29" s="570"/>
      <c r="UYT29" s="570"/>
      <c r="UYU29" s="570"/>
      <c r="UYV29" s="570"/>
      <c r="UYW29" s="570"/>
      <c r="UYX29" s="570"/>
      <c r="UYY29" s="570"/>
      <c r="UYZ29" s="570"/>
      <c r="UZA29" s="570"/>
      <c r="UZB29" s="570"/>
      <c r="UZC29" s="570"/>
      <c r="UZD29" s="570"/>
      <c r="UZE29" s="570"/>
      <c r="UZF29" s="570"/>
      <c r="UZG29" s="570"/>
      <c r="UZH29" s="570"/>
      <c r="UZI29" s="570"/>
      <c r="UZJ29" s="570"/>
      <c r="UZK29" s="570"/>
      <c r="UZL29" s="570"/>
      <c r="UZM29" s="570"/>
      <c r="UZN29" s="570"/>
      <c r="UZO29" s="570"/>
      <c r="UZP29" s="570"/>
      <c r="UZQ29" s="570"/>
      <c r="UZR29" s="570"/>
      <c r="UZS29" s="570"/>
      <c r="UZT29" s="570"/>
      <c r="UZU29" s="570"/>
      <c r="UZV29" s="570"/>
      <c r="UZW29" s="570"/>
      <c r="UZX29" s="570"/>
      <c r="UZY29" s="570"/>
      <c r="UZZ29" s="570"/>
      <c r="VAA29" s="570"/>
      <c r="VAB29" s="570"/>
      <c r="VAC29" s="570"/>
      <c r="VAD29" s="570"/>
      <c r="VAE29" s="570"/>
      <c r="VAF29" s="570"/>
      <c r="VAG29" s="570"/>
      <c r="VAH29" s="570"/>
      <c r="VAI29" s="570"/>
      <c r="VAJ29" s="570"/>
      <c r="VAK29" s="570"/>
      <c r="VAL29" s="570"/>
      <c r="VAM29" s="570"/>
      <c r="VAN29" s="570"/>
      <c r="VAO29" s="570"/>
      <c r="VAP29" s="570"/>
      <c r="VAQ29" s="570"/>
      <c r="VAR29" s="570"/>
      <c r="VAS29" s="570"/>
      <c r="VAT29" s="570"/>
      <c r="VAU29" s="570"/>
      <c r="VAV29" s="570"/>
      <c r="VAW29" s="570"/>
      <c r="VAX29" s="570"/>
      <c r="VAY29" s="570"/>
      <c r="VAZ29" s="570"/>
      <c r="VBA29" s="570"/>
      <c r="VBB29" s="570"/>
      <c r="VBC29" s="570"/>
      <c r="VBD29" s="570"/>
      <c r="VBE29" s="570"/>
      <c r="VBF29" s="570"/>
      <c r="VBG29" s="570"/>
      <c r="VBH29" s="570"/>
      <c r="VBI29" s="570"/>
      <c r="VBJ29" s="570"/>
      <c r="VBK29" s="570"/>
      <c r="VBL29" s="570"/>
      <c r="VBM29" s="570"/>
      <c r="VBN29" s="570"/>
      <c r="VBO29" s="570"/>
      <c r="VBP29" s="570"/>
      <c r="VBQ29" s="570"/>
      <c r="VBR29" s="570"/>
      <c r="VBS29" s="570"/>
      <c r="VBT29" s="570"/>
      <c r="VBU29" s="570"/>
      <c r="VBV29" s="570"/>
      <c r="VBW29" s="570"/>
      <c r="VBX29" s="570"/>
      <c r="VBY29" s="570"/>
      <c r="VBZ29" s="570"/>
      <c r="VCA29" s="570"/>
      <c r="VCB29" s="570"/>
      <c r="VCC29" s="570"/>
      <c r="VCD29" s="570"/>
      <c r="VCE29" s="570"/>
      <c r="VCF29" s="570"/>
      <c r="VCG29" s="570"/>
      <c r="VCH29" s="570"/>
      <c r="VCI29" s="570"/>
      <c r="VCJ29" s="570"/>
      <c r="VCK29" s="570"/>
      <c r="VCL29" s="570"/>
      <c r="VCM29" s="570"/>
      <c r="VCN29" s="570"/>
      <c r="VCO29" s="570"/>
      <c r="VCP29" s="570"/>
      <c r="VCQ29" s="570"/>
      <c r="VCR29" s="570"/>
      <c r="VCS29" s="570"/>
      <c r="VCT29" s="570"/>
      <c r="VCU29" s="570"/>
      <c r="VCV29" s="570"/>
      <c r="VCW29" s="570"/>
      <c r="VCX29" s="570"/>
      <c r="VCY29" s="570"/>
      <c r="VCZ29" s="570"/>
      <c r="VDA29" s="570"/>
      <c r="VDB29" s="570"/>
      <c r="VDC29" s="570"/>
      <c r="VDD29" s="570"/>
      <c r="VDE29" s="570"/>
      <c r="VDF29" s="570"/>
      <c r="VDG29" s="570"/>
      <c r="VDH29" s="570"/>
      <c r="VDI29" s="570"/>
      <c r="VDJ29" s="570"/>
      <c r="VDK29" s="570"/>
      <c r="VDL29" s="570"/>
      <c r="VDM29" s="570"/>
      <c r="VDN29" s="570"/>
      <c r="VDO29" s="570"/>
      <c r="VDP29" s="570"/>
      <c r="VDQ29" s="570"/>
      <c r="VDR29" s="570"/>
      <c r="VDS29" s="570"/>
      <c r="VDT29" s="570"/>
      <c r="VDU29" s="570"/>
      <c r="VDV29" s="570"/>
      <c r="VDW29" s="570"/>
      <c r="VDX29" s="570"/>
      <c r="VDY29" s="570"/>
      <c r="VDZ29" s="570"/>
      <c r="VEA29" s="570"/>
      <c r="VEB29" s="570"/>
      <c r="VEC29" s="570"/>
      <c r="VED29" s="570"/>
      <c r="VEE29" s="570"/>
      <c r="VEF29" s="570"/>
      <c r="VEG29" s="570"/>
      <c r="VEH29" s="570"/>
      <c r="VEI29" s="570"/>
      <c r="VEJ29" s="570"/>
      <c r="VEK29" s="570"/>
      <c r="VEL29" s="570"/>
      <c r="VEM29" s="570"/>
      <c r="VEN29" s="570"/>
      <c r="VEO29" s="570"/>
      <c r="VEP29" s="570"/>
      <c r="VEQ29" s="570"/>
      <c r="VER29" s="570"/>
      <c r="VES29" s="570"/>
      <c r="VET29" s="570"/>
      <c r="VEU29" s="570"/>
      <c r="VEV29" s="570"/>
      <c r="VEW29" s="570"/>
      <c r="VEX29" s="570"/>
      <c r="VEY29" s="570"/>
      <c r="VEZ29" s="570"/>
      <c r="VFA29" s="570"/>
      <c r="VFB29" s="570"/>
      <c r="VFC29" s="570"/>
      <c r="VFD29" s="570"/>
      <c r="VFE29" s="570"/>
      <c r="VFF29" s="570"/>
      <c r="VFG29" s="570"/>
      <c r="VFH29" s="570"/>
      <c r="VFI29" s="570"/>
      <c r="VFJ29" s="570"/>
      <c r="VFK29" s="570"/>
      <c r="VFL29" s="570"/>
      <c r="VFM29" s="570"/>
      <c r="VFN29" s="570"/>
      <c r="VFO29" s="570"/>
      <c r="VFP29" s="570"/>
      <c r="VFQ29" s="570"/>
      <c r="VFR29" s="570"/>
      <c r="VFS29" s="570"/>
      <c r="VFT29" s="570"/>
      <c r="VFU29" s="570"/>
      <c r="VFV29" s="570"/>
      <c r="VFW29" s="570"/>
      <c r="VFX29" s="570"/>
      <c r="VFY29" s="570"/>
      <c r="VFZ29" s="570"/>
      <c r="VGA29" s="570"/>
      <c r="VGB29" s="570"/>
      <c r="VGC29" s="570"/>
      <c r="VGD29" s="570"/>
      <c r="VGE29" s="570"/>
      <c r="VGF29" s="570"/>
      <c r="VGG29" s="570"/>
      <c r="VGH29" s="570"/>
      <c r="VGI29" s="570"/>
      <c r="VGJ29" s="570"/>
      <c r="VGK29" s="570"/>
      <c r="VGL29" s="570"/>
      <c r="VGM29" s="570"/>
      <c r="VGN29" s="570"/>
      <c r="VGO29" s="570"/>
      <c r="VGP29" s="570"/>
      <c r="VGQ29" s="570"/>
      <c r="VGR29" s="570"/>
      <c r="VGS29" s="570"/>
      <c r="VGT29" s="570"/>
      <c r="VGU29" s="570"/>
      <c r="VGV29" s="570"/>
      <c r="VGW29" s="570"/>
      <c r="VGX29" s="570"/>
      <c r="VGY29" s="570"/>
      <c r="VGZ29" s="570"/>
      <c r="VHA29" s="570"/>
      <c r="VHB29" s="570"/>
      <c r="VHC29" s="570"/>
      <c r="VHD29" s="570"/>
      <c r="VHE29" s="570"/>
      <c r="VHF29" s="570"/>
      <c r="VHG29" s="570"/>
      <c r="VHH29" s="570"/>
      <c r="VHI29" s="570"/>
      <c r="VHJ29" s="570"/>
      <c r="VHK29" s="570"/>
      <c r="VHL29" s="570"/>
      <c r="VHM29" s="570"/>
      <c r="VHN29" s="570"/>
      <c r="VHO29" s="570"/>
      <c r="VHP29" s="570"/>
      <c r="VHQ29" s="570"/>
      <c r="VHR29" s="570"/>
      <c r="VHS29" s="570"/>
      <c r="VHT29" s="570"/>
      <c r="VHU29" s="570"/>
      <c r="VHV29" s="570"/>
      <c r="VHW29" s="570"/>
      <c r="VHX29" s="570"/>
      <c r="VHY29" s="570"/>
      <c r="VHZ29" s="570"/>
      <c r="VIA29" s="570"/>
      <c r="VIB29" s="570"/>
      <c r="VIC29" s="570"/>
      <c r="VID29" s="570"/>
      <c r="VIE29" s="570"/>
      <c r="VIF29" s="570"/>
      <c r="VIG29" s="570"/>
      <c r="VIH29" s="570"/>
      <c r="VII29" s="570"/>
      <c r="VIJ29" s="570"/>
      <c r="VIK29" s="570"/>
      <c r="VIL29" s="570"/>
      <c r="VIM29" s="570"/>
      <c r="VIN29" s="570"/>
      <c r="VIO29" s="570"/>
      <c r="VIP29" s="570"/>
      <c r="VIQ29" s="570"/>
      <c r="VIR29" s="570"/>
      <c r="VIS29" s="570"/>
      <c r="VIT29" s="570"/>
      <c r="VIU29" s="570"/>
      <c r="VIV29" s="570"/>
      <c r="VIW29" s="570"/>
      <c r="VIX29" s="570"/>
      <c r="VIY29" s="570"/>
      <c r="VIZ29" s="570"/>
      <c r="VJA29" s="570"/>
      <c r="VJB29" s="570"/>
      <c r="VJC29" s="570"/>
      <c r="VJD29" s="570"/>
      <c r="VJE29" s="570"/>
      <c r="VJF29" s="570"/>
      <c r="VJG29" s="570"/>
      <c r="VJH29" s="570"/>
      <c r="VJI29" s="570"/>
      <c r="VJJ29" s="570"/>
      <c r="VJK29" s="570"/>
      <c r="VJL29" s="570"/>
      <c r="VJM29" s="570"/>
      <c r="VJN29" s="570"/>
      <c r="VJO29" s="570"/>
      <c r="VJP29" s="570"/>
      <c r="VJQ29" s="570"/>
      <c r="VJR29" s="570"/>
      <c r="VJS29" s="570"/>
      <c r="VJT29" s="570"/>
      <c r="VJU29" s="570"/>
      <c r="VJV29" s="570"/>
      <c r="VJW29" s="570"/>
      <c r="VJX29" s="570"/>
      <c r="VJY29" s="570"/>
      <c r="VJZ29" s="570"/>
      <c r="VKA29" s="570"/>
      <c r="VKB29" s="570"/>
      <c r="VKC29" s="570"/>
      <c r="VKD29" s="570"/>
      <c r="VKE29" s="570"/>
      <c r="VKF29" s="570"/>
      <c r="VKG29" s="570"/>
      <c r="VKH29" s="570"/>
      <c r="VKI29" s="570"/>
      <c r="VKJ29" s="570"/>
      <c r="VKK29" s="570"/>
      <c r="VKL29" s="570"/>
      <c r="VKM29" s="570"/>
      <c r="VKN29" s="570"/>
      <c r="VKO29" s="570"/>
      <c r="VKP29" s="570"/>
      <c r="VKQ29" s="570"/>
      <c r="VKR29" s="570"/>
      <c r="VKS29" s="570"/>
      <c r="VKT29" s="570"/>
      <c r="VKU29" s="570"/>
      <c r="VKV29" s="570"/>
      <c r="VKW29" s="570"/>
      <c r="VKX29" s="570"/>
      <c r="VKY29" s="570"/>
      <c r="VKZ29" s="570"/>
      <c r="VLA29" s="570"/>
      <c r="VLB29" s="570"/>
      <c r="VLC29" s="570"/>
      <c r="VLD29" s="570"/>
      <c r="VLE29" s="570"/>
      <c r="VLF29" s="570"/>
      <c r="VLG29" s="570"/>
      <c r="VLH29" s="570"/>
      <c r="VLI29" s="570"/>
      <c r="VLJ29" s="570"/>
      <c r="VLK29" s="570"/>
      <c r="VLL29" s="570"/>
      <c r="VLM29" s="570"/>
      <c r="VLN29" s="570"/>
      <c r="VLO29" s="570"/>
      <c r="VLP29" s="570"/>
      <c r="VLQ29" s="570"/>
      <c r="VLR29" s="570"/>
      <c r="VLS29" s="570"/>
      <c r="VLT29" s="570"/>
      <c r="VLU29" s="570"/>
      <c r="VLV29" s="570"/>
      <c r="VLW29" s="570"/>
      <c r="VLX29" s="570"/>
      <c r="VLY29" s="570"/>
      <c r="VLZ29" s="570"/>
      <c r="VMA29" s="570"/>
      <c r="VMB29" s="570"/>
      <c r="VMC29" s="570"/>
      <c r="VMD29" s="570"/>
      <c r="VME29" s="570"/>
      <c r="VMF29" s="570"/>
      <c r="VMG29" s="570"/>
      <c r="VMH29" s="570"/>
      <c r="VMI29" s="570"/>
      <c r="VMJ29" s="570"/>
      <c r="VMK29" s="570"/>
      <c r="VML29" s="570"/>
      <c r="VMM29" s="570"/>
      <c r="VMN29" s="570"/>
      <c r="VMO29" s="570"/>
      <c r="VMP29" s="570"/>
      <c r="VMQ29" s="570"/>
      <c r="VMR29" s="570"/>
      <c r="VMS29" s="570"/>
      <c r="VMT29" s="570"/>
      <c r="VMU29" s="570"/>
      <c r="VMV29" s="570"/>
      <c r="VMW29" s="570"/>
      <c r="VMX29" s="570"/>
      <c r="VMY29" s="570"/>
      <c r="VMZ29" s="570"/>
      <c r="VNA29" s="570"/>
      <c r="VNB29" s="570"/>
      <c r="VNC29" s="570"/>
      <c r="VND29" s="570"/>
      <c r="VNE29" s="570"/>
      <c r="VNF29" s="570"/>
      <c r="VNG29" s="570"/>
      <c r="VNH29" s="570"/>
      <c r="VNI29" s="570"/>
      <c r="VNJ29" s="570"/>
      <c r="VNK29" s="570"/>
      <c r="VNL29" s="570"/>
      <c r="VNM29" s="570"/>
      <c r="VNN29" s="570"/>
      <c r="VNO29" s="570"/>
      <c r="VNP29" s="570"/>
      <c r="VNQ29" s="570"/>
      <c r="VNR29" s="570"/>
      <c r="VNS29" s="570"/>
      <c r="VNT29" s="570"/>
      <c r="VNU29" s="570"/>
      <c r="VNV29" s="570"/>
      <c r="VNW29" s="570"/>
      <c r="VNX29" s="570"/>
      <c r="VNY29" s="570"/>
      <c r="VNZ29" s="570"/>
      <c r="VOA29" s="570"/>
      <c r="VOB29" s="570"/>
      <c r="VOC29" s="570"/>
      <c r="VOD29" s="570"/>
      <c r="VOE29" s="570"/>
      <c r="VOF29" s="570"/>
      <c r="VOG29" s="570"/>
      <c r="VOH29" s="570"/>
      <c r="VOI29" s="570"/>
      <c r="VOJ29" s="570"/>
      <c r="VOK29" s="570"/>
      <c r="VOL29" s="570"/>
      <c r="VOM29" s="570"/>
      <c r="VON29" s="570"/>
      <c r="VOO29" s="570"/>
      <c r="VOP29" s="570"/>
      <c r="VOQ29" s="570"/>
      <c r="VOR29" s="570"/>
      <c r="VOS29" s="570"/>
      <c r="VOT29" s="570"/>
      <c r="VOU29" s="570"/>
      <c r="VOV29" s="570"/>
      <c r="VOW29" s="570"/>
      <c r="VOX29" s="570"/>
      <c r="VOY29" s="570"/>
      <c r="VOZ29" s="570"/>
      <c r="VPA29" s="570"/>
      <c r="VPB29" s="570"/>
      <c r="VPC29" s="570"/>
      <c r="VPD29" s="570"/>
      <c r="VPE29" s="570"/>
      <c r="VPF29" s="570"/>
      <c r="VPG29" s="570"/>
      <c r="VPH29" s="570"/>
      <c r="VPI29" s="570"/>
      <c r="VPJ29" s="570"/>
      <c r="VPK29" s="570"/>
      <c r="VPL29" s="570"/>
      <c r="VPM29" s="570"/>
      <c r="VPN29" s="570"/>
      <c r="VPO29" s="570"/>
      <c r="VPP29" s="570"/>
      <c r="VPQ29" s="570"/>
      <c r="VPR29" s="570"/>
      <c r="VPS29" s="570"/>
      <c r="VPT29" s="570"/>
      <c r="VPU29" s="570"/>
      <c r="VPV29" s="570"/>
      <c r="VPW29" s="570"/>
      <c r="VPX29" s="570"/>
      <c r="VPY29" s="570"/>
      <c r="VPZ29" s="570"/>
      <c r="VQA29" s="570"/>
      <c r="VQB29" s="570"/>
      <c r="VQC29" s="570"/>
      <c r="VQD29" s="570"/>
      <c r="VQE29" s="570"/>
      <c r="VQF29" s="570"/>
      <c r="VQG29" s="570"/>
      <c r="VQH29" s="570"/>
      <c r="VQI29" s="570"/>
      <c r="VQJ29" s="570"/>
      <c r="VQK29" s="570"/>
      <c r="VQL29" s="570"/>
      <c r="VQM29" s="570"/>
      <c r="VQN29" s="570"/>
      <c r="VQO29" s="570"/>
      <c r="VQP29" s="570"/>
      <c r="VQQ29" s="570"/>
      <c r="VQR29" s="570"/>
      <c r="VQS29" s="570"/>
      <c r="VQT29" s="570"/>
      <c r="VQU29" s="570"/>
      <c r="VQV29" s="570"/>
      <c r="VQW29" s="570"/>
      <c r="VQX29" s="570"/>
      <c r="VQY29" s="570"/>
      <c r="VQZ29" s="570"/>
      <c r="VRA29" s="570"/>
      <c r="VRB29" s="570"/>
      <c r="VRC29" s="570"/>
      <c r="VRD29" s="570"/>
      <c r="VRE29" s="570"/>
      <c r="VRF29" s="570"/>
      <c r="VRG29" s="570"/>
      <c r="VRH29" s="570"/>
      <c r="VRI29" s="570"/>
      <c r="VRJ29" s="570"/>
      <c r="VRK29" s="570"/>
      <c r="VRL29" s="570"/>
      <c r="VRM29" s="570"/>
      <c r="VRN29" s="570"/>
      <c r="VRO29" s="570"/>
      <c r="VRP29" s="570"/>
      <c r="VRQ29" s="570"/>
      <c r="VRR29" s="570"/>
      <c r="VRS29" s="570"/>
      <c r="VRT29" s="570"/>
      <c r="VRU29" s="570"/>
      <c r="VRV29" s="570"/>
      <c r="VRW29" s="570"/>
      <c r="VRX29" s="570"/>
      <c r="VRY29" s="570"/>
      <c r="VRZ29" s="570"/>
      <c r="VSA29" s="570"/>
      <c r="VSB29" s="570"/>
      <c r="VSC29" s="570"/>
      <c r="VSD29" s="570"/>
      <c r="VSE29" s="570"/>
      <c r="VSF29" s="570"/>
      <c r="VSG29" s="570"/>
      <c r="VSH29" s="570"/>
      <c r="VSI29" s="570"/>
      <c r="VSJ29" s="570"/>
      <c r="VSK29" s="570"/>
      <c r="VSL29" s="570"/>
      <c r="VSM29" s="570"/>
      <c r="VSN29" s="570"/>
      <c r="VSO29" s="570"/>
      <c r="VSP29" s="570"/>
      <c r="VSQ29" s="570"/>
      <c r="VSR29" s="570"/>
      <c r="VSS29" s="570"/>
      <c r="VST29" s="570"/>
      <c r="VSU29" s="570"/>
      <c r="VSV29" s="570"/>
      <c r="VSW29" s="570"/>
      <c r="VSX29" s="570"/>
      <c r="VSY29" s="570"/>
      <c r="VSZ29" s="570"/>
      <c r="VTA29" s="570"/>
      <c r="VTB29" s="570"/>
      <c r="VTC29" s="570"/>
      <c r="VTD29" s="570"/>
      <c r="VTE29" s="570"/>
      <c r="VTF29" s="570"/>
      <c r="VTG29" s="570"/>
      <c r="VTH29" s="570"/>
      <c r="VTI29" s="570"/>
      <c r="VTJ29" s="570"/>
      <c r="VTK29" s="570"/>
      <c r="VTL29" s="570"/>
      <c r="VTM29" s="570"/>
      <c r="VTN29" s="570"/>
      <c r="VTO29" s="570"/>
      <c r="VTP29" s="570"/>
      <c r="VTQ29" s="570"/>
      <c r="VTR29" s="570"/>
      <c r="VTS29" s="570"/>
      <c r="VTT29" s="570"/>
      <c r="VTU29" s="570"/>
      <c r="VTV29" s="570"/>
      <c r="VTW29" s="570"/>
      <c r="VTX29" s="570"/>
      <c r="VTY29" s="570"/>
      <c r="VTZ29" s="570"/>
      <c r="VUA29" s="570"/>
      <c r="VUB29" s="570"/>
      <c r="VUC29" s="570"/>
      <c r="VUD29" s="570"/>
      <c r="VUE29" s="570"/>
      <c r="VUF29" s="570"/>
      <c r="VUG29" s="570"/>
      <c r="VUH29" s="570"/>
      <c r="VUI29" s="570"/>
      <c r="VUJ29" s="570"/>
      <c r="VUK29" s="570"/>
      <c r="VUL29" s="570"/>
      <c r="VUM29" s="570"/>
      <c r="VUN29" s="570"/>
      <c r="VUO29" s="570"/>
      <c r="VUP29" s="570"/>
      <c r="VUQ29" s="570"/>
      <c r="VUR29" s="570"/>
      <c r="VUS29" s="570"/>
      <c r="VUT29" s="570"/>
      <c r="VUU29" s="570"/>
      <c r="VUV29" s="570"/>
      <c r="VUW29" s="570"/>
      <c r="VUX29" s="570"/>
      <c r="VUY29" s="570"/>
      <c r="VUZ29" s="570"/>
      <c r="VVA29" s="570"/>
      <c r="VVB29" s="570"/>
      <c r="VVC29" s="570"/>
      <c r="VVD29" s="570"/>
      <c r="VVE29" s="570"/>
      <c r="VVF29" s="570"/>
      <c r="VVG29" s="570"/>
      <c r="VVH29" s="570"/>
      <c r="VVI29" s="570"/>
      <c r="VVJ29" s="570"/>
      <c r="VVK29" s="570"/>
      <c r="VVL29" s="570"/>
      <c r="VVM29" s="570"/>
      <c r="VVN29" s="570"/>
      <c r="VVO29" s="570"/>
      <c r="VVP29" s="570"/>
      <c r="VVQ29" s="570"/>
      <c r="VVR29" s="570"/>
      <c r="VVS29" s="570"/>
      <c r="VVT29" s="570"/>
      <c r="VVU29" s="570"/>
      <c r="VVV29" s="570"/>
      <c r="VVW29" s="570"/>
      <c r="VVX29" s="570"/>
      <c r="VVY29" s="570"/>
      <c r="VVZ29" s="570"/>
      <c r="VWA29" s="570"/>
      <c r="VWB29" s="570"/>
      <c r="VWC29" s="570"/>
      <c r="VWD29" s="570"/>
      <c r="VWE29" s="570"/>
      <c r="VWF29" s="570"/>
      <c r="VWG29" s="570"/>
      <c r="VWH29" s="570"/>
      <c r="VWI29" s="570"/>
      <c r="VWJ29" s="570"/>
      <c r="VWK29" s="570"/>
      <c r="VWL29" s="570"/>
      <c r="VWM29" s="570"/>
      <c r="VWN29" s="570"/>
      <c r="VWO29" s="570"/>
      <c r="VWP29" s="570"/>
      <c r="VWQ29" s="570"/>
      <c r="VWR29" s="570"/>
      <c r="VWS29" s="570"/>
      <c r="VWT29" s="570"/>
      <c r="VWU29" s="570"/>
      <c r="VWV29" s="570"/>
      <c r="VWW29" s="570"/>
      <c r="VWX29" s="570"/>
      <c r="VWY29" s="570"/>
      <c r="VWZ29" s="570"/>
      <c r="VXA29" s="570"/>
      <c r="VXB29" s="570"/>
      <c r="VXC29" s="570"/>
      <c r="VXD29" s="570"/>
      <c r="VXE29" s="570"/>
      <c r="VXF29" s="570"/>
      <c r="VXG29" s="570"/>
      <c r="VXH29" s="570"/>
      <c r="VXI29" s="570"/>
      <c r="VXJ29" s="570"/>
      <c r="VXK29" s="570"/>
      <c r="VXL29" s="570"/>
      <c r="VXM29" s="570"/>
      <c r="VXN29" s="570"/>
      <c r="VXO29" s="570"/>
      <c r="VXP29" s="570"/>
      <c r="VXQ29" s="570"/>
      <c r="VXR29" s="570"/>
      <c r="VXS29" s="570"/>
      <c r="VXT29" s="570"/>
      <c r="VXU29" s="570"/>
      <c r="VXV29" s="570"/>
      <c r="VXW29" s="570"/>
      <c r="VXX29" s="570"/>
      <c r="VXY29" s="570"/>
      <c r="VXZ29" s="570"/>
      <c r="VYA29" s="570"/>
      <c r="VYB29" s="570"/>
      <c r="VYC29" s="570"/>
      <c r="VYD29" s="570"/>
      <c r="VYE29" s="570"/>
      <c r="VYF29" s="570"/>
      <c r="VYG29" s="570"/>
      <c r="VYH29" s="570"/>
      <c r="VYI29" s="570"/>
      <c r="VYJ29" s="570"/>
      <c r="VYK29" s="570"/>
      <c r="VYL29" s="570"/>
      <c r="VYM29" s="570"/>
      <c r="VYN29" s="570"/>
      <c r="VYO29" s="570"/>
      <c r="VYP29" s="570"/>
      <c r="VYQ29" s="570"/>
      <c r="VYR29" s="570"/>
      <c r="VYS29" s="570"/>
      <c r="VYT29" s="570"/>
      <c r="VYU29" s="570"/>
      <c r="VYV29" s="570"/>
      <c r="VYW29" s="570"/>
      <c r="VYX29" s="570"/>
      <c r="VYY29" s="570"/>
      <c r="VYZ29" s="570"/>
      <c r="VZA29" s="570"/>
      <c r="VZB29" s="570"/>
      <c r="VZC29" s="570"/>
      <c r="VZD29" s="570"/>
      <c r="VZE29" s="570"/>
      <c r="VZF29" s="570"/>
      <c r="VZG29" s="570"/>
      <c r="VZH29" s="570"/>
      <c r="VZI29" s="570"/>
      <c r="VZJ29" s="570"/>
      <c r="VZK29" s="570"/>
      <c r="VZL29" s="570"/>
      <c r="VZM29" s="570"/>
      <c r="VZN29" s="570"/>
      <c r="VZO29" s="570"/>
      <c r="VZP29" s="570"/>
      <c r="VZQ29" s="570"/>
      <c r="VZR29" s="570"/>
      <c r="VZS29" s="570"/>
      <c r="VZT29" s="570"/>
      <c r="VZU29" s="570"/>
      <c r="VZV29" s="570"/>
      <c r="VZW29" s="570"/>
      <c r="VZX29" s="570"/>
      <c r="VZY29" s="570"/>
      <c r="VZZ29" s="570"/>
      <c r="WAA29" s="570"/>
      <c r="WAB29" s="570"/>
      <c r="WAC29" s="570"/>
      <c r="WAD29" s="570"/>
      <c r="WAE29" s="570"/>
      <c r="WAF29" s="570"/>
      <c r="WAG29" s="570"/>
      <c r="WAH29" s="570"/>
      <c r="WAI29" s="570"/>
      <c r="WAJ29" s="570"/>
      <c r="WAK29" s="570"/>
      <c r="WAL29" s="570"/>
      <c r="WAM29" s="570"/>
      <c r="WAN29" s="570"/>
      <c r="WAO29" s="570"/>
      <c r="WAP29" s="570"/>
      <c r="WAQ29" s="570"/>
      <c r="WAR29" s="570"/>
      <c r="WAS29" s="570"/>
      <c r="WAT29" s="570"/>
      <c r="WAU29" s="570"/>
      <c r="WAV29" s="570"/>
      <c r="WAW29" s="570"/>
      <c r="WAX29" s="570"/>
      <c r="WAY29" s="570"/>
      <c r="WAZ29" s="570"/>
      <c r="WBA29" s="570"/>
      <c r="WBB29" s="570"/>
      <c r="WBC29" s="570"/>
      <c r="WBD29" s="570"/>
      <c r="WBE29" s="570"/>
      <c r="WBF29" s="570"/>
      <c r="WBG29" s="570"/>
      <c r="WBH29" s="570"/>
      <c r="WBI29" s="570"/>
      <c r="WBJ29" s="570"/>
      <c r="WBK29" s="570"/>
      <c r="WBL29" s="570"/>
      <c r="WBM29" s="570"/>
      <c r="WBN29" s="570"/>
      <c r="WBO29" s="570"/>
      <c r="WBP29" s="570"/>
      <c r="WBQ29" s="570"/>
      <c r="WBR29" s="570"/>
      <c r="WBS29" s="570"/>
      <c r="WBT29" s="570"/>
      <c r="WBU29" s="570"/>
      <c r="WBV29" s="570"/>
      <c r="WBW29" s="570"/>
      <c r="WBX29" s="570"/>
      <c r="WBY29" s="570"/>
      <c r="WBZ29" s="570"/>
      <c r="WCA29" s="570"/>
      <c r="WCB29" s="570"/>
      <c r="WCC29" s="570"/>
      <c r="WCD29" s="570"/>
      <c r="WCE29" s="570"/>
      <c r="WCF29" s="570"/>
      <c r="WCG29" s="570"/>
      <c r="WCH29" s="570"/>
      <c r="WCI29" s="570"/>
      <c r="WCJ29" s="570"/>
      <c r="WCK29" s="570"/>
      <c r="WCL29" s="570"/>
      <c r="WCM29" s="570"/>
      <c r="WCN29" s="570"/>
      <c r="WCO29" s="570"/>
      <c r="WCP29" s="570"/>
      <c r="WCQ29" s="570"/>
      <c r="WCR29" s="570"/>
      <c r="WCS29" s="570"/>
      <c r="WCT29" s="570"/>
      <c r="WCU29" s="570"/>
      <c r="WCV29" s="570"/>
      <c r="WCW29" s="570"/>
      <c r="WCX29" s="570"/>
      <c r="WCY29" s="570"/>
      <c r="WCZ29" s="570"/>
      <c r="WDA29" s="570"/>
      <c r="WDB29" s="570"/>
      <c r="WDC29" s="570"/>
      <c r="WDD29" s="570"/>
      <c r="WDE29" s="570"/>
      <c r="WDF29" s="570"/>
      <c r="WDG29" s="570"/>
      <c r="WDH29" s="570"/>
      <c r="WDI29" s="570"/>
      <c r="WDJ29" s="570"/>
      <c r="WDK29" s="570"/>
      <c r="WDL29" s="570"/>
      <c r="WDM29" s="570"/>
      <c r="WDN29" s="570"/>
      <c r="WDO29" s="570"/>
      <c r="WDP29" s="570"/>
      <c r="WDQ29" s="570"/>
      <c r="WDR29" s="570"/>
      <c r="WDS29" s="570"/>
      <c r="WDT29" s="570"/>
      <c r="WDU29" s="570"/>
      <c r="WDV29" s="570"/>
      <c r="WDW29" s="570"/>
      <c r="WDX29" s="570"/>
      <c r="WDY29" s="570"/>
      <c r="WDZ29" s="570"/>
      <c r="WEA29" s="570"/>
      <c r="WEB29" s="570"/>
      <c r="WEC29" s="570"/>
      <c r="WED29" s="570"/>
      <c r="WEE29" s="570"/>
      <c r="WEF29" s="570"/>
      <c r="WEG29" s="570"/>
      <c r="WEH29" s="570"/>
      <c r="WEI29" s="570"/>
      <c r="WEJ29" s="570"/>
      <c r="WEK29" s="570"/>
      <c r="WEL29" s="570"/>
      <c r="WEM29" s="570"/>
      <c r="WEN29" s="570"/>
      <c r="WEO29" s="570"/>
      <c r="WEP29" s="570"/>
      <c r="WEQ29" s="570"/>
      <c r="WER29" s="570"/>
      <c r="WES29" s="570"/>
      <c r="WET29" s="570"/>
      <c r="WEU29" s="570"/>
      <c r="WEV29" s="570"/>
      <c r="WEW29" s="570"/>
      <c r="WEX29" s="570"/>
      <c r="WEY29" s="570"/>
      <c r="WEZ29" s="570"/>
      <c r="WFA29" s="570"/>
      <c r="WFB29" s="570"/>
      <c r="WFC29" s="570"/>
      <c r="WFD29" s="570"/>
      <c r="WFE29" s="570"/>
      <c r="WFF29" s="570"/>
      <c r="WFG29" s="570"/>
      <c r="WFH29" s="570"/>
      <c r="WFI29" s="570"/>
      <c r="WFJ29" s="570"/>
      <c r="WFK29" s="570"/>
      <c r="WFL29" s="570"/>
      <c r="WFM29" s="570"/>
      <c r="WFN29" s="570"/>
      <c r="WFO29" s="570"/>
      <c r="WFP29" s="570"/>
      <c r="WFQ29" s="570"/>
      <c r="WFR29" s="570"/>
      <c r="WFS29" s="570"/>
      <c r="WFT29" s="570"/>
      <c r="WFU29" s="570"/>
      <c r="WFV29" s="570"/>
      <c r="WFW29" s="570"/>
      <c r="WFX29" s="570"/>
      <c r="WFY29" s="570"/>
      <c r="WFZ29" s="570"/>
      <c r="WGA29" s="570"/>
      <c r="WGB29" s="570"/>
      <c r="WGC29" s="570"/>
      <c r="WGD29" s="570"/>
      <c r="WGE29" s="570"/>
      <c r="WGF29" s="570"/>
      <c r="WGG29" s="570"/>
      <c r="WGH29" s="570"/>
      <c r="WGI29" s="570"/>
      <c r="WGJ29" s="570"/>
      <c r="WGK29" s="570"/>
      <c r="WGL29" s="570"/>
      <c r="WGM29" s="570"/>
      <c r="WGN29" s="570"/>
      <c r="WGO29" s="570"/>
      <c r="WGP29" s="570"/>
      <c r="WGQ29" s="570"/>
      <c r="WGR29" s="570"/>
      <c r="WGS29" s="570"/>
      <c r="WGT29" s="570"/>
      <c r="WGU29" s="570"/>
      <c r="WGV29" s="570"/>
      <c r="WGW29" s="570"/>
      <c r="WGX29" s="570"/>
      <c r="WGY29" s="570"/>
      <c r="WGZ29" s="570"/>
      <c r="WHA29" s="570"/>
      <c r="WHB29" s="570"/>
      <c r="WHC29" s="570"/>
      <c r="WHD29" s="570"/>
      <c r="WHE29" s="570"/>
      <c r="WHF29" s="570"/>
      <c r="WHG29" s="570"/>
      <c r="WHH29" s="570"/>
      <c r="WHI29" s="570"/>
      <c r="WHJ29" s="570"/>
      <c r="WHK29" s="570"/>
      <c r="WHL29" s="570"/>
      <c r="WHM29" s="570"/>
      <c r="WHN29" s="570"/>
      <c r="WHO29" s="570"/>
      <c r="WHP29" s="570"/>
      <c r="WHQ29" s="570"/>
      <c r="WHR29" s="570"/>
      <c r="WHS29" s="570"/>
      <c r="WHT29" s="570"/>
      <c r="WHU29" s="570"/>
      <c r="WHV29" s="570"/>
      <c r="WHW29" s="570"/>
      <c r="WHX29" s="570"/>
      <c r="WHY29" s="570"/>
      <c r="WHZ29" s="570"/>
      <c r="WIA29" s="570"/>
      <c r="WIB29" s="570"/>
      <c r="WIC29" s="570"/>
      <c r="WID29" s="570"/>
      <c r="WIE29" s="570"/>
      <c r="WIF29" s="570"/>
      <c r="WIG29" s="570"/>
      <c r="WIH29" s="570"/>
      <c r="WII29" s="570"/>
      <c r="WIJ29" s="570"/>
      <c r="WIK29" s="570"/>
      <c r="WIL29" s="570"/>
      <c r="WIM29" s="570"/>
      <c r="WIN29" s="570"/>
      <c r="WIO29" s="570"/>
      <c r="WIP29" s="570"/>
      <c r="WIQ29" s="570"/>
      <c r="WIR29" s="570"/>
      <c r="WIS29" s="570"/>
      <c r="WIT29" s="570"/>
      <c r="WIU29" s="570"/>
      <c r="WIV29" s="570"/>
      <c r="WIW29" s="570"/>
      <c r="WIX29" s="570"/>
      <c r="WIY29" s="570"/>
      <c r="WIZ29" s="570"/>
      <c r="WJA29" s="570"/>
      <c r="WJB29" s="570"/>
      <c r="WJC29" s="570"/>
      <c r="WJD29" s="570"/>
      <c r="WJE29" s="570"/>
      <c r="WJF29" s="570"/>
      <c r="WJG29" s="570"/>
      <c r="WJH29" s="570"/>
      <c r="WJI29" s="570"/>
      <c r="WJJ29" s="570"/>
      <c r="WJK29" s="570"/>
      <c r="WJL29" s="570"/>
      <c r="WJM29" s="570"/>
      <c r="WJN29" s="570"/>
      <c r="WJO29" s="570"/>
      <c r="WJP29" s="570"/>
      <c r="WJQ29" s="570"/>
      <c r="WJR29" s="570"/>
      <c r="WJS29" s="570"/>
      <c r="WJT29" s="570"/>
      <c r="WJU29" s="570"/>
      <c r="WJV29" s="570"/>
      <c r="WJW29" s="570"/>
      <c r="WJX29" s="570"/>
      <c r="WJY29" s="570"/>
      <c r="WJZ29" s="570"/>
      <c r="WKA29" s="570"/>
      <c r="WKB29" s="570"/>
      <c r="WKC29" s="570"/>
      <c r="WKD29" s="570"/>
      <c r="WKE29" s="570"/>
      <c r="WKF29" s="570"/>
      <c r="WKG29" s="570"/>
      <c r="WKH29" s="570"/>
      <c r="WKI29" s="570"/>
      <c r="WKJ29" s="570"/>
      <c r="WKK29" s="570"/>
      <c r="WKL29" s="570"/>
      <c r="WKM29" s="570"/>
      <c r="WKN29" s="570"/>
      <c r="WKO29" s="570"/>
      <c r="WKP29" s="570"/>
      <c r="WKQ29" s="570"/>
      <c r="WKR29" s="570"/>
      <c r="WKS29" s="570"/>
      <c r="WKT29" s="570"/>
      <c r="WKU29" s="570"/>
      <c r="WKV29" s="570"/>
      <c r="WKW29" s="570"/>
      <c r="WKX29" s="570"/>
      <c r="WKY29" s="570"/>
      <c r="WKZ29" s="570"/>
      <c r="WLA29" s="570"/>
      <c r="WLB29" s="570"/>
      <c r="WLC29" s="570"/>
      <c r="WLD29" s="570"/>
      <c r="WLE29" s="570"/>
      <c r="WLF29" s="570"/>
      <c r="WLG29" s="570"/>
      <c r="WLH29" s="570"/>
      <c r="WLI29" s="570"/>
      <c r="WLJ29" s="570"/>
      <c r="WLK29" s="570"/>
      <c r="WLL29" s="570"/>
      <c r="WLM29" s="570"/>
      <c r="WLN29" s="570"/>
      <c r="WLO29" s="570"/>
      <c r="WLP29" s="570"/>
      <c r="WLQ29" s="570"/>
      <c r="WLR29" s="570"/>
      <c r="WLS29" s="570"/>
      <c r="WLT29" s="570"/>
      <c r="WLU29" s="570"/>
      <c r="WLV29" s="570"/>
      <c r="WLW29" s="570"/>
      <c r="WLX29" s="570"/>
      <c r="WLY29" s="570"/>
      <c r="WLZ29" s="570"/>
      <c r="WMA29" s="570"/>
      <c r="WMB29" s="570"/>
      <c r="WMC29" s="570"/>
      <c r="WMD29" s="570"/>
      <c r="WME29" s="570"/>
      <c r="WMF29" s="570"/>
      <c r="WMG29" s="570"/>
      <c r="WMH29" s="570"/>
      <c r="WMI29" s="570"/>
      <c r="WMJ29" s="570"/>
      <c r="WMK29" s="570"/>
      <c r="WML29" s="570"/>
      <c r="WMM29" s="570"/>
      <c r="WMN29" s="570"/>
      <c r="WMO29" s="570"/>
      <c r="WMP29" s="570"/>
      <c r="WMQ29" s="570"/>
      <c r="WMR29" s="570"/>
      <c r="WMS29" s="570"/>
      <c r="WMT29" s="570"/>
      <c r="WMU29" s="570"/>
      <c r="WMV29" s="570"/>
      <c r="WMW29" s="570"/>
      <c r="WMX29" s="570"/>
      <c r="WMY29" s="570"/>
      <c r="WMZ29" s="570"/>
      <c r="WNA29" s="570"/>
      <c r="WNB29" s="570"/>
      <c r="WNC29" s="570"/>
      <c r="WND29" s="570"/>
      <c r="WNE29" s="570"/>
      <c r="WNF29" s="570"/>
      <c r="WNG29" s="570"/>
      <c r="WNH29" s="570"/>
      <c r="WNI29" s="570"/>
      <c r="WNJ29" s="570"/>
      <c r="WNK29" s="570"/>
      <c r="WNL29" s="570"/>
      <c r="WNM29" s="570"/>
      <c r="WNN29" s="570"/>
      <c r="WNO29" s="570"/>
      <c r="WNP29" s="570"/>
      <c r="WNQ29" s="570"/>
      <c r="WNR29" s="570"/>
      <c r="WNS29" s="570"/>
      <c r="WNT29" s="570"/>
      <c r="WNU29" s="570"/>
      <c r="WNV29" s="570"/>
      <c r="WNW29" s="570"/>
      <c r="WNX29" s="570"/>
      <c r="WNY29" s="570"/>
      <c r="WNZ29" s="570"/>
      <c r="WOA29" s="570"/>
      <c r="WOB29" s="570"/>
      <c r="WOC29" s="570"/>
      <c r="WOD29" s="570"/>
      <c r="WOE29" s="570"/>
      <c r="WOF29" s="570"/>
      <c r="WOG29" s="570"/>
      <c r="WOH29" s="570"/>
      <c r="WOI29" s="570"/>
      <c r="WOJ29" s="570"/>
      <c r="WOK29" s="570"/>
      <c r="WOL29" s="570"/>
      <c r="WOM29" s="570"/>
      <c r="WON29" s="570"/>
      <c r="WOO29" s="570"/>
      <c r="WOP29" s="570"/>
      <c r="WOQ29" s="570"/>
      <c r="WOR29" s="570"/>
      <c r="WOS29" s="570"/>
      <c r="WOT29" s="570"/>
      <c r="WOU29" s="570"/>
      <c r="WOV29" s="570"/>
      <c r="WOW29" s="570"/>
      <c r="WOX29" s="570"/>
      <c r="WOY29" s="570"/>
      <c r="WOZ29" s="570"/>
      <c r="WPA29" s="570"/>
      <c r="WPB29" s="570"/>
      <c r="WPC29" s="570"/>
      <c r="WPD29" s="570"/>
      <c r="WPE29" s="570"/>
      <c r="WPF29" s="570"/>
      <c r="WPG29" s="570"/>
      <c r="WPH29" s="570"/>
      <c r="WPI29" s="570"/>
      <c r="WPJ29" s="570"/>
      <c r="WPK29" s="570"/>
      <c r="WPL29" s="570"/>
      <c r="WPM29" s="570"/>
      <c r="WPN29" s="570"/>
      <c r="WPO29" s="570"/>
      <c r="WPP29" s="570"/>
      <c r="WPQ29" s="570"/>
      <c r="WPR29" s="570"/>
      <c r="WPS29" s="570"/>
      <c r="WPT29" s="570"/>
      <c r="WPU29" s="570"/>
      <c r="WPV29" s="570"/>
      <c r="WPW29" s="570"/>
      <c r="WPX29" s="570"/>
      <c r="WPY29" s="570"/>
      <c r="WPZ29" s="570"/>
      <c r="WQA29" s="570"/>
      <c r="WQB29" s="570"/>
      <c r="WQC29" s="570"/>
      <c r="WQD29" s="570"/>
      <c r="WQE29" s="570"/>
      <c r="WQF29" s="570"/>
      <c r="WQG29" s="570"/>
      <c r="WQH29" s="570"/>
      <c r="WQI29" s="570"/>
      <c r="WQJ29" s="570"/>
      <c r="WQK29" s="570"/>
      <c r="WQL29" s="570"/>
      <c r="WQM29" s="570"/>
      <c r="WQN29" s="570"/>
      <c r="WQO29" s="570"/>
      <c r="WQP29" s="570"/>
      <c r="WQQ29" s="570"/>
      <c r="WQR29" s="570"/>
      <c r="WQS29" s="570"/>
      <c r="WQT29" s="570"/>
      <c r="WQU29" s="570"/>
      <c r="WQV29" s="570"/>
      <c r="WQW29" s="570"/>
      <c r="WQX29" s="570"/>
      <c r="WQY29" s="570"/>
      <c r="WQZ29" s="570"/>
      <c r="WRA29" s="570"/>
      <c r="WRB29" s="570"/>
      <c r="WRC29" s="570"/>
      <c r="WRD29" s="570"/>
      <c r="WRE29" s="570"/>
      <c r="WRF29" s="570"/>
      <c r="WRG29" s="570"/>
      <c r="WRH29" s="570"/>
      <c r="WRI29" s="570"/>
      <c r="WRJ29" s="570"/>
      <c r="WRK29" s="570"/>
      <c r="WRL29" s="570"/>
      <c r="WRM29" s="570"/>
      <c r="WRN29" s="570"/>
      <c r="WRO29" s="570"/>
      <c r="WRP29" s="570"/>
      <c r="WRQ29" s="570"/>
      <c r="WRR29" s="570"/>
      <c r="WRS29" s="570"/>
      <c r="WRT29" s="570"/>
      <c r="WRU29" s="570"/>
      <c r="WRV29" s="570"/>
      <c r="WRW29" s="570"/>
      <c r="WRX29" s="570"/>
      <c r="WRY29" s="570"/>
      <c r="WRZ29" s="570"/>
      <c r="WSA29" s="570"/>
      <c r="WSB29" s="570"/>
      <c r="WSC29" s="570"/>
      <c r="WSD29" s="570"/>
      <c r="WSE29" s="570"/>
      <c r="WSF29" s="570"/>
      <c r="WSG29" s="570"/>
      <c r="WSH29" s="570"/>
      <c r="WSI29" s="570"/>
      <c r="WSJ29" s="570"/>
      <c r="WSK29" s="570"/>
      <c r="WSL29" s="570"/>
      <c r="WSM29" s="570"/>
      <c r="WSN29" s="570"/>
      <c r="WSO29" s="570"/>
      <c r="WSP29" s="570"/>
      <c r="WSQ29" s="570"/>
      <c r="WSR29" s="570"/>
      <c r="WSS29" s="570"/>
      <c r="WST29" s="570"/>
      <c r="WSU29" s="570"/>
      <c r="WSV29" s="570"/>
      <c r="WSW29" s="570"/>
      <c r="WSX29" s="570"/>
      <c r="WSY29" s="570"/>
      <c r="WSZ29" s="570"/>
      <c r="WTA29" s="570"/>
      <c r="WTB29" s="570"/>
      <c r="WTC29" s="570"/>
      <c r="WTD29" s="570"/>
      <c r="WTE29" s="570"/>
      <c r="WTF29" s="570"/>
      <c r="WTG29" s="570"/>
      <c r="WTH29" s="570"/>
      <c r="WTI29" s="570"/>
      <c r="WTJ29" s="570"/>
      <c r="WTK29" s="570"/>
      <c r="WTL29" s="570"/>
      <c r="WTM29" s="570"/>
      <c r="WTN29" s="570"/>
      <c r="WTO29" s="570"/>
      <c r="WTP29" s="570"/>
      <c r="WTQ29" s="570"/>
      <c r="WTR29" s="570"/>
      <c r="WTS29" s="570"/>
      <c r="WTT29" s="570"/>
      <c r="WTU29" s="570"/>
      <c r="WTV29" s="570"/>
      <c r="WTW29" s="570"/>
      <c r="WTX29" s="570"/>
      <c r="WTY29" s="570"/>
      <c r="WTZ29" s="570"/>
      <c r="WUA29" s="570"/>
      <c r="WUB29" s="570"/>
      <c r="WUC29" s="570"/>
      <c r="WUD29" s="570"/>
      <c r="WUE29" s="570"/>
      <c r="WUF29" s="570"/>
      <c r="WUG29" s="570"/>
      <c r="WUH29" s="570"/>
      <c r="WUI29" s="570"/>
      <c r="WUJ29" s="570"/>
      <c r="WUK29" s="570"/>
      <c r="WUL29" s="570"/>
      <c r="WUM29" s="570"/>
      <c r="WUN29" s="570"/>
      <c r="WUO29" s="570"/>
      <c r="WUP29" s="570"/>
      <c r="WUQ29" s="570"/>
      <c r="WUR29" s="570"/>
      <c r="WUS29" s="570"/>
      <c r="WUT29" s="570"/>
      <c r="WUU29" s="570"/>
      <c r="WUV29" s="570"/>
      <c r="WUW29" s="570"/>
      <c r="WUX29" s="570"/>
      <c r="WUY29" s="570"/>
      <c r="WUZ29" s="570"/>
      <c r="WVA29" s="570"/>
      <c r="WVB29" s="570"/>
      <c r="WVC29" s="570"/>
      <c r="WVD29" s="570"/>
      <c r="WVE29" s="570"/>
      <c r="WVF29" s="570"/>
      <c r="WVG29" s="570"/>
      <c r="WVH29" s="570"/>
      <c r="WVI29" s="570"/>
      <c r="WVJ29" s="570"/>
      <c r="WVK29" s="570"/>
      <c r="WVL29" s="570"/>
      <c r="WVM29" s="570"/>
      <c r="WVN29" s="570"/>
      <c r="WVO29" s="570"/>
      <c r="WVP29" s="570"/>
      <c r="WVQ29" s="570"/>
      <c r="WVR29" s="570"/>
      <c r="WVS29" s="570"/>
      <c r="WVT29" s="570"/>
      <c r="WVU29" s="570"/>
      <c r="WVV29" s="570"/>
      <c r="WVW29" s="570"/>
      <c r="WVX29" s="570"/>
      <c r="WVY29" s="570"/>
      <c r="WVZ29" s="570"/>
      <c r="WWA29" s="570"/>
      <c r="WWB29" s="570"/>
      <c r="WWC29" s="570"/>
      <c r="WWD29" s="570"/>
      <c r="WWE29" s="570"/>
      <c r="WWF29" s="570"/>
      <c r="WWG29" s="570"/>
      <c r="WWH29" s="570"/>
      <c r="WWI29" s="570"/>
      <c r="WWJ29" s="570"/>
      <c r="WWK29" s="570"/>
      <c r="WWL29" s="570"/>
      <c r="WWM29" s="570"/>
      <c r="WWN29" s="570"/>
      <c r="WWO29" s="570"/>
      <c r="WWP29" s="570"/>
      <c r="WWQ29" s="570"/>
      <c r="WWR29" s="570"/>
      <c r="WWS29" s="570"/>
      <c r="WWT29" s="570"/>
      <c r="WWU29" s="570"/>
      <c r="WWV29" s="570"/>
      <c r="WWW29" s="570"/>
      <c r="WWX29" s="570"/>
      <c r="WWY29" s="570"/>
      <c r="WWZ29" s="570"/>
      <c r="WXA29" s="570"/>
      <c r="WXB29" s="570"/>
      <c r="WXC29" s="570"/>
      <c r="WXD29" s="570"/>
      <c r="WXE29" s="570"/>
      <c r="WXF29" s="570"/>
      <c r="WXG29" s="570"/>
      <c r="WXH29" s="570"/>
      <c r="WXI29" s="570"/>
      <c r="WXJ29" s="570"/>
      <c r="WXK29" s="570"/>
      <c r="WXL29" s="570"/>
      <c r="WXM29" s="570"/>
      <c r="WXN29" s="570"/>
      <c r="WXO29" s="570"/>
      <c r="WXP29" s="570"/>
      <c r="WXQ29" s="570"/>
      <c r="WXR29" s="570"/>
      <c r="WXS29" s="570"/>
      <c r="WXT29" s="570"/>
      <c r="WXU29" s="570"/>
      <c r="WXV29" s="570"/>
      <c r="WXW29" s="570"/>
      <c r="WXX29" s="570"/>
      <c r="WXY29" s="570"/>
      <c r="WXZ29" s="570"/>
      <c r="WYA29" s="570"/>
      <c r="WYB29" s="570"/>
      <c r="WYC29" s="570"/>
      <c r="WYD29" s="570"/>
      <c r="WYE29" s="570"/>
      <c r="WYF29" s="570"/>
      <c r="WYG29" s="570"/>
      <c r="WYH29" s="570"/>
      <c r="WYI29" s="570"/>
      <c r="WYJ29" s="570"/>
      <c r="WYK29" s="570"/>
      <c r="WYL29" s="570"/>
      <c r="WYM29" s="570"/>
      <c r="WYN29" s="570"/>
      <c r="WYO29" s="570"/>
      <c r="WYP29" s="570"/>
      <c r="WYQ29" s="570"/>
      <c r="WYR29" s="570"/>
      <c r="WYS29" s="570"/>
      <c r="WYT29" s="570"/>
      <c r="WYU29" s="570"/>
      <c r="WYV29" s="570"/>
      <c r="WYW29" s="570"/>
      <c r="WYX29" s="570"/>
      <c r="WYY29" s="570"/>
      <c r="WYZ29" s="570"/>
      <c r="WZA29" s="570"/>
      <c r="WZB29" s="570"/>
      <c r="WZC29" s="570"/>
      <c r="WZD29" s="570"/>
      <c r="WZE29" s="570"/>
      <c r="WZF29" s="570"/>
      <c r="WZG29" s="570"/>
      <c r="WZH29" s="570"/>
      <c r="WZI29" s="570"/>
      <c r="WZJ29" s="570"/>
      <c r="WZK29" s="570"/>
      <c r="WZL29" s="570"/>
      <c r="WZM29" s="570"/>
      <c r="WZN29" s="570"/>
      <c r="WZO29" s="570"/>
      <c r="WZP29" s="570"/>
      <c r="WZQ29" s="570"/>
      <c r="WZR29" s="570"/>
      <c r="WZS29" s="570"/>
      <c r="WZT29" s="570"/>
      <c r="WZU29" s="570"/>
      <c r="WZV29" s="570"/>
      <c r="WZW29" s="570"/>
      <c r="WZX29" s="570"/>
      <c r="WZY29" s="570"/>
      <c r="WZZ29" s="570"/>
      <c r="XAA29" s="570"/>
      <c r="XAB29" s="570"/>
      <c r="XAC29" s="570"/>
      <c r="XAD29" s="570"/>
      <c r="XAE29" s="570"/>
      <c r="XAF29" s="570"/>
      <c r="XAG29" s="570"/>
      <c r="XAH29" s="570"/>
      <c r="XAI29" s="570"/>
      <c r="XAJ29" s="570"/>
      <c r="XAK29" s="570"/>
      <c r="XAL29" s="570"/>
      <c r="XAM29" s="570"/>
      <c r="XAN29" s="570"/>
      <c r="XAO29" s="570"/>
      <c r="XAP29" s="570"/>
      <c r="XAQ29" s="570"/>
      <c r="XAR29" s="570"/>
      <c r="XAS29" s="570"/>
      <c r="XAT29" s="570"/>
      <c r="XAU29" s="570"/>
      <c r="XAV29" s="570"/>
      <c r="XAW29" s="570"/>
      <c r="XAX29" s="570"/>
      <c r="XAY29" s="570"/>
      <c r="XAZ29" s="570"/>
      <c r="XBA29" s="570"/>
      <c r="XBB29" s="570"/>
      <c r="XBC29" s="570"/>
      <c r="XBD29" s="570"/>
      <c r="XBE29" s="570"/>
      <c r="XBF29" s="570"/>
      <c r="XBG29" s="570"/>
      <c r="XBH29" s="570"/>
      <c r="XBI29" s="570"/>
      <c r="XBJ29" s="570"/>
      <c r="XBK29" s="570"/>
      <c r="XBL29" s="570"/>
      <c r="XBM29" s="570"/>
      <c r="XBN29" s="570"/>
      <c r="XBO29" s="570"/>
      <c r="XBP29" s="570"/>
      <c r="XBQ29" s="570"/>
      <c r="XBR29" s="570"/>
      <c r="XBS29" s="570"/>
      <c r="XBT29" s="570"/>
      <c r="XBU29" s="570"/>
      <c r="XBV29" s="570"/>
      <c r="XBW29" s="570"/>
      <c r="XBX29" s="570"/>
      <c r="XBY29" s="570"/>
      <c r="XBZ29" s="570"/>
      <c r="XCA29" s="570"/>
      <c r="XCB29" s="570"/>
      <c r="XCC29" s="570"/>
      <c r="XCD29" s="570"/>
      <c r="XCE29" s="570"/>
      <c r="XCF29" s="570"/>
      <c r="XCG29" s="570"/>
      <c r="XCH29" s="570"/>
      <c r="XCI29" s="570"/>
      <c r="XCJ29" s="570"/>
      <c r="XCK29" s="570"/>
      <c r="XCL29" s="570"/>
      <c r="XCM29" s="570"/>
      <c r="XCN29" s="570"/>
      <c r="XCO29" s="570"/>
      <c r="XCP29" s="570"/>
      <c r="XCQ29" s="570"/>
      <c r="XCR29" s="570"/>
      <c r="XCS29" s="570"/>
      <c r="XCT29" s="570"/>
      <c r="XCU29" s="570"/>
      <c r="XCV29" s="570"/>
      <c r="XCW29" s="570"/>
      <c r="XCX29" s="570"/>
      <c r="XCY29" s="570"/>
      <c r="XCZ29" s="570"/>
      <c r="XDA29" s="570"/>
      <c r="XDB29" s="570"/>
      <c r="XDC29" s="570"/>
      <c r="XDD29" s="570"/>
      <c r="XDE29" s="570"/>
      <c r="XDF29" s="570"/>
      <c r="XDG29" s="570"/>
      <c r="XDH29" s="570"/>
      <c r="XDI29" s="570"/>
      <c r="XDJ29" s="570"/>
      <c r="XDK29" s="570"/>
      <c r="XDL29" s="570"/>
      <c r="XDM29" s="570"/>
      <c r="XDN29" s="570"/>
      <c r="XDO29" s="570"/>
      <c r="XDP29" s="570"/>
      <c r="XDQ29" s="570"/>
      <c r="XDR29" s="570"/>
      <c r="XDS29" s="570"/>
      <c r="XDT29" s="570"/>
      <c r="XDU29" s="570"/>
      <c r="XDV29" s="570"/>
      <c r="XDW29" s="570"/>
      <c r="XDX29" s="570"/>
      <c r="XDY29" s="570"/>
      <c r="XDZ29" s="570"/>
      <c r="XEA29" s="570"/>
      <c r="XEB29" s="570"/>
      <c r="XEC29" s="570"/>
      <c r="XED29" s="570"/>
      <c r="XEE29" s="570"/>
      <c r="XEF29" s="570"/>
      <c r="XEG29" s="570"/>
      <c r="XEH29" s="570"/>
      <c r="XEI29" s="570"/>
      <c r="XEJ29" s="570"/>
      <c r="XEK29" s="570"/>
      <c r="XEL29" s="570"/>
      <c r="XEM29" s="570"/>
      <c r="XEN29" s="570"/>
      <c r="XEO29" s="570"/>
      <c r="XEP29" s="570"/>
      <c r="XEQ29" s="570"/>
      <c r="XER29" s="570"/>
      <c r="XES29" s="570"/>
      <c r="XET29" s="570"/>
      <c r="XEU29" s="570"/>
      <c r="XEV29" s="570"/>
      <c r="XEW29" s="570"/>
      <c r="XEX29" s="570"/>
      <c r="XEY29" s="570"/>
      <c r="XEZ29" s="570"/>
      <c r="XFA29" s="570"/>
      <c r="XFB29" s="570"/>
      <c r="XFC29" s="570"/>
      <c r="XFD29" s="570"/>
    </row>
    <row r="30" s="567" customFormat="1" spans="1:16384">
      <c r="A30" s="570" t="s">
        <v>2060</v>
      </c>
      <c r="B30" s="570" t="s">
        <v>437</v>
      </c>
      <c r="C30" s="570" t="s">
        <v>2061</v>
      </c>
      <c r="D30" s="570">
        <v>10526.1</v>
      </c>
      <c r="E30" s="570">
        <v>12631.32</v>
      </c>
      <c r="F30" s="570" t="s">
        <v>1951</v>
      </c>
      <c r="G30" s="570" t="s">
        <v>2051</v>
      </c>
      <c r="H30" s="570" t="s">
        <v>1982</v>
      </c>
      <c r="I30" s="570">
        <v>1.2</v>
      </c>
      <c r="J30" s="570" t="s">
        <v>1955</v>
      </c>
      <c r="K30" s="575">
        <v>44809.0004976852</v>
      </c>
      <c r="L30" s="570" t="s">
        <v>1956</v>
      </c>
      <c r="M30" s="570" t="s">
        <v>2062</v>
      </c>
      <c r="N30" s="570">
        <v>823.56</v>
      </c>
      <c r="O30" s="570">
        <v>52.16</v>
      </c>
      <c r="P30" s="570">
        <v>652</v>
      </c>
      <c r="Q30" s="570">
        <v>0</v>
      </c>
      <c r="R30" s="570">
        <f t="shared" si="0"/>
        <v>955</v>
      </c>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c r="IT30" s="570"/>
      <c r="IU30" s="570"/>
      <c r="IV30" s="570"/>
      <c r="IW30" s="570"/>
      <c r="IX30" s="570"/>
      <c r="IY30" s="570"/>
      <c r="IZ30" s="570"/>
      <c r="JA30" s="570"/>
      <c r="JB30" s="570"/>
      <c r="JC30" s="570"/>
      <c r="JD30" s="570"/>
      <c r="JE30" s="570"/>
      <c r="JF30" s="570"/>
      <c r="JG30" s="570"/>
      <c r="JH30" s="570"/>
      <c r="JI30" s="570"/>
      <c r="JJ30" s="570"/>
      <c r="JK30" s="570"/>
      <c r="JL30" s="570"/>
      <c r="JM30" s="570"/>
      <c r="JN30" s="570"/>
      <c r="JO30" s="570"/>
      <c r="JP30" s="570"/>
      <c r="JQ30" s="570"/>
      <c r="JR30" s="570"/>
      <c r="JS30" s="570"/>
      <c r="JT30" s="570"/>
      <c r="JU30" s="570"/>
      <c r="JV30" s="570"/>
      <c r="JW30" s="570"/>
      <c r="JX30" s="570"/>
      <c r="JY30" s="570"/>
      <c r="JZ30" s="570"/>
      <c r="KA30" s="570"/>
      <c r="KB30" s="570"/>
      <c r="KC30" s="570"/>
      <c r="KD30" s="570"/>
      <c r="KE30" s="570"/>
      <c r="KF30" s="570"/>
      <c r="KG30" s="570"/>
      <c r="KH30" s="570"/>
      <c r="KI30" s="570"/>
      <c r="KJ30" s="570"/>
      <c r="KK30" s="570"/>
      <c r="KL30" s="570"/>
      <c r="KM30" s="570"/>
      <c r="KN30" s="570"/>
      <c r="KO30" s="570"/>
      <c r="KP30" s="570"/>
      <c r="KQ30" s="570"/>
      <c r="KR30" s="570"/>
      <c r="KS30" s="570"/>
      <c r="KT30" s="570"/>
      <c r="KU30" s="570"/>
      <c r="KV30" s="570"/>
      <c r="KW30" s="570"/>
      <c r="KX30" s="570"/>
      <c r="KY30" s="570"/>
      <c r="KZ30" s="570"/>
      <c r="LA30" s="570"/>
      <c r="LB30" s="570"/>
      <c r="LC30" s="570"/>
      <c r="LD30" s="570"/>
      <c r="LE30" s="570"/>
      <c r="LF30" s="570"/>
      <c r="LG30" s="570"/>
      <c r="LH30" s="570"/>
      <c r="LI30" s="570"/>
      <c r="LJ30" s="570"/>
      <c r="LK30" s="570"/>
      <c r="LL30" s="570"/>
      <c r="LM30" s="570"/>
      <c r="LN30" s="570"/>
      <c r="LO30" s="570"/>
      <c r="LP30" s="570"/>
      <c r="LQ30" s="570"/>
      <c r="LR30" s="570"/>
      <c r="LS30" s="570"/>
      <c r="LT30" s="570"/>
      <c r="LU30" s="570"/>
      <c r="LV30" s="570"/>
      <c r="LW30" s="570"/>
      <c r="LX30" s="570"/>
      <c r="LY30" s="570"/>
      <c r="LZ30" s="570"/>
      <c r="MA30" s="570"/>
      <c r="MB30" s="570"/>
      <c r="MC30" s="570"/>
      <c r="MD30" s="570"/>
      <c r="ME30" s="570"/>
      <c r="MF30" s="570"/>
      <c r="MG30" s="570"/>
      <c r="MH30" s="570"/>
      <c r="MI30" s="570"/>
      <c r="MJ30" s="570"/>
      <c r="MK30" s="570"/>
      <c r="ML30" s="570"/>
      <c r="MM30" s="570"/>
      <c r="MN30" s="570"/>
      <c r="MO30" s="570"/>
      <c r="MP30" s="570"/>
      <c r="MQ30" s="570"/>
      <c r="MR30" s="570"/>
      <c r="MS30" s="570"/>
      <c r="MT30" s="570"/>
      <c r="MU30" s="570"/>
      <c r="MV30" s="570"/>
      <c r="MW30" s="570"/>
      <c r="MX30" s="570"/>
      <c r="MY30" s="570"/>
      <c r="MZ30" s="570"/>
      <c r="NA30" s="570"/>
      <c r="NB30" s="570"/>
      <c r="NC30" s="570"/>
      <c r="ND30" s="570"/>
      <c r="NE30" s="570"/>
      <c r="NF30" s="570"/>
      <c r="NG30" s="570"/>
      <c r="NH30" s="570"/>
      <c r="NI30" s="570"/>
      <c r="NJ30" s="570"/>
      <c r="NK30" s="570"/>
      <c r="NL30" s="570"/>
      <c r="NM30" s="570"/>
      <c r="NN30" s="570"/>
      <c r="NO30" s="570"/>
      <c r="NP30" s="570"/>
      <c r="NQ30" s="570"/>
      <c r="NR30" s="570"/>
      <c r="NS30" s="570"/>
      <c r="NT30" s="570"/>
      <c r="NU30" s="570"/>
      <c r="NV30" s="570"/>
      <c r="NW30" s="570"/>
      <c r="NX30" s="570"/>
      <c r="NY30" s="570"/>
      <c r="NZ30" s="570"/>
      <c r="OA30" s="570"/>
      <c r="OB30" s="570"/>
      <c r="OC30" s="570"/>
      <c r="OD30" s="570"/>
      <c r="OE30" s="570"/>
      <c r="OF30" s="570"/>
      <c r="OG30" s="570"/>
      <c r="OH30" s="570"/>
      <c r="OI30" s="570"/>
      <c r="OJ30" s="570"/>
      <c r="OK30" s="570"/>
      <c r="OL30" s="570"/>
      <c r="OM30" s="570"/>
      <c r="ON30" s="570"/>
      <c r="OO30" s="570"/>
      <c r="OP30" s="570"/>
      <c r="OQ30" s="570"/>
      <c r="OR30" s="570"/>
      <c r="OS30" s="570"/>
      <c r="OT30" s="570"/>
      <c r="OU30" s="570"/>
      <c r="OV30" s="570"/>
      <c r="OW30" s="570"/>
      <c r="OX30" s="570"/>
      <c r="OY30" s="570"/>
      <c r="OZ30" s="570"/>
      <c r="PA30" s="570"/>
      <c r="PB30" s="570"/>
      <c r="PC30" s="570"/>
      <c r="PD30" s="570"/>
      <c r="PE30" s="570"/>
      <c r="PF30" s="570"/>
      <c r="PG30" s="570"/>
      <c r="PH30" s="570"/>
      <c r="PI30" s="570"/>
      <c r="PJ30" s="570"/>
      <c r="PK30" s="570"/>
      <c r="PL30" s="570"/>
      <c r="PM30" s="570"/>
      <c r="PN30" s="570"/>
      <c r="PO30" s="570"/>
      <c r="PP30" s="570"/>
      <c r="PQ30" s="570"/>
      <c r="PR30" s="570"/>
      <c r="PS30" s="570"/>
      <c r="PT30" s="570"/>
      <c r="PU30" s="570"/>
      <c r="PV30" s="570"/>
      <c r="PW30" s="570"/>
      <c r="PX30" s="570"/>
      <c r="PY30" s="570"/>
      <c r="PZ30" s="570"/>
      <c r="QA30" s="570"/>
      <c r="QB30" s="570"/>
      <c r="QC30" s="570"/>
      <c r="QD30" s="570"/>
      <c r="QE30" s="570"/>
      <c r="QF30" s="570"/>
      <c r="QG30" s="570"/>
      <c r="QH30" s="570"/>
      <c r="QI30" s="570"/>
      <c r="QJ30" s="570"/>
      <c r="QK30" s="570"/>
      <c r="QL30" s="570"/>
      <c r="QM30" s="570"/>
      <c r="QN30" s="570"/>
      <c r="QO30" s="570"/>
      <c r="QP30" s="570"/>
      <c r="QQ30" s="570"/>
      <c r="QR30" s="570"/>
      <c r="QS30" s="570"/>
      <c r="QT30" s="570"/>
      <c r="QU30" s="570"/>
      <c r="QV30" s="570"/>
      <c r="QW30" s="570"/>
      <c r="QX30" s="570"/>
      <c r="QY30" s="570"/>
      <c r="QZ30" s="570"/>
      <c r="RA30" s="570"/>
      <c r="RB30" s="570"/>
      <c r="RC30" s="570"/>
      <c r="RD30" s="570"/>
      <c r="RE30" s="570"/>
      <c r="RF30" s="570"/>
      <c r="RG30" s="570"/>
      <c r="RH30" s="570"/>
      <c r="RI30" s="570"/>
      <c r="RJ30" s="570"/>
      <c r="RK30" s="570"/>
      <c r="RL30" s="570"/>
      <c r="RM30" s="570"/>
      <c r="RN30" s="570"/>
      <c r="RO30" s="570"/>
      <c r="RP30" s="570"/>
      <c r="RQ30" s="570"/>
      <c r="RR30" s="570"/>
      <c r="RS30" s="570"/>
      <c r="RT30" s="570"/>
      <c r="RU30" s="570"/>
      <c r="RV30" s="570"/>
      <c r="RW30" s="570"/>
      <c r="RX30" s="570"/>
      <c r="RY30" s="570"/>
      <c r="RZ30" s="570"/>
      <c r="SA30" s="570"/>
      <c r="SB30" s="570"/>
      <c r="SC30" s="570"/>
      <c r="SD30" s="570"/>
      <c r="SE30" s="570"/>
      <c r="SF30" s="570"/>
      <c r="SG30" s="570"/>
      <c r="SH30" s="570"/>
      <c r="SI30" s="570"/>
      <c r="SJ30" s="570"/>
      <c r="SK30" s="570"/>
      <c r="SL30" s="570"/>
      <c r="SM30" s="570"/>
      <c r="SN30" s="570"/>
      <c r="SO30" s="570"/>
      <c r="SP30" s="570"/>
      <c r="SQ30" s="570"/>
      <c r="SR30" s="570"/>
      <c r="SS30" s="570"/>
      <c r="ST30" s="570"/>
      <c r="SU30" s="570"/>
      <c r="SV30" s="570"/>
      <c r="SW30" s="570"/>
      <c r="SX30" s="570"/>
      <c r="SY30" s="570"/>
      <c r="SZ30" s="570"/>
      <c r="TA30" s="570"/>
      <c r="TB30" s="570"/>
      <c r="TC30" s="570"/>
      <c r="TD30" s="570"/>
      <c r="TE30" s="570"/>
      <c r="TF30" s="570"/>
      <c r="TG30" s="570"/>
      <c r="TH30" s="570"/>
      <c r="TI30" s="570"/>
      <c r="TJ30" s="570"/>
      <c r="TK30" s="570"/>
      <c r="TL30" s="570"/>
      <c r="TM30" s="570"/>
      <c r="TN30" s="570"/>
      <c r="TO30" s="570"/>
      <c r="TP30" s="570"/>
      <c r="TQ30" s="570"/>
      <c r="TR30" s="570"/>
      <c r="TS30" s="570"/>
      <c r="TT30" s="570"/>
      <c r="TU30" s="570"/>
      <c r="TV30" s="570"/>
      <c r="TW30" s="570"/>
      <c r="TX30" s="570"/>
      <c r="TY30" s="570"/>
      <c r="TZ30" s="570"/>
      <c r="UA30" s="570"/>
      <c r="UB30" s="570"/>
      <c r="UC30" s="570"/>
      <c r="UD30" s="570"/>
      <c r="UE30" s="570"/>
      <c r="UF30" s="570"/>
      <c r="UG30" s="570"/>
      <c r="UH30" s="570"/>
      <c r="UI30" s="570"/>
      <c r="UJ30" s="570"/>
      <c r="UK30" s="570"/>
      <c r="UL30" s="570"/>
      <c r="UM30" s="570"/>
      <c r="UN30" s="570"/>
      <c r="UO30" s="570"/>
      <c r="UP30" s="570"/>
      <c r="UQ30" s="570"/>
      <c r="UR30" s="570"/>
      <c r="US30" s="570"/>
      <c r="UT30" s="570"/>
      <c r="UU30" s="570"/>
      <c r="UV30" s="570"/>
      <c r="UW30" s="570"/>
      <c r="UX30" s="570"/>
      <c r="UY30" s="570"/>
      <c r="UZ30" s="570"/>
      <c r="VA30" s="570"/>
      <c r="VB30" s="570"/>
      <c r="VC30" s="570"/>
      <c r="VD30" s="570"/>
      <c r="VE30" s="570"/>
      <c r="VF30" s="570"/>
      <c r="VG30" s="570"/>
      <c r="VH30" s="570"/>
      <c r="VI30" s="570"/>
      <c r="VJ30" s="570"/>
      <c r="VK30" s="570"/>
      <c r="VL30" s="570"/>
      <c r="VM30" s="570"/>
      <c r="VN30" s="570"/>
      <c r="VO30" s="570"/>
      <c r="VP30" s="570"/>
      <c r="VQ30" s="570"/>
      <c r="VR30" s="570"/>
      <c r="VS30" s="570"/>
      <c r="VT30" s="570"/>
      <c r="VU30" s="570"/>
      <c r="VV30" s="570"/>
      <c r="VW30" s="570"/>
      <c r="VX30" s="570"/>
      <c r="VY30" s="570"/>
      <c r="VZ30" s="570"/>
      <c r="WA30" s="570"/>
      <c r="WB30" s="570"/>
      <c r="WC30" s="570"/>
      <c r="WD30" s="570"/>
      <c r="WE30" s="570"/>
      <c r="WF30" s="570"/>
      <c r="WG30" s="570"/>
      <c r="WH30" s="570"/>
      <c r="WI30" s="570"/>
      <c r="WJ30" s="570"/>
      <c r="WK30" s="570"/>
      <c r="WL30" s="570"/>
      <c r="WM30" s="570"/>
      <c r="WN30" s="570"/>
      <c r="WO30" s="570"/>
      <c r="WP30" s="570"/>
      <c r="WQ30" s="570"/>
      <c r="WR30" s="570"/>
      <c r="WS30" s="570"/>
      <c r="WT30" s="570"/>
      <c r="WU30" s="570"/>
      <c r="WV30" s="570"/>
      <c r="WW30" s="570"/>
      <c r="WX30" s="570"/>
      <c r="WY30" s="570"/>
      <c r="WZ30" s="570"/>
      <c r="XA30" s="570"/>
      <c r="XB30" s="570"/>
      <c r="XC30" s="570"/>
      <c r="XD30" s="570"/>
      <c r="XE30" s="570"/>
      <c r="XF30" s="570"/>
      <c r="XG30" s="570"/>
      <c r="XH30" s="570"/>
      <c r="XI30" s="570"/>
      <c r="XJ30" s="570"/>
      <c r="XK30" s="570"/>
      <c r="XL30" s="570"/>
      <c r="XM30" s="570"/>
      <c r="XN30" s="570"/>
      <c r="XO30" s="570"/>
      <c r="XP30" s="570"/>
      <c r="XQ30" s="570"/>
      <c r="XR30" s="570"/>
      <c r="XS30" s="570"/>
      <c r="XT30" s="570"/>
      <c r="XU30" s="570"/>
      <c r="XV30" s="570"/>
      <c r="XW30" s="570"/>
      <c r="XX30" s="570"/>
      <c r="XY30" s="570"/>
      <c r="XZ30" s="570"/>
      <c r="YA30" s="570"/>
      <c r="YB30" s="570"/>
      <c r="YC30" s="570"/>
      <c r="YD30" s="570"/>
      <c r="YE30" s="570"/>
      <c r="YF30" s="570"/>
      <c r="YG30" s="570"/>
      <c r="YH30" s="570"/>
      <c r="YI30" s="570"/>
      <c r="YJ30" s="570"/>
      <c r="YK30" s="570"/>
      <c r="YL30" s="570"/>
      <c r="YM30" s="570"/>
      <c r="YN30" s="570"/>
      <c r="YO30" s="570"/>
      <c r="YP30" s="570"/>
      <c r="YQ30" s="570"/>
      <c r="YR30" s="570"/>
      <c r="YS30" s="570"/>
      <c r="YT30" s="570"/>
      <c r="YU30" s="570"/>
      <c r="YV30" s="570"/>
      <c r="YW30" s="570"/>
      <c r="YX30" s="570"/>
      <c r="YY30" s="570"/>
      <c r="YZ30" s="570"/>
      <c r="ZA30" s="570"/>
      <c r="ZB30" s="570"/>
      <c r="ZC30" s="570"/>
      <c r="ZD30" s="570"/>
      <c r="ZE30" s="570"/>
      <c r="ZF30" s="570"/>
      <c r="ZG30" s="570"/>
      <c r="ZH30" s="570"/>
      <c r="ZI30" s="570"/>
      <c r="ZJ30" s="570"/>
      <c r="ZK30" s="570"/>
      <c r="ZL30" s="570"/>
      <c r="ZM30" s="570"/>
      <c r="ZN30" s="570"/>
      <c r="ZO30" s="570"/>
      <c r="ZP30" s="570"/>
      <c r="ZQ30" s="570"/>
      <c r="ZR30" s="570"/>
      <c r="ZS30" s="570"/>
      <c r="ZT30" s="570"/>
      <c r="ZU30" s="570"/>
      <c r="ZV30" s="570"/>
      <c r="ZW30" s="570"/>
      <c r="ZX30" s="570"/>
      <c r="ZY30" s="570"/>
      <c r="ZZ30" s="570"/>
      <c r="AAA30" s="570"/>
      <c r="AAB30" s="570"/>
      <c r="AAC30" s="570"/>
      <c r="AAD30" s="570"/>
      <c r="AAE30" s="570"/>
      <c r="AAF30" s="570"/>
      <c r="AAG30" s="570"/>
      <c r="AAH30" s="570"/>
      <c r="AAI30" s="570"/>
      <c r="AAJ30" s="570"/>
      <c r="AAK30" s="570"/>
      <c r="AAL30" s="570"/>
      <c r="AAM30" s="570"/>
      <c r="AAN30" s="570"/>
      <c r="AAO30" s="570"/>
      <c r="AAP30" s="570"/>
      <c r="AAQ30" s="570"/>
      <c r="AAR30" s="570"/>
      <c r="AAS30" s="570"/>
      <c r="AAT30" s="570"/>
      <c r="AAU30" s="570"/>
      <c r="AAV30" s="570"/>
      <c r="AAW30" s="570"/>
      <c r="AAX30" s="570"/>
      <c r="AAY30" s="570"/>
      <c r="AAZ30" s="570"/>
      <c r="ABA30" s="570"/>
      <c r="ABB30" s="570"/>
      <c r="ABC30" s="570"/>
      <c r="ABD30" s="570"/>
      <c r="ABE30" s="570"/>
      <c r="ABF30" s="570"/>
      <c r="ABG30" s="570"/>
      <c r="ABH30" s="570"/>
      <c r="ABI30" s="570"/>
      <c r="ABJ30" s="570"/>
      <c r="ABK30" s="570"/>
      <c r="ABL30" s="570"/>
      <c r="ABM30" s="570"/>
      <c r="ABN30" s="570"/>
      <c r="ABO30" s="570"/>
      <c r="ABP30" s="570"/>
      <c r="ABQ30" s="570"/>
      <c r="ABR30" s="570"/>
      <c r="ABS30" s="570"/>
      <c r="ABT30" s="570"/>
      <c r="ABU30" s="570"/>
      <c r="ABV30" s="570"/>
      <c r="ABW30" s="570"/>
      <c r="ABX30" s="570"/>
      <c r="ABY30" s="570"/>
      <c r="ABZ30" s="570"/>
      <c r="ACA30" s="570"/>
      <c r="ACB30" s="570"/>
      <c r="ACC30" s="570"/>
      <c r="ACD30" s="570"/>
      <c r="ACE30" s="570"/>
      <c r="ACF30" s="570"/>
      <c r="ACG30" s="570"/>
      <c r="ACH30" s="570"/>
      <c r="ACI30" s="570"/>
      <c r="ACJ30" s="570"/>
      <c r="ACK30" s="570"/>
      <c r="ACL30" s="570"/>
      <c r="ACM30" s="570"/>
      <c r="ACN30" s="570"/>
      <c r="ACO30" s="570"/>
      <c r="ACP30" s="570"/>
      <c r="ACQ30" s="570"/>
      <c r="ACR30" s="570"/>
      <c r="ACS30" s="570"/>
      <c r="ACT30" s="570"/>
      <c r="ACU30" s="570"/>
      <c r="ACV30" s="570"/>
      <c r="ACW30" s="570"/>
      <c r="ACX30" s="570"/>
      <c r="ACY30" s="570"/>
      <c r="ACZ30" s="570"/>
      <c r="ADA30" s="570"/>
      <c r="ADB30" s="570"/>
      <c r="ADC30" s="570"/>
      <c r="ADD30" s="570"/>
      <c r="ADE30" s="570"/>
      <c r="ADF30" s="570"/>
      <c r="ADG30" s="570"/>
      <c r="ADH30" s="570"/>
      <c r="ADI30" s="570"/>
      <c r="ADJ30" s="570"/>
      <c r="ADK30" s="570"/>
      <c r="ADL30" s="570"/>
      <c r="ADM30" s="570"/>
      <c r="ADN30" s="570"/>
      <c r="ADO30" s="570"/>
      <c r="ADP30" s="570"/>
      <c r="ADQ30" s="570"/>
      <c r="ADR30" s="570"/>
      <c r="ADS30" s="570"/>
      <c r="ADT30" s="570"/>
      <c r="ADU30" s="570"/>
      <c r="ADV30" s="570"/>
      <c r="ADW30" s="570"/>
      <c r="ADX30" s="570"/>
      <c r="ADY30" s="570"/>
      <c r="ADZ30" s="570"/>
      <c r="AEA30" s="570"/>
      <c r="AEB30" s="570"/>
      <c r="AEC30" s="570"/>
      <c r="AED30" s="570"/>
      <c r="AEE30" s="570"/>
      <c r="AEF30" s="570"/>
      <c r="AEG30" s="570"/>
      <c r="AEH30" s="570"/>
      <c r="AEI30" s="570"/>
      <c r="AEJ30" s="570"/>
      <c r="AEK30" s="570"/>
      <c r="AEL30" s="570"/>
      <c r="AEM30" s="570"/>
      <c r="AEN30" s="570"/>
      <c r="AEO30" s="570"/>
      <c r="AEP30" s="570"/>
      <c r="AEQ30" s="570"/>
      <c r="AER30" s="570"/>
      <c r="AES30" s="570"/>
      <c r="AET30" s="570"/>
      <c r="AEU30" s="570"/>
      <c r="AEV30" s="570"/>
      <c r="AEW30" s="570"/>
      <c r="AEX30" s="570"/>
      <c r="AEY30" s="570"/>
      <c r="AEZ30" s="570"/>
      <c r="AFA30" s="570"/>
      <c r="AFB30" s="570"/>
      <c r="AFC30" s="570"/>
      <c r="AFD30" s="570"/>
      <c r="AFE30" s="570"/>
      <c r="AFF30" s="570"/>
      <c r="AFG30" s="570"/>
      <c r="AFH30" s="570"/>
      <c r="AFI30" s="570"/>
      <c r="AFJ30" s="570"/>
      <c r="AFK30" s="570"/>
      <c r="AFL30" s="570"/>
      <c r="AFM30" s="570"/>
      <c r="AFN30" s="570"/>
      <c r="AFO30" s="570"/>
      <c r="AFP30" s="570"/>
      <c r="AFQ30" s="570"/>
      <c r="AFR30" s="570"/>
      <c r="AFS30" s="570"/>
      <c r="AFT30" s="570"/>
      <c r="AFU30" s="570"/>
      <c r="AFV30" s="570"/>
      <c r="AFW30" s="570"/>
      <c r="AFX30" s="570"/>
      <c r="AFY30" s="570"/>
      <c r="AFZ30" s="570"/>
      <c r="AGA30" s="570"/>
      <c r="AGB30" s="570"/>
      <c r="AGC30" s="570"/>
      <c r="AGD30" s="570"/>
      <c r="AGE30" s="570"/>
      <c r="AGF30" s="570"/>
      <c r="AGG30" s="570"/>
      <c r="AGH30" s="570"/>
      <c r="AGI30" s="570"/>
      <c r="AGJ30" s="570"/>
      <c r="AGK30" s="570"/>
      <c r="AGL30" s="570"/>
      <c r="AGM30" s="570"/>
      <c r="AGN30" s="570"/>
      <c r="AGO30" s="570"/>
      <c r="AGP30" s="570"/>
      <c r="AGQ30" s="570"/>
      <c r="AGR30" s="570"/>
      <c r="AGS30" s="570"/>
      <c r="AGT30" s="570"/>
      <c r="AGU30" s="570"/>
      <c r="AGV30" s="570"/>
      <c r="AGW30" s="570"/>
      <c r="AGX30" s="570"/>
      <c r="AGY30" s="570"/>
      <c r="AGZ30" s="570"/>
      <c r="AHA30" s="570"/>
      <c r="AHB30" s="570"/>
      <c r="AHC30" s="570"/>
      <c r="AHD30" s="570"/>
      <c r="AHE30" s="570"/>
      <c r="AHF30" s="570"/>
      <c r="AHG30" s="570"/>
      <c r="AHH30" s="570"/>
      <c r="AHI30" s="570"/>
      <c r="AHJ30" s="570"/>
      <c r="AHK30" s="570"/>
      <c r="AHL30" s="570"/>
      <c r="AHM30" s="570"/>
      <c r="AHN30" s="570"/>
      <c r="AHO30" s="570"/>
      <c r="AHP30" s="570"/>
      <c r="AHQ30" s="570"/>
      <c r="AHR30" s="570"/>
      <c r="AHS30" s="570"/>
      <c r="AHT30" s="570"/>
      <c r="AHU30" s="570"/>
      <c r="AHV30" s="570"/>
      <c r="AHW30" s="570"/>
      <c r="AHX30" s="570"/>
      <c r="AHY30" s="570"/>
      <c r="AHZ30" s="570"/>
      <c r="AIA30" s="570"/>
      <c r="AIB30" s="570"/>
      <c r="AIC30" s="570"/>
      <c r="AID30" s="570"/>
      <c r="AIE30" s="570"/>
      <c r="AIF30" s="570"/>
      <c r="AIG30" s="570"/>
      <c r="AIH30" s="570"/>
      <c r="AII30" s="570"/>
      <c r="AIJ30" s="570"/>
      <c r="AIK30" s="570"/>
      <c r="AIL30" s="570"/>
      <c r="AIM30" s="570"/>
      <c r="AIN30" s="570"/>
      <c r="AIO30" s="570"/>
      <c r="AIP30" s="570"/>
      <c r="AIQ30" s="570"/>
      <c r="AIR30" s="570"/>
      <c r="AIS30" s="570"/>
      <c r="AIT30" s="570"/>
      <c r="AIU30" s="570"/>
      <c r="AIV30" s="570"/>
      <c r="AIW30" s="570"/>
      <c r="AIX30" s="570"/>
      <c r="AIY30" s="570"/>
      <c r="AIZ30" s="570"/>
      <c r="AJA30" s="570"/>
      <c r="AJB30" s="570"/>
      <c r="AJC30" s="570"/>
      <c r="AJD30" s="570"/>
      <c r="AJE30" s="570"/>
      <c r="AJF30" s="570"/>
      <c r="AJG30" s="570"/>
      <c r="AJH30" s="570"/>
      <c r="AJI30" s="570"/>
      <c r="AJJ30" s="570"/>
      <c r="AJK30" s="570"/>
      <c r="AJL30" s="570"/>
      <c r="AJM30" s="570"/>
      <c r="AJN30" s="570"/>
      <c r="AJO30" s="570"/>
      <c r="AJP30" s="570"/>
      <c r="AJQ30" s="570"/>
      <c r="AJR30" s="570"/>
      <c r="AJS30" s="570"/>
      <c r="AJT30" s="570"/>
      <c r="AJU30" s="570"/>
      <c r="AJV30" s="570"/>
      <c r="AJW30" s="570"/>
      <c r="AJX30" s="570"/>
      <c r="AJY30" s="570"/>
      <c r="AJZ30" s="570"/>
      <c r="AKA30" s="570"/>
      <c r="AKB30" s="570"/>
      <c r="AKC30" s="570"/>
      <c r="AKD30" s="570"/>
      <c r="AKE30" s="570"/>
      <c r="AKF30" s="570"/>
      <c r="AKG30" s="570"/>
      <c r="AKH30" s="570"/>
      <c r="AKI30" s="570"/>
      <c r="AKJ30" s="570"/>
      <c r="AKK30" s="570"/>
      <c r="AKL30" s="570"/>
      <c r="AKM30" s="570"/>
      <c r="AKN30" s="570"/>
      <c r="AKO30" s="570"/>
      <c r="AKP30" s="570"/>
      <c r="AKQ30" s="570"/>
      <c r="AKR30" s="570"/>
      <c r="AKS30" s="570"/>
      <c r="AKT30" s="570"/>
      <c r="AKU30" s="570"/>
      <c r="AKV30" s="570"/>
      <c r="AKW30" s="570"/>
      <c r="AKX30" s="570"/>
      <c r="AKY30" s="570"/>
      <c r="AKZ30" s="570"/>
      <c r="ALA30" s="570"/>
      <c r="ALB30" s="570"/>
      <c r="ALC30" s="570"/>
      <c r="ALD30" s="570"/>
      <c r="ALE30" s="570"/>
      <c r="ALF30" s="570"/>
      <c r="ALG30" s="570"/>
      <c r="ALH30" s="570"/>
      <c r="ALI30" s="570"/>
      <c r="ALJ30" s="570"/>
      <c r="ALK30" s="570"/>
      <c r="ALL30" s="570"/>
      <c r="ALM30" s="570"/>
      <c r="ALN30" s="570"/>
      <c r="ALO30" s="570"/>
      <c r="ALP30" s="570"/>
      <c r="ALQ30" s="570"/>
      <c r="ALR30" s="570"/>
      <c r="ALS30" s="570"/>
      <c r="ALT30" s="570"/>
      <c r="ALU30" s="570"/>
      <c r="ALV30" s="570"/>
      <c r="ALW30" s="570"/>
      <c r="ALX30" s="570"/>
      <c r="ALY30" s="570"/>
      <c r="ALZ30" s="570"/>
      <c r="AMA30" s="570"/>
      <c r="AMB30" s="570"/>
      <c r="AMC30" s="570"/>
      <c r="AMD30" s="570"/>
      <c r="AME30" s="570"/>
      <c r="AMF30" s="570"/>
      <c r="AMG30" s="570"/>
      <c r="AMH30" s="570"/>
      <c r="AMI30" s="570"/>
      <c r="AMJ30" s="570"/>
      <c r="AMK30" s="570"/>
      <c r="AML30" s="570"/>
      <c r="AMM30" s="570"/>
      <c r="AMN30" s="570"/>
      <c r="AMO30" s="570"/>
      <c r="AMP30" s="570"/>
      <c r="AMQ30" s="570"/>
      <c r="AMR30" s="570"/>
      <c r="AMS30" s="570"/>
      <c r="AMT30" s="570"/>
      <c r="AMU30" s="570"/>
      <c r="AMV30" s="570"/>
      <c r="AMW30" s="570"/>
      <c r="AMX30" s="570"/>
      <c r="AMY30" s="570"/>
      <c r="AMZ30" s="570"/>
      <c r="ANA30" s="570"/>
      <c r="ANB30" s="570"/>
      <c r="ANC30" s="570"/>
      <c r="AND30" s="570"/>
      <c r="ANE30" s="570"/>
      <c r="ANF30" s="570"/>
      <c r="ANG30" s="570"/>
      <c r="ANH30" s="570"/>
      <c r="ANI30" s="570"/>
      <c r="ANJ30" s="570"/>
      <c r="ANK30" s="570"/>
      <c r="ANL30" s="570"/>
      <c r="ANM30" s="570"/>
      <c r="ANN30" s="570"/>
      <c r="ANO30" s="570"/>
      <c r="ANP30" s="570"/>
      <c r="ANQ30" s="570"/>
      <c r="ANR30" s="570"/>
      <c r="ANS30" s="570"/>
      <c r="ANT30" s="570"/>
      <c r="ANU30" s="570"/>
      <c r="ANV30" s="570"/>
      <c r="ANW30" s="570"/>
      <c r="ANX30" s="570"/>
      <c r="ANY30" s="570"/>
      <c r="ANZ30" s="570"/>
      <c r="AOA30" s="570"/>
      <c r="AOB30" s="570"/>
      <c r="AOC30" s="570"/>
      <c r="AOD30" s="570"/>
      <c r="AOE30" s="570"/>
      <c r="AOF30" s="570"/>
      <c r="AOG30" s="570"/>
      <c r="AOH30" s="570"/>
      <c r="AOI30" s="570"/>
      <c r="AOJ30" s="570"/>
      <c r="AOK30" s="570"/>
      <c r="AOL30" s="570"/>
      <c r="AOM30" s="570"/>
      <c r="AON30" s="570"/>
      <c r="AOO30" s="570"/>
      <c r="AOP30" s="570"/>
      <c r="AOQ30" s="570"/>
      <c r="AOR30" s="570"/>
      <c r="AOS30" s="570"/>
      <c r="AOT30" s="570"/>
      <c r="AOU30" s="570"/>
      <c r="AOV30" s="570"/>
      <c r="AOW30" s="570"/>
      <c r="AOX30" s="570"/>
      <c r="AOY30" s="570"/>
      <c r="AOZ30" s="570"/>
      <c r="APA30" s="570"/>
      <c r="APB30" s="570"/>
      <c r="APC30" s="570"/>
      <c r="APD30" s="570"/>
      <c r="APE30" s="570"/>
      <c r="APF30" s="570"/>
      <c r="APG30" s="570"/>
      <c r="APH30" s="570"/>
      <c r="API30" s="570"/>
      <c r="APJ30" s="570"/>
      <c r="APK30" s="570"/>
      <c r="APL30" s="570"/>
      <c r="APM30" s="570"/>
      <c r="APN30" s="570"/>
      <c r="APO30" s="570"/>
      <c r="APP30" s="570"/>
      <c r="APQ30" s="570"/>
      <c r="APR30" s="570"/>
      <c r="APS30" s="570"/>
      <c r="APT30" s="570"/>
      <c r="APU30" s="570"/>
      <c r="APV30" s="570"/>
      <c r="APW30" s="570"/>
      <c r="APX30" s="570"/>
      <c r="APY30" s="570"/>
      <c r="APZ30" s="570"/>
      <c r="AQA30" s="570"/>
      <c r="AQB30" s="570"/>
      <c r="AQC30" s="570"/>
      <c r="AQD30" s="570"/>
      <c r="AQE30" s="570"/>
      <c r="AQF30" s="570"/>
      <c r="AQG30" s="570"/>
      <c r="AQH30" s="570"/>
      <c r="AQI30" s="570"/>
      <c r="AQJ30" s="570"/>
      <c r="AQK30" s="570"/>
      <c r="AQL30" s="570"/>
      <c r="AQM30" s="570"/>
      <c r="AQN30" s="570"/>
      <c r="AQO30" s="570"/>
      <c r="AQP30" s="570"/>
      <c r="AQQ30" s="570"/>
      <c r="AQR30" s="570"/>
      <c r="AQS30" s="570"/>
      <c r="AQT30" s="570"/>
      <c r="AQU30" s="570"/>
      <c r="AQV30" s="570"/>
      <c r="AQW30" s="570"/>
      <c r="AQX30" s="570"/>
      <c r="AQY30" s="570"/>
      <c r="AQZ30" s="570"/>
      <c r="ARA30" s="570"/>
      <c r="ARB30" s="570"/>
      <c r="ARC30" s="570"/>
      <c r="ARD30" s="570"/>
      <c r="ARE30" s="570"/>
      <c r="ARF30" s="570"/>
      <c r="ARG30" s="570"/>
      <c r="ARH30" s="570"/>
      <c r="ARI30" s="570"/>
      <c r="ARJ30" s="570"/>
      <c r="ARK30" s="570"/>
      <c r="ARL30" s="570"/>
      <c r="ARM30" s="570"/>
      <c r="ARN30" s="570"/>
      <c r="ARO30" s="570"/>
      <c r="ARP30" s="570"/>
      <c r="ARQ30" s="570"/>
      <c r="ARR30" s="570"/>
      <c r="ARS30" s="570"/>
      <c r="ART30" s="570"/>
      <c r="ARU30" s="570"/>
      <c r="ARV30" s="570"/>
      <c r="ARW30" s="570"/>
      <c r="ARX30" s="570"/>
      <c r="ARY30" s="570"/>
      <c r="ARZ30" s="570"/>
      <c r="ASA30" s="570"/>
      <c r="ASB30" s="570"/>
      <c r="ASC30" s="570"/>
      <c r="ASD30" s="570"/>
      <c r="ASE30" s="570"/>
      <c r="ASF30" s="570"/>
      <c r="ASG30" s="570"/>
      <c r="ASH30" s="570"/>
      <c r="ASI30" s="570"/>
      <c r="ASJ30" s="570"/>
      <c r="ASK30" s="570"/>
      <c r="ASL30" s="570"/>
      <c r="ASM30" s="570"/>
      <c r="ASN30" s="570"/>
      <c r="ASO30" s="570"/>
      <c r="ASP30" s="570"/>
      <c r="ASQ30" s="570"/>
      <c r="ASR30" s="570"/>
      <c r="ASS30" s="570"/>
      <c r="AST30" s="570"/>
      <c r="ASU30" s="570"/>
      <c r="ASV30" s="570"/>
      <c r="ASW30" s="570"/>
      <c r="ASX30" s="570"/>
      <c r="ASY30" s="570"/>
      <c r="ASZ30" s="570"/>
      <c r="ATA30" s="570"/>
      <c r="ATB30" s="570"/>
      <c r="ATC30" s="570"/>
      <c r="ATD30" s="570"/>
      <c r="ATE30" s="570"/>
      <c r="ATF30" s="570"/>
      <c r="ATG30" s="570"/>
      <c r="ATH30" s="570"/>
      <c r="ATI30" s="570"/>
      <c r="ATJ30" s="570"/>
      <c r="ATK30" s="570"/>
      <c r="ATL30" s="570"/>
      <c r="ATM30" s="570"/>
      <c r="ATN30" s="570"/>
      <c r="ATO30" s="570"/>
      <c r="ATP30" s="570"/>
      <c r="ATQ30" s="570"/>
      <c r="ATR30" s="570"/>
      <c r="ATS30" s="570"/>
      <c r="ATT30" s="570"/>
      <c r="ATU30" s="570"/>
      <c r="ATV30" s="570"/>
      <c r="ATW30" s="570"/>
      <c r="ATX30" s="570"/>
      <c r="ATY30" s="570"/>
      <c r="ATZ30" s="570"/>
      <c r="AUA30" s="570"/>
      <c r="AUB30" s="570"/>
      <c r="AUC30" s="570"/>
      <c r="AUD30" s="570"/>
      <c r="AUE30" s="570"/>
      <c r="AUF30" s="570"/>
      <c r="AUG30" s="570"/>
      <c r="AUH30" s="570"/>
      <c r="AUI30" s="570"/>
      <c r="AUJ30" s="570"/>
      <c r="AUK30" s="570"/>
      <c r="AUL30" s="570"/>
      <c r="AUM30" s="570"/>
      <c r="AUN30" s="570"/>
      <c r="AUO30" s="570"/>
      <c r="AUP30" s="570"/>
      <c r="AUQ30" s="570"/>
      <c r="AUR30" s="570"/>
      <c r="AUS30" s="570"/>
      <c r="AUT30" s="570"/>
      <c r="AUU30" s="570"/>
      <c r="AUV30" s="570"/>
      <c r="AUW30" s="570"/>
      <c r="AUX30" s="570"/>
      <c r="AUY30" s="570"/>
      <c r="AUZ30" s="570"/>
      <c r="AVA30" s="570"/>
      <c r="AVB30" s="570"/>
      <c r="AVC30" s="570"/>
      <c r="AVD30" s="570"/>
      <c r="AVE30" s="570"/>
      <c r="AVF30" s="570"/>
      <c r="AVG30" s="570"/>
      <c r="AVH30" s="570"/>
      <c r="AVI30" s="570"/>
      <c r="AVJ30" s="570"/>
      <c r="AVK30" s="570"/>
      <c r="AVL30" s="570"/>
      <c r="AVM30" s="570"/>
      <c r="AVN30" s="570"/>
      <c r="AVO30" s="570"/>
      <c r="AVP30" s="570"/>
      <c r="AVQ30" s="570"/>
      <c r="AVR30" s="570"/>
      <c r="AVS30" s="570"/>
      <c r="AVT30" s="570"/>
      <c r="AVU30" s="570"/>
      <c r="AVV30" s="570"/>
      <c r="AVW30" s="570"/>
      <c r="AVX30" s="570"/>
      <c r="AVY30" s="570"/>
      <c r="AVZ30" s="570"/>
      <c r="AWA30" s="570"/>
      <c r="AWB30" s="570"/>
      <c r="AWC30" s="570"/>
      <c r="AWD30" s="570"/>
      <c r="AWE30" s="570"/>
      <c r="AWF30" s="570"/>
      <c r="AWG30" s="570"/>
      <c r="AWH30" s="570"/>
      <c r="AWI30" s="570"/>
      <c r="AWJ30" s="570"/>
      <c r="AWK30" s="570"/>
      <c r="AWL30" s="570"/>
      <c r="AWM30" s="570"/>
      <c r="AWN30" s="570"/>
      <c r="AWO30" s="570"/>
      <c r="AWP30" s="570"/>
      <c r="AWQ30" s="570"/>
      <c r="AWR30" s="570"/>
      <c r="AWS30" s="570"/>
      <c r="AWT30" s="570"/>
      <c r="AWU30" s="570"/>
      <c r="AWV30" s="570"/>
      <c r="AWW30" s="570"/>
      <c r="AWX30" s="570"/>
      <c r="AWY30" s="570"/>
      <c r="AWZ30" s="570"/>
      <c r="AXA30" s="570"/>
      <c r="AXB30" s="570"/>
      <c r="AXC30" s="570"/>
      <c r="AXD30" s="570"/>
      <c r="AXE30" s="570"/>
      <c r="AXF30" s="570"/>
      <c r="AXG30" s="570"/>
      <c r="AXH30" s="570"/>
      <c r="AXI30" s="570"/>
      <c r="AXJ30" s="570"/>
      <c r="AXK30" s="570"/>
      <c r="AXL30" s="570"/>
      <c r="AXM30" s="570"/>
      <c r="AXN30" s="570"/>
      <c r="AXO30" s="570"/>
      <c r="AXP30" s="570"/>
      <c r="AXQ30" s="570"/>
      <c r="AXR30" s="570"/>
      <c r="AXS30" s="570"/>
      <c r="AXT30" s="570"/>
      <c r="AXU30" s="570"/>
      <c r="AXV30" s="570"/>
      <c r="AXW30" s="570"/>
      <c r="AXX30" s="570"/>
      <c r="AXY30" s="570"/>
      <c r="AXZ30" s="570"/>
      <c r="AYA30" s="570"/>
      <c r="AYB30" s="570"/>
      <c r="AYC30" s="570"/>
      <c r="AYD30" s="570"/>
      <c r="AYE30" s="570"/>
      <c r="AYF30" s="570"/>
      <c r="AYG30" s="570"/>
      <c r="AYH30" s="570"/>
      <c r="AYI30" s="570"/>
      <c r="AYJ30" s="570"/>
      <c r="AYK30" s="570"/>
      <c r="AYL30" s="570"/>
      <c r="AYM30" s="570"/>
      <c r="AYN30" s="570"/>
      <c r="AYO30" s="570"/>
      <c r="AYP30" s="570"/>
      <c r="AYQ30" s="570"/>
      <c r="AYR30" s="570"/>
      <c r="AYS30" s="570"/>
      <c r="AYT30" s="570"/>
      <c r="AYU30" s="570"/>
      <c r="AYV30" s="570"/>
      <c r="AYW30" s="570"/>
      <c r="AYX30" s="570"/>
      <c r="AYY30" s="570"/>
      <c r="AYZ30" s="570"/>
      <c r="AZA30" s="570"/>
      <c r="AZB30" s="570"/>
      <c r="AZC30" s="570"/>
      <c r="AZD30" s="570"/>
      <c r="AZE30" s="570"/>
      <c r="AZF30" s="570"/>
      <c r="AZG30" s="570"/>
      <c r="AZH30" s="570"/>
      <c r="AZI30" s="570"/>
      <c r="AZJ30" s="570"/>
      <c r="AZK30" s="570"/>
      <c r="AZL30" s="570"/>
      <c r="AZM30" s="570"/>
      <c r="AZN30" s="570"/>
      <c r="AZO30" s="570"/>
      <c r="AZP30" s="570"/>
      <c r="AZQ30" s="570"/>
      <c r="AZR30" s="570"/>
      <c r="AZS30" s="570"/>
      <c r="AZT30" s="570"/>
      <c r="AZU30" s="570"/>
      <c r="AZV30" s="570"/>
      <c r="AZW30" s="570"/>
      <c r="AZX30" s="570"/>
      <c r="AZY30" s="570"/>
      <c r="AZZ30" s="570"/>
      <c r="BAA30" s="570"/>
      <c r="BAB30" s="570"/>
      <c r="BAC30" s="570"/>
      <c r="BAD30" s="570"/>
      <c r="BAE30" s="570"/>
      <c r="BAF30" s="570"/>
      <c r="BAG30" s="570"/>
      <c r="BAH30" s="570"/>
      <c r="BAI30" s="570"/>
      <c r="BAJ30" s="570"/>
      <c r="BAK30" s="570"/>
      <c r="BAL30" s="570"/>
      <c r="BAM30" s="570"/>
      <c r="BAN30" s="570"/>
      <c r="BAO30" s="570"/>
      <c r="BAP30" s="570"/>
      <c r="BAQ30" s="570"/>
      <c r="BAR30" s="570"/>
      <c r="BAS30" s="570"/>
      <c r="BAT30" s="570"/>
      <c r="BAU30" s="570"/>
      <c r="BAV30" s="570"/>
      <c r="BAW30" s="570"/>
      <c r="BAX30" s="570"/>
      <c r="BAY30" s="570"/>
      <c r="BAZ30" s="570"/>
      <c r="BBA30" s="570"/>
      <c r="BBB30" s="570"/>
      <c r="BBC30" s="570"/>
      <c r="BBD30" s="570"/>
      <c r="BBE30" s="570"/>
      <c r="BBF30" s="570"/>
      <c r="BBG30" s="570"/>
      <c r="BBH30" s="570"/>
      <c r="BBI30" s="570"/>
      <c r="BBJ30" s="570"/>
      <c r="BBK30" s="570"/>
      <c r="BBL30" s="570"/>
      <c r="BBM30" s="570"/>
      <c r="BBN30" s="570"/>
      <c r="BBO30" s="570"/>
      <c r="BBP30" s="570"/>
      <c r="BBQ30" s="570"/>
      <c r="BBR30" s="570"/>
      <c r="BBS30" s="570"/>
      <c r="BBT30" s="570"/>
      <c r="BBU30" s="570"/>
      <c r="BBV30" s="570"/>
      <c r="BBW30" s="570"/>
      <c r="BBX30" s="570"/>
      <c r="BBY30" s="570"/>
      <c r="BBZ30" s="570"/>
      <c r="BCA30" s="570"/>
      <c r="BCB30" s="570"/>
      <c r="BCC30" s="570"/>
      <c r="BCD30" s="570"/>
      <c r="BCE30" s="570"/>
      <c r="BCF30" s="570"/>
      <c r="BCG30" s="570"/>
      <c r="BCH30" s="570"/>
      <c r="BCI30" s="570"/>
      <c r="BCJ30" s="570"/>
      <c r="BCK30" s="570"/>
      <c r="BCL30" s="570"/>
      <c r="BCM30" s="570"/>
      <c r="BCN30" s="570"/>
      <c r="BCO30" s="570"/>
      <c r="BCP30" s="570"/>
      <c r="BCQ30" s="570"/>
      <c r="BCR30" s="570"/>
      <c r="BCS30" s="570"/>
      <c r="BCT30" s="570"/>
      <c r="BCU30" s="570"/>
      <c r="BCV30" s="570"/>
      <c r="BCW30" s="570"/>
      <c r="BCX30" s="570"/>
      <c r="BCY30" s="570"/>
      <c r="BCZ30" s="570"/>
      <c r="BDA30" s="570"/>
      <c r="BDB30" s="570"/>
      <c r="BDC30" s="570"/>
      <c r="BDD30" s="570"/>
      <c r="BDE30" s="570"/>
      <c r="BDF30" s="570"/>
      <c r="BDG30" s="570"/>
      <c r="BDH30" s="570"/>
      <c r="BDI30" s="570"/>
      <c r="BDJ30" s="570"/>
      <c r="BDK30" s="570"/>
      <c r="BDL30" s="570"/>
      <c r="BDM30" s="570"/>
      <c r="BDN30" s="570"/>
      <c r="BDO30" s="570"/>
      <c r="BDP30" s="570"/>
      <c r="BDQ30" s="570"/>
      <c r="BDR30" s="570"/>
      <c r="BDS30" s="570"/>
      <c r="BDT30" s="570"/>
      <c r="BDU30" s="570"/>
      <c r="BDV30" s="570"/>
      <c r="BDW30" s="570"/>
      <c r="BDX30" s="570"/>
      <c r="BDY30" s="570"/>
      <c r="BDZ30" s="570"/>
      <c r="BEA30" s="570"/>
      <c r="BEB30" s="570"/>
      <c r="BEC30" s="570"/>
      <c r="BED30" s="570"/>
      <c r="BEE30" s="570"/>
      <c r="BEF30" s="570"/>
      <c r="BEG30" s="570"/>
      <c r="BEH30" s="570"/>
      <c r="BEI30" s="570"/>
      <c r="BEJ30" s="570"/>
      <c r="BEK30" s="570"/>
      <c r="BEL30" s="570"/>
      <c r="BEM30" s="570"/>
      <c r="BEN30" s="570"/>
      <c r="BEO30" s="570"/>
      <c r="BEP30" s="570"/>
      <c r="BEQ30" s="570"/>
      <c r="BER30" s="570"/>
      <c r="BES30" s="570"/>
      <c r="BET30" s="570"/>
      <c r="BEU30" s="570"/>
      <c r="BEV30" s="570"/>
      <c r="BEW30" s="570"/>
      <c r="BEX30" s="570"/>
      <c r="BEY30" s="570"/>
      <c r="BEZ30" s="570"/>
      <c r="BFA30" s="570"/>
      <c r="BFB30" s="570"/>
      <c r="BFC30" s="570"/>
      <c r="BFD30" s="570"/>
      <c r="BFE30" s="570"/>
      <c r="BFF30" s="570"/>
      <c r="BFG30" s="570"/>
      <c r="BFH30" s="570"/>
      <c r="BFI30" s="570"/>
      <c r="BFJ30" s="570"/>
      <c r="BFK30" s="570"/>
      <c r="BFL30" s="570"/>
      <c r="BFM30" s="570"/>
      <c r="BFN30" s="570"/>
      <c r="BFO30" s="570"/>
      <c r="BFP30" s="570"/>
      <c r="BFQ30" s="570"/>
      <c r="BFR30" s="570"/>
      <c r="BFS30" s="570"/>
      <c r="BFT30" s="570"/>
      <c r="BFU30" s="570"/>
      <c r="BFV30" s="570"/>
      <c r="BFW30" s="570"/>
      <c r="BFX30" s="570"/>
      <c r="BFY30" s="570"/>
      <c r="BFZ30" s="570"/>
      <c r="BGA30" s="570"/>
      <c r="BGB30" s="570"/>
      <c r="BGC30" s="570"/>
      <c r="BGD30" s="570"/>
      <c r="BGE30" s="570"/>
      <c r="BGF30" s="570"/>
      <c r="BGG30" s="570"/>
      <c r="BGH30" s="570"/>
      <c r="BGI30" s="570"/>
      <c r="BGJ30" s="570"/>
      <c r="BGK30" s="570"/>
      <c r="BGL30" s="570"/>
      <c r="BGM30" s="570"/>
      <c r="BGN30" s="570"/>
      <c r="BGO30" s="570"/>
      <c r="BGP30" s="570"/>
      <c r="BGQ30" s="570"/>
      <c r="BGR30" s="570"/>
      <c r="BGS30" s="570"/>
      <c r="BGT30" s="570"/>
      <c r="BGU30" s="570"/>
      <c r="BGV30" s="570"/>
      <c r="BGW30" s="570"/>
      <c r="BGX30" s="570"/>
      <c r="BGY30" s="570"/>
      <c r="BGZ30" s="570"/>
      <c r="BHA30" s="570"/>
      <c r="BHB30" s="570"/>
      <c r="BHC30" s="570"/>
      <c r="BHD30" s="570"/>
      <c r="BHE30" s="570"/>
      <c r="BHF30" s="570"/>
      <c r="BHG30" s="570"/>
      <c r="BHH30" s="570"/>
      <c r="BHI30" s="570"/>
      <c r="BHJ30" s="570"/>
      <c r="BHK30" s="570"/>
      <c r="BHL30" s="570"/>
      <c r="BHM30" s="570"/>
      <c r="BHN30" s="570"/>
      <c r="BHO30" s="570"/>
      <c r="BHP30" s="570"/>
      <c r="BHQ30" s="570"/>
      <c r="BHR30" s="570"/>
      <c r="BHS30" s="570"/>
      <c r="BHT30" s="570"/>
      <c r="BHU30" s="570"/>
      <c r="BHV30" s="570"/>
      <c r="BHW30" s="570"/>
      <c r="BHX30" s="570"/>
      <c r="BHY30" s="570"/>
      <c r="BHZ30" s="570"/>
      <c r="BIA30" s="570"/>
      <c r="BIB30" s="570"/>
      <c r="BIC30" s="570"/>
      <c r="BID30" s="570"/>
      <c r="BIE30" s="570"/>
      <c r="BIF30" s="570"/>
      <c r="BIG30" s="570"/>
      <c r="BIH30" s="570"/>
      <c r="BII30" s="570"/>
      <c r="BIJ30" s="570"/>
      <c r="BIK30" s="570"/>
      <c r="BIL30" s="570"/>
      <c r="BIM30" s="570"/>
      <c r="BIN30" s="570"/>
      <c r="BIO30" s="570"/>
      <c r="BIP30" s="570"/>
      <c r="BIQ30" s="570"/>
      <c r="BIR30" s="570"/>
      <c r="BIS30" s="570"/>
      <c r="BIT30" s="570"/>
      <c r="BIU30" s="570"/>
      <c r="BIV30" s="570"/>
      <c r="BIW30" s="570"/>
      <c r="BIX30" s="570"/>
      <c r="BIY30" s="570"/>
      <c r="BIZ30" s="570"/>
      <c r="BJA30" s="570"/>
      <c r="BJB30" s="570"/>
      <c r="BJC30" s="570"/>
      <c r="BJD30" s="570"/>
      <c r="BJE30" s="570"/>
      <c r="BJF30" s="570"/>
      <c r="BJG30" s="570"/>
      <c r="BJH30" s="570"/>
      <c r="BJI30" s="570"/>
      <c r="BJJ30" s="570"/>
      <c r="BJK30" s="570"/>
      <c r="BJL30" s="570"/>
      <c r="BJM30" s="570"/>
      <c r="BJN30" s="570"/>
      <c r="BJO30" s="570"/>
      <c r="BJP30" s="570"/>
      <c r="BJQ30" s="570"/>
      <c r="BJR30" s="570"/>
      <c r="BJS30" s="570"/>
      <c r="BJT30" s="570"/>
      <c r="BJU30" s="570"/>
      <c r="BJV30" s="570"/>
      <c r="BJW30" s="570"/>
      <c r="BJX30" s="570"/>
      <c r="BJY30" s="570"/>
      <c r="BJZ30" s="570"/>
      <c r="BKA30" s="570"/>
      <c r="BKB30" s="570"/>
      <c r="BKC30" s="570"/>
      <c r="BKD30" s="570"/>
      <c r="BKE30" s="570"/>
      <c r="BKF30" s="570"/>
      <c r="BKG30" s="570"/>
      <c r="BKH30" s="570"/>
      <c r="BKI30" s="570"/>
      <c r="BKJ30" s="570"/>
      <c r="BKK30" s="570"/>
      <c r="BKL30" s="570"/>
      <c r="BKM30" s="570"/>
      <c r="BKN30" s="570"/>
      <c r="BKO30" s="570"/>
      <c r="BKP30" s="570"/>
      <c r="BKQ30" s="570"/>
      <c r="BKR30" s="570"/>
      <c r="BKS30" s="570"/>
      <c r="BKT30" s="570"/>
      <c r="BKU30" s="570"/>
      <c r="BKV30" s="570"/>
      <c r="BKW30" s="570"/>
      <c r="BKX30" s="570"/>
      <c r="BKY30" s="570"/>
      <c r="BKZ30" s="570"/>
      <c r="BLA30" s="570"/>
      <c r="BLB30" s="570"/>
      <c r="BLC30" s="570"/>
      <c r="BLD30" s="570"/>
      <c r="BLE30" s="570"/>
      <c r="BLF30" s="570"/>
      <c r="BLG30" s="570"/>
      <c r="BLH30" s="570"/>
      <c r="BLI30" s="570"/>
      <c r="BLJ30" s="570"/>
      <c r="BLK30" s="570"/>
      <c r="BLL30" s="570"/>
      <c r="BLM30" s="570"/>
      <c r="BLN30" s="570"/>
      <c r="BLO30" s="570"/>
      <c r="BLP30" s="570"/>
      <c r="BLQ30" s="570"/>
      <c r="BLR30" s="570"/>
      <c r="BLS30" s="570"/>
      <c r="BLT30" s="570"/>
      <c r="BLU30" s="570"/>
      <c r="BLV30" s="570"/>
      <c r="BLW30" s="570"/>
      <c r="BLX30" s="570"/>
      <c r="BLY30" s="570"/>
      <c r="BLZ30" s="570"/>
      <c r="BMA30" s="570"/>
      <c r="BMB30" s="570"/>
      <c r="BMC30" s="570"/>
      <c r="BMD30" s="570"/>
      <c r="BME30" s="570"/>
      <c r="BMF30" s="570"/>
      <c r="BMG30" s="570"/>
      <c r="BMH30" s="570"/>
      <c r="BMI30" s="570"/>
      <c r="BMJ30" s="570"/>
      <c r="BMK30" s="570"/>
      <c r="BML30" s="570"/>
      <c r="BMM30" s="570"/>
      <c r="BMN30" s="570"/>
      <c r="BMO30" s="570"/>
      <c r="BMP30" s="570"/>
      <c r="BMQ30" s="570"/>
      <c r="BMR30" s="570"/>
      <c r="BMS30" s="570"/>
      <c r="BMT30" s="570"/>
      <c r="BMU30" s="570"/>
      <c r="BMV30" s="570"/>
      <c r="BMW30" s="570"/>
      <c r="BMX30" s="570"/>
      <c r="BMY30" s="570"/>
      <c r="BMZ30" s="570"/>
      <c r="BNA30" s="570"/>
      <c r="BNB30" s="570"/>
      <c r="BNC30" s="570"/>
      <c r="BND30" s="570"/>
      <c r="BNE30" s="570"/>
      <c r="BNF30" s="570"/>
      <c r="BNG30" s="570"/>
      <c r="BNH30" s="570"/>
      <c r="BNI30" s="570"/>
      <c r="BNJ30" s="570"/>
      <c r="BNK30" s="570"/>
      <c r="BNL30" s="570"/>
      <c r="BNM30" s="570"/>
      <c r="BNN30" s="570"/>
      <c r="BNO30" s="570"/>
      <c r="BNP30" s="570"/>
      <c r="BNQ30" s="570"/>
      <c r="BNR30" s="570"/>
      <c r="BNS30" s="570"/>
      <c r="BNT30" s="570"/>
      <c r="BNU30" s="570"/>
      <c r="BNV30" s="570"/>
      <c r="BNW30" s="570"/>
      <c r="BNX30" s="570"/>
      <c r="BNY30" s="570"/>
      <c r="BNZ30" s="570"/>
      <c r="BOA30" s="570"/>
      <c r="BOB30" s="570"/>
      <c r="BOC30" s="570"/>
      <c r="BOD30" s="570"/>
      <c r="BOE30" s="570"/>
      <c r="BOF30" s="570"/>
      <c r="BOG30" s="570"/>
      <c r="BOH30" s="570"/>
      <c r="BOI30" s="570"/>
      <c r="BOJ30" s="570"/>
      <c r="BOK30" s="570"/>
      <c r="BOL30" s="570"/>
      <c r="BOM30" s="570"/>
      <c r="BON30" s="570"/>
      <c r="BOO30" s="570"/>
      <c r="BOP30" s="570"/>
      <c r="BOQ30" s="570"/>
      <c r="BOR30" s="570"/>
      <c r="BOS30" s="570"/>
      <c r="BOT30" s="570"/>
      <c r="BOU30" s="570"/>
      <c r="BOV30" s="570"/>
      <c r="BOW30" s="570"/>
      <c r="BOX30" s="570"/>
      <c r="BOY30" s="570"/>
      <c r="BOZ30" s="570"/>
      <c r="BPA30" s="570"/>
      <c r="BPB30" s="570"/>
      <c r="BPC30" s="570"/>
      <c r="BPD30" s="570"/>
      <c r="BPE30" s="570"/>
      <c r="BPF30" s="570"/>
      <c r="BPG30" s="570"/>
      <c r="BPH30" s="570"/>
      <c r="BPI30" s="570"/>
      <c r="BPJ30" s="570"/>
      <c r="BPK30" s="570"/>
      <c r="BPL30" s="570"/>
      <c r="BPM30" s="570"/>
      <c r="BPN30" s="570"/>
      <c r="BPO30" s="570"/>
      <c r="BPP30" s="570"/>
      <c r="BPQ30" s="570"/>
      <c r="BPR30" s="570"/>
      <c r="BPS30" s="570"/>
      <c r="BPT30" s="570"/>
      <c r="BPU30" s="570"/>
      <c r="BPV30" s="570"/>
      <c r="BPW30" s="570"/>
      <c r="BPX30" s="570"/>
      <c r="BPY30" s="570"/>
      <c r="BPZ30" s="570"/>
      <c r="BQA30" s="570"/>
      <c r="BQB30" s="570"/>
      <c r="BQC30" s="570"/>
      <c r="BQD30" s="570"/>
      <c r="BQE30" s="570"/>
      <c r="BQF30" s="570"/>
      <c r="BQG30" s="570"/>
      <c r="BQH30" s="570"/>
      <c r="BQI30" s="570"/>
      <c r="BQJ30" s="570"/>
      <c r="BQK30" s="570"/>
      <c r="BQL30" s="570"/>
      <c r="BQM30" s="570"/>
      <c r="BQN30" s="570"/>
      <c r="BQO30" s="570"/>
      <c r="BQP30" s="570"/>
      <c r="BQQ30" s="570"/>
      <c r="BQR30" s="570"/>
      <c r="BQS30" s="570"/>
      <c r="BQT30" s="570"/>
      <c r="BQU30" s="570"/>
      <c r="BQV30" s="570"/>
      <c r="BQW30" s="570"/>
      <c r="BQX30" s="570"/>
      <c r="BQY30" s="570"/>
      <c r="BQZ30" s="570"/>
      <c r="BRA30" s="570"/>
      <c r="BRB30" s="570"/>
      <c r="BRC30" s="570"/>
      <c r="BRD30" s="570"/>
      <c r="BRE30" s="570"/>
      <c r="BRF30" s="570"/>
      <c r="BRG30" s="570"/>
      <c r="BRH30" s="570"/>
      <c r="BRI30" s="570"/>
      <c r="BRJ30" s="570"/>
      <c r="BRK30" s="570"/>
      <c r="BRL30" s="570"/>
      <c r="BRM30" s="570"/>
      <c r="BRN30" s="570"/>
      <c r="BRO30" s="570"/>
      <c r="BRP30" s="570"/>
      <c r="BRQ30" s="570"/>
      <c r="BRR30" s="570"/>
      <c r="BRS30" s="570"/>
      <c r="BRT30" s="570"/>
      <c r="BRU30" s="570"/>
      <c r="BRV30" s="570"/>
      <c r="BRW30" s="570"/>
      <c r="BRX30" s="570"/>
      <c r="BRY30" s="570"/>
      <c r="BRZ30" s="570"/>
      <c r="BSA30" s="570"/>
      <c r="BSB30" s="570"/>
      <c r="BSC30" s="570"/>
      <c r="BSD30" s="570"/>
      <c r="BSE30" s="570"/>
      <c r="BSF30" s="570"/>
      <c r="BSG30" s="570"/>
      <c r="BSH30" s="570"/>
      <c r="BSI30" s="570"/>
      <c r="BSJ30" s="570"/>
      <c r="BSK30" s="570"/>
      <c r="BSL30" s="570"/>
      <c r="BSM30" s="570"/>
      <c r="BSN30" s="570"/>
      <c r="BSO30" s="570"/>
      <c r="BSP30" s="570"/>
      <c r="BSQ30" s="570"/>
      <c r="BSR30" s="570"/>
      <c r="BSS30" s="570"/>
      <c r="BST30" s="570"/>
      <c r="BSU30" s="570"/>
      <c r="BSV30" s="570"/>
      <c r="BSW30" s="570"/>
      <c r="BSX30" s="570"/>
      <c r="BSY30" s="570"/>
      <c r="BSZ30" s="570"/>
      <c r="BTA30" s="570"/>
      <c r="BTB30" s="570"/>
      <c r="BTC30" s="570"/>
      <c r="BTD30" s="570"/>
      <c r="BTE30" s="570"/>
      <c r="BTF30" s="570"/>
      <c r="BTG30" s="570"/>
      <c r="BTH30" s="570"/>
      <c r="BTI30" s="570"/>
      <c r="BTJ30" s="570"/>
      <c r="BTK30" s="570"/>
      <c r="BTL30" s="570"/>
      <c r="BTM30" s="570"/>
      <c r="BTN30" s="570"/>
      <c r="BTO30" s="570"/>
      <c r="BTP30" s="570"/>
      <c r="BTQ30" s="570"/>
      <c r="BTR30" s="570"/>
      <c r="BTS30" s="570"/>
      <c r="BTT30" s="570"/>
      <c r="BTU30" s="570"/>
      <c r="BTV30" s="570"/>
      <c r="BTW30" s="570"/>
      <c r="BTX30" s="570"/>
      <c r="BTY30" s="570"/>
      <c r="BTZ30" s="570"/>
      <c r="BUA30" s="570"/>
      <c r="BUB30" s="570"/>
      <c r="BUC30" s="570"/>
      <c r="BUD30" s="570"/>
      <c r="BUE30" s="570"/>
      <c r="BUF30" s="570"/>
      <c r="BUG30" s="570"/>
      <c r="BUH30" s="570"/>
      <c r="BUI30" s="570"/>
      <c r="BUJ30" s="570"/>
      <c r="BUK30" s="570"/>
      <c r="BUL30" s="570"/>
      <c r="BUM30" s="570"/>
      <c r="BUN30" s="570"/>
      <c r="BUO30" s="570"/>
      <c r="BUP30" s="570"/>
      <c r="BUQ30" s="570"/>
      <c r="BUR30" s="570"/>
      <c r="BUS30" s="570"/>
      <c r="BUT30" s="570"/>
      <c r="BUU30" s="570"/>
      <c r="BUV30" s="570"/>
      <c r="BUW30" s="570"/>
      <c r="BUX30" s="570"/>
      <c r="BUY30" s="570"/>
      <c r="BUZ30" s="570"/>
      <c r="BVA30" s="570"/>
      <c r="BVB30" s="570"/>
      <c r="BVC30" s="570"/>
      <c r="BVD30" s="570"/>
      <c r="BVE30" s="570"/>
      <c r="BVF30" s="570"/>
      <c r="BVG30" s="570"/>
      <c r="BVH30" s="570"/>
      <c r="BVI30" s="570"/>
      <c r="BVJ30" s="570"/>
      <c r="BVK30" s="570"/>
      <c r="BVL30" s="570"/>
      <c r="BVM30" s="570"/>
      <c r="BVN30" s="570"/>
      <c r="BVO30" s="570"/>
      <c r="BVP30" s="570"/>
      <c r="BVQ30" s="570"/>
      <c r="BVR30" s="570"/>
      <c r="BVS30" s="570"/>
      <c r="BVT30" s="570"/>
      <c r="BVU30" s="570"/>
      <c r="BVV30" s="570"/>
      <c r="BVW30" s="570"/>
      <c r="BVX30" s="570"/>
      <c r="BVY30" s="570"/>
      <c r="BVZ30" s="570"/>
      <c r="BWA30" s="570"/>
      <c r="BWB30" s="570"/>
      <c r="BWC30" s="570"/>
      <c r="BWD30" s="570"/>
      <c r="BWE30" s="570"/>
      <c r="BWF30" s="570"/>
      <c r="BWG30" s="570"/>
      <c r="BWH30" s="570"/>
      <c r="BWI30" s="570"/>
      <c r="BWJ30" s="570"/>
      <c r="BWK30" s="570"/>
      <c r="BWL30" s="570"/>
      <c r="BWM30" s="570"/>
      <c r="BWN30" s="570"/>
      <c r="BWO30" s="570"/>
      <c r="BWP30" s="570"/>
      <c r="BWQ30" s="570"/>
      <c r="BWR30" s="570"/>
      <c r="BWS30" s="570"/>
      <c r="BWT30" s="570"/>
      <c r="BWU30" s="570"/>
      <c r="BWV30" s="570"/>
      <c r="BWW30" s="570"/>
      <c r="BWX30" s="570"/>
      <c r="BWY30" s="570"/>
      <c r="BWZ30" s="570"/>
      <c r="BXA30" s="570"/>
      <c r="BXB30" s="570"/>
      <c r="BXC30" s="570"/>
      <c r="BXD30" s="570"/>
      <c r="BXE30" s="570"/>
      <c r="BXF30" s="570"/>
      <c r="BXG30" s="570"/>
      <c r="BXH30" s="570"/>
      <c r="BXI30" s="570"/>
      <c r="BXJ30" s="570"/>
      <c r="BXK30" s="570"/>
      <c r="BXL30" s="570"/>
      <c r="BXM30" s="570"/>
      <c r="BXN30" s="570"/>
      <c r="BXO30" s="570"/>
      <c r="BXP30" s="570"/>
      <c r="BXQ30" s="570"/>
      <c r="BXR30" s="570"/>
      <c r="BXS30" s="570"/>
      <c r="BXT30" s="570"/>
      <c r="BXU30" s="570"/>
      <c r="BXV30" s="570"/>
      <c r="BXW30" s="570"/>
      <c r="BXX30" s="570"/>
      <c r="BXY30" s="570"/>
      <c r="BXZ30" s="570"/>
      <c r="BYA30" s="570"/>
      <c r="BYB30" s="570"/>
      <c r="BYC30" s="570"/>
      <c r="BYD30" s="570"/>
      <c r="BYE30" s="570"/>
      <c r="BYF30" s="570"/>
      <c r="BYG30" s="570"/>
      <c r="BYH30" s="570"/>
      <c r="BYI30" s="570"/>
      <c r="BYJ30" s="570"/>
      <c r="BYK30" s="570"/>
      <c r="BYL30" s="570"/>
      <c r="BYM30" s="570"/>
      <c r="BYN30" s="570"/>
      <c r="BYO30" s="570"/>
      <c r="BYP30" s="570"/>
      <c r="BYQ30" s="570"/>
      <c r="BYR30" s="570"/>
      <c r="BYS30" s="570"/>
      <c r="BYT30" s="570"/>
      <c r="BYU30" s="570"/>
      <c r="BYV30" s="570"/>
      <c r="BYW30" s="570"/>
      <c r="BYX30" s="570"/>
      <c r="BYY30" s="570"/>
      <c r="BYZ30" s="570"/>
      <c r="BZA30" s="570"/>
      <c r="BZB30" s="570"/>
      <c r="BZC30" s="570"/>
      <c r="BZD30" s="570"/>
      <c r="BZE30" s="570"/>
      <c r="BZF30" s="570"/>
      <c r="BZG30" s="570"/>
      <c r="BZH30" s="570"/>
      <c r="BZI30" s="570"/>
      <c r="BZJ30" s="570"/>
      <c r="BZK30" s="570"/>
      <c r="BZL30" s="570"/>
      <c r="BZM30" s="570"/>
      <c r="BZN30" s="570"/>
      <c r="BZO30" s="570"/>
      <c r="BZP30" s="570"/>
      <c r="BZQ30" s="570"/>
      <c r="BZR30" s="570"/>
      <c r="BZS30" s="570"/>
      <c r="BZT30" s="570"/>
      <c r="BZU30" s="570"/>
      <c r="BZV30" s="570"/>
      <c r="BZW30" s="570"/>
      <c r="BZX30" s="570"/>
      <c r="BZY30" s="570"/>
      <c r="BZZ30" s="570"/>
      <c r="CAA30" s="570"/>
      <c r="CAB30" s="570"/>
      <c r="CAC30" s="570"/>
      <c r="CAD30" s="570"/>
      <c r="CAE30" s="570"/>
      <c r="CAF30" s="570"/>
      <c r="CAG30" s="570"/>
      <c r="CAH30" s="570"/>
      <c r="CAI30" s="570"/>
      <c r="CAJ30" s="570"/>
      <c r="CAK30" s="570"/>
      <c r="CAL30" s="570"/>
      <c r="CAM30" s="570"/>
      <c r="CAN30" s="570"/>
      <c r="CAO30" s="570"/>
      <c r="CAP30" s="570"/>
      <c r="CAQ30" s="570"/>
      <c r="CAR30" s="570"/>
      <c r="CAS30" s="570"/>
      <c r="CAT30" s="570"/>
      <c r="CAU30" s="570"/>
      <c r="CAV30" s="570"/>
      <c r="CAW30" s="570"/>
      <c r="CAX30" s="570"/>
      <c r="CAY30" s="570"/>
      <c r="CAZ30" s="570"/>
      <c r="CBA30" s="570"/>
      <c r="CBB30" s="570"/>
      <c r="CBC30" s="570"/>
      <c r="CBD30" s="570"/>
      <c r="CBE30" s="570"/>
      <c r="CBF30" s="570"/>
      <c r="CBG30" s="570"/>
      <c r="CBH30" s="570"/>
      <c r="CBI30" s="570"/>
      <c r="CBJ30" s="570"/>
      <c r="CBK30" s="570"/>
      <c r="CBL30" s="570"/>
      <c r="CBM30" s="570"/>
      <c r="CBN30" s="570"/>
      <c r="CBO30" s="570"/>
      <c r="CBP30" s="570"/>
      <c r="CBQ30" s="570"/>
      <c r="CBR30" s="570"/>
      <c r="CBS30" s="570"/>
      <c r="CBT30" s="570"/>
      <c r="CBU30" s="570"/>
      <c r="CBV30" s="570"/>
      <c r="CBW30" s="570"/>
      <c r="CBX30" s="570"/>
      <c r="CBY30" s="570"/>
      <c r="CBZ30" s="570"/>
      <c r="CCA30" s="570"/>
      <c r="CCB30" s="570"/>
      <c r="CCC30" s="570"/>
      <c r="CCD30" s="570"/>
      <c r="CCE30" s="570"/>
      <c r="CCF30" s="570"/>
      <c r="CCG30" s="570"/>
      <c r="CCH30" s="570"/>
      <c r="CCI30" s="570"/>
      <c r="CCJ30" s="570"/>
      <c r="CCK30" s="570"/>
      <c r="CCL30" s="570"/>
      <c r="CCM30" s="570"/>
      <c r="CCN30" s="570"/>
      <c r="CCO30" s="570"/>
      <c r="CCP30" s="570"/>
      <c r="CCQ30" s="570"/>
      <c r="CCR30" s="570"/>
      <c r="CCS30" s="570"/>
      <c r="CCT30" s="570"/>
      <c r="CCU30" s="570"/>
      <c r="CCV30" s="570"/>
      <c r="CCW30" s="570"/>
      <c r="CCX30" s="570"/>
      <c r="CCY30" s="570"/>
      <c r="CCZ30" s="570"/>
      <c r="CDA30" s="570"/>
      <c r="CDB30" s="570"/>
      <c r="CDC30" s="570"/>
      <c r="CDD30" s="570"/>
      <c r="CDE30" s="570"/>
      <c r="CDF30" s="570"/>
      <c r="CDG30" s="570"/>
      <c r="CDH30" s="570"/>
      <c r="CDI30" s="570"/>
      <c r="CDJ30" s="570"/>
      <c r="CDK30" s="570"/>
      <c r="CDL30" s="570"/>
      <c r="CDM30" s="570"/>
      <c r="CDN30" s="570"/>
      <c r="CDO30" s="570"/>
      <c r="CDP30" s="570"/>
      <c r="CDQ30" s="570"/>
      <c r="CDR30" s="570"/>
      <c r="CDS30" s="570"/>
      <c r="CDT30" s="570"/>
      <c r="CDU30" s="570"/>
      <c r="CDV30" s="570"/>
      <c r="CDW30" s="570"/>
      <c r="CDX30" s="570"/>
      <c r="CDY30" s="570"/>
      <c r="CDZ30" s="570"/>
      <c r="CEA30" s="570"/>
      <c r="CEB30" s="570"/>
      <c r="CEC30" s="570"/>
      <c r="CED30" s="570"/>
      <c r="CEE30" s="570"/>
      <c r="CEF30" s="570"/>
      <c r="CEG30" s="570"/>
      <c r="CEH30" s="570"/>
      <c r="CEI30" s="570"/>
      <c r="CEJ30" s="570"/>
      <c r="CEK30" s="570"/>
      <c r="CEL30" s="570"/>
      <c r="CEM30" s="570"/>
      <c r="CEN30" s="570"/>
      <c r="CEO30" s="570"/>
      <c r="CEP30" s="570"/>
      <c r="CEQ30" s="570"/>
      <c r="CER30" s="570"/>
      <c r="CES30" s="570"/>
      <c r="CET30" s="570"/>
      <c r="CEU30" s="570"/>
      <c r="CEV30" s="570"/>
      <c r="CEW30" s="570"/>
      <c r="CEX30" s="570"/>
      <c r="CEY30" s="570"/>
      <c r="CEZ30" s="570"/>
      <c r="CFA30" s="570"/>
      <c r="CFB30" s="570"/>
      <c r="CFC30" s="570"/>
      <c r="CFD30" s="570"/>
      <c r="CFE30" s="570"/>
      <c r="CFF30" s="570"/>
      <c r="CFG30" s="570"/>
      <c r="CFH30" s="570"/>
      <c r="CFI30" s="570"/>
      <c r="CFJ30" s="570"/>
      <c r="CFK30" s="570"/>
      <c r="CFL30" s="570"/>
      <c r="CFM30" s="570"/>
      <c r="CFN30" s="570"/>
      <c r="CFO30" s="570"/>
      <c r="CFP30" s="570"/>
      <c r="CFQ30" s="570"/>
      <c r="CFR30" s="570"/>
      <c r="CFS30" s="570"/>
      <c r="CFT30" s="570"/>
      <c r="CFU30" s="570"/>
      <c r="CFV30" s="570"/>
      <c r="CFW30" s="570"/>
      <c r="CFX30" s="570"/>
      <c r="CFY30" s="570"/>
      <c r="CFZ30" s="570"/>
      <c r="CGA30" s="570"/>
      <c r="CGB30" s="570"/>
      <c r="CGC30" s="570"/>
      <c r="CGD30" s="570"/>
      <c r="CGE30" s="570"/>
      <c r="CGF30" s="570"/>
      <c r="CGG30" s="570"/>
      <c r="CGH30" s="570"/>
      <c r="CGI30" s="570"/>
      <c r="CGJ30" s="570"/>
      <c r="CGK30" s="570"/>
      <c r="CGL30" s="570"/>
      <c r="CGM30" s="570"/>
      <c r="CGN30" s="570"/>
      <c r="CGO30" s="570"/>
      <c r="CGP30" s="570"/>
      <c r="CGQ30" s="570"/>
      <c r="CGR30" s="570"/>
      <c r="CGS30" s="570"/>
      <c r="CGT30" s="570"/>
      <c r="CGU30" s="570"/>
      <c r="CGV30" s="570"/>
      <c r="CGW30" s="570"/>
      <c r="CGX30" s="570"/>
      <c r="CGY30" s="570"/>
      <c r="CGZ30" s="570"/>
      <c r="CHA30" s="570"/>
      <c r="CHB30" s="570"/>
      <c r="CHC30" s="570"/>
      <c r="CHD30" s="570"/>
      <c r="CHE30" s="570"/>
      <c r="CHF30" s="570"/>
      <c r="CHG30" s="570"/>
      <c r="CHH30" s="570"/>
      <c r="CHI30" s="570"/>
      <c r="CHJ30" s="570"/>
      <c r="CHK30" s="570"/>
      <c r="CHL30" s="570"/>
      <c r="CHM30" s="570"/>
      <c r="CHN30" s="570"/>
      <c r="CHO30" s="570"/>
      <c r="CHP30" s="570"/>
      <c r="CHQ30" s="570"/>
      <c r="CHR30" s="570"/>
      <c r="CHS30" s="570"/>
      <c r="CHT30" s="570"/>
      <c r="CHU30" s="570"/>
      <c r="CHV30" s="570"/>
      <c r="CHW30" s="570"/>
      <c r="CHX30" s="570"/>
      <c r="CHY30" s="570"/>
      <c r="CHZ30" s="570"/>
      <c r="CIA30" s="570"/>
      <c r="CIB30" s="570"/>
      <c r="CIC30" s="570"/>
      <c r="CID30" s="570"/>
      <c r="CIE30" s="570"/>
      <c r="CIF30" s="570"/>
      <c r="CIG30" s="570"/>
      <c r="CIH30" s="570"/>
      <c r="CII30" s="570"/>
      <c r="CIJ30" s="570"/>
      <c r="CIK30" s="570"/>
      <c r="CIL30" s="570"/>
      <c r="CIM30" s="570"/>
      <c r="CIN30" s="570"/>
      <c r="CIO30" s="570"/>
      <c r="CIP30" s="570"/>
      <c r="CIQ30" s="570"/>
      <c r="CIR30" s="570"/>
      <c r="CIS30" s="570"/>
      <c r="CIT30" s="570"/>
      <c r="CIU30" s="570"/>
      <c r="CIV30" s="570"/>
      <c r="CIW30" s="570"/>
      <c r="CIX30" s="570"/>
      <c r="CIY30" s="570"/>
      <c r="CIZ30" s="570"/>
      <c r="CJA30" s="570"/>
      <c r="CJB30" s="570"/>
      <c r="CJC30" s="570"/>
      <c r="CJD30" s="570"/>
      <c r="CJE30" s="570"/>
      <c r="CJF30" s="570"/>
      <c r="CJG30" s="570"/>
      <c r="CJH30" s="570"/>
      <c r="CJI30" s="570"/>
      <c r="CJJ30" s="570"/>
      <c r="CJK30" s="570"/>
      <c r="CJL30" s="570"/>
      <c r="CJM30" s="570"/>
      <c r="CJN30" s="570"/>
      <c r="CJO30" s="570"/>
      <c r="CJP30" s="570"/>
      <c r="CJQ30" s="570"/>
      <c r="CJR30" s="570"/>
      <c r="CJS30" s="570"/>
      <c r="CJT30" s="570"/>
      <c r="CJU30" s="570"/>
      <c r="CJV30" s="570"/>
      <c r="CJW30" s="570"/>
      <c r="CJX30" s="570"/>
      <c r="CJY30" s="570"/>
      <c r="CJZ30" s="570"/>
      <c r="CKA30" s="570"/>
      <c r="CKB30" s="570"/>
      <c r="CKC30" s="570"/>
      <c r="CKD30" s="570"/>
      <c r="CKE30" s="570"/>
      <c r="CKF30" s="570"/>
      <c r="CKG30" s="570"/>
      <c r="CKH30" s="570"/>
      <c r="CKI30" s="570"/>
      <c r="CKJ30" s="570"/>
      <c r="CKK30" s="570"/>
      <c r="CKL30" s="570"/>
      <c r="CKM30" s="570"/>
      <c r="CKN30" s="570"/>
      <c r="CKO30" s="570"/>
      <c r="CKP30" s="570"/>
      <c r="CKQ30" s="570"/>
      <c r="CKR30" s="570"/>
      <c r="CKS30" s="570"/>
      <c r="CKT30" s="570"/>
      <c r="CKU30" s="570"/>
      <c r="CKV30" s="570"/>
      <c r="CKW30" s="570"/>
      <c r="CKX30" s="570"/>
      <c r="CKY30" s="570"/>
      <c r="CKZ30" s="570"/>
      <c r="CLA30" s="570"/>
      <c r="CLB30" s="570"/>
      <c r="CLC30" s="570"/>
      <c r="CLD30" s="570"/>
      <c r="CLE30" s="570"/>
      <c r="CLF30" s="570"/>
      <c r="CLG30" s="570"/>
      <c r="CLH30" s="570"/>
      <c r="CLI30" s="570"/>
      <c r="CLJ30" s="570"/>
      <c r="CLK30" s="570"/>
      <c r="CLL30" s="570"/>
      <c r="CLM30" s="570"/>
      <c r="CLN30" s="570"/>
      <c r="CLO30" s="570"/>
      <c r="CLP30" s="570"/>
      <c r="CLQ30" s="570"/>
      <c r="CLR30" s="570"/>
      <c r="CLS30" s="570"/>
      <c r="CLT30" s="570"/>
      <c r="CLU30" s="570"/>
      <c r="CLV30" s="570"/>
      <c r="CLW30" s="570"/>
      <c r="CLX30" s="570"/>
      <c r="CLY30" s="570"/>
      <c r="CLZ30" s="570"/>
      <c r="CMA30" s="570"/>
      <c r="CMB30" s="570"/>
      <c r="CMC30" s="570"/>
      <c r="CMD30" s="570"/>
      <c r="CME30" s="570"/>
      <c r="CMF30" s="570"/>
      <c r="CMG30" s="570"/>
      <c r="CMH30" s="570"/>
      <c r="CMI30" s="570"/>
      <c r="CMJ30" s="570"/>
      <c r="CMK30" s="570"/>
      <c r="CML30" s="570"/>
      <c r="CMM30" s="570"/>
      <c r="CMN30" s="570"/>
      <c r="CMO30" s="570"/>
      <c r="CMP30" s="570"/>
      <c r="CMQ30" s="570"/>
      <c r="CMR30" s="570"/>
      <c r="CMS30" s="570"/>
      <c r="CMT30" s="570"/>
      <c r="CMU30" s="570"/>
      <c r="CMV30" s="570"/>
      <c r="CMW30" s="570"/>
      <c r="CMX30" s="570"/>
      <c r="CMY30" s="570"/>
      <c r="CMZ30" s="570"/>
      <c r="CNA30" s="570"/>
      <c r="CNB30" s="570"/>
      <c r="CNC30" s="570"/>
      <c r="CND30" s="570"/>
      <c r="CNE30" s="570"/>
      <c r="CNF30" s="570"/>
      <c r="CNG30" s="570"/>
      <c r="CNH30" s="570"/>
      <c r="CNI30" s="570"/>
      <c r="CNJ30" s="570"/>
      <c r="CNK30" s="570"/>
      <c r="CNL30" s="570"/>
      <c r="CNM30" s="570"/>
      <c r="CNN30" s="570"/>
      <c r="CNO30" s="570"/>
      <c r="CNP30" s="570"/>
      <c r="CNQ30" s="570"/>
      <c r="CNR30" s="570"/>
      <c r="CNS30" s="570"/>
      <c r="CNT30" s="570"/>
      <c r="CNU30" s="570"/>
      <c r="CNV30" s="570"/>
      <c r="CNW30" s="570"/>
      <c r="CNX30" s="570"/>
      <c r="CNY30" s="570"/>
      <c r="CNZ30" s="570"/>
      <c r="COA30" s="570"/>
      <c r="COB30" s="570"/>
      <c r="COC30" s="570"/>
      <c r="COD30" s="570"/>
      <c r="COE30" s="570"/>
      <c r="COF30" s="570"/>
      <c r="COG30" s="570"/>
      <c r="COH30" s="570"/>
      <c r="COI30" s="570"/>
      <c r="COJ30" s="570"/>
      <c r="COK30" s="570"/>
      <c r="COL30" s="570"/>
      <c r="COM30" s="570"/>
      <c r="CON30" s="570"/>
      <c r="COO30" s="570"/>
      <c r="COP30" s="570"/>
      <c r="COQ30" s="570"/>
      <c r="COR30" s="570"/>
      <c r="COS30" s="570"/>
      <c r="COT30" s="570"/>
      <c r="COU30" s="570"/>
      <c r="COV30" s="570"/>
      <c r="COW30" s="570"/>
      <c r="COX30" s="570"/>
      <c r="COY30" s="570"/>
      <c r="COZ30" s="570"/>
      <c r="CPA30" s="570"/>
      <c r="CPB30" s="570"/>
      <c r="CPC30" s="570"/>
      <c r="CPD30" s="570"/>
      <c r="CPE30" s="570"/>
      <c r="CPF30" s="570"/>
      <c r="CPG30" s="570"/>
      <c r="CPH30" s="570"/>
      <c r="CPI30" s="570"/>
      <c r="CPJ30" s="570"/>
      <c r="CPK30" s="570"/>
      <c r="CPL30" s="570"/>
      <c r="CPM30" s="570"/>
      <c r="CPN30" s="570"/>
      <c r="CPO30" s="570"/>
      <c r="CPP30" s="570"/>
      <c r="CPQ30" s="570"/>
      <c r="CPR30" s="570"/>
      <c r="CPS30" s="570"/>
      <c r="CPT30" s="570"/>
      <c r="CPU30" s="570"/>
      <c r="CPV30" s="570"/>
      <c r="CPW30" s="570"/>
      <c r="CPX30" s="570"/>
      <c r="CPY30" s="570"/>
      <c r="CPZ30" s="570"/>
      <c r="CQA30" s="570"/>
      <c r="CQB30" s="570"/>
      <c r="CQC30" s="570"/>
      <c r="CQD30" s="570"/>
      <c r="CQE30" s="570"/>
      <c r="CQF30" s="570"/>
      <c r="CQG30" s="570"/>
      <c r="CQH30" s="570"/>
      <c r="CQI30" s="570"/>
      <c r="CQJ30" s="570"/>
      <c r="CQK30" s="570"/>
      <c r="CQL30" s="570"/>
      <c r="CQM30" s="570"/>
      <c r="CQN30" s="570"/>
      <c r="CQO30" s="570"/>
      <c r="CQP30" s="570"/>
      <c r="CQQ30" s="570"/>
      <c r="CQR30" s="570"/>
      <c r="CQS30" s="570"/>
      <c r="CQT30" s="570"/>
      <c r="CQU30" s="570"/>
      <c r="CQV30" s="570"/>
      <c r="CQW30" s="570"/>
      <c r="CQX30" s="570"/>
      <c r="CQY30" s="570"/>
      <c r="CQZ30" s="570"/>
      <c r="CRA30" s="570"/>
      <c r="CRB30" s="570"/>
      <c r="CRC30" s="570"/>
      <c r="CRD30" s="570"/>
      <c r="CRE30" s="570"/>
      <c r="CRF30" s="570"/>
      <c r="CRG30" s="570"/>
      <c r="CRH30" s="570"/>
      <c r="CRI30" s="570"/>
      <c r="CRJ30" s="570"/>
      <c r="CRK30" s="570"/>
      <c r="CRL30" s="570"/>
      <c r="CRM30" s="570"/>
      <c r="CRN30" s="570"/>
      <c r="CRO30" s="570"/>
      <c r="CRP30" s="570"/>
      <c r="CRQ30" s="570"/>
      <c r="CRR30" s="570"/>
      <c r="CRS30" s="570"/>
      <c r="CRT30" s="570"/>
      <c r="CRU30" s="570"/>
      <c r="CRV30" s="570"/>
      <c r="CRW30" s="570"/>
      <c r="CRX30" s="570"/>
      <c r="CRY30" s="570"/>
      <c r="CRZ30" s="570"/>
      <c r="CSA30" s="570"/>
      <c r="CSB30" s="570"/>
      <c r="CSC30" s="570"/>
      <c r="CSD30" s="570"/>
      <c r="CSE30" s="570"/>
      <c r="CSF30" s="570"/>
      <c r="CSG30" s="570"/>
      <c r="CSH30" s="570"/>
      <c r="CSI30" s="570"/>
      <c r="CSJ30" s="570"/>
      <c r="CSK30" s="570"/>
      <c r="CSL30" s="570"/>
      <c r="CSM30" s="570"/>
      <c r="CSN30" s="570"/>
      <c r="CSO30" s="570"/>
      <c r="CSP30" s="570"/>
      <c r="CSQ30" s="570"/>
      <c r="CSR30" s="570"/>
      <c r="CSS30" s="570"/>
      <c r="CST30" s="570"/>
      <c r="CSU30" s="570"/>
      <c r="CSV30" s="570"/>
      <c r="CSW30" s="570"/>
      <c r="CSX30" s="570"/>
      <c r="CSY30" s="570"/>
      <c r="CSZ30" s="570"/>
      <c r="CTA30" s="570"/>
      <c r="CTB30" s="570"/>
      <c r="CTC30" s="570"/>
      <c r="CTD30" s="570"/>
      <c r="CTE30" s="570"/>
      <c r="CTF30" s="570"/>
      <c r="CTG30" s="570"/>
      <c r="CTH30" s="570"/>
      <c r="CTI30" s="570"/>
      <c r="CTJ30" s="570"/>
      <c r="CTK30" s="570"/>
      <c r="CTL30" s="570"/>
      <c r="CTM30" s="570"/>
      <c r="CTN30" s="570"/>
      <c r="CTO30" s="570"/>
      <c r="CTP30" s="570"/>
      <c r="CTQ30" s="570"/>
      <c r="CTR30" s="570"/>
      <c r="CTS30" s="570"/>
      <c r="CTT30" s="570"/>
      <c r="CTU30" s="570"/>
      <c r="CTV30" s="570"/>
      <c r="CTW30" s="570"/>
      <c r="CTX30" s="570"/>
      <c r="CTY30" s="570"/>
      <c r="CTZ30" s="570"/>
      <c r="CUA30" s="570"/>
      <c r="CUB30" s="570"/>
      <c r="CUC30" s="570"/>
      <c r="CUD30" s="570"/>
      <c r="CUE30" s="570"/>
      <c r="CUF30" s="570"/>
      <c r="CUG30" s="570"/>
      <c r="CUH30" s="570"/>
      <c r="CUI30" s="570"/>
      <c r="CUJ30" s="570"/>
      <c r="CUK30" s="570"/>
      <c r="CUL30" s="570"/>
      <c r="CUM30" s="570"/>
      <c r="CUN30" s="570"/>
      <c r="CUO30" s="570"/>
      <c r="CUP30" s="570"/>
      <c r="CUQ30" s="570"/>
      <c r="CUR30" s="570"/>
      <c r="CUS30" s="570"/>
      <c r="CUT30" s="570"/>
      <c r="CUU30" s="570"/>
      <c r="CUV30" s="570"/>
      <c r="CUW30" s="570"/>
      <c r="CUX30" s="570"/>
      <c r="CUY30" s="570"/>
      <c r="CUZ30" s="570"/>
      <c r="CVA30" s="570"/>
      <c r="CVB30" s="570"/>
      <c r="CVC30" s="570"/>
      <c r="CVD30" s="570"/>
      <c r="CVE30" s="570"/>
      <c r="CVF30" s="570"/>
      <c r="CVG30" s="570"/>
      <c r="CVH30" s="570"/>
      <c r="CVI30" s="570"/>
      <c r="CVJ30" s="570"/>
      <c r="CVK30" s="570"/>
      <c r="CVL30" s="570"/>
      <c r="CVM30" s="570"/>
      <c r="CVN30" s="570"/>
      <c r="CVO30" s="570"/>
      <c r="CVP30" s="570"/>
      <c r="CVQ30" s="570"/>
      <c r="CVR30" s="570"/>
      <c r="CVS30" s="570"/>
      <c r="CVT30" s="570"/>
      <c r="CVU30" s="570"/>
      <c r="CVV30" s="570"/>
      <c r="CVW30" s="570"/>
      <c r="CVX30" s="570"/>
      <c r="CVY30" s="570"/>
      <c r="CVZ30" s="570"/>
      <c r="CWA30" s="570"/>
      <c r="CWB30" s="570"/>
      <c r="CWC30" s="570"/>
      <c r="CWD30" s="570"/>
      <c r="CWE30" s="570"/>
      <c r="CWF30" s="570"/>
      <c r="CWG30" s="570"/>
      <c r="CWH30" s="570"/>
      <c r="CWI30" s="570"/>
      <c r="CWJ30" s="570"/>
      <c r="CWK30" s="570"/>
      <c r="CWL30" s="570"/>
      <c r="CWM30" s="570"/>
      <c r="CWN30" s="570"/>
      <c r="CWO30" s="570"/>
      <c r="CWP30" s="570"/>
      <c r="CWQ30" s="570"/>
      <c r="CWR30" s="570"/>
      <c r="CWS30" s="570"/>
      <c r="CWT30" s="570"/>
      <c r="CWU30" s="570"/>
      <c r="CWV30" s="570"/>
      <c r="CWW30" s="570"/>
      <c r="CWX30" s="570"/>
      <c r="CWY30" s="570"/>
      <c r="CWZ30" s="570"/>
      <c r="CXA30" s="570"/>
      <c r="CXB30" s="570"/>
      <c r="CXC30" s="570"/>
      <c r="CXD30" s="570"/>
      <c r="CXE30" s="570"/>
      <c r="CXF30" s="570"/>
      <c r="CXG30" s="570"/>
      <c r="CXH30" s="570"/>
      <c r="CXI30" s="570"/>
      <c r="CXJ30" s="570"/>
      <c r="CXK30" s="570"/>
      <c r="CXL30" s="570"/>
      <c r="CXM30" s="570"/>
      <c r="CXN30" s="570"/>
      <c r="CXO30" s="570"/>
      <c r="CXP30" s="570"/>
      <c r="CXQ30" s="570"/>
      <c r="CXR30" s="570"/>
      <c r="CXS30" s="570"/>
      <c r="CXT30" s="570"/>
      <c r="CXU30" s="570"/>
      <c r="CXV30" s="570"/>
      <c r="CXW30" s="570"/>
      <c r="CXX30" s="570"/>
      <c r="CXY30" s="570"/>
      <c r="CXZ30" s="570"/>
      <c r="CYA30" s="570"/>
      <c r="CYB30" s="570"/>
      <c r="CYC30" s="570"/>
      <c r="CYD30" s="570"/>
      <c r="CYE30" s="570"/>
      <c r="CYF30" s="570"/>
      <c r="CYG30" s="570"/>
      <c r="CYH30" s="570"/>
      <c r="CYI30" s="570"/>
      <c r="CYJ30" s="570"/>
      <c r="CYK30" s="570"/>
      <c r="CYL30" s="570"/>
      <c r="CYM30" s="570"/>
      <c r="CYN30" s="570"/>
      <c r="CYO30" s="570"/>
      <c r="CYP30" s="570"/>
      <c r="CYQ30" s="570"/>
      <c r="CYR30" s="570"/>
      <c r="CYS30" s="570"/>
      <c r="CYT30" s="570"/>
      <c r="CYU30" s="570"/>
      <c r="CYV30" s="570"/>
      <c r="CYW30" s="570"/>
      <c r="CYX30" s="570"/>
      <c r="CYY30" s="570"/>
      <c r="CYZ30" s="570"/>
      <c r="CZA30" s="570"/>
      <c r="CZB30" s="570"/>
      <c r="CZC30" s="570"/>
      <c r="CZD30" s="570"/>
      <c r="CZE30" s="570"/>
      <c r="CZF30" s="570"/>
      <c r="CZG30" s="570"/>
      <c r="CZH30" s="570"/>
      <c r="CZI30" s="570"/>
      <c r="CZJ30" s="570"/>
      <c r="CZK30" s="570"/>
      <c r="CZL30" s="570"/>
      <c r="CZM30" s="570"/>
      <c r="CZN30" s="570"/>
      <c r="CZO30" s="570"/>
      <c r="CZP30" s="570"/>
      <c r="CZQ30" s="570"/>
      <c r="CZR30" s="570"/>
      <c r="CZS30" s="570"/>
      <c r="CZT30" s="570"/>
      <c r="CZU30" s="570"/>
      <c r="CZV30" s="570"/>
      <c r="CZW30" s="570"/>
      <c r="CZX30" s="570"/>
      <c r="CZY30" s="570"/>
      <c r="CZZ30" s="570"/>
      <c r="DAA30" s="570"/>
      <c r="DAB30" s="570"/>
      <c r="DAC30" s="570"/>
      <c r="DAD30" s="570"/>
      <c r="DAE30" s="570"/>
      <c r="DAF30" s="570"/>
      <c r="DAG30" s="570"/>
      <c r="DAH30" s="570"/>
      <c r="DAI30" s="570"/>
      <c r="DAJ30" s="570"/>
      <c r="DAK30" s="570"/>
      <c r="DAL30" s="570"/>
      <c r="DAM30" s="570"/>
      <c r="DAN30" s="570"/>
      <c r="DAO30" s="570"/>
      <c r="DAP30" s="570"/>
      <c r="DAQ30" s="570"/>
      <c r="DAR30" s="570"/>
      <c r="DAS30" s="570"/>
      <c r="DAT30" s="570"/>
      <c r="DAU30" s="570"/>
      <c r="DAV30" s="570"/>
      <c r="DAW30" s="570"/>
      <c r="DAX30" s="570"/>
      <c r="DAY30" s="570"/>
      <c r="DAZ30" s="570"/>
      <c r="DBA30" s="570"/>
      <c r="DBB30" s="570"/>
      <c r="DBC30" s="570"/>
      <c r="DBD30" s="570"/>
      <c r="DBE30" s="570"/>
      <c r="DBF30" s="570"/>
      <c r="DBG30" s="570"/>
      <c r="DBH30" s="570"/>
      <c r="DBI30" s="570"/>
      <c r="DBJ30" s="570"/>
      <c r="DBK30" s="570"/>
      <c r="DBL30" s="570"/>
      <c r="DBM30" s="570"/>
      <c r="DBN30" s="570"/>
      <c r="DBO30" s="570"/>
      <c r="DBP30" s="570"/>
      <c r="DBQ30" s="570"/>
      <c r="DBR30" s="570"/>
      <c r="DBS30" s="570"/>
      <c r="DBT30" s="570"/>
      <c r="DBU30" s="570"/>
      <c r="DBV30" s="570"/>
      <c r="DBW30" s="570"/>
      <c r="DBX30" s="570"/>
      <c r="DBY30" s="570"/>
      <c r="DBZ30" s="570"/>
      <c r="DCA30" s="570"/>
      <c r="DCB30" s="570"/>
      <c r="DCC30" s="570"/>
      <c r="DCD30" s="570"/>
      <c r="DCE30" s="570"/>
      <c r="DCF30" s="570"/>
      <c r="DCG30" s="570"/>
      <c r="DCH30" s="570"/>
      <c r="DCI30" s="570"/>
      <c r="DCJ30" s="570"/>
      <c r="DCK30" s="570"/>
      <c r="DCL30" s="570"/>
      <c r="DCM30" s="570"/>
      <c r="DCN30" s="570"/>
      <c r="DCO30" s="570"/>
      <c r="DCP30" s="570"/>
      <c r="DCQ30" s="570"/>
      <c r="DCR30" s="570"/>
      <c r="DCS30" s="570"/>
      <c r="DCT30" s="570"/>
      <c r="DCU30" s="570"/>
      <c r="DCV30" s="570"/>
      <c r="DCW30" s="570"/>
      <c r="DCX30" s="570"/>
      <c r="DCY30" s="570"/>
      <c r="DCZ30" s="570"/>
      <c r="DDA30" s="570"/>
      <c r="DDB30" s="570"/>
      <c r="DDC30" s="570"/>
      <c r="DDD30" s="570"/>
      <c r="DDE30" s="570"/>
      <c r="DDF30" s="570"/>
      <c r="DDG30" s="570"/>
      <c r="DDH30" s="570"/>
      <c r="DDI30" s="570"/>
      <c r="DDJ30" s="570"/>
      <c r="DDK30" s="570"/>
      <c r="DDL30" s="570"/>
      <c r="DDM30" s="570"/>
      <c r="DDN30" s="570"/>
      <c r="DDO30" s="570"/>
      <c r="DDP30" s="570"/>
      <c r="DDQ30" s="570"/>
      <c r="DDR30" s="570"/>
      <c r="DDS30" s="570"/>
      <c r="DDT30" s="570"/>
      <c r="DDU30" s="570"/>
      <c r="DDV30" s="570"/>
      <c r="DDW30" s="570"/>
      <c r="DDX30" s="570"/>
      <c r="DDY30" s="570"/>
      <c r="DDZ30" s="570"/>
      <c r="DEA30" s="570"/>
      <c r="DEB30" s="570"/>
      <c r="DEC30" s="570"/>
      <c r="DED30" s="570"/>
      <c r="DEE30" s="570"/>
      <c r="DEF30" s="570"/>
      <c r="DEG30" s="570"/>
      <c r="DEH30" s="570"/>
      <c r="DEI30" s="570"/>
      <c r="DEJ30" s="570"/>
      <c r="DEK30" s="570"/>
      <c r="DEL30" s="570"/>
      <c r="DEM30" s="570"/>
      <c r="DEN30" s="570"/>
      <c r="DEO30" s="570"/>
      <c r="DEP30" s="570"/>
      <c r="DEQ30" s="570"/>
      <c r="DER30" s="570"/>
      <c r="DES30" s="570"/>
      <c r="DET30" s="570"/>
      <c r="DEU30" s="570"/>
      <c r="DEV30" s="570"/>
      <c r="DEW30" s="570"/>
      <c r="DEX30" s="570"/>
      <c r="DEY30" s="570"/>
      <c r="DEZ30" s="570"/>
      <c r="DFA30" s="570"/>
      <c r="DFB30" s="570"/>
      <c r="DFC30" s="570"/>
      <c r="DFD30" s="570"/>
      <c r="DFE30" s="570"/>
      <c r="DFF30" s="570"/>
      <c r="DFG30" s="570"/>
      <c r="DFH30" s="570"/>
      <c r="DFI30" s="570"/>
      <c r="DFJ30" s="570"/>
      <c r="DFK30" s="570"/>
      <c r="DFL30" s="570"/>
      <c r="DFM30" s="570"/>
      <c r="DFN30" s="570"/>
      <c r="DFO30" s="570"/>
      <c r="DFP30" s="570"/>
      <c r="DFQ30" s="570"/>
      <c r="DFR30" s="570"/>
      <c r="DFS30" s="570"/>
      <c r="DFT30" s="570"/>
      <c r="DFU30" s="570"/>
      <c r="DFV30" s="570"/>
      <c r="DFW30" s="570"/>
      <c r="DFX30" s="570"/>
      <c r="DFY30" s="570"/>
      <c r="DFZ30" s="570"/>
      <c r="DGA30" s="570"/>
      <c r="DGB30" s="570"/>
      <c r="DGC30" s="570"/>
      <c r="DGD30" s="570"/>
      <c r="DGE30" s="570"/>
      <c r="DGF30" s="570"/>
      <c r="DGG30" s="570"/>
      <c r="DGH30" s="570"/>
      <c r="DGI30" s="570"/>
      <c r="DGJ30" s="570"/>
      <c r="DGK30" s="570"/>
      <c r="DGL30" s="570"/>
      <c r="DGM30" s="570"/>
      <c r="DGN30" s="570"/>
      <c r="DGO30" s="570"/>
      <c r="DGP30" s="570"/>
      <c r="DGQ30" s="570"/>
      <c r="DGR30" s="570"/>
      <c r="DGS30" s="570"/>
      <c r="DGT30" s="570"/>
      <c r="DGU30" s="570"/>
      <c r="DGV30" s="570"/>
      <c r="DGW30" s="570"/>
      <c r="DGX30" s="570"/>
      <c r="DGY30" s="570"/>
      <c r="DGZ30" s="570"/>
      <c r="DHA30" s="570"/>
      <c r="DHB30" s="570"/>
      <c r="DHC30" s="570"/>
      <c r="DHD30" s="570"/>
      <c r="DHE30" s="570"/>
      <c r="DHF30" s="570"/>
      <c r="DHG30" s="570"/>
      <c r="DHH30" s="570"/>
      <c r="DHI30" s="570"/>
      <c r="DHJ30" s="570"/>
      <c r="DHK30" s="570"/>
      <c r="DHL30" s="570"/>
      <c r="DHM30" s="570"/>
      <c r="DHN30" s="570"/>
      <c r="DHO30" s="570"/>
      <c r="DHP30" s="570"/>
      <c r="DHQ30" s="570"/>
      <c r="DHR30" s="570"/>
      <c r="DHS30" s="570"/>
      <c r="DHT30" s="570"/>
      <c r="DHU30" s="570"/>
      <c r="DHV30" s="570"/>
      <c r="DHW30" s="570"/>
      <c r="DHX30" s="570"/>
      <c r="DHY30" s="570"/>
      <c r="DHZ30" s="570"/>
      <c r="DIA30" s="570"/>
      <c r="DIB30" s="570"/>
      <c r="DIC30" s="570"/>
      <c r="DID30" s="570"/>
      <c r="DIE30" s="570"/>
      <c r="DIF30" s="570"/>
      <c r="DIG30" s="570"/>
      <c r="DIH30" s="570"/>
      <c r="DII30" s="570"/>
      <c r="DIJ30" s="570"/>
      <c r="DIK30" s="570"/>
      <c r="DIL30" s="570"/>
      <c r="DIM30" s="570"/>
      <c r="DIN30" s="570"/>
      <c r="DIO30" s="570"/>
      <c r="DIP30" s="570"/>
      <c r="DIQ30" s="570"/>
      <c r="DIR30" s="570"/>
      <c r="DIS30" s="570"/>
      <c r="DIT30" s="570"/>
      <c r="DIU30" s="570"/>
      <c r="DIV30" s="570"/>
      <c r="DIW30" s="570"/>
      <c r="DIX30" s="570"/>
      <c r="DIY30" s="570"/>
      <c r="DIZ30" s="570"/>
      <c r="DJA30" s="570"/>
      <c r="DJB30" s="570"/>
      <c r="DJC30" s="570"/>
      <c r="DJD30" s="570"/>
      <c r="DJE30" s="570"/>
      <c r="DJF30" s="570"/>
      <c r="DJG30" s="570"/>
      <c r="DJH30" s="570"/>
      <c r="DJI30" s="570"/>
      <c r="DJJ30" s="570"/>
      <c r="DJK30" s="570"/>
      <c r="DJL30" s="570"/>
      <c r="DJM30" s="570"/>
      <c r="DJN30" s="570"/>
      <c r="DJO30" s="570"/>
      <c r="DJP30" s="570"/>
      <c r="DJQ30" s="570"/>
      <c r="DJR30" s="570"/>
      <c r="DJS30" s="570"/>
      <c r="DJT30" s="570"/>
      <c r="DJU30" s="570"/>
      <c r="DJV30" s="570"/>
      <c r="DJW30" s="570"/>
      <c r="DJX30" s="570"/>
      <c r="DJY30" s="570"/>
      <c r="DJZ30" s="570"/>
      <c r="DKA30" s="570"/>
      <c r="DKB30" s="570"/>
      <c r="DKC30" s="570"/>
      <c r="DKD30" s="570"/>
      <c r="DKE30" s="570"/>
      <c r="DKF30" s="570"/>
      <c r="DKG30" s="570"/>
      <c r="DKH30" s="570"/>
      <c r="DKI30" s="570"/>
      <c r="DKJ30" s="570"/>
      <c r="DKK30" s="570"/>
      <c r="DKL30" s="570"/>
      <c r="DKM30" s="570"/>
      <c r="DKN30" s="570"/>
      <c r="DKO30" s="570"/>
      <c r="DKP30" s="570"/>
      <c r="DKQ30" s="570"/>
      <c r="DKR30" s="570"/>
      <c r="DKS30" s="570"/>
      <c r="DKT30" s="570"/>
      <c r="DKU30" s="570"/>
      <c r="DKV30" s="570"/>
      <c r="DKW30" s="570"/>
      <c r="DKX30" s="570"/>
      <c r="DKY30" s="570"/>
      <c r="DKZ30" s="570"/>
      <c r="DLA30" s="570"/>
      <c r="DLB30" s="570"/>
      <c r="DLC30" s="570"/>
      <c r="DLD30" s="570"/>
      <c r="DLE30" s="570"/>
      <c r="DLF30" s="570"/>
      <c r="DLG30" s="570"/>
      <c r="DLH30" s="570"/>
      <c r="DLI30" s="570"/>
      <c r="DLJ30" s="570"/>
      <c r="DLK30" s="570"/>
      <c r="DLL30" s="570"/>
      <c r="DLM30" s="570"/>
      <c r="DLN30" s="570"/>
      <c r="DLO30" s="570"/>
      <c r="DLP30" s="570"/>
      <c r="DLQ30" s="570"/>
      <c r="DLR30" s="570"/>
      <c r="DLS30" s="570"/>
      <c r="DLT30" s="570"/>
      <c r="DLU30" s="570"/>
      <c r="DLV30" s="570"/>
      <c r="DLW30" s="570"/>
      <c r="DLX30" s="570"/>
      <c r="DLY30" s="570"/>
      <c r="DLZ30" s="570"/>
      <c r="DMA30" s="570"/>
      <c r="DMB30" s="570"/>
      <c r="DMC30" s="570"/>
      <c r="DMD30" s="570"/>
      <c r="DME30" s="570"/>
      <c r="DMF30" s="570"/>
      <c r="DMG30" s="570"/>
      <c r="DMH30" s="570"/>
      <c r="DMI30" s="570"/>
      <c r="DMJ30" s="570"/>
      <c r="DMK30" s="570"/>
      <c r="DML30" s="570"/>
      <c r="DMM30" s="570"/>
      <c r="DMN30" s="570"/>
      <c r="DMO30" s="570"/>
      <c r="DMP30" s="570"/>
      <c r="DMQ30" s="570"/>
      <c r="DMR30" s="570"/>
      <c r="DMS30" s="570"/>
      <c r="DMT30" s="570"/>
      <c r="DMU30" s="570"/>
      <c r="DMV30" s="570"/>
      <c r="DMW30" s="570"/>
      <c r="DMX30" s="570"/>
      <c r="DMY30" s="570"/>
      <c r="DMZ30" s="570"/>
      <c r="DNA30" s="570"/>
      <c r="DNB30" s="570"/>
      <c r="DNC30" s="570"/>
      <c r="DND30" s="570"/>
      <c r="DNE30" s="570"/>
      <c r="DNF30" s="570"/>
      <c r="DNG30" s="570"/>
      <c r="DNH30" s="570"/>
      <c r="DNI30" s="570"/>
      <c r="DNJ30" s="570"/>
      <c r="DNK30" s="570"/>
      <c r="DNL30" s="570"/>
      <c r="DNM30" s="570"/>
      <c r="DNN30" s="570"/>
      <c r="DNO30" s="570"/>
      <c r="DNP30" s="570"/>
      <c r="DNQ30" s="570"/>
      <c r="DNR30" s="570"/>
      <c r="DNS30" s="570"/>
      <c r="DNT30" s="570"/>
      <c r="DNU30" s="570"/>
      <c r="DNV30" s="570"/>
      <c r="DNW30" s="570"/>
      <c r="DNX30" s="570"/>
      <c r="DNY30" s="570"/>
      <c r="DNZ30" s="570"/>
      <c r="DOA30" s="570"/>
      <c r="DOB30" s="570"/>
      <c r="DOC30" s="570"/>
      <c r="DOD30" s="570"/>
      <c r="DOE30" s="570"/>
      <c r="DOF30" s="570"/>
      <c r="DOG30" s="570"/>
      <c r="DOH30" s="570"/>
      <c r="DOI30" s="570"/>
      <c r="DOJ30" s="570"/>
      <c r="DOK30" s="570"/>
      <c r="DOL30" s="570"/>
      <c r="DOM30" s="570"/>
      <c r="DON30" s="570"/>
      <c r="DOO30" s="570"/>
      <c r="DOP30" s="570"/>
      <c r="DOQ30" s="570"/>
      <c r="DOR30" s="570"/>
      <c r="DOS30" s="570"/>
      <c r="DOT30" s="570"/>
      <c r="DOU30" s="570"/>
      <c r="DOV30" s="570"/>
      <c r="DOW30" s="570"/>
      <c r="DOX30" s="570"/>
      <c r="DOY30" s="570"/>
      <c r="DOZ30" s="570"/>
      <c r="DPA30" s="570"/>
      <c r="DPB30" s="570"/>
      <c r="DPC30" s="570"/>
      <c r="DPD30" s="570"/>
      <c r="DPE30" s="570"/>
      <c r="DPF30" s="570"/>
      <c r="DPG30" s="570"/>
      <c r="DPH30" s="570"/>
      <c r="DPI30" s="570"/>
      <c r="DPJ30" s="570"/>
      <c r="DPK30" s="570"/>
      <c r="DPL30" s="570"/>
      <c r="DPM30" s="570"/>
      <c r="DPN30" s="570"/>
      <c r="DPO30" s="570"/>
      <c r="DPP30" s="570"/>
      <c r="DPQ30" s="570"/>
      <c r="DPR30" s="570"/>
      <c r="DPS30" s="570"/>
      <c r="DPT30" s="570"/>
      <c r="DPU30" s="570"/>
      <c r="DPV30" s="570"/>
      <c r="DPW30" s="570"/>
      <c r="DPX30" s="570"/>
      <c r="DPY30" s="570"/>
      <c r="DPZ30" s="570"/>
      <c r="DQA30" s="570"/>
      <c r="DQB30" s="570"/>
      <c r="DQC30" s="570"/>
      <c r="DQD30" s="570"/>
      <c r="DQE30" s="570"/>
      <c r="DQF30" s="570"/>
      <c r="DQG30" s="570"/>
      <c r="DQH30" s="570"/>
      <c r="DQI30" s="570"/>
      <c r="DQJ30" s="570"/>
      <c r="DQK30" s="570"/>
      <c r="DQL30" s="570"/>
      <c r="DQM30" s="570"/>
      <c r="DQN30" s="570"/>
      <c r="DQO30" s="570"/>
      <c r="DQP30" s="570"/>
      <c r="DQQ30" s="570"/>
      <c r="DQR30" s="570"/>
      <c r="DQS30" s="570"/>
      <c r="DQT30" s="570"/>
      <c r="DQU30" s="570"/>
      <c r="DQV30" s="570"/>
      <c r="DQW30" s="570"/>
      <c r="DQX30" s="570"/>
      <c r="DQY30" s="570"/>
      <c r="DQZ30" s="570"/>
      <c r="DRA30" s="570"/>
      <c r="DRB30" s="570"/>
      <c r="DRC30" s="570"/>
      <c r="DRD30" s="570"/>
      <c r="DRE30" s="570"/>
      <c r="DRF30" s="570"/>
      <c r="DRG30" s="570"/>
      <c r="DRH30" s="570"/>
      <c r="DRI30" s="570"/>
      <c r="DRJ30" s="570"/>
      <c r="DRK30" s="570"/>
      <c r="DRL30" s="570"/>
      <c r="DRM30" s="570"/>
      <c r="DRN30" s="570"/>
      <c r="DRO30" s="570"/>
      <c r="DRP30" s="570"/>
      <c r="DRQ30" s="570"/>
      <c r="DRR30" s="570"/>
      <c r="DRS30" s="570"/>
      <c r="DRT30" s="570"/>
      <c r="DRU30" s="570"/>
      <c r="DRV30" s="570"/>
      <c r="DRW30" s="570"/>
      <c r="DRX30" s="570"/>
      <c r="DRY30" s="570"/>
      <c r="DRZ30" s="570"/>
      <c r="DSA30" s="570"/>
      <c r="DSB30" s="570"/>
      <c r="DSC30" s="570"/>
      <c r="DSD30" s="570"/>
      <c r="DSE30" s="570"/>
      <c r="DSF30" s="570"/>
      <c r="DSG30" s="570"/>
      <c r="DSH30" s="570"/>
      <c r="DSI30" s="570"/>
      <c r="DSJ30" s="570"/>
      <c r="DSK30" s="570"/>
      <c r="DSL30" s="570"/>
      <c r="DSM30" s="570"/>
      <c r="DSN30" s="570"/>
      <c r="DSO30" s="570"/>
      <c r="DSP30" s="570"/>
      <c r="DSQ30" s="570"/>
      <c r="DSR30" s="570"/>
      <c r="DSS30" s="570"/>
      <c r="DST30" s="570"/>
      <c r="DSU30" s="570"/>
      <c r="DSV30" s="570"/>
      <c r="DSW30" s="570"/>
      <c r="DSX30" s="570"/>
      <c r="DSY30" s="570"/>
      <c r="DSZ30" s="570"/>
      <c r="DTA30" s="570"/>
      <c r="DTB30" s="570"/>
      <c r="DTC30" s="570"/>
      <c r="DTD30" s="570"/>
      <c r="DTE30" s="570"/>
      <c r="DTF30" s="570"/>
      <c r="DTG30" s="570"/>
      <c r="DTH30" s="570"/>
      <c r="DTI30" s="570"/>
      <c r="DTJ30" s="570"/>
      <c r="DTK30" s="570"/>
      <c r="DTL30" s="570"/>
      <c r="DTM30" s="570"/>
      <c r="DTN30" s="570"/>
      <c r="DTO30" s="570"/>
      <c r="DTP30" s="570"/>
      <c r="DTQ30" s="570"/>
      <c r="DTR30" s="570"/>
      <c r="DTS30" s="570"/>
      <c r="DTT30" s="570"/>
      <c r="DTU30" s="570"/>
      <c r="DTV30" s="570"/>
      <c r="DTW30" s="570"/>
      <c r="DTX30" s="570"/>
      <c r="DTY30" s="570"/>
      <c r="DTZ30" s="570"/>
      <c r="DUA30" s="570"/>
      <c r="DUB30" s="570"/>
      <c r="DUC30" s="570"/>
      <c r="DUD30" s="570"/>
      <c r="DUE30" s="570"/>
      <c r="DUF30" s="570"/>
      <c r="DUG30" s="570"/>
      <c r="DUH30" s="570"/>
      <c r="DUI30" s="570"/>
      <c r="DUJ30" s="570"/>
      <c r="DUK30" s="570"/>
      <c r="DUL30" s="570"/>
      <c r="DUM30" s="570"/>
      <c r="DUN30" s="570"/>
      <c r="DUO30" s="570"/>
      <c r="DUP30" s="570"/>
      <c r="DUQ30" s="570"/>
      <c r="DUR30" s="570"/>
      <c r="DUS30" s="570"/>
      <c r="DUT30" s="570"/>
      <c r="DUU30" s="570"/>
      <c r="DUV30" s="570"/>
      <c r="DUW30" s="570"/>
      <c r="DUX30" s="570"/>
      <c r="DUY30" s="570"/>
      <c r="DUZ30" s="570"/>
      <c r="DVA30" s="570"/>
      <c r="DVB30" s="570"/>
      <c r="DVC30" s="570"/>
      <c r="DVD30" s="570"/>
      <c r="DVE30" s="570"/>
      <c r="DVF30" s="570"/>
      <c r="DVG30" s="570"/>
      <c r="DVH30" s="570"/>
      <c r="DVI30" s="570"/>
      <c r="DVJ30" s="570"/>
      <c r="DVK30" s="570"/>
      <c r="DVL30" s="570"/>
      <c r="DVM30" s="570"/>
      <c r="DVN30" s="570"/>
      <c r="DVO30" s="570"/>
      <c r="DVP30" s="570"/>
      <c r="DVQ30" s="570"/>
      <c r="DVR30" s="570"/>
      <c r="DVS30" s="570"/>
      <c r="DVT30" s="570"/>
      <c r="DVU30" s="570"/>
      <c r="DVV30" s="570"/>
      <c r="DVW30" s="570"/>
      <c r="DVX30" s="570"/>
      <c r="DVY30" s="570"/>
      <c r="DVZ30" s="570"/>
      <c r="DWA30" s="570"/>
      <c r="DWB30" s="570"/>
      <c r="DWC30" s="570"/>
      <c r="DWD30" s="570"/>
      <c r="DWE30" s="570"/>
      <c r="DWF30" s="570"/>
      <c r="DWG30" s="570"/>
      <c r="DWH30" s="570"/>
      <c r="DWI30" s="570"/>
      <c r="DWJ30" s="570"/>
      <c r="DWK30" s="570"/>
      <c r="DWL30" s="570"/>
      <c r="DWM30" s="570"/>
      <c r="DWN30" s="570"/>
      <c r="DWO30" s="570"/>
      <c r="DWP30" s="570"/>
      <c r="DWQ30" s="570"/>
      <c r="DWR30" s="570"/>
      <c r="DWS30" s="570"/>
      <c r="DWT30" s="570"/>
      <c r="DWU30" s="570"/>
      <c r="DWV30" s="570"/>
      <c r="DWW30" s="570"/>
      <c r="DWX30" s="570"/>
      <c r="DWY30" s="570"/>
      <c r="DWZ30" s="570"/>
      <c r="DXA30" s="570"/>
      <c r="DXB30" s="570"/>
      <c r="DXC30" s="570"/>
      <c r="DXD30" s="570"/>
      <c r="DXE30" s="570"/>
      <c r="DXF30" s="570"/>
      <c r="DXG30" s="570"/>
      <c r="DXH30" s="570"/>
      <c r="DXI30" s="570"/>
      <c r="DXJ30" s="570"/>
      <c r="DXK30" s="570"/>
      <c r="DXL30" s="570"/>
      <c r="DXM30" s="570"/>
      <c r="DXN30" s="570"/>
      <c r="DXO30" s="570"/>
      <c r="DXP30" s="570"/>
      <c r="DXQ30" s="570"/>
      <c r="DXR30" s="570"/>
      <c r="DXS30" s="570"/>
      <c r="DXT30" s="570"/>
      <c r="DXU30" s="570"/>
      <c r="DXV30" s="570"/>
      <c r="DXW30" s="570"/>
      <c r="DXX30" s="570"/>
      <c r="DXY30" s="570"/>
      <c r="DXZ30" s="570"/>
      <c r="DYA30" s="570"/>
      <c r="DYB30" s="570"/>
      <c r="DYC30" s="570"/>
      <c r="DYD30" s="570"/>
      <c r="DYE30" s="570"/>
      <c r="DYF30" s="570"/>
      <c r="DYG30" s="570"/>
      <c r="DYH30" s="570"/>
      <c r="DYI30" s="570"/>
      <c r="DYJ30" s="570"/>
      <c r="DYK30" s="570"/>
      <c r="DYL30" s="570"/>
      <c r="DYM30" s="570"/>
      <c r="DYN30" s="570"/>
      <c r="DYO30" s="570"/>
      <c r="DYP30" s="570"/>
      <c r="DYQ30" s="570"/>
      <c r="DYR30" s="570"/>
      <c r="DYS30" s="570"/>
      <c r="DYT30" s="570"/>
      <c r="DYU30" s="570"/>
      <c r="DYV30" s="570"/>
      <c r="DYW30" s="570"/>
      <c r="DYX30" s="570"/>
      <c r="DYY30" s="570"/>
      <c r="DYZ30" s="570"/>
      <c r="DZA30" s="570"/>
      <c r="DZB30" s="570"/>
      <c r="DZC30" s="570"/>
      <c r="DZD30" s="570"/>
      <c r="DZE30" s="570"/>
      <c r="DZF30" s="570"/>
      <c r="DZG30" s="570"/>
      <c r="DZH30" s="570"/>
      <c r="DZI30" s="570"/>
      <c r="DZJ30" s="570"/>
      <c r="DZK30" s="570"/>
      <c r="DZL30" s="570"/>
      <c r="DZM30" s="570"/>
      <c r="DZN30" s="570"/>
      <c r="DZO30" s="570"/>
      <c r="DZP30" s="570"/>
      <c r="DZQ30" s="570"/>
      <c r="DZR30" s="570"/>
      <c r="DZS30" s="570"/>
      <c r="DZT30" s="570"/>
      <c r="DZU30" s="570"/>
      <c r="DZV30" s="570"/>
      <c r="DZW30" s="570"/>
      <c r="DZX30" s="570"/>
      <c r="DZY30" s="570"/>
      <c r="DZZ30" s="570"/>
      <c r="EAA30" s="570"/>
      <c r="EAB30" s="570"/>
      <c r="EAC30" s="570"/>
      <c r="EAD30" s="570"/>
      <c r="EAE30" s="570"/>
      <c r="EAF30" s="570"/>
      <c r="EAG30" s="570"/>
      <c r="EAH30" s="570"/>
      <c r="EAI30" s="570"/>
      <c r="EAJ30" s="570"/>
      <c r="EAK30" s="570"/>
      <c r="EAL30" s="570"/>
      <c r="EAM30" s="570"/>
      <c r="EAN30" s="570"/>
      <c r="EAO30" s="570"/>
      <c r="EAP30" s="570"/>
      <c r="EAQ30" s="570"/>
      <c r="EAR30" s="570"/>
      <c r="EAS30" s="570"/>
      <c r="EAT30" s="570"/>
      <c r="EAU30" s="570"/>
      <c r="EAV30" s="570"/>
      <c r="EAW30" s="570"/>
      <c r="EAX30" s="570"/>
      <c r="EAY30" s="570"/>
      <c r="EAZ30" s="570"/>
      <c r="EBA30" s="570"/>
      <c r="EBB30" s="570"/>
      <c r="EBC30" s="570"/>
      <c r="EBD30" s="570"/>
      <c r="EBE30" s="570"/>
      <c r="EBF30" s="570"/>
      <c r="EBG30" s="570"/>
      <c r="EBH30" s="570"/>
      <c r="EBI30" s="570"/>
      <c r="EBJ30" s="570"/>
      <c r="EBK30" s="570"/>
      <c r="EBL30" s="570"/>
      <c r="EBM30" s="570"/>
      <c r="EBN30" s="570"/>
      <c r="EBO30" s="570"/>
      <c r="EBP30" s="570"/>
      <c r="EBQ30" s="570"/>
      <c r="EBR30" s="570"/>
      <c r="EBS30" s="570"/>
      <c r="EBT30" s="570"/>
      <c r="EBU30" s="570"/>
      <c r="EBV30" s="570"/>
      <c r="EBW30" s="570"/>
      <c r="EBX30" s="570"/>
      <c r="EBY30" s="570"/>
      <c r="EBZ30" s="570"/>
      <c r="ECA30" s="570"/>
      <c r="ECB30" s="570"/>
      <c r="ECC30" s="570"/>
      <c r="ECD30" s="570"/>
      <c r="ECE30" s="570"/>
      <c r="ECF30" s="570"/>
      <c r="ECG30" s="570"/>
      <c r="ECH30" s="570"/>
      <c r="ECI30" s="570"/>
      <c r="ECJ30" s="570"/>
      <c r="ECK30" s="570"/>
      <c r="ECL30" s="570"/>
      <c r="ECM30" s="570"/>
      <c r="ECN30" s="570"/>
      <c r="ECO30" s="570"/>
      <c r="ECP30" s="570"/>
      <c r="ECQ30" s="570"/>
      <c r="ECR30" s="570"/>
      <c r="ECS30" s="570"/>
      <c r="ECT30" s="570"/>
      <c r="ECU30" s="570"/>
      <c r="ECV30" s="570"/>
      <c r="ECW30" s="570"/>
      <c r="ECX30" s="570"/>
      <c r="ECY30" s="570"/>
      <c r="ECZ30" s="570"/>
      <c r="EDA30" s="570"/>
      <c r="EDB30" s="570"/>
      <c r="EDC30" s="570"/>
      <c r="EDD30" s="570"/>
      <c r="EDE30" s="570"/>
      <c r="EDF30" s="570"/>
      <c r="EDG30" s="570"/>
      <c r="EDH30" s="570"/>
      <c r="EDI30" s="570"/>
      <c r="EDJ30" s="570"/>
      <c r="EDK30" s="570"/>
      <c r="EDL30" s="570"/>
      <c r="EDM30" s="570"/>
      <c r="EDN30" s="570"/>
      <c r="EDO30" s="570"/>
      <c r="EDP30" s="570"/>
      <c r="EDQ30" s="570"/>
      <c r="EDR30" s="570"/>
      <c r="EDS30" s="570"/>
      <c r="EDT30" s="570"/>
      <c r="EDU30" s="570"/>
      <c r="EDV30" s="570"/>
      <c r="EDW30" s="570"/>
      <c r="EDX30" s="570"/>
      <c r="EDY30" s="570"/>
      <c r="EDZ30" s="570"/>
      <c r="EEA30" s="570"/>
      <c r="EEB30" s="570"/>
      <c r="EEC30" s="570"/>
      <c r="EED30" s="570"/>
      <c r="EEE30" s="570"/>
      <c r="EEF30" s="570"/>
      <c r="EEG30" s="570"/>
      <c r="EEH30" s="570"/>
      <c r="EEI30" s="570"/>
      <c r="EEJ30" s="570"/>
      <c r="EEK30" s="570"/>
      <c r="EEL30" s="570"/>
      <c r="EEM30" s="570"/>
      <c r="EEN30" s="570"/>
      <c r="EEO30" s="570"/>
      <c r="EEP30" s="570"/>
      <c r="EEQ30" s="570"/>
      <c r="EER30" s="570"/>
      <c r="EES30" s="570"/>
      <c r="EET30" s="570"/>
      <c r="EEU30" s="570"/>
      <c r="EEV30" s="570"/>
      <c r="EEW30" s="570"/>
      <c r="EEX30" s="570"/>
      <c r="EEY30" s="570"/>
      <c r="EEZ30" s="570"/>
      <c r="EFA30" s="570"/>
      <c r="EFB30" s="570"/>
      <c r="EFC30" s="570"/>
      <c r="EFD30" s="570"/>
      <c r="EFE30" s="570"/>
      <c r="EFF30" s="570"/>
      <c r="EFG30" s="570"/>
      <c r="EFH30" s="570"/>
      <c r="EFI30" s="570"/>
      <c r="EFJ30" s="570"/>
      <c r="EFK30" s="570"/>
      <c r="EFL30" s="570"/>
      <c r="EFM30" s="570"/>
      <c r="EFN30" s="570"/>
      <c r="EFO30" s="570"/>
      <c r="EFP30" s="570"/>
      <c r="EFQ30" s="570"/>
      <c r="EFR30" s="570"/>
      <c r="EFS30" s="570"/>
      <c r="EFT30" s="570"/>
      <c r="EFU30" s="570"/>
      <c r="EFV30" s="570"/>
      <c r="EFW30" s="570"/>
      <c r="EFX30" s="570"/>
      <c r="EFY30" s="570"/>
      <c r="EFZ30" s="570"/>
      <c r="EGA30" s="570"/>
      <c r="EGB30" s="570"/>
      <c r="EGC30" s="570"/>
      <c r="EGD30" s="570"/>
      <c r="EGE30" s="570"/>
      <c r="EGF30" s="570"/>
      <c r="EGG30" s="570"/>
      <c r="EGH30" s="570"/>
      <c r="EGI30" s="570"/>
      <c r="EGJ30" s="570"/>
      <c r="EGK30" s="570"/>
      <c r="EGL30" s="570"/>
      <c r="EGM30" s="570"/>
      <c r="EGN30" s="570"/>
      <c r="EGO30" s="570"/>
      <c r="EGP30" s="570"/>
      <c r="EGQ30" s="570"/>
      <c r="EGR30" s="570"/>
      <c r="EGS30" s="570"/>
      <c r="EGT30" s="570"/>
      <c r="EGU30" s="570"/>
      <c r="EGV30" s="570"/>
      <c r="EGW30" s="570"/>
      <c r="EGX30" s="570"/>
      <c r="EGY30" s="570"/>
      <c r="EGZ30" s="570"/>
      <c r="EHA30" s="570"/>
      <c r="EHB30" s="570"/>
      <c r="EHC30" s="570"/>
      <c r="EHD30" s="570"/>
      <c r="EHE30" s="570"/>
      <c r="EHF30" s="570"/>
      <c r="EHG30" s="570"/>
      <c r="EHH30" s="570"/>
      <c r="EHI30" s="570"/>
      <c r="EHJ30" s="570"/>
      <c r="EHK30" s="570"/>
      <c r="EHL30" s="570"/>
      <c r="EHM30" s="570"/>
      <c r="EHN30" s="570"/>
      <c r="EHO30" s="570"/>
      <c r="EHP30" s="570"/>
      <c r="EHQ30" s="570"/>
      <c r="EHR30" s="570"/>
      <c r="EHS30" s="570"/>
      <c r="EHT30" s="570"/>
      <c r="EHU30" s="570"/>
      <c r="EHV30" s="570"/>
      <c r="EHW30" s="570"/>
      <c r="EHX30" s="570"/>
      <c r="EHY30" s="570"/>
      <c r="EHZ30" s="570"/>
      <c r="EIA30" s="570"/>
      <c r="EIB30" s="570"/>
      <c r="EIC30" s="570"/>
      <c r="EID30" s="570"/>
      <c r="EIE30" s="570"/>
      <c r="EIF30" s="570"/>
      <c r="EIG30" s="570"/>
      <c r="EIH30" s="570"/>
      <c r="EII30" s="570"/>
      <c r="EIJ30" s="570"/>
      <c r="EIK30" s="570"/>
      <c r="EIL30" s="570"/>
      <c r="EIM30" s="570"/>
      <c r="EIN30" s="570"/>
      <c r="EIO30" s="570"/>
      <c r="EIP30" s="570"/>
      <c r="EIQ30" s="570"/>
      <c r="EIR30" s="570"/>
      <c r="EIS30" s="570"/>
      <c r="EIT30" s="570"/>
      <c r="EIU30" s="570"/>
      <c r="EIV30" s="570"/>
      <c r="EIW30" s="570"/>
      <c r="EIX30" s="570"/>
      <c r="EIY30" s="570"/>
      <c r="EIZ30" s="570"/>
      <c r="EJA30" s="570"/>
      <c r="EJB30" s="570"/>
      <c r="EJC30" s="570"/>
      <c r="EJD30" s="570"/>
      <c r="EJE30" s="570"/>
      <c r="EJF30" s="570"/>
      <c r="EJG30" s="570"/>
      <c r="EJH30" s="570"/>
      <c r="EJI30" s="570"/>
      <c r="EJJ30" s="570"/>
      <c r="EJK30" s="570"/>
      <c r="EJL30" s="570"/>
      <c r="EJM30" s="570"/>
      <c r="EJN30" s="570"/>
      <c r="EJO30" s="570"/>
      <c r="EJP30" s="570"/>
      <c r="EJQ30" s="570"/>
      <c r="EJR30" s="570"/>
      <c r="EJS30" s="570"/>
      <c r="EJT30" s="570"/>
      <c r="EJU30" s="570"/>
      <c r="EJV30" s="570"/>
      <c r="EJW30" s="570"/>
      <c r="EJX30" s="570"/>
      <c r="EJY30" s="570"/>
      <c r="EJZ30" s="570"/>
      <c r="EKA30" s="570"/>
      <c r="EKB30" s="570"/>
      <c r="EKC30" s="570"/>
      <c r="EKD30" s="570"/>
      <c r="EKE30" s="570"/>
      <c r="EKF30" s="570"/>
      <c r="EKG30" s="570"/>
      <c r="EKH30" s="570"/>
      <c r="EKI30" s="570"/>
      <c r="EKJ30" s="570"/>
      <c r="EKK30" s="570"/>
      <c r="EKL30" s="570"/>
      <c r="EKM30" s="570"/>
      <c r="EKN30" s="570"/>
      <c r="EKO30" s="570"/>
      <c r="EKP30" s="570"/>
      <c r="EKQ30" s="570"/>
      <c r="EKR30" s="570"/>
      <c r="EKS30" s="570"/>
      <c r="EKT30" s="570"/>
      <c r="EKU30" s="570"/>
      <c r="EKV30" s="570"/>
      <c r="EKW30" s="570"/>
      <c r="EKX30" s="570"/>
      <c r="EKY30" s="570"/>
      <c r="EKZ30" s="570"/>
      <c r="ELA30" s="570"/>
      <c r="ELB30" s="570"/>
      <c r="ELC30" s="570"/>
      <c r="ELD30" s="570"/>
      <c r="ELE30" s="570"/>
      <c r="ELF30" s="570"/>
      <c r="ELG30" s="570"/>
      <c r="ELH30" s="570"/>
      <c r="ELI30" s="570"/>
      <c r="ELJ30" s="570"/>
      <c r="ELK30" s="570"/>
      <c r="ELL30" s="570"/>
      <c r="ELM30" s="570"/>
      <c r="ELN30" s="570"/>
      <c r="ELO30" s="570"/>
      <c r="ELP30" s="570"/>
      <c r="ELQ30" s="570"/>
      <c r="ELR30" s="570"/>
      <c r="ELS30" s="570"/>
      <c r="ELT30" s="570"/>
      <c r="ELU30" s="570"/>
      <c r="ELV30" s="570"/>
      <c r="ELW30" s="570"/>
      <c r="ELX30" s="570"/>
      <c r="ELY30" s="570"/>
      <c r="ELZ30" s="570"/>
      <c r="EMA30" s="570"/>
      <c r="EMB30" s="570"/>
      <c r="EMC30" s="570"/>
      <c r="EMD30" s="570"/>
      <c r="EME30" s="570"/>
      <c r="EMF30" s="570"/>
      <c r="EMG30" s="570"/>
      <c r="EMH30" s="570"/>
      <c r="EMI30" s="570"/>
      <c r="EMJ30" s="570"/>
      <c r="EMK30" s="570"/>
      <c r="EML30" s="570"/>
      <c r="EMM30" s="570"/>
      <c r="EMN30" s="570"/>
      <c r="EMO30" s="570"/>
      <c r="EMP30" s="570"/>
      <c r="EMQ30" s="570"/>
      <c r="EMR30" s="570"/>
      <c r="EMS30" s="570"/>
      <c r="EMT30" s="570"/>
      <c r="EMU30" s="570"/>
      <c r="EMV30" s="570"/>
      <c r="EMW30" s="570"/>
      <c r="EMX30" s="570"/>
      <c r="EMY30" s="570"/>
      <c r="EMZ30" s="570"/>
      <c r="ENA30" s="570"/>
      <c r="ENB30" s="570"/>
      <c r="ENC30" s="570"/>
      <c r="END30" s="570"/>
      <c r="ENE30" s="570"/>
      <c r="ENF30" s="570"/>
      <c r="ENG30" s="570"/>
      <c r="ENH30" s="570"/>
      <c r="ENI30" s="570"/>
      <c r="ENJ30" s="570"/>
      <c r="ENK30" s="570"/>
      <c r="ENL30" s="570"/>
      <c r="ENM30" s="570"/>
      <c r="ENN30" s="570"/>
      <c r="ENO30" s="570"/>
      <c r="ENP30" s="570"/>
      <c r="ENQ30" s="570"/>
      <c r="ENR30" s="570"/>
      <c r="ENS30" s="570"/>
      <c r="ENT30" s="570"/>
      <c r="ENU30" s="570"/>
      <c r="ENV30" s="570"/>
      <c r="ENW30" s="570"/>
      <c r="ENX30" s="570"/>
      <c r="ENY30" s="570"/>
      <c r="ENZ30" s="570"/>
      <c r="EOA30" s="570"/>
      <c r="EOB30" s="570"/>
      <c r="EOC30" s="570"/>
      <c r="EOD30" s="570"/>
      <c r="EOE30" s="570"/>
      <c r="EOF30" s="570"/>
      <c r="EOG30" s="570"/>
      <c r="EOH30" s="570"/>
      <c r="EOI30" s="570"/>
      <c r="EOJ30" s="570"/>
      <c r="EOK30" s="570"/>
      <c r="EOL30" s="570"/>
      <c r="EOM30" s="570"/>
      <c r="EON30" s="570"/>
      <c r="EOO30" s="570"/>
      <c r="EOP30" s="570"/>
      <c r="EOQ30" s="570"/>
      <c r="EOR30" s="570"/>
      <c r="EOS30" s="570"/>
      <c r="EOT30" s="570"/>
      <c r="EOU30" s="570"/>
      <c r="EOV30" s="570"/>
      <c r="EOW30" s="570"/>
      <c r="EOX30" s="570"/>
      <c r="EOY30" s="570"/>
      <c r="EOZ30" s="570"/>
      <c r="EPA30" s="570"/>
      <c r="EPB30" s="570"/>
      <c r="EPC30" s="570"/>
      <c r="EPD30" s="570"/>
      <c r="EPE30" s="570"/>
      <c r="EPF30" s="570"/>
      <c r="EPG30" s="570"/>
      <c r="EPH30" s="570"/>
      <c r="EPI30" s="570"/>
      <c r="EPJ30" s="570"/>
      <c r="EPK30" s="570"/>
      <c r="EPL30" s="570"/>
      <c r="EPM30" s="570"/>
      <c r="EPN30" s="570"/>
      <c r="EPO30" s="570"/>
      <c r="EPP30" s="570"/>
      <c r="EPQ30" s="570"/>
      <c r="EPR30" s="570"/>
      <c r="EPS30" s="570"/>
      <c r="EPT30" s="570"/>
      <c r="EPU30" s="570"/>
      <c r="EPV30" s="570"/>
      <c r="EPW30" s="570"/>
      <c r="EPX30" s="570"/>
      <c r="EPY30" s="570"/>
      <c r="EPZ30" s="570"/>
      <c r="EQA30" s="570"/>
      <c r="EQB30" s="570"/>
      <c r="EQC30" s="570"/>
      <c r="EQD30" s="570"/>
      <c r="EQE30" s="570"/>
      <c r="EQF30" s="570"/>
      <c r="EQG30" s="570"/>
      <c r="EQH30" s="570"/>
      <c r="EQI30" s="570"/>
      <c r="EQJ30" s="570"/>
      <c r="EQK30" s="570"/>
      <c r="EQL30" s="570"/>
      <c r="EQM30" s="570"/>
      <c r="EQN30" s="570"/>
      <c r="EQO30" s="570"/>
      <c r="EQP30" s="570"/>
      <c r="EQQ30" s="570"/>
      <c r="EQR30" s="570"/>
      <c r="EQS30" s="570"/>
      <c r="EQT30" s="570"/>
      <c r="EQU30" s="570"/>
      <c r="EQV30" s="570"/>
      <c r="EQW30" s="570"/>
      <c r="EQX30" s="570"/>
      <c r="EQY30" s="570"/>
      <c r="EQZ30" s="570"/>
      <c r="ERA30" s="570"/>
      <c r="ERB30" s="570"/>
      <c r="ERC30" s="570"/>
      <c r="ERD30" s="570"/>
      <c r="ERE30" s="570"/>
      <c r="ERF30" s="570"/>
      <c r="ERG30" s="570"/>
      <c r="ERH30" s="570"/>
      <c r="ERI30" s="570"/>
      <c r="ERJ30" s="570"/>
      <c r="ERK30" s="570"/>
      <c r="ERL30" s="570"/>
      <c r="ERM30" s="570"/>
      <c r="ERN30" s="570"/>
      <c r="ERO30" s="570"/>
      <c r="ERP30" s="570"/>
      <c r="ERQ30" s="570"/>
      <c r="ERR30" s="570"/>
      <c r="ERS30" s="570"/>
      <c r="ERT30" s="570"/>
      <c r="ERU30" s="570"/>
      <c r="ERV30" s="570"/>
      <c r="ERW30" s="570"/>
      <c r="ERX30" s="570"/>
      <c r="ERY30" s="570"/>
      <c r="ERZ30" s="570"/>
      <c r="ESA30" s="570"/>
      <c r="ESB30" s="570"/>
      <c r="ESC30" s="570"/>
      <c r="ESD30" s="570"/>
      <c r="ESE30" s="570"/>
      <c r="ESF30" s="570"/>
      <c r="ESG30" s="570"/>
      <c r="ESH30" s="570"/>
      <c r="ESI30" s="570"/>
      <c r="ESJ30" s="570"/>
      <c r="ESK30" s="570"/>
      <c r="ESL30" s="570"/>
      <c r="ESM30" s="570"/>
      <c r="ESN30" s="570"/>
      <c r="ESO30" s="570"/>
      <c r="ESP30" s="570"/>
      <c r="ESQ30" s="570"/>
      <c r="ESR30" s="570"/>
      <c r="ESS30" s="570"/>
      <c r="EST30" s="570"/>
      <c r="ESU30" s="570"/>
      <c r="ESV30" s="570"/>
      <c r="ESW30" s="570"/>
      <c r="ESX30" s="570"/>
      <c r="ESY30" s="570"/>
      <c r="ESZ30" s="570"/>
      <c r="ETA30" s="570"/>
      <c r="ETB30" s="570"/>
      <c r="ETC30" s="570"/>
      <c r="ETD30" s="570"/>
      <c r="ETE30" s="570"/>
      <c r="ETF30" s="570"/>
      <c r="ETG30" s="570"/>
      <c r="ETH30" s="570"/>
      <c r="ETI30" s="570"/>
      <c r="ETJ30" s="570"/>
      <c r="ETK30" s="570"/>
      <c r="ETL30" s="570"/>
      <c r="ETM30" s="570"/>
      <c r="ETN30" s="570"/>
      <c r="ETO30" s="570"/>
      <c r="ETP30" s="570"/>
      <c r="ETQ30" s="570"/>
      <c r="ETR30" s="570"/>
      <c r="ETS30" s="570"/>
      <c r="ETT30" s="570"/>
      <c r="ETU30" s="570"/>
      <c r="ETV30" s="570"/>
      <c r="ETW30" s="570"/>
      <c r="ETX30" s="570"/>
      <c r="ETY30" s="570"/>
      <c r="ETZ30" s="570"/>
      <c r="EUA30" s="570"/>
      <c r="EUB30" s="570"/>
      <c r="EUC30" s="570"/>
      <c r="EUD30" s="570"/>
      <c r="EUE30" s="570"/>
      <c r="EUF30" s="570"/>
      <c r="EUG30" s="570"/>
      <c r="EUH30" s="570"/>
      <c r="EUI30" s="570"/>
      <c r="EUJ30" s="570"/>
      <c r="EUK30" s="570"/>
      <c r="EUL30" s="570"/>
      <c r="EUM30" s="570"/>
      <c r="EUN30" s="570"/>
      <c r="EUO30" s="570"/>
      <c r="EUP30" s="570"/>
      <c r="EUQ30" s="570"/>
      <c r="EUR30" s="570"/>
      <c r="EUS30" s="570"/>
      <c r="EUT30" s="570"/>
      <c r="EUU30" s="570"/>
      <c r="EUV30" s="570"/>
      <c r="EUW30" s="570"/>
      <c r="EUX30" s="570"/>
      <c r="EUY30" s="570"/>
      <c r="EUZ30" s="570"/>
      <c r="EVA30" s="570"/>
      <c r="EVB30" s="570"/>
      <c r="EVC30" s="570"/>
      <c r="EVD30" s="570"/>
      <c r="EVE30" s="570"/>
      <c r="EVF30" s="570"/>
      <c r="EVG30" s="570"/>
      <c r="EVH30" s="570"/>
      <c r="EVI30" s="570"/>
      <c r="EVJ30" s="570"/>
      <c r="EVK30" s="570"/>
      <c r="EVL30" s="570"/>
      <c r="EVM30" s="570"/>
      <c r="EVN30" s="570"/>
      <c r="EVO30" s="570"/>
      <c r="EVP30" s="570"/>
      <c r="EVQ30" s="570"/>
      <c r="EVR30" s="570"/>
      <c r="EVS30" s="570"/>
      <c r="EVT30" s="570"/>
      <c r="EVU30" s="570"/>
      <c r="EVV30" s="570"/>
      <c r="EVW30" s="570"/>
      <c r="EVX30" s="570"/>
      <c r="EVY30" s="570"/>
      <c r="EVZ30" s="570"/>
      <c r="EWA30" s="570"/>
      <c r="EWB30" s="570"/>
      <c r="EWC30" s="570"/>
      <c r="EWD30" s="570"/>
      <c r="EWE30" s="570"/>
      <c r="EWF30" s="570"/>
      <c r="EWG30" s="570"/>
      <c r="EWH30" s="570"/>
      <c r="EWI30" s="570"/>
      <c r="EWJ30" s="570"/>
      <c r="EWK30" s="570"/>
      <c r="EWL30" s="570"/>
      <c r="EWM30" s="570"/>
      <c r="EWN30" s="570"/>
      <c r="EWO30" s="570"/>
      <c r="EWP30" s="570"/>
      <c r="EWQ30" s="570"/>
      <c r="EWR30" s="570"/>
      <c r="EWS30" s="570"/>
      <c r="EWT30" s="570"/>
      <c r="EWU30" s="570"/>
      <c r="EWV30" s="570"/>
      <c r="EWW30" s="570"/>
      <c r="EWX30" s="570"/>
      <c r="EWY30" s="570"/>
      <c r="EWZ30" s="570"/>
      <c r="EXA30" s="570"/>
      <c r="EXB30" s="570"/>
      <c r="EXC30" s="570"/>
      <c r="EXD30" s="570"/>
      <c r="EXE30" s="570"/>
      <c r="EXF30" s="570"/>
      <c r="EXG30" s="570"/>
      <c r="EXH30" s="570"/>
      <c r="EXI30" s="570"/>
      <c r="EXJ30" s="570"/>
      <c r="EXK30" s="570"/>
      <c r="EXL30" s="570"/>
      <c r="EXM30" s="570"/>
      <c r="EXN30" s="570"/>
      <c r="EXO30" s="570"/>
      <c r="EXP30" s="570"/>
      <c r="EXQ30" s="570"/>
      <c r="EXR30" s="570"/>
      <c r="EXS30" s="570"/>
      <c r="EXT30" s="570"/>
      <c r="EXU30" s="570"/>
      <c r="EXV30" s="570"/>
      <c r="EXW30" s="570"/>
      <c r="EXX30" s="570"/>
      <c r="EXY30" s="570"/>
      <c r="EXZ30" s="570"/>
      <c r="EYA30" s="570"/>
      <c r="EYB30" s="570"/>
      <c r="EYC30" s="570"/>
      <c r="EYD30" s="570"/>
      <c r="EYE30" s="570"/>
      <c r="EYF30" s="570"/>
      <c r="EYG30" s="570"/>
      <c r="EYH30" s="570"/>
      <c r="EYI30" s="570"/>
      <c r="EYJ30" s="570"/>
      <c r="EYK30" s="570"/>
      <c r="EYL30" s="570"/>
      <c r="EYM30" s="570"/>
      <c r="EYN30" s="570"/>
      <c r="EYO30" s="570"/>
      <c r="EYP30" s="570"/>
      <c r="EYQ30" s="570"/>
      <c r="EYR30" s="570"/>
      <c r="EYS30" s="570"/>
      <c r="EYT30" s="570"/>
      <c r="EYU30" s="570"/>
      <c r="EYV30" s="570"/>
      <c r="EYW30" s="570"/>
      <c r="EYX30" s="570"/>
      <c r="EYY30" s="570"/>
      <c r="EYZ30" s="570"/>
      <c r="EZA30" s="570"/>
      <c r="EZB30" s="570"/>
      <c r="EZC30" s="570"/>
      <c r="EZD30" s="570"/>
      <c r="EZE30" s="570"/>
      <c r="EZF30" s="570"/>
      <c r="EZG30" s="570"/>
      <c r="EZH30" s="570"/>
      <c r="EZI30" s="570"/>
      <c r="EZJ30" s="570"/>
      <c r="EZK30" s="570"/>
      <c r="EZL30" s="570"/>
      <c r="EZM30" s="570"/>
      <c r="EZN30" s="570"/>
      <c r="EZO30" s="570"/>
      <c r="EZP30" s="570"/>
      <c r="EZQ30" s="570"/>
      <c r="EZR30" s="570"/>
      <c r="EZS30" s="570"/>
      <c r="EZT30" s="570"/>
      <c r="EZU30" s="570"/>
      <c r="EZV30" s="570"/>
      <c r="EZW30" s="570"/>
      <c r="EZX30" s="570"/>
      <c r="EZY30" s="570"/>
      <c r="EZZ30" s="570"/>
      <c r="FAA30" s="570"/>
      <c r="FAB30" s="570"/>
      <c r="FAC30" s="570"/>
      <c r="FAD30" s="570"/>
      <c r="FAE30" s="570"/>
      <c r="FAF30" s="570"/>
      <c r="FAG30" s="570"/>
      <c r="FAH30" s="570"/>
      <c r="FAI30" s="570"/>
      <c r="FAJ30" s="570"/>
      <c r="FAK30" s="570"/>
      <c r="FAL30" s="570"/>
      <c r="FAM30" s="570"/>
      <c r="FAN30" s="570"/>
      <c r="FAO30" s="570"/>
      <c r="FAP30" s="570"/>
      <c r="FAQ30" s="570"/>
      <c r="FAR30" s="570"/>
      <c r="FAS30" s="570"/>
      <c r="FAT30" s="570"/>
      <c r="FAU30" s="570"/>
      <c r="FAV30" s="570"/>
      <c r="FAW30" s="570"/>
      <c r="FAX30" s="570"/>
      <c r="FAY30" s="570"/>
      <c r="FAZ30" s="570"/>
      <c r="FBA30" s="570"/>
      <c r="FBB30" s="570"/>
      <c r="FBC30" s="570"/>
      <c r="FBD30" s="570"/>
      <c r="FBE30" s="570"/>
      <c r="FBF30" s="570"/>
      <c r="FBG30" s="570"/>
      <c r="FBH30" s="570"/>
      <c r="FBI30" s="570"/>
      <c r="FBJ30" s="570"/>
      <c r="FBK30" s="570"/>
      <c r="FBL30" s="570"/>
      <c r="FBM30" s="570"/>
      <c r="FBN30" s="570"/>
      <c r="FBO30" s="570"/>
      <c r="FBP30" s="570"/>
      <c r="FBQ30" s="570"/>
      <c r="FBR30" s="570"/>
      <c r="FBS30" s="570"/>
      <c r="FBT30" s="570"/>
      <c r="FBU30" s="570"/>
      <c r="FBV30" s="570"/>
      <c r="FBW30" s="570"/>
      <c r="FBX30" s="570"/>
      <c r="FBY30" s="570"/>
      <c r="FBZ30" s="570"/>
      <c r="FCA30" s="570"/>
      <c r="FCB30" s="570"/>
      <c r="FCC30" s="570"/>
      <c r="FCD30" s="570"/>
      <c r="FCE30" s="570"/>
      <c r="FCF30" s="570"/>
      <c r="FCG30" s="570"/>
      <c r="FCH30" s="570"/>
      <c r="FCI30" s="570"/>
      <c r="FCJ30" s="570"/>
      <c r="FCK30" s="570"/>
      <c r="FCL30" s="570"/>
      <c r="FCM30" s="570"/>
      <c r="FCN30" s="570"/>
      <c r="FCO30" s="570"/>
      <c r="FCP30" s="570"/>
      <c r="FCQ30" s="570"/>
      <c r="FCR30" s="570"/>
      <c r="FCS30" s="570"/>
      <c r="FCT30" s="570"/>
      <c r="FCU30" s="570"/>
      <c r="FCV30" s="570"/>
      <c r="FCW30" s="570"/>
      <c r="FCX30" s="570"/>
      <c r="FCY30" s="570"/>
      <c r="FCZ30" s="570"/>
      <c r="FDA30" s="570"/>
      <c r="FDB30" s="570"/>
      <c r="FDC30" s="570"/>
      <c r="FDD30" s="570"/>
      <c r="FDE30" s="570"/>
      <c r="FDF30" s="570"/>
      <c r="FDG30" s="570"/>
      <c r="FDH30" s="570"/>
      <c r="FDI30" s="570"/>
      <c r="FDJ30" s="570"/>
      <c r="FDK30" s="570"/>
      <c r="FDL30" s="570"/>
      <c r="FDM30" s="570"/>
      <c r="FDN30" s="570"/>
      <c r="FDO30" s="570"/>
      <c r="FDP30" s="570"/>
      <c r="FDQ30" s="570"/>
      <c r="FDR30" s="570"/>
      <c r="FDS30" s="570"/>
      <c r="FDT30" s="570"/>
      <c r="FDU30" s="570"/>
      <c r="FDV30" s="570"/>
      <c r="FDW30" s="570"/>
      <c r="FDX30" s="570"/>
      <c r="FDY30" s="570"/>
      <c r="FDZ30" s="570"/>
      <c r="FEA30" s="570"/>
      <c r="FEB30" s="570"/>
      <c r="FEC30" s="570"/>
      <c r="FED30" s="570"/>
      <c r="FEE30" s="570"/>
      <c r="FEF30" s="570"/>
      <c r="FEG30" s="570"/>
      <c r="FEH30" s="570"/>
      <c r="FEI30" s="570"/>
      <c r="FEJ30" s="570"/>
      <c r="FEK30" s="570"/>
      <c r="FEL30" s="570"/>
      <c r="FEM30" s="570"/>
      <c r="FEN30" s="570"/>
      <c r="FEO30" s="570"/>
      <c r="FEP30" s="570"/>
      <c r="FEQ30" s="570"/>
      <c r="FER30" s="570"/>
      <c r="FES30" s="570"/>
      <c r="FET30" s="570"/>
      <c r="FEU30" s="570"/>
      <c r="FEV30" s="570"/>
      <c r="FEW30" s="570"/>
      <c r="FEX30" s="570"/>
      <c r="FEY30" s="570"/>
      <c r="FEZ30" s="570"/>
      <c r="FFA30" s="570"/>
      <c r="FFB30" s="570"/>
      <c r="FFC30" s="570"/>
      <c r="FFD30" s="570"/>
      <c r="FFE30" s="570"/>
      <c r="FFF30" s="570"/>
      <c r="FFG30" s="570"/>
      <c r="FFH30" s="570"/>
      <c r="FFI30" s="570"/>
      <c r="FFJ30" s="570"/>
      <c r="FFK30" s="570"/>
      <c r="FFL30" s="570"/>
      <c r="FFM30" s="570"/>
      <c r="FFN30" s="570"/>
      <c r="FFO30" s="570"/>
      <c r="FFP30" s="570"/>
      <c r="FFQ30" s="570"/>
      <c r="FFR30" s="570"/>
      <c r="FFS30" s="570"/>
      <c r="FFT30" s="570"/>
      <c r="FFU30" s="570"/>
      <c r="FFV30" s="570"/>
      <c r="FFW30" s="570"/>
      <c r="FFX30" s="570"/>
      <c r="FFY30" s="570"/>
      <c r="FFZ30" s="570"/>
      <c r="FGA30" s="570"/>
      <c r="FGB30" s="570"/>
      <c r="FGC30" s="570"/>
      <c r="FGD30" s="570"/>
      <c r="FGE30" s="570"/>
      <c r="FGF30" s="570"/>
      <c r="FGG30" s="570"/>
      <c r="FGH30" s="570"/>
      <c r="FGI30" s="570"/>
      <c r="FGJ30" s="570"/>
      <c r="FGK30" s="570"/>
      <c r="FGL30" s="570"/>
      <c r="FGM30" s="570"/>
      <c r="FGN30" s="570"/>
      <c r="FGO30" s="570"/>
      <c r="FGP30" s="570"/>
      <c r="FGQ30" s="570"/>
      <c r="FGR30" s="570"/>
      <c r="FGS30" s="570"/>
      <c r="FGT30" s="570"/>
      <c r="FGU30" s="570"/>
      <c r="FGV30" s="570"/>
      <c r="FGW30" s="570"/>
      <c r="FGX30" s="570"/>
      <c r="FGY30" s="570"/>
      <c r="FGZ30" s="570"/>
      <c r="FHA30" s="570"/>
      <c r="FHB30" s="570"/>
      <c r="FHC30" s="570"/>
      <c r="FHD30" s="570"/>
      <c r="FHE30" s="570"/>
      <c r="FHF30" s="570"/>
      <c r="FHG30" s="570"/>
      <c r="FHH30" s="570"/>
      <c r="FHI30" s="570"/>
      <c r="FHJ30" s="570"/>
      <c r="FHK30" s="570"/>
      <c r="FHL30" s="570"/>
      <c r="FHM30" s="570"/>
      <c r="FHN30" s="570"/>
      <c r="FHO30" s="570"/>
      <c r="FHP30" s="570"/>
      <c r="FHQ30" s="570"/>
      <c r="FHR30" s="570"/>
      <c r="FHS30" s="570"/>
      <c r="FHT30" s="570"/>
      <c r="FHU30" s="570"/>
      <c r="FHV30" s="570"/>
      <c r="FHW30" s="570"/>
      <c r="FHX30" s="570"/>
      <c r="FHY30" s="570"/>
      <c r="FHZ30" s="570"/>
      <c r="FIA30" s="570"/>
      <c r="FIB30" s="570"/>
      <c r="FIC30" s="570"/>
      <c r="FID30" s="570"/>
      <c r="FIE30" s="570"/>
      <c r="FIF30" s="570"/>
      <c r="FIG30" s="570"/>
      <c r="FIH30" s="570"/>
      <c r="FII30" s="570"/>
      <c r="FIJ30" s="570"/>
      <c r="FIK30" s="570"/>
      <c r="FIL30" s="570"/>
      <c r="FIM30" s="570"/>
      <c r="FIN30" s="570"/>
      <c r="FIO30" s="570"/>
      <c r="FIP30" s="570"/>
      <c r="FIQ30" s="570"/>
      <c r="FIR30" s="570"/>
      <c r="FIS30" s="570"/>
      <c r="FIT30" s="570"/>
      <c r="FIU30" s="570"/>
      <c r="FIV30" s="570"/>
      <c r="FIW30" s="570"/>
      <c r="FIX30" s="570"/>
      <c r="FIY30" s="570"/>
      <c r="FIZ30" s="570"/>
      <c r="FJA30" s="570"/>
      <c r="FJB30" s="570"/>
      <c r="FJC30" s="570"/>
      <c r="FJD30" s="570"/>
      <c r="FJE30" s="570"/>
      <c r="FJF30" s="570"/>
      <c r="FJG30" s="570"/>
      <c r="FJH30" s="570"/>
      <c r="FJI30" s="570"/>
      <c r="FJJ30" s="570"/>
      <c r="FJK30" s="570"/>
      <c r="FJL30" s="570"/>
      <c r="FJM30" s="570"/>
      <c r="FJN30" s="570"/>
      <c r="FJO30" s="570"/>
      <c r="FJP30" s="570"/>
      <c r="FJQ30" s="570"/>
      <c r="FJR30" s="570"/>
      <c r="FJS30" s="570"/>
      <c r="FJT30" s="570"/>
      <c r="FJU30" s="570"/>
      <c r="FJV30" s="570"/>
      <c r="FJW30" s="570"/>
      <c r="FJX30" s="570"/>
      <c r="FJY30" s="570"/>
      <c r="FJZ30" s="570"/>
      <c r="FKA30" s="570"/>
      <c r="FKB30" s="570"/>
      <c r="FKC30" s="570"/>
      <c r="FKD30" s="570"/>
      <c r="FKE30" s="570"/>
      <c r="FKF30" s="570"/>
      <c r="FKG30" s="570"/>
      <c r="FKH30" s="570"/>
      <c r="FKI30" s="570"/>
      <c r="FKJ30" s="570"/>
      <c r="FKK30" s="570"/>
      <c r="FKL30" s="570"/>
      <c r="FKM30" s="570"/>
      <c r="FKN30" s="570"/>
      <c r="FKO30" s="570"/>
      <c r="FKP30" s="570"/>
      <c r="FKQ30" s="570"/>
      <c r="FKR30" s="570"/>
      <c r="FKS30" s="570"/>
      <c r="FKT30" s="570"/>
      <c r="FKU30" s="570"/>
      <c r="FKV30" s="570"/>
      <c r="FKW30" s="570"/>
      <c r="FKX30" s="570"/>
      <c r="FKY30" s="570"/>
      <c r="FKZ30" s="570"/>
      <c r="FLA30" s="570"/>
      <c r="FLB30" s="570"/>
      <c r="FLC30" s="570"/>
      <c r="FLD30" s="570"/>
      <c r="FLE30" s="570"/>
      <c r="FLF30" s="570"/>
      <c r="FLG30" s="570"/>
      <c r="FLH30" s="570"/>
      <c r="FLI30" s="570"/>
      <c r="FLJ30" s="570"/>
      <c r="FLK30" s="570"/>
      <c r="FLL30" s="570"/>
      <c r="FLM30" s="570"/>
      <c r="FLN30" s="570"/>
      <c r="FLO30" s="570"/>
      <c r="FLP30" s="570"/>
      <c r="FLQ30" s="570"/>
      <c r="FLR30" s="570"/>
      <c r="FLS30" s="570"/>
      <c r="FLT30" s="570"/>
      <c r="FLU30" s="570"/>
      <c r="FLV30" s="570"/>
      <c r="FLW30" s="570"/>
      <c r="FLX30" s="570"/>
      <c r="FLY30" s="570"/>
      <c r="FLZ30" s="570"/>
      <c r="FMA30" s="570"/>
      <c r="FMB30" s="570"/>
      <c r="FMC30" s="570"/>
      <c r="FMD30" s="570"/>
      <c r="FME30" s="570"/>
      <c r="FMF30" s="570"/>
      <c r="FMG30" s="570"/>
      <c r="FMH30" s="570"/>
      <c r="FMI30" s="570"/>
      <c r="FMJ30" s="570"/>
      <c r="FMK30" s="570"/>
      <c r="FML30" s="570"/>
      <c r="FMM30" s="570"/>
      <c r="FMN30" s="570"/>
      <c r="FMO30" s="570"/>
      <c r="FMP30" s="570"/>
      <c r="FMQ30" s="570"/>
      <c r="FMR30" s="570"/>
      <c r="FMS30" s="570"/>
      <c r="FMT30" s="570"/>
      <c r="FMU30" s="570"/>
      <c r="FMV30" s="570"/>
      <c r="FMW30" s="570"/>
      <c r="FMX30" s="570"/>
      <c r="FMY30" s="570"/>
      <c r="FMZ30" s="570"/>
      <c r="FNA30" s="570"/>
      <c r="FNB30" s="570"/>
      <c r="FNC30" s="570"/>
      <c r="FND30" s="570"/>
      <c r="FNE30" s="570"/>
      <c r="FNF30" s="570"/>
      <c r="FNG30" s="570"/>
      <c r="FNH30" s="570"/>
      <c r="FNI30" s="570"/>
      <c r="FNJ30" s="570"/>
      <c r="FNK30" s="570"/>
      <c r="FNL30" s="570"/>
      <c r="FNM30" s="570"/>
      <c r="FNN30" s="570"/>
      <c r="FNO30" s="570"/>
      <c r="FNP30" s="570"/>
      <c r="FNQ30" s="570"/>
      <c r="FNR30" s="570"/>
      <c r="FNS30" s="570"/>
      <c r="FNT30" s="570"/>
      <c r="FNU30" s="570"/>
      <c r="FNV30" s="570"/>
      <c r="FNW30" s="570"/>
      <c r="FNX30" s="570"/>
      <c r="FNY30" s="570"/>
      <c r="FNZ30" s="570"/>
      <c r="FOA30" s="570"/>
      <c r="FOB30" s="570"/>
      <c r="FOC30" s="570"/>
      <c r="FOD30" s="570"/>
      <c r="FOE30" s="570"/>
      <c r="FOF30" s="570"/>
      <c r="FOG30" s="570"/>
      <c r="FOH30" s="570"/>
      <c r="FOI30" s="570"/>
      <c r="FOJ30" s="570"/>
      <c r="FOK30" s="570"/>
      <c r="FOL30" s="570"/>
      <c r="FOM30" s="570"/>
      <c r="FON30" s="570"/>
      <c r="FOO30" s="570"/>
      <c r="FOP30" s="570"/>
      <c r="FOQ30" s="570"/>
      <c r="FOR30" s="570"/>
      <c r="FOS30" s="570"/>
      <c r="FOT30" s="570"/>
      <c r="FOU30" s="570"/>
      <c r="FOV30" s="570"/>
      <c r="FOW30" s="570"/>
      <c r="FOX30" s="570"/>
      <c r="FOY30" s="570"/>
      <c r="FOZ30" s="570"/>
      <c r="FPA30" s="570"/>
      <c r="FPB30" s="570"/>
      <c r="FPC30" s="570"/>
      <c r="FPD30" s="570"/>
      <c r="FPE30" s="570"/>
      <c r="FPF30" s="570"/>
      <c r="FPG30" s="570"/>
      <c r="FPH30" s="570"/>
      <c r="FPI30" s="570"/>
      <c r="FPJ30" s="570"/>
      <c r="FPK30" s="570"/>
      <c r="FPL30" s="570"/>
      <c r="FPM30" s="570"/>
      <c r="FPN30" s="570"/>
      <c r="FPO30" s="570"/>
      <c r="FPP30" s="570"/>
      <c r="FPQ30" s="570"/>
      <c r="FPR30" s="570"/>
      <c r="FPS30" s="570"/>
      <c r="FPT30" s="570"/>
      <c r="FPU30" s="570"/>
      <c r="FPV30" s="570"/>
      <c r="FPW30" s="570"/>
      <c r="FPX30" s="570"/>
      <c r="FPY30" s="570"/>
      <c r="FPZ30" s="570"/>
      <c r="FQA30" s="570"/>
      <c r="FQB30" s="570"/>
      <c r="FQC30" s="570"/>
      <c r="FQD30" s="570"/>
      <c r="FQE30" s="570"/>
      <c r="FQF30" s="570"/>
      <c r="FQG30" s="570"/>
      <c r="FQH30" s="570"/>
      <c r="FQI30" s="570"/>
      <c r="FQJ30" s="570"/>
      <c r="FQK30" s="570"/>
      <c r="FQL30" s="570"/>
      <c r="FQM30" s="570"/>
      <c r="FQN30" s="570"/>
      <c r="FQO30" s="570"/>
      <c r="FQP30" s="570"/>
      <c r="FQQ30" s="570"/>
      <c r="FQR30" s="570"/>
      <c r="FQS30" s="570"/>
      <c r="FQT30" s="570"/>
      <c r="FQU30" s="570"/>
      <c r="FQV30" s="570"/>
      <c r="FQW30" s="570"/>
      <c r="FQX30" s="570"/>
      <c r="FQY30" s="570"/>
      <c r="FQZ30" s="570"/>
      <c r="FRA30" s="570"/>
      <c r="FRB30" s="570"/>
      <c r="FRC30" s="570"/>
      <c r="FRD30" s="570"/>
      <c r="FRE30" s="570"/>
      <c r="FRF30" s="570"/>
      <c r="FRG30" s="570"/>
      <c r="FRH30" s="570"/>
      <c r="FRI30" s="570"/>
      <c r="FRJ30" s="570"/>
      <c r="FRK30" s="570"/>
      <c r="FRL30" s="570"/>
      <c r="FRM30" s="570"/>
      <c r="FRN30" s="570"/>
      <c r="FRO30" s="570"/>
      <c r="FRP30" s="570"/>
      <c r="FRQ30" s="570"/>
      <c r="FRR30" s="570"/>
      <c r="FRS30" s="570"/>
      <c r="FRT30" s="570"/>
      <c r="FRU30" s="570"/>
      <c r="FRV30" s="570"/>
      <c r="FRW30" s="570"/>
      <c r="FRX30" s="570"/>
      <c r="FRY30" s="570"/>
      <c r="FRZ30" s="570"/>
      <c r="FSA30" s="570"/>
      <c r="FSB30" s="570"/>
      <c r="FSC30" s="570"/>
      <c r="FSD30" s="570"/>
      <c r="FSE30" s="570"/>
      <c r="FSF30" s="570"/>
      <c r="FSG30" s="570"/>
      <c r="FSH30" s="570"/>
      <c r="FSI30" s="570"/>
      <c r="FSJ30" s="570"/>
      <c r="FSK30" s="570"/>
      <c r="FSL30" s="570"/>
      <c r="FSM30" s="570"/>
      <c r="FSN30" s="570"/>
      <c r="FSO30" s="570"/>
      <c r="FSP30" s="570"/>
      <c r="FSQ30" s="570"/>
      <c r="FSR30" s="570"/>
      <c r="FSS30" s="570"/>
      <c r="FST30" s="570"/>
      <c r="FSU30" s="570"/>
      <c r="FSV30" s="570"/>
      <c r="FSW30" s="570"/>
      <c r="FSX30" s="570"/>
      <c r="FSY30" s="570"/>
      <c r="FSZ30" s="570"/>
      <c r="FTA30" s="570"/>
      <c r="FTB30" s="570"/>
      <c r="FTC30" s="570"/>
      <c r="FTD30" s="570"/>
      <c r="FTE30" s="570"/>
      <c r="FTF30" s="570"/>
      <c r="FTG30" s="570"/>
      <c r="FTH30" s="570"/>
      <c r="FTI30" s="570"/>
      <c r="FTJ30" s="570"/>
      <c r="FTK30" s="570"/>
      <c r="FTL30" s="570"/>
      <c r="FTM30" s="570"/>
      <c r="FTN30" s="570"/>
      <c r="FTO30" s="570"/>
      <c r="FTP30" s="570"/>
      <c r="FTQ30" s="570"/>
      <c r="FTR30" s="570"/>
      <c r="FTS30" s="570"/>
      <c r="FTT30" s="570"/>
      <c r="FTU30" s="570"/>
      <c r="FTV30" s="570"/>
      <c r="FTW30" s="570"/>
      <c r="FTX30" s="570"/>
      <c r="FTY30" s="570"/>
      <c r="FTZ30" s="570"/>
      <c r="FUA30" s="570"/>
      <c r="FUB30" s="570"/>
      <c r="FUC30" s="570"/>
      <c r="FUD30" s="570"/>
      <c r="FUE30" s="570"/>
      <c r="FUF30" s="570"/>
      <c r="FUG30" s="570"/>
      <c r="FUH30" s="570"/>
      <c r="FUI30" s="570"/>
      <c r="FUJ30" s="570"/>
      <c r="FUK30" s="570"/>
      <c r="FUL30" s="570"/>
      <c r="FUM30" s="570"/>
      <c r="FUN30" s="570"/>
      <c r="FUO30" s="570"/>
      <c r="FUP30" s="570"/>
      <c r="FUQ30" s="570"/>
      <c r="FUR30" s="570"/>
      <c r="FUS30" s="570"/>
      <c r="FUT30" s="570"/>
      <c r="FUU30" s="570"/>
      <c r="FUV30" s="570"/>
      <c r="FUW30" s="570"/>
      <c r="FUX30" s="570"/>
      <c r="FUY30" s="570"/>
      <c r="FUZ30" s="570"/>
      <c r="FVA30" s="570"/>
      <c r="FVB30" s="570"/>
      <c r="FVC30" s="570"/>
      <c r="FVD30" s="570"/>
      <c r="FVE30" s="570"/>
      <c r="FVF30" s="570"/>
      <c r="FVG30" s="570"/>
      <c r="FVH30" s="570"/>
      <c r="FVI30" s="570"/>
      <c r="FVJ30" s="570"/>
      <c r="FVK30" s="570"/>
      <c r="FVL30" s="570"/>
      <c r="FVM30" s="570"/>
      <c r="FVN30" s="570"/>
      <c r="FVO30" s="570"/>
      <c r="FVP30" s="570"/>
      <c r="FVQ30" s="570"/>
      <c r="FVR30" s="570"/>
      <c r="FVS30" s="570"/>
      <c r="FVT30" s="570"/>
      <c r="FVU30" s="570"/>
      <c r="FVV30" s="570"/>
      <c r="FVW30" s="570"/>
      <c r="FVX30" s="570"/>
      <c r="FVY30" s="570"/>
      <c r="FVZ30" s="570"/>
      <c r="FWA30" s="570"/>
      <c r="FWB30" s="570"/>
      <c r="FWC30" s="570"/>
      <c r="FWD30" s="570"/>
      <c r="FWE30" s="570"/>
      <c r="FWF30" s="570"/>
      <c r="FWG30" s="570"/>
      <c r="FWH30" s="570"/>
      <c r="FWI30" s="570"/>
      <c r="FWJ30" s="570"/>
      <c r="FWK30" s="570"/>
      <c r="FWL30" s="570"/>
      <c r="FWM30" s="570"/>
      <c r="FWN30" s="570"/>
      <c r="FWO30" s="570"/>
      <c r="FWP30" s="570"/>
      <c r="FWQ30" s="570"/>
      <c r="FWR30" s="570"/>
      <c r="FWS30" s="570"/>
      <c r="FWT30" s="570"/>
      <c r="FWU30" s="570"/>
      <c r="FWV30" s="570"/>
      <c r="FWW30" s="570"/>
      <c r="FWX30" s="570"/>
      <c r="FWY30" s="570"/>
      <c r="FWZ30" s="570"/>
      <c r="FXA30" s="570"/>
      <c r="FXB30" s="570"/>
      <c r="FXC30" s="570"/>
      <c r="FXD30" s="570"/>
      <c r="FXE30" s="570"/>
      <c r="FXF30" s="570"/>
      <c r="FXG30" s="570"/>
      <c r="FXH30" s="570"/>
      <c r="FXI30" s="570"/>
      <c r="FXJ30" s="570"/>
      <c r="FXK30" s="570"/>
      <c r="FXL30" s="570"/>
      <c r="FXM30" s="570"/>
      <c r="FXN30" s="570"/>
      <c r="FXO30" s="570"/>
      <c r="FXP30" s="570"/>
      <c r="FXQ30" s="570"/>
      <c r="FXR30" s="570"/>
      <c r="FXS30" s="570"/>
      <c r="FXT30" s="570"/>
      <c r="FXU30" s="570"/>
      <c r="FXV30" s="570"/>
      <c r="FXW30" s="570"/>
      <c r="FXX30" s="570"/>
      <c r="FXY30" s="570"/>
      <c r="FXZ30" s="570"/>
      <c r="FYA30" s="570"/>
      <c r="FYB30" s="570"/>
      <c r="FYC30" s="570"/>
      <c r="FYD30" s="570"/>
      <c r="FYE30" s="570"/>
      <c r="FYF30" s="570"/>
      <c r="FYG30" s="570"/>
      <c r="FYH30" s="570"/>
      <c r="FYI30" s="570"/>
      <c r="FYJ30" s="570"/>
      <c r="FYK30" s="570"/>
      <c r="FYL30" s="570"/>
      <c r="FYM30" s="570"/>
      <c r="FYN30" s="570"/>
      <c r="FYO30" s="570"/>
      <c r="FYP30" s="570"/>
      <c r="FYQ30" s="570"/>
      <c r="FYR30" s="570"/>
      <c r="FYS30" s="570"/>
      <c r="FYT30" s="570"/>
      <c r="FYU30" s="570"/>
      <c r="FYV30" s="570"/>
      <c r="FYW30" s="570"/>
      <c r="FYX30" s="570"/>
      <c r="FYY30" s="570"/>
      <c r="FYZ30" s="570"/>
      <c r="FZA30" s="570"/>
      <c r="FZB30" s="570"/>
      <c r="FZC30" s="570"/>
      <c r="FZD30" s="570"/>
      <c r="FZE30" s="570"/>
      <c r="FZF30" s="570"/>
      <c r="FZG30" s="570"/>
      <c r="FZH30" s="570"/>
      <c r="FZI30" s="570"/>
      <c r="FZJ30" s="570"/>
      <c r="FZK30" s="570"/>
      <c r="FZL30" s="570"/>
      <c r="FZM30" s="570"/>
      <c r="FZN30" s="570"/>
      <c r="FZO30" s="570"/>
      <c r="FZP30" s="570"/>
      <c r="FZQ30" s="570"/>
      <c r="FZR30" s="570"/>
      <c r="FZS30" s="570"/>
      <c r="FZT30" s="570"/>
      <c r="FZU30" s="570"/>
      <c r="FZV30" s="570"/>
      <c r="FZW30" s="570"/>
      <c r="FZX30" s="570"/>
      <c r="FZY30" s="570"/>
      <c r="FZZ30" s="570"/>
      <c r="GAA30" s="570"/>
      <c r="GAB30" s="570"/>
      <c r="GAC30" s="570"/>
      <c r="GAD30" s="570"/>
      <c r="GAE30" s="570"/>
      <c r="GAF30" s="570"/>
      <c r="GAG30" s="570"/>
      <c r="GAH30" s="570"/>
      <c r="GAI30" s="570"/>
      <c r="GAJ30" s="570"/>
      <c r="GAK30" s="570"/>
      <c r="GAL30" s="570"/>
      <c r="GAM30" s="570"/>
      <c r="GAN30" s="570"/>
      <c r="GAO30" s="570"/>
      <c r="GAP30" s="570"/>
      <c r="GAQ30" s="570"/>
      <c r="GAR30" s="570"/>
      <c r="GAS30" s="570"/>
      <c r="GAT30" s="570"/>
      <c r="GAU30" s="570"/>
      <c r="GAV30" s="570"/>
      <c r="GAW30" s="570"/>
      <c r="GAX30" s="570"/>
      <c r="GAY30" s="570"/>
      <c r="GAZ30" s="570"/>
      <c r="GBA30" s="570"/>
      <c r="GBB30" s="570"/>
      <c r="GBC30" s="570"/>
      <c r="GBD30" s="570"/>
      <c r="GBE30" s="570"/>
      <c r="GBF30" s="570"/>
      <c r="GBG30" s="570"/>
      <c r="GBH30" s="570"/>
      <c r="GBI30" s="570"/>
      <c r="GBJ30" s="570"/>
      <c r="GBK30" s="570"/>
      <c r="GBL30" s="570"/>
      <c r="GBM30" s="570"/>
      <c r="GBN30" s="570"/>
      <c r="GBO30" s="570"/>
      <c r="GBP30" s="570"/>
      <c r="GBQ30" s="570"/>
      <c r="GBR30" s="570"/>
      <c r="GBS30" s="570"/>
      <c r="GBT30" s="570"/>
      <c r="GBU30" s="570"/>
      <c r="GBV30" s="570"/>
      <c r="GBW30" s="570"/>
      <c r="GBX30" s="570"/>
      <c r="GBY30" s="570"/>
      <c r="GBZ30" s="570"/>
      <c r="GCA30" s="570"/>
      <c r="GCB30" s="570"/>
      <c r="GCC30" s="570"/>
      <c r="GCD30" s="570"/>
      <c r="GCE30" s="570"/>
      <c r="GCF30" s="570"/>
      <c r="GCG30" s="570"/>
      <c r="GCH30" s="570"/>
      <c r="GCI30" s="570"/>
      <c r="GCJ30" s="570"/>
      <c r="GCK30" s="570"/>
      <c r="GCL30" s="570"/>
      <c r="GCM30" s="570"/>
      <c r="GCN30" s="570"/>
      <c r="GCO30" s="570"/>
      <c r="GCP30" s="570"/>
      <c r="GCQ30" s="570"/>
      <c r="GCR30" s="570"/>
      <c r="GCS30" s="570"/>
      <c r="GCT30" s="570"/>
      <c r="GCU30" s="570"/>
      <c r="GCV30" s="570"/>
      <c r="GCW30" s="570"/>
      <c r="GCX30" s="570"/>
      <c r="GCY30" s="570"/>
      <c r="GCZ30" s="570"/>
      <c r="GDA30" s="570"/>
      <c r="GDB30" s="570"/>
      <c r="GDC30" s="570"/>
      <c r="GDD30" s="570"/>
      <c r="GDE30" s="570"/>
      <c r="GDF30" s="570"/>
      <c r="GDG30" s="570"/>
      <c r="GDH30" s="570"/>
      <c r="GDI30" s="570"/>
      <c r="GDJ30" s="570"/>
      <c r="GDK30" s="570"/>
      <c r="GDL30" s="570"/>
      <c r="GDM30" s="570"/>
      <c r="GDN30" s="570"/>
      <c r="GDO30" s="570"/>
      <c r="GDP30" s="570"/>
      <c r="GDQ30" s="570"/>
      <c r="GDR30" s="570"/>
      <c r="GDS30" s="570"/>
      <c r="GDT30" s="570"/>
      <c r="GDU30" s="570"/>
      <c r="GDV30" s="570"/>
      <c r="GDW30" s="570"/>
      <c r="GDX30" s="570"/>
      <c r="GDY30" s="570"/>
      <c r="GDZ30" s="570"/>
      <c r="GEA30" s="570"/>
      <c r="GEB30" s="570"/>
      <c r="GEC30" s="570"/>
      <c r="GED30" s="570"/>
      <c r="GEE30" s="570"/>
      <c r="GEF30" s="570"/>
      <c r="GEG30" s="570"/>
      <c r="GEH30" s="570"/>
      <c r="GEI30" s="570"/>
      <c r="GEJ30" s="570"/>
      <c r="GEK30" s="570"/>
      <c r="GEL30" s="570"/>
      <c r="GEM30" s="570"/>
      <c r="GEN30" s="570"/>
      <c r="GEO30" s="570"/>
      <c r="GEP30" s="570"/>
      <c r="GEQ30" s="570"/>
      <c r="GER30" s="570"/>
      <c r="GES30" s="570"/>
      <c r="GET30" s="570"/>
      <c r="GEU30" s="570"/>
      <c r="GEV30" s="570"/>
      <c r="GEW30" s="570"/>
      <c r="GEX30" s="570"/>
      <c r="GEY30" s="570"/>
      <c r="GEZ30" s="570"/>
      <c r="GFA30" s="570"/>
      <c r="GFB30" s="570"/>
      <c r="GFC30" s="570"/>
      <c r="GFD30" s="570"/>
      <c r="GFE30" s="570"/>
      <c r="GFF30" s="570"/>
      <c r="GFG30" s="570"/>
      <c r="GFH30" s="570"/>
      <c r="GFI30" s="570"/>
      <c r="GFJ30" s="570"/>
      <c r="GFK30" s="570"/>
      <c r="GFL30" s="570"/>
      <c r="GFM30" s="570"/>
      <c r="GFN30" s="570"/>
      <c r="GFO30" s="570"/>
      <c r="GFP30" s="570"/>
      <c r="GFQ30" s="570"/>
      <c r="GFR30" s="570"/>
      <c r="GFS30" s="570"/>
      <c r="GFT30" s="570"/>
      <c r="GFU30" s="570"/>
      <c r="GFV30" s="570"/>
      <c r="GFW30" s="570"/>
      <c r="GFX30" s="570"/>
      <c r="GFY30" s="570"/>
      <c r="GFZ30" s="570"/>
      <c r="GGA30" s="570"/>
      <c r="GGB30" s="570"/>
      <c r="GGC30" s="570"/>
      <c r="GGD30" s="570"/>
      <c r="GGE30" s="570"/>
      <c r="GGF30" s="570"/>
      <c r="GGG30" s="570"/>
      <c r="GGH30" s="570"/>
      <c r="GGI30" s="570"/>
      <c r="GGJ30" s="570"/>
      <c r="GGK30" s="570"/>
      <c r="GGL30" s="570"/>
      <c r="GGM30" s="570"/>
      <c r="GGN30" s="570"/>
      <c r="GGO30" s="570"/>
      <c r="GGP30" s="570"/>
      <c r="GGQ30" s="570"/>
      <c r="GGR30" s="570"/>
      <c r="GGS30" s="570"/>
      <c r="GGT30" s="570"/>
      <c r="GGU30" s="570"/>
      <c r="GGV30" s="570"/>
      <c r="GGW30" s="570"/>
      <c r="GGX30" s="570"/>
      <c r="GGY30" s="570"/>
      <c r="GGZ30" s="570"/>
      <c r="GHA30" s="570"/>
      <c r="GHB30" s="570"/>
      <c r="GHC30" s="570"/>
      <c r="GHD30" s="570"/>
      <c r="GHE30" s="570"/>
      <c r="GHF30" s="570"/>
      <c r="GHG30" s="570"/>
      <c r="GHH30" s="570"/>
      <c r="GHI30" s="570"/>
      <c r="GHJ30" s="570"/>
      <c r="GHK30" s="570"/>
      <c r="GHL30" s="570"/>
      <c r="GHM30" s="570"/>
      <c r="GHN30" s="570"/>
      <c r="GHO30" s="570"/>
      <c r="GHP30" s="570"/>
      <c r="GHQ30" s="570"/>
      <c r="GHR30" s="570"/>
      <c r="GHS30" s="570"/>
      <c r="GHT30" s="570"/>
      <c r="GHU30" s="570"/>
      <c r="GHV30" s="570"/>
      <c r="GHW30" s="570"/>
      <c r="GHX30" s="570"/>
      <c r="GHY30" s="570"/>
      <c r="GHZ30" s="570"/>
      <c r="GIA30" s="570"/>
      <c r="GIB30" s="570"/>
      <c r="GIC30" s="570"/>
      <c r="GID30" s="570"/>
      <c r="GIE30" s="570"/>
      <c r="GIF30" s="570"/>
      <c r="GIG30" s="570"/>
      <c r="GIH30" s="570"/>
      <c r="GII30" s="570"/>
      <c r="GIJ30" s="570"/>
      <c r="GIK30" s="570"/>
      <c r="GIL30" s="570"/>
      <c r="GIM30" s="570"/>
      <c r="GIN30" s="570"/>
      <c r="GIO30" s="570"/>
      <c r="GIP30" s="570"/>
      <c r="GIQ30" s="570"/>
      <c r="GIR30" s="570"/>
      <c r="GIS30" s="570"/>
      <c r="GIT30" s="570"/>
      <c r="GIU30" s="570"/>
      <c r="GIV30" s="570"/>
      <c r="GIW30" s="570"/>
      <c r="GIX30" s="570"/>
      <c r="GIY30" s="570"/>
      <c r="GIZ30" s="570"/>
      <c r="GJA30" s="570"/>
      <c r="GJB30" s="570"/>
      <c r="GJC30" s="570"/>
      <c r="GJD30" s="570"/>
      <c r="GJE30" s="570"/>
      <c r="GJF30" s="570"/>
      <c r="GJG30" s="570"/>
      <c r="GJH30" s="570"/>
      <c r="GJI30" s="570"/>
      <c r="GJJ30" s="570"/>
      <c r="GJK30" s="570"/>
      <c r="GJL30" s="570"/>
      <c r="GJM30" s="570"/>
      <c r="GJN30" s="570"/>
      <c r="GJO30" s="570"/>
      <c r="GJP30" s="570"/>
      <c r="GJQ30" s="570"/>
      <c r="GJR30" s="570"/>
      <c r="GJS30" s="570"/>
      <c r="GJT30" s="570"/>
      <c r="GJU30" s="570"/>
      <c r="GJV30" s="570"/>
      <c r="GJW30" s="570"/>
      <c r="GJX30" s="570"/>
      <c r="GJY30" s="570"/>
      <c r="GJZ30" s="570"/>
      <c r="GKA30" s="570"/>
      <c r="GKB30" s="570"/>
      <c r="GKC30" s="570"/>
      <c r="GKD30" s="570"/>
      <c r="GKE30" s="570"/>
      <c r="GKF30" s="570"/>
      <c r="GKG30" s="570"/>
      <c r="GKH30" s="570"/>
      <c r="GKI30" s="570"/>
      <c r="GKJ30" s="570"/>
      <c r="GKK30" s="570"/>
      <c r="GKL30" s="570"/>
      <c r="GKM30" s="570"/>
      <c r="GKN30" s="570"/>
      <c r="GKO30" s="570"/>
      <c r="GKP30" s="570"/>
      <c r="GKQ30" s="570"/>
      <c r="GKR30" s="570"/>
      <c r="GKS30" s="570"/>
      <c r="GKT30" s="570"/>
      <c r="GKU30" s="570"/>
      <c r="GKV30" s="570"/>
      <c r="GKW30" s="570"/>
      <c r="GKX30" s="570"/>
      <c r="GKY30" s="570"/>
      <c r="GKZ30" s="570"/>
      <c r="GLA30" s="570"/>
      <c r="GLB30" s="570"/>
      <c r="GLC30" s="570"/>
      <c r="GLD30" s="570"/>
      <c r="GLE30" s="570"/>
      <c r="GLF30" s="570"/>
      <c r="GLG30" s="570"/>
      <c r="GLH30" s="570"/>
      <c r="GLI30" s="570"/>
      <c r="GLJ30" s="570"/>
      <c r="GLK30" s="570"/>
      <c r="GLL30" s="570"/>
      <c r="GLM30" s="570"/>
      <c r="GLN30" s="570"/>
      <c r="GLO30" s="570"/>
      <c r="GLP30" s="570"/>
      <c r="GLQ30" s="570"/>
      <c r="GLR30" s="570"/>
      <c r="GLS30" s="570"/>
      <c r="GLT30" s="570"/>
      <c r="GLU30" s="570"/>
      <c r="GLV30" s="570"/>
      <c r="GLW30" s="570"/>
      <c r="GLX30" s="570"/>
      <c r="GLY30" s="570"/>
      <c r="GLZ30" s="570"/>
      <c r="GMA30" s="570"/>
      <c r="GMB30" s="570"/>
      <c r="GMC30" s="570"/>
      <c r="GMD30" s="570"/>
      <c r="GME30" s="570"/>
      <c r="GMF30" s="570"/>
      <c r="GMG30" s="570"/>
      <c r="GMH30" s="570"/>
      <c r="GMI30" s="570"/>
      <c r="GMJ30" s="570"/>
      <c r="GMK30" s="570"/>
      <c r="GML30" s="570"/>
      <c r="GMM30" s="570"/>
      <c r="GMN30" s="570"/>
      <c r="GMO30" s="570"/>
      <c r="GMP30" s="570"/>
      <c r="GMQ30" s="570"/>
      <c r="GMR30" s="570"/>
      <c r="GMS30" s="570"/>
      <c r="GMT30" s="570"/>
      <c r="GMU30" s="570"/>
      <c r="GMV30" s="570"/>
      <c r="GMW30" s="570"/>
      <c r="GMX30" s="570"/>
      <c r="GMY30" s="570"/>
      <c r="GMZ30" s="570"/>
      <c r="GNA30" s="570"/>
      <c r="GNB30" s="570"/>
      <c r="GNC30" s="570"/>
      <c r="GND30" s="570"/>
      <c r="GNE30" s="570"/>
      <c r="GNF30" s="570"/>
      <c r="GNG30" s="570"/>
      <c r="GNH30" s="570"/>
      <c r="GNI30" s="570"/>
      <c r="GNJ30" s="570"/>
      <c r="GNK30" s="570"/>
      <c r="GNL30" s="570"/>
      <c r="GNM30" s="570"/>
      <c r="GNN30" s="570"/>
      <c r="GNO30" s="570"/>
      <c r="GNP30" s="570"/>
      <c r="GNQ30" s="570"/>
      <c r="GNR30" s="570"/>
      <c r="GNS30" s="570"/>
      <c r="GNT30" s="570"/>
      <c r="GNU30" s="570"/>
      <c r="GNV30" s="570"/>
      <c r="GNW30" s="570"/>
      <c r="GNX30" s="570"/>
      <c r="GNY30" s="570"/>
      <c r="GNZ30" s="570"/>
      <c r="GOA30" s="570"/>
      <c r="GOB30" s="570"/>
      <c r="GOC30" s="570"/>
      <c r="GOD30" s="570"/>
      <c r="GOE30" s="570"/>
      <c r="GOF30" s="570"/>
      <c r="GOG30" s="570"/>
      <c r="GOH30" s="570"/>
      <c r="GOI30" s="570"/>
      <c r="GOJ30" s="570"/>
      <c r="GOK30" s="570"/>
      <c r="GOL30" s="570"/>
      <c r="GOM30" s="570"/>
      <c r="GON30" s="570"/>
      <c r="GOO30" s="570"/>
      <c r="GOP30" s="570"/>
      <c r="GOQ30" s="570"/>
      <c r="GOR30" s="570"/>
      <c r="GOS30" s="570"/>
      <c r="GOT30" s="570"/>
      <c r="GOU30" s="570"/>
      <c r="GOV30" s="570"/>
      <c r="GOW30" s="570"/>
      <c r="GOX30" s="570"/>
      <c r="GOY30" s="570"/>
      <c r="GOZ30" s="570"/>
      <c r="GPA30" s="570"/>
      <c r="GPB30" s="570"/>
      <c r="GPC30" s="570"/>
      <c r="GPD30" s="570"/>
      <c r="GPE30" s="570"/>
      <c r="GPF30" s="570"/>
      <c r="GPG30" s="570"/>
      <c r="GPH30" s="570"/>
      <c r="GPI30" s="570"/>
      <c r="GPJ30" s="570"/>
      <c r="GPK30" s="570"/>
      <c r="GPL30" s="570"/>
      <c r="GPM30" s="570"/>
      <c r="GPN30" s="570"/>
      <c r="GPO30" s="570"/>
      <c r="GPP30" s="570"/>
      <c r="GPQ30" s="570"/>
      <c r="GPR30" s="570"/>
      <c r="GPS30" s="570"/>
      <c r="GPT30" s="570"/>
      <c r="GPU30" s="570"/>
      <c r="GPV30" s="570"/>
      <c r="GPW30" s="570"/>
      <c r="GPX30" s="570"/>
      <c r="GPY30" s="570"/>
      <c r="GPZ30" s="570"/>
      <c r="GQA30" s="570"/>
      <c r="GQB30" s="570"/>
      <c r="GQC30" s="570"/>
      <c r="GQD30" s="570"/>
      <c r="GQE30" s="570"/>
      <c r="GQF30" s="570"/>
      <c r="GQG30" s="570"/>
      <c r="GQH30" s="570"/>
      <c r="GQI30" s="570"/>
      <c r="GQJ30" s="570"/>
      <c r="GQK30" s="570"/>
      <c r="GQL30" s="570"/>
      <c r="GQM30" s="570"/>
      <c r="GQN30" s="570"/>
      <c r="GQO30" s="570"/>
      <c r="GQP30" s="570"/>
      <c r="GQQ30" s="570"/>
      <c r="GQR30" s="570"/>
      <c r="GQS30" s="570"/>
      <c r="GQT30" s="570"/>
      <c r="GQU30" s="570"/>
      <c r="GQV30" s="570"/>
      <c r="GQW30" s="570"/>
      <c r="GQX30" s="570"/>
      <c r="GQY30" s="570"/>
      <c r="GQZ30" s="570"/>
      <c r="GRA30" s="570"/>
      <c r="GRB30" s="570"/>
      <c r="GRC30" s="570"/>
      <c r="GRD30" s="570"/>
      <c r="GRE30" s="570"/>
      <c r="GRF30" s="570"/>
      <c r="GRG30" s="570"/>
      <c r="GRH30" s="570"/>
      <c r="GRI30" s="570"/>
      <c r="GRJ30" s="570"/>
      <c r="GRK30" s="570"/>
      <c r="GRL30" s="570"/>
      <c r="GRM30" s="570"/>
      <c r="GRN30" s="570"/>
      <c r="GRO30" s="570"/>
      <c r="GRP30" s="570"/>
      <c r="GRQ30" s="570"/>
      <c r="GRR30" s="570"/>
      <c r="GRS30" s="570"/>
      <c r="GRT30" s="570"/>
      <c r="GRU30" s="570"/>
      <c r="GRV30" s="570"/>
      <c r="GRW30" s="570"/>
      <c r="GRX30" s="570"/>
      <c r="GRY30" s="570"/>
      <c r="GRZ30" s="570"/>
      <c r="GSA30" s="570"/>
      <c r="GSB30" s="570"/>
      <c r="GSC30" s="570"/>
      <c r="GSD30" s="570"/>
      <c r="GSE30" s="570"/>
      <c r="GSF30" s="570"/>
      <c r="GSG30" s="570"/>
      <c r="GSH30" s="570"/>
      <c r="GSI30" s="570"/>
      <c r="GSJ30" s="570"/>
      <c r="GSK30" s="570"/>
      <c r="GSL30" s="570"/>
      <c r="GSM30" s="570"/>
      <c r="GSN30" s="570"/>
      <c r="GSO30" s="570"/>
      <c r="GSP30" s="570"/>
      <c r="GSQ30" s="570"/>
      <c r="GSR30" s="570"/>
      <c r="GSS30" s="570"/>
      <c r="GST30" s="570"/>
      <c r="GSU30" s="570"/>
      <c r="GSV30" s="570"/>
      <c r="GSW30" s="570"/>
      <c r="GSX30" s="570"/>
      <c r="GSY30" s="570"/>
      <c r="GSZ30" s="570"/>
      <c r="GTA30" s="570"/>
      <c r="GTB30" s="570"/>
      <c r="GTC30" s="570"/>
      <c r="GTD30" s="570"/>
      <c r="GTE30" s="570"/>
      <c r="GTF30" s="570"/>
      <c r="GTG30" s="570"/>
      <c r="GTH30" s="570"/>
      <c r="GTI30" s="570"/>
      <c r="GTJ30" s="570"/>
      <c r="GTK30" s="570"/>
      <c r="GTL30" s="570"/>
      <c r="GTM30" s="570"/>
      <c r="GTN30" s="570"/>
      <c r="GTO30" s="570"/>
      <c r="GTP30" s="570"/>
      <c r="GTQ30" s="570"/>
      <c r="GTR30" s="570"/>
      <c r="GTS30" s="570"/>
      <c r="GTT30" s="570"/>
      <c r="GTU30" s="570"/>
      <c r="GTV30" s="570"/>
      <c r="GTW30" s="570"/>
      <c r="GTX30" s="570"/>
      <c r="GTY30" s="570"/>
      <c r="GTZ30" s="570"/>
      <c r="GUA30" s="570"/>
      <c r="GUB30" s="570"/>
      <c r="GUC30" s="570"/>
      <c r="GUD30" s="570"/>
      <c r="GUE30" s="570"/>
      <c r="GUF30" s="570"/>
      <c r="GUG30" s="570"/>
      <c r="GUH30" s="570"/>
      <c r="GUI30" s="570"/>
      <c r="GUJ30" s="570"/>
      <c r="GUK30" s="570"/>
      <c r="GUL30" s="570"/>
      <c r="GUM30" s="570"/>
      <c r="GUN30" s="570"/>
      <c r="GUO30" s="570"/>
      <c r="GUP30" s="570"/>
      <c r="GUQ30" s="570"/>
      <c r="GUR30" s="570"/>
      <c r="GUS30" s="570"/>
      <c r="GUT30" s="570"/>
      <c r="GUU30" s="570"/>
      <c r="GUV30" s="570"/>
      <c r="GUW30" s="570"/>
      <c r="GUX30" s="570"/>
      <c r="GUY30" s="570"/>
      <c r="GUZ30" s="570"/>
      <c r="GVA30" s="570"/>
      <c r="GVB30" s="570"/>
      <c r="GVC30" s="570"/>
      <c r="GVD30" s="570"/>
      <c r="GVE30" s="570"/>
      <c r="GVF30" s="570"/>
      <c r="GVG30" s="570"/>
      <c r="GVH30" s="570"/>
      <c r="GVI30" s="570"/>
      <c r="GVJ30" s="570"/>
      <c r="GVK30" s="570"/>
      <c r="GVL30" s="570"/>
      <c r="GVM30" s="570"/>
      <c r="GVN30" s="570"/>
      <c r="GVO30" s="570"/>
      <c r="GVP30" s="570"/>
      <c r="GVQ30" s="570"/>
      <c r="GVR30" s="570"/>
      <c r="GVS30" s="570"/>
      <c r="GVT30" s="570"/>
      <c r="GVU30" s="570"/>
      <c r="GVV30" s="570"/>
      <c r="GVW30" s="570"/>
      <c r="GVX30" s="570"/>
      <c r="GVY30" s="570"/>
      <c r="GVZ30" s="570"/>
      <c r="GWA30" s="570"/>
      <c r="GWB30" s="570"/>
      <c r="GWC30" s="570"/>
      <c r="GWD30" s="570"/>
      <c r="GWE30" s="570"/>
      <c r="GWF30" s="570"/>
      <c r="GWG30" s="570"/>
      <c r="GWH30" s="570"/>
      <c r="GWI30" s="570"/>
      <c r="GWJ30" s="570"/>
      <c r="GWK30" s="570"/>
      <c r="GWL30" s="570"/>
      <c r="GWM30" s="570"/>
      <c r="GWN30" s="570"/>
      <c r="GWO30" s="570"/>
      <c r="GWP30" s="570"/>
      <c r="GWQ30" s="570"/>
      <c r="GWR30" s="570"/>
      <c r="GWS30" s="570"/>
      <c r="GWT30" s="570"/>
      <c r="GWU30" s="570"/>
      <c r="GWV30" s="570"/>
      <c r="GWW30" s="570"/>
      <c r="GWX30" s="570"/>
      <c r="GWY30" s="570"/>
      <c r="GWZ30" s="570"/>
      <c r="GXA30" s="570"/>
      <c r="GXB30" s="570"/>
      <c r="GXC30" s="570"/>
      <c r="GXD30" s="570"/>
      <c r="GXE30" s="570"/>
      <c r="GXF30" s="570"/>
      <c r="GXG30" s="570"/>
      <c r="GXH30" s="570"/>
      <c r="GXI30" s="570"/>
      <c r="GXJ30" s="570"/>
      <c r="GXK30" s="570"/>
      <c r="GXL30" s="570"/>
      <c r="GXM30" s="570"/>
      <c r="GXN30" s="570"/>
      <c r="GXO30" s="570"/>
      <c r="GXP30" s="570"/>
      <c r="GXQ30" s="570"/>
      <c r="GXR30" s="570"/>
      <c r="GXS30" s="570"/>
      <c r="GXT30" s="570"/>
      <c r="GXU30" s="570"/>
      <c r="GXV30" s="570"/>
      <c r="GXW30" s="570"/>
      <c r="GXX30" s="570"/>
      <c r="GXY30" s="570"/>
      <c r="GXZ30" s="570"/>
      <c r="GYA30" s="570"/>
      <c r="GYB30" s="570"/>
      <c r="GYC30" s="570"/>
      <c r="GYD30" s="570"/>
      <c r="GYE30" s="570"/>
      <c r="GYF30" s="570"/>
      <c r="GYG30" s="570"/>
      <c r="GYH30" s="570"/>
      <c r="GYI30" s="570"/>
      <c r="GYJ30" s="570"/>
      <c r="GYK30" s="570"/>
      <c r="GYL30" s="570"/>
      <c r="GYM30" s="570"/>
      <c r="GYN30" s="570"/>
      <c r="GYO30" s="570"/>
      <c r="GYP30" s="570"/>
      <c r="GYQ30" s="570"/>
      <c r="GYR30" s="570"/>
      <c r="GYS30" s="570"/>
      <c r="GYT30" s="570"/>
      <c r="GYU30" s="570"/>
      <c r="GYV30" s="570"/>
      <c r="GYW30" s="570"/>
      <c r="GYX30" s="570"/>
      <c r="GYY30" s="570"/>
      <c r="GYZ30" s="570"/>
      <c r="GZA30" s="570"/>
      <c r="GZB30" s="570"/>
      <c r="GZC30" s="570"/>
      <c r="GZD30" s="570"/>
      <c r="GZE30" s="570"/>
      <c r="GZF30" s="570"/>
      <c r="GZG30" s="570"/>
      <c r="GZH30" s="570"/>
      <c r="GZI30" s="570"/>
      <c r="GZJ30" s="570"/>
      <c r="GZK30" s="570"/>
      <c r="GZL30" s="570"/>
      <c r="GZM30" s="570"/>
      <c r="GZN30" s="570"/>
      <c r="GZO30" s="570"/>
      <c r="GZP30" s="570"/>
      <c r="GZQ30" s="570"/>
      <c r="GZR30" s="570"/>
      <c r="GZS30" s="570"/>
      <c r="GZT30" s="570"/>
      <c r="GZU30" s="570"/>
      <c r="GZV30" s="570"/>
      <c r="GZW30" s="570"/>
      <c r="GZX30" s="570"/>
      <c r="GZY30" s="570"/>
      <c r="GZZ30" s="570"/>
      <c r="HAA30" s="570"/>
      <c r="HAB30" s="570"/>
      <c r="HAC30" s="570"/>
      <c r="HAD30" s="570"/>
      <c r="HAE30" s="570"/>
      <c r="HAF30" s="570"/>
      <c r="HAG30" s="570"/>
      <c r="HAH30" s="570"/>
      <c r="HAI30" s="570"/>
      <c r="HAJ30" s="570"/>
      <c r="HAK30" s="570"/>
      <c r="HAL30" s="570"/>
      <c r="HAM30" s="570"/>
      <c r="HAN30" s="570"/>
      <c r="HAO30" s="570"/>
      <c r="HAP30" s="570"/>
      <c r="HAQ30" s="570"/>
      <c r="HAR30" s="570"/>
      <c r="HAS30" s="570"/>
      <c r="HAT30" s="570"/>
      <c r="HAU30" s="570"/>
      <c r="HAV30" s="570"/>
      <c r="HAW30" s="570"/>
      <c r="HAX30" s="570"/>
      <c r="HAY30" s="570"/>
      <c r="HAZ30" s="570"/>
      <c r="HBA30" s="570"/>
      <c r="HBB30" s="570"/>
      <c r="HBC30" s="570"/>
      <c r="HBD30" s="570"/>
      <c r="HBE30" s="570"/>
      <c r="HBF30" s="570"/>
      <c r="HBG30" s="570"/>
      <c r="HBH30" s="570"/>
      <c r="HBI30" s="570"/>
      <c r="HBJ30" s="570"/>
      <c r="HBK30" s="570"/>
      <c r="HBL30" s="570"/>
      <c r="HBM30" s="570"/>
      <c r="HBN30" s="570"/>
      <c r="HBO30" s="570"/>
      <c r="HBP30" s="570"/>
      <c r="HBQ30" s="570"/>
      <c r="HBR30" s="570"/>
      <c r="HBS30" s="570"/>
      <c r="HBT30" s="570"/>
      <c r="HBU30" s="570"/>
      <c r="HBV30" s="570"/>
      <c r="HBW30" s="570"/>
      <c r="HBX30" s="570"/>
      <c r="HBY30" s="570"/>
      <c r="HBZ30" s="570"/>
      <c r="HCA30" s="570"/>
      <c r="HCB30" s="570"/>
      <c r="HCC30" s="570"/>
      <c r="HCD30" s="570"/>
      <c r="HCE30" s="570"/>
      <c r="HCF30" s="570"/>
      <c r="HCG30" s="570"/>
      <c r="HCH30" s="570"/>
      <c r="HCI30" s="570"/>
      <c r="HCJ30" s="570"/>
      <c r="HCK30" s="570"/>
      <c r="HCL30" s="570"/>
      <c r="HCM30" s="570"/>
      <c r="HCN30" s="570"/>
      <c r="HCO30" s="570"/>
      <c r="HCP30" s="570"/>
      <c r="HCQ30" s="570"/>
      <c r="HCR30" s="570"/>
      <c r="HCS30" s="570"/>
      <c r="HCT30" s="570"/>
      <c r="HCU30" s="570"/>
      <c r="HCV30" s="570"/>
      <c r="HCW30" s="570"/>
      <c r="HCX30" s="570"/>
      <c r="HCY30" s="570"/>
      <c r="HCZ30" s="570"/>
      <c r="HDA30" s="570"/>
      <c r="HDB30" s="570"/>
      <c r="HDC30" s="570"/>
      <c r="HDD30" s="570"/>
      <c r="HDE30" s="570"/>
      <c r="HDF30" s="570"/>
      <c r="HDG30" s="570"/>
      <c r="HDH30" s="570"/>
      <c r="HDI30" s="570"/>
      <c r="HDJ30" s="570"/>
      <c r="HDK30" s="570"/>
      <c r="HDL30" s="570"/>
      <c r="HDM30" s="570"/>
      <c r="HDN30" s="570"/>
      <c r="HDO30" s="570"/>
      <c r="HDP30" s="570"/>
      <c r="HDQ30" s="570"/>
      <c r="HDR30" s="570"/>
      <c r="HDS30" s="570"/>
      <c r="HDT30" s="570"/>
      <c r="HDU30" s="570"/>
      <c r="HDV30" s="570"/>
      <c r="HDW30" s="570"/>
      <c r="HDX30" s="570"/>
      <c r="HDY30" s="570"/>
      <c r="HDZ30" s="570"/>
      <c r="HEA30" s="570"/>
      <c r="HEB30" s="570"/>
      <c r="HEC30" s="570"/>
      <c r="HED30" s="570"/>
      <c r="HEE30" s="570"/>
      <c r="HEF30" s="570"/>
      <c r="HEG30" s="570"/>
      <c r="HEH30" s="570"/>
      <c r="HEI30" s="570"/>
      <c r="HEJ30" s="570"/>
      <c r="HEK30" s="570"/>
      <c r="HEL30" s="570"/>
      <c r="HEM30" s="570"/>
      <c r="HEN30" s="570"/>
      <c r="HEO30" s="570"/>
      <c r="HEP30" s="570"/>
      <c r="HEQ30" s="570"/>
      <c r="HER30" s="570"/>
      <c r="HES30" s="570"/>
      <c r="HET30" s="570"/>
      <c r="HEU30" s="570"/>
      <c r="HEV30" s="570"/>
      <c r="HEW30" s="570"/>
      <c r="HEX30" s="570"/>
      <c r="HEY30" s="570"/>
      <c r="HEZ30" s="570"/>
      <c r="HFA30" s="570"/>
      <c r="HFB30" s="570"/>
      <c r="HFC30" s="570"/>
      <c r="HFD30" s="570"/>
      <c r="HFE30" s="570"/>
      <c r="HFF30" s="570"/>
      <c r="HFG30" s="570"/>
      <c r="HFH30" s="570"/>
      <c r="HFI30" s="570"/>
      <c r="HFJ30" s="570"/>
      <c r="HFK30" s="570"/>
      <c r="HFL30" s="570"/>
      <c r="HFM30" s="570"/>
      <c r="HFN30" s="570"/>
      <c r="HFO30" s="570"/>
      <c r="HFP30" s="570"/>
      <c r="HFQ30" s="570"/>
      <c r="HFR30" s="570"/>
      <c r="HFS30" s="570"/>
      <c r="HFT30" s="570"/>
      <c r="HFU30" s="570"/>
      <c r="HFV30" s="570"/>
      <c r="HFW30" s="570"/>
      <c r="HFX30" s="570"/>
      <c r="HFY30" s="570"/>
      <c r="HFZ30" s="570"/>
      <c r="HGA30" s="570"/>
      <c r="HGB30" s="570"/>
      <c r="HGC30" s="570"/>
      <c r="HGD30" s="570"/>
      <c r="HGE30" s="570"/>
      <c r="HGF30" s="570"/>
      <c r="HGG30" s="570"/>
      <c r="HGH30" s="570"/>
      <c r="HGI30" s="570"/>
      <c r="HGJ30" s="570"/>
      <c r="HGK30" s="570"/>
      <c r="HGL30" s="570"/>
      <c r="HGM30" s="570"/>
      <c r="HGN30" s="570"/>
      <c r="HGO30" s="570"/>
      <c r="HGP30" s="570"/>
      <c r="HGQ30" s="570"/>
      <c r="HGR30" s="570"/>
      <c r="HGS30" s="570"/>
      <c r="HGT30" s="570"/>
      <c r="HGU30" s="570"/>
      <c r="HGV30" s="570"/>
      <c r="HGW30" s="570"/>
      <c r="HGX30" s="570"/>
      <c r="HGY30" s="570"/>
      <c r="HGZ30" s="570"/>
      <c r="HHA30" s="570"/>
      <c r="HHB30" s="570"/>
      <c r="HHC30" s="570"/>
      <c r="HHD30" s="570"/>
      <c r="HHE30" s="570"/>
      <c r="HHF30" s="570"/>
      <c r="HHG30" s="570"/>
      <c r="HHH30" s="570"/>
      <c r="HHI30" s="570"/>
      <c r="HHJ30" s="570"/>
      <c r="HHK30" s="570"/>
      <c r="HHL30" s="570"/>
      <c r="HHM30" s="570"/>
      <c r="HHN30" s="570"/>
      <c r="HHO30" s="570"/>
      <c r="HHP30" s="570"/>
      <c r="HHQ30" s="570"/>
      <c r="HHR30" s="570"/>
      <c r="HHS30" s="570"/>
      <c r="HHT30" s="570"/>
      <c r="HHU30" s="570"/>
      <c r="HHV30" s="570"/>
      <c r="HHW30" s="570"/>
      <c r="HHX30" s="570"/>
      <c r="HHY30" s="570"/>
      <c r="HHZ30" s="570"/>
      <c r="HIA30" s="570"/>
      <c r="HIB30" s="570"/>
      <c r="HIC30" s="570"/>
      <c r="HID30" s="570"/>
      <c r="HIE30" s="570"/>
      <c r="HIF30" s="570"/>
      <c r="HIG30" s="570"/>
      <c r="HIH30" s="570"/>
      <c r="HII30" s="570"/>
      <c r="HIJ30" s="570"/>
      <c r="HIK30" s="570"/>
      <c r="HIL30" s="570"/>
      <c r="HIM30" s="570"/>
      <c r="HIN30" s="570"/>
      <c r="HIO30" s="570"/>
      <c r="HIP30" s="570"/>
      <c r="HIQ30" s="570"/>
      <c r="HIR30" s="570"/>
      <c r="HIS30" s="570"/>
      <c r="HIT30" s="570"/>
      <c r="HIU30" s="570"/>
      <c r="HIV30" s="570"/>
      <c r="HIW30" s="570"/>
      <c r="HIX30" s="570"/>
      <c r="HIY30" s="570"/>
      <c r="HIZ30" s="570"/>
      <c r="HJA30" s="570"/>
      <c r="HJB30" s="570"/>
      <c r="HJC30" s="570"/>
      <c r="HJD30" s="570"/>
      <c r="HJE30" s="570"/>
      <c r="HJF30" s="570"/>
      <c r="HJG30" s="570"/>
      <c r="HJH30" s="570"/>
      <c r="HJI30" s="570"/>
      <c r="HJJ30" s="570"/>
      <c r="HJK30" s="570"/>
      <c r="HJL30" s="570"/>
      <c r="HJM30" s="570"/>
      <c r="HJN30" s="570"/>
      <c r="HJO30" s="570"/>
      <c r="HJP30" s="570"/>
      <c r="HJQ30" s="570"/>
      <c r="HJR30" s="570"/>
      <c r="HJS30" s="570"/>
      <c r="HJT30" s="570"/>
      <c r="HJU30" s="570"/>
      <c r="HJV30" s="570"/>
      <c r="HJW30" s="570"/>
      <c r="HJX30" s="570"/>
      <c r="HJY30" s="570"/>
      <c r="HJZ30" s="570"/>
      <c r="HKA30" s="570"/>
      <c r="HKB30" s="570"/>
      <c r="HKC30" s="570"/>
      <c r="HKD30" s="570"/>
      <c r="HKE30" s="570"/>
      <c r="HKF30" s="570"/>
      <c r="HKG30" s="570"/>
      <c r="HKH30" s="570"/>
      <c r="HKI30" s="570"/>
      <c r="HKJ30" s="570"/>
      <c r="HKK30" s="570"/>
      <c r="HKL30" s="570"/>
      <c r="HKM30" s="570"/>
      <c r="HKN30" s="570"/>
      <c r="HKO30" s="570"/>
      <c r="HKP30" s="570"/>
      <c r="HKQ30" s="570"/>
      <c r="HKR30" s="570"/>
      <c r="HKS30" s="570"/>
      <c r="HKT30" s="570"/>
      <c r="HKU30" s="570"/>
      <c r="HKV30" s="570"/>
      <c r="HKW30" s="570"/>
      <c r="HKX30" s="570"/>
      <c r="HKY30" s="570"/>
      <c r="HKZ30" s="570"/>
      <c r="HLA30" s="570"/>
      <c r="HLB30" s="570"/>
      <c r="HLC30" s="570"/>
      <c r="HLD30" s="570"/>
      <c r="HLE30" s="570"/>
      <c r="HLF30" s="570"/>
      <c r="HLG30" s="570"/>
      <c r="HLH30" s="570"/>
      <c r="HLI30" s="570"/>
      <c r="HLJ30" s="570"/>
      <c r="HLK30" s="570"/>
      <c r="HLL30" s="570"/>
      <c r="HLM30" s="570"/>
      <c r="HLN30" s="570"/>
      <c r="HLO30" s="570"/>
      <c r="HLP30" s="570"/>
      <c r="HLQ30" s="570"/>
      <c r="HLR30" s="570"/>
      <c r="HLS30" s="570"/>
      <c r="HLT30" s="570"/>
      <c r="HLU30" s="570"/>
      <c r="HLV30" s="570"/>
      <c r="HLW30" s="570"/>
      <c r="HLX30" s="570"/>
      <c r="HLY30" s="570"/>
      <c r="HLZ30" s="570"/>
      <c r="HMA30" s="570"/>
      <c r="HMB30" s="570"/>
      <c r="HMC30" s="570"/>
      <c r="HMD30" s="570"/>
      <c r="HME30" s="570"/>
      <c r="HMF30" s="570"/>
      <c r="HMG30" s="570"/>
      <c r="HMH30" s="570"/>
      <c r="HMI30" s="570"/>
      <c r="HMJ30" s="570"/>
      <c r="HMK30" s="570"/>
      <c r="HML30" s="570"/>
      <c r="HMM30" s="570"/>
      <c r="HMN30" s="570"/>
      <c r="HMO30" s="570"/>
      <c r="HMP30" s="570"/>
      <c r="HMQ30" s="570"/>
      <c r="HMR30" s="570"/>
      <c r="HMS30" s="570"/>
      <c r="HMT30" s="570"/>
      <c r="HMU30" s="570"/>
      <c r="HMV30" s="570"/>
      <c r="HMW30" s="570"/>
      <c r="HMX30" s="570"/>
      <c r="HMY30" s="570"/>
      <c r="HMZ30" s="570"/>
      <c r="HNA30" s="570"/>
      <c r="HNB30" s="570"/>
      <c r="HNC30" s="570"/>
      <c r="HND30" s="570"/>
      <c r="HNE30" s="570"/>
      <c r="HNF30" s="570"/>
      <c r="HNG30" s="570"/>
      <c r="HNH30" s="570"/>
      <c r="HNI30" s="570"/>
      <c r="HNJ30" s="570"/>
      <c r="HNK30" s="570"/>
      <c r="HNL30" s="570"/>
      <c r="HNM30" s="570"/>
      <c r="HNN30" s="570"/>
      <c r="HNO30" s="570"/>
      <c r="HNP30" s="570"/>
      <c r="HNQ30" s="570"/>
      <c r="HNR30" s="570"/>
      <c r="HNS30" s="570"/>
      <c r="HNT30" s="570"/>
      <c r="HNU30" s="570"/>
      <c r="HNV30" s="570"/>
      <c r="HNW30" s="570"/>
      <c r="HNX30" s="570"/>
      <c r="HNY30" s="570"/>
      <c r="HNZ30" s="570"/>
      <c r="HOA30" s="570"/>
      <c r="HOB30" s="570"/>
      <c r="HOC30" s="570"/>
      <c r="HOD30" s="570"/>
      <c r="HOE30" s="570"/>
      <c r="HOF30" s="570"/>
      <c r="HOG30" s="570"/>
      <c r="HOH30" s="570"/>
      <c r="HOI30" s="570"/>
      <c r="HOJ30" s="570"/>
      <c r="HOK30" s="570"/>
      <c r="HOL30" s="570"/>
      <c r="HOM30" s="570"/>
      <c r="HON30" s="570"/>
      <c r="HOO30" s="570"/>
      <c r="HOP30" s="570"/>
      <c r="HOQ30" s="570"/>
      <c r="HOR30" s="570"/>
      <c r="HOS30" s="570"/>
      <c r="HOT30" s="570"/>
      <c r="HOU30" s="570"/>
      <c r="HOV30" s="570"/>
      <c r="HOW30" s="570"/>
      <c r="HOX30" s="570"/>
      <c r="HOY30" s="570"/>
      <c r="HOZ30" s="570"/>
      <c r="HPA30" s="570"/>
      <c r="HPB30" s="570"/>
      <c r="HPC30" s="570"/>
      <c r="HPD30" s="570"/>
      <c r="HPE30" s="570"/>
      <c r="HPF30" s="570"/>
      <c r="HPG30" s="570"/>
      <c r="HPH30" s="570"/>
      <c r="HPI30" s="570"/>
      <c r="HPJ30" s="570"/>
      <c r="HPK30" s="570"/>
      <c r="HPL30" s="570"/>
      <c r="HPM30" s="570"/>
      <c r="HPN30" s="570"/>
      <c r="HPO30" s="570"/>
      <c r="HPP30" s="570"/>
      <c r="HPQ30" s="570"/>
      <c r="HPR30" s="570"/>
      <c r="HPS30" s="570"/>
      <c r="HPT30" s="570"/>
      <c r="HPU30" s="570"/>
      <c r="HPV30" s="570"/>
      <c r="HPW30" s="570"/>
      <c r="HPX30" s="570"/>
      <c r="HPY30" s="570"/>
      <c r="HPZ30" s="570"/>
      <c r="HQA30" s="570"/>
      <c r="HQB30" s="570"/>
      <c r="HQC30" s="570"/>
      <c r="HQD30" s="570"/>
      <c r="HQE30" s="570"/>
      <c r="HQF30" s="570"/>
      <c r="HQG30" s="570"/>
      <c r="HQH30" s="570"/>
      <c r="HQI30" s="570"/>
      <c r="HQJ30" s="570"/>
      <c r="HQK30" s="570"/>
      <c r="HQL30" s="570"/>
      <c r="HQM30" s="570"/>
      <c r="HQN30" s="570"/>
      <c r="HQO30" s="570"/>
      <c r="HQP30" s="570"/>
      <c r="HQQ30" s="570"/>
      <c r="HQR30" s="570"/>
      <c r="HQS30" s="570"/>
      <c r="HQT30" s="570"/>
      <c r="HQU30" s="570"/>
      <c r="HQV30" s="570"/>
      <c r="HQW30" s="570"/>
      <c r="HQX30" s="570"/>
      <c r="HQY30" s="570"/>
      <c r="HQZ30" s="570"/>
      <c r="HRA30" s="570"/>
      <c r="HRB30" s="570"/>
      <c r="HRC30" s="570"/>
      <c r="HRD30" s="570"/>
      <c r="HRE30" s="570"/>
      <c r="HRF30" s="570"/>
      <c r="HRG30" s="570"/>
      <c r="HRH30" s="570"/>
      <c r="HRI30" s="570"/>
      <c r="HRJ30" s="570"/>
      <c r="HRK30" s="570"/>
      <c r="HRL30" s="570"/>
      <c r="HRM30" s="570"/>
      <c r="HRN30" s="570"/>
      <c r="HRO30" s="570"/>
      <c r="HRP30" s="570"/>
      <c r="HRQ30" s="570"/>
      <c r="HRR30" s="570"/>
      <c r="HRS30" s="570"/>
      <c r="HRT30" s="570"/>
      <c r="HRU30" s="570"/>
      <c r="HRV30" s="570"/>
      <c r="HRW30" s="570"/>
      <c r="HRX30" s="570"/>
      <c r="HRY30" s="570"/>
      <c r="HRZ30" s="570"/>
      <c r="HSA30" s="570"/>
      <c r="HSB30" s="570"/>
      <c r="HSC30" s="570"/>
      <c r="HSD30" s="570"/>
      <c r="HSE30" s="570"/>
      <c r="HSF30" s="570"/>
      <c r="HSG30" s="570"/>
      <c r="HSH30" s="570"/>
      <c r="HSI30" s="570"/>
      <c r="HSJ30" s="570"/>
      <c r="HSK30" s="570"/>
      <c r="HSL30" s="570"/>
      <c r="HSM30" s="570"/>
      <c r="HSN30" s="570"/>
      <c r="HSO30" s="570"/>
      <c r="HSP30" s="570"/>
      <c r="HSQ30" s="570"/>
      <c r="HSR30" s="570"/>
      <c r="HSS30" s="570"/>
      <c r="HST30" s="570"/>
      <c r="HSU30" s="570"/>
      <c r="HSV30" s="570"/>
      <c r="HSW30" s="570"/>
      <c r="HSX30" s="570"/>
      <c r="HSY30" s="570"/>
      <c r="HSZ30" s="570"/>
      <c r="HTA30" s="570"/>
      <c r="HTB30" s="570"/>
      <c r="HTC30" s="570"/>
      <c r="HTD30" s="570"/>
      <c r="HTE30" s="570"/>
      <c r="HTF30" s="570"/>
      <c r="HTG30" s="570"/>
      <c r="HTH30" s="570"/>
      <c r="HTI30" s="570"/>
      <c r="HTJ30" s="570"/>
      <c r="HTK30" s="570"/>
      <c r="HTL30" s="570"/>
      <c r="HTM30" s="570"/>
      <c r="HTN30" s="570"/>
      <c r="HTO30" s="570"/>
      <c r="HTP30" s="570"/>
      <c r="HTQ30" s="570"/>
      <c r="HTR30" s="570"/>
      <c r="HTS30" s="570"/>
      <c r="HTT30" s="570"/>
      <c r="HTU30" s="570"/>
      <c r="HTV30" s="570"/>
      <c r="HTW30" s="570"/>
      <c r="HTX30" s="570"/>
      <c r="HTY30" s="570"/>
      <c r="HTZ30" s="570"/>
      <c r="HUA30" s="570"/>
      <c r="HUB30" s="570"/>
      <c r="HUC30" s="570"/>
      <c r="HUD30" s="570"/>
      <c r="HUE30" s="570"/>
      <c r="HUF30" s="570"/>
      <c r="HUG30" s="570"/>
      <c r="HUH30" s="570"/>
      <c r="HUI30" s="570"/>
      <c r="HUJ30" s="570"/>
      <c r="HUK30" s="570"/>
      <c r="HUL30" s="570"/>
      <c r="HUM30" s="570"/>
      <c r="HUN30" s="570"/>
      <c r="HUO30" s="570"/>
      <c r="HUP30" s="570"/>
      <c r="HUQ30" s="570"/>
      <c r="HUR30" s="570"/>
      <c r="HUS30" s="570"/>
      <c r="HUT30" s="570"/>
      <c r="HUU30" s="570"/>
      <c r="HUV30" s="570"/>
      <c r="HUW30" s="570"/>
      <c r="HUX30" s="570"/>
      <c r="HUY30" s="570"/>
      <c r="HUZ30" s="570"/>
      <c r="HVA30" s="570"/>
      <c r="HVB30" s="570"/>
      <c r="HVC30" s="570"/>
      <c r="HVD30" s="570"/>
      <c r="HVE30" s="570"/>
      <c r="HVF30" s="570"/>
      <c r="HVG30" s="570"/>
      <c r="HVH30" s="570"/>
      <c r="HVI30" s="570"/>
      <c r="HVJ30" s="570"/>
      <c r="HVK30" s="570"/>
      <c r="HVL30" s="570"/>
      <c r="HVM30" s="570"/>
      <c r="HVN30" s="570"/>
      <c r="HVO30" s="570"/>
      <c r="HVP30" s="570"/>
      <c r="HVQ30" s="570"/>
      <c r="HVR30" s="570"/>
      <c r="HVS30" s="570"/>
      <c r="HVT30" s="570"/>
      <c r="HVU30" s="570"/>
      <c r="HVV30" s="570"/>
      <c r="HVW30" s="570"/>
      <c r="HVX30" s="570"/>
      <c r="HVY30" s="570"/>
      <c r="HVZ30" s="570"/>
      <c r="HWA30" s="570"/>
      <c r="HWB30" s="570"/>
      <c r="HWC30" s="570"/>
      <c r="HWD30" s="570"/>
      <c r="HWE30" s="570"/>
      <c r="HWF30" s="570"/>
      <c r="HWG30" s="570"/>
      <c r="HWH30" s="570"/>
      <c r="HWI30" s="570"/>
      <c r="HWJ30" s="570"/>
      <c r="HWK30" s="570"/>
      <c r="HWL30" s="570"/>
      <c r="HWM30" s="570"/>
      <c r="HWN30" s="570"/>
      <c r="HWO30" s="570"/>
      <c r="HWP30" s="570"/>
      <c r="HWQ30" s="570"/>
      <c r="HWR30" s="570"/>
      <c r="HWS30" s="570"/>
      <c r="HWT30" s="570"/>
      <c r="HWU30" s="570"/>
      <c r="HWV30" s="570"/>
      <c r="HWW30" s="570"/>
      <c r="HWX30" s="570"/>
      <c r="HWY30" s="570"/>
      <c r="HWZ30" s="570"/>
      <c r="HXA30" s="570"/>
      <c r="HXB30" s="570"/>
      <c r="HXC30" s="570"/>
      <c r="HXD30" s="570"/>
      <c r="HXE30" s="570"/>
      <c r="HXF30" s="570"/>
      <c r="HXG30" s="570"/>
      <c r="HXH30" s="570"/>
      <c r="HXI30" s="570"/>
      <c r="HXJ30" s="570"/>
      <c r="HXK30" s="570"/>
      <c r="HXL30" s="570"/>
      <c r="HXM30" s="570"/>
      <c r="HXN30" s="570"/>
      <c r="HXO30" s="570"/>
      <c r="HXP30" s="570"/>
      <c r="HXQ30" s="570"/>
      <c r="HXR30" s="570"/>
      <c r="HXS30" s="570"/>
      <c r="HXT30" s="570"/>
      <c r="HXU30" s="570"/>
      <c r="HXV30" s="570"/>
      <c r="HXW30" s="570"/>
      <c r="HXX30" s="570"/>
      <c r="HXY30" s="570"/>
      <c r="HXZ30" s="570"/>
      <c r="HYA30" s="570"/>
      <c r="HYB30" s="570"/>
      <c r="HYC30" s="570"/>
      <c r="HYD30" s="570"/>
      <c r="HYE30" s="570"/>
      <c r="HYF30" s="570"/>
      <c r="HYG30" s="570"/>
      <c r="HYH30" s="570"/>
      <c r="HYI30" s="570"/>
      <c r="HYJ30" s="570"/>
      <c r="HYK30" s="570"/>
      <c r="HYL30" s="570"/>
      <c r="HYM30" s="570"/>
      <c r="HYN30" s="570"/>
      <c r="HYO30" s="570"/>
      <c r="HYP30" s="570"/>
      <c r="HYQ30" s="570"/>
      <c r="HYR30" s="570"/>
      <c r="HYS30" s="570"/>
      <c r="HYT30" s="570"/>
      <c r="HYU30" s="570"/>
      <c r="HYV30" s="570"/>
      <c r="HYW30" s="570"/>
      <c r="HYX30" s="570"/>
      <c r="HYY30" s="570"/>
      <c r="HYZ30" s="570"/>
      <c r="HZA30" s="570"/>
      <c r="HZB30" s="570"/>
      <c r="HZC30" s="570"/>
      <c r="HZD30" s="570"/>
      <c r="HZE30" s="570"/>
      <c r="HZF30" s="570"/>
      <c r="HZG30" s="570"/>
      <c r="HZH30" s="570"/>
      <c r="HZI30" s="570"/>
      <c r="HZJ30" s="570"/>
      <c r="HZK30" s="570"/>
      <c r="HZL30" s="570"/>
      <c r="HZM30" s="570"/>
      <c r="HZN30" s="570"/>
      <c r="HZO30" s="570"/>
      <c r="HZP30" s="570"/>
      <c r="HZQ30" s="570"/>
      <c r="HZR30" s="570"/>
      <c r="HZS30" s="570"/>
      <c r="HZT30" s="570"/>
      <c r="HZU30" s="570"/>
      <c r="HZV30" s="570"/>
      <c r="HZW30" s="570"/>
      <c r="HZX30" s="570"/>
      <c r="HZY30" s="570"/>
      <c r="HZZ30" s="570"/>
      <c r="IAA30" s="570"/>
      <c r="IAB30" s="570"/>
      <c r="IAC30" s="570"/>
      <c r="IAD30" s="570"/>
      <c r="IAE30" s="570"/>
      <c r="IAF30" s="570"/>
      <c r="IAG30" s="570"/>
      <c r="IAH30" s="570"/>
      <c r="IAI30" s="570"/>
      <c r="IAJ30" s="570"/>
      <c r="IAK30" s="570"/>
      <c r="IAL30" s="570"/>
      <c r="IAM30" s="570"/>
      <c r="IAN30" s="570"/>
      <c r="IAO30" s="570"/>
      <c r="IAP30" s="570"/>
      <c r="IAQ30" s="570"/>
      <c r="IAR30" s="570"/>
      <c r="IAS30" s="570"/>
      <c r="IAT30" s="570"/>
      <c r="IAU30" s="570"/>
      <c r="IAV30" s="570"/>
      <c r="IAW30" s="570"/>
      <c r="IAX30" s="570"/>
      <c r="IAY30" s="570"/>
      <c r="IAZ30" s="570"/>
      <c r="IBA30" s="570"/>
      <c r="IBB30" s="570"/>
      <c r="IBC30" s="570"/>
      <c r="IBD30" s="570"/>
      <c r="IBE30" s="570"/>
      <c r="IBF30" s="570"/>
      <c r="IBG30" s="570"/>
      <c r="IBH30" s="570"/>
      <c r="IBI30" s="570"/>
      <c r="IBJ30" s="570"/>
      <c r="IBK30" s="570"/>
      <c r="IBL30" s="570"/>
      <c r="IBM30" s="570"/>
      <c r="IBN30" s="570"/>
      <c r="IBO30" s="570"/>
      <c r="IBP30" s="570"/>
      <c r="IBQ30" s="570"/>
      <c r="IBR30" s="570"/>
      <c r="IBS30" s="570"/>
      <c r="IBT30" s="570"/>
      <c r="IBU30" s="570"/>
      <c r="IBV30" s="570"/>
      <c r="IBW30" s="570"/>
      <c r="IBX30" s="570"/>
      <c r="IBY30" s="570"/>
      <c r="IBZ30" s="570"/>
      <c r="ICA30" s="570"/>
      <c r="ICB30" s="570"/>
      <c r="ICC30" s="570"/>
      <c r="ICD30" s="570"/>
      <c r="ICE30" s="570"/>
      <c r="ICF30" s="570"/>
      <c r="ICG30" s="570"/>
      <c r="ICH30" s="570"/>
      <c r="ICI30" s="570"/>
      <c r="ICJ30" s="570"/>
      <c r="ICK30" s="570"/>
      <c r="ICL30" s="570"/>
      <c r="ICM30" s="570"/>
      <c r="ICN30" s="570"/>
      <c r="ICO30" s="570"/>
      <c r="ICP30" s="570"/>
      <c r="ICQ30" s="570"/>
      <c r="ICR30" s="570"/>
      <c r="ICS30" s="570"/>
      <c r="ICT30" s="570"/>
      <c r="ICU30" s="570"/>
      <c r="ICV30" s="570"/>
      <c r="ICW30" s="570"/>
      <c r="ICX30" s="570"/>
      <c r="ICY30" s="570"/>
      <c r="ICZ30" s="570"/>
      <c r="IDA30" s="570"/>
      <c r="IDB30" s="570"/>
      <c r="IDC30" s="570"/>
      <c r="IDD30" s="570"/>
      <c r="IDE30" s="570"/>
      <c r="IDF30" s="570"/>
      <c r="IDG30" s="570"/>
      <c r="IDH30" s="570"/>
      <c r="IDI30" s="570"/>
      <c r="IDJ30" s="570"/>
      <c r="IDK30" s="570"/>
      <c r="IDL30" s="570"/>
      <c r="IDM30" s="570"/>
      <c r="IDN30" s="570"/>
      <c r="IDO30" s="570"/>
      <c r="IDP30" s="570"/>
      <c r="IDQ30" s="570"/>
      <c r="IDR30" s="570"/>
      <c r="IDS30" s="570"/>
      <c r="IDT30" s="570"/>
      <c r="IDU30" s="570"/>
      <c r="IDV30" s="570"/>
      <c r="IDW30" s="570"/>
      <c r="IDX30" s="570"/>
      <c r="IDY30" s="570"/>
      <c r="IDZ30" s="570"/>
      <c r="IEA30" s="570"/>
      <c r="IEB30" s="570"/>
      <c r="IEC30" s="570"/>
      <c r="IED30" s="570"/>
      <c r="IEE30" s="570"/>
      <c r="IEF30" s="570"/>
      <c r="IEG30" s="570"/>
      <c r="IEH30" s="570"/>
      <c r="IEI30" s="570"/>
      <c r="IEJ30" s="570"/>
      <c r="IEK30" s="570"/>
      <c r="IEL30" s="570"/>
      <c r="IEM30" s="570"/>
      <c r="IEN30" s="570"/>
      <c r="IEO30" s="570"/>
      <c r="IEP30" s="570"/>
      <c r="IEQ30" s="570"/>
      <c r="IER30" s="570"/>
      <c r="IES30" s="570"/>
      <c r="IET30" s="570"/>
      <c r="IEU30" s="570"/>
      <c r="IEV30" s="570"/>
      <c r="IEW30" s="570"/>
      <c r="IEX30" s="570"/>
      <c r="IEY30" s="570"/>
      <c r="IEZ30" s="570"/>
      <c r="IFA30" s="570"/>
      <c r="IFB30" s="570"/>
      <c r="IFC30" s="570"/>
      <c r="IFD30" s="570"/>
      <c r="IFE30" s="570"/>
      <c r="IFF30" s="570"/>
      <c r="IFG30" s="570"/>
      <c r="IFH30" s="570"/>
      <c r="IFI30" s="570"/>
      <c r="IFJ30" s="570"/>
      <c r="IFK30" s="570"/>
      <c r="IFL30" s="570"/>
      <c r="IFM30" s="570"/>
      <c r="IFN30" s="570"/>
      <c r="IFO30" s="570"/>
      <c r="IFP30" s="570"/>
      <c r="IFQ30" s="570"/>
      <c r="IFR30" s="570"/>
      <c r="IFS30" s="570"/>
      <c r="IFT30" s="570"/>
      <c r="IFU30" s="570"/>
      <c r="IFV30" s="570"/>
      <c r="IFW30" s="570"/>
      <c r="IFX30" s="570"/>
      <c r="IFY30" s="570"/>
      <c r="IFZ30" s="570"/>
      <c r="IGA30" s="570"/>
      <c r="IGB30" s="570"/>
      <c r="IGC30" s="570"/>
      <c r="IGD30" s="570"/>
      <c r="IGE30" s="570"/>
      <c r="IGF30" s="570"/>
      <c r="IGG30" s="570"/>
      <c r="IGH30" s="570"/>
      <c r="IGI30" s="570"/>
      <c r="IGJ30" s="570"/>
      <c r="IGK30" s="570"/>
      <c r="IGL30" s="570"/>
      <c r="IGM30" s="570"/>
      <c r="IGN30" s="570"/>
      <c r="IGO30" s="570"/>
      <c r="IGP30" s="570"/>
      <c r="IGQ30" s="570"/>
      <c r="IGR30" s="570"/>
      <c r="IGS30" s="570"/>
      <c r="IGT30" s="570"/>
      <c r="IGU30" s="570"/>
      <c r="IGV30" s="570"/>
      <c r="IGW30" s="570"/>
      <c r="IGX30" s="570"/>
      <c r="IGY30" s="570"/>
      <c r="IGZ30" s="570"/>
      <c r="IHA30" s="570"/>
      <c r="IHB30" s="570"/>
      <c r="IHC30" s="570"/>
      <c r="IHD30" s="570"/>
      <c r="IHE30" s="570"/>
      <c r="IHF30" s="570"/>
      <c r="IHG30" s="570"/>
      <c r="IHH30" s="570"/>
      <c r="IHI30" s="570"/>
      <c r="IHJ30" s="570"/>
      <c r="IHK30" s="570"/>
      <c r="IHL30" s="570"/>
      <c r="IHM30" s="570"/>
      <c r="IHN30" s="570"/>
      <c r="IHO30" s="570"/>
      <c r="IHP30" s="570"/>
      <c r="IHQ30" s="570"/>
      <c r="IHR30" s="570"/>
      <c r="IHS30" s="570"/>
      <c r="IHT30" s="570"/>
      <c r="IHU30" s="570"/>
      <c r="IHV30" s="570"/>
      <c r="IHW30" s="570"/>
      <c r="IHX30" s="570"/>
      <c r="IHY30" s="570"/>
      <c r="IHZ30" s="570"/>
      <c r="IIA30" s="570"/>
      <c r="IIB30" s="570"/>
      <c r="IIC30" s="570"/>
      <c r="IID30" s="570"/>
      <c r="IIE30" s="570"/>
      <c r="IIF30" s="570"/>
      <c r="IIG30" s="570"/>
      <c r="IIH30" s="570"/>
      <c r="III30" s="570"/>
      <c r="IIJ30" s="570"/>
      <c r="IIK30" s="570"/>
      <c r="IIL30" s="570"/>
      <c r="IIM30" s="570"/>
      <c r="IIN30" s="570"/>
      <c r="IIO30" s="570"/>
      <c r="IIP30" s="570"/>
      <c r="IIQ30" s="570"/>
      <c r="IIR30" s="570"/>
      <c r="IIS30" s="570"/>
      <c r="IIT30" s="570"/>
      <c r="IIU30" s="570"/>
      <c r="IIV30" s="570"/>
      <c r="IIW30" s="570"/>
      <c r="IIX30" s="570"/>
      <c r="IIY30" s="570"/>
      <c r="IIZ30" s="570"/>
      <c r="IJA30" s="570"/>
      <c r="IJB30" s="570"/>
      <c r="IJC30" s="570"/>
      <c r="IJD30" s="570"/>
      <c r="IJE30" s="570"/>
      <c r="IJF30" s="570"/>
      <c r="IJG30" s="570"/>
      <c r="IJH30" s="570"/>
      <c r="IJI30" s="570"/>
      <c r="IJJ30" s="570"/>
      <c r="IJK30" s="570"/>
      <c r="IJL30" s="570"/>
      <c r="IJM30" s="570"/>
      <c r="IJN30" s="570"/>
      <c r="IJO30" s="570"/>
      <c r="IJP30" s="570"/>
      <c r="IJQ30" s="570"/>
      <c r="IJR30" s="570"/>
      <c r="IJS30" s="570"/>
      <c r="IJT30" s="570"/>
      <c r="IJU30" s="570"/>
      <c r="IJV30" s="570"/>
      <c r="IJW30" s="570"/>
      <c r="IJX30" s="570"/>
      <c r="IJY30" s="570"/>
      <c r="IJZ30" s="570"/>
      <c r="IKA30" s="570"/>
      <c r="IKB30" s="570"/>
      <c r="IKC30" s="570"/>
      <c r="IKD30" s="570"/>
      <c r="IKE30" s="570"/>
      <c r="IKF30" s="570"/>
      <c r="IKG30" s="570"/>
      <c r="IKH30" s="570"/>
      <c r="IKI30" s="570"/>
      <c r="IKJ30" s="570"/>
      <c r="IKK30" s="570"/>
      <c r="IKL30" s="570"/>
      <c r="IKM30" s="570"/>
      <c r="IKN30" s="570"/>
      <c r="IKO30" s="570"/>
      <c r="IKP30" s="570"/>
      <c r="IKQ30" s="570"/>
      <c r="IKR30" s="570"/>
      <c r="IKS30" s="570"/>
      <c r="IKT30" s="570"/>
      <c r="IKU30" s="570"/>
      <c r="IKV30" s="570"/>
      <c r="IKW30" s="570"/>
      <c r="IKX30" s="570"/>
      <c r="IKY30" s="570"/>
      <c r="IKZ30" s="570"/>
      <c r="ILA30" s="570"/>
      <c r="ILB30" s="570"/>
      <c r="ILC30" s="570"/>
      <c r="ILD30" s="570"/>
      <c r="ILE30" s="570"/>
      <c r="ILF30" s="570"/>
      <c r="ILG30" s="570"/>
      <c r="ILH30" s="570"/>
      <c r="ILI30" s="570"/>
      <c r="ILJ30" s="570"/>
      <c r="ILK30" s="570"/>
      <c r="ILL30" s="570"/>
      <c r="ILM30" s="570"/>
      <c r="ILN30" s="570"/>
      <c r="ILO30" s="570"/>
      <c r="ILP30" s="570"/>
      <c r="ILQ30" s="570"/>
      <c r="ILR30" s="570"/>
      <c r="ILS30" s="570"/>
      <c r="ILT30" s="570"/>
      <c r="ILU30" s="570"/>
      <c r="ILV30" s="570"/>
      <c r="ILW30" s="570"/>
      <c r="ILX30" s="570"/>
      <c r="ILY30" s="570"/>
      <c r="ILZ30" s="570"/>
      <c r="IMA30" s="570"/>
      <c r="IMB30" s="570"/>
      <c r="IMC30" s="570"/>
      <c r="IMD30" s="570"/>
      <c r="IME30" s="570"/>
      <c r="IMF30" s="570"/>
      <c r="IMG30" s="570"/>
      <c r="IMH30" s="570"/>
      <c r="IMI30" s="570"/>
      <c r="IMJ30" s="570"/>
      <c r="IMK30" s="570"/>
      <c r="IML30" s="570"/>
      <c r="IMM30" s="570"/>
      <c r="IMN30" s="570"/>
      <c r="IMO30" s="570"/>
      <c r="IMP30" s="570"/>
      <c r="IMQ30" s="570"/>
      <c r="IMR30" s="570"/>
      <c r="IMS30" s="570"/>
      <c r="IMT30" s="570"/>
      <c r="IMU30" s="570"/>
      <c r="IMV30" s="570"/>
      <c r="IMW30" s="570"/>
      <c r="IMX30" s="570"/>
      <c r="IMY30" s="570"/>
      <c r="IMZ30" s="570"/>
      <c r="INA30" s="570"/>
      <c r="INB30" s="570"/>
      <c r="INC30" s="570"/>
      <c r="IND30" s="570"/>
      <c r="INE30" s="570"/>
      <c r="INF30" s="570"/>
      <c r="ING30" s="570"/>
      <c r="INH30" s="570"/>
      <c r="INI30" s="570"/>
      <c r="INJ30" s="570"/>
      <c r="INK30" s="570"/>
      <c r="INL30" s="570"/>
      <c r="INM30" s="570"/>
      <c r="INN30" s="570"/>
      <c r="INO30" s="570"/>
      <c r="INP30" s="570"/>
      <c r="INQ30" s="570"/>
      <c r="INR30" s="570"/>
      <c r="INS30" s="570"/>
      <c r="INT30" s="570"/>
      <c r="INU30" s="570"/>
      <c r="INV30" s="570"/>
      <c r="INW30" s="570"/>
      <c r="INX30" s="570"/>
      <c r="INY30" s="570"/>
      <c r="INZ30" s="570"/>
      <c r="IOA30" s="570"/>
      <c r="IOB30" s="570"/>
      <c r="IOC30" s="570"/>
      <c r="IOD30" s="570"/>
      <c r="IOE30" s="570"/>
      <c r="IOF30" s="570"/>
      <c r="IOG30" s="570"/>
      <c r="IOH30" s="570"/>
      <c r="IOI30" s="570"/>
      <c r="IOJ30" s="570"/>
      <c r="IOK30" s="570"/>
      <c r="IOL30" s="570"/>
      <c r="IOM30" s="570"/>
      <c r="ION30" s="570"/>
      <c r="IOO30" s="570"/>
      <c r="IOP30" s="570"/>
      <c r="IOQ30" s="570"/>
      <c r="IOR30" s="570"/>
      <c r="IOS30" s="570"/>
      <c r="IOT30" s="570"/>
      <c r="IOU30" s="570"/>
      <c r="IOV30" s="570"/>
      <c r="IOW30" s="570"/>
      <c r="IOX30" s="570"/>
      <c r="IOY30" s="570"/>
      <c r="IOZ30" s="570"/>
      <c r="IPA30" s="570"/>
      <c r="IPB30" s="570"/>
      <c r="IPC30" s="570"/>
      <c r="IPD30" s="570"/>
      <c r="IPE30" s="570"/>
      <c r="IPF30" s="570"/>
      <c r="IPG30" s="570"/>
      <c r="IPH30" s="570"/>
      <c r="IPI30" s="570"/>
      <c r="IPJ30" s="570"/>
      <c r="IPK30" s="570"/>
      <c r="IPL30" s="570"/>
      <c r="IPM30" s="570"/>
      <c r="IPN30" s="570"/>
      <c r="IPO30" s="570"/>
      <c r="IPP30" s="570"/>
      <c r="IPQ30" s="570"/>
      <c r="IPR30" s="570"/>
      <c r="IPS30" s="570"/>
      <c r="IPT30" s="570"/>
      <c r="IPU30" s="570"/>
      <c r="IPV30" s="570"/>
      <c r="IPW30" s="570"/>
      <c r="IPX30" s="570"/>
      <c r="IPY30" s="570"/>
      <c r="IPZ30" s="570"/>
      <c r="IQA30" s="570"/>
      <c r="IQB30" s="570"/>
      <c r="IQC30" s="570"/>
      <c r="IQD30" s="570"/>
      <c r="IQE30" s="570"/>
      <c r="IQF30" s="570"/>
      <c r="IQG30" s="570"/>
      <c r="IQH30" s="570"/>
      <c r="IQI30" s="570"/>
      <c r="IQJ30" s="570"/>
      <c r="IQK30" s="570"/>
      <c r="IQL30" s="570"/>
      <c r="IQM30" s="570"/>
      <c r="IQN30" s="570"/>
      <c r="IQO30" s="570"/>
      <c r="IQP30" s="570"/>
      <c r="IQQ30" s="570"/>
      <c r="IQR30" s="570"/>
      <c r="IQS30" s="570"/>
      <c r="IQT30" s="570"/>
      <c r="IQU30" s="570"/>
      <c r="IQV30" s="570"/>
      <c r="IQW30" s="570"/>
      <c r="IQX30" s="570"/>
      <c r="IQY30" s="570"/>
      <c r="IQZ30" s="570"/>
      <c r="IRA30" s="570"/>
      <c r="IRB30" s="570"/>
      <c r="IRC30" s="570"/>
      <c r="IRD30" s="570"/>
      <c r="IRE30" s="570"/>
      <c r="IRF30" s="570"/>
      <c r="IRG30" s="570"/>
      <c r="IRH30" s="570"/>
      <c r="IRI30" s="570"/>
      <c r="IRJ30" s="570"/>
      <c r="IRK30" s="570"/>
      <c r="IRL30" s="570"/>
      <c r="IRM30" s="570"/>
      <c r="IRN30" s="570"/>
      <c r="IRO30" s="570"/>
      <c r="IRP30" s="570"/>
      <c r="IRQ30" s="570"/>
      <c r="IRR30" s="570"/>
      <c r="IRS30" s="570"/>
      <c r="IRT30" s="570"/>
      <c r="IRU30" s="570"/>
      <c r="IRV30" s="570"/>
      <c r="IRW30" s="570"/>
      <c r="IRX30" s="570"/>
      <c r="IRY30" s="570"/>
      <c r="IRZ30" s="570"/>
      <c r="ISA30" s="570"/>
      <c r="ISB30" s="570"/>
      <c r="ISC30" s="570"/>
      <c r="ISD30" s="570"/>
      <c r="ISE30" s="570"/>
      <c r="ISF30" s="570"/>
      <c r="ISG30" s="570"/>
      <c r="ISH30" s="570"/>
      <c r="ISI30" s="570"/>
      <c r="ISJ30" s="570"/>
      <c r="ISK30" s="570"/>
      <c r="ISL30" s="570"/>
      <c r="ISM30" s="570"/>
      <c r="ISN30" s="570"/>
      <c r="ISO30" s="570"/>
      <c r="ISP30" s="570"/>
      <c r="ISQ30" s="570"/>
      <c r="ISR30" s="570"/>
      <c r="ISS30" s="570"/>
      <c r="IST30" s="570"/>
      <c r="ISU30" s="570"/>
      <c r="ISV30" s="570"/>
      <c r="ISW30" s="570"/>
      <c r="ISX30" s="570"/>
      <c r="ISY30" s="570"/>
      <c r="ISZ30" s="570"/>
      <c r="ITA30" s="570"/>
      <c r="ITB30" s="570"/>
      <c r="ITC30" s="570"/>
      <c r="ITD30" s="570"/>
      <c r="ITE30" s="570"/>
      <c r="ITF30" s="570"/>
      <c r="ITG30" s="570"/>
      <c r="ITH30" s="570"/>
      <c r="ITI30" s="570"/>
      <c r="ITJ30" s="570"/>
      <c r="ITK30" s="570"/>
      <c r="ITL30" s="570"/>
      <c r="ITM30" s="570"/>
      <c r="ITN30" s="570"/>
      <c r="ITO30" s="570"/>
      <c r="ITP30" s="570"/>
      <c r="ITQ30" s="570"/>
      <c r="ITR30" s="570"/>
      <c r="ITS30" s="570"/>
      <c r="ITT30" s="570"/>
      <c r="ITU30" s="570"/>
      <c r="ITV30" s="570"/>
      <c r="ITW30" s="570"/>
      <c r="ITX30" s="570"/>
      <c r="ITY30" s="570"/>
      <c r="ITZ30" s="570"/>
      <c r="IUA30" s="570"/>
      <c r="IUB30" s="570"/>
      <c r="IUC30" s="570"/>
      <c r="IUD30" s="570"/>
      <c r="IUE30" s="570"/>
      <c r="IUF30" s="570"/>
      <c r="IUG30" s="570"/>
      <c r="IUH30" s="570"/>
      <c r="IUI30" s="570"/>
      <c r="IUJ30" s="570"/>
      <c r="IUK30" s="570"/>
      <c r="IUL30" s="570"/>
      <c r="IUM30" s="570"/>
      <c r="IUN30" s="570"/>
      <c r="IUO30" s="570"/>
      <c r="IUP30" s="570"/>
      <c r="IUQ30" s="570"/>
      <c r="IUR30" s="570"/>
      <c r="IUS30" s="570"/>
      <c r="IUT30" s="570"/>
      <c r="IUU30" s="570"/>
      <c r="IUV30" s="570"/>
      <c r="IUW30" s="570"/>
      <c r="IUX30" s="570"/>
      <c r="IUY30" s="570"/>
      <c r="IUZ30" s="570"/>
      <c r="IVA30" s="570"/>
      <c r="IVB30" s="570"/>
      <c r="IVC30" s="570"/>
      <c r="IVD30" s="570"/>
      <c r="IVE30" s="570"/>
      <c r="IVF30" s="570"/>
      <c r="IVG30" s="570"/>
      <c r="IVH30" s="570"/>
      <c r="IVI30" s="570"/>
      <c r="IVJ30" s="570"/>
      <c r="IVK30" s="570"/>
      <c r="IVL30" s="570"/>
      <c r="IVM30" s="570"/>
      <c r="IVN30" s="570"/>
      <c r="IVO30" s="570"/>
      <c r="IVP30" s="570"/>
      <c r="IVQ30" s="570"/>
      <c r="IVR30" s="570"/>
      <c r="IVS30" s="570"/>
      <c r="IVT30" s="570"/>
      <c r="IVU30" s="570"/>
      <c r="IVV30" s="570"/>
      <c r="IVW30" s="570"/>
      <c r="IVX30" s="570"/>
      <c r="IVY30" s="570"/>
      <c r="IVZ30" s="570"/>
      <c r="IWA30" s="570"/>
      <c r="IWB30" s="570"/>
      <c r="IWC30" s="570"/>
      <c r="IWD30" s="570"/>
      <c r="IWE30" s="570"/>
      <c r="IWF30" s="570"/>
      <c r="IWG30" s="570"/>
      <c r="IWH30" s="570"/>
      <c r="IWI30" s="570"/>
      <c r="IWJ30" s="570"/>
      <c r="IWK30" s="570"/>
      <c r="IWL30" s="570"/>
      <c r="IWM30" s="570"/>
      <c r="IWN30" s="570"/>
      <c r="IWO30" s="570"/>
      <c r="IWP30" s="570"/>
      <c r="IWQ30" s="570"/>
      <c r="IWR30" s="570"/>
      <c r="IWS30" s="570"/>
      <c r="IWT30" s="570"/>
      <c r="IWU30" s="570"/>
      <c r="IWV30" s="570"/>
      <c r="IWW30" s="570"/>
      <c r="IWX30" s="570"/>
      <c r="IWY30" s="570"/>
      <c r="IWZ30" s="570"/>
      <c r="IXA30" s="570"/>
      <c r="IXB30" s="570"/>
      <c r="IXC30" s="570"/>
      <c r="IXD30" s="570"/>
      <c r="IXE30" s="570"/>
      <c r="IXF30" s="570"/>
      <c r="IXG30" s="570"/>
      <c r="IXH30" s="570"/>
      <c r="IXI30" s="570"/>
      <c r="IXJ30" s="570"/>
      <c r="IXK30" s="570"/>
      <c r="IXL30" s="570"/>
      <c r="IXM30" s="570"/>
      <c r="IXN30" s="570"/>
      <c r="IXO30" s="570"/>
      <c r="IXP30" s="570"/>
      <c r="IXQ30" s="570"/>
      <c r="IXR30" s="570"/>
      <c r="IXS30" s="570"/>
      <c r="IXT30" s="570"/>
      <c r="IXU30" s="570"/>
      <c r="IXV30" s="570"/>
      <c r="IXW30" s="570"/>
      <c r="IXX30" s="570"/>
      <c r="IXY30" s="570"/>
      <c r="IXZ30" s="570"/>
      <c r="IYA30" s="570"/>
      <c r="IYB30" s="570"/>
      <c r="IYC30" s="570"/>
      <c r="IYD30" s="570"/>
      <c r="IYE30" s="570"/>
      <c r="IYF30" s="570"/>
      <c r="IYG30" s="570"/>
      <c r="IYH30" s="570"/>
      <c r="IYI30" s="570"/>
      <c r="IYJ30" s="570"/>
      <c r="IYK30" s="570"/>
      <c r="IYL30" s="570"/>
      <c r="IYM30" s="570"/>
      <c r="IYN30" s="570"/>
      <c r="IYO30" s="570"/>
      <c r="IYP30" s="570"/>
      <c r="IYQ30" s="570"/>
      <c r="IYR30" s="570"/>
      <c r="IYS30" s="570"/>
      <c r="IYT30" s="570"/>
      <c r="IYU30" s="570"/>
      <c r="IYV30" s="570"/>
      <c r="IYW30" s="570"/>
      <c r="IYX30" s="570"/>
      <c r="IYY30" s="570"/>
      <c r="IYZ30" s="570"/>
      <c r="IZA30" s="570"/>
      <c r="IZB30" s="570"/>
      <c r="IZC30" s="570"/>
      <c r="IZD30" s="570"/>
      <c r="IZE30" s="570"/>
      <c r="IZF30" s="570"/>
      <c r="IZG30" s="570"/>
      <c r="IZH30" s="570"/>
      <c r="IZI30" s="570"/>
      <c r="IZJ30" s="570"/>
      <c r="IZK30" s="570"/>
      <c r="IZL30" s="570"/>
      <c r="IZM30" s="570"/>
      <c r="IZN30" s="570"/>
      <c r="IZO30" s="570"/>
      <c r="IZP30" s="570"/>
      <c r="IZQ30" s="570"/>
      <c r="IZR30" s="570"/>
      <c r="IZS30" s="570"/>
      <c r="IZT30" s="570"/>
      <c r="IZU30" s="570"/>
      <c r="IZV30" s="570"/>
      <c r="IZW30" s="570"/>
      <c r="IZX30" s="570"/>
      <c r="IZY30" s="570"/>
      <c r="IZZ30" s="570"/>
      <c r="JAA30" s="570"/>
      <c r="JAB30" s="570"/>
      <c r="JAC30" s="570"/>
      <c r="JAD30" s="570"/>
      <c r="JAE30" s="570"/>
      <c r="JAF30" s="570"/>
      <c r="JAG30" s="570"/>
      <c r="JAH30" s="570"/>
      <c r="JAI30" s="570"/>
      <c r="JAJ30" s="570"/>
      <c r="JAK30" s="570"/>
      <c r="JAL30" s="570"/>
      <c r="JAM30" s="570"/>
      <c r="JAN30" s="570"/>
      <c r="JAO30" s="570"/>
      <c r="JAP30" s="570"/>
      <c r="JAQ30" s="570"/>
      <c r="JAR30" s="570"/>
      <c r="JAS30" s="570"/>
      <c r="JAT30" s="570"/>
      <c r="JAU30" s="570"/>
      <c r="JAV30" s="570"/>
      <c r="JAW30" s="570"/>
      <c r="JAX30" s="570"/>
      <c r="JAY30" s="570"/>
      <c r="JAZ30" s="570"/>
      <c r="JBA30" s="570"/>
      <c r="JBB30" s="570"/>
      <c r="JBC30" s="570"/>
      <c r="JBD30" s="570"/>
      <c r="JBE30" s="570"/>
      <c r="JBF30" s="570"/>
      <c r="JBG30" s="570"/>
      <c r="JBH30" s="570"/>
      <c r="JBI30" s="570"/>
      <c r="JBJ30" s="570"/>
      <c r="JBK30" s="570"/>
      <c r="JBL30" s="570"/>
      <c r="JBM30" s="570"/>
      <c r="JBN30" s="570"/>
      <c r="JBO30" s="570"/>
      <c r="JBP30" s="570"/>
      <c r="JBQ30" s="570"/>
      <c r="JBR30" s="570"/>
      <c r="JBS30" s="570"/>
      <c r="JBT30" s="570"/>
      <c r="JBU30" s="570"/>
      <c r="JBV30" s="570"/>
      <c r="JBW30" s="570"/>
      <c r="JBX30" s="570"/>
      <c r="JBY30" s="570"/>
      <c r="JBZ30" s="570"/>
      <c r="JCA30" s="570"/>
      <c r="JCB30" s="570"/>
      <c r="JCC30" s="570"/>
      <c r="JCD30" s="570"/>
      <c r="JCE30" s="570"/>
      <c r="JCF30" s="570"/>
      <c r="JCG30" s="570"/>
      <c r="JCH30" s="570"/>
      <c r="JCI30" s="570"/>
      <c r="JCJ30" s="570"/>
      <c r="JCK30" s="570"/>
      <c r="JCL30" s="570"/>
      <c r="JCM30" s="570"/>
      <c r="JCN30" s="570"/>
      <c r="JCO30" s="570"/>
      <c r="JCP30" s="570"/>
      <c r="JCQ30" s="570"/>
      <c r="JCR30" s="570"/>
      <c r="JCS30" s="570"/>
      <c r="JCT30" s="570"/>
      <c r="JCU30" s="570"/>
      <c r="JCV30" s="570"/>
      <c r="JCW30" s="570"/>
      <c r="JCX30" s="570"/>
      <c r="JCY30" s="570"/>
      <c r="JCZ30" s="570"/>
      <c r="JDA30" s="570"/>
      <c r="JDB30" s="570"/>
      <c r="JDC30" s="570"/>
      <c r="JDD30" s="570"/>
      <c r="JDE30" s="570"/>
      <c r="JDF30" s="570"/>
      <c r="JDG30" s="570"/>
      <c r="JDH30" s="570"/>
      <c r="JDI30" s="570"/>
      <c r="JDJ30" s="570"/>
      <c r="JDK30" s="570"/>
      <c r="JDL30" s="570"/>
      <c r="JDM30" s="570"/>
      <c r="JDN30" s="570"/>
      <c r="JDO30" s="570"/>
      <c r="JDP30" s="570"/>
      <c r="JDQ30" s="570"/>
      <c r="JDR30" s="570"/>
      <c r="JDS30" s="570"/>
      <c r="JDT30" s="570"/>
      <c r="JDU30" s="570"/>
      <c r="JDV30" s="570"/>
      <c r="JDW30" s="570"/>
      <c r="JDX30" s="570"/>
      <c r="JDY30" s="570"/>
      <c r="JDZ30" s="570"/>
      <c r="JEA30" s="570"/>
      <c r="JEB30" s="570"/>
      <c r="JEC30" s="570"/>
      <c r="JED30" s="570"/>
      <c r="JEE30" s="570"/>
      <c r="JEF30" s="570"/>
      <c r="JEG30" s="570"/>
      <c r="JEH30" s="570"/>
      <c r="JEI30" s="570"/>
      <c r="JEJ30" s="570"/>
      <c r="JEK30" s="570"/>
      <c r="JEL30" s="570"/>
      <c r="JEM30" s="570"/>
      <c r="JEN30" s="570"/>
      <c r="JEO30" s="570"/>
      <c r="JEP30" s="570"/>
      <c r="JEQ30" s="570"/>
      <c r="JER30" s="570"/>
      <c r="JES30" s="570"/>
      <c r="JET30" s="570"/>
      <c r="JEU30" s="570"/>
      <c r="JEV30" s="570"/>
      <c r="JEW30" s="570"/>
      <c r="JEX30" s="570"/>
      <c r="JEY30" s="570"/>
      <c r="JEZ30" s="570"/>
      <c r="JFA30" s="570"/>
      <c r="JFB30" s="570"/>
      <c r="JFC30" s="570"/>
      <c r="JFD30" s="570"/>
      <c r="JFE30" s="570"/>
      <c r="JFF30" s="570"/>
      <c r="JFG30" s="570"/>
      <c r="JFH30" s="570"/>
      <c r="JFI30" s="570"/>
      <c r="JFJ30" s="570"/>
      <c r="JFK30" s="570"/>
      <c r="JFL30" s="570"/>
      <c r="JFM30" s="570"/>
      <c r="JFN30" s="570"/>
      <c r="JFO30" s="570"/>
      <c r="JFP30" s="570"/>
      <c r="JFQ30" s="570"/>
      <c r="JFR30" s="570"/>
      <c r="JFS30" s="570"/>
      <c r="JFT30" s="570"/>
      <c r="JFU30" s="570"/>
      <c r="JFV30" s="570"/>
      <c r="JFW30" s="570"/>
      <c r="JFX30" s="570"/>
      <c r="JFY30" s="570"/>
      <c r="JFZ30" s="570"/>
      <c r="JGA30" s="570"/>
      <c r="JGB30" s="570"/>
      <c r="JGC30" s="570"/>
      <c r="JGD30" s="570"/>
      <c r="JGE30" s="570"/>
      <c r="JGF30" s="570"/>
      <c r="JGG30" s="570"/>
      <c r="JGH30" s="570"/>
      <c r="JGI30" s="570"/>
      <c r="JGJ30" s="570"/>
      <c r="JGK30" s="570"/>
      <c r="JGL30" s="570"/>
      <c r="JGM30" s="570"/>
      <c r="JGN30" s="570"/>
      <c r="JGO30" s="570"/>
      <c r="JGP30" s="570"/>
      <c r="JGQ30" s="570"/>
      <c r="JGR30" s="570"/>
      <c r="JGS30" s="570"/>
      <c r="JGT30" s="570"/>
      <c r="JGU30" s="570"/>
      <c r="JGV30" s="570"/>
      <c r="JGW30" s="570"/>
      <c r="JGX30" s="570"/>
      <c r="JGY30" s="570"/>
      <c r="JGZ30" s="570"/>
      <c r="JHA30" s="570"/>
      <c r="JHB30" s="570"/>
      <c r="JHC30" s="570"/>
      <c r="JHD30" s="570"/>
      <c r="JHE30" s="570"/>
      <c r="JHF30" s="570"/>
      <c r="JHG30" s="570"/>
      <c r="JHH30" s="570"/>
      <c r="JHI30" s="570"/>
      <c r="JHJ30" s="570"/>
      <c r="JHK30" s="570"/>
      <c r="JHL30" s="570"/>
      <c r="JHM30" s="570"/>
      <c r="JHN30" s="570"/>
      <c r="JHO30" s="570"/>
      <c r="JHP30" s="570"/>
      <c r="JHQ30" s="570"/>
      <c r="JHR30" s="570"/>
      <c r="JHS30" s="570"/>
      <c r="JHT30" s="570"/>
      <c r="JHU30" s="570"/>
      <c r="JHV30" s="570"/>
      <c r="JHW30" s="570"/>
      <c r="JHX30" s="570"/>
      <c r="JHY30" s="570"/>
      <c r="JHZ30" s="570"/>
      <c r="JIA30" s="570"/>
      <c r="JIB30" s="570"/>
      <c r="JIC30" s="570"/>
      <c r="JID30" s="570"/>
      <c r="JIE30" s="570"/>
      <c r="JIF30" s="570"/>
      <c r="JIG30" s="570"/>
      <c r="JIH30" s="570"/>
      <c r="JII30" s="570"/>
      <c r="JIJ30" s="570"/>
      <c r="JIK30" s="570"/>
      <c r="JIL30" s="570"/>
      <c r="JIM30" s="570"/>
      <c r="JIN30" s="570"/>
      <c r="JIO30" s="570"/>
      <c r="JIP30" s="570"/>
      <c r="JIQ30" s="570"/>
      <c r="JIR30" s="570"/>
      <c r="JIS30" s="570"/>
      <c r="JIT30" s="570"/>
      <c r="JIU30" s="570"/>
      <c r="JIV30" s="570"/>
      <c r="JIW30" s="570"/>
      <c r="JIX30" s="570"/>
      <c r="JIY30" s="570"/>
      <c r="JIZ30" s="570"/>
      <c r="JJA30" s="570"/>
      <c r="JJB30" s="570"/>
      <c r="JJC30" s="570"/>
      <c r="JJD30" s="570"/>
      <c r="JJE30" s="570"/>
      <c r="JJF30" s="570"/>
      <c r="JJG30" s="570"/>
      <c r="JJH30" s="570"/>
      <c r="JJI30" s="570"/>
      <c r="JJJ30" s="570"/>
      <c r="JJK30" s="570"/>
      <c r="JJL30" s="570"/>
      <c r="JJM30" s="570"/>
      <c r="JJN30" s="570"/>
      <c r="JJO30" s="570"/>
      <c r="JJP30" s="570"/>
      <c r="JJQ30" s="570"/>
      <c r="JJR30" s="570"/>
      <c r="JJS30" s="570"/>
      <c r="JJT30" s="570"/>
      <c r="JJU30" s="570"/>
      <c r="JJV30" s="570"/>
      <c r="JJW30" s="570"/>
      <c r="JJX30" s="570"/>
      <c r="JJY30" s="570"/>
      <c r="JJZ30" s="570"/>
      <c r="JKA30" s="570"/>
      <c r="JKB30" s="570"/>
      <c r="JKC30" s="570"/>
      <c r="JKD30" s="570"/>
      <c r="JKE30" s="570"/>
      <c r="JKF30" s="570"/>
      <c r="JKG30" s="570"/>
      <c r="JKH30" s="570"/>
      <c r="JKI30" s="570"/>
      <c r="JKJ30" s="570"/>
      <c r="JKK30" s="570"/>
      <c r="JKL30" s="570"/>
      <c r="JKM30" s="570"/>
      <c r="JKN30" s="570"/>
      <c r="JKO30" s="570"/>
      <c r="JKP30" s="570"/>
      <c r="JKQ30" s="570"/>
      <c r="JKR30" s="570"/>
      <c r="JKS30" s="570"/>
      <c r="JKT30" s="570"/>
      <c r="JKU30" s="570"/>
      <c r="JKV30" s="570"/>
      <c r="JKW30" s="570"/>
      <c r="JKX30" s="570"/>
      <c r="JKY30" s="570"/>
      <c r="JKZ30" s="570"/>
      <c r="JLA30" s="570"/>
      <c r="JLB30" s="570"/>
      <c r="JLC30" s="570"/>
      <c r="JLD30" s="570"/>
      <c r="JLE30" s="570"/>
      <c r="JLF30" s="570"/>
      <c r="JLG30" s="570"/>
      <c r="JLH30" s="570"/>
      <c r="JLI30" s="570"/>
      <c r="JLJ30" s="570"/>
      <c r="JLK30" s="570"/>
      <c r="JLL30" s="570"/>
      <c r="JLM30" s="570"/>
      <c r="JLN30" s="570"/>
      <c r="JLO30" s="570"/>
      <c r="JLP30" s="570"/>
      <c r="JLQ30" s="570"/>
      <c r="JLR30" s="570"/>
      <c r="JLS30" s="570"/>
      <c r="JLT30" s="570"/>
      <c r="JLU30" s="570"/>
      <c r="JLV30" s="570"/>
      <c r="JLW30" s="570"/>
      <c r="JLX30" s="570"/>
      <c r="JLY30" s="570"/>
      <c r="JLZ30" s="570"/>
      <c r="JMA30" s="570"/>
      <c r="JMB30" s="570"/>
      <c r="JMC30" s="570"/>
      <c r="JMD30" s="570"/>
      <c r="JME30" s="570"/>
      <c r="JMF30" s="570"/>
      <c r="JMG30" s="570"/>
      <c r="JMH30" s="570"/>
      <c r="JMI30" s="570"/>
      <c r="JMJ30" s="570"/>
      <c r="JMK30" s="570"/>
      <c r="JML30" s="570"/>
      <c r="JMM30" s="570"/>
      <c r="JMN30" s="570"/>
      <c r="JMO30" s="570"/>
      <c r="JMP30" s="570"/>
      <c r="JMQ30" s="570"/>
      <c r="JMR30" s="570"/>
      <c r="JMS30" s="570"/>
      <c r="JMT30" s="570"/>
      <c r="JMU30" s="570"/>
      <c r="JMV30" s="570"/>
      <c r="JMW30" s="570"/>
      <c r="JMX30" s="570"/>
      <c r="JMY30" s="570"/>
      <c r="JMZ30" s="570"/>
      <c r="JNA30" s="570"/>
      <c r="JNB30" s="570"/>
      <c r="JNC30" s="570"/>
      <c r="JND30" s="570"/>
      <c r="JNE30" s="570"/>
      <c r="JNF30" s="570"/>
      <c r="JNG30" s="570"/>
      <c r="JNH30" s="570"/>
      <c r="JNI30" s="570"/>
      <c r="JNJ30" s="570"/>
      <c r="JNK30" s="570"/>
      <c r="JNL30" s="570"/>
      <c r="JNM30" s="570"/>
      <c r="JNN30" s="570"/>
      <c r="JNO30" s="570"/>
      <c r="JNP30" s="570"/>
      <c r="JNQ30" s="570"/>
      <c r="JNR30" s="570"/>
      <c r="JNS30" s="570"/>
      <c r="JNT30" s="570"/>
      <c r="JNU30" s="570"/>
      <c r="JNV30" s="570"/>
      <c r="JNW30" s="570"/>
      <c r="JNX30" s="570"/>
      <c r="JNY30" s="570"/>
      <c r="JNZ30" s="570"/>
      <c r="JOA30" s="570"/>
      <c r="JOB30" s="570"/>
      <c r="JOC30" s="570"/>
      <c r="JOD30" s="570"/>
      <c r="JOE30" s="570"/>
      <c r="JOF30" s="570"/>
      <c r="JOG30" s="570"/>
      <c r="JOH30" s="570"/>
      <c r="JOI30" s="570"/>
      <c r="JOJ30" s="570"/>
      <c r="JOK30" s="570"/>
      <c r="JOL30" s="570"/>
      <c r="JOM30" s="570"/>
      <c r="JON30" s="570"/>
      <c r="JOO30" s="570"/>
      <c r="JOP30" s="570"/>
      <c r="JOQ30" s="570"/>
      <c r="JOR30" s="570"/>
      <c r="JOS30" s="570"/>
      <c r="JOT30" s="570"/>
      <c r="JOU30" s="570"/>
      <c r="JOV30" s="570"/>
      <c r="JOW30" s="570"/>
      <c r="JOX30" s="570"/>
      <c r="JOY30" s="570"/>
      <c r="JOZ30" s="570"/>
      <c r="JPA30" s="570"/>
      <c r="JPB30" s="570"/>
      <c r="JPC30" s="570"/>
      <c r="JPD30" s="570"/>
      <c r="JPE30" s="570"/>
      <c r="JPF30" s="570"/>
      <c r="JPG30" s="570"/>
      <c r="JPH30" s="570"/>
      <c r="JPI30" s="570"/>
      <c r="JPJ30" s="570"/>
      <c r="JPK30" s="570"/>
      <c r="JPL30" s="570"/>
      <c r="JPM30" s="570"/>
      <c r="JPN30" s="570"/>
      <c r="JPO30" s="570"/>
      <c r="JPP30" s="570"/>
      <c r="JPQ30" s="570"/>
      <c r="JPR30" s="570"/>
      <c r="JPS30" s="570"/>
      <c r="JPT30" s="570"/>
      <c r="JPU30" s="570"/>
      <c r="JPV30" s="570"/>
      <c r="JPW30" s="570"/>
      <c r="JPX30" s="570"/>
      <c r="JPY30" s="570"/>
      <c r="JPZ30" s="570"/>
      <c r="JQA30" s="570"/>
      <c r="JQB30" s="570"/>
      <c r="JQC30" s="570"/>
      <c r="JQD30" s="570"/>
      <c r="JQE30" s="570"/>
      <c r="JQF30" s="570"/>
      <c r="JQG30" s="570"/>
      <c r="JQH30" s="570"/>
      <c r="JQI30" s="570"/>
      <c r="JQJ30" s="570"/>
      <c r="JQK30" s="570"/>
      <c r="JQL30" s="570"/>
      <c r="JQM30" s="570"/>
      <c r="JQN30" s="570"/>
      <c r="JQO30" s="570"/>
      <c r="JQP30" s="570"/>
      <c r="JQQ30" s="570"/>
      <c r="JQR30" s="570"/>
      <c r="JQS30" s="570"/>
      <c r="JQT30" s="570"/>
      <c r="JQU30" s="570"/>
      <c r="JQV30" s="570"/>
      <c r="JQW30" s="570"/>
      <c r="JQX30" s="570"/>
      <c r="JQY30" s="570"/>
      <c r="JQZ30" s="570"/>
      <c r="JRA30" s="570"/>
      <c r="JRB30" s="570"/>
      <c r="JRC30" s="570"/>
      <c r="JRD30" s="570"/>
      <c r="JRE30" s="570"/>
      <c r="JRF30" s="570"/>
      <c r="JRG30" s="570"/>
      <c r="JRH30" s="570"/>
      <c r="JRI30" s="570"/>
      <c r="JRJ30" s="570"/>
      <c r="JRK30" s="570"/>
      <c r="JRL30" s="570"/>
      <c r="JRM30" s="570"/>
      <c r="JRN30" s="570"/>
      <c r="JRO30" s="570"/>
      <c r="JRP30" s="570"/>
      <c r="JRQ30" s="570"/>
      <c r="JRR30" s="570"/>
      <c r="JRS30" s="570"/>
      <c r="JRT30" s="570"/>
      <c r="JRU30" s="570"/>
      <c r="JRV30" s="570"/>
      <c r="JRW30" s="570"/>
      <c r="JRX30" s="570"/>
      <c r="JRY30" s="570"/>
      <c r="JRZ30" s="570"/>
      <c r="JSA30" s="570"/>
      <c r="JSB30" s="570"/>
      <c r="JSC30" s="570"/>
      <c r="JSD30" s="570"/>
      <c r="JSE30" s="570"/>
      <c r="JSF30" s="570"/>
      <c r="JSG30" s="570"/>
      <c r="JSH30" s="570"/>
      <c r="JSI30" s="570"/>
      <c r="JSJ30" s="570"/>
      <c r="JSK30" s="570"/>
      <c r="JSL30" s="570"/>
      <c r="JSM30" s="570"/>
      <c r="JSN30" s="570"/>
      <c r="JSO30" s="570"/>
      <c r="JSP30" s="570"/>
      <c r="JSQ30" s="570"/>
      <c r="JSR30" s="570"/>
      <c r="JSS30" s="570"/>
      <c r="JST30" s="570"/>
      <c r="JSU30" s="570"/>
      <c r="JSV30" s="570"/>
      <c r="JSW30" s="570"/>
      <c r="JSX30" s="570"/>
      <c r="JSY30" s="570"/>
      <c r="JSZ30" s="570"/>
      <c r="JTA30" s="570"/>
      <c r="JTB30" s="570"/>
      <c r="JTC30" s="570"/>
      <c r="JTD30" s="570"/>
      <c r="JTE30" s="570"/>
      <c r="JTF30" s="570"/>
      <c r="JTG30" s="570"/>
      <c r="JTH30" s="570"/>
      <c r="JTI30" s="570"/>
      <c r="JTJ30" s="570"/>
      <c r="JTK30" s="570"/>
      <c r="JTL30" s="570"/>
      <c r="JTM30" s="570"/>
      <c r="JTN30" s="570"/>
      <c r="JTO30" s="570"/>
      <c r="JTP30" s="570"/>
      <c r="JTQ30" s="570"/>
      <c r="JTR30" s="570"/>
      <c r="JTS30" s="570"/>
      <c r="JTT30" s="570"/>
      <c r="JTU30" s="570"/>
      <c r="JTV30" s="570"/>
      <c r="JTW30" s="570"/>
      <c r="JTX30" s="570"/>
      <c r="JTY30" s="570"/>
      <c r="JTZ30" s="570"/>
      <c r="JUA30" s="570"/>
      <c r="JUB30" s="570"/>
      <c r="JUC30" s="570"/>
      <c r="JUD30" s="570"/>
      <c r="JUE30" s="570"/>
      <c r="JUF30" s="570"/>
      <c r="JUG30" s="570"/>
      <c r="JUH30" s="570"/>
      <c r="JUI30" s="570"/>
      <c r="JUJ30" s="570"/>
      <c r="JUK30" s="570"/>
      <c r="JUL30" s="570"/>
      <c r="JUM30" s="570"/>
      <c r="JUN30" s="570"/>
      <c r="JUO30" s="570"/>
      <c r="JUP30" s="570"/>
      <c r="JUQ30" s="570"/>
      <c r="JUR30" s="570"/>
      <c r="JUS30" s="570"/>
      <c r="JUT30" s="570"/>
      <c r="JUU30" s="570"/>
      <c r="JUV30" s="570"/>
      <c r="JUW30" s="570"/>
      <c r="JUX30" s="570"/>
      <c r="JUY30" s="570"/>
      <c r="JUZ30" s="570"/>
      <c r="JVA30" s="570"/>
      <c r="JVB30" s="570"/>
      <c r="JVC30" s="570"/>
      <c r="JVD30" s="570"/>
      <c r="JVE30" s="570"/>
      <c r="JVF30" s="570"/>
      <c r="JVG30" s="570"/>
      <c r="JVH30" s="570"/>
      <c r="JVI30" s="570"/>
      <c r="JVJ30" s="570"/>
      <c r="JVK30" s="570"/>
      <c r="JVL30" s="570"/>
      <c r="JVM30" s="570"/>
      <c r="JVN30" s="570"/>
      <c r="JVO30" s="570"/>
      <c r="JVP30" s="570"/>
      <c r="JVQ30" s="570"/>
      <c r="JVR30" s="570"/>
      <c r="JVS30" s="570"/>
      <c r="JVT30" s="570"/>
      <c r="JVU30" s="570"/>
      <c r="JVV30" s="570"/>
      <c r="JVW30" s="570"/>
      <c r="JVX30" s="570"/>
      <c r="JVY30" s="570"/>
      <c r="JVZ30" s="570"/>
      <c r="JWA30" s="570"/>
      <c r="JWB30" s="570"/>
      <c r="JWC30" s="570"/>
      <c r="JWD30" s="570"/>
      <c r="JWE30" s="570"/>
      <c r="JWF30" s="570"/>
      <c r="JWG30" s="570"/>
      <c r="JWH30" s="570"/>
      <c r="JWI30" s="570"/>
      <c r="JWJ30" s="570"/>
      <c r="JWK30" s="570"/>
      <c r="JWL30" s="570"/>
      <c r="JWM30" s="570"/>
      <c r="JWN30" s="570"/>
      <c r="JWO30" s="570"/>
      <c r="JWP30" s="570"/>
      <c r="JWQ30" s="570"/>
      <c r="JWR30" s="570"/>
      <c r="JWS30" s="570"/>
      <c r="JWT30" s="570"/>
      <c r="JWU30" s="570"/>
      <c r="JWV30" s="570"/>
      <c r="JWW30" s="570"/>
      <c r="JWX30" s="570"/>
      <c r="JWY30" s="570"/>
      <c r="JWZ30" s="570"/>
      <c r="JXA30" s="570"/>
      <c r="JXB30" s="570"/>
      <c r="JXC30" s="570"/>
      <c r="JXD30" s="570"/>
      <c r="JXE30" s="570"/>
      <c r="JXF30" s="570"/>
      <c r="JXG30" s="570"/>
      <c r="JXH30" s="570"/>
      <c r="JXI30" s="570"/>
      <c r="JXJ30" s="570"/>
      <c r="JXK30" s="570"/>
      <c r="JXL30" s="570"/>
      <c r="JXM30" s="570"/>
      <c r="JXN30" s="570"/>
      <c r="JXO30" s="570"/>
      <c r="JXP30" s="570"/>
      <c r="JXQ30" s="570"/>
      <c r="JXR30" s="570"/>
      <c r="JXS30" s="570"/>
      <c r="JXT30" s="570"/>
      <c r="JXU30" s="570"/>
      <c r="JXV30" s="570"/>
      <c r="JXW30" s="570"/>
      <c r="JXX30" s="570"/>
      <c r="JXY30" s="570"/>
      <c r="JXZ30" s="570"/>
      <c r="JYA30" s="570"/>
      <c r="JYB30" s="570"/>
      <c r="JYC30" s="570"/>
      <c r="JYD30" s="570"/>
      <c r="JYE30" s="570"/>
      <c r="JYF30" s="570"/>
      <c r="JYG30" s="570"/>
      <c r="JYH30" s="570"/>
      <c r="JYI30" s="570"/>
      <c r="JYJ30" s="570"/>
      <c r="JYK30" s="570"/>
      <c r="JYL30" s="570"/>
      <c r="JYM30" s="570"/>
      <c r="JYN30" s="570"/>
      <c r="JYO30" s="570"/>
      <c r="JYP30" s="570"/>
      <c r="JYQ30" s="570"/>
      <c r="JYR30" s="570"/>
      <c r="JYS30" s="570"/>
      <c r="JYT30" s="570"/>
      <c r="JYU30" s="570"/>
      <c r="JYV30" s="570"/>
      <c r="JYW30" s="570"/>
      <c r="JYX30" s="570"/>
      <c r="JYY30" s="570"/>
      <c r="JYZ30" s="570"/>
      <c r="JZA30" s="570"/>
      <c r="JZB30" s="570"/>
      <c r="JZC30" s="570"/>
      <c r="JZD30" s="570"/>
      <c r="JZE30" s="570"/>
      <c r="JZF30" s="570"/>
      <c r="JZG30" s="570"/>
      <c r="JZH30" s="570"/>
      <c r="JZI30" s="570"/>
      <c r="JZJ30" s="570"/>
      <c r="JZK30" s="570"/>
      <c r="JZL30" s="570"/>
      <c r="JZM30" s="570"/>
      <c r="JZN30" s="570"/>
      <c r="JZO30" s="570"/>
      <c r="JZP30" s="570"/>
      <c r="JZQ30" s="570"/>
      <c r="JZR30" s="570"/>
      <c r="JZS30" s="570"/>
      <c r="JZT30" s="570"/>
      <c r="JZU30" s="570"/>
      <c r="JZV30" s="570"/>
      <c r="JZW30" s="570"/>
      <c r="JZX30" s="570"/>
      <c r="JZY30" s="570"/>
      <c r="JZZ30" s="570"/>
      <c r="KAA30" s="570"/>
      <c r="KAB30" s="570"/>
      <c r="KAC30" s="570"/>
      <c r="KAD30" s="570"/>
      <c r="KAE30" s="570"/>
      <c r="KAF30" s="570"/>
      <c r="KAG30" s="570"/>
      <c r="KAH30" s="570"/>
      <c r="KAI30" s="570"/>
      <c r="KAJ30" s="570"/>
      <c r="KAK30" s="570"/>
      <c r="KAL30" s="570"/>
      <c r="KAM30" s="570"/>
      <c r="KAN30" s="570"/>
      <c r="KAO30" s="570"/>
      <c r="KAP30" s="570"/>
      <c r="KAQ30" s="570"/>
      <c r="KAR30" s="570"/>
      <c r="KAS30" s="570"/>
      <c r="KAT30" s="570"/>
      <c r="KAU30" s="570"/>
      <c r="KAV30" s="570"/>
      <c r="KAW30" s="570"/>
      <c r="KAX30" s="570"/>
      <c r="KAY30" s="570"/>
      <c r="KAZ30" s="570"/>
      <c r="KBA30" s="570"/>
      <c r="KBB30" s="570"/>
      <c r="KBC30" s="570"/>
      <c r="KBD30" s="570"/>
      <c r="KBE30" s="570"/>
      <c r="KBF30" s="570"/>
      <c r="KBG30" s="570"/>
      <c r="KBH30" s="570"/>
      <c r="KBI30" s="570"/>
      <c r="KBJ30" s="570"/>
      <c r="KBK30" s="570"/>
      <c r="KBL30" s="570"/>
      <c r="KBM30" s="570"/>
      <c r="KBN30" s="570"/>
      <c r="KBO30" s="570"/>
      <c r="KBP30" s="570"/>
      <c r="KBQ30" s="570"/>
      <c r="KBR30" s="570"/>
      <c r="KBS30" s="570"/>
      <c r="KBT30" s="570"/>
      <c r="KBU30" s="570"/>
      <c r="KBV30" s="570"/>
      <c r="KBW30" s="570"/>
      <c r="KBX30" s="570"/>
      <c r="KBY30" s="570"/>
      <c r="KBZ30" s="570"/>
      <c r="KCA30" s="570"/>
      <c r="KCB30" s="570"/>
      <c r="KCC30" s="570"/>
      <c r="KCD30" s="570"/>
      <c r="KCE30" s="570"/>
      <c r="KCF30" s="570"/>
      <c r="KCG30" s="570"/>
      <c r="KCH30" s="570"/>
      <c r="KCI30" s="570"/>
      <c r="KCJ30" s="570"/>
      <c r="KCK30" s="570"/>
      <c r="KCL30" s="570"/>
      <c r="KCM30" s="570"/>
      <c r="KCN30" s="570"/>
      <c r="KCO30" s="570"/>
      <c r="KCP30" s="570"/>
      <c r="KCQ30" s="570"/>
      <c r="KCR30" s="570"/>
      <c r="KCS30" s="570"/>
      <c r="KCT30" s="570"/>
      <c r="KCU30" s="570"/>
      <c r="KCV30" s="570"/>
      <c r="KCW30" s="570"/>
      <c r="KCX30" s="570"/>
      <c r="KCY30" s="570"/>
      <c r="KCZ30" s="570"/>
      <c r="KDA30" s="570"/>
      <c r="KDB30" s="570"/>
      <c r="KDC30" s="570"/>
      <c r="KDD30" s="570"/>
      <c r="KDE30" s="570"/>
      <c r="KDF30" s="570"/>
      <c r="KDG30" s="570"/>
      <c r="KDH30" s="570"/>
      <c r="KDI30" s="570"/>
      <c r="KDJ30" s="570"/>
      <c r="KDK30" s="570"/>
      <c r="KDL30" s="570"/>
      <c r="KDM30" s="570"/>
      <c r="KDN30" s="570"/>
      <c r="KDO30" s="570"/>
      <c r="KDP30" s="570"/>
      <c r="KDQ30" s="570"/>
      <c r="KDR30" s="570"/>
      <c r="KDS30" s="570"/>
      <c r="KDT30" s="570"/>
      <c r="KDU30" s="570"/>
      <c r="KDV30" s="570"/>
      <c r="KDW30" s="570"/>
      <c r="KDX30" s="570"/>
      <c r="KDY30" s="570"/>
      <c r="KDZ30" s="570"/>
      <c r="KEA30" s="570"/>
      <c r="KEB30" s="570"/>
      <c r="KEC30" s="570"/>
      <c r="KED30" s="570"/>
      <c r="KEE30" s="570"/>
      <c r="KEF30" s="570"/>
      <c r="KEG30" s="570"/>
      <c r="KEH30" s="570"/>
      <c r="KEI30" s="570"/>
      <c r="KEJ30" s="570"/>
      <c r="KEK30" s="570"/>
      <c r="KEL30" s="570"/>
      <c r="KEM30" s="570"/>
      <c r="KEN30" s="570"/>
      <c r="KEO30" s="570"/>
      <c r="KEP30" s="570"/>
      <c r="KEQ30" s="570"/>
      <c r="KER30" s="570"/>
      <c r="KES30" s="570"/>
      <c r="KET30" s="570"/>
      <c r="KEU30" s="570"/>
      <c r="KEV30" s="570"/>
      <c r="KEW30" s="570"/>
      <c r="KEX30" s="570"/>
      <c r="KEY30" s="570"/>
      <c r="KEZ30" s="570"/>
      <c r="KFA30" s="570"/>
      <c r="KFB30" s="570"/>
      <c r="KFC30" s="570"/>
      <c r="KFD30" s="570"/>
      <c r="KFE30" s="570"/>
      <c r="KFF30" s="570"/>
      <c r="KFG30" s="570"/>
      <c r="KFH30" s="570"/>
      <c r="KFI30" s="570"/>
      <c r="KFJ30" s="570"/>
      <c r="KFK30" s="570"/>
      <c r="KFL30" s="570"/>
      <c r="KFM30" s="570"/>
      <c r="KFN30" s="570"/>
      <c r="KFO30" s="570"/>
      <c r="KFP30" s="570"/>
      <c r="KFQ30" s="570"/>
      <c r="KFR30" s="570"/>
      <c r="KFS30" s="570"/>
      <c r="KFT30" s="570"/>
      <c r="KFU30" s="570"/>
      <c r="KFV30" s="570"/>
      <c r="KFW30" s="570"/>
      <c r="KFX30" s="570"/>
      <c r="KFY30" s="570"/>
      <c r="KFZ30" s="570"/>
      <c r="KGA30" s="570"/>
      <c r="KGB30" s="570"/>
      <c r="KGC30" s="570"/>
      <c r="KGD30" s="570"/>
      <c r="KGE30" s="570"/>
      <c r="KGF30" s="570"/>
      <c r="KGG30" s="570"/>
      <c r="KGH30" s="570"/>
      <c r="KGI30" s="570"/>
      <c r="KGJ30" s="570"/>
      <c r="KGK30" s="570"/>
      <c r="KGL30" s="570"/>
      <c r="KGM30" s="570"/>
      <c r="KGN30" s="570"/>
      <c r="KGO30" s="570"/>
      <c r="KGP30" s="570"/>
      <c r="KGQ30" s="570"/>
      <c r="KGR30" s="570"/>
      <c r="KGS30" s="570"/>
      <c r="KGT30" s="570"/>
      <c r="KGU30" s="570"/>
      <c r="KGV30" s="570"/>
      <c r="KGW30" s="570"/>
      <c r="KGX30" s="570"/>
      <c r="KGY30" s="570"/>
      <c r="KGZ30" s="570"/>
      <c r="KHA30" s="570"/>
      <c r="KHB30" s="570"/>
      <c r="KHC30" s="570"/>
      <c r="KHD30" s="570"/>
      <c r="KHE30" s="570"/>
      <c r="KHF30" s="570"/>
      <c r="KHG30" s="570"/>
      <c r="KHH30" s="570"/>
      <c r="KHI30" s="570"/>
      <c r="KHJ30" s="570"/>
      <c r="KHK30" s="570"/>
      <c r="KHL30" s="570"/>
      <c r="KHM30" s="570"/>
      <c r="KHN30" s="570"/>
      <c r="KHO30" s="570"/>
      <c r="KHP30" s="570"/>
      <c r="KHQ30" s="570"/>
      <c r="KHR30" s="570"/>
      <c r="KHS30" s="570"/>
      <c r="KHT30" s="570"/>
      <c r="KHU30" s="570"/>
      <c r="KHV30" s="570"/>
      <c r="KHW30" s="570"/>
      <c r="KHX30" s="570"/>
      <c r="KHY30" s="570"/>
      <c r="KHZ30" s="570"/>
      <c r="KIA30" s="570"/>
      <c r="KIB30" s="570"/>
      <c r="KIC30" s="570"/>
      <c r="KID30" s="570"/>
      <c r="KIE30" s="570"/>
      <c r="KIF30" s="570"/>
      <c r="KIG30" s="570"/>
      <c r="KIH30" s="570"/>
      <c r="KII30" s="570"/>
      <c r="KIJ30" s="570"/>
      <c r="KIK30" s="570"/>
      <c r="KIL30" s="570"/>
      <c r="KIM30" s="570"/>
      <c r="KIN30" s="570"/>
      <c r="KIO30" s="570"/>
      <c r="KIP30" s="570"/>
      <c r="KIQ30" s="570"/>
      <c r="KIR30" s="570"/>
      <c r="KIS30" s="570"/>
      <c r="KIT30" s="570"/>
      <c r="KIU30" s="570"/>
      <c r="KIV30" s="570"/>
      <c r="KIW30" s="570"/>
      <c r="KIX30" s="570"/>
      <c r="KIY30" s="570"/>
      <c r="KIZ30" s="570"/>
      <c r="KJA30" s="570"/>
      <c r="KJB30" s="570"/>
      <c r="KJC30" s="570"/>
      <c r="KJD30" s="570"/>
      <c r="KJE30" s="570"/>
      <c r="KJF30" s="570"/>
      <c r="KJG30" s="570"/>
      <c r="KJH30" s="570"/>
      <c r="KJI30" s="570"/>
      <c r="KJJ30" s="570"/>
      <c r="KJK30" s="570"/>
      <c r="KJL30" s="570"/>
      <c r="KJM30" s="570"/>
      <c r="KJN30" s="570"/>
      <c r="KJO30" s="570"/>
      <c r="KJP30" s="570"/>
      <c r="KJQ30" s="570"/>
      <c r="KJR30" s="570"/>
      <c r="KJS30" s="570"/>
      <c r="KJT30" s="570"/>
      <c r="KJU30" s="570"/>
      <c r="KJV30" s="570"/>
      <c r="KJW30" s="570"/>
      <c r="KJX30" s="570"/>
      <c r="KJY30" s="570"/>
      <c r="KJZ30" s="570"/>
      <c r="KKA30" s="570"/>
      <c r="KKB30" s="570"/>
      <c r="KKC30" s="570"/>
      <c r="KKD30" s="570"/>
      <c r="KKE30" s="570"/>
      <c r="KKF30" s="570"/>
      <c r="KKG30" s="570"/>
      <c r="KKH30" s="570"/>
      <c r="KKI30" s="570"/>
      <c r="KKJ30" s="570"/>
      <c r="KKK30" s="570"/>
      <c r="KKL30" s="570"/>
      <c r="KKM30" s="570"/>
      <c r="KKN30" s="570"/>
      <c r="KKO30" s="570"/>
      <c r="KKP30" s="570"/>
      <c r="KKQ30" s="570"/>
      <c r="KKR30" s="570"/>
      <c r="KKS30" s="570"/>
      <c r="KKT30" s="570"/>
      <c r="KKU30" s="570"/>
      <c r="KKV30" s="570"/>
      <c r="KKW30" s="570"/>
      <c r="KKX30" s="570"/>
      <c r="KKY30" s="570"/>
      <c r="KKZ30" s="570"/>
      <c r="KLA30" s="570"/>
      <c r="KLB30" s="570"/>
      <c r="KLC30" s="570"/>
      <c r="KLD30" s="570"/>
      <c r="KLE30" s="570"/>
      <c r="KLF30" s="570"/>
      <c r="KLG30" s="570"/>
      <c r="KLH30" s="570"/>
      <c r="KLI30" s="570"/>
      <c r="KLJ30" s="570"/>
      <c r="KLK30" s="570"/>
      <c r="KLL30" s="570"/>
      <c r="KLM30" s="570"/>
      <c r="KLN30" s="570"/>
      <c r="KLO30" s="570"/>
      <c r="KLP30" s="570"/>
      <c r="KLQ30" s="570"/>
      <c r="KLR30" s="570"/>
      <c r="KLS30" s="570"/>
      <c r="KLT30" s="570"/>
      <c r="KLU30" s="570"/>
      <c r="KLV30" s="570"/>
      <c r="KLW30" s="570"/>
      <c r="KLX30" s="570"/>
      <c r="KLY30" s="570"/>
      <c r="KLZ30" s="570"/>
      <c r="KMA30" s="570"/>
      <c r="KMB30" s="570"/>
      <c r="KMC30" s="570"/>
      <c r="KMD30" s="570"/>
      <c r="KME30" s="570"/>
      <c r="KMF30" s="570"/>
      <c r="KMG30" s="570"/>
      <c r="KMH30" s="570"/>
      <c r="KMI30" s="570"/>
      <c r="KMJ30" s="570"/>
      <c r="KMK30" s="570"/>
      <c r="KML30" s="570"/>
      <c r="KMM30" s="570"/>
      <c r="KMN30" s="570"/>
      <c r="KMO30" s="570"/>
      <c r="KMP30" s="570"/>
      <c r="KMQ30" s="570"/>
      <c r="KMR30" s="570"/>
      <c r="KMS30" s="570"/>
      <c r="KMT30" s="570"/>
      <c r="KMU30" s="570"/>
      <c r="KMV30" s="570"/>
      <c r="KMW30" s="570"/>
      <c r="KMX30" s="570"/>
      <c r="KMY30" s="570"/>
      <c r="KMZ30" s="570"/>
      <c r="KNA30" s="570"/>
      <c r="KNB30" s="570"/>
      <c r="KNC30" s="570"/>
      <c r="KND30" s="570"/>
      <c r="KNE30" s="570"/>
      <c r="KNF30" s="570"/>
      <c r="KNG30" s="570"/>
      <c r="KNH30" s="570"/>
      <c r="KNI30" s="570"/>
      <c r="KNJ30" s="570"/>
      <c r="KNK30" s="570"/>
      <c r="KNL30" s="570"/>
      <c r="KNM30" s="570"/>
      <c r="KNN30" s="570"/>
      <c r="KNO30" s="570"/>
      <c r="KNP30" s="570"/>
      <c r="KNQ30" s="570"/>
      <c r="KNR30" s="570"/>
      <c r="KNS30" s="570"/>
      <c r="KNT30" s="570"/>
      <c r="KNU30" s="570"/>
      <c r="KNV30" s="570"/>
      <c r="KNW30" s="570"/>
      <c r="KNX30" s="570"/>
      <c r="KNY30" s="570"/>
      <c r="KNZ30" s="570"/>
      <c r="KOA30" s="570"/>
      <c r="KOB30" s="570"/>
      <c r="KOC30" s="570"/>
      <c r="KOD30" s="570"/>
      <c r="KOE30" s="570"/>
      <c r="KOF30" s="570"/>
      <c r="KOG30" s="570"/>
      <c r="KOH30" s="570"/>
      <c r="KOI30" s="570"/>
      <c r="KOJ30" s="570"/>
      <c r="KOK30" s="570"/>
      <c r="KOL30" s="570"/>
      <c r="KOM30" s="570"/>
      <c r="KON30" s="570"/>
      <c r="KOO30" s="570"/>
      <c r="KOP30" s="570"/>
      <c r="KOQ30" s="570"/>
      <c r="KOR30" s="570"/>
      <c r="KOS30" s="570"/>
      <c r="KOT30" s="570"/>
      <c r="KOU30" s="570"/>
      <c r="KOV30" s="570"/>
      <c r="KOW30" s="570"/>
      <c r="KOX30" s="570"/>
      <c r="KOY30" s="570"/>
      <c r="KOZ30" s="570"/>
      <c r="KPA30" s="570"/>
      <c r="KPB30" s="570"/>
      <c r="KPC30" s="570"/>
      <c r="KPD30" s="570"/>
      <c r="KPE30" s="570"/>
      <c r="KPF30" s="570"/>
      <c r="KPG30" s="570"/>
      <c r="KPH30" s="570"/>
      <c r="KPI30" s="570"/>
      <c r="KPJ30" s="570"/>
      <c r="KPK30" s="570"/>
      <c r="KPL30" s="570"/>
      <c r="KPM30" s="570"/>
      <c r="KPN30" s="570"/>
      <c r="KPO30" s="570"/>
      <c r="KPP30" s="570"/>
      <c r="KPQ30" s="570"/>
      <c r="KPR30" s="570"/>
      <c r="KPS30" s="570"/>
      <c r="KPT30" s="570"/>
      <c r="KPU30" s="570"/>
      <c r="KPV30" s="570"/>
      <c r="KPW30" s="570"/>
      <c r="KPX30" s="570"/>
      <c r="KPY30" s="570"/>
      <c r="KPZ30" s="570"/>
      <c r="KQA30" s="570"/>
      <c r="KQB30" s="570"/>
      <c r="KQC30" s="570"/>
      <c r="KQD30" s="570"/>
      <c r="KQE30" s="570"/>
      <c r="KQF30" s="570"/>
      <c r="KQG30" s="570"/>
      <c r="KQH30" s="570"/>
      <c r="KQI30" s="570"/>
      <c r="KQJ30" s="570"/>
      <c r="KQK30" s="570"/>
      <c r="KQL30" s="570"/>
      <c r="KQM30" s="570"/>
      <c r="KQN30" s="570"/>
      <c r="KQO30" s="570"/>
      <c r="KQP30" s="570"/>
      <c r="KQQ30" s="570"/>
      <c r="KQR30" s="570"/>
      <c r="KQS30" s="570"/>
      <c r="KQT30" s="570"/>
      <c r="KQU30" s="570"/>
      <c r="KQV30" s="570"/>
      <c r="KQW30" s="570"/>
      <c r="KQX30" s="570"/>
      <c r="KQY30" s="570"/>
      <c r="KQZ30" s="570"/>
      <c r="KRA30" s="570"/>
      <c r="KRB30" s="570"/>
      <c r="KRC30" s="570"/>
      <c r="KRD30" s="570"/>
      <c r="KRE30" s="570"/>
      <c r="KRF30" s="570"/>
      <c r="KRG30" s="570"/>
      <c r="KRH30" s="570"/>
      <c r="KRI30" s="570"/>
      <c r="KRJ30" s="570"/>
      <c r="KRK30" s="570"/>
      <c r="KRL30" s="570"/>
      <c r="KRM30" s="570"/>
      <c r="KRN30" s="570"/>
      <c r="KRO30" s="570"/>
      <c r="KRP30" s="570"/>
      <c r="KRQ30" s="570"/>
      <c r="KRR30" s="570"/>
      <c r="KRS30" s="570"/>
      <c r="KRT30" s="570"/>
      <c r="KRU30" s="570"/>
      <c r="KRV30" s="570"/>
      <c r="KRW30" s="570"/>
      <c r="KRX30" s="570"/>
      <c r="KRY30" s="570"/>
      <c r="KRZ30" s="570"/>
      <c r="KSA30" s="570"/>
      <c r="KSB30" s="570"/>
      <c r="KSC30" s="570"/>
      <c r="KSD30" s="570"/>
      <c r="KSE30" s="570"/>
      <c r="KSF30" s="570"/>
      <c r="KSG30" s="570"/>
      <c r="KSH30" s="570"/>
      <c r="KSI30" s="570"/>
      <c r="KSJ30" s="570"/>
      <c r="KSK30" s="570"/>
      <c r="KSL30" s="570"/>
      <c r="KSM30" s="570"/>
      <c r="KSN30" s="570"/>
      <c r="KSO30" s="570"/>
      <c r="KSP30" s="570"/>
      <c r="KSQ30" s="570"/>
      <c r="KSR30" s="570"/>
      <c r="KSS30" s="570"/>
      <c r="KST30" s="570"/>
      <c r="KSU30" s="570"/>
      <c r="KSV30" s="570"/>
      <c r="KSW30" s="570"/>
      <c r="KSX30" s="570"/>
      <c r="KSY30" s="570"/>
      <c r="KSZ30" s="570"/>
      <c r="KTA30" s="570"/>
      <c r="KTB30" s="570"/>
      <c r="KTC30" s="570"/>
      <c r="KTD30" s="570"/>
      <c r="KTE30" s="570"/>
      <c r="KTF30" s="570"/>
      <c r="KTG30" s="570"/>
      <c r="KTH30" s="570"/>
      <c r="KTI30" s="570"/>
      <c r="KTJ30" s="570"/>
      <c r="KTK30" s="570"/>
      <c r="KTL30" s="570"/>
      <c r="KTM30" s="570"/>
      <c r="KTN30" s="570"/>
      <c r="KTO30" s="570"/>
      <c r="KTP30" s="570"/>
      <c r="KTQ30" s="570"/>
      <c r="KTR30" s="570"/>
      <c r="KTS30" s="570"/>
      <c r="KTT30" s="570"/>
      <c r="KTU30" s="570"/>
      <c r="KTV30" s="570"/>
      <c r="KTW30" s="570"/>
      <c r="KTX30" s="570"/>
      <c r="KTY30" s="570"/>
      <c r="KTZ30" s="570"/>
      <c r="KUA30" s="570"/>
      <c r="KUB30" s="570"/>
      <c r="KUC30" s="570"/>
      <c r="KUD30" s="570"/>
      <c r="KUE30" s="570"/>
      <c r="KUF30" s="570"/>
      <c r="KUG30" s="570"/>
      <c r="KUH30" s="570"/>
      <c r="KUI30" s="570"/>
      <c r="KUJ30" s="570"/>
      <c r="KUK30" s="570"/>
      <c r="KUL30" s="570"/>
      <c r="KUM30" s="570"/>
      <c r="KUN30" s="570"/>
      <c r="KUO30" s="570"/>
      <c r="KUP30" s="570"/>
      <c r="KUQ30" s="570"/>
      <c r="KUR30" s="570"/>
      <c r="KUS30" s="570"/>
      <c r="KUT30" s="570"/>
      <c r="KUU30" s="570"/>
      <c r="KUV30" s="570"/>
      <c r="KUW30" s="570"/>
      <c r="KUX30" s="570"/>
      <c r="KUY30" s="570"/>
      <c r="KUZ30" s="570"/>
      <c r="KVA30" s="570"/>
      <c r="KVB30" s="570"/>
      <c r="KVC30" s="570"/>
      <c r="KVD30" s="570"/>
      <c r="KVE30" s="570"/>
      <c r="KVF30" s="570"/>
      <c r="KVG30" s="570"/>
      <c r="KVH30" s="570"/>
      <c r="KVI30" s="570"/>
      <c r="KVJ30" s="570"/>
      <c r="KVK30" s="570"/>
      <c r="KVL30" s="570"/>
      <c r="KVM30" s="570"/>
      <c r="KVN30" s="570"/>
      <c r="KVO30" s="570"/>
      <c r="KVP30" s="570"/>
      <c r="KVQ30" s="570"/>
      <c r="KVR30" s="570"/>
      <c r="KVS30" s="570"/>
      <c r="KVT30" s="570"/>
      <c r="KVU30" s="570"/>
      <c r="KVV30" s="570"/>
      <c r="KVW30" s="570"/>
      <c r="KVX30" s="570"/>
      <c r="KVY30" s="570"/>
      <c r="KVZ30" s="570"/>
      <c r="KWA30" s="570"/>
      <c r="KWB30" s="570"/>
      <c r="KWC30" s="570"/>
      <c r="KWD30" s="570"/>
      <c r="KWE30" s="570"/>
      <c r="KWF30" s="570"/>
      <c r="KWG30" s="570"/>
      <c r="KWH30" s="570"/>
      <c r="KWI30" s="570"/>
      <c r="KWJ30" s="570"/>
      <c r="KWK30" s="570"/>
      <c r="KWL30" s="570"/>
      <c r="KWM30" s="570"/>
      <c r="KWN30" s="570"/>
      <c r="KWO30" s="570"/>
      <c r="KWP30" s="570"/>
      <c r="KWQ30" s="570"/>
      <c r="KWR30" s="570"/>
      <c r="KWS30" s="570"/>
      <c r="KWT30" s="570"/>
      <c r="KWU30" s="570"/>
      <c r="KWV30" s="570"/>
      <c r="KWW30" s="570"/>
      <c r="KWX30" s="570"/>
      <c r="KWY30" s="570"/>
      <c r="KWZ30" s="570"/>
      <c r="KXA30" s="570"/>
      <c r="KXB30" s="570"/>
      <c r="KXC30" s="570"/>
      <c r="KXD30" s="570"/>
      <c r="KXE30" s="570"/>
      <c r="KXF30" s="570"/>
      <c r="KXG30" s="570"/>
      <c r="KXH30" s="570"/>
      <c r="KXI30" s="570"/>
      <c r="KXJ30" s="570"/>
      <c r="KXK30" s="570"/>
      <c r="KXL30" s="570"/>
      <c r="KXM30" s="570"/>
      <c r="KXN30" s="570"/>
      <c r="KXO30" s="570"/>
      <c r="KXP30" s="570"/>
      <c r="KXQ30" s="570"/>
      <c r="KXR30" s="570"/>
      <c r="KXS30" s="570"/>
      <c r="KXT30" s="570"/>
      <c r="KXU30" s="570"/>
      <c r="KXV30" s="570"/>
      <c r="KXW30" s="570"/>
      <c r="KXX30" s="570"/>
      <c r="KXY30" s="570"/>
      <c r="KXZ30" s="570"/>
      <c r="KYA30" s="570"/>
      <c r="KYB30" s="570"/>
      <c r="KYC30" s="570"/>
      <c r="KYD30" s="570"/>
      <c r="KYE30" s="570"/>
      <c r="KYF30" s="570"/>
      <c r="KYG30" s="570"/>
      <c r="KYH30" s="570"/>
      <c r="KYI30" s="570"/>
      <c r="KYJ30" s="570"/>
      <c r="KYK30" s="570"/>
      <c r="KYL30" s="570"/>
      <c r="KYM30" s="570"/>
      <c r="KYN30" s="570"/>
      <c r="KYO30" s="570"/>
      <c r="KYP30" s="570"/>
      <c r="KYQ30" s="570"/>
      <c r="KYR30" s="570"/>
      <c r="KYS30" s="570"/>
      <c r="KYT30" s="570"/>
      <c r="KYU30" s="570"/>
      <c r="KYV30" s="570"/>
      <c r="KYW30" s="570"/>
      <c r="KYX30" s="570"/>
      <c r="KYY30" s="570"/>
      <c r="KYZ30" s="570"/>
      <c r="KZA30" s="570"/>
      <c r="KZB30" s="570"/>
      <c r="KZC30" s="570"/>
      <c r="KZD30" s="570"/>
      <c r="KZE30" s="570"/>
      <c r="KZF30" s="570"/>
      <c r="KZG30" s="570"/>
      <c r="KZH30" s="570"/>
      <c r="KZI30" s="570"/>
      <c r="KZJ30" s="570"/>
      <c r="KZK30" s="570"/>
      <c r="KZL30" s="570"/>
      <c r="KZM30" s="570"/>
      <c r="KZN30" s="570"/>
      <c r="KZO30" s="570"/>
      <c r="KZP30" s="570"/>
      <c r="KZQ30" s="570"/>
      <c r="KZR30" s="570"/>
      <c r="KZS30" s="570"/>
      <c r="KZT30" s="570"/>
      <c r="KZU30" s="570"/>
      <c r="KZV30" s="570"/>
      <c r="KZW30" s="570"/>
      <c r="KZX30" s="570"/>
      <c r="KZY30" s="570"/>
      <c r="KZZ30" s="570"/>
      <c r="LAA30" s="570"/>
      <c r="LAB30" s="570"/>
      <c r="LAC30" s="570"/>
      <c r="LAD30" s="570"/>
      <c r="LAE30" s="570"/>
      <c r="LAF30" s="570"/>
      <c r="LAG30" s="570"/>
      <c r="LAH30" s="570"/>
      <c r="LAI30" s="570"/>
      <c r="LAJ30" s="570"/>
      <c r="LAK30" s="570"/>
      <c r="LAL30" s="570"/>
      <c r="LAM30" s="570"/>
      <c r="LAN30" s="570"/>
      <c r="LAO30" s="570"/>
      <c r="LAP30" s="570"/>
      <c r="LAQ30" s="570"/>
      <c r="LAR30" s="570"/>
      <c r="LAS30" s="570"/>
      <c r="LAT30" s="570"/>
      <c r="LAU30" s="570"/>
      <c r="LAV30" s="570"/>
      <c r="LAW30" s="570"/>
      <c r="LAX30" s="570"/>
      <c r="LAY30" s="570"/>
      <c r="LAZ30" s="570"/>
      <c r="LBA30" s="570"/>
      <c r="LBB30" s="570"/>
      <c r="LBC30" s="570"/>
      <c r="LBD30" s="570"/>
      <c r="LBE30" s="570"/>
      <c r="LBF30" s="570"/>
      <c r="LBG30" s="570"/>
      <c r="LBH30" s="570"/>
      <c r="LBI30" s="570"/>
      <c r="LBJ30" s="570"/>
      <c r="LBK30" s="570"/>
      <c r="LBL30" s="570"/>
      <c r="LBM30" s="570"/>
      <c r="LBN30" s="570"/>
      <c r="LBO30" s="570"/>
      <c r="LBP30" s="570"/>
      <c r="LBQ30" s="570"/>
      <c r="LBR30" s="570"/>
      <c r="LBS30" s="570"/>
      <c r="LBT30" s="570"/>
      <c r="LBU30" s="570"/>
      <c r="LBV30" s="570"/>
      <c r="LBW30" s="570"/>
      <c r="LBX30" s="570"/>
      <c r="LBY30" s="570"/>
      <c r="LBZ30" s="570"/>
      <c r="LCA30" s="570"/>
      <c r="LCB30" s="570"/>
      <c r="LCC30" s="570"/>
      <c r="LCD30" s="570"/>
      <c r="LCE30" s="570"/>
      <c r="LCF30" s="570"/>
      <c r="LCG30" s="570"/>
      <c r="LCH30" s="570"/>
      <c r="LCI30" s="570"/>
      <c r="LCJ30" s="570"/>
      <c r="LCK30" s="570"/>
      <c r="LCL30" s="570"/>
      <c r="LCM30" s="570"/>
      <c r="LCN30" s="570"/>
      <c r="LCO30" s="570"/>
      <c r="LCP30" s="570"/>
      <c r="LCQ30" s="570"/>
      <c r="LCR30" s="570"/>
      <c r="LCS30" s="570"/>
      <c r="LCT30" s="570"/>
      <c r="LCU30" s="570"/>
      <c r="LCV30" s="570"/>
      <c r="LCW30" s="570"/>
      <c r="LCX30" s="570"/>
      <c r="LCY30" s="570"/>
      <c r="LCZ30" s="570"/>
      <c r="LDA30" s="570"/>
      <c r="LDB30" s="570"/>
      <c r="LDC30" s="570"/>
      <c r="LDD30" s="570"/>
      <c r="LDE30" s="570"/>
      <c r="LDF30" s="570"/>
      <c r="LDG30" s="570"/>
      <c r="LDH30" s="570"/>
      <c r="LDI30" s="570"/>
      <c r="LDJ30" s="570"/>
      <c r="LDK30" s="570"/>
      <c r="LDL30" s="570"/>
      <c r="LDM30" s="570"/>
      <c r="LDN30" s="570"/>
      <c r="LDO30" s="570"/>
      <c r="LDP30" s="570"/>
      <c r="LDQ30" s="570"/>
      <c r="LDR30" s="570"/>
      <c r="LDS30" s="570"/>
      <c r="LDT30" s="570"/>
      <c r="LDU30" s="570"/>
      <c r="LDV30" s="570"/>
      <c r="LDW30" s="570"/>
      <c r="LDX30" s="570"/>
      <c r="LDY30" s="570"/>
      <c r="LDZ30" s="570"/>
      <c r="LEA30" s="570"/>
      <c r="LEB30" s="570"/>
      <c r="LEC30" s="570"/>
      <c r="LED30" s="570"/>
      <c r="LEE30" s="570"/>
      <c r="LEF30" s="570"/>
      <c r="LEG30" s="570"/>
      <c r="LEH30" s="570"/>
      <c r="LEI30" s="570"/>
      <c r="LEJ30" s="570"/>
      <c r="LEK30" s="570"/>
      <c r="LEL30" s="570"/>
      <c r="LEM30" s="570"/>
      <c r="LEN30" s="570"/>
      <c r="LEO30" s="570"/>
      <c r="LEP30" s="570"/>
      <c r="LEQ30" s="570"/>
      <c r="LER30" s="570"/>
      <c r="LES30" s="570"/>
      <c r="LET30" s="570"/>
      <c r="LEU30" s="570"/>
      <c r="LEV30" s="570"/>
      <c r="LEW30" s="570"/>
      <c r="LEX30" s="570"/>
      <c r="LEY30" s="570"/>
      <c r="LEZ30" s="570"/>
      <c r="LFA30" s="570"/>
      <c r="LFB30" s="570"/>
      <c r="LFC30" s="570"/>
      <c r="LFD30" s="570"/>
      <c r="LFE30" s="570"/>
      <c r="LFF30" s="570"/>
      <c r="LFG30" s="570"/>
      <c r="LFH30" s="570"/>
      <c r="LFI30" s="570"/>
      <c r="LFJ30" s="570"/>
      <c r="LFK30" s="570"/>
      <c r="LFL30" s="570"/>
      <c r="LFM30" s="570"/>
      <c r="LFN30" s="570"/>
      <c r="LFO30" s="570"/>
      <c r="LFP30" s="570"/>
      <c r="LFQ30" s="570"/>
      <c r="LFR30" s="570"/>
      <c r="LFS30" s="570"/>
      <c r="LFT30" s="570"/>
      <c r="LFU30" s="570"/>
      <c r="LFV30" s="570"/>
      <c r="LFW30" s="570"/>
      <c r="LFX30" s="570"/>
      <c r="LFY30" s="570"/>
      <c r="LFZ30" s="570"/>
      <c r="LGA30" s="570"/>
      <c r="LGB30" s="570"/>
      <c r="LGC30" s="570"/>
      <c r="LGD30" s="570"/>
      <c r="LGE30" s="570"/>
      <c r="LGF30" s="570"/>
      <c r="LGG30" s="570"/>
      <c r="LGH30" s="570"/>
      <c r="LGI30" s="570"/>
      <c r="LGJ30" s="570"/>
      <c r="LGK30" s="570"/>
      <c r="LGL30" s="570"/>
      <c r="LGM30" s="570"/>
      <c r="LGN30" s="570"/>
      <c r="LGO30" s="570"/>
      <c r="LGP30" s="570"/>
      <c r="LGQ30" s="570"/>
      <c r="LGR30" s="570"/>
      <c r="LGS30" s="570"/>
      <c r="LGT30" s="570"/>
      <c r="LGU30" s="570"/>
      <c r="LGV30" s="570"/>
      <c r="LGW30" s="570"/>
      <c r="LGX30" s="570"/>
      <c r="LGY30" s="570"/>
      <c r="LGZ30" s="570"/>
      <c r="LHA30" s="570"/>
      <c r="LHB30" s="570"/>
      <c r="LHC30" s="570"/>
      <c r="LHD30" s="570"/>
      <c r="LHE30" s="570"/>
      <c r="LHF30" s="570"/>
      <c r="LHG30" s="570"/>
      <c r="LHH30" s="570"/>
      <c r="LHI30" s="570"/>
      <c r="LHJ30" s="570"/>
      <c r="LHK30" s="570"/>
      <c r="LHL30" s="570"/>
      <c r="LHM30" s="570"/>
      <c r="LHN30" s="570"/>
      <c r="LHO30" s="570"/>
      <c r="LHP30" s="570"/>
      <c r="LHQ30" s="570"/>
      <c r="LHR30" s="570"/>
      <c r="LHS30" s="570"/>
      <c r="LHT30" s="570"/>
      <c r="LHU30" s="570"/>
      <c r="LHV30" s="570"/>
      <c r="LHW30" s="570"/>
      <c r="LHX30" s="570"/>
      <c r="LHY30" s="570"/>
      <c r="LHZ30" s="570"/>
      <c r="LIA30" s="570"/>
      <c r="LIB30" s="570"/>
      <c r="LIC30" s="570"/>
      <c r="LID30" s="570"/>
      <c r="LIE30" s="570"/>
      <c r="LIF30" s="570"/>
      <c r="LIG30" s="570"/>
      <c r="LIH30" s="570"/>
      <c r="LII30" s="570"/>
      <c r="LIJ30" s="570"/>
      <c r="LIK30" s="570"/>
      <c r="LIL30" s="570"/>
      <c r="LIM30" s="570"/>
      <c r="LIN30" s="570"/>
      <c r="LIO30" s="570"/>
      <c r="LIP30" s="570"/>
      <c r="LIQ30" s="570"/>
      <c r="LIR30" s="570"/>
      <c r="LIS30" s="570"/>
      <c r="LIT30" s="570"/>
      <c r="LIU30" s="570"/>
      <c r="LIV30" s="570"/>
      <c r="LIW30" s="570"/>
      <c r="LIX30" s="570"/>
      <c r="LIY30" s="570"/>
      <c r="LIZ30" s="570"/>
      <c r="LJA30" s="570"/>
      <c r="LJB30" s="570"/>
      <c r="LJC30" s="570"/>
      <c r="LJD30" s="570"/>
      <c r="LJE30" s="570"/>
      <c r="LJF30" s="570"/>
      <c r="LJG30" s="570"/>
      <c r="LJH30" s="570"/>
      <c r="LJI30" s="570"/>
      <c r="LJJ30" s="570"/>
      <c r="LJK30" s="570"/>
      <c r="LJL30" s="570"/>
      <c r="LJM30" s="570"/>
      <c r="LJN30" s="570"/>
      <c r="LJO30" s="570"/>
      <c r="LJP30" s="570"/>
      <c r="LJQ30" s="570"/>
      <c r="LJR30" s="570"/>
      <c r="LJS30" s="570"/>
      <c r="LJT30" s="570"/>
      <c r="LJU30" s="570"/>
      <c r="LJV30" s="570"/>
      <c r="LJW30" s="570"/>
      <c r="LJX30" s="570"/>
      <c r="LJY30" s="570"/>
      <c r="LJZ30" s="570"/>
      <c r="LKA30" s="570"/>
      <c r="LKB30" s="570"/>
      <c r="LKC30" s="570"/>
      <c r="LKD30" s="570"/>
      <c r="LKE30" s="570"/>
      <c r="LKF30" s="570"/>
      <c r="LKG30" s="570"/>
      <c r="LKH30" s="570"/>
      <c r="LKI30" s="570"/>
      <c r="LKJ30" s="570"/>
      <c r="LKK30" s="570"/>
      <c r="LKL30" s="570"/>
      <c r="LKM30" s="570"/>
      <c r="LKN30" s="570"/>
      <c r="LKO30" s="570"/>
      <c r="LKP30" s="570"/>
      <c r="LKQ30" s="570"/>
      <c r="LKR30" s="570"/>
      <c r="LKS30" s="570"/>
      <c r="LKT30" s="570"/>
      <c r="LKU30" s="570"/>
      <c r="LKV30" s="570"/>
      <c r="LKW30" s="570"/>
      <c r="LKX30" s="570"/>
      <c r="LKY30" s="570"/>
      <c r="LKZ30" s="570"/>
      <c r="LLA30" s="570"/>
      <c r="LLB30" s="570"/>
      <c r="LLC30" s="570"/>
      <c r="LLD30" s="570"/>
      <c r="LLE30" s="570"/>
      <c r="LLF30" s="570"/>
      <c r="LLG30" s="570"/>
      <c r="LLH30" s="570"/>
      <c r="LLI30" s="570"/>
      <c r="LLJ30" s="570"/>
      <c r="LLK30" s="570"/>
      <c r="LLL30" s="570"/>
      <c r="LLM30" s="570"/>
      <c r="LLN30" s="570"/>
      <c r="LLO30" s="570"/>
      <c r="LLP30" s="570"/>
      <c r="LLQ30" s="570"/>
      <c r="LLR30" s="570"/>
      <c r="LLS30" s="570"/>
      <c r="LLT30" s="570"/>
      <c r="LLU30" s="570"/>
      <c r="LLV30" s="570"/>
      <c r="LLW30" s="570"/>
      <c r="LLX30" s="570"/>
      <c r="LLY30" s="570"/>
      <c r="LLZ30" s="570"/>
      <c r="LMA30" s="570"/>
      <c r="LMB30" s="570"/>
      <c r="LMC30" s="570"/>
      <c r="LMD30" s="570"/>
      <c r="LME30" s="570"/>
      <c r="LMF30" s="570"/>
      <c r="LMG30" s="570"/>
      <c r="LMH30" s="570"/>
      <c r="LMI30" s="570"/>
      <c r="LMJ30" s="570"/>
      <c r="LMK30" s="570"/>
      <c r="LML30" s="570"/>
      <c r="LMM30" s="570"/>
      <c r="LMN30" s="570"/>
      <c r="LMO30" s="570"/>
      <c r="LMP30" s="570"/>
      <c r="LMQ30" s="570"/>
      <c r="LMR30" s="570"/>
      <c r="LMS30" s="570"/>
      <c r="LMT30" s="570"/>
      <c r="LMU30" s="570"/>
      <c r="LMV30" s="570"/>
      <c r="LMW30" s="570"/>
      <c r="LMX30" s="570"/>
      <c r="LMY30" s="570"/>
      <c r="LMZ30" s="570"/>
      <c r="LNA30" s="570"/>
      <c r="LNB30" s="570"/>
      <c r="LNC30" s="570"/>
      <c r="LND30" s="570"/>
      <c r="LNE30" s="570"/>
      <c r="LNF30" s="570"/>
      <c r="LNG30" s="570"/>
      <c r="LNH30" s="570"/>
      <c r="LNI30" s="570"/>
      <c r="LNJ30" s="570"/>
      <c r="LNK30" s="570"/>
      <c r="LNL30" s="570"/>
      <c r="LNM30" s="570"/>
      <c r="LNN30" s="570"/>
      <c r="LNO30" s="570"/>
      <c r="LNP30" s="570"/>
      <c r="LNQ30" s="570"/>
      <c r="LNR30" s="570"/>
      <c r="LNS30" s="570"/>
      <c r="LNT30" s="570"/>
      <c r="LNU30" s="570"/>
      <c r="LNV30" s="570"/>
      <c r="LNW30" s="570"/>
      <c r="LNX30" s="570"/>
      <c r="LNY30" s="570"/>
      <c r="LNZ30" s="570"/>
      <c r="LOA30" s="570"/>
      <c r="LOB30" s="570"/>
      <c r="LOC30" s="570"/>
      <c r="LOD30" s="570"/>
      <c r="LOE30" s="570"/>
      <c r="LOF30" s="570"/>
      <c r="LOG30" s="570"/>
      <c r="LOH30" s="570"/>
      <c r="LOI30" s="570"/>
      <c r="LOJ30" s="570"/>
      <c r="LOK30" s="570"/>
      <c r="LOL30" s="570"/>
      <c r="LOM30" s="570"/>
      <c r="LON30" s="570"/>
      <c r="LOO30" s="570"/>
      <c r="LOP30" s="570"/>
      <c r="LOQ30" s="570"/>
      <c r="LOR30" s="570"/>
      <c r="LOS30" s="570"/>
      <c r="LOT30" s="570"/>
      <c r="LOU30" s="570"/>
      <c r="LOV30" s="570"/>
      <c r="LOW30" s="570"/>
      <c r="LOX30" s="570"/>
      <c r="LOY30" s="570"/>
      <c r="LOZ30" s="570"/>
      <c r="LPA30" s="570"/>
      <c r="LPB30" s="570"/>
      <c r="LPC30" s="570"/>
      <c r="LPD30" s="570"/>
      <c r="LPE30" s="570"/>
      <c r="LPF30" s="570"/>
      <c r="LPG30" s="570"/>
      <c r="LPH30" s="570"/>
      <c r="LPI30" s="570"/>
      <c r="LPJ30" s="570"/>
      <c r="LPK30" s="570"/>
      <c r="LPL30" s="570"/>
      <c r="LPM30" s="570"/>
      <c r="LPN30" s="570"/>
      <c r="LPO30" s="570"/>
      <c r="LPP30" s="570"/>
      <c r="LPQ30" s="570"/>
      <c r="LPR30" s="570"/>
      <c r="LPS30" s="570"/>
      <c r="LPT30" s="570"/>
      <c r="LPU30" s="570"/>
      <c r="LPV30" s="570"/>
      <c r="LPW30" s="570"/>
      <c r="LPX30" s="570"/>
      <c r="LPY30" s="570"/>
      <c r="LPZ30" s="570"/>
      <c r="LQA30" s="570"/>
      <c r="LQB30" s="570"/>
      <c r="LQC30" s="570"/>
      <c r="LQD30" s="570"/>
      <c r="LQE30" s="570"/>
      <c r="LQF30" s="570"/>
      <c r="LQG30" s="570"/>
      <c r="LQH30" s="570"/>
      <c r="LQI30" s="570"/>
      <c r="LQJ30" s="570"/>
      <c r="LQK30" s="570"/>
      <c r="LQL30" s="570"/>
      <c r="LQM30" s="570"/>
      <c r="LQN30" s="570"/>
      <c r="LQO30" s="570"/>
      <c r="LQP30" s="570"/>
      <c r="LQQ30" s="570"/>
      <c r="LQR30" s="570"/>
      <c r="LQS30" s="570"/>
      <c r="LQT30" s="570"/>
      <c r="LQU30" s="570"/>
      <c r="LQV30" s="570"/>
      <c r="LQW30" s="570"/>
      <c r="LQX30" s="570"/>
      <c r="LQY30" s="570"/>
      <c r="LQZ30" s="570"/>
      <c r="LRA30" s="570"/>
      <c r="LRB30" s="570"/>
      <c r="LRC30" s="570"/>
      <c r="LRD30" s="570"/>
      <c r="LRE30" s="570"/>
      <c r="LRF30" s="570"/>
      <c r="LRG30" s="570"/>
      <c r="LRH30" s="570"/>
      <c r="LRI30" s="570"/>
      <c r="LRJ30" s="570"/>
      <c r="LRK30" s="570"/>
      <c r="LRL30" s="570"/>
      <c r="LRM30" s="570"/>
      <c r="LRN30" s="570"/>
      <c r="LRO30" s="570"/>
      <c r="LRP30" s="570"/>
      <c r="LRQ30" s="570"/>
      <c r="LRR30" s="570"/>
      <c r="LRS30" s="570"/>
      <c r="LRT30" s="570"/>
      <c r="LRU30" s="570"/>
      <c r="LRV30" s="570"/>
      <c r="LRW30" s="570"/>
      <c r="LRX30" s="570"/>
      <c r="LRY30" s="570"/>
      <c r="LRZ30" s="570"/>
      <c r="LSA30" s="570"/>
      <c r="LSB30" s="570"/>
      <c r="LSC30" s="570"/>
      <c r="LSD30" s="570"/>
      <c r="LSE30" s="570"/>
      <c r="LSF30" s="570"/>
      <c r="LSG30" s="570"/>
      <c r="LSH30" s="570"/>
      <c r="LSI30" s="570"/>
      <c r="LSJ30" s="570"/>
      <c r="LSK30" s="570"/>
      <c r="LSL30" s="570"/>
      <c r="LSM30" s="570"/>
      <c r="LSN30" s="570"/>
      <c r="LSO30" s="570"/>
      <c r="LSP30" s="570"/>
      <c r="LSQ30" s="570"/>
      <c r="LSR30" s="570"/>
      <c r="LSS30" s="570"/>
      <c r="LST30" s="570"/>
      <c r="LSU30" s="570"/>
      <c r="LSV30" s="570"/>
      <c r="LSW30" s="570"/>
      <c r="LSX30" s="570"/>
      <c r="LSY30" s="570"/>
      <c r="LSZ30" s="570"/>
      <c r="LTA30" s="570"/>
      <c r="LTB30" s="570"/>
      <c r="LTC30" s="570"/>
      <c r="LTD30" s="570"/>
      <c r="LTE30" s="570"/>
      <c r="LTF30" s="570"/>
      <c r="LTG30" s="570"/>
      <c r="LTH30" s="570"/>
      <c r="LTI30" s="570"/>
      <c r="LTJ30" s="570"/>
      <c r="LTK30" s="570"/>
      <c r="LTL30" s="570"/>
      <c r="LTM30" s="570"/>
      <c r="LTN30" s="570"/>
      <c r="LTO30" s="570"/>
      <c r="LTP30" s="570"/>
      <c r="LTQ30" s="570"/>
      <c r="LTR30" s="570"/>
      <c r="LTS30" s="570"/>
      <c r="LTT30" s="570"/>
      <c r="LTU30" s="570"/>
      <c r="LTV30" s="570"/>
      <c r="LTW30" s="570"/>
      <c r="LTX30" s="570"/>
      <c r="LTY30" s="570"/>
      <c r="LTZ30" s="570"/>
      <c r="LUA30" s="570"/>
      <c r="LUB30" s="570"/>
      <c r="LUC30" s="570"/>
      <c r="LUD30" s="570"/>
      <c r="LUE30" s="570"/>
      <c r="LUF30" s="570"/>
      <c r="LUG30" s="570"/>
      <c r="LUH30" s="570"/>
      <c r="LUI30" s="570"/>
      <c r="LUJ30" s="570"/>
      <c r="LUK30" s="570"/>
      <c r="LUL30" s="570"/>
      <c r="LUM30" s="570"/>
      <c r="LUN30" s="570"/>
      <c r="LUO30" s="570"/>
      <c r="LUP30" s="570"/>
      <c r="LUQ30" s="570"/>
      <c r="LUR30" s="570"/>
      <c r="LUS30" s="570"/>
      <c r="LUT30" s="570"/>
      <c r="LUU30" s="570"/>
      <c r="LUV30" s="570"/>
      <c r="LUW30" s="570"/>
      <c r="LUX30" s="570"/>
      <c r="LUY30" s="570"/>
      <c r="LUZ30" s="570"/>
      <c r="LVA30" s="570"/>
      <c r="LVB30" s="570"/>
      <c r="LVC30" s="570"/>
      <c r="LVD30" s="570"/>
      <c r="LVE30" s="570"/>
      <c r="LVF30" s="570"/>
      <c r="LVG30" s="570"/>
      <c r="LVH30" s="570"/>
      <c r="LVI30" s="570"/>
      <c r="LVJ30" s="570"/>
      <c r="LVK30" s="570"/>
      <c r="LVL30" s="570"/>
      <c r="LVM30" s="570"/>
      <c r="LVN30" s="570"/>
      <c r="LVO30" s="570"/>
      <c r="LVP30" s="570"/>
      <c r="LVQ30" s="570"/>
      <c r="LVR30" s="570"/>
      <c r="LVS30" s="570"/>
      <c r="LVT30" s="570"/>
      <c r="LVU30" s="570"/>
      <c r="LVV30" s="570"/>
      <c r="LVW30" s="570"/>
      <c r="LVX30" s="570"/>
      <c r="LVY30" s="570"/>
      <c r="LVZ30" s="570"/>
      <c r="LWA30" s="570"/>
      <c r="LWB30" s="570"/>
      <c r="LWC30" s="570"/>
      <c r="LWD30" s="570"/>
      <c r="LWE30" s="570"/>
      <c r="LWF30" s="570"/>
      <c r="LWG30" s="570"/>
      <c r="LWH30" s="570"/>
      <c r="LWI30" s="570"/>
      <c r="LWJ30" s="570"/>
      <c r="LWK30" s="570"/>
      <c r="LWL30" s="570"/>
      <c r="LWM30" s="570"/>
      <c r="LWN30" s="570"/>
      <c r="LWO30" s="570"/>
      <c r="LWP30" s="570"/>
      <c r="LWQ30" s="570"/>
      <c r="LWR30" s="570"/>
      <c r="LWS30" s="570"/>
      <c r="LWT30" s="570"/>
      <c r="LWU30" s="570"/>
      <c r="LWV30" s="570"/>
      <c r="LWW30" s="570"/>
      <c r="LWX30" s="570"/>
      <c r="LWY30" s="570"/>
      <c r="LWZ30" s="570"/>
      <c r="LXA30" s="570"/>
      <c r="LXB30" s="570"/>
      <c r="LXC30" s="570"/>
      <c r="LXD30" s="570"/>
      <c r="LXE30" s="570"/>
      <c r="LXF30" s="570"/>
      <c r="LXG30" s="570"/>
      <c r="LXH30" s="570"/>
      <c r="LXI30" s="570"/>
      <c r="LXJ30" s="570"/>
      <c r="LXK30" s="570"/>
      <c r="LXL30" s="570"/>
      <c r="LXM30" s="570"/>
      <c r="LXN30" s="570"/>
      <c r="LXO30" s="570"/>
      <c r="LXP30" s="570"/>
      <c r="LXQ30" s="570"/>
      <c r="LXR30" s="570"/>
      <c r="LXS30" s="570"/>
      <c r="LXT30" s="570"/>
      <c r="LXU30" s="570"/>
      <c r="LXV30" s="570"/>
      <c r="LXW30" s="570"/>
      <c r="LXX30" s="570"/>
      <c r="LXY30" s="570"/>
      <c r="LXZ30" s="570"/>
      <c r="LYA30" s="570"/>
      <c r="LYB30" s="570"/>
      <c r="LYC30" s="570"/>
      <c r="LYD30" s="570"/>
      <c r="LYE30" s="570"/>
      <c r="LYF30" s="570"/>
      <c r="LYG30" s="570"/>
      <c r="LYH30" s="570"/>
      <c r="LYI30" s="570"/>
      <c r="LYJ30" s="570"/>
      <c r="LYK30" s="570"/>
      <c r="LYL30" s="570"/>
      <c r="LYM30" s="570"/>
      <c r="LYN30" s="570"/>
      <c r="LYO30" s="570"/>
      <c r="LYP30" s="570"/>
      <c r="LYQ30" s="570"/>
      <c r="LYR30" s="570"/>
      <c r="LYS30" s="570"/>
      <c r="LYT30" s="570"/>
      <c r="LYU30" s="570"/>
      <c r="LYV30" s="570"/>
      <c r="LYW30" s="570"/>
      <c r="LYX30" s="570"/>
      <c r="LYY30" s="570"/>
      <c r="LYZ30" s="570"/>
      <c r="LZA30" s="570"/>
      <c r="LZB30" s="570"/>
      <c r="LZC30" s="570"/>
      <c r="LZD30" s="570"/>
      <c r="LZE30" s="570"/>
      <c r="LZF30" s="570"/>
      <c r="LZG30" s="570"/>
      <c r="LZH30" s="570"/>
      <c r="LZI30" s="570"/>
      <c r="LZJ30" s="570"/>
      <c r="LZK30" s="570"/>
      <c r="LZL30" s="570"/>
      <c r="LZM30" s="570"/>
      <c r="LZN30" s="570"/>
      <c r="LZO30" s="570"/>
      <c r="LZP30" s="570"/>
      <c r="LZQ30" s="570"/>
      <c r="LZR30" s="570"/>
      <c r="LZS30" s="570"/>
      <c r="LZT30" s="570"/>
      <c r="LZU30" s="570"/>
      <c r="LZV30" s="570"/>
      <c r="LZW30" s="570"/>
      <c r="LZX30" s="570"/>
      <c r="LZY30" s="570"/>
      <c r="LZZ30" s="570"/>
      <c r="MAA30" s="570"/>
      <c r="MAB30" s="570"/>
      <c r="MAC30" s="570"/>
      <c r="MAD30" s="570"/>
      <c r="MAE30" s="570"/>
      <c r="MAF30" s="570"/>
      <c r="MAG30" s="570"/>
      <c r="MAH30" s="570"/>
      <c r="MAI30" s="570"/>
      <c r="MAJ30" s="570"/>
      <c r="MAK30" s="570"/>
      <c r="MAL30" s="570"/>
      <c r="MAM30" s="570"/>
      <c r="MAN30" s="570"/>
      <c r="MAO30" s="570"/>
      <c r="MAP30" s="570"/>
      <c r="MAQ30" s="570"/>
      <c r="MAR30" s="570"/>
      <c r="MAS30" s="570"/>
      <c r="MAT30" s="570"/>
      <c r="MAU30" s="570"/>
      <c r="MAV30" s="570"/>
      <c r="MAW30" s="570"/>
      <c r="MAX30" s="570"/>
      <c r="MAY30" s="570"/>
      <c r="MAZ30" s="570"/>
      <c r="MBA30" s="570"/>
      <c r="MBB30" s="570"/>
      <c r="MBC30" s="570"/>
      <c r="MBD30" s="570"/>
      <c r="MBE30" s="570"/>
      <c r="MBF30" s="570"/>
      <c r="MBG30" s="570"/>
      <c r="MBH30" s="570"/>
      <c r="MBI30" s="570"/>
      <c r="MBJ30" s="570"/>
      <c r="MBK30" s="570"/>
      <c r="MBL30" s="570"/>
      <c r="MBM30" s="570"/>
      <c r="MBN30" s="570"/>
      <c r="MBO30" s="570"/>
      <c r="MBP30" s="570"/>
      <c r="MBQ30" s="570"/>
      <c r="MBR30" s="570"/>
      <c r="MBS30" s="570"/>
      <c r="MBT30" s="570"/>
      <c r="MBU30" s="570"/>
      <c r="MBV30" s="570"/>
      <c r="MBW30" s="570"/>
      <c r="MBX30" s="570"/>
      <c r="MBY30" s="570"/>
      <c r="MBZ30" s="570"/>
      <c r="MCA30" s="570"/>
      <c r="MCB30" s="570"/>
      <c r="MCC30" s="570"/>
      <c r="MCD30" s="570"/>
      <c r="MCE30" s="570"/>
      <c r="MCF30" s="570"/>
      <c r="MCG30" s="570"/>
      <c r="MCH30" s="570"/>
      <c r="MCI30" s="570"/>
      <c r="MCJ30" s="570"/>
      <c r="MCK30" s="570"/>
      <c r="MCL30" s="570"/>
      <c r="MCM30" s="570"/>
      <c r="MCN30" s="570"/>
      <c r="MCO30" s="570"/>
      <c r="MCP30" s="570"/>
      <c r="MCQ30" s="570"/>
      <c r="MCR30" s="570"/>
      <c r="MCS30" s="570"/>
      <c r="MCT30" s="570"/>
      <c r="MCU30" s="570"/>
      <c r="MCV30" s="570"/>
      <c r="MCW30" s="570"/>
      <c r="MCX30" s="570"/>
      <c r="MCY30" s="570"/>
      <c r="MCZ30" s="570"/>
      <c r="MDA30" s="570"/>
      <c r="MDB30" s="570"/>
      <c r="MDC30" s="570"/>
      <c r="MDD30" s="570"/>
      <c r="MDE30" s="570"/>
      <c r="MDF30" s="570"/>
      <c r="MDG30" s="570"/>
      <c r="MDH30" s="570"/>
      <c r="MDI30" s="570"/>
      <c r="MDJ30" s="570"/>
      <c r="MDK30" s="570"/>
      <c r="MDL30" s="570"/>
      <c r="MDM30" s="570"/>
      <c r="MDN30" s="570"/>
      <c r="MDO30" s="570"/>
      <c r="MDP30" s="570"/>
      <c r="MDQ30" s="570"/>
      <c r="MDR30" s="570"/>
      <c r="MDS30" s="570"/>
      <c r="MDT30" s="570"/>
      <c r="MDU30" s="570"/>
      <c r="MDV30" s="570"/>
      <c r="MDW30" s="570"/>
      <c r="MDX30" s="570"/>
      <c r="MDY30" s="570"/>
      <c r="MDZ30" s="570"/>
      <c r="MEA30" s="570"/>
      <c r="MEB30" s="570"/>
      <c r="MEC30" s="570"/>
      <c r="MED30" s="570"/>
      <c r="MEE30" s="570"/>
      <c r="MEF30" s="570"/>
      <c r="MEG30" s="570"/>
      <c r="MEH30" s="570"/>
      <c r="MEI30" s="570"/>
      <c r="MEJ30" s="570"/>
      <c r="MEK30" s="570"/>
      <c r="MEL30" s="570"/>
      <c r="MEM30" s="570"/>
      <c r="MEN30" s="570"/>
      <c r="MEO30" s="570"/>
      <c r="MEP30" s="570"/>
      <c r="MEQ30" s="570"/>
      <c r="MER30" s="570"/>
      <c r="MES30" s="570"/>
      <c r="MET30" s="570"/>
      <c r="MEU30" s="570"/>
      <c r="MEV30" s="570"/>
      <c r="MEW30" s="570"/>
      <c r="MEX30" s="570"/>
      <c r="MEY30" s="570"/>
      <c r="MEZ30" s="570"/>
      <c r="MFA30" s="570"/>
      <c r="MFB30" s="570"/>
      <c r="MFC30" s="570"/>
      <c r="MFD30" s="570"/>
      <c r="MFE30" s="570"/>
      <c r="MFF30" s="570"/>
      <c r="MFG30" s="570"/>
      <c r="MFH30" s="570"/>
      <c r="MFI30" s="570"/>
      <c r="MFJ30" s="570"/>
      <c r="MFK30" s="570"/>
      <c r="MFL30" s="570"/>
      <c r="MFM30" s="570"/>
      <c r="MFN30" s="570"/>
      <c r="MFO30" s="570"/>
      <c r="MFP30" s="570"/>
      <c r="MFQ30" s="570"/>
      <c r="MFR30" s="570"/>
      <c r="MFS30" s="570"/>
      <c r="MFT30" s="570"/>
      <c r="MFU30" s="570"/>
      <c r="MFV30" s="570"/>
      <c r="MFW30" s="570"/>
      <c r="MFX30" s="570"/>
      <c r="MFY30" s="570"/>
      <c r="MFZ30" s="570"/>
      <c r="MGA30" s="570"/>
      <c r="MGB30" s="570"/>
      <c r="MGC30" s="570"/>
      <c r="MGD30" s="570"/>
      <c r="MGE30" s="570"/>
      <c r="MGF30" s="570"/>
      <c r="MGG30" s="570"/>
      <c r="MGH30" s="570"/>
      <c r="MGI30" s="570"/>
      <c r="MGJ30" s="570"/>
      <c r="MGK30" s="570"/>
      <c r="MGL30" s="570"/>
      <c r="MGM30" s="570"/>
      <c r="MGN30" s="570"/>
      <c r="MGO30" s="570"/>
      <c r="MGP30" s="570"/>
      <c r="MGQ30" s="570"/>
      <c r="MGR30" s="570"/>
      <c r="MGS30" s="570"/>
      <c r="MGT30" s="570"/>
      <c r="MGU30" s="570"/>
      <c r="MGV30" s="570"/>
      <c r="MGW30" s="570"/>
      <c r="MGX30" s="570"/>
      <c r="MGY30" s="570"/>
      <c r="MGZ30" s="570"/>
      <c r="MHA30" s="570"/>
      <c r="MHB30" s="570"/>
      <c r="MHC30" s="570"/>
      <c r="MHD30" s="570"/>
      <c r="MHE30" s="570"/>
      <c r="MHF30" s="570"/>
      <c r="MHG30" s="570"/>
      <c r="MHH30" s="570"/>
      <c r="MHI30" s="570"/>
      <c r="MHJ30" s="570"/>
      <c r="MHK30" s="570"/>
      <c r="MHL30" s="570"/>
      <c r="MHM30" s="570"/>
      <c r="MHN30" s="570"/>
      <c r="MHO30" s="570"/>
      <c r="MHP30" s="570"/>
      <c r="MHQ30" s="570"/>
      <c r="MHR30" s="570"/>
      <c r="MHS30" s="570"/>
      <c r="MHT30" s="570"/>
      <c r="MHU30" s="570"/>
      <c r="MHV30" s="570"/>
      <c r="MHW30" s="570"/>
      <c r="MHX30" s="570"/>
      <c r="MHY30" s="570"/>
      <c r="MHZ30" s="570"/>
      <c r="MIA30" s="570"/>
      <c r="MIB30" s="570"/>
      <c r="MIC30" s="570"/>
      <c r="MID30" s="570"/>
      <c r="MIE30" s="570"/>
      <c r="MIF30" s="570"/>
      <c r="MIG30" s="570"/>
      <c r="MIH30" s="570"/>
      <c r="MII30" s="570"/>
      <c r="MIJ30" s="570"/>
      <c r="MIK30" s="570"/>
      <c r="MIL30" s="570"/>
      <c r="MIM30" s="570"/>
      <c r="MIN30" s="570"/>
      <c r="MIO30" s="570"/>
      <c r="MIP30" s="570"/>
      <c r="MIQ30" s="570"/>
      <c r="MIR30" s="570"/>
      <c r="MIS30" s="570"/>
      <c r="MIT30" s="570"/>
      <c r="MIU30" s="570"/>
      <c r="MIV30" s="570"/>
      <c r="MIW30" s="570"/>
      <c r="MIX30" s="570"/>
      <c r="MIY30" s="570"/>
      <c r="MIZ30" s="570"/>
      <c r="MJA30" s="570"/>
      <c r="MJB30" s="570"/>
      <c r="MJC30" s="570"/>
      <c r="MJD30" s="570"/>
      <c r="MJE30" s="570"/>
      <c r="MJF30" s="570"/>
      <c r="MJG30" s="570"/>
      <c r="MJH30" s="570"/>
      <c r="MJI30" s="570"/>
      <c r="MJJ30" s="570"/>
      <c r="MJK30" s="570"/>
      <c r="MJL30" s="570"/>
      <c r="MJM30" s="570"/>
      <c r="MJN30" s="570"/>
      <c r="MJO30" s="570"/>
      <c r="MJP30" s="570"/>
      <c r="MJQ30" s="570"/>
      <c r="MJR30" s="570"/>
      <c r="MJS30" s="570"/>
      <c r="MJT30" s="570"/>
      <c r="MJU30" s="570"/>
      <c r="MJV30" s="570"/>
      <c r="MJW30" s="570"/>
      <c r="MJX30" s="570"/>
      <c r="MJY30" s="570"/>
      <c r="MJZ30" s="570"/>
      <c r="MKA30" s="570"/>
      <c r="MKB30" s="570"/>
      <c r="MKC30" s="570"/>
      <c r="MKD30" s="570"/>
      <c r="MKE30" s="570"/>
      <c r="MKF30" s="570"/>
      <c r="MKG30" s="570"/>
      <c r="MKH30" s="570"/>
      <c r="MKI30" s="570"/>
      <c r="MKJ30" s="570"/>
      <c r="MKK30" s="570"/>
      <c r="MKL30" s="570"/>
      <c r="MKM30" s="570"/>
      <c r="MKN30" s="570"/>
      <c r="MKO30" s="570"/>
      <c r="MKP30" s="570"/>
      <c r="MKQ30" s="570"/>
      <c r="MKR30" s="570"/>
      <c r="MKS30" s="570"/>
      <c r="MKT30" s="570"/>
      <c r="MKU30" s="570"/>
      <c r="MKV30" s="570"/>
      <c r="MKW30" s="570"/>
      <c r="MKX30" s="570"/>
      <c r="MKY30" s="570"/>
      <c r="MKZ30" s="570"/>
      <c r="MLA30" s="570"/>
      <c r="MLB30" s="570"/>
      <c r="MLC30" s="570"/>
      <c r="MLD30" s="570"/>
      <c r="MLE30" s="570"/>
      <c r="MLF30" s="570"/>
      <c r="MLG30" s="570"/>
      <c r="MLH30" s="570"/>
      <c r="MLI30" s="570"/>
      <c r="MLJ30" s="570"/>
      <c r="MLK30" s="570"/>
      <c r="MLL30" s="570"/>
      <c r="MLM30" s="570"/>
      <c r="MLN30" s="570"/>
      <c r="MLO30" s="570"/>
      <c r="MLP30" s="570"/>
      <c r="MLQ30" s="570"/>
      <c r="MLR30" s="570"/>
      <c r="MLS30" s="570"/>
      <c r="MLT30" s="570"/>
      <c r="MLU30" s="570"/>
      <c r="MLV30" s="570"/>
      <c r="MLW30" s="570"/>
      <c r="MLX30" s="570"/>
      <c r="MLY30" s="570"/>
      <c r="MLZ30" s="570"/>
      <c r="MMA30" s="570"/>
      <c r="MMB30" s="570"/>
      <c r="MMC30" s="570"/>
      <c r="MMD30" s="570"/>
      <c r="MME30" s="570"/>
      <c r="MMF30" s="570"/>
      <c r="MMG30" s="570"/>
      <c r="MMH30" s="570"/>
      <c r="MMI30" s="570"/>
      <c r="MMJ30" s="570"/>
      <c r="MMK30" s="570"/>
      <c r="MML30" s="570"/>
      <c r="MMM30" s="570"/>
      <c r="MMN30" s="570"/>
      <c r="MMO30" s="570"/>
      <c r="MMP30" s="570"/>
      <c r="MMQ30" s="570"/>
      <c r="MMR30" s="570"/>
      <c r="MMS30" s="570"/>
      <c r="MMT30" s="570"/>
      <c r="MMU30" s="570"/>
      <c r="MMV30" s="570"/>
      <c r="MMW30" s="570"/>
      <c r="MMX30" s="570"/>
      <c r="MMY30" s="570"/>
      <c r="MMZ30" s="570"/>
      <c r="MNA30" s="570"/>
      <c r="MNB30" s="570"/>
      <c r="MNC30" s="570"/>
      <c r="MND30" s="570"/>
      <c r="MNE30" s="570"/>
      <c r="MNF30" s="570"/>
      <c r="MNG30" s="570"/>
      <c r="MNH30" s="570"/>
      <c r="MNI30" s="570"/>
      <c r="MNJ30" s="570"/>
      <c r="MNK30" s="570"/>
      <c r="MNL30" s="570"/>
      <c r="MNM30" s="570"/>
      <c r="MNN30" s="570"/>
      <c r="MNO30" s="570"/>
      <c r="MNP30" s="570"/>
      <c r="MNQ30" s="570"/>
      <c r="MNR30" s="570"/>
      <c r="MNS30" s="570"/>
      <c r="MNT30" s="570"/>
      <c r="MNU30" s="570"/>
      <c r="MNV30" s="570"/>
      <c r="MNW30" s="570"/>
      <c r="MNX30" s="570"/>
      <c r="MNY30" s="570"/>
      <c r="MNZ30" s="570"/>
      <c r="MOA30" s="570"/>
      <c r="MOB30" s="570"/>
      <c r="MOC30" s="570"/>
      <c r="MOD30" s="570"/>
      <c r="MOE30" s="570"/>
      <c r="MOF30" s="570"/>
      <c r="MOG30" s="570"/>
      <c r="MOH30" s="570"/>
      <c r="MOI30" s="570"/>
      <c r="MOJ30" s="570"/>
      <c r="MOK30" s="570"/>
      <c r="MOL30" s="570"/>
      <c r="MOM30" s="570"/>
      <c r="MON30" s="570"/>
      <c r="MOO30" s="570"/>
      <c r="MOP30" s="570"/>
      <c r="MOQ30" s="570"/>
      <c r="MOR30" s="570"/>
      <c r="MOS30" s="570"/>
      <c r="MOT30" s="570"/>
      <c r="MOU30" s="570"/>
      <c r="MOV30" s="570"/>
      <c r="MOW30" s="570"/>
      <c r="MOX30" s="570"/>
      <c r="MOY30" s="570"/>
      <c r="MOZ30" s="570"/>
      <c r="MPA30" s="570"/>
      <c r="MPB30" s="570"/>
      <c r="MPC30" s="570"/>
      <c r="MPD30" s="570"/>
      <c r="MPE30" s="570"/>
      <c r="MPF30" s="570"/>
      <c r="MPG30" s="570"/>
      <c r="MPH30" s="570"/>
      <c r="MPI30" s="570"/>
      <c r="MPJ30" s="570"/>
      <c r="MPK30" s="570"/>
      <c r="MPL30" s="570"/>
      <c r="MPM30" s="570"/>
      <c r="MPN30" s="570"/>
      <c r="MPO30" s="570"/>
      <c r="MPP30" s="570"/>
      <c r="MPQ30" s="570"/>
      <c r="MPR30" s="570"/>
      <c r="MPS30" s="570"/>
      <c r="MPT30" s="570"/>
      <c r="MPU30" s="570"/>
      <c r="MPV30" s="570"/>
      <c r="MPW30" s="570"/>
      <c r="MPX30" s="570"/>
      <c r="MPY30" s="570"/>
      <c r="MPZ30" s="570"/>
      <c r="MQA30" s="570"/>
      <c r="MQB30" s="570"/>
      <c r="MQC30" s="570"/>
      <c r="MQD30" s="570"/>
      <c r="MQE30" s="570"/>
      <c r="MQF30" s="570"/>
      <c r="MQG30" s="570"/>
      <c r="MQH30" s="570"/>
      <c r="MQI30" s="570"/>
      <c r="MQJ30" s="570"/>
      <c r="MQK30" s="570"/>
      <c r="MQL30" s="570"/>
      <c r="MQM30" s="570"/>
      <c r="MQN30" s="570"/>
      <c r="MQO30" s="570"/>
      <c r="MQP30" s="570"/>
      <c r="MQQ30" s="570"/>
      <c r="MQR30" s="570"/>
      <c r="MQS30" s="570"/>
      <c r="MQT30" s="570"/>
      <c r="MQU30" s="570"/>
      <c r="MQV30" s="570"/>
      <c r="MQW30" s="570"/>
      <c r="MQX30" s="570"/>
      <c r="MQY30" s="570"/>
      <c r="MQZ30" s="570"/>
      <c r="MRA30" s="570"/>
      <c r="MRB30" s="570"/>
      <c r="MRC30" s="570"/>
      <c r="MRD30" s="570"/>
      <c r="MRE30" s="570"/>
      <c r="MRF30" s="570"/>
      <c r="MRG30" s="570"/>
      <c r="MRH30" s="570"/>
      <c r="MRI30" s="570"/>
      <c r="MRJ30" s="570"/>
      <c r="MRK30" s="570"/>
      <c r="MRL30" s="570"/>
      <c r="MRM30" s="570"/>
      <c r="MRN30" s="570"/>
      <c r="MRO30" s="570"/>
      <c r="MRP30" s="570"/>
      <c r="MRQ30" s="570"/>
      <c r="MRR30" s="570"/>
      <c r="MRS30" s="570"/>
      <c r="MRT30" s="570"/>
      <c r="MRU30" s="570"/>
      <c r="MRV30" s="570"/>
      <c r="MRW30" s="570"/>
      <c r="MRX30" s="570"/>
      <c r="MRY30" s="570"/>
      <c r="MRZ30" s="570"/>
      <c r="MSA30" s="570"/>
      <c r="MSB30" s="570"/>
      <c r="MSC30" s="570"/>
      <c r="MSD30" s="570"/>
      <c r="MSE30" s="570"/>
      <c r="MSF30" s="570"/>
      <c r="MSG30" s="570"/>
      <c r="MSH30" s="570"/>
      <c r="MSI30" s="570"/>
      <c r="MSJ30" s="570"/>
      <c r="MSK30" s="570"/>
      <c r="MSL30" s="570"/>
      <c r="MSM30" s="570"/>
      <c r="MSN30" s="570"/>
      <c r="MSO30" s="570"/>
      <c r="MSP30" s="570"/>
      <c r="MSQ30" s="570"/>
      <c r="MSR30" s="570"/>
      <c r="MSS30" s="570"/>
      <c r="MST30" s="570"/>
      <c r="MSU30" s="570"/>
      <c r="MSV30" s="570"/>
      <c r="MSW30" s="570"/>
      <c r="MSX30" s="570"/>
      <c r="MSY30" s="570"/>
      <c r="MSZ30" s="570"/>
      <c r="MTA30" s="570"/>
      <c r="MTB30" s="570"/>
      <c r="MTC30" s="570"/>
      <c r="MTD30" s="570"/>
      <c r="MTE30" s="570"/>
      <c r="MTF30" s="570"/>
      <c r="MTG30" s="570"/>
      <c r="MTH30" s="570"/>
      <c r="MTI30" s="570"/>
      <c r="MTJ30" s="570"/>
      <c r="MTK30" s="570"/>
      <c r="MTL30" s="570"/>
      <c r="MTM30" s="570"/>
      <c r="MTN30" s="570"/>
      <c r="MTO30" s="570"/>
      <c r="MTP30" s="570"/>
      <c r="MTQ30" s="570"/>
      <c r="MTR30" s="570"/>
      <c r="MTS30" s="570"/>
      <c r="MTT30" s="570"/>
      <c r="MTU30" s="570"/>
      <c r="MTV30" s="570"/>
      <c r="MTW30" s="570"/>
      <c r="MTX30" s="570"/>
      <c r="MTY30" s="570"/>
      <c r="MTZ30" s="570"/>
      <c r="MUA30" s="570"/>
      <c r="MUB30" s="570"/>
      <c r="MUC30" s="570"/>
      <c r="MUD30" s="570"/>
      <c r="MUE30" s="570"/>
      <c r="MUF30" s="570"/>
      <c r="MUG30" s="570"/>
      <c r="MUH30" s="570"/>
      <c r="MUI30" s="570"/>
      <c r="MUJ30" s="570"/>
      <c r="MUK30" s="570"/>
      <c r="MUL30" s="570"/>
      <c r="MUM30" s="570"/>
      <c r="MUN30" s="570"/>
      <c r="MUO30" s="570"/>
      <c r="MUP30" s="570"/>
      <c r="MUQ30" s="570"/>
      <c r="MUR30" s="570"/>
      <c r="MUS30" s="570"/>
      <c r="MUT30" s="570"/>
      <c r="MUU30" s="570"/>
      <c r="MUV30" s="570"/>
      <c r="MUW30" s="570"/>
      <c r="MUX30" s="570"/>
      <c r="MUY30" s="570"/>
      <c r="MUZ30" s="570"/>
      <c r="MVA30" s="570"/>
      <c r="MVB30" s="570"/>
      <c r="MVC30" s="570"/>
      <c r="MVD30" s="570"/>
      <c r="MVE30" s="570"/>
      <c r="MVF30" s="570"/>
      <c r="MVG30" s="570"/>
      <c r="MVH30" s="570"/>
      <c r="MVI30" s="570"/>
      <c r="MVJ30" s="570"/>
      <c r="MVK30" s="570"/>
      <c r="MVL30" s="570"/>
      <c r="MVM30" s="570"/>
      <c r="MVN30" s="570"/>
      <c r="MVO30" s="570"/>
      <c r="MVP30" s="570"/>
      <c r="MVQ30" s="570"/>
      <c r="MVR30" s="570"/>
      <c r="MVS30" s="570"/>
      <c r="MVT30" s="570"/>
      <c r="MVU30" s="570"/>
      <c r="MVV30" s="570"/>
      <c r="MVW30" s="570"/>
      <c r="MVX30" s="570"/>
      <c r="MVY30" s="570"/>
      <c r="MVZ30" s="570"/>
      <c r="MWA30" s="570"/>
      <c r="MWB30" s="570"/>
      <c r="MWC30" s="570"/>
      <c r="MWD30" s="570"/>
      <c r="MWE30" s="570"/>
      <c r="MWF30" s="570"/>
      <c r="MWG30" s="570"/>
      <c r="MWH30" s="570"/>
      <c r="MWI30" s="570"/>
      <c r="MWJ30" s="570"/>
      <c r="MWK30" s="570"/>
      <c r="MWL30" s="570"/>
      <c r="MWM30" s="570"/>
      <c r="MWN30" s="570"/>
      <c r="MWO30" s="570"/>
      <c r="MWP30" s="570"/>
      <c r="MWQ30" s="570"/>
      <c r="MWR30" s="570"/>
      <c r="MWS30" s="570"/>
      <c r="MWT30" s="570"/>
      <c r="MWU30" s="570"/>
      <c r="MWV30" s="570"/>
      <c r="MWW30" s="570"/>
      <c r="MWX30" s="570"/>
      <c r="MWY30" s="570"/>
      <c r="MWZ30" s="570"/>
      <c r="MXA30" s="570"/>
      <c r="MXB30" s="570"/>
      <c r="MXC30" s="570"/>
      <c r="MXD30" s="570"/>
      <c r="MXE30" s="570"/>
      <c r="MXF30" s="570"/>
      <c r="MXG30" s="570"/>
      <c r="MXH30" s="570"/>
      <c r="MXI30" s="570"/>
      <c r="MXJ30" s="570"/>
      <c r="MXK30" s="570"/>
      <c r="MXL30" s="570"/>
      <c r="MXM30" s="570"/>
      <c r="MXN30" s="570"/>
      <c r="MXO30" s="570"/>
      <c r="MXP30" s="570"/>
      <c r="MXQ30" s="570"/>
      <c r="MXR30" s="570"/>
      <c r="MXS30" s="570"/>
      <c r="MXT30" s="570"/>
      <c r="MXU30" s="570"/>
      <c r="MXV30" s="570"/>
      <c r="MXW30" s="570"/>
      <c r="MXX30" s="570"/>
      <c r="MXY30" s="570"/>
      <c r="MXZ30" s="570"/>
      <c r="MYA30" s="570"/>
      <c r="MYB30" s="570"/>
      <c r="MYC30" s="570"/>
      <c r="MYD30" s="570"/>
      <c r="MYE30" s="570"/>
      <c r="MYF30" s="570"/>
      <c r="MYG30" s="570"/>
      <c r="MYH30" s="570"/>
      <c r="MYI30" s="570"/>
      <c r="MYJ30" s="570"/>
      <c r="MYK30" s="570"/>
      <c r="MYL30" s="570"/>
      <c r="MYM30" s="570"/>
      <c r="MYN30" s="570"/>
      <c r="MYO30" s="570"/>
      <c r="MYP30" s="570"/>
      <c r="MYQ30" s="570"/>
      <c r="MYR30" s="570"/>
      <c r="MYS30" s="570"/>
      <c r="MYT30" s="570"/>
      <c r="MYU30" s="570"/>
      <c r="MYV30" s="570"/>
      <c r="MYW30" s="570"/>
      <c r="MYX30" s="570"/>
      <c r="MYY30" s="570"/>
      <c r="MYZ30" s="570"/>
      <c r="MZA30" s="570"/>
      <c r="MZB30" s="570"/>
      <c r="MZC30" s="570"/>
      <c r="MZD30" s="570"/>
      <c r="MZE30" s="570"/>
      <c r="MZF30" s="570"/>
      <c r="MZG30" s="570"/>
      <c r="MZH30" s="570"/>
      <c r="MZI30" s="570"/>
      <c r="MZJ30" s="570"/>
      <c r="MZK30" s="570"/>
      <c r="MZL30" s="570"/>
      <c r="MZM30" s="570"/>
      <c r="MZN30" s="570"/>
      <c r="MZO30" s="570"/>
      <c r="MZP30" s="570"/>
      <c r="MZQ30" s="570"/>
      <c r="MZR30" s="570"/>
      <c r="MZS30" s="570"/>
      <c r="MZT30" s="570"/>
      <c r="MZU30" s="570"/>
      <c r="MZV30" s="570"/>
      <c r="MZW30" s="570"/>
      <c r="MZX30" s="570"/>
      <c r="MZY30" s="570"/>
      <c r="MZZ30" s="570"/>
      <c r="NAA30" s="570"/>
      <c r="NAB30" s="570"/>
      <c r="NAC30" s="570"/>
      <c r="NAD30" s="570"/>
      <c r="NAE30" s="570"/>
      <c r="NAF30" s="570"/>
      <c r="NAG30" s="570"/>
      <c r="NAH30" s="570"/>
      <c r="NAI30" s="570"/>
      <c r="NAJ30" s="570"/>
      <c r="NAK30" s="570"/>
      <c r="NAL30" s="570"/>
      <c r="NAM30" s="570"/>
      <c r="NAN30" s="570"/>
      <c r="NAO30" s="570"/>
      <c r="NAP30" s="570"/>
      <c r="NAQ30" s="570"/>
      <c r="NAR30" s="570"/>
      <c r="NAS30" s="570"/>
      <c r="NAT30" s="570"/>
      <c r="NAU30" s="570"/>
      <c r="NAV30" s="570"/>
      <c r="NAW30" s="570"/>
      <c r="NAX30" s="570"/>
      <c r="NAY30" s="570"/>
      <c r="NAZ30" s="570"/>
      <c r="NBA30" s="570"/>
      <c r="NBB30" s="570"/>
      <c r="NBC30" s="570"/>
      <c r="NBD30" s="570"/>
      <c r="NBE30" s="570"/>
      <c r="NBF30" s="570"/>
      <c r="NBG30" s="570"/>
      <c r="NBH30" s="570"/>
      <c r="NBI30" s="570"/>
      <c r="NBJ30" s="570"/>
      <c r="NBK30" s="570"/>
      <c r="NBL30" s="570"/>
      <c r="NBM30" s="570"/>
      <c r="NBN30" s="570"/>
      <c r="NBO30" s="570"/>
      <c r="NBP30" s="570"/>
      <c r="NBQ30" s="570"/>
      <c r="NBR30" s="570"/>
      <c r="NBS30" s="570"/>
      <c r="NBT30" s="570"/>
      <c r="NBU30" s="570"/>
      <c r="NBV30" s="570"/>
      <c r="NBW30" s="570"/>
      <c r="NBX30" s="570"/>
      <c r="NBY30" s="570"/>
      <c r="NBZ30" s="570"/>
      <c r="NCA30" s="570"/>
      <c r="NCB30" s="570"/>
      <c r="NCC30" s="570"/>
      <c r="NCD30" s="570"/>
      <c r="NCE30" s="570"/>
      <c r="NCF30" s="570"/>
      <c r="NCG30" s="570"/>
      <c r="NCH30" s="570"/>
      <c r="NCI30" s="570"/>
      <c r="NCJ30" s="570"/>
      <c r="NCK30" s="570"/>
      <c r="NCL30" s="570"/>
      <c r="NCM30" s="570"/>
      <c r="NCN30" s="570"/>
      <c r="NCO30" s="570"/>
      <c r="NCP30" s="570"/>
      <c r="NCQ30" s="570"/>
      <c r="NCR30" s="570"/>
      <c r="NCS30" s="570"/>
      <c r="NCT30" s="570"/>
      <c r="NCU30" s="570"/>
      <c r="NCV30" s="570"/>
      <c r="NCW30" s="570"/>
      <c r="NCX30" s="570"/>
      <c r="NCY30" s="570"/>
      <c r="NCZ30" s="570"/>
      <c r="NDA30" s="570"/>
      <c r="NDB30" s="570"/>
      <c r="NDC30" s="570"/>
      <c r="NDD30" s="570"/>
      <c r="NDE30" s="570"/>
      <c r="NDF30" s="570"/>
      <c r="NDG30" s="570"/>
      <c r="NDH30" s="570"/>
      <c r="NDI30" s="570"/>
      <c r="NDJ30" s="570"/>
      <c r="NDK30" s="570"/>
      <c r="NDL30" s="570"/>
      <c r="NDM30" s="570"/>
      <c r="NDN30" s="570"/>
      <c r="NDO30" s="570"/>
      <c r="NDP30" s="570"/>
      <c r="NDQ30" s="570"/>
      <c r="NDR30" s="570"/>
      <c r="NDS30" s="570"/>
      <c r="NDT30" s="570"/>
      <c r="NDU30" s="570"/>
      <c r="NDV30" s="570"/>
      <c r="NDW30" s="570"/>
      <c r="NDX30" s="570"/>
      <c r="NDY30" s="570"/>
      <c r="NDZ30" s="570"/>
      <c r="NEA30" s="570"/>
      <c r="NEB30" s="570"/>
      <c r="NEC30" s="570"/>
      <c r="NED30" s="570"/>
      <c r="NEE30" s="570"/>
      <c r="NEF30" s="570"/>
      <c r="NEG30" s="570"/>
      <c r="NEH30" s="570"/>
      <c r="NEI30" s="570"/>
      <c r="NEJ30" s="570"/>
      <c r="NEK30" s="570"/>
      <c r="NEL30" s="570"/>
      <c r="NEM30" s="570"/>
      <c r="NEN30" s="570"/>
      <c r="NEO30" s="570"/>
      <c r="NEP30" s="570"/>
      <c r="NEQ30" s="570"/>
      <c r="NER30" s="570"/>
      <c r="NES30" s="570"/>
      <c r="NET30" s="570"/>
      <c r="NEU30" s="570"/>
      <c r="NEV30" s="570"/>
      <c r="NEW30" s="570"/>
      <c r="NEX30" s="570"/>
      <c r="NEY30" s="570"/>
      <c r="NEZ30" s="570"/>
      <c r="NFA30" s="570"/>
      <c r="NFB30" s="570"/>
      <c r="NFC30" s="570"/>
      <c r="NFD30" s="570"/>
      <c r="NFE30" s="570"/>
      <c r="NFF30" s="570"/>
      <c r="NFG30" s="570"/>
      <c r="NFH30" s="570"/>
      <c r="NFI30" s="570"/>
      <c r="NFJ30" s="570"/>
      <c r="NFK30" s="570"/>
      <c r="NFL30" s="570"/>
      <c r="NFM30" s="570"/>
      <c r="NFN30" s="570"/>
      <c r="NFO30" s="570"/>
      <c r="NFP30" s="570"/>
      <c r="NFQ30" s="570"/>
      <c r="NFR30" s="570"/>
      <c r="NFS30" s="570"/>
      <c r="NFT30" s="570"/>
      <c r="NFU30" s="570"/>
      <c r="NFV30" s="570"/>
      <c r="NFW30" s="570"/>
      <c r="NFX30" s="570"/>
      <c r="NFY30" s="570"/>
      <c r="NFZ30" s="570"/>
      <c r="NGA30" s="570"/>
      <c r="NGB30" s="570"/>
      <c r="NGC30" s="570"/>
      <c r="NGD30" s="570"/>
      <c r="NGE30" s="570"/>
      <c r="NGF30" s="570"/>
      <c r="NGG30" s="570"/>
      <c r="NGH30" s="570"/>
      <c r="NGI30" s="570"/>
      <c r="NGJ30" s="570"/>
      <c r="NGK30" s="570"/>
      <c r="NGL30" s="570"/>
      <c r="NGM30" s="570"/>
      <c r="NGN30" s="570"/>
      <c r="NGO30" s="570"/>
      <c r="NGP30" s="570"/>
      <c r="NGQ30" s="570"/>
      <c r="NGR30" s="570"/>
      <c r="NGS30" s="570"/>
      <c r="NGT30" s="570"/>
      <c r="NGU30" s="570"/>
      <c r="NGV30" s="570"/>
      <c r="NGW30" s="570"/>
      <c r="NGX30" s="570"/>
      <c r="NGY30" s="570"/>
      <c r="NGZ30" s="570"/>
      <c r="NHA30" s="570"/>
      <c r="NHB30" s="570"/>
      <c r="NHC30" s="570"/>
      <c r="NHD30" s="570"/>
      <c r="NHE30" s="570"/>
      <c r="NHF30" s="570"/>
      <c r="NHG30" s="570"/>
      <c r="NHH30" s="570"/>
      <c r="NHI30" s="570"/>
      <c r="NHJ30" s="570"/>
      <c r="NHK30" s="570"/>
      <c r="NHL30" s="570"/>
      <c r="NHM30" s="570"/>
      <c r="NHN30" s="570"/>
      <c r="NHO30" s="570"/>
      <c r="NHP30" s="570"/>
      <c r="NHQ30" s="570"/>
      <c r="NHR30" s="570"/>
      <c r="NHS30" s="570"/>
      <c r="NHT30" s="570"/>
      <c r="NHU30" s="570"/>
      <c r="NHV30" s="570"/>
      <c r="NHW30" s="570"/>
      <c r="NHX30" s="570"/>
      <c r="NHY30" s="570"/>
      <c r="NHZ30" s="570"/>
      <c r="NIA30" s="570"/>
      <c r="NIB30" s="570"/>
      <c r="NIC30" s="570"/>
      <c r="NID30" s="570"/>
      <c r="NIE30" s="570"/>
      <c r="NIF30" s="570"/>
      <c r="NIG30" s="570"/>
      <c r="NIH30" s="570"/>
      <c r="NII30" s="570"/>
      <c r="NIJ30" s="570"/>
      <c r="NIK30" s="570"/>
      <c r="NIL30" s="570"/>
      <c r="NIM30" s="570"/>
      <c r="NIN30" s="570"/>
      <c r="NIO30" s="570"/>
      <c r="NIP30" s="570"/>
      <c r="NIQ30" s="570"/>
      <c r="NIR30" s="570"/>
      <c r="NIS30" s="570"/>
      <c r="NIT30" s="570"/>
      <c r="NIU30" s="570"/>
      <c r="NIV30" s="570"/>
      <c r="NIW30" s="570"/>
      <c r="NIX30" s="570"/>
      <c r="NIY30" s="570"/>
      <c r="NIZ30" s="570"/>
      <c r="NJA30" s="570"/>
      <c r="NJB30" s="570"/>
      <c r="NJC30" s="570"/>
      <c r="NJD30" s="570"/>
      <c r="NJE30" s="570"/>
      <c r="NJF30" s="570"/>
      <c r="NJG30" s="570"/>
      <c r="NJH30" s="570"/>
      <c r="NJI30" s="570"/>
      <c r="NJJ30" s="570"/>
      <c r="NJK30" s="570"/>
      <c r="NJL30" s="570"/>
      <c r="NJM30" s="570"/>
      <c r="NJN30" s="570"/>
      <c r="NJO30" s="570"/>
      <c r="NJP30" s="570"/>
      <c r="NJQ30" s="570"/>
      <c r="NJR30" s="570"/>
      <c r="NJS30" s="570"/>
      <c r="NJT30" s="570"/>
      <c r="NJU30" s="570"/>
      <c r="NJV30" s="570"/>
      <c r="NJW30" s="570"/>
      <c r="NJX30" s="570"/>
      <c r="NJY30" s="570"/>
      <c r="NJZ30" s="570"/>
      <c r="NKA30" s="570"/>
      <c r="NKB30" s="570"/>
      <c r="NKC30" s="570"/>
      <c r="NKD30" s="570"/>
      <c r="NKE30" s="570"/>
      <c r="NKF30" s="570"/>
      <c r="NKG30" s="570"/>
      <c r="NKH30" s="570"/>
      <c r="NKI30" s="570"/>
      <c r="NKJ30" s="570"/>
      <c r="NKK30" s="570"/>
      <c r="NKL30" s="570"/>
      <c r="NKM30" s="570"/>
      <c r="NKN30" s="570"/>
      <c r="NKO30" s="570"/>
      <c r="NKP30" s="570"/>
      <c r="NKQ30" s="570"/>
      <c r="NKR30" s="570"/>
      <c r="NKS30" s="570"/>
      <c r="NKT30" s="570"/>
      <c r="NKU30" s="570"/>
      <c r="NKV30" s="570"/>
      <c r="NKW30" s="570"/>
      <c r="NKX30" s="570"/>
      <c r="NKY30" s="570"/>
      <c r="NKZ30" s="570"/>
      <c r="NLA30" s="570"/>
      <c r="NLB30" s="570"/>
      <c r="NLC30" s="570"/>
      <c r="NLD30" s="570"/>
      <c r="NLE30" s="570"/>
      <c r="NLF30" s="570"/>
      <c r="NLG30" s="570"/>
      <c r="NLH30" s="570"/>
      <c r="NLI30" s="570"/>
      <c r="NLJ30" s="570"/>
      <c r="NLK30" s="570"/>
      <c r="NLL30" s="570"/>
      <c r="NLM30" s="570"/>
      <c r="NLN30" s="570"/>
      <c r="NLO30" s="570"/>
      <c r="NLP30" s="570"/>
      <c r="NLQ30" s="570"/>
      <c r="NLR30" s="570"/>
      <c r="NLS30" s="570"/>
      <c r="NLT30" s="570"/>
      <c r="NLU30" s="570"/>
      <c r="NLV30" s="570"/>
      <c r="NLW30" s="570"/>
      <c r="NLX30" s="570"/>
      <c r="NLY30" s="570"/>
      <c r="NLZ30" s="570"/>
      <c r="NMA30" s="570"/>
      <c r="NMB30" s="570"/>
      <c r="NMC30" s="570"/>
      <c r="NMD30" s="570"/>
      <c r="NME30" s="570"/>
      <c r="NMF30" s="570"/>
      <c r="NMG30" s="570"/>
      <c r="NMH30" s="570"/>
      <c r="NMI30" s="570"/>
      <c r="NMJ30" s="570"/>
      <c r="NMK30" s="570"/>
      <c r="NML30" s="570"/>
      <c r="NMM30" s="570"/>
      <c r="NMN30" s="570"/>
      <c r="NMO30" s="570"/>
      <c r="NMP30" s="570"/>
      <c r="NMQ30" s="570"/>
      <c r="NMR30" s="570"/>
      <c r="NMS30" s="570"/>
      <c r="NMT30" s="570"/>
      <c r="NMU30" s="570"/>
      <c r="NMV30" s="570"/>
      <c r="NMW30" s="570"/>
      <c r="NMX30" s="570"/>
      <c r="NMY30" s="570"/>
      <c r="NMZ30" s="570"/>
      <c r="NNA30" s="570"/>
      <c r="NNB30" s="570"/>
      <c r="NNC30" s="570"/>
      <c r="NND30" s="570"/>
      <c r="NNE30" s="570"/>
      <c r="NNF30" s="570"/>
      <c r="NNG30" s="570"/>
      <c r="NNH30" s="570"/>
      <c r="NNI30" s="570"/>
      <c r="NNJ30" s="570"/>
      <c r="NNK30" s="570"/>
      <c r="NNL30" s="570"/>
      <c r="NNM30" s="570"/>
      <c r="NNN30" s="570"/>
      <c r="NNO30" s="570"/>
      <c r="NNP30" s="570"/>
      <c r="NNQ30" s="570"/>
      <c r="NNR30" s="570"/>
      <c r="NNS30" s="570"/>
      <c r="NNT30" s="570"/>
      <c r="NNU30" s="570"/>
      <c r="NNV30" s="570"/>
      <c r="NNW30" s="570"/>
      <c r="NNX30" s="570"/>
      <c r="NNY30" s="570"/>
      <c r="NNZ30" s="570"/>
      <c r="NOA30" s="570"/>
      <c r="NOB30" s="570"/>
      <c r="NOC30" s="570"/>
      <c r="NOD30" s="570"/>
      <c r="NOE30" s="570"/>
      <c r="NOF30" s="570"/>
      <c r="NOG30" s="570"/>
      <c r="NOH30" s="570"/>
      <c r="NOI30" s="570"/>
      <c r="NOJ30" s="570"/>
      <c r="NOK30" s="570"/>
      <c r="NOL30" s="570"/>
      <c r="NOM30" s="570"/>
      <c r="NON30" s="570"/>
      <c r="NOO30" s="570"/>
      <c r="NOP30" s="570"/>
      <c r="NOQ30" s="570"/>
      <c r="NOR30" s="570"/>
      <c r="NOS30" s="570"/>
      <c r="NOT30" s="570"/>
      <c r="NOU30" s="570"/>
      <c r="NOV30" s="570"/>
      <c r="NOW30" s="570"/>
      <c r="NOX30" s="570"/>
      <c r="NOY30" s="570"/>
      <c r="NOZ30" s="570"/>
      <c r="NPA30" s="570"/>
      <c r="NPB30" s="570"/>
      <c r="NPC30" s="570"/>
      <c r="NPD30" s="570"/>
      <c r="NPE30" s="570"/>
      <c r="NPF30" s="570"/>
      <c r="NPG30" s="570"/>
      <c r="NPH30" s="570"/>
      <c r="NPI30" s="570"/>
      <c r="NPJ30" s="570"/>
      <c r="NPK30" s="570"/>
      <c r="NPL30" s="570"/>
      <c r="NPM30" s="570"/>
      <c r="NPN30" s="570"/>
      <c r="NPO30" s="570"/>
      <c r="NPP30" s="570"/>
      <c r="NPQ30" s="570"/>
      <c r="NPR30" s="570"/>
      <c r="NPS30" s="570"/>
      <c r="NPT30" s="570"/>
      <c r="NPU30" s="570"/>
      <c r="NPV30" s="570"/>
      <c r="NPW30" s="570"/>
      <c r="NPX30" s="570"/>
      <c r="NPY30" s="570"/>
      <c r="NPZ30" s="570"/>
      <c r="NQA30" s="570"/>
      <c r="NQB30" s="570"/>
      <c r="NQC30" s="570"/>
      <c r="NQD30" s="570"/>
      <c r="NQE30" s="570"/>
      <c r="NQF30" s="570"/>
      <c r="NQG30" s="570"/>
      <c r="NQH30" s="570"/>
      <c r="NQI30" s="570"/>
      <c r="NQJ30" s="570"/>
      <c r="NQK30" s="570"/>
      <c r="NQL30" s="570"/>
      <c r="NQM30" s="570"/>
      <c r="NQN30" s="570"/>
      <c r="NQO30" s="570"/>
      <c r="NQP30" s="570"/>
      <c r="NQQ30" s="570"/>
      <c r="NQR30" s="570"/>
      <c r="NQS30" s="570"/>
      <c r="NQT30" s="570"/>
      <c r="NQU30" s="570"/>
      <c r="NQV30" s="570"/>
      <c r="NQW30" s="570"/>
      <c r="NQX30" s="570"/>
      <c r="NQY30" s="570"/>
      <c r="NQZ30" s="570"/>
      <c r="NRA30" s="570"/>
      <c r="NRB30" s="570"/>
      <c r="NRC30" s="570"/>
      <c r="NRD30" s="570"/>
      <c r="NRE30" s="570"/>
      <c r="NRF30" s="570"/>
      <c r="NRG30" s="570"/>
      <c r="NRH30" s="570"/>
      <c r="NRI30" s="570"/>
      <c r="NRJ30" s="570"/>
      <c r="NRK30" s="570"/>
      <c r="NRL30" s="570"/>
      <c r="NRM30" s="570"/>
      <c r="NRN30" s="570"/>
      <c r="NRO30" s="570"/>
      <c r="NRP30" s="570"/>
      <c r="NRQ30" s="570"/>
      <c r="NRR30" s="570"/>
      <c r="NRS30" s="570"/>
      <c r="NRT30" s="570"/>
      <c r="NRU30" s="570"/>
      <c r="NRV30" s="570"/>
      <c r="NRW30" s="570"/>
      <c r="NRX30" s="570"/>
      <c r="NRY30" s="570"/>
      <c r="NRZ30" s="570"/>
      <c r="NSA30" s="570"/>
      <c r="NSB30" s="570"/>
      <c r="NSC30" s="570"/>
      <c r="NSD30" s="570"/>
      <c r="NSE30" s="570"/>
      <c r="NSF30" s="570"/>
      <c r="NSG30" s="570"/>
      <c r="NSH30" s="570"/>
      <c r="NSI30" s="570"/>
      <c r="NSJ30" s="570"/>
      <c r="NSK30" s="570"/>
      <c r="NSL30" s="570"/>
      <c r="NSM30" s="570"/>
      <c r="NSN30" s="570"/>
      <c r="NSO30" s="570"/>
      <c r="NSP30" s="570"/>
      <c r="NSQ30" s="570"/>
      <c r="NSR30" s="570"/>
      <c r="NSS30" s="570"/>
      <c r="NST30" s="570"/>
      <c r="NSU30" s="570"/>
      <c r="NSV30" s="570"/>
      <c r="NSW30" s="570"/>
      <c r="NSX30" s="570"/>
      <c r="NSY30" s="570"/>
      <c r="NSZ30" s="570"/>
      <c r="NTA30" s="570"/>
      <c r="NTB30" s="570"/>
      <c r="NTC30" s="570"/>
      <c r="NTD30" s="570"/>
      <c r="NTE30" s="570"/>
      <c r="NTF30" s="570"/>
      <c r="NTG30" s="570"/>
      <c r="NTH30" s="570"/>
      <c r="NTI30" s="570"/>
      <c r="NTJ30" s="570"/>
      <c r="NTK30" s="570"/>
      <c r="NTL30" s="570"/>
      <c r="NTM30" s="570"/>
      <c r="NTN30" s="570"/>
      <c r="NTO30" s="570"/>
      <c r="NTP30" s="570"/>
      <c r="NTQ30" s="570"/>
      <c r="NTR30" s="570"/>
      <c r="NTS30" s="570"/>
      <c r="NTT30" s="570"/>
      <c r="NTU30" s="570"/>
      <c r="NTV30" s="570"/>
      <c r="NTW30" s="570"/>
      <c r="NTX30" s="570"/>
      <c r="NTY30" s="570"/>
      <c r="NTZ30" s="570"/>
      <c r="NUA30" s="570"/>
      <c r="NUB30" s="570"/>
      <c r="NUC30" s="570"/>
      <c r="NUD30" s="570"/>
      <c r="NUE30" s="570"/>
      <c r="NUF30" s="570"/>
      <c r="NUG30" s="570"/>
      <c r="NUH30" s="570"/>
      <c r="NUI30" s="570"/>
      <c r="NUJ30" s="570"/>
      <c r="NUK30" s="570"/>
      <c r="NUL30" s="570"/>
      <c r="NUM30" s="570"/>
      <c r="NUN30" s="570"/>
      <c r="NUO30" s="570"/>
      <c r="NUP30" s="570"/>
      <c r="NUQ30" s="570"/>
      <c r="NUR30" s="570"/>
      <c r="NUS30" s="570"/>
      <c r="NUT30" s="570"/>
      <c r="NUU30" s="570"/>
      <c r="NUV30" s="570"/>
      <c r="NUW30" s="570"/>
      <c r="NUX30" s="570"/>
      <c r="NUY30" s="570"/>
      <c r="NUZ30" s="570"/>
      <c r="NVA30" s="570"/>
      <c r="NVB30" s="570"/>
      <c r="NVC30" s="570"/>
      <c r="NVD30" s="570"/>
      <c r="NVE30" s="570"/>
      <c r="NVF30" s="570"/>
      <c r="NVG30" s="570"/>
      <c r="NVH30" s="570"/>
      <c r="NVI30" s="570"/>
      <c r="NVJ30" s="570"/>
      <c r="NVK30" s="570"/>
      <c r="NVL30" s="570"/>
      <c r="NVM30" s="570"/>
      <c r="NVN30" s="570"/>
      <c r="NVO30" s="570"/>
      <c r="NVP30" s="570"/>
      <c r="NVQ30" s="570"/>
      <c r="NVR30" s="570"/>
      <c r="NVS30" s="570"/>
      <c r="NVT30" s="570"/>
      <c r="NVU30" s="570"/>
      <c r="NVV30" s="570"/>
      <c r="NVW30" s="570"/>
      <c r="NVX30" s="570"/>
      <c r="NVY30" s="570"/>
      <c r="NVZ30" s="570"/>
      <c r="NWA30" s="570"/>
      <c r="NWB30" s="570"/>
      <c r="NWC30" s="570"/>
      <c r="NWD30" s="570"/>
      <c r="NWE30" s="570"/>
      <c r="NWF30" s="570"/>
      <c r="NWG30" s="570"/>
      <c r="NWH30" s="570"/>
      <c r="NWI30" s="570"/>
      <c r="NWJ30" s="570"/>
      <c r="NWK30" s="570"/>
      <c r="NWL30" s="570"/>
      <c r="NWM30" s="570"/>
      <c r="NWN30" s="570"/>
      <c r="NWO30" s="570"/>
      <c r="NWP30" s="570"/>
      <c r="NWQ30" s="570"/>
      <c r="NWR30" s="570"/>
      <c r="NWS30" s="570"/>
      <c r="NWT30" s="570"/>
      <c r="NWU30" s="570"/>
      <c r="NWV30" s="570"/>
      <c r="NWW30" s="570"/>
      <c r="NWX30" s="570"/>
      <c r="NWY30" s="570"/>
      <c r="NWZ30" s="570"/>
      <c r="NXA30" s="570"/>
      <c r="NXB30" s="570"/>
      <c r="NXC30" s="570"/>
      <c r="NXD30" s="570"/>
      <c r="NXE30" s="570"/>
      <c r="NXF30" s="570"/>
      <c r="NXG30" s="570"/>
      <c r="NXH30" s="570"/>
      <c r="NXI30" s="570"/>
      <c r="NXJ30" s="570"/>
      <c r="NXK30" s="570"/>
      <c r="NXL30" s="570"/>
      <c r="NXM30" s="570"/>
      <c r="NXN30" s="570"/>
      <c r="NXO30" s="570"/>
      <c r="NXP30" s="570"/>
      <c r="NXQ30" s="570"/>
      <c r="NXR30" s="570"/>
      <c r="NXS30" s="570"/>
      <c r="NXT30" s="570"/>
      <c r="NXU30" s="570"/>
      <c r="NXV30" s="570"/>
      <c r="NXW30" s="570"/>
      <c r="NXX30" s="570"/>
      <c r="NXY30" s="570"/>
      <c r="NXZ30" s="570"/>
      <c r="NYA30" s="570"/>
      <c r="NYB30" s="570"/>
      <c r="NYC30" s="570"/>
      <c r="NYD30" s="570"/>
      <c r="NYE30" s="570"/>
      <c r="NYF30" s="570"/>
      <c r="NYG30" s="570"/>
      <c r="NYH30" s="570"/>
      <c r="NYI30" s="570"/>
      <c r="NYJ30" s="570"/>
      <c r="NYK30" s="570"/>
      <c r="NYL30" s="570"/>
      <c r="NYM30" s="570"/>
      <c r="NYN30" s="570"/>
      <c r="NYO30" s="570"/>
      <c r="NYP30" s="570"/>
      <c r="NYQ30" s="570"/>
      <c r="NYR30" s="570"/>
      <c r="NYS30" s="570"/>
      <c r="NYT30" s="570"/>
      <c r="NYU30" s="570"/>
      <c r="NYV30" s="570"/>
      <c r="NYW30" s="570"/>
      <c r="NYX30" s="570"/>
      <c r="NYY30" s="570"/>
      <c r="NYZ30" s="570"/>
      <c r="NZA30" s="570"/>
      <c r="NZB30" s="570"/>
      <c r="NZC30" s="570"/>
      <c r="NZD30" s="570"/>
      <c r="NZE30" s="570"/>
      <c r="NZF30" s="570"/>
      <c r="NZG30" s="570"/>
      <c r="NZH30" s="570"/>
      <c r="NZI30" s="570"/>
      <c r="NZJ30" s="570"/>
      <c r="NZK30" s="570"/>
      <c r="NZL30" s="570"/>
      <c r="NZM30" s="570"/>
      <c r="NZN30" s="570"/>
      <c r="NZO30" s="570"/>
      <c r="NZP30" s="570"/>
      <c r="NZQ30" s="570"/>
      <c r="NZR30" s="570"/>
      <c r="NZS30" s="570"/>
      <c r="NZT30" s="570"/>
      <c r="NZU30" s="570"/>
      <c r="NZV30" s="570"/>
      <c r="NZW30" s="570"/>
      <c r="NZX30" s="570"/>
      <c r="NZY30" s="570"/>
      <c r="NZZ30" s="570"/>
      <c r="OAA30" s="570"/>
      <c r="OAB30" s="570"/>
      <c r="OAC30" s="570"/>
      <c r="OAD30" s="570"/>
      <c r="OAE30" s="570"/>
      <c r="OAF30" s="570"/>
      <c r="OAG30" s="570"/>
      <c r="OAH30" s="570"/>
      <c r="OAI30" s="570"/>
      <c r="OAJ30" s="570"/>
      <c r="OAK30" s="570"/>
      <c r="OAL30" s="570"/>
      <c r="OAM30" s="570"/>
      <c r="OAN30" s="570"/>
      <c r="OAO30" s="570"/>
      <c r="OAP30" s="570"/>
      <c r="OAQ30" s="570"/>
      <c r="OAR30" s="570"/>
      <c r="OAS30" s="570"/>
      <c r="OAT30" s="570"/>
      <c r="OAU30" s="570"/>
      <c r="OAV30" s="570"/>
      <c r="OAW30" s="570"/>
      <c r="OAX30" s="570"/>
      <c r="OAY30" s="570"/>
      <c r="OAZ30" s="570"/>
      <c r="OBA30" s="570"/>
      <c r="OBB30" s="570"/>
      <c r="OBC30" s="570"/>
      <c r="OBD30" s="570"/>
      <c r="OBE30" s="570"/>
      <c r="OBF30" s="570"/>
      <c r="OBG30" s="570"/>
      <c r="OBH30" s="570"/>
      <c r="OBI30" s="570"/>
      <c r="OBJ30" s="570"/>
      <c r="OBK30" s="570"/>
      <c r="OBL30" s="570"/>
      <c r="OBM30" s="570"/>
      <c r="OBN30" s="570"/>
      <c r="OBO30" s="570"/>
      <c r="OBP30" s="570"/>
      <c r="OBQ30" s="570"/>
      <c r="OBR30" s="570"/>
      <c r="OBS30" s="570"/>
      <c r="OBT30" s="570"/>
      <c r="OBU30" s="570"/>
      <c r="OBV30" s="570"/>
      <c r="OBW30" s="570"/>
      <c r="OBX30" s="570"/>
      <c r="OBY30" s="570"/>
      <c r="OBZ30" s="570"/>
      <c r="OCA30" s="570"/>
      <c r="OCB30" s="570"/>
      <c r="OCC30" s="570"/>
      <c r="OCD30" s="570"/>
      <c r="OCE30" s="570"/>
      <c r="OCF30" s="570"/>
      <c r="OCG30" s="570"/>
      <c r="OCH30" s="570"/>
      <c r="OCI30" s="570"/>
      <c r="OCJ30" s="570"/>
      <c r="OCK30" s="570"/>
      <c r="OCL30" s="570"/>
      <c r="OCM30" s="570"/>
      <c r="OCN30" s="570"/>
      <c r="OCO30" s="570"/>
      <c r="OCP30" s="570"/>
      <c r="OCQ30" s="570"/>
      <c r="OCR30" s="570"/>
      <c r="OCS30" s="570"/>
      <c r="OCT30" s="570"/>
      <c r="OCU30" s="570"/>
      <c r="OCV30" s="570"/>
      <c r="OCW30" s="570"/>
      <c r="OCX30" s="570"/>
      <c r="OCY30" s="570"/>
      <c r="OCZ30" s="570"/>
      <c r="ODA30" s="570"/>
      <c r="ODB30" s="570"/>
      <c r="ODC30" s="570"/>
      <c r="ODD30" s="570"/>
      <c r="ODE30" s="570"/>
      <c r="ODF30" s="570"/>
      <c r="ODG30" s="570"/>
      <c r="ODH30" s="570"/>
      <c r="ODI30" s="570"/>
      <c r="ODJ30" s="570"/>
      <c r="ODK30" s="570"/>
      <c r="ODL30" s="570"/>
      <c r="ODM30" s="570"/>
      <c r="ODN30" s="570"/>
      <c r="ODO30" s="570"/>
      <c r="ODP30" s="570"/>
      <c r="ODQ30" s="570"/>
      <c r="ODR30" s="570"/>
      <c r="ODS30" s="570"/>
      <c r="ODT30" s="570"/>
      <c r="ODU30" s="570"/>
      <c r="ODV30" s="570"/>
      <c r="ODW30" s="570"/>
      <c r="ODX30" s="570"/>
      <c r="ODY30" s="570"/>
      <c r="ODZ30" s="570"/>
      <c r="OEA30" s="570"/>
      <c r="OEB30" s="570"/>
      <c r="OEC30" s="570"/>
      <c r="OED30" s="570"/>
      <c r="OEE30" s="570"/>
      <c r="OEF30" s="570"/>
      <c r="OEG30" s="570"/>
      <c r="OEH30" s="570"/>
      <c r="OEI30" s="570"/>
      <c r="OEJ30" s="570"/>
      <c r="OEK30" s="570"/>
      <c r="OEL30" s="570"/>
      <c r="OEM30" s="570"/>
      <c r="OEN30" s="570"/>
      <c r="OEO30" s="570"/>
      <c r="OEP30" s="570"/>
      <c r="OEQ30" s="570"/>
      <c r="OER30" s="570"/>
      <c r="OES30" s="570"/>
      <c r="OET30" s="570"/>
      <c r="OEU30" s="570"/>
      <c r="OEV30" s="570"/>
      <c r="OEW30" s="570"/>
      <c r="OEX30" s="570"/>
      <c r="OEY30" s="570"/>
      <c r="OEZ30" s="570"/>
      <c r="OFA30" s="570"/>
      <c r="OFB30" s="570"/>
      <c r="OFC30" s="570"/>
      <c r="OFD30" s="570"/>
      <c r="OFE30" s="570"/>
      <c r="OFF30" s="570"/>
      <c r="OFG30" s="570"/>
      <c r="OFH30" s="570"/>
      <c r="OFI30" s="570"/>
      <c r="OFJ30" s="570"/>
      <c r="OFK30" s="570"/>
      <c r="OFL30" s="570"/>
      <c r="OFM30" s="570"/>
      <c r="OFN30" s="570"/>
      <c r="OFO30" s="570"/>
      <c r="OFP30" s="570"/>
      <c r="OFQ30" s="570"/>
      <c r="OFR30" s="570"/>
      <c r="OFS30" s="570"/>
      <c r="OFT30" s="570"/>
      <c r="OFU30" s="570"/>
      <c r="OFV30" s="570"/>
      <c r="OFW30" s="570"/>
      <c r="OFX30" s="570"/>
      <c r="OFY30" s="570"/>
      <c r="OFZ30" s="570"/>
      <c r="OGA30" s="570"/>
      <c r="OGB30" s="570"/>
      <c r="OGC30" s="570"/>
      <c r="OGD30" s="570"/>
      <c r="OGE30" s="570"/>
      <c r="OGF30" s="570"/>
      <c r="OGG30" s="570"/>
      <c r="OGH30" s="570"/>
      <c r="OGI30" s="570"/>
      <c r="OGJ30" s="570"/>
      <c r="OGK30" s="570"/>
      <c r="OGL30" s="570"/>
      <c r="OGM30" s="570"/>
      <c r="OGN30" s="570"/>
      <c r="OGO30" s="570"/>
      <c r="OGP30" s="570"/>
      <c r="OGQ30" s="570"/>
      <c r="OGR30" s="570"/>
      <c r="OGS30" s="570"/>
      <c r="OGT30" s="570"/>
      <c r="OGU30" s="570"/>
      <c r="OGV30" s="570"/>
      <c r="OGW30" s="570"/>
      <c r="OGX30" s="570"/>
      <c r="OGY30" s="570"/>
      <c r="OGZ30" s="570"/>
      <c r="OHA30" s="570"/>
      <c r="OHB30" s="570"/>
      <c r="OHC30" s="570"/>
      <c r="OHD30" s="570"/>
      <c r="OHE30" s="570"/>
      <c r="OHF30" s="570"/>
      <c r="OHG30" s="570"/>
      <c r="OHH30" s="570"/>
      <c r="OHI30" s="570"/>
      <c r="OHJ30" s="570"/>
      <c r="OHK30" s="570"/>
      <c r="OHL30" s="570"/>
      <c r="OHM30" s="570"/>
      <c r="OHN30" s="570"/>
      <c r="OHO30" s="570"/>
      <c r="OHP30" s="570"/>
      <c r="OHQ30" s="570"/>
      <c r="OHR30" s="570"/>
      <c r="OHS30" s="570"/>
      <c r="OHT30" s="570"/>
      <c r="OHU30" s="570"/>
      <c r="OHV30" s="570"/>
      <c r="OHW30" s="570"/>
      <c r="OHX30" s="570"/>
      <c r="OHY30" s="570"/>
      <c r="OHZ30" s="570"/>
      <c r="OIA30" s="570"/>
      <c r="OIB30" s="570"/>
      <c r="OIC30" s="570"/>
      <c r="OID30" s="570"/>
      <c r="OIE30" s="570"/>
      <c r="OIF30" s="570"/>
      <c r="OIG30" s="570"/>
      <c r="OIH30" s="570"/>
      <c r="OII30" s="570"/>
      <c r="OIJ30" s="570"/>
      <c r="OIK30" s="570"/>
      <c r="OIL30" s="570"/>
      <c r="OIM30" s="570"/>
      <c r="OIN30" s="570"/>
      <c r="OIO30" s="570"/>
      <c r="OIP30" s="570"/>
      <c r="OIQ30" s="570"/>
      <c r="OIR30" s="570"/>
      <c r="OIS30" s="570"/>
      <c r="OIT30" s="570"/>
      <c r="OIU30" s="570"/>
      <c r="OIV30" s="570"/>
      <c r="OIW30" s="570"/>
      <c r="OIX30" s="570"/>
      <c r="OIY30" s="570"/>
      <c r="OIZ30" s="570"/>
      <c r="OJA30" s="570"/>
      <c r="OJB30" s="570"/>
      <c r="OJC30" s="570"/>
      <c r="OJD30" s="570"/>
      <c r="OJE30" s="570"/>
      <c r="OJF30" s="570"/>
      <c r="OJG30" s="570"/>
      <c r="OJH30" s="570"/>
      <c r="OJI30" s="570"/>
      <c r="OJJ30" s="570"/>
      <c r="OJK30" s="570"/>
      <c r="OJL30" s="570"/>
      <c r="OJM30" s="570"/>
      <c r="OJN30" s="570"/>
      <c r="OJO30" s="570"/>
      <c r="OJP30" s="570"/>
      <c r="OJQ30" s="570"/>
      <c r="OJR30" s="570"/>
      <c r="OJS30" s="570"/>
      <c r="OJT30" s="570"/>
      <c r="OJU30" s="570"/>
      <c r="OJV30" s="570"/>
      <c r="OJW30" s="570"/>
      <c r="OJX30" s="570"/>
      <c r="OJY30" s="570"/>
      <c r="OJZ30" s="570"/>
      <c r="OKA30" s="570"/>
      <c r="OKB30" s="570"/>
      <c r="OKC30" s="570"/>
      <c r="OKD30" s="570"/>
      <c r="OKE30" s="570"/>
      <c r="OKF30" s="570"/>
      <c r="OKG30" s="570"/>
      <c r="OKH30" s="570"/>
      <c r="OKI30" s="570"/>
      <c r="OKJ30" s="570"/>
      <c r="OKK30" s="570"/>
      <c r="OKL30" s="570"/>
      <c r="OKM30" s="570"/>
      <c r="OKN30" s="570"/>
      <c r="OKO30" s="570"/>
      <c r="OKP30" s="570"/>
      <c r="OKQ30" s="570"/>
      <c r="OKR30" s="570"/>
      <c r="OKS30" s="570"/>
      <c r="OKT30" s="570"/>
      <c r="OKU30" s="570"/>
      <c r="OKV30" s="570"/>
      <c r="OKW30" s="570"/>
      <c r="OKX30" s="570"/>
      <c r="OKY30" s="570"/>
      <c r="OKZ30" s="570"/>
      <c r="OLA30" s="570"/>
      <c r="OLB30" s="570"/>
      <c r="OLC30" s="570"/>
      <c r="OLD30" s="570"/>
      <c r="OLE30" s="570"/>
      <c r="OLF30" s="570"/>
      <c r="OLG30" s="570"/>
      <c r="OLH30" s="570"/>
      <c r="OLI30" s="570"/>
      <c r="OLJ30" s="570"/>
      <c r="OLK30" s="570"/>
      <c r="OLL30" s="570"/>
      <c r="OLM30" s="570"/>
      <c r="OLN30" s="570"/>
      <c r="OLO30" s="570"/>
      <c r="OLP30" s="570"/>
      <c r="OLQ30" s="570"/>
      <c r="OLR30" s="570"/>
      <c r="OLS30" s="570"/>
      <c r="OLT30" s="570"/>
      <c r="OLU30" s="570"/>
      <c r="OLV30" s="570"/>
      <c r="OLW30" s="570"/>
      <c r="OLX30" s="570"/>
      <c r="OLY30" s="570"/>
      <c r="OLZ30" s="570"/>
      <c r="OMA30" s="570"/>
      <c r="OMB30" s="570"/>
      <c r="OMC30" s="570"/>
      <c r="OMD30" s="570"/>
      <c r="OME30" s="570"/>
      <c r="OMF30" s="570"/>
      <c r="OMG30" s="570"/>
      <c r="OMH30" s="570"/>
      <c r="OMI30" s="570"/>
      <c r="OMJ30" s="570"/>
      <c r="OMK30" s="570"/>
      <c r="OML30" s="570"/>
      <c r="OMM30" s="570"/>
      <c r="OMN30" s="570"/>
      <c r="OMO30" s="570"/>
      <c r="OMP30" s="570"/>
      <c r="OMQ30" s="570"/>
      <c r="OMR30" s="570"/>
      <c r="OMS30" s="570"/>
      <c r="OMT30" s="570"/>
      <c r="OMU30" s="570"/>
      <c r="OMV30" s="570"/>
      <c r="OMW30" s="570"/>
      <c r="OMX30" s="570"/>
      <c r="OMY30" s="570"/>
      <c r="OMZ30" s="570"/>
      <c r="ONA30" s="570"/>
      <c r="ONB30" s="570"/>
      <c r="ONC30" s="570"/>
      <c r="OND30" s="570"/>
      <c r="ONE30" s="570"/>
      <c r="ONF30" s="570"/>
      <c r="ONG30" s="570"/>
      <c r="ONH30" s="570"/>
      <c r="ONI30" s="570"/>
      <c r="ONJ30" s="570"/>
      <c r="ONK30" s="570"/>
      <c r="ONL30" s="570"/>
      <c r="ONM30" s="570"/>
      <c r="ONN30" s="570"/>
      <c r="ONO30" s="570"/>
      <c r="ONP30" s="570"/>
      <c r="ONQ30" s="570"/>
      <c r="ONR30" s="570"/>
      <c r="ONS30" s="570"/>
      <c r="ONT30" s="570"/>
      <c r="ONU30" s="570"/>
      <c r="ONV30" s="570"/>
      <c r="ONW30" s="570"/>
      <c r="ONX30" s="570"/>
      <c r="ONY30" s="570"/>
      <c r="ONZ30" s="570"/>
      <c r="OOA30" s="570"/>
      <c r="OOB30" s="570"/>
      <c r="OOC30" s="570"/>
      <c r="OOD30" s="570"/>
      <c r="OOE30" s="570"/>
      <c r="OOF30" s="570"/>
      <c r="OOG30" s="570"/>
      <c r="OOH30" s="570"/>
      <c r="OOI30" s="570"/>
      <c r="OOJ30" s="570"/>
      <c r="OOK30" s="570"/>
      <c r="OOL30" s="570"/>
      <c r="OOM30" s="570"/>
      <c r="OON30" s="570"/>
      <c r="OOO30" s="570"/>
      <c r="OOP30" s="570"/>
      <c r="OOQ30" s="570"/>
      <c r="OOR30" s="570"/>
      <c r="OOS30" s="570"/>
      <c r="OOT30" s="570"/>
      <c r="OOU30" s="570"/>
      <c r="OOV30" s="570"/>
      <c r="OOW30" s="570"/>
      <c r="OOX30" s="570"/>
      <c r="OOY30" s="570"/>
      <c r="OOZ30" s="570"/>
      <c r="OPA30" s="570"/>
      <c r="OPB30" s="570"/>
      <c r="OPC30" s="570"/>
      <c r="OPD30" s="570"/>
      <c r="OPE30" s="570"/>
      <c r="OPF30" s="570"/>
      <c r="OPG30" s="570"/>
      <c r="OPH30" s="570"/>
      <c r="OPI30" s="570"/>
      <c r="OPJ30" s="570"/>
      <c r="OPK30" s="570"/>
      <c r="OPL30" s="570"/>
      <c r="OPM30" s="570"/>
      <c r="OPN30" s="570"/>
      <c r="OPO30" s="570"/>
      <c r="OPP30" s="570"/>
      <c r="OPQ30" s="570"/>
      <c r="OPR30" s="570"/>
      <c r="OPS30" s="570"/>
      <c r="OPT30" s="570"/>
      <c r="OPU30" s="570"/>
      <c r="OPV30" s="570"/>
      <c r="OPW30" s="570"/>
      <c r="OPX30" s="570"/>
      <c r="OPY30" s="570"/>
      <c r="OPZ30" s="570"/>
      <c r="OQA30" s="570"/>
      <c r="OQB30" s="570"/>
      <c r="OQC30" s="570"/>
      <c r="OQD30" s="570"/>
      <c r="OQE30" s="570"/>
      <c r="OQF30" s="570"/>
      <c r="OQG30" s="570"/>
      <c r="OQH30" s="570"/>
      <c r="OQI30" s="570"/>
      <c r="OQJ30" s="570"/>
      <c r="OQK30" s="570"/>
      <c r="OQL30" s="570"/>
      <c r="OQM30" s="570"/>
      <c r="OQN30" s="570"/>
      <c r="OQO30" s="570"/>
      <c r="OQP30" s="570"/>
      <c r="OQQ30" s="570"/>
      <c r="OQR30" s="570"/>
      <c r="OQS30" s="570"/>
      <c r="OQT30" s="570"/>
      <c r="OQU30" s="570"/>
      <c r="OQV30" s="570"/>
      <c r="OQW30" s="570"/>
      <c r="OQX30" s="570"/>
      <c r="OQY30" s="570"/>
      <c r="OQZ30" s="570"/>
      <c r="ORA30" s="570"/>
      <c r="ORB30" s="570"/>
      <c r="ORC30" s="570"/>
      <c r="ORD30" s="570"/>
      <c r="ORE30" s="570"/>
      <c r="ORF30" s="570"/>
      <c r="ORG30" s="570"/>
      <c r="ORH30" s="570"/>
      <c r="ORI30" s="570"/>
      <c r="ORJ30" s="570"/>
      <c r="ORK30" s="570"/>
      <c r="ORL30" s="570"/>
      <c r="ORM30" s="570"/>
      <c r="ORN30" s="570"/>
      <c r="ORO30" s="570"/>
      <c r="ORP30" s="570"/>
      <c r="ORQ30" s="570"/>
      <c r="ORR30" s="570"/>
      <c r="ORS30" s="570"/>
      <c r="ORT30" s="570"/>
      <c r="ORU30" s="570"/>
      <c r="ORV30" s="570"/>
      <c r="ORW30" s="570"/>
      <c r="ORX30" s="570"/>
      <c r="ORY30" s="570"/>
      <c r="ORZ30" s="570"/>
      <c r="OSA30" s="570"/>
      <c r="OSB30" s="570"/>
      <c r="OSC30" s="570"/>
      <c r="OSD30" s="570"/>
      <c r="OSE30" s="570"/>
      <c r="OSF30" s="570"/>
      <c r="OSG30" s="570"/>
      <c r="OSH30" s="570"/>
      <c r="OSI30" s="570"/>
      <c r="OSJ30" s="570"/>
      <c r="OSK30" s="570"/>
      <c r="OSL30" s="570"/>
      <c r="OSM30" s="570"/>
      <c r="OSN30" s="570"/>
      <c r="OSO30" s="570"/>
      <c r="OSP30" s="570"/>
      <c r="OSQ30" s="570"/>
      <c r="OSR30" s="570"/>
      <c r="OSS30" s="570"/>
      <c r="OST30" s="570"/>
      <c r="OSU30" s="570"/>
      <c r="OSV30" s="570"/>
      <c r="OSW30" s="570"/>
      <c r="OSX30" s="570"/>
      <c r="OSY30" s="570"/>
      <c r="OSZ30" s="570"/>
      <c r="OTA30" s="570"/>
      <c r="OTB30" s="570"/>
      <c r="OTC30" s="570"/>
      <c r="OTD30" s="570"/>
      <c r="OTE30" s="570"/>
      <c r="OTF30" s="570"/>
      <c r="OTG30" s="570"/>
      <c r="OTH30" s="570"/>
      <c r="OTI30" s="570"/>
      <c r="OTJ30" s="570"/>
      <c r="OTK30" s="570"/>
      <c r="OTL30" s="570"/>
      <c r="OTM30" s="570"/>
      <c r="OTN30" s="570"/>
      <c r="OTO30" s="570"/>
      <c r="OTP30" s="570"/>
      <c r="OTQ30" s="570"/>
      <c r="OTR30" s="570"/>
      <c r="OTS30" s="570"/>
      <c r="OTT30" s="570"/>
      <c r="OTU30" s="570"/>
      <c r="OTV30" s="570"/>
      <c r="OTW30" s="570"/>
      <c r="OTX30" s="570"/>
      <c r="OTY30" s="570"/>
      <c r="OTZ30" s="570"/>
      <c r="OUA30" s="570"/>
      <c r="OUB30" s="570"/>
      <c r="OUC30" s="570"/>
      <c r="OUD30" s="570"/>
      <c r="OUE30" s="570"/>
      <c r="OUF30" s="570"/>
      <c r="OUG30" s="570"/>
      <c r="OUH30" s="570"/>
      <c r="OUI30" s="570"/>
      <c r="OUJ30" s="570"/>
      <c r="OUK30" s="570"/>
      <c r="OUL30" s="570"/>
      <c r="OUM30" s="570"/>
      <c r="OUN30" s="570"/>
      <c r="OUO30" s="570"/>
      <c r="OUP30" s="570"/>
      <c r="OUQ30" s="570"/>
      <c r="OUR30" s="570"/>
      <c r="OUS30" s="570"/>
      <c r="OUT30" s="570"/>
      <c r="OUU30" s="570"/>
      <c r="OUV30" s="570"/>
      <c r="OUW30" s="570"/>
      <c r="OUX30" s="570"/>
      <c r="OUY30" s="570"/>
      <c r="OUZ30" s="570"/>
      <c r="OVA30" s="570"/>
      <c r="OVB30" s="570"/>
      <c r="OVC30" s="570"/>
      <c r="OVD30" s="570"/>
      <c r="OVE30" s="570"/>
      <c r="OVF30" s="570"/>
      <c r="OVG30" s="570"/>
      <c r="OVH30" s="570"/>
      <c r="OVI30" s="570"/>
      <c r="OVJ30" s="570"/>
      <c r="OVK30" s="570"/>
      <c r="OVL30" s="570"/>
      <c r="OVM30" s="570"/>
      <c r="OVN30" s="570"/>
      <c r="OVO30" s="570"/>
      <c r="OVP30" s="570"/>
      <c r="OVQ30" s="570"/>
      <c r="OVR30" s="570"/>
      <c r="OVS30" s="570"/>
      <c r="OVT30" s="570"/>
      <c r="OVU30" s="570"/>
      <c r="OVV30" s="570"/>
      <c r="OVW30" s="570"/>
      <c r="OVX30" s="570"/>
      <c r="OVY30" s="570"/>
      <c r="OVZ30" s="570"/>
      <c r="OWA30" s="570"/>
      <c r="OWB30" s="570"/>
      <c r="OWC30" s="570"/>
      <c r="OWD30" s="570"/>
      <c r="OWE30" s="570"/>
      <c r="OWF30" s="570"/>
      <c r="OWG30" s="570"/>
      <c r="OWH30" s="570"/>
      <c r="OWI30" s="570"/>
      <c r="OWJ30" s="570"/>
      <c r="OWK30" s="570"/>
      <c r="OWL30" s="570"/>
      <c r="OWM30" s="570"/>
      <c r="OWN30" s="570"/>
      <c r="OWO30" s="570"/>
      <c r="OWP30" s="570"/>
      <c r="OWQ30" s="570"/>
      <c r="OWR30" s="570"/>
      <c r="OWS30" s="570"/>
      <c r="OWT30" s="570"/>
      <c r="OWU30" s="570"/>
      <c r="OWV30" s="570"/>
      <c r="OWW30" s="570"/>
      <c r="OWX30" s="570"/>
      <c r="OWY30" s="570"/>
      <c r="OWZ30" s="570"/>
      <c r="OXA30" s="570"/>
      <c r="OXB30" s="570"/>
      <c r="OXC30" s="570"/>
      <c r="OXD30" s="570"/>
      <c r="OXE30" s="570"/>
      <c r="OXF30" s="570"/>
      <c r="OXG30" s="570"/>
      <c r="OXH30" s="570"/>
      <c r="OXI30" s="570"/>
      <c r="OXJ30" s="570"/>
      <c r="OXK30" s="570"/>
      <c r="OXL30" s="570"/>
      <c r="OXM30" s="570"/>
      <c r="OXN30" s="570"/>
      <c r="OXO30" s="570"/>
      <c r="OXP30" s="570"/>
      <c r="OXQ30" s="570"/>
      <c r="OXR30" s="570"/>
      <c r="OXS30" s="570"/>
      <c r="OXT30" s="570"/>
      <c r="OXU30" s="570"/>
      <c r="OXV30" s="570"/>
      <c r="OXW30" s="570"/>
      <c r="OXX30" s="570"/>
      <c r="OXY30" s="570"/>
      <c r="OXZ30" s="570"/>
      <c r="OYA30" s="570"/>
      <c r="OYB30" s="570"/>
      <c r="OYC30" s="570"/>
      <c r="OYD30" s="570"/>
      <c r="OYE30" s="570"/>
      <c r="OYF30" s="570"/>
      <c r="OYG30" s="570"/>
      <c r="OYH30" s="570"/>
      <c r="OYI30" s="570"/>
      <c r="OYJ30" s="570"/>
      <c r="OYK30" s="570"/>
      <c r="OYL30" s="570"/>
      <c r="OYM30" s="570"/>
      <c r="OYN30" s="570"/>
      <c r="OYO30" s="570"/>
      <c r="OYP30" s="570"/>
      <c r="OYQ30" s="570"/>
      <c r="OYR30" s="570"/>
      <c r="OYS30" s="570"/>
      <c r="OYT30" s="570"/>
      <c r="OYU30" s="570"/>
      <c r="OYV30" s="570"/>
      <c r="OYW30" s="570"/>
      <c r="OYX30" s="570"/>
      <c r="OYY30" s="570"/>
      <c r="OYZ30" s="570"/>
      <c r="OZA30" s="570"/>
      <c r="OZB30" s="570"/>
      <c r="OZC30" s="570"/>
      <c r="OZD30" s="570"/>
      <c r="OZE30" s="570"/>
      <c r="OZF30" s="570"/>
      <c r="OZG30" s="570"/>
      <c r="OZH30" s="570"/>
      <c r="OZI30" s="570"/>
      <c r="OZJ30" s="570"/>
      <c r="OZK30" s="570"/>
      <c r="OZL30" s="570"/>
      <c r="OZM30" s="570"/>
      <c r="OZN30" s="570"/>
      <c r="OZO30" s="570"/>
      <c r="OZP30" s="570"/>
      <c r="OZQ30" s="570"/>
      <c r="OZR30" s="570"/>
      <c r="OZS30" s="570"/>
      <c r="OZT30" s="570"/>
      <c r="OZU30" s="570"/>
      <c r="OZV30" s="570"/>
      <c r="OZW30" s="570"/>
      <c r="OZX30" s="570"/>
      <c r="OZY30" s="570"/>
      <c r="OZZ30" s="570"/>
      <c r="PAA30" s="570"/>
      <c r="PAB30" s="570"/>
      <c r="PAC30" s="570"/>
      <c r="PAD30" s="570"/>
      <c r="PAE30" s="570"/>
      <c r="PAF30" s="570"/>
      <c r="PAG30" s="570"/>
      <c r="PAH30" s="570"/>
      <c r="PAI30" s="570"/>
      <c r="PAJ30" s="570"/>
      <c r="PAK30" s="570"/>
      <c r="PAL30" s="570"/>
      <c r="PAM30" s="570"/>
      <c r="PAN30" s="570"/>
      <c r="PAO30" s="570"/>
      <c r="PAP30" s="570"/>
      <c r="PAQ30" s="570"/>
      <c r="PAR30" s="570"/>
      <c r="PAS30" s="570"/>
      <c r="PAT30" s="570"/>
      <c r="PAU30" s="570"/>
      <c r="PAV30" s="570"/>
      <c r="PAW30" s="570"/>
      <c r="PAX30" s="570"/>
      <c r="PAY30" s="570"/>
      <c r="PAZ30" s="570"/>
      <c r="PBA30" s="570"/>
      <c r="PBB30" s="570"/>
      <c r="PBC30" s="570"/>
      <c r="PBD30" s="570"/>
      <c r="PBE30" s="570"/>
      <c r="PBF30" s="570"/>
      <c r="PBG30" s="570"/>
      <c r="PBH30" s="570"/>
      <c r="PBI30" s="570"/>
      <c r="PBJ30" s="570"/>
      <c r="PBK30" s="570"/>
      <c r="PBL30" s="570"/>
      <c r="PBM30" s="570"/>
      <c r="PBN30" s="570"/>
      <c r="PBO30" s="570"/>
      <c r="PBP30" s="570"/>
      <c r="PBQ30" s="570"/>
      <c r="PBR30" s="570"/>
      <c r="PBS30" s="570"/>
      <c r="PBT30" s="570"/>
      <c r="PBU30" s="570"/>
      <c r="PBV30" s="570"/>
      <c r="PBW30" s="570"/>
      <c r="PBX30" s="570"/>
      <c r="PBY30" s="570"/>
      <c r="PBZ30" s="570"/>
      <c r="PCA30" s="570"/>
      <c r="PCB30" s="570"/>
      <c r="PCC30" s="570"/>
      <c r="PCD30" s="570"/>
      <c r="PCE30" s="570"/>
      <c r="PCF30" s="570"/>
      <c r="PCG30" s="570"/>
      <c r="PCH30" s="570"/>
      <c r="PCI30" s="570"/>
      <c r="PCJ30" s="570"/>
      <c r="PCK30" s="570"/>
      <c r="PCL30" s="570"/>
      <c r="PCM30" s="570"/>
      <c r="PCN30" s="570"/>
      <c r="PCO30" s="570"/>
      <c r="PCP30" s="570"/>
      <c r="PCQ30" s="570"/>
      <c r="PCR30" s="570"/>
      <c r="PCS30" s="570"/>
      <c r="PCT30" s="570"/>
      <c r="PCU30" s="570"/>
      <c r="PCV30" s="570"/>
      <c r="PCW30" s="570"/>
      <c r="PCX30" s="570"/>
      <c r="PCY30" s="570"/>
      <c r="PCZ30" s="570"/>
      <c r="PDA30" s="570"/>
      <c r="PDB30" s="570"/>
      <c r="PDC30" s="570"/>
      <c r="PDD30" s="570"/>
      <c r="PDE30" s="570"/>
      <c r="PDF30" s="570"/>
      <c r="PDG30" s="570"/>
      <c r="PDH30" s="570"/>
      <c r="PDI30" s="570"/>
      <c r="PDJ30" s="570"/>
      <c r="PDK30" s="570"/>
      <c r="PDL30" s="570"/>
      <c r="PDM30" s="570"/>
      <c r="PDN30" s="570"/>
      <c r="PDO30" s="570"/>
      <c r="PDP30" s="570"/>
      <c r="PDQ30" s="570"/>
      <c r="PDR30" s="570"/>
      <c r="PDS30" s="570"/>
      <c r="PDT30" s="570"/>
      <c r="PDU30" s="570"/>
      <c r="PDV30" s="570"/>
      <c r="PDW30" s="570"/>
      <c r="PDX30" s="570"/>
      <c r="PDY30" s="570"/>
      <c r="PDZ30" s="570"/>
      <c r="PEA30" s="570"/>
      <c r="PEB30" s="570"/>
      <c r="PEC30" s="570"/>
      <c r="PED30" s="570"/>
      <c r="PEE30" s="570"/>
      <c r="PEF30" s="570"/>
      <c r="PEG30" s="570"/>
      <c r="PEH30" s="570"/>
      <c r="PEI30" s="570"/>
      <c r="PEJ30" s="570"/>
      <c r="PEK30" s="570"/>
      <c r="PEL30" s="570"/>
      <c r="PEM30" s="570"/>
      <c r="PEN30" s="570"/>
      <c r="PEO30" s="570"/>
      <c r="PEP30" s="570"/>
      <c r="PEQ30" s="570"/>
      <c r="PER30" s="570"/>
      <c r="PES30" s="570"/>
      <c r="PET30" s="570"/>
      <c r="PEU30" s="570"/>
      <c r="PEV30" s="570"/>
      <c r="PEW30" s="570"/>
      <c r="PEX30" s="570"/>
      <c r="PEY30" s="570"/>
      <c r="PEZ30" s="570"/>
      <c r="PFA30" s="570"/>
      <c r="PFB30" s="570"/>
      <c r="PFC30" s="570"/>
      <c r="PFD30" s="570"/>
      <c r="PFE30" s="570"/>
      <c r="PFF30" s="570"/>
      <c r="PFG30" s="570"/>
      <c r="PFH30" s="570"/>
      <c r="PFI30" s="570"/>
      <c r="PFJ30" s="570"/>
      <c r="PFK30" s="570"/>
      <c r="PFL30" s="570"/>
      <c r="PFM30" s="570"/>
      <c r="PFN30" s="570"/>
      <c r="PFO30" s="570"/>
      <c r="PFP30" s="570"/>
      <c r="PFQ30" s="570"/>
      <c r="PFR30" s="570"/>
      <c r="PFS30" s="570"/>
      <c r="PFT30" s="570"/>
      <c r="PFU30" s="570"/>
      <c r="PFV30" s="570"/>
      <c r="PFW30" s="570"/>
      <c r="PFX30" s="570"/>
      <c r="PFY30" s="570"/>
      <c r="PFZ30" s="570"/>
      <c r="PGA30" s="570"/>
      <c r="PGB30" s="570"/>
      <c r="PGC30" s="570"/>
      <c r="PGD30" s="570"/>
      <c r="PGE30" s="570"/>
      <c r="PGF30" s="570"/>
      <c r="PGG30" s="570"/>
      <c r="PGH30" s="570"/>
      <c r="PGI30" s="570"/>
      <c r="PGJ30" s="570"/>
      <c r="PGK30" s="570"/>
      <c r="PGL30" s="570"/>
      <c r="PGM30" s="570"/>
      <c r="PGN30" s="570"/>
      <c r="PGO30" s="570"/>
      <c r="PGP30" s="570"/>
      <c r="PGQ30" s="570"/>
      <c r="PGR30" s="570"/>
      <c r="PGS30" s="570"/>
      <c r="PGT30" s="570"/>
      <c r="PGU30" s="570"/>
      <c r="PGV30" s="570"/>
      <c r="PGW30" s="570"/>
      <c r="PGX30" s="570"/>
      <c r="PGY30" s="570"/>
      <c r="PGZ30" s="570"/>
      <c r="PHA30" s="570"/>
      <c r="PHB30" s="570"/>
      <c r="PHC30" s="570"/>
      <c r="PHD30" s="570"/>
      <c r="PHE30" s="570"/>
      <c r="PHF30" s="570"/>
      <c r="PHG30" s="570"/>
      <c r="PHH30" s="570"/>
      <c r="PHI30" s="570"/>
      <c r="PHJ30" s="570"/>
      <c r="PHK30" s="570"/>
      <c r="PHL30" s="570"/>
      <c r="PHM30" s="570"/>
      <c r="PHN30" s="570"/>
      <c r="PHO30" s="570"/>
      <c r="PHP30" s="570"/>
      <c r="PHQ30" s="570"/>
      <c r="PHR30" s="570"/>
      <c r="PHS30" s="570"/>
      <c r="PHT30" s="570"/>
      <c r="PHU30" s="570"/>
      <c r="PHV30" s="570"/>
      <c r="PHW30" s="570"/>
      <c r="PHX30" s="570"/>
      <c r="PHY30" s="570"/>
      <c r="PHZ30" s="570"/>
      <c r="PIA30" s="570"/>
      <c r="PIB30" s="570"/>
      <c r="PIC30" s="570"/>
      <c r="PID30" s="570"/>
      <c r="PIE30" s="570"/>
      <c r="PIF30" s="570"/>
      <c r="PIG30" s="570"/>
      <c r="PIH30" s="570"/>
      <c r="PII30" s="570"/>
      <c r="PIJ30" s="570"/>
      <c r="PIK30" s="570"/>
      <c r="PIL30" s="570"/>
      <c r="PIM30" s="570"/>
      <c r="PIN30" s="570"/>
      <c r="PIO30" s="570"/>
      <c r="PIP30" s="570"/>
      <c r="PIQ30" s="570"/>
      <c r="PIR30" s="570"/>
      <c r="PIS30" s="570"/>
      <c r="PIT30" s="570"/>
      <c r="PIU30" s="570"/>
      <c r="PIV30" s="570"/>
      <c r="PIW30" s="570"/>
      <c r="PIX30" s="570"/>
      <c r="PIY30" s="570"/>
      <c r="PIZ30" s="570"/>
      <c r="PJA30" s="570"/>
      <c r="PJB30" s="570"/>
      <c r="PJC30" s="570"/>
      <c r="PJD30" s="570"/>
      <c r="PJE30" s="570"/>
      <c r="PJF30" s="570"/>
      <c r="PJG30" s="570"/>
      <c r="PJH30" s="570"/>
      <c r="PJI30" s="570"/>
      <c r="PJJ30" s="570"/>
      <c r="PJK30" s="570"/>
      <c r="PJL30" s="570"/>
      <c r="PJM30" s="570"/>
      <c r="PJN30" s="570"/>
      <c r="PJO30" s="570"/>
      <c r="PJP30" s="570"/>
      <c r="PJQ30" s="570"/>
      <c r="PJR30" s="570"/>
      <c r="PJS30" s="570"/>
      <c r="PJT30" s="570"/>
      <c r="PJU30" s="570"/>
      <c r="PJV30" s="570"/>
      <c r="PJW30" s="570"/>
      <c r="PJX30" s="570"/>
      <c r="PJY30" s="570"/>
      <c r="PJZ30" s="570"/>
      <c r="PKA30" s="570"/>
      <c r="PKB30" s="570"/>
      <c r="PKC30" s="570"/>
      <c r="PKD30" s="570"/>
      <c r="PKE30" s="570"/>
      <c r="PKF30" s="570"/>
      <c r="PKG30" s="570"/>
      <c r="PKH30" s="570"/>
      <c r="PKI30" s="570"/>
      <c r="PKJ30" s="570"/>
      <c r="PKK30" s="570"/>
      <c r="PKL30" s="570"/>
      <c r="PKM30" s="570"/>
      <c r="PKN30" s="570"/>
      <c r="PKO30" s="570"/>
      <c r="PKP30" s="570"/>
      <c r="PKQ30" s="570"/>
      <c r="PKR30" s="570"/>
      <c r="PKS30" s="570"/>
      <c r="PKT30" s="570"/>
      <c r="PKU30" s="570"/>
      <c r="PKV30" s="570"/>
      <c r="PKW30" s="570"/>
      <c r="PKX30" s="570"/>
      <c r="PKY30" s="570"/>
      <c r="PKZ30" s="570"/>
      <c r="PLA30" s="570"/>
      <c r="PLB30" s="570"/>
      <c r="PLC30" s="570"/>
      <c r="PLD30" s="570"/>
      <c r="PLE30" s="570"/>
      <c r="PLF30" s="570"/>
      <c r="PLG30" s="570"/>
      <c r="PLH30" s="570"/>
      <c r="PLI30" s="570"/>
      <c r="PLJ30" s="570"/>
      <c r="PLK30" s="570"/>
      <c r="PLL30" s="570"/>
      <c r="PLM30" s="570"/>
      <c r="PLN30" s="570"/>
      <c r="PLO30" s="570"/>
      <c r="PLP30" s="570"/>
      <c r="PLQ30" s="570"/>
      <c r="PLR30" s="570"/>
      <c r="PLS30" s="570"/>
      <c r="PLT30" s="570"/>
      <c r="PLU30" s="570"/>
      <c r="PLV30" s="570"/>
      <c r="PLW30" s="570"/>
      <c r="PLX30" s="570"/>
      <c r="PLY30" s="570"/>
      <c r="PLZ30" s="570"/>
      <c r="PMA30" s="570"/>
      <c r="PMB30" s="570"/>
      <c r="PMC30" s="570"/>
      <c r="PMD30" s="570"/>
      <c r="PME30" s="570"/>
      <c r="PMF30" s="570"/>
      <c r="PMG30" s="570"/>
      <c r="PMH30" s="570"/>
      <c r="PMI30" s="570"/>
      <c r="PMJ30" s="570"/>
      <c r="PMK30" s="570"/>
      <c r="PML30" s="570"/>
      <c r="PMM30" s="570"/>
      <c r="PMN30" s="570"/>
      <c r="PMO30" s="570"/>
      <c r="PMP30" s="570"/>
      <c r="PMQ30" s="570"/>
      <c r="PMR30" s="570"/>
      <c r="PMS30" s="570"/>
      <c r="PMT30" s="570"/>
      <c r="PMU30" s="570"/>
      <c r="PMV30" s="570"/>
      <c r="PMW30" s="570"/>
      <c r="PMX30" s="570"/>
      <c r="PMY30" s="570"/>
      <c r="PMZ30" s="570"/>
      <c r="PNA30" s="570"/>
      <c r="PNB30" s="570"/>
      <c r="PNC30" s="570"/>
      <c r="PND30" s="570"/>
      <c r="PNE30" s="570"/>
      <c r="PNF30" s="570"/>
      <c r="PNG30" s="570"/>
      <c r="PNH30" s="570"/>
      <c r="PNI30" s="570"/>
      <c r="PNJ30" s="570"/>
      <c r="PNK30" s="570"/>
      <c r="PNL30" s="570"/>
      <c r="PNM30" s="570"/>
      <c r="PNN30" s="570"/>
      <c r="PNO30" s="570"/>
      <c r="PNP30" s="570"/>
      <c r="PNQ30" s="570"/>
      <c r="PNR30" s="570"/>
      <c r="PNS30" s="570"/>
      <c r="PNT30" s="570"/>
      <c r="PNU30" s="570"/>
      <c r="PNV30" s="570"/>
      <c r="PNW30" s="570"/>
      <c r="PNX30" s="570"/>
      <c r="PNY30" s="570"/>
      <c r="PNZ30" s="570"/>
      <c r="POA30" s="570"/>
      <c r="POB30" s="570"/>
      <c r="POC30" s="570"/>
      <c r="POD30" s="570"/>
      <c r="POE30" s="570"/>
      <c r="POF30" s="570"/>
      <c r="POG30" s="570"/>
      <c r="POH30" s="570"/>
      <c r="POI30" s="570"/>
      <c r="POJ30" s="570"/>
      <c r="POK30" s="570"/>
      <c r="POL30" s="570"/>
      <c r="POM30" s="570"/>
      <c r="PON30" s="570"/>
      <c r="POO30" s="570"/>
      <c r="POP30" s="570"/>
      <c r="POQ30" s="570"/>
      <c r="POR30" s="570"/>
      <c r="POS30" s="570"/>
      <c r="POT30" s="570"/>
      <c r="POU30" s="570"/>
      <c r="POV30" s="570"/>
      <c r="POW30" s="570"/>
      <c r="POX30" s="570"/>
      <c r="POY30" s="570"/>
      <c r="POZ30" s="570"/>
      <c r="PPA30" s="570"/>
      <c r="PPB30" s="570"/>
      <c r="PPC30" s="570"/>
      <c r="PPD30" s="570"/>
      <c r="PPE30" s="570"/>
      <c r="PPF30" s="570"/>
      <c r="PPG30" s="570"/>
      <c r="PPH30" s="570"/>
      <c r="PPI30" s="570"/>
      <c r="PPJ30" s="570"/>
      <c r="PPK30" s="570"/>
      <c r="PPL30" s="570"/>
      <c r="PPM30" s="570"/>
      <c r="PPN30" s="570"/>
      <c r="PPO30" s="570"/>
      <c r="PPP30" s="570"/>
      <c r="PPQ30" s="570"/>
      <c r="PPR30" s="570"/>
      <c r="PPS30" s="570"/>
      <c r="PPT30" s="570"/>
      <c r="PPU30" s="570"/>
      <c r="PPV30" s="570"/>
      <c r="PPW30" s="570"/>
      <c r="PPX30" s="570"/>
      <c r="PPY30" s="570"/>
      <c r="PPZ30" s="570"/>
      <c r="PQA30" s="570"/>
      <c r="PQB30" s="570"/>
      <c r="PQC30" s="570"/>
      <c r="PQD30" s="570"/>
      <c r="PQE30" s="570"/>
      <c r="PQF30" s="570"/>
      <c r="PQG30" s="570"/>
      <c r="PQH30" s="570"/>
      <c r="PQI30" s="570"/>
      <c r="PQJ30" s="570"/>
      <c r="PQK30" s="570"/>
      <c r="PQL30" s="570"/>
      <c r="PQM30" s="570"/>
      <c r="PQN30" s="570"/>
      <c r="PQO30" s="570"/>
      <c r="PQP30" s="570"/>
      <c r="PQQ30" s="570"/>
      <c r="PQR30" s="570"/>
      <c r="PQS30" s="570"/>
      <c r="PQT30" s="570"/>
      <c r="PQU30" s="570"/>
      <c r="PQV30" s="570"/>
      <c r="PQW30" s="570"/>
      <c r="PQX30" s="570"/>
      <c r="PQY30" s="570"/>
      <c r="PQZ30" s="570"/>
      <c r="PRA30" s="570"/>
      <c r="PRB30" s="570"/>
      <c r="PRC30" s="570"/>
      <c r="PRD30" s="570"/>
      <c r="PRE30" s="570"/>
      <c r="PRF30" s="570"/>
      <c r="PRG30" s="570"/>
      <c r="PRH30" s="570"/>
      <c r="PRI30" s="570"/>
      <c r="PRJ30" s="570"/>
      <c r="PRK30" s="570"/>
      <c r="PRL30" s="570"/>
      <c r="PRM30" s="570"/>
      <c r="PRN30" s="570"/>
      <c r="PRO30" s="570"/>
      <c r="PRP30" s="570"/>
      <c r="PRQ30" s="570"/>
      <c r="PRR30" s="570"/>
      <c r="PRS30" s="570"/>
      <c r="PRT30" s="570"/>
      <c r="PRU30" s="570"/>
      <c r="PRV30" s="570"/>
      <c r="PRW30" s="570"/>
      <c r="PRX30" s="570"/>
      <c r="PRY30" s="570"/>
      <c r="PRZ30" s="570"/>
      <c r="PSA30" s="570"/>
      <c r="PSB30" s="570"/>
      <c r="PSC30" s="570"/>
      <c r="PSD30" s="570"/>
      <c r="PSE30" s="570"/>
      <c r="PSF30" s="570"/>
      <c r="PSG30" s="570"/>
      <c r="PSH30" s="570"/>
      <c r="PSI30" s="570"/>
      <c r="PSJ30" s="570"/>
      <c r="PSK30" s="570"/>
      <c r="PSL30" s="570"/>
      <c r="PSM30" s="570"/>
      <c r="PSN30" s="570"/>
      <c r="PSO30" s="570"/>
      <c r="PSP30" s="570"/>
      <c r="PSQ30" s="570"/>
      <c r="PSR30" s="570"/>
      <c r="PSS30" s="570"/>
      <c r="PST30" s="570"/>
      <c r="PSU30" s="570"/>
      <c r="PSV30" s="570"/>
      <c r="PSW30" s="570"/>
      <c r="PSX30" s="570"/>
      <c r="PSY30" s="570"/>
      <c r="PSZ30" s="570"/>
      <c r="PTA30" s="570"/>
      <c r="PTB30" s="570"/>
      <c r="PTC30" s="570"/>
      <c r="PTD30" s="570"/>
      <c r="PTE30" s="570"/>
      <c r="PTF30" s="570"/>
      <c r="PTG30" s="570"/>
      <c r="PTH30" s="570"/>
      <c r="PTI30" s="570"/>
      <c r="PTJ30" s="570"/>
      <c r="PTK30" s="570"/>
      <c r="PTL30" s="570"/>
      <c r="PTM30" s="570"/>
      <c r="PTN30" s="570"/>
      <c r="PTO30" s="570"/>
      <c r="PTP30" s="570"/>
      <c r="PTQ30" s="570"/>
      <c r="PTR30" s="570"/>
      <c r="PTS30" s="570"/>
      <c r="PTT30" s="570"/>
      <c r="PTU30" s="570"/>
      <c r="PTV30" s="570"/>
      <c r="PTW30" s="570"/>
      <c r="PTX30" s="570"/>
      <c r="PTY30" s="570"/>
      <c r="PTZ30" s="570"/>
      <c r="PUA30" s="570"/>
      <c r="PUB30" s="570"/>
      <c r="PUC30" s="570"/>
      <c r="PUD30" s="570"/>
      <c r="PUE30" s="570"/>
      <c r="PUF30" s="570"/>
      <c r="PUG30" s="570"/>
      <c r="PUH30" s="570"/>
      <c r="PUI30" s="570"/>
      <c r="PUJ30" s="570"/>
      <c r="PUK30" s="570"/>
      <c r="PUL30" s="570"/>
      <c r="PUM30" s="570"/>
      <c r="PUN30" s="570"/>
      <c r="PUO30" s="570"/>
      <c r="PUP30" s="570"/>
      <c r="PUQ30" s="570"/>
      <c r="PUR30" s="570"/>
      <c r="PUS30" s="570"/>
      <c r="PUT30" s="570"/>
      <c r="PUU30" s="570"/>
      <c r="PUV30" s="570"/>
      <c r="PUW30" s="570"/>
      <c r="PUX30" s="570"/>
      <c r="PUY30" s="570"/>
      <c r="PUZ30" s="570"/>
      <c r="PVA30" s="570"/>
      <c r="PVB30" s="570"/>
      <c r="PVC30" s="570"/>
      <c r="PVD30" s="570"/>
      <c r="PVE30" s="570"/>
      <c r="PVF30" s="570"/>
      <c r="PVG30" s="570"/>
      <c r="PVH30" s="570"/>
      <c r="PVI30" s="570"/>
      <c r="PVJ30" s="570"/>
      <c r="PVK30" s="570"/>
      <c r="PVL30" s="570"/>
      <c r="PVM30" s="570"/>
      <c r="PVN30" s="570"/>
      <c r="PVO30" s="570"/>
      <c r="PVP30" s="570"/>
      <c r="PVQ30" s="570"/>
      <c r="PVR30" s="570"/>
      <c r="PVS30" s="570"/>
      <c r="PVT30" s="570"/>
      <c r="PVU30" s="570"/>
      <c r="PVV30" s="570"/>
      <c r="PVW30" s="570"/>
      <c r="PVX30" s="570"/>
      <c r="PVY30" s="570"/>
      <c r="PVZ30" s="570"/>
      <c r="PWA30" s="570"/>
      <c r="PWB30" s="570"/>
      <c r="PWC30" s="570"/>
      <c r="PWD30" s="570"/>
      <c r="PWE30" s="570"/>
      <c r="PWF30" s="570"/>
      <c r="PWG30" s="570"/>
      <c r="PWH30" s="570"/>
      <c r="PWI30" s="570"/>
      <c r="PWJ30" s="570"/>
      <c r="PWK30" s="570"/>
      <c r="PWL30" s="570"/>
      <c r="PWM30" s="570"/>
      <c r="PWN30" s="570"/>
      <c r="PWO30" s="570"/>
      <c r="PWP30" s="570"/>
      <c r="PWQ30" s="570"/>
      <c r="PWR30" s="570"/>
      <c r="PWS30" s="570"/>
      <c r="PWT30" s="570"/>
      <c r="PWU30" s="570"/>
      <c r="PWV30" s="570"/>
      <c r="PWW30" s="570"/>
      <c r="PWX30" s="570"/>
      <c r="PWY30" s="570"/>
      <c r="PWZ30" s="570"/>
      <c r="PXA30" s="570"/>
      <c r="PXB30" s="570"/>
      <c r="PXC30" s="570"/>
      <c r="PXD30" s="570"/>
      <c r="PXE30" s="570"/>
      <c r="PXF30" s="570"/>
      <c r="PXG30" s="570"/>
      <c r="PXH30" s="570"/>
      <c r="PXI30" s="570"/>
      <c r="PXJ30" s="570"/>
      <c r="PXK30" s="570"/>
      <c r="PXL30" s="570"/>
      <c r="PXM30" s="570"/>
      <c r="PXN30" s="570"/>
      <c r="PXO30" s="570"/>
      <c r="PXP30" s="570"/>
      <c r="PXQ30" s="570"/>
      <c r="PXR30" s="570"/>
      <c r="PXS30" s="570"/>
      <c r="PXT30" s="570"/>
      <c r="PXU30" s="570"/>
      <c r="PXV30" s="570"/>
      <c r="PXW30" s="570"/>
      <c r="PXX30" s="570"/>
      <c r="PXY30" s="570"/>
      <c r="PXZ30" s="570"/>
      <c r="PYA30" s="570"/>
      <c r="PYB30" s="570"/>
      <c r="PYC30" s="570"/>
      <c r="PYD30" s="570"/>
      <c r="PYE30" s="570"/>
      <c r="PYF30" s="570"/>
      <c r="PYG30" s="570"/>
      <c r="PYH30" s="570"/>
      <c r="PYI30" s="570"/>
      <c r="PYJ30" s="570"/>
      <c r="PYK30" s="570"/>
      <c r="PYL30" s="570"/>
      <c r="PYM30" s="570"/>
      <c r="PYN30" s="570"/>
      <c r="PYO30" s="570"/>
      <c r="PYP30" s="570"/>
      <c r="PYQ30" s="570"/>
      <c r="PYR30" s="570"/>
      <c r="PYS30" s="570"/>
      <c r="PYT30" s="570"/>
      <c r="PYU30" s="570"/>
      <c r="PYV30" s="570"/>
      <c r="PYW30" s="570"/>
      <c r="PYX30" s="570"/>
      <c r="PYY30" s="570"/>
      <c r="PYZ30" s="570"/>
      <c r="PZA30" s="570"/>
      <c r="PZB30" s="570"/>
      <c r="PZC30" s="570"/>
      <c r="PZD30" s="570"/>
      <c r="PZE30" s="570"/>
      <c r="PZF30" s="570"/>
      <c r="PZG30" s="570"/>
      <c r="PZH30" s="570"/>
      <c r="PZI30" s="570"/>
      <c r="PZJ30" s="570"/>
      <c r="PZK30" s="570"/>
      <c r="PZL30" s="570"/>
      <c r="PZM30" s="570"/>
      <c r="PZN30" s="570"/>
      <c r="PZO30" s="570"/>
      <c r="PZP30" s="570"/>
      <c r="PZQ30" s="570"/>
      <c r="PZR30" s="570"/>
      <c r="PZS30" s="570"/>
      <c r="PZT30" s="570"/>
      <c r="PZU30" s="570"/>
      <c r="PZV30" s="570"/>
      <c r="PZW30" s="570"/>
      <c r="PZX30" s="570"/>
      <c r="PZY30" s="570"/>
      <c r="PZZ30" s="570"/>
      <c r="QAA30" s="570"/>
      <c r="QAB30" s="570"/>
      <c r="QAC30" s="570"/>
      <c r="QAD30" s="570"/>
      <c r="QAE30" s="570"/>
      <c r="QAF30" s="570"/>
      <c r="QAG30" s="570"/>
      <c r="QAH30" s="570"/>
      <c r="QAI30" s="570"/>
      <c r="QAJ30" s="570"/>
      <c r="QAK30" s="570"/>
      <c r="QAL30" s="570"/>
      <c r="QAM30" s="570"/>
      <c r="QAN30" s="570"/>
      <c r="QAO30" s="570"/>
      <c r="QAP30" s="570"/>
      <c r="QAQ30" s="570"/>
      <c r="QAR30" s="570"/>
      <c r="QAS30" s="570"/>
      <c r="QAT30" s="570"/>
      <c r="QAU30" s="570"/>
      <c r="QAV30" s="570"/>
      <c r="QAW30" s="570"/>
      <c r="QAX30" s="570"/>
      <c r="QAY30" s="570"/>
      <c r="QAZ30" s="570"/>
      <c r="QBA30" s="570"/>
      <c r="QBB30" s="570"/>
      <c r="QBC30" s="570"/>
      <c r="QBD30" s="570"/>
      <c r="QBE30" s="570"/>
      <c r="QBF30" s="570"/>
      <c r="QBG30" s="570"/>
      <c r="QBH30" s="570"/>
      <c r="QBI30" s="570"/>
      <c r="QBJ30" s="570"/>
      <c r="QBK30" s="570"/>
      <c r="QBL30" s="570"/>
      <c r="QBM30" s="570"/>
      <c r="QBN30" s="570"/>
      <c r="QBO30" s="570"/>
      <c r="QBP30" s="570"/>
      <c r="QBQ30" s="570"/>
      <c r="QBR30" s="570"/>
      <c r="QBS30" s="570"/>
      <c r="QBT30" s="570"/>
      <c r="QBU30" s="570"/>
      <c r="QBV30" s="570"/>
      <c r="QBW30" s="570"/>
      <c r="QBX30" s="570"/>
      <c r="QBY30" s="570"/>
      <c r="QBZ30" s="570"/>
      <c r="QCA30" s="570"/>
      <c r="QCB30" s="570"/>
      <c r="QCC30" s="570"/>
      <c r="QCD30" s="570"/>
      <c r="QCE30" s="570"/>
      <c r="QCF30" s="570"/>
      <c r="QCG30" s="570"/>
      <c r="QCH30" s="570"/>
      <c r="QCI30" s="570"/>
      <c r="QCJ30" s="570"/>
      <c r="QCK30" s="570"/>
      <c r="QCL30" s="570"/>
      <c r="QCM30" s="570"/>
      <c r="QCN30" s="570"/>
      <c r="QCO30" s="570"/>
      <c r="QCP30" s="570"/>
      <c r="QCQ30" s="570"/>
      <c r="QCR30" s="570"/>
      <c r="QCS30" s="570"/>
      <c r="QCT30" s="570"/>
      <c r="QCU30" s="570"/>
      <c r="QCV30" s="570"/>
      <c r="QCW30" s="570"/>
      <c r="QCX30" s="570"/>
      <c r="QCY30" s="570"/>
      <c r="QCZ30" s="570"/>
      <c r="QDA30" s="570"/>
      <c r="QDB30" s="570"/>
      <c r="QDC30" s="570"/>
      <c r="QDD30" s="570"/>
      <c r="QDE30" s="570"/>
      <c r="QDF30" s="570"/>
      <c r="QDG30" s="570"/>
      <c r="QDH30" s="570"/>
      <c r="QDI30" s="570"/>
      <c r="QDJ30" s="570"/>
      <c r="QDK30" s="570"/>
      <c r="QDL30" s="570"/>
      <c r="QDM30" s="570"/>
      <c r="QDN30" s="570"/>
      <c r="QDO30" s="570"/>
      <c r="QDP30" s="570"/>
      <c r="QDQ30" s="570"/>
      <c r="QDR30" s="570"/>
      <c r="QDS30" s="570"/>
      <c r="QDT30" s="570"/>
      <c r="QDU30" s="570"/>
      <c r="QDV30" s="570"/>
      <c r="QDW30" s="570"/>
      <c r="QDX30" s="570"/>
      <c r="QDY30" s="570"/>
      <c r="QDZ30" s="570"/>
      <c r="QEA30" s="570"/>
      <c r="QEB30" s="570"/>
      <c r="QEC30" s="570"/>
      <c r="QED30" s="570"/>
      <c r="QEE30" s="570"/>
      <c r="QEF30" s="570"/>
      <c r="QEG30" s="570"/>
      <c r="QEH30" s="570"/>
      <c r="QEI30" s="570"/>
      <c r="QEJ30" s="570"/>
      <c r="QEK30" s="570"/>
      <c r="QEL30" s="570"/>
      <c r="QEM30" s="570"/>
      <c r="QEN30" s="570"/>
      <c r="QEO30" s="570"/>
      <c r="QEP30" s="570"/>
      <c r="QEQ30" s="570"/>
      <c r="QER30" s="570"/>
      <c r="QES30" s="570"/>
      <c r="QET30" s="570"/>
      <c r="QEU30" s="570"/>
      <c r="QEV30" s="570"/>
      <c r="QEW30" s="570"/>
      <c r="QEX30" s="570"/>
      <c r="QEY30" s="570"/>
      <c r="QEZ30" s="570"/>
      <c r="QFA30" s="570"/>
      <c r="QFB30" s="570"/>
      <c r="QFC30" s="570"/>
      <c r="QFD30" s="570"/>
      <c r="QFE30" s="570"/>
      <c r="QFF30" s="570"/>
      <c r="QFG30" s="570"/>
      <c r="QFH30" s="570"/>
      <c r="QFI30" s="570"/>
      <c r="QFJ30" s="570"/>
      <c r="QFK30" s="570"/>
      <c r="QFL30" s="570"/>
      <c r="QFM30" s="570"/>
      <c r="QFN30" s="570"/>
      <c r="QFO30" s="570"/>
      <c r="QFP30" s="570"/>
      <c r="QFQ30" s="570"/>
      <c r="QFR30" s="570"/>
      <c r="QFS30" s="570"/>
      <c r="QFT30" s="570"/>
      <c r="QFU30" s="570"/>
      <c r="QFV30" s="570"/>
      <c r="QFW30" s="570"/>
      <c r="QFX30" s="570"/>
      <c r="QFY30" s="570"/>
      <c r="QFZ30" s="570"/>
      <c r="QGA30" s="570"/>
      <c r="QGB30" s="570"/>
      <c r="QGC30" s="570"/>
      <c r="QGD30" s="570"/>
      <c r="QGE30" s="570"/>
      <c r="QGF30" s="570"/>
      <c r="QGG30" s="570"/>
      <c r="QGH30" s="570"/>
      <c r="QGI30" s="570"/>
      <c r="QGJ30" s="570"/>
      <c r="QGK30" s="570"/>
      <c r="QGL30" s="570"/>
      <c r="QGM30" s="570"/>
      <c r="QGN30" s="570"/>
      <c r="QGO30" s="570"/>
      <c r="QGP30" s="570"/>
      <c r="QGQ30" s="570"/>
      <c r="QGR30" s="570"/>
      <c r="QGS30" s="570"/>
      <c r="QGT30" s="570"/>
      <c r="QGU30" s="570"/>
      <c r="QGV30" s="570"/>
      <c r="QGW30" s="570"/>
      <c r="QGX30" s="570"/>
      <c r="QGY30" s="570"/>
      <c r="QGZ30" s="570"/>
      <c r="QHA30" s="570"/>
      <c r="QHB30" s="570"/>
      <c r="QHC30" s="570"/>
      <c r="QHD30" s="570"/>
      <c r="QHE30" s="570"/>
      <c r="QHF30" s="570"/>
      <c r="QHG30" s="570"/>
      <c r="QHH30" s="570"/>
      <c r="QHI30" s="570"/>
      <c r="QHJ30" s="570"/>
      <c r="QHK30" s="570"/>
      <c r="QHL30" s="570"/>
      <c r="QHM30" s="570"/>
      <c r="QHN30" s="570"/>
      <c r="QHO30" s="570"/>
      <c r="QHP30" s="570"/>
      <c r="QHQ30" s="570"/>
      <c r="QHR30" s="570"/>
      <c r="QHS30" s="570"/>
      <c r="QHT30" s="570"/>
      <c r="QHU30" s="570"/>
      <c r="QHV30" s="570"/>
      <c r="QHW30" s="570"/>
      <c r="QHX30" s="570"/>
      <c r="QHY30" s="570"/>
      <c r="QHZ30" s="570"/>
      <c r="QIA30" s="570"/>
      <c r="QIB30" s="570"/>
      <c r="QIC30" s="570"/>
      <c r="QID30" s="570"/>
      <c r="QIE30" s="570"/>
      <c r="QIF30" s="570"/>
      <c r="QIG30" s="570"/>
      <c r="QIH30" s="570"/>
      <c r="QII30" s="570"/>
      <c r="QIJ30" s="570"/>
      <c r="QIK30" s="570"/>
      <c r="QIL30" s="570"/>
      <c r="QIM30" s="570"/>
      <c r="QIN30" s="570"/>
      <c r="QIO30" s="570"/>
      <c r="QIP30" s="570"/>
      <c r="QIQ30" s="570"/>
      <c r="QIR30" s="570"/>
      <c r="QIS30" s="570"/>
      <c r="QIT30" s="570"/>
      <c r="QIU30" s="570"/>
      <c r="QIV30" s="570"/>
      <c r="QIW30" s="570"/>
      <c r="QIX30" s="570"/>
      <c r="QIY30" s="570"/>
      <c r="QIZ30" s="570"/>
      <c r="QJA30" s="570"/>
      <c r="QJB30" s="570"/>
      <c r="QJC30" s="570"/>
      <c r="QJD30" s="570"/>
      <c r="QJE30" s="570"/>
      <c r="QJF30" s="570"/>
      <c r="QJG30" s="570"/>
      <c r="QJH30" s="570"/>
      <c r="QJI30" s="570"/>
      <c r="QJJ30" s="570"/>
      <c r="QJK30" s="570"/>
      <c r="QJL30" s="570"/>
      <c r="QJM30" s="570"/>
      <c r="QJN30" s="570"/>
      <c r="QJO30" s="570"/>
      <c r="QJP30" s="570"/>
      <c r="QJQ30" s="570"/>
      <c r="QJR30" s="570"/>
      <c r="QJS30" s="570"/>
      <c r="QJT30" s="570"/>
      <c r="QJU30" s="570"/>
      <c r="QJV30" s="570"/>
      <c r="QJW30" s="570"/>
      <c r="QJX30" s="570"/>
      <c r="QJY30" s="570"/>
      <c r="QJZ30" s="570"/>
      <c r="QKA30" s="570"/>
      <c r="QKB30" s="570"/>
      <c r="QKC30" s="570"/>
      <c r="QKD30" s="570"/>
      <c r="QKE30" s="570"/>
      <c r="QKF30" s="570"/>
      <c r="QKG30" s="570"/>
      <c r="QKH30" s="570"/>
      <c r="QKI30" s="570"/>
      <c r="QKJ30" s="570"/>
      <c r="QKK30" s="570"/>
      <c r="QKL30" s="570"/>
      <c r="QKM30" s="570"/>
      <c r="QKN30" s="570"/>
      <c r="QKO30" s="570"/>
      <c r="QKP30" s="570"/>
      <c r="QKQ30" s="570"/>
      <c r="QKR30" s="570"/>
      <c r="QKS30" s="570"/>
      <c r="QKT30" s="570"/>
      <c r="QKU30" s="570"/>
      <c r="QKV30" s="570"/>
      <c r="QKW30" s="570"/>
      <c r="QKX30" s="570"/>
      <c r="QKY30" s="570"/>
      <c r="QKZ30" s="570"/>
      <c r="QLA30" s="570"/>
      <c r="QLB30" s="570"/>
      <c r="QLC30" s="570"/>
      <c r="QLD30" s="570"/>
      <c r="QLE30" s="570"/>
      <c r="QLF30" s="570"/>
      <c r="QLG30" s="570"/>
      <c r="QLH30" s="570"/>
      <c r="QLI30" s="570"/>
      <c r="QLJ30" s="570"/>
      <c r="QLK30" s="570"/>
      <c r="QLL30" s="570"/>
      <c r="QLM30" s="570"/>
      <c r="QLN30" s="570"/>
      <c r="QLO30" s="570"/>
      <c r="QLP30" s="570"/>
      <c r="QLQ30" s="570"/>
      <c r="QLR30" s="570"/>
      <c r="QLS30" s="570"/>
      <c r="QLT30" s="570"/>
      <c r="QLU30" s="570"/>
      <c r="QLV30" s="570"/>
      <c r="QLW30" s="570"/>
      <c r="QLX30" s="570"/>
      <c r="QLY30" s="570"/>
      <c r="QLZ30" s="570"/>
      <c r="QMA30" s="570"/>
      <c r="QMB30" s="570"/>
      <c r="QMC30" s="570"/>
      <c r="QMD30" s="570"/>
      <c r="QME30" s="570"/>
      <c r="QMF30" s="570"/>
      <c r="QMG30" s="570"/>
      <c r="QMH30" s="570"/>
      <c r="QMI30" s="570"/>
      <c r="QMJ30" s="570"/>
      <c r="QMK30" s="570"/>
      <c r="QML30" s="570"/>
      <c r="QMM30" s="570"/>
      <c r="QMN30" s="570"/>
      <c r="QMO30" s="570"/>
      <c r="QMP30" s="570"/>
      <c r="QMQ30" s="570"/>
      <c r="QMR30" s="570"/>
      <c r="QMS30" s="570"/>
      <c r="QMT30" s="570"/>
      <c r="QMU30" s="570"/>
      <c r="QMV30" s="570"/>
      <c r="QMW30" s="570"/>
      <c r="QMX30" s="570"/>
      <c r="QMY30" s="570"/>
      <c r="QMZ30" s="570"/>
      <c r="QNA30" s="570"/>
      <c r="QNB30" s="570"/>
      <c r="QNC30" s="570"/>
      <c r="QND30" s="570"/>
      <c r="QNE30" s="570"/>
      <c r="QNF30" s="570"/>
      <c r="QNG30" s="570"/>
      <c r="QNH30" s="570"/>
      <c r="QNI30" s="570"/>
      <c r="QNJ30" s="570"/>
      <c r="QNK30" s="570"/>
      <c r="QNL30" s="570"/>
      <c r="QNM30" s="570"/>
      <c r="QNN30" s="570"/>
      <c r="QNO30" s="570"/>
      <c r="QNP30" s="570"/>
      <c r="QNQ30" s="570"/>
      <c r="QNR30" s="570"/>
      <c r="QNS30" s="570"/>
      <c r="QNT30" s="570"/>
      <c r="QNU30" s="570"/>
      <c r="QNV30" s="570"/>
      <c r="QNW30" s="570"/>
      <c r="QNX30" s="570"/>
      <c r="QNY30" s="570"/>
      <c r="QNZ30" s="570"/>
      <c r="QOA30" s="570"/>
      <c r="QOB30" s="570"/>
      <c r="QOC30" s="570"/>
      <c r="QOD30" s="570"/>
      <c r="QOE30" s="570"/>
      <c r="QOF30" s="570"/>
      <c r="QOG30" s="570"/>
      <c r="QOH30" s="570"/>
      <c r="QOI30" s="570"/>
      <c r="QOJ30" s="570"/>
      <c r="QOK30" s="570"/>
      <c r="QOL30" s="570"/>
      <c r="QOM30" s="570"/>
      <c r="QON30" s="570"/>
      <c r="QOO30" s="570"/>
      <c r="QOP30" s="570"/>
      <c r="QOQ30" s="570"/>
      <c r="QOR30" s="570"/>
      <c r="QOS30" s="570"/>
      <c r="QOT30" s="570"/>
      <c r="QOU30" s="570"/>
      <c r="QOV30" s="570"/>
      <c r="QOW30" s="570"/>
      <c r="QOX30" s="570"/>
      <c r="QOY30" s="570"/>
      <c r="QOZ30" s="570"/>
      <c r="QPA30" s="570"/>
      <c r="QPB30" s="570"/>
      <c r="QPC30" s="570"/>
      <c r="QPD30" s="570"/>
      <c r="QPE30" s="570"/>
      <c r="QPF30" s="570"/>
      <c r="QPG30" s="570"/>
      <c r="QPH30" s="570"/>
      <c r="QPI30" s="570"/>
      <c r="QPJ30" s="570"/>
      <c r="QPK30" s="570"/>
      <c r="QPL30" s="570"/>
      <c r="QPM30" s="570"/>
      <c r="QPN30" s="570"/>
      <c r="QPO30" s="570"/>
      <c r="QPP30" s="570"/>
      <c r="QPQ30" s="570"/>
      <c r="QPR30" s="570"/>
      <c r="QPS30" s="570"/>
      <c r="QPT30" s="570"/>
      <c r="QPU30" s="570"/>
      <c r="QPV30" s="570"/>
      <c r="QPW30" s="570"/>
      <c r="QPX30" s="570"/>
      <c r="QPY30" s="570"/>
      <c r="QPZ30" s="570"/>
      <c r="QQA30" s="570"/>
      <c r="QQB30" s="570"/>
      <c r="QQC30" s="570"/>
      <c r="QQD30" s="570"/>
      <c r="QQE30" s="570"/>
      <c r="QQF30" s="570"/>
      <c r="QQG30" s="570"/>
      <c r="QQH30" s="570"/>
      <c r="QQI30" s="570"/>
      <c r="QQJ30" s="570"/>
      <c r="QQK30" s="570"/>
      <c r="QQL30" s="570"/>
      <c r="QQM30" s="570"/>
      <c r="QQN30" s="570"/>
      <c r="QQO30" s="570"/>
      <c r="QQP30" s="570"/>
      <c r="QQQ30" s="570"/>
      <c r="QQR30" s="570"/>
      <c r="QQS30" s="570"/>
      <c r="QQT30" s="570"/>
      <c r="QQU30" s="570"/>
      <c r="QQV30" s="570"/>
      <c r="QQW30" s="570"/>
      <c r="QQX30" s="570"/>
      <c r="QQY30" s="570"/>
      <c r="QQZ30" s="570"/>
      <c r="QRA30" s="570"/>
      <c r="QRB30" s="570"/>
      <c r="QRC30" s="570"/>
      <c r="QRD30" s="570"/>
      <c r="QRE30" s="570"/>
      <c r="QRF30" s="570"/>
      <c r="QRG30" s="570"/>
      <c r="QRH30" s="570"/>
      <c r="QRI30" s="570"/>
      <c r="QRJ30" s="570"/>
      <c r="QRK30" s="570"/>
      <c r="QRL30" s="570"/>
      <c r="QRM30" s="570"/>
      <c r="QRN30" s="570"/>
      <c r="QRO30" s="570"/>
      <c r="QRP30" s="570"/>
      <c r="QRQ30" s="570"/>
      <c r="QRR30" s="570"/>
      <c r="QRS30" s="570"/>
      <c r="QRT30" s="570"/>
      <c r="QRU30" s="570"/>
      <c r="QRV30" s="570"/>
      <c r="QRW30" s="570"/>
      <c r="QRX30" s="570"/>
      <c r="QRY30" s="570"/>
      <c r="QRZ30" s="570"/>
      <c r="QSA30" s="570"/>
      <c r="QSB30" s="570"/>
      <c r="QSC30" s="570"/>
      <c r="QSD30" s="570"/>
      <c r="QSE30" s="570"/>
      <c r="QSF30" s="570"/>
      <c r="QSG30" s="570"/>
      <c r="QSH30" s="570"/>
      <c r="QSI30" s="570"/>
      <c r="QSJ30" s="570"/>
      <c r="QSK30" s="570"/>
      <c r="QSL30" s="570"/>
      <c r="QSM30" s="570"/>
      <c r="QSN30" s="570"/>
      <c r="QSO30" s="570"/>
      <c r="QSP30" s="570"/>
      <c r="QSQ30" s="570"/>
      <c r="QSR30" s="570"/>
      <c r="QSS30" s="570"/>
      <c r="QST30" s="570"/>
      <c r="QSU30" s="570"/>
      <c r="QSV30" s="570"/>
      <c r="QSW30" s="570"/>
      <c r="QSX30" s="570"/>
      <c r="QSY30" s="570"/>
      <c r="QSZ30" s="570"/>
      <c r="QTA30" s="570"/>
      <c r="QTB30" s="570"/>
      <c r="QTC30" s="570"/>
      <c r="QTD30" s="570"/>
      <c r="QTE30" s="570"/>
      <c r="QTF30" s="570"/>
      <c r="QTG30" s="570"/>
      <c r="QTH30" s="570"/>
      <c r="QTI30" s="570"/>
      <c r="QTJ30" s="570"/>
      <c r="QTK30" s="570"/>
      <c r="QTL30" s="570"/>
      <c r="QTM30" s="570"/>
      <c r="QTN30" s="570"/>
      <c r="QTO30" s="570"/>
      <c r="QTP30" s="570"/>
      <c r="QTQ30" s="570"/>
      <c r="QTR30" s="570"/>
      <c r="QTS30" s="570"/>
      <c r="QTT30" s="570"/>
      <c r="QTU30" s="570"/>
      <c r="QTV30" s="570"/>
      <c r="QTW30" s="570"/>
      <c r="QTX30" s="570"/>
      <c r="QTY30" s="570"/>
      <c r="QTZ30" s="570"/>
      <c r="QUA30" s="570"/>
      <c r="QUB30" s="570"/>
      <c r="QUC30" s="570"/>
      <c r="QUD30" s="570"/>
      <c r="QUE30" s="570"/>
      <c r="QUF30" s="570"/>
      <c r="QUG30" s="570"/>
      <c r="QUH30" s="570"/>
      <c r="QUI30" s="570"/>
      <c r="QUJ30" s="570"/>
      <c r="QUK30" s="570"/>
      <c r="QUL30" s="570"/>
      <c r="QUM30" s="570"/>
      <c r="QUN30" s="570"/>
      <c r="QUO30" s="570"/>
      <c r="QUP30" s="570"/>
      <c r="QUQ30" s="570"/>
      <c r="QUR30" s="570"/>
      <c r="QUS30" s="570"/>
      <c r="QUT30" s="570"/>
      <c r="QUU30" s="570"/>
      <c r="QUV30" s="570"/>
      <c r="QUW30" s="570"/>
      <c r="QUX30" s="570"/>
      <c r="QUY30" s="570"/>
      <c r="QUZ30" s="570"/>
      <c r="QVA30" s="570"/>
      <c r="QVB30" s="570"/>
      <c r="QVC30" s="570"/>
      <c r="QVD30" s="570"/>
      <c r="QVE30" s="570"/>
      <c r="QVF30" s="570"/>
      <c r="QVG30" s="570"/>
      <c r="QVH30" s="570"/>
      <c r="QVI30" s="570"/>
      <c r="QVJ30" s="570"/>
      <c r="QVK30" s="570"/>
      <c r="QVL30" s="570"/>
      <c r="QVM30" s="570"/>
      <c r="QVN30" s="570"/>
      <c r="QVO30" s="570"/>
      <c r="QVP30" s="570"/>
      <c r="QVQ30" s="570"/>
      <c r="QVR30" s="570"/>
      <c r="QVS30" s="570"/>
      <c r="QVT30" s="570"/>
      <c r="QVU30" s="570"/>
      <c r="QVV30" s="570"/>
      <c r="QVW30" s="570"/>
      <c r="QVX30" s="570"/>
      <c r="QVY30" s="570"/>
      <c r="QVZ30" s="570"/>
      <c r="QWA30" s="570"/>
      <c r="QWB30" s="570"/>
      <c r="QWC30" s="570"/>
      <c r="QWD30" s="570"/>
      <c r="QWE30" s="570"/>
      <c r="QWF30" s="570"/>
      <c r="QWG30" s="570"/>
      <c r="QWH30" s="570"/>
      <c r="QWI30" s="570"/>
      <c r="QWJ30" s="570"/>
      <c r="QWK30" s="570"/>
      <c r="QWL30" s="570"/>
      <c r="QWM30" s="570"/>
      <c r="QWN30" s="570"/>
      <c r="QWO30" s="570"/>
      <c r="QWP30" s="570"/>
      <c r="QWQ30" s="570"/>
      <c r="QWR30" s="570"/>
      <c r="QWS30" s="570"/>
      <c r="QWT30" s="570"/>
      <c r="QWU30" s="570"/>
      <c r="QWV30" s="570"/>
      <c r="QWW30" s="570"/>
      <c r="QWX30" s="570"/>
      <c r="QWY30" s="570"/>
      <c r="QWZ30" s="570"/>
      <c r="QXA30" s="570"/>
      <c r="QXB30" s="570"/>
      <c r="QXC30" s="570"/>
      <c r="QXD30" s="570"/>
      <c r="QXE30" s="570"/>
      <c r="QXF30" s="570"/>
      <c r="QXG30" s="570"/>
      <c r="QXH30" s="570"/>
      <c r="QXI30" s="570"/>
      <c r="QXJ30" s="570"/>
      <c r="QXK30" s="570"/>
      <c r="QXL30" s="570"/>
      <c r="QXM30" s="570"/>
      <c r="QXN30" s="570"/>
      <c r="QXO30" s="570"/>
      <c r="QXP30" s="570"/>
      <c r="QXQ30" s="570"/>
      <c r="QXR30" s="570"/>
      <c r="QXS30" s="570"/>
      <c r="QXT30" s="570"/>
      <c r="QXU30" s="570"/>
      <c r="QXV30" s="570"/>
      <c r="QXW30" s="570"/>
      <c r="QXX30" s="570"/>
      <c r="QXY30" s="570"/>
      <c r="QXZ30" s="570"/>
      <c r="QYA30" s="570"/>
      <c r="QYB30" s="570"/>
      <c r="QYC30" s="570"/>
      <c r="QYD30" s="570"/>
      <c r="QYE30" s="570"/>
      <c r="QYF30" s="570"/>
      <c r="QYG30" s="570"/>
      <c r="QYH30" s="570"/>
      <c r="QYI30" s="570"/>
      <c r="QYJ30" s="570"/>
      <c r="QYK30" s="570"/>
      <c r="QYL30" s="570"/>
      <c r="QYM30" s="570"/>
      <c r="QYN30" s="570"/>
      <c r="QYO30" s="570"/>
      <c r="QYP30" s="570"/>
      <c r="QYQ30" s="570"/>
      <c r="QYR30" s="570"/>
      <c r="QYS30" s="570"/>
      <c r="QYT30" s="570"/>
      <c r="QYU30" s="570"/>
      <c r="QYV30" s="570"/>
      <c r="QYW30" s="570"/>
      <c r="QYX30" s="570"/>
      <c r="QYY30" s="570"/>
      <c r="QYZ30" s="570"/>
      <c r="QZA30" s="570"/>
      <c r="QZB30" s="570"/>
      <c r="QZC30" s="570"/>
      <c r="QZD30" s="570"/>
      <c r="QZE30" s="570"/>
      <c r="QZF30" s="570"/>
      <c r="QZG30" s="570"/>
      <c r="QZH30" s="570"/>
      <c r="QZI30" s="570"/>
      <c r="QZJ30" s="570"/>
      <c r="QZK30" s="570"/>
      <c r="QZL30" s="570"/>
      <c r="QZM30" s="570"/>
      <c r="QZN30" s="570"/>
      <c r="QZO30" s="570"/>
      <c r="QZP30" s="570"/>
      <c r="QZQ30" s="570"/>
      <c r="QZR30" s="570"/>
      <c r="QZS30" s="570"/>
      <c r="QZT30" s="570"/>
      <c r="QZU30" s="570"/>
      <c r="QZV30" s="570"/>
      <c r="QZW30" s="570"/>
      <c r="QZX30" s="570"/>
      <c r="QZY30" s="570"/>
      <c r="QZZ30" s="570"/>
      <c r="RAA30" s="570"/>
      <c r="RAB30" s="570"/>
      <c r="RAC30" s="570"/>
      <c r="RAD30" s="570"/>
      <c r="RAE30" s="570"/>
      <c r="RAF30" s="570"/>
      <c r="RAG30" s="570"/>
      <c r="RAH30" s="570"/>
      <c r="RAI30" s="570"/>
      <c r="RAJ30" s="570"/>
      <c r="RAK30" s="570"/>
      <c r="RAL30" s="570"/>
      <c r="RAM30" s="570"/>
      <c r="RAN30" s="570"/>
      <c r="RAO30" s="570"/>
      <c r="RAP30" s="570"/>
      <c r="RAQ30" s="570"/>
      <c r="RAR30" s="570"/>
      <c r="RAS30" s="570"/>
      <c r="RAT30" s="570"/>
      <c r="RAU30" s="570"/>
      <c r="RAV30" s="570"/>
      <c r="RAW30" s="570"/>
      <c r="RAX30" s="570"/>
      <c r="RAY30" s="570"/>
      <c r="RAZ30" s="570"/>
      <c r="RBA30" s="570"/>
      <c r="RBB30" s="570"/>
      <c r="RBC30" s="570"/>
      <c r="RBD30" s="570"/>
      <c r="RBE30" s="570"/>
      <c r="RBF30" s="570"/>
      <c r="RBG30" s="570"/>
      <c r="RBH30" s="570"/>
      <c r="RBI30" s="570"/>
      <c r="RBJ30" s="570"/>
      <c r="RBK30" s="570"/>
      <c r="RBL30" s="570"/>
      <c r="RBM30" s="570"/>
      <c r="RBN30" s="570"/>
      <c r="RBO30" s="570"/>
      <c r="RBP30" s="570"/>
      <c r="RBQ30" s="570"/>
      <c r="RBR30" s="570"/>
      <c r="RBS30" s="570"/>
      <c r="RBT30" s="570"/>
      <c r="RBU30" s="570"/>
      <c r="RBV30" s="570"/>
      <c r="RBW30" s="570"/>
      <c r="RBX30" s="570"/>
      <c r="RBY30" s="570"/>
      <c r="RBZ30" s="570"/>
      <c r="RCA30" s="570"/>
      <c r="RCB30" s="570"/>
      <c r="RCC30" s="570"/>
      <c r="RCD30" s="570"/>
      <c r="RCE30" s="570"/>
      <c r="RCF30" s="570"/>
      <c r="RCG30" s="570"/>
      <c r="RCH30" s="570"/>
      <c r="RCI30" s="570"/>
      <c r="RCJ30" s="570"/>
      <c r="RCK30" s="570"/>
      <c r="RCL30" s="570"/>
      <c r="RCM30" s="570"/>
      <c r="RCN30" s="570"/>
      <c r="RCO30" s="570"/>
      <c r="RCP30" s="570"/>
      <c r="RCQ30" s="570"/>
      <c r="RCR30" s="570"/>
      <c r="RCS30" s="570"/>
      <c r="RCT30" s="570"/>
      <c r="RCU30" s="570"/>
      <c r="RCV30" s="570"/>
      <c r="RCW30" s="570"/>
      <c r="RCX30" s="570"/>
      <c r="RCY30" s="570"/>
      <c r="RCZ30" s="570"/>
      <c r="RDA30" s="570"/>
      <c r="RDB30" s="570"/>
      <c r="RDC30" s="570"/>
      <c r="RDD30" s="570"/>
      <c r="RDE30" s="570"/>
      <c r="RDF30" s="570"/>
      <c r="RDG30" s="570"/>
      <c r="RDH30" s="570"/>
      <c r="RDI30" s="570"/>
      <c r="RDJ30" s="570"/>
      <c r="RDK30" s="570"/>
      <c r="RDL30" s="570"/>
      <c r="RDM30" s="570"/>
      <c r="RDN30" s="570"/>
      <c r="RDO30" s="570"/>
      <c r="RDP30" s="570"/>
      <c r="RDQ30" s="570"/>
      <c r="RDR30" s="570"/>
      <c r="RDS30" s="570"/>
      <c r="RDT30" s="570"/>
      <c r="RDU30" s="570"/>
      <c r="RDV30" s="570"/>
      <c r="RDW30" s="570"/>
      <c r="RDX30" s="570"/>
      <c r="RDY30" s="570"/>
      <c r="RDZ30" s="570"/>
      <c r="REA30" s="570"/>
      <c r="REB30" s="570"/>
      <c r="REC30" s="570"/>
      <c r="RED30" s="570"/>
      <c r="REE30" s="570"/>
      <c r="REF30" s="570"/>
      <c r="REG30" s="570"/>
      <c r="REH30" s="570"/>
      <c r="REI30" s="570"/>
      <c r="REJ30" s="570"/>
      <c r="REK30" s="570"/>
      <c r="REL30" s="570"/>
      <c r="REM30" s="570"/>
      <c r="REN30" s="570"/>
      <c r="REO30" s="570"/>
      <c r="REP30" s="570"/>
      <c r="REQ30" s="570"/>
      <c r="RER30" s="570"/>
      <c r="RES30" s="570"/>
      <c r="RET30" s="570"/>
      <c r="REU30" s="570"/>
      <c r="REV30" s="570"/>
      <c r="REW30" s="570"/>
      <c r="REX30" s="570"/>
      <c r="REY30" s="570"/>
      <c r="REZ30" s="570"/>
      <c r="RFA30" s="570"/>
      <c r="RFB30" s="570"/>
      <c r="RFC30" s="570"/>
      <c r="RFD30" s="570"/>
      <c r="RFE30" s="570"/>
      <c r="RFF30" s="570"/>
      <c r="RFG30" s="570"/>
      <c r="RFH30" s="570"/>
      <c r="RFI30" s="570"/>
      <c r="RFJ30" s="570"/>
      <c r="RFK30" s="570"/>
      <c r="RFL30" s="570"/>
      <c r="RFM30" s="570"/>
      <c r="RFN30" s="570"/>
      <c r="RFO30" s="570"/>
      <c r="RFP30" s="570"/>
      <c r="RFQ30" s="570"/>
      <c r="RFR30" s="570"/>
      <c r="RFS30" s="570"/>
      <c r="RFT30" s="570"/>
      <c r="RFU30" s="570"/>
      <c r="RFV30" s="570"/>
      <c r="RFW30" s="570"/>
      <c r="RFX30" s="570"/>
      <c r="RFY30" s="570"/>
      <c r="RFZ30" s="570"/>
      <c r="RGA30" s="570"/>
      <c r="RGB30" s="570"/>
      <c r="RGC30" s="570"/>
      <c r="RGD30" s="570"/>
      <c r="RGE30" s="570"/>
      <c r="RGF30" s="570"/>
      <c r="RGG30" s="570"/>
      <c r="RGH30" s="570"/>
      <c r="RGI30" s="570"/>
      <c r="RGJ30" s="570"/>
      <c r="RGK30" s="570"/>
      <c r="RGL30" s="570"/>
      <c r="RGM30" s="570"/>
      <c r="RGN30" s="570"/>
      <c r="RGO30" s="570"/>
      <c r="RGP30" s="570"/>
      <c r="RGQ30" s="570"/>
      <c r="RGR30" s="570"/>
      <c r="RGS30" s="570"/>
      <c r="RGT30" s="570"/>
      <c r="RGU30" s="570"/>
      <c r="RGV30" s="570"/>
      <c r="RGW30" s="570"/>
      <c r="RGX30" s="570"/>
      <c r="RGY30" s="570"/>
      <c r="RGZ30" s="570"/>
      <c r="RHA30" s="570"/>
      <c r="RHB30" s="570"/>
      <c r="RHC30" s="570"/>
      <c r="RHD30" s="570"/>
      <c r="RHE30" s="570"/>
      <c r="RHF30" s="570"/>
      <c r="RHG30" s="570"/>
      <c r="RHH30" s="570"/>
      <c r="RHI30" s="570"/>
      <c r="RHJ30" s="570"/>
      <c r="RHK30" s="570"/>
      <c r="RHL30" s="570"/>
      <c r="RHM30" s="570"/>
      <c r="RHN30" s="570"/>
      <c r="RHO30" s="570"/>
      <c r="RHP30" s="570"/>
      <c r="RHQ30" s="570"/>
      <c r="RHR30" s="570"/>
      <c r="RHS30" s="570"/>
      <c r="RHT30" s="570"/>
      <c r="RHU30" s="570"/>
      <c r="RHV30" s="570"/>
      <c r="RHW30" s="570"/>
      <c r="RHX30" s="570"/>
      <c r="RHY30" s="570"/>
      <c r="RHZ30" s="570"/>
      <c r="RIA30" s="570"/>
      <c r="RIB30" s="570"/>
      <c r="RIC30" s="570"/>
      <c r="RID30" s="570"/>
      <c r="RIE30" s="570"/>
      <c r="RIF30" s="570"/>
      <c r="RIG30" s="570"/>
      <c r="RIH30" s="570"/>
      <c r="RII30" s="570"/>
      <c r="RIJ30" s="570"/>
      <c r="RIK30" s="570"/>
      <c r="RIL30" s="570"/>
      <c r="RIM30" s="570"/>
      <c r="RIN30" s="570"/>
      <c r="RIO30" s="570"/>
      <c r="RIP30" s="570"/>
      <c r="RIQ30" s="570"/>
      <c r="RIR30" s="570"/>
      <c r="RIS30" s="570"/>
      <c r="RIT30" s="570"/>
      <c r="RIU30" s="570"/>
      <c r="RIV30" s="570"/>
      <c r="RIW30" s="570"/>
      <c r="RIX30" s="570"/>
      <c r="RIY30" s="570"/>
      <c r="RIZ30" s="570"/>
      <c r="RJA30" s="570"/>
      <c r="RJB30" s="570"/>
      <c r="RJC30" s="570"/>
      <c r="RJD30" s="570"/>
      <c r="RJE30" s="570"/>
      <c r="RJF30" s="570"/>
      <c r="RJG30" s="570"/>
      <c r="RJH30" s="570"/>
      <c r="RJI30" s="570"/>
      <c r="RJJ30" s="570"/>
      <c r="RJK30" s="570"/>
      <c r="RJL30" s="570"/>
      <c r="RJM30" s="570"/>
      <c r="RJN30" s="570"/>
      <c r="RJO30" s="570"/>
      <c r="RJP30" s="570"/>
      <c r="RJQ30" s="570"/>
      <c r="RJR30" s="570"/>
      <c r="RJS30" s="570"/>
      <c r="RJT30" s="570"/>
      <c r="RJU30" s="570"/>
      <c r="RJV30" s="570"/>
      <c r="RJW30" s="570"/>
      <c r="RJX30" s="570"/>
      <c r="RJY30" s="570"/>
      <c r="RJZ30" s="570"/>
      <c r="RKA30" s="570"/>
      <c r="RKB30" s="570"/>
      <c r="RKC30" s="570"/>
      <c r="RKD30" s="570"/>
      <c r="RKE30" s="570"/>
      <c r="RKF30" s="570"/>
      <c r="RKG30" s="570"/>
      <c r="RKH30" s="570"/>
      <c r="RKI30" s="570"/>
      <c r="RKJ30" s="570"/>
      <c r="RKK30" s="570"/>
      <c r="RKL30" s="570"/>
      <c r="RKM30" s="570"/>
      <c r="RKN30" s="570"/>
      <c r="RKO30" s="570"/>
      <c r="RKP30" s="570"/>
      <c r="RKQ30" s="570"/>
      <c r="RKR30" s="570"/>
      <c r="RKS30" s="570"/>
      <c r="RKT30" s="570"/>
      <c r="RKU30" s="570"/>
      <c r="RKV30" s="570"/>
      <c r="RKW30" s="570"/>
      <c r="RKX30" s="570"/>
      <c r="RKY30" s="570"/>
      <c r="RKZ30" s="570"/>
      <c r="RLA30" s="570"/>
      <c r="RLB30" s="570"/>
      <c r="RLC30" s="570"/>
      <c r="RLD30" s="570"/>
      <c r="RLE30" s="570"/>
      <c r="RLF30" s="570"/>
      <c r="RLG30" s="570"/>
      <c r="RLH30" s="570"/>
      <c r="RLI30" s="570"/>
      <c r="RLJ30" s="570"/>
      <c r="RLK30" s="570"/>
      <c r="RLL30" s="570"/>
      <c r="RLM30" s="570"/>
      <c r="RLN30" s="570"/>
      <c r="RLO30" s="570"/>
      <c r="RLP30" s="570"/>
      <c r="RLQ30" s="570"/>
      <c r="RLR30" s="570"/>
      <c r="RLS30" s="570"/>
      <c r="RLT30" s="570"/>
      <c r="RLU30" s="570"/>
      <c r="RLV30" s="570"/>
      <c r="RLW30" s="570"/>
      <c r="RLX30" s="570"/>
      <c r="RLY30" s="570"/>
      <c r="RLZ30" s="570"/>
      <c r="RMA30" s="570"/>
      <c r="RMB30" s="570"/>
      <c r="RMC30" s="570"/>
      <c r="RMD30" s="570"/>
      <c r="RME30" s="570"/>
      <c r="RMF30" s="570"/>
      <c r="RMG30" s="570"/>
      <c r="RMH30" s="570"/>
      <c r="RMI30" s="570"/>
      <c r="RMJ30" s="570"/>
      <c r="RMK30" s="570"/>
      <c r="RML30" s="570"/>
      <c r="RMM30" s="570"/>
      <c r="RMN30" s="570"/>
      <c r="RMO30" s="570"/>
      <c r="RMP30" s="570"/>
      <c r="RMQ30" s="570"/>
      <c r="RMR30" s="570"/>
      <c r="RMS30" s="570"/>
      <c r="RMT30" s="570"/>
      <c r="RMU30" s="570"/>
      <c r="RMV30" s="570"/>
      <c r="RMW30" s="570"/>
      <c r="RMX30" s="570"/>
      <c r="RMY30" s="570"/>
      <c r="RMZ30" s="570"/>
      <c r="RNA30" s="570"/>
      <c r="RNB30" s="570"/>
      <c r="RNC30" s="570"/>
      <c r="RND30" s="570"/>
      <c r="RNE30" s="570"/>
      <c r="RNF30" s="570"/>
      <c r="RNG30" s="570"/>
      <c r="RNH30" s="570"/>
      <c r="RNI30" s="570"/>
      <c r="RNJ30" s="570"/>
      <c r="RNK30" s="570"/>
      <c r="RNL30" s="570"/>
      <c r="RNM30" s="570"/>
      <c r="RNN30" s="570"/>
      <c r="RNO30" s="570"/>
      <c r="RNP30" s="570"/>
      <c r="RNQ30" s="570"/>
      <c r="RNR30" s="570"/>
      <c r="RNS30" s="570"/>
      <c r="RNT30" s="570"/>
      <c r="RNU30" s="570"/>
      <c r="RNV30" s="570"/>
      <c r="RNW30" s="570"/>
      <c r="RNX30" s="570"/>
      <c r="RNY30" s="570"/>
      <c r="RNZ30" s="570"/>
      <c r="ROA30" s="570"/>
      <c r="ROB30" s="570"/>
      <c r="ROC30" s="570"/>
      <c r="ROD30" s="570"/>
      <c r="ROE30" s="570"/>
      <c r="ROF30" s="570"/>
      <c r="ROG30" s="570"/>
      <c r="ROH30" s="570"/>
      <c r="ROI30" s="570"/>
      <c r="ROJ30" s="570"/>
      <c r="ROK30" s="570"/>
      <c r="ROL30" s="570"/>
      <c r="ROM30" s="570"/>
      <c r="RON30" s="570"/>
      <c r="ROO30" s="570"/>
      <c r="ROP30" s="570"/>
      <c r="ROQ30" s="570"/>
      <c r="ROR30" s="570"/>
      <c r="ROS30" s="570"/>
      <c r="ROT30" s="570"/>
      <c r="ROU30" s="570"/>
      <c r="ROV30" s="570"/>
      <c r="ROW30" s="570"/>
      <c r="ROX30" s="570"/>
      <c r="ROY30" s="570"/>
      <c r="ROZ30" s="570"/>
      <c r="RPA30" s="570"/>
      <c r="RPB30" s="570"/>
      <c r="RPC30" s="570"/>
      <c r="RPD30" s="570"/>
      <c r="RPE30" s="570"/>
      <c r="RPF30" s="570"/>
      <c r="RPG30" s="570"/>
      <c r="RPH30" s="570"/>
      <c r="RPI30" s="570"/>
      <c r="RPJ30" s="570"/>
      <c r="RPK30" s="570"/>
      <c r="RPL30" s="570"/>
      <c r="RPM30" s="570"/>
      <c r="RPN30" s="570"/>
      <c r="RPO30" s="570"/>
      <c r="RPP30" s="570"/>
      <c r="RPQ30" s="570"/>
      <c r="RPR30" s="570"/>
      <c r="RPS30" s="570"/>
      <c r="RPT30" s="570"/>
      <c r="RPU30" s="570"/>
      <c r="RPV30" s="570"/>
      <c r="RPW30" s="570"/>
      <c r="RPX30" s="570"/>
      <c r="RPY30" s="570"/>
      <c r="RPZ30" s="570"/>
      <c r="RQA30" s="570"/>
      <c r="RQB30" s="570"/>
      <c r="RQC30" s="570"/>
      <c r="RQD30" s="570"/>
      <c r="RQE30" s="570"/>
      <c r="RQF30" s="570"/>
      <c r="RQG30" s="570"/>
      <c r="RQH30" s="570"/>
      <c r="RQI30" s="570"/>
      <c r="RQJ30" s="570"/>
      <c r="RQK30" s="570"/>
      <c r="RQL30" s="570"/>
      <c r="RQM30" s="570"/>
      <c r="RQN30" s="570"/>
      <c r="RQO30" s="570"/>
      <c r="RQP30" s="570"/>
      <c r="RQQ30" s="570"/>
      <c r="RQR30" s="570"/>
      <c r="RQS30" s="570"/>
      <c r="RQT30" s="570"/>
      <c r="RQU30" s="570"/>
      <c r="RQV30" s="570"/>
      <c r="RQW30" s="570"/>
      <c r="RQX30" s="570"/>
      <c r="RQY30" s="570"/>
      <c r="RQZ30" s="570"/>
      <c r="RRA30" s="570"/>
      <c r="RRB30" s="570"/>
      <c r="RRC30" s="570"/>
      <c r="RRD30" s="570"/>
      <c r="RRE30" s="570"/>
      <c r="RRF30" s="570"/>
      <c r="RRG30" s="570"/>
      <c r="RRH30" s="570"/>
      <c r="RRI30" s="570"/>
      <c r="RRJ30" s="570"/>
      <c r="RRK30" s="570"/>
      <c r="RRL30" s="570"/>
      <c r="RRM30" s="570"/>
      <c r="RRN30" s="570"/>
      <c r="RRO30" s="570"/>
      <c r="RRP30" s="570"/>
      <c r="RRQ30" s="570"/>
      <c r="RRR30" s="570"/>
      <c r="RRS30" s="570"/>
      <c r="RRT30" s="570"/>
      <c r="RRU30" s="570"/>
      <c r="RRV30" s="570"/>
      <c r="RRW30" s="570"/>
      <c r="RRX30" s="570"/>
      <c r="RRY30" s="570"/>
      <c r="RRZ30" s="570"/>
      <c r="RSA30" s="570"/>
      <c r="RSB30" s="570"/>
      <c r="RSC30" s="570"/>
      <c r="RSD30" s="570"/>
      <c r="RSE30" s="570"/>
      <c r="RSF30" s="570"/>
      <c r="RSG30" s="570"/>
      <c r="RSH30" s="570"/>
      <c r="RSI30" s="570"/>
      <c r="RSJ30" s="570"/>
      <c r="RSK30" s="570"/>
      <c r="RSL30" s="570"/>
      <c r="RSM30" s="570"/>
      <c r="RSN30" s="570"/>
      <c r="RSO30" s="570"/>
      <c r="RSP30" s="570"/>
      <c r="RSQ30" s="570"/>
      <c r="RSR30" s="570"/>
      <c r="RSS30" s="570"/>
      <c r="RST30" s="570"/>
      <c r="RSU30" s="570"/>
      <c r="RSV30" s="570"/>
      <c r="RSW30" s="570"/>
      <c r="RSX30" s="570"/>
      <c r="RSY30" s="570"/>
      <c r="RSZ30" s="570"/>
      <c r="RTA30" s="570"/>
      <c r="RTB30" s="570"/>
      <c r="RTC30" s="570"/>
      <c r="RTD30" s="570"/>
      <c r="RTE30" s="570"/>
      <c r="RTF30" s="570"/>
      <c r="RTG30" s="570"/>
      <c r="RTH30" s="570"/>
      <c r="RTI30" s="570"/>
      <c r="RTJ30" s="570"/>
      <c r="RTK30" s="570"/>
      <c r="RTL30" s="570"/>
      <c r="RTM30" s="570"/>
      <c r="RTN30" s="570"/>
      <c r="RTO30" s="570"/>
      <c r="RTP30" s="570"/>
      <c r="RTQ30" s="570"/>
      <c r="RTR30" s="570"/>
      <c r="RTS30" s="570"/>
      <c r="RTT30" s="570"/>
      <c r="RTU30" s="570"/>
      <c r="RTV30" s="570"/>
      <c r="RTW30" s="570"/>
      <c r="RTX30" s="570"/>
      <c r="RTY30" s="570"/>
      <c r="RTZ30" s="570"/>
      <c r="RUA30" s="570"/>
      <c r="RUB30" s="570"/>
      <c r="RUC30" s="570"/>
      <c r="RUD30" s="570"/>
      <c r="RUE30" s="570"/>
      <c r="RUF30" s="570"/>
      <c r="RUG30" s="570"/>
      <c r="RUH30" s="570"/>
      <c r="RUI30" s="570"/>
      <c r="RUJ30" s="570"/>
      <c r="RUK30" s="570"/>
      <c r="RUL30" s="570"/>
      <c r="RUM30" s="570"/>
      <c r="RUN30" s="570"/>
      <c r="RUO30" s="570"/>
      <c r="RUP30" s="570"/>
      <c r="RUQ30" s="570"/>
      <c r="RUR30" s="570"/>
      <c r="RUS30" s="570"/>
      <c r="RUT30" s="570"/>
      <c r="RUU30" s="570"/>
      <c r="RUV30" s="570"/>
      <c r="RUW30" s="570"/>
      <c r="RUX30" s="570"/>
      <c r="RUY30" s="570"/>
      <c r="RUZ30" s="570"/>
      <c r="RVA30" s="570"/>
      <c r="RVB30" s="570"/>
      <c r="RVC30" s="570"/>
      <c r="RVD30" s="570"/>
      <c r="RVE30" s="570"/>
      <c r="RVF30" s="570"/>
      <c r="RVG30" s="570"/>
      <c r="RVH30" s="570"/>
      <c r="RVI30" s="570"/>
      <c r="RVJ30" s="570"/>
      <c r="RVK30" s="570"/>
      <c r="RVL30" s="570"/>
      <c r="RVM30" s="570"/>
      <c r="RVN30" s="570"/>
      <c r="RVO30" s="570"/>
      <c r="RVP30" s="570"/>
      <c r="RVQ30" s="570"/>
      <c r="RVR30" s="570"/>
      <c r="RVS30" s="570"/>
      <c r="RVT30" s="570"/>
      <c r="RVU30" s="570"/>
      <c r="RVV30" s="570"/>
      <c r="RVW30" s="570"/>
      <c r="RVX30" s="570"/>
      <c r="RVY30" s="570"/>
      <c r="RVZ30" s="570"/>
      <c r="RWA30" s="570"/>
      <c r="RWB30" s="570"/>
      <c r="RWC30" s="570"/>
      <c r="RWD30" s="570"/>
      <c r="RWE30" s="570"/>
      <c r="RWF30" s="570"/>
      <c r="RWG30" s="570"/>
      <c r="RWH30" s="570"/>
      <c r="RWI30" s="570"/>
      <c r="RWJ30" s="570"/>
      <c r="RWK30" s="570"/>
      <c r="RWL30" s="570"/>
      <c r="RWM30" s="570"/>
      <c r="RWN30" s="570"/>
      <c r="RWO30" s="570"/>
      <c r="RWP30" s="570"/>
      <c r="RWQ30" s="570"/>
      <c r="RWR30" s="570"/>
      <c r="RWS30" s="570"/>
      <c r="RWT30" s="570"/>
      <c r="RWU30" s="570"/>
      <c r="RWV30" s="570"/>
      <c r="RWW30" s="570"/>
      <c r="RWX30" s="570"/>
      <c r="RWY30" s="570"/>
      <c r="RWZ30" s="570"/>
      <c r="RXA30" s="570"/>
      <c r="RXB30" s="570"/>
      <c r="RXC30" s="570"/>
      <c r="RXD30" s="570"/>
      <c r="RXE30" s="570"/>
      <c r="RXF30" s="570"/>
      <c r="RXG30" s="570"/>
      <c r="RXH30" s="570"/>
      <c r="RXI30" s="570"/>
      <c r="RXJ30" s="570"/>
      <c r="RXK30" s="570"/>
      <c r="RXL30" s="570"/>
      <c r="RXM30" s="570"/>
      <c r="RXN30" s="570"/>
      <c r="RXO30" s="570"/>
      <c r="RXP30" s="570"/>
      <c r="RXQ30" s="570"/>
      <c r="RXR30" s="570"/>
      <c r="RXS30" s="570"/>
      <c r="RXT30" s="570"/>
      <c r="RXU30" s="570"/>
      <c r="RXV30" s="570"/>
      <c r="RXW30" s="570"/>
      <c r="RXX30" s="570"/>
      <c r="RXY30" s="570"/>
      <c r="RXZ30" s="570"/>
      <c r="RYA30" s="570"/>
      <c r="RYB30" s="570"/>
      <c r="RYC30" s="570"/>
      <c r="RYD30" s="570"/>
      <c r="RYE30" s="570"/>
      <c r="RYF30" s="570"/>
      <c r="RYG30" s="570"/>
      <c r="RYH30" s="570"/>
      <c r="RYI30" s="570"/>
      <c r="RYJ30" s="570"/>
      <c r="RYK30" s="570"/>
      <c r="RYL30" s="570"/>
      <c r="RYM30" s="570"/>
      <c r="RYN30" s="570"/>
      <c r="RYO30" s="570"/>
      <c r="RYP30" s="570"/>
      <c r="RYQ30" s="570"/>
      <c r="RYR30" s="570"/>
      <c r="RYS30" s="570"/>
      <c r="RYT30" s="570"/>
      <c r="RYU30" s="570"/>
      <c r="RYV30" s="570"/>
      <c r="RYW30" s="570"/>
      <c r="RYX30" s="570"/>
      <c r="RYY30" s="570"/>
      <c r="RYZ30" s="570"/>
      <c r="RZA30" s="570"/>
      <c r="RZB30" s="570"/>
      <c r="RZC30" s="570"/>
      <c r="RZD30" s="570"/>
      <c r="RZE30" s="570"/>
      <c r="RZF30" s="570"/>
      <c r="RZG30" s="570"/>
      <c r="RZH30" s="570"/>
      <c r="RZI30" s="570"/>
      <c r="RZJ30" s="570"/>
      <c r="RZK30" s="570"/>
      <c r="RZL30" s="570"/>
      <c r="RZM30" s="570"/>
      <c r="RZN30" s="570"/>
      <c r="RZO30" s="570"/>
      <c r="RZP30" s="570"/>
      <c r="RZQ30" s="570"/>
      <c r="RZR30" s="570"/>
      <c r="RZS30" s="570"/>
      <c r="RZT30" s="570"/>
      <c r="RZU30" s="570"/>
      <c r="RZV30" s="570"/>
      <c r="RZW30" s="570"/>
      <c r="RZX30" s="570"/>
      <c r="RZY30" s="570"/>
      <c r="RZZ30" s="570"/>
      <c r="SAA30" s="570"/>
      <c r="SAB30" s="570"/>
      <c r="SAC30" s="570"/>
      <c r="SAD30" s="570"/>
      <c r="SAE30" s="570"/>
      <c r="SAF30" s="570"/>
      <c r="SAG30" s="570"/>
      <c r="SAH30" s="570"/>
      <c r="SAI30" s="570"/>
      <c r="SAJ30" s="570"/>
      <c r="SAK30" s="570"/>
      <c r="SAL30" s="570"/>
      <c r="SAM30" s="570"/>
      <c r="SAN30" s="570"/>
      <c r="SAO30" s="570"/>
      <c r="SAP30" s="570"/>
      <c r="SAQ30" s="570"/>
      <c r="SAR30" s="570"/>
      <c r="SAS30" s="570"/>
      <c r="SAT30" s="570"/>
      <c r="SAU30" s="570"/>
      <c r="SAV30" s="570"/>
      <c r="SAW30" s="570"/>
      <c r="SAX30" s="570"/>
      <c r="SAY30" s="570"/>
      <c r="SAZ30" s="570"/>
      <c r="SBA30" s="570"/>
      <c r="SBB30" s="570"/>
      <c r="SBC30" s="570"/>
      <c r="SBD30" s="570"/>
      <c r="SBE30" s="570"/>
      <c r="SBF30" s="570"/>
      <c r="SBG30" s="570"/>
      <c r="SBH30" s="570"/>
      <c r="SBI30" s="570"/>
      <c r="SBJ30" s="570"/>
      <c r="SBK30" s="570"/>
      <c r="SBL30" s="570"/>
      <c r="SBM30" s="570"/>
      <c r="SBN30" s="570"/>
      <c r="SBO30" s="570"/>
      <c r="SBP30" s="570"/>
      <c r="SBQ30" s="570"/>
      <c r="SBR30" s="570"/>
      <c r="SBS30" s="570"/>
      <c r="SBT30" s="570"/>
      <c r="SBU30" s="570"/>
      <c r="SBV30" s="570"/>
      <c r="SBW30" s="570"/>
      <c r="SBX30" s="570"/>
      <c r="SBY30" s="570"/>
      <c r="SBZ30" s="570"/>
      <c r="SCA30" s="570"/>
      <c r="SCB30" s="570"/>
      <c r="SCC30" s="570"/>
      <c r="SCD30" s="570"/>
      <c r="SCE30" s="570"/>
      <c r="SCF30" s="570"/>
      <c r="SCG30" s="570"/>
      <c r="SCH30" s="570"/>
      <c r="SCI30" s="570"/>
      <c r="SCJ30" s="570"/>
      <c r="SCK30" s="570"/>
      <c r="SCL30" s="570"/>
      <c r="SCM30" s="570"/>
      <c r="SCN30" s="570"/>
      <c r="SCO30" s="570"/>
      <c r="SCP30" s="570"/>
      <c r="SCQ30" s="570"/>
      <c r="SCR30" s="570"/>
      <c r="SCS30" s="570"/>
      <c r="SCT30" s="570"/>
      <c r="SCU30" s="570"/>
      <c r="SCV30" s="570"/>
      <c r="SCW30" s="570"/>
      <c r="SCX30" s="570"/>
      <c r="SCY30" s="570"/>
      <c r="SCZ30" s="570"/>
      <c r="SDA30" s="570"/>
      <c r="SDB30" s="570"/>
      <c r="SDC30" s="570"/>
      <c r="SDD30" s="570"/>
      <c r="SDE30" s="570"/>
      <c r="SDF30" s="570"/>
      <c r="SDG30" s="570"/>
      <c r="SDH30" s="570"/>
      <c r="SDI30" s="570"/>
      <c r="SDJ30" s="570"/>
      <c r="SDK30" s="570"/>
      <c r="SDL30" s="570"/>
      <c r="SDM30" s="570"/>
      <c r="SDN30" s="570"/>
      <c r="SDO30" s="570"/>
      <c r="SDP30" s="570"/>
      <c r="SDQ30" s="570"/>
      <c r="SDR30" s="570"/>
      <c r="SDS30" s="570"/>
      <c r="SDT30" s="570"/>
      <c r="SDU30" s="570"/>
      <c r="SDV30" s="570"/>
      <c r="SDW30" s="570"/>
      <c r="SDX30" s="570"/>
      <c r="SDY30" s="570"/>
      <c r="SDZ30" s="570"/>
      <c r="SEA30" s="570"/>
      <c r="SEB30" s="570"/>
      <c r="SEC30" s="570"/>
      <c r="SED30" s="570"/>
      <c r="SEE30" s="570"/>
      <c r="SEF30" s="570"/>
      <c r="SEG30" s="570"/>
      <c r="SEH30" s="570"/>
      <c r="SEI30" s="570"/>
      <c r="SEJ30" s="570"/>
      <c r="SEK30" s="570"/>
      <c r="SEL30" s="570"/>
      <c r="SEM30" s="570"/>
      <c r="SEN30" s="570"/>
      <c r="SEO30" s="570"/>
      <c r="SEP30" s="570"/>
      <c r="SEQ30" s="570"/>
      <c r="SER30" s="570"/>
      <c r="SES30" s="570"/>
      <c r="SET30" s="570"/>
      <c r="SEU30" s="570"/>
      <c r="SEV30" s="570"/>
      <c r="SEW30" s="570"/>
      <c r="SEX30" s="570"/>
      <c r="SEY30" s="570"/>
      <c r="SEZ30" s="570"/>
      <c r="SFA30" s="570"/>
      <c r="SFB30" s="570"/>
      <c r="SFC30" s="570"/>
      <c r="SFD30" s="570"/>
      <c r="SFE30" s="570"/>
      <c r="SFF30" s="570"/>
      <c r="SFG30" s="570"/>
      <c r="SFH30" s="570"/>
      <c r="SFI30" s="570"/>
      <c r="SFJ30" s="570"/>
      <c r="SFK30" s="570"/>
      <c r="SFL30" s="570"/>
      <c r="SFM30" s="570"/>
      <c r="SFN30" s="570"/>
      <c r="SFO30" s="570"/>
      <c r="SFP30" s="570"/>
      <c r="SFQ30" s="570"/>
      <c r="SFR30" s="570"/>
      <c r="SFS30" s="570"/>
      <c r="SFT30" s="570"/>
      <c r="SFU30" s="570"/>
      <c r="SFV30" s="570"/>
      <c r="SFW30" s="570"/>
      <c r="SFX30" s="570"/>
      <c r="SFY30" s="570"/>
      <c r="SFZ30" s="570"/>
      <c r="SGA30" s="570"/>
      <c r="SGB30" s="570"/>
      <c r="SGC30" s="570"/>
      <c r="SGD30" s="570"/>
      <c r="SGE30" s="570"/>
      <c r="SGF30" s="570"/>
      <c r="SGG30" s="570"/>
      <c r="SGH30" s="570"/>
      <c r="SGI30" s="570"/>
      <c r="SGJ30" s="570"/>
      <c r="SGK30" s="570"/>
      <c r="SGL30" s="570"/>
      <c r="SGM30" s="570"/>
      <c r="SGN30" s="570"/>
      <c r="SGO30" s="570"/>
      <c r="SGP30" s="570"/>
      <c r="SGQ30" s="570"/>
      <c r="SGR30" s="570"/>
      <c r="SGS30" s="570"/>
      <c r="SGT30" s="570"/>
      <c r="SGU30" s="570"/>
      <c r="SGV30" s="570"/>
      <c r="SGW30" s="570"/>
      <c r="SGX30" s="570"/>
      <c r="SGY30" s="570"/>
      <c r="SGZ30" s="570"/>
      <c r="SHA30" s="570"/>
      <c r="SHB30" s="570"/>
      <c r="SHC30" s="570"/>
      <c r="SHD30" s="570"/>
      <c r="SHE30" s="570"/>
      <c r="SHF30" s="570"/>
      <c r="SHG30" s="570"/>
      <c r="SHH30" s="570"/>
      <c r="SHI30" s="570"/>
      <c r="SHJ30" s="570"/>
      <c r="SHK30" s="570"/>
      <c r="SHL30" s="570"/>
      <c r="SHM30" s="570"/>
      <c r="SHN30" s="570"/>
      <c r="SHO30" s="570"/>
      <c r="SHP30" s="570"/>
      <c r="SHQ30" s="570"/>
      <c r="SHR30" s="570"/>
      <c r="SHS30" s="570"/>
      <c r="SHT30" s="570"/>
      <c r="SHU30" s="570"/>
      <c r="SHV30" s="570"/>
      <c r="SHW30" s="570"/>
      <c r="SHX30" s="570"/>
      <c r="SHY30" s="570"/>
      <c r="SHZ30" s="570"/>
      <c r="SIA30" s="570"/>
      <c r="SIB30" s="570"/>
      <c r="SIC30" s="570"/>
      <c r="SID30" s="570"/>
      <c r="SIE30" s="570"/>
      <c r="SIF30" s="570"/>
      <c r="SIG30" s="570"/>
      <c r="SIH30" s="570"/>
      <c r="SII30" s="570"/>
      <c r="SIJ30" s="570"/>
      <c r="SIK30" s="570"/>
      <c r="SIL30" s="570"/>
      <c r="SIM30" s="570"/>
      <c r="SIN30" s="570"/>
      <c r="SIO30" s="570"/>
      <c r="SIP30" s="570"/>
      <c r="SIQ30" s="570"/>
      <c r="SIR30" s="570"/>
      <c r="SIS30" s="570"/>
      <c r="SIT30" s="570"/>
      <c r="SIU30" s="570"/>
      <c r="SIV30" s="570"/>
      <c r="SIW30" s="570"/>
      <c r="SIX30" s="570"/>
      <c r="SIY30" s="570"/>
      <c r="SIZ30" s="570"/>
      <c r="SJA30" s="570"/>
      <c r="SJB30" s="570"/>
      <c r="SJC30" s="570"/>
      <c r="SJD30" s="570"/>
      <c r="SJE30" s="570"/>
      <c r="SJF30" s="570"/>
      <c r="SJG30" s="570"/>
      <c r="SJH30" s="570"/>
      <c r="SJI30" s="570"/>
      <c r="SJJ30" s="570"/>
      <c r="SJK30" s="570"/>
      <c r="SJL30" s="570"/>
      <c r="SJM30" s="570"/>
      <c r="SJN30" s="570"/>
      <c r="SJO30" s="570"/>
      <c r="SJP30" s="570"/>
      <c r="SJQ30" s="570"/>
      <c r="SJR30" s="570"/>
      <c r="SJS30" s="570"/>
      <c r="SJT30" s="570"/>
      <c r="SJU30" s="570"/>
      <c r="SJV30" s="570"/>
      <c r="SJW30" s="570"/>
      <c r="SJX30" s="570"/>
      <c r="SJY30" s="570"/>
      <c r="SJZ30" s="570"/>
      <c r="SKA30" s="570"/>
      <c r="SKB30" s="570"/>
      <c r="SKC30" s="570"/>
      <c r="SKD30" s="570"/>
      <c r="SKE30" s="570"/>
      <c r="SKF30" s="570"/>
      <c r="SKG30" s="570"/>
      <c r="SKH30" s="570"/>
      <c r="SKI30" s="570"/>
      <c r="SKJ30" s="570"/>
      <c r="SKK30" s="570"/>
      <c r="SKL30" s="570"/>
      <c r="SKM30" s="570"/>
      <c r="SKN30" s="570"/>
      <c r="SKO30" s="570"/>
      <c r="SKP30" s="570"/>
      <c r="SKQ30" s="570"/>
      <c r="SKR30" s="570"/>
      <c r="SKS30" s="570"/>
      <c r="SKT30" s="570"/>
      <c r="SKU30" s="570"/>
      <c r="SKV30" s="570"/>
      <c r="SKW30" s="570"/>
      <c r="SKX30" s="570"/>
      <c r="SKY30" s="570"/>
      <c r="SKZ30" s="570"/>
      <c r="SLA30" s="570"/>
      <c r="SLB30" s="570"/>
      <c r="SLC30" s="570"/>
      <c r="SLD30" s="570"/>
      <c r="SLE30" s="570"/>
      <c r="SLF30" s="570"/>
      <c r="SLG30" s="570"/>
      <c r="SLH30" s="570"/>
      <c r="SLI30" s="570"/>
      <c r="SLJ30" s="570"/>
      <c r="SLK30" s="570"/>
      <c r="SLL30" s="570"/>
      <c r="SLM30" s="570"/>
      <c r="SLN30" s="570"/>
      <c r="SLO30" s="570"/>
      <c r="SLP30" s="570"/>
      <c r="SLQ30" s="570"/>
      <c r="SLR30" s="570"/>
      <c r="SLS30" s="570"/>
      <c r="SLT30" s="570"/>
      <c r="SLU30" s="570"/>
      <c r="SLV30" s="570"/>
      <c r="SLW30" s="570"/>
      <c r="SLX30" s="570"/>
      <c r="SLY30" s="570"/>
      <c r="SLZ30" s="570"/>
      <c r="SMA30" s="570"/>
      <c r="SMB30" s="570"/>
      <c r="SMC30" s="570"/>
      <c r="SMD30" s="570"/>
      <c r="SME30" s="570"/>
      <c r="SMF30" s="570"/>
      <c r="SMG30" s="570"/>
      <c r="SMH30" s="570"/>
      <c r="SMI30" s="570"/>
      <c r="SMJ30" s="570"/>
      <c r="SMK30" s="570"/>
      <c r="SML30" s="570"/>
      <c r="SMM30" s="570"/>
      <c r="SMN30" s="570"/>
      <c r="SMO30" s="570"/>
      <c r="SMP30" s="570"/>
      <c r="SMQ30" s="570"/>
      <c r="SMR30" s="570"/>
      <c r="SMS30" s="570"/>
      <c r="SMT30" s="570"/>
      <c r="SMU30" s="570"/>
      <c r="SMV30" s="570"/>
      <c r="SMW30" s="570"/>
      <c r="SMX30" s="570"/>
      <c r="SMY30" s="570"/>
      <c r="SMZ30" s="570"/>
      <c r="SNA30" s="570"/>
      <c r="SNB30" s="570"/>
      <c r="SNC30" s="570"/>
      <c r="SND30" s="570"/>
      <c r="SNE30" s="570"/>
      <c r="SNF30" s="570"/>
      <c r="SNG30" s="570"/>
      <c r="SNH30" s="570"/>
      <c r="SNI30" s="570"/>
      <c r="SNJ30" s="570"/>
      <c r="SNK30" s="570"/>
      <c r="SNL30" s="570"/>
      <c r="SNM30" s="570"/>
      <c r="SNN30" s="570"/>
      <c r="SNO30" s="570"/>
      <c r="SNP30" s="570"/>
      <c r="SNQ30" s="570"/>
      <c r="SNR30" s="570"/>
      <c r="SNS30" s="570"/>
      <c r="SNT30" s="570"/>
      <c r="SNU30" s="570"/>
      <c r="SNV30" s="570"/>
      <c r="SNW30" s="570"/>
      <c r="SNX30" s="570"/>
      <c r="SNY30" s="570"/>
      <c r="SNZ30" s="570"/>
      <c r="SOA30" s="570"/>
      <c r="SOB30" s="570"/>
      <c r="SOC30" s="570"/>
      <c r="SOD30" s="570"/>
      <c r="SOE30" s="570"/>
      <c r="SOF30" s="570"/>
      <c r="SOG30" s="570"/>
      <c r="SOH30" s="570"/>
      <c r="SOI30" s="570"/>
      <c r="SOJ30" s="570"/>
      <c r="SOK30" s="570"/>
      <c r="SOL30" s="570"/>
      <c r="SOM30" s="570"/>
      <c r="SON30" s="570"/>
      <c r="SOO30" s="570"/>
      <c r="SOP30" s="570"/>
      <c r="SOQ30" s="570"/>
      <c r="SOR30" s="570"/>
      <c r="SOS30" s="570"/>
      <c r="SOT30" s="570"/>
      <c r="SOU30" s="570"/>
      <c r="SOV30" s="570"/>
      <c r="SOW30" s="570"/>
      <c r="SOX30" s="570"/>
      <c r="SOY30" s="570"/>
      <c r="SOZ30" s="570"/>
      <c r="SPA30" s="570"/>
      <c r="SPB30" s="570"/>
      <c r="SPC30" s="570"/>
      <c r="SPD30" s="570"/>
      <c r="SPE30" s="570"/>
      <c r="SPF30" s="570"/>
      <c r="SPG30" s="570"/>
      <c r="SPH30" s="570"/>
      <c r="SPI30" s="570"/>
      <c r="SPJ30" s="570"/>
      <c r="SPK30" s="570"/>
      <c r="SPL30" s="570"/>
      <c r="SPM30" s="570"/>
      <c r="SPN30" s="570"/>
      <c r="SPO30" s="570"/>
      <c r="SPP30" s="570"/>
      <c r="SPQ30" s="570"/>
      <c r="SPR30" s="570"/>
      <c r="SPS30" s="570"/>
      <c r="SPT30" s="570"/>
      <c r="SPU30" s="570"/>
      <c r="SPV30" s="570"/>
      <c r="SPW30" s="570"/>
      <c r="SPX30" s="570"/>
      <c r="SPY30" s="570"/>
      <c r="SPZ30" s="570"/>
      <c r="SQA30" s="570"/>
      <c r="SQB30" s="570"/>
      <c r="SQC30" s="570"/>
      <c r="SQD30" s="570"/>
      <c r="SQE30" s="570"/>
      <c r="SQF30" s="570"/>
      <c r="SQG30" s="570"/>
      <c r="SQH30" s="570"/>
      <c r="SQI30" s="570"/>
      <c r="SQJ30" s="570"/>
      <c r="SQK30" s="570"/>
      <c r="SQL30" s="570"/>
      <c r="SQM30" s="570"/>
      <c r="SQN30" s="570"/>
      <c r="SQO30" s="570"/>
      <c r="SQP30" s="570"/>
      <c r="SQQ30" s="570"/>
      <c r="SQR30" s="570"/>
      <c r="SQS30" s="570"/>
      <c r="SQT30" s="570"/>
      <c r="SQU30" s="570"/>
      <c r="SQV30" s="570"/>
      <c r="SQW30" s="570"/>
      <c r="SQX30" s="570"/>
      <c r="SQY30" s="570"/>
      <c r="SQZ30" s="570"/>
      <c r="SRA30" s="570"/>
      <c r="SRB30" s="570"/>
      <c r="SRC30" s="570"/>
      <c r="SRD30" s="570"/>
      <c r="SRE30" s="570"/>
      <c r="SRF30" s="570"/>
      <c r="SRG30" s="570"/>
      <c r="SRH30" s="570"/>
      <c r="SRI30" s="570"/>
      <c r="SRJ30" s="570"/>
      <c r="SRK30" s="570"/>
      <c r="SRL30" s="570"/>
      <c r="SRM30" s="570"/>
      <c r="SRN30" s="570"/>
      <c r="SRO30" s="570"/>
      <c r="SRP30" s="570"/>
      <c r="SRQ30" s="570"/>
      <c r="SRR30" s="570"/>
      <c r="SRS30" s="570"/>
      <c r="SRT30" s="570"/>
      <c r="SRU30" s="570"/>
      <c r="SRV30" s="570"/>
      <c r="SRW30" s="570"/>
      <c r="SRX30" s="570"/>
      <c r="SRY30" s="570"/>
      <c r="SRZ30" s="570"/>
      <c r="SSA30" s="570"/>
      <c r="SSB30" s="570"/>
      <c r="SSC30" s="570"/>
      <c r="SSD30" s="570"/>
      <c r="SSE30" s="570"/>
      <c r="SSF30" s="570"/>
      <c r="SSG30" s="570"/>
      <c r="SSH30" s="570"/>
      <c r="SSI30" s="570"/>
      <c r="SSJ30" s="570"/>
      <c r="SSK30" s="570"/>
      <c r="SSL30" s="570"/>
      <c r="SSM30" s="570"/>
      <c r="SSN30" s="570"/>
      <c r="SSO30" s="570"/>
      <c r="SSP30" s="570"/>
      <c r="SSQ30" s="570"/>
      <c r="SSR30" s="570"/>
      <c r="SSS30" s="570"/>
      <c r="SST30" s="570"/>
      <c r="SSU30" s="570"/>
      <c r="SSV30" s="570"/>
      <c r="SSW30" s="570"/>
      <c r="SSX30" s="570"/>
      <c r="SSY30" s="570"/>
      <c r="SSZ30" s="570"/>
      <c r="STA30" s="570"/>
      <c r="STB30" s="570"/>
      <c r="STC30" s="570"/>
      <c r="STD30" s="570"/>
      <c r="STE30" s="570"/>
      <c r="STF30" s="570"/>
      <c r="STG30" s="570"/>
      <c r="STH30" s="570"/>
      <c r="STI30" s="570"/>
      <c r="STJ30" s="570"/>
      <c r="STK30" s="570"/>
      <c r="STL30" s="570"/>
      <c r="STM30" s="570"/>
      <c r="STN30" s="570"/>
      <c r="STO30" s="570"/>
      <c r="STP30" s="570"/>
      <c r="STQ30" s="570"/>
      <c r="STR30" s="570"/>
      <c r="STS30" s="570"/>
      <c r="STT30" s="570"/>
      <c r="STU30" s="570"/>
      <c r="STV30" s="570"/>
      <c r="STW30" s="570"/>
      <c r="STX30" s="570"/>
      <c r="STY30" s="570"/>
      <c r="STZ30" s="570"/>
      <c r="SUA30" s="570"/>
      <c r="SUB30" s="570"/>
      <c r="SUC30" s="570"/>
      <c r="SUD30" s="570"/>
      <c r="SUE30" s="570"/>
      <c r="SUF30" s="570"/>
      <c r="SUG30" s="570"/>
      <c r="SUH30" s="570"/>
      <c r="SUI30" s="570"/>
      <c r="SUJ30" s="570"/>
      <c r="SUK30" s="570"/>
      <c r="SUL30" s="570"/>
      <c r="SUM30" s="570"/>
      <c r="SUN30" s="570"/>
      <c r="SUO30" s="570"/>
      <c r="SUP30" s="570"/>
      <c r="SUQ30" s="570"/>
      <c r="SUR30" s="570"/>
      <c r="SUS30" s="570"/>
      <c r="SUT30" s="570"/>
      <c r="SUU30" s="570"/>
      <c r="SUV30" s="570"/>
      <c r="SUW30" s="570"/>
      <c r="SUX30" s="570"/>
      <c r="SUY30" s="570"/>
      <c r="SUZ30" s="570"/>
      <c r="SVA30" s="570"/>
      <c r="SVB30" s="570"/>
      <c r="SVC30" s="570"/>
      <c r="SVD30" s="570"/>
      <c r="SVE30" s="570"/>
      <c r="SVF30" s="570"/>
      <c r="SVG30" s="570"/>
      <c r="SVH30" s="570"/>
      <c r="SVI30" s="570"/>
      <c r="SVJ30" s="570"/>
      <c r="SVK30" s="570"/>
      <c r="SVL30" s="570"/>
      <c r="SVM30" s="570"/>
      <c r="SVN30" s="570"/>
      <c r="SVO30" s="570"/>
      <c r="SVP30" s="570"/>
      <c r="SVQ30" s="570"/>
      <c r="SVR30" s="570"/>
      <c r="SVS30" s="570"/>
      <c r="SVT30" s="570"/>
      <c r="SVU30" s="570"/>
      <c r="SVV30" s="570"/>
      <c r="SVW30" s="570"/>
      <c r="SVX30" s="570"/>
      <c r="SVY30" s="570"/>
      <c r="SVZ30" s="570"/>
      <c r="SWA30" s="570"/>
      <c r="SWB30" s="570"/>
      <c r="SWC30" s="570"/>
      <c r="SWD30" s="570"/>
      <c r="SWE30" s="570"/>
      <c r="SWF30" s="570"/>
      <c r="SWG30" s="570"/>
      <c r="SWH30" s="570"/>
      <c r="SWI30" s="570"/>
      <c r="SWJ30" s="570"/>
      <c r="SWK30" s="570"/>
      <c r="SWL30" s="570"/>
      <c r="SWM30" s="570"/>
      <c r="SWN30" s="570"/>
      <c r="SWO30" s="570"/>
      <c r="SWP30" s="570"/>
      <c r="SWQ30" s="570"/>
      <c r="SWR30" s="570"/>
      <c r="SWS30" s="570"/>
      <c r="SWT30" s="570"/>
      <c r="SWU30" s="570"/>
      <c r="SWV30" s="570"/>
      <c r="SWW30" s="570"/>
      <c r="SWX30" s="570"/>
      <c r="SWY30" s="570"/>
      <c r="SWZ30" s="570"/>
      <c r="SXA30" s="570"/>
      <c r="SXB30" s="570"/>
      <c r="SXC30" s="570"/>
      <c r="SXD30" s="570"/>
      <c r="SXE30" s="570"/>
      <c r="SXF30" s="570"/>
      <c r="SXG30" s="570"/>
      <c r="SXH30" s="570"/>
      <c r="SXI30" s="570"/>
      <c r="SXJ30" s="570"/>
      <c r="SXK30" s="570"/>
      <c r="SXL30" s="570"/>
      <c r="SXM30" s="570"/>
      <c r="SXN30" s="570"/>
      <c r="SXO30" s="570"/>
      <c r="SXP30" s="570"/>
      <c r="SXQ30" s="570"/>
      <c r="SXR30" s="570"/>
      <c r="SXS30" s="570"/>
      <c r="SXT30" s="570"/>
      <c r="SXU30" s="570"/>
      <c r="SXV30" s="570"/>
      <c r="SXW30" s="570"/>
      <c r="SXX30" s="570"/>
      <c r="SXY30" s="570"/>
      <c r="SXZ30" s="570"/>
      <c r="SYA30" s="570"/>
      <c r="SYB30" s="570"/>
      <c r="SYC30" s="570"/>
      <c r="SYD30" s="570"/>
      <c r="SYE30" s="570"/>
      <c r="SYF30" s="570"/>
      <c r="SYG30" s="570"/>
      <c r="SYH30" s="570"/>
      <c r="SYI30" s="570"/>
      <c r="SYJ30" s="570"/>
      <c r="SYK30" s="570"/>
      <c r="SYL30" s="570"/>
      <c r="SYM30" s="570"/>
      <c r="SYN30" s="570"/>
      <c r="SYO30" s="570"/>
      <c r="SYP30" s="570"/>
      <c r="SYQ30" s="570"/>
      <c r="SYR30" s="570"/>
      <c r="SYS30" s="570"/>
      <c r="SYT30" s="570"/>
      <c r="SYU30" s="570"/>
      <c r="SYV30" s="570"/>
      <c r="SYW30" s="570"/>
      <c r="SYX30" s="570"/>
      <c r="SYY30" s="570"/>
      <c r="SYZ30" s="570"/>
      <c r="SZA30" s="570"/>
      <c r="SZB30" s="570"/>
      <c r="SZC30" s="570"/>
      <c r="SZD30" s="570"/>
      <c r="SZE30" s="570"/>
      <c r="SZF30" s="570"/>
      <c r="SZG30" s="570"/>
      <c r="SZH30" s="570"/>
      <c r="SZI30" s="570"/>
      <c r="SZJ30" s="570"/>
      <c r="SZK30" s="570"/>
      <c r="SZL30" s="570"/>
      <c r="SZM30" s="570"/>
      <c r="SZN30" s="570"/>
      <c r="SZO30" s="570"/>
      <c r="SZP30" s="570"/>
      <c r="SZQ30" s="570"/>
      <c r="SZR30" s="570"/>
      <c r="SZS30" s="570"/>
      <c r="SZT30" s="570"/>
      <c r="SZU30" s="570"/>
      <c r="SZV30" s="570"/>
      <c r="SZW30" s="570"/>
      <c r="SZX30" s="570"/>
      <c r="SZY30" s="570"/>
      <c r="SZZ30" s="570"/>
      <c r="TAA30" s="570"/>
      <c r="TAB30" s="570"/>
      <c r="TAC30" s="570"/>
      <c r="TAD30" s="570"/>
      <c r="TAE30" s="570"/>
      <c r="TAF30" s="570"/>
      <c r="TAG30" s="570"/>
      <c r="TAH30" s="570"/>
      <c r="TAI30" s="570"/>
      <c r="TAJ30" s="570"/>
      <c r="TAK30" s="570"/>
      <c r="TAL30" s="570"/>
      <c r="TAM30" s="570"/>
      <c r="TAN30" s="570"/>
      <c r="TAO30" s="570"/>
      <c r="TAP30" s="570"/>
      <c r="TAQ30" s="570"/>
      <c r="TAR30" s="570"/>
      <c r="TAS30" s="570"/>
      <c r="TAT30" s="570"/>
      <c r="TAU30" s="570"/>
      <c r="TAV30" s="570"/>
      <c r="TAW30" s="570"/>
      <c r="TAX30" s="570"/>
      <c r="TAY30" s="570"/>
      <c r="TAZ30" s="570"/>
      <c r="TBA30" s="570"/>
      <c r="TBB30" s="570"/>
      <c r="TBC30" s="570"/>
      <c r="TBD30" s="570"/>
      <c r="TBE30" s="570"/>
      <c r="TBF30" s="570"/>
      <c r="TBG30" s="570"/>
      <c r="TBH30" s="570"/>
      <c r="TBI30" s="570"/>
      <c r="TBJ30" s="570"/>
      <c r="TBK30" s="570"/>
      <c r="TBL30" s="570"/>
      <c r="TBM30" s="570"/>
      <c r="TBN30" s="570"/>
      <c r="TBO30" s="570"/>
      <c r="TBP30" s="570"/>
      <c r="TBQ30" s="570"/>
      <c r="TBR30" s="570"/>
      <c r="TBS30" s="570"/>
      <c r="TBT30" s="570"/>
      <c r="TBU30" s="570"/>
      <c r="TBV30" s="570"/>
      <c r="TBW30" s="570"/>
      <c r="TBX30" s="570"/>
      <c r="TBY30" s="570"/>
      <c r="TBZ30" s="570"/>
      <c r="TCA30" s="570"/>
      <c r="TCB30" s="570"/>
      <c r="TCC30" s="570"/>
      <c r="TCD30" s="570"/>
      <c r="TCE30" s="570"/>
      <c r="TCF30" s="570"/>
      <c r="TCG30" s="570"/>
      <c r="TCH30" s="570"/>
      <c r="TCI30" s="570"/>
      <c r="TCJ30" s="570"/>
      <c r="TCK30" s="570"/>
      <c r="TCL30" s="570"/>
      <c r="TCM30" s="570"/>
      <c r="TCN30" s="570"/>
      <c r="TCO30" s="570"/>
      <c r="TCP30" s="570"/>
      <c r="TCQ30" s="570"/>
      <c r="TCR30" s="570"/>
      <c r="TCS30" s="570"/>
      <c r="TCT30" s="570"/>
      <c r="TCU30" s="570"/>
      <c r="TCV30" s="570"/>
      <c r="TCW30" s="570"/>
      <c r="TCX30" s="570"/>
      <c r="TCY30" s="570"/>
      <c r="TCZ30" s="570"/>
      <c r="TDA30" s="570"/>
      <c r="TDB30" s="570"/>
      <c r="TDC30" s="570"/>
      <c r="TDD30" s="570"/>
      <c r="TDE30" s="570"/>
      <c r="TDF30" s="570"/>
      <c r="TDG30" s="570"/>
      <c r="TDH30" s="570"/>
      <c r="TDI30" s="570"/>
      <c r="TDJ30" s="570"/>
      <c r="TDK30" s="570"/>
      <c r="TDL30" s="570"/>
      <c r="TDM30" s="570"/>
      <c r="TDN30" s="570"/>
      <c r="TDO30" s="570"/>
      <c r="TDP30" s="570"/>
      <c r="TDQ30" s="570"/>
      <c r="TDR30" s="570"/>
      <c r="TDS30" s="570"/>
      <c r="TDT30" s="570"/>
      <c r="TDU30" s="570"/>
      <c r="TDV30" s="570"/>
      <c r="TDW30" s="570"/>
      <c r="TDX30" s="570"/>
      <c r="TDY30" s="570"/>
      <c r="TDZ30" s="570"/>
      <c r="TEA30" s="570"/>
      <c r="TEB30" s="570"/>
      <c r="TEC30" s="570"/>
      <c r="TED30" s="570"/>
      <c r="TEE30" s="570"/>
      <c r="TEF30" s="570"/>
      <c r="TEG30" s="570"/>
      <c r="TEH30" s="570"/>
      <c r="TEI30" s="570"/>
      <c r="TEJ30" s="570"/>
      <c r="TEK30" s="570"/>
      <c r="TEL30" s="570"/>
      <c r="TEM30" s="570"/>
      <c r="TEN30" s="570"/>
      <c r="TEO30" s="570"/>
      <c r="TEP30" s="570"/>
      <c r="TEQ30" s="570"/>
      <c r="TER30" s="570"/>
      <c r="TES30" s="570"/>
      <c r="TET30" s="570"/>
      <c r="TEU30" s="570"/>
      <c r="TEV30" s="570"/>
      <c r="TEW30" s="570"/>
      <c r="TEX30" s="570"/>
      <c r="TEY30" s="570"/>
      <c r="TEZ30" s="570"/>
      <c r="TFA30" s="570"/>
      <c r="TFB30" s="570"/>
      <c r="TFC30" s="570"/>
      <c r="TFD30" s="570"/>
      <c r="TFE30" s="570"/>
      <c r="TFF30" s="570"/>
      <c r="TFG30" s="570"/>
      <c r="TFH30" s="570"/>
      <c r="TFI30" s="570"/>
      <c r="TFJ30" s="570"/>
      <c r="TFK30" s="570"/>
      <c r="TFL30" s="570"/>
      <c r="TFM30" s="570"/>
      <c r="TFN30" s="570"/>
      <c r="TFO30" s="570"/>
      <c r="TFP30" s="570"/>
      <c r="TFQ30" s="570"/>
      <c r="TFR30" s="570"/>
      <c r="TFS30" s="570"/>
      <c r="TFT30" s="570"/>
      <c r="TFU30" s="570"/>
      <c r="TFV30" s="570"/>
      <c r="TFW30" s="570"/>
      <c r="TFX30" s="570"/>
      <c r="TFY30" s="570"/>
      <c r="TFZ30" s="570"/>
      <c r="TGA30" s="570"/>
      <c r="TGB30" s="570"/>
      <c r="TGC30" s="570"/>
      <c r="TGD30" s="570"/>
      <c r="TGE30" s="570"/>
      <c r="TGF30" s="570"/>
      <c r="TGG30" s="570"/>
      <c r="TGH30" s="570"/>
      <c r="TGI30" s="570"/>
      <c r="TGJ30" s="570"/>
      <c r="TGK30" s="570"/>
      <c r="TGL30" s="570"/>
      <c r="TGM30" s="570"/>
      <c r="TGN30" s="570"/>
      <c r="TGO30" s="570"/>
      <c r="TGP30" s="570"/>
      <c r="TGQ30" s="570"/>
      <c r="TGR30" s="570"/>
      <c r="TGS30" s="570"/>
      <c r="TGT30" s="570"/>
      <c r="TGU30" s="570"/>
      <c r="TGV30" s="570"/>
      <c r="TGW30" s="570"/>
      <c r="TGX30" s="570"/>
      <c r="TGY30" s="570"/>
      <c r="TGZ30" s="570"/>
      <c r="THA30" s="570"/>
      <c r="THB30" s="570"/>
      <c r="THC30" s="570"/>
      <c r="THD30" s="570"/>
      <c r="THE30" s="570"/>
      <c r="THF30" s="570"/>
      <c r="THG30" s="570"/>
      <c r="THH30" s="570"/>
      <c r="THI30" s="570"/>
      <c r="THJ30" s="570"/>
      <c r="THK30" s="570"/>
      <c r="THL30" s="570"/>
      <c r="THM30" s="570"/>
      <c r="THN30" s="570"/>
      <c r="THO30" s="570"/>
      <c r="THP30" s="570"/>
      <c r="THQ30" s="570"/>
      <c r="THR30" s="570"/>
      <c r="THS30" s="570"/>
      <c r="THT30" s="570"/>
      <c r="THU30" s="570"/>
      <c r="THV30" s="570"/>
      <c r="THW30" s="570"/>
      <c r="THX30" s="570"/>
      <c r="THY30" s="570"/>
      <c r="THZ30" s="570"/>
      <c r="TIA30" s="570"/>
      <c r="TIB30" s="570"/>
      <c r="TIC30" s="570"/>
      <c r="TID30" s="570"/>
      <c r="TIE30" s="570"/>
      <c r="TIF30" s="570"/>
      <c r="TIG30" s="570"/>
      <c r="TIH30" s="570"/>
      <c r="TII30" s="570"/>
      <c r="TIJ30" s="570"/>
      <c r="TIK30" s="570"/>
      <c r="TIL30" s="570"/>
      <c r="TIM30" s="570"/>
      <c r="TIN30" s="570"/>
      <c r="TIO30" s="570"/>
      <c r="TIP30" s="570"/>
      <c r="TIQ30" s="570"/>
      <c r="TIR30" s="570"/>
      <c r="TIS30" s="570"/>
      <c r="TIT30" s="570"/>
      <c r="TIU30" s="570"/>
      <c r="TIV30" s="570"/>
      <c r="TIW30" s="570"/>
      <c r="TIX30" s="570"/>
      <c r="TIY30" s="570"/>
      <c r="TIZ30" s="570"/>
      <c r="TJA30" s="570"/>
      <c r="TJB30" s="570"/>
      <c r="TJC30" s="570"/>
      <c r="TJD30" s="570"/>
      <c r="TJE30" s="570"/>
      <c r="TJF30" s="570"/>
      <c r="TJG30" s="570"/>
      <c r="TJH30" s="570"/>
      <c r="TJI30" s="570"/>
      <c r="TJJ30" s="570"/>
      <c r="TJK30" s="570"/>
      <c r="TJL30" s="570"/>
      <c r="TJM30" s="570"/>
      <c r="TJN30" s="570"/>
      <c r="TJO30" s="570"/>
      <c r="TJP30" s="570"/>
      <c r="TJQ30" s="570"/>
      <c r="TJR30" s="570"/>
      <c r="TJS30" s="570"/>
      <c r="TJT30" s="570"/>
      <c r="TJU30" s="570"/>
      <c r="TJV30" s="570"/>
      <c r="TJW30" s="570"/>
      <c r="TJX30" s="570"/>
      <c r="TJY30" s="570"/>
      <c r="TJZ30" s="570"/>
      <c r="TKA30" s="570"/>
      <c r="TKB30" s="570"/>
      <c r="TKC30" s="570"/>
      <c r="TKD30" s="570"/>
      <c r="TKE30" s="570"/>
      <c r="TKF30" s="570"/>
      <c r="TKG30" s="570"/>
      <c r="TKH30" s="570"/>
      <c r="TKI30" s="570"/>
      <c r="TKJ30" s="570"/>
      <c r="TKK30" s="570"/>
      <c r="TKL30" s="570"/>
      <c r="TKM30" s="570"/>
      <c r="TKN30" s="570"/>
      <c r="TKO30" s="570"/>
      <c r="TKP30" s="570"/>
      <c r="TKQ30" s="570"/>
      <c r="TKR30" s="570"/>
      <c r="TKS30" s="570"/>
      <c r="TKT30" s="570"/>
      <c r="TKU30" s="570"/>
      <c r="TKV30" s="570"/>
      <c r="TKW30" s="570"/>
      <c r="TKX30" s="570"/>
      <c r="TKY30" s="570"/>
      <c r="TKZ30" s="570"/>
      <c r="TLA30" s="570"/>
      <c r="TLB30" s="570"/>
      <c r="TLC30" s="570"/>
      <c r="TLD30" s="570"/>
      <c r="TLE30" s="570"/>
      <c r="TLF30" s="570"/>
      <c r="TLG30" s="570"/>
      <c r="TLH30" s="570"/>
      <c r="TLI30" s="570"/>
      <c r="TLJ30" s="570"/>
      <c r="TLK30" s="570"/>
      <c r="TLL30" s="570"/>
      <c r="TLM30" s="570"/>
      <c r="TLN30" s="570"/>
      <c r="TLO30" s="570"/>
      <c r="TLP30" s="570"/>
      <c r="TLQ30" s="570"/>
      <c r="TLR30" s="570"/>
      <c r="TLS30" s="570"/>
      <c r="TLT30" s="570"/>
      <c r="TLU30" s="570"/>
      <c r="TLV30" s="570"/>
      <c r="TLW30" s="570"/>
      <c r="TLX30" s="570"/>
      <c r="TLY30" s="570"/>
      <c r="TLZ30" s="570"/>
      <c r="TMA30" s="570"/>
      <c r="TMB30" s="570"/>
      <c r="TMC30" s="570"/>
      <c r="TMD30" s="570"/>
      <c r="TME30" s="570"/>
      <c r="TMF30" s="570"/>
      <c r="TMG30" s="570"/>
      <c r="TMH30" s="570"/>
      <c r="TMI30" s="570"/>
      <c r="TMJ30" s="570"/>
      <c r="TMK30" s="570"/>
      <c r="TML30" s="570"/>
      <c r="TMM30" s="570"/>
      <c r="TMN30" s="570"/>
      <c r="TMO30" s="570"/>
      <c r="TMP30" s="570"/>
      <c r="TMQ30" s="570"/>
      <c r="TMR30" s="570"/>
      <c r="TMS30" s="570"/>
      <c r="TMT30" s="570"/>
      <c r="TMU30" s="570"/>
      <c r="TMV30" s="570"/>
      <c r="TMW30" s="570"/>
      <c r="TMX30" s="570"/>
      <c r="TMY30" s="570"/>
      <c r="TMZ30" s="570"/>
      <c r="TNA30" s="570"/>
      <c r="TNB30" s="570"/>
      <c r="TNC30" s="570"/>
      <c r="TND30" s="570"/>
      <c r="TNE30" s="570"/>
      <c r="TNF30" s="570"/>
      <c r="TNG30" s="570"/>
      <c r="TNH30" s="570"/>
      <c r="TNI30" s="570"/>
      <c r="TNJ30" s="570"/>
      <c r="TNK30" s="570"/>
      <c r="TNL30" s="570"/>
      <c r="TNM30" s="570"/>
      <c r="TNN30" s="570"/>
      <c r="TNO30" s="570"/>
      <c r="TNP30" s="570"/>
      <c r="TNQ30" s="570"/>
      <c r="TNR30" s="570"/>
      <c r="TNS30" s="570"/>
      <c r="TNT30" s="570"/>
      <c r="TNU30" s="570"/>
      <c r="TNV30" s="570"/>
      <c r="TNW30" s="570"/>
      <c r="TNX30" s="570"/>
      <c r="TNY30" s="570"/>
      <c r="TNZ30" s="570"/>
      <c r="TOA30" s="570"/>
      <c r="TOB30" s="570"/>
      <c r="TOC30" s="570"/>
      <c r="TOD30" s="570"/>
      <c r="TOE30" s="570"/>
      <c r="TOF30" s="570"/>
      <c r="TOG30" s="570"/>
      <c r="TOH30" s="570"/>
      <c r="TOI30" s="570"/>
      <c r="TOJ30" s="570"/>
      <c r="TOK30" s="570"/>
      <c r="TOL30" s="570"/>
      <c r="TOM30" s="570"/>
      <c r="TON30" s="570"/>
      <c r="TOO30" s="570"/>
      <c r="TOP30" s="570"/>
      <c r="TOQ30" s="570"/>
      <c r="TOR30" s="570"/>
      <c r="TOS30" s="570"/>
      <c r="TOT30" s="570"/>
      <c r="TOU30" s="570"/>
      <c r="TOV30" s="570"/>
      <c r="TOW30" s="570"/>
      <c r="TOX30" s="570"/>
      <c r="TOY30" s="570"/>
      <c r="TOZ30" s="570"/>
      <c r="TPA30" s="570"/>
      <c r="TPB30" s="570"/>
      <c r="TPC30" s="570"/>
      <c r="TPD30" s="570"/>
      <c r="TPE30" s="570"/>
      <c r="TPF30" s="570"/>
      <c r="TPG30" s="570"/>
      <c r="TPH30" s="570"/>
      <c r="TPI30" s="570"/>
      <c r="TPJ30" s="570"/>
      <c r="TPK30" s="570"/>
      <c r="TPL30" s="570"/>
      <c r="TPM30" s="570"/>
      <c r="TPN30" s="570"/>
      <c r="TPO30" s="570"/>
      <c r="TPP30" s="570"/>
      <c r="TPQ30" s="570"/>
      <c r="TPR30" s="570"/>
      <c r="TPS30" s="570"/>
      <c r="TPT30" s="570"/>
      <c r="TPU30" s="570"/>
      <c r="TPV30" s="570"/>
      <c r="TPW30" s="570"/>
      <c r="TPX30" s="570"/>
      <c r="TPY30" s="570"/>
      <c r="TPZ30" s="570"/>
      <c r="TQA30" s="570"/>
      <c r="TQB30" s="570"/>
      <c r="TQC30" s="570"/>
      <c r="TQD30" s="570"/>
      <c r="TQE30" s="570"/>
      <c r="TQF30" s="570"/>
      <c r="TQG30" s="570"/>
      <c r="TQH30" s="570"/>
      <c r="TQI30" s="570"/>
      <c r="TQJ30" s="570"/>
      <c r="TQK30" s="570"/>
      <c r="TQL30" s="570"/>
      <c r="TQM30" s="570"/>
      <c r="TQN30" s="570"/>
      <c r="TQO30" s="570"/>
      <c r="TQP30" s="570"/>
      <c r="TQQ30" s="570"/>
      <c r="TQR30" s="570"/>
      <c r="TQS30" s="570"/>
      <c r="TQT30" s="570"/>
      <c r="TQU30" s="570"/>
      <c r="TQV30" s="570"/>
      <c r="TQW30" s="570"/>
      <c r="TQX30" s="570"/>
      <c r="TQY30" s="570"/>
      <c r="TQZ30" s="570"/>
      <c r="TRA30" s="570"/>
      <c r="TRB30" s="570"/>
      <c r="TRC30" s="570"/>
      <c r="TRD30" s="570"/>
      <c r="TRE30" s="570"/>
      <c r="TRF30" s="570"/>
      <c r="TRG30" s="570"/>
      <c r="TRH30" s="570"/>
      <c r="TRI30" s="570"/>
      <c r="TRJ30" s="570"/>
      <c r="TRK30" s="570"/>
      <c r="TRL30" s="570"/>
      <c r="TRM30" s="570"/>
      <c r="TRN30" s="570"/>
      <c r="TRO30" s="570"/>
      <c r="TRP30" s="570"/>
      <c r="TRQ30" s="570"/>
      <c r="TRR30" s="570"/>
      <c r="TRS30" s="570"/>
      <c r="TRT30" s="570"/>
      <c r="TRU30" s="570"/>
      <c r="TRV30" s="570"/>
      <c r="TRW30" s="570"/>
      <c r="TRX30" s="570"/>
      <c r="TRY30" s="570"/>
      <c r="TRZ30" s="570"/>
      <c r="TSA30" s="570"/>
      <c r="TSB30" s="570"/>
      <c r="TSC30" s="570"/>
      <c r="TSD30" s="570"/>
      <c r="TSE30" s="570"/>
      <c r="TSF30" s="570"/>
      <c r="TSG30" s="570"/>
      <c r="TSH30" s="570"/>
      <c r="TSI30" s="570"/>
      <c r="TSJ30" s="570"/>
      <c r="TSK30" s="570"/>
      <c r="TSL30" s="570"/>
      <c r="TSM30" s="570"/>
      <c r="TSN30" s="570"/>
      <c r="TSO30" s="570"/>
      <c r="TSP30" s="570"/>
      <c r="TSQ30" s="570"/>
      <c r="TSR30" s="570"/>
      <c r="TSS30" s="570"/>
      <c r="TST30" s="570"/>
      <c r="TSU30" s="570"/>
      <c r="TSV30" s="570"/>
      <c r="TSW30" s="570"/>
      <c r="TSX30" s="570"/>
      <c r="TSY30" s="570"/>
      <c r="TSZ30" s="570"/>
      <c r="TTA30" s="570"/>
      <c r="TTB30" s="570"/>
      <c r="TTC30" s="570"/>
      <c r="TTD30" s="570"/>
      <c r="TTE30" s="570"/>
      <c r="TTF30" s="570"/>
      <c r="TTG30" s="570"/>
      <c r="TTH30" s="570"/>
      <c r="TTI30" s="570"/>
      <c r="TTJ30" s="570"/>
      <c r="TTK30" s="570"/>
      <c r="TTL30" s="570"/>
      <c r="TTM30" s="570"/>
      <c r="TTN30" s="570"/>
      <c r="TTO30" s="570"/>
      <c r="TTP30" s="570"/>
      <c r="TTQ30" s="570"/>
      <c r="TTR30" s="570"/>
      <c r="TTS30" s="570"/>
      <c r="TTT30" s="570"/>
      <c r="TTU30" s="570"/>
      <c r="TTV30" s="570"/>
      <c r="TTW30" s="570"/>
      <c r="TTX30" s="570"/>
      <c r="TTY30" s="570"/>
      <c r="TTZ30" s="570"/>
      <c r="TUA30" s="570"/>
      <c r="TUB30" s="570"/>
      <c r="TUC30" s="570"/>
      <c r="TUD30" s="570"/>
      <c r="TUE30" s="570"/>
      <c r="TUF30" s="570"/>
      <c r="TUG30" s="570"/>
      <c r="TUH30" s="570"/>
      <c r="TUI30" s="570"/>
      <c r="TUJ30" s="570"/>
      <c r="TUK30" s="570"/>
      <c r="TUL30" s="570"/>
      <c r="TUM30" s="570"/>
      <c r="TUN30" s="570"/>
      <c r="TUO30" s="570"/>
      <c r="TUP30" s="570"/>
      <c r="TUQ30" s="570"/>
      <c r="TUR30" s="570"/>
      <c r="TUS30" s="570"/>
      <c r="TUT30" s="570"/>
      <c r="TUU30" s="570"/>
      <c r="TUV30" s="570"/>
      <c r="TUW30" s="570"/>
      <c r="TUX30" s="570"/>
      <c r="TUY30" s="570"/>
      <c r="TUZ30" s="570"/>
      <c r="TVA30" s="570"/>
      <c r="TVB30" s="570"/>
      <c r="TVC30" s="570"/>
      <c r="TVD30" s="570"/>
      <c r="TVE30" s="570"/>
      <c r="TVF30" s="570"/>
      <c r="TVG30" s="570"/>
      <c r="TVH30" s="570"/>
      <c r="TVI30" s="570"/>
      <c r="TVJ30" s="570"/>
      <c r="TVK30" s="570"/>
      <c r="TVL30" s="570"/>
      <c r="TVM30" s="570"/>
      <c r="TVN30" s="570"/>
      <c r="TVO30" s="570"/>
      <c r="TVP30" s="570"/>
      <c r="TVQ30" s="570"/>
      <c r="TVR30" s="570"/>
      <c r="TVS30" s="570"/>
      <c r="TVT30" s="570"/>
      <c r="TVU30" s="570"/>
      <c r="TVV30" s="570"/>
      <c r="TVW30" s="570"/>
      <c r="TVX30" s="570"/>
      <c r="TVY30" s="570"/>
      <c r="TVZ30" s="570"/>
      <c r="TWA30" s="570"/>
      <c r="TWB30" s="570"/>
      <c r="TWC30" s="570"/>
      <c r="TWD30" s="570"/>
      <c r="TWE30" s="570"/>
      <c r="TWF30" s="570"/>
      <c r="TWG30" s="570"/>
      <c r="TWH30" s="570"/>
      <c r="TWI30" s="570"/>
      <c r="TWJ30" s="570"/>
      <c r="TWK30" s="570"/>
      <c r="TWL30" s="570"/>
      <c r="TWM30" s="570"/>
      <c r="TWN30" s="570"/>
      <c r="TWO30" s="570"/>
      <c r="TWP30" s="570"/>
      <c r="TWQ30" s="570"/>
      <c r="TWR30" s="570"/>
      <c r="TWS30" s="570"/>
      <c r="TWT30" s="570"/>
      <c r="TWU30" s="570"/>
      <c r="TWV30" s="570"/>
      <c r="TWW30" s="570"/>
      <c r="TWX30" s="570"/>
      <c r="TWY30" s="570"/>
      <c r="TWZ30" s="570"/>
      <c r="TXA30" s="570"/>
      <c r="TXB30" s="570"/>
      <c r="TXC30" s="570"/>
      <c r="TXD30" s="570"/>
      <c r="TXE30" s="570"/>
      <c r="TXF30" s="570"/>
      <c r="TXG30" s="570"/>
      <c r="TXH30" s="570"/>
      <c r="TXI30" s="570"/>
      <c r="TXJ30" s="570"/>
      <c r="TXK30" s="570"/>
      <c r="TXL30" s="570"/>
      <c r="TXM30" s="570"/>
      <c r="TXN30" s="570"/>
      <c r="TXO30" s="570"/>
      <c r="TXP30" s="570"/>
      <c r="TXQ30" s="570"/>
      <c r="TXR30" s="570"/>
      <c r="TXS30" s="570"/>
      <c r="TXT30" s="570"/>
      <c r="TXU30" s="570"/>
      <c r="TXV30" s="570"/>
      <c r="TXW30" s="570"/>
      <c r="TXX30" s="570"/>
      <c r="TXY30" s="570"/>
      <c r="TXZ30" s="570"/>
      <c r="TYA30" s="570"/>
      <c r="TYB30" s="570"/>
      <c r="TYC30" s="570"/>
      <c r="TYD30" s="570"/>
      <c r="TYE30" s="570"/>
      <c r="TYF30" s="570"/>
      <c r="TYG30" s="570"/>
      <c r="TYH30" s="570"/>
      <c r="TYI30" s="570"/>
      <c r="TYJ30" s="570"/>
      <c r="TYK30" s="570"/>
      <c r="TYL30" s="570"/>
      <c r="TYM30" s="570"/>
      <c r="TYN30" s="570"/>
      <c r="TYO30" s="570"/>
      <c r="TYP30" s="570"/>
      <c r="TYQ30" s="570"/>
      <c r="TYR30" s="570"/>
      <c r="TYS30" s="570"/>
      <c r="TYT30" s="570"/>
      <c r="TYU30" s="570"/>
      <c r="TYV30" s="570"/>
      <c r="TYW30" s="570"/>
      <c r="TYX30" s="570"/>
      <c r="TYY30" s="570"/>
      <c r="TYZ30" s="570"/>
      <c r="TZA30" s="570"/>
      <c r="TZB30" s="570"/>
      <c r="TZC30" s="570"/>
      <c r="TZD30" s="570"/>
      <c r="TZE30" s="570"/>
      <c r="TZF30" s="570"/>
      <c r="TZG30" s="570"/>
      <c r="TZH30" s="570"/>
      <c r="TZI30" s="570"/>
      <c r="TZJ30" s="570"/>
      <c r="TZK30" s="570"/>
      <c r="TZL30" s="570"/>
      <c r="TZM30" s="570"/>
      <c r="TZN30" s="570"/>
      <c r="TZO30" s="570"/>
      <c r="TZP30" s="570"/>
      <c r="TZQ30" s="570"/>
      <c r="TZR30" s="570"/>
      <c r="TZS30" s="570"/>
      <c r="TZT30" s="570"/>
      <c r="TZU30" s="570"/>
      <c r="TZV30" s="570"/>
      <c r="TZW30" s="570"/>
      <c r="TZX30" s="570"/>
      <c r="TZY30" s="570"/>
      <c r="TZZ30" s="570"/>
      <c r="UAA30" s="570"/>
      <c r="UAB30" s="570"/>
      <c r="UAC30" s="570"/>
      <c r="UAD30" s="570"/>
      <c r="UAE30" s="570"/>
      <c r="UAF30" s="570"/>
      <c r="UAG30" s="570"/>
      <c r="UAH30" s="570"/>
      <c r="UAI30" s="570"/>
      <c r="UAJ30" s="570"/>
      <c r="UAK30" s="570"/>
      <c r="UAL30" s="570"/>
      <c r="UAM30" s="570"/>
      <c r="UAN30" s="570"/>
      <c r="UAO30" s="570"/>
      <c r="UAP30" s="570"/>
      <c r="UAQ30" s="570"/>
      <c r="UAR30" s="570"/>
      <c r="UAS30" s="570"/>
      <c r="UAT30" s="570"/>
      <c r="UAU30" s="570"/>
      <c r="UAV30" s="570"/>
      <c r="UAW30" s="570"/>
      <c r="UAX30" s="570"/>
      <c r="UAY30" s="570"/>
      <c r="UAZ30" s="570"/>
      <c r="UBA30" s="570"/>
      <c r="UBB30" s="570"/>
      <c r="UBC30" s="570"/>
      <c r="UBD30" s="570"/>
      <c r="UBE30" s="570"/>
      <c r="UBF30" s="570"/>
      <c r="UBG30" s="570"/>
      <c r="UBH30" s="570"/>
      <c r="UBI30" s="570"/>
      <c r="UBJ30" s="570"/>
      <c r="UBK30" s="570"/>
      <c r="UBL30" s="570"/>
      <c r="UBM30" s="570"/>
      <c r="UBN30" s="570"/>
      <c r="UBO30" s="570"/>
      <c r="UBP30" s="570"/>
      <c r="UBQ30" s="570"/>
      <c r="UBR30" s="570"/>
      <c r="UBS30" s="570"/>
      <c r="UBT30" s="570"/>
      <c r="UBU30" s="570"/>
      <c r="UBV30" s="570"/>
      <c r="UBW30" s="570"/>
      <c r="UBX30" s="570"/>
      <c r="UBY30" s="570"/>
      <c r="UBZ30" s="570"/>
      <c r="UCA30" s="570"/>
      <c r="UCB30" s="570"/>
      <c r="UCC30" s="570"/>
      <c r="UCD30" s="570"/>
      <c r="UCE30" s="570"/>
      <c r="UCF30" s="570"/>
      <c r="UCG30" s="570"/>
      <c r="UCH30" s="570"/>
      <c r="UCI30" s="570"/>
      <c r="UCJ30" s="570"/>
      <c r="UCK30" s="570"/>
      <c r="UCL30" s="570"/>
      <c r="UCM30" s="570"/>
      <c r="UCN30" s="570"/>
      <c r="UCO30" s="570"/>
      <c r="UCP30" s="570"/>
      <c r="UCQ30" s="570"/>
      <c r="UCR30" s="570"/>
      <c r="UCS30" s="570"/>
      <c r="UCT30" s="570"/>
      <c r="UCU30" s="570"/>
      <c r="UCV30" s="570"/>
      <c r="UCW30" s="570"/>
      <c r="UCX30" s="570"/>
      <c r="UCY30" s="570"/>
      <c r="UCZ30" s="570"/>
      <c r="UDA30" s="570"/>
      <c r="UDB30" s="570"/>
      <c r="UDC30" s="570"/>
      <c r="UDD30" s="570"/>
      <c r="UDE30" s="570"/>
      <c r="UDF30" s="570"/>
      <c r="UDG30" s="570"/>
      <c r="UDH30" s="570"/>
      <c r="UDI30" s="570"/>
      <c r="UDJ30" s="570"/>
      <c r="UDK30" s="570"/>
      <c r="UDL30" s="570"/>
      <c r="UDM30" s="570"/>
      <c r="UDN30" s="570"/>
      <c r="UDO30" s="570"/>
      <c r="UDP30" s="570"/>
      <c r="UDQ30" s="570"/>
      <c r="UDR30" s="570"/>
      <c r="UDS30" s="570"/>
      <c r="UDT30" s="570"/>
      <c r="UDU30" s="570"/>
      <c r="UDV30" s="570"/>
      <c r="UDW30" s="570"/>
      <c r="UDX30" s="570"/>
      <c r="UDY30" s="570"/>
      <c r="UDZ30" s="570"/>
      <c r="UEA30" s="570"/>
      <c r="UEB30" s="570"/>
      <c r="UEC30" s="570"/>
      <c r="UED30" s="570"/>
      <c r="UEE30" s="570"/>
      <c r="UEF30" s="570"/>
      <c r="UEG30" s="570"/>
      <c r="UEH30" s="570"/>
      <c r="UEI30" s="570"/>
      <c r="UEJ30" s="570"/>
      <c r="UEK30" s="570"/>
      <c r="UEL30" s="570"/>
      <c r="UEM30" s="570"/>
      <c r="UEN30" s="570"/>
      <c r="UEO30" s="570"/>
      <c r="UEP30" s="570"/>
      <c r="UEQ30" s="570"/>
      <c r="UER30" s="570"/>
      <c r="UES30" s="570"/>
      <c r="UET30" s="570"/>
      <c r="UEU30" s="570"/>
      <c r="UEV30" s="570"/>
      <c r="UEW30" s="570"/>
      <c r="UEX30" s="570"/>
      <c r="UEY30" s="570"/>
      <c r="UEZ30" s="570"/>
      <c r="UFA30" s="570"/>
      <c r="UFB30" s="570"/>
      <c r="UFC30" s="570"/>
      <c r="UFD30" s="570"/>
      <c r="UFE30" s="570"/>
      <c r="UFF30" s="570"/>
      <c r="UFG30" s="570"/>
      <c r="UFH30" s="570"/>
      <c r="UFI30" s="570"/>
      <c r="UFJ30" s="570"/>
      <c r="UFK30" s="570"/>
      <c r="UFL30" s="570"/>
      <c r="UFM30" s="570"/>
      <c r="UFN30" s="570"/>
      <c r="UFO30" s="570"/>
      <c r="UFP30" s="570"/>
      <c r="UFQ30" s="570"/>
      <c r="UFR30" s="570"/>
      <c r="UFS30" s="570"/>
      <c r="UFT30" s="570"/>
      <c r="UFU30" s="570"/>
      <c r="UFV30" s="570"/>
      <c r="UFW30" s="570"/>
      <c r="UFX30" s="570"/>
      <c r="UFY30" s="570"/>
      <c r="UFZ30" s="570"/>
      <c r="UGA30" s="570"/>
      <c r="UGB30" s="570"/>
      <c r="UGC30" s="570"/>
      <c r="UGD30" s="570"/>
      <c r="UGE30" s="570"/>
      <c r="UGF30" s="570"/>
      <c r="UGG30" s="570"/>
      <c r="UGH30" s="570"/>
      <c r="UGI30" s="570"/>
      <c r="UGJ30" s="570"/>
      <c r="UGK30" s="570"/>
      <c r="UGL30" s="570"/>
      <c r="UGM30" s="570"/>
      <c r="UGN30" s="570"/>
      <c r="UGO30" s="570"/>
      <c r="UGP30" s="570"/>
      <c r="UGQ30" s="570"/>
      <c r="UGR30" s="570"/>
      <c r="UGS30" s="570"/>
      <c r="UGT30" s="570"/>
      <c r="UGU30" s="570"/>
      <c r="UGV30" s="570"/>
      <c r="UGW30" s="570"/>
      <c r="UGX30" s="570"/>
      <c r="UGY30" s="570"/>
      <c r="UGZ30" s="570"/>
      <c r="UHA30" s="570"/>
      <c r="UHB30" s="570"/>
      <c r="UHC30" s="570"/>
      <c r="UHD30" s="570"/>
      <c r="UHE30" s="570"/>
      <c r="UHF30" s="570"/>
      <c r="UHG30" s="570"/>
      <c r="UHH30" s="570"/>
      <c r="UHI30" s="570"/>
      <c r="UHJ30" s="570"/>
      <c r="UHK30" s="570"/>
      <c r="UHL30" s="570"/>
      <c r="UHM30" s="570"/>
      <c r="UHN30" s="570"/>
      <c r="UHO30" s="570"/>
      <c r="UHP30" s="570"/>
      <c r="UHQ30" s="570"/>
      <c r="UHR30" s="570"/>
      <c r="UHS30" s="570"/>
      <c r="UHT30" s="570"/>
      <c r="UHU30" s="570"/>
      <c r="UHV30" s="570"/>
      <c r="UHW30" s="570"/>
      <c r="UHX30" s="570"/>
      <c r="UHY30" s="570"/>
      <c r="UHZ30" s="570"/>
      <c r="UIA30" s="570"/>
      <c r="UIB30" s="570"/>
      <c r="UIC30" s="570"/>
      <c r="UID30" s="570"/>
      <c r="UIE30" s="570"/>
      <c r="UIF30" s="570"/>
      <c r="UIG30" s="570"/>
      <c r="UIH30" s="570"/>
      <c r="UII30" s="570"/>
      <c r="UIJ30" s="570"/>
      <c r="UIK30" s="570"/>
      <c r="UIL30" s="570"/>
      <c r="UIM30" s="570"/>
      <c r="UIN30" s="570"/>
      <c r="UIO30" s="570"/>
      <c r="UIP30" s="570"/>
      <c r="UIQ30" s="570"/>
      <c r="UIR30" s="570"/>
      <c r="UIS30" s="570"/>
      <c r="UIT30" s="570"/>
      <c r="UIU30" s="570"/>
      <c r="UIV30" s="570"/>
      <c r="UIW30" s="570"/>
      <c r="UIX30" s="570"/>
      <c r="UIY30" s="570"/>
      <c r="UIZ30" s="570"/>
      <c r="UJA30" s="570"/>
      <c r="UJB30" s="570"/>
      <c r="UJC30" s="570"/>
      <c r="UJD30" s="570"/>
      <c r="UJE30" s="570"/>
      <c r="UJF30" s="570"/>
      <c r="UJG30" s="570"/>
      <c r="UJH30" s="570"/>
      <c r="UJI30" s="570"/>
      <c r="UJJ30" s="570"/>
      <c r="UJK30" s="570"/>
      <c r="UJL30" s="570"/>
      <c r="UJM30" s="570"/>
      <c r="UJN30" s="570"/>
      <c r="UJO30" s="570"/>
      <c r="UJP30" s="570"/>
      <c r="UJQ30" s="570"/>
      <c r="UJR30" s="570"/>
      <c r="UJS30" s="570"/>
      <c r="UJT30" s="570"/>
      <c r="UJU30" s="570"/>
      <c r="UJV30" s="570"/>
      <c r="UJW30" s="570"/>
      <c r="UJX30" s="570"/>
      <c r="UJY30" s="570"/>
      <c r="UJZ30" s="570"/>
      <c r="UKA30" s="570"/>
      <c r="UKB30" s="570"/>
      <c r="UKC30" s="570"/>
      <c r="UKD30" s="570"/>
      <c r="UKE30" s="570"/>
      <c r="UKF30" s="570"/>
      <c r="UKG30" s="570"/>
      <c r="UKH30" s="570"/>
      <c r="UKI30" s="570"/>
      <c r="UKJ30" s="570"/>
      <c r="UKK30" s="570"/>
      <c r="UKL30" s="570"/>
      <c r="UKM30" s="570"/>
      <c r="UKN30" s="570"/>
      <c r="UKO30" s="570"/>
      <c r="UKP30" s="570"/>
      <c r="UKQ30" s="570"/>
      <c r="UKR30" s="570"/>
      <c r="UKS30" s="570"/>
      <c r="UKT30" s="570"/>
      <c r="UKU30" s="570"/>
      <c r="UKV30" s="570"/>
      <c r="UKW30" s="570"/>
      <c r="UKX30" s="570"/>
      <c r="UKY30" s="570"/>
      <c r="UKZ30" s="570"/>
      <c r="ULA30" s="570"/>
      <c r="ULB30" s="570"/>
      <c r="ULC30" s="570"/>
      <c r="ULD30" s="570"/>
      <c r="ULE30" s="570"/>
      <c r="ULF30" s="570"/>
      <c r="ULG30" s="570"/>
      <c r="ULH30" s="570"/>
      <c r="ULI30" s="570"/>
      <c r="ULJ30" s="570"/>
      <c r="ULK30" s="570"/>
      <c r="ULL30" s="570"/>
      <c r="ULM30" s="570"/>
      <c r="ULN30" s="570"/>
      <c r="ULO30" s="570"/>
      <c r="ULP30" s="570"/>
      <c r="ULQ30" s="570"/>
      <c r="ULR30" s="570"/>
      <c r="ULS30" s="570"/>
      <c r="ULT30" s="570"/>
      <c r="ULU30" s="570"/>
      <c r="ULV30" s="570"/>
      <c r="ULW30" s="570"/>
      <c r="ULX30" s="570"/>
      <c r="ULY30" s="570"/>
      <c r="ULZ30" s="570"/>
      <c r="UMA30" s="570"/>
      <c r="UMB30" s="570"/>
      <c r="UMC30" s="570"/>
      <c r="UMD30" s="570"/>
      <c r="UME30" s="570"/>
      <c r="UMF30" s="570"/>
      <c r="UMG30" s="570"/>
      <c r="UMH30" s="570"/>
      <c r="UMI30" s="570"/>
      <c r="UMJ30" s="570"/>
      <c r="UMK30" s="570"/>
      <c r="UML30" s="570"/>
      <c r="UMM30" s="570"/>
      <c r="UMN30" s="570"/>
      <c r="UMO30" s="570"/>
      <c r="UMP30" s="570"/>
      <c r="UMQ30" s="570"/>
      <c r="UMR30" s="570"/>
      <c r="UMS30" s="570"/>
      <c r="UMT30" s="570"/>
      <c r="UMU30" s="570"/>
      <c r="UMV30" s="570"/>
      <c r="UMW30" s="570"/>
      <c r="UMX30" s="570"/>
      <c r="UMY30" s="570"/>
      <c r="UMZ30" s="570"/>
      <c r="UNA30" s="570"/>
      <c r="UNB30" s="570"/>
      <c r="UNC30" s="570"/>
      <c r="UND30" s="570"/>
      <c r="UNE30" s="570"/>
      <c r="UNF30" s="570"/>
      <c r="UNG30" s="570"/>
      <c r="UNH30" s="570"/>
      <c r="UNI30" s="570"/>
      <c r="UNJ30" s="570"/>
      <c r="UNK30" s="570"/>
      <c r="UNL30" s="570"/>
      <c r="UNM30" s="570"/>
      <c r="UNN30" s="570"/>
      <c r="UNO30" s="570"/>
      <c r="UNP30" s="570"/>
      <c r="UNQ30" s="570"/>
      <c r="UNR30" s="570"/>
      <c r="UNS30" s="570"/>
      <c r="UNT30" s="570"/>
      <c r="UNU30" s="570"/>
      <c r="UNV30" s="570"/>
      <c r="UNW30" s="570"/>
      <c r="UNX30" s="570"/>
      <c r="UNY30" s="570"/>
      <c r="UNZ30" s="570"/>
      <c r="UOA30" s="570"/>
      <c r="UOB30" s="570"/>
      <c r="UOC30" s="570"/>
      <c r="UOD30" s="570"/>
      <c r="UOE30" s="570"/>
      <c r="UOF30" s="570"/>
      <c r="UOG30" s="570"/>
      <c r="UOH30" s="570"/>
      <c r="UOI30" s="570"/>
      <c r="UOJ30" s="570"/>
      <c r="UOK30" s="570"/>
      <c r="UOL30" s="570"/>
      <c r="UOM30" s="570"/>
      <c r="UON30" s="570"/>
      <c r="UOO30" s="570"/>
      <c r="UOP30" s="570"/>
      <c r="UOQ30" s="570"/>
      <c r="UOR30" s="570"/>
      <c r="UOS30" s="570"/>
      <c r="UOT30" s="570"/>
      <c r="UOU30" s="570"/>
      <c r="UOV30" s="570"/>
      <c r="UOW30" s="570"/>
      <c r="UOX30" s="570"/>
      <c r="UOY30" s="570"/>
      <c r="UOZ30" s="570"/>
      <c r="UPA30" s="570"/>
      <c r="UPB30" s="570"/>
      <c r="UPC30" s="570"/>
      <c r="UPD30" s="570"/>
      <c r="UPE30" s="570"/>
      <c r="UPF30" s="570"/>
      <c r="UPG30" s="570"/>
      <c r="UPH30" s="570"/>
      <c r="UPI30" s="570"/>
      <c r="UPJ30" s="570"/>
      <c r="UPK30" s="570"/>
      <c r="UPL30" s="570"/>
      <c r="UPM30" s="570"/>
      <c r="UPN30" s="570"/>
      <c r="UPO30" s="570"/>
      <c r="UPP30" s="570"/>
      <c r="UPQ30" s="570"/>
      <c r="UPR30" s="570"/>
      <c r="UPS30" s="570"/>
      <c r="UPT30" s="570"/>
      <c r="UPU30" s="570"/>
      <c r="UPV30" s="570"/>
      <c r="UPW30" s="570"/>
      <c r="UPX30" s="570"/>
      <c r="UPY30" s="570"/>
      <c r="UPZ30" s="570"/>
      <c r="UQA30" s="570"/>
      <c r="UQB30" s="570"/>
      <c r="UQC30" s="570"/>
      <c r="UQD30" s="570"/>
      <c r="UQE30" s="570"/>
      <c r="UQF30" s="570"/>
      <c r="UQG30" s="570"/>
      <c r="UQH30" s="570"/>
      <c r="UQI30" s="570"/>
      <c r="UQJ30" s="570"/>
      <c r="UQK30" s="570"/>
      <c r="UQL30" s="570"/>
      <c r="UQM30" s="570"/>
      <c r="UQN30" s="570"/>
      <c r="UQO30" s="570"/>
      <c r="UQP30" s="570"/>
      <c r="UQQ30" s="570"/>
      <c r="UQR30" s="570"/>
      <c r="UQS30" s="570"/>
      <c r="UQT30" s="570"/>
      <c r="UQU30" s="570"/>
      <c r="UQV30" s="570"/>
      <c r="UQW30" s="570"/>
      <c r="UQX30" s="570"/>
      <c r="UQY30" s="570"/>
      <c r="UQZ30" s="570"/>
      <c r="URA30" s="570"/>
      <c r="URB30" s="570"/>
      <c r="URC30" s="570"/>
      <c r="URD30" s="570"/>
      <c r="URE30" s="570"/>
      <c r="URF30" s="570"/>
      <c r="URG30" s="570"/>
      <c r="URH30" s="570"/>
      <c r="URI30" s="570"/>
      <c r="URJ30" s="570"/>
      <c r="URK30" s="570"/>
      <c r="URL30" s="570"/>
      <c r="URM30" s="570"/>
      <c r="URN30" s="570"/>
      <c r="URO30" s="570"/>
      <c r="URP30" s="570"/>
      <c r="URQ30" s="570"/>
      <c r="URR30" s="570"/>
      <c r="URS30" s="570"/>
      <c r="URT30" s="570"/>
      <c r="URU30" s="570"/>
      <c r="URV30" s="570"/>
      <c r="URW30" s="570"/>
      <c r="URX30" s="570"/>
      <c r="URY30" s="570"/>
      <c r="URZ30" s="570"/>
      <c r="USA30" s="570"/>
      <c r="USB30" s="570"/>
      <c r="USC30" s="570"/>
      <c r="USD30" s="570"/>
      <c r="USE30" s="570"/>
      <c r="USF30" s="570"/>
      <c r="USG30" s="570"/>
      <c r="USH30" s="570"/>
      <c r="USI30" s="570"/>
      <c r="USJ30" s="570"/>
      <c r="USK30" s="570"/>
      <c r="USL30" s="570"/>
      <c r="USM30" s="570"/>
      <c r="USN30" s="570"/>
      <c r="USO30" s="570"/>
      <c r="USP30" s="570"/>
      <c r="USQ30" s="570"/>
      <c r="USR30" s="570"/>
      <c r="USS30" s="570"/>
      <c r="UST30" s="570"/>
      <c r="USU30" s="570"/>
      <c r="USV30" s="570"/>
      <c r="USW30" s="570"/>
      <c r="USX30" s="570"/>
      <c r="USY30" s="570"/>
      <c r="USZ30" s="570"/>
      <c r="UTA30" s="570"/>
      <c r="UTB30" s="570"/>
      <c r="UTC30" s="570"/>
      <c r="UTD30" s="570"/>
      <c r="UTE30" s="570"/>
      <c r="UTF30" s="570"/>
      <c r="UTG30" s="570"/>
      <c r="UTH30" s="570"/>
      <c r="UTI30" s="570"/>
      <c r="UTJ30" s="570"/>
      <c r="UTK30" s="570"/>
      <c r="UTL30" s="570"/>
      <c r="UTM30" s="570"/>
      <c r="UTN30" s="570"/>
      <c r="UTO30" s="570"/>
      <c r="UTP30" s="570"/>
      <c r="UTQ30" s="570"/>
      <c r="UTR30" s="570"/>
      <c r="UTS30" s="570"/>
      <c r="UTT30" s="570"/>
      <c r="UTU30" s="570"/>
      <c r="UTV30" s="570"/>
      <c r="UTW30" s="570"/>
      <c r="UTX30" s="570"/>
      <c r="UTY30" s="570"/>
      <c r="UTZ30" s="570"/>
      <c r="UUA30" s="570"/>
      <c r="UUB30" s="570"/>
      <c r="UUC30" s="570"/>
      <c r="UUD30" s="570"/>
      <c r="UUE30" s="570"/>
      <c r="UUF30" s="570"/>
      <c r="UUG30" s="570"/>
      <c r="UUH30" s="570"/>
      <c r="UUI30" s="570"/>
      <c r="UUJ30" s="570"/>
      <c r="UUK30" s="570"/>
      <c r="UUL30" s="570"/>
      <c r="UUM30" s="570"/>
      <c r="UUN30" s="570"/>
      <c r="UUO30" s="570"/>
      <c r="UUP30" s="570"/>
      <c r="UUQ30" s="570"/>
      <c r="UUR30" s="570"/>
      <c r="UUS30" s="570"/>
      <c r="UUT30" s="570"/>
      <c r="UUU30" s="570"/>
      <c r="UUV30" s="570"/>
      <c r="UUW30" s="570"/>
      <c r="UUX30" s="570"/>
      <c r="UUY30" s="570"/>
      <c r="UUZ30" s="570"/>
      <c r="UVA30" s="570"/>
      <c r="UVB30" s="570"/>
      <c r="UVC30" s="570"/>
      <c r="UVD30" s="570"/>
      <c r="UVE30" s="570"/>
      <c r="UVF30" s="570"/>
      <c r="UVG30" s="570"/>
      <c r="UVH30" s="570"/>
      <c r="UVI30" s="570"/>
      <c r="UVJ30" s="570"/>
      <c r="UVK30" s="570"/>
      <c r="UVL30" s="570"/>
      <c r="UVM30" s="570"/>
      <c r="UVN30" s="570"/>
      <c r="UVO30" s="570"/>
      <c r="UVP30" s="570"/>
      <c r="UVQ30" s="570"/>
      <c r="UVR30" s="570"/>
      <c r="UVS30" s="570"/>
      <c r="UVT30" s="570"/>
      <c r="UVU30" s="570"/>
      <c r="UVV30" s="570"/>
      <c r="UVW30" s="570"/>
      <c r="UVX30" s="570"/>
      <c r="UVY30" s="570"/>
      <c r="UVZ30" s="570"/>
      <c r="UWA30" s="570"/>
      <c r="UWB30" s="570"/>
      <c r="UWC30" s="570"/>
      <c r="UWD30" s="570"/>
      <c r="UWE30" s="570"/>
      <c r="UWF30" s="570"/>
      <c r="UWG30" s="570"/>
      <c r="UWH30" s="570"/>
      <c r="UWI30" s="570"/>
      <c r="UWJ30" s="570"/>
      <c r="UWK30" s="570"/>
      <c r="UWL30" s="570"/>
      <c r="UWM30" s="570"/>
      <c r="UWN30" s="570"/>
      <c r="UWO30" s="570"/>
      <c r="UWP30" s="570"/>
      <c r="UWQ30" s="570"/>
      <c r="UWR30" s="570"/>
      <c r="UWS30" s="570"/>
      <c r="UWT30" s="570"/>
      <c r="UWU30" s="570"/>
      <c r="UWV30" s="570"/>
      <c r="UWW30" s="570"/>
      <c r="UWX30" s="570"/>
      <c r="UWY30" s="570"/>
      <c r="UWZ30" s="570"/>
      <c r="UXA30" s="570"/>
      <c r="UXB30" s="570"/>
      <c r="UXC30" s="570"/>
      <c r="UXD30" s="570"/>
      <c r="UXE30" s="570"/>
      <c r="UXF30" s="570"/>
      <c r="UXG30" s="570"/>
      <c r="UXH30" s="570"/>
      <c r="UXI30" s="570"/>
      <c r="UXJ30" s="570"/>
      <c r="UXK30" s="570"/>
      <c r="UXL30" s="570"/>
      <c r="UXM30" s="570"/>
      <c r="UXN30" s="570"/>
      <c r="UXO30" s="570"/>
      <c r="UXP30" s="570"/>
      <c r="UXQ30" s="570"/>
      <c r="UXR30" s="570"/>
      <c r="UXS30" s="570"/>
      <c r="UXT30" s="570"/>
      <c r="UXU30" s="570"/>
      <c r="UXV30" s="570"/>
      <c r="UXW30" s="570"/>
      <c r="UXX30" s="570"/>
      <c r="UXY30" s="570"/>
      <c r="UXZ30" s="570"/>
      <c r="UYA30" s="570"/>
      <c r="UYB30" s="570"/>
      <c r="UYC30" s="570"/>
      <c r="UYD30" s="570"/>
      <c r="UYE30" s="570"/>
      <c r="UYF30" s="570"/>
      <c r="UYG30" s="570"/>
      <c r="UYH30" s="570"/>
      <c r="UYI30" s="570"/>
      <c r="UYJ30" s="570"/>
      <c r="UYK30" s="570"/>
      <c r="UYL30" s="570"/>
      <c r="UYM30" s="570"/>
      <c r="UYN30" s="570"/>
      <c r="UYO30" s="570"/>
      <c r="UYP30" s="570"/>
      <c r="UYQ30" s="570"/>
      <c r="UYR30" s="570"/>
      <c r="UYS30" s="570"/>
      <c r="UYT30" s="570"/>
      <c r="UYU30" s="570"/>
      <c r="UYV30" s="570"/>
      <c r="UYW30" s="570"/>
      <c r="UYX30" s="570"/>
      <c r="UYY30" s="570"/>
      <c r="UYZ30" s="570"/>
      <c r="UZA30" s="570"/>
      <c r="UZB30" s="570"/>
      <c r="UZC30" s="570"/>
      <c r="UZD30" s="570"/>
      <c r="UZE30" s="570"/>
      <c r="UZF30" s="570"/>
      <c r="UZG30" s="570"/>
      <c r="UZH30" s="570"/>
      <c r="UZI30" s="570"/>
      <c r="UZJ30" s="570"/>
      <c r="UZK30" s="570"/>
      <c r="UZL30" s="570"/>
      <c r="UZM30" s="570"/>
      <c r="UZN30" s="570"/>
      <c r="UZO30" s="570"/>
      <c r="UZP30" s="570"/>
      <c r="UZQ30" s="570"/>
      <c r="UZR30" s="570"/>
      <c r="UZS30" s="570"/>
      <c r="UZT30" s="570"/>
      <c r="UZU30" s="570"/>
      <c r="UZV30" s="570"/>
      <c r="UZW30" s="570"/>
      <c r="UZX30" s="570"/>
      <c r="UZY30" s="570"/>
      <c r="UZZ30" s="570"/>
      <c r="VAA30" s="570"/>
      <c r="VAB30" s="570"/>
      <c r="VAC30" s="570"/>
      <c r="VAD30" s="570"/>
      <c r="VAE30" s="570"/>
      <c r="VAF30" s="570"/>
      <c r="VAG30" s="570"/>
      <c r="VAH30" s="570"/>
      <c r="VAI30" s="570"/>
      <c r="VAJ30" s="570"/>
      <c r="VAK30" s="570"/>
      <c r="VAL30" s="570"/>
      <c r="VAM30" s="570"/>
      <c r="VAN30" s="570"/>
      <c r="VAO30" s="570"/>
      <c r="VAP30" s="570"/>
      <c r="VAQ30" s="570"/>
      <c r="VAR30" s="570"/>
      <c r="VAS30" s="570"/>
      <c r="VAT30" s="570"/>
      <c r="VAU30" s="570"/>
      <c r="VAV30" s="570"/>
      <c r="VAW30" s="570"/>
      <c r="VAX30" s="570"/>
      <c r="VAY30" s="570"/>
      <c r="VAZ30" s="570"/>
      <c r="VBA30" s="570"/>
      <c r="VBB30" s="570"/>
      <c r="VBC30" s="570"/>
      <c r="VBD30" s="570"/>
      <c r="VBE30" s="570"/>
      <c r="VBF30" s="570"/>
      <c r="VBG30" s="570"/>
      <c r="VBH30" s="570"/>
      <c r="VBI30" s="570"/>
      <c r="VBJ30" s="570"/>
      <c r="VBK30" s="570"/>
      <c r="VBL30" s="570"/>
      <c r="VBM30" s="570"/>
      <c r="VBN30" s="570"/>
      <c r="VBO30" s="570"/>
      <c r="VBP30" s="570"/>
      <c r="VBQ30" s="570"/>
      <c r="VBR30" s="570"/>
      <c r="VBS30" s="570"/>
      <c r="VBT30" s="570"/>
      <c r="VBU30" s="570"/>
      <c r="VBV30" s="570"/>
      <c r="VBW30" s="570"/>
      <c r="VBX30" s="570"/>
      <c r="VBY30" s="570"/>
      <c r="VBZ30" s="570"/>
      <c r="VCA30" s="570"/>
      <c r="VCB30" s="570"/>
      <c r="VCC30" s="570"/>
      <c r="VCD30" s="570"/>
      <c r="VCE30" s="570"/>
      <c r="VCF30" s="570"/>
      <c r="VCG30" s="570"/>
      <c r="VCH30" s="570"/>
      <c r="VCI30" s="570"/>
      <c r="VCJ30" s="570"/>
      <c r="VCK30" s="570"/>
      <c r="VCL30" s="570"/>
      <c r="VCM30" s="570"/>
      <c r="VCN30" s="570"/>
      <c r="VCO30" s="570"/>
      <c r="VCP30" s="570"/>
      <c r="VCQ30" s="570"/>
      <c r="VCR30" s="570"/>
      <c r="VCS30" s="570"/>
      <c r="VCT30" s="570"/>
      <c r="VCU30" s="570"/>
      <c r="VCV30" s="570"/>
      <c r="VCW30" s="570"/>
      <c r="VCX30" s="570"/>
      <c r="VCY30" s="570"/>
      <c r="VCZ30" s="570"/>
      <c r="VDA30" s="570"/>
      <c r="VDB30" s="570"/>
      <c r="VDC30" s="570"/>
      <c r="VDD30" s="570"/>
      <c r="VDE30" s="570"/>
      <c r="VDF30" s="570"/>
      <c r="VDG30" s="570"/>
      <c r="VDH30" s="570"/>
      <c r="VDI30" s="570"/>
      <c r="VDJ30" s="570"/>
      <c r="VDK30" s="570"/>
      <c r="VDL30" s="570"/>
      <c r="VDM30" s="570"/>
      <c r="VDN30" s="570"/>
      <c r="VDO30" s="570"/>
      <c r="VDP30" s="570"/>
      <c r="VDQ30" s="570"/>
      <c r="VDR30" s="570"/>
      <c r="VDS30" s="570"/>
      <c r="VDT30" s="570"/>
      <c r="VDU30" s="570"/>
      <c r="VDV30" s="570"/>
      <c r="VDW30" s="570"/>
      <c r="VDX30" s="570"/>
      <c r="VDY30" s="570"/>
      <c r="VDZ30" s="570"/>
      <c r="VEA30" s="570"/>
      <c r="VEB30" s="570"/>
      <c r="VEC30" s="570"/>
      <c r="VED30" s="570"/>
      <c r="VEE30" s="570"/>
      <c r="VEF30" s="570"/>
      <c r="VEG30" s="570"/>
      <c r="VEH30" s="570"/>
      <c r="VEI30" s="570"/>
      <c r="VEJ30" s="570"/>
      <c r="VEK30" s="570"/>
      <c r="VEL30" s="570"/>
      <c r="VEM30" s="570"/>
      <c r="VEN30" s="570"/>
      <c r="VEO30" s="570"/>
      <c r="VEP30" s="570"/>
      <c r="VEQ30" s="570"/>
      <c r="VER30" s="570"/>
      <c r="VES30" s="570"/>
      <c r="VET30" s="570"/>
      <c r="VEU30" s="570"/>
      <c r="VEV30" s="570"/>
      <c r="VEW30" s="570"/>
      <c r="VEX30" s="570"/>
      <c r="VEY30" s="570"/>
      <c r="VEZ30" s="570"/>
      <c r="VFA30" s="570"/>
      <c r="VFB30" s="570"/>
      <c r="VFC30" s="570"/>
      <c r="VFD30" s="570"/>
      <c r="VFE30" s="570"/>
      <c r="VFF30" s="570"/>
      <c r="VFG30" s="570"/>
      <c r="VFH30" s="570"/>
      <c r="VFI30" s="570"/>
      <c r="VFJ30" s="570"/>
      <c r="VFK30" s="570"/>
      <c r="VFL30" s="570"/>
      <c r="VFM30" s="570"/>
      <c r="VFN30" s="570"/>
      <c r="VFO30" s="570"/>
      <c r="VFP30" s="570"/>
      <c r="VFQ30" s="570"/>
      <c r="VFR30" s="570"/>
      <c r="VFS30" s="570"/>
      <c r="VFT30" s="570"/>
      <c r="VFU30" s="570"/>
      <c r="VFV30" s="570"/>
      <c r="VFW30" s="570"/>
      <c r="VFX30" s="570"/>
      <c r="VFY30" s="570"/>
      <c r="VFZ30" s="570"/>
      <c r="VGA30" s="570"/>
      <c r="VGB30" s="570"/>
      <c r="VGC30" s="570"/>
      <c r="VGD30" s="570"/>
      <c r="VGE30" s="570"/>
      <c r="VGF30" s="570"/>
      <c r="VGG30" s="570"/>
      <c r="VGH30" s="570"/>
      <c r="VGI30" s="570"/>
      <c r="VGJ30" s="570"/>
      <c r="VGK30" s="570"/>
      <c r="VGL30" s="570"/>
      <c r="VGM30" s="570"/>
      <c r="VGN30" s="570"/>
      <c r="VGO30" s="570"/>
      <c r="VGP30" s="570"/>
      <c r="VGQ30" s="570"/>
      <c r="VGR30" s="570"/>
      <c r="VGS30" s="570"/>
      <c r="VGT30" s="570"/>
      <c r="VGU30" s="570"/>
      <c r="VGV30" s="570"/>
      <c r="VGW30" s="570"/>
      <c r="VGX30" s="570"/>
      <c r="VGY30" s="570"/>
      <c r="VGZ30" s="570"/>
      <c r="VHA30" s="570"/>
      <c r="VHB30" s="570"/>
      <c r="VHC30" s="570"/>
      <c r="VHD30" s="570"/>
      <c r="VHE30" s="570"/>
      <c r="VHF30" s="570"/>
      <c r="VHG30" s="570"/>
      <c r="VHH30" s="570"/>
      <c r="VHI30" s="570"/>
      <c r="VHJ30" s="570"/>
      <c r="VHK30" s="570"/>
      <c r="VHL30" s="570"/>
      <c r="VHM30" s="570"/>
      <c r="VHN30" s="570"/>
      <c r="VHO30" s="570"/>
      <c r="VHP30" s="570"/>
      <c r="VHQ30" s="570"/>
      <c r="VHR30" s="570"/>
      <c r="VHS30" s="570"/>
      <c r="VHT30" s="570"/>
      <c r="VHU30" s="570"/>
      <c r="VHV30" s="570"/>
      <c r="VHW30" s="570"/>
      <c r="VHX30" s="570"/>
      <c r="VHY30" s="570"/>
      <c r="VHZ30" s="570"/>
      <c r="VIA30" s="570"/>
      <c r="VIB30" s="570"/>
      <c r="VIC30" s="570"/>
      <c r="VID30" s="570"/>
      <c r="VIE30" s="570"/>
      <c r="VIF30" s="570"/>
      <c r="VIG30" s="570"/>
      <c r="VIH30" s="570"/>
      <c r="VII30" s="570"/>
      <c r="VIJ30" s="570"/>
      <c r="VIK30" s="570"/>
      <c r="VIL30" s="570"/>
      <c r="VIM30" s="570"/>
      <c r="VIN30" s="570"/>
      <c r="VIO30" s="570"/>
      <c r="VIP30" s="570"/>
      <c r="VIQ30" s="570"/>
      <c r="VIR30" s="570"/>
      <c r="VIS30" s="570"/>
      <c r="VIT30" s="570"/>
      <c r="VIU30" s="570"/>
      <c r="VIV30" s="570"/>
      <c r="VIW30" s="570"/>
      <c r="VIX30" s="570"/>
      <c r="VIY30" s="570"/>
      <c r="VIZ30" s="570"/>
      <c r="VJA30" s="570"/>
      <c r="VJB30" s="570"/>
      <c r="VJC30" s="570"/>
      <c r="VJD30" s="570"/>
      <c r="VJE30" s="570"/>
      <c r="VJF30" s="570"/>
      <c r="VJG30" s="570"/>
      <c r="VJH30" s="570"/>
      <c r="VJI30" s="570"/>
      <c r="VJJ30" s="570"/>
      <c r="VJK30" s="570"/>
      <c r="VJL30" s="570"/>
      <c r="VJM30" s="570"/>
      <c r="VJN30" s="570"/>
      <c r="VJO30" s="570"/>
      <c r="VJP30" s="570"/>
      <c r="VJQ30" s="570"/>
      <c r="VJR30" s="570"/>
      <c r="VJS30" s="570"/>
      <c r="VJT30" s="570"/>
      <c r="VJU30" s="570"/>
      <c r="VJV30" s="570"/>
      <c r="VJW30" s="570"/>
      <c r="VJX30" s="570"/>
      <c r="VJY30" s="570"/>
      <c r="VJZ30" s="570"/>
      <c r="VKA30" s="570"/>
      <c r="VKB30" s="570"/>
      <c r="VKC30" s="570"/>
      <c r="VKD30" s="570"/>
      <c r="VKE30" s="570"/>
      <c r="VKF30" s="570"/>
      <c r="VKG30" s="570"/>
      <c r="VKH30" s="570"/>
      <c r="VKI30" s="570"/>
      <c r="VKJ30" s="570"/>
      <c r="VKK30" s="570"/>
      <c r="VKL30" s="570"/>
      <c r="VKM30" s="570"/>
      <c r="VKN30" s="570"/>
      <c r="VKO30" s="570"/>
      <c r="VKP30" s="570"/>
      <c r="VKQ30" s="570"/>
      <c r="VKR30" s="570"/>
      <c r="VKS30" s="570"/>
      <c r="VKT30" s="570"/>
      <c r="VKU30" s="570"/>
      <c r="VKV30" s="570"/>
      <c r="VKW30" s="570"/>
      <c r="VKX30" s="570"/>
      <c r="VKY30" s="570"/>
      <c r="VKZ30" s="570"/>
      <c r="VLA30" s="570"/>
      <c r="VLB30" s="570"/>
      <c r="VLC30" s="570"/>
      <c r="VLD30" s="570"/>
      <c r="VLE30" s="570"/>
      <c r="VLF30" s="570"/>
      <c r="VLG30" s="570"/>
      <c r="VLH30" s="570"/>
      <c r="VLI30" s="570"/>
      <c r="VLJ30" s="570"/>
      <c r="VLK30" s="570"/>
      <c r="VLL30" s="570"/>
      <c r="VLM30" s="570"/>
      <c r="VLN30" s="570"/>
      <c r="VLO30" s="570"/>
      <c r="VLP30" s="570"/>
      <c r="VLQ30" s="570"/>
      <c r="VLR30" s="570"/>
      <c r="VLS30" s="570"/>
      <c r="VLT30" s="570"/>
      <c r="VLU30" s="570"/>
      <c r="VLV30" s="570"/>
      <c r="VLW30" s="570"/>
      <c r="VLX30" s="570"/>
      <c r="VLY30" s="570"/>
      <c r="VLZ30" s="570"/>
      <c r="VMA30" s="570"/>
      <c r="VMB30" s="570"/>
      <c r="VMC30" s="570"/>
      <c r="VMD30" s="570"/>
      <c r="VME30" s="570"/>
      <c r="VMF30" s="570"/>
      <c r="VMG30" s="570"/>
      <c r="VMH30" s="570"/>
      <c r="VMI30" s="570"/>
      <c r="VMJ30" s="570"/>
      <c r="VMK30" s="570"/>
      <c r="VML30" s="570"/>
      <c r="VMM30" s="570"/>
      <c r="VMN30" s="570"/>
      <c r="VMO30" s="570"/>
      <c r="VMP30" s="570"/>
      <c r="VMQ30" s="570"/>
      <c r="VMR30" s="570"/>
      <c r="VMS30" s="570"/>
      <c r="VMT30" s="570"/>
      <c r="VMU30" s="570"/>
      <c r="VMV30" s="570"/>
      <c r="VMW30" s="570"/>
      <c r="VMX30" s="570"/>
      <c r="VMY30" s="570"/>
      <c r="VMZ30" s="570"/>
      <c r="VNA30" s="570"/>
      <c r="VNB30" s="570"/>
      <c r="VNC30" s="570"/>
      <c r="VND30" s="570"/>
      <c r="VNE30" s="570"/>
      <c r="VNF30" s="570"/>
      <c r="VNG30" s="570"/>
      <c r="VNH30" s="570"/>
      <c r="VNI30" s="570"/>
      <c r="VNJ30" s="570"/>
      <c r="VNK30" s="570"/>
      <c r="VNL30" s="570"/>
      <c r="VNM30" s="570"/>
      <c r="VNN30" s="570"/>
      <c r="VNO30" s="570"/>
      <c r="VNP30" s="570"/>
      <c r="VNQ30" s="570"/>
      <c r="VNR30" s="570"/>
      <c r="VNS30" s="570"/>
      <c r="VNT30" s="570"/>
      <c r="VNU30" s="570"/>
      <c r="VNV30" s="570"/>
      <c r="VNW30" s="570"/>
      <c r="VNX30" s="570"/>
      <c r="VNY30" s="570"/>
      <c r="VNZ30" s="570"/>
      <c r="VOA30" s="570"/>
      <c r="VOB30" s="570"/>
      <c r="VOC30" s="570"/>
      <c r="VOD30" s="570"/>
      <c r="VOE30" s="570"/>
      <c r="VOF30" s="570"/>
      <c r="VOG30" s="570"/>
      <c r="VOH30" s="570"/>
      <c r="VOI30" s="570"/>
      <c r="VOJ30" s="570"/>
      <c r="VOK30" s="570"/>
      <c r="VOL30" s="570"/>
      <c r="VOM30" s="570"/>
      <c r="VON30" s="570"/>
      <c r="VOO30" s="570"/>
      <c r="VOP30" s="570"/>
      <c r="VOQ30" s="570"/>
      <c r="VOR30" s="570"/>
      <c r="VOS30" s="570"/>
      <c r="VOT30" s="570"/>
      <c r="VOU30" s="570"/>
      <c r="VOV30" s="570"/>
      <c r="VOW30" s="570"/>
      <c r="VOX30" s="570"/>
      <c r="VOY30" s="570"/>
      <c r="VOZ30" s="570"/>
      <c r="VPA30" s="570"/>
      <c r="VPB30" s="570"/>
      <c r="VPC30" s="570"/>
      <c r="VPD30" s="570"/>
      <c r="VPE30" s="570"/>
      <c r="VPF30" s="570"/>
      <c r="VPG30" s="570"/>
      <c r="VPH30" s="570"/>
      <c r="VPI30" s="570"/>
      <c r="VPJ30" s="570"/>
      <c r="VPK30" s="570"/>
      <c r="VPL30" s="570"/>
      <c r="VPM30" s="570"/>
      <c r="VPN30" s="570"/>
      <c r="VPO30" s="570"/>
      <c r="VPP30" s="570"/>
      <c r="VPQ30" s="570"/>
      <c r="VPR30" s="570"/>
      <c r="VPS30" s="570"/>
      <c r="VPT30" s="570"/>
      <c r="VPU30" s="570"/>
      <c r="VPV30" s="570"/>
      <c r="VPW30" s="570"/>
      <c r="VPX30" s="570"/>
      <c r="VPY30" s="570"/>
      <c r="VPZ30" s="570"/>
      <c r="VQA30" s="570"/>
      <c r="VQB30" s="570"/>
      <c r="VQC30" s="570"/>
      <c r="VQD30" s="570"/>
      <c r="VQE30" s="570"/>
      <c r="VQF30" s="570"/>
      <c r="VQG30" s="570"/>
      <c r="VQH30" s="570"/>
      <c r="VQI30" s="570"/>
      <c r="VQJ30" s="570"/>
      <c r="VQK30" s="570"/>
      <c r="VQL30" s="570"/>
      <c r="VQM30" s="570"/>
      <c r="VQN30" s="570"/>
      <c r="VQO30" s="570"/>
      <c r="VQP30" s="570"/>
      <c r="VQQ30" s="570"/>
      <c r="VQR30" s="570"/>
      <c r="VQS30" s="570"/>
      <c r="VQT30" s="570"/>
      <c r="VQU30" s="570"/>
      <c r="VQV30" s="570"/>
      <c r="VQW30" s="570"/>
      <c r="VQX30" s="570"/>
      <c r="VQY30" s="570"/>
      <c r="VQZ30" s="570"/>
      <c r="VRA30" s="570"/>
      <c r="VRB30" s="570"/>
      <c r="VRC30" s="570"/>
      <c r="VRD30" s="570"/>
      <c r="VRE30" s="570"/>
      <c r="VRF30" s="570"/>
      <c r="VRG30" s="570"/>
      <c r="VRH30" s="570"/>
      <c r="VRI30" s="570"/>
      <c r="VRJ30" s="570"/>
      <c r="VRK30" s="570"/>
      <c r="VRL30" s="570"/>
      <c r="VRM30" s="570"/>
      <c r="VRN30" s="570"/>
      <c r="VRO30" s="570"/>
      <c r="VRP30" s="570"/>
      <c r="VRQ30" s="570"/>
      <c r="VRR30" s="570"/>
      <c r="VRS30" s="570"/>
      <c r="VRT30" s="570"/>
      <c r="VRU30" s="570"/>
      <c r="VRV30" s="570"/>
      <c r="VRW30" s="570"/>
      <c r="VRX30" s="570"/>
      <c r="VRY30" s="570"/>
      <c r="VRZ30" s="570"/>
      <c r="VSA30" s="570"/>
      <c r="VSB30" s="570"/>
      <c r="VSC30" s="570"/>
      <c r="VSD30" s="570"/>
      <c r="VSE30" s="570"/>
      <c r="VSF30" s="570"/>
      <c r="VSG30" s="570"/>
      <c r="VSH30" s="570"/>
      <c r="VSI30" s="570"/>
      <c r="VSJ30" s="570"/>
      <c r="VSK30" s="570"/>
      <c r="VSL30" s="570"/>
      <c r="VSM30" s="570"/>
      <c r="VSN30" s="570"/>
      <c r="VSO30" s="570"/>
      <c r="VSP30" s="570"/>
      <c r="VSQ30" s="570"/>
      <c r="VSR30" s="570"/>
      <c r="VSS30" s="570"/>
      <c r="VST30" s="570"/>
      <c r="VSU30" s="570"/>
      <c r="VSV30" s="570"/>
      <c r="VSW30" s="570"/>
      <c r="VSX30" s="570"/>
      <c r="VSY30" s="570"/>
      <c r="VSZ30" s="570"/>
      <c r="VTA30" s="570"/>
      <c r="VTB30" s="570"/>
      <c r="VTC30" s="570"/>
      <c r="VTD30" s="570"/>
      <c r="VTE30" s="570"/>
      <c r="VTF30" s="570"/>
      <c r="VTG30" s="570"/>
      <c r="VTH30" s="570"/>
      <c r="VTI30" s="570"/>
      <c r="VTJ30" s="570"/>
      <c r="VTK30" s="570"/>
      <c r="VTL30" s="570"/>
      <c r="VTM30" s="570"/>
      <c r="VTN30" s="570"/>
      <c r="VTO30" s="570"/>
      <c r="VTP30" s="570"/>
      <c r="VTQ30" s="570"/>
      <c r="VTR30" s="570"/>
      <c r="VTS30" s="570"/>
      <c r="VTT30" s="570"/>
      <c r="VTU30" s="570"/>
      <c r="VTV30" s="570"/>
      <c r="VTW30" s="570"/>
      <c r="VTX30" s="570"/>
      <c r="VTY30" s="570"/>
      <c r="VTZ30" s="570"/>
      <c r="VUA30" s="570"/>
      <c r="VUB30" s="570"/>
      <c r="VUC30" s="570"/>
      <c r="VUD30" s="570"/>
      <c r="VUE30" s="570"/>
      <c r="VUF30" s="570"/>
      <c r="VUG30" s="570"/>
      <c r="VUH30" s="570"/>
      <c r="VUI30" s="570"/>
      <c r="VUJ30" s="570"/>
      <c r="VUK30" s="570"/>
      <c r="VUL30" s="570"/>
      <c r="VUM30" s="570"/>
      <c r="VUN30" s="570"/>
      <c r="VUO30" s="570"/>
      <c r="VUP30" s="570"/>
      <c r="VUQ30" s="570"/>
      <c r="VUR30" s="570"/>
      <c r="VUS30" s="570"/>
      <c r="VUT30" s="570"/>
      <c r="VUU30" s="570"/>
      <c r="VUV30" s="570"/>
      <c r="VUW30" s="570"/>
      <c r="VUX30" s="570"/>
      <c r="VUY30" s="570"/>
      <c r="VUZ30" s="570"/>
      <c r="VVA30" s="570"/>
      <c r="VVB30" s="570"/>
      <c r="VVC30" s="570"/>
      <c r="VVD30" s="570"/>
      <c r="VVE30" s="570"/>
      <c r="VVF30" s="570"/>
      <c r="VVG30" s="570"/>
      <c r="VVH30" s="570"/>
      <c r="VVI30" s="570"/>
      <c r="VVJ30" s="570"/>
      <c r="VVK30" s="570"/>
      <c r="VVL30" s="570"/>
      <c r="VVM30" s="570"/>
      <c r="VVN30" s="570"/>
      <c r="VVO30" s="570"/>
      <c r="VVP30" s="570"/>
      <c r="VVQ30" s="570"/>
      <c r="VVR30" s="570"/>
      <c r="VVS30" s="570"/>
      <c r="VVT30" s="570"/>
      <c r="VVU30" s="570"/>
      <c r="VVV30" s="570"/>
      <c r="VVW30" s="570"/>
      <c r="VVX30" s="570"/>
      <c r="VVY30" s="570"/>
      <c r="VVZ30" s="570"/>
      <c r="VWA30" s="570"/>
      <c r="VWB30" s="570"/>
      <c r="VWC30" s="570"/>
      <c r="VWD30" s="570"/>
      <c r="VWE30" s="570"/>
      <c r="VWF30" s="570"/>
      <c r="VWG30" s="570"/>
      <c r="VWH30" s="570"/>
      <c r="VWI30" s="570"/>
      <c r="VWJ30" s="570"/>
      <c r="VWK30" s="570"/>
      <c r="VWL30" s="570"/>
      <c r="VWM30" s="570"/>
      <c r="VWN30" s="570"/>
      <c r="VWO30" s="570"/>
      <c r="VWP30" s="570"/>
      <c r="VWQ30" s="570"/>
      <c r="VWR30" s="570"/>
      <c r="VWS30" s="570"/>
      <c r="VWT30" s="570"/>
      <c r="VWU30" s="570"/>
      <c r="VWV30" s="570"/>
      <c r="VWW30" s="570"/>
      <c r="VWX30" s="570"/>
      <c r="VWY30" s="570"/>
      <c r="VWZ30" s="570"/>
      <c r="VXA30" s="570"/>
      <c r="VXB30" s="570"/>
      <c r="VXC30" s="570"/>
      <c r="VXD30" s="570"/>
      <c r="VXE30" s="570"/>
      <c r="VXF30" s="570"/>
      <c r="VXG30" s="570"/>
      <c r="VXH30" s="570"/>
      <c r="VXI30" s="570"/>
      <c r="VXJ30" s="570"/>
      <c r="VXK30" s="570"/>
      <c r="VXL30" s="570"/>
      <c r="VXM30" s="570"/>
      <c r="VXN30" s="570"/>
      <c r="VXO30" s="570"/>
      <c r="VXP30" s="570"/>
      <c r="VXQ30" s="570"/>
      <c r="VXR30" s="570"/>
      <c r="VXS30" s="570"/>
      <c r="VXT30" s="570"/>
      <c r="VXU30" s="570"/>
      <c r="VXV30" s="570"/>
      <c r="VXW30" s="570"/>
      <c r="VXX30" s="570"/>
      <c r="VXY30" s="570"/>
      <c r="VXZ30" s="570"/>
      <c r="VYA30" s="570"/>
      <c r="VYB30" s="570"/>
      <c r="VYC30" s="570"/>
      <c r="VYD30" s="570"/>
      <c r="VYE30" s="570"/>
      <c r="VYF30" s="570"/>
      <c r="VYG30" s="570"/>
      <c r="VYH30" s="570"/>
      <c r="VYI30" s="570"/>
      <c r="VYJ30" s="570"/>
      <c r="VYK30" s="570"/>
      <c r="VYL30" s="570"/>
      <c r="VYM30" s="570"/>
      <c r="VYN30" s="570"/>
      <c r="VYO30" s="570"/>
      <c r="VYP30" s="570"/>
      <c r="VYQ30" s="570"/>
      <c r="VYR30" s="570"/>
      <c r="VYS30" s="570"/>
      <c r="VYT30" s="570"/>
      <c r="VYU30" s="570"/>
      <c r="VYV30" s="570"/>
      <c r="VYW30" s="570"/>
      <c r="VYX30" s="570"/>
      <c r="VYY30" s="570"/>
      <c r="VYZ30" s="570"/>
      <c r="VZA30" s="570"/>
      <c r="VZB30" s="570"/>
      <c r="VZC30" s="570"/>
      <c r="VZD30" s="570"/>
      <c r="VZE30" s="570"/>
      <c r="VZF30" s="570"/>
      <c r="VZG30" s="570"/>
      <c r="VZH30" s="570"/>
      <c r="VZI30" s="570"/>
      <c r="VZJ30" s="570"/>
      <c r="VZK30" s="570"/>
      <c r="VZL30" s="570"/>
      <c r="VZM30" s="570"/>
      <c r="VZN30" s="570"/>
      <c r="VZO30" s="570"/>
      <c r="VZP30" s="570"/>
      <c r="VZQ30" s="570"/>
      <c r="VZR30" s="570"/>
      <c r="VZS30" s="570"/>
      <c r="VZT30" s="570"/>
      <c r="VZU30" s="570"/>
      <c r="VZV30" s="570"/>
      <c r="VZW30" s="570"/>
      <c r="VZX30" s="570"/>
      <c r="VZY30" s="570"/>
      <c r="VZZ30" s="570"/>
      <c r="WAA30" s="570"/>
      <c r="WAB30" s="570"/>
      <c r="WAC30" s="570"/>
      <c r="WAD30" s="570"/>
      <c r="WAE30" s="570"/>
      <c r="WAF30" s="570"/>
      <c r="WAG30" s="570"/>
      <c r="WAH30" s="570"/>
      <c r="WAI30" s="570"/>
      <c r="WAJ30" s="570"/>
      <c r="WAK30" s="570"/>
      <c r="WAL30" s="570"/>
      <c r="WAM30" s="570"/>
      <c r="WAN30" s="570"/>
      <c r="WAO30" s="570"/>
      <c r="WAP30" s="570"/>
      <c r="WAQ30" s="570"/>
      <c r="WAR30" s="570"/>
      <c r="WAS30" s="570"/>
      <c r="WAT30" s="570"/>
      <c r="WAU30" s="570"/>
      <c r="WAV30" s="570"/>
      <c r="WAW30" s="570"/>
      <c r="WAX30" s="570"/>
      <c r="WAY30" s="570"/>
      <c r="WAZ30" s="570"/>
      <c r="WBA30" s="570"/>
      <c r="WBB30" s="570"/>
      <c r="WBC30" s="570"/>
      <c r="WBD30" s="570"/>
      <c r="WBE30" s="570"/>
      <c r="WBF30" s="570"/>
      <c r="WBG30" s="570"/>
      <c r="WBH30" s="570"/>
      <c r="WBI30" s="570"/>
      <c r="WBJ30" s="570"/>
      <c r="WBK30" s="570"/>
      <c r="WBL30" s="570"/>
      <c r="WBM30" s="570"/>
      <c r="WBN30" s="570"/>
      <c r="WBO30" s="570"/>
      <c r="WBP30" s="570"/>
      <c r="WBQ30" s="570"/>
      <c r="WBR30" s="570"/>
      <c r="WBS30" s="570"/>
      <c r="WBT30" s="570"/>
      <c r="WBU30" s="570"/>
      <c r="WBV30" s="570"/>
      <c r="WBW30" s="570"/>
      <c r="WBX30" s="570"/>
      <c r="WBY30" s="570"/>
      <c r="WBZ30" s="570"/>
      <c r="WCA30" s="570"/>
      <c r="WCB30" s="570"/>
      <c r="WCC30" s="570"/>
      <c r="WCD30" s="570"/>
      <c r="WCE30" s="570"/>
      <c r="WCF30" s="570"/>
      <c r="WCG30" s="570"/>
      <c r="WCH30" s="570"/>
      <c r="WCI30" s="570"/>
      <c r="WCJ30" s="570"/>
      <c r="WCK30" s="570"/>
      <c r="WCL30" s="570"/>
      <c r="WCM30" s="570"/>
      <c r="WCN30" s="570"/>
      <c r="WCO30" s="570"/>
      <c r="WCP30" s="570"/>
      <c r="WCQ30" s="570"/>
      <c r="WCR30" s="570"/>
      <c r="WCS30" s="570"/>
      <c r="WCT30" s="570"/>
      <c r="WCU30" s="570"/>
      <c r="WCV30" s="570"/>
      <c r="WCW30" s="570"/>
      <c r="WCX30" s="570"/>
      <c r="WCY30" s="570"/>
      <c r="WCZ30" s="570"/>
      <c r="WDA30" s="570"/>
      <c r="WDB30" s="570"/>
      <c r="WDC30" s="570"/>
      <c r="WDD30" s="570"/>
      <c r="WDE30" s="570"/>
      <c r="WDF30" s="570"/>
      <c r="WDG30" s="570"/>
      <c r="WDH30" s="570"/>
      <c r="WDI30" s="570"/>
      <c r="WDJ30" s="570"/>
      <c r="WDK30" s="570"/>
      <c r="WDL30" s="570"/>
      <c r="WDM30" s="570"/>
      <c r="WDN30" s="570"/>
      <c r="WDO30" s="570"/>
      <c r="WDP30" s="570"/>
      <c r="WDQ30" s="570"/>
      <c r="WDR30" s="570"/>
      <c r="WDS30" s="570"/>
      <c r="WDT30" s="570"/>
      <c r="WDU30" s="570"/>
      <c r="WDV30" s="570"/>
      <c r="WDW30" s="570"/>
      <c r="WDX30" s="570"/>
      <c r="WDY30" s="570"/>
      <c r="WDZ30" s="570"/>
      <c r="WEA30" s="570"/>
      <c r="WEB30" s="570"/>
      <c r="WEC30" s="570"/>
      <c r="WED30" s="570"/>
      <c r="WEE30" s="570"/>
      <c r="WEF30" s="570"/>
      <c r="WEG30" s="570"/>
      <c r="WEH30" s="570"/>
      <c r="WEI30" s="570"/>
      <c r="WEJ30" s="570"/>
      <c r="WEK30" s="570"/>
      <c r="WEL30" s="570"/>
      <c r="WEM30" s="570"/>
      <c r="WEN30" s="570"/>
      <c r="WEO30" s="570"/>
      <c r="WEP30" s="570"/>
      <c r="WEQ30" s="570"/>
      <c r="WER30" s="570"/>
      <c r="WES30" s="570"/>
      <c r="WET30" s="570"/>
      <c r="WEU30" s="570"/>
      <c r="WEV30" s="570"/>
      <c r="WEW30" s="570"/>
      <c r="WEX30" s="570"/>
      <c r="WEY30" s="570"/>
      <c r="WEZ30" s="570"/>
      <c r="WFA30" s="570"/>
      <c r="WFB30" s="570"/>
      <c r="WFC30" s="570"/>
      <c r="WFD30" s="570"/>
      <c r="WFE30" s="570"/>
      <c r="WFF30" s="570"/>
      <c r="WFG30" s="570"/>
      <c r="WFH30" s="570"/>
      <c r="WFI30" s="570"/>
      <c r="WFJ30" s="570"/>
      <c r="WFK30" s="570"/>
      <c r="WFL30" s="570"/>
      <c r="WFM30" s="570"/>
      <c r="WFN30" s="570"/>
      <c r="WFO30" s="570"/>
      <c r="WFP30" s="570"/>
      <c r="WFQ30" s="570"/>
      <c r="WFR30" s="570"/>
      <c r="WFS30" s="570"/>
      <c r="WFT30" s="570"/>
      <c r="WFU30" s="570"/>
      <c r="WFV30" s="570"/>
      <c r="WFW30" s="570"/>
      <c r="WFX30" s="570"/>
      <c r="WFY30" s="570"/>
      <c r="WFZ30" s="570"/>
      <c r="WGA30" s="570"/>
      <c r="WGB30" s="570"/>
      <c r="WGC30" s="570"/>
      <c r="WGD30" s="570"/>
      <c r="WGE30" s="570"/>
      <c r="WGF30" s="570"/>
      <c r="WGG30" s="570"/>
      <c r="WGH30" s="570"/>
      <c r="WGI30" s="570"/>
      <c r="WGJ30" s="570"/>
      <c r="WGK30" s="570"/>
      <c r="WGL30" s="570"/>
      <c r="WGM30" s="570"/>
      <c r="WGN30" s="570"/>
      <c r="WGO30" s="570"/>
      <c r="WGP30" s="570"/>
      <c r="WGQ30" s="570"/>
      <c r="WGR30" s="570"/>
      <c r="WGS30" s="570"/>
      <c r="WGT30" s="570"/>
      <c r="WGU30" s="570"/>
      <c r="WGV30" s="570"/>
      <c r="WGW30" s="570"/>
      <c r="WGX30" s="570"/>
      <c r="WGY30" s="570"/>
      <c r="WGZ30" s="570"/>
      <c r="WHA30" s="570"/>
      <c r="WHB30" s="570"/>
      <c r="WHC30" s="570"/>
      <c r="WHD30" s="570"/>
      <c r="WHE30" s="570"/>
      <c r="WHF30" s="570"/>
      <c r="WHG30" s="570"/>
      <c r="WHH30" s="570"/>
      <c r="WHI30" s="570"/>
      <c r="WHJ30" s="570"/>
      <c r="WHK30" s="570"/>
      <c r="WHL30" s="570"/>
      <c r="WHM30" s="570"/>
      <c r="WHN30" s="570"/>
      <c r="WHO30" s="570"/>
      <c r="WHP30" s="570"/>
      <c r="WHQ30" s="570"/>
      <c r="WHR30" s="570"/>
      <c r="WHS30" s="570"/>
      <c r="WHT30" s="570"/>
      <c r="WHU30" s="570"/>
      <c r="WHV30" s="570"/>
      <c r="WHW30" s="570"/>
      <c r="WHX30" s="570"/>
      <c r="WHY30" s="570"/>
      <c r="WHZ30" s="570"/>
      <c r="WIA30" s="570"/>
      <c r="WIB30" s="570"/>
      <c r="WIC30" s="570"/>
      <c r="WID30" s="570"/>
      <c r="WIE30" s="570"/>
      <c r="WIF30" s="570"/>
      <c r="WIG30" s="570"/>
      <c r="WIH30" s="570"/>
      <c r="WII30" s="570"/>
      <c r="WIJ30" s="570"/>
      <c r="WIK30" s="570"/>
      <c r="WIL30" s="570"/>
      <c r="WIM30" s="570"/>
      <c r="WIN30" s="570"/>
      <c r="WIO30" s="570"/>
      <c r="WIP30" s="570"/>
      <c r="WIQ30" s="570"/>
      <c r="WIR30" s="570"/>
      <c r="WIS30" s="570"/>
      <c r="WIT30" s="570"/>
      <c r="WIU30" s="570"/>
      <c r="WIV30" s="570"/>
      <c r="WIW30" s="570"/>
      <c r="WIX30" s="570"/>
      <c r="WIY30" s="570"/>
      <c r="WIZ30" s="570"/>
      <c r="WJA30" s="570"/>
      <c r="WJB30" s="570"/>
      <c r="WJC30" s="570"/>
      <c r="WJD30" s="570"/>
      <c r="WJE30" s="570"/>
      <c r="WJF30" s="570"/>
      <c r="WJG30" s="570"/>
      <c r="WJH30" s="570"/>
      <c r="WJI30" s="570"/>
      <c r="WJJ30" s="570"/>
      <c r="WJK30" s="570"/>
      <c r="WJL30" s="570"/>
      <c r="WJM30" s="570"/>
      <c r="WJN30" s="570"/>
      <c r="WJO30" s="570"/>
      <c r="WJP30" s="570"/>
      <c r="WJQ30" s="570"/>
      <c r="WJR30" s="570"/>
      <c r="WJS30" s="570"/>
      <c r="WJT30" s="570"/>
      <c r="WJU30" s="570"/>
      <c r="WJV30" s="570"/>
      <c r="WJW30" s="570"/>
      <c r="WJX30" s="570"/>
      <c r="WJY30" s="570"/>
      <c r="WJZ30" s="570"/>
      <c r="WKA30" s="570"/>
      <c r="WKB30" s="570"/>
      <c r="WKC30" s="570"/>
      <c r="WKD30" s="570"/>
      <c r="WKE30" s="570"/>
      <c r="WKF30" s="570"/>
      <c r="WKG30" s="570"/>
      <c r="WKH30" s="570"/>
      <c r="WKI30" s="570"/>
      <c r="WKJ30" s="570"/>
      <c r="WKK30" s="570"/>
      <c r="WKL30" s="570"/>
      <c r="WKM30" s="570"/>
      <c r="WKN30" s="570"/>
      <c r="WKO30" s="570"/>
      <c r="WKP30" s="570"/>
      <c r="WKQ30" s="570"/>
      <c r="WKR30" s="570"/>
      <c r="WKS30" s="570"/>
      <c r="WKT30" s="570"/>
      <c r="WKU30" s="570"/>
      <c r="WKV30" s="570"/>
      <c r="WKW30" s="570"/>
      <c r="WKX30" s="570"/>
      <c r="WKY30" s="570"/>
      <c r="WKZ30" s="570"/>
      <c r="WLA30" s="570"/>
      <c r="WLB30" s="570"/>
      <c r="WLC30" s="570"/>
      <c r="WLD30" s="570"/>
      <c r="WLE30" s="570"/>
      <c r="WLF30" s="570"/>
      <c r="WLG30" s="570"/>
      <c r="WLH30" s="570"/>
      <c r="WLI30" s="570"/>
      <c r="WLJ30" s="570"/>
      <c r="WLK30" s="570"/>
      <c r="WLL30" s="570"/>
      <c r="WLM30" s="570"/>
      <c r="WLN30" s="570"/>
      <c r="WLO30" s="570"/>
      <c r="WLP30" s="570"/>
      <c r="WLQ30" s="570"/>
      <c r="WLR30" s="570"/>
      <c r="WLS30" s="570"/>
      <c r="WLT30" s="570"/>
      <c r="WLU30" s="570"/>
      <c r="WLV30" s="570"/>
      <c r="WLW30" s="570"/>
      <c r="WLX30" s="570"/>
      <c r="WLY30" s="570"/>
      <c r="WLZ30" s="570"/>
      <c r="WMA30" s="570"/>
      <c r="WMB30" s="570"/>
      <c r="WMC30" s="570"/>
      <c r="WMD30" s="570"/>
      <c r="WME30" s="570"/>
      <c r="WMF30" s="570"/>
      <c r="WMG30" s="570"/>
      <c r="WMH30" s="570"/>
      <c r="WMI30" s="570"/>
      <c r="WMJ30" s="570"/>
      <c r="WMK30" s="570"/>
      <c r="WML30" s="570"/>
      <c r="WMM30" s="570"/>
      <c r="WMN30" s="570"/>
      <c r="WMO30" s="570"/>
      <c r="WMP30" s="570"/>
      <c r="WMQ30" s="570"/>
      <c r="WMR30" s="570"/>
      <c r="WMS30" s="570"/>
      <c r="WMT30" s="570"/>
      <c r="WMU30" s="570"/>
      <c r="WMV30" s="570"/>
      <c r="WMW30" s="570"/>
      <c r="WMX30" s="570"/>
      <c r="WMY30" s="570"/>
      <c r="WMZ30" s="570"/>
      <c r="WNA30" s="570"/>
      <c r="WNB30" s="570"/>
      <c r="WNC30" s="570"/>
      <c r="WND30" s="570"/>
      <c r="WNE30" s="570"/>
      <c r="WNF30" s="570"/>
      <c r="WNG30" s="570"/>
      <c r="WNH30" s="570"/>
      <c r="WNI30" s="570"/>
      <c r="WNJ30" s="570"/>
      <c r="WNK30" s="570"/>
      <c r="WNL30" s="570"/>
      <c r="WNM30" s="570"/>
      <c r="WNN30" s="570"/>
      <c r="WNO30" s="570"/>
      <c r="WNP30" s="570"/>
      <c r="WNQ30" s="570"/>
      <c r="WNR30" s="570"/>
      <c r="WNS30" s="570"/>
      <c r="WNT30" s="570"/>
      <c r="WNU30" s="570"/>
      <c r="WNV30" s="570"/>
      <c r="WNW30" s="570"/>
      <c r="WNX30" s="570"/>
      <c r="WNY30" s="570"/>
      <c r="WNZ30" s="570"/>
      <c r="WOA30" s="570"/>
      <c r="WOB30" s="570"/>
      <c r="WOC30" s="570"/>
      <c r="WOD30" s="570"/>
      <c r="WOE30" s="570"/>
      <c r="WOF30" s="570"/>
      <c r="WOG30" s="570"/>
      <c r="WOH30" s="570"/>
      <c r="WOI30" s="570"/>
      <c r="WOJ30" s="570"/>
      <c r="WOK30" s="570"/>
      <c r="WOL30" s="570"/>
      <c r="WOM30" s="570"/>
      <c r="WON30" s="570"/>
      <c r="WOO30" s="570"/>
      <c r="WOP30" s="570"/>
      <c r="WOQ30" s="570"/>
      <c r="WOR30" s="570"/>
      <c r="WOS30" s="570"/>
      <c r="WOT30" s="570"/>
      <c r="WOU30" s="570"/>
      <c r="WOV30" s="570"/>
      <c r="WOW30" s="570"/>
      <c r="WOX30" s="570"/>
      <c r="WOY30" s="570"/>
      <c r="WOZ30" s="570"/>
      <c r="WPA30" s="570"/>
      <c r="WPB30" s="570"/>
      <c r="WPC30" s="570"/>
      <c r="WPD30" s="570"/>
      <c r="WPE30" s="570"/>
      <c r="WPF30" s="570"/>
      <c r="WPG30" s="570"/>
      <c r="WPH30" s="570"/>
      <c r="WPI30" s="570"/>
      <c r="WPJ30" s="570"/>
      <c r="WPK30" s="570"/>
      <c r="WPL30" s="570"/>
      <c r="WPM30" s="570"/>
      <c r="WPN30" s="570"/>
      <c r="WPO30" s="570"/>
      <c r="WPP30" s="570"/>
      <c r="WPQ30" s="570"/>
      <c r="WPR30" s="570"/>
      <c r="WPS30" s="570"/>
      <c r="WPT30" s="570"/>
      <c r="WPU30" s="570"/>
      <c r="WPV30" s="570"/>
      <c r="WPW30" s="570"/>
      <c r="WPX30" s="570"/>
      <c r="WPY30" s="570"/>
      <c r="WPZ30" s="570"/>
      <c r="WQA30" s="570"/>
      <c r="WQB30" s="570"/>
      <c r="WQC30" s="570"/>
      <c r="WQD30" s="570"/>
      <c r="WQE30" s="570"/>
      <c r="WQF30" s="570"/>
      <c r="WQG30" s="570"/>
      <c r="WQH30" s="570"/>
      <c r="WQI30" s="570"/>
      <c r="WQJ30" s="570"/>
      <c r="WQK30" s="570"/>
      <c r="WQL30" s="570"/>
      <c r="WQM30" s="570"/>
      <c r="WQN30" s="570"/>
      <c r="WQO30" s="570"/>
      <c r="WQP30" s="570"/>
      <c r="WQQ30" s="570"/>
      <c r="WQR30" s="570"/>
      <c r="WQS30" s="570"/>
      <c r="WQT30" s="570"/>
      <c r="WQU30" s="570"/>
      <c r="WQV30" s="570"/>
      <c r="WQW30" s="570"/>
      <c r="WQX30" s="570"/>
      <c r="WQY30" s="570"/>
      <c r="WQZ30" s="570"/>
      <c r="WRA30" s="570"/>
      <c r="WRB30" s="570"/>
      <c r="WRC30" s="570"/>
      <c r="WRD30" s="570"/>
      <c r="WRE30" s="570"/>
      <c r="WRF30" s="570"/>
      <c r="WRG30" s="570"/>
      <c r="WRH30" s="570"/>
      <c r="WRI30" s="570"/>
      <c r="WRJ30" s="570"/>
      <c r="WRK30" s="570"/>
      <c r="WRL30" s="570"/>
      <c r="WRM30" s="570"/>
      <c r="WRN30" s="570"/>
      <c r="WRO30" s="570"/>
      <c r="WRP30" s="570"/>
      <c r="WRQ30" s="570"/>
      <c r="WRR30" s="570"/>
      <c r="WRS30" s="570"/>
      <c r="WRT30" s="570"/>
      <c r="WRU30" s="570"/>
      <c r="WRV30" s="570"/>
      <c r="WRW30" s="570"/>
      <c r="WRX30" s="570"/>
      <c r="WRY30" s="570"/>
      <c r="WRZ30" s="570"/>
      <c r="WSA30" s="570"/>
      <c r="WSB30" s="570"/>
      <c r="WSC30" s="570"/>
      <c r="WSD30" s="570"/>
      <c r="WSE30" s="570"/>
      <c r="WSF30" s="570"/>
      <c r="WSG30" s="570"/>
      <c r="WSH30" s="570"/>
      <c r="WSI30" s="570"/>
      <c r="WSJ30" s="570"/>
      <c r="WSK30" s="570"/>
      <c r="WSL30" s="570"/>
      <c r="WSM30" s="570"/>
      <c r="WSN30" s="570"/>
      <c r="WSO30" s="570"/>
      <c r="WSP30" s="570"/>
      <c r="WSQ30" s="570"/>
      <c r="WSR30" s="570"/>
      <c r="WSS30" s="570"/>
      <c r="WST30" s="570"/>
      <c r="WSU30" s="570"/>
      <c r="WSV30" s="570"/>
      <c r="WSW30" s="570"/>
      <c r="WSX30" s="570"/>
      <c r="WSY30" s="570"/>
      <c r="WSZ30" s="570"/>
      <c r="WTA30" s="570"/>
      <c r="WTB30" s="570"/>
      <c r="WTC30" s="570"/>
      <c r="WTD30" s="570"/>
      <c r="WTE30" s="570"/>
      <c r="WTF30" s="570"/>
      <c r="WTG30" s="570"/>
      <c r="WTH30" s="570"/>
      <c r="WTI30" s="570"/>
      <c r="WTJ30" s="570"/>
      <c r="WTK30" s="570"/>
      <c r="WTL30" s="570"/>
      <c r="WTM30" s="570"/>
      <c r="WTN30" s="570"/>
      <c r="WTO30" s="570"/>
      <c r="WTP30" s="570"/>
      <c r="WTQ30" s="570"/>
      <c r="WTR30" s="570"/>
      <c r="WTS30" s="570"/>
      <c r="WTT30" s="570"/>
      <c r="WTU30" s="570"/>
      <c r="WTV30" s="570"/>
      <c r="WTW30" s="570"/>
      <c r="WTX30" s="570"/>
      <c r="WTY30" s="570"/>
      <c r="WTZ30" s="570"/>
      <c r="WUA30" s="570"/>
      <c r="WUB30" s="570"/>
      <c r="WUC30" s="570"/>
      <c r="WUD30" s="570"/>
      <c r="WUE30" s="570"/>
      <c r="WUF30" s="570"/>
      <c r="WUG30" s="570"/>
      <c r="WUH30" s="570"/>
      <c r="WUI30" s="570"/>
      <c r="WUJ30" s="570"/>
      <c r="WUK30" s="570"/>
      <c r="WUL30" s="570"/>
      <c r="WUM30" s="570"/>
      <c r="WUN30" s="570"/>
      <c r="WUO30" s="570"/>
      <c r="WUP30" s="570"/>
      <c r="WUQ30" s="570"/>
      <c r="WUR30" s="570"/>
      <c r="WUS30" s="570"/>
      <c r="WUT30" s="570"/>
      <c r="WUU30" s="570"/>
      <c r="WUV30" s="570"/>
      <c r="WUW30" s="570"/>
      <c r="WUX30" s="570"/>
      <c r="WUY30" s="570"/>
      <c r="WUZ30" s="570"/>
      <c r="WVA30" s="570"/>
      <c r="WVB30" s="570"/>
      <c r="WVC30" s="570"/>
      <c r="WVD30" s="570"/>
      <c r="WVE30" s="570"/>
      <c r="WVF30" s="570"/>
      <c r="WVG30" s="570"/>
      <c r="WVH30" s="570"/>
      <c r="WVI30" s="570"/>
      <c r="WVJ30" s="570"/>
      <c r="WVK30" s="570"/>
      <c r="WVL30" s="570"/>
      <c r="WVM30" s="570"/>
      <c r="WVN30" s="570"/>
      <c r="WVO30" s="570"/>
      <c r="WVP30" s="570"/>
      <c r="WVQ30" s="570"/>
      <c r="WVR30" s="570"/>
      <c r="WVS30" s="570"/>
      <c r="WVT30" s="570"/>
      <c r="WVU30" s="570"/>
      <c r="WVV30" s="570"/>
      <c r="WVW30" s="570"/>
      <c r="WVX30" s="570"/>
      <c r="WVY30" s="570"/>
      <c r="WVZ30" s="570"/>
      <c r="WWA30" s="570"/>
      <c r="WWB30" s="570"/>
      <c r="WWC30" s="570"/>
      <c r="WWD30" s="570"/>
      <c r="WWE30" s="570"/>
      <c r="WWF30" s="570"/>
      <c r="WWG30" s="570"/>
      <c r="WWH30" s="570"/>
      <c r="WWI30" s="570"/>
      <c r="WWJ30" s="570"/>
      <c r="WWK30" s="570"/>
      <c r="WWL30" s="570"/>
      <c r="WWM30" s="570"/>
      <c r="WWN30" s="570"/>
      <c r="WWO30" s="570"/>
      <c r="WWP30" s="570"/>
      <c r="WWQ30" s="570"/>
      <c r="WWR30" s="570"/>
      <c r="WWS30" s="570"/>
      <c r="WWT30" s="570"/>
      <c r="WWU30" s="570"/>
      <c r="WWV30" s="570"/>
      <c r="WWW30" s="570"/>
      <c r="WWX30" s="570"/>
      <c r="WWY30" s="570"/>
      <c r="WWZ30" s="570"/>
      <c r="WXA30" s="570"/>
      <c r="WXB30" s="570"/>
      <c r="WXC30" s="570"/>
      <c r="WXD30" s="570"/>
      <c r="WXE30" s="570"/>
      <c r="WXF30" s="570"/>
      <c r="WXG30" s="570"/>
      <c r="WXH30" s="570"/>
      <c r="WXI30" s="570"/>
      <c r="WXJ30" s="570"/>
      <c r="WXK30" s="570"/>
      <c r="WXL30" s="570"/>
      <c r="WXM30" s="570"/>
      <c r="WXN30" s="570"/>
      <c r="WXO30" s="570"/>
      <c r="WXP30" s="570"/>
      <c r="WXQ30" s="570"/>
      <c r="WXR30" s="570"/>
      <c r="WXS30" s="570"/>
      <c r="WXT30" s="570"/>
      <c r="WXU30" s="570"/>
      <c r="WXV30" s="570"/>
      <c r="WXW30" s="570"/>
      <c r="WXX30" s="570"/>
      <c r="WXY30" s="570"/>
      <c r="WXZ30" s="570"/>
      <c r="WYA30" s="570"/>
      <c r="WYB30" s="570"/>
      <c r="WYC30" s="570"/>
      <c r="WYD30" s="570"/>
      <c r="WYE30" s="570"/>
      <c r="WYF30" s="570"/>
      <c r="WYG30" s="570"/>
      <c r="WYH30" s="570"/>
      <c r="WYI30" s="570"/>
      <c r="WYJ30" s="570"/>
      <c r="WYK30" s="570"/>
      <c r="WYL30" s="570"/>
      <c r="WYM30" s="570"/>
      <c r="WYN30" s="570"/>
      <c r="WYO30" s="570"/>
      <c r="WYP30" s="570"/>
      <c r="WYQ30" s="570"/>
      <c r="WYR30" s="570"/>
      <c r="WYS30" s="570"/>
      <c r="WYT30" s="570"/>
      <c r="WYU30" s="570"/>
      <c r="WYV30" s="570"/>
      <c r="WYW30" s="570"/>
      <c r="WYX30" s="570"/>
      <c r="WYY30" s="570"/>
      <c r="WYZ30" s="570"/>
      <c r="WZA30" s="570"/>
      <c r="WZB30" s="570"/>
      <c r="WZC30" s="570"/>
      <c r="WZD30" s="570"/>
      <c r="WZE30" s="570"/>
      <c r="WZF30" s="570"/>
      <c r="WZG30" s="570"/>
      <c r="WZH30" s="570"/>
      <c r="WZI30" s="570"/>
      <c r="WZJ30" s="570"/>
      <c r="WZK30" s="570"/>
      <c r="WZL30" s="570"/>
      <c r="WZM30" s="570"/>
      <c r="WZN30" s="570"/>
      <c r="WZO30" s="570"/>
      <c r="WZP30" s="570"/>
      <c r="WZQ30" s="570"/>
      <c r="WZR30" s="570"/>
      <c r="WZS30" s="570"/>
      <c r="WZT30" s="570"/>
      <c r="WZU30" s="570"/>
      <c r="WZV30" s="570"/>
      <c r="WZW30" s="570"/>
      <c r="WZX30" s="570"/>
      <c r="WZY30" s="570"/>
      <c r="WZZ30" s="570"/>
      <c r="XAA30" s="570"/>
      <c r="XAB30" s="570"/>
      <c r="XAC30" s="570"/>
      <c r="XAD30" s="570"/>
      <c r="XAE30" s="570"/>
      <c r="XAF30" s="570"/>
      <c r="XAG30" s="570"/>
      <c r="XAH30" s="570"/>
      <c r="XAI30" s="570"/>
      <c r="XAJ30" s="570"/>
      <c r="XAK30" s="570"/>
      <c r="XAL30" s="570"/>
      <c r="XAM30" s="570"/>
      <c r="XAN30" s="570"/>
      <c r="XAO30" s="570"/>
      <c r="XAP30" s="570"/>
      <c r="XAQ30" s="570"/>
      <c r="XAR30" s="570"/>
      <c r="XAS30" s="570"/>
      <c r="XAT30" s="570"/>
      <c r="XAU30" s="570"/>
      <c r="XAV30" s="570"/>
      <c r="XAW30" s="570"/>
      <c r="XAX30" s="570"/>
      <c r="XAY30" s="570"/>
      <c r="XAZ30" s="570"/>
      <c r="XBA30" s="570"/>
      <c r="XBB30" s="570"/>
      <c r="XBC30" s="570"/>
      <c r="XBD30" s="570"/>
      <c r="XBE30" s="570"/>
      <c r="XBF30" s="570"/>
      <c r="XBG30" s="570"/>
      <c r="XBH30" s="570"/>
      <c r="XBI30" s="570"/>
      <c r="XBJ30" s="570"/>
      <c r="XBK30" s="570"/>
      <c r="XBL30" s="570"/>
      <c r="XBM30" s="570"/>
      <c r="XBN30" s="570"/>
      <c r="XBO30" s="570"/>
      <c r="XBP30" s="570"/>
      <c r="XBQ30" s="570"/>
      <c r="XBR30" s="570"/>
      <c r="XBS30" s="570"/>
      <c r="XBT30" s="570"/>
      <c r="XBU30" s="570"/>
      <c r="XBV30" s="570"/>
      <c r="XBW30" s="570"/>
      <c r="XBX30" s="570"/>
      <c r="XBY30" s="570"/>
      <c r="XBZ30" s="570"/>
      <c r="XCA30" s="570"/>
      <c r="XCB30" s="570"/>
      <c r="XCC30" s="570"/>
      <c r="XCD30" s="570"/>
      <c r="XCE30" s="570"/>
      <c r="XCF30" s="570"/>
      <c r="XCG30" s="570"/>
      <c r="XCH30" s="570"/>
      <c r="XCI30" s="570"/>
      <c r="XCJ30" s="570"/>
      <c r="XCK30" s="570"/>
      <c r="XCL30" s="570"/>
      <c r="XCM30" s="570"/>
      <c r="XCN30" s="570"/>
      <c r="XCO30" s="570"/>
      <c r="XCP30" s="570"/>
      <c r="XCQ30" s="570"/>
      <c r="XCR30" s="570"/>
      <c r="XCS30" s="570"/>
      <c r="XCT30" s="570"/>
      <c r="XCU30" s="570"/>
      <c r="XCV30" s="570"/>
      <c r="XCW30" s="570"/>
      <c r="XCX30" s="570"/>
      <c r="XCY30" s="570"/>
      <c r="XCZ30" s="570"/>
      <c r="XDA30" s="570"/>
      <c r="XDB30" s="570"/>
      <c r="XDC30" s="570"/>
      <c r="XDD30" s="570"/>
      <c r="XDE30" s="570"/>
      <c r="XDF30" s="570"/>
      <c r="XDG30" s="570"/>
      <c r="XDH30" s="570"/>
      <c r="XDI30" s="570"/>
      <c r="XDJ30" s="570"/>
      <c r="XDK30" s="570"/>
      <c r="XDL30" s="570"/>
      <c r="XDM30" s="570"/>
      <c r="XDN30" s="570"/>
      <c r="XDO30" s="570"/>
      <c r="XDP30" s="570"/>
      <c r="XDQ30" s="570"/>
      <c r="XDR30" s="570"/>
      <c r="XDS30" s="570"/>
      <c r="XDT30" s="570"/>
      <c r="XDU30" s="570"/>
      <c r="XDV30" s="570"/>
      <c r="XDW30" s="570"/>
      <c r="XDX30" s="570"/>
      <c r="XDY30" s="570"/>
      <c r="XDZ30" s="570"/>
      <c r="XEA30" s="570"/>
      <c r="XEB30" s="570"/>
      <c r="XEC30" s="570"/>
      <c r="XED30" s="570"/>
      <c r="XEE30" s="570"/>
      <c r="XEF30" s="570"/>
      <c r="XEG30" s="570"/>
      <c r="XEH30" s="570"/>
      <c r="XEI30" s="570"/>
      <c r="XEJ30" s="570"/>
      <c r="XEK30" s="570"/>
      <c r="XEL30" s="570"/>
      <c r="XEM30" s="570"/>
      <c r="XEN30" s="570"/>
      <c r="XEO30" s="570"/>
      <c r="XEP30" s="570"/>
      <c r="XEQ30" s="570"/>
      <c r="XER30" s="570"/>
      <c r="XES30" s="570"/>
      <c r="XET30" s="570"/>
      <c r="XEU30" s="570"/>
      <c r="XEV30" s="570"/>
      <c r="XEW30" s="570"/>
      <c r="XEX30" s="570"/>
      <c r="XEY30" s="570"/>
      <c r="XEZ30" s="570"/>
      <c r="XFA30" s="570"/>
      <c r="XFB30" s="570"/>
      <c r="XFC30" s="570"/>
      <c r="XFD30" s="570"/>
    </row>
    <row r="31" s="568" customFormat="1" spans="1:16384">
      <c r="A31" s="569" t="s">
        <v>2063</v>
      </c>
      <c r="B31" s="569" t="s">
        <v>437</v>
      </c>
      <c r="C31" s="569" t="s">
        <v>2064</v>
      </c>
      <c r="D31" s="569">
        <v>15975.8</v>
      </c>
      <c r="E31" s="569">
        <v>23963.7</v>
      </c>
      <c r="F31" s="569" t="s">
        <v>1951</v>
      </c>
      <c r="G31" s="569" t="s">
        <v>2051</v>
      </c>
      <c r="H31" s="569" t="s">
        <v>1982</v>
      </c>
      <c r="I31" s="569" t="s">
        <v>2017</v>
      </c>
      <c r="J31" s="569" t="s">
        <v>1955</v>
      </c>
      <c r="K31" s="573">
        <v>44788.0004976852</v>
      </c>
      <c r="L31" s="569" t="s">
        <v>1956</v>
      </c>
      <c r="M31" s="569" t="s">
        <v>2065</v>
      </c>
      <c r="N31" s="569">
        <v>1368.33</v>
      </c>
      <c r="O31" s="569">
        <v>57.1</v>
      </c>
      <c r="P31" s="569">
        <v>571</v>
      </c>
      <c r="Q31" s="569">
        <v>0</v>
      </c>
      <c r="R31" s="569">
        <f t="shared" si="0"/>
        <v>836</v>
      </c>
      <c r="S31" s="569"/>
      <c r="T31" s="569"/>
      <c r="U31" s="569"/>
      <c r="V31" s="569"/>
      <c r="W31" s="569"/>
      <c r="X31" s="569"/>
      <c r="Y31" s="569"/>
      <c r="Z31" s="569"/>
      <c r="AA31" s="569"/>
      <c r="AB31" s="569"/>
      <c r="AC31" s="569"/>
      <c r="AD31" s="569"/>
      <c r="AE31" s="569"/>
      <c r="AF31" s="569"/>
      <c r="AG31" s="569"/>
      <c r="AH31" s="569"/>
      <c r="AI31" s="569"/>
      <c r="AJ31" s="569"/>
      <c r="AK31" s="569"/>
      <c r="AL31" s="569"/>
      <c r="AM31" s="569"/>
      <c r="AN31" s="569"/>
      <c r="AO31" s="569"/>
      <c r="AP31" s="569"/>
      <c r="AQ31" s="569"/>
      <c r="AR31" s="569"/>
      <c r="AS31" s="569"/>
      <c r="AT31" s="569"/>
      <c r="AU31" s="569"/>
      <c r="AV31" s="569"/>
      <c r="AW31" s="569"/>
      <c r="AX31" s="569"/>
      <c r="AY31" s="569"/>
      <c r="AZ31" s="569"/>
      <c r="BA31" s="569"/>
      <c r="BB31" s="569"/>
      <c r="BC31" s="569"/>
      <c r="BD31" s="569"/>
      <c r="BE31" s="569"/>
      <c r="BF31" s="569"/>
      <c r="BG31" s="569"/>
      <c r="BH31" s="569"/>
      <c r="BI31" s="569"/>
      <c r="BJ31" s="569"/>
      <c r="BK31" s="569"/>
      <c r="BL31" s="569"/>
      <c r="BM31" s="569"/>
      <c r="BN31" s="569"/>
      <c r="BO31" s="569"/>
      <c r="BP31" s="569"/>
      <c r="BQ31" s="569"/>
      <c r="BR31" s="569"/>
      <c r="BS31" s="569"/>
      <c r="BT31" s="569"/>
      <c r="BU31" s="569"/>
      <c r="BV31" s="569"/>
      <c r="BW31" s="569"/>
      <c r="BX31" s="569"/>
      <c r="BY31" s="569"/>
      <c r="BZ31" s="569"/>
      <c r="CA31" s="569"/>
      <c r="CB31" s="569"/>
      <c r="CC31" s="569"/>
      <c r="CD31" s="569"/>
      <c r="CE31" s="569"/>
      <c r="CF31" s="569"/>
      <c r="CG31" s="569"/>
      <c r="CH31" s="569"/>
      <c r="CI31" s="569"/>
      <c r="CJ31" s="569"/>
      <c r="CK31" s="569"/>
      <c r="CL31" s="569"/>
      <c r="CM31" s="569"/>
      <c r="CN31" s="569"/>
      <c r="CO31" s="569"/>
      <c r="CP31" s="569"/>
      <c r="CQ31" s="569"/>
      <c r="CR31" s="569"/>
      <c r="CS31" s="569"/>
      <c r="CT31" s="569"/>
      <c r="CU31" s="569"/>
      <c r="CV31" s="569"/>
      <c r="CW31" s="569"/>
      <c r="CX31" s="569"/>
      <c r="CY31" s="569"/>
      <c r="CZ31" s="569"/>
      <c r="DA31" s="569"/>
      <c r="DB31" s="569"/>
      <c r="DC31" s="569"/>
      <c r="DD31" s="569"/>
      <c r="DE31" s="569"/>
      <c r="DF31" s="569"/>
      <c r="DG31" s="569"/>
      <c r="DH31" s="569"/>
      <c r="DI31" s="569"/>
      <c r="DJ31" s="569"/>
      <c r="DK31" s="569"/>
      <c r="DL31" s="569"/>
      <c r="DM31" s="569"/>
      <c r="DN31" s="569"/>
      <c r="DO31" s="569"/>
      <c r="DP31" s="569"/>
      <c r="DQ31" s="569"/>
      <c r="DR31" s="569"/>
      <c r="DS31" s="569"/>
      <c r="DT31" s="569"/>
      <c r="DU31" s="569"/>
      <c r="DV31" s="569"/>
      <c r="DW31" s="569"/>
      <c r="DX31" s="569"/>
      <c r="DY31" s="569"/>
      <c r="DZ31" s="569"/>
      <c r="EA31" s="569"/>
      <c r="EB31" s="569"/>
      <c r="EC31" s="569"/>
      <c r="ED31" s="569"/>
      <c r="EE31" s="569"/>
      <c r="EF31" s="569"/>
      <c r="EG31" s="569"/>
      <c r="EH31" s="569"/>
      <c r="EI31" s="569"/>
      <c r="EJ31" s="569"/>
      <c r="EK31" s="569"/>
      <c r="EL31" s="569"/>
      <c r="EM31" s="569"/>
      <c r="EN31" s="569"/>
      <c r="EO31" s="569"/>
      <c r="EP31" s="569"/>
      <c r="EQ31" s="569"/>
      <c r="ER31" s="569"/>
      <c r="ES31" s="569"/>
      <c r="ET31" s="569"/>
      <c r="EU31" s="569"/>
      <c r="EV31" s="569"/>
      <c r="EW31" s="569"/>
      <c r="EX31" s="569"/>
      <c r="EY31" s="569"/>
      <c r="EZ31" s="569"/>
      <c r="FA31" s="569"/>
      <c r="FB31" s="569"/>
      <c r="FC31" s="569"/>
      <c r="FD31" s="569"/>
      <c r="FE31" s="569"/>
      <c r="FF31" s="569"/>
      <c r="FG31" s="569"/>
      <c r="FH31" s="569"/>
      <c r="FI31" s="569"/>
      <c r="FJ31" s="569"/>
      <c r="FK31" s="569"/>
      <c r="FL31" s="569"/>
      <c r="FM31" s="569"/>
      <c r="FN31" s="569"/>
      <c r="FO31" s="569"/>
      <c r="FP31" s="569"/>
      <c r="FQ31" s="569"/>
      <c r="FR31" s="569"/>
      <c r="FS31" s="569"/>
      <c r="FT31" s="569"/>
      <c r="FU31" s="569"/>
      <c r="FV31" s="569"/>
      <c r="FW31" s="569"/>
      <c r="FX31" s="569"/>
      <c r="FY31" s="569"/>
      <c r="FZ31" s="569"/>
      <c r="GA31" s="569"/>
      <c r="GB31" s="569"/>
      <c r="GC31" s="569"/>
      <c r="GD31" s="569"/>
      <c r="GE31" s="569"/>
      <c r="GF31" s="569"/>
      <c r="GG31" s="569"/>
      <c r="GH31" s="569"/>
      <c r="GI31" s="569"/>
      <c r="GJ31" s="569"/>
      <c r="GK31" s="569"/>
      <c r="GL31" s="569"/>
      <c r="GM31" s="569"/>
      <c r="GN31" s="569"/>
      <c r="GO31" s="569"/>
      <c r="GP31" s="569"/>
      <c r="GQ31" s="569"/>
      <c r="GR31" s="569"/>
      <c r="GS31" s="569"/>
      <c r="GT31" s="569"/>
      <c r="GU31" s="569"/>
      <c r="GV31" s="569"/>
      <c r="GW31" s="569"/>
      <c r="GX31" s="569"/>
      <c r="GY31" s="569"/>
      <c r="GZ31" s="569"/>
      <c r="HA31" s="569"/>
      <c r="HB31" s="569"/>
      <c r="HC31" s="569"/>
      <c r="HD31" s="569"/>
      <c r="HE31" s="569"/>
      <c r="HF31" s="569"/>
      <c r="HG31" s="569"/>
      <c r="HH31" s="569"/>
      <c r="HI31" s="569"/>
      <c r="HJ31" s="569"/>
      <c r="HK31" s="569"/>
      <c r="HL31" s="569"/>
      <c r="HM31" s="569"/>
      <c r="HN31" s="569"/>
      <c r="HO31" s="569"/>
      <c r="HP31" s="569"/>
      <c r="HQ31" s="569"/>
      <c r="HR31" s="569"/>
      <c r="HS31" s="569"/>
      <c r="HT31" s="569"/>
      <c r="HU31" s="569"/>
      <c r="HV31" s="569"/>
      <c r="HW31" s="569"/>
      <c r="HX31" s="569"/>
      <c r="HY31" s="569"/>
      <c r="HZ31" s="569"/>
      <c r="IA31" s="569"/>
      <c r="IB31" s="569"/>
      <c r="IC31" s="569"/>
      <c r="ID31" s="569"/>
      <c r="IE31" s="569"/>
      <c r="IF31" s="569"/>
      <c r="IG31" s="569"/>
      <c r="IH31" s="569"/>
      <c r="II31" s="569"/>
      <c r="IJ31" s="569"/>
      <c r="IK31" s="569"/>
      <c r="IL31" s="569"/>
      <c r="IM31" s="569"/>
      <c r="IN31" s="569"/>
      <c r="IO31" s="569"/>
      <c r="IP31" s="569"/>
      <c r="IQ31" s="569"/>
      <c r="IR31" s="569"/>
      <c r="IS31" s="569"/>
      <c r="IT31" s="569"/>
      <c r="IU31" s="569"/>
      <c r="IV31" s="569"/>
      <c r="IW31" s="569"/>
      <c r="IX31" s="569"/>
      <c r="IY31" s="569"/>
      <c r="IZ31" s="569"/>
      <c r="JA31" s="569"/>
      <c r="JB31" s="569"/>
      <c r="JC31" s="569"/>
      <c r="JD31" s="569"/>
      <c r="JE31" s="569"/>
      <c r="JF31" s="569"/>
      <c r="JG31" s="569"/>
      <c r="JH31" s="569"/>
      <c r="JI31" s="569"/>
      <c r="JJ31" s="569"/>
      <c r="JK31" s="569"/>
      <c r="JL31" s="569"/>
      <c r="JM31" s="569"/>
      <c r="JN31" s="569"/>
      <c r="JO31" s="569"/>
      <c r="JP31" s="569"/>
      <c r="JQ31" s="569"/>
      <c r="JR31" s="569"/>
      <c r="JS31" s="569"/>
      <c r="JT31" s="569"/>
      <c r="JU31" s="569"/>
      <c r="JV31" s="569"/>
      <c r="JW31" s="569"/>
      <c r="JX31" s="569"/>
      <c r="JY31" s="569"/>
      <c r="JZ31" s="569"/>
      <c r="KA31" s="569"/>
      <c r="KB31" s="569"/>
      <c r="KC31" s="569"/>
      <c r="KD31" s="569"/>
      <c r="KE31" s="569"/>
      <c r="KF31" s="569"/>
      <c r="KG31" s="569"/>
      <c r="KH31" s="569"/>
      <c r="KI31" s="569"/>
      <c r="KJ31" s="569"/>
      <c r="KK31" s="569"/>
      <c r="KL31" s="569"/>
      <c r="KM31" s="569"/>
      <c r="KN31" s="569"/>
      <c r="KO31" s="569"/>
      <c r="KP31" s="569"/>
      <c r="KQ31" s="569"/>
      <c r="KR31" s="569"/>
      <c r="KS31" s="569"/>
      <c r="KT31" s="569"/>
      <c r="KU31" s="569"/>
      <c r="KV31" s="569"/>
      <c r="KW31" s="569"/>
      <c r="KX31" s="569"/>
      <c r="KY31" s="569"/>
      <c r="KZ31" s="569"/>
      <c r="LA31" s="569"/>
      <c r="LB31" s="569"/>
      <c r="LC31" s="569"/>
      <c r="LD31" s="569"/>
      <c r="LE31" s="569"/>
      <c r="LF31" s="569"/>
      <c r="LG31" s="569"/>
      <c r="LH31" s="569"/>
      <c r="LI31" s="569"/>
      <c r="LJ31" s="569"/>
      <c r="LK31" s="569"/>
      <c r="LL31" s="569"/>
      <c r="LM31" s="569"/>
      <c r="LN31" s="569"/>
      <c r="LO31" s="569"/>
      <c r="LP31" s="569"/>
      <c r="LQ31" s="569"/>
      <c r="LR31" s="569"/>
      <c r="LS31" s="569"/>
      <c r="LT31" s="569"/>
      <c r="LU31" s="569"/>
      <c r="LV31" s="569"/>
      <c r="LW31" s="569"/>
      <c r="LX31" s="569"/>
      <c r="LY31" s="569"/>
      <c r="LZ31" s="569"/>
      <c r="MA31" s="569"/>
      <c r="MB31" s="569"/>
      <c r="MC31" s="569"/>
      <c r="MD31" s="569"/>
      <c r="ME31" s="569"/>
      <c r="MF31" s="569"/>
      <c r="MG31" s="569"/>
      <c r="MH31" s="569"/>
      <c r="MI31" s="569"/>
      <c r="MJ31" s="569"/>
      <c r="MK31" s="569"/>
      <c r="ML31" s="569"/>
      <c r="MM31" s="569"/>
      <c r="MN31" s="569"/>
      <c r="MO31" s="569"/>
      <c r="MP31" s="569"/>
      <c r="MQ31" s="569"/>
      <c r="MR31" s="569"/>
      <c r="MS31" s="569"/>
      <c r="MT31" s="569"/>
      <c r="MU31" s="569"/>
      <c r="MV31" s="569"/>
      <c r="MW31" s="569"/>
      <c r="MX31" s="569"/>
      <c r="MY31" s="569"/>
      <c r="MZ31" s="569"/>
      <c r="NA31" s="569"/>
      <c r="NB31" s="569"/>
      <c r="NC31" s="569"/>
      <c r="ND31" s="569"/>
      <c r="NE31" s="569"/>
      <c r="NF31" s="569"/>
      <c r="NG31" s="569"/>
      <c r="NH31" s="569"/>
      <c r="NI31" s="569"/>
      <c r="NJ31" s="569"/>
      <c r="NK31" s="569"/>
      <c r="NL31" s="569"/>
      <c r="NM31" s="569"/>
      <c r="NN31" s="569"/>
      <c r="NO31" s="569"/>
      <c r="NP31" s="569"/>
      <c r="NQ31" s="569"/>
      <c r="NR31" s="569"/>
      <c r="NS31" s="569"/>
      <c r="NT31" s="569"/>
      <c r="NU31" s="569"/>
      <c r="NV31" s="569"/>
      <c r="NW31" s="569"/>
      <c r="NX31" s="569"/>
      <c r="NY31" s="569"/>
      <c r="NZ31" s="569"/>
      <c r="OA31" s="569"/>
      <c r="OB31" s="569"/>
      <c r="OC31" s="569"/>
      <c r="OD31" s="569"/>
      <c r="OE31" s="569"/>
      <c r="OF31" s="569"/>
      <c r="OG31" s="569"/>
      <c r="OH31" s="569"/>
      <c r="OI31" s="569"/>
      <c r="OJ31" s="569"/>
      <c r="OK31" s="569"/>
      <c r="OL31" s="569"/>
      <c r="OM31" s="569"/>
      <c r="ON31" s="569"/>
      <c r="OO31" s="569"/>
      <c r="OP31" s="569"/>
      <c r="OQ31" s="569"/>
      <c r="OR31" s="569"/>
      <c r="OS31" s="569"/>
      <c r="OT31" s="569"/>
      <c r="OU31" s="569"/>
      <c r="OV31" s="569"/>
      <c r="OW31" s="569"/>
      <c r="OX31" s="569"/>
      <c r="OY31" s="569"/>
      <c r="OZ31" s="569"/>
      <c r="PA31" s="569"/>
      <c r="PB31" s="569"/>
      <c r="PC31" s="569"/>
      <c r="PD31" s="569"/>
      <c r="PE31" s="569"/>
      <c r="PF31" s="569"/>
      <c r="PG31" s="569"/>
      <c r="PH31" s="569"/>
      <c r="PI31" s="569"/>
      <c r="PJ31" s="569"/>
      <c r="PK31" s="569"/>
      <c r="PL31" s="569"/>
      <c r="PM31" s="569"/>
      <c r="PN31" s="569"/>
      <c r="PO31" s="569"/>
      <c r="PP31" s="569"/>
      <c r="PQ31" s="569"/>
      <c r="PR31" s="569"/>
      <c r="PS31" s="569"/>
      <c r="PT31" s="569"/>
      <c r="PU31" s="569"/>
      <c r="PV31" s="569"/>
      <c r="PW31" s="569"/>
      <c r="PX31" s="569"/>
      <c r="PY31" s="569"/>
      <c r="PZ31" s="569"/>
      <c r="QA31" s="569"/>
      <c r="QB31" s="569"/>
      <c r="QC31" s="569"/>
      <c r="QD31" s="569"/>
      <c r="QE31" s="569"/>
      <c r="QF31" s="569"/>
      <c r="QG31" s="569"/>
      <c r="QH31" s="569"/>
      <c r="QI31" s="569"/>
      <c r="QJ31" s="569"/>
      <c r="QK31" s="569"/>
      <c r="QL31" s="569"/>
      <c r="QM31" s="569"/>
      <c r="QN31" s="569"/>
      <c r="QO31" s="569"/>
      <c r="QP31" s="569"/>
      <c r="QQ31" s="569"/>
      <c r="QR31" s="569"/>
      <c r="QS31" s="569"/>
      <c r="QT31" s="569"/>
      <c r="QU31" s="569"/>
      <c r="QV31" s="569"/>
      <c r="QW31" s="569"/>
      <c r="QX31" s="569"/>
      <c r="QY31" s="569"/>
      <c r="QZ31" s="569"/>
      <c r="RA31" s="569"/>
      <c r="RB31" s="569"/>
      <c r="RC31" s="569"/>
      <c r="RD31" s="569"/>
      <c r="RE31" s="569"/>
      <c r="RF31" s="569"/>
      <c r="RG31" s="569"/>
      <c r="RH31" s="569"/>
      <c r="RI31" s="569"/>
      <c r="RJ31" s="569"/>
      <c r="RK31" s="569"/>
      <c r="RL31" s="569"/>
      <c r="RM31" s="569"/>
      <c r="RN31" s="569"/>
      <c r="RO31" s="569"/>
      <c r="RP31" s="569"/>
      <c r="RQ31" s="569"/>
      <c r="RR31" s="569"/>
      <c r="RS31" s="569"/>
      <c r="RT31" s="569"/>
      <c r="RU31" s="569"/>
      <c r="RV31" s="569"/>
      <c r="RW31" s="569"/>
      <c r="RX31" s="569"/>
      <c r="RY31" s="569"/>
      <c r="RZ31" s="569"/>
      <c r="SA31" s="569"/>
      <c r="SB31" s="569"/>
      <c r="SC31" s="569"/>
      <c r="SD31" s="569"/>
      <c r="SE31" s="569"/>
      <c r="SF31" s="569"/>
      <c r="SG31" s="569"/>
      <c r="SH31" s="569"/>
      <c r="SI31" s="569"/>
      <c r="SJ31" s="569"/>
      <c r="SK31" s="569"/>
      <c r="SL31" s="569"/>
      <c r="SM31" s="569"/>
      <c r="SN31" s="569"/>
      <c r="SO31" s="569"/>
      <c r="SP31" s="569"/>
      <c r="SQ31" s="569"/>
      <c r="SR31" s="569"/>
      <c r="SS31" s="569"/>
      <c r="ST31" s="569"/>
      <c r="SU31" s="569"/>
      <c r="SV31" s="569"/>
      <c r="SW31" s="569"/>
      <c r="SX31" s="569"/>
      <c r="SY31" s="569"/>
      <c r="SZ31" s="569"/>
      <c r="TA31" s="569"/>
      <c r="TB31" s="569"/>
      <c r="TC31" s="569"/>
      <c r="TD31" s="569"/>
      <c r="TE31" s="569"/>
      <c r="TF31" s="569"/>
      <c r="TG31" s="569"/>
      <c r="TH31" s="569"/>
      <c r="TI31" s="569"/>
      <c r="TJ31" s="569"/>
      <c r="TK31" s="569"/>
      <c r="TL31" s="569"/>
      <c r="TM31" s="569"/>
      <c r="TN31" s="569"/>
      <c r="TO31" s="569"/>
      <c r="TP31" s="569"/>
      <c r="TQ31" s="569"/>
      <c r="TR31" s="569"/>
      <c r="TS31" s="569"/>
      <c r="TT31" s="569"/>
      <c r="TU31" s="569"/>
      <c r="TV31" s="569"/>
      <c r="TW31" s="569"/>
      <c r="TX31" s="569"/>
      <c r="TY31" s="569"/>
      <c r="TZ31" s="569"/>
      <c r="UA31" s="569"/>
      <c r="UB31" s="569"/>
      <c r="UC31" s="569"/>
      <c r="UD31" s="569"/>
      <c r="UE31" s="569"/>
      <c r="UF31" s="569"/>
      <c r="UG31" s="569"/>
      <c r="UH31" s="569"/>
      <c r="UI31" s="569"/>
      <c r="UJ31" s="569"/>
      <c r="UK31" s="569"/>
      <c r="UL31" s="569"/>
      <c r="UM31" s="569"/>
      <c r="UN31" s="569"/>
      <c r="UO31" s="569"/>
      <c r="UP31" s="569"/>
      <c r="UQ31" s="569"/>
      <c r="UR31" s="569"/>
      <c r="US31" s="569"/>
      <c r="UT31" s="569"/>
      <c r="UU31" s="569"/>
      <c r="UV31" s="569"/>
      <c r="UW31" s="569"/>
      <c r="UX31" s="569"/>
      <c r="UY31" s="569"/>
      <c r="UZ31" s="569"/>
      <c r="VA31" s="569"/>
      <c r="VB31" s="569"/>
      <c r="VC31" s="569"/>
      <c r="VD31" s="569"/>
      <c r="VE31" s="569"/>
      <c r="VF31" s="569"/>
      <c r="VG31" s="569"/>
      <c r="VH31" s="569"/>
      <c r="VI31" s="569"/>
      <c r="VJ31" s="569"/>
      <c r="VK31" s="569"/>
      <c r="VL31" s="569"/>
      <c r="VM31" s="569"/>
      <c r="VN31" s="569"/>
      <c r="VO31" s="569"/>
      <c r="VP31" s="569"/>
      <c r="VQ31" s="569"/>
      <c r="VR31" s="569"/>
      <c r="VS31" s="569"/>
      <c r="VT31" s="569"/>
      <c r="VU31" s="569"/>
      <c r="VV31" s="569"/>
      <c r="VW31" s="569"/>
      <c r="VX31" s="569"/>
      <c r="VY31" s="569"/>
      <c r="VZ31" s="569"/>
      <c r="WA31" s="569"/>
      <c r="WB31" s="569"/>
      <c r="WC31" s="569"/>
      <c r="WD31" s="569"/>
      <c r="WE31" s="569"/>
      <c r="WF31" s="569"/>
      <c r="WG31" s="569"/>
      <c r="WH31" s="569"/>
      <c r="WI31" s="569"/>
      <c r="WJ31" s="569"/>
      <c r="WK31" s="569"/>
      <c r="WL31" s="569"/>
      <c r="WM31" s="569"/>
      <c r="WN31" s="569"/>
      <c r="WO31" s="569"/>
      <c r="WP31" s="569"/>
      <c r="WQ31" s="569"/>
      <c r="WR31" s="569"/>
      <c r="WS31" s="569"/>
      <c r="WT31" s="569"/>
      <c r="WU31" s="569"/>
      <c r="WV31" s="569"/>
      <c r="WW31" s="569"/>
      <c r="WX31" s="569"/>
      <c r="WY31" s="569"/>
      <c r="WZ31" s="569"/>
      <c r="XA31" s="569"/>
      <c r="XB31" s="569"/>
      <c r="XC31" s="569"/>
      <c r="XD31" s="569"/>
      <c r="XE31" s="569"/>
      <c r="XF31" s="569"/>
      <c r="XG31" s="569"/>
      <c r="XH31" s="569"/>
      <c r="XI31" s="569"/>
      <c r="XJ31" s="569"/>
      <c r="XK31" s="569"/>
      <c r="XL31" s="569"/>
      <c r="XM31" s="569"/>
      <c r="XN31" s="569"/>
      <c r="XO31" s="569"/>
      <c r="XP31" s="569"/>
      <c r="XQ31" s="569"/>
      <c r="XR31" s="569"/>
      <c r="XS31" s="569"/>
      <c r="XT31" s="569"/>
      <c r="XU31" s="569"/>
      <c r="XV31" s="569"/>
      <c r="XW31" s="569"/>
      <c r="XX31" s="569"/>
      <c r="XY31" s="569"/>
      <c r="XZ31" s="569"/>
      <c r="YA31" s="569"/>
      <c r="YB31" s="569"/>
      <c r="YC31" s="569"/>
      <c r="YD31" s="569"/>
      <c r="YE31" s="569"/>
      <c r="YF31" s="569"/>
      <c r="YG31" s="569"/>
      <c r="YH31" s="569"/>
      <c r="YI31" s="569"/>
      <c r="YJ31" s="569"/>
      <c r="YK31" s="569"/>
      <c r="YL31" s="569"/>
      <c r="YM31" s="569"/>
      <c r="YN31" s="569"/>
      <c r="YO31" s="569"/>
      <c r="YP31" s="569"/>
      <c r="YQ31" s="569"/>
      <c r="YR31" s="569"/>
      <c r="YS31" s="569"/>
      <c r="YT31" s="569"/>
      <c r="YU31" s="569"/>
      <c r="YV31" s="569"/>
      <c r="YW31" s="569"/>
      <c r="YX31" s="569"/>
      <c r="YY31" s="569"/>
      <c r="YZ31" s="569"/>
      <c r="ZA31" s="569"/>
      <c r="ZB31" s="569"/>
      <c r="ZC31" s="569"/>
      <c r="ZD31" s="569"/>
      <c r="ZE31" s="569"/>
      <c r="ZF31" s="569"/>
      <c r="ZG31" s="569"/>
      <c r="ZH31" s="569"/>
      <c r="ZI31" s="569"/>
      <c r="ZJ31" s="569"/>
      <c r="ZK31" s="569"/>
      <c r="ZL31" s="569"/>
      <c r="ZM31" s="569"/>
      <c r="ZN31" s="569"/>
      <c r="ZO31" s="569"/>
      <c r="ZP31" s="569"/>
      <c r="ZQ31" s="569"/>
      <c r="ZR31" s="569"/>
      <c r="ZS31" s="569"/>
      <c r="ZT31" s="569"/>
      <c r="ZU31" s="569"/>
      <c r="ZV31" s="569"/>
      <c r="ZW31" s="569"/>
      <c r="ZX31" s="569"/>
      <c r="ZY31" s="569"/>
      <c r="ZZ31" s="569"/>
      <c r="AAA31" s="569"/>
      <c r="AAB31" s="569"/>
      <c r="AAC31" s="569"/>
      <c r="AAD31" s="569"/>
      <c r="AAE31" s="569"/>
      <c r="AAF31" s="569"/>
      <c r="AAG31" s="569"/>
      <c r="AAH31" s="569"/>
      <c r="AAI31" s="569"/>
      <c r="AAJ31" s="569"/>
      <c r="AAK31" s="569"/>
      <c r="AAL31" s="569"/>
      <c r="AAM31" s="569"/>
      <c r="AAN31" s="569"/>
      <c r="AAO31" s="569"/>
      <c r="AAP31" s="569"/>
      <c r="AAQ31" s="569"/>
      <c r="AAR31" s="569"/>
      <c r="AAS31" s="569"/>
      <c r="AAT31" s="569"/>
      <c r="AAU31" s="569"/>
      <c r="AAV31" s="569"/>
      <c r="AAW31" s="569"/>
      <c r="AAX31" s="569"/>
      <c r="AAY31" s="569"/>
      <c r="AAZ31" s="569"/>
      <c r="ABA31" s="569"/>
      <c r="ABB31" s="569"/>
      <c r="ABC31" s="569"/>
      <c r="ABD31" s="569"/>
      <c r="ABE31" s="569"/>
      <c r="ABF31" s="569"/>
      <c r="ABG31" s="569"/>
      <c r="ABH31" s="569"/>
      <c r="ABI31" s="569"/>
      <c r="ABJ31" s="569"/>
      <c r="ABK31" s="569"/>
      <c r="ABL31" s="569"/>
      <c r="ABM31" s="569"/>
      <c r="ABN31" s="569"/>
      <c r="ABO31" s="569"/>
      <c r="ABP31" s="569"/>
      <c r="ABQ31" s="569"/>
      <c r="ABR31" s="569"/>
      <c r="ABS31" s="569"/>
      <c r="ABT31" s="569"/>
      <c r="ABU31" s="569"/>
      <c r="ABV31" s="569"/>
      <c r="ABW31" s="569"/>
      <c r="ABX31" s="569"/>
      <c r="ABY31" s="569"/>
      <c r="ABZ31" s="569"/>
      <c r="ACA31" s="569"/>
      <c r="ACB31" s="569"/>
      <c r="ACC31" s="569"/>
      <c r="ACD31" s="569"/>
      <c r="ACE31" s="569"/>
      <c r="ACF31" s="569"/>
      <c r="ACG31" s="569"/>
      <c r="ACH31" s="569"/>
      <c r="ACI31" s="569"/>
      <c r="ACJ31" s="569"/>
      <c r="ACK31" s="569"/>
      <c r="ACL31" s="569"/>
      <c r="ACM31" s="569"/>
      <c r="ACN31" s="569"/>
      <c r="ACO31" s="569"/>
      <c r="ACP31" s="569"/>
      <c r="ACQ31" s="569"/>
      <c r="ACR31" s="569"/>
      <c r="ACS31" s="569"/>
      <c r="ACT31" s="569"/>
      <c r="ACU31" s="569"/>
      <c r="ACV31" s="569"/>
      <c r="ACW31" s="569"/>
      <c r="ACX31" s="569"/>
      <c r="ACY31" s="569"/>
      <c r="ACZ31" s="569"/>
      <c r="ADA31" s="569"/>
      <c r="ADB31" s="569"/>
      <c r="ADC31" s="569"/>
      <c r="ADD31" s="569"/>
      <c r="ADE31" s="569"/>
      <c r="ADF31" s="569"/>
      <c r="ADG31" s="569"/>
      <c r="ADH31" s="569"/>
      <c r="ADI31" s="569"/>
      <c r="ADJ31" s="569"/>
      <c r="ADK31" s="569"/>
      <c r="ADL31" s="569"/>
      <c r="ADM31" s="569"/>
      <c r="ADN31" s="569"/>
      <c r="ADO31" s="569"/>
      <c r="ADP31" s="569"/>
      <c r="ADQ31" s="569"/>
      <c r="ADR31" s="569"/>
      <c r="ADS31" s="569"/>
      <c r="ADT31" s="569"/>
      <c r="ADU31" s="569"/>
      <c r="ADV31" s="569"/>
      <c r="ADW31" s="569"/>
      <c r="ADX31" s="569"/>
      <c r="ADY31" s="569"/>
      <c r="ADZ31" s="569"/>
      <c r="AEA31" s="569"/>
      <c r="AEB31" s="569"/>
      <c r="AEC31" s="569"/>
      <c r="AED31" s="569"/>
      <c r="AEE31" s="569"/>
      <c r="AEF31" s="569"/>
      <c r="AEG31" s="569"/>
      <c r="AEH31" s="569"/>
      <c r="AEI31" s="569"/>
      <c r="AEJ31" s="569"/>
      <c r="AEK31" s="569"/>
      <c r="AEL31" s="569"/>
      <c r="AEM31" s="569"/>
      <c r="AEN31" s="569"/>
      <c r="AEO31" s="569"/>
      <c r="AEP31" s="569"/>
      <c r="AEQ31" s="569"/>
      <c r="AER31" s="569"/>
      <c r="AES31" s="569"/>
      <c r="AET31" s="569"/>
      <c r="AEU31" s="569"/>
      <c r="AEV31" s="569"/>
      <c r="AEW31" s="569"/>
      <c r="AEX31" s="569"/>
      <c r="AEY31" s="569"/>
      <c r="AEZ31" s="569"/>
      <c r="AFA31" s="569"/>
      <c r="AFB31" s="569"/>
      <c r="AFC31" s="569"/>
      <c r="AFD31" s="569"/>
      <c r="AFE31" s="569"/>
      <c r="AFF31" s="569"/>
      <c r="AFG31" s="569"/>
      <c r="AFH31" s="569"/>
      <c r="AFI31" s="569"/>
      <c r="AFJ31" s="569"/>
      <c r="AFK31" s="569"/>
      <c r="AFL31" s="569"/>
      <c r="AFM31" s="569"/>
      <c r="AFN31" s="569"/>
      <c r="AFO31" s="569"/>
      <c r="AFP31" s="569"/>
      <c r="AFQ31" s="569"/>
      <c r="AFR31" s="569"/>
      <c r="AFS31" s="569"/>
      <c r="AFT31" s="569"/>
      <c r="AFU31" s="569"/>
      <c r="AFV31" s="569"/>
      <c r="AFW31" s="569"/>
      <c r="AFX31" s="569"/>
      <c r="AFY31" s="569"/>
      <c r="AFZ31" s="569"/>
      <c r="AGA31" s="569"/>
      <c r="AGB31" s="569"/>
      <c r="AGC31" s="569"/>
      <c r="AGD31" s="569"/>
      <c r="AGE31" s="569"/>
      <c r="AGF31" s="569"/>
      <c r="AGG31" s="569"/>
      <c r="AGH31" s="569"/>
      <c r="AGI31" s="569"/>
      <c r="AGJ31" s="569"/>
      <c r="AGK31" s="569"/>
      <c r="AGL31" s="569"/>
      <c r="AGM31" s="569"/>
      <c r="AGN31" s="569"/>
      <c r="AGO31" s="569"/>
      <c r="AGP31" s="569"/>
      <c r="AGQ31" s="569"/>
      <c r="AGR31" s="569"/>
      <c r="AGS31" s="569"/>
      <c r="AGT31" s="569"/>
      <c r="AGU31" s="569"/>
      <c r="AGV31" s="569"/>
      <c r="AGW31" s="569"/>
      <c r="AGX31" s="569"/>
      <c r="AGY31" s="569"/>
      <c r="AGZ31" s="569"/>
      <c r="AHA31" s="569"/>
      <c r="AHB31" s="569"/>
      <c r="AHC31" s="569"/>
      <c r="AHD31" s="569"/>
      <c r="AHE31" s="569"/>
      <c r="AHF31" s="569"/>
      <c r="AHG31" s="569"/>
      <c r="AHH31" s="569"/>
      <c r="AHI31" s="569"/>
      <c r="AHJ31" s="569"/>
      <c r="AHK31" s="569"/>
      <c r="AHL31" s="569"/>
      <c r="AHM31" s="569"/>
      <c r="AHN31" s="569"/>
      <c r="AHO31" s="569"/>
      <c r="AHP31" s="569"/>
      <c r="AHQ31" s="569"/>
      <c r="AHR31" s="569"/>
      <c r="AHS31" s="569"/>
      <c r="AHT31" s="569"/>
      <c r="AHU31" s="569"/>
      <c r="AHV31" s="569"/>
      <c r="AHW31" s="569"/>
      <c r="AHX31" s="569"/>
      <c r="AHY31" s="569"/>
      <c r="AHZ31" s="569"/>
      <c r="AIA31" s="569"/>
      <c r="AIB31" s="569"/>
      <c r="AIC31" s="569"/>
      <c r="AID31" s="569"/>
      <c r="AIE31" s="569"/>
      <c r="AIF31" s="569"/>
      <c r="AIG31" s="569"/>
      <c r="AIH31" s="569"/>
      <c r="AII31" s="569"/>
      <c r="AIJ31" s="569"/>
      <c r="AIK31" s="569"/>
      <c r="AIL31" s="569"/>
      <c r="AIM31" s="569"/>
      <c r="AIN31" s="569"/>
      <c r="AIO31" s="569"/>
      <c r="AIP31" s="569"/>
      <c r="AIQ31" s="569"/>
      <c r="AIR31" s="569"/>
      <c r="AIS31" s="569"/>
      <c r="AIT31" s="569"/>
      <c r="AIU31" s="569"/>
      <c r="AIV31" s="569"/>
      <c r="AIW31" s="569"/>
      <c r="AIX31" s="569"/>
      <c r="AIY31" s="569"/>
      <c r="AIZ31" s="569"/>
      <c r="AJA31" s="569"/>
      <c r="AJB31" s="569"/>
      <c r="AJC31" s="569"/>
      <c r="AJD31" s="569"/>
      <c r="AJE31" s="569"/>
      <c r="AJF31" s="569"/>
      <c r="AJG31" s="569"/>
      <c r="AJH31" s="569"/>
      <c r="AJI31" s="569"/>
      <c r="AJJ31" s="569"/>
      <c r="AJK31" s="569"/>
      <c r="AJL31" s="569"/>
      <c r="AJM31" s="569"/>
      <c r="AJN31" s="569"/>
      <c r="AJO31" s="569"/>
      <c r="AJP31" s="569"/>
      <c r="AJQ31" s="569"/>
      <c r="AJR31" s="569"/>
      <c r="AJS31" s="569"/>
      <c r="AJT31" s="569"/>
      <c r="AJU31" s="569"/>
      <c r="AJV31" s="569"/>
      <c r="AJW31" s="569"/>
      <c r="AJX31" s="569"/>
      <c r="AJY31" s="569"/>
      <c r="AJZ31" s="569"/>
      <c r="AKA31" s="569"/>
      <c r="AKB31" s="569"/>
      <c r="AKC31" s="569"/>
      <c r="AKD31" s="569"/>
      <c r="AKE31" s="569"/>
      <c r="AKF31" s="569"/>
      <c r="AKG31" s="569"/>
      <c r="AKH31" s="569"/>
      <c r="AKI31" s="569"/>
      <c r="AKJ31" s="569"/>
      <c r="AKK31" s="569"/>
      <c r="AKL31" s="569"/>
      <c r="AKM31" s="569"/>
      <c r="AKN31" s="569"/>
      <c r="AKO31" s="569"/>
      <c r="AKP31" s="569"/>
      <c r="AKQ31" s="569"/>
      <c r="AKR31" s="569"/>
      <c r="AKS31" s="569"/>
      <c r="AKT31" s="569"/>
      <c r="AKU31" s="569"/>
      <c r="AKV31" s="569"/>
      <c r="AKW31" s="569"/>
      <c r="AKX31" s="569"/>
      <c r="AKY31" s="569"/>
      <c r="AKZ31" s="569"/>
      <c r="ALA31" s="569"/>
      <c r="ALB31" s="569"/>
      <c r="ALC31" s="569"/>
      <c r="ALD31" s="569"/>
      <c r="ALE31" s="569"/>
      <c r="ALF31" s="569"/>
      <c r="ALG31" s="569"/>
      <c r="ALH31" s="569"/>
      <c r="ALI31" s="569"/>
      <c r="ALJ31" s="569"/>
      <c r="ALK31" s="569"/>
      <c r="ALL31" s="569"/>
      <c r="ALM31" s="569"/>
      <c r="ALN31" s="569"/>
      <c r="ALO31" s="569"/>
      <c r="ALP31" s="569"/>
      <c r="ALQ31" s="569"/>
      <c r="ALR31" s="569"/>
      <c r="ALS31" s="569"/>
      <c r="ALT31" s="569"/>
      <c r="ALU31" s="569"/>
      <c r="ALV31" s="569"/>
      <c r="ALW31" s="569"/>
      <c r="ALX31" s="569"/>
      <c r="ALY31" s="569"/>
      <c r="ALZ31" s="569"/>
      <c r="AMA31" s="569"/>
      <c r="AMB31" s="569"/>
      <c r="AMC31" s="569"/>
      <c r="AMD31" s="569"/>
      <c r="AME31" s="569"/>
      <c r="AMF31" s="569"/>
      <c r="AMG31" s="569"/>
      <c r="AMH31" s="569"/>
      <c r="AMI31" s="569"/>
      <c r="AMJ31" s="569"/>
      <c r="AMK31" s="569"/>
      <c r="AML31" s="569"/>
      <c r="AMM31" s="569"/>
      <c r="AMN31" s="569"/>
      <c r="AMO31" s="569"/>
      <c r="AMP31" s="569"/>
      <c r="AMQ31" s="569"/>
      <c r="AMR31" s="569"/>
      <c r="AMS31" s="569"/>
      <c r="AMT31" s="569"/>
      <c r="AMU31" s="569"/>
      <c r="AMV31" s="569"/>
      <c r="AMW31" s="569"/>
      <c r="AMX31" s="569"/>
      <c r="AMY31" s="569"/>
      <c r="AMZ31" s="569"/>
      <c r="ANA31" s="569"/>
      <c r="ANB31" s="569"/>
      <c r="ANC31" s="569"/>
      <c r="AND31" s="569"/>
      <c r="ANE31" s="569"/>
      <c r="ANF31" s="569"/>
      <c r="ANG31" s="569"/>
      <c r="ANH31" s="569"/>
      <c r="ANI31" s="569"/>
      <c r="ANJ31" s="569"/>
      <c r="ANK31" s="569"/>
      <c r="ANL31" s="569"/>
      <c r="ANM31" s="569"/>
      <c r="ANN31" s="569"/>
      <c r="ANO31" s="569"/>
      <c r="ANP31" s="569"/>
      <c r="ANQ31" s="569"/>
      <c r="ANR31" s="569"/>
      <c r="ANS31" s="569"/>
      <c r="ANT31" s="569"/>
      <c r="ANU31" s="569"/>
      <c r="ANV31" s="569"/>
      <c r="ANW31" s="569"/>
      <c r="ANX31" s="569"/>
      <c r="ANY31" s="569"/>
      <c r="ANZ31" s="569"/>
      <c r="AOA31" s="569"/>
      <c r="AOB31" s="569"/>
      <c r="AOC31" s="569"/>
      <c r="AOD31" s="569"/>
      <c r="AOE31" s="569"/>
      <c r="AOF31" s="569"/>
      <c r="AOG31" s="569"/>
      <c r="AOH31" s="569"/>
      <c r="AOI31" s="569"/>
      <c r="AOJ31" s="569"/>
      <c r="AOK31" s="569"/>
      <c r="AOL31" s="569"/>
      <c r="AOM31" s="569"/>
      <c r="AON31" s="569"/>
      <c r="AOO31" s="569"/>
      <c r="AOP31" s="569"/>
      <c r="AOQ31" s="569"/>
      <c r="AOR31" s="569"/>
      <c r="AOS31" s="569"/>
      <c r="AOT31" s="569"/>
      <c r="AOU31" s="569"/>
      <c r="AOV31" s="569"/>
      <c r="AOW31" s="569"/>
      <c r="AOX31" s="569"/>
      <c r="AOY31" s="569"/>
      <c r="AOZ31" s="569"/>
      <c r="APA31" s="569"/>
      <c r="APB31" s="569"/>
      <c r="APC31" s="569"/>
      <c r="APD31" s="569"/>
      <c r="APE31" s="569"/>
      <c r="APF31" s="569"/>
      <c r="APG31" s="569"/>
      <c r="APH31" s="569"/>
      <c r="API31" s="569"/>
      <c r="APJ31" s="569"/>
      <c r="APK31" s="569"/>
      <c r="APL31" s="569"/>
      <c r="APM31" s="569"/>
      <c r="APN31" s="569"/>
      <c r="APO31" s="569"/>
      <c r="APP31" s="569"/>
      <c r="APQ31" s="569"/>
      <c r="APR31" s="569"/>
      <c r="APS31" s="569"/>
      <c r="APT31" s="569"/>
      <c r="APU31" s="569"/>
      <c r="APV31" s="569"/>
      <c r="APW31" s="569"/>
      <c r="APX31" s="569"/>
      <c r="APY31" s="569"/>
      <c r="APZ31" s="569"/>
      <c r="AQA31" s="569"/>
      <c r="AQB31" s="569"/>
      <c r="AQC31" s="569"/>
      <c r="AQD31" s="569"/>
      <c r="AQE31" s="569"/>
      <c r="AQF31" s="569"/>
      <c r="AQG31" s="569"/>
      <c r="AQH31" s="569"/>
      <c r="AQI31" s="569"/>
      <c r="AQJ31" s="569"/>
      <c r="AQK31" s="569"/>
      <c r="AQL31" s="569"/>
      <c r="AQM31" s="569"/>
      <c r="AQN31" s="569"/>
      <c r="AQO31" s="569"/>
      <c r="AQP31" s="569"/>
      <c r="AQQ31" s="569"/>
      <c r="AQR31" s="569"/>
      <c r="AQS31" s="569"/>
      <c r="AQT31" s="569"/>
      <c r="AQU31" s="569"/>
      <c r="AQV31" s="569"/>
      <c r="AQW31" s="569"/>
      <c r="AQX31" s="569"/>
      <c r="AQY31" s="569"/>
      <c r="AQZ31" s="569"/>
      <c r="ARA31" s="569"/>
      <c r="ARB31" s="569"/>
      <c r="ARC31" s="569"/>
      <c r="ARD31" s="569"/>
      <c r="ARE31" s="569"/>
      <c r="ARF31" s="569"/>
      <c r="ARG31" s="569"/>
      <c r="ARH31" s="569"/>
      <c r="ARI31" s="569"/>
      <c r="ARJ31" s="569"/>
      <c r="ARK31" s="569"/>
      <c r="ARL31" s="569"/>
      <c r="ARM31" s="569"/>
      <c r="ARN31" s="569"/>
      <c r="ARO31" s="569"/>
      <c r="ARP31" s="569"/>
      <c r="ARQ31" s="569"/>
      <c r="ARR31" s="569"/>
      <c r="ARS31" s="569"/>
      <c r="ART31" s="569"/>
      <c r="ARU31" s="569"/>
      <c r="ARV31" s="569"/>
      <c r="ARW31" s="569"/>
      <c r="ARX31" s="569"/>
      <c r="ARY31" s="569"/>
      <c r="ARZ31" s="569"/>
      <c r="ASA31" s="569"/>
      <c r="ASB31" s="569"/>
      <c r="ASC31" s="569"/>
      <c r="ASD31" s="569"/>
      <c r="ASE31" s="569"/>
      <c r="ASF31" s="569"/>
      <c r="ASG31" s="569"/>
      <c r="ASH31" s="569"/>
      <c r="ASI31" s="569"/>
      <c r="ASJ31" s="569"/>
      <c r="ASK31" s="569"/>
      <c r="ASL31" s="569"/>
      <c r="ASM31" s="569"/>
      <c r="ASN31" s="569"/>
      <c r="ASO31" s="569"/>
      <c r="ASP31" s="569"/>
      <c r="ASQ31" s="569"/>
      <c r="ASR31" s="569"/>
      <c r="ASS31" s="569"/>
      <c r="AST31" s="569"/>
      <c r="ASU31" s="569"/>
      <c r="ASV31" s="569"/>
      <c r="ASW31" s="569"/>
      <c r="ASX31" s="569"/>
      <c r="ASY31" s="569"/>
      <c r="ASZ31" s="569"/>
      <c r="ATA31" s="569"/>
      <c r="ATB31" s="569"/>
      <c r="ATC31" s="569"/>
      <c r="ATD31" s="569"/>
      <c r="ATE31" s="569"/>
      <c r="ATF31" s="569"/>
      <c r="ATG31" s="569"/>
      <c r="ATH31" s="569"/>
      <c r="ATI31" s="569"/>
      <c r="ATJ31" s="569"/>
      <c r="ATK31" s="569"/>
      <c r="ATL31" s="569"/>
      <c r="ATM31" s="569"/>
      <c r="ATN31" s="569"/>
      <c r="ATO31" s="569"/>
      <c r="ATP31" s="569"/>
      <c r="ATQ31" s="569"/>
      <c r="ATR31" s="569"/>
      <c r="ATS31" s="569"/>
      <c r="ATT31" s="569"/>
      <c r="ATU31" s="569"/>
      <c r="ATV31" s="569"/>
      <c r="ATW31" s="569"/>
      <c r="ATX31" s="569"/>
      <c r="ATY31" s="569"/>
      <c r="ATZ31" s="569"/>
      <c r="AUA31" s="569"/>
      <c r="AUB31" s="569"/>
      <c r="AUC31" s="569"/>
      <c r="AUD31" s="569"/>
      <c r="AUE31" s="569"/>
      <c r="AUF31" s="569"/>
      <c r="AUG31" s="569"/>
      <c r="AUH31" s="569"/>
      <c r="AUI31" s="569"/>
      <c r="AUJ31" s="569"/>
      <c r="AUK31" s="569"/>
      <c r="AUL31" s="569"/>
      <c r="AUM31" s="569"/>
      <c r="AUN31" s="569"/>
      <c r="AUO31" s="569"/>
      <c r="AUP31" s="569"/>
      <c r="AUQ31" s="569"/>
      <c r="AUR31" s="569"/>
      <c r="AUS31" s="569"/>
      <c r="AUT31" s="569"/>
      <c r="AUU31" s="569"/>
      <c r="AUV31" s="569"/>
      <c r="AUW31" s="569"/>
      <c r="AUX31" s="569"/>
      <c r="AUY31" s="569"/>
      <c r="AUZ31" s="569"/>
      <c r="AVA31" s="569"/>
      <c r="AVB31" s="569"/>
      <c r="AVC31" s="569"/>
      <c r="AVD31" s="569"/>
      <c r="AVE31" s="569"/>
      <c r="AVF31" s="569"/>
      <c r="AVG31" s="569"/>
      <c r="AVH31" s="569"/>
      <c r="AVI31" s="569"/>
      <c r="AVJ31" s="569"/>
      <c r="AVK31" s="569"/>
      <c r="AVL31" s="569"/>
      <c r="AVM31" s="569"/>
      <c r="AVN31" s="569"/>
      <c r="AVO31" s="569"/>
      <c r="AVP31" s="569"/>
      <c r="AVQ31" s="569"/>
      <c r="AVR31" s="569"/>
      <c r="AVS31" s="569"/>
      <c r="AVT31" s="569"/>
      <c r="AVU31" s="569"/>
      <c r="AVV31" s="569"/>
      <c r="AVW31" s="569"/>
      <c r="AVX31" s="569"/>
      <c r="AVY31" s="569"/>
      <c r="AVZ31" s="569"/>
      <c r="AWA31" s="569"/>
      <c r="AWB31" s="569"/>
      <c r="AWC31" s="569"/>
      <c r="AWD31" s="569"/>
      <c r="AWE31" s="569"/>
      <c r="AWF31" s="569"/>
      <c r="AWG31" s="569"/>
      <c r="AWH31" s="569"/>
      <c r="AWI31" s="569"/>
      <c r="AWJ31" s="569"/>
      <c r="AWK31" s="569"/>
      <c r="AWL31" s="569"/>
      <c r="AWM31" s="569"/>
      <c r="AWN31" s="569"/>
      <c r="AWO31" s="569"/>
      <c r="AWP31" s="569"/>
      <c r="AWQ31" s="569"/>
      <c r="AWR31" s="569"/>
      <c r="AWS31" s="569"/>
      <c r="AWT31" s="569"/>
      <c r="AWU31" s="569"/>
      <c r="AWV31" s="569"/>
      <c r="AWW31" s="569"/>
      <c r="AWX31" s="569"/>
      <c r="AWY31" s="569"/>
      <c r="AWZ31" s="569"/>
      <c r="AXA31" s="569"/>
      <c r="AXB31" s="569"/>
      <c r="AXC31" s="569"/>
      <c r="AXD31" s="569"/>
      <c r="AXE31" s="569"/>
      <c r="AXF31" s="569"/>
      <c r="AXG31" s="569"/>
      <c r="AXH31" s="569"/>
      <c r="AXI31" s="569"/>
      <c r="AXJ31" s="569"/>
      <c r="AXK31" s="569"/>
      <c r="AXL31" s="569"/>
      <c r="AXM31" s="569"/>
      <c r="AXN31" s="569"/>
      <c r="AXO31" s="569"/>
      <c r="AXP31" s="569"/>
      <c r="AXQ31" s="569"/>
      <c r="AXR31" s="569"/>
      <c r="AXS31" s="569"/>
      <c r="AXT31" s="569"/>
      <c r="AXU31" s="569"/>
      <c r="AXV31" s="569"/>
      <c r="AXW31" s="569"/>
      <c r="AXX31" s="569"/>
      <c r="AXY31" s="569"/>
      <c r="AXZ31" s="569"/>
      <c r="AYA31" s="569"/>
      <c r="AYB31" s="569"/>
      <c r="AYC31" s="569"/>
      <c r="AYD31" s="569"/>
      <c r="AYE31" s="569"/>
      <c r="AYF31" s="569"/>
      <c r="AYG31" s="569"/>
      <c r="AYH31" s="569"/>
      <c r="AYI31" s="569"/>
      <c r="AYJ31" s="569"/>
      <c r="AYK31" s="569"/>
      <c r="AYL31" s="569"/>
      <c r="AYM31" s="569"/>
      <c r="AYN31" s="569"/>
      <c r="AYO31" s="569"/>
      <c r="AYP31" s="569"/>
      <c r="AYQ31" s="569"/>
      <c r="AYR31" s="569"/>
      <c r="AYS31" s="569"/>
      <c r="AYT31" s="569"/>
      <c r="AYU31" s="569"/>
      <c r="AYV31" s="569"/>
      <c r="AYW31" s="569"/>
      <c r="AYX31" s="569"/>
      <c r="AYY31" s="569"/>
      <c r="AYZ31" s="569"/>
      <c r="AZA31" s="569"/>
      <c r="AZB31" s="569"/>
      <c r="AZC31" s="569"/>
      <c r="AZD31" s="569"/>
      <c r="AZE31" s="569"/>
      <c r="AZF31" s="569"/>
      <c r="AZG31" s="569"/>
      <c r="AZH31" s="569"/>
      <c r="AZI31" s="569"/>
      <c r="AZJ31" s="569"/>
      <c r="AZK31" s="569"/>
      <c r="AZL31" s="569"/>
      <c r="AZM31" s="569"/>
      <c r="AZN31" s="569"/>
      <c r="AZO31" s="569"/>
      <c r="AZP31" s="569"/>
      <c r="AZQ31" s="569"/>
      <c r="AZR31" s="569"/>
      <c r="AZS31" s="569"/>
      <c r="AZT31" s="569"/>
      <c r="AZU31" s="569"/>
      <c r="AZV31" s="569"/>
      <c r="AZW31" s="569"/>
      <c r="AZX31" s="569"/>
      <c r="AZY31" s="569"/>
      <c r="AZZ31" s="569"/>
      <c r="BAA31" s="569"/>
      <c r="BAB31" s="569"/>
      <c r="BAC31" s="569"/>
      <c r="BAD31" s="569"/>
      <c r="BAE31" s="569"/>
      <c r="BAF31" s="569"/>
      <c r="BAG31" s="569"/>
      <c r="BAH31" s="569"/>
      <c r="BAI31" s="569"/>
      <c r="BAJ31" s="569"/>
      <c r="BAK31" s="569"/>
      <c r="BAL31" s="569"/>
      <c r="BAM31" s="569"/>
      <c r="BAN31" s="569"/>
      <c r="BAO31" s="569"/>
      <c r="BAP31" s="569"/>
      <c r="BAQ31" s="569"/>
      <c r="BAR31" s="569"/>
      <c r="BAS31" s="569"/>
      <c r="BAT31" s="569"/>
      <c r="BAU31" s="569"/>
      <c r="BAV31" s="569"/>
      <c r="BAW31" s="569"/>
      <c r="BAX31" s="569"/>
      <c r="BAY31" s="569"/>
      <c r="BAZ31" s="569"/>
      <c r="BBA31" s="569"/>
      <c r="BBB31" s="569"/>
      <c r="BBC31" s="569"/>
      <c r="BBD31" s="569"/>
      <c r="BBE31" s="569"/>
      <c r="BBF31" s="569"/>
      <c r="BBG31" s="569"/>
      <c r="BBH31" s="569"/>
      <c r="BBI31" s="569"/>
      <c r="BBJ31" s="569"/>
      <c r="BBK31" s="569"/>
      <c r="BBL31" s="569"/>
      <c r="BBM31" s="569"/>
      <c r="BBN31" s="569"/>
      <c r="BBO31" s="569"/>
      <c r="BBP31" s="569"/>
      <c r="BBQ31" s="569"/>
      <c r="BBR31" s="569"/>
      <c r="BBS31" s="569"/>
      <c r="BBT31" s="569"/>
      <c r="BBU31" s="569"/>
      <c r="BBV31" s="569"/>
      <c r="BBW31" s="569"/>
      <c r="BBX31" s="569"/>
      <c r="BBY31" s="569"/>
      <c r="BBZ31" s="569"/>
      <c r="BCA31" s="569"/>
      <c r="BCB31" s="569"/>
      <c r="BCC31" s="569"/>
      <c r="BCD31" s="569"/>
      <c r="BCE31" s="569"/>
      <c r="BCF31" s="569"/>
      <c r="BCG31" s="569"/>
      <c r="BCH31" s="569"/>
      <c r="BCI31" s="569"/>
      <c r="BCJ31" s="569"/>
      <c r="BCK31" s="569"/>
      <c r="BCL31" s="569"/>
      <c r="BCM31" s="569"/>
      <c r="BCN31" s="569"/>
      <c r="BCO31" s="569"/>
      <c r="BCP31" s="569"/>
      <c r="BCQ31" s="569"/>
      <c r="BCR31" s="569"/>
      <c r="BCS31" s="569"/>
      <c r="BCT31" s="569"/>
      <c r="BCU31" s="569"/>
      <c r="BCV31" s="569"/>
      <c r="BCW31" s="569"/>
      <c r="BCX31" s="569"/>
      <c r="BCY31" s="569"/>
      <c r="BCZ31" s="569"/>
      <c r="BDA31" s="569"/>
      <c r="BDB31" s="569"/>
      <c r="BDC31" s="569"/>
      <c r="BDD31" s="569"/>
      <c r="BDE31" s="569"/>
      <c r="BDF31" s="569"/>
      <c r="BDG31" s="569"/>
      <c r="BDH31" s="569"/>
      <c r="BDI31" s="569"/>
      <c r="BDJ31" s="569"/>
      <c r="BDK31" s="569"/>
      <c r="BDL31" s="569"/>
      <c r="BDM31" s="569"/>
      <c r="BDN31" s="569"/>
      <c r="BDO31" s="569"/>
      <c r="BDP31" s="569"/>
      <c r="BDQ31" s="569"/>
      <c r="BDR31" s="569"/>
      <c r="BDS31" s="569"/>
      <c r="BDT31" s="569"/>
      <c r="BDU31" s="569"/>
      <c r="BDV31" s="569"/>
      <c r="BDW31" s="569"/>
      <c r="BDX31" s="569"/>
      <c r="BDY31" s="569"/>
      <c r="BDZ31" s="569"/>
      <c r="BEA31" s="569"/>
      <c r="BEB31" s="569"/>
      <c r="BEC31" s="569"/>
      <c r="BED31" s="569"/>
      <c r="BEE31" s="569"/>
      <c r="BEF31" s="569"/>
      <c r="BEG31" s="569"/>
      <c r="BEH31" s="569"/>
      <c r="BEI31" s="569"/>
      <c r="BEJ31" s="569"/>
      <c r="BEK31" s="569"/>
      <c r="BEL31" s="569"/>
      <c r="BEM31" s="569"/>
      <c r="BEN31" s="569"/>
      <c r="BEO31" s="569"/>
      <c r="BEP31" s="569"/>
      <c r="BEQ31" s="569"/>
      <c r="BER31" s="569"/>
      <c r="BES31" s="569"/>
      <c r="BET31" s="569"/>
      <c r="BEU31" s="569"/>
      <c r="BEV31" s="569"/>
      <c r="BEW31" s="569"/>
      <c r="BEX31" s="569"/>
      <c r="BEY31" s="569"/>
      <c r="BEZ31" s="569"/>
      <c r="BFA31" s="569"/>
      <c r="BFB31" s="569"/>
      <c r="BFC31" s="569"/>
      <c r="BFD31" s="569"/>
      <c r="BFE31" s="569"/>
      <c r="BFF31" s="569"/>
      <c r="BFG31" s="569"/>
      <c r="BFH31" s="569"/>
      <c r="BFI31" s="569"/>
      <c r="BFJ31" s="569"/>
      <c r="BFK31" s="569"/>
      <c r="BFL31" s="569"/>
      <c r="BFM31" s="569"/>
      <c r="BFN31" s="569"/>
      <c r="BFO31" s="569"/>
      <c r="BFP31" s="569"/>
      <c r="BFQ31" s="569"/>
      <c r="BFR31" s="569"/>
      <c r="BFS31" s="569"/>
      <c r="BFT31" s="569"/>
      <c r="BFU31" s="569"/>
      <c r="BFV31" s="569"/>
      <c r="BFW31" s="569"/>
      <c r="BFX31" s="569"/>
      <c r="BFY31" s="569"/>
      <c r="BFZ31" s="569"/>
      <c r="BGA31" s="569"/>
      <c r="BGB31" s="569"/>
      <c r="BGC31" s="569"/>
      <c r="BGD31" s="569"/>
      <c r="BGE31" s="569"/>
      <c r="BGF31" s="569"/>
      <c r="BGG31" s="569"/>
      <c r="BGH31" s="569"/>
      <c r="BGI31" s="569"/>
      <c r="BGJ31" s="569"/>
      <c r="BGK31" s="569"/>
      <c r="BGL31" s="569"/>
      <c r="BGM31" s="569"/>
      <c r="BGN31" s="569"/>
      <c r="BGO31" s="569"/>
      <c r="BGP31" s="569"/>
      <c r="BGQ31" s="569"/>
      <c r="BGR31" s="569"/>
      <c r="BGS31" s="569"/>
      <c r="BGT31" s="569"/>
      <c r="BGU31" s="569"/>
      <c r="BGV31" s="569"/>
      <c r="BGW31" s="569"/>
      <c r="BGX31" s="569"/>
      <c r="BGY31" s="569"/>
      <c r="BGZ31" s="569"/>
      <c r="BHA31" s="569"/>
      <c r="BHB31" s="569"/>
      <c r="BHC31" s="569"/>
      <c r="BHD31" s="569"/>
      <c r="BHE31" s="569"/>
      <c r="BHF31" s="569"/>
      <c r="BHG31" s="569"/>
      <c r="BHH31" s="569"/>
      <c r="BHI31" s="569"/>
      <c r="BHJ31" s="569"/>
      <c r="BHK31" s="569"/>
      <c r="BHL31" s="569"/>
      <c r="BHM31" s="569"/>
      <c r="BHN31" s="569"/>
      <c r="BHO31" s="569"/>
      <c r="BHP31" s="569"/>
      <c r="BHQ31" s="569"/>
      <c r="BHR31" s="569"/>
      <c r="BHS31" s="569"/>
      <c r="BHT31" s="569"/>
      <c r="BHU31" s="569"/>
      <c r="BHV31" s="569"/>
      <c r="BHW31" s="569"/>
      <c r="BHX31" s="569"/>
      <c r="BHY31" s="569"/>
      <c r="BHZ31" s="569"/>
      <c r="BIA31" s="569"/>
      <c r="BIB31" s="569"/>
      <c r="BIC31" s="569"/>
      <c r="BID31" s="569"/>
      <c r="BIE31" s="569"/>
      <c r="BIF31" s="569"/>
      <c r="BIG31" s="569"/>
      <c r="BIH31" s="569"/>
      <c r="BII31" s="569"/>
      <c r="BIJ31" s="569"/>
      <c r="BIK31" s="569"/>
      <c r="BIL31" s="569"/>
      <c r="BIM31" s="569"/>
      <c r="BIN31" s="569"/>
      <c r="BIO31" s="569"/>
      <c r="BIP31" s="569"/>
      <c r="BIQ31" s="569"/>
      <c r="BIR31" s="569"/>
      <c r="BIS31" s="569"/>
      <c r="BIT31" s="569"/>
      <c r="BIU31" s="569"/>
      <c r="BIV31" s="569"/>
      <c r="BIW31" s="569"/>
      <c r="BIX31" s="569"/>
      <c r="BIY31" s="569"/>
      <c r="BIZ31" s="569"/>
      <c r="BJA31" s="569"/>
      <c r="BJB31" s="569"/>
      <c r="BJC31" s="569"/>
      <c r="BJD31" s="569"/>
      <c r="BJE31" s="569"/>
      <c r="BJF31" s="569"/>
      <c r="BJG31" s="569"/>
      <c r="BJH31" s="569"/>
      <c r="BJI31" s="569"/>
      <c r="BJJ31" s="569"/>
      <c r="BJK31" s="569"/>
      <c r="BJL31" s="569"/>
      <c r="BJM31" s="569"/>
      <c r="BJN31" s="569"/>
      <c r="BJO31" s="569"/>
      <c r="BJP31" s="569"/>
      <c r="BJQ31" s="569"/>
      <c r="BJR31" s="569"/>
      <c r="BJS31" s="569"/>
      <c r="BJT31" s="569"/>
      <c r="BJU31" s="569"/>
      <c r="BJV31" s="569"/>
      <c r="BJW31" s="569"/>
      <c r="BJX31" s="569"/>
      <c r="BJY31" s="569"/>
      <c r="BJZ31" s="569"/>
      <c r="BKA31" s="569"/>
      <c r="BKB31" s="569"/>
      <c r="BKC31" s="569"/>
      <c r="BKD31" s="569"/>
      <c r="BKE31" s="569"/>
      <c r="BKF31" s="569"/>
      <c r="BKG31" s="569"/>
      <c r="BKH31" s="569"/>
      <c r="BKI31" s="569"/>
      <c r="BKJ31" s="569"/>
      <c r="BKK31" s="569"/>
      <c r="BKL31" s="569"/>
      <c r="BKM31" s="569"/>
      <c r="BKN31" s="569"/>
      <c r="BKO31" s="569"/>
      <c r="BKP31" s="569"/>
      <c r="BKQ31" s="569"/>
      <c r="BKR31" s="569"/>
      <c r="BKS31" s="569"/>
      <c r="BKT31" s="569"/>
      <c r="BKU31" s="569"/>
      <c r="BKV31" s="569"/>
      <c r="BKW31" s="569"/>
      <c r="BKX31" s="569"/>
      <c r="BKY31" s="569"/>
      <c r="BKZ31" s="569"/>
      <c r="BLA31" s="569"/>
      <c r="BLB31" s="569"/>
      <c r="BLC31" s="569"/>
      <c r="BLD31" s="569"/>
      <c r="BLE31" s="569"/>
      <c r="BLF31" s="569"/>
      <c r="BLG31" s="569"/>
      <c r="BLH31" s="569"/>
      <c r="BLI31" s="569"/>
      <c r="BLJ31" s="569"/>
      <c r="BLK31" s="569"/>
      <c r="BLL31" s="569"/>
      <c r="BLM31" s="569"/>
      <c r="BLN31" s="569"/>
      <c r="BLO31" s="569"/>
      <c r="BLP31" s="569"/>
      <c r="BLQ31" s="569"/>
      <c r="BLR31" s="569"/>
      <c r="BLS31" s="569"/>
      <c r="BLT31" s="569"/>
      <c r="BLU31" s="569"/>
      <c r="BLV31" s="569"/>
      <c r="BLW31" s="569"/>
      <c r="BLX31" s="569"/>
      <c r="BLY31" s="569"/>
      <c r="BLZ31" s="569"/>
      <c r="BMA31" s="569"/>
      <c r="BMB31" s="569"/>
      <c r="BMC31" s="569"/>
      <c r="BMD31" s="569"/>
      <c r="BME31" s="569"/>
      <c r="BMF31" s="569"/>
      <c r="BMG31" s="569"/>
      <c r="BMH31" s="569"/>
      <c r="BMI31" s="569"/>
      <c r="BMJ31" s="569"/>
      <c r="BMK31" s="569"/>
      <c r="BML31" s="569"/>
      <c r="BMM31" s="569"/>
      <c r="BMN31" s="569"/>
      <c r="BMO31" s="569"/>
      <c r="BMP31" s="569"/>
      <c r="BMQ31" s="569"/>
      <c r="BMR31" s="569"/>
      <c r="BMS31" s="569"/>
      <c r="BMT31" s="569"/>
      <c r="BMU31" s="569"/>
      <c r="BMV31" s="569"/>
      <c r="BMW31" s="569"/>
      <c r="BMX31" s="569"/>
      <c r="BMY31" s="569"/>
      <c r="BMZ31" s="569"/>
      <c r="BNA31" s="569"/>
      <c r="BNB31" s="569"/>
      <c r="BNC31" s="569"/>
      <c r="BND31" s="569"/>
      <c r="BNE31" s="569"/>
      <c r="BNF31" s="569"/>
      <c r="BNG31" s="569"/>
      <c r="BNH31" s="569"/>
      <c r="BNI31" s="569"/>
      <c r="BNJ31" s="569"/>
      <c r="BNK31" s="569"/>
      <c r="BNL31" s="569"/>
      <c r="BNM31" s="569"/>
      <c r="BNN31" s="569"/>
      <c r="BNO31" s="569"/>
      <c r="BNP31" s="569"/>
      <c r="BNQ31" s="569"/>
      <c r="BNR31" s="569"/>
      <c r="BNS31" s="569"/>
      <c r="BNT31" s="569"/>
      <c r="BNU31" s="569"/>
      <c r="BNV31" s="569"/>
      <c r="BNW31" s="569"/>
      <c r="BNX31" s="569"/>
      <c r="BNY31" s="569"/>
      <c r="BNZ31" s="569"/>
      <c r="BOA31" s="569"/>
      <c r="BOB31" s="569"/>
      <c r="BOC31" s="569"/>
      <c r="BOD31" s="569"/>
      <c r="BOE31" s="569"/>
      <c r="BOF31" s="569"/>
      <c r="BOG31" s="569"/>
      <c r="BOH31" s="569"/>
      <c r="BOI31" s="569"/>
      <c r="BOJ31" s="569"/>
      <c r="BOK31" s="569"/>
      <c r="BOL31" s="569"/>
      <c r="BOM31" s="569"/>
      <c r="BON31" s="569"/>
      <c r="BOO31" s="569"/>
      <c r="BOP31" s="569"/>
      <c r="BOQ31" s="569"/>
      <c r="BOR31" s="569"/>
      <c r="BOS31" s="569"/>
      <c r="BOT31" s="569"/>
      <c r="BOU31" s="569"/>
      <c r="BOV31" s="569"/>
      <c r="BOW31" s="569"/>
      <c r="BOX31" s="569"/>
      <c r="BOY31" s="569"/>
      <c r="BOZ31" s="569"/>
      <c r="BPA31" s="569"/>
      <c r="BPB31" s="569"/>
      <c r="BPC31" s="569"/>
      <c r="BPD31" s="569"/>
      <c r="BPE31" s="569"/>
      <c r="BPF31" s="569"/>
      <c r="BPG31" s="569"/>
      <c r="BPH31" s="569"/>
      <c r="BPI31" s="569"/>
      <c r="BPJ31" s="569"/>
      <c r="BPK31" s="569"/>
      <c r="BPL31" s="569"/>
      <c r="BPM31" s="569"/>
      <c r="BPN31" s="569"/>
      <c r="BPO31" s="569"/>
      <c r="BPP31" s="569"/>
      <c r="BPQ31" s="569"/>
      <c r="BPR31" s="569"/>
      <c r="BPS31" s="569"/>
      <c r="BPT31" s="569"/>
      <c r="BPU31" s="569"/>
      <c r="BPV31" s="569"/>
      <c r="BPW31" s="569"/>
      <c r="BPX31" s="569"/>
      <c r="BPY31" s="569"/>
      <c r="BPZ31" s="569"/>
      <c r="BQA31" s="569"/>
      <c r="BQB31" s="569"/>
      <c r="BQC31" s="569"/>
      <c r="BQD31" s="569"/>
      <c r="BQE31" s="569"/>
      <c r="BQF31" s="569"/>
      <c r="BQG31" s="569"/>
      <c r="BQH31" s="569"/>
      <c r="BQI31" s="569"/>
      <c r="BQJ31" s="569"/>
      <c r="BQK31" s="569"/>
      <c r="BQL31" s="569"/>
      <c r="BQM31" s="569"/>
      <c r="BQN31" s="569"/>
      <c r="BQO31" s="569"/>
      <c r="BQP31" s="569"/>
      <c r="BQQ31" s="569"/>
      <c r="BQR31" s="569"/>
      <c r="BQS31" s="569"/>
      <c r="BQT31" s="569"/>
      <c r="BQU31" s="569"/>
      <c r="BQV31" s="569"/>
      <c r="BQW31" s="569"/>
      <c r="BQX31" s="569"/>
      <c r="BQY31" s="569"/>
      <c r="BQZ31" s="569"/>
      <c r="BRA31" s="569"/>
      <c r="BRB31" s="569"/>
      <c r="BRC31" s="569"/>
      <c r="BRD31" s="569"/>
      <c r="BRE31" s="569"/>
      <c r="BRF31" s="569"/>
      <c r="BRG31" s="569"/>
      <c r="BRH31" s="569"/>
      <c r="BRI31" s="569"/>
      <c r="BRJ31" s="569"/>
      <c r="BRK31" s="569"/>
      <c r="BRL31" s="569"/>
      <c r="BRM31" s="569"/>
      <c r="BRN31" s="569"/>
      <c r="BRO31" s="569"/>
      <c r="BRP31" s="569"/>
      <c r="BRQ31" s="569"/>
      <c r="BRR31" s="569"/>
      <c r="BRS31" s="569"/>
      <c r="BRT31" s="569"/>
      <c r="BRU31" s="569"/>
      <c r="BRV31" s="569"/>
      <c r="BRW31" s="569"/>
      <c r="BRX31" s="569"/>
      <c r="BRY31" s="569"/>
      <c r="BRZ31" s="569"/>
      <c r="BSA31" s="569"/>
      <c r="BSB31" s="569"/>
      <c r="BSC31" s="569"/>
      <c r="BSD31" s="569"/>
      <c r="BSE31" s="569"/>
      <c r="BSF31" s="569"/>
      <c r="BSG31" s="569"/>
      <c r="BSH31" s="569"/>
      <c r="BSI31" s="569"/>
      <c r="BSJ31" s="569"/>
      <c r="BSK31" s="569"/>
      <c r="BSL31" s="569"/>
      <c r="BSM31" s="569"/>
      <c r="BSN31" s="569"/>
      <c r="BSO31" s="569"/>
      <c r="BSP31" s="569"/>
      <c r="BSQ31" s="569"/>
      <c r="BSR31" s="569"/>
      <c r="BSS31" s="569"/>
      <c r="BST31" s="569"/>
      <c r="BSU31" s="569"/>
      <c r="BSV31" s="569"/>
      <c r="BSW31" s="569"/>
      <c r="BSX31" s="569"/>
      <c r="BSY31" s="569"/>
      <c r="BSZ31" s="569"/>
      <c r="BTA31" s="569"/>
      <c r="BTB31" s="569"/>
      <c r="BTC31" s="569"/>
      <c r="BTD31" s="569"/>
      <c r="BTE31" s="569"/>
      <c r="BTF31" s="569"/>
      <c r="BTG31" s="569"/>
      <c r="BTH31" s="569"/>
      <c r="BTI31" s="569"/>
      <c r="BTJ31" s="569"/>
      <c r="BTK31" s="569"/>
      <c r="BTL31" s="569"/>
      <c r="BTM31" s="569"/>
      <c r="BTN31" s="569"/>
      <c r="BTO31" s="569"/>
      <c r="BTP31" s="569"/>
      <c r="BTQ31" s="569"/>
      <c r="BTR31" s="569"/>
      <c r="BTS31" s="569"/>
      <c r="BTT31" s="569"/>
      <c r="BTU31" s="569"/>
      <c r="BTV31" s="569"/>
      <c r="BTW31" s="569"/>
      <c r="BTX31" s="569"/>
      <c r="BTY31" s="569"/>
      <c r="BTZ31" s="569"/>
      <c r="BUA31" s="569"/>
      <c r="BUB31" s="569"/>
      <c r="BUC31" s="569"/>
      <c r="BUD31" s="569"/>
      <c r="BUE31" s="569"/>
      <c r="BUF31" s="569"/>
      <c r="BUG31" s="569"/>
      <c r="BUH31" s="569"/>
      <c r="BUI31" s="569"/>
      <c r="BUJ31" s="569"/>
      <c r="BUK31" s="569"/>
      <c r="BUL31" s="569"/>
      <c r="BUM31" s="569"/>
      <c r="BUN31" s="569"/>
      <c r="BUO31" s="569"/>
      <c r="BUP31" s="569"/>
      <c r="BUQ31" s="569"/>
      <c r="BUR31" s="569"/>
      <c r="BUS31" s="569"/>
      <c r="BUT31" s="569"/>
      <c r="BUU31" s="569"/>
      <c r="BUV31" s="569"/>
      <c r="BUW31" s="569"/>
      <c r="BUX31" s="569"/>
      <c r="BUY31" s="569"/>
      <c r="BUZ31" s="569"/>
      <c r="BVA31" s="569"/>
      <c r="BVB31" s="569"/>
      <c r="BVC31" s="569"/>
      <c r="BVD31" s="569"/>
      <c r="BVE31" s="569"/>
      <c r="BVF31" s="569"/>
      <c r="BVG31" s="569"/>
      <c r="BVH31" s="569"/>
      <c r="BVI31" s="569"/>
      <c r="BVJ31" s="569"/>
      <c r="BVK31" s="569"/>
      <c r="BVL31" s="569"/>
      <c r="BVM31" s="569"/>
      <c r="BVN31" s="569"/>
      <c r="BVO31" s="569"/>
      <c r="BVP31" s="569"/>
      <c r="BVQ31" s="569"/>
      <c r="BVR31" s="569"/>
      <c r="BVS31" s="569"/>
      <c r="BVT31" s="569"/>
      <c r="BVU31" s="569"/>
      <c r="BVV31" s="569"/>
      <c r="BVW31" s="569"/>
      <c r="BVX31" s="569"/>
      <c r="BVY31" s="569"/>
      <c r="BVZ31" s="569"/>
      <c r="BWA31" s="569"/>
      <c r="BWB31" s="569"/>
      <c r="BWC31" s="569"/>
      <c r="BWD31" s="569"/>
      <c r="BWE31" s="569"/>
      <c r="BWF31" s="569"/>
      <c r="BWG31" s="569"/>
      <c r="BWH31" s="569"/>
      <c r="BWI31" s="569"/>
      <c r="BWJ31" s="569"/>
      <c r="BWK31" s="569"/>
      <c r="BWL31" s="569"/>
      <c r="BWM31" s="569"/>
      <c r="BWN31" s="569"/>
      <c r="BWO31" s="569"/>
      <c r="BWP31" s="569"/>
      <c r="BWQ31" s="569"/>
      <c r="BWR31" s="569"/>
      <c r="BWS31" s="569"/>
      <c r="BWT31" s="569"/>
      <c r="BWU31" s="569"/>
      <c r="BWV31" s="569"/>
      <c r="BWW31" s="569"/>
      <c r="BWX31" s="569"/>
      <c r="BWY31" s="569"/>
      <c r="BWZ31" s="569"/>
      <c r="BXA31" s="569"/>
      <c r="BXB31" s="569"/>
      <c r="BXC31" s="569"/>
      <c r="BXD31" s="569"/>
      <c r="BXE31" s="569"/>
      <c r="BXF31" s="569"/>
      <c r="BXG31" s="569"/>
      <c r="BXH31" s="569"/>
      <c r="BXI31" s="569"/>
      <c r="BXJ31" s="569"/>
      <c r="BXK31" s="569"/>
      <c r="BXL31" s="569"/>
      <c r="BXM31" s="569"/>
      <c r="BXN31" s="569"/>
      <c r="BXO31" s="569"/>
      <c r="BXP31" s="569"/>
      <c r="BXQ31" s="569"/>
      <c r="BXR31" s="569"/>
      <c r="BXS31" s="569"/>
      <c r="BXT31" s="569"/>
      <c r="BXU31" s="569"/>
      <c r="BXV31" s="569"/>
      <c r="BXW31" s="569"/>
      <c r="BXX31" s="569"/>
      <c r="BXY31" s="569"/>
      <c r="BXZ31" s="569"/>
      <c r="BYA31" s="569"/>
      <c r="BYB31" s="569"/>
      <c r="BYC31" s="569"/>
      <c r="BYD31" s="569"/>
      <c r="BYE31" s="569"/>
      <c r="BYF31" s="569"/>
      <c r="BYG31" s="569"/>
      <c r="BYH31" s="569"/>
      <c r="BYI31" s="569"/>
      <c r="BYJ31" s="569"/>
      <c r="BYK31" s="569"/>
      <c r="BYL31" s="569"/>
      <c r="BYM31" s="569"/>
      <c r="BYN31" s="569"/>
      <c r="BYO31" s="569"/>
      <c r="BYP31" s="569"/>
      <c r="BYQ31" s="569"/>
      <c r="BYR31" s="569"/>
      <c r="BYS31" s="569"/>
      <c r="BYT31" s="569"/>
      <c r="BYU31" s="569"/>
      <c r="BYV31" s="569"/>
      <c r="BYW31" s="569"/>
      <c r="BYX31" s="569"/>
      <c r="BYY31" s="569"/>
      <c r="BYZ31" s="569"/>
      <c r="BZA31" s="569"/>
      <c r="BZB31" s="569"/>
      <c r="BZC31" s="569"/>
      <c r="BZD31" s="569"/>
      <c r="BZE31" s="569"/>
      <c r="BZF31" s="569"/>
      <c r="BZG31" s="569"/>
      <c r="BZH31" s="569"/>
      <c r="BZI31" s="569"/>
      <c r="BZJ31" s="569"/>
      <c r="BZK31" s="569"/>
      <c r="BZL31" s="569"/>
      <c r="BZM31" s="569"/>
      <c r="BZN31" s="569"/>
      <c r="BZO31" s="569"/>
      <c r="BZP31" s="569"/>
      <c r="BZQ31" s="569"/>
      <c r="BZR31" s="569"/>
      <c r="BZS31" s="569"/>
      <c r="BZT31" s="569"/>
      <c r="BZU31" s="569"/>
      <c r="BZV31" s="569"/>
      <c r="BZW31" s="569"/>
      <c r="BZX31" s="569"/>
      <c r="BZY31" s="569"/>
      <c r="BZZ31" s="569"/>
      <c r="CAA31" s="569"/>
      <c r="CAB31" s="569"/>
      <c r="CAC31" s="569"/>
      <c r="CAD31" s="569"/>
      <c r="CAE31" s="569"/>
      <c r="CAF31" s="569"/>
      <c r="CAG31" s="569"/>
      <c r="CAH31" s="569"/>
      <c r="CAI31" s="569"/>
      <c r="CAJ31" s="569"/>
      <c r="CAK31" s="569"/>
      <c r="CAL31" s="569"/>
      <c r="CAM31" s="569"/>
      <c r="CAN31" s="569"/>
      <c r="CAO31" s="569"/>
      <c r="CAP31" s="569"/>
      <c r="CAQ31" s="569"/>
      <c r="CAR31" s="569"/>
      <c r="CAS31" s="569"/>
      <c r="CAT31" s="569"/>
      <c r="CAU31" s="569"/>
      <c r="CAV31" s="569"/>
      <c r="CAW31" s="569"/>
      <c r="CAX31" s="569"/>
      <c r="CAY31" s="569"/>
      <c r="CAZ31" s="569"/>
      <c r="CBA31" s="569"/>
      <c r="CBB31" s="569"/>
      <c r="CBC31" s="569"/>
      <c r="CBD31" s="569"/>
      <c r="CBE31" s="569"/>
      <c r="CBF31" s="569"/>
      <c r="CBG31" s="569"/>
      <c r="CBH31" s="569"/>
      <c r="CBI31" s="569"/>
      <c r="CBJ31" s="569"/>
      <c r="CBK31" s="569"/>
      <c r="CBL31" s="569"/>
      <c r="CBM31" s="569"/>
      <c r="CBN31" s="569"/>
      <c r="CBO31" s="569"/>
      <c r="CBP31" s="569"/>
      <c r="CBQ31" s="569"/>
      <c r="CBR31" s="569"/>
      <c r="CBS31" s="569"/>
      <c r="CBT31" s="569"/>
      <c r="CBU31" s="569"/>
      <c r="CBV31" s="569"/>
      <c r="CBW31" s="569"/>
      <c r="CBX31" s="569"/>
      <c r="CBY31" s="569"/>
      <c r="CBZ31" s="569"/>
      <c r="CCA31" s="569"/>
      <c r="CCB31" s="569"/>
      <c r="CCC31" s="569"/>
      <c r="CCD31" s="569"/>
      <c r="CCE31" s="569"/>
      <c r="CCF31" s="569"/>
      <c r="CCG31" s="569"/>
      <c r="CCH31" s="569"/>
      <c r="CCI31" s="569"/>
      <c r="CCJ31" s="569"/>
      <c r="CCK31" s="569"/>
      <c r="CCL31" s="569"/>
      <c r="CCM31" s="569"/>
      <c r="CCN31" s="569"/>
      <c r="CCO31" s="569"/>
      <c r="CCP31" s="569"/>
      <c r="CCQ31" s="569"/>
      <c r="CCR31" s="569"/>
      <c r="CCS31" s="569"/>
      <c r="CCT31" s="569"/>
      <c r="CCU31" s="569"/>
      <c r="CCV31" s="569"/>
      <c r="CCW31" s="569"/>
      <c r="CCX31" s="569"/>
      <c r="CCY31" s="569"/>
      <c r="CCZ31" s="569"/>
      <c r="CDA31" s="569"/>
      <c r="CDB31" s="569"/>
      <c r="CDC31" s="569"/>
      <c r="CDD31" s="569"/>
      <c r="CDE31" s="569"/>
      <c r="CDF31" s="569"/>
      <c r="CDG31" s="569"/>
      <c r="CDH31" s="569"/>
      <c r="CDI31" s="569"/>
      <c r="CDJ31" s="569"/>
      <c r="CDK31" s="569"/>
      <c r="CDL31" s="569"/>
      <c r="CDM31" s="569"/>
      <c r="CDN31" s="569"/>
      <c r="CDO31" s="569"/>
      <c r="CDP31" s="569"/>
      <c r="CDQ31" s="569"/>
      <c r="CDR31" s="569"/>
      <c r="CDS31" s="569"/>
      <c r="CDT31" s="569"/>
      <c r="CDU31" s="569"/>
      <c r="CDV31" s="569"/>
      <c r="CDW31" s="569"/>
      <c r="CDX31" s="569"/>
      <c r="CDY31" s="569"/>
      <c r="CDZ31" s="569"/>
      <c r="CEA31" s="569"/>
      <c r="CEB31" s="569"/>
      <c r="CEC31" s="569"/>
      <c r="CED31" s="569"/>
      <c r="CEE31" s="569"/>
      <c r="CEF31" s="569"/>
      <c r="CEG31" s="569"/>
      <c r="CEH31" s="569"/>
      <c r="CEI31" s="569"/>
      <c r="CEJ31" s="569"/>
      <c r="CEK31" s="569"/>
      <c r="CEL31" s="569"/>
      <c r="CEM31" s="569"/>
      <c r="CEN31" s="569"/>
      <c r="CEO31" s="569"/>
      <c r="CEP31" s="569"/>
      <c r="CEQ31" s="569"/>
      <c r="CER31" s="569"/>
      <c r="CES31" s="569"/>
      <c r="CET31" s="569"/>
      <c r="CEU31" s="569"/>
      <c r="CEV31" s="569"/>
      <c r="CEW31" s="569"/>
      <c r="CEX31" s="569"/>
      <c r="CEY31" s="569"/>
      <c r="CEZ31" s="569"/>
      <c r="CFA31" s="569"/>
      <c r="CFB31" s="569"/>
      <c r="CFC31" s="569"/>
      <c r="CFD31" s="569"/>
      <c r="CFE31" s="569"/>
      <c r="CFF31" s="569"/>
      <c r="CFG31" s="569"/>
      <c r="CFH31" s="569"/>
      <c r="CFI31" s="569"/>
      <c r="CFJ31" s="569"/>
      <c r="CFK31" s="569"/>
      <c r="CFL31" s="569"/>
      <c r="CFM31" s="569"/>
      <c r="CFN31" s="569"/>
      <c r="CFO31" s="569"/>
      <c r="CFP31" s="569"/>
      <c r="CFQ31" s="569"/>
      <c r="CFR31" s="569"/>
      <c r="CFS31" s="569"/>
      <c r="CFT31" s="569"/>
      <c r="CFU31" s="569"/>
      <c r="CFV31" s="569"/>
      <c r="CFW31" s="569"/>
      <c r="CFX31" s="569"/>
      <c r="CFY31" s="569"/>
      <c r="CFZ31" s="569"/>
      <c r="CGA31" s="569"/>
      <c r="CGB31" s="569"/>
      <c r="CGC31" s="569"/>
      <c r="CGD31" s="569"/>
      <c r="CGE31" s="569"/>
      <c r="CGF31" s="569"/>
      <c r="CGG31" s="569"/>
      <c r="CGH31" s="569"/>
      <c r="CGI31" s="569"/>
      <c r="CGJ31" s="569"/>
      <c r="CGK31" s="569"/>
      <c r="CGL31" s="569"/>
      <c r="CGM31" s="569"/>
      <c r="CGN31" s="569"/>
      <c r="CGO31" s="569"/>
      <c r="CGP31" s="569"/>
      <c r="CGQ31" s="569"/>
      <c r="CGR31" s="569"/>
      <c r="CGS31" s="569"/>
      <c r="CGT31" s="569"/>
      <c r="CGU31" s="569"/>
      <c r="CGV31" s="569"/>
      <c r="CGW31" s="569"/>
      <c r="CGX31" s="569"/>
      <c r="CGY31" s="569"/>
      <c r="CGZ31" s="569"/>
      <c r="CHA31" s="569"/>
      <c r="CHB31" s="569"/>
      <c r="CHC31" s="569"/>
      <c r="CHD31" s="569"/>
      <c r="CHE31" s="569"/>
      <c r="CHF31" s="569"/>
      <c r="CHG31" s="569"/>
      <c r="CHH31" s="569"/>
      <c r="CHI31" s="569"/>
      <c r="CHJ31" s="569"/>
      <c r="CHK31" s="569"/>
      <c r="CHL31" s="569"/>
      <c r="CHM31" s="569"/>
      <c r="CHN31" s="569"/>
      <c r="CHO31" s="569"/>
      <c r="CHP31" s="569"/>
      <c r="CHQ31" s="569"/>
      <c r="CHR31" s="569"/>
      <c r="CHS31" s="569"/>
      <c r="CHT31" s="569"/>
      <c r="CHU31" s="569"/>
      <c r="CHV31" s="569"/>
      <c r="CHW31" s="569"/>
      <c r="CHX31" s="569"/>
      <c r="CHY31" s="569"/>
      <c r="CHZ31" s="569"/>
      <c r="CIA31" s="569"/>
      <c r="CIB31" s="569"/>
      <c r="CIC31" s="569"/>
      <c r="CID31" s="569"/>
      <c r="CIE31" s="569"/>
      <c r="CIF31" s="569"/>
      <c r="CIG31" s="569"/>
      <c r="CIH31" s="569"/>
      <c r="CII31" s="569"/>
      <c r="CIJ31" s="569"/>
      <c r="CIK31" s="569"/>
      <c r="CIL31" s="569"/>
      <c r="CIM31" s="569"/>
      <c r="CIN31" s="569"/>
      <c r="CIO31" s="569"/>
      <c r="CIP31" s="569"/>
      <c r="CIQ31" s="569"/>
      <c r="CIR31" s="569"/>
      <c r="CIS31" s="569"/>
      <c r="CIT31" s="569"/>
      <c r="CIU31" s="569"/>
      <c r="CIV31" s="569"/>
      <c r="CIW31" s="569"/>
      <c r="CIX31" s="569"/>
      <c r="CIY31" s="569"/>
      <c r="CIZ31" s="569"/>
      <c r="CJA31" s="569"/>
      <c r="CJB31" s="569"/>
      <c r="CJC31" s="569"/>
      <c r="CJD31" s="569"/>
      <c r="CJE31" s="569"/>
      <c r="CJF31" s="569"/>
      <c r="CJG31" s="569"/>
      <c r="CJH31" s="569"/>
      <c r="CJI31" s="569"/>
      <c r="CJJ31" s="569"/>
      <c r="CJK31" s="569"/>
      <c r="CJL31" s="569"/>
      <c r="CJM31" s="569"/>
      <c r="CJN31" s="569"/>
      <c r="CJO31" s="569"/>
      <c r="CJP31" s="569"/>
      <c r="CJQ31" s="569"/>
      <c r="CJR31" s="569"/>
      <c r="CJS31" s="569"/>
      <c r="CJT31" s="569"/>
      <c r="CJU31" s="569"/>
      <c r="CJV31" s="569"/>
      <c r="CJW31" s="569"/>
      <c r="CJX31" s="569"/>
      <c r="CJY31" s="569"/>
      <c r="CJZ31" s="569"/>
      <c r="CKA31" s="569"/>
      <c r="CKB31" s="569"/>
      <c r="CKC31" s="569"/>
      <c r="CKD31" s="569"/>
      <c r="CKE31" s="569"/>
      <c r="CKF31" s="569"/>
      <c r="CKG31" s="569"/>
      <c r="CKH31" s="569"/>
      <c r="CKI31" s="569"/>
      <c r="CKJ31" s="569"/>
      <c r="CKK31" s="569"/>
      <c r="CKL31" s="569"/>
      <c r="CKM31" s="569"/>
      <c r="CKN31" s="569"/>
      <c r="CKO31" s="569"/>
      <c r="CKP31" s="569"/>
      <c r="CKQ31" s="569"/>
      <c r="CKR31" s="569"/>
      <c r="CKS31" s="569"/>
      <c r="CKT31" s="569"/>
      <c r="CKU31" s="569"/>
      <c r="CKV31" s="569"/>
      <c r="CKW31" s="569"/>
      <c r="CKX31" s="569"/>
      <c r="CKY31" s="569"/>
      <c r="CKZ31" s="569"/>
      <c r="CLA31" s="569"/>
      <c r="CLB31" s="569"/>
      <c r="CLC31" s="569"/>
      <c r="CLD31" s="569"/>
      <c r="CLE31" s="569"/>
      <c r="CLF31" s="569"/>
      <c r="CLG31" s="569"/>
      <c r="CLH31" s="569"/>
      <c r="CLI31" s="569"/>
      <c r="CLJ31" s="569"/>
      <c r="CLK31" s="569"/>
      <c r="CLL31" s="569"/>
      <c r="CLM31" s="569"/>
      <c r="CLN31" s="569"/>
      <c r="CLO31" s="569"/>
      <c r="CLP31" s="569"/>
      <c r="CLQ31" s="569"/>
      <c r="CLR31" s="569"/>
      <c r="CLS31" s="569"/>
      <c r="CLT31" s="569"/>
      <c r="CLU31" s="569"/>
      <c r="CLV31" s="569"/>
      <c r="CLW31" s="569"/>
      <c r="CLX31" s="569"/>
      <c r="CLY31" s="569"/>
      <c r="CLZ31" s="569"/>
      <c r="CMA31" s="569"/>
      <c r="CMB31" s="569"/>
      <c r="CMC31" s="569"/>
      <c r="CMD31" s="569"/>
      <c r="CME31" s="569"/>
      <c r="CMF31" s="569"/>
      <c r="CMG31" s="569"/>
      <c r="CMH31" s="569"/>
      <c r="CMI31" s="569"/>
      <c r="CMJ31" s="569"/>
      <c r="CMK31" s="569"/>
      <c r="CML31" s="569"/>
      <c r="CMM31" s="569"/>
      <c r="CMN31" s="569"/>
      <c r="CMO31" s="569"/>
      <c r="CMP31" s="569"/>
      <c r="CMQ31" s="569"/>
      <c r="CMR31" s="569"/>
      <c r="CMS31" s="569"/>
      <c r="CMT31" s="569"/>
      <c r="CMU31" s="569"/>
      <c r="CMV31" s="569"/>
      <c r="CMW31" s="569"/>
      <c r="CMX31" s="569"/>
      <c r="CMY31" s="569"/>
      <c r="CMZ31" s="569"/>
      <c r="CNA31" s="569"/>
      <c r="CNB31" s="569"/>
      <c r="CNC31" s="569"/>
      <c r="CND31" s="569"/>
      <c r="CNE31" s="569"/>
      <c r="CNF31" s="569"/>
      <c r="CNG31" s="569"/>
      <c r="CNH31" s="569"/>
      <c r="CNI31" s="569"/>
      <c r="CNJ31" s="569"/>
      <c r="CNK31" s="569"/>
      <c r="CNL31" s="569"/>
      <c r="CNM31" s="569"/>
      <c r="CNN31" s="569"/>
      <c r="CNO31" s="569"/>
      <c r="CNP31" s="569"/>
      <c r="CNQ31" s="569"/>
      <c r="CNR31" s="569"/>
      <c r="CNS31" s="569"/>
      <c r="CNT31" s="569"/>
      <c r="CNU31" s="569"/>
      <c r="CNV31" s="569"/>
      <c r="CNW31" s="569"/>
      <c r="CNX31" s="569"/>
      <c r="CNY31" s="569"/>
      <c r="CNZ31" s="569"/>
      <c r="COA31" s="569"/>
      <c r="COB31" s="569"/>
      <c r="COC31" s="569"/>
      <c r="COD31" s="569"/>
      <c r="COE31" s="569"/>
      <c r="COF31" s="569"/>
      <c r="COG31" s="569"/>
      <c r="COH31" s="569"/>
      <c r="COI31" s="569"/>
      <c r="COJ31" s="569"/>
      <c r="COK31" s="569"/>
      <c r="COL31" s="569"/>
      <c r="COM31" s="569"/>
      <c r="CON31" s="569"/>
      <c r="COO31" s="569"/>
      <c r="COP31" s="569"/>
      <c r="COQ31" s="569"/>
      <c r="COR31" s="569"/>
      <c r="COS31" s="569"/>
      <c r="COT31" s="569"/>
      <c r="COU31" s="569"/>
      <c r="COV31" s="569"/>
      <c r="COW31" s="569"/>
      <c r="COX31" s="569"/>
      <c r="COY31" s="569"/>
      <c r="COZ31" s="569"/>
      <c r="CPA31" s="569"/>
      <c r="CPB31" s="569"/>
      <c r="CPC31" s="569"/>
      <c r="CPD31" s="569"/>
      <c r="CPE31" s="569"/>
      <c r="CPF31" s="569"/>
      <c r="CPG31" s="569"/>
      <c r="CPH31" s="569"/>
      <c r="CPI31" s="569"/>
      <c r="CPJ31" s="569"/>
      <c r="CPK31" s="569"/>
      <c r="CPL31" s="569"/>
      <c r="CPM31" s="569"/>
      <c r="CPN31" s="569"/>
      <c r="CPO31" s="569"/>
      <c r="CPP31" s="569"/>
      <c r="CPQ31" s="569"/>
      <c r="CPR31" s="569"/>
      <c r="CPS31" s="569"/>
      <c r="CPT31" s="569"/>
      <c r="CPU31" s="569"/>
      <c r="CPV31" s="569"/>
      <c r="CPW31" s="569"/>
      <c r="CPX31" s="569"/>
      <c r="CPY31" s="569"/>
      <c r="CPZ31" s="569"/>
      <c r="CQA31" s="569"/>
      <c r="CQB31" s="569"/>
      <c r="CQC31" s="569"/>
      <c r="CQD31" s="569"/>
      <c r="CQE31" s="569"/>
      <c r="CQF31" s="569"/>
      <c r="CQG31" s="569"/>
      <c r="CQH31" s="569"/>
      <c r="CQI31" s="569"/>
      <c r="CQJ31" s="569"/>
      <c r="CQK31" s="569"/>
      <c r="CQL31" s="569"/>
      <c r="CQM31" s="569"/>
      <c r="CQN31" s="569"/>
      <c r="CQO31" s="569"/>
      <c r="CQP31" s="569"/>
      <c r="CQQ31" s="569"/>
      <c r="CQR31" s="569"/>
      <c r="CQS31" s="569"/>
      <c r="CQT31" s="569"/>
      <c r="CQU31" s="569"/>
      <c r="CQV31" s="569"/>
      <c r="CQW31" s="569"/>
      <c r="CQX31" s="569"/>
      <c r="CQY31" s="569"/>
      <c r="CQZ31" s="569"/>
      <c r="CRA31" s="569"/>
      <c r="CRB31" s="569"/>
      <c r="CRC31" s="569"/>
      <c r="CRD31" s="569"/>
      <c r="CRE31" s="569"/>
      <c r="CRF31" s="569"/>
      <c r="CRG31" s="569"/>
      <c r="CRH31" s="569"/>
      <c r="CRI31" s="569"/>
      <c r="CRJ31" s="569"/>
      <c r="CRK31" s="569"/>
      <c r="CRL31" s="569"/>
      <c r="CRM31" s="569"/>
      <c r="CRN31" s="569"/>
      <c r="CRO31" s="569"/>
      <c r="CRP31" s="569"/>
      <c r="CRQ31" s="569"/>
      <c r="CRR31" s="569"/>
      <c r="CRS31" s="569"/>
      <c r="CRT31" s="569"/>
      <c r="CRU31" s="569"/>
      <c r="CRV31" s="569"/>
      <c r="CRW31" s="569"/>
      <c r="CRX31" s="569"/>
      <c r="CRY31" s="569"/>
      <c r="CRZ31" s="569"/>
      <c r="CSA31" s="569"/>
      <c r="CSB31" s="569"/>
      <c r="CSC31" s="569"/>
      <c r="CSD31" s="569"/>
      <c r="CSE31" s="569"/>
      <c r="CSF31" s="569"/>
      <c r="CSG31" s="569"/>
      <c r="CSH31" s="569"/>
      <c r="CSI31" s="569"/>
      <c r="CSJ31" s="569"/>
      <c r="CSK31" s="569"/>
      <c r="CSL31" s="569"/>
      <c r="CSM31" s="569"/>
      <c r="CSN31" s="569"/>
      <c r="CSO31" s="569"/>
      <c r="CSP31" s="569"/>
      <c r="CSQ31" s="569"/>
      <c r="CSR31" s="569"/>
      <c r="CSS31" s="569"/>
      <c r="CST31" s="569"/>
      <c r="CSU31" s="569"/>
      <c r="CSV31" s="569"/>
      <c r="CSW31" s="569"/>
      <c r="CSX31" s="569"/>
      <c r="CSY31" s="569"/>
      <c r="CSZ31" s="569"/>
      <c r="CTA31" s="569"/>
      <c r="CTB31" s="569"/>
      <c r="CTC31" s="569"/>
      <c r="CTD31" s="569"/>
      <c r="CTE31" s="569"/>
      <c r="CTF31" s="569"/>
      <c r="CTG31" s="569"/>
      <c r="CTH31" s="569"/>
      <c r="CTI31" s="569"/>
      <c r="CTJ31" s="569"/>
      <c r="CTK31" s="569"/>
      <c r="CTL31" s="569"/>
      <c r="CTM31" s="569"/>
      <c r="CTN31" s="569"/>
      <c r="CTO31" s="569"/>
      <c r="CTP31" s="569"/>
      <c r="CTQ31" s="569"/>
      <c r="CTR31" s="569"/>
      <c r="CTS31" s="569"/>
      <c r="CTT31" s="569"/>
      <c r="CTU31" s="569"/>
      <c r="CTV31" s="569"/>
      <c r="CTW31" s="569"/>
      <c r="CTX31" s="569"/>
      <c r="CTY31" s="569"/>
      <c r="CTZ31" s="569"/>
      <c r="CUA31" s="569"/>
      <c r="CUB31" s="569"/>
      <c r="CUC31" s="569"/>
      <c r="CUD31" s="569"/>
      <c r="CUE31" s="569"/>
      <c r="CUF31" s="569"/>
      <c r="CUG31" s="569"/>
      <c r="CUH31" s="569"/>
      <c r="CUI31" s="569"/>
      <c r="CUJ31" s="569"/>
      <c r="CUK31" s="569"/>
      <c r="CUL31" s="569"/>
      <c r="CUM31" s="569"/>
      <c r="CUN31" s="569"/>
      <c r="CUO31" s="569"/>
      <c r="CUP31" s="569"/>
      <c r="CUQ31" s="569"/>
      <c r="CUR31" s="569"/>
      <c r="CUS31" s="569"/>
      <c r="CUT31" s="569"/>
      <c r="CUU31" s="569"/>
      <c r="CUV31" s="569"/>
      <c r="CUW31" s="569"/>
      <c r="CUX31" s="569"/>
      <c r="CUY31" s="569"/>
      <c r="CUZ31" s="569"/>
      <c r="CVA31" s="569"/>
      <c r="CVB31" s="569"/>
      <c r="CVC31" s="569"/>
      <c r="CVD31" s="569"/>
      <c r="CVE31" s="569"/>
      <c r="CVF31" s="569"/>
      <c r="CVG31" s="569"/>
      <c r="CVH31" s="569"/>
      <c r="CVI31" s="569"/>
      <c r="CVJ31" s="569"/>
      <c r="CVK31" s="569"/>
      <c r="CVL31" s="569"/>
      <c r="CVM31" s="569"/>
      <c r="CVN31" s="569"/>
      <c r="CVO31" s="569"/>
      <c r="CVP31" s="569"/>
      <c r="CVQ31" s="569"/>
      <c r="CVR31" s="569"/>
      <c r="CVS31" s="569"/>
      <c r="CVT31" s="569"/>
      <c r="CVU31" s="569"/>
      <c r="CVV31" s="569"/>
      <c r="CVW31" s="569"/>
      <c r="CVX31" s="569"/>
      <c r="CVY31" s="569"/>
      <c r="CVZ31" s="569"/>
      <c r="CWA31" s="569"/>
      <c r="CWB31" s="569"/>
      <c r="CWC31" s="569"/>
      <c r="CWD31" s="569"/>
      <c r="CWE31" s="569"/>
      <c r="CWF31" s="569"/>
      <c r="CWG31" s="569"/>
      <c r="CWH31" s="569"/>
      <c r="CWI31" s="569"/>
      <c r="CWJ31" s="569"/>
      <c r="CWK31" s="569"/>
      <c r="CWL31" s="569"/>
      <c r="CWM31" s="569"/>
      <c r="CWN31" s="569"/>
      <c r="CWO31" s="569"/>
      <c r="CWP31" s="569"/>
      <c r="CWQ31" s="569"/>
      <c r="CWR31" s="569"/>
      <c r="CWS31" s="569"/>
      <c r="CWT31" s="569"/>
      <c r="CWU31" s="569"/>
      <c r="CWV31" s="569"/>
      <c r="CWW31" s="569"/>
      <c r="CWX31" s="569"/>
      <c r="CWY31" s="569"/>
      <c r="CWZ31" s="569"/>
      <c r="CXA31" s="569"/>
      <c r="CXB31" s="569"/>
      <c r="CXC31" s="569"/>
      <c r="CXD31" s="569"/>
      <c r="CXE31" s="569"/>
      <c r="CXF31" s="569"/>
      <c r="CXG31" s="569"/>
      <c r="CXH31" s="569"/>
      <c r="CXI31" s="569"/>
      <c r="CXJ31" s="569"/>
      <c r="CXK31" s="569"/>
      <c r="CXL31" s="569"/>
      <c r="CXM31" s="569"/>
      <c r="CXN31" s="569"/>
      <c r="CXO31" s="569"/>
      <c r="CXP31" s="569"/>
      <c r="CXQ31" s="569"/>
      <c r="CXR31" s="569"/>
      <c r="CXS31" s="569"/>
      <c r="CXT31" s="569"/>
      <c r="CXU31" s="569"/>
      <c r="CXV31" s="569"/>
      <c r="CXW31" s="569"/>
      <c r="CXX31" s="569"/>
      <c r="CXY31" s="569"/>
      <c r="CXZ31" s="569"/>
      <c r="CYA31" s="569"/>
      <c r="CYB31" s="569"/>
      <c r="CYC31" s="569"/>
      <c r="CYD31" s="569"/>
      <c r="CYE31" s="569"/>
      <c r="CYF31" s="569"/>
      <c r="CYG31" s="569"/>
      <c r="CYH31" s="569"/>
      <c r="CYI31" s="569"/>
      <c r="CYJ31" s="569"/>
      <c r="CYK31" s="569"/>
      <c r="CYL31" s="569"/>
      <c r="CYM31" s="569"/>
      <c r="CYN31" s="569"/>
      <c r="CYO31" s="569"/>
      <c r="CYP31" s="569"/>
      <c r="CYQ31" s="569"/>
      <c r="CYR31" s="569"/>
      <c r="CYS31" s="569"/>
      <c r="CYT31" s="569"/>
      <c r="CYU31" s="569"/>
      <c r="CYV31" s="569"/>
      <c r="CYW31" s="569"/>
      <c r="CYX31" s="569"/>
      <c r="CYY31" s="569"/>
      <c r="CYZ31" s="569"/>
      <c r="CZA31" s="569"/>
      <c r="CZB31" s="569"/>
      <c r="CZC31" s="569"/>
      <c r="CZD31" s="569"/>
      <c r="CZE31" s="569"/>
      <c r="CZF31" s="569"/>
      <c r="CZG31" s="569"/>
      <c r="CZH31" s="569"/>
      <c r="CZI31" s="569"/>
      <c r="CZJ31" s="569"/>
      <c r="CZK31" s="569"/>
      <c r="CZL31" s="569"/>
      <c r="CZM31" s="569"/>
      <c r="CZN31" s="569"/>
      <c r="CZO31" s="569"/>
      <c r="CZP31" s="569"/>
      <c r="CZQ31" s="569"/>
      <c r="CZR31" s="569"/>
      <c r="CZS31" s="569"/>
      <c r="CZT31" s="569"/>
      <c r="CZU31" s="569"/>
      <c r="CZV31" s="569"/>
      <c r="CZW31" s="569"/>
      <c r="CZX31" s="569"/>
      <c r="CZY31" s="569"/>
      <c r="CZZ31" s="569"/>
      <c r="DAA31" s="569"/>
      <c r="DAB31" s="569"/>
      <c r="DAC31" s="569"/>
      <c r="DAD31" s="569"/>
      <c r="DAE31" s="569"/>
      <c r="DAF31" s="569"/>
      <c r="DAG31" s="569"/>
      <c r="DAH31" s="569"/>
      <c r="DAI31" s="569"/>
      <c r="DAJ31" s="569"/>
      <c r="DAK31" s="569"/>
      <c r="DAL31" s="569"/>
      <c r="DAM31" s="569"/>
      <c r="DAN31" s="569"/>
      <c r="DAO31" s="569"/>
      <c r="DAP31" s="569"/>
      <c r="DAQ31" s="569"/>
      <c r="DAR31" s="569"/>
      <c r="DAS31" s="569"/>
      <c r="DAT31" s="569"/>
      <c r="DAU31" s="569"/>
      <c r="DAV31" s="569"/>
      <c r="DAW31" s="569"/>
      <c r="DAX31" s="569"/>
      <c r="DAY31" s="569"/>
      <c r="DAZ31" s="569"/>
      <c r="DBA31" s="569"/>
      <c r="DBB31" s="569"/>
      <c r="DBC31" s="569"/>
      <c r="DBD31" s="569"/>
      <c r="DBE31" s="569"/>
      <c r="DBF31" s="569"/>
      <c r="DBG31" s="569"/>
      <c r="DBH31" s="569"/>
      <c r="DBI31" s="569"/>
      <c r="DBJ31" s="569"/>
      <c r="DBK31" s="569"/>
      <c r="DBL31" s="569"/>
      <c r="DBM31" s="569"/>
      <c r="DBN31" s="569"/>
      <c r="DBO31" s="569"/>
      <c r="DBP31" s="569"/>
      <c r="DBQ31" s="569"/>
      <c r="DBR31" s="569"/>
      <c r="DBS31" s="569"/>
      <c r="DBT31" s="569"/>
      <c r="DBU31" s="569"/>
      <c r="DBV31" s="569"/>
      <c r="DBW31" s="569"/>
      <c r="DBX31" s="569"/>
      <c r="DBY31" s="569"/>
      <c r="DBZ31" s="569"/>
      <c r="DCA31" s="569"/>
      <c r="DCB31" s="569"/>
      <c r="DCC31" s="569"/>
      <c r="DCD31" s="569"/>
      <c r="DCE31" s="569"/>
      <c r="DCF31" s="569"/>
      <c r="DCG31" s="569"/>
      <c r="DCH31" s="569"/>
      <c r="DCI31" s="569"/>
      <c r="DCJ31" s="569"/>
      <c r="DCK31" s="569"/>
      <c r="DCL31" s="569"/>
      <c r="DCM31" s="569"/>
      <c r="DCN31" s="569"/>
      <c r="DCO31" s="569"/>
      <c r="DCP31" s="569"/>
      <c r="DCQ31" s="569"/>
      <c r="DCR31" s="569"/>
      <c r="DCS31" s="569"/>
      <c r="DCT31" s="569"/>
      <c r="DCU31" s="569"/>
      <c r="DCV31" s="569"/>
      <c r="DCW31" s="569"/>
      <c r="DCX31" s="569"/>
      <c r="DCY31" s="569"/>
      <c r="DCZ31" s="569"/>
      <c r="DDA31" s="569"/>
      <c r="DDB31" s="569"/>
      <c r="DDC31" s="569"/>
      <c r="DDD31" s="569"/>
      <c r="DDE31" s="569"/>
      <c r="DDF31" s="569"/>
      <c r="DDG31" s="569"/>
      <c r="DDH31" s="569"/>
      <c r="DDI31" s="569"/>
      <c r="DDJ31" s="569"/>
      <c r="DDK31" s="569"/>
      <c r="DDL31" s="569"/>
      <c r="DDM31" s="569"/>
      <c r="DDN31" s="569"/>
      <c r="DDO31" s="569"/>
      <c r="DDP31" s="569"/>
      <c r="DDQ31" s="569"/>
      <c r="DDR31" s="569"/>
      <c r="DDS31" s="569"/>
      <c r="DDT31" s="569"/>
      <c r="DDU31" s="569"/>
      <c r="DDV31" s="569"/>
      <c r="DDW31" s="569"/>
      <c r="DDX31" s="569"/>
      <c r="DDY31" s="569"/>
      <c r="DDZ31" s="569"/>
      <c r="DEA31" s="569"/>
      <c r="DEB31" s="569"/>
      <c r="DEC31" s="569"/>
      <c r="DED31" s="569"/>
      <c r="DEE31" s="569"/>
      <c r="DEF31" s="569"/>
      <c r="DEG31" s="569"/>
      <c r="DEH31" s="569"/>
      <c r="DEI31" s="569"/>
      <c r="DEJ31" s="569"/>
      <c r="DEK31" s="569"/>
      <c r="DEL31" s="569"/>
      <c r="DEM31" s="569"/>
      <c r="DEN31" s="569"/>
      <c r="DEO31" s="569"/>
      <c r="DEP31" s="569"/>
      <c r="DEQ31" s="569"/>
      <c r="DER31" s="569"/>
      <c r="DES31" s="569"/>
      <c r="DET31" s="569"/>
      <c r="DEU31" s="569"/>
      <c r="DEV31" s="569"/>
      <c r="DEW31" s="569"/>
      <c r="DEX31" s="569"/>
      <c r="DEY31" s="569"/>
      <c r="DEZ31" s="569"/>
      <c r="DFA31" s="569"/>
      <c r="DFB31" s="569"/>
      <c r="DFC31" s="569"/>
      <c r="DFD31" s="569"/>
      <c r="DFE31" s="569"/>
      <c r="DFF31" s="569"/>
      <c r="DFG31" s="569"/>
      <c r="DFH31" s="569"/>
      <c r="DFI31" s="569"/>
      <c r="DFJ31" s="569"/>
      <c r="DFK31" s="569"/>
      <c r="DFL31" s="569"/>
      <c r="DFM31" s="569"/>
      <c r="DFN31" s="569"/>
      <c r="DFO31" s="569"/>
      <c r="DFP31" s="569"/>
      <c r="DFQ31" s="569"/>
      <c r="DFR31" s="569"/>
      <c r="DFS31" s="569"/>
      <c r="DFT31" s="569"/>
      <c r="DFU31" s="569"/>
      <c r="DFV31" s="569"/>
      <c r="DFW31" s="569"/>
      <c r="DFX31" s="569"/>
      <c r="DFY31" s="569"/>
      <c r="DFZ31" s="569"/>
      <c r="DGA31" s="569"/>
      <c r="DGB31" s="569"/>
      <c r="DGC31" s="569"/>
      <c r="DGD31" s="569"/>
      <c r="DGE31" s="569"/>
      <c r="DGF31" s="569"/>
      <c r="DGG31" s="569"/>
      <c r="DGH31" s="569"/>
      <c r="DGI31" s="569"/>
      <c r="DGJ31" s="569"/>
      <c r="DGK31" s="569"/>
      <c r="DGL31" s="569"/>
      <c r="DGM31" s="569"/>
      <c r="DGN31" s="569"/>
      <c r="DGO31" s="569"/>
      <c r="DGP31" s="569"/>
      <c r="DGQ31" s="569"/>
      <c r="DGR31" s="569"/>
      <c r="DGS31" s="569"/>
      <c r="DGT31" s="569"/>
      <c r="DGU31" s="569"/>
      <c r="DGV31" s="569"/>
      <c r="DGW31" s="569"/>
      <c r="DGX31" s="569"/>
      <c r="DGY31" s="569"/>
      <c r="DGZ31" s="569"/>
      <c r="DHA31" s="569"/>
      <c r="DHB31" s="569"/>
      <c r="DHC31" s="569"/>
      <c r="DHD31" s="569"/>
      <c r="DHE31" s="569"/>
      <c r="DHF31" s="569"/>
      <c r="DHG31" s="569"/>
      <c r="DHH31" s="569"/>
      <c r="DHI31" s="569"/>
      <c r="DHJ31" s="569"/>
      <c r="DHK31" s="569"/>
      <c r="DHL31" s="569"/>
      <c r="DHM31" s="569"/>
      <c r="DHN31" s="569"/>
      <c r="DHO31" s="569"/>
      <c r="DHP31" s="569"/>
      <c r="DHQ31" s="569"/>
      <c r="DHR31" s="569"/>
      <c r="DHS31" s="569"/>
      <c r="DHT31" s="569"/>
      <c r="DHU31" s="569"/>
      <c r="DHV31" s="569"/>
      <c r="DHW31" s="569"/>
      <c r="DHX31" s="569"/>
      <c r="DHY31" s="569"/>
      <c r="DHZ31" s="569"/>
      <c r="DIA31" s="569"/>
      <c r="DIB31" s="569"/>
      <c r="DIC31" s="569"/>
      <c r="DID31" s="569"/>
      <c r="DIE31" s="569"/>
      <c r="DIF31" s="569"/>
      <c r="DIG31" s="569"/>
      <c r="DIH31" s="569"/>
      <c r="DII31" s="569"/>
      <c r="DIJ31" s="569"/>
      <c r="DIK31" s="569"/>
      <c r="DIL31" s="569"/>
      <c r="DIM31" s="569"/>
      <c r="DIN31" s="569"/>
      <c r="DIO31" s="569"/>
      <c r="DIP31" s="569"/>
      <c r="DIQ31" s="569"/>
      <c r="DIR31" s="569"/>
      <c r="DIS31" s="569"/>
      <c r="DIT31" s="569"/>
      <c r="DIU31" s="569"/>
      <c r="DIV31" s="569"/>
      <c r="DIW31" s="569"/>
      <c r="DIX31" s="569"/>
      <c r="DIY31" s="569"/>
      <c r="DIZ31" s="569"/>
      <c r="DJA31" s="569"/>
      <c r="DJB31" s="569"/>
      <c r="DJC31" s="569"/>
      <c r="DJD31" s="569"/>
      <c r="DJE31" s="569"/>
      <c r="DJF31" s="569"/>
      <c r="DJG31" s="569"/>
      <c r="DJH31" s="569"/>
      <c r="DJI31" s="569"/>
      <c r="DJJ31" s="569"/>
      <c r="DJK31" s="569"/>
      <c r="DJL31" s="569"/>
      <c r="DJM31" s="569"/>
      <c r="DJN31" s="569"/>
      <c r="DJO31" s="569"/>
      <c r="DJP31" s="569"/>
      <c r="DJQ31" s="569"/>
      <c r="DJR31" s="569"/>
      <c r="DJS31" s="569"/>
      <c r="DJT31" s="569"/>
      <c r="DJU31" s="569"/>
      <c r="DJV31" s="569"/>
      <c r="DJW31" s="569"/>
      <c r="DJX31" s="569"/>
      <c r="DJY31" s="569"/>
      <c r="DJZ31" s="569"/>
      <c r="DKA31" s="569"/>
      <c r="DKB31" s="569"/>
      <c r="DKC31" s="569"/>
      <c r="DKD31" s="569"/>
      <c r="DKE31" s="569"/>
      <c r="DKF31" s="569"/>
      <c r="DKG31" s="569"/>
      <c r="DKH31" s="569"/>
      <c r="DKI31" s="569"/>
      <c r="DKJ31" s="569"/>
      <c r="DKK31" s="569"/>
      <c r="DKL31" s="569"/>
      <c r="DKM31" s="569"/>
      <c r="DKN31" s="569"/>
      <c r="DKO31" s="569"/>
      <c r="DKP31" s="569"/>
      <c r="DKQ31" s="569"/>
      <c r="DKR31" s="569"/>
      <c r="DKS31" s="569"/>
      <c r="DKT31" s="569"/>
      <c r="DKU31" s="569"/>
      <c r="DKV31" s="569"/>
      <c r="DKW31" s="569"/>
      <c r="DKX31" s="569"/>
      <c r="DKY31" s="569"/>
      <c r="DKZ31" s="569"/>
      <c r="DLA31" s="569"/>
      <c r="DLB31" s="569"/>
      <c r="DLC31" s="569"/>
      <c r="DLD31" s="569"/>
      <c r="DLE31" s="569"/>
      <c r="DLF31" s="569"/>
      <c r="DLG31" s="569"/>
      <c r="DLH31" s="569"/>
      <c r="DLI31" s="569"/>
      <c r="DLJ31" s="569"/>
      <c r="DLK31" s="569"/>
      <c r="DLL31" s="569"/>
      <c r="DLM31" s="569"/>
      <c r="DLN31" s="569"/>
      <c r="DLO31" s="569"/>
      <c r="DLP31" s="569"/>
      <c r="DLQ31" s="569"/>
      <c r="DLR31" s="569"/>
      <c r="DLS31" s="569"/>
      <c r="DLT31" s="569"/>
      <c r="DLU31" s="569"/>
      <c r="DLV31" s="569"/>
      <c r="DLW31" s="569"/>
      <c r="DLX31" s="569"/>
      <c r="DLY31" s="569"/>
      <c r="DLZ31" s="569"/>
      <c r="DMA31" s="569"/>
      <c r="DMB31" s="569"/>
      <c r="DMC31" s="569"/>
      <c r="DMD31" s="569"/>
      <c r="DME31" s="569"/>
      <c r="DMF31" s="569"/>
      <c r="DMG31" s="569"/>
      <c r="DMH31" s="569"/>
      <c r="DMI31" s="569"/>
      <c r="DMJ31" s="569"/>
      <c r="DMK31" s="569"/>
      <c r="DML31" s="569"/>
      <c r="DMM31" s="569"/>
      <c r="DMN31" s="569"/>
      <c r="DMO31" s="569"/>
      <c r="DMP31" s="569"/>
      <c r="DMQ31" s="569"/>
      <c r="DMR31" s="569"/>
      <c r="DMS31" s="569"/>
      <c r="DMT31" s="569"/>
      <c r="DMU31" s="569"/>
      <c r="DMV31" s="569"/>
      <c r="DMW31" s="569"/>
      <c r="DMX31" s="569"/>
      <c r="DMY31" s="569"/>
      <c r="DMZ31" s="569"/>
      <c r="DNA31" s="569"/>
      <c r="DNB31" s="569"/>
      <c r="DNC31" s="569"/>
      <c r="DND31" s="569"/>
      <c r="DNE31" s="569"/>
      <c r="DNF31" s="569"/>
      <c r="DNG31" s="569"/>
      <c r="DNH31" s="569"/>
      <c r="DNI31" s="569"/>
      <c r="DNJ31" s="569"/>
      <c r="DNK31" s="569"/>
      <c r="DNL31" s="569"/>
      <c r="DNM31" s="569"/>
      <c r="DNN31" s="569"/>
      <c r="DNO31" s="569"/>
      <c r="DNP31" s="569"/>
      <c r="DNQ31" s="569"/>
      <c r="DNR31" s="569"/>
      <c r="DNS31" s="569"/>
      <c r="DNT31" s="569"/>
      <c r="DNU31" s="569"/>
      <c r="DNV31" s="569"/>
      <c r="DNW31" s="569"/>
      <c r="DNX31" s="569"/>
      <c r="DNY31" s="569"/>
      <c r="DNZ31" s="569"/>
      <c r="DOA31" s="569"/>
      <c r="DOB31" s="569"/>
      <c r="DOC31" s="569"/>
      <c r="DOD31" s="569"/>
      <c r="DOE31" s="569"/>
      <c r="DOF31" s="569"/>
      <c r="DOG31" s="569"/>
      <c r="DOH31" s="569"/>
      <c r="DOI31" s="569"/>
      <c r="DOJ31" s="569"/>
      <c r="DOK31" s="569"/>
      <c r="DOL31" s="569"/>
      <c r="DOM31" s="569"/>
      <c r="DON31" s="569"/>
      <c r="DOO31" s="569"/>
      <c r="DOP31" s="569"/>
      <c r="DOQ31" s="569"/>
      <c r="DOR31" s="569"/>
      <c r="DOS31" s="569"/>
      <c r="DOT31" s="569"/>
      <c r="DOU31" s="569"/>
      <c r="DOV31" s="569"/>
      <c r="DOW31" s="569"/>
      <c r="DOX31" s="569"/>
      <c r="DOY31" s="569"/>
      <c r="DOZ31" s="569"/>
      <c r="DPA31" s="569"/>
      <c r="DPB31" s="569"/>
      <c r="DPC31" s="569"/>
      <c r="DPD31" s="569"/>
      <c r="DPE31" s="569"/>
      <c r="DPF31" s="569"/>
      <c r="DPG31" s="569"/>
      <c r="DPH31" s="569"/>
      <c r="DPI31" s="569"/>
      <c r="DPJ31" s="569"/>
      <c r="DPK31" s="569"/>
      <c r="DPL31" s="569"/>
      <c r="DPM31" s="569"/>
      <c r="DPN31" s="569"/>
      <c r="DPO31" s="569"/>
      <c r="DPP31" s="569"/>
      <c r="DPQ31" s="569"/>
      <c r="DPR31" s="569"/>
      <c r="DPS31" s="569"/>
      <c r="DPT31" s="569"/>
      <c r="DPU31" s="569"/>
      <c r="DPV31" s="569"/>
      <c r="DPW31" s="569"/>
      <c r="DPX31" s="569"/>
      <c r="DPY31" s="569"/>
      <c r="DPZ31" s="569"/>
      <c r="DQA31" s="569"/>
      <c r="DQB31" s="569"/>
      <c r="DQC31" s="569"/>
      <c r="DQD31" s="569"/>
      <c r="DQE31" s="569"/>
      <c r="DQF31" s="569"/>
      <c r="DQG31" s="569"/>
      <c r="DQH31" s="569"/>
      <c r="DQI31" s="569"/>
      <c r="DQJ31" s="569"/>
      <c r="DQK31" s="569"/>
      <c r="DQL31" s="569"/>
      <c r="DQM31" s="569"/>
      <c r="DQN31" s="569"/>
      <c r="DQO31" s="569"/>
      <c r="DQP31" s="569"/>
      <c r="DQQ31" s="569"/>
      <c r="DQR31" s="569"/>
      <c r="DQS31" s="569"/>
      <c r="DQT31" s="569"/>
      <c r="DQU31" s="569"/>
      <c r="DQV31" s="569"/>
      <c r="DQW31" s="569"/>
      <c r="DQX31" s="569"/>
      <c r="DQY31" s="569"/>
      <c r="DQZ31" s="569"/>
      <c r="DRA31" s="569"/>
      <c r="DRB31" s="569"/>
      <c r="DRC31" s="569"/>
      <c r="DRD31" s="569"/>
      <c r="DRE31" s="569"/>
      <c r="DRF31" s="569"/>
      <c r="DRG31" s="569"/>
      <c r="DRH31" s="569"/>
      <c r="DRI31" s="569"/>
      <c r="DRJ31" s="569"/>
      <c r="DRK31" s="569"/>
      <c r="DRL31" s="569"/>
      <c r="DRM31" s="569"/>
      <c r="DRN31" s="569"/>
      <c r="DRO31" s="569"/>
      <c r="DRP31" s="569"/>
      <c r="DRQ31" s="569"/>
      <c r="DRR31" s="569"/>
      <c r="DRS31" s="569"/>
      <c r="DRT31" s="569"/>
      <c r="DRU31" s="569"/>
      <c r="DRV31" s="569"/>
      <c r="DRW31" s="569"/>
      <c r="DRX31" s="569"/>
      <c r="DRY31" s="569"/>
      <c r="DRZ31" s="569"/>
      <c r="DSA31" s="569"/>
      <c r="DSB31" s="569"/>
      <c r="DSC31" s="569"/>
      <c r="DSD31" s="569"/>
      <c r="DSE31" s="569"/>
      <c r="DSF31" s="569"/>
      <c r="DSG31" s="569"/>
      <c r="DSH31" s="569"/>
      <c r="DSI31" s="569"/>
      <c r="DSJ31" s="569"/>
      <c r="DSK31" s="569"/>
      <c r="DSL31" s="569"/>
      <c r="DSM31" s="569"/>
      <c r="DSN31" s="569"/>
      <c r="DSO31" s="569"/>
      <c r="DSP31" s="569"/>
      <c r="DSQ31" s="569"/>
      <c r="DSR31" s="569"/>
      <c r="DSS31" s="569"/>
      <c r="DST31" s="569"/>
      <c r="DSU31" s="569"/>
      <c r="DSV31" s="569"/>
      <c r="DSW31" s="569"/>
      <c r="DSX31" s="569"/>
      <c r="DSY31" s="569"/>
      <c r="DSZ31" s="569"/>
      <c r="DTA31" s="569"/>
      <c r="DTB31" s="569"/>
      <c r="DTC31" s="569"/>
      <c r="DTD31" s="569"/>
      <c r="DTE31" s="569"/>
      <c r="DTF31" s="569"/>
      <c r="DTG31" s="569"/>
      <c r="DTH31" s="569"/>
      <c r="DTI31" s="569"/>
      <c r="DTJ31" s="569"/>
      <c r="DTK31" s="569"/>
      <c r="DTL31" s="569"/>
      <c r="DTM31" s="569"/>
      <c r="DTN31" s="569"/>
      <c r="DTO31" s="569"/>
      <c r="DTP31" s="569"/>
      <c r="DTQ31" s="569"/>
      <c r="DTR31" s="569"/>
      <c r="DTS31" s="569"/>
      <c r="DTT31" s="569"/>
      <c r="DTU31" s="569"/>
      <c r="DTV31" s="569"/>
      <c r="DTW31" s="569"/>
      <c r="DTX31" s="569"/>
      <c r="DTY31" s="569"/>
      <c r="DTZ31" s="569"/>
      <c r="DUA31" s="569"/>
      <c r="DUB31" s="569"/>
      <c r="DUC31" s="569"/>
      <c r="DUD31" s="569"/>
      <c r="DUE31" s="569"/>
      <c r="DUF31" s="569"/>
      <c r="DUG31" s="569"/>
      <c r="DUH31" s="569"/>
      <c r="DUI31" s="569"/>
      <c r="DUJ31" s="569"/>
      <c r="DUK31" s="569"/>
      <c r="DUL31" s="569"/>
      <c r="DUM31" s="569"/>
      <c r="DUN31" s="569"/>
      <c r="DUO31" s="569"/>
      <c r="DUP31" s="569"/>
      <c r="DUQ31" s="569"/>
      <c r="DUR31" s="569"/>
      <c r="DUS31" s="569"/>
      <c r="DUT31" s="569"/>
      <c r="DUU31" s="569"/>
      <c r="DUV31" s="569"/>
      <c r="DUW31" s="569"/>
      <c r="DUX31" s="569"/>
      <c r="DUY31" s="569"/>
      <c r="DUZ31" s="569"/>
      <c r="DVA31" s="569"/>
      <c r="DVB31" s="569"/>
      <c r="DVC31" s="569"/>
      <c r="DVD31" s="569"/>
      <c r="DVE31" s="569"/>
      <c r="DVF31" s="569"/>
      <c r="DVG31" s="569"/>
      <c r="DVH31" s="569"/>
      <c r="DVI31" s="569"/>
      <c r="DVJ31" s="569"/>
      <c r="DVK31" s="569"/>
      <c r="DVL31" s="569"/>
      <c r="DVM31" s="569"/>
      <c r="DVN31" s="569"/>
      <c r="DVO31" s="569"/>
      <c r="DVP31" s="569"/>
      <c r="DVQ31" s="569"/>
      <c r="DVR31" s="569"/>
      <c r="DVS31" s="569"/>
      <c r="DVT31" s="569"/>
      <c r="DVU31" s="569"/>
      <c r="DVV31" s="569"/>
      <c r="DVW31" s="569"/>
      <c r="DVX31" s="569"/>
      <c r="DVY31" s="569"/>
      <c r="DVZ31" s="569"/>
      <c r="DWA31" s="569"/>
      <c r="DWB31" s="569"/>
      <c r="DWC31" s="569"/>
      <c r="DWD31" s="569"/>
      <c r="DWE31" s="569"/>
      <c r="DWF31" s="569"/>
      <c r="DWG31" s="569"/>
      <c r="DWH31" s="569"/>
      <c r="DWI31" s="569"/>
      <c r="DWJ31" s="569"/>
      <c r="DWK31" s="569"/>
      <c r="DWL31" s="569"/>
      <c r="DWM31" s="569"/>
      <c r="DWN31" s="569"/>
      <c r="DWO31" s="569"/>
      <c r="DWP31" s="569"/>
      <c r="DWQ31" s="569"/>
      <c r="DWR31" s="569"/>
      <c r="DWS31" s="569"/>
      <c r="DWT31" s="569"/>
      <c r="DWU31" s="569"/>
      <c r="DWV31" s="569"/>
      <c r="DWW31" s="569"/>
      <c r="DWX31" s="569"/>
      <c r="DWY31" s="569"/>
      <c r="DWZ31" s="569"/>
      <c r="DXA31" s="569"/>
      <c r="DXB31" s="569"/>
      <c r="DXC31" s="569"/>
      <c r="DXD31" s="569"/>
      <c r="DXE31" s="569"/>
      <c r="DXF31" s="569"/>
      <c r="DXG31" s="569"/>
      <c r="DXH31" s="569"/>
      <c r="DXI31" s="569"/>
      <c r="DXJ31" s="569"/>
      <c r="DXK31" s="569"/>
      <c r="DXL31" s="569"/>
      <c r="DXM31" s="569"/>
      <c r="DXN31" s="569"/>
      <c r="DXO31" s="569"/>
      <c r="DXP31" s="569"/>
      <c r="DXQ31" s="569"/>
      <c r="DXR31" s="569"/>
      <c r="DXS31" s="569"/>
      <c r="DXT31" s="569"/>
      <c r="DXU31" s="569"/>
      <c r="DXV31" s="569"/>
      <c r="DXW31" s="569"/>
      <c r="DXX31" s="569"/>
      <c r="DXY31" s="569"/>
      <c r="DXZ31" s="569"/>
      <c r="DYA31" s="569"/>
      <c r="DYB31" s="569"/>
      <c r="DYC31" s="569"/>
      <c r="DYD31" s="569"/>
      <c r="DYE31" s="569"/>
      <c r="DYF31" s="569"/>
      <c r="DYG31" s="569"/>
      <c r="DYH31" s="569"/>
      <c r="DYI31" s="569"/>
      <c r="DYJ31" s="569"/>
      <c r="DYK31" s="569"/>
      <c r="DYL31" s="569"/>
      <c r="DYM31" s="569"/>
      <c r="DYN31" s="569"/>
      <c r="DYO31" s="569"/>
      <c r="DYP31" s="569"/>
      <c r="DYQ31" s="569"/>
      <c r="DYR31" s="569"/>
      <c r="DYS31" s="569"/>
      <c r="DYT31" s="569"/>
      <c r="DYU31" s="569"/>
      <c r="DYV31" s="569"/>
      <c r="DYW31" s="569"/>
      <c r="DYX31" s="569"/>
      <c r="DYY31" s="569"/>
      <c r="DYZ31" s="569"/>
      <c r="DZA31" s="569"/>
      <c r="DZB31" s="569"/>
      <c r="DZC31" s="569"/>
      <c r="DZD31" s="569"/>
      <c r="DZE31" s="569"/>
      <c r="DZF31" s="569"/>
      <c r="DZG31" s="569"/>
      <c r="DZH31" s="569"/>
      <c r="DZI31" s="569"/>
      <c r="DZJ31" s="569"/>
      <c r="DZK31" s="569"/>
      <c r="DZL31" s="569"/>
      <c r="DZM31" s="569"/>
      <c r="DZN31" s="569"/>
      <c r="DZO31" s="569"/>
      <c r="DZP31" s="569"/>
      <c r="DZQ31" s="569"/>
      <c r="DZR31" s="569"/>
      <c r="DZS31" s="569"/>
      <c r="DZT31" s="569"/>
      <c r="DZU31" s="569"/>
      <c r="DZV31" s="569"/>
      <c r="DZW31" s="569"/>
      <c r="DZX31" s="569"/>
      <c r="DZY31" s="569"/>
      <c r="DZZ31" s="569"/>
      <c r="EAA31" s="569"/>
      <c r="EAB31" s="569"/>
      <c r="EAC31" s="569"/>
      <c r="EAD31" s="569"/>
      <c r="EAE31" s="569"/>
      <c r="EAF31" s="569"/>
      <c r="EAG31" s="569"/>
      <c r="EAH31" s="569"/>
      <c r="EAI31" s="569"/>
      <c r="EAJ31" s="569"/>
      <c r="EAK31" s="569"/>
      <c r="EAL31" s="569"/>
      <c r="EAM31" s="569"/>
      <c r="EAN31" s="569"/>
      <c r="EAO31" s="569"/>
      <c r="EAP31" s="569"/>
      <c r="EAQ31" s="569"/>
      <c r="EAR31" s="569"/>
      <c r="EAS31" s="569"/>
      <c r="EAT31" s="569"/>
      <c r="EAU31" s="569"/>
      <c r="EAV31" s="569"/>
      <c r="EAW31" s="569"/>
      <c r="EAX31" s="569"/>
      <c r="EAY31" s="569"/>
      <c r="EAZ31" s="569"/>
      <c r="EBA31" s="569"/>
      <c r="EBB31" s="569"/>
      <c r="EBC31" s="569"/>
      <c r="EBD31" s="569"/>
      <c r="EBE31" s="569"/>
      <c r="EBF31" s="569"/>
      <c r="EBG31" s="569"/>
      <c r="EBH31" s="569"/>
      <c r="EBI31" s="569"/>
      <c r="EBJ31" s="569"/>
      <c r="EBK31" s="569"/>
      <c r="EBL31" s="569"/>
      <c r="EBM31" s="569"/>
      <c r="EBN31" s="569"/>
      <c r="EBO31" s="569"/>
      <c r="EBP31" s="569"/>
      <c r="EBQ31" s="569"/>
      <c r="EBR31" s="569"/>
      <c r="EBS31" s="569"/>
      <c r="EBT31" s="569"/>
      <c r="EBU31" s="569"/>
      <c r="EBV31" s="569"/>
      <c r="EBW31" s="569"/>
      <c r="EBX31" s="569"/>
      <c r="EBY31" s="569"/>
      <c r="EBZ31" s="569"/>
      <c r="ECA31" s="569"/>
      <c r="ECB31" s="569"/>
      <c r="ECC31" s="569"/>
      <c r="ECD31" s="569"/>
      <c r="ECE31" s="569"/>
      <c r="ECF31" s="569"/>
      <c r="ECG31" s="569"/>
      <c r="ECH31" s="569"/>
      <c r="ECI31" s="569"/>
      <c r="ECJ31" s="569"/>
      <c r="ECK31" s="569"/>
      <c r="ECL31" s="569"/>
      <c r="ECM31" s="569"/>
      <c r="ECN31" s="569"/>
      <c r="ECO31" s="569"/>
      <c r="ECP31" s="569"/>
      <c r="ECQ31" s="569"/>
      <c r="ECR31" s="569"/>
      <c r="ECS31" s="569"/>
      <c r="ECT31" s="569"/>
      <c r="ECU31" s="569"/>
      <c r="ECV31" s="569"/>
      <c r="ECW31" s="569"/>
      <c r="ECX31" s="569"/>
      <c r="ECY31" s="569"/>
      <c r="ECZ31" s="569"/>
      <c r="EDA31" s="569"/>
      <c r="EDB31" s="569"/>
      <c r="EDC31" s="569"/>
      <c r="EDD31" s="569"/>
      <c r="EDE31" s="569"/>
      <c r="EDF31" s="569"/>
      <c r="EDG31" s="569"/>
      <c r="EDH31" s="569"/>
      <c r="EDI31" s="569"/>
      <c r="EDJ31" s="569"/>
      <c r="EDK31" s="569"/>
      <c r="EDL31" s="569"/>
      <c r="EDM31" s="569"/>
      <c r="EDN31" s="569"/>
      <c r="EDO31" s="569"/>
      <c r="EDP31" s="569"/>
      <c r="EDQ31" s="569"/>
      <c r="EDR31" s="569"/>
      <c r="EDS31" s="569"/>
      <c r="EDT31" s="569"/>
      <c r="EDU31" s="569"/>
      <c r="EDV31" s="569"/>
      <c r="EDW31" s="569"/>
      <c r="EDX31" s="569"/>
      <c r="EDY31" s="569"/>
      <c r="EDZ31" s="569"/>
      <c r="EEA31" s="569"/>
      <c r="EEB31" s="569"/>
      <c r="EEC31" s="569"/>
      <c r="EED31" s="569"/>
      <c r="EEE31" s="569"/>
      <c r="EEF31" s="569"/>
      <c r="EEG31" s="569"/>
      <c r="EEH31" s="569"/>
      <c r="EEI31" s="569"/>
      <c r="EEJ31" s="569"/>
      <c r="EEK31" s="569"/>
      <c r="EEL31" s="569"/>
      <c r="EEM31" s="569"/>
      <c r="EEN31" s="569"/>
      <c r="EEO31" s="569"/>
      <c r="EEP31" s="569"/>
      <c r="EEQ31" s="569"/>
      <c r="EER31" s="569"/>
      <c r="EES31" s="569"/>
      <c r="EET31" s="569"/>
      <c r="EEU31" s="569"/>
      <c r="EEV31" s="569"/>
      <c r="EEW31" s="569"/>
      <c r="EEX31" s="569"/>
      <c r="EEY31" s="569"/>
      <c r="EEZ31" s="569"/>
      <c r="EFA31" s="569"/>
      <c r="EFB31" s="569"/>
      <c r="EFC31" s="569"/>
      <c r="EFD31" s="569"/>
      <c r="EFE31" s="569"/>
      <c r="EFF31" s="569"/>
      <c r="EFG31" s="569"/>
      <c r="EFH31" s="569"/>
      <c r="EFI31" s="569"/>
      <c r="EFJ31" s="569"/>
      <c r="EFK31" s="569"/>
      <c r="EFL31" s="569"/>
      <c r="EFM31" s="569"/>
      <c r="EFN31" s="569"/>
      <c r="EFO31" s="569"/>
      <c r="EFP31" s="569"/>
      <c r="EFQ31" s="569"/>
      <c r="EFR31" s="569"/>
      <c r="EFS31" s="569"/>
      <c r="EFT31" s="569"/>
      <c r="EFU31" s="569"/>
      <c r="EFV31" s="569"/>
      <c r="EFW31" s="569"/>
      <c r="EFX31" s="569"/>
      <c r="EFY31" s="569"/>
      <c r="EFZ31" s="569"/>
      <c r="EGA31" s="569"/>
      <c r="EGB31" s="569"/>
      <c r="EGC31" s="569"/>
      <c r="EGD31" s="569"/>
      <c r="EGE31" s="569"/>
      <c r="EGF31" s="569"/>
      <c r="EGG31" s="569"/>
      <c r="EGH31" s="569"/>
      <c r="EGI31" s="569"/>
      <c r="EGJ31" s="569"/>
      <c r="EGK31" s="569"/>
      <c r="EGL31" s="569"/>
      <c r="EGM31" s="569"/>
      <c r="EGN31" s="569"/>
      <c r="EGO31" s="569"/>
      <c r="EGP31" s="569"/>
      <c r="EGQ31" s="569"/>
      <c r="EGR31" s="569"/>
      <c r="EGS31" s="569"/>
      <c r="EGT31" s="569"/>
      <c r="EGU31" s="569"/>
      <c r="EGV31" s="569"/>
      <c r="EGW31" s="569"/>
      <c r="EGX31" s="569"/>
      <c r="EGY31" s="569"/>
      <c r="EGZ31" s="569"/>
      <c r="EHA31" s="569"/>
      <c r="EHB31" s="569"/>
      <c r="EHC31" s="569"/>
      <c r="EHD31" s="569"/>
      <c r="EHE31" s="569"/>
      <c r="EHF31" s="569"/>
      <c r="EHG31" s="569"/>
      <c r="EHH31" s="569"/>
      <c r="EHI31" s="569"/>
      <c r="EHJ31" s="569"/>
      <c r="EHK31" s="569"/>
      <c r="EHL31" s="569"/>
      <c r="EHM31" s="569"/>
      <c r="EHN31" s="569"/>
      <c r="EHO31" s="569"/>
      <c r="EHP31" s="569"/>
      <c r="EHQ31" s="569"/>
      <c r="EHR31" s="569"/>
      <c r="EHS31" s="569"/>
      <c r="EHT31" s="569"/>
      <c r="EHU31" s="569"/>
      <c r="EHV31" s="569"/>
      <c r="EHW31" s="569"/>
      <c r="EHX31" s="569"/>
      <c r="EHY31" s="569"/>
      <c r="EHZ31" s="569"/>
      <c r="EIA31" s="569"/>
      <c r="EIB31" s="569"/>
      <c r="EIC31" s="569"/>
      <c r="EID31" s="569"/>
      <c r="EIE31" s="569"/>
      <c r="EIF31" s="569"/>
      <c r="EIG31" s="569"/>
      <c r="EIH31" s="569"/>
      <c r="EII31" s="569"/>
      <c r="EIJ31" s="569"/>
      <c r="EIK31" s="569"/>
      <c r="EIL31" s="569"/>
      <c r="EIM31" s="569"/>
      <c r="EIN31" s="569"/>
      <c r="EIO31" s="569"/>
      <c r="EIP31" s="569"/>
      <c r="EIQ31" s="569"/>
      <c r="EIR31" s="569"/>
      <c r="EIS31" s="569"/>
      <c r="EIT31" s="569"/>
      <c r="EIU31" s="569"/>
      <c r="EIV31" s="569"/>
      <c r="EIW31" s="569"/>
      <c r="EIX31" s="569"/>
      <c r="EIY31" s="569"/>
      <c r="EIZ31" s="569"/>
      <c r="EJA31" s="569"/>
      <c r="EJB31" s="569"/>
      <c r="EJC31" s="569"/>
      <c r="EJD31" s="569"/>
      <c r="EJE31" s="569"/>
      <c r="EJF31" s="569"/>
      <c r="EJG31" s="569"/>
      <c r="EJH31" s="569"/>
      <c r="EJI31" s="569"/>
      <c r="EJJ31" s="569"/>
      <c r="EJK31" s="569"/>
      <c r="EJL31" s="569"/>
      <c r="EJM31" s="569"/>
      <c r="EJN31" s="569"/>
      <c r="EJO31" s="569"/>
      <c r="EJP31" s="569"/>
      <c r="EJQ31" s="569"/>
      <c r="EJR31" s="569"/>
      <c r="EJS31" s="569"/>
      <c r="EJT31" s="569"/>
      <c r="EJU31" s="569"/>
      <c r="EJV31" s="569"/>
      <c r="EJW31" s="569"/>
      <c r="EJX31" s="569"/>
      <c r="EJY31" s="569"/>
      <c r="EJZ31" s="569"/>
      <c r="EKA31" s="569"/>
      <c r="EKB31" s="569"/>
      <c r="EKC31" s="569"/>
      <c r="EKD31" s="569"/>
      <c r="EKE31" s="569"/>
      <c r="EKF31" s="569"/>
      <c r="EKG31" s="569"/>
      <c r="EKH31" s="569"/>
      <c r="EKI31" s="569"/>
      <c r="EKJ31" s="569"/>
      <c r="EKK31" s="569"/>
      <c r="EKL31" s="569"/>
      <c r="EKM31" s="569"/>
      <c r="EKN31" s="569"/>
      <c r="EKO31" s="569"/>
      <c r="EKP31" s="569"/>
      <c r="EKQ31" s="569"/>
      <c r="EKR31" s="569"/>
      <c r="EKS31" s="569"/>
      <c r="EKT31" s="569"/>
      <c r="EKU31" s="569"/>
      <c r="EKV31" s="569"/>
      <c r="EKW31" s="569"/>
      <c r="EKX31" s="569"/>
      <c r="EKY31" s="569"/>
      <c r="EKZ31" s="569"/>
      <c r="ELA31" s="569"/>
      <c r="ELB31" s="569"/>
      <c r="ELC31" s="569"/>
      <c r="ELD31" s="569"/>
      <c r="ELE31" s="569"/>
      <c r="ELF31" s="569"/>
      <c r="ELG31" s="569"/>
      <c r="ELH31" s="569"/>
      <c r="ELI31" s="569"/>
      <c r="ELJ31" s="569"/>
      <c r="ELK31" s="569"/>
      <c r="ELL31" s="569"/>
      <c r="ELM31" s="569"/>
      <c r="ELN31" s="569"/>
      <c r="ELO31" s="569"/>
      <c r="ELP31" s="569"/>
      <c r="ELQ31" s="569"/>
      <c r="ELR31" s="569"/>
      <c r="ELS31" s="569"/>
      <c r="ELT31" s="569"/>
      <c r="ELU31" s="569"/>
      <c r="ELV31" s="569"/>
      <c r="ELW31" s="569"/>
      <c r="ELX31" s="569"/>
      <c r="ELY31" s="569"/>
      <c r="ELZ31" s="569"/>
      <c r="EMA31" s="569"/>
      <c r="EMB31" s="569"/>
      <c r="EMC31" s="569"/>
      <c r="EMD31" s="569"/>
      <c r="EME31" s="569"/>
      <c r="EMF31" s="569"/>
      <c r="EMG31" s="569"/>
      <c r="EMH31" s="569"/>
      <c r="EMI31" s="569"/>
      <c r="EMJ31" s="569"/>
      <c r="EMK31" s="569"/>
      <c r="EML31" s="569"/>
      <c r="EMM31" s="569"/>
      <c r="EMN31" s="569"/>
      <c r="EMO31" s="569"/>
      <c r="EMP31" s="569"/>
      <c r="EMQ31" s="569"/>
      <c r="EMR31" s="569"/>
      <c r="EMS31" s="569"/>
      <c r="EMT31" s="569"/>
      <c r="EMU31" s="569"/>
      <c r="EMV31" s="569"/>
      <c r="EMW31" s="569"/>
      <c r="EMX31" s="569"/>
      <c r="EMY31" s="569"/>
      <c r="EMZ31" s="569"/>
      <c r="ENA31" s="569"/>
      <c r="ENB31" s="569"/>
      <c r="ENC31" s="569"/>
      <c r="END31" s="569"/>
      <c r="ENE31" s="569"/>
      <c r="ENF31" s="569"/>
      <c r="ENG31" s="569"/>
      <c r="ENH31" s="569"/>
      <c r="ENI31" s="569"/>
      <c r="ENJ31" s="569"/>
      <c r="ENK31" s="569"/>
      <c r="ENL31" s="569"/>
      <c r="ENM31" s="569"/>
      <c r="ENN31" s="569"/>
      <c r="ENO31" s="569"/>
      <c r="ENP31" s="569"/>
      <c r="ENQ31" s="569"/>
      <c r="ENR31" s="569"/>
      <c r="ENS31" s="569"/>
      <c r="ENT31" s="569"/>
      <c r="ENU31" s="569"/>
      <c r="ENV31" s="569"/>
      <c r="ENW31" s="569"/>
      <c r="ENX31" s="569"/>
      <c r="ENY31" s="569"/>
      <c r="ENZ31" s="569"/>
      <c r="EOA31" s="569"/>
      <c r="EOB31" s="569"/>
      <c r="EOC31" s="569"/>
      <c r="EOD31" s="569"/>
      <c r="EOE31" s="569"/>
      <c r="EOF31" s="569"/>
      <c r="EOG31" s="569"/>
      <c r="EOH31" s="569"/>
      <c r="EOI31" s="569"/>
      <c r="EOJ31" s="569"/>
      <c r="EOK31" s="569"/>
      <c r="EOL31" s="569"/>
      <c r="EOM31" s="569"/>
      <c r="EON31" s="569"/>
      <c r="EOO31" s="569"/>
      <c r="EOP31" s="569"/>
      <c r="EOQ31" s="569"/>
      <c r="EOR31" s="569"/>
      <c r="EOS31" s="569"/>
      <c r="EOT31" s="569"/>
      <c r="EOU31" s="569"/>
      <c r="EOV31" s="569"/>
      <c r="EOW31" s="569"/>
      <c r="EOX31" s="569"/>
      <c r="EOY31" s="569"/>
      <c r="EOZ31" s="569"/>
      <c r="EPA31" s="569"/>
      <c r="EPB31" s="569"/>
      <c r="EPC31" s="569"/>
      <c r="EPD31" s="569"/>
      <c r="EPE31" s="569"/>
      <c r="EPF31" s="569"/>
      <c r="EPG31" s="569"/>
      <c r="EPH31" s="569"/>
      <c r="EPI31" s="569"/>
      <c r="EPJ31" s="569"/>
      <c r="EPK31" s="569"/>
      <c r="EPL31" s="569"/>
      <c r="EPM31" s="569"/>
      <c r="EPN31" s="569"/>
      <c r="EPO31" s="569"/>
      <c r="EPP31" s="569"/>
      <c r="EPQ31" s="569"/>
      <c r="EPR31" s="569"/>
      <c r="EPS31" s="569"/>
      <c r="EPT31" s="569"/>
      <c r="EPU31" s="569"/>
      <c r="EPV31" s="569"/>
      <c r="EPW31" s="569"/>
      <c r="EPX31" s="569"/>
      <c r="EPY31" s="569"/>
      <c r="EPZ31" s="569"/>
      <c r="EQA31" s="569"/>
      <c r="EQB31" s="569"/>
      <c r="EQC31" s="569"/>
      <c r="EQD31" s="569"/>
      <c r="EQE31" s="569"/>
      <c r="EQF31" s="569"/>
      <c r="EQG31" s="569"/>
      <c r="EQH31" s="569"/>
      <c r="EQI31" s="569"/>
      <c r="EQJ31" s="569"/>
      <c r="EQK31" s="569"/>
      <c r="EQL31" s="569"/>
      <c r="EQM31" s="569"/>
      <c r="EQN31" s="569"/>
      <c r="EQO31" s="569"/>
      <c r="EQP31" s="569"/>
      <c r="EQQ31" s="569"/>
      <c r="EQR31" s="569"/>
      <c r="EQS31" s="569"/>
      <c r="EQT31" s="569"/>
      <c r="EQU31" s="569"/>
      <c r="EQV31" s="569"/>
      <c r="EQW31" s="569"/>
      <c r="EQX31" s="569"/>
      <c r="EQY31" s="569"/>
      <c r="EQZ31" s="569"/>
      <c r="ERA31" s="569"/>
      <c r="ERB31" s="569"/>
      <c r="ERC31" s="569"/>
      <c r="ERD31" s="569"/>
      <c r="ERE31" s="569"/>
      <c r="ERF31" s="569"/>
      <c r="ERG31" s="569"/>
      <c r="ERH31" s="569"/>
      <c r="ERI31" s="569"/>
      <c r="ERJ31" s="569"/>
      <c r="ERK31" s="569"/>
      <c r="ERL31" s="569"/>
      <c r="ERM31" s="569"/>
      <c r="ERN31" s="569"/>
      <c r="ERO31" s="569"/>
      <c r="ERP31" s="569"/>
      <c r="ERQ31" s="569"/>
      <c r="ERR31" s="569"/>
      <c r="ERS31" s="569"/>
      <c r="ERT31" s="569"/>
      <c r="ERU31" s="569"/>
      <c r="ERV31" s="569"/>
      <c r="ERW31" s="569"/>
      <c r="ERX31" s="569"/>
      <c r="ERY31" s="569"/>
      <c r="ERZ31" s="569"/>
      <c r="ESA31" s="569"/>
      <c r="ESB31" s="569"/>
      <c r="ESC31" s="569"/>
      <c r="ESD31" s="569"/>
      <c r="ESE31" s="569"/>
      <c r="ESF31" s="569"/>
      <c r="ESG31" s="569"/>
      <c r="ESH31" s="569"/>
      <c r="ESI31" s="569"/>
      <c r="ESJ31" s="569"/>
      <c r="ESK31" s="569"/>
      <c r="ESL31" s="569"/>
      <c r="ESM31" s="569"/>
      <c r="ESN31" s="569"/>
      <c r="ESO31" s="569"/>
      <c r="ESP31" s="569"/>
      <c r="ESQ31" s="569"/>
      <c r="ESR31" s="569"/>
      <c r="ESS31" s="569"/>
      <c r="EST31" s="569"/>
      <c r="ESU31" s="569"/>
      <c r="ESV31" s="569"/>
      <c r="ESW31" s="569"/>
      <c r="ESX31" s="569"/>
      <c r="ESY31" s="569"/>
      <c r="ESZ31" s="569"/>
      <c r="ETA31" s="569"/>
      <c r="ETB31" s="569"/>
      <c r="ETC31" s="569"/>
      <c r="ETD31" s="569"/>
      <c r="ETE31" s="569"/>
      <c r="ETF31" s="569"/>
      <c r="ETG31" s="569"/>
      <c r="ETH31" s="569"/>
      <c r="ETI31" s="569"/>
      <c r="ETJ31" s="569"/>
      <c r="ETK31" s="569"/>
      <c r="ETL31" s="569"/>
      <c r="ETM31" s="569"/>
      <c r="ETN31" s="569"/>
      <c r="ETO31" s="569"/>
      <c r="ETP31" s="569"/>
      <c r="ETQ31" s="569"/>
      <c r="ETR31" s="569"/>
      <c r="ETS31" s="569"/>
      <c r="ETT31" s="569"/>
      <c r="ETU31" s="569"/>
      <c r="ETV31" s="569"/>
      <c r="ETW31" s="569"/>
      <c r="ETX31" s="569"/>
      <c r="ETY31" s="569"/>
      <c r="ETZ31" s="569"/>
      <c r="EUA31" s="569"/>
      <c r="EUB31" s="569"/>
      <c r="EUC31" s="569"/>
      <c r="EUD31" s="569"/>
      <c r="EUE31" s="569"/>
      <c r="EUF31" s="569"/>
      <c r="EUG31" s="569"/>
      <c r="EUH31" s="569"/>
      <c r="EUI31" s="569"/>
      <c r="EUJ31" s="569"/>
      <c r="EUK31" s="569"/>
      <c r="EUL31" s="569"/>
      <c r="EUM31" s="569"/>
      <c r="EUN31" s="569"/>
      <c r="EUO31" s="569"/>
      <c r="EUP31" s="569"/>
      <c r="EUQ31" s="569"/>
      <c r="EUR31" s="569"/>
      <c r="EUS31" s="569"/>
      <c r="EUT31" s="569"/>
      <c r="EUU31" s="569"/>
      <c r="EUV31" s="569"/>
      <c r="EUW31" s="569"/>
      <c r="EUX31" s="569"/>
      <c r="EUY31" s="569"/>
      <c r="EUZ31" s="569"/>
      <c r="EVA31" s="569"/>
      <c r="EVB31" s="569"/>
      <c r="EVC31" s="569"/>
      <c r="EVD31" s="569"/>
      <c r="EVE31" s="569"/>
      <c r="EVF31" s="569"/>
      <c r="EVG31" s="569"/>
      <c r="EVH31" s="569"/>
      <c r="EVI31" s="569"/>
      <c r="EVJ31" s="569"/>
      <c r="EVK31" s="569"/>
      <c r="EVL31" s="569"/>
      <c r="EVM31" s="569"/>
      <c r="EVN31" s="569"/>
      <c r="EVO31" s="569"/>
      <c r="EVP31" s="569"/>
      <c r="EVQ31" s="569"/>
      <c r="EVR31" s="569"/>
      <c r="EVS31" s="569"/>
      <c r="EVT31" s="569"/>
      <c r="EVU31" s="569"/>
      <c r="EVV31" s="569"/>
      <c r="EVW31" s="569"/>
      <c r="EVX31" s="569"/>
      <c r="EVY31" s="569"/>
      <c r="EVZ31" s="569"/>
      <c r="EWA31" s="569"/>
      <c r="EWB31" s="569"/>
      <c r="EWC31" s="569"/>
      <c r="EWD31" s="569"/>
      <c r="EWE31" s="569"/>
      <c r="EWF31" s="569"/>
      <c r="EWG31" s="569"/>
      <c r="EWH31" s="569"/>
      <c r="EWI31" s="569"/>
      <c r="EWJ31" s="569"/>
      <c r="EWK31" s="569"/>
      <c r="EWL31" s="569"/>
      <c r="EWM31" s="569"/>
      <c r="EWN31" s="569"/>
      <c r="EWO31" s="569"/>
      <c r="EWP31" s="569"/>
      <c r="EWQ31" s="569"/>
      <c r="EWR31" s="569"/>
      <c r="EWS31" s="569"/>
      <c r="EWT31" s="569"/>
      <c r="EWU31" s="569"/>
      <c r="EWV31" s="569"/>
      <c r="EWW31" s="569"/>
      <c r="EWX31" s="569"/>
      <c r="EWY31" s="569"/>
      <c r="EWZ31" s="569"/>
      <c r="EXA31" s="569"/>
      <c r="EXB31" s="569"/>
      <c r="EXC31" s="569"/>
      <c r="EXD31" s="569"/>
      <c r="EXE31" s="569"/>
      <c r="EXF31" s="569"/>
      <c r="EXG31" s="569"/>
      <c r="EXH31" s="569"/>
      <c r="EXI31" s="569"/>
      <c r="EXJ31" s="569"/>
      <c r="EXK31" s="569"/>
      <c r="EXL31" s="569"/>
      <c r="EXM31" s="569"/>
      <c r="EXN31" s="569"/>
      <c r="EXO31" s="569"/>
      <c r="EXP31" s="569"/>
      <c r="EXQ31" s="569"/>
      <c r="EXR31" s="569"/>
      <c r="EXS31" s="569"/>
      <c r="EXT31" s="569"/>
      <c r="EXU31" s="569"/>
      <c r="EXV31" s="569"/>
      <c r="EXW31" s="569"/>
      <c r="EXX31" s="569"/>
      <c r="EXY31" s="569"/>
      <c r="EXZ31" s="569"/>
      <c r="EYA31" s="569"/>
      <c r="EYB31" s="569"/>
      <c r="EYC31" s="569"/>
      <c r="EYD31" s="569"/>
      <c r="EYE31" s="569"/>
      <c r="EYF31" s="569"/>
      <c r="EYG31" s="569"/>
      <c r="EYH31" s="569"/>
      <c r="EYI31" s="569"/>
      <c r="EYJ31" s="569"/>
      <c r="EYK31" s="569"/>
      <c r="EYL31" s="569"/>
      <c r="EYM31" s="569"/>
      <c r="EYN31" s="569"/>
      <c r="EYO31" s="569"/>
      <c r="EYP31" s="569"/>
      <c r="EYQ31" s="569"/>
      <c r="EYR31" s="569"/>
      <c r="EYS31" s="569"/>
      <c r="EYT31" s="569"/>
      <c r="EYU31" s="569"/>
      <c r="EYV31" s="569"/>
      <c r="EYW31" s="569"/>
      <c r="EYX31" s="569"/>
      <c r="EYY31" s="569"/>
      <c r="EYZ31" s="569"/>
      <c r="EZA31" s="569"/>
      <c r="EZB31" s="569"/>
      <c r="EZC31" s="569"/>
      <c r="EZD31" s="569"/>
      <c r="EZE31" s="569"/>
      <c r="EZF31" s="569"/>
      <c r="EZG31" s="569"/>
      <c r="EZH31" s="569"/>
      <c r="EZI31" s="569"/>
      <c r="EZJ31" s="569"/>
      <c r="EZK31" s="569"/>
      <c r="EZL31" s="569"/>
      <c r="EZM31" s="569"/>
      <c r="EZN31" s="569"/>
      <c r="EZO31" s="569"/>
      <c r="EZP31" s="569"/>
      <c r="EZQ31" s="569"/>
      <c r="EZR31" s="569"/>
      <c r="EZS31" s="569"/>
      <c r="EZT31" s="569"/>
      <c r="EZU31" s="569"/>
      <c r="EZV31" s="569"/>
      <c r="EZW31" s="569"/>
      <c r="EZX31" s="569"/>
      <c r="EZY31" s="569"/>
      <c r="EZZ31" s="569"/>
      <c r="FAA31" s="569"/>
      <c r="FAB31" s="569"/>
      <c r="FAC31" s="569"/>
      <c r="FAD31" s="569"/>
      <c r="FAE31" s="569"/>
      <c r="FAF31" s="569"/>
      <c r="FAG31" s="569"/>
      <c r="FAH31" s="569"/>
      <c r="FAI31" s="569"/>
      <c r="FAJ31" s="569"/>
      <c r="FAK31" s="569"/>
      <c r="FAL31" s="569"/>
      <c r="FAM31" s="569"/>
      <c r="FAN31" s="569"/>
      <c r="FAO31" s="569"/>
      <c r="FAP31" s="569"/>
      <c r="FAQ31" s="569"/>
      <c r="FAR31" s="569"/>
      <c r="FAS31" s="569"/>
      <c r="FAT31" s="569"/>
      <c r="FAU31" s="569"/>
      <c r="FAV31" s="569"/>
      <c r="FAW31" s="569"/>
      <c r="FAX31" s="569"/>
      <c r="FAY31" s="569"/>
      <c r="FAZ31" s="569"/>
      <c r="FBA31" s="569"/>
      <c r="FBB31" s="569"/>
      <c r="FBC31" s="569"/>
      <c r="FBD31" s="569"/>
      <c r="FBE31" s="569"/>
      <c r="FBF31" s="569"/>
      <c r="FBG31" s="569"/>
      <c r="FBH31" s="569"/>
      <c r="FBI31" s="569"/>
      <c r="FBJ31" s="569"/>
      <c r="FBK31" s="569"/>
      <c r="FBL31" s="569"/>
      <c r="FBM31" s="569"/>
      <c r="FBN31" s="569"/>
      <c r="FBO31" s="569"/>
      <c r="FBP31" s="569"/>
      <c r="FBQ31" s="569"/>
      <c r="FBR31" s="569"/>
      <c r="FBS31" s="569"/>
      <c r="FBT31" s="569"/>
      <c r="FBU31" s="569"/>
      <c r="FBV31" s="569"/>
      <c r="FBW31" s="569"/>
      <c r="FBX31" s="569"/>
      <c r="FBY31" s="569"/>
      <c r="FBZ31" s="569"/>
      <c r="FCA31" s="569"/>
      <c r="FCB31" s="569"/>
      <c r="FCC31" s="569"/>
      <c r="FCD31" s="569"/>
      <c r="FCE31" s="569"/>
      <c r="FCF31" s="569"/>
      <c r="FCG31" s="569"/>
      <c r="FCH31" s="569"/>
      <c r="FCI31" s="569"/>
      <c r="FCJ31" s="569"/>
      <c r="FCK31" s="569"/>
      <c r="FCL31" s="569"/>
      <c r="FCM31" s="569"/>
      <c r="FCN31" s="569"/>
      <c r="FCO31" s="569"/>
      <c r="FCP31" s="569"/>
      <c r="FCQ31" s="569"/>
      <c r="FCR31" s="569"/>
      <c r="FCS31" s="569"/>
      <c r="FCT31" s="569"/>
      <c r="FCU31" s="569"/>
      <c r="FCV31" s="569"/>
      <c r="FCW31" s="569"/>
      <c r="FCX31" s="569"/>
      <c r="FCY31" s="569"/>
      <c r="FCZ31" s="569"/>
      <c r="FDA31" s="569"/>
      <c r="FDB31" s="569"/>
      <c r="FDC31" s="569"/>
      <c r="FDD31" s="569"/>
      <c r="FDE31" s="569"/>
      <c r="FDF31" s="569"/>
      <c r="FDG31" s="569"/>
      <c r="FDH31" s="569"/>
      <c r="FDI31" s="569"/>
      <c r="FDJ31" s="569"/>
      <c r="FDK31" s="569"/>
      <c r="FDL31" s="569"/>
      <c r="FDM31" s="569"/>
      <c r="FDN31" s="569"/>
      <c r="FDO31" s="569"/>
      <c r="FDP31" s="569"/>
      <c r="FDQ31" s="569"/>
      <c r="FDR31" s="569"/>
      <c r="FDS31" s="569"/>
      <c r="FDT31" s="569"/>
      <c r="FDU31" s="569"/>
      <c r="FDV31" s="569"/>
      <c r="FDW31" s="569"/>
      <c r="FDX31" s="569"/>
      <c r="FDY31" s="569"/>
      <c r="FDZ31" s="569"/>
      <c r="FEA31" s="569"/>
      <c r="FEB31" s="569"/>
      <c r="FEC31" s="569"/>
      <c r="FED31" s="569"/>
      <c r="FEE31" s="569"/>
      <c r="FEF31" s="569"/>
      <c r="FEG31" s="569"/>
      <c r="FEH31" s="569"/>
      <c r="FEI31" s="569"/>
      <c r="FEJ31" s="569"/>
      <c r="FEK31" s="569"/>
      <c r="FEL31" s="569"/>
      <c r="FEM31" s="569"/>
      <c r="FEN31" s="569"/>
      <c r="FEO31" s="569"/>
      <c r="FEP31" s="569"/>
      <c r="FEQ31" s="569"/>
      <c r="FER31" s="569"/>
      <c r="FES31" s="569"/>
      <c r="FET31" s="569"/>
      <c r="FEU31" s="569"/>
      <c r="FEV31" s="569"/>
      <c r="FEW31" s="569"/>
      <c r="FEX31" s="569"/>
      <c r="FEY31" s="569"/>
      <c r="FEZ31" s="569"/>
      <c r="FFA31" s="569"/>
      <c r="FFB31" s="569"/>
      <c r="FFC31" s="569"/>
      <c r="FFD31" s="569"/>
      <c r="FFE31" s="569"/>
      <c r="FFF31" s="569"/>
      <c r="FFG31" s="569"/>
      <c r="FFH31" s="569"/>
      <c r="FFI31" s="569"/>
      <c r="FFJ31" s="569"/>
      <c r="FFK31" s="569"/>
      <c r="FFL31" s="569"/>
      <c r="FFM31" s="569"/>
      <c r="FFN31" s="569"/>
      <c r="FFO31" s="569"/>
      <c r="FFP31" s="569"/>
      <c r="FFQ31" s="569"/>
      <c r="FFR31" s="569"/>
      <c r="FFS31" s="569"/>
      <c r="FFT31" s="569"/>
      <c r="FFU31" s="569"/>
      <c r="FFV31" s="569"/>
      <c r="FFW31" s="569"/>
      <c r="FFX31" s="569"/>
      <c r="FFY31" s="569"/>
      <c r="FFZ31" s="569"/>
      <c r="FGA31" s="569"/>
      <c r="FGB31" s="569"/>
      <c r="FGC31" s="569"/>
      <c r="FGD31" s="569"/>
      <c r="FGE31" s="569"/>
      <c r="FGF31" s="569"/>
      <c r="FGG31" s="569"/>
      <c r="FGH31" s="569"/>
      <c r="FGI31" s="569"/>
      <c r="FGJ31" s="569"/>
      <c r="FGK31" s="569"/>
      <c r="FGL31" s="569"/>
      <c r="FGM31" s="569"/>
      <c r="FGN31" s="569"/>
      <c r="FGO31" s="569"/>
      <c r="FGP31" s="569"/>
      <c r="FGQ31" s="569"/>
      <c r="FGR31" s="569"/>
      <c r="FGS31" s="569"/>
      <c r="FGT31" s="569"/>
      <c r="FGU31" s="569"/>
      <c r="FGV31" s="569"/>
      <c r="FGW31" s="569"/>
      <c r="FGX31" s="569"/>
      <c r="FGY31" s="569"/>
      <c r="FGZ31" s="569"/>
      <c r="FHA31" s="569"/>
      <c r="FHB31" s="569"/>
      <c r="FHC31" s="569"/>
      <c r="FHD31" s="569"/>
      <c r="FHE31" s="569"/>
      <c r="FHF31" s="569"/>
      <c r="FHG31" s="569"/>
      <c r="FHH31" s="569"/>
      <c r="FHI31" s="569"/>
      <c r="FHJ31" s="569"/>
      <c r="FHK31" s="569"/>
      <c r="FHL31" s="569"/>
      <c r="FHM31" s="569"/>
      <c r="FHN31" s="569"/>
      <c r="FHO31" s="569"/>
      <c r="FHP31" s="569"/>
      <c r="FHQ31" s="569"/>
      <c r="FHR31" s="569"/>
      <c r="FHS31" s="569"/>
      <c r="FHT31" s="569"/>
      <c r="FHU31" s="569"/>
      <c r="FHV31" s="569"/>
      <c r="FHW31" s="569"/>
      <c r="FHX31" s="569"/>
      <c r="FHY31" s="569"/>
      <c r="FHZ31" s="569"/>
      <c r="FIA31" s="569"/>
      <c r="FIB31" s="569"/>
      <c r="FIC31" s="569"/>
      <c r="FID31" s="569"/>
      <c r="FIE31" s="569"/>
      <c r="FIF31" s="569"/>
      <c r="FIG31" s="569"/>
      <c r="FIH31" s="569"/>
      <c r="FII31" s="569"/>
      <c r="FIJ31" s="569"/>
      <c r="FIK31" s="569"/>
      <c r="FIL31" s="569"/>
      <c r="FIM31" s="569"/>
      <c r="FIN31" s="569"/>
      <c r="FIO31" s="569"/>
      <c r="FIP31" s="569"/>
      <c r="FIQ31" s="569"/>
      <c r="FIR31" s="569"/>
      <c r="FIS31" s="569"/>
      <c r="FIT31" s="569"/>
      <c r="FIU31" s="569"/>
      <c r="FIV31" s="569"/>
      <c r="FIW31" s="569"/>
      <c r="FIX31" s="569"/>
      <c r="FIY31" s="569"/>
      <c r="FIZ31" s="569"/>
      <c r="FJA31" s="569"/>
      <c r="FJB31" s="569"/>
      <c r="FJC31" s="569"/>
      <c r="FJD31" s="569"/>
      <c r="FJE31" s="569"/>
      <c r="FJF31" s="569"/>
      <c r="FJG31" s="569"/>
      <c r="FJH31" s="569"/>
      <c r="FJI31" s="569"/>
      <c r="FJJ31" s="569"/>
      <c r="FJK31" s="569"/>
      <c r="FJL31" s="569"/>
      <c r="FJM31" s="569"/>
      <c r="FJN31" s="569"/>
      <c r="FJO31" s="569"/>
      <c r="FJP31" s="569"/>
      <c r="FJQ31" s="569"/>
      <c r="FJR31" s="569"/>
      <c r="FJS31" s="569"/>
      <c r="FJT31" s="569"/>
      <c r="FJU31" s="569"/>
      <c r="FJV31" s="569"/>
      <c r="FJW31" s="569"/>
      <c r="FJX31" s="569"/>
      <c r="FJY31" s="569"/>
      <c r="FJZ31" s="569"/>
      <c r="FKA31" s="569"/>
      <c r="FKB31" s="569"/>
      <c r="FKC31" s="569"/>
      <c r="FKD31" s="569"/>
      <c r="FKE31" s="569"/>
      <c r="FKF31" s="569"/>
      <c r="FKG31" s="569"/>
      <c r="FKH31" s="569"/>
      <c r="FKI31" s="569"/>
      <c r="FKJ31" s="569"/>
      <c r="FKK31" s="569"/>
      <c r="FKL31" s="569"/>
      <c r="FKM31" s="569"/>
      <c r="FKN31" s="569"/>
      <c r="FKO31" s="569"/>
      <c r="FKP31" s="569"/>
      <c r="FKQ31" s="569"/>
      <c r="FKR31" s="569"/>
      <c r="FKS31" s="569"/>
      <c r="FKT31" s="569"/>
      <c r="FKU31" s="569"/>
      <c r="FKV31" s="569"/>
      <c r="FKW31" s="569"/>
      <c r="FKX31" s="569"/>
      <c r="FKY31" s="569"/>
      <c r="FKZ31" s="569"/>
      <c r="FLA31" s="569"/>
      <c r="FLB31" s="569"/>
      <c r="FLC31" s="569"/>
      <c r="FLD31" s="569"/>
      <c r="FLE31" s="569"/>
      <c r="FLF31" s="569"/>
      <c r="FLG31" s="569"/>
      <c r="FLH31" s="569"/>
      <c r="FLI31" s="569"/>
      <c r="FLJ31" s="569"/>
      <c r="FLK31" s="569"/>
      <c r="FLL31" s="569"/>
      <c r="FLM31" s="569"/>
      <c r="FLN31" s="569"/>
      <c r="FLO31" s="569"/>
      <c r="FLP31" s="569"/>
      <c r="FLQ31" s="569"/>
      <c r="FLR31" s="569"/>
      <c r="FLS31" s="569"/>
      <c r="FLT31" s="569"/>
      <c r="FLU31" s="569"/>
      <c r="FLV31" s="569"/>
      <c r="FLW31" s="569"/>
      <c r="FLX31" s="569"/>
      <c r="FLY31" s="569"/>
      <c r="FLZ31" s="569"/>
      <c r="FMA31" s="569"/>
      <c r="FMB31" s="569"/>
      <c r="FMC31" s="569"/>
      <c r="FMD31" s="569"/>
      <c r="FME31" s="569"/>
      <c r="FMF31" s="569"/>
      <c r="FMG31" s="569"/>
      <c r="FMH31" s="569"/>
      <c r="FMI31" s="569"/>
      <c r="FMJ31" s="569"/>
      <c r="FMK31" s="569"/>
      <c r="FML31" s="569"/>
      <c r="FMM31" s="569"/>
      <c r="FMN31" s="569"/>
      <c r="FMO31" s="569"/>
      <c r="FMP31" s="569"/>
      <c r="FMQ31" s="569"/>
      <c r="FMR31" s="569"/>
      <c r="FMS31" s="569"/>
      <c r="FMT31" s="569"/>
      <c r="FMU31" s="569"/>
      <c r="FMV31" s="569"/>
      <c r="FMW31" s="569"/>
      <c r="FMX31" s="569"/>
      <c r="FMY31" s="569"/>
      <c r="FMZ31" s="569"/>
      <c r="FNA31" s="569"/>
      <c r="FNB31" s="569"/>
      <c r="FNC31" s="569"/>
      <c r="FND31" s="569"/>
      <c r="FNE31" s="569"/>
      <c r="FNF31" s="569"/>
      <c r="FNG31" s="569"/>
      <c r="FNH31" s="569"/>
      <c r="FNI31" s="569"/>
      <c r="FNJ31" s="569"/>
      <c r="FNK31" s="569"/>
      <c r="FNL31" s="569"/>
      <c r="FNM31" s="569"/>
      <c r="FNN31" s="569"/>
      <c r="FNO31" s="569"/>
      <c r="FNP31" s="569"/>
      <c r="FNQ31" s="569"/>
      <c r="FNR31" s="569"/>
      <c r="FNS31" s="569"/>
      <c r="FNT31" s="569"/>
      <c r="FNU31" s="569"/>
      <c r="FNV31" s="569"/>
      <c r="FNW31" s="569"/>
      <c r="FNX31" s="569"/>
      <c r="FNY31" s="569"/>
      <c r="FNZ31" s="569"/>
      <c r="FOA31" s="569"/>
      <c r="FOB31" s="569"/>
      <c r="FOC31" s="569"/>
      <c r="FOD31" s="569"/>
      <c r="FOE31" s="569"/>
      <c r="FOF31" s="569"/>
      <c r="FOG31" s="569"/>
      <c r="FOH31" s="569"/>
      <c r="FOI31" s="569"/>
      <c r="FOJ31" s="569"/>
      <c r="FOK31" s="569"/>
      <c r="FOL31" s="569"/>
      <c r="FOM31" s="569"/>
      <c r="FON31" s="569"/>
      <c r="FOO31" s="569"/>
      <c r="FOP31" s="569"/>
      <c r="FOQ31" s="569"/>
      <c r="FOR31" s="569"/>
      <c r="FOS31" s="569"/>
      <c r="FOT31" s="569"/>
      <c r="FOU31" s="569"/>
      <c r="FOV31" s="569"/>
      <c r="FOW31" s="569"/>
      <c r="FOX31" s="569"/>
      <c r="FOY31" s="569"/>
      <c r="FOZ31" s="569"/>
      <c r="FPA31" s="569"/>
      <c r="FPB31" s="569"/>
      <c r="FPC31" s="569"/>
      <c r="FPD31" s="569"/>
      <c r="FPE31" s="569"/>
      <c r="FPF31" s="569"/>
      <c r="FPG31" s="569"/>
      <c r="FPH31" s="569"/>
      <c r="FPI31" s="569"/>
      <c r="FPJ31" s="569"/>
      <c r="FPK31" s="569"/>
      <c r="FPL31" s="569"/>
      <c r="FPM31" s="569"/>
      <c r="FPN31" s="569"/>
      <c r="FPO31" s="569"/>
      <c r="FPP31" s="569"/>
      <c r="FPQ31" s="569"/>
      <c r="FPR31" s="569"/>
      <c r="FPS31" s="569"/>
      <c r="FPT31" s="569"/>
      <c r="FPU31" s="569"/>
      <c r="FPV31" s="569"/>
      <c r="FPW31" s="569"/>
      <c r="FPX31" s="569"/>
      <c r="FPY31" s="569"/>
      <c r="FPZ31" s="569"/>
      <c r="FQA31" s="569"/>
      <c r="FQB31" s="569"/>
      <c r="FQC31" s="569"/>
      <c r="FQD31" s="569"/>
      <c r="FQE31" s="569"/>
      <c r="FQF31" s="569"/>
      <c r="FQG31" s="569"/>
      <c r="FQH31" s="569"/>
      <c r="FQI31" s="569"/>
      <c r="FQJ31" s="569"/>
      <c r="FQK31" s="569"/>
      <c r="FQL31" s="569"/>
      <c r="FQM31" s="569"/>
      <c r="FQN31" s="569"/>
      <c r="FQO31" s="569"/>
      <c r="FQP31" s="569"/>
      <c r="FQQ31" s="569"/>
      <c r="FQR31" s="569"/>
      <c r="FQS31" s="569"/>
      <c r="FQT31" s="569"/>
      <c r="FQU31" s="569"/>
      <c r="FQV31" s="569"/>
      <c r="FQW31" s="569"/>
      <c r="FQX31" s="569"/>
      <c r="FQY31" s="569"/>
      <c r="FQZ31" s="569"/>
      <c r="FRA31" s="569"/>
      <c r="FRB31" s="569"/>
      <c r="FRC31" s="569"/>
      <c r="FRD31" s="569"/>
      <c r="FRE31" s="569"/>
      <c r="FRF31" s="569"/>
      <c r="FRG31" s="569"/>
      <c r="FRH31" s="569"/>
      <c r="FRI31" s="569"/>
      <c r="FRJ31" s="569"/>
      <c r="FRK31" s="569"/>
      <c r="FRL31" s="569"/>
      <c r="FRM31" s="569"/>
      <c r="FRN31" s="569"/>
      <c r="FRO31" s="569"/>
      <c r="FRP31" s="569"/>
      <c r="FRQ31" s="569"/>
      <c r="FRR31" s="569"/>
      <c r="FRS31" s="569"/>
      <c r="FRT31" s="569"/>
      <c r="FRU31" s="569"/>
      <c r="FRV31" s="569"/>
      <c r="FRW31" s="569"/>
      <c r="FRX31" s="569"/>
      <c r="FRY31" s="569"/>
      <c r="FRZ31" s="569"/>
      <c r="FSA31" s="569"/>
      <c r="FSB31" s="569"/>
      <c r="FSC31" s="569"/>
      <c r="FSD31" s="569"/>
      <c r="FSE31" s="569"/>
      <c r="FSF31" s="569"/>
      <c r="FSG31" s="569"/>
      <c r="FSH31" s="569"/>
      <c r="FSI31" s="569"/>
      <c r="FSJ31" s="569"/>
      <c r="FSK31" s="569"/>
      <c r="FSL31" s="569"/>
      <c r="FSM31" s="569"/>
      <c r="FSN31" s="569"/>
      <c r="FSO31" s="569"/>
      <c r="FSP31" s="569"/>
      <c r="FSQ31" s="569"/>
      <c r="FSR31" s="569"/>
      <c r="FSS31" s="569"/>
      <c r="FST31" s="569"/>
      <c r="FSU31" s="569"/>
      <c r="FSV31" s="569"/>
      <c r="FSW31" s="569"/>
      <c r="FSX31" s="569"/>
      <c r="FSY31" s="569"/>
      <c r="FSZ31" s="569"/>
      <c r="FTA31" s="569"/>
      <c r="FTB31" s="569"/>
      <c r="FTC31" s="569"/>
      <c r="FTD31" s="569"/>
      <c r="FTE31" s="569"/>
      <c r="FTF31" s="569"/>
      <c r="FTG31" s="569"/>
      <c r="FTH31" s="569"/>
      <c r="FTI31" s="569"/>
      <c r="FTJ31" s="569"/>
      <c r="FTK31" s="569"/>
      <c r="FTL31" s="569"/>
      <c r="FTM31" s="569"/>
      <c r="FTN31" s="569"/>
      <c r="FTO31" s="569"/>
      <c r="FTP31" s="569"/>
      <c r="FTQ31" s="569"/>
      <c r="FTR31" s="569"/>
      <c r="FTS31" s="569"/>
      <c r="FTT31" s="569"/>
      <c r="FTU31" s="569"/>
      <c r="FTV31" s="569"/>
      <c r="FTW31" s="569"/>
      <c r="FTX31" s="569"/>
      <c r="FTY31" s="569"/>
      <c r="FTZ31" s="569"/>
      <c r="FUA31" s="569"/>
      <c r="FUB31" s="569"/>
      <c r="FUC31" s="569"/>
      <c r="FUD31" s="569"/>
      <c r="FUE31" s="569"/>
      <c r="FUF31" s="569"/>
      <c r="FUG31" s="569"/>
      <c r="FUH31" s="569"/>
      <c r="FUI31" s="569"/>
      <c r="FUJ31" s="569"/>
      <c r="FUK31" s="569"/>
      <c r="FUL31" s="569"/>
      <c r="FUM31" s="569"/>
      <c r="FUN31" s="569"/>
      <c r="FUO31" s="569"/>
      <c r="FUP31" s="569"/>
      <c r="FUQ31" s="569"/>
      <c r="FUR31" s="569"/>
      <c r="FUS31" s="569"/>
      <c r="FUT31" s="569"/>
      <c r="FUU31" s="569"/>
      <c r="FUV31" s="569"/>
      <c r="FUW31" s="569"/>
      <c r="FUX31" s="569"/>
      <c r="FUY31" s="569"/>
      <c r="FUZ31" s="569"/>
      <c r="FVA31" s="569"/>
      <c r="FVB31" s="569"/>
      <c r="FVC31" s="569"/>
      <c r="FVD31" s="569"/>
      <c r="FVE31" s="569"/>
      <c r="FVF31" s="569"/>
      <c r="FVG31" s="569"/>
      <c r="FVH31" s="569"/>
      <c r="FVI31" s="569"/>
      <c r="FVJ31" s="569"/>
      <c r="FVK31" s="569"/>
      <c r="FVL31" s="569"/>
      <c r="FVM31" s="569"/>
      <c r="FVN31" s="569"/>
      <c r="FVO31" s="569"/>
      <c r="FVP31" s="569"/>
      <c r="FVQ31" s="569"/>
      <c r="FVR31" s="569"/>
      <c r="FVS31" s="569"/>
      <c r="FVT31" s="569"/>
      <c r="FVU31" s="569"/>
      <c r="FVV31" s="569"/>
      <c r="FVW31" s="569"/>
      <c r="FVX31" s="569"/>
      <c r="FVY31" s="569"/>
      <c r="FVZ31" s="569"/>
      <c r="FWA31" s="569"/>
      <c r="FWB31" s="569"/>
      <c r="FWC31" s="569"/>
      <c r="FWD31" s="569"/>
      <c r="FWE31" s="569"/>
      <c r="FWF31" s="569"/>
      <c r="FWG31" s="569"/>
      <c r="FWH31" s="569"/>
      <c r="FWI31" s="569"/>
      <c r="FWJ31" s="569"/>
      <c r="FWK31" s="569"/>
      <c r="FWL31" s="569"/>
      <c r="FWM31" s="569"/>
      <c r="FWN31" s="569"/>
      <c r="FWO31" s="569"/>
      <c r="FWP31" s="569"/>
      <c r="FWQ31" s="569"/>
      <c r="FWR31" s="569"/>
      <c r="FWS31" s="569"/>
      <c r="FWT31" s="569"/>
      <c r="FWU31" s="569"/>
      <c r="FWV31" s="569"/>
      <c r="FWW31" s="569"/>
      <c r="FWX31" s="569"/>
      <c r="FWY31" s="569"/>
      <c r="FWZ31" s="569"/>
      <c r="FXA31" s="569"/>
      <c r="FXB31" s="569"/>
      <c r="FXC31" s="569"/>
      <c r="FXD31" s="569"/>
      <c r="FXE31" s="569"/>
      <c r="FXF31" s="569"/>
      <c r="FXG31" s="569"/>
      <c r="FXH31" s="569"/>
      <c r="FXI31" s="569"/>
      <c r="FXJ31" s="569"/>
      <c r="FXK31" s="569"/>
      <c r="FXL31" s="569"/>
      <c r="FXM31" s="569"/>
      <c r="FXN31" s="569"/>
      <c r="FXO31" s="569"/>
      <c r="FXP31" s="569"/>
      <c r="FXQ31" s="569"/>
      <c r="FXR31" s="569"/>
      <c r="FXS31" s="569"/>
      <c r="FXT31" s="569"/>
      <c r="FXU31" s="569"/>
      <c r="FXV31" s="569"/>
      <c r="FXW31" s="569"/>
      <c r="FXX31" s="569"/>
      <c r="FXY31" s="569"/>
      <c r="FXZ31" s="569"/>
      <c r="FYA31" s="569"/>
      <c r="FYB31" s="569"/>
      <c r="FYC31" s="569"/>
      <c r="FYD31" s="569"/>
      <c r="FYE31" s="569"/>
      <c r="FYF31" s="569"/>
      <c r="FYG31" s="569"/>
      <c r="FYH31" s="569"/>
      <c r="FYI31" s="569"/>
      <c r="FYJ31" s="569"/>
      <c r="FYK31" s="569"/>
      <c r="FYL31" s="569"/>
      <c r="FYM31" s="569"/>
      <c r="FYN31" s="569"/>
      <c r="FYO31" s="569"/>
      <c r="FYP31" s="569"/>
      <c r="FYQ31" s="569"/>
      <c r="FYR31" s="569"/>
      <c r="FYS31" s="569"/>
      <c r="FYT31" s="569"/>
      <c r="FYU31" s="569"/>
      <c r="FYV31" s="569"/>
      <c r="FYW31" s="569"/>
      <c r="FYX31" s="569"/>
      <c r="FYY31" s="569"/>
      <c r="FYZ31" s="569"/>
      <c r="FZA31" s="569"/>
      <c r="FZB31" s="569"/>
      <c r="FZC31" s="569"/>
      <c r="FZD31" s="569"/>
      <c r="FZE31" s="569"/>
      <c r="FZF31" s="569"/>
      <c r="FZG31" s="569"/>
      <c r="FZH31" s="569"/>
      <c r="FZI31" s="569"/>
      <c r="FZJ31" s="569"/>
      <c r="FZK31" s="569"/>
      <c r="FZL31" s="569"/>
      <c r="FZM31" s="569"/>
      <c r="FZN31" s="569"/>
      <c r="FZO31" s="569"/>
      <c r="FZP31" s="569"/>
      <c r="FZQ31" s="569"/>
      <c r="FZR31" s="569"/>
      <c r="FZS31" s="569"/>
      <c r="FZT31" s="569"/>
      <c r="FZU31" s="569"/>
      <c r="FZV31" s="569"/>
      <c r="FZW31" s="569"/>
      <c r="FZX31" s="569"/>
      <c r="FZY31" s="569"/>
      <c r="FZZ31" s="569"/>
      <c r="GAA31" s="569"/>
      <c r="GAB31" s="569"/>
      <c r="GAC31" s="569"/>
      <c r="GAD31" s="569"/>
      <c r="GAE31" s="569"/>
      <c r="GAF31" s="569"/>
      <c r="GAG31" s="569"/>
      <c r="GAH31" s="569"/>
      <c r="GAI31" s="569"/>
      <c r="GAJ31" s="569"/>
      <c r="GAK31" s="569"/>
      <c r="GAL31" s="569"/>
      <c r="GAM31" s="569"/>
      <c r="GAN31" s="569"/>
      <c r="GAO31" s="569"/>
      <c r="GAP31" s="569"/>
      <c r="GAQ31" s="569"/>
      <c r="GAR31" s="569"/>
      <c r="GAS31" s="569"/>
      <c r="GAT31" s="569"/>
      <c r="GAU31" s="569"/>
      <c r="GAV31" s="569"/>
      <c r="GAW31" s="569"/>
      <c r="GAX31" s="569"/>
      <c r="GAY31" s="569"/>
      <c r="GAZ31" s="569"/>
      <c r="GBA31" s="569"/>
      <c r="GBB31" s="569"/>
      <c r="GBC31" s="569"/>
      <c r="GBD31" s="569"/>
      <c r="GBE31" s="569"/>
      <c r="GBF31" s="569"/>
      <c r="GBG31" s="569"/>
      <c r="GBH31" s="569"/>
      <c r="GBI31" s="569"/>
      <c r="GBJ31" s="569"/>
      <c r="GBK31" s="569"/>
      <c r="GBL31" s="569"/>
      <c r="GBM31" s="569"/>
      <c r="GBN31" s="569"/>
      <c r="GBO31" s="569"/>
      <c r="GBP31" s="569"/>
      <c r="GBQ31" s="569"/>
      <c r="GBR31" s="569"/>
      <c r="GBS31" s="569"/>
      <c r="GBT31" s="569"/>
      <c r="GBU31" s="569"/>
      <c r="GBV31" s="569"/>
      <c r="GBW31" s="569"/>
      <c r="GBX31" s="569"/>
      <c r="GBY31" s="569"/>
      <c r="GBZ31" s="569"/>
      <c r="GCA31" s="569"/>
      <c r="GCB31" s="569"/>
      <c r="GCC31" s="569"/>
      <c r="GCD31" s="569"/>
      <c r="GCE31" s="569"/>
      <c r="GCF31" s="569"/>
      <c r="GCG31" s="569"/>
      <c r="GCH31" s="569"/>
      <c r="GCI31" s="569"/>
      <c r="GCJ31" s="569"/>
      <c r="GCK31" s="569"/>
      <c r="GCL31" s="569"/>
      <c r="GCM31" s="569"/>
      <c r="GCN31" s="569"/>
      <c r="GCO31" s="569"/>
      <c r="GCP31" s="569"/>
      <c r="GCQ31" s="569"/>
      <c r="GCR31" s="569"/>
      <c r="GCS31" s="569"/>
      <c r="GCT31" s="569"/>
      <c r="GCU31" s="569"/>
      <c r="GCV31" s="569"/>
      <c r="GCW31" s="569"/>
      <c r="GCX31" s="569"/>
      <c r="GCY31" s="569"/>
      <c r="GCZ31" s="569"/>
      <c r="GDA31" s="569"/>
      <c r="GDB31" s="569"/>
      <c r="GDC31" s="569"/>
      <c r="GDD31" s="569"/>
      <c r="GDE31" s="569"/>
      <c r="GDF31" s="569"/>
      <c r="GDG31" s="569"/>
      <c r="GDH31" s="569"/>
      <c r="GDI31" s="569"/>
      <c r="GDJ31" s="569"/>
      <c r="GDK31" s="569"/>
      <c r="GDL31" s="569"/>
      <c r="GDM31" s="569"/>
      <c r="GDN31" s="569"/>
      <c r="GDO31" s="569"/>
      <c r="GDP31" s="569"/>
      <c r="GDQ31" s="569"/>
      <c r="GDR31" s="569"/>
      <c r="GDS31" s="569"/>
      <c r="GDT31" s="569"/>
      <c r="GDU31" s="569"/>
      <c r="GDV31" s="569"/>
      <c r="GDW31" s="569"/>
      <c r="GDX31" s="569"/>
      <c r="GDY31" s="569"/>
      <c r="GDZ31" s="569"/>
      <c r="GEA31" s="569"/>
      <c r="GEB31" s="569"/>
      <c r="GEC31" s="569"/>
      <c r="GED31" s="569"/>
      <c r="GEE31" s="569"/>
      <c r="GEF31" s="569"/>
      <c r="GEG31" s="569"/>
      <c r="GEH31" s="569"/>
      <c r="GEI31" s="569"/>
      <c r="GEJ31" s="569"/>
      <c r="GEK31" s="569"/>
      <c r="GEL31" s="569"/>
      <c r="GEM31" s="569"/>
      <c r="GEN31" s="569"/>
      <c r="GEO31" s="569"/>
      <c r="GEP31" s="569"/>
      <c r="GEQ31" s="569"/>
      <c r="GER31" s="569"/>
      <c r="GES31" s="569"/>
      <c r="GET31" s="569"/>
      <c r="GEU31" s="569"/>
      <c r="GEV31" s="569"/>
      <c r="GEW31" s="569"/>
      <c r="GEX31" s="569"/>
      <c r="GEY31" s="569"/>
      <c r="GEZ31" s="569"/>
      <c r="GFA31" s="569"/>
      <c r="GFB31" s="569"/>
      <c r="GFC31" s="569"/>
      <c r="GFD31" s="569"/>
      <c r="GFE31" s="569"/>
      <c r="GFF31" s="569"/>
      <c r="GFG31" s="569"/>
      <c r="GFH31" s="569"/>
      <c r="GFI31" s="569"/>
      <c r="GFJ31" s="569"/>
      <c r="GFK31" s="569"/>
      <c r="GFL31" s="569"/>
      <c r="GFM31" s="569"/>
      <c r="GFN31" s="569"/>
      <c r="GFO31" s="569"/>
      <c r="GFP31" s="569"/>
      <c r="GFQ31" s="569"/>
      <c r="GFR31" s="569"/>
      <c r="GFS31" s="569"/>
      <c r="GFT31" s="569"/>
      <c r="GFU31" s="569"/>
      <c r="GFV31" s="569"/>
      <c r="GFW31" s="569"/>
      <c r="GFX31" s="569"/>
      <c r="GFY31" s="569"/>
      <c r="GFZ31" s="569"/>
      <c r="GGA31" s="569"/>
      <c r="GGB31" s="569"/>
      <c r="GGC31" s="569"/>
      <c r="GGD31" s="569"/>
      <c r="GGE31" s="569"/>
      <c r="GGF31" s="569"/>
      <c r="GGG31" s="569"/>
      <c r="GGH31" s="569"/>
      <c r="GGI31" s="569"/>
      <c r="GGJ31" s="569"/>
      <c r="GGK31" s="569"/>
      <c r="GGL31" s="569"/>
      <c r="GGM31" s="569"/>
      <c r="GGN31" s="569"/>
      <c r="GGO31" s="569"/>
      <c r="GGP31" s="569"/>
      <c r="GGQ31" s="569"/>
      <c r="GGR31" s="569"/>
      <c r="GGS31" s="569"/>
      <c r="GGT31" s="569"/>
      <c r="GGU31" s="569"/>
      <c r="GGV31" s="569"/>
      <c r="GGW31" s="569"/>
      <c r="GGX31" s="569"/>
      <c r="GGY31" s="569"/>
      <c r="GGZ31" s="569"/>
      <c r="GHA31" s="569"/>
      <c r="GHB31" s="569"/>
      <c r="GHC31" s="569"/>
      <c r="GHD31" s="569"/>
      <c r="GHE31" s="569"/>
      <c r="GHF31" s="569"/>
      <c r="GHG31" s="569"/>
      <c r="GHH31" s="569"/>
      <c r="GHI31" s="569"/>
      <c r="GHJ31" s="569"/>
      <c r="GHK31" s="569"/>
      <c r="GHL31" s="569"/>
      <c r="GHM31" s="569"/>
      <c r="GHN31" s="569"/>
      <c r="GHO31" s="569"/>
      <c r="GHP31" s="569"/>
      <c r="GHQ31" s="569"/>
      <c r="GHR31" s="569"/>
      <c r="GHS31" s="569"/>
      <c r="GHT31" s="569"/>
      <c r="GHU31" s="569"/>
      <c r="GHV31" s="569"/>
      <c r="GHW31" s="569"/>
      <c r="GHX31" s="569"/>
      <c r="GHY31" s="569"/>
      <c r="GHZ31" s="569"/>
      <c r="GIA31" s="569"/>
      <c r="GIB31" s="569"/>
      <c r="GIC31" s="569"/>
      <c r="GID31" s="569"/>
      <c r="GIE31" s="569"/>
      <c r="GIF31" s="569"/>
      <c r="GIG31" s="569"/>
      <c r="GIH31" s="569"/>
      <c r="GII31" s="569"/>
      <c r="GIJ31" s="569"/>
      <c r="GIK31" s="569"/>
      <c r="GIL31" s="569"/>
      <c r="GIM31" s="569"/>
      <c r="GIN31" s="569"/>
      <c r="GIO31" s="569"/>
      <c r="GIP31" s="569"/>
      <c r="GIQ31" s="569"/>
      <c r="GIR31" s="569"/>
      <c r="GIS31" s="569"/>
      <c r="GIT31" s="569"/>
      <c r="GIU31" s="569"/>
      <c r="GIV31" s="569"/>
      <c r="GIW31" s="569"/>
      <c r="GIX31" s="569"/>
      <c r="GIY31" s="569"/>
      <c r="GIZ31" s="569"/>
      <c r="GJA31" s="569"/>
      <c r="GJB31" s="569"/>
      <c r="GJC31" s="569"/>
      <c r="GJD31" s="569"/>
      <c r="GJE31" s="569"/>
      <c r="GJF31" s="569"/>
      <c r="GJG31" s="569"/>
      <c r="GJH31" s="569"/>
      <c r="GJI31" s="569"/>
      <c r="GJJ31" s="569"/>
      <c r="GJK31" s="569"/>
      <c r="GJL31" s="569"/>
      <c r="GJM31" s="569"/>
      <c r="GJN31" s="569"/>
      <c r="GJO31" s="569"/>
      <c r="GJP31" s="569"/>
      <c r="GJQ31" s="569"/>
      <c r="GJR31" s="569"/>
      <c r="GJS31" s="569"/>
      <c r="GJT31" s="569"/>
      <c r="GJU31" s="569"/>
      <c r="GJV31" s="569"/>
      <c r="GJW31" s="569"/>
      <c r="GJX31" s="569"/>
      <c r="GJY31" s="569"/>
      <c r="GJZ31" s="569"/>
      <c r="GKA31" s="569"/>
      <c r="GKB31" s="569"/>
      <c r="GKC31" s="569"/>
      <c r="GKD31" s="569"/>
      <c r="GKE31" s="569"/>
      <c r="GKF31" s="569"/>
      <c r="GKG31" s="569"/>
      <c r="GKH31" s="569"/>
      <c r="GKI31" s="569"/>
      <c r="GKJ31" s="569"/>
      <c r="GKK31" s="569"/>
      <c r="GKL31" s="569"/>
      <c r="GKM31" s="569"/>
      <c r="GKN31" s="569"/>
      <c r="GKO31" s="569"/>
      <c r="GKP31" s="569"/>
      <c r="GKQ31" s="569"/>
      <c r="GKR31" s="569"/>
      <c r="GKS31" s="569"/>
      <c r="GKT31" s="569"/>
      <c r="GKU31" s="569"/>
      <c r="GKV31" s="569"/>
      <c r="GKW31" s="569"/>
      <c r="GKX31" s="569"/>
      <c r="GKY31" s="569"/>
      <c r="GKZ31" s="569"/>
      <c r="GLA31" s="569"/>
      <c r="GLB31" s="569"/>
      <c r="GLC31" s="569"/>
      <c r="GLD31" s="569"/>
      <c r="GLE31" s="569"/>
      <c r="GLF31" s="569"/>
      <c r="GLG31" s="569"/>
      <c r="GLH31" s="569"/>
      <c r="GLI31" s="569"/>
      <c r="GLJ31" s="569"/>
      <c r="GLK31" s="569"/>
      <c r="GLL31" s="569"/>
      <c r="GLM31" s="569"/>
      <c r="GLN31" s="569"/>
      <c r="GLO31" s="569"/>
      <c r="GLP31" s="569"/>
      <c r="GLQ31" s="569"/>
      <c r="GLR31" s="569"/>
      <c r="GLS31" s="569"/>
      <c r="GLT31" s="569"/>
      <c r="GLU31" s="569"/>
      <c r="GLV31" s="569"/>
      <c r="GLW31" s="569"/>
      <c r="GLX31" s="569"/>
      <c r="GLY31" s="569"/>
      <c r="GLZ31" s="569"/>
      <c r="GMA31" s="569"/>
      <c r="GMB31" s="569"/>
      <c r="GMC31" s="569"/>
      <c r="GMD31" s="569"/>
      <c r="GME31" s="569"/>
      <c r="GMF31" s="569"/>
      <c r="GMG31" s="569"/>
      <c r="GMH31" s="569"/>
      <c r="GMI31" s="569"/>
      <c r="GMJ31" s="569"/>
      <c r="GMK31" s="569"/>
      <c r="GML31" s="569"/>
      <c r="GMM31" s="569"/>
      <c r="GMN31" s="569"/>
      <c r="GMO31" s="569"/>
      <c r="GMP31" s="569"/>
      <c r="GMQ31" s="569"/>
      <c r="GMR31" s="569"/>
      <c r="GMS31" s="569"/>
      <c r="GMT31" s="569"/>
      <c r="GMU31" s="569"/>
      <c r="GMV31" s="569"/>
      <c r="GMW31" s="569"/>
      <c r="GMX31" s="569"/>
      <c r="GMY31" s="569"/>
      <c r="GMZ31" s="569"/>
      <c r="GNA31" s="569"/>
      <c r="GNB31" s="569"/>
      <c r="GNC31" s="569"/>
      <c r="GND31" s="569"/>
      <c r="GNE31" s="569"/>
      <c r="GNF31" s="569"/>
      <c r="GNG31" s="569"/>
      <c r="GNH31" s="569"/>
      <c r="GNI31" s="569"/>
      <c r="GNJ31" s="569"/>
      <c r="GNK31" s="569"/>
      <c r="GNL31" s="569"/>
      <c r="GNM31" s="569"/>
      <c r="GNN31" s="569"/>
      <c r="GNO31" s="569"/>
      <c r="GNP31" s="569"/>
      <c r="GNQ31" s="569"/>
      <c r="GNR31" s="569"/>
      <c r="GNS31" s="569"/>
      <c r="GNT31" s="569"/>
      <c r="GNU31" s="569"/>
      <c r="GNV31" s="569"/>
      <c r="GNW31" s="569"/>
      <c r="GNX31" s="569"/>
      <c r="GNY31" s="569"/>
      <c r="GNZ31" s="569"/>
      <c r="GOA31" s="569"/>
      <c r="GOB31" s="569"/>
      <c r="GOC31" s="569"/>
      <c r="GOD31" s="569"/>
      <c r="GOE31" s="569"/>
      <c r="GOF31" s="569"/>
      <c r="GOG31" s="569"/>
      <c r="GOH31" s="569"/>
      <c r="GOI31" s="569"/>
      <c r="GOJ31" s="569"/>
      <c r="GOK31" s="569"/>
      <c r="GOL31" s="569"/>
      <c r="GOM31" s="569"/>
      <c r="GON31" s="569"/>
      <c r="GOO31" s="569"/>
      <c r="GOP31" s="569"/>
      <c r="GOQ31" s="569"/>
      <c r="GOR31" s="569"/>
      <c r="GOS31" s="569"/>
      <c r="GOT31" s="569"/>
      <c r="GOU31" s="569"/>
      <c r="GOV31" s="569"/>
      <c r="GOW31" s="569"/>
      <c r="GOX31" s="569"/>
      <c r="GOY31" s="569"/>
      <c r="GOZ31" s="569"/>
      <c r="GPA31" s="569"/>
      <c r="GPB31" s="569"/>
      <c r="GPC31" s="569"/>
      <c r="GPD31" s="569"/>
      <c r="GPE31" s="569"/>
      <c r="GPF31" s="569"/>
      <c r="GPG31" s="569"/>
      <c r="GPH31" s="569"/>
      <c r="GPI31" s="569"/>
      <c r="GPJ31" s="569"/>
      <c r="GPK31" s="569"/>
      <c r="GPL31" s="569"/>
      <c r="GPM31" s="569"/>
      <c r="GPN31" s="569"/>
      <c r="GPO31" s="569"/>
      <c r="GPP31" s="569"/>
      <c r="GPQ31" s="569"/>
      <c r="GPR31" s="569"/>
      <c r="GPS31" s="569"/>
      <c r="GPT31" s="569"/>
      <c r="GPU31" s="569"/>
      <c r="GPV31" s="569"/>
      <c r="GPW31" s="569"/>
      <c r="GPX31" s="569"/>
      <c r="GPY31" s="569"/>
      <c r="GPZ31" s="569"/>
      <c r="GQA31" s="569"/>
      <c r="GQB31" s="569"/>
      <c r="GQC31" s="569"/>
      <c r="GQD31" s="569"/>
      <c r="GQE31" s="569"/>
      <c r="GQF31" s="569"/>
      <c r="GQG31" s="569"/>
      <c r="GQH31" s="569"/>
      <c r="GQI31" s="569"/>
      <c r="GQJ31" s="569"/>
      <c r="GQK31" s="569"/>
      <c r="GQL31" s="569"/>
      <c r="GQM31" s="569"/>
      <c r="GQN31" s="569"/>
      <c r="GQO31" s="569"/>
      <c r="GQP31" s="569"/>
      <c r="GQQ31" s="569"/>
      <c r="GQR31" s="569"/>
      <c r="GQS31" s="569"/>
      <c r="GQT31" s="569"/>
      <c r="GQU31" s="569"/>
      <c r="GQV31" s="569"/>
      <c r="GQW31" s="569"/>
      <c r="GQX31" s="569"/>
      <c r="GQY31" s="569"/>
      <c r="GQZ31" s="569"/>
      <c r="GRA31" s="569"/>
      <c r="GRB31" s="569"/>
      <c r="GRC31" s="569"/>
      <c r="GRD31" s="569"/>
      <c r="GRE31" s="569"/>
      <c r="GRF31" s="569"/>
      <c r="GRG31" s="569"/>
      <c r="GRH31" s="569"/>
      <c r="GRI31" s="569"/>
      <c r="GRJ31" s="569"/>
      <c r="GRK31" s="569"/>
      <c r="GRL31" s="569"/>
      <c r="GRM31" s="569"/>
      <c r="GRN31" s="569"/>
      <c r="GRO31" s="569"/>
      <c r="GRP31" s="569"/>
      <c r="GRQ31" s="569"/>
      <c r="GRR31" s="569"/>
      <c r="GRS31" s="569"/>
      <c r="GRT31" s="569"/>
      <c r="GRU31" s="569"/>
      <c r="GRV31" s="569"/>
      <c r="GRW31" s="569"/>
      <c r="GRX31" s="569"/>
      <c r="GRY31" s="569"/>
      <c r="GRZ31" s="569"/>
      <c r="GSA31" s="569"/>
      <c r="GSB31" s="569"/>
      <c r="GSC31" s="569"/>
      <c r="GSD31" s="569"/>
      <c r="GSE31" s="569"/>
      <c r="GSF31" s="569"/>
      <c r="GSG31" s="569"/>
      <c r="GSH31" s="569"/>
      <c r="GSI31" s="569"/>
      <c r="GSJ31" s="569"/>
      <c r="GSK31" s="569"/>
      <c r="GSL31" s="569"/>
      <c r="GSM31" s="569"/>
      <c r="GSN31" s="569"/>
      <c r="GSO31" s="569"/>
      <c r="GSP31" s="569"/>
      <c r="GSQ31" s="569"/>
      <c r="GSR31" s="569"/>
      <c r="GSS31" s="569"/>
      <c r="GST31" s="569"/>
      <c r="GSU31" s="569"/>
      <c r="GSV31" s="569"/>
      <c r="GSW31" s="569"/>
      <c r="GSX31" s="569"/>
      <c r="GSY31" s="569"/>
      <c r="GSZ31" s="569"/>
      <c r="GTA31" s="569"/>
      <c r="GTB31" s="569"/>
      <c r="GTC31" s="569"/>
      <c r="GTD31" s="569"/>
      <c r="GTE31" s="569"/>
      <c r="GTF31" s="569"/>
      <c r="GTG31" s="569"/>
      <c r="GTH31" s="569"/>
      <c r="GTI31" s="569"/>
      <c r="GTJ31" s="569"/>
      <c r="GTK31" s="569"/>
      <c r="GTL31" s="569"/>
      <c r="GTM31" s="569"/>
      <c r="GTN31" s="569"/>
      <c r="GTO31" s="569"/>
      <c r="GTP31" s="569"/>
      <c r="GTQ31" s="569"/>
      <c r="GTR31" s="569"/>
      <c r="GTS31" s="569"/>
      <c r="GTT31" s="569"/>
      <c r="GTU31" s="569"/>
      <c r="GTV31" s="569"/>
      <c r="GTW31" s="569"/>
      <c r="GTX31" s="569"/>
      <c r="GTY31" s="569"/>
      <c r="GTZ31" s="569"/>
      <c r="GUA31" s="569"/>
      <c r="GUB31" s="569"/>
      <c r="GUC31" s="569"/>
      <c r="GUD31" s="569"/>
      <c r="GUE31" s="569"/>
      <c r="GUF31" s="569"/>
      <c r="GUG31" s="569"/>
      <c r="GUH31" s="569"/>
      <c r="GUI31" s="569"/>
      <c r="GUJ31" s="569"/>
      <c r="GUK31" s="569"/>
      <c r="GUL31" s="569"/>
      <c r="GUM31" s="569"/>
      <c r="GUN31" s="569"/>
      <c r="GUO31" s="569"/>
      <c r="GUP31" s="569"/>
      <c r="GUQ31" s="569"/>
      <c r="GUR31" s="569"/>
      <c r="GUS31" s="569"/>
      <c r="GUT31" s="569"/>
      <c r="GUU31" s="569"/>
      <c r="GUV31" s="569"/>
      <c r="GUW31" s="569"/>
      <c r="GUX31" s="569"/>
      <c r="GUY31" s="569"/>
      <c r="GUZ31" s="569"/>
      <c r="GVA31" s="569"/>
      <c r="GVB31" s="569"/>
      <c r="GVC31" s="569"/>
      <c r="GVD31" s="569"/>
      <c r="GVE31" s="569"/>
      <c r="GVF31" s="569"/>
      <c r="GVG31" s="569"/>
      <c r="GVH31" s="569"/>
      <c r="GVI31" s="569"/>
      <c r="GVJ31" s="569"/>
      <c r="GVK31" s="569"/>
      <c r="GVL31" s="569"/>
      <c r="GVM31" s="569"/>
      <c r="GVN31" s="569"/>
      <c r="GVO31" s="569"/>
      <c r="GVP31" s="569"/>
      <c r="GVQ31" s="569"/>
      <c r="GVR31" s="569"/>
      <c r="GVS31" s="569"/>
      <c r="GVT31" s="569"/>
      <c r="GVU31" s="569"/>
      <c r="GVV31" s="569"/>
      <c r="GVW31" s="569"/>
      <c r="GVX31" s="569"/>
      <c r="GVY31" s="569"/>
      <c r="GVZ31" s="569"/>
      <c r="GWA31" s="569"/>
      <c r="GWB31" s="569"/>
      <c r="GWC31" s="569"/>
      <c r="GWD31" s="569"/>
      <c r="GWE31" s="569"/>
      <c r="GWF31" s="569"/>
      <c r="GWG31" s="569"/>
      <c r="GWH31" s="569"/>
      <c r="GWI31" s="569"/>
      <c r="GWJ31" s="569"/>
      <c r="GWK31" s="569"/>
      <c r="GWL31" s="569"/>
      <c r="GWM31" s="569"/>
      <c r="GWN31" s="569"/>
      <c r="GWO31" s="569"/>
      <c r="GWP31" s="569"/>
      <c r="GWQ31" s="569"/>
      <c r="GWR31" s="569"/>
      <c r="GWS31" s="569"/>
      <c r="GWT31" s="569"/>
      <c r="GWU31" s="569"/>
      <c r="GWV31" s="569"/>
      <c r="GWW31" s="569"/>
      <c r="GWX31" s="569"/>
      <c r="GWY31" s="569"/>
      <c r="GWZ31" s="569"/>
      <c r="GXA31" s="569"/>
      <c r="GXB31" s="569"/>
      <c r="GXC31" s="569"/>
      <c r="GXD31" s="569"/>
      <c r="GXE31" s="569"/>
      <c r="GXF31" s="569"/>
      <c r="GXG31" s="569"/>
      <c r="GXH31" s="569"/>
      <c r="GXI31" s="569"/>
      <c r="GXJ31" s="569"/>
      <c r="GXK31" s="569"/>
      <c r="GXL31" s="569"/>
      <c r="GXM31" s="569"/>
      <c r="GXN31" s="569"/>
      <c r="GXO31" s="569"/>
      <c r="GXP31" s="569"/>
      <c r="GXQ31" s="569"/>
      <c r="GXR31" s="569"/>
      <c r="GXS31" s="569"/>
      <c r="GXT31" s="569"/>
      <c r="GXU31" s="569"/>
      <c r="GXV31" s="569"/>
      <c r="GXW31" s="569"/>
      <c r="GXX31" s="569"/>
      <c r="GXY31" s="569"/>
      <c r="GXZ31" s="569"/>
      <c r="GYA31" s="569"/>
      <c r="GYB31" s="569"/>
      <c r="GYC31" s="569"/>
      <c r="GYD31" s="569"/>
      <c r="GYE31" s="569"/>
      <c r="GYF31" s="569"/>
      <c r="GYG31" s="569"/>
      <c r="GYH31" s="569"/>
      <c r="GYI31" s="569"/>
      <c r="GYJ31" s="569"/>
      <c r="GYK31" s="569"/>
      <c r="GYL31" s="569"/>
      <c r="GYM31" s="569"/>
      <c r="GYN31" s="569"/>
      <c r="GYO31" s="569"/>
      <c r="GYP31" s="569"/>
      <c r="GYQ31" s="569"/>
      <c r="GYR31" s="569"/>
      <c r="GYS31" s="569"/>
      <c r="GYT31" s="569"/>
      <c r="GYU31" s="569"/>
      <c r="GYV31" s="569"/>
      <c r="GYW31" s="569"/>
      <c r="GYX31" s="569"/>
      <c r="GYY31" s="569"/>
      <c r="GYZ31" s="569"/>
      <c r="GZA31" s="569"/>
      <c r="GZB31" s="569"/>
      <c r="GZC31" s="569"/>
      <c r="GZD31" s="569"/>
      <c r="GZE31" s="569"/>
      <c r="GZF31" s="569"/>
      <c r="GZG31" s="569"/>
      <c r="GZH31" s="569"/>
      <c r="GZI31" s="569"/>
      <c r="GZJ31" s="569"/>
      <c r="GZK31" s="569"/>
      <c r="GZL31" s="569"/>
      <c r="GZM31" s="569"/>
      <c r="GZN31" s="569"/>
      <c r="GZO31" s="569"/>
      <c r="GZP31" s="569"/>
      <c r="GZQ31" s="569"/>
      <c r="GZR31" s="569"/>
      <c r="GZS31" s="569"/>
      <c r="GZT31" s="569"/>
      <c r="GZU31" s="569"/>
      <c r="GZV31" s="569"/>
      <c r="GZW31" s="569"/>
      <c r="GZX31" s="569"/>
      <c r="GZY31" s="569"/>
      <c r="GZZ31" s="569"/>
      <c r="HAA31" s="569"/>
      <c r="HAB31" s="569"/>
      <c r="HAC31" s="569"/>
      <c r="HAD31" s="569"/>
      <c r="HAE31" s="569"/>
      <c r="HAF31" s="569"/>
      <c r="HAG31" s="569"/>
      <c r="HAH31" s="569"/>
      <c r="HAI31" s="569"/>
      <c r="HAJ31" s="569"/>
      <c r="HAK31" s="569"/>
      <c r="HAL31" s="569"/>
      <c r="HAM31" s="569"/>
      <c r="HAN31" s="569"/>
      <c r="HAO31" s="569"/>
      <c r="HAP31" s="569"/>
      <c r="HAQ31" s="569"/>
      <c r="HAR31" s="569"/>
      <c r="HAS31" s="569"/>
      <c r="HAT31" s="569"/>
      <c r="HAU31" s="569"/>
      <c r="HAV31" s="569"/>
      <c r="HAW31" s="569"/>
      <c r="HAX31" s="569"/>
      <c r="HAY31" s="569"/>
      <c r="HAZ31" s="569"/>
      <c r="HBA31" s="569"/>
      <c r="HBB31" s="569"/>
      <c r="HBC31" s="569"/>
      <c r="HBD31" s="569"/>
      <c r="HBE31" s="569"/>
      <c r="HBF31" s="569"/>
      <c r="HBG31" s="569"/>
      <c r="HBH31" s="569"/>
      <c r="HBI31" s="569"/>
      <c r="HBJ31" s="569"/>
      <c r="HBK31" s="569"/>
      <c r="HBL31" s="569"/>
      <c r="HBM31" s="569"/>
      <c r="HBN31" s="569"/>
      <c r="HBO31" s="569"/>
      <c r="HBP31" s="569"/>
      <c r="HBQ31" s="569"/>
      <c r="HBR31" s="569"/>
      <c r="HBS31" s="569"/>
      <c r="HBT31" s="569"/>
      <c r="HBU31" s="569"/>
      <c r="HBV31" s="569"/>
      <c r="HBW31" s="569"/>
      <c r="HBX31" s="569"/>
      <c r="HBY31" s="569"/>
      <c r="HBZ31" s="569"/>
      <c r="HCA31" s="569"/>
      <c r="HCB31" s="569"/>
      <c r="HCC31" s="569"/>
      <c r="HCD31" s="569"/>
      <c r="HCE31" s="569"/>
      <c r="HCF31" s="569"/>
      <c r="HCG31" s="569"/>
      <c r="HCH31" s="569"/>
      <c r="HCI31" s="569"/>
      <c r="HCJ31" s="569"/>
      <c r="HCK31" s="569"/>
      <c r="HCL31" s="569"/>
      <c r="HCM31" s="569"/>
      <c r="HCN31" s="569"/>
      <c r="HCO31" s="569"/>
      <c r="HCP31" s="569"/>
      <c r="HCQ31" s="569"/>
      <c r="HCR31" s="569"/>
      <c r="HCS31" s="569"/>
      <c r="HCT31" s="569"/>
      <c r="HCU31" s="569"/>
      <c r="HCV31" s="569"/>
      <c r="HCW31" s="569"/>
      <c r="HCX31" s="569"/>
      <c r="HCY31" s="569"/>
      <c r="HCZ31" s="569"/>
      <c r="HDA31" s="569"/>
      <c r="HDB31" s="569"/>
      <c r="HDC31" s="569"/>
      <c r="HDD31" s="569"/>
      <c r="HDE31" s="569"/>
      <c r="HDF31" s="569"/>
      <c r="HDG31" s="569"/>
      <c r="HDH31" s="569"/>
      <c r="HDI31" s="569"/>
      <c r="HDJ31" s="569"/>
      <c r="HDK31" s="569"/>
      <c r="HDL31" s="569"/>
      <c r="HDM31" s="569"/>
      <c r="HDN31" s="569"/>
      <c r="HDO31" s="569"/>
      <c r="HDP31" s="569"/>
      <c r="HDQ31" s="569"/>
      <c r="HDR31" s="569"/>
      <c r="HDS31" s="569"/>
      <c r="HDT31" s="569"/>
      <c r="HDU31" s="569"/>
      <c r="HDV31" s="569"/>
      <c r="HDW31" s="569"/>
      <c r="HDX31" s="569"/>
      <c r="HDY31" s="569"/>
      <c r="HDZ31" s="569"/>
      <c r="HEA31" s="569"/>
      <c r="HEB31" s="569"/>
      <c r="HEC31" s="569"/>
      <c r="HED31" s="569"/>
      <c r="HEE31" s="569"/>
      <c r="HEF31" s="569"/>
      <c r="HEG31" s="569"/>
      <c r="HEH31" s="569"/>
      <c r="HEI31" s="569"/>
      <c r="HEJ31" s="569"/>
      <c r="HEK31" s="569"/>
      <c r="HEL31" s="569"/>
      <c r="HEM31" s="569"/>
      <c r="HEN31" s="569"/>
      <c r="HEO31" s="569"/>
      <c r="HEP31" s="569"/>
      <c r="HEQ31" s="569"/>
      <c r="HER31" s="569"/>
      <c r="HES31" s="569"/>
      <c r="HET31" s="569"/>
      <c r="HEU31" s="569"/>
      <c r="HEV31" s="569"/>
      <c r="HEW31" s="569"/>
      <c r="HEX31" s="569"/>
      <c r="HEY31" s="569"/>
      <c r="HEZ31" s="569"/>
      <c r="HFA31" s="569"/>
      <c r="HFB31" s="569"/>
      <c r="HFC31" s="569"/>
      <c r="HFD31" s="569"/>
      <c r="HFE31" s="569"/>
      <c r="HFF31" s="569"/>
      <c r="HFG31" s="569"/>
      <c r="HFH31" s="569"/>
      <c r="HFI31" s="569"/>
      <c r="HFJ31" s="569"/>
      <c r="HFK31" s="569"/>
      <c r="HFL31" s="569"/>
      <c r="HFM31" s="569"/>
      <c r="HFN31" s="569"/>
      <c r="HFO31" s="569"/>
      <c r="HFP31" s="569"/>
      <c r="HFQ31" s="569"/>
      <c r="HFR31" s="569"/>
      <c r="HFS31" s="569"/>
      <c r="HFT31" s="569"/>
      <c r="HFU31" s="569"/>
      <c r="HFV31" s="569"/>
      <c r="HFW31" s="569"/>
      <c r="HFX31" s="569"/>
      <c r="HFY31" s="569"/>
      <c r="HFZ31" s="569"/>
      <c r="HGA31" s="569"/>
      <c r="HGB31" s="569"/>
      <c r="HGC31" s="569"/>
      <c r="HGD31" s="569"/>
      <c r="HGE31" s="569"/>
      <c r="HGF31" s="569"/>
      <c r="HGG31" s="569"/>
      <c r="HGH31" s="569"/>
      <c r="HGI31" s="569"/>
      <c r="HGJ31" s="569"/>
      <c r="HGK31" s="569"/>
      <c r="HGL31" s="569"/>
      <c r="HGM31" s="569"/>
      <c r="HGN31" s="569"/>
      <c r="HGO31" s="569"/>
      <c r="HGP31" s="569"/>
      <c r="HGQ31" s="569"/>
      <c r="HGR31" s="569"/>
      <c r="HGS31" s="569"/>
      <c r="HGT31" s="569"/>
      <c r="HGU31" s="569"/>
      <c r="HGV31" s="569"/>
      <c r="HGW31" s="569"/>
      <c r="HGX31" s="569"/>
      <c r="HGY31" s="569"/>
      <c r="HGZ31" s="569"/>
      <c r="HHA31" s="569"/>
      <c r="HHB31" s="569"/>
      <c r="HHC31" s="569"/>
      <c r="HHD31" s="569"/>
      <c r="HHE31" s="569"/>
      <c r="HHF31" s="569"/>
      <c r="HHG31" s="569"/>
      <c r="HHH31" s="569"/>
      <c r="HHI31" s="569"/>
      <c r="HHJ31" s="569"/>
      <c r="HHK31" s="569"/>
      <c r="HHL31" s="569"/>
      <c r="HHM31" s="569"/>
      <c r="HHN31" s="569"/>
      <c r="HHO31" s="569"/>
      <c r="HHP31" s="569"/>
      <c r="HHQ31" s="569"/>
      <c r="HHR31" s="569"/>
      <c r="HHS31" s="569"/>
      <c r="HHT31" s="569"/>
      <c r="HHU31" s="569"/>
      <c r="HHV31" s="569"/>
      <c r="HHW31" s="569"/>
      <c r="HHX31" s="569"/>
      <c r="HHY31" s="569"/>
      <c r="HHZ31" s="569"/>
      <c r="HIA31" s="569"/>
      <c r="HIB31" s="569"/>
      <c r="HIC31" s="569"/>
      <c r="HID31" s="569"/>
      <c r="HIE31" s="569"/>
      <c r="HIF31" s="569"/>
      <c r="HIG31" s="569"/>
      <c r="HIH31" s="569"/>
      <c r="HII31" s="569"/>
      <c r="HIJ31" s="569"/>
      <c r="HIK31" s="569"/>
      <c r="HIL31" s="569"/>
      <c r="HIM31" s="569"/>
      <c r="HIN31" s="569"/>
      <c r="HIO31" s="569"/>
      <c r="HIP31" s="569"/>
      <c r="HIQ31" s="569"/>
      <c r="HIR31" s="569"/>
      <c r="HIS31" s="569"/>
      <c r="HIT31" s="569"/>
      <c r="HIU31" s="569"/>
      <c r="HIV31" s="569"/>
      <c r="HIW31" s="569"/>
      <c r="HIX31" s="569"/>
      <c r="HIY31" s="569"/>
      <c r="HIZ31" s="569"/>
      <c r="HJA31" s="569"/>
      <c r="HJB31" s="569"/>
      <c r="HJC31" s="569"/>
      <c r="HJD31" s="569"/>
      <c r="HJE31" s="569"/>
      <c r="HJF31" s="569"/>
      <c r="HJG31" s="569"/>
      <c r="HJH31" s="569"/>
      <c r="HJI31" s="569"/>
      <c r="HJJ31" s="569"/>
      <c r="HJK31" s="569"/>
      <c r="HJL31" s="569"/>
      <c r="HJM31" s="569"/>
      <c r="HJN31" s="569"/>
      <c r="HJO31" s="569"/>
      <c r="HJP31" s="569"/>
      <c r="HJQ31" s="569"/>
      <c r="HJR31" s="569"/>
      <c r="HJS31" s="569"/>
      <c r="HJT31" s="569"/>
      <c r="HJU31" s="569"/>
      <c r="HJV31" s="569"/>
      <c r="HJW31" s="569"/>
      <c r="HJX31" s="569"/>
      <c r="HJY31" s="569"/>
      <c r="HJZ31" s="569"/>
      <c r="HKA31" s="569"/>
      <c r="HKB31" s="569"/>
      <c r="HKC31" s="569"/>
      <c r="HKD31" s="569"/>
      <c r="HKE31" s="569"/>
      <c r="HKF31" s="569"/>
      <c r="HKG31" s="569"/>
      <c r="HKH31" s="569"/>
      <c r="HKI31" s="569"/>
      <c r="HKJ31" s="569"/>
      <c r="HKK31" s="569"/>
      <c r="HKL31" s="569"/>
      <c r="HKM31" s="569"/>
      <c r="HKN31" s="569"/>
      <c r="HKO31" s="569"/>
      <c r="HKP31" s="569"/>
      <c r="HKQ31" s="569"/>
      <c r="HKR31" s="569"/>
      <c r="HKS31" s="569"/>
      <c r="HKT31" s="569"/>
      <c r="HKU31" s="569"/>
      <c r="HKV31" s="569"/>
      <c r="HKW31" s="569"/>
      <c r="HKX31" s="569"/>
      <c r="HKY31" s="569"/>
      <c r="HKZ31" s="569"/>
      <c r="HLA31" s="569"/>
      <c r="HLB31" s="569"/>
      <c r="HLC31" s="569"/>
      <c r="HLD31" s="569"/>
      <c r="HLE31" s="569"/>
      <c r="HLF31" s="569"/>
      <c r="HLG31" s="569"/>
      <c r="HLH31" s="569"/>
      <c r="HLI31" s="569"/>
      <c r="HLJ31" s="569"/>
      <c r="HLK31" s="569"/>
      <c r="HLL31" s="569"/>
      <c r="HLM31" s="569"/>
      <c r="HLN31" s="569"/>
      <c r="HLO31" s="569"/>
      <c r="HLP31" s="569"/>
      <c r="HLQ31" s="569"/>
      <c r="HLR31" s="569"/>
      <c r="HLS31" s="569"/>
      <c r="HLT31" s="569"/>
      <c r="HLU31" s="569"/>
      <c r="HLV31" s="569"/>
      <c r="HLW31" s="569"/>
      <c r="HLX31" s="569"/>
      <c r="HLY31" s="569"/>
      <c r="HLZ31" s="569"/>
      <c r="HMA31" s="569"/>
      <c r="HMB31" s="569"/>
      <c r="HMC31" s="569"/>
      <c r="HMD31" s="569"/>
      <c r="HME31" s="569"/>
      <c r="HMF31" s="569"/>
      <c r="HMG31" s="569"/>
      <c r="HMH31" s="569"/>
      <c r="HMI31" s="569"/>
      <c r="HMJ31" s="569"/>
      <c r="HMK31" s="569"/>
      <c r="HML31" s="569"/>
      <c r="HMM31" s="569"/>
      <c r="HMN31" s="569"/>
      <c r="HMO31" s="569"/>
      <c r="HMP31" s="569"/>
      <c r="HMQ31" s="569"/>
      <c r="HMR31" s="569"/>
      <c r="HMS31" s="569"/>
      <c r="HMT31" s="569"/>
      <c r="HMU31" s="569"/>
      <c r="HMV31" s="569"/>
      <c r="HMW31" s="569"/>
      <c r="HMX31" s="569"/>
      <c r="HMY31" s="569"/>
      <c r="HMZ31" s="569"/>
      <c r="HNA31" s="569"/>
      <c r="HNB31" s="569"/>
      <c r="HNC31" s="569"/>
      <c r="HND31" s="569"/>
      <c r="HNE31" s="569"/>
      <c r="HNF31" s="569"/>
      <c r="HNG31" s="569"/>
      <c r="HNH31" s="569"/>
      <c r="HNI31" s="569"/>
      <c r="HNJ31" s="569"/>
      <c r="HNK31" s="569"/>
      <c r="HNL31" s="569"/>
      <c r="HNM31" s="569"/>
      <c r="HNN31" s="569"/>
      <c r="HNO31" s="569"/>
      <c r="HNP31" s="569"/>
      <c r="HNQ31" s="569"/>
      <c r="HNR31" s="569"/>
      <c r="HNS31" s="569"/>
      <c r="HNT31" s="569"/>
      <c r="HNU31" s="569"/>
      <c r="HNV31" s="569"/>
      <c r="HNW31" s="569"/>
      <c r="HNX31" s="569"/>
      <c r="HNY31" s="569"/>
      <c r="HNZ31" s="569"/>
      <c r="HOA31" s="569"/>
      <c r="HOB31" s="569"/>
      <c r="HOC31" s="569"/>
      <c r="HOD31" s="569"/>
      <c r="HOE31" s="569"/>
      <c r="HOF31" s="569"/>
      <c r="HOG31" s="569"/>
      <c r="HOH31" s="569"/>
      <c r="HOI31" s="569"/>
      <c r="HOJ31" s="569"/>
      <c r="HOK31" s="569"/>
      <c r="HOL31" s="569"/>
      <c r="HOM31" s="569"/>
      <c r="HON31" s="569"/>
      <c r="HOO31" s="569"/>
      <c r="HOP31" s="569"/>
      <c r="HOQ31" s="569"/>
      <c r="HOR31" s="569"/>
      <c r="HOS31" s="569"/>
      <c r="HOT31" s="569"/>
      <c r="HOU31" s="569"/>
      <c r="HOV31" s="569"/>
      <c r="HOW31" s="569"/>
      <c r="HOX31" s="569"/>
      <c r="HOY31" s="569"/>
      <c r="HOZ31" s="569"/>
      <c r="HPA31" s="569"/>
      <c r="HPB31" s="569"/>
      <c r="HPC31" s="569"/>
      <c r="HPD31" s="569"/>
      <c r="HPE31" s="569"/>
      <c r="HPF31" s="569"/>
      <c r="HPG31" s="569"/>
      <c r="HPH31" s="569"/>
      <c r="HPI31" s="569"/>
      <c r="HPJ31" s="569"/>
      <c r="HPK31" s="569"/>
      <c r="HPL31" s="569"/>
      <c r="HPM31" s="569"/>
      <c r="HPN31" s="569"/>
      <c r="HPO31" s="569"/>
      <c r="HPP31" s="569"/>
      <c r="HPQ31" s="569"/>
      <c r="HPR31" s="569"/>
      <c r="HPS31" s="569"/>
      <c r="HPT31" s="569"/>
      <c r="HPU31" s="569"/>
      <c r="HPV31" s="569"/>
      <c r="HPW31" s="569"/>
      <c r="HPX31" s="569"/>
      <c r="HPY31" s="569"/>
      <c r="HPZ31" s="569"/>
      <c r="HQA31" s="569"/>
      <c r="HQB31" s="569"/>
      <c r="HQC31" s="569"/>
      <c r="HQD31" s="569"/>
      <c r="HQE31" s="569"/>
      <c r="HQF31" s="569"/>
      <c r="HQG31" s="569"/>
      <c r="HQH31" s="569"/>
      <c r="HQI31" s="569"/>
      <c r="HQJ31" s="569"/>
      <c r="HQK31" s="569"/>
      <c r="HQL31" s="569"/>
      <c r="HQM31" s="569"/>
      <c r="HQN31" s="569"/>
      <c r="HQO31" s="569"/>
      <c r="HQP31" s="569"/>
      <c r="HQQ31" s="569"/>
      <c r="HQR31" s="569"/>
      <c r="HQS31" s="569"/>
      <c r="HQT31" s="569"/>
      <c r="HQU31" s="569"/>
      <c r="HQV31" s="569"/>
      <c r="HQW31" s="569"/>
      <c r="HQX31" s="569"/>
      <c r="HQY31" s="569"/>
      <c r="HQZ31" s="569"/>
      <c r="HRA31" s="569"/>
      <c r="HRB31" s="569"/>
      <c r="HRC31" s="569"/>
      <c r="HRD31" s="569"/>
      <c r="HRE31" s="569"/>
      <c r="HRF31" s="569"/>
      <c r="HRG31" s="569"/>
      <c r="HRH31" s="569"/>
      <c r="HRI31" s="569"/>
      <c r="HRJ31" s="569"/>
      <c r="HRK31" s="569"/>
      <c r="HRL31" s="569"/>
      <c r="HRM31" s="569"/>
      <c r="HRN31" s="569"/>
      <c r="HRO31" s="569"/>
      <c r="HRP31" s="569"/>
      <c r="HRQ31" s="569"/>
      <c r="HRR31" s="569"/>
      <c r="HRS31" s="569"/>
      <c r="HRT31" s="569"/>
      <c r="HRU31" s="569"/>
      <c r="HRV31" s="569"/>
      <c r="HRW31" s="569"/>
      <c r="HRX31" s="569"/>
      <c r="HRY31" s="569"/>
      <c r="HRZ31" s="569"/>
      <c r="HSA31" s="569"/>
      <c r="HSB31" s="569"/>
      <c r="HSC31" s="569"/>
      <c r="HSD31" s="569"/>
      <c r="HSE31" s="569"/>
      <c r="HSF31" s="569"/>
      <c r="HSG31" s="569"/>
      <c r="HSH31" s="569"/>
      <c r="HSI31" s="569"/>
      <c r="HSJ31" s="569"/>
      <c r="HSK31" s="569"/>
      <c r="HSL31" s="569"/>
      <c r="HSM31" s="569"/>
      <c r="HSN31" s="569"/>
      <c r="HSO31" s="569"/>
      <c r="HSP31" s="569"/>
      <c r="HSQ31" s="569"/>
      <c r="HSR31" s="569"/>
      <c r="HSS31" s="569"/>
      <c r="HST31" s="569"/>
      <c r="HSU31" s="569"/>
      <c r="HSV31" s="569"/>
      <c r="HSW31" s="569"/>
      <c r="HSX31" s="569"/>
      <c r="HSY31" s="569"/>
      <c r="HSZ31" s="569"/>
      <c r="HTA31" s="569"/>
      <c r="HTB31" s="569"/>
      <c r="HTC31" s="569"/>
      <c r="HTD31" s="569"/>
      <c r="HTE31" s="569"/>
      <c r="HTF31" s="569"/>
      <c r="HTG31" s="569"/>
      <c r="HTH31" s="569"/>
      <c r="HTI31" s="569"/>
      <c r="HTJ31" s="569"/>
      <c r="HTK31" s="569"/>
      <c r="HTL31" s="569"/>
      <c r="HTM31" s="569"/>
      <c r="HTN31" s="569"/>
      <c r="HTO31" s="569"/>
      <c r="HTP31" s="569"/>
      <c r="HTQ31" s="569"/>
      <c r="HTR31" s="569"/>
      <c r="HTS31" s="569"/>
      <c r="HTT31" s="569"/>
      <c r="HTU31" s="569"/>
      <c r="HTV31" s="569"/>
      <c r="HTW31" s="569"/>
      <c r="HTX31" s="569"/>
      <c r="HTY31" s="569"/>
      <c r="HTZ31" s="569"/>
      <c r="HUA31" s="569"/>
      <c r="HUB31" s="569"/>
      <c r="HUC31" s="569"/>
      <c r="HUD31" s="569"/>
      <c r="HUE31" s="569"/>
      <c r="HUF31" s="569"/>
      <c r="HUG31" s="569"/>
      <c r="HUH31" s="569"/>
      <c r="HUI31" s="569"/>
      <c r="HUJ31" s="569"/>
      <c r="HUK31" s="569"/>
      <c r="HUL31" s="569"/>
      <c r="HUM31" s="569"/>
      <c r="HUN31" s="569"/>
      <c r="HUO31" s="569"/>
      <c r="HUP31" s="569"/>
      <c r="HUQ31" s="569"/>
      <c r="HUR31" s="569"/>
      <c r="HUS31" s="569"/>
      <c r="HUT31" s="569"/>
      <c r="HUU31" s="569"/>
      <c r="HUV31" s="569"/>
      <c r="HUW31" s="569"/>
      <c r="HUX31" s="569"/>
      <c r="HUY31" s="569"/>
      <c r="HUZ31" s="569"/>
      <c r="HVA31" s="569"/>
      <c r="HVB31" s="569"/>
      <c r="HVC31" s="569"/>
      <c r="HVD31" s="569"/>
      <c r="HVE31" s="569"/>
      <c r="HVF31" s="569"/>
      <c r="HVG31" s="569"/>
      <c r="HVH31" s="569"/>
      <c r="HVI31" s="569"/>
      <c r="HVJ31" s="569"/>
      <c r="HVK31" s="569"/>
      <c r="HVL31" s="569"/>
      <c r="HVM31" s="569"/>
      <c r="HVN31" s="569"/>
      <c r="HVO31" s="569"/>
      <c r="HVP31" s="569"/>
      <c r="HVQ31" s="569"/>
      <c r="HVR31" s="569"/>
      <c r="HVS31" s="569"/>
      <c r="HVT31" s="569"/>
      <c r="HVU31" s="569"/>
      <c r="HVV31" s="569"/>
      <c r="HVW31" s="569"/>
      <c r="HVX31" s="569"/>
      <c r="HVY31" s="569"/>
      <c r="HVZ31" s="569"/>
      <c r="HWA31" s="569"/>
      <c r="HWB31" s="569"/>
      <c r="HWC31" s="569"/>
      <c r="HWD31" s="569"/>
      <c r="HWE31" s="569"/>
      <c r="HWF31" s="569"/>
      <c r="HWG31" s="569"/>
      <c r="HWH31" s="569"/>
      <c r="HWI31" s="569"/>
      <c r="HWJ31" s="569"/>
      <c r="HWK31" s="569"/>
      <c r="HWL31" s="569"/>
      <c r="HWM31" s="569"/>
      <c r="HWN31" s="569"/>
      <c r="HWO31" s="569"/>
      <c r="HWP31" s="569"/>
      <c r="HWQ31" s="569"/>
      <c r="HWR31" s="569"/>
      <c r="HWS31" s="569"/>
      <c r="HWT31" s="569"/>
      <c r="HWU31" s="569"/>
      <c r="HWV31" s="569"/>
      <c r="HWW31" s="569"/>
      <c r="HWX31" s="569"/>
      <c r="HWY31" s="569"/>
      <c r="HWZ31" s="569"/>
      <c r="HXA31" s="569"/>
      <c r="HXB31" s="569"/>
      <c r="HXC31" s="569"/>
      <c r="HXD31" s="569"/>
      <c r="HXE31" s="569"/>
      <c r="HXF31" s="569"/>
      <c r="HXG31" s="569"/>
      <c r="HXH31" s="569"/>
      <c r="HXI31" s="569"/>
      <c r="HXJ31" s="569"/>
      <c r="HXK31" s="569"/>
      <c r="HXL31" s="569"/>
      <c r="HXM31" s="569"/>
      <c r="HXN31" s="569"/>
      <c r="HXO31" s="569"/>
      <c r="HXP31" s="569"/>
      <c r="HXQ31" s="569"/>
      <c r="HXR31" s="569"/>
      <c r="HXS31" s="569"/>
      <c r="HXT31" s="569"/>
      <c r="HXU31" s="569"/>
      <c r="HXV31" s="569"/>
      <c r="HXW31" s="569"/>
      <c r="HXX31" s="569"/>
      <c r="HXY31" s="569"/>
      <c r="HXZ31" s="569"/>
      <c r="HYA31" s="569"/>
      <c r="HYB31" s="569"/>
      <c r="HYC31" s="569"/>
      <c r="HYD31" s="569"/>
      <c r="HYE31" s="569"/>
      <c r="HYF31" s="569"/>
      <c r="HYG31" s="569"/>
      <c r="HYH31" s="569"/>
      <c r="HYI31" s="569"/>
      <c r="HYJ31" s="569"/>
      <c r="HYK31" s="569"/>
      <c r="HYL31" s="569"/>
      <c r="HYM31" s="569"/>
      <c r="HYN31" s="569"/>
      <c r="HYO31" s="569"/>
      <c r="HYP31" s="569"/>
      <c r="HYQ31" s="569"/>
      <c r="HYR31" s="569"/>
      <c r="HYS31" s="569"/>
      <c r="HYT31" s="569"/>
      <c r="HYU31" s="569"/>
      <c r="HYV31" s="569"/>
      <c r="HYW31" s="569"/>
      <c r="HYX31" s="569"/>
      <c r="HYY31" s="569"/>
      <c r="HYZ31" s="569"/>
      <c r="HZA31" s="569"/>
      <c r="HZB31" s="569"/>
      <c r="HZC31" s="569"/>
      <c r="HZD31" s="569"/>
      <c r="HZE31" s="569"/>
      <c r="HZF31" s="569"/>
      <c r="HZG31" s="569"/>
      <c r="HZH31" s="569"/>
      <c r="HZI31" s="569"/>
      <c r="HZJ31" s="569"/>
      <c r="HZK31" s="569"/>
      <c r="HZL31" s="569"/>
      <c r="HZM31" s="569"/>
      <c r="HZN31" s="569"/>
      <c r="HZO31" s="569"/>
      <c r="HZP31" s="569"/>
      <c r="HZQ31" s="569"/>
      <c r="HZR31" s="569"/>
      <c r="HZS31" s="569"/>
      <c r="HZT31" s="569"/>
      <c r="HZU31" s="569"/>
      <c r="HZV31" s="569"/>
      <c r="HZW31" s="569"/>
      <c r="HZX31" s="569"/>
      <c r="HZY31" s="569"/>
      <c r="HZZ31" s="569"/>
      <c r="IAA31" s="569"/>
      <c r="IAB31" s="569"/>
      <c r="IAC31" s="569"/>
      <c r="IAD31" s="569"/>
      <c r="IAE31" s="569"/>
      <c r="IAF31" s="569"/>
      <c r="IAG31" s="569"/>
      <c r="IAH31" s="569"/>
      <c r="IAI31" s="569"/>
      <c r="IAJ31" s="569"/>
      <c r="IAK31" s="569"/>
      <c r="IAL31" s="569"/>
      <c r="IAM31" s="569"/>
      <c r="IAN31" s="569"/>
      <c r="IAO31" s="569"/>
      <c r="IAP31" s="569"/>
      <c r="IAQ31" s="569"/>
      <c r="IAR31" s="569"/>
      <c r="IAS31" s="569"/>
      <c r="IAT31" s="569"/>
      <c r="IAU31" s="569"/>
      <c r="IAV31" s="569"/>
      <c r="IAW31" s="569"/>
      <c r="IAX31" s="569"/>
      <c r="IAY31" s="569"/>
      <c r="IAZ31" s="569"/>
      <c r="IBA31" s="569"/>
      <c r="IBB31" s="569"/>
      <c r="IBC31" s="569"/>
      <c r="IBD31" s="569"/>
      <c r="IBE31" s="569"/>
      <c r="IBF31" s="569"/>
      <c r="IBG31" s="569"/>
      <c r="IBH31" s="569"/>
      <c r="IBI31" s="569"/>
      <c r="IBJ31" s="569"/>
      <c r="IBK31" s="569"/>
      <c r="IBL31" s="569"/>
      <c r="IBM31" s="569"/>
      <c r="IBN31" s="569"/>
      <c r="IBO31" s="569"/>
      <c r="IBP31" s="569"/>
      <c r="IBQ31" s="569"/>
      <c r="IBR31" s="569"/>
      <c r="IBS31" s="569"/>
      <c r="IBT31" s="569"/>
      <c r="IBU31" s="569"/>
      <c r="IBV31" s="569"/>
      <c r="IBW31" s="569"/>
      <c r="IBX31" s="569"/>
      <c r="IBY31" s="569"/>
      <c r="IBZ31" s="569"/>
      <c r="ICA31" s="569"/>
      <c r="ICB31" s="569"/>
      <c r="ICC31" s="569"/>
      <c r="ICD31" s="569"/>
      <c r="ICE31" s="569"/>
      <c r="ICF31" s="569"/>
      <c r="ICG31" s="569"/>
      <c r="ICH31" s="569"/>
      <c r="ICI31" s="569"/>
      <c r="ICJ31" s="569"/>
      <c r="ICK31" s="569"/>
      <c r="ICL31" s="569"/>
      <c r="ICM31" s="569"/>
      <c r="ICN31" s="569"/>
      <c r="ICO31" s="569"/>
      <c r="ICP31" s="569"/>
      <c r="ICQ31" s="569"/>
      <c r="ICR31" s="569"/>
      <c r="ICS31" s="569"/>
      <c r="ICT31" s="569"/>
      <c r="ICU31" s="569"/>
      <c r="ICV31" s="569"/>
      <c r="ICW31" s="569"/>
      <c r="ICX31" s="569"/>
      <c r="ICY31" s="569"/>
      <c r="ICZ31" s="569"/>
      <c r="IDA31" s="569"/>
      <c r="IDB31" s="569"/>
      <c r="IDC31" s="569"/>
      <c r="IDD31" s="569"/>
      <c r="IDE31" s="569"/>
      <c r="IDF31" s="569"/>
      <c r="IDG31" s="569"/>
      <c r="IDH31" s="569"/>
      <c r="IDI31" s="569"/>
      <c r="IDJ31" s="569"/>
      <c r="IDK31" s="569"/>
      <c r="IDL31" s="569"/>
      <c r="IDM31" s="569"/>
      <c r="IDN31" s="569"/>
      <c r="IDO31" s="569"/>
      <c r="IDP31" s="569"/>
      <c r="IDQ31" s="569"/>
      <c r="IDR31" s="569"/>
      <c r="IDS31" s="569"/>
      <c r="IDT31" s="569"/>
      <c r="IDU31" s="569"/>
      <c r="IDV31" s="569"/>
      <c r="IDW31" s="569"/>
      <c r="IDX31" s="569"/>
      <c r="IDY31" s="569"/>
      <c r="IDZ31" s="569"/>
      <c r="IEA31" s="569"/>
      <c r="IEB31" s="569"/>
      <c r="IEC31" s="569"/>
      <c r="IED31" s="569"/>
      <c r="IEE31" s="569"/>
      <c r="IEF31" s="569"/>
      <c r="IEG31" s="569"/>
      <c r="IEH31" s="569"/>
      <c r="IEI31" s="569"/>
      <c r="IEJ31" s="569"/>
      <c r="IEK31" s="569"/>
      <c r="IEL31" s="569"/>
      <c r="IEM31" s="569"/>
      <c r="IEN31" s="569"/>
      <c r="IEO31" s="569"/>
      <c r="IEP31" s="569"/>
      <c r="IEQ31" s="569"/>
      <c r="IER31" s="569"/>
      <c r="IES31" s="569"/>
      <c r="IET31" s="569"/>
      <c r="IEU31" s="569"/>
      <c r="IEV31" s="569"/>
      <c r="IEW31" s="569"/>
      <c r="IEX31" s="569"/>
      <c r="IEY31" s="569"/>
      <c r="IEZ31" s="569"/>
      <c r="IFA31" s="569"/>
      <c r="IFB31" s="569"/>
      <c r="IFC31" s="569"/>
      <c r="IFD31" s="569"/>
      <c r="IFE31" s="569"/>
      <c r="IFF31" s="569"/>
      <c r="IFG31" s="569"/>
      <c r="IFH31" s="569"/>
      <c r="IFI31" s="569"/>
      <c r="IFJ31" s="569"/>
      <c r="IFK31" s="569"/>
      <c r="IFL31" s="569"/>
      <c r="IFM31" s="569"/>
      <c r="IFN31" s="569"/>
      <c r="IFO31" s="569"/>
      <c r="IFP31" s="569"/>
      <c r="IFQ31" s="569"/>
      <c r="IFR31" s="569"/>
      <c r="IFS31" s="569"/>
      <c r="IFT31" s="569"/>
      <c r="IFU31" s="569"/>
      <c r="IFV31" s="569"/>
      <c r="IFW31" s="569"/>
      <c r="IFX31" s="569"/>
      <c r="IFY31" s="569"/>
      <c r="IFZ31" s="569"/>
      <c r="IGA31" s="569"/>
      <c r="IGB31" s="569"/>
      <c r="IGC31" s="569"/>
      <c r="IGD31" s="569"/>
      <c r="IGE31" s="569"/>
      <c r="IGF31" s="569"/>
      <c r="IGG31" s="569"/>
      <c r="IGH31" s="569"/>
      <c r="IGI31" s="569"/>
      <c r="IGJ31" s="569"/>
      <c r="IGK31" s="569"/>
      <c r="IGL31" s="569"/>
      <c r="IGM31" s="569"/>
      <c r="IGN31" s="569"/>
      <c r="IGO31" s="569"/>
      <c r="IGP31" s="569"/>
      <c r="IGQ31" s="569"/>
      <c r="IGR31" s="569"/>
      <c r="IGS31" s="569"/>
      <c r="IGT31" s="569"/>
      <c r="IGU31" s="569"/>
      <c r="IGV31" s="569"/>
      <c r="IGW31" s="569"/>
      <c r="IGX31" s="569"/>
      <c r="IGY31" s="569"/>
      <c r="IGZ31" s="569"/>
      <c r="IHA31" s="569"/>
      <c r="IHB31" s="569"/>
      <c r="IHC31" s="569"/>
      <c r="IHD31" s="569"/>
      <c r="IHE31" s="569"/>
      <c r="IHF31" s="569"/>
      <c r="IHG31" s="569"/>
      <c r="IHH31" s="569"/>
      <c r="IHI31" s="569"/>
      <c r="IHJ31" s="569"/>
      <c r="IHK31" s="569"/>
      <c r="IHL31" s="569"/>
      <c r="IHM31" s="569"/>
      <c r="IHN31" s="569"/>
      <c r="IHO31" s="569"/>
      <c r="IHP31" s="569"/>
      <c r="IHQ31" s="569"/>
      <c r="IHR31" s="569"/>
      <c r="IHS31" s="569"/>
      <c r="IHT31" s="569"/>
      <c r="IHU31" s="569"/>
      <c r="IHV31" s="569"/>
      <c r="IHW31" s="569"/>
      <c r="IHX31" s="569"/>
      <c r="IHY31" s="569"/>
      <c r="IHZ31" s="569"/>
      <c r="IIA31" s="569"/>
      <c r="IIB31" s="569"/>
      <c r="IIC31" s="569"/>
      <c r="IID31" s="569"/>
      <c r="IIE31" s="569"/>
      <c r="IIF31" s="569"/>
      <c r="IIG31" s="569"/>
      <c r="IIH31" s="569"/>
      <c r="III31" s="569"/>
      <c r="IIJ31" s="569"/>
      <c r="IIK31" s="569"/>
      <c r="IIL31" s="569"/>
      <c r="IIM31" s="569"/>
      <c r="IIN31" s="569"/>
      <c r="IIO31" s="569"/>
      <c r="IIP31" s="569"/>
      <c r="IIQ31" s="569"/>
      <c r="IIR31" s="569"/>
      <c r="IIS31" s="569"/>
      <c r="IIT31" s="569"/>
      <c r="IIU31" s="569"/>
      <c r="IIV31" s="569"/>
      <c r="IIW31" s="569"/>
      <c r="IIX31" s="569"/>
      <c r="IIY31" s="569"/>
      <c r="IIZ31" s="569"/>
      <c r="IJA31" s="569"/>
      <c r="IJB31" s="569"/>
      <c r="IJC31" s="569"/>
      <c r="IJD31" s="569"/>
      <c r="IJE31" s="569"/>
      <c r="IJF31" s="569"/>
      <c r="IJG31" s="569"/>
      <c r="IJH31" s="569"/>
      <c r="IJI31" s="569"/>
      <c r="IJJ31" s="569"/>
      <c r="IJK31" s="569"/>
      <c r="IJL31" s="569"/>
      <c r="IJM31" s="569"/>
      <c r="IJN31" s="569"/>
      <c r="IJO31" s="569"/>
      <c r="IJP31" s="569"/>
      <c r="IJQ31" s="569"/>
      <c r="IJR31" s="569"/>
      <c r="IJS31" s="569"/>
      <c r="IJT31" s="569"/>
      <c r="IJU31" s="569"/>
      <c r="IJV31" s="569"/>
      <c r="IJW31" s="569"/>
      <c r="IJX31" s="569"/>
      <c r="IJY31" s="569"/>
      <c r="IJZ31" s="569"/>
      <c r="IKA31" s="569"/>
      <c r="IKB31" s="569"/>
      <c r="IKC31" s="569"/>
      <c r="IKD31" s="569"/>
      <c r="IKE31" s="569"/>
      <c r="IKF31" s="569"/>
      <c r="IKG31" s="569"/>
      <c r="IKH31" s="569"/>
      <c r="IKI31" s="569"/>
      <c r="IKJ31" s="569"/>
      <c r="IKK31" s="569"/>
      <c r="IKL31" s="569"/>
      <c r="IKM31" s="569"/>
      <c r="IKN31" s="569"/>
      <c r="IKO31" s="569"/>
      <c r="IKP31" s="569"/>
      <c r="IKQ31" s="569"/>
      <c r="IKR31" s="569"/>
      <c r="IKS31" s="569"/>
      <c r="IKT31" s="569"/>
      <c r="IKU31" s="569"/>
      <c r="IKV31" s="569"/>
      <c r="IKW31" s="569"/>
      <c r="IKX31" s="569"/>
      <c r="IKY31" s="569"/>
      <c r="IKZ31" s="569"/>
      <c r="ILA31" s="569"/>
      <c r="ILB31" s="569"/>
      <c r="ILC31" s="569"/>
      <c r="ILD31" s="569"/>
      <c r="ILE31" s="569"/>
      <c r="ILF31" s="569"/>
      <c r="ILG31" s="569"/>
      <c r="ILH31" s="569"/>
      <c r="ILI31" s="569"/>
      <c r="ILJ31" s="569"/>
      <c r="ILK31" s="569"/>
      <c r="ILL31" s="569"/>
      <c r="ILM31" s="569"/>
      <c r="ILN31" s="569"/>
      <c r="ILO31" s="569"/>
      <c r="ILP31" s="569"/>
      <c r="ILQ31" s="569"/>
      <c r="ILR31" s="569"/>
      <c r="ILS31" s="569"/>
      <c r="ILT31" s="569"/>
      <c r="ILU31" s="569"/>
      <c r="ILV31" s="569"/>
      <c r="ILW31" s="569"/>
      <c r="ILX31" s="569"/>
      <c r="ILY31" s="569"/>
      <c r="ILZ31" s="569"/>
      <c r="IMA31" s="569"/>
      <c r="IMB31" s="569"/>
      <c r="IMC31" s="569"/>
      <c r="IMD31" s="569"/>
      <c r="IME31" s="569"/>
      <c r="IMF31" s="569"/>
      <c r="IMG31" s="569"/>
      <c r="IMH31" s="569"/>
      <c r="IMI31" s="569"/>
      <c r="IMJ31" s="569"/>
      <c r="IMK31" s="569"/>
      <c r="IML31" s="569"/>
      <c r="IMM31" s="569"/>
      <c r="IMN31" s="569"/>
      <c r="IMO31" s="569"/>
      <c r="IMP31" s="569"/>
      <c r="IMQ31" s="569"/>
      <c r="IMR31" s="569"/>
      <c r="IMS31" s="569"/>
      <c r="IMT31" s="569"/>
      <c r="IMU31" s="569"/>
      <c r="IMV31" s="569"/>
      <c r="IMW31" s="569"/>
      <c r="IMX31" s="569"/>
      <c r="IMY31" s="569"/>
      <c r="IMZ31" s="569"/>
      <c r="INA31" s="569"/>
      <c r="INB31" s="569"/>
      <c r="INC31" s="569"/>
      <c r="IND31" s="569"/>
      <c r="INE31" s="569"/>
      <c r="INF31" s="569"/>
      <c r="ING31" s="569"/>
      <c r="INH31" s="569"/>
      <c r="INI31" s="569"/>
      <c r="INJ31" s="569"/>
      <c r="INK31" s="569"/>
      <c r="INL31" s="569"/>
      <c r="INM31" s="569"/>
      <c r="INN31" s="569"/>
      <c r="INO31" s="569"/>
      <c r="INP31" s="569"/>
      <c r="INQ31" s="569"/>
      <c r="INR31" s="569"/>
      <c r="INS31" s="569"/>
      <c r="INT31" s="569"/>
      <c r="INU31" s="569"/>
      <c r="INV31" s="569"/>
      <c r="INW31" s="569"/>
      <c r="INX31" s="569"/>
      <c r="INY31" s="569"/>
      <c r="INZ31" s="569"/>
      <c r="IOA31" s="569"/>
      <c r="IOB31" s="569"/>
      <c r="IOC31" s="569"/>
      <c r="IOD31" s="569"/>
      <c r="IOE31" s="569"/>
      <c r="IOF31" s="569"/>
      <c r="IOG31" s="569"/>
      <c r="IOH31" s="569"/>
      <c r="IOI31" s="569"/>
      <c r="IOJ31" s="569"/>
      <c r="IOK31" s="569"/>
      <c r="IOL31" s="569"/>
      <c r="IOM31" s="569"/>
      <c r="ION31" s="569"/>
      <c r="IOO31" s="569"/>
      <c r="IOP31" s="569"/>
      <c r="IOQ31" s="569"/>
      <c r="IOR31" s="569"/>
      <c r="IOS31" s="569"/>
      <c r="IOT31" s="569"/>
      <c r="IOU31" s="569"/>
      <c r="IOV31" s="569"/>
      <c r="IOW31" s="569"/>
      <c r="IOX31" s="569"/>
      <c r="IOY31" s="569"/>
      <c r="IOZ31" s="569"/>
      <c r="IPA31" s="569"/>
      <c r="IPB31" s="569"/>
      <c r="IPC31" s="569"/>
      <c r="IPD31" s="569"/>
      <c r="IPE31" s="569"/>
      <c r="IPF31" s="569"/>
      <c r="IPG31" s="569"/>
      <c r="IPH31" s="569"/>
      <c r="IPI31" s="569"/>
      <c r="IPJ31" s="569"/>
      <c r="IPK31" s="569"/>
      <c r="IPL31" s="569"/>
      <c r="IPM31" s="569"/>
      <c r="IPN31" s="569"/>
      <c r="IPO31" s="569"/>
      <c r="IPP31" s="569"/>
      <c r="IPQ31" s="569"/>
      <c r="IPR31" s="569"/>
      <c r="IPS31" s="569"/>
      <c r="IPT31" s="569"/>
      <c r="IPU31" s="569"/>
      <c r="IPV31" s="569"/>
      <c r="IPW31" s="569"/>
      <c r="IPX31" s="569"/>
      <c r="IPY31" s="569"/>
      <c r="IPZ31" s="569"/>
      <c r="IQA31" s="569"/>
      <c r="IQB31" s="569"/>
      <c r="IQC31" s="569"/>
      <c r="IQD31" s="569"/>
      <c r="IQE31" s="569"/>
      <c r="IQF31" s="569"/>
      <c r="IQG31" s="569"/>
      <c r="IQH31" s="569"/>
      <c r="IQI31" s="569"/>
      <c r="IQJ31" s="569"/>
      <c r="IQK31" s="569"/>
      <c r="IQL31" s="569"/>
      <c r="IQM31" s="569"/>
      <c r="IQN31" s="569"/>
      <c r="IQO31" s="569"/>
      <c r="IQP31" s="569"/>
      <c r="IQQ31" s="569"/>
      <c r="IQR31" s="569"/>
      <c r="IQS31" s="569"/>
      <c r="IQT31" s="569"/>
      <c r="IQU31" s="569"/>
      <c r="IQV31" s="569"/>
      <c r="IQW31" s="569"/>
      <c r="IQX31" s="569"/>
      <c r="IQY31" s="569"/>
      <c r="IQZ31" s="569"/>
      <c r="IRA31" s="569"/>
      <c r="IRB31" s="569"/>
      <c r="IRC31" s="569"/>
      <c r="IRD31" s="569"/>
      <c r="IRE31" s="569"/>
      <c r="IRF31" s="569"/>
      <c r="IRG31" s="569"/>
      <c r="IRH31" s="569"/>
      <c r="IRI31" s="569"/>
      <c r="IRJ31" s="569"/>
      <c r="IRK31" s="569"/>
      <c r="IRL31" s="569"/>
      <c r="IRM31" s="569"/>
      <c r="IRN31" s="569"/>
      <c r="IRO31" s="569"/>
      <c r="IRP31" s="569"/>
      <c r="IRQ31" s="569"/>
      <c r="IRR31" s="569"/>
      <c r="IRS31" s="569"/>
      <c r="IRT31" s="569"/>
      <c r="IRU31" s="569"/>
      <c r="IRV31" s="569"/>
      <c r="IRW31" s="569"/>
      <c r="IRX31" s="569"/>
      <c r="IRY31" s="569"/>
      <c r="IRZ31" s="569"/>
      <c r="ISA31" s="569"/>
      <c r="ISB31" s="569"/>
      <c r="ISC31" s="569"/>
      <c r="ISD31" s="569"/>
      <c r="ISE31" s="569"/>
      <c r="ISF31" s="569"/>
      <c r="ISG31" s="569"/>
      <c r="ISH31" s="569"/>
      <c r="ISI31" s="569"/>
      <c r="ISJ31" s="569"/>
      <c r="ISK31" s="569"/>
      <c r="ISL31" s="569"/>
      <c r="ISM31" s="569"/>
      <c r="ISN31" s="569"/>
      <c r="ISO31" s="569"/>
      <c r="ISP31" s="569"/>
      <c r="ISQ31" s="569"/>
      <c r="ISR31" s="569"/>
      <c r="ISS31" s="569"/>
      <c r="IST31" s="569"/>
      <c r="ISU31" s="569"/>
      <c r="ISV31" s="569"/>
      <c r="ISW31" s="569"/>
      <c r="ISX31" s="569"/>
      <c r="ISY31" s="569"/>
      <c r="ISZ31" s="569"/>
      <c r="ITA31" s="569"/>
      <c r="ITB31" s="569"/>
      <c r="ITC31" s="569"/>
      <c r="ITD31" s="569"/>
      <c r="ITE31" s="569"/>
      <c r="ITF31" s="569"/>
      <c r="ITG31" s="569"/>
      <c r="ITH31" s="569"/>
      <c r="ITI31" s="569"/>
      <c r="ITJ31" s="569"/>
      <c r="ITK31" s="569"/>
      <c r="ITL31" s="569"/>
      <c r="ITM31" s="569"/>
      <c r="ITN31" s="569"/>
      <c r="ITO31" s="569"/>
      <c r="ITP31" s="569"/>
      <c r="ITQ31" s="569"/>
      <c r="ITR31" s="569"/>
      <c r="ITS31" s="569"/>
      <c r="ITT31" s="569"/>
      <c r="ITU31" s="569"/>
      <c r="ITV31" s="569"/>
      <c r="ITW31" s="569"/>
      <c r="ITX31" s="569"/>
      <c r="ITY31" s="569"/>
      <c r="ITZ31" s="569"/>
      <c r="IUA31" s="569"/>
      <c r="IUB31" s="569"/>
      <c r="IUC31" s="569"/>
      <c r="IUD31" s="569"/>
      <c r="IUE31" s="569"/>
      <c r="IUF31" s="569"/>
      <c r="IUG31" s="569"/>
      <c r="IUH31" s="569"/>
      <c r="IUI31" s="569"/>
      <c r="IUJ31" s="569"/>
      <c r="IUK31" s="569"/>
      <c r="IUL31" s="569"/>
      <c r="IUM31" s="569"/>
      <c r="IUN31" s="569"/>
      <c r="IUO31" s="569"/>
      <c r="IUP31" s="569"/>
      <c r="IUQ31" s="569"/>
      <c r="IUR31" s="569"/>
      <c r="IUS31" s="569"/>
      <c r="IUT31" s="569"/>
      <c r="IUU31" s="569"/>
      <c r="IUV31" s="569"/>
      <c r="IUW31" s="569"/>
      <c r="IUX31" s="569"/>
      <c r="IUY31" s="569"/>
      <c r="IUZ31" s="569"/>
      <c r="IVA31" s="569"/>
      <c r="IVB31" s="569"/>
      <c r="IVC31" s="569"/>
      <c r="IVD31" s="569"/>
      <c r="IVE31" s="569"/>
      <c r="IVF31" s="569"/>
      <c r="IVG31" s="569"/>
      <c r="IVH31" s="569"/>
      <c r="IVI31" s="569"/>
      <c r="IVJ31" s="569"/>
      <c r="IVK31" s="569"/>
      <c r="IVL31" s="569"/>
      <c r="IVM31" s="569"/>
      <c r="IVN31" s="569"/>
      <c r="IVO31" s="569"/>
      <c r="IVP31" s="569"/>
      <c r="IVQ31" s="569"/>
      <c r="IVR31" s="569"/>
      <c r="IVS31" s="569"/>
      <c r="IVT31" s="569"/>
      <c r="IVU31" s="569"/>
      <c r="IVV31" s="569"/>
      <c r="IVW31" s="569"/>
      <c r="IVX31" s="569"/>
      <c r="IVY31" s="569"/>
      <c r="IVZ31" s="569"/>
      <c r="IWA31" s="569"/>
      <c r="IWB31" s="569"/>
      <c r="IWC31" s="569"/>
      <c r="IWD31" s="569"/>
      <c r="IWE31" s="569"/>
      <c r="IWF31" s="569"/>
      <c r="IWG31" s="569"/>
      <c r="IWH31" s="569"/>
      <c r="IWI31" s="569"/>
      <c r="IWJ31" s="569"/>
      <c r="IWK31" s="569"/>
      <c r="IWL31" s="569"/>
      <c r="IWM31" s="569"/>
      <c r="IWN31" s="569"/>
      <c r="IWO31" s="569"/>
      <c r="IWP31" s="569"/>
      <c r="IWQ31" s="569"/>
      <c r="IWR31" s="569"/>
      <c r="IWS31" s="569"/>
      <c r="IWT31" s="569"/>
      <c r="IWU31" s="569"/>
      <c r="IWV31" s="569"/>
      <c r="IWW31" s="569"/>
      <c r="IWX31" s="569"/>
      <c r="IWY31" s="569"/>
      <c r="IWZ31" s="569"/>
      <c r="IXA31" s="569"/>
      <c r="IXB31" s="569"/>
      <c r="IXC31" s="569"/>
      <c r="IXD31" s="569"/>
      <c r="IXE31" s="569"/>
      <c r="IXF31" s="569"/>
      <c r="IXG31" s="569"/>
      <c r="IXH31" s="569"/>
      <c r="IXI31" s="569"/>
      <c r="IXJ31" s="569"/>
      <c r="IXK31" s="569"/>
      <c r="IXL31" s="569"/>
      <c r="IXM31" s="569"/>
      <c r="IXN31" s="569"/>
      <c r="IXO31" s="569"/>
      <c r="IXP31" s="569"/>
      <c r="IXQ31" s="569"/>
      <c r="IXR31" s="569"/>
      <c r="IXS31" s="569"/>
      <c r="IXT31" s="569"/>
      <c r="IXU31" s="569"/>
      <c r="IXV31" s="569"/>
      <c r="IXW31" s="569"/>
      <c r="IXX31" s="569"/>
      <c r="IXY31" s="569"/>
      <c r="IXZ31" s="569"/>
      <c r="IYA31" s="569"/>
      <c r="IYB31" s="569"/>
      <c r="IYC31" s="569"/>
      <c r="IYD31" s="569"/>
      <c r="IYE31" s="569"/>
      <c r="IYF31" s="569"/>
      <c r="IYG31" s="569"/>
      <c r="IYH31" s="569"/>
      <c r="IYI31" s="569"/>
      <c r="IYJ31" s="569"/>
      <c r="IYK31" s="569"/>
      <c r="IYL31" s="569"/>
      <c r="IYM31" s="569"/>
      <c r="IYN31" s="569"/>
      <c r="IYO31" s="569"/>
      <c r="IYP31" s="569"/>
      <c r="IYQ31" s="569"/>
      <c r="IYR31" s="569"/>
      <c r="IYS31" s="569"/>
      <c r="IYT31" s="569"/>
      <c r="IYU31" s="569"/>
      <c r="IYV31" s="569"/>
      <c r="IYW31" s="569"/>
      <c r="IYX31" s="569"/>
      <c r="IYY31" s="569"/>
      <c r="IYZ31" s="569"/>
      <c r="IZA31" s="569"/>
      <c r="IZB31" s="569"/>
      <c r="IZC31" s="569"/>
      <c r="IZD31" s="569"/>
      <c r="IZE31" s="569"/>
      <c r="IZF31" s="569"/>
      <c r="IZG31" s="569"/>
      <c r="IZH31" s="569"/>
      <c r="IZI31" s="569"/>
      <c r="IZJ31" s="569"/>
      <c r="IZK31" s="569"/>
      <c r="IZL31" s="569"/>
      <c r="IZM31" s="569"/>
      <c r="IZN31" s="569"/>
      <c r="IZO31" s="569"/>
      <c r="IZP31" s="569"/>
      <c r="IZQ31" s="569"/>
      <c r="IZR31" s="569"/>
      <c r="IZS31" s="569"/>
      <c r="IZT31" s="569"/>
      <c r="IZU31" s="569"/>
      <c r="IZV31" s="569"/>
      <c r="IZW31" s="569"/>
      <c r="IZX31" s="569"/>
      <c r="IZY31" s="569"/>
      <c r="IZZ31" s="569"/>
      <c r="JAA31" s="569"/>
      <c r="JAB31" s="569"/>
      <c r="JAC31" s="569"/>
      <c r="JAD31" s="569"/>
      <c r="JAE31" s="569"/>
      <c r="JAF31" s="569"/>
      <c r="JAG31" s="569"/>
      <c r="JAH31" s="569"/>
      <c r="JAI31" s="569"/>
      <c r="JAJ31" s="569"/>
      <c r="JAK31" s="569"/>
      <c r="JAL31" s="569"/>
      <c r="JAM31" s="569"/>
      <c r="JAN31" s="569"/>
      <c r="JAO31" s="569"/>
      <c r="JAP31" s="569"/>
      <c r="JAQ31" s="569"/>
      <c r="JAR31" s="569"/>
      <c r="JAS31" s="569"/>
      <c r="JAT31" s="569"/>
      <c r="JAU31" s="569"/>
      <c r="JAV31" s="569"/>
      <c r="JAW31" s="569"/>
      <c r="JAX31" s="569"/>
      <c r="JAY31" s="569"/>
      <c r="JAZ31" s="569"/>
      <c r="JBA31" s="569"/>
      <c r="JBB31" s="569"/>
      <c r="JBC31" s="569"/>
      <c r="JBD31" s="569"/>
      <c r="JBE31" s="569"/>
      <c r="JBF31" s="569"/>
      <c r="JBG31" s="569"/>
      <c r="JBH31" s="569"/>
      <c r="JBI31" s="569"/>
      <c r="JBJ31" s="569"/>
      <c r="JBK31" s="569"/>
      <c r="JBL31" s="569"/>
      <c r="JBM31" s="569"/>
      <c r="JBN31" s="569"/>
      <c r="JBO31" s="569"/>
      <c r="JBP31" s="569"/>
      <c r="JBQ31" s="569"/>
      <c r="JBR31" s="569"/>
      <c r="JBS31" s="569"/>
      <c r="JBT31" s="569"/>
      <c r="JBU31" s="569"/>
      <c r="JBV31" s="569"/>
      <c r="JBW31" s="569"/>
      <c r="JBX31" s="569"/>
      <c r="JBY31" s="569"/>
      <c r="JBZ31" s="569"/>
      <c r="JCA31" s="569"/>
      <c r="JCB31" s="569"/>
      <c r="JCC31" s="569"/>
      <c r="JCD31" s="569"/>
      <c r="JCE31" s="569"/>
      <c r="JCF31" s="569"/>
      <c r="JCG31" s="569"/>
      <c r="JCH31" s="569"/>
      <c r="JCI31" s="569"/>
      <c r="JCJ31" s="569"/>
      <c r="JCK31" s="569"/>
      <c r="JCL31" s="569"/>
      <c r="JCM31" s="569"/>
      <c r="JCN31" s="569"/>
      <c r="JCO31" s="569"/>
      <c r="JCP31" s="569"/>
      <c r="JCQ31" s="569"/>
      <c r="JCR31" s="569"/>
      <c r="JCS31" s="569"/>
      <c r="JCT31" s="569"/>
      <c r="JCU31" s="569"/>
      <c r="JCV31" s="569"/>
      <c r="JCW31" s="569"/>
      <c r="JCX31" s="569"/>
      <c r="JCY31" s="569"/>
      <c r="JCZ31" s="569"/>
      <c r="JDA31" s="569"/>
      <c r="JDB31" s="569"/>
      <c r="JDC31" s="569"/>
      <c r="JDD31" s="569"/>
      <c r="JDE31" s="569"/>
      <c r="JDF31" s="569"/>
      <c r="JDG31" s="569"/>
      <c r="JDH31" s="569"/>
      <c r="JDI31" s="569"/>
      <c r="JDJ31" s="569"/>
      <c r="JDK31" s="569"/>
      <c r="JDL31" s="569"/>
      <c r="JDM31" s="569"/>
      <c r="JDN31" s="569"/>
      <c r="JDO31" s="569"/>
      <c r="JDP31" s="569"/>
      <c r="JDQ31" s="569"/>
      <c r="JDR31" s="569"/>
      <c r="JDS31" s="569"/>
      <c r="JDT31" s="569"/>
      <c r="JDU31" s="569"/>
      <c r="JDV31" s="569"/>
      <c r="JDW31" s="569"/>
      <c r="JDX31" s="569"/>
      <c r="JDY31" s="569"/>
      <c r="JDZ31" s="569"/>
      <c r="JEA31" s="569"/>
      <c r="JEB31" s="569"/>
      <c r="JEC31" s="569"/>
      <c r="JED31" s="569"/>
      <c r="JEE31" s="569"/>
      <c r="JEF31" s="569"/>
      <c r="JEG31" s="569"/>
      <c r="JEH31" s="569"/>
      <c r="JEI31" s="569"/>
      <c r="JEJ31" s="569"/>
      <c r="JEK31" s="569"/>
      <c r="JEL31" s="569"/>
      <c r="JEM31" s="569"/>
      <c r="JEN31" s="569"/>
      <c r="JEO31" s="569"/>
      <c r="JEP31" s="569"/>
      <c r="JEQ31" s="569"/>
      <c r="JER31" s="569"/>
      <c r="JES31" s="569"/>
      <c r="JET31" s="569"/>
      <c r="JEU31" s="569"/>
      <c r="JEV31" s="569"/>
      <c r="JEW31" s="569"/>
      <c r="JEX31" s="569"/>
      <c r="JEY31" s="569"/>
      <c r="JEZ31" s="569"/>
      <c r="JFA31" s="569"/>
      <c r="JFB31" s="569"/>
      <c r="JFC31" s="569"/>
      <c r="JFD31" s="569"/>
      <c r="JFE31" s="569"/>
      <c r="JFF31" s="569"/>
      <c r="JFG31" s="569"/>
      <c r="JFH31" s="569"/>
      <c r="JFI31" s="569"/>
      <c r="JFJ31" s="569"/>
      <c r="JFK31" s="569"/>
      <c r="JFL31" s="569"/>
      <c r="JFM31" s="569"/>
      <c r="JFN31" s="569"/>
      <c r="JFO31" s="569"/>
      <c r="JFP31" s="569"/>
      <c r="JFQ31" s="569"/>
      <c r="JFR31" s="569"/>
      <c r="JFS31" s="569"/>
      <c r="JFT31" s="569"/>
      <c r="JFU31" s="569"/>
      <c r="JFV31" s="569"/>
      <c r="JFW31" s="569"/>
      <c r="JFX31" s="569"/>
      <c r="JFY31" s="569"/>
      <c r="JFZ31" s="569"/>
      <c r="JGA31" s="569"/>
      <c r="JGB31" s="569"/>
      <c r="JGC31" s="569"/>
      <c r="JGD31" s="569"/>
      <c r="JGE31" s="569"/>
      <c r="JGF31" s="569"/>
      <c r="JGG31" s="569"/>
      <c r="JGH31" s="569"/>
      <c r="JGI31" s="569"/>
      <c r="JGJ31" s="569"/>
      <c r="JGK31" s="569"/>
      <c r="JGL31" s="569"/>
      <c r="JGM31" s="569"/>
      <c r="JGN31" s="569"/>
      <c r="JGO31" s="569"/>
      <c r="JGP31" s="569"/>
      <c r="JGQ31" s="569"/>
      <c r="JGR31" s="569"/>
      <c r="JGS31" s="569"/>
      <c r="JGT31" s="569"/>
      <c r="JGU31" s="569"/>
      <c r="JGV31" s="569"/>
      <c r="JGW31" s="569"/>
      <c r="JGX31" s="569"/>
      <c r="JGY31" s="569"/>
      <c r="JGZ31" s="569"/>
      <c r="JHA31" s="569"/>
      <c r="JHB31" s="569"/>
      <c r="JHC31" s="569"/>
      <c r="JHD31" s="569"/>
      <c r="JHE31" s="569"/>
      <c r="JHF31" s="569"/>
      <c r="JHG31" s="569"/>
      <c r="JHH31" s="569"/>
      <c r="JHI31" s="569"/>
      <c r="JHJ31" s="569"/>
      <c r="JHK31" s="569"/>
      <c r="JHL31" s="569"/>
      <c r="JHM31" s="569"/>
      <c r="JHN31" s="569"/>
      <c r="JHO31" s="569"/>
      <c r="JHP31" s="569"/>
      <c r="JHQ31" s="569"/>
      <c r="JHR31" s="569"/>
      <c r="JHS31" s="569"/>
      <c r="JHT31" s="569"/>
      <c r="JHU31" s="569"/>
      <c r="JHV31" s="569"/>
      <c r="JHW31" s="569"/>
      <c r="JHX31" s="569"/>
      <c r="JHY31" s="569"/>
      <c r="JHZ31" s="569"/>
      <c r="JIA31" s="569"/>
      <c r="JIB31" s="569"/>
      <c r="JIC31" s="569"/>
      <c r="JID31" s="569"/>
      <c r="JIE31" s="569"/>
      <c r="JIF31" s="569"/>
      <c r="JIG31" s="569"/>
      <c r="JIH31" s="569"/>
      <c r="JII31" s="569"/>
      <c r="JIJ31" s="569"/>
      <c r="JIK31" s="569"/>
      <c r="JIL31" s="569"/>
      <c r="JIM31" s="569"/>
      <c r="JIN31" s="569"/>
      <c r="JIO31" s="569"/>
      <c r="JIP31" s="569"/>
      <c r="JIQ31" s="569"/>
      <c r="JIR31" s="569"/>
      <c r="JIS31" s="569"/>
      <c r="JIT31" s="569"/>
      <c r="JIU31" s="569"/>
      <c r="JIV31" s="569"/>
      <c r="JIW31" s="569"/>
      <c r="JIX31" s="569"/>
      <c r="JIY31" s="569"/>
      <c r="JIZ31" s="569"/>
      <c r="JJA31" s="569"/>
      <c r="JJB31" s="569"/>
      <c r="JJC31" s="569"/>
      <c r="JJD31" s="569"/>
      <c r="JJE31" s="569"/>
      <c r="JJF31" s="569"/>
      <c r="JJG31" s="569"/>
      <c r="JJH31" s="569"/>
      <c r="JJI31" s="569"/>
      <c r="JJJ31" s="569"/>
      <c r="JJK31" s="569"/>
      <c r="JJL31" s="569"/>
      <c r="JJM31" s="569"/>
      <c r="JJN31" s="569"/>
      <c r="JJO31" s="569"/>
      <c r="JJP31" s="569"/>
      <c r="JJQ31" s="569"/>
      <c r="JJR31" s="569"/>
      <c r="JJS31" s="569"/>
      <c r="JJT31" s="569"/>
      <c r="JJU31" s="569"/>
      <c r="JJV31" s="569"/>
      <c r="JJW31" s="569"/>
      <c r="JJX31" s="569"/>
      <c r="JJY31" s="569"/>
      <c r="JJZ31" s="569"/>
      <c r="JKA31" s="569"/>
      <c r="JKB31" s="569"/>
      <c r="JKC31" s="569"/>
      <c r="JKD31" s="569"/>
      <c r="JKE31" s="569"/>
      <c r="JKF31" s="569"/>
      <c r="JKG31" s="569"/>
      <c r="JKH31" s="569"/>
      <c r="JKI31" s="569"/>
      <c r="JKJ31" s="569"/>
      <c r="JKK31" s="569"/>
      <c r="JKL31" s="569"/>
      <c r="JKM31" s="569"/>
      <c r="JKN31" s="569"/>
      <c r="JKO31" s="569"/>
      <c r="JKP31" s="569"/>
      <c r="JKQ31" s="569"/>
      <c r="JKR31" s="569"/>
      <c r="JKS31" s="569"/>
      <c r="JKT31" s="569"/>
      <c r="JKU31" s="569"/>
      <c r="JKV31" s="569"/>
      <c r="JKW31" s="569"/>
      <c r="JKX31" s="569"/>
      <c r="JKY31" s="569"/>
      <c r="JKZ31" s="569"/>
      <c r="JLA31" s="569"/>
      <c r="JLB31" s="569"/>
      <c r="JLC31" s="569"/>
      <c r="JLD31" s="569"/>
      <c r="JLE31" s="569"/>
      <c r="JLF31" s="569"/>
      <c r="JLG31" s="569"/>
      <c r="JLH31" s="569"/>
      <c r="JLI31" s="569"/>
      <c r="JLJ31" s="569"/>
      <c r="JLK31" s="569"/>
      <c r="JLL31" s="569"/>
      <c r="JLM31" s="569"/>
      <c r="JLN31" s="569"/>
      <c r="JLO31" s="569"/>
      <c r="JLP31" s="569"/>
      <c r="JLQ31" s="569"/>
      <c r="JLR31" s="569"/>
      <c r="JLS31" s="569"/>
      <c r="JLT31" s="569"/>
      <c r="JLU31" s="569"/>
      <c r="JLV31" s="569"/>
      <c r="JLW31" s="569"/>
      <c r="JLX31" s="569"/>
      <c r="JLY31" s="569"/>
      <c r="JLZ31" s="569"/>
      <c r="JMA31" s="569"/>
      <c r="JMB31" s="569"/>
      <c r="JMC31" s="569"/>
      <c r="JMD31" s="569"/>
      <c r="JME31" s="569"/>
      <c r="JMF31" s="569"/>
      <c r="JMG31" s="569"/>
      <c r="JMH31" s="569"/>
      <c r="JMI31" s="569"/>
      <c r="JMJ31" s="569"/>
      <c r="JMK31" s="569"/>
      <c r="JML31" s="569"/>
      <c r="JMM31" s="569"/>
      <c r="JMN31" s="569"/>
      <c r="JMO31" s="569"/>
      <c r="JMP31" s="569"/>
      <c r="JMQ31" s="569"/>
      <c r="JMR31" s="569"/>
      <c r="JMS31" s="569"/>
      <c r="JMT31" s="569"/>
      <c r="JMU31" s="569"/>
      <c r="JMV31" s="569"/>
      <c r="JMW31" s="569"/>
      <c r="JMX31" s="569"/>
      <c r="JMY31" s="569"/>
      <c r="JMZ31" s="569"/>
      <c r="JNA31" s="569"/>
      <c r="JNB31" s="569"/>
      <c r="JNC31" s="569"/>
      <c r="JND31" s="569"/>
      <c r="JNE31" s="569"/>
      <c r="JNF31" s="569"/>
      <c r="JNG31" s="569"/>
      <c r="JNH31" s="569"/>
      <c r="JNI31" s="569"/>
      <c r="JNJ31" s="569"/>
      <c r="JNK31" s="569"/>
      <c r="JNL31" s="569"/>
      <c r="JNM31" s="569"/>
      <c r="JNN31" s="569"/>
      <c r="JNO31" s="569"/>
      <c r="JNP31" s="569"/>
      <c r="JNQ31" s="569"/>
      <c r="JNR31" s="569"/>
      <c r="JNS31" s="569"/>
      <c r="JNT31" s="569"/>
      <c r="JNU31" s="569"/>
      <c r="JNV31" s="569"/>
      <c r="JNW31" s="569"/>
      <c r="JNX31" s="569"/>
      <c r="JNY31" s="569"/>
      <c r="JNZ31" s="569"/>
      <c r="JOA31" s="569"/>
      <c r="JOB31" s="569"/>
      <c r="JOC31" s="569"/>
      <c r="JOD31" s="569"/>
      <c r="JOE31" s="569"/>
      <c r="JOF31" s="569"/>
      <c r="JOG31" s="569"/>
      <c r="JOH31" s="569"/>
      <c r="JOI31" s="569"/>
      <c r="JOJ31" s="569"/>
      <c r="JOK31" s="569"/>
      <c r="JOL31" s="569"/>
      <c r="JOM31" s="569"/>
      <c r="JON31" s="569"/>
      <c r="JOO31" s="569"/>
      <c r="JOP31" s="569"/>
      <c r="JOQ31" s="569"/>
      <c r="JOR31" s="569"/>
      <c r="JOS31" s="569"/>
      <c r="JOT31" s="569"/>
      <c r="JOU31" s="569"/>
      <c r="JOV31" s="569"/>
      <c r="JOW31" s="569"/>
      <c r="JOX31" s="569"/>
      <c r="JOY31" s="569"/>
      <c r="JOZ31" s="569"/>
      <c r="JPA31" s="569"/>
      <c r="JPB31" s="569"/>
      <c r="JPC31" s="569"/>
      <c r="JPD31" s="569"/>
      <c r="JPE31" s="569"/>
      <c r="JPF31" s="569"/>
      <c r="JPG31" s="569"/>
      <c r="JPH31" s="569"/>
      <c r="JPI31" s="569"/>
      <c r="JPJ31" s="569"/>
      <c r="JPK31" s="569"/>
      <c r="JPL31" s="569"/>
      <c r="JPM31" s="569"/>
      <c r="JPN31" s="569"/>
      <c r="JPO31" s="569"/>
      <c r="JPP31" s="569"/>
      <c r="JPQ31" s="569"/>
      <c r="JPR31" s="569"/>
      <c r="JPS31" s="569"/>
      <c r="JPT31" s="569"/>
      <c r="JPU31" s="569"/>
      <c r="JPV31" s="569"/>
      <c r="JPW31" s="569"/>
      <c r="JPX31" s="569"/>
      <c r="JPY31" s="569"/>
      <c r="JPZ31" s="569"/>
      <c r="JQA31" s="569"/>
      <c r="JQB31" s="569"/>
      <c r="JQC31" s="569"/>
      <c r="JQD31" s="569"/>
      <c r="JQE31" s="569"/>
      <c r="JQF31" s="569"/>
      <c r="JQG31" s="569"/>
      <c r="JQH31" s="569"/>
      <c r="JQI31" s="569"/>
      <c r="JQJ31" s="569"/>
      <c r="JQK31" s="569"/>
      <c r="JQL31" s="569"/>
      <c r="JQM31" s="569"/>
      <c r="JQN31" s="569"/>
      <c r="JQO31" s="569"/>
      <c r="JQP31" s="569"/>
      <c r="JQQ31" s="569"/>
      <c r="JQR31" s="569"/>
      <c r="JQS31" s="569"/>
      <c r="JQT31" s="569"/>
      <c r="JQU31" s="569"/>
      <c r="JQV31" s="569"/>
      <c r="JQW31" s="569"/>
      <c r="JQX31" s="569"/>
      <c r="JQY31" s="569"/>
      <c r="JQZ31" s="569"/>
      <c r="JRA31" s="569"/>
      <c r="JRB31" s="569"/>
      <c r="JRC31" s="569"/>
      <c r="JRD31" s="569"/>
      <c r="JRE31" s="569"/>
      <c r="JRF31" s="569"/>
      <c r="JRG31" s="569"/>
      <c r="JRH31" s="569"/>
      <c r="JRI31" s="569"/>
      <c r="JRJ31" s="569"/>
      <c r="JRK31" s="569"/>
      <c r="JRL31" s="569"/>
      <c r="JRM31" s="569"/>
      <c r="JRN31" s="569"/>
      <c r="JRO31" s="569"/>
      <c r="JRP31" s="569"/>
      <c r="JRQ31" s="569"/>
      <c r="JRR31" s="569"/>
      <c r="JRS31" s="569"/>
      <c r="JRT31" s="569"/>
      <c r="JRU31" s="569"/>
      <c r="JRV31" s="569"/>
      <c r="JRW31" s="569"/>
      <c r="JRX31" s="569"/>
      <c r="JRY31" s="569"/>
      <c r="JRZ31" s="569"/>
      <c r="JSA31" s="569"/>
      <c r="JSB31" s="569"/>
      <c r="JSC31" s="569"/>
      <c r="JSD31" s="569"/>
      <c r="JSE31" s="569"/>
      <c r="JSF31" s="569"/>
      <c r="JSG31" s="569"/>
      <c r="JSH31" s="569"/>
      <c r="JSI31" s="569"/>
      <c r="JSJ31" s="569"/>
      <c r="JSK31" s="569"/>
      <c r="JSL31" s="569"/>
      <c r="JSM31" s="569"/>
      <c r="JSN31" s="569"/>
      <c r="JSO31" s="569"/>
      <c r="JSP31" s="569"/>
      <c r="JSQ31" s="569"/>
      <c r="JSR31" s="569"/>
      <c r="JSS31" s="569"/>
      <c r="JST31" s="569"/>
      <c r="JSU31" s="569"/>
      <c r="JSV31" s="569"/>
      <c r="JSW31" s="569"/>
      <c r="JSX31" s="569"/>
      <c r="JSY31" s="569"/>
      <c r="JSZ31" s="569"/>
      <c r="JTA31" s="569"/>
      <c r="JTB31" s="569"/>
      <c r="JTC31" s="569"/>
      <c r="JTD31" s="569"/>
      <c r="JTE31" s="569"/>
      <c r="JTF31" s="569"/>
      <c r="JTG31" s="569"/>
      <c r="JTH31" s="569"/>
      <c r="JTI31" s="569"/>
      <c r="JTJ31" s="569"/>
      <c r="JTK31" s="569"/>
      <c r="JTL31" s="569"/>
      <c r="JTM31" s="569"/>
      <c r="JTN31" s="569"/>
      <c r="JTO31" s="569"/>
      <c r="JTP31" s="569"/>
      <c r="JTQ31" s="569"/>
      <c r="JTR31" s="569"/>
      <c r="JTS31" s="569"/>
      <c r="JTT31" s="569"/>
      <c r="JTU31" s="569"/>
      <c r="JTV31" s="569"/>
      <c r="JTW31" s="569"/>
      <c r="JTX31" s="569"/>
      <c r="JTY31" s="569"/>
      <c r="JTZ31" s="569"/>
      <c r="JUA31" s="569"/>
      <c r="JUB31" s="569"/>
      <c r="JUC31" s="569"/>
      <c r="JUD31" s="569"/>
      <c r="JUE31" s="569"/>
      <c r="JUF31" s="569"/>
      <c r="JUG31" s="569"/>
      <c r="JUH31" s="569"/>
      <c r="JUI31" s="569"/>
      <c r="JUJ31" s="569"/>
      <c r="JUK31" s="569"/>
      <c r="JUL31" s="569"/>
      <c r="JUM31" s="569"/>
      <c r="JUN31" s="569"/>
      <c r="JUO31" s="569"/>
      <c r="JUP31" s="569"/>
      <c r="JUQ31" s="569"/>
      <c r="JUR31" s="569"/>
      <c r="JUS31" s="569"/>
      <c r="JUT31" s="569"/>
      <c r="JUU31" s="569"/>
      <c r="JUV31" s="569"/>
      <c r="JUW31" s="569"/>
      <c r="JUX31" s="569"/>
      <c r="JUY31" s="569"/>
      <c r="JUZ31" s="569"/>
      <c r="JVA31" s="569"/>
      <c r="JVB31" s="569"/>
      <c r="JVC31" s="569"/>
      <c r="JVD31" s="569"/>
      <c r="JVE31" s="569"/>
      <c r="JVF31" s="569"/>
      <c r="JVG31" s="569"/>
      <c r="JVH31" s="569"/>
      <c r="JVI31" s="569"/>
      <c r="JVJ31" s="569"/>
      <c r="JVK31" s="569"/>
      <c r="JVL31" s="569"/>
      <c r="JVM31" s="569"/>
      <c r="JVN31" s="569"/>
      <c r="JVO31" s="569"/>
      <c r="JVP31" s="569"/>
      <c r="JVQ31" s="569"/>
      <c r="JVR31" s="569"/>
      <c r="JVS31" s="569"/>
      <c r="JVT31" s="569"/>
      <c r="JVU31" s="569"/>
      <c r="JVV31" s="569"/>
      <c r="JVW31" s="569"/>
      <c r="JVX31" s="569"/>
      <c r="JVY31" s="569"/>
      <c r="JVZ31" s="569"/>
      <c r="JWA31" s="569"/>
      <c r="JWB31" s="569"/>
      <c r="JWC31" s="569"/>
      <c r="JWD31" s="569"/>
      <c r="JWE31" s="569"/>
      <c r="JWF31" s="569"/>
      <c r="JWG31" s="569"/>
      <c r="JWH31" s="569"/>
      <c r="JWI31" s="569"/>
      <c r="JWJ31" s="569"/>
      <c r="JWK31" s="569"/>
      <c r="JWL31" s="569"/>
      <c r="JWM31" s="569"/>
      <c r="JWN31" s="569"/>
      <c r="JWO31" s="569"/>
      <c r="JWP31" s="569"/>
      <c r="JWQ31" s="569"/>
      <c r="JWR31" s="569"/>
      <c r="JWS31" s="569"/>
      <c r="JWT31" s="569"/>
      <c r="JWU31" s="569"/>
      <c r="JWV31" s="569"/>
      <c r="JWW31" s="569"/>
      <c r="JWX31" s="569"/>
      <c r="JWY31" s="569"/>
      <c r="JWZ31" s="569"/>
      <c r="JXA31" s="569"/>
      <c r="JXB31" s="569"/>
      <c r="JXC31" s="569"/>
      <c r="JXD31" s="569"/>
      <c r="JXE31" s="569"/>
      <c r="JXF31" s="569"/>
      <c r="JXG31" s="569"/>
      <c r="JXH31" s="569"/>
      <c r="JXI31" s="569"/>
      <c r="JXJ31" s="569"/>
      <c r="JXK31" s="569"/>
      <c r="JXL31" s="569"/>
      <c r="JXM31" s="569"/>
      <c r="JXN31" s="569"/>
      <c r="JXO31" s="569"/>
      <c r="JXP31" s="569"/>
      <c r="JXQ31" s="569"/>
      <c r="JXR31" s="569"/>
      <c r="JXS31" s="569"/>
      <c r="JXT31" s="569"/>
      <c r="JXU31" s="569"/>
      <c r="JXV31" s="569"/>
      <c r="JXW31" s="569"/>
      <c r="JXX31" s="569"/>
      <c r="JXY31" s="569"/>
      <c r="JXZ31" s="569"/>
      <c r="JYA31" s="569"/>
      <c r="JYB31" s="569"/>
      <c r="JYC31" s="569"/>
      <c r="JYD31" s="569"/>
      <c r="JYE31" s="569"/>
      <c r="JYF31" s="569"/>
      <c r="JYG31" s="569"/>
      <c r="JYH31" s="569"/>
      <c r="JYI31" s="569"/>
      <c r="JYJ31" s="569"/>
      <c r="JYK31" s="569"/>
      <c r="JYL31" s="569"/>
      <c r="JYM31" s="569"/>
      <c r="JYN31" s="569"/>
      <c r="JYO31" s="569"/>
      <c r="JYP31" s="569"/>
      <c r="JYQ31" s="569"/>
      <c r="JYR31" s="569"/>
      <c r="JYS31" s="569"/>
      <c r="JYT31" s="569"/>
      <c r="JYU31" s="569"/>
      <c r="JYV31" s="569"/>
      <c r="JYW31" s="569"/>
      <c r="JYX31" s="569"/>
      <c r="JYY31" s="569"/>
      <c r="JYZ31" s="569"/>
      <c r="JZA31" s="569"/>
      <c r="JZB31" s="569"/>
      <c r="JZC31" s="569"/>
      <c r="JZD31" s="569"/>
      <c r="JZE31" s="569"/>
      <c r="JZF31" s="569"/>
      <c r="JZG31" s="569"/>
      <c r="JZH31" s="569"/>
      <c r="JZI31" s="569"/>
      <c r="JZJ31" s="569"/>
      <c r="JZK31" s="569"/>
      <c r="JZL31" s="569"/>
      <c r="JZM31" s="569"/>
      <c r="JZN31" s="569"/>
      <c r="JZO31" s="569"/>
      <c r="JZP31" s="569"/>
      <c r="JZQ31" s="569"/>
      <c r="JZR31" s="569"/>
      <c r="JZS31" s="569"/>
      <c r="JZT31" s="569"/>
      <c r="JZU31" s="569"/>
      <c r="JZV31" s="569"/>
      <c r="JZW31" s="569"/>
      <c r="JZX31" s="569"/>
      <c r="JZY31" s="569"/>
      <c r="JZZ31" s="569"/>
      <c r="KAA31" s="569"/>
      <c r="KAB31" s="569"/>
      <c r="KAC31" s="569"/>
      <c r="KAD31" s="569"/>
      <c r="KAE31" s="569"/>
      <c r="KAF31" s="569"/>
      <c r="KAG31" s="569"/>
      <c r="KAH31" s="569"/>
      <c r="KAI31" s="569"/>
      <c r="KAJ31" s="569"/>
      <c r="KAK31" s="569"/>
      <c r="KAL31" s="569"/>
      <c r="KAM31" s="569"/>
      <c r="KAN31" s="569"/>
      <c r="KAO31" s="569"/>
      <c r="KAP31" s="569"/>
      <c r="KAQ31" s="569"/>
      <c r="KAR31" s="569"/>
      <c r="KAS31" s="569"/>
      <c r="KAT31" s="569"/>
      <c r="KAU31" s="569"/>
      <c r="KAV31" s="569"/>
      <c r="KAW31" s="569"/>
      <c r="KAX31" s="569"/>
      <c r="KAY31" s="569"/>
      <c r="KAZ31" s="569"/>
      <c r="KBA31" s="569"/>
      <c r="KBB31" s="569"/>
      <c r="KBC31" s="569"/>
      <c r="KBD31" s="569"/>
      <c r="KBE31" s="569"/>
      <c r="KBF31" s="569"/>
      <c r="KBG31" s="569"/>
      <c r="KBH31" s="569"/>
      <c r="KBI31" s="569"/>
      <c r="KBJ31" s="569"/>
      <c r="KBK31" s="569"/>
      <c r="KBL31" s="569"/>
      <c r="KBM31" s="569"/>
      <c r="KBN31" s="569"/>
      <c r="KBO31" s="569"/>
      <c r="KBP31" s="569"/>
      <c r="KBQ31" s="569"/>
      <c r="KBR31" s="569"/>
      <c r="KBS31" s="569"/>
      <c r="KBT31" s="569"/>
      <c r="KBU31" s="569"/>
      <c r="KBV31" s="569"/>
      <c r="KBW31" s="569"/>
      <c r="KBX31" s="569"/>
      <c r="KBY31" s="569"/>
      <c r="KBZ31" s="569"/>
      <c r="KCA31" s="569"/>
      <c r="KCB31" s="569"/>
      <c r="KCC31" s="569"/>
      <c r="KCD31" s="569"/>
      <c r="KCE31" s="569"/>
      <c r="KCF31" s="569"/>
      <c r="KCG31" s="569"/>
      <c r="KCH31" s="569"/>
      <c r="KCI31" s="569"/>
      <c r="KCJ31" s="569"/>
      <c r="KCK31" s="569"/>
      <c r="KCL31" s="569"/>
      <c r="KCM31" s="569"/>
      <c r="KCN31" s="569"/>
      <c r="KCO31" s="569"/>
      <c r="KCP31" s="569"/>
      <c r="KCQ31" s="569"/>
      <c r="KCR31" s="569"/>
      <c r="KCS31" s="569"/>
      <c r="KCT31" s="569"/>
      <c r="KCU31" s="569"/>
      <c r="KCV31" s="569"/>
      <c r="KCW31" s="569"/>
      <c r="KCX31" s="569"/>
      <c r="KCY31" s="569"/>
      <c r="KCZ31" s="569"/>
      <c r="KDA31" s="569"/>
      <c r="KDB31" s="569"/>
      <c r="KDC31" s="569"/>
      <c r="KDD31" s="569"/>
      <c r="KDE31" s="569"/>
      <c r="KDF31" s="569"/>
      <c r="KDG31" s="569"/>
      <c r="KDH31" s="569"/>
      <c r="KDI31" s="569"/>
      <c r="KDJ31" s="569"/>
      <c r="KDK31" s="569"/>
      <c r="KDL31" s="569"/>
      <c r="KDM31" s="569"/>
      <c r="KDN31" s="569"/>
      <c r="KDO31" s="569"/>
      <c r="KDP31" s="569"/>
      <c r="KDQ31" s="569"/>
      <c r="KDR31" s="569"/>
      <c r="KDS31" s="569"/>
      <c r="KDT31" s="569"/>
      <c r="KDU31" s="569"/>
      <c r="KDV31" s="569"/>
      <c r="KDW31" s="569"/>
      <c r="KDX31" s="569"/>
      <c r="KDY31" s="569"/>
      <c r="KDZ31" s="569"/>
      <c r="KEA31" s="569"/>
      <c r="KEB31" s="569"/>
      <c r="KEC31" s="569"/>
      <c r="KED31" s="569"/>
      <c r="KEE31" s="569"/>
      <c r="KEF31" s="569"/>
      <c r="KEG31" s="569"/>
      <c r="KEH31" s="569"/>
      <c r="KEI31" s="569"/>
      <c r="KEJ31" s="569"/>
      <c r="KEK31" s="569"/>
      <c r="KEL31" s="569"/>
      <c r="KEM31" s="569"/>
      <c r="KEN31" s="569"/>
      <c r="KEO31" s="569"/>
      <c r="KEP31" s="569"/>
      <c r="KEQ31" s="569"/>
      <c r="KER31" s="569"/>
      <c r="KES31" s="569"/>
      <c r="KET31" s="569"/>
      <c r="KEU31" s="569"/>
      <c r="KEV31" s="569"/>
      <c r="KEW31" s="569"/>
      <c r="KEX31" s="569"/>
      <c r="KEY31" s="569"/>
      <c r="KEZ31" s="569"/>
      <c r="KFA31" s="569"/>
      <c r="KFB31" s="569"/>
      <c r="KFC31" s="569"/>
      <c r="KFD31" s="569"/>
      <c r="KFE31" s="569"/>
      <c r="KFF31" s="569"/>
      <c r="KFG31" s="569"/>
      <c r="KFH31" s="569"/>
      <c r="KFI31" s="569"/>
      <c r="KFJ31" s="569"/>
      <c r="KFK31" s="569"/>
      <c r="KFL31" s="569"/>
      <c r="KFM31" s="569"/>
      <c r="KFN31" s="569"/>
      <c r="KFO31" s="569"/>
      <c r="KFP31" s="569"/>
      <c r="KFQ31" s="569"/>
      <c r="KFR31" s="569"/>
      <c r="KFS31" s="569"/>
      <c r="KFT31" s="569"/>
      <c r="KFU31" s="569"/>
      <c r="KFV31" s="569"/>
      <c r="KFW31" s="569"/>
      <c r="KFX31" s="569"/>
      <c r="KFY31" s="569"/>
      <c r="KFZ31" s="569"/>
      <c r="KGA31" s="569"/>
      <c r="KGB31" s="569"/>
      <c r="KGC31" s="569"/>
      <c r="KGD31" s="569"/>
      <c r="KGE31" s="569"/>
      <c r="KGF31" s="569"/>
      <c r="KGG31" s="569"/>
      <c r="KGH31" s="569"/>
      <c r="KGI31" s="569"/>
      <c r="KGJ31" s="569"/>
      <c r="KGK31" s="569"/>
      <c r="KGL31" s="569"/>
      <c r="KGM31" s="569"/>
      <c r="KGN31" s="569"/>
      <c r="KGO31" s="569"/>
      <c r="KGP31" s="569"/>
      <c r="KGQ31" s="569"/>
      <c r="KGR31" s="569"/>
      <c r="KGS31" s="569"/>
      <c r="KGT31" s="569"/>
      <c r="KGU31" s="569"/>
      <c r="KGV31" s="569"/>
      <c r="KGW31" s="569"/>
      <c r="KGX31" s="569"/>
      <c r="KGY31" s="569"/>
      <c r="KGZ31" s="569"/>
      <c r="KHA31" s="569"/>
      <c r="KHB31" s="569"/>
      <c r="KHC31" s="569"/>
      <c r="KHD31" s="569"/>
      <c r="KHE31" s="569"/>
      <c r="KHF31" s="569"/>
      <c r="KHG31" s="569"/>
      <c r="KHH31" s="569"/>
      <c r="KHI31" s="569"/>
      <c r="KHJ31" s="569"/>
      <c r="KHK31" s="569"/>
      <c r="KHL31" s="569"/>
      <c r="KHM31" s="569"/>
      <c r="KHN31" s="569"/>
      <c r="KHO31" s="569"/>
      <c r="KHP31" s="569"/>
      <c r="KHQ31" s="569"/>
      <c r="KHR31" s="569"/>
      <c r="KHS31" s="569"/>
      <c r="KHT31" s="569"/>
      <c r="KHU31" s="569"/>
      <c r="KHV31" s="569"/>
      <c r="KHW31" s="569"/>
      <c r="KHX31" s="569"/>
      <c r="KHY31" s="569"/>
      <c r="KHZ31" s="569"/>
      <c r="KIA31" s="569"/>
      <c r="KIB31" s="569"/>
      <c r="KIC31" s="569"/>
      <c r="KID31" s="569"/>
      <c r="KIE31" s="569"/>
      <c r="KIF31" s="569"/>
      <c r="KIG31" s="569"/>
      <c r="KIH31" s="569"/>
      <c r="KII31" s="569"/>
      <c r="KIJ31" s="569"/>
      <c r="KIK31" s="569"/>
      <c r="KIL31" s="569"/>
      <c r="KIM31" s="569"/>
      <c r="KIN31" s="569"/>
      <c r="KIO31" s="569"/>
      <c r="KIP31" s="569"/>
      <c r="KIQ31" s="569"/>
      <c r="KIR31" s="569"/>
      <c r="KIS31" s="569"/>
      <c r="KIT31" s="569"/>
      <c r="KIU31" s="569"/>
      <c r="KIV31" s="569"/>
      <c r="KIW31" s="569"/>
      <c r="KIX31" s="569"/>
      <c r="KIY31" s="569"/>
      <c r="KIZ31" s="569"/>
      <c r="KJA31" s="569"/>
      <c r="KJB31" s="569"/>
      <c r="KJC31" s="569"/>
      <c r="KJD31" s="569"/>
      <c r="KJE31" s="569"/>
      <c r="KJF31" s="569"/>
      <c r="KJG31" s="569"/>
      <c r="KJH31" s="569"/>
      <c r="KJI31" s="569"/>
      <c r="KJJ31" s="569"/>
      <c r="KJK31" s="569"/>
      <c r="KJL31" s="569"/>
      <c r="KJM31" s="569"/>
      <c r="KJN31" s="569"/>
      <c r="KJO31" s="569"/>
      <c r="KJP31" s="569"/>
      <c r="KJQ31" s="569"/>
      <c r="KJR31" s="569"/>
      <c r="KJS31" s="569"/>
      <c r="KJT31" s="569"/>
      <c r="KJU31" s="569"/>
      <c r="KJV31" s="569"/>
      <c r="KJW31" s="569"/>
      <c r="KJX31" s="569"/>
      <c r="KJY31" s="569"/>
      <c r="KJZ31" s="569"/>
      <c r="KKA31" s="569"/>
      <c r="KKB31" s="569"/>
      <c r="KKC31" s="569"/>
      <c r="KKD31" s="569"/>
      <c r="KKE31" s="569"/>
      <c r="KKF31" s="569"/>
      <c r="KKG31" s="569"/>
      <c r="KKH31" s="569"/>
      <c r="KKI31" s="569"/>
      <c r="KKJ31" s="569"/>
      <c r="KKK31" s="569"/>
      <c r="KKL31" s="569"/>
      <c r="KKM31" s="569"/>
      <c r="KKN31" s="569"/>
      <c r="KKO31" s="569"/>
      <c r="KKP31" s="569"/>
      <c r="KKQ31" s="569"/>
      <c r="KKR31" s="569"/>
      <c r="KKS31" s="569"/>
      <c r="KKT31" s="569"/>
      <c r="KKU31" s="569"/>
      <c r="KKV31" s="569"/>
      <c r="KKW31" s="569"/>
      <c r="KKX31" s="569"/>
      <c r="KKY31" s="569"/>
      <c r="KKZ31" s="569"/>
      <c r="KLA31" s="569"/>
      <c r="KLB31" s="569"/>
      <c r="KLC31" s="569"/>
      <c r="KLD31" s="569"/>
      <c r="KLE31" s="569"/>
      <c r="KLF31" s="569"/>
      <c r="KLG31" s="569"/>
      <c r="KLH31" s="569"/>
      <c r="KLI31" s="569"/>
      <c r="KLJ31" s="569"/>
      <c r="KLK31" s="569"/>
      <c r="KLL31" s="569"/>
      <c r="KLM31" s="569"/>
      <c r="KLN31" s="569"/>
      <c r="KLO31" s="569"/>
      <c r="KLP31" s="569"/>
      <c r="KLQ31" s="569"/>
      <c r="KLR31" s="569"/>
      <c r="KLS31" s="569"/>
      <c r="KLT31" s="569"/>
      <c r="KLU31" s="569"/>
      <c r="KLV31" s="569"/>
      <c r="KLW31" s="569"/>
      <c r="KLX31" s="569"/>
      <c r="KLY31" s="569"/>
      <c r="KLZ31" s="569"/>
      <c r="KMA31" s="569"/>
      <c r="KMB31" s="569"/>
      <c r="KMC31" s="569"/>
      <c r="KMD31" s="569"/>
      <c r="KME31" s="569"/>
      <c r="KMF31" s="569"/>
      <c r="KMG31" s="569"/>
      <c r="KMH31" s="569"/>
      <c r="KMI31" s="569"/>
      <c r="KMJ31" s="569"/>
      <c r="KMK31" s="569"/>
      <c r="KML31" s="569"/>
      <c r="KMM31" s="569"/>
      <c r="KMN31" s="569"/>
      <c r="KMO31" s="569"/>
      <c r="KMP31" s="569"/>
      <c r="KMQ31" s="569"/>
      <c r="KMR31" s="569"/>
      <c r="KMS31" s="569"/>
      <c r="KMT31" s="569"/>
      <c r="KMU31" s="569"/>
      <c r="KMV31" s="569"/>
      <c r="KMW31" s="569"/>
      <c r="KMX31" s="569"/>
      <c r="KMY31" s="569"/>
      <c r="KMZ31" s="569"/>
      <c r="KNA31" s="569"/>
      <c r="KNB31" s="569"/>
      <c r="KNC31" s="569"/>
      <c r="KND31" s="569"/>
      <c r="KNE31" s="569"/>
      <c r="KNF31" s="569"/>
      <c r="KNG31" s="569"/>
      <c r="KNH31" s="569"/>
      <c r="KNI31" s="569"/>
      <c r="KNJ31" s="569"/>
      <c r="KNK31" s="569"/>
      <c r="KNL31" s="569"/>
      <c r="KNM31" s="569"/>
      <c r="KNN31" s="569"/>
      <c r="KNO31" s="569"/>
      <c r="KNP31" s="569"/>
      <c r="KNQ31" s="569"/>
      <c r="KNR31" s="569"/>
      <c r="KNS31" s="569"/>
      <c r="KNT31" s="569"/>
      <c r="KNU31" s="569"/>
      <c r="KNV31" s="569"/>
      <c r="KNW31" s="569"/>
      <c r="KNX31" s="569"/>
      <c r="KNY31" s="569"/>
      <c r="KNZ31" s="569"/>
      <c r="KOA31" s="569"/>
      <c r="KOB31" s="569"/>
      <c r="KOC31" s="569"/>
      <c r="KOD31" s="569"/>
      <c r="KOE31" s="569"/>
      <c r="KOF31" s="569"/>
      <c r="KOG31" s="569"/>
      <c r="KOH31" s="569"/>
      <c r="KOI31" s="569"/>
      <c r="KOJ31" s="569"/>
      <c r="KOK31" s="569"/>
      <c r="KOL31" s="569"/>
      <c r="KOM31" s="569"/>
      <c r="KON31" s="569"/>
      <c r="KOO31" s="569"/>
      <c r="KOP31" s="569"/>
      <c r="KOQ31" s="569"/>
      <c r="KOR31" s="569"/>
      <c r="KOS31" s="569"/>
      <c r="KOT31" s="569"/>
      <c r="KOU31" s="569"/>
      <c r="KOV31" s="569"/>
      <c r="KOW31" s="569"/>
      <c r="KOX31" s="569"/>
      <c r="KOY31" s="569"/>
      <c r="KOZ31" s="569"/>
      <c r="KPA31" s="569"/>
      <c r="KPB31" s="569"/>
      <c r="KPC31" s="569"/>
      <c r="KPD31" s="569"/>
      <c r="KPE31" s="569"/>
      <c r="KPF31" s="569"/>
      <c r="KPG31" s="569"/>
      <c r="KPH31" s="569"/>
      <c r="KPI31" s="569"/>
      <c r="KPJ31" s="569"/>
      <c r="KPK31" s="569"/>
      <c r="KPL31" s="569"/>
      <c r="KPM31" s="569"/>
      <c r="KPN31" s="569"/>
      <c r="KPO31" s="569"/>
      <c r="KPP31" s="569"/>
      <c r="KPQ31" s="569"/>
      <c r="KPR31" s="569"/>
      <c r="KPS31" s="569"/>
      <c r="KPT31" s="569"/>
      <c r="KPU31" s="569"/>
      <c r="KPV31" s="569"/>
      <c r="KPW31" s="569"/>
      <c r="KPX31" s="569"/>
      <c r="KPY31" s="569"/>
      <c r="KPZ31" s="569"/>
      <c r="KQA31" s="569"/>
      <c r="KQB31" s="569"/>
      <c r="KQC31" s="569"/>
      <c r="KQD31" s="569"/>
      <c r="KQE31" s="569"/>
      <c r="KQF31" s="569"/>
      <c r="KQG31" s="569"/>
      <c r="KQH31" s="569"/>
      <c r="KQI31" s="569"/>
      <c r="KQJ31" s="569"/>
      <c r="KQK31" s="569"/>
      <c r="KQL31" s="569"/>
      <c r="KQM31" s="569"/>
      <c r="KQN31" s="569"/>
      <c r="KQO31" s="569"/>
      <c r="KQP31" s="569"/>
      <c r="KQQ31" s="569"/>
      <c r="KQR31" s="569"/>
      <c r="KQS31" s="569"/>
      <c r="KQT31" s="569"/>
      <c r="KQU31" s="569"/>
      <c r="KQV31" s="569"/>
      <c r="KQW31" s="569"/>
      <c r="KQX31" s="569"/>
      <c r="KQY31" s="569"/>
      <c r="KQZ31" s="569"/>
      <c r="KRA31" s="569"/>
      <c r="KRB31" s="569"/>
      <c r="KRC31" s="569"/>
      <c r="KRD31" s="569"/>
      <c r="KRE31" s="569"/>
      <c r="KRF31" s="569"/>
      <c r="KRG31" s="569"/>
      <c r="KRH31" s="569"/>
      <c r="KRI31" s="569"/>
      <c r="KRJ31" s="569"/>
      <c r="KRK31" s="569"/>
      <c r="KRL31" s="569"/>
      <c r="KRM31" s="569"/>
      <c r="KRN31" s="569"/>
      <c r="KRO31" s="569"/>
      <c r="KRP31" s="569"/>
      <c r="KRQ31" s="569"/>
      <c r="KRR31" s="569"/>
      <c r="KRS31" s="569"/>
      <c r="KRT31" s="569"/>
      <c r="KRU31" s="569"/>
      <c r="KRV31" s="569"/>
      <c r="KRW31" s="569"/>
      <c r="KRX31" s="569"/>
      <c r="KRY31" s="569"/>
      <c r="KRZ31" s="569"/>
      <c r="KSA31" s="569"/>
      <c r="KSB31" s="569"/>
      <c r="KSC31" s="569"/>
      <c r="KSD31" s="569"/>
      <c r="KSE31" s="569"/>
      <c r="KSF31" s="569"/>
      <c r="KSG31" s="569"/>
      <c r="KSH31" s="569"/>
      <c r="KSI31" s="569"/>
      <c r="KSJ31" s="569"/>
      <c r="KSK31" s="569"/>
      <c r="KSL31" s="569"/>
      <c r="KSM31" s="569"/>
      <c r="KSN31" s="569"/>
      <c r="KSO31" s="569"/>
      <c r="KSP31" s="569"/>
      <c r="KSQ31" s="569"/>
      <c r="KSR31" s="569"/>
      <c r="KSS31" s="569"/>
      <c r="KST31" s="569"/>
      <c r="KSU31" s="569"/>
      <c r="KSV31" s="569"/>
      <c r="KSW31" s="569"/>
      <c r="KSX31" s="569"/>
      <c r="KSY31" s="569"/>
      <c r="KSZ31" s="569"/>
      <c r="KTA31" s="569"/>
      <c r="KTB31" s="569"/>
      <c r="KTC31" s="569"/>
      <c r="KTD31" s="569"/>
      <c r="KTE31" s="569"/>
      <c r="KTF31" s="569"/>
      <c r="KTG31" s="569"/>
      <c r="KTH31" s="569"/>
      <c r="KTI31" s="569"/>
      <c r="KTJ31" s="569"/>
      <c r="KTK31" s="569"/>
      <c r="KTL31" s="569"/>
      <c r="KTM31" s="569"/>
      <c r="KTN31" s="569"/>
      <c r="KTO31" s="569"/>
      <c r="KTP31" s="569"/>
      <c r="KTQ31" s="569"/>
      <c r="KTR31" s="569"/>
      <c r="KTS31" s="569"/>
      <c r="KTT31" s="569"/>
      <c r="KTU31" s="569"/>
      <c r="KTV31" s="569"/>
      <c r="KTW31" s="569"/>
      <c r="KTX31" s="569"/>
      <c r="KTY31" s="569"/>
      <c r="KTZ31" s="569"/>
      <c r="KUA31" s="569"/>
      <c r="KUB31" s="569"/>
      <c r="KUC31" s="569"/>
      <c r="KUD31" s="569"/>
      <c r="KUE31" s="569"/>
      <c r="KUF31" s="569"/>
      <c r="KUG31" s="569"/>
      <c r="KUH31" s="569"/>
      <c r="KUI31" s="569"/>
      <c r="KUJ31" s="569"/>
      <c r="KUK31" s="569"/>
      <c r="KUL31" s="569"/>
      <c r="KUM31" s="569"/>
      <c r="KUN31" s="569"/>
      <c r="KUO31" s="569"/>
      <c r="KUP31" s="569"/>
      <c r="KUQ31" s="569"/>
      <c r="KUR31" s="569"/>
      <c r="KUS31" s="569"/>
      <c r="KUT31" s="569"/>
      <c r="KUU31" s="569"/>
      <c r="KUV31" s="569"/>
      <c r="KUW31" s="569"/>
      <c r="KUX31" s="569"/>
      <c r="KUY31" s="569"/>
      <c r="KUZ31" s="569"/>
      <c r="KVA31" s="569"/>
      <c r="KVB31" s="569"/>
      <c r="KVC31" s="569"/>
      <c r="KVD31" s="569"/>
      <c r="KVE31" s="569"/>
      <c r="KVF31" s="569"/>
      <c r="KVG31" s="569"/>
      <c r="KVH31" s="569"/>
      <c r="KVI31" s="569"/>
      <c r="KVJ31" s="569"/>
      <c r="KVK31" s="569"/>
      <c r="KVL31" s="569"/>
      <c r="KVM31" s="569"/>
      <c r="KVN31" s="569"/>
      <c r="KVO31" s="569"/>
      <c r="KVP31" s="569"/>
      <c r="KVQ31" s="569"/>
      <c r="KVR31" s="569"/>
      <c r="KVS31" s="569"/>
      <c r="KVT31" s="569"/>
      <c r="KVU31" s="569"/>
      <c r="KVV31" s="569"/>
      <c r="KVW31" s="569"/>
      <c r="KVX31" s="569"/>
      <c r="KVY31" s="569"/>
      <c r="KVZ31" s="569"/>
      <c r="KWA31" s="569"/>
      <c r="KWB31" s="569"/>
      <c r="KWC31" s="569"/>
      <c r="KWD31" s="569"/>
      <c r="KWE31" s="569"/>
      <c r="KWF31" s="569"/>
      <c r="KWG31" s="569"/>
      <c r="KWH31" s="569"/>
      <c r="KWI31" s="569"/>
      <c r="KWJ31" s="569"/>
      <c r="KWK31" s="569"/>
      <c r="KWL31" s="569"/>
      <c r="KWM31" s="569"/>
      <c r="KWN31" s="569"/>
      <c r="KWO31" s="569"/>
      <c r="KWP31" s="569"/>
      <c r="KWQ31" s="569"/>
      <c r="KWR31" s="569"/>
      <c r="KWS31" s="569"/>
      <c r="KWT31" s="569"/>
      <c r="KWU31" s="569"/>
      <c r="KWV31" s="569"/>
      <c r="KWW31" s="569"/>
      <c r="KWX31" s="569"/>
      <c r="KWY31" s="569"/>
      <c r="KWZ31" s="569"/>
      <c r="KXA31" s="569"/>
      <c r="KXB31" s="569"/>
      <c r="KXC31" s="569"/>
      <c r="KXD31" s="569"/>
      <c r="KXE31" s="569"/>
      <c r="KXF31" s="569"/>
      <c r="KXG31" s="569"/>
      <c r="KXH31" s="569"/>
      <c r="KXI31" s="569"/>
      <c r="KXJ31" s="569"/>
      <c r="KXK31" s="569"/>
      <c r="KXL31" s="569"/>
      <c r="KXM31" s="569"/>
      <c r="KXN31" s="569"/>
      <c r="KXO31" s="569"/>
      <c r="KXP31" s="569"/>
      <c r="KXQ31" s="569"/>
      <c r="KXR31" s="569"/>
      <c r="KXS31" s="569"/>
      <c r="KXT31" s="569"/>
      <c r="KXU31" s="569"/>
      <c r="KXV31" s="569"/>
      <c r="KXW31" s="569"/>
      <c r="KXX31" s="569"/>
      <c r="KXY31" s="569"/>
      <c r="KXZ31" s="569"/>
      <c r="KYA31" s="569"/>
      <c r="KYB31" s="569"/>
      <c r="KYC31" s="569"/>
      <c r="KYD31" s="569"/>
      <c r="KYE31" s="569"/>
      <c r="KYF31" s="569"/>
      <c r="KYG31" s="569"/>
      <c r="KYH31" s="569"/>
      <c r="KYI31" s="569"/>
      <c r="KYJ31" s="569"/>
      <c r="KYK31" s="569"/>
      <c r="KYL31" s="569"/>
      <c r="KYM31" s="569"/>
      <c r="KYN31" s="569"/>
      <c r="KYO31" s="569"/>
      <c r="KYP31" s="569"/>
      <c r="KYQ31" s="569"/>
      <c r="KYR31" s="569"/>
      <c r="KYS31" s="569"/>
      <c r="KYT31" s="569"/>
      <c r="KYU31" s="569"/>
      <c r="KYV31" s="569"/>
      <c r="KYW31" s="569"/>
      <c r="KYX31" s="569"/>
      <c r="KYY31" s="569"/>
      <c r="KYZ31" s="569"/>
      <c r="KZA31" s="569"/>
      <c r="KZB31" s="569"/>
      <c r="KZC31" s="569"/>
      <c r="KZD31" s="569"/>
      <c r="KZE31" s="569"/>
      <c r="KZF31" s="569"/>
      <c r="KZG31" s="569"/>
      <c r="KZH31" s="569"/>
      <c r="KZI31" s="569"/>
      <c r="KZJ31" s="569"/>
      <c r="KZK31" s="569"/>
      <c r="KZL31" s="569"/>
      <c r="KZM31" s="569"/>
      <c r="KZN31" s="569"/>
      <c r="KZO31" s="569"/>
      <c r="KZP31" s="569"/>
      <c r="KZQ31" s="569"/>
      <c r="KZR31" s="569"/>
      <c r="KZS31" s="569"/>
      <c r="KZT31" s="569"/>
      <c r="KZU31" s="569"/>
      <c r="KZV31" s="569"/>
      <c r="KZW31" s="569"/>
      <c r="KZX31" s="569"/>
      <c r="KZY31" s="569"/>
      <c r="KZZ31" s="569"/>
      <c r="LAA31" s="569"/>
      <c r="LAB31" s="569"/>
      <c r="LAC31" s="569"/>
      <c r="LAD31" s="569"/>
      <c r="LAE31" s="569"/>
      <c r="LAF31" s="569"/>
      <c r="LAG31" s="569"/>
      <c r="LAH31" s="569"/>
      <c r="LAI31" s="569"/>
      <c r="LAJ31" s="569"/>
      <c r="LAK31" s="569"/>
      <c r="LAL31" s="569"/>
      <c r="LAM31" s="569"/>
      <c r="LAN31" s="569"/>
      <c r="LAO31" s="569"/>
      <c r="LAP31" s="569"/>
      <c r="LAQ31" s="569"/>
      <c r="LAR31" s="569"/>
      <c r="LAS31" s="569"/>
      <c r="LAT31" s="569"/>
      <c r="LAU31" s="569"/>
      <c r="LAV31" s="569"/>
      <c r="LAW31" s="569"/>
      <c r="LAX31" s="569"/>
      <c r="LAY31" s="569"/>
      <c r="LAZ31" s="569"/>
      <c r="LBA31" s="569"/>
      <c r="LBB31" s="569"/>
      <c r="LBC31" s="569"/>
      <c r="LBD31" s="569"/>
      <c r="LBE31" s="569"/>
      <c r="LBF31" s="569"/>
      <c r="LBG31" s="569"/>
      <c r="LBH31" s="569"/>
      <c r="LBI31" s="569"/>
      <c r="LBJ31" s="569"/>
      <c r="LBK31" s="569"/>
      <c r="LBL31" s="569"/>
      <c r="LBM31" s="569"/>
      <c r="LBN31" s="569"/>
      <c r="LBO31" s="569"/>
      <c r="LBP31" s="569"/>
      <c r="LBQ31" s="569"/>
      <c r="LBR31" s="569"/>
      <c r="LBS31" s="569"/>
      <c r="LBT31" s="569"/>
      <c r="LBU31" s="569"/>
      <c r="LBV31" s="569"/>
      <c r="LBW31" s="569"/>
      <c r="LBX31" s="569"/>
      <c r="LBY31" s="569"/>
      <c r="LBZ31" s="569"/>
      <c r="LCA31" s="569"/>
      <c r="LCB31" s="569"/>
      <c r="LCC31" s="569"/>
      <c r="LCD31" s="569"/>
      <c r="LCE31" s="569"/>
      <c r="LCF31" s="569"/>
      <c r="LCG31" s="569"/>
      <c r="LCH31" s="569"/>
      <c r="LCI31" s="569"/>
      <c r="LCJ31" s="569"/>
      <c r="LCK31" s="569"/>
      <c r="LCL31" s="569"/>
      <c r="LCM31" s="569"/>
      <c r="LCN31" s="569"/>
      <c r="LCO31" s="569"/>
      <c r="LCP31" s="569"/>
      <c r="LCQ31" s="569"/>
      <c r="LCR31" s="569"/>
      <c r="LCS31" s="569"/>
      <c r="LCT31" s="569"/>
      <c r="LCU31" s="569"/>
      <c r="LCV31" s="569"/>
      <c r="LCW31" s="569"/>
      <c r="LCX31" s="569"/>
      <c r="LCY31" s="569"/>
      <c r="LCZ31" s="569"/>
      <c r="LDA31" s="569"/>
      <c r="LDB31" s="569"/>
      <c r="LDC31" s="569"/>
      <c r="LDD31" s="569"/>
      <c r="LDE31" s="569"/>
      <c r="LDF31" s="569"/>
      <c r="LDG31" s="569"/>
      <c r="LDH31" s="569"/>
      <c r="LDI31" s="569"/>
      <c r="LDJ31" s="569"/>
      <c r="LDK31" s="569"/>
      <c r="LDL31" s="569"/>
      <c r="LDM31" s="569"/>
      <c r="LDN31" s="569"/>
      <c r="LDO31" s="569"/>
      <c r="LDP31" s="569"/>
      <c r="LDQ31" s="569"/>
      <c r="LDR31" s="569"/>
      <c r="LDS31" s="569"/>
      <c r="LDT31" s="569"/>
      <c r="LDU31" s="569"/>
      <c r="LDV31" s="569"/>
      <c r="LDW31" s="569"/>
      <c r="LDX31" s="569"/>
      <c r="LDY31" s="569"/>
      <c r="LDZ31" s="569"/>
      <c r="LEA31" s="569"/>
      <c r="LEB31" s="569"/>
      <c r="LEC31" s="569"/>
      <c r="LED31" s="569"/>
      <c r="LEE31" s="569"/>
      <c r="LEF31" s="569"/>
      <c r="LEG31" s="569"/>
      <c r="LEH31" s="569"/>
      <c r="LEI31" s="569"/>
      <c r="LEJ31" s="569"/>
      <c r="LEK31" s="569"/>
      <c r="LEL31" s="569"/>
      <c r="LEM31" s="569"/>
      <c r="LEN31" s="569"/>
      <c r="LEO31" s="569"/>
      <c r="LEP31" s="569"/>
      <c r="LEQ31" s="569"/>
      <c r="LER31" s="569"/>
      <c r="LES31" s="569"/>
      <c r="LET31" s="569"/>
      <c r="LEU31" s="569"/>
      <c r="LEV31" s="569"/>
      <c r="LEW31" s="569"/>
      <c r="LEX31" s="569"/>
      <c r="LEY31" s="569"/>
      <c r="LEZ31" s="569"/>
      <c r="LFA31" s="569"/>
      <c r="LFB31" s="569"/>
      <c r="LFC31" s="569"/>
      <c r="LFD31" s="569"/>
      <c r="LFE31" s="569"/>
      <c r="LFF31" s="569"/>
      <c r="LFG31" s="569"/>
      <c r="LFH31" s="569"/>
      <c r="LFI31" s="569"/>
      <c r="LFJ31" s="569"/>
      <c r="LFK31" s="569"/>
      <c r="LFL31" s="569"/>
      <c r="LFM31" s="569"/>
      <c r="LFN31" s="569"/>
      <c r="LFO31" s="569"/>
      <c r="LFP31" s="569"/>
      <c r="LFQ31" s="569"/>
      <c r="LFR31" s="569"/>
      <c r="LFS31" s="569"/>
      <c r="LFT31" s="569"/>
      <c r="LFU31" s="569"/>
      <c r="LFV31" s="569"/>
      <c r="LFW31" s="569"/>
      <c r="LFX31" s="569"/>
      <c r="LFY31" s="569"/>
      <c r="LFZ31" s="569"/>
      <c r="LGA31" s="569"/>
      <c r="LGB31" s="569"/>
      <c r="LGC31" s="569"/>
      <c r="LGD31" s="569"/>
      <c r="LGE31" s="569"/>
      <c r="LGF31" s="569"/>
      <c r="LGG31" s="569"/>
      <c r="LGH31" s="569"/>
      <c r="LGI31" s="569"/>
      <c r="LGJ31" s="569"/>
      <c r="LGK31" s="569"/>
      <c r="LGL31" s="569"/>
      <c r="LGM31" s="569"/>
      <c r="LGN31" s="569"/>
      <c r="LGO31" s="569"/>
      <c r="LGP31" s="569"/>
      <c r="LGQ31" s="569"/>
      <c r="LGR31" s="569"/>
      <c r="LGS31" s="569"/>
      <c r="LGT31" s="569"/>
      <c r="LGU31" s="569"/>
      <c r="LGV31" s="569"/>
      <c r="LGW31" s="569"/>
      <c r="LGX31" s="569"/>
      <c r="LGY31" s="569"/>
      <c r="LGZ31" s="569"/>
      <c r="LHA31" s="569"/>
      <c r="LHB31" s="569"/>
      <c r="LHC31" s="569"/>
      <c r="LHD31" s="569"/>
      <c r="LHE31" s="569"/>
      <c r="LHF31" s="569"/>
      <c r="LHG31" s="569"/>
      <c r="LHH31" s="569"/>
      <c r="LHI31" s="569"/>
      <c r="LHJ31" s="569"/>
      <c r="LHK31" s="569"/>
      <c r="LHL31" s="569"/>
      <c r="LHM31" s="569"/>
      <c r="LHN31" s="569"/>
      <c r="LHO31" s="569"/>
      <c r="LHP31" s="569"/>
      <c r="LHQ31" s="569"/>
      <c r="LHR31" s="569"/>
      <c r="LHS31" s="569"/>
      <c r="LHT31" s="569"/>
      <c r="LHU31" s="569"/>
      <c r="LHV31" s="569"/>
      <c r="LHW31" s="569"/>
      <c r="LHX31" s="569"/>
      <c r="LHY31" s="569"/>
      <c r="LHZ31" s="569"/>
      <c r="LIA31" s="569"/>
      <c r="LIB31" s="569"/>
      <c r="LIC31" s="569"/>
      <c r="LID31" s="569"/>
      <c r="LIE31" s="569"/>
      <c r="LIF31" s="569"/>
      <c r="LIG31" s="569"/>
      <c r="LIH31" s="569"/>
      <c r="LII31" s="569"/>
      <c r="LIJ31" s="569"/>
      <c r="LIK31" s="569"/>
      <c r="LIL31" s="569"/>
      <c r="LIM31" s="569"/>
      <c r="LIN31" s="569"/>
      <c r="LIO31" s="569"/>
      <c r="LIP31" s="569"/>
      <c r="LIQ31" s="569"/>
      <c r="LIR31" s="569"/>
      <c r="LIS31" s="569"/>
      <c r="LIT31" s="569"/>
      <c r="LIU31" s="569"/>
      <c r="LIV31" s="569"/>
      <c r="LIW31" s="569"/>
      <c r="LIX31" s="569"/>
      <c r="LIY31" s="569"/>
      <c r="LIZ31" s="569"/>
      <c r="LJA31" s="569"/>
      <c r="LJB31" s="569"/>
      <c r="LJC31" s="569"/>
      <c r="LJD31" s="569"/>
      <c r="LJE31" s="569"/>
      <c r="LJF31" s="569"/>
      <c r="LJG31" s="569"/>
      <c r="LJH31" s="569"/>
      <c r="LJI31" s="569"/>
      <c r="LJJ31" s="569"/>
      <c r="LJK31" s="569"/>
      <c r="LJL31" s="569"/>
      <c r="LJM31" s="569"/>
      <c r="LJN31" s="569"/>
      <c r="LJO31" s="569"/>
      <c r="LJP31" s="569"/>
      <c r="LJQ31" s="569"/>
      <c r="LJR31" s="569"/>
      <c r="LJS31" s="569"/>
      <c r="LJT31" s="569"/>
      <c r="LJU31" s="569"/>
      <c r="LJV31" s="569"/>
      <c r="LJW31" s="569"/>
      <c r="LJX31" s="569"/>
      <c r="LJY31" s="569"/>
      <c r="LJZ31" s="569"/>
      <c r="LKA31" s="569"/>
      <c r="LKB31" s="569"/>
      <c r="LKC31" s="569"/>
      <c r="LKD31" s="569"/>
      <c r="LKE31" s="569"/>
      <c r="LKF31" s="569"/>
      <c r="LKG31" s="569"/>
      <c r="LKH31" s="569"/>
      <c r="LKI31" s="569"/>
      <c r="LKJ31" s="569"/>
      <c r="LKK31" s="569"/>
      <c r="LKL31" s="569"/>
      <c r="LKM31" s="569"/>
      <c r="LKN31" s="569"/>
      <c r="LKO31" s="569"/>
      <c r="LKP31" s="569"/>
      <c r="LKQ31" s="569"/>
      <c r="LKR31" s="569"/>
      <c r="LKS31" s="569"/>
      <c r="LKT31" s="569"/>
      <c r="LKU31" s="569"/>
      <c r="LKV31" s="569"/>
      <c r="LKW31" s="569"/>
      <c r="LKX31" s="569"/>
      <c r="LKY31" s="569"/>
      <c r="LKZ31" s="569"/>
      <c r="LLA31" s="569"/>
      <c r="LLB31" s="569"/>
      <c r="LLC31" s="569"/>
      <c r="LLD31" s="569"/>
      <c r="LLE31" s="569"/>
      <c r="LLF31" s="569"/>
      <c r="LLG31" s="569"/>
      <c r="LLH31" s="569"/>
      <c r="LLI31" s="569"/>
      <c r="LLJ31" s="569"/>
      <c r="LLK31" s="569"/>
      <c r="LLL31" s="569"/>
      <c r="LLM31" s="569"/>
      <c r="LLN31" s="569"/>
      <c r="LLO31" s="569"/>
      <c r="LLP31" s="569"/>
      <c r="LLQ31" s="569"/>
      <c r="LLR31" s="569"/>
      <c r="LLS31" s="569"/>
      <c r="LLT31" s="569"/>
      <c r="LLU31" s="569"/>
      <c r="LLV31" s="569"/>
      <c r="LLW31" s="569"/>
      <c r="LLX31" s="569"/>
      <c r="LLY31" s="569"/>
      <c r="LLZ31" s="569"/>
      <c r="LMA31" s="569"/>
      <c r="LMB31" s="569"/>
      <c r="LMC31" s="569"/>
      <c r="LMD31" s="569"/>
      <c r="LME31" s="569"/>
      <c r="LMF31" s="569"/>
      <c r="LMG31" s="569"/>
      <c r="LMH31" s="569"/>
      <c r="LMI31" s="569"/>
      <c r="LMJ31" s="569"/>
      <c r="LMK31" s="569"/>
      <c r="LML31" s="569"/>
      <c r="LMM31" s="569"/>
      <c r="LMN31" s="569"/>
      <c r="LMO31" s="569"/>
      <c r="LMP31" s="569"/>
      <c r="LMQ31" s="569"/>
      <c r="LMR31" s="569"/>
      <c r="LMS31" s="569"/>
      <c r="LMT31" s="569"/>
      <c r="LMU31" s="569"/>
      <c r="LMV31" s="569"/>
      <c r="LMW31" s="569"/>
      <c r="LMX31" s="569"/>
      <c r="LMY31" s="569"/>
      <c r="LMZ31" s="569"/>
      <c r="LNA31" s="569"/>
      <c r="LNB31" s="569"/>
      <c r="LNC31" s="569"/>
      <c r="LND31" s="569"/>
      <c r="LNE31" s="569"/>
      <c r="LNF31" s="569"/>
      <c r="LNG31" s="569"/>
      <c r="LNH31" s="569"/>
      <c r="LNI31" s="569"/>
      <c r="LNJ31" s="569"/>
      <c r="LNK31" s="569"/>
      <c r="LNL31" s="569"/>
      <c r="LNM31" s="569"/>
      <c r="LNN31" s="569"/>
      <c r="LNO31" s="569"/>
      <c r="LNP31" s="569"/>
      <c r="LNQ31" s="569"/>
      <c r="LNR31" s="569"/>
      <c r="LNS31" s="569"/>
      <c r="LNT31" s="569"/>
      <c r="LNU31" s="569"/>
      <c r="LNV31" s="569"/>
      <c r="LNW31" s="569"/>
      <c r="LNX31" s="569"/>
      <c r="LNY31" s="569"/>
      <c r="LNZ31" s="569"/>
      <c r="LOA31" s="569"/>
      <c r="LOB31" s="569"/>
      <c r="LOC31" s="569"/>
      <c r="LOD31" s="569"/>
      <c r="LOE31" s="569"/>
      <c r="LOF31" s="569"/>
      <c r="LOG31" s="569"/>
      <c r="LOH31" s="569"/>
      <c r="LOI31" s="569"/>
      <c r="LOJ31" s="569"/>
      <c r="LOK31" s="569"/>
      <c r="LOL31" s="569"/>
      <c r="LOM31" s="569"/>
      <c r="LON31" s="569"/>
      <c r="LOO31" s="569"/>
      <c r="LOP31" s="569"/>
      <c r="LOQ31" s="569"/>
      <c r="LOR31" s="569"/>
      <c r="LOS31" s="569"/>
      <c r="LOT31" s="569"/>
      <c r="LOU31" s="569"/>
      <c r="LOV31" s="569"/>
      <c r="LOW31" s="569"/>
      <c r="LOX31" s="569"/>
      <c r="LOY31" s="569"/>
      <c r="LOZ31" s="569"/>
      <c r="LPA31" s="569"/>
      <c r="LPB31" s="569"/>
      <c r="LPC31" s="569"/>
      <c r="LPD31" s="569"/>
      <c r="LPE31" s="569"/>
      <c r="LPF31" s="569"/>
      <c r="LPG31" s="569"/>
      <c r="LPH31" s="569"/>
      <c r="LPI31" s="569"/>
      <c r="LPJ31" s="569"/>
      <c r="LPK31" s="569"/>
      <c r="LPL31" s="569"/>
      <c r="LPM31" s="569"/>
      <c r="LPN31" s="569"/>
      <c r="LPO31" s="569"/>
      <c r="LPP31" s="569"/>
      <c r="LPQ31" s="569"/>
      <c r="LPR31" s="569"/>
      <c r="LPS31" s="569"/>
      <c r="LPT31" s="569"/>
      <c r="LPU31" s="569"/>
      <c r="LPV31" s="569"/>
      <c r="LPW31" s="569"/>
      <c r="LPX31" s="569"/>
      <c r="LPY31" s="569"/>
      <c r="LPZ31" s="569"/>
      <c r="LQA31" s="569"/>
      <c r="LQB31" s="569"/>
      <c r="LQC31" s="569"/>
      <c r="LQD31" s="569"/>
      <c r="LQE31" s="569"/>
      <c r="LQF31" s="569"/>
      <c r="LQG31" s="569"/>
      <c r="LQH31" s="569"/>
      <c r="LQI31" s="569"/>
      <c r="LQJ31" s="569"/>
      <c r="LQK31" s="569"/>
      <c r="LQL31" s="569"/>
      <c r="LQM31" s="569"/>
      <c r="LQN31" s="569"/>
      <c r="LQO31" s="569"/>
      <c r="LQP31" s="569"/>
      <c r="LQQ31" s="569"/>
      <c r="LQR31" s="569"/>
      <c r="LQS31" s="569"/>
      <c r="LQT31" s="569"/>
      <c r="LQU31" s="569"/>
      <c r="LQV31" s="569"/>
      <c r="LQW31" s="569"/>
      <c r="LQX31" s="569"/>
      <c r="LQY31" s="569"/>
      <c r="LQZ31" s="569"/>
      <c r="LRA31" s="569"/>
      <c r="LRB31" s="569"/>
      <c r="LRC31" s="569"/>
      <c r="LRD31" s="569"/>
      <c r="LRE31" s="569"/>
      <c r="LRF31" s="569"/>
      <c r="LRG31" s="569"/>
      <c r="LRH31" s="569"/>
      <c r="LRI31" s="569"/>
      <c r="LRJ31" s="569"/>
      <c r="LRK31" s="569"/>
      <c r="LRL31" s="569"/>
      <c r="LRM31" s="569"/>
      <c r="LRN31" s="569"/>
      <c r="LRO31" s="569"/>
      <c r="LRP31" s="569"/>
      <c r="LRQ31" s="569"/>
      <c r="LRR31" s="569"/>
      <c r="LRS31" s="569"/>
      <c r="LRT31" s="569"/>
      <c r="LRU31" s="569"/>
      <c r="LRV31" s="569"/>
      <c r="LRW31" s="569"/>
      <c r="LRX31" s="569"/>
      <c r="LRY31" s="569"/>
      <c r="LRZ31" s="569"/>
      <c r="LSA31" s="569"/>
      <c r="LSB31" s="569"/>
      <c r="LSC31" s="569"/>
      <c r="LSD31" s="569"/>
      <c r="LSE31" s="569"/>
      <c r="LSF31" s="569"/>
      <c r="LSG31" s="569"/>
      <c r="LSH31" s="569"/>
      <c r="LSI31" s="569"/>
      <c r="LSJ31" s="569"/>
      <c r="LSK31" s="569"/>
      <c r="LSL31" s="569"/>
      <c r="LSM31" s="569"/>
      <c r="LSN31" s="569"/>
      <c r="LSO31" s="569"/>
      <c r="LSP31" s="569"/>
      <c r="LSQ31" s="569"/>
      <c r="LSR31" s="569"/>
      <c r="LSS31" s="569"/>
      <c r="LST31" s="569"/>
      <c r="LSU31" s="569"/>
      <c r="LSV31" s="569"/>
      <c r="LSW31" s="569"/>
      <c r="LSX31" s="569"/>
      <c r="LSY31" s="569"/>
      <c r="LSZ31" s="569"/>
      <c r="LTA31" s="569"/>
      <c r="LTB31" s="569"/>
      <c r="LTC31" s="569"/>
      <c r="LTD31" s="569"/>
      <c r="LTE31" s="569"/>
      <c r="LTF31" s="569"/>
      <c r="LTG31" s="569"/>
      <c r="LTH31" s="569"/>
      <c r="LTI31" s="569"/>
      <c r="LTJ31" s="569"/>
      <c r="LTK31" s="569"/>
      <c r="LTL31" s="569"/>
      <c r="LTM31" s="569"/>
      <c r="LTN31" s="569"/>
      <c r="LTO31" s="569"/>
      <c r="LTP31" s="569"/>
      <c r="LTQ31" s="569"/>
      <c r="LTR31" s="569"/>
      <c r="LTS31" s="569"/>
      <c r="LTT31" s="569"/>
      <c r="LTU31" s="569"/>
      <c r="LTV31" s="569"/>
      <c r="LTW31" s="569"/>
      <c r="LTX31" s="569"/>
      <c r="LTY31" s="569"/>
      <c r="LTZ31" s="569"/>
      <c r="LUA31" s="569"/>
      <c r="LUB31" s="569"/>
      <c r="LUC31" s="569"/>
      <c r="LUD31" s="569"/>
      <c r="LUE31" s="569"/>
      <c r="LUF31" s="569"/>
      <c r="LUG31" s="569"/>
      <c r="LUH31" s="569"/>
      <c r="LUI31" s="569"/>
      <c r="LUJ31" s="569"/>
      <c r="LUK31" s="569"/>
      <c r="LUL31" s="569"/>
      <c r="LUM31" s="569"/>
      <c r="LUN31" s="569"/>
      <c r="LUO31" s="569"/>
      <c r="LUP31" s="569"/>
      <c r="LUQ31" s="569"/>
      <c r="LUR31" s="569"/>
      <c r="LUS31" s="569"/>
      <c r="LUT31" s="569"/>
      <c r="LUU31" s="569"/>
      <c r="LUV31" s="569"/>
      <c r="LUW31" s="569"/>
      <c r="LUX31" s="569"/>
      <c r="LUY31" s="569"/>
      <c r="LUZ31" s="569"/>
      <c r="LVA31" s="569"/>
      <c r="LVB31" s="569"/>
      <c r="LVC31" s="569"/>
      <c r="LVD31" s="569"/>
      <c r="LVE31" s="569"/>
      <c r="LVF31" s="569"/>
      <c r="LVG31" s="569"/>
      <c r="LVH31" s="569"/>
      <c r="LVI31" s="569"/>
      <c r="LVJ31" s="569"/>
      <c r="LVK31" s="569"/>
      <c r="LVL31" s="569"/>
      <c r="LVM31" s="569"/>
      <c r="LVN31" s="569"/>
      <c r="LVO31" s="569"/>
      <c r="LVP31" s="569"/>
      <c r="LVQ31" s="569"/>
      <c r="LVR31" s="569"/>
      <c r="LVS31" s="569"/>
      <c r="LVT31" s="569"/>
      <c r="LVU31" s="569"/>
      <c r="LVV31" s="569"/>
      <c r="LVW31" s="569"/>
      <c r="LVX31" s="569"/>
      <c r="LVY31" s="569"/>
      <c r="LVZ31" s="569"/>
      <c r="LWA31" s="569"/>
      <c r="LWB31" s="569"/>
      <c r="LWC31" s="569"/>
      <c r="LWD31" s="569"/>
      <c r="LWE31" s="569"/>
      <c r="LWF31" s="569"/>
      <c r="LWG31" s="569"/>
      <c r="LWH31" s="569"/>
      <c r="LWI31" s="569"/>
      <c r="LWJ31" s="569"/>
      <c r="LWK31" s="569"/>
      <c r="LWL31" s="569"/>
      <c r="LWM31" s="569"/>
      <c r="LWN31" s="569"/>
      <c r="LWO31" s="569"/>
      <c r="LWP31" s="569"/>
      <c r="LWQ31" s="569"/>
      <c r="LWR31" s="569"/>
      <c r="LWS31" s="569"/>
      <c r="LWT31" s="569"/>
      <c r="LWU31" s="569"/>
      <c r="LWV31" s="569"/>
      <c r="LWW31" s="569"/>
      <c r="LWX31" s="569"/>
      <c r="LWY31" s="569"/>
      <c r="LWZ31" s="569"/>
      <c r="LXA31" s="569"/>
      <c r="LXB31" s="569"/>
      <c r="LXC31" s="569"/>
      <c r="LXD31" s="569"/>
      <c r="LXE31" s="569"/>
      <c r="LXF31" s="569"/>
      <c r="LXG31" s="569"/>
      <c r="LXH31" s="569"/>
      <c r="LXI31" s="569"/>
      <c r="LXJ31" s="569"/>
      <c r="LXK31" s="569"/>
      <c r="LXL31" s="569"/>
      <c r="LXM31" s="569"/>
      <c r="LXN31" s="569"/>
      <c r="LXO31" s="569"/>
      <c r="LXP31" s="569"/>
      <c r="LXQ31" s="569"/>
      <c r="LXR31" s="569"/>
      <c r="LXS31" s="569"/>
      <c r="LXT31" s="569"/>
      <c r="LXU31" s="569"/>
      <c r="LXV31" s="569"/>
      <c r="LXW31" s="569"/>
      <c r="LXX31" s="569"/>
      <c r="LXY31" s="569"/>
      <c r="LXZ31" s="569"/>
      <c r="LYA31" s="569"/>
      <c r="LYB31" s="569"/>
      <c r="LYC31" s="569"/>
      <c r="LYD31" s="569"/>
      <c r="LYE31" s="569"/>
      <c r="LYF31" s="569"/>
      <c r="LYG31" s="569"/>
      <c r="LYH31" s="569"/>
      <c r="LYI31" s="569"/>
      <c r="LYJ31" s="569"/>
      <c r="LYK31" s="569"/>
      <c r="LYL31" s="569"/>
      <c r="LYM31" s="569"/>
      <c r="LYN31" s="569"/>
      <c r="LYO31" s="569"/>
      <c r="LYP31" s="569"/>
      <c r="LYQ31" s="569"/>
      <c r="LYR31" s="569"/>
      <c r="LYS31" s="569"/>
      <c r="LYT31" s="569"/>
      <c r="LYU31" s="569"/>
      <c r="LYV31" s="569"/>
      <c r="LYW31" s="569"/>
      <c r="LYX31" s="569"/>
      <c r="LYY31" s="569"/>
      <c r="LYZ31" s="569"/>
      <c r="LZA31" s="569"/>
      <c r="LZB31" s="569"/>
      <c r="LZC31" s="569"/>
      <c r="LZD31" s="569"/>
      <c r="LZE31" s="569"/>
      <c r="LZF31" s="569"/>
      <c r="LZG31" s="569"/>
      <c r="LZH31" s="569"/>
      <c r="LZI31" s="569"/>
      <c r="LZJ31" s="569"/>
      <c r="LZK31" s="569"/>
      <c r="LZL31" s="569"/>
      <c r="LZM31" s="569"/>
      <c r="LZN31" s="569"/>
      <c r="LZO31" s="569"/>
      <c r="LZP31" s="569"/>
      <c r="LZQ31" s="569"/>
      <c r="LZR31" s="569"/>
      <c r="LZS31" s="569"/>
      <c r="LZT31" s="569"/>
      <c r="LZU31" s="569"/>
      <c r="LZV31" s="569"/>
      <c r="LZW31" s="569"/>
      <c r="LZX31" s="569"/>
      <c r="LZY31" s="569"/>
      <c r="LZZ31" s="569"/>
      <c r="MAA31" s="569"/>
      <c r="MAB31" s="569"/>
      <c r="MAC31" s="569"/>
      <c r="MAD31" s="569"/>
      <c r="MAE31" s="569"/>
      <c r="MAF31" s="569"/>
      <c r="MAG31" s="569"/>
      <c r="MAH31" s="569"/>
      <c r="MAI31" s="569"/>
      <c r="MAJ31" s="569"/>
      <c r="MAK31" s="569"/>
      <c r="MAL31" s="569"/>
      <c r="MAM31" s="569"/>
      <c r="MAN31" s="569"/>
      <c r="MAO31" s="569"/>
      <c r="MAP31" s="569"/>
      <c r="MAQ31" s="569"/>
      <c r="MAR31" s="569"/>
      <c r="MAS31" s="569"/>
      <c r="MAT31" s="569"/>
      <c r="MAU31" s="569"/>
      <c r="MAV31" s="569"/>
      <c r="MAW31" s="569"/>
      <c r="MAX31" s="569"/>
      <c r="MAY31" s="569"/>
      <c r="MAZ31" s="569"/>
      <c r="MBA31" s="569"/>
      <c r="MBB31" s="569"/>
      <c r="MBC31" s="569"/>
      <c r="MBD31" s="569"/>
      <c r="MBE31" s="569"/>
      <c r="MBF31" s="569"/>
      <c r="MBG31" s="569"/>
      <c r="MBH31" s="569"/>
      <c r="MBI31" s="569"/>
      <c r="MBJ31" s="569"/>
      <c r="MBK31" s="569"/>
      <c r="MBL31" s="569"/>
      <c r="MBM31" s="569"/>
      <c r="MBN31" s="569"/>
      <c r="MBO31" s="569"/>
      <c r="MBP31" s="569"/>
      <c r="MBQ31" s="569"/>
      <c r="MBR31" s="569"/>
      <c r="MBS31" s="569"/>
      <c r="MBT31" s="569"/>
      <c r="MBU31" s="569"/>
      <c r="MBV31" s="569"/>
      <c r="MBW31" s="569"/>
      <c r="MBX31" s="569"/>
      <c r="MBY31" s="569"/>
      <c r="MBZ31" s="569"/>
      <c r="MCA31" s="569"/>
      <c r="MCB31" s="569"/>
      <c r="MCC31" s="569"/>
      <c r="MCD31" s="569"/>
      <c r="MCE31" s="569"/>
      <c r="MCF31" s="569"/>
      <c r="MCG31" s="569"/>
      <c r="MCH31" s="569"/>
      <c r="MCI31" s="569"/>
      <c r="MCJ31" s="569"/>
      <c r="MCK31" s="569"/>
      <c r="MCL31" s="569"/>
      <c r="MCM31" s="569"/>
      <c r="MCN31" s="569"/>
      <c r="MCO31" s="569"/>
      <c r="MCP31" s="569"/>
      <c r="MCQ31" s="569"/>
      <c r="MCR31" s="569"/>
      <c r="MCS31" s="569"/>
      <c r="MCT31" s="569"/>
      <c r="MCU31" s="569"/>
      <c r="MCV31" s="569"/>
      <c r="MCW31" s="569"/>
      <c r="MCX31" s="569"/>
      <c r="MCY31" s="569"/>
      <c r="MCZ31" s="569"/>
      <c r="MDA31" s="569"/>
      <c r="MDB31" s="569"/>
      <c r="MDC31" s="569"/>
      <c r="MDD31" s="569"/>
      <c r="MDE31" s="569"/>
      <c r="MDF31" s="569"/>
      <c r="MDG31" s="569"/>
      <c r="MDH31" s="569"/>
      <c r="MDI31" s="569"/>
      <c r="MDJ31" s="569"/>
      <c r="MDK31" s="569"/>
      <c r="MDL31" s="569"/>
      <c r="MDM31" s="569"/>
      <c r="MDN31" s="569"/>
      <c r="MDO31" s="569"/>
      <c r="MDP31" s="569"/>
      <c r="MDQ31" s="569"/>
      <c r="MDR31" s="569"/>
      <c r="MDS31" s="569"/>
      <c r="MDT31" s="569"/>
      <c r="MDU31" s="569"/>
      <c r="MDV31" s="569"/>
      <c r="MDW31" s="569"/>
      <c r="MDX31" s="569"/>
      <c r="MDY31" s="569"/>
      <c r="MDZ31" s="569"/>
      <c r="MEA31" s="569"/>
      <c r="MEB31" s="569"/>
      <c r="MEC31" s="569"/>
      <c r="MED31" s="569"/>
      <c r="MEE31" s="569"/>
      <c r="MEF31" s="569"/>
      <c r="MEG31" s="569"/>
      <c r="MEH31" s="569"/>
      <c r="MEI31" s="569"/>
      <c r="MEJ31" s="569"/>
      <c r="MEK31" s="569"/>
      <c r="MEL31" s="569"/>
      <c r="MEM31" s="569"/>
      <c r="MEN31" s="569"/>
      <c r="MEO31" s="569"/>
      <c r="MEP31" s="569"/>
      <c r="MEQ31" s="569"/>
      <c r="MER31" s="569"/>
      <c r="MES31" s="569"/>
      <c r="MET31" s="569"/>
      <c r="MEU31" s="569"/>
      <c r="MEV31" s="569"/>
      <c r="MEW31" s="569"/>
      <c r="MEX31" s="569"/>
      <c r="MEY31" s="569"/>
      <c r="MEZ31" s="569"/>
      <c r="MFA31" s="569"/>
      <c r="MFB31" s="569"/>
      <c r="MFC31" s="569"/>
      <c r="MFD31" s="569"/>
      <c r="MFE31" s="569"/>
      <c r="MFF31" s="569"/>
      <c r="MFG31" s="569"/>
      <c r="MFH31" s="569"/>
      <c r="MFI31" s="569"/>
      <c r="MFJ31" s="569"/>
      <c r="MFK31" s="569"/>
      <c r="MFL31" s="569"/>
      <c r="MFM31" s="569"/>
      <c r="MFN31" s="569"/>
      <c r="MFO31" s="569"/>
      <c r="MFP31" s="569"/>
      <c r="MFQ31" s="569"/>
      <c r="MFR31" s="569"/>
      <c r="MFS31" s="569"/>
      <c r="MFT31" s="569"/>
      <c r="MFU31" s="569"/>
      <c r="MFV31" s="569"/>
      <c r="MFW31" s="569"/>
      <c r="MFX31" s="569"/>
      <c r="MFY31" s="569"/>
      <c r="MFZ31" s="569"/>
      <c r="MGA31" s="569"/>
      <c r="MGB31" s="569"/>
      <c r="MGC31" s="569"/>
      <c r="MGD31" s="569"/>
      <c r="MGE31" s="569"/>
      <c r="MGF31" s="569"/>
      <c r="MGG31" s="569"/>
      <c r="MGH31" s="569"/>
      <c r="MGI31" s="569"/>
      <c r="MGJ31" s="569"/>
      <c r="MGK31" s="569"/>
      <c r="MGL31" s="569"/>
      <c r="MGM31" s="569"/>
      <c r="MGN31" s="569"/>
      <c r="MGO31" s="569"/>
      <c r="MGP31" s="569"/>
      <c r="MGQ31" s="569"/>
      <c r="MGR31" s="569"/>
      <c r="MGS31" s="569"/>
      <c r="MGT31" s="569"/>
      <c r="MGU31" s="569"/>
      <c r="MGV31" s="569"/>
      <c r="MGW31" s="569"/>
      <c r="MGX31" s="569"/>
      <c r="MGY31" s="569"/>
      <c r="MGZ31" s="569"/>
      <c r="MHA31" s="569"/>
      <c r="MHB31" s="569"/>
      <c r="MHC31" s="569"/>
      <c r="MHD31" s="569"/>
      <c r="MHE31" s="569"/>
      <c r="MHF31" s="569"/>
      <c r="MHG31" s="569"/>
      <c r="MHH31" s="569"/>
      <c r="MHI31" s="569"/>
      <c r="MHJ31" s="569"/>
      <c r="MHK31" s="569"/>
      <c r="MHL31" s="569"/>
      <c r="MHM31" s="569"/>
      <c r="MHN31" s="569"/>
      <c r="MHO31" s="569"/>
      <c r="MHP31" s="569"/>
      <c r="MHQ31" s="569"/>
      <c r="MHR31" s="569"/>
      <c r="MHS31" s="569"/>
      <c r="MHT31" s="569"/>
      <c r="MHU31" s="569"/>
      <c r="MHV31" s="569"/>
      <c r="MHW31" s="569"/>
      <c r="MHX31" s="569"/>
      <c r="MHY31" s="569"/>
      <c r="MHZ31" s="569"/>
      <c r="MIA31" s="569"/>
      <c r="MIB31" s="569"/>
      <c r="MIC31" s="569"/>
      <c r="MID31" s="569"/>
      <c r="MIE31" s="569"/>
      <c r="MIF31" s="569"/>
      <c r="MIG31" s="569"/>
      <c r="MIH31" s="569"/>
      <c r="MII31" s="569"/>
      <c r="MIJ31" s="569"/>
      <c r="MIK31" s="569"/>
      <c r="MIL31" s="569"/>
      <c r="MIM31" s="569"/>
      <c r="MIN31" s="569"/>
      <c r="MIO31" s="569"/>
      <c r="MIP31" s="569"/>
      <c r="MIQ31" s="569"/>
      <c r="MIR31" s="569"/>
      <c r="MIS31" s="569"/>
      <c r="MIT31" s="569"/>
      <c r="MIU31" s="569"/>
      <c r="MIV31" s="569"/>
      <c r="MIW31" s="569"/>
      <c r="MIX31" s="569"/>
      <c r="MIY31" s="569"/>
      <c r="MIZ31" s="569"/>
      <c r="MJA31" s="569"/>
      <c r="MJB31" s="569"/>
      <c r="MJC31" s="569"/>
      <c r="MJD31" s="569"/>
      <c r="MJE31" s="569"/>
      <c r="MJF31" s="569"/>
      <c r="MJG31" s="569"/>
      <c r="MJH31" s="569"/>
      <c r="MJI31" s="569"/>
      <c r="MJJ31" s="569"/>
      <c r="MJK31" s="569"/>
      <c r="MJL31" s="569"/>
      <c r="MJM31" s="569"/>
      <c r="MJN31" s="569"/>
      <c r="MJO31" s="569"/>
      <c r="MJP31" s="569"/>
      <c r="MJQ31" s="569"/>
      <c r="MJR31" s="569"/>
      <c r="MJS31" s="569"/>
      <c r="MJT31" s="569"/>
      <c r="MJU31" s="569"/>
      <c r="MJV31" s="569"/>
      <c r="MJW31" s="569"/>
      <c r="MJX31" s="569"/>
      <c r="MJY31" s="569"/>
      <c r="MJZ31" s="569"/>
      <c r="MKA31" s="569"/>
      <c r="MKB31" s="569"/>
      <c r="MKC31" s="569"/>
      <c r="MKD31" s="569"/>
      <c r="MKE31" s="569"/>
      <c r="MKF31" s="569"/>
      <c r="MKG31" s="569"/>
      <c r="MKH31" s="569"/>
      <c r="MKI31" s="569"/>
      <c r="MKJ31" s="569"/>
      <c r="MKK31" s="569"/>
      <c r="MKL31" s="569"/>
      <c r="MKM31" s="569"/>
      <c r="MKN31" s="569"/>
      <c r="MKO31" s="569"/>
      <c r="MKP31" s="569"/>
      <c r="MKQ31" s="569"/>
      <c r="MKR31" s="569"/>
      <c r="MKS31" s="569"/>
      <c r="MKT31" s="569"/>
      <c r="MKU31" s="569"/>
      <c r="MKV31" s="569"/>
      <c r="MKW31" s="569"/>
      <c r="MKX31" s="569"/>
      <c r="MKY31" s="569"/>
      <c r="MKZ31" s="569"/>
      <c r="MLA31" s="569"/>
      <c r="MLB31" s="569"/>
      <c r="MLC31" s="569"/>
      <c r="MLD31" s="569"/>
      <c r="MLE31" s="569"/>
      <c r="MLF31" s="569"/>
      <c r="MLG31" s="569"/>
      <c r="MLH31" s="569"/>
      <c r="MLI31" s="569"/>
      <c r="MLJ31" s="569"/>
      <c r="MLK31" s="569"/>
      <c r="MLL31" s="569"/>
      <c r="MLM31" s="569"/>
      <c r="MLN31" s="569"/>
      <c r="MLO31" s="569"/>
      <c r="MLP31" s="569"/>
      <c r="MLQ31" s="569"/>
      <c r="MLR31" s="569"/>
      <c r="MLS31" s="569"/>
      <c r="MLT31" s="569"/>
      <c r="MLU31" s="569"/>
      <c r="MLV31" s="569"/>
      <c r="MLW31" s="569"/>
      <c r="MLX31" s="569"/>
      <c r="MLY31" s="569"/>
      <c r="MLZ31" s="569"/>
      <c r="MMA31" s="569"/>
      <c r="MMB31" s="569"/>
      <c r="MMC31" s="569"/>
      <c r="MMD31" s="569"/>
      <c r="MME31" s="569"/>
      <c r="MMF31" s="569"/>
      <c r="MMG31" s="569"/>
      <c r="MMH31" s="569"/>
      <c r="MMI31" s="569"/>
      <c r="MMJ31" s="569"/>
      <c r="MMK31" s="569"/>
      <c r="MML31" s="569"/>
      <c r="MMM31" s="569"/>
      <c r="MMN31" s="569"/>
      <c r="MMO31" s="569"/>
      <c r="MMP31" s="569"/>
      <c r="MMQ31" s="569"/>
      <c r="MMR31" s="569"/>
      <c r="MMS31" s="569"/>
      <c r="MMT31" s="569"/>
      <c r="MMU31" s="569"/>
      <c r="MMV31" s="569"/>
      <c r="MMW31" s="569"/>
      <c r="MMX31" s="569"/>
      <c r="MMY31" s="569"/>
      <c r="MMZ31" s="569"/>
      <c r="MNA31" s="569"/>
      <c r="MNB31" s="569"/>
      <c r="MNC31" s="569"/>
      <c r="MND31" s="569"/>
      <c r="MNE31" s="569"/>
      <c r="MNF31" s="569"/>
      <c r="MNG31" s="569"/>
      <c r="MNH31" s="569"/>
      <c r="MNI31" s="569"/>
      <c r="MNJ31" s="569"/>
      <c r="MNK31" s="569"/>
      <c r="MNL31" s="569"/>
      <c r="MNM31" s="569"/>
      <c r="MNN31" s="569"/>
      <c r="MNO31" s="569"/>
      <c r="MNP31" s="569"/>
      <c r="MNQ31" s="569"/>
      <c r="MNR31" s="569"/>
      <c r="MNS31" s="569"/>
      <c r="MNT31" s="569"/>
      <c r="MNU31" s="569"/>
      <c r="MNV31" s="569"/>
      <c r="MNW31" s="569"/>
      <c r="MNX31" s="569"/>
      <c r="MNY31" s="569"/>
      <c r="MNZ31" s="569"/>
      <c r="MOA31" s="569"/>
      <c r="MOB31" s="569"/>
      <c r="MOC31" s="569"/>
      <c r="MOD31" s="569"/>
      <c r="MOE31" s="569"/>
      <c r="MOF31" s="569"/>
      <c r="MOG31" s="569"/>
      <c r="MOH31" s="569"/>
      <c r="MOI31" s="569"/>
      <c r="MOJ31" s="569"/>
      <c r="MOK31" s="569"/>
      <c r="MOL31" s="569"/>
      <c r="MOM31" s="569"/>
      <c r="MON31" s="569"/>
      <c r="MOO31" s="569"/>
      <c r="MOP31" s="569"/>
      <c r="MOQ31" s="569"/>
      <c r="MOR31" s="569"/>
      <c r="MOS31" s="569"/>
      <c r="MOT31" s="569"/>
      <c r="MOU31" s="569"/>
      <c r="MOV31" s="569"/>
      <c r="MOW31" s="569"/>
      <c r="MOX31" s="569"/>
      <c r="MOY31" s="569"/>
      <c r="MOZ31" s="569"/>
      <c r="MPA31" s="569"/>
      <c r="MPB31" s="569"/>
      <c r="MPC31" s="569"/>
      <c r="MPD31" s="569"/>
      <c r="MPE31" s="569"/>
      <c r="MPF31" s="569"/>
      <c r="MPG31" s="569"/>
      <c r="MPH31" s="569"/>
      <c r="MPI31" s="569"/>
      <c r="MPJ31" s="569"/>
      <c r="MPK31" s="569"/>
      <c r="MPL31" s="569"/>
      <c r="MPM31" s="569"/>
      <c r="MPN31" s="569"/>
      <c r="MPO31" s="569"/>
      <c r="MPP31" s="569"/>
      <c r="MPQ31" s="569"/>
      <c r="MPR31" s="569"/>
      <c r="MPS31" s="569"/>
      <c r="MPT31" s="569"/>
      <c r="MPU31" s="569"/>
      <c r="MPV31" s="569"/>
      <c r="MPW31" s="569"/>
      <c r="MPX31" s="569"/>
      <c r="MPY31" s="569"/>
      <c r="MPZ31" s="569"/>
      <c r="MQA31" s="569"/>
      <c r="MQB31" s="569"/>
      <c r="MQC31" s="569"/>
      <c r="MQD31" s="569"/>
      <c r="MQE31" s="569"/>
      <c r="MQF31" s="569"/>
      <c r="MQG31" s="569"/>
      <c r="MQH31" s="569"/>
      <c r="MQI31" s="569"/>
      <c r="MQJ31" s="569"/>
      <c r="MQK31" s="569"/>
      <c r="MQL31" s="569"/>
      <c r="MQM31" s="569"/>
      <c r="MQN31" s="569"/>
      <c r="MQO31" s="569"/>
      <c r="MQP31" s="569"/>
      <c r="MQQ31" s="569"/>
      <c r="MQR31" s="569"/>
      <c r="MQS31" s="569"/>
      <c r="MQT31" s="569"/>
      <c r="MQU31" s="569"/>
      <c r="MQV31" s="569"/>
      <c r="MQW31" s="569"/>
      <c r="MQX31" s="569"/>
      <c r="MQY31" s="569"/>
      <c r="MQZ31" s="569"/>
      <c r="MRA31" s="569"/>
      <c r="MRB31" s="569"/>
      <c r="MRC31" s="569"/>
      <c r="MRD31" s="569"/>
      <c r="MRE31" s="569"/>
      <c r="MRF31" s="569"/>
      <c r="MRG31" s="569"/>
      <c r="MRH31" s="569"/>
      <c r="MRI31" s="569"/>
      <c r="MRJ31" s="569"/>
      <c r="MRK31" s="569"/>
      <c r="MRL31" s="569"/>
      <c r="MRM31" s="569"/>
      <c r="MRN31" s="569"/>
      <c r="MRO31" s="569"/>
      <c r="MRP31" s="569"/>
      <c r="MRQ31" s="569"/>
      <c r="MRR31" s="569"/>
      <c r="MRS31" s="569"/>
      <c r="MRT31" s="569"/>
      <c r="MRU31" s="569"/>
      <c r="MRV31" s="569"/>
      <c r="MRW31" s="569"/>
      <c r="MRX31" s="569"/>
      <c r="MRY31" s="569"/>
      <c r="MRZ31" s="569"/>
      <c r="MSA31" s="569"/>
      <c r="MSB31" s="569"/>
      <c r="MSC31" s="569"/>
      <c r="MSD31" s="569"/>
      <c r="MSE31" s="569"/>
      <c r="MSF31" s="569"/>
      <c r="MSG31" s="569"/>
      <c r="MSH31" s="569"/>
      <c r="MSI31" s="569"/>
      <c r="MSJ31" s="569"/>
      <c r="MSK31" s="569"/>
      <c r="MSL31" s="569"/>
      <c r="MSM31" s="569"/>
      <c r="MSN31" s="569"/>
      <c r="MSO31" s="569"/>
      <c r="MSP31" s="569"/>
      <c r="MSQ31" s="569"/>
      <c r="MSR31" s="569"/>
      <c r="MSS31" s="569"/>
      <c r="MST31" s="569"/>
      <c r="MSU31" s="569"/>
      <c r="MSV31" s="569"/>
      <c r="MSW31" s="569"/>
      <c r="MSX31" s="569"/>
      <c r="MSY31" s="569"/>
      <c r="MSZ31" s="569"/>
      <c r="MTA31" s="569"/>
      <c r="MTB31" s="569"/>
      <c r="MTC31" s="569"/>
      <c r="MTD31" s="569"/>
      <c r="MTE31" s="569"/>
      <c r="MTF31" s="569"/>
      <c r="MTG31" s="569"/>
      <c r="MTH31" s="569"/>
      <c r="MTI31" s="569"/>
      <c r="MTJ31" s="569"/>
      <c r="MTK31" s="569"/>
      <c r="MTL31" s="569"/>
      <c r="MTM31" s="569"/>
      <c r="MTN31" s="569"/>
      <c r="MTO31" s="569"/>
      <c r="MTP31" s="569"/>
      <c r="MTQ31" s="569"/>
      <c r="MTR31" s="569"/>
      <c r="MTS31" s="569"/>
      <c r="MTT31" s="569"/>
      <c r="MTU31" s="569"/>
      <c r="MTV31" s="569"/>
      <c r="MTW31" s="569"/>
      <c r="MTX31" s="569"/>
      <c r="MTY31" s="569"/>
      <c r="MTZ31" s="569"/>
      <c r="MUA31" s="569"/>
      <c r="MUB31" s="569"/>
      <c r="MUC31" s="569"/>
      <c r="MUD31" s="569"/>
      <c r="MUE31" s="569"/>
      <c r="MUF31" s="569"/>
      <c r="MUG31" s="569"/>
      <c r="MUH31" s="569"/>
      <c r="MUI31" s="569"/>
      <c r="MUJ31" s="569"/>
      <c r="MUK31" s="569"/>
      <c r="MUL31" s="569"/>
      <c r="MUM31" s="569"/>
      <c r="MUN31" s="569"/>
      <c r="MUO31" s="569"/>
      <c r="MUP31" s="569"/>
      <c r="MUQ31" s="569"/>
      <c r="MUR31" s="569"/>
      <c r="MUS31" s="569"/>
      <c r="MUT31" s="569"/>
      <c r="MUU31" s="569"/>
      <c r="MUV31" s="569"/>
      <c r="MUW31" s="569"/>
      <c r="MUX31" s="569"/>
      <c r="MUY31" s="569"/>
      <c r="MUZ31" s="569"/>
      <c r="MVA31" s="569"/>
      <c r="MVB31" s="569"/>
      <c r="MVC31" s="569"/>
      <c r="MVD31" s="569"/>
      <c r="MVE31" s="569"/>
      <c r="MVF31" s="569"/>
      <c r="MVG31" s="569"/>
      <c r="MVH31" s="569"/>
      <c r="MVI31" s="569"/>
      <c r="MVJ31" s="569"/>
      <c r="MVK31" s="569"/>
      <c r="MVL31" s="569"/>
      <c r="MVM31" s="569"/>
      <c r="MVN31" s="569"/>
      <c r="MVO31" s="569"/>
      <c r="MVP31" s="569"/>
      <c r="MVQ31" s="569"/>
      <c r="MVR31" s="569"/>
      <c r="MVS31" s="569"/>
      <c r="MVT31" s="569"/>
      <c r="MVU31" s="569"/>
      <c r="MVV31" s="569"/>
      <c r="MVW31" s="569"/>
      <c r="MVX31" s="569"/>
      <c r="MVY31" s="569"/>
      <c r="MVZ31" s="569"/>
      <c r="MWA31" s="569"/>
      <c r="MWB31" s="569"/>
      <c r="MWC31" s="569"/>
      <c r="MWD31" s="569"/>
      <c r="MWE31" s="569"/>
      <c r="MWF31" s="569"/>
      <c r="MWG31" s="569"/>
      <c r="MWH31" s="569"/>
      <c r="MWI31" s="569"/>
      <c r="MWJ31" s="569"/>
      <c r="MWK31" s="569"/>
      <c r="MWL31" s="569"/>
      <c r="MWM31" s="569"/>
      <c r="MWN31" s="569"/>
      <c r="MWO31" s="569"/>
      <c r="MWP31" s="569"/>
      <c r="MWQ31" s="569"/>
      <c r="MWR31" s="569"/>
      <c r="MWS31" s="569"/>
      <c r="MWT31" s="569"/>
      <c r="MWU31" s="569"/>
      <c r="MWV31" s="569"/>
      <c r="MWW31" s="569"/>
      <c r="MWX31" s="569"/>
      <c r="MWY31" s="569"/>
      <c r="MWZ31" s="569"/>
      <c r="MXA31" s="569"/>
      <c r="MXB31" s="569"/>
      <c r="MXC31" s="569"/>
      <c r="MXD31" s="569"/>
      <c r="MXE31" s="569"/>
      <c r="MXF31" s="569"/>
      <c r="MXG31" s="569"/>
      <c r="MXH31" s="569"/>
      <c r="MXI31" s="569"/>
      <c r="MXJ31" s="569"/>
      <c r="MXK31" s="569"/>
      <c r="MXL31" s="569"/>
      <c r="MXM31" s="569"/>
      <c r="MXN31" s="569"/>
      <c r="MXO31" s="569"/>
      <c r="MXP31" s="569"/>
      <c r="MXQ31" s="569"/>
      <c r="MXR31" s="569"/>
      <c r="MXS31" s="569"/>
      <c r="MXT31" s="569"/>
      <c r="MXU31" s="569"/>
      <c r="MXV31" s="569"/>
      <c r="MXW31" s="569"/>
      <c r="MXX31" s="569"/>
      <c r="MXY31" s="569"/>
      <c r="MXZ31" s="569"/>
      <c r="MYA31" s="569"/>
      <c r="MYB31" s="569"/>
      <c r="MYC31" s="569"/>
      <c r="MYD31" s="569"/>
      <c r="MYE31" s="569"/>
      <c r="MYF31" s="569"/>
      <c r="MYG31" s="569"/>
      <c r="MYH31" s="569"/>
      <c r="MYI31" s="569"/>
      <c r="MYJ31" s="569"/>
      <c r="MYK31" s="569"/>
      <c r="MYL31" s="569"/>
      <c r="MYM31" s="569"/>
      <c r="MYN31" s="569"/>
      <c r="MYO31" s="569"/>
      <c r="MYP31" s="569"/>
      <c r="MYQ31" s="569"/>
      <c r="MYR31" s="569"/>
      <c r="MYS31" s="569"/>
      <c r="MYT31" s="569"/>
      <c r="MYU31" s="569"/>
      <c r="MYV31" s="569"/>
      <c r="MYW31" s="569"/>
      <c r="MYX31" s="569"/>
      <c r="MYY31" s="569"/>
      <c r="MYZ31" s="569"/>
      <c r="MZA31" s="569"/>
      <c r="MZB31" s="569"/>
      <c r="MZC31" s="569"/>
      <c r="MZD31" s="569"/>
      <c r="MZE31" s="569"/>
      <c r="MZF31" s="569"/>
      <c r="MZG31" s="569"/>
      <c r="MZH31" s="569"/>
      <c r="MZI31" s="569"/>
      <c r="MZJ31" s="569"/>
      <c r="MZK31" s="569"/>
      <c r="MZL31" s="569"/>
      <c r="MZM31" s="569"/>
      <c r="MZN31" s="569"/>
      <c r="MZO31" s="569"/>
      <c r="MZP31" s="569"/>
      <c r="MZQ31" s="569"/>
      <c r="MZR31" s="569"/>
      <c r="MZS31" s="569"/>
      <c r="MZT31" s="569"/>
      <c r="MZU31" s="569"/>
      <c r="MZV31" s="569"/>
      <c r="MZW31" s="569"/>
      <c r="MZX31" s="569"/>
      <c r="MZY31" s="569"/>
      <c r="MZZ31" s="569"/>
      <c r="NAA31" s="569"/>
      <c r="NAB31" s="569"/>
      <c r="NAC31" s="569"/>
      <c r="NAD31" s="569"/>
      <c r="NAE31" s="569"/>
      <c r="NAF31" s="569"/>
      <c r="NAG31" s="569"/>
      <c r="NAH31" s="569"/>
      <c r="NAI31" s="569"/>
      <c r="NAJ31" s="569"/>
      <c r="NAK31" s="569"/>
      <c r="NAL31" s="569"/>
      <c r="NAM31" s="569"/>
      <c r="NAN31" s="569"/>
      <c r="NAO31" s="569"/>
      <c r="NAP31" s="569"/>
      <c r="NAQ31" s="569"/>
      <c r="NAR31" s="569"/>
      <c r="NAS31" s="569"/>
      <c r="NAT31" s="569"/>
      <c r="NAU31" s="569"/>
      <c r="NAV31" s="569"/>
      <c r="NAW31" s="569"/>
      <c r="NAX31" s="569"/>
      <c r="NAY31" s="569"/>
      <c r="NAZ31" s="569"/>
      <c r="NBA31" s="569"/>
      <c r="NBB31" s="569"/>
      <c r="NBC31" s="569"/>
      <c r="NBD31" s="569"/>
      <c r="NBE31" s="569"/>
      <c r="NBF31" s="569"/>
      <c r="NBG31" s="569"/>
      <c r="NBH31" s="569"/>
      <c r="NBI31" s="569"/>
      <c r="NBJ31" s="569"/>
      <c r="NBK31" s="569"/>
      <c r="NBL31" s="569"/>
      <c r="NBM31" s="569"/>
      <c r="NBN31" s="569"/>
      <c r="NBO31" s="569"/>
      <c r="NBP31" s="569"/>
      <c r="NBQ31" s="569"/>
      <c r="NBR31" s="569"/>
      <c r="NBS31" s="569"/>
      <c r="NBT31" s="569"/>
      <c r="NBU31" s="569"/>
      <c r="NBV31" s="569"/>
      <c r="NBW31" s="569"/>
      <c r="NBX31" s="569"/>
      <c r="NBY31" s="569"/>
      <c r="NBZ31" s="569"/>
      <c r="NCA31" s="569"/>
      <c r="NCB31" s="569"/>
      <c r="NCC31" s="569"/>
      <c r="NCD31" s="569"/>
      <c r="NCE31" s="569"/>
      <c r="NCF31" s="569"/>
      <c r="NCG31" s="569"/>
      <c r="NCH31" s="569"/>
      <c r="NCI31" s="569"/>
      <c r="NCJ31" s="569"/>
      <c r="NCK31" s="569"/>
      <c r="NCL31" s="569"/>
      <c r="NCM31" s="569"/>
      <c r="NCN31" s="569"/>
      <c r="NCO31" s="569"/>
      <c r="NCP31" s="569"/>
      <c r="NCQ31" s="569"/>
      <c r="NCR31" s="569"/>
      <c r="NCS31" s="569"/>
      <c r="NCT31" s="569"/>
      <c r="NCU31" s="569"/>
      <c r="NCV31" s="569"/>
      <c r="NCW31" s="569"/>
      <c r="NCX31" s="569"/>
      <c r="NCY31" s="569"/>
      <c r="NCZ31" s="569"/>
      <c r="NDA31" s="569"/>
      <c r="NDB31" s="569"/>
      <c r="NDC31" s="569"/>
      <c r="NDD31" s="569"/>
      <c r="NDE31" s="569"/>
      <c r="NDF31" s="569"/>
      <c r="NDG31" s="569"/>
      <c r="NDH31" s="569"/>
      <c r="NDI31" s="569"/>
      <c r="NDJ31" s="569"/>
      <c r="NDK31" s="569"/>
      <c r="NDL31" s="569"/>
      <c r="NDM31" s="569"/>
      <c r="NDN31" s="569"/>
      <c r="NDO31" s="569"/>
      <c r="NDP31" s="569"/>
      <c r="NDQ31" s="569"/>
      <c r="NDR31" s="569"/>
      <c r="NDS31" s="569"/>
      <c r="NDT31" s="569"/>
      <c r="NDU31" s="569"/>
      <c r="NDV31" s="569"/>
      <c r="NDW31" s="569"/>
      <c r="NDX31" s="569"/>
      <c r="NDY31" s="569"/>
      <c r="NDZ31" s="569"/>
      <c r="NEA31" s="569"/>
      <c r="NEB31" s="569"/>
      <c r="NEC31" s="569"/>
      <c r="NED31" s="569"/>
      <c r="NEE31" s="569"/>
      <c r="NEF31" s="569"/>
      <c r="NEG31" s="569"/>
      <c r="NEH31" s="569"/>
      <c r="NEI31" s="569"/>
      <c r="NEJ31" s="569"/>
      <c r="NEK31" s="569"/>
      <c r="NEL31" s="569"/>
      <c r="NEM31" s="569"/>
      <c r="NEN31" s="569"/>
      <c r="NEO31" s="569"/>
      <c r="NEP31" s="569"/>
      <c r="NEQ31" s="569"/>
      <c r="NER31" s="569"/>
      <c r="NES31" s="569"/>
      <c r="NET31" s="569"/>
      <c r="NEU31" s="569"/>
      <c r="NEV31" s="569"/>
      <c r="NEW31" s="569"/>
      <c r="NEX31" s="569"/>
      <c r="NEY31" s="569"/>
      <c r="NEZ31" s="569"/>
      <c r="NFA31" s="569"/>
      <c r="NFB31" s="569"/>
      <c r="NFC31" s="569"/>
      <c r="NFD31" s="569"/>
      <c r="NFE31" s="569"/>
      <c r="NFF31" s="569"/>
      <c r="NFG31" s="569"/>
      <c r="NFH31" s="569"/>
      <c r="NFI31" s="569"/>
      <c r="NFJ31" s="569"/>
      <c r="NFK31" s="569"/>
      <c r="NFL31" s="569"/>
      <c r="NFM31" s="569"/>
      <c r="NFN31" s="569"/>
      <c r="NFO31" s="569"/>
      <c r="NFP31" s="569"/>
      <c r="NFQ31" s="569"/>
      <c r="NFR31" s="569"/>
      <c r="NFS31" s="569"/>
      <c r="NFT31" s="569"/>
      <c r="NFU31" s="569"/>
      <c r="NFV31" s="569"/>
      <c r="NFW31" s="569"/>
      <c r="NFX31" s="569"/>
      <c r="NFY31" s="569"/>
      <c r="NFZ31" s="569"/>
      <c r="NGA31" s="569"/>
      <c r="NGB31" s="569"/>
      <c r="NGC31" s="569"/>
      <c r="NGD31" s="569"/>
      <c r="NGE31" s="569"/>
      <c r="NGF31" s="569"/>
      <c r="NGG31" s="569"/>
      <c r="NGH31" s="569"/>
      <c r="NGI31" s="569"/>
      <c r="NGJ31" s="569"/>
      <c r="NGK31" s="569"/>
      <c r="NGL31" s="569"/>
      <c r="NGM31" s="569"/>
      <c r="NGN31" s="569"/>
      <c r="NGO31" s="569"/>
      <c r="NGP31" s="569"/>
      <c r="NGQ31" s="569"/>
      <c r="NGR31" s="569"/>
      <c r="NGS31" s="569"/>
      <c r="NGT31" s="569"/>
      <c r="NGU31" s="569"/>
      <c r="NGV31" s="569"/>
      <c r="NGW31" s="569"/>
      <c r="NGX31" s="569"/>
      <c r="NGY31" s="569"/>
      <c r="NGZ31" s="569"/>
      <c r="NHA31" s="569"/>
      <c r="NHB31" s="569"/>
      <c r="NHC31" s="569"/>
      <c r="NHD31" s="569"/>
      <c r="NHE31" s="569"/>
      <c r="NHF31" s="569"/>
      <c r="NHG31" s="569"/>
      <c r="NHH31" s="569"/>
      <c r="NHI31" s="569"/>
      <c r="NHJ31" s="569"/>
      <c r="NHK31" s="569"/>
      <c r="NHL31" s="569"/>
      <c r="NHM31" s="569"/>
      <c r="NHN31" s="569"/>
      <c r="NHO31" s="569"/>
      <c r="NHP31" s="569"/>
      <c r="NHQ31" s="569"/>
      <c r="NHR31" s="569"/>
      <c r="NHS31" s="569"/>
      <c r="NHT31" s="569"/>
      <c r="NHU31" s="569"/>
      <c r="NHV31" s="569"/>
      <c r="NHW31" s="569"/>
      <c r="NHX31" s="569"/>
      <c r="NHY31" s="569"/>
      <c r="NHZ31" s="569"/>
      <c r="NIA31" s="569"/>
      <c r="NIB31" s="569"/>
      <c r="NIC31" s="569"/>
      <c r="NID31" s="569"/>
      <c r="NIE31" s="569"/>
      <c r="NIF31" s="569"/>
      <c r="NIG31" s="569"/>
      <c r="NIH31" s="569"/>
      <c r="NII31" s="569"/>
      <c r="NIJ31" s="569"/>
      <c r="NIK31" s="569"/>
      <c r="NIL31" s="569"/>
      <c r="NIM31" s="569"/>
      <c r="NIN31" s="569"/>
      <c r="NIO31" s="569"/>
      <c r="NIP31" s="569"/>
      <c r="NIQ31" s="569"/>
      <c r="NIR31" s="569"/>
      <c r="NIS31" s="569"/>
      <c r="NIT31" s="569"/>
      <c r="NIU31" s="569"/>
      <c r="NIV31" s="569"/>
      <c r="NIW31" s="569"/>
      <c r="NIX31" s="569"/>
      <c r="NIY31" s="569"/>
      <c r="NIZ31" s="569"/>
      <c r="NJA31" s="569"/>
      <c r="NJB31" s="569"/>
      <c r="NJC31" s="569"/>
      <c r="NJD31" s="569"/>
      <c r="NJE31" s="569"/>
      <c r="NJF31" s="569"/>
      <c r="NJG31" s="569"/>
      <c r="NJH31" s="569"/>
      <c r="NJI31" s="569"/>
      <c r="NJJ31" s="569"/>
      <c r="NJK31" s="569"/>
      <c r="NJL31" s="569"/>
      <c r="NJM31" s="569"/>
      <c r="NJN31" s="569"/>
      <c r="NJO31" s="569"/>
      <c r="NJP31" s="569"/>
      <c r="NJQ31" s="569"/>
      <c r="NJR31" s="569"/>
      <c r="NJS31" s="569"/>
      <c r="NJT31" s="569"/>
      <c r="NJU31" s="569"/>
      <c r="NJV31" s="569"/>
      <c r="NJW31" s="569"/>
      <c r="NJX31" s="569"/>
      <c r="NJY31" s="569"/>
      <c r="NJZ31" s="569"/>
      <c r="NKA31" s="569"/>
      <c r="NKB31" s="569"/>
      <c r="NKC31" s="569"/>
      <c r="NKD31" s="569"/>
      <c r="NKE31" s="569"/>
      <c r="NKF31" s="569"/>
      <c r="NKG31" s="569"/>
      <c r="NKH31" s="569"/>
      <c r="NKI31" s="569"/>
      <c r="NKJ31" s="569"/>
      <c r="NKK31" s="569"/>
      <c r="NKL31" s="569"/>
      <c r="NKM31" s="569"/>
      <c r="NKN31" s="569"/>
      <c r="NKO31" s="569"/>
      <c r="NKP31" s="569"/>
      <c r="NKQ31" s="569"/>
      <c r="NKR31" s="569"/>
      <c r="NKS31" s="569"/>
      <c r="NKT31" s="569"/>
      <c r="NKU31" s="569"/>
      <c r="NKV31" s="569"/>
      <c r="NKW31" s="569"/>
      <c r="NKX31" s="569"/>
      <c r="NKY31" s="569"/>
      <c r="NKZ31" s="569"/>
      <c r="NLA31" s="569"/>
      <c r="NLB31" s="569"/>
      <c r="NLC31" s="569"/>
      <c r="NLD31" s="569"/>
      <c r="NLE31" s="569"/>
      <c r="NLF31" s="569"/>
      <c r="NLG31" s="569"/>
      <c r="NLH31" s="569"/>
      <c r="NLI31" s="569"/>
      <c r="NLJ31" s="569"/>
      <c r="NLK31" s="569"/>
      <c r="NLL31" s="569"/>
      <c r="NLM31" s="569"/>
      <c r="NLN31" s="569"/>
      <c r="NLO31" s="569"/>
      <c r="NLP31" s="569"/>
      <c r="NLQ31" s="569"/>
      <c r="NLR31" s="569"/>
      <c r="NLS31" s="569"/>
      <c r="NLT31" s="569"/>
      <c r="NLU31" s="569"/>
      <c r="NLV31" s="569"/>
      <c r="NLW31" s="569"/>
      <c r="NLX31" s="569"/>
      <c r="NLY31" s="569"/>
      <c r="NLZ31" s="569"/>
      <c r="NMA31" s="569"/>
      <c r="NMB31" s="569"/>
      <c r="NMC31" s="569"/>
      <c r="NMD31" s="569"/>
      <c r="NME31" s="569"/>
      <c r="NMF31" s="569"/>
      <c r="NMG31" s="569"/>
      <c r="NMH31" s="569"/>
      <c r="NMI31" s="569"/>
      <c r="NMJ31" s="569"/>
      <c r="NMK31" s="569"/>
      <c r="NML31" s="569"/>
      <c r="NMM31" s="569"/>
      <c r="NMN31" s="569"/>
      <c r="NMO31" s="569"/>
      <c r="NMP31" s="569"/>
      <c r="NMQ31" s="569"/>
      <c r="NMR31" s="569"/>
      <c r="NMS31" s="569"/>
      <c r="NMT31" s="569"/>
      <c r="NMU31" s="569"/>
      <c r="NMV31" s="569"/>
      <c r="NMW31" s="569"/>
      <c r="NMX31" s="569"/>
      <c r="NMY31" s="569"/>
      <c r="NMZ31" s="569"/>
      <c r="NNA31" s="569"/>
      <c r="NNB31" s="569"/>
      <c r="NNC31" s="569"/>
      <c r="NND31" s="569"/>
      <c r="NNE31" s="569"/>
      <c r="NNF31" s="569"/>
      <c r="NNG31" s="569"/>
      <c r="NNH31" s="569"/>
      <c r="NNI31" s="569"/>
      <c r="NNJ31" s="569"/>
      <c r="NNK31" s="569"/>
      <c r="NNL31" s="569"/>
      <c r="NNM31" s="569"/>
      <c r="NNN31" s="569"/>
      <c r="NNO31" s="569"/>
      <c r="NNP31" s="569"/>
      <c r="NNQ31" s="569"/>
      <c r="NNR31" s="569"/>
      <c r="NNS31" s="569"/>
      <c r="NNT31" s="569"/>
      <c r="NNU31" s="569"/>
      <c r="NNV31" s="569"/>
      <c r="NNW31" s="569"/>
      <c r="NNX31" s="569"/>
      <c r="NNY31" s="569"/>
      <c r="NNZ31" s="569"/>
      <c r="NOA31" s="569"/>
      <c r="NOB31" s="569"/>
      <c r="NOC31" s="569"/>
      <c r="NOD31" s="569"/>
      <c r="NOE31" s="569"/>
      <c r="NOF31" s="569"/>
      <c r="NOG31" s="569"/>
      <c r="NOH31" s="569"/>
      <c r="NOI31" s="569"/>
      <c r="NOJ31" s="569"/>
      <c r="NOK31" s="569"/>
      <c r="NOL31" s="569"/>
      <c r="NOM31" s="569"/>
      <c r="NON31" s="569"/>
      <c r="NOO31" s="569"/>
      <c r="NOP31" s="569"/>
      <c r="NOQ31" s="569"/>
      <c r="NOR31" s="569"/>
      <c r="NOS31" s="569"/>
      <c r="NOT31" s="569"/>
      <c r="NOU31" s="569"/>
      <c r="NOV31" s="569"/>
      <c r="NOW31" s="569"/>
      <c r="NOX31" s="569"/>
      <c r="NOY31" s="569"/>
      <c r="NOZ31" s="569"/>
      <c r="NPA31" s="569"/>
      <c r="NPB31" s="569"/>
      <c r="NPC31" s="569"/>
      <c r="NPD31" s="569"/>
      <c r="NPE31" s="569"/>
      <c r="NPF31" s="569"/>
      <c r="NPG31" s="569"/>
      <c r="NPH31" s="569"/>
      <c r="NPI31" s="569"/>
      <c r="NPJ31" s="569"/>
      <c r="NPK31" s="569"/>
      <c r="NPL31" s="569"/>
      <c r="NPM31" s="569"/>
      <c r="NPN31" s="569"/>
      <c r="NPO31" s="569"/>
      <c r="NPP31" s="569"/>
      <c r="NPQ31" s="569"/>
      <c r="NPR31" s="569"/>
      <c r="NPS31" s="569"/>
      <c r="NPT31" s="569"/>
      <c r="NPU31" s="569"/>
      <c r="NPV31" s="569"/>
      <c r="NPW31" s="569"/>
      <c r="NPX31" s="569"/>
      <c r="NPY31" s="569"/>
      <c r="NPZ31" s="569"/>
      <c r="NQA31" s="569"/>
      <c r="NQB31" s="569"/>
      <c r="NQC31" s="569"/>
      <c r="NQD31" s="569"/>
      <c r="NQE31" s="569"/>
      <c r="NQF31" s="569"/>
      <c r="NQG31" s="569"/>
      <c r="NQH31" s="569"/>
      <c r="NQI31" s="569"/>
      <c r="NQJ31" s="569"/>
      <c r="NQK31" s="569"/>
      <c r="NQL31" s="569"/>
      <c r="NQM31" s="569"/>
      <c r="NQN31" s="569"/>
      <c r="NQO31" s="569"/>
      <c r="NQP31" s="569"/>
      <c r="NQQ31" s="569"/>
      <c r="NQR31" s="569"/>
      <c r="NQS31" s="569"/>
      <c r="NQT31" s="569"/>
      <c r="NQU31" s="569"/>
      <c r="NQV31" s="569"/>
      <c r="NQW31" s="569"/>
      <c r="NQX31" s="569"/>
      <c r="NQY31" s="569"/>
      <c r="NQZ31" s="569"/>
      <c r="NRA31" s="569"/>
      <c r="NRB31" s="569"/>
      <c r="NRC31" s="569"/>
      <c r="NRD31" s="569"/>
      <c r="NRE31" s="569"/>
      <c r="NRF31" s="569"/>
      <c r="NRG31" s="569"/>
      <c r="NRH31" s="569"/>
      <c r="NRI31" s="569"/>
      <c r="NRJ31" s="569"/>
      <c r="NRK31" s="569"/>
      <c r="NRL31" s="569"/>
      <c r="NRM31" s="569"/>
      <c r="NRN31" s="569"/>
      <c r="NRO31" s="569"/>
      <c r="NRP31" s="569"/>
      <c r="NRQ31" s="569"/>
      <c r="NRR31" s="569"/>
      <c r="NRS31" s="569"/>
      <c r="NRT31" s="569"/>
      <c r="NRU31" s="569"/>
      <c r="NRV31" s="569"/>
      <c r="NRW31" s="569"/>
      <c r="NRX31" s="569"/>
      <c r="NRY31" s="569"/>
      <c r="NRZ31" s="569"/>
      <c r="NSA31" s="569"/>
      <c r="NSB31" s="569"/>
      <c r="NSC31" s="569"/>
      <c r="NSD31" s="569"/>
      <c r="NSE31" s="569"/>
      <c r="NSF31" s="569"/>
      <c r="NSG31" s="569"/>
      <c r="NSH31" s="569"/>
      <c r="NSI31" s="569"/>
      <c r="NSJ31" s="569"/>
      <c r="NSK31" s="569"/>
      <c r="NSL31" s="569"/>
      <c r="NSM31" s="569"/>
      <c r="NSN31" s="569"/>
      <c r="NSO31" s="569"/>
      <c r="NSP31" s="569"/>
      <c r="NSQ31" s="569"/>
      <c r="NSR31" s="569"/>
      <c r="NSS31" s="569"/>
      <c r="NST31" s="569"/>
      <c r="NSU31" s="569"/>
      <c r="NSV31" s="569"/>
      <c r="NSW31" s="569"/>
      <c r="NSX31" s="569"/>
      <c r="NSY31" s="569"/>
      <c r="NSZ31" s="569"/>
      <c r="NTA31" s="569"/>
      <c r="NTB31" s="569"/>
      <c r="NTC31" s="569"/>
      <c r="NTD31" s="569"/>
      <c r="NTE31" s="569"/>
      <c r="NTF31" s="569"/>
      <c r="NTG31" s="569"/>
      <c r="NTH31" s="569"/>
      <c r="NTI31" s="569"/>
      <c r="NTJ31" s="569"/>
      <c r="NTK31" s="569"/>
      <c r="NTL31" s="569"/>
      <c r="NTM31" s="569"/>
      <c r="NTN31" s="569"/>
      <c r="NTO31" s="569"/>
      <c r="NTP31" s="569"/>
      <c r="NTQ31" s="569"/>
      <c r="NTR31" s="569"/>
      <c r="NTS31" s="569"/>
      <c r="NTT31" s="569"/>
      <c r="NTU31" s="569"/>
      <c r="NTV31" s="569"/>
      <c r="NTW31" s="569"/>
      <c r="NTX31" s="569"/>
      <c r="NTY31" s="569"/>
      <c r="NTZ31" s="569"/>
      <c r="NUA31" s="569"/>
      <c r="NUB31" s="569"/>
      <c r="NUC31" s="569"/>
      <c r="NUD31" s="569"/>
      <c r="NUE31" s="569"/>
      <c r="NUF31" s="569"/>
      <c r="NUG31" s="569"/>
      <c r="NUH31" s="569"/>
      <c r="NUI31" s="569"/>
      <c r="NUJ31" s="569"/>
      <c r="NUK31" s="569"/>
      <c r="NUL31" s="569"/>
      <c r="NUM31" s="569"/>
      <c r="NUN31" s="569"/>
      <c r="NUO31" s="569"/>
      <c r="NUP31" s="569"/>
      <c r="NUQ31" s="569"/>
      <c r="NUR31" s="569"/>
      <c r="NUS31" s="569"/>
      <c r="NUT31" s="569"/>
      <c r="NUU31" s="569"/>
      <c r="NUV31" s="569"/>
      <c r="NUW31" s="569"/>
      <c r="NUX31" s="569"/>
      <c r="NUY31" s="569"/>
      <c r="NUZ31" s="569"/>
      <c r="NVA31" s="569"/>
      <c r="NVB31" s="569"/>
      <c r="NVC31" s="569"/>
      <c r="NVD31" s="569"/>
      <c r="NVE31" s="569"/>
      <c r="NVF31" s="569"/>
      <c r="NVG31" s="569"/>
      <c r="NVH31" s="569"/>
      <c r="NVI31" s="569"/>
      <c r="NVJ31" s="569"/>
      <c r="NVK31" s="569"/>
      <c r="NVL31" s="569"/>
      <c r="NVM31" s="569"/>
      <c r="NVN31" s="569"/>
      <c r="NVO31" s="569"/>
      <c r="NVP31" s="569"/>
      <c r="NVQ31" s="569"/>
      <c r="NVR31" s="569"/>
      <c r="NVS31" s="569"/>
      <c r="NVT31" s="569"/>
      <c r="NVU31" s="569"/>
      <c r="NVV31" s="569"/>
      <c r="NVW31" s="569"/>
      <c r="NVX31" s="569"/>
      <c r="NVY31" s="569"/>
      <c r="NVZ31" s="569"/>
      <c r="NWA31" s="569"/>
      <c r="NWB31" s="569"/>
      <c r="NWC31" s="569"/>
      <c r="NWD31" s="569"/>
      <c r="NWE31" s="569"/>
      <c r="NWF31" s="569"/>
      <c r="NWG31" s="569"/>
      <c r="NWH31" s="569"/>
      <c r="NWI31" s="569"/>
      <c r="NWJ31" s="569"/>
      <c r="NWK31" s="569"/>
      <c r="NWL31" s="569"/>
      <c r="NWM31" s="569"/>
      <c r="NWN31" s="569"/>
      <c r="NWO31" s="569"/>
      <c r="NWP31" s="569"/>
      <c r="NWQ31" s="569"/>
      <c r="NWR31" s="569"/>
      <c r="NWS31" s="569"/>
      <c r="NWT31" s="569"/>
      <c r="NWU31" s="569"/>
      <c r="NWV31" s="569"/>
      <c r="NWW31" s="569"/>
      <c r="NWX31" s="569"/>
      <c r="NWY31" s="569"/>
      <c r="NWZ31" s="569"/>
      <c r="NXA31" s="569"/>
      <c r="NXB31" s="569"/>
      <c r="NXC31" s="569"/>
      <c r="NXD31" s="569"/>
      <c r="NXE31" s="569"/>
      <c r="NXF31" s="569"/>
      <c r="NXG31" s="569"/>
      <c r="NXH31" s="569"/>
      <c r="NXI31" s="569"/>
      <c r="NXJ31" s="569"/>
      <c r="NXK31" s="569"/>
      <c r="NXL31" s="569"/>
      <c r="NXM31" s="569"/>
      <c r="NXN31" s="569"/>
      <c r="NXO31" s="569"/>
      <c r="NXP31" s="569"/>
      <c r="NXQ31" s="569"/>
      <c r="NXR31" s="569"/>
      <c r="NXS31" s="569"/>
      <c r="NXT31" s="569"/>
      <c r="NXU31" s="569"/>
      <c r="NXV31" s="569"/>
      <c r="NXW31" s="569"/>
      <c r="NXX31" s="569"/>
      <c r="NXY31" s="569"/>
      <c r="NXZ31" s="569"/>
      <c r="NYA31" s="569"/>
      <c r="NYB31" s="569"/>
      <c r="NYC31" s="569"/>
      <c r="NYD31" s="569"/>
      <c r="NYE31" s="569"/>
      <c r="NYF31" s="569"/>
      <c r="NYG31" s="569"/>
      <c r="NYH31" s="569"/>
      <c r="NYI31" s="569"/>
      <c r="NYJ31" s="569"/>
      <c r="NYK31" s="569"/>
      <c r="NYL31" s="569"/>
      <c r="NYM31" s="569"/>
      <c r="NYN31" s="569"/>
      <c r="NYO31" s="569"/>
      <c r="NYP31" s="569"/>
      <c r="NYQ31" s="569"/>
      <c r="NYR31" s="569"/>
      <c r="NYS31" s="569"/>
      <c r="NYT31" s="569"/>
      <c r="NYU31" s="569"/>
      <c r="NYV31" s="569"/>
      <c r="NYW31" s="569"/>
      <c r="NYX31" s="569"/>
      <c r="NYY31" s="569"/>
      <c r="NYZ31" s="569"/>
      <c r="NZA31" s="569"/>
      <c r="NZB31" s="569"/>
      <c r="NZC31" s="569"/>
      <c r="NZD31" s="569"/>
      <c r="NZE31" s="569"/>
      <c r="NZF31" s="569"/>
      <c r="NZG31" s="569"/>
      <c r="NZH31" s="569"/>
      <c r="NZI31" s="569"/>
      <c r="NZJ31" s="569"/>
      <c r="NZK31" s="569"/>
      <c r="NZL31" s="569"/>
      <c r="NZM31" s="569"/>
      <c r="NZN31" s="569"/>
      <c r="NZO31" s="569"/>
      <c r="NZP31" s="569"/>
      <c r="NZQ31" s="569"/>
      <c r="NZR31" s="569"/>
      <c r="NZS31" s="569"/>
      <c r="NZT31" s="569"/>
      <c r="NZU31" s="569"/>
      <c r="NZV31" s="569"/>
      <c r="NZW31" s="569"/>
      <c r="NZX31" s="569"/>
      <c r="NZY31" s="569"/>
      <c r="NZZ31" s="569"/>
      <c r="OAA31" s="569"/>
      <c r="OAB31" s="569"/>
      <c r="OAC31" s="569"/>
      <c r="OAD31" s="569"/>
      <c r="OAE31" s="569"/>
      <c r="OAF31" s="569"/>
      <c r="OAG31" s="569"/>
      <c r="OAH31" s="569"/>
      <c r="OAI31" s="569"/>
      <c r="OAJ31" s="569"/>
      <c r="OAK31" s="569"/>
      <c r="OAL31" s="569"/>
      <c r="OAM31" s="569"/>
      <c r="OAN31" s="569"/>
      <c r="OAO31" s="569"/>
      <c r="OAP31" s="569"/>
      <c r="OAQ31" s="569"/>
      <c r="OAR31" s="569"/>
      <c r="OAS31" s="569"/>
      <c r="OAT31" s="569"/>
      <c r="OAU31" s="569"/>
      <c r="OAV31" s="569"/>
      <c r="OAW31" s="569"/>
      <c r="OAX31" s="569"/>
      <c r="OAY31" s="569"/>
      <c r="OAZ31" s="569"/>
      <c r="OBA31" s="569"/>
      <c r="OBB31" s="569"/>
      <c r="OBC31" s="569"/>
      <c r="OBD31" s="569"/>
      <c r="OBE31" s="569"/>
      <c r="OBF31" s="569"/>
      <c r="OBG31" s="569"/>
      <c r="OBH31" s="569"/>
      <c r="OBI31" s="569"/>
      <c r="OBJ31" s="569"/>
      <c r="OBK31" s="569"/>
      <c r="OBL31" s="569"/>
      <c r="OBM31" s="569"/>
      <c r="OBN31" s="569"/>
      <c r="OBO31" s="569"/>
      <c r="OBP31" s="569"/>
      <c r="OBQ31" s="569"/>
      <c r="OBR31" s="569"/>
      <c r="OBS31" s="569"/>
      <c r="OBT31" s="569"/>
      <c r="OBU31" s="569"/>
      <c r="OBV31" s="569"/>
      <c r="OBW31" s="569"/>
      <c r="OBX31" s="569"/>
      <c r="OBY31" s="569"/>
      <c r="OBZ31" s="569"/>
      <c r="OCA31" s="569"/>
      <c r="OCB31" s="569"/>
      <c r="OCC31" s="569"/>
      <c r="OCD31" s="569"/>
      <c r="OCE31" s="569"/>
      <c r="OCF31" s="569"/>
      <c r="OCG31" s="569"/>
      <c r="OCH31" s="569"/>
      <c r="OCI31" s="569"/>
      <c r="OCJ31" s="569"/>
      <c r="OCK31" s="569"/>
      <c r="OCL31" s="569"/>
      <c r="OCM31" s="569"/>
      <c r="OCN31" s="569"/>
      <c r="OCO31" s="569"/>
      <c r="OCP31" s="569"/>
      <c r="OCQ31" s="569"/>
      <c r="OCR31" s="569"/>
      <c r="OCS31" s="569"/>
      <c r="OCT31" s="569"/>
      <c r="OCU31" s="569"/>
      <c r="OCV31" s="569"/>
      <c r="OCW31" s="569"/>
      <c r="OCX31" s="569"/>
      <c r="OCY31" s="569"/>
      <c r="OCZ31" s="569"/>
      <c r="ODA31" s="569"/>
      <c r="ODB31" s="569"/>
      <c r="ODC31" s="569"/>
      <c r="ODD31" s="569"/>
      <c r="ODE31" s="569"/>
      <c r="ODF31" s="569"/>
      <c r="ODG31" s="569"/>
      <c r="ODH31" s="569"/>
      <c r="ODI31" s="569"/>
      <c r="ODJ31" s="569"/>
      <c r="ODK31" s="569"/>
      <c r="ODL31" s="569"/>
      <c r="ODM31" s="569"/>
      <c r="ODN31" s="569"/>
      <c r="ODO31" s="569"/>
      <c r="ODP31" s="569"/>
      <c r="ODQ31" s="569"/>
      <c r="ODR31" s="569"/>
      <c r="ODS31" s="569"/>
      <c r="ODT31" s="569"/>
      <c r="ODU31" s="569"/>
      <c r="ODV31" s="569"/>
      <c r="ODW31" s="569"/>
      <c r="ODX31" s="569"/>
      <c r="ODY31" s="569"/>
      <c r="ODZ31" s="569"/>
      <c r="OEA31" s="569"/>
      <c r="OEB31" s="569"/>
      <c r="OEC31" s="569"/>
      <c r="OED31" s="569"/>
      <c r="OEE31" s="569"/>
      <c r="OEF31" s="569"/>
      <c r="OEG31" s="569"/>
      <c r="OEH31" s="569"/>
      <c r="OEI31" s="569"/>
      <c r="OEJ31" s="569"/>
      <c r="OEK31" s="569"/>
      <c r="OEL31" s="569"/>
      <c r="OEM31" s="569"/>
      <c r="OEN31" s="569"/>
      <c r="OEO31" s="569"/>
      <c r="OEP31" s="569"/>
      <c r="OEQ31" s="569"/>
      <c r="OER31" s="569"/>
      <c r="OES31" s="569"/>
      <c r="OET31" s="569"/>
      <c r="OEU31" s="569"/>
      <c r="OEV31" s="569"/>
      <c r="OEW31" s="569"/>
      <c r="OEX31" s="569"/>
      <c r="OEY31" s="569"/>
      <c r="OEZ31" s="569"/>
      <c r="OFA31" s="569"/>
      <c r="OFB31" s="569"/>
      <c r="OFC31" s="569"/>
      <c r="OFD31" s="569"/>
      <c r="OFE31" s="569"/>
      <c r="OFF31" s="569"/>
      <c r="OFG31" s="569"/>
      <c r="OFH31" s="569"/>
      <c r="OFI31" s="569"/>
      <c r="OFJ31" s="569"/>
      <c r="OFK31" s="569"/>
      <c r="OFL31" s="569"/>
      <c r="OFM31" s="569"/>
      <c r="OFN31" s="569"/>
      <c r="OFO31" s="569"/>
      <c r="OFP31" s="569"/>
      <c r="OFQ31" s="569"/>
      <c r="OFR31" s="569"/>
      <c r="OFS31" s="569"/>
      <c r="OFT31" s="569"/>
      <c r="OFU31" s="569"/>
      <c r="OFV31" s="569"/>
      <c r="OFW31" s="569"/>
      <c r="OFX31" s="569"/>
      <c r="OFY31" s="569"/>
      <c r="OFZ31" s="569"/>
      <c r="OGA31" s="569"/>
      <c r="OGB31" s="569"/>
      <c r="OGC31" s="569"/>
      <c r="OGD31" s="569"/>
      <c r="OGE31" s="569"/>
      <c r="OGF31" s="569"/>
      <c r="OGG31" s="569"/>
      <c r="OGH31" s="569"/>
      <c r="OGI31" s="569"/>
      <c r="OGJ31" s="569"/>
      <c r="OGK31" s="569"/>
      <c r="OGL31" s="569"/>
      <c r="OGM31" s="569"/>
      <c r="OGN31" s="569"/>
      <c r="OGO31" s="569"/>
      <c r="OGP31" s="569"/>
      <c r="OGQ31" s="569"/>
      <c r="OGR31" s="569"/>
      <c r="OGS31" s="569"/>
      <c r="OGT31" s="569"/>
      <c r="OGU31" s="569"/>
      <c r="OGV31" s="569"/>
      <c r="OGW31" s="569"/>
      <c r="OGX31" s="569"/>
      <c r="OGY31" s="569"/>
      <c r="OGZ31" s="569"/>
      <c r="OHA31" s="569"/>
      <c r="OHB31" s="569"/>
      <c r="OHC31" s="569"/>
      <c r="OHD31" s="569"/>
      <c r="OHE31" s="569"/>
      <c r="OHF31" s="569"/>
      <c r="OHG31" s="569"/>
      <c r="OHH31" s="569"/>
      <c r="OHI31" s="569"/>
      <c r="OHJ31" s="569"/>
      <c r="OHK31" s="569"/>
      <c r="OHL31" s="569"/>
      <c r="OHM31" s="569"/>
      <c r="OHN31" s="569"/>
      <c r="OHO31" s="569"/>
      <c r="OHP31" s="569"/>
      <c r="OHQ31" s="569"/>
      <c r="OHR31" s="569"/>
      <c r="OHS31" s="569"/>
      <c r="OHT31" s="569"/>
      <c r="OHU31" s="569"/>
      <c r="OHV31" s="569"/>
      <c r="OHW31" s="569"/>
      <c r="OHX31" s="569"/>
      <c r="OHY31" s="569"/>
      <c r="OHZ31" s="569"/>
      <c r="OIA31" s="569"/>
      <c r="OIB31" s="569"/>
      <c r="OIC31" s="569"/>
      <c r="OID31" s="569"/>
      <c r="OIE31" s="569"/>
      <c r="OIF31" s="569"/>
      <c r="OIG31" s="569"/>
      <c r="OIH31" s="569"/>
      <c r="OII31" s="569"/>
      <c r="OIJ31" s="569"/>
      <c r="OIK31" s="569"/>
      <c r="OIL31" s="569"/>
      <c r="OIM31" s="569"/>
      <c r="OIN31" s="569"/>
      <c r="OIO31" s="569"/>
      <c r="OIP31" s="569"/>
      <c r="OIQ31" s="569"/>
      <c r="OIR31" s="569"/>
      <c r="OIS31" s="569"/>
      <c r="OIT31" s="569"/>
      <c r="OIU31" s="569"/>
      <c r="OIV31" s="569"/>
      <c r="OIW31" s="569"/>
      <c r="OIX31" s="569"/>
      <c r="OIY31" s="569"/>
      <c r="OIZ31" s="569"/>
      <c r="OJA31" s="569"/>
      <c r="OJB31" s="569"/>
      <c r="OJC31" s="569"/>
      <c r="OJD31" s="569"/>
      <c r="OJE31" s="569"/>
      <c r="OJF31" s="569"/>
      <c r="OJG31" s="569"/>
      <c r="OJH31" s="569"/>
      <c r="OJI31" s="569"/>
      <c r="OJJ31" s="569"/>
      <c r="OJK31" s="569"/>
      <c r="OJL31" s="569"/>
      <c r="OJM31" s="569"/>
      <c r="OJN31" s="569"/>
      <c r="OJO31" s="569"/>
      <c r="OJP31" s="569"/>
      <c r="OJQ31" s="569"/>
      <c r="OJR31" s="569"/>
      <c r="OJS31" s="569"/>
      <c r="OJT31" s="569"/>
      <c r="OJU31" s="569"/>
      <c r="OJV31" s="569"/>
      <c r="OJW31" s="569"/>
      <c r="OJX31" s="569"/>
      <c r="OJY31" s="569"/>
      <c r="OJZ31" s="569"/>
      <c r="OKA31" s="569"/>
      <c r="OKB31" s="569"/>
      <c r="OKC31" s="569"/>
      <c r="OKD31" s="569"/>
      <c r="OKE31" s="569"/>
      <c r="OKF31" s="569"/>
      <c r="OKG31" s="569"/>
      <c r="OKH31" s="569"/>
      <c r="OKI31" s="569"/>
      <c r="OKJ31" s="569"/>
      <c r="OKK31" s="569"/>
      <c r="OKL31" s="569"/>
      <c r="OKM31" s="569"/>
      <c r="OKN31" s="569"/>
      <c r="OKO31" s="569"/>
      <c r="OKP31" s="569"/>
      <c r="OKQ31" s="569"/>
      <c r="OKR31" s="569"/>
      <c r="OKS31" s="569"/>
      <c r="OKT31" s="569"/>
      <c r="OKU31" s="569"/>
      <c r="OKV31" s="569"/>
      <c r="OKW31" s="569"/>
      <c r="OKX31" s="569"/>
      <c r="OKY31" s="569"/>
      <c r="OKZ31" s="569"/>
      <c r="OLA31" s="569"/>
      <c r="OLB31" s="569"/>
      <c r="OLC31" s="569"/>
      <c r="OLD31" s="569"/>
      <c r="OLE31" s="569"/>
      <c r="OLF31" s="569"/>
      <c r="OLG31" s="569"/>
      <c r="OLH31" s="569"/>
      <c r="OLI31" s="569"/>
      <c r="OLJ31" s="569"/>
      <c r="OLK31" s="569"/>
      <c r="OLL31" s="569"/>
      <c r="OLM31" s="569"/>
      <c r="OLN31" s="569"/>
      <c r="OLO31" s="569"/>
      <c r="OLP31" s="569"/>
      <c r="OLQ31" s="569"/>
      <c r="OLR31" s="569"/>
      <c r="OLS31" s="569"/>
      <c r="OLT31" s="569"/>
      <c r="OLU31" s="569"/>
      <c r="OLV31" s="569"/>
      <c r="OLW31" s="569"/>
      <c r="OLX31" s="569"/>
      <c r="OLY31" s="569"/>
      <c r="OLZ31" s="569"/>
      <c r="OMA31" s="569"/>
      <c r="OMB31" s="569"/>
      <c r="OMC31" s="569"/>
      <c r="OMD31" s="569"/>
      <c r="OME31" s="569"/>
      <c r="OMF31" s="569"/>
      <c r="OMG31" s="569"/>
      <c r="OMH31" s="569"/>
      <c r="OMI31" s="569"/>
      <c r="OMJ31" s="569"/>
      <c r="OMK31" s="569"/>
      <c r="OML31" s="569"/>
      <c r="OMM31" s="569"/>
      <c r="OMN31" s="569"/>
      <c r="OMO31" s="569"/>
      <c r="OMP31" s="569"/>
      <c r="OMQ31" s="569"/>
      <c r="OMR31" s="569"/>
      <c r="OMS31" s="569"/>
      <c r="OMT31" s="569"/>
      <c r="OMU31" s="569"/>
      <c r="OMV31" s="569"/>
      <c r="OMW31" s="569"/>
      <c r="OMX31" s="569"/>
      <c r="OMY31" s="569"/>
      <c r="OMZ31" s="569"/>
      <c r="ONA31" s="569"/>
      <c r="ONB31" s="569"/>
      <c r="ONC31" s="569"/>
      <c r="OND31" s="569"/>
      <c r="ONE31" s="569"/>
      <c r="ONF31" s="569"/>
      <c r="ONG31" s="569"/>
      <c r="ONH31" s="569"/>
      <c r="ONI31" s="569"/>
      <c r="ONJ31" s="569"/>
      <c r="ONK31" s="569"/>
      <c r="ONL31" s="569"/>
      <c r="ONM31" s="569"/>
      <c r="ONN31" s="569"/>
      <c r="ONO31" s="569"/>
      <c r="ONP31" s="569"/>
      <c r="ONQ31" s="569"/>
      <c r="ONR31" s="569"/>
      <c r="ONS31" s="569"/>
      <c r="ONT31" s="569"/>
      <c r="ONU31" s="569"/>
      <c r="ONV31" s="569"/>
      <c r="ONW31" s="569"/>
      <c r="ONX31" s="569"/>
      <c r="ONY31" s="569"/>
      <c r="ONZ31" s="569"/>
      <c r="OOA31" s="569"/>
      <c r="OOB31" s="569"/>
      <c r="OOC31" s="569"/>
      <c r="OOD31" s="569"/>
      <c r="OOE31" s="569"/>
      <c r="OOF31" s="569"/>
      <c r="OOG31" s="569"/>
      <c r="OOH31" s="569"/>
      <c r="OOI31" s="569"/>
      <c r="OOJ31" s="569"/>
      <c r="OOK31" s="569"/>
      <c r="OOL31" s="569"/>
      <c r="OOM31" s="569"/>
      <c r="OON31" s="569"/>
      <c r="OOO31" s="569"/>
      <c r="OOP31" s="569"/>
      <c r="OOQ31" s="569"/>
      <c r="OOR31" s="569"/>
      <c r="OOS31" s="569"/>
      <c r="OOT31" s="569"/>
      <c r="OOU31" s="569"/>
      <c r="OOV31" s="569"/>
      <c r="OOW31" s="569"/>
      <c r="OOX31" s="569"/>
      <c r="OOY31" s="569"/>
      <c r="OOZ31" s="569"/>
      <c r="OPA31" s="569"/>
      <c r="OPB31" s="569"/>
      <c r="OPC31" s="569"/>
      <c r="OPD31" s="569"/>
      <c r="OPE31" s="569"/>
      <c r="OPF31" s="569"/>
      <c r="OPG31" s="569"/>
      <c r="OPH31" s="569"/>
      <c r="OPI31" s="569"/>
      <c r="OPJ31" s="569"/>
      <c r="OPK31" s="569"/>
      <c r="OPL31" s="569"/>
      <c r="OPM31" s="569"/>
      <c r="OPN31" s="569"/>
      <c r="OPO31" s="569"/>
      <c r="OPP31" s="569"/>
      <c r="OPQ31" s="569"/>
      <c r="OPR31" s="569"/>
      <c r="OPS31" s="569"/>
      <c r="OPT31" s="569"/>
      <c r="OPU31" s="569"/>
      <c r="OPV31" s="569"/>
      <c r="OPW31" s="569"/>
      <c r="OPX31" s="569"/>
      <c r="OPY31" s="569"/>
      <c r="OPZ31" s="569"/>
      <c r="OQA31" s="569"/>
      <c r="OQB31" s="569"/>
      <c r="OQC31" s="569"/>
      <c r="OQD31" s="569"/>
      <c r="OQE31" s="569"/>
      <c r="OQF31" s="569"/>
      <c r="OQG31" s="569"/>
      <c r="OQH31" s="569"/>
      <c r="OQI31" s="569"/>
      <c r="OQJ31" s="569"/>
      <c r="OQK31" s="569"/>
      <c r="OQL31" s="569"/>
      <c r="OQM31" s="569"/>
      <c r="OQN31" s="569"/>
      <c r="OQO31" s="569"/>
      <c r="OQP31" s="569"/>
      <c r="OQQ31" s="569"/>
      <c r="OQR31" s="569"/>
      <c r="OQS31" s="569"/>
      <c r="OQT31" s="569"/>
      <c r="OQU31" s="569"/>
      <c r="OQV31" s="569"/>
      <c r="OQW31" s="569"/>
      <c r="OQX31" s="569"/>
      <c r="OQY31" s="569"/>
      <c r="OQZ31" s="569"/>
      <c r="ORA31" s="569"/>
      <c r="ORB31" s="569"/>
      <c r="ORC31" s="569"/>
      <c r="ORD31" s="569"/>
      <c r="ORE31" s="569"/>
      <c r="ORF31" s="569"/>
      <c r="ORG31" s="569"/>
      <c r="ORH31" s="569"/>
      <c r="ORI31" s="569"/>
      <c r="ORJ31" s="569"/>
      <c r="ORK31" s="569"/>
      <c r="ORL31" s="569"/>
      <c r="ORM31" s="569"/>
      <c r="ORN31" s="569"/>
      <c r="ORO31" s="569"/>
      <c r="ORP31" s="569"/>
      <c r="ORQ31" s="569"/>
      <c r="ORR31" s="569"/>
      <c r="ORS31" s="569"/>
      <c r="ORT31" s="569"/>
      <c r="ORU31" s="569"/>
      <c r="ORV31" s="569"/>
      <c r="ORW31" s="569"/>
      <c r="ORX31" s="569"/>
      <c r="ORY31" s="569"/>
      <c r="ORZ31" s="569"/>
      <c r="OSA31" s="569"/>
      <c r="OSB31" s="569"/>
      <c r="OSC31" s="569"/>
      <c r="OSD31" s="569"/>
      <c r="OSE31" s="569"/>
      <c r="OSF31" s="569"/>
      <c r="OSG31" s="569"/>
      <c r="OSH31" s="569"/>
      <c r="OSI31" s="569"/>
      <c r="OSJ31" s="569"/>
      <c r="OSK31" s="569"/>
      <c r="OSL31" s="569"/>
      <c r="OSM31" s="569"/>
      <c r="OSN31" s="569"/>
      <c r="OSO31" s="569"/>
      <c r="OSP31" s="569"/>
      <c r="OSQ31" s="569"/>
      <c r="OSR31" s="569"/>
      <c r="OSS31" s="569"/>
      <c r="OST31" s="569"/>
      <c r="OSU31" s="569"/>
      <c r="OSV31" s="569"/>
      <c r="OSW31" s="569"/>
      <c r="OSX31" s="569"/>
      <c r="OSY31" s="569"/>
      <c r="OSZ31" s="569"/>
      <c r="OTA31" s="569"/>
      <c r="OTB31" s="569"/>
      <c r="OTC31" s="569"/>
      <c r="OTD31" s="569"/>
      <c r="OTE31" s="569"/>
      <c r="OTF31" s="569"/>
      <c r="OTG31" s="569"/>
      <c r="OTH31" s="569"/>
      <c r="OTI31" s="569"/>
      <c r="OTJ31" s="569"/>
      <c r="OTK31" s="569"/>
      <c r="OTL31" s="569"/>
      <c r="OTM31" s="569"/>
      <c r="OTN31" s="569"/>
      <c r="OTO31" s="569"/>
      <c r="OTP31" s="569"/>
      <c r="OTQ31" s="569"/>
      <c r="OTR31" s="569"/>
      <c r="OTS31" s="569"/>
      <c r="OTT31" s="569"/>
      <c r="OTU31" s="569"/>
      <c r="OTV31" s="569"/>
      <c r="OTW31" s="569"/>
      <c r="OTX31" s="569"/>
      <c r="OTY31" s="569"/>
      <c r="OTZ31" s="569"/>
      <c r="OUA31" s="569"/>
      <c r="OUB31" s="569"/>
      <c r="OUC31" s="569"/>
      <c r="OUD31" s="569"/>
      <c r="OUE31" s="569"/>
      <c r="OUF31" s="569"/>
      <c r="OUG31" s="569"/>
      <c r="OUH31" s="569"/>
      <c r="OUI31" s="569"/>
      <c r="OUJ31" s="569"/>
      <c r="OUK31" s="569"/>
      <c r="OUL31" s="569"/>
      <c r="OUM31" s="569"/>
      <c r="OUN31" s="569"/>
      <c r="OUO31" s="569"/>
      <c r="OUP31" s="569"/>
      <c r="OUQ31" s="569"/>
      <c r="OUR31" s="569"/>
      <c r="OUS31" s="569"/>
      <c r="OUT31" s="569"/>
      <c r="OUU31" s="569"/>
      <c r="OUV31" s="569"/>
      <c r="OUW31" s="569"/>
      <c r="OUX31" s="569"/>
      <c r="OUY31" s="569"/>
      <c r="OUZ31" s="569"/>
      <c r="OVA31" s="569"/>
      <c r="OVB31" s="569"/>
      <c r="OVC31" s="569"/>
      <c r="OVD31" s="569"/>
      <c r="OVE31" s="569"/>
      <c r="OVF31" s="569"/>
      <c r="OVG31" s="569"/>
      <c r="OVH31" s="569"/>
      <c r="OVI31" s="569"/>
      <c r="OVJ31" s="569"/>
      <c r="OVK31" s="569"/>
      <c r="OVL31" s="569"/>
      <c r="OVM31" s="569"/>
      <c r="OVN31" s="569"/>
      <c r="OVO31" s="569"/>
      <c r="OVP31" s="569"/>
      <c r="OVQ31" s="569"/>
      <c r="OVR31" s="569"/>
      <c r="OVS31" s="569"/>
      <c r="OVT31" s="569"/>
      <c r="OVU31" s="569"/>
      <c r="OVV31" s="569"/>
      <c r="OVW31" s="569"/>
      <c r="OVX31" s="569"/>
      <c r="OVY31" s="569"/>
      <c r="OVZ31" s="569"/>
      <c r="OWA31" s="569"/>
      <c r="OWB31" s="569"/>
      <c r="OWC31" s="569"/>
      <c r="OWD31" s="569"/>
      <c r="OWE31" s="569"/>
      <c r="OWF31" s="569"/>
      <c r="OWG31" s="569"/>
      <c r="OWH31" s="569"/>
      <c r="OWI31" s="569"/>
      <c r="OWJ31" s="569"/>
      <c r="OWK31" s="569"/>
      <c r="OWL31" s="569"/>
      <c r="OWM31" s="569"/>
      <c r="OWN31" s="569"/>
      <c r="OWO31" s="569"/>
      <c r="OWP31" s="569"/>
      <c r="OWQ31" s="569"/>
      <c r="OWR31" s="569"/>
      <c r="OWS31" s="569"/>
      <c r="OWT31" s="569"/>
      <c r="OWU31" s="569"/>
      <c r="OWV31" s="569"/>
      <c r="OWW31" s="569"/>
      <c r="OWX31" s="569"/>
      <c r="OWY31" s="569"/>
      <c r="OWZ31" s="569"/>
      <c r="OXA31" s="569"/>
      <c r="OXB31" s="569"/>
      <c r="OXC31" s="569"/>
      <c r="OXD31" s="569"/>
      <c r="OXE31" s="569"/>
      <c r="OXF31" s="569"/>
      <c r="OXG31" s="569"/>
      <c r="OXH31" s="569"/>
      <c r="OXI31" s="569"/>
      <c r="OXJ31" s="569"/>
      <c r="OXK31" s="569"/>
      <c r="OXL31" s="569"/>
      <c r="OXM31" s="569"/>
      <c r="OXN31" s="569"/>
      <c r="OXO31" s="569"/>
      <c r="OXP31" s="569"/>
      <c r="OXQ31" s="569"/>
      <c r="OXR31" s="569"/>
      <c r="OXS31" s="569"/>
      <c r="OXT31" s="569"/>
      <c r="OXU31" s="569"/>
      <c r="OXV31" s="569"/>
      <c r="OXW31" s="569"/>
      <c r="OXX31" s="569"/>
      <c r="OXY31" s="569"/>
      <c r="OXZ31" s="569"/>
      <c r="OYA31" s="569"/>
      <c r="OYB31" s="569"/>
      <c r="OYC31" s="569"/>
      <c r="OYD31" s="569"/>
      <c r="OYE31" s="569"/>
      <c r="OYF31" s="569"/>
      <c r="OYG31" s="569"/>
      <c r="OYH31" s="569"/>
      <c r="OYI31" s="569"/>
      <c r="OYJ31" s="569"/>
      <c r="OYK31" s="569"/>
      <c r="OYL31" s="569"/>
      <c r="OYM31" s="569"/>
      <c r="OYN31" s="569"/>
      <c r="OYO31" s="569"/>
      <c r="OYP31" s="569"/>
      <c r="OYQ31" s="569"/>
      <c r="OYR31" s="569"/>
      <c r="OYS31" s="569"/>
      <c r="OYT31" s="569"/>
      <c r="OYU31" s="569"/>
      <c r="OYV31" s="569"/>
      <c r="OYW31" s="569"/>
      <c r="OYX31" s="569"/>
      <c r="OYY31" s="569"/>
      <c r="OYZ31" s="569"/>
      <c r="OZA31" s="569"/>
      <c r="OZB31" s="569"/>
      <c r="OZC31" s="569"/>
      <c r="OZD31" s="569"/>
      <c r="OZE31" s="569"/>
      <c r="OZF31" s="569"/>
      <c r="OZG31" s="569"/>
      <c r="OZH31" s="569"/>
      <c r="OZI31" s="569"/>
      <c r="OZJ31" s="569"/>
      <c r="OZK31" s="569"/>
      <c r="OZL31" s="569"/>
      <c r="OZM31" s="569"/>
      <c r="OZN31" s="569"/>
      <c r="OZO31" s="569"/>
      <c r="OZP31" s="569"/>
      <c r="OZQ31" s="569"/>
      <c r="OZR31" s="569"/>
      <c r="OZS31" s="569"/>
      <c r="OZT31" s="569"/>
      <c r="OZU31" s="569"/>
      <c r="OZV31" s="569"/>
      <c r="OZW31" s="569"/>
      <c r="OZX31" s="569"/>
      <c r="OZY31" s="569"/>
      <c r="OZZ31" s="569"/>
      <c r="PAA31" s="569"/>
      <c r="PAB31" s="569"/>
      <c r="PAC31" s="569"/>
      <c r="PAD31" s="569"/>
      <c r="PAE31" s="569"/>
      <c r="PAF31" s="569"/>
      <c r="PAG31" s="569"/>
      <c r="PAH31" s="569"/>
      <c r="PAI31" s="569"/>
      <c r="PAJ31" s="569"/>
      <c r="PAK31" s="569"/>
      <c r="PAL31" s="569"/>
      <c r="PAM31" s="569"/>
      <c r="PAN31" s="569"/>
      <c r="PAO31" s="569"/>
      <c r="PAP31" s="569"/>
      <c r="PAQ31" s="569"/>
      <c r="PAR31" s="569"/>
      <c r="PAS31" s="569"/>
      <c r="PAT31" s="569"/>
      <c r="PAU31" s="569"/>
      <c r="PAV31" s="569"/>
      <c r="PAW31" s="569"/>
      <c r="PAX31" s="569"/>
      <c r="PAY31" s="569"/>
      <c r="PAZ31" s="569"/>
      <c r="PBA31" s="569"/>
      <c r="PBB31" s="569"/>
      <c r="PBC31" s="569"/>
      <c r="PBD31" s="569"/>
      <c r="PBE31" s="569"/>
      <c r="PBF31" s="569"/>
      <c r="PBG31" s="569"/>
      <c r="PBH31" s="569"/>
      <c r="PBI31" s="569"/>
      <c r="PBJ31" s="569"/>
      <c r="PBK31" s="569"/>
      <c r="PBL31" s="569"/>
      <c r="PBM31" s="569"/>
      <c r="PBN31" s="569"/>
      <c r="PBO31" s="569"/>
      <c r="PBP31" s="569"/>
      <c r="PBQ31" s="569"/>
      <c r="PBR31" s="569"/>
      <c r="PBS31" s="569"/>
      <c r="PBT31" s="569"/>
      <c r="PBU31" s="569"/>
      <c r="PBV31" s="569"/>
      <c r="PBW31" s="569"/>
      <c r="PBX31" s="569"/>
      <c r="PBY31" s="569"/>
      <c r="PBZ31" s="569"/>
      <c r="PCA31" s="569"/>
      <c r="PCB31" s="569"/>
      <c r="PCC31" s="569"/>
      <c r="PCD31" s="569"/>
      <c r="PCE31" s="569"/>
      <c r="PCF31" s="569"/>
      <c r="PCG31" s="569"/>
      <c r="PCH31" s="569"/>
      <c r="PCI31" s="569"/>
      <c r="PCJ31" s="569"/>
      <c r="PCK31" s="569"/>
      <c r="PCL31" s="569"/>
      <c r="PCM31" s="569"/>
      <c r="PCN31" s="569"/>
      <c r="PCO31" s="569"/>
      <c r="PCP31" s="569"/>
      <c r="PCQ31" s="569"/>
      <c r="PCR31" s="569"/>
      <c r="PCS31" s="569"/>
      <c r="PCT31" s="569"/>
      <c r="PCU31" s="569"/>
      <c r="PCV31" s="569"/>
      <c r="PCW31" s="569"/>
      <c r="PCX31" s="569"/>
      <c r="PCY31" s="569"/>
      <c r="PCZ31" s="569"/>
      <c r="PDA31" s="569"/>
      <c r="PDB31" s="569"/>
      <c r="PDC31" s="569"/>
      <c r="PDD31" s="569"/>
      <c r="PDE31" s="569"/>
      <c r="PDF31" s="569"/>
      <c r="PDG31" s="569"/>
      <c r="PDH31" s="569"/>
      <c r="PDI31" s="569"/>
      <c r="PDJ31" s="569"/>
      <c r="PDK31" s="569"/>
      <c r="PDL31" s="569"/>
      <c r="PDM31" s="569"/>
      <c r="PDN31" s="569"/>
      <c r="PDO31" s="569"/>
      <c r="PDP31" s="569"/>
      <c r="PDQ31" s="569"/>
      <c r="PDR31" s="569"/>
      <c r="PDS31" s="569"/>
      <c r="PDT31" s="569"/>
      <c r="PDU31" s="569"/>
      <c r="PDV31" s="569"/>
      <c r="PDW31" s="569"/>
      <c r="PDX31" s="569"/>
      <c r="PDY31" s="569"/>
      <c r="PDZ31" s="569"/>
      <c r="PEA31" s="569"/>
      <c r="PEB31" s="569"/>
      <c r="PEC31" s="569"/>
      <c r="PED31" s="569"/>
      <c r="PEE31" s="569"/>
      <c r="PEF31" s="569"/>
      <c r="PEG31" s="569"/>
      <c r="PEH31" s="569"/>
      <c r="PEI31" s="569"/>
      <c r="PEJ31" s="569"/>
      <c r="PEK31" s="569"/>
      <c r="PEL31" s="569"/>
      <c r="PEM31" s="569"/>
      <c r="PEN31" s="569"/>
      <c r="PEO31" s="569"/>
      <c r="PEP31" s="569"/>
      <c r="PEQ31" s="569"/>
      <c r="PER31" s="569"/>
      <c r="PES31" s="569"/>
      <c r="PET31" s="569"/>
      <c r="PEU31" s="569"/>
      <c r="PEV31" s="569"/>
      <c r="PEW31" s="569"/>
      <c r="PEX31" s="569"/>
      <c r="PEY31" s="569"/>
      <c r="PEZ31" s="569"/>
      <c r="PFA31" s="569"/>
      <c r="PFB31" s="569"/>
      <c r="PFC31" s="569"/>
      <c r="PFD31" s="569"/>
      <c r="PFE31" s="569"/>
      <c r="PFF31" s="569"/>
      <c r="PFG31" s="569"/>
      <c r="PFH31" s="569"/>
      <c r="PFI31" s="569"/>
      <c r="PFJ31" s="569"/>
      <c r="PFK31" s="569"/>
      <c r="PFL31" s="569"/>
      <c r="PFM31" s="569"/>
      <c r="PFN31" s="569"/>
      <c r="PFO31" s="569"/>
      <c r="PFP31" s="569"/>
      <c r="PFQ31" s="569"/>
      <c r="PFR31" s="569"/>
      <c r="PFS31" s="569"/>
      <c r="PFT31" s="569"/>
      <c r="PFU31" s="569"/>
      <c r="PFV31" s="569"/>
      <c r="PFW31" s="569"/>
      <c r="PFX31" s="569"/>
      <c r="PFY31" s="569"/>
      <c r="PFZ31" s="569"/>
      <c r="PGA31" s="569"/>
      <c r="PGB31" s="569"/>
      <c r="PGC31" s="569"/>
      <c r="PGD31" s="569"/>
      <c r="PGE31" s="569"/>
      <c r="PGF31" s="569"/>
      <c r="PGG31" s="569"/>
      <c r="PGH31" s="569"/>
      <c r="PGI31" s="569"/>
      <c r="PGJ31" s="569"/>
      <c r="PGK31" s="569"/>
      <c r="PGL31" s="569"/>
      <c r="PGM31" s="569"/>
      <c r="PGN31" s="569"/>
      <c r="PGO31" s="569"/>
      <c r="PGP31" s="569"/>
      <c r="PGQ31" s="569"/>
      <c r="PGR31" s="569"/>
      <c r="PGS31" s="569"/>
      <c r="PGT31" s="569"/>
      <c r="PGU31" s="569"/>
      <c r="PGV31" s="569"/>
      <c r="PGW31" s="569"/>
      <c r="PGX31" s="569"/>
      <c r="PGY31" s="569"/>
      <c r="PGZ31" s="569"/>
      <c r="PHA31" s="569"/>
      <c r="PHB31" s="569"/>
      <c r="PHC31" s="569"/>
      <c r="PHD31" s="569"/>
      <c r="PHE31" s="569"/>
      <c r="PHF31" s="569"/>
      <c r="PHG31" s="569"/>
      <c r="PHH31" s="569"/>
      <c r="PHI31" s="569"/>
      <c r="PHJ31" s="569"/>
      <c r="PHK31" s="569"/>
      <c r="PHL31" s="569"/>
      <c r="PHM31" s="569"/>
      <c r="PHN31" s="569"/>
      <c r="PHO31" s="569"/>
      <c r="PHP31" s="569"/>
      <c r="PHQ31" s="569"/>
      <c r="PHR31" s="569"/>
      <c r="PHS31" s="569"/>
      <c r="PHT31" s="569"/>
      <c r="PHU31" s="569"/>
      <c r="PHV31" s="569"/>
      <c r="PHW31" s="569"/>
      <c r="PHX31" s="569"/>
      <c r="PHY31" s="569"/>
      <c r="PHZ31" s="569"/>
      <c r="PIA31" s="569"/>
      <c r="PIB31" s="569"/>
      <c r="PIC31" s="569"/>
      <c r="PID31" s="569"/>
      <c r="PIE31" s="569"/>
      <c r="PIF31" s="569"/>
      <c r="PIG31" s="569"/>
      <c r="PIH31" s="569"/>
      <c r="PII31" s="569"/>
      <c r="PIJ31" s="569"/>
      <c r="PIK31" s="569"/>
      <c r="PIL31" s="569"/>
      <c r="PIM31" s="569"/>
      <c r="PIN31" s="569"/>
      <c r="PIO31" s="569"/>
      <c r="PIP31" s="569"/>
      <c r="PIQ31" s="569"/>
      <c r="PIR31" s="569"/>
      <c r="PIS31" s="569"/>
      <c r="PIT31" s="569"/>
      <c r="PIU31" s="569"/>
      <c r="PIV31" s="569"/>
      <c r="PIW31" s="569"/>
      <c r="PIX31" s="569"/>
      <c r="PIY31" s="569"/>
      <c r="PIZ31" s="569"/>
      <c r="PJA31" s="569"/>
      <c r="PJB31" s="569"/>
      <c r="PJC31" s="569"/>
      <c r="PJD31" s="569"/>
      <c r="PJE31" s="569"/>
      <c r="PJF31" s="569"/>
      <c r="PJG31" s="569"/>
      <c r="PJH31" s="569"/>
      <c r="PJI31" s="569"/>
      <c r="PJJ31" s="569"/>
      <c r="PJK31" s="569"/>
      <c r="PJL31" s="569"/>
      <c r="PJM31" s="569"/>
      <c r="PJN31" s="569"/>
      <c r="PJO31" s="569"/>
      <c r="PJP31" s="569"/>
      <c r="PJQ31" s="569"/>
      <c r="PJR31" s="569"/>
      <c r="PJS31" s="569"/>
      <c r="PJT31" s="569"/>
      <c r="PJU31" s="569"/>
      <c r="PJV31" s="569"/>
      <c r="PJW31" s="569"/>
      <c r="PJX31" s="569"/>
      <c r="PJY31" s="569"/>
      <c r="PJZ31" s="569"/>
      <c r="PKA31" s="569"/>
      <c r="PKB31" s="569"/>
      <c r="PKC31" s="569"/>
      <c r="PKD31" s="569"/>
      <c r="PKE31" s="569"/>
      <c r="PKF31" s="569"/>
      <c r="PKG31" s="569"/>
      <c r="PKH31" s="569"/>
      <c r="PKI31" s="569"/>
      <c r="PKJ31" s="569"/>
      <c r="PKK31" s="569"/>
      <c r="PKL31" s="569"/>
      <c r="PKM31" s="569"/>
      <c r="PKN31" s="569"/>
      <c r="PKO31" s="569"/>
      <c r="PKP31" s="569"/>
      <c r="PKQ31" s="569"/>
      <c r="PKR31" s="569"/>
      <c r="PKS31" s="569"/>
      <c r="PKT31" s="569"/>
      <c r="PKU31" s="569"/>
      <c r="PKV31" s="569"/>
      <c r="PKW31" s="569"/>
      <c r="PKX31" s="569"/>
      <c r="PKY31" s="569"/>
      <c r="PKZ31" s="569"/>
      <c r="PLA31" s="569"/>
      <c r="PLB31" s="569"/>
      <c r="PLC31" s="569"/>
      <c r="PLD31" s="569"/>
      <c r="PLE31" s="569"/>
      <c r="PLF31" s="569"/>
      <c r="PLG31" s="569"/>
      <c r="PLH31" s="569"/>
      <c r="PLI31" s="569"/>
      <c r="PLJ31" s="569"/>
      <c r="PLK31" s="569"/>
      <c r="PLL31" s="569"/>
      <c r="PLM31" s="569"/>
      <c r="PLN31" s="569"/>
      <c r="PLO31" s="569"/>
      <c r="PLP31" s="569"/>
      <c r="PLQ31" s="569"/>
      <c r="PLR31" s="569"/>
      <c r="PLS31" s="569"/>
      <c r="PLT31" s="569"/>
      <c r="PLU31" s="569"/>
      <c r="PLV31" s="569"/>
      <c r="PLW31" s="569"/>
      <c r="PLX31" s="569"/>
      <c r="PLY31" s="569"/>
      <c r="PLZ31" s="569"/>
      <c r="PMA31" s="569"/>
      <c r="PMB31" s="569"/>
      <c r="PMC31" s="569"/>
      <c r="PMD31" s="569"/>
      <c r="PME31" s="569"/>
      <c r="PMF31" s="569"/>
      <c r="PMG31" s="569"/>
      <c r="PMH31" s="569"/>
      <c r="PMI31" s="569"/>
      <c r="PMJ31" s="569"/>
      <c r="PMK31" s="569"/>
      <c r="PML31" s="569"/>
      <c r="PMM31" s="569"/>
      <c r="PMN31" s="569"/>
      <c r="PMO31" s="569"/>
      <c r="PMP31" s="569"/>
      <c r="PMQ31" s="569"/>
      <c r="PMR31" s="569"/>
      <c r="PMS31" s="569"/>
      <c r="PMT31" s="569"/>
      <c r="PMU31" s="569"/>
      <c r="PMV31" s="569"/>
      <c r="PMW31" s="569"/>
      <c r="PMX31" s="569"/>
      <c r="PMY31" s="569"/>
      <c r="PMZ31" s="569"/>
      <c r="PNA31" s="569"/>
      <c r="PNB31" s="569"/>
      <c r="PNC31" s="569"/>
      <c r="PND31" s="569"/>
      <c r="PNE31" s="569"/>
      <c r="PNF31" s="569"/>
      <c r="PNG31" s="569"/>
      <c r="PNH31" s="569"/>
      <c r="PNI31" s="569"/>
      <c r="PNJ31" s="569"/>
      <c r="PNK31" s="569"/>
      <c r="PNL31" s="569"/>
      <c r="PNM31" s="569"/>
      <c r="PNN31" s="569"/>
      <c r="PNO31" s="569"/>
      <c r="PNP31" s="569"/>
      <c r="PNQ31" s="569"/>
      <c r="PNR31" s="569"/>
      <c r="PNS31" s="569"/>
      <c r="PNT31" s="569"/>
      <c r="PNU31" s="569"/>
      <c r="PNV31" s="569"/>
      <c r="PNW31" s="569"/>
      <c r="PNX31" s="569"/>
      <c r="PNY31" s="569"/>
      <c r="PNZ31" s="569"/>
      <c r="POA31" s="569"/>
      <c r="POB31" s="569"/>
      <c r="POC31" s="569"/>
      <c r="POD31" s="569"/>
      <c r="POE31" s="569"/>
      <c r="POF31" s="569"/>
      <c r="POG31" s="569"/>
      <c r="POH31" s="569"/>
      <c r="POI31" s="569"/>
      <c r="POJ31" s="569"/>
      <c r="POK31" s="569"/>
      <c r="POL31" s="569"/>
      <c r="POM31" s="569"/>
      <c r="PON31" s="569"/>
      <c r="POO31" s="569"/>
      <c r="POP31" s="569"/>
      <c r="POQ31" s="569"/>
      <c r="POR31" s="569"/>
      <c r="POS31" s="569"/>
      <c r="POT31" s="569"/>
      <c r="POU31" s="569"/>
      <c r="POV31" s="569"/>
      <c r="POW31" s="569"/>
      <c r="POX31" s="569"/>
      <c r="POY31" s="569"/>
      <c r="POZ31" s="569"/>
      <c r="PPA31" s="569"/>
      <c r="PPB31" s="569"/>
      <c r="PPC31" s="569"/>
      <c r="PPD31" s="569"/>
      <c r="PPE31" s="569"/>
      <c r="PPF31" s="569"/>
      <c r="PPG31" s="569"/>
      <c r="PPH31" s="569"/>
      <c r="PPI31" s="569"/>
      <c r="PPJ31" s="569"/>
      <c r="PPK31" s="569"/>
      <c r="PPL31" s="569"/>
      <c r="PPM31" s="569"/>
      <c r="PPN31" s="569"/>
      <c r="PPO31" s="569"/>
      <c r="PPP31" s="569"/>
      <c r="PPQ31" s="569"/>
      <c r="PPR31" s="569"/>
      <c r="PPS31" s="569"/>
      <c r="PPT31" s="569"/>
      <c r="PPU31" s="569"/>
      <c r="PPV31" s="569"/>
      <c r="PPW31" s="569"/>
      <c r="PPX31" s="569"/>
      <c r="PPY31" s="569"/>
      <c r="PPZ31" s="569"/>
      <c r="PQA31" s="569"/>
      <c r="PQB31" s="569"/>
      <c r="PQC31" s="569"/>
      <c r="PQD31" s="569"/>
      <c r="PQE31" s="569"/>
      <c r="PQF31" s="569"/>
      <c r="PQG31" s="569"/>
      <c r="PQH31" s="569"/>
      <c r="PQI31" s="569"/>
      <c r="PQJ31" s="569"/>
      <c r="PQK31" s="569"/>
      <c r="PQL31" s="569"/>
      <c r="PQM31" s="569"/>
      <c r="PQN31" s="569"/>
      <c r="PQO31" s="569"/>
      <c r="PQP31" s="569"/>
      <c r="PQQ31" s="569"/>
      <c r="PQR31" s="569"/>
      <c r="PQS31" s="569"/>
      <c r="PQT31" s="569"/>
      <c r="PQU31" s="569"/>
      <c r="PQV31" s="569"/>
      <c r="PQW31" s="569"/>
      <c r="PQX31" s="569"/>
      <c r="PQY31" s="569"/>
      <c r="PQZ31" s="569"/>
      <c r="PRA31" s="569"/>
      <c r="PRB31" s="569"/>
      <c r="PRC31" s="569"/>
      <c r="PRD31" s="569"/>
      <c r="PRE31" s="569"/>
      <c r="PRF31" s="569"/>
      <c r="PRG31" s="569"/>
      <c r="PRH31" s="569"/>
      <c r="PRI31" s="569"/>
      <c r="PRJ31" s="569"/>
      <c r="PRK31" s="569"/>
      <c r="PRL31" s="569"/>
      <c r="PRM31" s="569"/>
      <c r="PRN31" s="569"/>
      <c r="PRO31" s="569"/>
      <c r="PRP31" s="569"/>
      <c r="PRQ31" s="569"/>
      <c r="PRR31" s="569"/>
      <c r="PRS31" s="569"/>
      <c r="PRT31" s="569"/>
      <c r="PRU31" s="569"/>
      <c r="PRV31" s="569"/>
      <c r="PRW31" s="569"/>
      <c r="PRX31" s="569"/>
      <c r="PRY31" s="569"/>
      <c r="PRZ31" s="569"/>
      <c r="PSA31" s="569"/>
      <c r="PSB31" s="569"/>
      <c r="PSC31" s="569"/>
      <c r="PSD31" s="569"/>
      <c r="PSE31" s="569"/>
      <c r="PSF31" s="569"/>
      <c r="PSG31" s="569"/>
      <c r="PSH31" s="569"/>
      <c r="PSI31" s="569"/>
      <c r="PSJ31" s="569"/>
      <c r="PSK31" s="569"/>
      <c r="PSL31" s="569"/>
      <c r="PSM31" s="569"/>
      <c r="PSN31" s="569"/>
      <c r="PSO31" s="569"/>
      <c r="PSP31" s="569"/>
      <c r="PSQ31" s="569"/>
      <c r="PSR31" s="569"/>
      <c r="PSS31" s="569"/>
      <c r="PST31" s="569"/>
      <c r="PSU31" s="569"/>
      <c r="PSV31" s="569"/>
      <c r="PSW31" s="569"/>
      <c r="PSX31" s="569"/>
      <c r="PSY31" s="569"/>
      <c r="PSZ31" s="569"/>
      <c r="PTA31" s="569"/>
      <c r="PTB31" s="569"/>
      <c r="PTC31" s="569"/>
      <c r="PTD31" s="569"/>
      <c r="PTE31" s="569"/>
      <c r="PTF31" s="569"/>
      <c r="PTG31" s="569"/>
      <c r="PTH31" s="569"/>
      <c r="PTI31" s="569"/>
      <c r="PTJ31" s="569"/>
      <c r="PTK31" s="569"/>
      <c r="PTL31" s="569"/>
      <c r="PTM31" s="569"/>
      <c r="PTN31" s="569"/>
      <c r="PTO31" s="569"/>
      <c r="PTP31" s="569"/>
      <c r="PTQ31" s="569"/>
      <c r="PTR31" s="569"/>
      <c r="PTS31" s="569"/>
      <c r="PTT31" s="569"/>
      <c r="PTU31" s="569"/>
      <c r="PTV31" s="569"/>
      <c r="PTW31" s="569"/>
      <c r="PTX31" s="569"/>
      <c r="PTY31" s="569"/>
      <c r="PTZ31" s="569"/>
      <c r="PUA31" s="569"/>
      <c r="PUB31" s="569"/>
      <c r="PUC31" s="569"/>
      <c r="PUD31" s="569"/>
      <c r="PUE31" s="569"/>
      <c r="PUF31" s="569"/>
      <c r="PUG31" s="569"/>
      <c r="PUH31" s="569"/>
      <c r="PUI31" s="569"/>
      <c r="PUJ31" s="569"/>
      <c r="PUK31" s="569"/>
      <c r="PUL31" s="569"/>
      <c r="PUM31" s="569"/>
      <c r="PUN31" s="569"/>
      <c r="PUO31" s="569"/>
      <c r="PUP31" s="569"/>
      <c r="PUQ31" s="569"/>
      <c r="PUR31" s="569"/>
      <c r="PUS31" s="569"/>
      <c r="PUT31" s="569"/>
      <c r="PUU31" s="569"/>
      <c r="PUV31" s="569"/>
      <c r="PUW31" s="569"/>
      <c r="PUX31" s="569"/>
      <c r="PUY31" s="569"/>
      <c r="PUZ31" s="569"/>
      <c r="PVA31" s="569"/>
      <c r="PVB31" s="569"/>
      <c r="PVC31" s="569"/>
      <c r="PVD31" s="569"/>
      <c r="PVE31" s="569"/>
      <c r="PVF31" s="569"/>
      <c r="PVG31" s="569"/>
      <c r="PVH31" s="569"/>
      <c r="PVI31" s="569"/>
      <c r="PVJ31" s="569"/>
      <c r="PVK31" s="569"/>
      <c r="PVL31" s="569"/>
      <c r="PVM31" s="569"/>
      <c r="PVN31" s="569"/>
      <c r="PVO31" s="569"/>
      <c r="PVP31" s="569"/>
      <c r="PVQ31" s="569"/>
      <c r="PVR31" s="569"/>
      <c r="PVS31" s="569"/>
      <c r="PVT31" s="569"/>
      <c r="PVU31" s="569"/>
      <c r="PVV31" s="569"/>
      <c r="PVW31" s="569"/>
      <c r="PVX31" s="569"/>
      <c r="PVY31" s="569"/>
      <c r="PVZ31" s="569"/>
      <c r="PWA31" s="569"/>
      <c r="PWB31" s="569"/>
      <c r="PWC31" s="569"/>
      <c r="PWD31" s="569"/>
      <c r="PWE31" s="569"/>
      <c r="PWF31" s="569"/>
      <c r="PWG31" s="569"/>
      <c r="PWH31" s="569"/>
      <c r="PWI31" s="569"/>
      <c r="PWJ31" s="569"/>
      <c r="PWK31" s="569"/>
      <c r="PWL31" s="569"/>
      <c r="PWM31" s="569"/>
      <c r="PWN31" s="569"/>
      <c r="PWO31" s="569"/>
      <c r="PWP31" s="569"/>
      <c r="PWQ31" s="569"/>
      <c r="PWR31" s="569"/>
      <c r="PWS31" s="569"/>
      <c r="PWT31" s="569"/>
      <c r="PWU31" s="569"/>
      <c r="PWV31" s="569"/>
      <c r="PWW31" s="569"/>
      <c r="PWX31" s="569"/>
      <c r="PWY31" s="569"/>
      <c r="PWZ31" s="569"/>
      <c r="PXA31" s="569"/>
      <c r="PXB31" s="569"/>
      <c r="PXC31" s="569"/>
      <c r="PXD31" s="569"/>
      <c r="PXE31" s="569"/>
      <c r="PXF31" s="569"/>
      <c r="PXG31" s="569"/>
      <c r="PXH31" s="569"/>
      <c r="PXI31" s="569"/>
      <c r="PXJ31" s="569"/>
      <c r="PXK31" s="569"/>
      <c r="PXL31" s="569"/>
      <c r="PXM31" s="569"/>
      <c r="PXN31" s="569"/>
      <c r="PXO31" s="569"/>
      <c r="PXP31" s="569"/>
      <c r="PXQ31" s="569"/>
      <c r="PXR31" s="569"/>
      <c r="PXS31" s="569"/>
      <c r="PXT31" s="569"/>
      <c r="PXU31" s="569"/>
      <c r="PXV31" s="569"/>
      <c r="PXW31" s="569"/>
      <c r="PXX31" s="569"/>
      <c r="PXY31" s="569"/>
      <c r="PXZ31" s="569"/>
      <c r="PYA31" s="569"/>
      <c r="PYB31" s="569"/>
      <c r="PYC31" s="569"/>
      <c r="PYD31" s="569"/>
      <c r="PYE31" s="569"/>
      <c r="PYF31" s="569"/>
      <c r="PYG31" s="569"/>
      <c r="PYH31" s="569"/>
      <c r="PYI31" s="569"/>
      <c r="PYJ31" s="569"/>
      <c r="PYK31" s="569"/>
      <c r="PYL31" s="569"/>
      <c r="PYM31" s="569"/>
      <c r="PYN31" s="569"/>
      <c r="PYO31" s="569"/>
      <c r="PYP31" s="569"/>
      <c r="PYQ31" s="569"/>
      <c r="PYR31" s="569"/>
      <c r="PYS31" s="569"/>
      <c r="PYT31" s="569"/>
      <c r="PYU31" s="569"/>
      <c r="PYV31" s="569"/>
      <c r="PYW31" s="569"/>
      <c r="PYX31" s="569"/>
      <c r="PYY31" s="569"/>
      <c r="PYZ31" s="569"/>
      <c r="PZA31" s="569"/>
      <c r="PZB31" s="569"/>
      <c r="PZC31" s="569"/>
      <c r="PZD31" s="569"/>
      <c r="PZE31" s="569"/>
      <c r="PZF31" s="569"/>
      <c r="PZG31" s="569"/>
      <c r="PZH31" s="569"/>
      <c r="PZI31" s="569"/>
      <c r="PZJ31" s="569"/>
      <c r="PZK31" s="569"/>
      <c r="PZL31" s="569"/>
      <c r="PZM31" s="569"/>
      <c r="PZN31" s="569"/>
      <c r="PZO31" s="569"/>
      <c r="PZP31" s="569"/>
      <c r="PZQ31" s="569"/>
      <c r="PZR31" s="569"/>
      <c r="PZS31" s="569"/>
      <c r="PZT31" s="569"/>
      <c r="PZU31" s="569"/>
      <c r="PZV31" s="569"/>
      <c r="PZW31" s="569"/>
      <c r="PZX31" s="569"/>
      <c r="PZY31" s="569"/>
      <c r="PZZ31" s="569"/>
      <c r="QAA31" s="569"/>
      <c r="QAB31" s="569"/>
      <c r="QAC31" s="569"/>
      <c r="QAD31" s="569"/>
      <c r="QAE31" s="569"/>
      <c r="QAF31" s="569"/>
      <c r="QAG31" s="569"/>
      <c r="QAH31" s="569"/>
      <c r="QAI31" s="569"/>
      <c r="QAJ31" s="569"/>
      <c r="QAK31" s="569"/>
      <c r="QAL31" s="569"/>
      <c r="QAM31" s="569"/>
      <c r="QAN31" s="569"/>
      <c r="QAO31" s="569"/>
      <c r="QAP31" s="569"/>
      <c r="QAQ31" s="569"/>
      <c r="QAR31" s="569"/>
      <c r="QAS31" s="569"/>
      <c r="QAT31" s="569"/>
      <c r="QAU31" s="569"/>
      <c r="QAV31" s="569"/>
      <c r="QAW31" s="569"/>
      <c r="QAX31" s="569"/>
      <c r="QAY31" s="569"/>
      <c r="QAZ31" s="569"/>
      <c r="QBA31" s="569"/>
      <c r="QBB31" s="569"/>
      <c r="QBC31" s="569"/>
      <c r="QBD31" s="569"/>
      <c r="QBE31" s="569"/>
      <c r="QBF31" s="569"/>
      <c r="QBG31" s="569"/>
      <c r="QBH31" s="569"/>
      <c r="QBI31" s="569"/>
      <c r="QBJ31" s="569"/>
      <c r="QBK31" s="569"/>
      <c r="QBL31" s="569"/>
      <c r="QBM31" s="569"/>
      <c r="QBN31" s="569"/>
      <c r="QBO31" s="569"/>
      <c r="QBP31" s="569"/>
      <c r="QBQ31" s="569"/>
      <c r="QBR31" s="569"/>
      <c r="QBS31" s="569"/>
      <c r="QBT31" s="569"/>
      <c r="QBU31" s="569"/>
      <c r="QBV31" s="569"/>
      <c r="QBW31" s="569"/>
      <c r="QBX31" s="569"/>
      <c r="QBY31" s="569"/>
      <c r="QBZ31" s="569"/>
      <c r="QCA31" s="569"/>
      <c r="QCB31" s="569"/>
      <c r="QCC31" s="569"/>
      <c r="QCD31" s="569"/>
      <c r="QCE31" s="569"/>
      <c r="QCF31" s="569"/>
      <c r="QCG31" s="569"/>
      <c r="QCH31" s="569"/>
      <c r="QCI31" s="569"/>
      <c r="QCJ31" s="569"/>
      <c r="QCK31" s="569"/>
      <c r="QCL31" s="569"/>
      <c r="QCM31" s="569"/>
      <c r="QCN31" s="569"/>
      <c r="QCO31" s="569"/>
      <c r="QCP31" s="569"/>
      <c r="QCQ31" s="569"/>
      <c r="QCR31" s="569"/>
      <c r="QCS31" s="569"/>
      <c r="QCT31" s="569"/>
      <c r="QCU31" s="569"/>
      <c r="QCV31" s="569"/>
      <c r="QCW31" s="569"/>
      <c r="QCX31" s="569"/>
      <c r="QCY31" s="569"/>
      <c r="QCZ31" s="569"/>
      <c r="QDA31" s="569"/>
      <c r="QDB31" s="569"/>
      <c r="QDC31" s="569"/>
      <c r="QDD31" s="569"/>
      <c r="QDE31" s="569"/>
      <c r="QDF31" s="569"/>
      <c r="QDG31" s="569"/>
      <c r="QDH31" s="569"/>
      <c r="QDI31" s="569"/>
      <c r="QDJ31" s="569"/>
      <c r="QDK31" s="569"/>
      <c r="QDL31" s="569"/>
      <c r="QDM31" s="569"/>
      <c r="QDN31" s="569"/>
      <c r="QDO31" s="569"/>
      <c r="QDP31" s="569"/>
      <c r="QDQ31" s="569"/>
      <c r="QDR31" s="569"/>
      <c r="QDS31" s="569"/>
      <c r="QDT31" s="569"/>
      <c r="QDU31" s="569"/>
      <c r="QDV31" s="569"/>
      <c r="QDW31" s="569"/>
      <c r="QDX31" s="569"/>
      <c r="QDY31" s="569"/>
      <c r="QDZ31" s="569"/>
      <c r="QEA31" s="569"/>
      <c r="QEB31" s="569"/>
      <c r="QEC31" s="569"/>
      <c r="QED31" s="569"/>
      <c r="QEE31" s="569"/>
      <c r="QEF31" s="569"/>
      <c r="QEG31" s="569"/>
      <c r="QEH31" s="569"/>
      <c r="QEI31" s="569"/>
      <c r="QEJ31" s="569"/>
      <c r="QEK31" s="569"/>
      <c r="QEL31" s="569"/>
      <c r="QEM31" s="569"/>
      <c r="QEN31" s="569"/>
      <c r="QEO31" s="569"/>
      <c r="QEP31" s="569"/>
      <c r="QEQ31" s="569"/>
      <c r="QER31" s="569"/>
      <c r="QES31" s="569"/>
      <c r="QET31" s="569"/>
      <c r="QEU31" s="569"/>
      <c r="QEV31" s="569"/>
      <c r="QEW31" s="569"/>
      <c r="QEX31" s="569"/>
      <c r="QEY31" s="569"/>
      <c r="QEZ31" s="569"/>
      <c r="QFA31" s="569"/>
      <c r="QFB31" s="569"/>
      <c r="QFC31" s="569"/>
      <c r="QFD31" s="569"/>
      <c r="QFE31" s="569"/>
      <c r="QFF31" s="569"/>
      <c r="QFG31" s="569"/>
      <c r="QFH31" s="569"/>
      <c r="QFI31" s="569"/>
      <c r="QFJ31" s="569"/>
      <c r="QFK31" s="569"/>
      <c r="QFL31" s="569"/>
      <c r="QFM31" s="569"/>
      <c r="QFN31" s="569"/>
      <c r="QFO31" s="569"/>
      <c r="QFP31" s="569"/>
      <c r="QFQ31" s="569"/>
      <c r="QFR31" s="569"/>
      <c r="QFS31" s="569"/>
      <c r="QFT31" s="569"/>
      <c r="QFU31" s="569"/>
      <c r="QFV31" s="569"/>
      <c r="QFW31" s="569"/>
      <c r="QFX31" s="569"/>
      <c r="QFY31" s="569"/>
      <c r="QFZ31" s="569"/>
      <c r="QGA31" s="569"/>
      <c r="QGB31" s="569"/>
      <c r="QGC31" s="569"/>
      <c r="QGD31" s="569"/>
      <c r="QGE31" s="569"/>
      <c r="QGF31" s="569"/>
      <c r="QGG31" s="569"/>
      <c r="QGH31" s="569"/>
      <c r="QGI31" s="569"/>
      <c r="QGJ31" s="569"/>
      <c r="QGK31" s="569"/>
      <c r="QGL31" s="569"/>
      <c r="QGM31" s="569"/>
      <c r="QGN31" s="569"/>
      <c r="QGO31" s="569"/>
      <c r="QGP31" s="569"/>
      <c r="QGQ31" s="569"/>
      <c r="QGR31" s="569"/>
      <c r="QGS31" s="569"/>
      <c r="QGT31" s="569"/>
      <c r="QGU31" s="569"/>
      <c r="QGV31" s="569"/>
      <c r="QGW31" s="569"/>
      <c r="QGX31" s="569"/>
      <c r="QGY31" s="569"/>
      <c r="QGZ31" s="569"/>
      <c r="QHA31" s="569"/>
      <c r="QHB31" s="569"/>
      <c r="QHC31" s="569"/>
      <c r="QHD31" s="569"/>
      <c r="QHE31" s="569"/>
      <c r="QHF31" s="569"/>
      <c r="QHG31" s="569"/>
      <c r="QHH31" s="569"/>
      <c r="QHI31" s="569"/>
      <c r="QHJ31" s="569"/>
      <c r="QHK31" s="569"/>
      <c r="QHL31" s="569"/>
      <c r="QHM31" s="569"/>
      <c r="QHN31" s="569"/>
      <c r="QHO31" s="569"/>
      <c r="QHP31" s="569"/>
      <c r="QHQ31" s="569"/>
      <c r="QHR31" s="569"/>
      <c r="QHS31" s="569"/>
      <c r="QHT31" s="569"/>
      <c r="QHU31" s="569"/>
      <c r="QHV31" s="569"/>
      <c r="QHW31" s="569"/>
      <c r="QHX31" s="569"/>
      <c r="QHY31" s="569"/>
      <c r="QHZ31" s="569"/>
      <c r="QIA31" s="569"/>
      <c r="QIB31" s="569"/>
      <c r="QIC31" s="569"/>
      <c r="QID31" s="569"/>
      <c r="QIE31" s="569"/>
      <c r="QIF31" s="569"/>
      <c r="QIG31" s="569"/>
      <c r="QIH31" s="569"/>
      <c r="QII31" s="569"/>
      <c r="QIJ31" s="569"/>
      <c r="QIK31" s="569"/>
      <c r="QIL31" s="569"/>
      <c r="QIM31" s="569"/>
      <c r="QIN31" s="569"/>
      <c r="QIO31" s="569"/>
      <c r="QIP31" s="569"/>
      <c r="QIQ31" s="569"/>
      <c r="QIR31" s="569"/>
      <c r="QIS31" s="569"/>
      <c r="QIT31" s="569"/>
      <c r="QIU31" s="569"/>
      <c r="QIV31" s="569"/>
      <c r="QIW31" s="569"/>
      <c r="QIX31" s="569"/>
      <c r="QIY31" s="569"/>
      <c r="QIZ31" s="569"/>
      <c r="QJA31" s="569"/>
      <c r="QJB31" s="569"/>
      <c r="QJC31" s="569"/>
      <c r="QJD31" s="569"/>
      <c r="QJE31" s="569"/>
      <c r="QJF31" s="569"/>
      <c r="QJG31" s="569"/>
      <c r="QJH31" s="569"/>
      <c r="QJI31" s="569"/>
      <c r="QJJ31" s="569"/>
      <c r="QJK31" s="569"/>
      <c r="QJL31" s="569"/>
      <c r="QJM31" s="569"/>
      <c r="QJN31" s="569"/>
      <c r="QJO31" s="569"/>
      <c r="QJP31" s="569"/>
      <c r="QJQ31" s="569"/>
      <c r="QJR31" s="569"/>
      <c r="QJS31" s="569"/>
      <c r="QJT31" s="569"/>
      <c r="QJU31" s="569"/>
      <c r="QJV31" s="569"/>
      <c r="QJW31" s="569"/>
      <c r="QJX31" s="569"/>
      <c r="QJY31" s="569"/>
      <c r="QJZ31" s="569"/>
      <c r="QKA31" s="569"/>
      <c r="QKB31" s="569"/>
      <c r="QKC31" s="569"/>
      <c r="QKD31" s="569"/>
      <c r="QKE31" s="569"/>
      <c r="QKF31" s="569"/>
      <c r="QKG31" s="569"/>
      <c r="QKH31" s="569"/>
      <c r="QKI31" s="569"/>
      <c r="QKJ31" s="569"/>
      <c r="QKK31" s="569"/>
      <c r="QKL31" s="569"/>
      <c r="QKM31" s="569"/>
      <c r="QKN31" s="569"/>
      <c r="QKO31" s="569"/>
      <c r="QKP31" s="569"/>
      <c r="QKQ31" s="569"/>
      <c r="QKR31" s="569"/>
      <c r="QKS31" s="569"/>
      <c r="QKT31" s="569"/>
      <c r="QKU31" s="569"/>
      <c r="QKV31" s="569"/>
      <c r="QKW31" s="569"/>
      <c r="QKX31" s="569"/>
      <c r="QKY31" s="569"/>
      <c r="QKZ31" s="569"/>
      <c r="QLA31" s="569"/>
      <c r="QLB31" s="569"/>
      <c r="QLC31" s="569"/>
      <c r="QLD31" s="569"/>
      <c r="QLE31" s="569"/>
      <c r="QLF31" s="569"/>
      <c r="QLG31" s="569"/>
      <c r="QLH31" s="569"/>
      <c r="QLI31" s="569"/>
      <c r="QLJ31" s="569"/>
      <c r="QLK31" s="569"/>
      <c r="QLL31" s="569"/>
      <c r="QLM31" s="569"/>
      <c r="QLN31" s="569"/>
      <c r="QLO31" s="569"/>
      <c r="QLP31" s="569"/>
      <c r="QLQ31" s="569"/>
      <c r="QLR31" s="569"/>
      <c r="QLS31" s="569"/>
      <c r="QLT31" s="569"/>
      <c r="QLU31" s="569"/>
      <c r="QLV31" s="569"/>
      <c r="QLW31" s="569"/>
      <c r="QLX31" s="569"/>
      <c r="QLY31" s="569"/>
      <c r="QLZ31" s="569"/>
      <c r="QMA31" s="569"/>
      <c r="QMB31" s="569"/>
      <c r="QMC31" s="569"/>
      <c r="QMD31" s="569"/>
      <c r="QME31" s="569"/>
      <c r="QMF31" s="569"/>
      <c r="QMG31" s="569"/>
      <c r="QMH31" s="569"/>
      <c r="QMI31" s="569"/>
      <c r="QMJ31" s="569"/>
      <c r="QMK31" s="569"/>
      <c r="QML31" s="569"/>
      <c r="QMM31" s="569"/>
      <c r="QMN31" s="569"/>
      <c r="QMO31" s="569"/>
      <c r="QMP31" s="569"/>
      <c r="QMQ31" s="569"/>
      <c r="QMR31" s="569"/>
      <c r="QMS31" s="569"/>
      <c r="QMT31" s="569"/>
      <c r="QMU31" s="569"/>
      <c r="QMV31" s="569"/>
      <c r="QMW31" s="569"/>
      <c r="QMX31" s="569"/>
      <c r="QMY31" s="569"/>
      <c r="QMZ31" s="569"/>
      <c r="QNA31" s="569"/>
      <c r="QNB31" s="569"/>
      <c r="QNC31" s="569"/>
      <c r="QND31" s="569"/>
      <c r="QNE31" s="569"/>
      <c r="QNF31" s="569"/>
      <c r="QNG31" s="569"/>
      <c r="QNH31" s="569"/>
      <c r="QNI31" s="569"/>
      <c r="QNJ31" s="569"/>
      <c r="QNK31" s="569"/>
      <c r="QNL31" s="569"/>
      <c r="QNM31" s="569"/>
      <c r="QNN31" s="569"/>
      <c r="QNO31" s="569"/>
      <c r="QNP31" s="569"/>
      <c r="QNQ31" s="569"/>
      <c r="QNR31" s="569"/>
      <c r="QNS31" s="569"/>
      <c r="QNT31" s="569"/>
      <c r="QNU31" s="569"/>
      <c r="QNV31" s="569"/>
      <c r="QNW31" s="569"/>
      <c r="QNX31" s="569"/>
      <c r="QNY31" s="569"/>
      <c r="QNZ31" s="569"/>
      <c r="QOA31" s="569"/>
      <c r="QOB31" s="569"/>
      <c r="QOC31" s="569"/>
      <c r="QOD31" s="569"/>
      <c r="QOE31" s="569"/>
      <c r="QOF31" s="569"/>
      <c r="QOG31" s="569"/>
      <c r="QOH31" s="569"/>
      <c r="QOI31" s="569"/>
      <c r="QOJ31" s="569"/>
      <c r="QOK31" s="569"/>
      <c r="QOL31" s="569"/>
      <c r="QOM31" s="569"/>
      <c r="QON31" s="569"/>
      <c r="QOO31" s="569"/>
      <c r="QOP31" s="569"/>
      <c r="QOQ31" s="569"/>
      <c r="QOR31" s="569"/>
      <c r="QOS31" s="569"/>
      <c r="QOT31" s="569"/>
      <c r="QOU31" s="569"/>
      <c r="QOV31" s="569"/>
      <c r="QOW31" s="569"/>
      <c r="QOX31" s="569"/>
      <c r="QOY31" s="569"/>
      <c r="QOZ31" s="569"/>
      <c r="QPA31" s="569"/>
      <c r="QPB31" s="569"/>
      <c r="QPC31" s="569"/>
      <c r="QPD31" s="569"/>
      <c r="QPE31" s="569"/>
      <c r="QPF31" s="569"/>
      <c r="QPG31" s="569"/>
      <c r="QPH31" s="569"/>
      <c r="QPI31" s="569"/>
      <c r="QPJ31" s="569"/>
      <c r="QPK31" s="569"/>
      <c r="QPL31" s="569"/>
      <c r="QPM31" s="569"/>
      <c r="QPN31" s="569"/>
      <c r="QPO31" s="569"/>
      <c r="QPP31" s="569"/>
      <c r="QPQ31" s="569"/>
      <c r="QPR31" s="569"/>
      <c r="QPS31" s="569"/>
      <c r="QPT31" s="569"/>
      <c r="QPU31" s="569"/>
      <c r="QPV31" s="569"/>
      <c r="QPW31" s="569"/>
      <c r="QPX31" s="569"/>
      <c r="QPY31" s="569"/>
      <c r="QPZ31" s="569"/>
      <c r="QQA31" s="569"/>
      <c r="QQB31" s="569"/>
      <c r="QQC31" s="569"/>
      <c r="QQD31" s="569"/>
      <c r="QQE31" s="569"/>
      <c r="QQF31" s="569"/>
      <c r="QQG31" s="569"/>
      <c r="QQH31" s="569"/>
      <c r="QQI31" s="569"/>
      <c r="QQJ31" s="569"/>
      <c r="QQK31" s="569"/>
      <c r="QQL31" s="569"/>
      <c r="QQM31" s="569"/>
      <c r="QQN31" s="569"/>
      <c r="QQO31" s="569"/>
      <c r="QQP31" s="569"/>
      <c r="QQQ31" s="569"/>
      <c r="QQR31" s="569"/>
      <c r="QQS31" s="569"/>
      <c r="QQT31" s="569"/>
      <c r="QQU31" s="569"/>
      <c r="QQV31" s="569"/>
      <c r="QQW31" s="569"/>
      <c r="QQX31" s="569"/>
      <c r="QQY31" s="569"/>
      <c r="QQZ31" s="569"/>
      <c r="QRA31" s="569"/>
      <c r="QRB31" s="569"/>
      <c r="QRC31" s="569"/>
      <c r="QRD31" s="569"/>
      <c r="QRE31" s="569"/>
      <c r="QRF31" s="569"/>
      <c r="QRG31" s="569"/>
      <c r="QRH31" s="569"/>
      <c r="QRI31" s="569"/>
      <c r="QRJ31" s="569"/>
      <c r="QRK31" s="569"/>
      <c r="QRL31" s="569"/>
      <c r="QRM31" s="569"/>
      <c r="QRN31" s="569"/>
      <c r="QRO31" s="569"/>
      <c r="QRP31" s="569"/>
      <c r="QRQ31" s="569"/>
      <c r="QRR31" s="569"/>
      <c r="QRS31" s="569"/>
      <c r="QRT31" s="569"/>
      <c r="QRU31" s="569"/>
      <c r="QRV31" s="569"/>
      <c r="QRW31" s="569"/>
      <c r="QRX31" s="569"/>
      <c r="QRY31" s="569"/>
      <c r="QRZ31" s="569"/>
      <c r="QSA31" s="569"/>
      <c r="QSB31" s="569"/>
      <c r="QSC31" s="569"/>
      <c r="QSD31" s="569"/>
      <c r="QSE31" s="569"/>
      <c r="QSF31" s="569"/>
      <c r="QSG31" s="569"/>
      <c r="QSH31" s="569"/>
      <c r="QSI31" s="569"/>
      <c r="QSJ31" s="569"/>
      <c r="QSK31" s="569"/>
      <c r="QSL31" s="569"/>
      <c r="QSM31" s="569"/>
      <c r="QSN31" s="569"/>
      <c r="QSO31" s="569"/>
      <c r="QSP31" s="569"/>
      <c r="QSQ31" s="569"/>
      <c r="QSR31" s="569"/>
      <c r="QSS31" s="569"/>
      <c r="QST31" s="569"/>
      <c r="QSU31" s="569"/>
      <c r="QSV31" s="569"/>
      <c r="QSW31" s="569"/>
      <c r="QSX31" s="569"/>
      <c r="QSY31" s="569"/>
      <c r="QSZ31" s="569"/>
      <c r="QTA31" s="569"/>
      <c r="QTB31" s="569"/>
      <c r="QTC31" s="569"/>
      <c r="QTD31" s="569"/>
      <c r="QTE31" s="569"/>
      <c r="QTF31" s="569"/>
      <c r="QTG31" s="569"/>
      <c r="QTH31" s="569"/>
      <c r="QTI31" s="569"/>
      <c r="QTJ31" s="569"/>
      <c r="QTK31" s="569"/>
      <c r="QTL31" s="569"/>
      <c r="QTM31" s="569"/>
      <c r="QTN31" s="569"/>
      <c r="QTO31" s="569"/>
      <c r="QTP31" s="569"/>
      <c r="QTQ31" s="569"/>
      <c r="QTR31" s="569"/>
      <c r="QTS31" s="569"/>
      <c r="QTT31" s="569"/>
      <c r="QTU31" s="569"/>
      <c r="QTV31" s="569"/>
      <c r="QTW31" s="569"/>
      <c r="QTX31" s="569"/>
      <c r="QTY31" s="569"/>
      <c r="QTZ31" s="569"/>
      <c r="QUA31" s="569"/>
      <c r="QUB31" s="569"/>
      <c r="QUC31" s="569"/>
      <c r="QUD31" s="569"/>
      <c r="QUE31" s="569"/>
      <c r="QUF31" s="569"/>
      <c r="QUG31" s="569"/>
      <c r="QUH31" s="569"/>
      <c r="QUI31" s="569"/>
      <c r="QUJ31" s="569"/>
      <c r="QUK31" s="569"/>
      <c r="QUL31" s="569"/>
      <c r="QUM31" s="569"/>
      <c r="QUN31" s="569"/>
      <c r="QUO31" s="569"/>
      <c r="QUP31" s="569"/>
      <c r="QUQ31" s="569"/>
      <c r="QUR31" s="569"/>
      <c r="QUS31" s="569"/>
      <c r="QUT31" s="569"/>
      <c r="QUU31" s="569"/>
      <c r="QUV31" s="569"/>
      <c r="QUW31" s="569"/>
      <c r="QUX31" s="569"/>
      <c r="QUY31" s="569"/>
      <c r="QUZ31" s="569"/>
      <c r="QVA31" s="569"/>
      <c r="QVB31" s="569"/>
      <c r="QVC31" s="569"/>
      <c r="QVD31" s="569"/>
      <c r="QVE31" s="569"/>
      <c r="QVF31" s="569"/>
      <c r="QVG31" s="569"/>
      <c r="QVH31" s="569"/>
      <c r="QVI31" s="569"/>
      <c r="QVJ31" s="569"/>
      <c r="QVK31" s="569"/>
      <c r="QVL31" s="569"/>
      <c r="QVM31" s="569"/>
      <c r="QVN31" s="569"/>
      <c r="QVO31" s="569"/>
      <c r="QVP31" s="569"/>
      <c r="QVQ31" s="569"/>
      <c r="QVR31" s="569"/>
      <c r="QVS31" s="569"/>
      <c r="QVT31" s="569"/>
      <c r="QVU31" s="569"/>
      <c r="QVV31" s="569"/>
      <c r="QVW31" s="569"/>
      <c r="QVX31" s="569"/>
      <c r="QVY31" s="569"/>
      <c r="QVZ31" s="569"/>
      <c r="QWA31" s="569"/>
      <c r="QWB31" s="569"/>
      <c r="QWC31" s="569"/>
      <c r="QWD31" s="569"/>
      <c r="QWE31" s="569"/>
      <c r="QWF31" s="569"/>
      <c r="QWG31" s="569"/>
      <c r="QWH31" s="569"/>
      <c r="QWI31" s="569"/>
      <c r="QWJ31" s="569"/>
      <c r="QWK31" s="569"/>
      <c r="QWL31" s="569"/>
      <c r="QWM31" s="569"/>
      <c r="QWN31" s="569"/>
      <c r="QWO31" s="569"/>
      <c r="QWP31" s="569"/>
      <c r="QWQ31" s="569"/>
      <c r="QWR31" s="569"/>
      <c r="QWS31" s="569"/>
      <c r="QWT31" s="569"/>
      <c r="QWU31" s="569"/>
      <c r="QWV31" s="569"/>
      <c r="QWW31" s="569"/>
      <c r="QWX31" s="569"/>
      <c r="QWY31" s="569"/>
      <c r="QWZ31" s="569"/>
      <c r="QXA31" s="569"/>
      <c r="QXB31" s="569"/>
      <c r="QXC31" s="569"/>
      <c r="QXD31" s="569"/>
      <c r="QXE31" s="569"/>
      <c r="QXF31" s="569"/>
      <c r="QXG31" s="569"/>
      <c r="QXH31" s="569"/>
      <c r="QXI31" s="569"/>
      <c r="QXJ31" s="569"/>
      <c r="QXK31" s="569"/>
      <c r="QXL31" s="569"/>
      <c r="QXM31" s="569"/>
      <c r="QXN31" s="569"/>
      <c r="QXO31" s="569"/>
      <c r="QXP31" s="569"/>
      <c r="QXQ31" s="569"/>
      <c r="QXR31" s="569"/>
      <c r="QXS31" s="569"/>
      <c r="QXT31" s="569"/>
      <c r="QXU31" s="569"/>
      <c r="QXV31" s="569"/>
      <c r="QXW31" s="569"/>
      <c r="QXX31" s="569"/>
      <c r="QXY31" s="569"/>
      <c r="QXZ31" s="569"/>
      <c r="QYA31" s="569"/>
      <c r="QYB31" s="569"/>
      <c r="QYC31" s="569"/>
      <c r="QYD31" s="569"/>
      <c r="QYE31" s="569"/>
      <c r="QYF31" s="569"/>
      <c r="QYG31" s="569"/>
      <c r="QYH31" s="569"/>
      <c r="QYI31" s="569"/>
      <c r="QYJ31" s="569"/>
      <c r="QYK31" s="569"/>
      <c r="QYL31" s="569"/>
      <c r="QYM31" s="569"/>
      <c r="QYN31" s="569"/>
      <c r="QYO31" s="569"/>
      <c r="QYP31" s="569"/>
      <c r="QYQ31" s="569"/>
      <c r="QYR31" s="569"/>
      <c r="QYS31" s="569"/>
      <c r="QYT31" s="569"/>
      <c r="QYU31" s="569"/>
      <c r="QYV31" s="569"/>
      <c r="QYW31" s="569"/>
      <c r="QYX31" s="569"/>
      <c r="QYY31" s="569"/>
      <c r="QYZ31" s="569"/>
      <c r="QZA31" s="569"/>
      <c r="QZB31" s="569"/>
      <c r="QZC31" s="569"/>
      <c r="QZD31" s="569"/>
      <c r="QZE31" s="569"/>
      <c r="QZF31" s="569"/>
      <c r="QZG31" s="569"/>
      <c r="QZH31" s="569"/>
      <c r="QZI31" s="569"/>
      <c r="QZJ31" s="569"/>
      <c r="QZK31" s="569"/>
      <c r="QZL31" s="569"/>
      <c r="QZM31" s="569"/>
      <c r="QZN31" s="569"/>
      <c r="QZO31" s="569"/>
      <c r="QZP31" s="569"/>
      <c r="QZQ31" s="569"/>
      <c r="QZR31" s="569"/>
      <c r="QZS31" s="569"/>
      <c r="QZT31" s="569"/>
      <c r="QZU31" s="569"/>
      <c r="QZV31" s="569"/>
      <c r="QZW31" s="569"/>
      <c r="QZX31" s="569"/>
      <c r="QZY31" s="569"/>
      <c r="QZZ31" s="569"/>
      <c r="RAA31" s="569"/>
      <c r="RAB31" s="569"/>
      <c r="RAC31" s="569"/>
      <c r="RAD31" s="569"/>
      <c r="RAE31" s="569"/>
      <c r="RAF31" s="569"/>
      <c r="RAG31" s="569"/>
      <c r="RAH31" s="569"/>
      <c r="RAI31" s="569"/>
      <c r="RAJ31" s="569"/>
      <c r="RAK31" s="569"/>
      <c r="RAL31" s="569"/>
      <c r="RAM31" s="569"/>
      <c r="RAN31" s="569"/>
      <c r="RAO31" s="569"/>
      <c r="RAP31" s="569"/>
      <c r="RAQ31" s="569"/>
      <c r="RAR31" s="569"/>
      <c r="RAS31" s="569"/>
      <c r="RAT31" s="569"/>
      <c r="RAU31" s="569"/>
      <c r="RAV31" s="569"/>
      <c r="RAW31" s="569"/>
      <c r="RAX31" s="569"/>
      <c r="RAY31" s="569"/>
      <c r="RAZ31" s="569"/>
      <c r="RBA31" s="569"/>
      <c r="RBB31" s="569"/>
      <c r="RBC31" s="569"/>
      <c r="RBD31" s="569"/>
      <c r="RBE31" s="569"/>
      <c r="RBF31" s="569"/>
      <c r="RBG31" s="569"/>
      <c r="RBH31" s="569"/>
      <c r="RBI31" s="569"/>
      <c r="RBJ31" s="569"/>
      <c r="RBK31" s="569"/>
      <c r="RBL31" s="569"/>
      <c r="RBM31" s="569"/>
      <c r="RBN31" s="569"/>
      <c r="RBO31" s="569"/>
      <c r="RBP31" s="569"/>
      <c r="RBQ31" s="569"/>
      <c r="RBR31" s="569"/>
      <c r="RBS31" s="569"/>
      <c r="RBT31" s="569"/>
      <c r="RBU31" s="569"/>
      <c r="RBV31" s="569"/>
      <c r="RBW31" s="569"/>
      <c r="RBX31" s="569"/>
      <c r="RBY31" s="569"/>
      <c r="RBZ31" s="569"/>
      <c r="RCA31" s="569"/>
      <c r="RCB31" s="569"/>
      <c r="RCC31" s="569"/>
      <c r="RCD31" s="569"/>
      <c r="RCE31" s="569"/>
      <c r="RCF31" s="569"/>
      <c r="RCG31" s="569"/>
      <c r="RCH31" s="569"/>
      <c r="RCI31" s="569"/>
      <c r="RCJ31" s="569"/>
      <c r="RCK31" s="569"/>
      <c r="RCL31" s="569"/>
      <c r="RCM31" s="569"/>
      <c r="RCN31" s="569"/>
      <c r="RCO31" s="569"/>
      <c r="RCP31" s="569"/>
      <c r="RCQ31" s="569"/>
      <c r="RCR31" s="569"/>
      <c r="RCS31" s="569"/>
      <c r="RCT31" s="569"/>
      <c r="RCU31" s="569"/>
      <c r="RCV31" s="569"/>
      <c r="RCW31" s="569"/>
      <c r="RCX31" s="569"/>
      <c r="RCY31" s="569"/>
      <c r="RCZ31" s="569"/>
      <c r="RDA31" s="569"/>
      <c r="RDB31" s="569"/>
      <c r="RDC31" s="569"/>
      <c r="RDD31" s="569"/>
      <c r="RDE31" s="569"/>
      <c r="RDF31" s="569"/>
      <c r="RDG31" s="569"/>
      <c r="RDH31" s="569"/>
      <c r="RDI31" s="569"/>
      <c r="RDJ31" s="569"/>
      <c r="RDK31" s="569"/>
      <c r="RDL31" s="569"/>
      <c r="RDM31" s="569"/>
      <c r="RDN31" s="569"/>
      <c r="RDO31" s="569"/>
      <c r="RDP31" s="569"/>
      <c r="RDQ31" s="569"/>
      <c r="RDR31" s="569"/>
      <c r="RDS31" s="569"/>
      <c r="RDT31" s="569"/>
      <c r="RDU31" s="569"/>
      <c r="RDV31" s="569"/>
      <c r="RDW31" s="569"/>
      <c r="RDX31" s="569"/>
      <c r="RDY31" s="569"/>
      <c r="RDZ31" s="569"/>
      <c r="REA31" s="569"/>
      <c r="REB31" s="569"/>
      <c r="REC31" s="569"/>
      <c r="RED31" s="569"/>
      <c r="REE31" s="569"/>
      <c r="REF31" s="569"/>
      <c r="REG31" s="569"/>
      <c r="REH31" s="569"/>
      <c r="REI31" s="569"/>
      <c r="REJ31" s="569"/>
      <c r="REK31" s="569"/>
      <c r="REL31" s="569"/>
      <c r="REM31" s="569"/>
      <c r="REN31" s="569"/>
      <c r="REO31" s="569"/>
      <c r="REP31" s="569"/>
      <c r="REQ31" s="569"/>
      <c r="RER31" s="569"/>
      <c r="RES31" s="569"/>
      <c r="RET31" s="569"/>
      <c r="REU31" s="569"/>
      <c r="REV31" s="569"/>
      <c r="REW31" s="569"/>
      <c r="REX31" s="569"/>
      <c r="REY31" s="569"/>
      <c r="REZ31" s="569"/>
      <c r="RFA31" s="569"/>
      <c r="RFB31" s="569"/>
      <c r="RFC31" s="569"/>
      <c r="RFD31" s="569"/>
      <c r="RFE31" s="569"/>
      <c r="RFF31" s="569"/>
      <c r="RFG31" s="569"/>
      <c r="RFH31" s="569"/>
      <c r="RFI31" s="569"/>
      <c r="RFJ31" s="569"/>
      <c r="RFK31" s="569"/>
      <c r="RFL31" s="569"/>
      <c r="RFM31" s="569"/>
      <c r="RFN31" s="569"/>
      <c r="RFO31" s="569"/>
      <c r="RFP31" s="569"/>
      <c r="RFQ31" s="569"/>
      <c r="RFR31" s="569"/>
      <c r="RFS31" s="569"/>
      <c r="RFT31" s="569"/>
      <c r="RFU31" s="569"/>
      <c r="RFV31" s="569"/>
      <c r="RFW31" s="569"/>
      <c r="RFX31" s="569"/>
      <c r="RFY31" s="569"/>
      <c r="RFZ31" s="569"/>
      <c r="RGA31" s="569"/>
      <c r="RGB31" s="569"/>
      <c r="RGC31" s="569"/>
      <c r="RGD31" s="569"/>
      <c r="RGE31" s="569"/>
      <c r="RGF31" s="569"/>
      <c r="RGG31" s="569"/>
      <c r="RGH31" s="569"/>
      <c r="RGI31" s="569"/>
      <c r="RGJ31" s="569"/>
      <c r="RGK31" s="569"/>
      <c r="RGL31" s="569"/>
      <c r="RGM31" s="569"/>
      <c r="RGN31" s="569"/>
      <c r="RGO31" s="569"/>
      <c r="RGP31" s="569"/>
      <c r="RGQ31" s="569"/>
      <c r="RGR31" s="569"/>
      <c r="RGS31" s="569"/>
      <c r="RGT31" s="569"/>
      <c r="RGU31" s="569"/>
      <c r="RGV31" s="569"/>
      <c r="RGW31" s="569"/>
      <c r="RGX31" s="569"/>
      <c r="RGY31" s="569"/>
      <c r="RGZ31" s="569"/>
      <c r="RHA31" s="569"/>
      <c r="RHB31" s="569"/>
      <c r="RHC31" s="569"/>
      <c r="RHD31" s="569"/>
      <c r="RHE31" s="569"/>
      <c r="RHF31" s="569"/>
      <c r="RHG31" s="569"/>
      <c r="RHH31" s="569"/>
      <c r="RHI31" s="569"/>
      <c r="RHJ31" s="569"/>
      <c r="RHK31" s="569"/>
      <c r="RHL31" s="569"/>
      <c r="RHM31" s="569"/>
      <c r="RHN31" s="569"/>
      <c r="RHO31" s="569"/>
      <c r="RHP31" s="569"/>
      <c r="RHQ31" s="569"/>
      <c r="RHR31" s="569"/>
      <c r="RHS31" s="569"/>
      <c r="RHT31" s="569"/>
      <c r="RHU31" s="569"/>
      <c r="RHV31" s="569"/>
      <c r="RHW31" s="569"/>
      <c r="RHX31" s="569"/>
      <c r="RHY31" s="569"/>
      <c r="RHZ31" s="569"/>
      <c r="RIA31" s="569"/>
      <c r="RIB31" s="569"/>
      <c r="RIC31" s="569"/>
      <c r="RID31" s="569"/>
      <c r="RIE31" s="569"/>
      <c r="RIF31" s="569"/>
      <c r="RIG31" s="569"/>
      <c r="RIH31" s="569"/>
      <c r="RII31" s="569"/>
      <c r="RIJ31" s="569"/>
      <c r="RIK31" s="569"/>
      <c r="RIL31" s="569"/>
      <c r="RIM31" s="569"/>
      <c r="RIN31" s="569"/>
      <c r="RIO31" s="569"/>
      <c r="RIP31" s="569"/>
      <c r="RIQ31" s="569"/>
      <c r="RIR31" s="569"/>
      <c r="RIS31" s="569"/>
      <c r="RIT31" s="569"/>
      <c r="RIU31" s="569"/>
      <c r="RIV31" s="569"/>
      <c r="RIW31" s="569"/>
      <c r="RIX31" s="569"/>
      <c r="RIY31" s="569"/>
      <c r="RIZ31" s="569"/>
      <c r="RJA31" s="569"/>
      <c r="RJB31" s="569"/>
      <c r="RJC31" s="569"/>
      <c r="RJD31" s="569"/>
      <c r="RJE31" s="569"/>
      <c r="RJF31" s="569"/>
      <c r="RJG31" s="569"/>
      <c r="RJH31" s="569"/>
      <c r="RJI31" s="569"/>
      <c r="RJJ31" s="569"/>
      <c r="RJK31" s="569"/>
      <c r="RJL31" s="569"/>
      <c r="RJM31" s="569"/>
      <c r="RJN31" s="569"/>
      <c r="RJO31" s="569"/>
      <c r="RJP31" s="569"/>
      <c r="RJQ31" s="569"/>
      <c r="RJR31" s="569"/>
      <c r="RJS31" s="569"/>
      <c r="RJT31" s="569"/>
      <c r="RJU31" s="569"/>
      <c r="RJV31" s="569"/>
      <c r="RJW31" s="569"/>
      <c r="RJX31" s="569"/>
      <c r="RJY31" s="569"/>
      <c r="RJZ31" s="569"/>
      <c r="RKA31" s="569"/>
      <c r="RKB31" s="569"/>
      <c r="RKC31" s="569"/>
      <c r="RKD31" s="569"/>
      <c r="RKE31" s="569"/>
      <c r="RKF31" s="569"/>
      <c r="RKG31" s="569"/>
      <c r="RKH31" s="569"/>
      <c r="RKI31" s="569"/>
      <c r="RKJ31" s="569"/>
      <c r="RKK31" s="569"/>
      <c r="RKL31" s="569"/>
      <c r="RKM31" s="569"/>
      <c r="RKN31" s="569"/>
      <c r="RKO31" s="569"/>
      <c r="RKP31" s="569"/>
      <c r="RKQ31" s="569"/>
      <c r="RKR31" s="569"/>
      <c r="RKS31" s="569"/>
      <c r="RKT31" s="569"/>
      <c r="RKU31" s="569"/>
      <c r="RKV31" s="569"/>
      <c r="RKW31" s="569"/>
      <c r="RKX31" s="569"/>
      <c r="RKY31" s="569"/>
      <c r="RKZ31" s="569"/>
      <c r="RLA31" s="569"/>
      <c r="RLB31" s="569"/>
      <c r="RLC31" s="569"/>
      <c r="RLD31" s="569"/>
      <c r="RLE31" s="569"/>
      <c r="RLF31" s="569"/>
      <c r="RLG31" s="569"/>
      <c r="RLH31" s="569"/>
      <c r="RLI31" s="569"/>
      <c r="RLJ31" s="569"/>
      <c r="RLK31" s="569"/>
      <c r="RLL31" s="569"/>
      <c r="RLM31" s="569"/>
      <c r="RLN31" s="569"/>
      <c r="RLO31" s="569"/>
      <c r="RLP31" s="569"/>
      <c r="RLQ31" s="569"/>
      <c r="RLR31" s="569"/>
      <c r="RLS31" s="569"/>
      <c r="RLT31" s="569"/>
      <c r="RLU31" s="569"/>
      <c r="RLV31" s="569"/>
      <c r="RLW31" s="569"/>
      <c r="RLX31" s="569"/>
      <c r="RLY31" s="569"/>
      <c r="RLZ31" s="569"/>
      <c r="RMA31" s="569"/>
      <c r="RMB31" s="569"/>
      <c r="RMC31" s="569"/>
      <c r="RMD31" s="569"/>
      <c r="RME31" s="569"/>
      <c r="RMF31" s="569"/>
      <c r="RMG31" s="569"/>
      <c r="RMH31" s="569"/>
      <c r="RMI31" s="569"/>
      <c r="RMJ31" s="569"/>
      <c r="RMK31" s="569"/>
      <c r="RML31" s="569"/>
      <c r="RMM31" s="569"/>
      <c r="RMN31" s="569"/>
      <c r="RMO31" s="569"/>
      <c r="RMP31" s="569"/>
      <c r="RMQ31" s="569"/>
      <c r="RMR31" s="569"/>
      <c r="RMS31" s="569"/>
      <c r="RMT31" s="569"/>
      <c r="RMU31" s="569"/>
      <c r="RMV31" s="569"/>
      <c r="RMW31" s="569"/>
      <c r="RMX31" s="569"/>
      <c r="RMY31" s="569"/>
      <c r="RMZ31" s="569"/>
      <c r="RNA31" s="569"/>
      <c r="RNB31" s="569"/>
      <c r="RNC31" s="569"/>
      <c r="RND31" s="569"/>
      <c r="RNE31" s="569"/>
      <c r="RNF31" s="569"/>
      <c r="RNG31" s="569"/>
      <c r="RNH31" s="569"/>
      <c r="RNI31" s="569"/>
      <c r="RNJ31" s="569"/>
      <c r="RNK31" s="569"/>
      <c r="RNL31" s="569"/>
      <c r="RNM31" s="569"/>
      <c r="RNN31" s="569"/>
      <c r="RNO31" s="569"/>
      <c r="RNP31" s="569"/>
      <c r="RNQ31" s="569"/>
      <c r="RNR31" s="569"/>
      <c r="RNS31" s="569"/>
      <c r="RNT31" s="569"/>
      <c r="RNU31" s="569"/>
      <c r="RNV31" s="569"/>
      <c r="RNW31" s="569"/>
      <c r="RNX31" s="569"/>
      <c r="RNY31" s="569"/>
      <c r="RNZ31" s="569"/>
      <c r="ROA31" s="569"/>
      <c r="ROB31" s="569"/>
      <c r="ROC31" s="569"/>
      <c r="ROD31" s="569"/>
      <c r="ROE31" s="569"/>
      <c r="ROF31" s="569"/>
      <c r="ROG31" s="569"/>
      <c r="ROH31" s="569"/>
      <c r="ROI31" s="569"/>
      <c r="ROJ31" s="569"/>
      <c r="ROK31" s="569"/>
      <c r="ROL31" s="569"/>
      <c r="ROM31" s="569"/>
      <c r="RON31" s="569"/>
      <c r="ROO31" s="569"/>
      <c r="ROP31" s="569"/>
      <c r="ROQ31" s="569"/>
      <c r="ROR31" s="569"/>
      <c r="ROS31" s="569"/>
      <c r="ROT31" s="569"/>
      <c r="ROU31" s="569"/>
      <c r="ROV31" s="569"/>
      <c r="ROW31" s="569"/>
      <c r="ROX31" s="569"/>
      <c r="ROY31" s="569"/>
      <c r="ROZ31" s="569"/>
      <c r="RPA31" s="569"/>
      <c r="RPB31" s="569"/>
      <c r="RPC31" s="569"/>
      <c r="RPD31" s="569"/>
      <c r="RPE31" s="569"/>
      <c r="RPF31" s="569"/>
      <c r="RPG31" s="569"/>
      <c r="RPH31" s="569"/>
      <c r="RPI31" s="569"/>
      <c r="RPJ31" s="569"/>
      <c r="RPK31" s="569"/>
      <c r="RPL31" s="569"/>
      <c r="RPM31" s="569"/>
      <c r="RPN31" s="569"/>
      <c r="RPO31" s="569"/>
      <c r="RPP31" s="569"/>
      <c r="RPQ31" s="569"/>
      <c r="RPR31" s="569"/>
      <c r="RPS31" s="569"/>
      <c r="RPT31" s="569"/>
      <c r="RPU31" s="569"/>
      <c r="RPV31" s="569"/>
      <c r="RPW31" s="569"/>
      <c r="RPX31" s="569"/>
      <c r="RPY31" s="569"/>
      <c r="RPZ31" s="569"/>
      <c r="RQA31" s="569"/>
      <c r="RQB31" s="569"/>
      <c r="RQC31" s="569"/>
      <c r="RQD31" s="569"/>
      <c r="RQE31" s="569"/>
      <c r="RQF31" s="569"/>
      <c r="RQG31" s="569"/>
      <c r="RQH31" s="569"/>
      <c r="RQI31" s="569"/>
      <c r="RQJ31" s="569"/>
      <c r="RQK31" s="569"/>
      <c r="RQL31" s="569"/>
      <c r="RQM31" s="569"/>
      <c r="RQN31" s="569"/>
      <c r="RQO31" s="569"/>
      <c r="RQP31" s="569"/>
      <c r="RQQ31" s="569"/>
      <c r="RQR31" s="569"/>
      <c r="RQS31" s="569"/>
      <c r="RQT31" s="569"/>
      <c r="RQU31" s="569"/>
      <c r="RQV31" s="569"/>
      <c r="RQW31" s="569"/>
      <c r="RQX31" s="569"/>
      <c r="RQY31" s="569"/>
      <c r="RQZ31" s="569"/>
      <c r="RRA31" s="569"/>
      <c r="RRB31" s="569"/>
      <c r="RRC31" s="569"/>
      <c r="RRD31" s="569"/>
      <c r="RRE31" s="569"/>
      <c r="RRF31" s="569"/>
      <c r="RRG31" s="569"/>
      <c r="RRH31" s="569"/>
      <c r="RRI31" s="569"/>
      <c r="RRJ31" s="569"/>
      <c r="RRK31" s="569"/>
      <c r="RRL31" s="569"/>
      <c r="RRM31" s="569"/>
      <c r="RRN31" s="569"/>
      <c r="RRO31" s="569"/>
      <c r="RRP31" s="569"/>
      <c r="RRQ31" s="569"/>
      <c r="RRR31" s="569"/>
      <c r="RRS31" s="569"/>
      <c r="RRT31" s="569"/>
      <c r="RRU31" s="569"/>
      <c r="RRV31" s="569"/>
      <c r="RRW31" s="569"/>
      <c r="RRX31" s="569"/>
      <c r="RRY31" s="569"/>
      <c r="RRZ31" s="569"/>
      <c r="RSA31" s="569"/>
      <c r="RSB31" s="569"/>
      <c r="RSC31" s="569"/>
      <c r="RSD31" s="569"/>
      <c r="RSE31" s="569"/>
      <c r="RSF31" s="569"/>
      <c r="RSG31" s="569"/>
      <c r="RSH31" s="569"/>
      <c r="RSI31" s="569"/>
      <c r="RSJ31" s="569"/>
      <c r="RSK31" s="569"/>
      <c r="RSL31" s="569"/>
      <c r="RSM31" s="569"/>
      <c r="RSN31" s="569"/>
      <c r="RSO31" s="569"/>
      <c r="RSP31" s="569"/>
      <c r="RSQ31" s="569"/>
      <c r="RSR31" s="569"/>
      <c r="RSS31" s="569"/>
      <c r="RST31" s="569"/>
      <c r="RSU31" s="569"/>
      <c r="RSV31" s="569"/>
      <c r="RSW31" s="569"/>
      <c r="RSX31" s="569"/>
      <c r="RSY31" s="569"/>
      <c r="RSZ31" s="569"/>
      <c r="RTA31" s="569"/>
      <c r="RTB31" s="569"/>
      <c r="RTC31" s="569"/>
      <c r="RTD31" s="569"/>
      <c r="RTE31" s="569"/>
      <c r="RTF31" s="569"/>
      <c r="RTG31" s="569"/>
      <c r="RTH31" s="569"/>
      <c r="RTI31" s="569"/>
      <c r="RTJ31" s="569"/>
      <c r="RTK31" s="569"/>
      <c r="RTL31" s="569"/>
      <c r="RTM31" s="569"/>
      <c r="RTN31" s="569"/>
      <c r="RTO31" s="569"/>
      <c r="RTP31" s="569"/>
      <c r="RTQ31" s="569"/>
      <c r="RTR31" s="569"/>
      <c r="RTS31" s="569"/>
      <c r="RTT31" s="569"/>
      <c r="RTU31" s="569"/>
      <c r="RTV31" s="569"/>
      <c r="RTW31" s="569"/>
      <c r="RTX31" s="569"/>
      <c r="RTY31" s="569"/>
      <c r="RTZ31" s="569"/>
      <c r="RUA31" s="569"/>
      <c r="RUB31" s="569"/>
      <c r="RUC31" s="569"/>
      <c r="RUD31" s="569"/>
      <c r="RUE31" s="569"/>
      <c r="RUF31" s="569"/>
      <c r="RUG31" s="569"/>
      <c r="RUH31" s="569"/>
      <c r="RUI31" s="569"/>
      <c r="RUJ31" s="569"/>
      <c r="RUK31" s="569"/>
      <c r="RUL31" s="569"/>
      <c r="RUM31" s="569"/>
      <c r="RUN31" s="569"/>
      <c r="RUO31" s="569"/>
      <c r="RUP31" s="569"/>
      <c r="RUQ31" s="569"/>
      <c r="RUR31" s="569"/>
      <c r="RUS31" s="569"/>
      <c r="RUT31" s="569"/>
      <c r="RUU31" s="569"/>
      <c r="RUV31" s="569"/>
      <c r="RUW31" s="569"/>
      <c r="RUX31" s="569"/>
      <c r="RUY31" s="569"/>
      <c r="RUZ31" s="569"/>
      <c r="RVA31" s="569"/>
      <c r="RVB31" s="569"/>
      <c r="RVC31" s="569"/>
      <c r="RVD31" s="569"/>
      <c r="RVE31" s="569"/>
      <c r="RVF31" s="569"/>
      <c r="RVG31" s="569"/>
      <c r="RVH31" s="569"/>
      <c r="RVI31" s="569"/>
      <c r="RVJ31" s="569"/>
      <c r="RVK31" s="569"/>
      <c r="RVL31" s="569"/>
      <c r="RVM31" s="569"/>
      <c r="RVN31" s="569"/>
      <c r="RVO31" s="569"/>
      <c r="RVP31" s="569"/>
      <c r="RVQ31" s="569"/>
      <c r="RVR31" s="569"/>
      <c r="RVS31" s="569"/>
      <c r="RVT31" s="569"/>
      <c r="RVU31" s="569"/>
      <c r="RVV31" s="569"/>
      <c r="RVW31" s="569"/>
      <c r="RVX31" s="569"/>
      <c r="RVY31" s="569"/>
      <c r="RVZ31" s="569"/>
      <c r="RWA31" s="569"/>
      <c r="RWB31" s="569"/>
      <c r="RWC31" s="569"/>
      <c r="RWD31" s="569"/>
      <c r="RWE31" s="569"/>
      <c r="RWF31" s="569"/>
      <c r="RWG31" s="569"/>
      <c r="RWH31" s="569"/>
      <c r="RWI31" s="569"/>
      <c r="RWJ31" s="569"/>
      <c r="RWK31" s="569"/>
      <c r="RWL31" s="569"/>
      <c r="RWM31" s="569"/>
      <c r="RWN31" s="569"/>
      <c r="RWO31" s="569"/>
      <c r="RWP31" s="569"/>
      <c r="RWQ31" s="569"/>
      <c r="RWR31" s="569"/>
      <c r="RWS31" s="569"/>
      <c r="RWT31" s="569"/>
      <c r="RWU31" s="569"/>
      <c r="RWV31" s="569"/>
      <c r="RWW31" s="569"/>
      <c r="RWX31" s="569"/>
      <c r="RWY31" s="569"/>
      <c r="RWZ31" s="569"/>
      <c r="RXA31" s="569"/>
      <c r="RXB31" s="569"/>
      <c r="RXC31" s="569"/>
      <c r="RXD31" s="569"/>
      <c r="RXE31" s="569"/>
      <c r="RXF31" s="569"/>
      <c r="RXG31" s="569"/>
      <c r="RXH31" s="569"/>
      <c r="RXI31" s="569"/>
      <c r="RXJ31" s="569"/>
      <c r="RXK31" s="569"/>
      <c r="RXL31" s="569"/>
      <c r="RXM31" s="569"/>
      <c r="RXN31" s="569"/>
      <c r="RXO31" s="569"/>
      <c r="RXP31" s="569"/>
      <c r="RXQ31" s="569"/>
      <c r="RXR31" s="569"/>
      <c r="RXS31" s="569"/>
      <c r="RXT31" s="569"/>
      <c r="RXU31" s="569"/>
      <c r="RXV31" s="569"/>
      <c r="RXW31" s="569"/>
      <c r="RXX31" s="569"/>
      <c r="RXY31" s="569"/>
      <c r="RXZ31" s="569"/>
      <c r="RYA31" s="569"/>
      <c r="RYB31" s="569"/>
      <c r="RYC31" s="569"/>
      <c r="RYD31" s="569"/>
      <c r="RYE31" s="569"/>
      <c r="RYF31" s="569"/>
      <c r="RYG31" s="569"/>
      <c r="RYH31" s="569"/>
      <c r="RYI31" s="569"/>
      <c r="RYJ31" s="569"/>
      <c r="RYK31" s="569"/>
      <c r="RYL31" s="569"/>
      <c r="RYM31" s="569"/>
      <c r="RYN31" s="569"/>
      <c r="RYO31" s="569"/>
      <c r="RYP31" s="569"/>
      <c r="RYQ31" s="569"/>
      <c r="RYR31" s="569"/>
      <c r="RYS31" s="569"/>
      <c r="RYT31" s="569"/>
      <c r="RYU31" s="569"/>
      <c r="RYV31" s="569"/>
      <c r="RYW31" s="569"/>
      <c r="RYX31" s="569"/>
      <c r="RYY31" s="569"/>
      <c r="RYZ31" s="569"/>
      <c r="RZA31" s="569"/>
      <c r="RZB31" s="569"/>
      <c r="RZC31" s="569"/>
      <c r="RZD31" s="569"/>
      <c r="RZE31" s="569"/>
      <c r="RZF31" s="569"/>
      <c r="RZG31" s="569"/>
      <c r="RZH31" s="569"/>
      <c r="RZI31" s="569"/>
      <c r="RZJ31" s="569"/>
      <c r="RZK31" s="569"/>
      <c r="RZL31" s="569"/>
      <c r="RZM31" s="569"/>
      <c r="RZN31" s="569"/>
      <c r="RZO31" s="569"/>
      <c r="RZP31" s="569"/>
      <c r="RZQ31" s="569"/>
      <c r="RZR31" s="569"/>
      <c r="RZS31" s="569"/>
      <c r="RZT31" s="569"/>
      <c r="RZU31" s="569"/>
      <c r="RZV31" s="569"/>
      <c r="RZW31" s="569"/>
      <c r="RZX31" s="569"/>
      <c r="RZY31" s="569"/>
      <c r="RZZ31" s="569"/>
      <c r="SAA31" s="569"/>
      <c r="SAB31" s="569"/>
      <c r="SAC31" s="569"/>
      <c r="SAD31" s="569"/>
      <c r="SAE31" s="569"/>
      <c r="SAF31" s="569"/>
      <c r="SAG31" s="569"/>
      <c r="SAH31" s="569"/>
      <c r="SAI31" s="569"/>
      <c r="SAJ31" s="569"/>
      <c r="SAK31" s="569"/>
      <c r="SAL31" s="569"/>
      <c r="SAM31" s="569"/>
      <c r="SAN31" s="569"/>
      <c r="SAO31" s="569"/>
      <c r="SAP31" s="569"/>
      <c r="SAQ31" s="569"/>
      <c r="SAR31" s="569"/>
      <c r="SAS31" s="569"/>
      <c r="SAT31" s="569"/>
      <c r="SAU31" s="569"/>
      <c r="SAV31" s="569"/>
      <c r="SAW31" s="569"/>
      <c r="SAX31" s="569"/>
      <c r="SAY31" s="569"/>
      <c r="SAZ31" s="569"/>
      <c r="SBA31" s="569"/>
      <c r="SBB31" s="569"/>
      <c r="SBC31" s="569"/>
      <c r="SBD31" s="569"/>
      <c r="SBE31" s="569"/>
      <c r="SBF31" s="569"/>
      <c r="SBG31" s="569"/>
      <c r="SBH31" s="569"/>
      <c r="SBI31" s="569"/>
      <c r="SBJ31" s="569"/>
      <c r="SBK31" s="569"/>
      <c r="SBL31" s="569"/>
      <c r="SBM31" s="569"/>
      <c r="SBN31" s="569"/>
      <c r="SBO31" s="569"/>
      <c r="SBP31" s="569"/>
      <c r="SBQ31" s="569"/>
      <c r="SBR31" s="569"/>
      <c r="SBS31" s="569"/>
      <c r="SBT31" s="569"/>
      <c r="SBU31" s="569"/>
      <c r="SBV31" s="569"/>
      <c r="SBW31" s="569"/>
      <c r="SBX31" s="569"/>
      <c r="SBY31" s="569"/>
      <c r="SBZ31" s="569"/>
      <c r="SCA31" s="569"/>
      <c r="SCB31" s="569"/>
      <c r="SCC31" s="569"/>
      <c r="SCD31" s="569"/>
      <c r="SCE31" s="569"/>
      <c r="SCF31" s="569"/>
      <c r="SCG31" s="569"/>
      <c r="SCH31" s="569"/>
      <c r="SCI31" s="569"/>
      <c r="SCJ31" s="569"/>
      <c r="SCK31" s="569"/>
      <c r="SCL31" s="569"/>
      <c r="SCM31" s="569"/>
      <c r="SCN31" s="569"/>
      <c r="SCO31" s="569"/>
      <c r="SCP31" s="569"/>
      <c r="SCQ31" s="569"/>
      <c r="SCR31" s="569"/>
      <c r="SCS31" s="569"/>
      <c r="SCT31" s="569"/>
      <c r="SCU31" s="569"/>
      <c r="SCV31" s="569"/>
      <c r="SCW31" s="569"/>
      <c r="SCX31" s="569"/>
      <c r="SCY31" s="569"/>
      <c r="SCZ31" s="569"/>
      <c r="SDA31" s="569"/>
      <c r="SDB31" s="569"/>
      <c r="SDC31" s="569"/>
      <c r="SDD31" s="569"/>
      <c r="SDE31" s="569"/>
      <c r="SDF31" s="569"/>
      <c r="SDG31" s="569"/>
      <c r="SDH31" s="569"/>
      <c r="SDI31" s="569"/>
      <c r="SDJ31" s="569"/>
      <c r="SDK31" s="569"/>
      <c r="SDL31" s="569"/>
      <c r="SDM31" s="569"/>
      <c r="SDN31" s="569"/>
      <c r="SDO31" s="569"/>
      <c r="SDP31" s="569"/>
      <c r="SDQ31" s="569"/>
      <c r="SDR31" s="569"/>
      <c r="SDS31" s="569"/>
      <c r="SDT31" s="569"/>
      <c r="SDU31" s="569"/>
      <c r="SDV31" s="569"/>
      <c r="SDW31" s="569"/>
      <c r="SDX31" s="569"/>
      <c r="SDY31" s="569"/>
      <c r="SDZ31" s="569"/>
      <c r="SEA31" s="569"/>
      <c r="SEB31" s="569"/>
      <c r="SEC31" s="569"/>
      <c r="SED31" s="569"/>
      <c r="SEE31" s="569"/>
      <c r="SEF31" s="569"/>
      <c r="SEG31" s="569"/>
      <c r="SEH31" s="569"/>
      <c r="SEI31" s="569"/>
      <c r="SEJ31" s="569"/>
      <c r="SEK31" s="569"/>
      <c r="SEL31" s="569"/>
      <c r="SEM31" s="569"/>
      <c r="SEN31" s="569"/>
      <c r="SEO31" s="569"/>
      <c r="SEP31" s="569"/>
      <c r="SEQ31" s="569"/>
      <c r="SER31" s="569"/>
      <c r="SES31" s="569"/>
      <c r="SET31" s="569"/>
      <c r="SEU31" s="569"/>
      <c r="SEV31" s="569"/>
      <c r="SEW31" s="569"/>
      <c r="SEX31" s="569"/>
      <c r="SEY31" s="569"/>
      <c r="SEZ31" s="569"/>
      <c r="SFA31" s="569"/>
      <c r="SFB31" s="569"/>
      <c r="SFC31" s="569"/>
      <c r="SFD31" s="569"/>
      <c r="SFE31" s="569"/>
      <c r="SFF31" s="569"/>
      <c r="SFG31" s="569"/>
      <c r="SFH31" s="569"/>
      <c r="SFI31" s="569"/>
      <c r="SFJ31" s="569"/>
      <c r="SFK31" s="569"/>
      <c r="SFL31" s="569"/>
      <c r="SFM31" s="569"/>
      <c r="SFN31" s="569"/>
      <c r="SFO31" s="569"/>
      <c r="SFP31" s="569"/>
      <c r="SFQ31" s="569"/>
      <c r="SFR31" s="569"/>
      <c r="SFS31" s="569"/>
      <c r="SFT31" s="569"/>
      <c r="SFU31" s="569"/>
      <c r="SFV31" s="569"/>
      <c r="SFW31" s="569"/>
      <c r="SFX31" s="569"/>
      <c r="SFY31" s="569"/>
      <c r="SFZ31" s="569"/>
      <c r="SGA31" s="569"/>
      <c r="SGB31" s="569"/>
      <c r="SGC31" s="569"/>
      <c r="SGD31" s="569"/>
      <c r="SGE31" s="569"/>
      <c r="SGF31" s="569"/>
      <c r="SGG31" s="569"/>
      <c r="SGH31" s="569"/>
      <c r="SGI31" s="569"/>
      <c r="SGJ31" s="569"/>
      <c r="SGK31" s="569"/>
      <c r="SGL31" s="569"/>
      <c r="SGM31" s="569"/>
      <c r="SGN31" s="569"/>
      <c r="SGO31" s="569"/>
      <c r="SGP31" s="569"/>
      <c r="SGQ31" s="569"/>
      <c r="SGR31" s="569"/>
      <c r="SGS31" s="569"/>
      <c r="SGT31" s="569"/>
      <c r="SGU31" s="569"/>
      <c r="SGV31" s="569"/>
      <c r="SGW31" s="569"/>
      <c r="SGX31" s="569"/>
      <c r="SGY31" s="569"/>
      <c r="SGZ31" s="569"/>
      <c r="SHA31" s="569"/>
      <c r="SHB31" s="569"/>
      <c r="SHC31" s="569"/>
      <c r="SHD31" s="569"/>
      <c r="SHE31" s="569"/>
      <c r="SHF31" s="569"/>
      <c r="SHG31" s="569"/>
      <c r="SHH31" s="569"/>
      <c r="SHI31" s="569"/>
      <c r="SHJ31" s="569"/>
      <c r="SHK31" s="569"/>
      <c r="SHL31" s="569"/>
      <c r="SHM31" s="569"/>
      <c r="SHN31" s="569"/>
      <c r="SHO31" s="569"/>
      <c r="SHP31" s="569"/>
      <c r="SHQ31" s="569"/>
      <c r="SHR31" s="569"/>
      <c r="SHS31" s="569"/>
      <c r="SHT31" s="569"/>
      <c r="SHU31" s="569"/>
      <c r="SHV31" s="569"/>
      <c r="SHW31" s="569"/>
      <c r="SHX31" s="569"/>
      <c r="SHY31" s="569"/>
      <c r="SHZ31" s="569"/>
      <c r="SIA31" s="569"/>
      <c r="SIB31" s="569"/>
      <c r="SIC31" s="569"/>
      <c r="SID31" s="569"/>
      <c r="SIE31" s="569"/>
      <c r="SIF31" s="569"/>
      <c r="SIG31" s="569"/>
      <c r="SIH31" s="569"/>
      <c r="SII31" s="569"/>
      <c r="SIJ31" s="569"/>
      <c r="SIK31" s="569"/>
      <c r="SIL31" s="569"/>
      <c r="SIM31" s="569"/>
      <c r="SIN31" s="569"/>
      <c r="SIO31" s="569"/>
      <c r="SIP31" s="569"/>
      <c r="SIQ31" s="569"/>
      <c r="SIR31" s="569"/>
      <c r="SIS31" s="569"/>
      <c r="SIT31" s="569"/>
      <c r="SIU31" s="569"/>
      <c r="SIV31" s="569"/>
      <c r="SIW31" s="569"/>
      <c r="SIX31" s="569"/>
      <c r="SIY31" s="569"/>
      <c r="SIZ31" s="569"/>
      <c r="SJA31" s="569"/>
      <c r="SJB31" s="569"/>
      <c r="SJC31" s="569"/>
      <c r="SJD31" s="569"/>
      <c r="SJE31" s="569"/>
      <c r="SJF31" s="569"/>
      <c r="SJG31" s="569"/>
      <c r="SJH31" s="569"/>
      <c r="SJI31" s="569"/>
      <c r="SJJ31" s="569"/>
      <c r="SJK31" s="569"/>
      <c r="SJL31" s="569"/>
      <c r="SJM31" s="569"/>
      <c r="SJN31" s="569"/>
      <c r="SJO31" s="569"/>
      <c r="SJP31" s="569"/>
      <c r="SJQ31" s="569"/>
      <c r="SJR31" s="569"/>
      <c r="SJS31" s="569"/>
      <c r="SJT31" s="569"/>
      <c r="SJU31" s="569"/>
      <c r="SJV31" s="569"/>
      <c r="SJW31" s="569"/>
      <c r="SJX31" s="569"/>
      <c r="SJY31" s="569"/>
      <c r="SJZ31" s="569"/>
      <c r="SKA31" s="569"/>
      <c r="SKB31" s="569"/>
      <c r="SKC31" s="569"/>
      <c r="SKD31" s="569"/>
      <c r="SKE31" s="569"/>
      <c r="SKF31" s="569"/>
      <c r="SKG31" s="569"/>
      <c r="SKH31" s="569"/>
      <c r="SKI31" s="569"/>
      <c r="SKJ31" s="569"/>
      <c r="SKK31" s="569"/>
      <c r="SKL31" s="569"/>
      <c r="SKM31" s="569"/>
      <c r="SKN31" s="569"/>
      <c r="SKO31" s="569"/>
      <c r="SKP31" s="569"/>
      <c r="SKQ31" s="569"/>
      <c r="SKR31" s="569"/>
      <c r="SKS31" s="569"/>
      <c r="SKT31" s="569"/>
      <c r="SKU31" s="569"/>
      <c r="SKV31" s="569"/>
      <c r="SKW31" s="569"/>
      <c r="SKX31" s="569"/>
      <c r="SKY31" s="569"/>
      <c r="SKZ31" s="569"/>
      <c r="SLA31" s="569"/>
      <c r="SLB31" s="569"/>
      <c r="SLC31" s="569"/>
      <c r="SLD31" s="569"/>
      <c r="SLE31" s="569"/>
      <c r="SLF31" s="569"/>
      <c r="SLG31" s="569"/>
      <c r="SLH31" s="569"/>
      <c r="SLI31" s="569"/>
      <c r="SLJ31" s="569"/>
      <c r="SLK31" s="569"/>
      <c r="SLL31" s="569"/>
      <c r="SLM31" s="569"/>
      <c r="SLN31" s="569"/>
      <c r="SLO31" s="569"/>
      <c r="SLP31" s="569"/>
      <c r="SLQ31" s="569"/>
      <c r="SLR31" s="569"/>
      <c r="SLS31" s="569"/>
      <c r="SLT31" s="569"/>
      <c r="SLU31" s="569"/>
      <c r="SLV31" s="569"/>
      <c r="SLW31" s="569"/>
      <c r="SLX31" s="569"/>
      <c r="SLY31" s="569"/>
      <c r="SLZ31" s="569"/>
      <c r="SMA31" s="569"/>
      <c r="SMB31" s="569"/>
      <c r="SMC31" s="569"/>
      <c r="SMD31" s="569"/>
      <c r="SME31" s="569"/>
      <c r="SMF31" s="569"/>
      <c r="SMG31" s="569"/>
      <c r="SMH31" s="569"/>
      <c r="SMI31" s="569"/>
      <c r="SMJ31" s="569"/>
      <c r="SMK31" s="569"/>
      <c r="SML31" s="569"/>
      <c r="SMM31" s="569"/>
      <c r="SMN31" s="569"/>
      <c r="SMO31" s="569"/>
      <c r="SMP31" s="569"/>
      <c r="SMQ31" s="569"/>
      <c r="SMR31" s="569"/>
      <c r="SMS31" s="569"/>
      <c r="SMT31" s="569"/>
      <c r="SMU31" s="569"/>
      <c r="SMV31" s="569"/>
      <c r="SMW31" s="569"/>
      <c r="SMX31" s="569"/>
      <c r="SMY31" s="569"/>
      <c r="SMZ31" s="569"/>
      <c r="SNA31" s="569"/>
      <c r="SNB31" s="569"/>
      <c r="SNC31" s="569"/>
      <c r="SND31" s="569"/>
      <c r="SNE31" s="569"/>
      <c r="SNF31" s="569"/>
      <c r="SNG31" s="569"/>
      <c r="SNH31" s="569"/>
      <c r="SNI31" s="569"/>
      <c r="SNJ31" s="569"/>
      <c r="SNK31" s="569"/>
      <c r="SNL31" s="569"/>
      <c r="SNM31" s="569"/>
      <c r="SNN31" s="569"/>
      <c r="SNO31" s="569"/>
      <c r="SNP31" s="569"/>
      <c r="SNQ31" s="569"/>
      <c r="SNR31" s="569"/>
      <c r="SNS31" s="569"/>
      <c r="SNT31" s="569"/>
      <c r="SNU31" s="569"/>
      <c r="SNV31" s="569"/>
      <c r="SNW31" s="569"/>
      <c r="SNX31" s="569"/>
      <c r="SNY31" s="569"/>
      <c r="SNZ31" s="569"/>
      <c r="SOA31" s="569"/>
      <c r="SOB31" s="569"/>
      <c r="SOC31" s="569"/>
      <c r="SOD31" s="569"/>
      <c r="SOE31" s="569"/>
      <c r="SOF31" s="569"/>
      <c r="SOG31" s="569"/>
      <c r="SOH31" s="569"/>
      <c r="SOI31" s="569"/>
      <c r="SOJ31" s="569"/>
      <c r="SOK31" s="569"/>
      <c r="SOL31" s="569"/>
      <c r="SOM31" s="569"/>
      <c r="SON31" s="569"/>
      <c r="SOO31" s="569"/>
      <c r="SOP31" s="569"/>
      <c r="SOQ31" s="569"/>
      <c r="SOR31" s="569"/>
      <c r="SOS31" s="569"/>
      <c r="SOT31" s="569"/>
      <c r="SOU31" s="569"/>
      <c r="SOV31" s="569"/>
      <c r="SOW31" s="569"/>
      <c r="SOX31" s="569"/>
      <c r="SOY31" s="569"/>
      <c r="SOZ31" s="569"/>
      <c r="SPA31" s="569"/>
      <c r="SPB31" s="569"/>
      <c r="SPC31" s="569"/>
      <c r="SPD31" s="569"/>
      <c r="SPE31" s="569"/>
      <c r="SPF31" s="569"/>
      <c r="SPG31" s="569"/>
      <c r="SPH31" s="569"/>
      <c r="SPI31" s="569"/>
      <c r="SPJ31" s="569"/>
      <c r="SPK31" s="569"/>
      <c r="SPL31" s="569"/>
      <c r="SPM31" s="569"/>
      <c r="SPN31" s="569"/>
      <c r="SPO31" s="569"/>
      <c r="SPP31" s="569"/>
      <c r="SPQ31" s="569"/>
      <c r="SPR31" s="569"/>
      <c r="SPS31" s="569"/>
      <c r="SPT31" s="569"/>
      <c r="SPU31" s="569"/>
      <c r="SPV31" s="569"/>
      <c r="SPW31" s="569"/>
      <c r="SPX31" s="569"/>
      <c r="SPY31" s="569"/>
      <c r="SPZ31" s="569"/>
      <c r="SQA31" s="569"/>
      <c r="SQB31" s="569"/>
      <c r="SQC31" s="569"/>
      <c r="SQD31" s="569"/>
      <c r="SQE31" s="569"/>
      <c r="SQF31" s="569"/>
      <c r="SQG31" s="569"/>
      <c r="SQH31" s="569"/>
      <c r="SQI31" s="569"/>
      <c r="SQJ31" s="569"/>
      <c r="SQK31" s="569"/>
      <c r="SQL31" s="569"/>
      <c r="SQM31" s="569"/>
      <c r="SQN31" s="569"/>
      <c r="SQO31" s="569"/>
      <c r="SQP31" s="569"/>
      <c r="SQQ31" s="569"/>
      <c r="SQR31" s="569"/>
      <c r="SQS31" s="569"/>
      <c r="SQT31" s="569"/>
      <c r="SQU31" s="569"/>
      <c r="SQV31" s="569"/>
      <c r="SQW31" s="569"/>
      <c r="SQX31" s="569"/>
      <c r="SQY31" s="569"/>
      <c r="SQZ31" s="569"/>
      <c r="SRA31" s="569"/>
      <c r="SRB31" s="569"/>
      <c r="SRC31" s="569"/>
      <c r="SRD31" s="569"/>
      <c r="SRE31" s="569"/>
      <c r="SRF31" s="569"/>
      <c r="SRG31" s="569"/>
      <c r="SRH31" s="569"/>
      <c r="SRI31" s="569"/>
      <c r="SRJ31" s="569"/>
      <c r="SRK31" s="569"/>
      <c r="SRL31" s="569"/>
      <c r="SRM31" s="569"/>
      <c r="SRN31" s="569"/>
      <c r="SRO31" s="569"/>
      <c r="SRP31" s="569"/>
      <c r="SRQ31" s="569"/>
      <c r="SRR31" s="569"/>
      <c r="SRS31" s="569"/>
      <c r="SRT31" s="569"/>
      <c r="SRU31" s="569"/>
      <c r="SRV31" s="569"/>
      <c r="SRW31" s="569"/>
      <c r="SRX31" s="569"/>
      <c r="SRY31" s="569"/>
      <c r="SRZ31" s="569"/>
      <c r="SSA31" s="569"/>
      <c r="SSB31" s="569"/>
      <c r="SSC31" s="569"/>
      <c r="SSD31" s="569"/>
      <c r="SSE31" s="569"/>
      <c r="SSF31" s="569"/>
      <c r="SSG31" s="569"/>
      <c r="SSH31" s="569"/>
      <c r="SSI31" s="569"/>
      <c r="SSJ31" s="569"/>
      <c r="SSK31" s="569"/>
      <c r="SSL31" s="569"/>
      <c r="SSM31" s="569"/>
      <c r="SSN31" s="569"/>
      <c r="SSO31" s="569"/>
      <c r="SSP31" s="569"/>
      <c r="SSQ31" s="569"/>
      <c r="SSR31" s="569"/>
      <c r="SSS31" s="569"/>
      <c r="SST31" s="569"/>
      <c r="SSU31" s="569"/>
      <c r="SSV31" s="569"/>
      <c r="SSW31" s="569"/>
      <c r="SSX31" s="569"/>
      <c r="SSY31" s="569"/>
      <c r="SSZ31" s="569"/>
      <c r="STA31" s="569"/>
      <c r="STB31" s="569"/>
      <c r="STC31" s="569"/>
      <c r="STD31" s="569"/>
      <c r="STE31" s="569"/>
      <c r="STF31" s="569"/>
      <c r="STG31" s="569"/>
      <c r="STH31" s="569"/>
      <c r="STI31" s="569"/>
      <c r="STJ31" s="569"/>
      <c r="STK31" s="569"/>
      <c r="STL31" s="569"/>
      <c r="STM31" s="569"/>
      <c r="STN31" s="569"/>
      <c r="STO31" s="569"/>
      <c r="STP31" s="569"/>
      <c r="STQ31" s="569"/>
      <c r="STR31" s="569"/>
      <c r="STS31" s="569"/>
      <c r="STT31" s="569"/>
      <c r="STU31" s="569"/>
      <c r="STV31" s="569"/>
      <c r="STW31" s="569"/>
      <c r="STX31" s="569"/>
      <c r="STY31" s="569"/>
      <c r="STZ31" s="569"/>
      <c r="SUA31" s="569"/>
      <c r="SUB31" s="569"/>
      <c r="SUC31" s="569"/>
      <c r="SUD31" s="569"/>
      <c r="SUE31" s="569"/>
      <c r="SUF31" s="569"/>
      <c r="SUG31" s="569"/>
      <c r="SUH31" s="569"/>
      <c r="SUI31" s="569"/>
      <c r="SUJ31" s="569"/>
      <c r="SUK31" s="569"/>
      <c r="SUL31" s="569"/>
      <c r="SUM31" s="569"/>
      <c r="SUN31" s="569"/>
      <c r="SUO31" s="569"/>
      <c r="SUP31" s="569"/>
      <c r="SUQ31" s="569"/>
      <c r="SUR31" s="569"/>
      <c r="SUS31" s="569"/>
      <c r="SUT31" s="569"/>
      <c r="SUU31" s="569"/>
      <c r="SUV31" s="569"/>
      <c r="SUW31" s="569"/>
      <c r="SUX31" s="569"/>
      <c r="SUY31" s="569"/>
      <c r="SUZ31" s="569"/>
      <c r="SVA31" s="569"/>
      <c r="SVB31" s="569"/>
      <c r="SVC31" s="569"/>
      <c r="SVD31" s="569"/>
      <c r="SVE31" s="569"/>
      <c r="SVF31" s="569"/>
      <c r="SVG31" s="569"/>
      <c r="SVH31" s="569"/>
      <c r="SVI31" s="569"/>
      <c r="SVJ31" s="569"/>
      <c r="SVK31" s="569"/>
      <c r="SVL31" s="569"/>
      <c r="SVM31" s="569"/>
      <c r="SVN31" s="569"/>
      <c r="SVO31" s="569"/>
      <c r="SVP31" s="569"/>
      <c r="SVQ31" s="569"/>
      <c r="SVR31" s="569"/>
      <c r="SVS31" s="569"/>
      <c r="SVT31" s="569"/>
      <c r="SVU31" s="569"/>
      <c r="SVV31" s="569"/>
      <c r="SVW31" s="569"/>
      <c r="SVX31" s="569"/>
      <c r="SVY31" s="569"/>
      <c r="SVZ31" s="569"/>
      <c r="SWA31" s="569"/>
      <c r="SWB31" s="569"/>
      <c r="SWC31" s="569"/>
      <c r="SWD31" s="569"/>
      <c r="SWE31" s="569"/>
      <c r="SWF31" s="569"/>
      <c r="SWG31" s="569"/>
      <c r="SWH31" s="569"/>
      <c r="SWI31" s="569"/>
      <c r="SWJ31" s="569"/>
      <c r="SWK31" s="569"/>
      <c r="SWL31" s="569"/>
      <c r="SWM31" s="569"/>
      <c r="SWN31" s="569"/>
      <c r="SWO31" s="569"/>
      <c r="SWP31" s="569"/>
      <c r="SWQ31" s="569"/>
      <c r="SWR31" s="569"/>
      <c r="SWS31" s="569"/>
      <c r="SWT31" s="569"/>
      <c r="SWU31" s="569"/>
      <c r="SWV31" s="569"/>
      <c r="SWW31" s="569"/>
      <c r="SWX31" s="569"/>
      <c r="SWY31" s="569"/>
      <c r="SWZ31" s="569"/>
      <c r="SXA31" s="569"/>
      <c r="SXB31" s="569"/>
      <c r="SXC31" s="569"/>
      <c r="SXD31" s="569"/>
      <c r="SXE31" s="569"/>
      <c r="SXF31" s="569"/>
      <c r="SXG31" s="569"/>
      <c r="SXH31" s="569"/>
      <c r="SXI31" s="569"/>
      <c r="SXJ31" s="569"/>
      <c r="SXK31" s="569"/>
      <c r="SXL31" s="569"/>
      <c r="SXM31" s="569"/>
      <c r="SXN31" s="569"/>
      <c r="SXO31" s="569"/>
      <c r="SXP31" s="569"/>
      <c r="SXQ31" s="569"/>
      <c r="SXR31" s="569"/>
      <c r="SXS31" s="569"/>
      <c r="SXT31" s="569"/>
      <c r="SXU31" s="569"/>
      <c r="SXV31" s="569"/>
      <c r="SXW31" s="569"/>
      <c r="SXX31" s="569"/>
      <c r="SXY31" s="569"/>
      <c r="SXZ31" s="569"/>
      <c r="SYA31" s="569"/>
      <c r="SYB31" s="569"/>
      <c r="SYC31" s="569"/>
      <c r="SYD31" s="569"/>
      <c r="SYE31" s="569"/>
      <c r="SYF31" s="569"/>
      <c r="SYG31" s="569"/>
      <c r="SYH31" s="569"/>
      <c r="SYI31" s="569"/>
      <c r="SYJ31" s="569"/>
      <c r="SYK31" s="569"/>
      <c r="SYL31" s="569"/>
      <c r="SYM31" s="569"/>
      <c r="SYN31" s="569"/>
      <c r="SYO31" s="569"/>
      <c r="SYP31" s="569"/>
      <c r="SYQ31" s="569"/>
      <c r="SYR31" s="569"/>
      <c r="SYS31" s="569"/>
      <c r="SYT31" s="569"/>
      <c r="SYU31" s="569"/>
      <c r="SYV31" s="569"/>
      <c r="SYW31" s="569"/>
      <c r="SYX31" s="569"/>
      <c r="SYY31" s="569"/>
      <c r="SYZ31" s="569"/>
      <c r="SZA31" s="569"/>
      <c r="SZB31" s="569"/>
      <c r="SZC31" s="569"/>
      <c r="SZD31" s="569"/>
      <c r="SZE31" s="569"/>
      <c r="SZF31" s="569"/>
      <c r="SZG31" s="569"/>
      <c r="SZH31" s="569"/>
      <c r="SZI31" s="569"/>
      <c r="SZJ31" s="569"/>
      <c r="SZK31" s="569"/>
      <c r="SZL31" s="569"/>
      <c r="SZM31" s="569"/>
      <c r="SZN31" s="569"/>
      <c r="SZO31" s="569"/>
      <c r="SZP31" s="569"/>
      <c r="SZQ31" s="569"/>
      <c r="SZR31" s="569"/>
      <c r="SZS31" s="569"/>
      <c r="SZT31" s="569"/>
      <c r="SZU31" s="569"/>
      <c r="SZV31" s="569"/>
      <c r="SZW31" s="569"/>
      <c r="SZX31" s="569"/>
      <c r="SZY31" s="569"/>
      <c r="SZZ31" s="569"/>
      <c r="TAA31" s="569"/>
      <c r="TAB31" s="569"/>
      <c r="TAC31" s="569"/>
      <c r="TAD31" s="569"/>
      <c r="TAE31" s="569"/>
      <c r="TAF31" s="569"/>
      <c r="TAG31" s="569"/>
      <c r="TAH31" s="569"/>
      <c r="TAI31" s="569"/>
      <c r="TAJ31" s="569"/>
      <c r="TAK31" s="569"/>
      <c r="TAL31" s="569"/>
      <c r="TAM31" s="569"/>
      <c r="TAN31" s="569"/>
      <c r="TAO31" s="569"/>
      <c r="TAP31" s="569"/>
      <c r="TAQ31" s="569"/>
      <c r="TAR31" s="569"/>
      <c r="TAS31" s="569"/>
      <c r="TAT31" s="569"/>
      <c r="TAU31" s="569"/>
      <c r="TAV31" s="569"/>
      <c r="TAW31" s="569"/>
      <c r="TAX31" s="569"/>
      <c r="TAY31" s="569"/>
      <c r="TAZ31" s="569"/>
      <c r="TBA31" s="569"/>
      <c r="TBB31" s="569"/>
      <c r="TBC31" s="569"/>
      <c r="TBD31" s="569"/>
      <c r="TBE31" s="569"/>
      <c r="TBF31" s="569"/>
      <c r="TBG31" s="569"/>
      <c r="TBH31" s="569"/>
      <c r="TBI31" s="569"/>
      <c r="TBJ31" s="569"/>
      <c r="TBK31" s="569"/>
      <c r="TBL31" s="569"/>
      <c r="TBM31" s="569"/>
      <c r="TBN31" s="569"/>
      <c r="TBO31" s="569"/>
      <c r="TBP31" s="569"/>
      <c r="TBQ31" s="569"/>
      <c r="TBR31" s="569"/>
      <c r="TBS31" s="569"/>
      <c r="TBT31" s="569"/>
      <c r="TBU31" s="569"/>
      <c r="TBV31" s="569"/>
      <c r="TBW31" s="569"/>
      <c r="TBX31" s="569"/>
      <c r="TBY31" s="569"/>
      <c r="TBZ31" s="569"/>
      <c r="TCA31" s="569"/>
      <c r="TCB31" s="569"/>
      <c r="TCC31" s="569"/>
      <c r="TCD31" s="569"/>
      <c r="TCE31" s="569"/>
      <c r="TCF31" s="569"/>
      <c r="TCG31" s="569"/>
      <c r="TCH31" s="569"/>
      <c r="TCI31" s="569"/>
      <c r="TCJ31" s="569"/>
      <c r="TCK31" s="569"/>
      <c r="TCL31" s="569"/>
      <c r="TCM31" s="569"/>
      <c r="TCN31" s="569"/>
      <c r="TCO31" s="569"/>
      <c r="TCP31" s="569"/>
      <c r="TCQ31" s="569"/>
      <c r="TCR31" s="569"/>
      <c r="TCS31" s="569"/>
      <c r="TCT31" s="569"/>
      <c r="TCU31" s="569"/>
      <c r="TCV31" s="569"/>
      <c r="TCW31" s="569"/>
      <c r="TCX31" s="569"/>
      <c r="TCY31" s="569"/>
      <c r="TCZ31" s="569"/>
      <c r="TDA31" s="569"/>
      <c r="TDB31" s="569"/>
      <c r="TDC31" s="569"/>
      <c r="TDD31" s="569"/>
      <c r="TDE31" s="569"/>
      <c r="TDF31" s="569"/>
      <c r="TDG31" s="569"/>
      <c r="TDH31" s="569"/>
      <c r="TDI31" s="569"/>
      <c r="TDJ31" s="569"/>
      <c r="TDK31" s="569"/>
      <c r="TDL31" s="569"/>
      <c r="TDM31" s="569"/>
      <c r="TDN31" s="569"/>
      <c r="TDO31" s="569"/>
      <c r="TDP31" s="569"/>
      <c r="TDQ31" s="569"/>
      <c r="TDR31" s="569"/>
      <c r="TDS31" s="569"/>
      <c r="TDT31" s="569"/>
      <c r="TDU31" s="569"/>
      <c r="TDV31" s="569"/>
      <c r="TDW31" s="569"/>
      <c r="TDX31" s="569"/>
      <c r="TDY31" s="569"/>
      <c r="TDZ31" s="569"/>
      <c r="TEA31" s="569"/>
      <c r="TEB31" s="569"/>
      <c r="TEC31" s="569"/>
      <c r="TED31" s="569"/>
      <c r="TEE31" s="569"/>
      <c r="TEF31" s="569"/>
      <c r="TEG31" s="569"/>
      <c r="TEH31" s="569"/>
      <c r="TEI31" s="569"/>
      <c r="TEJ31" s="569"/>
      <c r="TEK31" s="569"/>
      <c r="TEL31" s="569"/>
      <c r="TEM31" s="569"/>
      <c r="TEN31" s="569"/>
      <c r="TEO31" s="569"/>
      <c r="TEP31" s="569"/>
      <c r="TEQ31" s="569"/>
      <c r="TER31" s="569"/>
      <c r="TES31" s="569"/>
      <c r="TET31" s="569"/>
      <c r="TEU31" s="569"/>
      <c r="TEV31" s="569"/>
      <c r="TEW31" s="569"/>
      <c r="TEX31" s="569"/>
      <c r="TEY31" s="569"/>
      <c r="TEZ31" s="569"/>
      <c r="TFA31" s="569"/>
      <c r="TFB31" s="569"/>
      <c r="TFC31" s="569"/>
      <c r="TFD31" s="569"/>
      <c r="TFE31" s="569"/>
      <c r="TFF31" s="569"/>
      <c r="TFG31" s="569"/>
      <c r="TFH31" s="569"/>
      <c r="TFI31" s="569"/>
      <c r="TFJ31" s="569"/>
      <c r="TFK31" s="569"/>
      <c r="TFL31" s="569"/>
      <c r="TFM31" s="569"/>
      <c r="TFN31" s="569"/>
      <c r="TFO31" s="569"/>
      <c r="TFP31" s="569"/>
      <c r="TFQ31" s="569"/>
      <c r="TFR31" s="569"/>
      <c r="TFS31" s="569"/>
      <c r="TFT31" s="569"/>
      <c r="TFU31" s="569"/>
      <c r="TFV31" s="569"/>
      <c r="TFW31" s="569"/>
      <c r="TFX31" s="569"/>
      <c r="TFY31" s="569"/>
      <c r="TFZ31" s="569"/>
      <c r="TGA31" s="569"/>
      <c r="TGB31" s="569"/>
      <c r="TGC31" s="569"/>
      <c r="TGD31" s="569"/>
      <c r="TGE31" s="569"/>
      <c r="TGF31" s="569"/>
      <c r="TGG31" s="569"/>
      <c r="TGH31" s="569"/>
      <c r="TGI31" s="569"/>
      <c r="TGJ31" s="569"/>
      <c r="TGK31" s="569"/>
      <c r="TGL31" s="569"/>
      <c r="TGM31" s="569"/>
      <c r="TGN31" s="569"/>
      <c r="TGO31" s="569"/>
      <c r="TGP31" s="569"/>
      <c r="TGQ31" s="569"/>
      <c r="TGR31" s="569"/>
      <c r="TGS31" s="569"/>
      <c r="TGT31" s="569"/>
      <c r="TGU31" s="569"/>
      <c r="TGV31" s="569"/>
      <c r="TGW31" s="569"/>
      <c r="TGX31" s="569"/>
      <c r="TGY31" s="569"/>
      <c r="TGZ31" s="569"/>
      <c r="THA31" s="569"/>
      <c r="THB31" s="569"/>
      <c r="THC31" s="569"/>
      <c r="THD31" s="569"/>
      <c r="THE31" s="569"/>
      <c r="THF31" s="569"/>
      <c r="THG31" s="569"/>
      <c r="THH31" s="569"/>
      <c r="THI31" s="569"/>
      <c r="THJ31" s="569"/>
      <c r="THK31" s="569"/>
      <c r="THL31" s="569"/>
      <c r="THM31" s="569"/>
      <c r="THN31" s="569"/>
      <c r="THO31" s="569"/>
      <c r="THP31" s="569"/>
      <c r="THQ31" s="569"/>
      <c r="THR31" s="569"/>
      <c r="THS31" s="569"/>
      <c r="THT31" s="569"/>
      <c r="THU31" s="569"/>
      <c r="THV31" s="569"/>
      <c r="THW31" s="569"/>
      <c r="THX31" s="569"/>
      <c r="THY31" s="569"/>
      <c r="THZ31" s="569"/>
      <c r="TIA31" s="569"/>
      <c r="TIB31" s="569"/>
      <c r="TIC31" s="569"/>
      <c r="TID31" s="569"/>
      <c r="TIE31" s="569"/>
      <c r="TIF31" s="569"/>
      <c r="TIG31" s="569"/>
      <c r="TIH31" s="569"/>
      <c r="TII31" s="569"/>
      <c r="TIJ31" s="569"/>
      <c r="TIK31" s="569"/>
      <c r="TIL31" s="569"/>
      <c r="TIM31" s="569"/>
      <c r="TIN31" s="569"/>
      <c r="TIO31" s="569"/>
      <c r="TIP31" s="569"/>
      <c r="TIQ31" s="569"/>
      <c r="TIR31" s="569"/>
      <c r="TIS31" s="569"/>
      <c r="TIT31" s="569"/>
      <c r="TIU31" s="569"/>
      <c r="TIV31" s="569"/>
      <c r="TIW31" s="569"/>
      <c r="TIX31" s="569"/>
      <c r="TIY31" s="569"/>
      <c r="TIZ31" s="569"/>
      <c r="TJA31" s="569"/>
      <c r="TJB31" s="569"/>
      <c r="TJC31" s="569"/>
      <c r="TJD31" s="569"/>
      <c r="TJE31" s="569"/>
      <c r="TJF31" s="569"/>
      <c r="TJG31" s="569"/>
      <c r="TJH31" s="569"/>
      <c r="TJI31" s="569"/>
      <c r="TJJ31" s="569"/>
      <c r="TJK31" s="569"/>
      <c r="TJL31" s="569"/>
      <c r="TJM31" s="569"/>
      <c r="TJN31" s="569"/>
      <c r="TJO31" s="569"/>
      <c r="TJP31" s="569"/>
      <c r="TJQ31" s="569"/>
      <c r="TJR31" s="569"/>
      <c r="TJS31" s="569"/>
      <c r="TJT31" s="569"/>
      <c r="TJU31" s="569"/>
      <c r="TJV31" s="569"/>
      <c r="TJW31" s="569"/>
      <c r="TJX31" s="569"/>
      <c r="TJY31" s="569"/>
      <c r="TJZ31" s="569"/>
      <c r="TKA31" s="569"/>
      <c r="TKB31" s="569"/>
      <c r="TKC31" s="569"/>
      <c r="TKD31" s="569"/>
      <c r="TKE31" s="569"/>
      <c r="TKF31" s="569"/>
      <c r="TKG31" s="569"/>
      <c r="TKH31" s="569"/>
      <c r="TKI31" s="569"/>
      <c r="TKJ31" s="569"/>
      <c r="TKK31" s="569"/>
      <c r="TKL31" s="569"/>
      <c r="TKM31" s="569"/>
      <c r="TKN31" s="569"/>
      <c r="TKO31" s="569"/>
      <c r="TKP31" s="569"/>
      <c r="TKQ31" s="569"/>
      <c r="TKR31" s="569"/>
      <c r="TKS31" s="569"/>
      <c r="TKT31" s="569"/>
      <c r="TKU31" s="569"/>
      <c r="TKV31" s="569"/>
      <c r="TKW31" s="569"/>
      <c r="TKX31" s="569"/>
      <c r="TKY31" s="569"/>
      <c r="TKZ31" s="569"/>
      <c r="TLA31" s="569"/>
      <c r="TLB31" s="569"/>
      <c r="TLC31" s="569"/>
      <c r="TLD31" s="569"/>
      <c r="TLE31" s="569"/>
      <c r="TLF31" s="569"/>
      <c r="TLG31" s="569"/>
      <c r="TLH31" s="569"/>
      <c r="TLI31" s="569"/>
      <c r="TLJ31" s="569"/>
      <c r="TLK31" s="569"/>
      <c r="TLL31" s="569"/>
      <c r="TLM31" s="569"/>
      <c r="TLN31" s="569"/>
      <c r="TLO31" s="569"/>
      <c r="TLP31" s="569"/>
      <c r="TLQ31" s="569"/>
      <c r="TLR31" s="569"/>
      <c r="TLS31" s="569"/>
      <c r="TLT31" s="569"/>
      <c r="TLU31" s="569"/>
      <c r="TLV31" s="569"/>
      <c r="TLW31" s="569"/>
      <c r="TLX31" s="569"/>
      <c r="TLY31" s="569"/>
      <c r="TLZ31" s="569"/>
      <c r="TMA31" s="569"/>
      <c r="TMB31" s="569"/>
      <c r="TMC31" s="569"/>
      <c r="TMD31" s="569"/>
      <c r="TME31" s="569"/>
      <c r="TMF31" s="569"/>
      <c r="TMG31" s="569"/>
      <c r="TMH31" s="569"/>
      <c r="TMI31" s="569"/>
      <c r="TMJ31" s="569"/>
      <c r="TMK31" s="569"/>
      <c r="TML31" s="569"/>
      <c r="TMM31" s="569"/>
      <c r="TMN31" s="569"/>
      <c r="TMO31" s="569"/>
      <c r="TMP31" s="569"/>
      <c r="TMQ31" s="569"/>
      <c r="TMR31" s="569"/>
      <c r="TMS31" s="569"/>
      <c r="TMT31" s="569"/>
      <c r="TMU31" s="569"/>
      <c r="TMV31" s="569"/>
      <c r="TMW31" s="569"/>
      <c r="TMX31" s="569"/>
      <c r="TMY31" s="569"/>
      <c r="TMZ31" s="569"/>
      <c r="TNA31" s="569"/>
      <c r="TNB31" s="569"/>
      <c r="TNC31" s="569"/>
      <c r="TND31" s="569"/>
      <c r="TNE31" s="569"/>
      <c r="TNF31" s="569"/>
      <c r="TNG31" s="569"/>
      <c r="TNH31" s="569"/>
      <c r="TNI31" s="569"/>
      <c r="TNJ31" s="569"/>
      <c r="TNK31" s="569"/>
      <c r="TNL31" s="569"/>
      <c r="TNM31" s="569"/>
      <c r="TNN31" s="569"/>
      <c r="TNO31" s="569"/>
      <c r="TNP31" s="569"/>
      <c r="TNQ31" s="569"/>
      <c r="TNR31" s="569"/>
      <c r="TNS31" s="569"/>
      <c r="TNT31" s="569"/>
      <c r="TNU31" s="569"/>
      <c r="TNV31" s="569"/>
      <c r="TNW31" s="569"/>
      <c r="TNX31" s="569"/>
      <c r="TNY31" s="569"/>
      <c r="TNZ31" s="569"/>
      <c r="TOA31" s="569"/>
      <c r="TOB31" s="569"/>
      <c r="TOC31" s="569"/>
      <c r="TOD31" s="569"/>
      <c r="TOE31" s="569"/>
      <c r="TOF31" s="569"/>
      <c r="TOG31" s="569"/>
      <c r="TOH31" s="569"/>
      <c r="TOI31" s="569"/>
      <c r="TOJ31" s="569"/>
      <c r="TOK31" s="569"/>
      <c r="TOL31" s="569"/>
      <c r="TOM31" s="569"/>
      <c r="TON31" s="569"/>
      <c r="TOO31" s="569"/>
      <c r="TOP31" s="569"/>
      <c r="TOQ31" s="569"/>
      <c r="TOR31" s="569"/>
      <c r="TOS31" s="569"/>
      <c r="TOT31" s="569"/>
      <c r="TOU31" s="569"/>
      <c r="TOV31" s="569"/>
      <c r="TOW31" s="569"/>
      <c r="TOX31" s="569"/>
      <c r="TOY31" s="569"/>
      <c r="TOZ31" s="569"/>
      <c r="TPA31" s="569"/>
      <c r="TPB31" s="569"/>
      <c r="TPC31" s="569"/>
      <c r="TPD31" s="569"/>
      <c r="TPE31" s="569"/>
      <c r="TPF31" s="569"/>
      <c r="TPG31" s="569"/>
      <c r="TPH31" s="569"/>
      <c r="TPI31" s="569"/>
      <c r="TPJ31" s="569"/>
      <c r="TPK31" s="569"/>
      <c r="TPL31" s="569"/>
      <c r="TPM31" s="569"/>
      <c r="TPN31" s="569"/>
      <c r="TPO31" s="569"/>
      <c r="TPP31" s="569"/>
      <c r="TPQ31" s="569"/>
      <c r="TPR31" s="569"/>
      <c r="TPS31" s="569"/>
      <c r="TPT31" s="569"/>
      <c r="TPU31" s="569"/>
      <c r="TPV31" s="569"/>
      <c r="TPW31" s="569"/>
      <c r="TPX31" s="569"/>
      <c r="TPY31" s="569"/>
      <c r="TPZ31" s="569"/>
      <c r="TQA31" s="569"/>
      <c r="TQB31" s="569"/>
      <c r="TQC31" s="569"/>
      <c r="TQD31" s="569"/>
      <c r="TQE31" s="569"/>
      <c r="TQF31" s="569"/>
      <c r="TQG31" s="569"/>
      <c r="TQH31" s="569"/>
      <c r="TQI31" s="569"/>
      <c r="TQJ31" s="569"/>
      <c r="TQK31" s="569"/>
      <c r="TQL31" s="569"/>
      <c r="TQM31" s="569"/>
      <c r="TQN31" s="569"/>
      <c r="TQO31" s="569"/>
      <c r="TQP31" s="569"/>
      <c r="TQQ31" s="569"/>
      <c r="TQR31" s="569"/>
      <c r="TQS31" s="569"/>
      <c r="TQT31" s="569"/>
      <c r="TQU31" s="569"/>
      <c r="TQV31" s="569"/>
      <c r="TQW31" s="569"/>
      <c r="TQX31" s="569"/>
      <c r="TQY31" s="569"/>
      <c r="TQZ31" s="569"/>
      <c r="TRA31" s="569"/>
      <c r="TRB31" s="569"/>
      <c r="TRC31" s="569"/>
      <c r="TRD31" s="569"/>
      <c r="TRE31" s="569"/>
      <c r="TRF31" s="569"/>
      <c r="TRG31" s="569"/>
      <c r="TRH31" s="569"/>
      <c r="TRI31" s="569"/>
      <c r="TRJ31" s="569"/>
      <c r="TRK31" s="569"/>
      <c r="TRL31" s="569"/>
      <c r="TRM31" s="569"/>
      <c r="TRN31" s="569"/>
      <c r="TRO31" s="569"/>
      <c r="TRP31" s="569"/>
      <c r="TRQ31" s="569"/>
      <c r="TRR31" s="569"/>
      <c r="TRS31" s="569"/>
      <c r="TRT31" s="569"/>
      <c r="TRU31" s="569"/>
      <c r="TRV31" s="569"/>
      <c r="TRW31" s="569"/>
      <c r="TRX31" s="569"/>
      <c r="TRY31" s="569"/>
      <c r="TRZ31" s="569"/>
      <c r="TSA31" s="569"/>
      <c r="TSB31" s="569"/>
      <c r="TSC31" s="569"/>
      <c r="TSD31" s="569"/>
      <c r="TSE31" s="569"/>
      <c r="TSF31" s="569"/>
      <c r="TSG31" s="569"/>
      <c r="TSH31" s="569"/>
      <c r="TSI31" s="569"/>
      <c r="TSJ31" s="569"/>
      <c r="TSK31" s="569"/>
      <c r="TSL31" s="569"/>
      <c r="TSM31" s="569"/>
      <c r="TSN31" s="569"/>
      <c r="TSO31" s="569"/>
      <c r="TSP31" s="569"/>
      <c r="TSQ31" s="569"/>
      <c r="TSR31" s="569"/>
      <c r="TSS31" s="569"/>
      <c r="TST31" s="569"/>
      <c r="TSU31" s="569"/>
      <c r="TSV31" s="569"/>
      <c r="TSW31" s="569"/>
      <c r="TSX31" s="569"/>
      <c r="TSY31" s="569"/>
      <c r="TSZ31" s="569"/>
      <c r="TTA31" s="569"/>
      <c r="TTB31" s="569"/>
      <c r="TTC31" s="569"/>
      <c r="TTD31" s="569"/>
      <c r="TTE31" s="569"/>
      <c r="TTF31" s="569"/>
      <c r="TTG31" s="569"/>
      <c r="TTH31" s="569"/>
      <c r="TTI31" s="569"/>
      <c r="TTJ31" s="569"/>
      <c r="TTK31" s="569"/>
      <c r="TTL31" s="569"/>
      <c r="TTM31" s="569"/>
      <c r="TTN31" s="569"/>
      <c r="TTO31" s="569"/>
      <c r="TTP31" s="569"/>
      <c r="TTQ31" s="569"/>
      <c r="TTR31" s="569"/>
      <c r="TTS31" s="569"/>
      <c r="TTT31" s="569"/>
      <c r="TTU31" s="569"/>
      <c r="TTV31" s="569"/>
      <c r="TTW31" s="569"/>
      <c r="TTX31" s="569"/>
      <c r="TTY31" s="569"/>
      <c r="TTZ31" s="569"/>
      <c r="TUA31" s="569"/>
      <c r="TUB31" s="569"/>
      <c r="TUC31" s="569"/>
      <c r="TUD31" s="569"/>
      <c r="TUE31" s="569"/>
      <c r="TUF31" s="569"/>
      <c r="TUG31" s="569"/>
      <c r="TUH31" s="569"/>
      <c r="TUI31" s="569"/>
      <c r="TUJ31" s="569"/>
      <c r="TUK31" s="569"/>
      <c r="TUL31" s="569"/>
      <c r="TUM31" s="569"/>
      <c r="TUN31" s="569"/>
      <c r="TUO31" s="569"/>
      <c r="TUP31" s="569"/>
      <c r="TUQ31" s="569"/>
      <c r="TUR31" s="569"/>
      <c r="TUS31" s="569"/>
      <c r="TUT31" s="569"/>
      <c r="TUU31" s="569"/>
      <c r="TUV31" s="569"/>
      <c r="TUW31" s="569"/>
      <c r="TUX31" s="569"/>
      <c r="TUY31" s="569"/>
      <c r="TUZ31" s="569"/>
      <c r="TVA31" s="569"/>
      <c r="TVB31" s="569"/>
      <c r="TVC31" s="569"/>
      <c r="TVD31" s="569"/>
      <c r="TVE31" s="569"/>
      <c r="TVF31" s="569"/>
      <c r="TVG31" s="569"/>
      <c r="TVH31" s="569"/>
      <c r="TVI31" s="569"/>
      <c r="TVJ31" s="569"/>
      <c r="TVK31" s="569"/>
      <c r="TVL31" s="569"/>
      <c r="TVM31" s="569"/>
      <c r="TVN31" s="569"/>
      <c r="TVO31" s="569"/>
      <c r="TVP31" s="569"/>
      <c r="TVQ31" s="569"/>
      <c r="TVR31" s="569"/>
      <c r="TVS31" s="569"/>
      <c r="TVT31" s="569"/>
      <c r="TVU31" s="569"/>
      <c r="TVV31" s="569"/>
      <c r="TVW31" s="569"/>
      <c r="TVX31" s="569"/>
      <c r="TVY31" s="569"/>
      <c r="TVZ31" s="569"/>
      <c r="TWA31" s="569"/>
      <c r="TWB31" s="569"/>
      <c r="TWC31" s="569"/>
      <c r="TWD31" s="569"/>
      <c r="TWE31" s="569"/>
      <c r="TWF31" s="569"/>
      <c r="TWG31" s="569"/>
      <c r="TWH31" s="569"/>
      <c r="TWI31" s="569"/>
      <c r="TWJ31" s="569"/>
      <c r="TWK31" s="569"/>
      <c r="TWL31" s="569"/>
      <c r="TWM31" s="569"/>
      <c r="TWN31" s="569"/>
      <c r="TWO31" s="569"/>
      <c r="TWP31" s="569"/>
      <c r="TWQ31" s="569"/>
      <c r="TWR31" s="569"/>
      <c r="TWS31" s="569"/>
      <c r="TWT31" s="569"/>
      <c r="TWU31" s="569"/>
      <c r="TWV31" s="569"/>
      <c r="TWW31" s="569"/>
      <c r="TWX31" s="569"/>
      <c r="TWY31" s="569"/>
      <c r="TWZ31" s="569"/>
      <c r="TXA31" s="569"/>
      <c r="TXB31" s="569"/>
      <c r="TXC31" s="569"/>
      <c r="TXD31" s="569"/>
      <c r="TXE31" s="569"/>
      <c r="TXF31" s="569"/>
      <c r="TXG31" s="569"/>
      <c r="TXH31" s="569"/>
      <c r="TXI31" s="569"/>
      <c r="TXJ31" s="569"/>
      <c r="TXK31" s="569"/>
      <c r="TXL31" s="569"/>
      <c r="TXM31" s="569"/>
      <c r="TXN31" s="569"/>
      <c r="TXO31" s="569"/>
      <c r="TXP31" s="569"/>
      <c r="TXQ31" s="569"/>
      <c r="TXR31" s="569"/>
      <c r="TXS31" s="569"/>
      <c r="TXT31" s="569"/>
      <c r="TXU31" s="569"/>
      <c r="TXV31" s="569"/>
      <c r="TXW31" s="569"/>
      <c r="TXX31" s="569"/>
      <c r="TXY31" s="569"/>
      <c r="TXZ31" s="569"/>
      <c r="TYA31" s="569"/>
      <c r="TYB31" s="569"/>
      <c r="TYC31" s="569"/>
      <c r="TYD31" s="569"/>
      <c r="TYE31" s="569"/>
      <c r="TYF31" s="569"/>
      <c r="TYG31" s="569"/>
      <c r="TYH31" s="569"/>
      <c r="TYI31" s="569"/>
      <c r="TYJ31" s="569"/>
      <c r="TYK31" s="569"/>
      <c r="TYL31" s="569"/>
      <c r="TYM31" s="569"/>
      <c r="TYN31" s="569"/>
      <c r="TYO31" s="569"/>
      <c r="TYP31" s="569"/>
      <c r="TYQ31" s="569"/>
      <c r="TYR31" s="569"/>
      <c r="TYS31" s="569"/>
      <c r="TYT31" s="569"/>
      <c r="TYU31" s="569"/>
      <c r="TYV31" s="569"/>
      <c r="TYW31" s="569"/>
      <c r="TYX31" s="569"/>
      <c r="TYY31" s="569"/>
      <c r="TYZ31" s="569"/>
      <c r="TZA31" s="569"/>
      <c r="TZB31" s="569"/>
      <c r="TZC31" s="569"/>
      <c r="TZD31" s="569"/>
      <c r="TZE31" s="569"/>
      <c r="TZF31" s="569"/>
      <c r="TZG31" s="569"/>
      <c r="TZH31" s="569"/>
      <c r="TZI31" s="569"/>
      <c r="TZJ31" s="569"/>
      <c r="TZK31" s="569"/>
      <c r="TZL31" s="569"/>
      <c r="TZM31" s="569"/>
      <c r="TZN31" s="569"/>
      <c r="TZO31" s="569"/>
      <c r="TZP31" s="569"/>
      <c r="TZQ31" s="569"/>
      <c r="TZR31" s="569"/>
      <c r="TZS31" s="569"/>
      <c r="TZT31" s="569"/>
      <c r="TZU31" s="569"/>
      <c r="TZV31" s="569"/>
      <c r="TZW31" s="569"/>
      <c r="TZX31" s="569"/>
      <c r="TZY31" s="569"/>
      <c r="TZZ31" s="569"/>
      <c r="UAA31" s="569"/>
      <c r="UAB31" s="569"/>
      <c r="UAC31" s="569"/>
      <c r="UAD31" s="569"/>
      <c r="UAE31" s="569"/>
      <c r="UAF31" s="569"/>
      <c r="UAG31" s="569"/>
      <c r="UAH31" s="569"/>
      <c r="UAI31" s="569"/>
      <c r="UAJ31" s="569"/>
      <c r="UAK31" s="569"/>
      <c r="UAL31" s="569"/>
      <c r="UAM31" s="569"/>
      <c r="UAN31" s="569"/>
      <c r="UAO31" s="569"/>
      <c r="UAP31" s="569"/>
      <c r="UAQ31" s="569"/>
      <c r="UAR31" s="569"/>
      <c r="UAS31" s="569"/>
      <c r="UAT31" s="569"/>
      <c r="UAU31" s="569"/>
      <c r="UAV31" s="569"/>
      <c r="UAW31" s="569"/>
      <c r="UAX31" s="569"/>
      <c r="UAY31" s="569"/>
      <c r="UAZ31" s="569"/>
      <c r="UBA31" s="569"/>
      <c r="UBB31" s="569"/>
      <c r="UBC31" s="569"/>
      <c r="UBD31" s="569"/>
      <c r="UBE31" s="569"/>
      <c r="UBF31" s="569"/>
      <c r="UBG31" s="569"/>
      <c r="UBH31" s="569"/>
      <c r="UBI31" s="569"/>
      <c r="UBJ31" s="569"/>
      <c r="UBK31" s="569"/>
      <c r="UBL31" s="569"/>
      <c r="UBM31" s="569"/>
      <c r="UBN31" s="569"/>
      <c r="UBO31" s="569"/>
      <c r="UBP31" s="569"/>
      <c r="UBQ31" s="569"/>
      <c r="UBR31" s="569"/>
      <c r="UBS31" s="569"/>
      <c r="UBT31" s="569"/>
      <c r="UBU31" s="569"/>
      <c r="UBV31" s="569"/>
      <c r="UBW31" s="569"/>
      <c r="UBX31" s="569"/>
      <c r="UBY31" s="569"/>
      <c r="UBZ31" s="569"/>
      <c r="UCA31" s="569"/>
      <c r="UCB31" s="569"/>
      <c r="UCC31" s="569"/>
      <c r="UCD31" s="569"/>
      <c r="UCE31" s="569"/>
      <c r="UCF31" s="569"/>
      <c r="UCG31" s="569"/>
      <c r="UCH31" s="569"/>
      <c r="UCI31" s="569"/>
      <c r="UCJ31" s="569"/>
      <c r="UCK31" s="569"/>
      <c r="UCL31" s="569"/>
      <c r="UCM31" s="569"/>
      <c r="UCN31" s="569"/>
      <c r="UCO31" s="569"/>
      <c r="UCP31" s="569"/>
      <c r="UCQ31" s="569"/>
      <c r="UCR31" s="569"/>
      <c r="UCS31" s="569"/>
      <c r="UCT31" s="569"/>
      <c r="UCU31" s="569"/>
      <c r="UCV31" s="569"/>
      <c r="UCW31" s="569"/>
      <c r="UCX31" s="569"/>
      <c r="UCY31" s="569"/>
      <c r="UCZ31" s="569"/>
      <c r="UDA31" s="569"/>
      <c r="UDB31" s="569"/>
      <c r="UDC31" s="569"/>
      <c r="UDD31" s="569"/>
      <c r="UDE31" s="569"/>
      <c r="UDF31" s="569"/>
      <c r="UDG31" s="569"/>
      <c r="UDH31" s="569"/>
      <c r="UDI31" s="569"/>
      <c r="UDJ31" s="569"/>
      <c r="UDK31" s="569"/>
      <c r="UDL31" s="569"/>
      <c r="UDM31" s="569"/>
      <c r="UDN31" s="569"/>
      <c r="UDO31" s="569"/>
      <c r="UDP31" s="569"/>
      <c r="UDQ31" s="569"/>
      <c r="UDR31" s="569"/>
      <c r="UDS31" s="569"/>
      <c r="UDT31" s="569"/>
      <c r="UDU31" s="569"/>
      <c r="UDV31" s="569"/>
      <c r="UDW31" s="569"/>
      <c r="UDX31" s="569"/>
      <c r="UDY31" s="569"/>
      <c r="UDZ31" s="569"/>
      <c r="UEA31" s="569"/>
      <c r="UEB31" s="569"/>
      <c r="UEC31" s="569"/>
      <c r="UED31" s="569"/>
      <c r="UEE31" s="569"/>
      <c r="UEF31" s="569"/>
      <c r="UEG31" s="569"/>
      <c r="UEH31" s="569"/>
      <c r="UEI31" s="569"/>
      <c r="UEJ31" s="569"/>
      <c r="UEK31" s="569"/>
      <c r="UEL31" s="569"/>
      <c r="UEM31" s="569"/>
      <c r="UEN31" s="569"/>
      <c r="UEO31" s="569"/>
      <c r="UEP31" s="569"/>
      <c r="UEQ31" s="569"/>
      <c r="UER31" s="569"/>
      <c r="UES31" s="569"/>
      <c r="UET31" s="569"/>
      <c r="UEU31" s="569"/>
      <c r="UEV31" s="569"/>
      <c r="UEW31" s="569"/>
      <c r="UEX31" s="569"/>
      <c r="UEY31" s="569"/>
      <c r="UEZ31" s="569"/>
      <c r="UFA31" s="569"/>
      <c r="UFB31" s="569"/>
      <c r="UFC31" s="569"/>
      <c r="UFD31" s="569"/>
      <c r="UFE31" s="569"/>
      <c r="UFF31" s="569"/>
      <c r="UFG31" s="569"/>
      <c r="UFH31" s="569"/>
      <c r="UFI31" s="569"/>
      <c r="UFJ31" s="569"/>
      <c r="UFK31" s="569"/>
      <c r="UFL31" s="569"/>
      <c r="UFM31" s="569"/>
      <c r="UFN31" s="569"/>
      <c r="UFO31" s="569"/>
      <c r="UFP31" s="569"/>
      <c r="UFQ31" s="569"/>
      <c r="UFR31" s="569"/>
      <c r="UFS31" s="569"/>
      <c r="UFT31" s="569"/>
      <c r="UFU31" s="569"/>
      <c r="UFV31" s="569"/>
      <c r="UFW31" s="569"/>
      <c r="UFX31" s="569"/>
      <c r="UFY31" s="569"/>
      <c r="UFZ31" s="569"/>
      <c r="UGA31" s="569"/>
      <c r="UGB31" s="569"/>
      <c r="UGC31" s="569"/>
      <c r="UGD31" s="569"/>
      <c r="UGE31" s="569"/>
      <c r="UGF31" s="569"/>
      <c r="UGG31" s="569"/>
      <c r="UGH31" s="569"/>
      <c r="UGI31" s="569"/>
      <c r="UGJ31" s="569"/>
      <c r="UGK31" s="569"/>
      <c r="UGL31" s="569"/>
      <c r="UGM31" s="569"/>
      <c r="UGN31" s="569"/>
      <c r="UGO31" s="569"/>
      <c r="UGP31" s="569"/>
      <c r="UGQ31" s="569"/>
      <c r="UGR31" s="569"/>
      <c r="UGS31" s="569"/>
      <c r="UGT31" s="569"/>
      <c r="UGU31" s="569"/>
      <c r="UGV31" s="569"/>
      <c r="UGW31" s="569"/>
      <c r="UGX31" s="569"/>
      <c r="UGY31" s="569"/>
      <c r="UGZ31" s="569"/>
      <c r="UHA31" s="569"/>
      <c r="UHB31" s="569"/>
      <c r="UHC31" s="569"/>
      <c r="UHD31" s="569"/>
      <c r="UHE31" s="569"/>
      <c r="UHF31" s="569"/>
      <c r="UHG31" s="569"/>
      <c r="UHH31" s="569"/>
      <c r="UHI31" s="569"/>
      <c r="UHJ31" s="569"/>
      <c r="UHK31" s="569"/>
      <c r="UHL31" s="569"/>
      <c r="UHM31" s="569"/>
      <c r="UHN31" s="569"/>
      <c r="UHO31" s="569"/>
      <c r="UHP31" s="569"/>
      <c r="UHQ31" s="569"/>
      <c r="UHR31" s="569"/>
      <c r="UHS31" s="569"/>
      <c r="UHT31" s="569"/>
      <c r="UHU31" s="569"/>
      <c r="UHV31" s="569"/>
      <c r="UHW31" s="569"/>
      <c r="UHX31" s="569"/>
      <c r="UHY31" s="569"/>
      <c r="UHZ31" s="569"/>
      <c r="UIA31" s="569"/>
      <c r="UIB31" s="569"/>
      <c r="UIC31" s="569"/>
      <c r="UID31" s="569"/>
      <c r="UIE31" s="569"/>
      <c r="UIF31" s="569"/>
      <c r="UIG31" s="569"/>
      <c r="UIH31" s="569"/>
      <c r="UII31" s="569"/>
      <c r="UIJ31" s="569"/>
      <c r="UIK31" s="569"/>
      <c r="UIL31" s="569"/>
      <c r="UIM31" s="569"/>
      <c r="UIN31" s="569"/>
      <c r="UIO31" s="569"/>
      <c r="UIP31" s="569"/>
      <c r="UIQ31" s="569"/>
      <c r="UIR31" s="569"/>
      <c r="UIS31" s="569"/>
      <c r="UIT31" s="569"/>
      <c r="UIU31" s="569"/>
      <c r="UIV31" s="569"/>
      <c r="UIW31" s="569"/>
      <c r="UIX31" s="569"/>
      <c r="UIY31" s="569"/>
      <c r="UIZ31" s="569"/>
      <c r="UJA31" s="569"/>
      <c r="UJB31" s="569"/>
      <c r="UJC31" s="569"/>
      <c r="UJD31" s="569"/>
      <c r="UJE31" s="569"/>
      <c r="UJF31" s="569"/>
      <c r="UJG31" s="569"/>
      <c r="UJH31" s="569"/>
      <c r="UJI31" s="569"/>
      <c r="UJJ31" s="569"/>
      <c r="UJK31" s="569"/>
      <c r="UJL31" s="569"/>
      <c r="UJM31" s="569"/>
      <c r="UJN31" s="569"/>
      <c r="UJO31" s="569"/>
      <c r="UJP31" s="569"/>
      <c r="UJQ31" s="569"/>
      <c r="UJR31" s="569"/>
      <c r="UJS31" s="569"/>
      <c r="UJT31" s="569"/>
      <c r="UJU31" s="569"/>
      <c r="UJV31" s="569"/>
      <c r="UJW31" s="569"/>
      <c r="UJX31" s="569"/>
      <c r="UJY31" s="569"/>
      <c r="UJZ31" s="569"/>
      <c r="UKA31" s="569"/>
      <c r="UKB31" s="569"/>
      <c r="UKC31" s="569"/>
      <c r="UKD31" s="569"/>
      <c r="UKE31" s="569"/>
      <c r="UKF31" s="569"/>
      <c r="UKG31" s="569"/>
      <c r="UKH31" s="569"/>
      <c r="UKI31" s="569"/>
      <c r="UKJ31" s="569"/>
      <c r="UKK31" s="569"/>
      <c r="UKL31" s="569"/>
      <c r="UKM31" s="569"/>
      <c r="UKN31" s="569"/>
      <c r="UKO31" s="569"/>
      <c r="UKP31" s="569"/>
      <c r="UKQ31" s="569"/>
      <c r="UKR31" s="569"/>
      <c r="UKS31" s="569"/>
      <c r="UKT31" s="569"/>
      <c r="UKU31" s="569"/>
      <c r="UKV31" s="569"/>
      <c r="UKW31" s="569"/>
      <c r="UKX31" s="569"/>
      <c r="UKY31" s="569"/>
      <c r="UKZ31" s="569"/>
      <c r="ULA31" s="569"/>
      <c r="ULB31" s="569"/>
      <c r="ULC31" s="569"/>
      <c r="ULD31" s="569"/>
      <c r="ULE31" s="569"/>
      <c r="ULF31" s="569"/>
      <c r="ULG31" s="569"/>
      <c r="ULH31" s="569"/>
      <c r="ULI31" s="569"/>
      <c r="ULJ31" s="569"/>
      <c r="ULK31" s="569"/>
      <c r="ULL31" s="569"/>
      <c r="ULM31" s="569"/>
      <c r="ULN31" s="569"/>
      <c r="ULO31" s="569"/>
      <c r="ULP31" s="569"/>
      <c r="ULQ31" s="569"/>
      <c r="ULR31" s="569"/>
      <c r="ULS31" s="569"/>
      <c r="ULT31" s="569"/>
      <c r="ULU31" s="569"/>
      <c r="ULV31" s="569"/>
      <c r="ULW31" s="569"/>
      <c r="ULX31" s="569"/>
      <c r="ULY31" s="569"/>
      <c r="ULZ31" s="569"/>
      <c r="UMA31" s="569"/>
      <c r="UMB31" s="569"/>
      <c r="UMC31" s="569"/>
      <c r="UMD31" s="569"/>
      <c r="UME31" s="569"/>
      <c r="UMF31" s="569"/>
      <c r="UMG31" s="569"/>
      <c r="UMH31" s="569"/>
      <c r="UMI31" s="569"/>
      <c r="UMJ31" s="569"/>
      <c r="UMK31" s="569"/>
      <c r="UML31" s="569"/>
      <c r="UMM31" s="569"/>
      <c r="UMN31" s="569"/>
      <c r="UMO31" s="569"/>
      <c r="UMP31" s="569"/>
      <c r="UMQ31" s="569"/>
      <c r="UMR31" s="569"/>
      <c r="UMS31" s="569"/>
      <c r="UMT31" s="569"/>
      <c r="UMU31" s="569"/>
      <c r="UMV31" s="569"/>
      <c r="UMW31" s="569"/>
      <c r="UMX31" s="569"/>
      <c r="UMY31" s="569"/>
      <c r="UMZ31" s="569"/>
      <c r="UNA31" s="569"/>
      <c r="UNB31" s="569"/>
      <c r="UNC31" s="569"/>
      <c r="UND31" s="569"/>
      <c r="UNE31" s="569"/>
      <c r="UNF31" s="569"/>
      <c r="UNG31" s="569"/>
      <c r="UNH31" s="569"/>
      <c r="UNI31" s="569"/>
      <c r="UNJ31" s="569"/>
      <c r="UNK31" s="569"/>
      <c r="UNL31" s="569"/>
      <c r="UNM31" s="569"/>
      <c r="UNN31" s="569"/>
      <c r="UNO31" s="569"/>
      <c r="UNP31" s="569"/>
      <c r="UNQ31" s="569"/>
      <c r="UNR31" s="569"/>
      <c r="UNS31" s="569"/>
      <c r="UNT31" s="569"/>
      <c r="UNU31" s="569"/>
      <c r="UNV31" s="569"/>
      <c r="UNW31" s="569"/>
      <c r="UNX31" s="569"/>
      <c r="UNY31" s="569"/>
      <c r="UNZ31" s="569"/>
      <c r="UOA31" s="569"/>
      <c r="UOB31" s="569"/>
      <c r="UOC31" s="569"/>
      <c r="UOD31" s="569"/>
      <c r="UOE31" s="569"/>
      <c r="UOF31" s="569"/>
      <c r="UOG31" s="569"/>
      <c r="UOH31" s="569"/>
      <c r="UOI31" s="569"/>
      <c r="UOJ31" s="569"/>
      <c r="UOK31" s="569"/>
      <c r="UOL31" s="569"/>
      <c r="UOM31" s="569"/>
      <c r="UON31" s="569"/>
      <c r="UOO31" s="569"/>
      <c r="UOP31" s="569"/>
      <c r="UOQ31" s="569"/>
      <c r="UOR31" s="569"/>
      <c r="UOS31" s="569"/>
      <c r="UOT31" s="569"/>
      <c r="UOU31" s="569"/>
      <c r="UOV31" s="569"/>
      <c r="UOW31" s="569"/>
      <c r="UOX31" s="569"/>
      <c r="UOY31" s="569"/>
      <c r="UOZ31" s="569"/>
      <c r="UPA31" s="569"/>
      <c r="UPB31" s="569"/>
      <c r="UPC31" s="569"/>
      <c r="UPD31" s="569"/>
      <c r="UPE31" s="569"/>
      <c r="UPF31" s="569"/>
      <c r="UPG31" s="569"/>
      <c r="UPH31" s="569"/>
      <c r="UPI31" s="569"/>
      <c r="UPJ31" s="569"/>
      <c r="UPK31" s="569"/>
      <c r="UPL31" s="569"/>
      <c r="UPM31" s="569"/>
      <c r="UPN31" s="569"/>
      <c r="UPO31" s="569"/>
      <c r="UPP31" s="569"/>
      <c r="UPQ31" s="569"/>
      <c r="UPR31" s="569"/>
      <c r="UPS31" s="569"/>
      <c r="UPT31" s="569"/>
      <c r="UPU31" s="569"/>
      <c r="UPV31" s="569"/>
      <c r="UPW31" s="569"/>
      <c r="UPX31" s="569"/>
      <c r="UPY31" s="569"/>
      <c r="UPZ31" s="569"/>
      <c r="UQA31" s="569"/>
      <c r="UQB31" s="569"/>
      <c r="UQC31" s="569"/>
      <c r="UQD31" s="569"/>
      <c r="UQE31" s="569"/>
      <c r="UQF31" s="569"/>
      <c r="UQG31" s="569"/>
      <c r="UQH31" s="569"/>
      <c r="UQI31" s="569"/>
      <c r="UQJ31" s="569"/>
      <c r="UQK31" s="569"/>
      <c r="UQL31" s="569"/>
      <c r="UQM31" s="569"/>
      <c r="UQN31" s="569"/>
      <c r="UQO31" s="569"/>
      <c r="UQP31" s="569"/>
      <c r="UQQ31" s="569"/>
      <c r="UQR31" s="569"/>
      <c r="UQS31" s="569"/>
      <c r="UQT31" s="569"/>
      <c r="UQU31" s="569"/>
      <c r="UQV31" s="569"/>
      <c r="UQW31" s="569"/>
      <c r="UQX31" s="569"/>
      <c r="UQY31" s="569"/>
      <c r="UQZ31" s="569"/>
      <c r="URA31" s="569"/>
      <c r="URB31" s="569"/>
      <c r="URC31" s="569"/>
      <c r="URD31" s="569"/>
      <c r="URE31" s="569"/>
      <c r="URF31" s="569"/>
      <c r="URG31" s="569"/>
      <c r="URH31" s="569"/>
      <c r="URI31" s="569"/>
      <c r="URJ31" s="569"/>
      <c r="URK31" s="569"/>
      <c r="URL31" s="569"/>
      <c r="URM31" s="569"/>
      <c r="URN31" s="569"/>
      <c r="URO31" s="569"/>
      <c r="URP31" s="569"/>
      <c r="URQ31" s="569"/>
      <c r="URR31" s="569"/>
      <c r="URS31" s="569"/>
      <c r="URT31" s="569"/>
      <c r="URU31" s="569"/>
      <c r="URV31" s="569"/>
      <c r="URW31" s="569"/>
      <c r="URX31" s="569"/>
      <c r="URY31" s="569"/>
      <c r="URZ31" s="569"/>
      <c r="USA31" s="569"/>
      <c r="USB31" s="569"/>
      <c r="USC31" s="569"/>
      <c r="USD31" s="569"/>
      <c r="USE31" s="569"/>
      <c r="USF31" s="569"/>
      <c r="USG31" s="569"/>
      <c r="USH31" s="569"/>
      <c r="USI31" s="569"/>
      <c r="USJ31" s="569"/>
      <c r="USK31" s="569"/>
      <c r="USL31" s="569"/>
      <c r="USM31" s="569"/>
      <c r="USN31" s="569"/>
      <c r="USO31" s="569"/>
      <c r="USP31" s="569"/>
      <c r="USQ31" s="569"/>
      <c r="USR31" s="569"/>
      <c r="USS31" s="569"/>
      <c r="UST31" s="569"/>
      <c r="USU31" s="569"/>
      <c r="USV31" s="569"/>
      <c r="USW31" s="569"/>
      <c r="USX31" s="569"/>
      <c r="USY31" s="569"/>
      <c r="USZ31" s="569"/>
      <c r="UTA31" s="569"/>
      <c r="UTB31" s="569"/>
      <c r="UTC31" s="569"/>
      <c r="UTD31" s="569"/>
      <c r="UTE31" s="569"/>
      <c r="UTF31" s="569"/>
      <c r="UTG31" s="569"/>
      <c r="UTH31" s="569"/>
      <c r="UTI31" s="569"/>
      <c r="UTJ31" s="569"/>
      <c r="UTK31" s="569"/>
      <c r="UTL31" s="569"/>
      <c r="UTM31" s="569"/>
      <c r="UTN31" s="569"/>
      <c r="UTO31" s="569"/>
      <c r="UTP31" s="569"/>
      <c r="UTQ31" s="569"/>
      <c r="UTR31" s="569"/>
      <c r="UTS31" s="569"/>
      <c r="UTT31" s="569"/>
      <c r="UTU31" s="569"/>
      <c r="UTV31" s="569"/>
      <c r="UTW31" s="569"/>
      <c r="UTX31" s="569"/>
      <c r="UTY31" s="569"/>
      <c r="UTZ31" s="569"/>
      <c r="UUA31" s="569"/>
      <c r="UUB31" s="569"/>
      <c r="UUC31" s="569"/>
      <c r="UUD31" s="569"/>
      <c r="UUE31" s="569"/>
      <c r="UUF31" s="569"/>
      <c r="UUG31" s="569"/>
      <c r="UUH31" s="569"/>
      <c r="UUI31" s="569"/>
      <c r="UUJ31" s="569"/>
      <c r="UUK31" s="569"/>
      <c r="UUL31" s="569"/>
      <c r="UUM31" s="569"/>
      <c r="UUN31" s="569"/>
      <c r="UUO31" s="569"/>
      <c r="UUP31" s="569"/>
      <c r="UUQ31" s="569"/>
      <c r="UUR31" s="569"/>
      <c r="UUS31" s="569"/>
      <c r="UUT31" s="569"/>
      <c r="UUU31" s="569"/>
      <c r="UUV31" s="569"/>
      <c r="UUW31" s="569"/>
      <c r="UUX31" s="569"/>
      <c r="UUY31" s="569"/>
      <c r="UUZ31" s="569"/>
      <c r="UVA31" s="569"/>
      <c r="UVB31" s="569"/>
      <c r="UVC31" s="569"/>
      <c r="UVD31" s="569"/>
      <c r="UVE31" s="569"/>
      <c r="UVF31" s="569"/>
      <c r="UVG31" s="569"/>
      <c r="UVH31" s="569"/>
      <c r="UVI31" s="569"/>
      <c r="UVJ31" s="569"/>
      <c r="UVK31" s="569"/>
      <c r="UVL31" s="569"/>
      <c r="UVM31" s="569"/>
      <c r="UVN31" s="569"/>
      <c r="UVO31" s="569"/>
      <c r="UVP31" s="569"/>
      <c r="UVQ31" s="569"/>
      <c r="UVR31" s="569"/>
      <c r="UVS31" s="569"/>
      <c r="UVT31" s="569"/>
      <c r="UVU31" s="569"/>
      <c r="UVV31" s="569"/>
      <c r="UVW31" s="569"/>
      <c r="UVX31" s="569"/>
      <c r="UVY31" s="569"/>
      <c r="UVZ31" s="569"/>
      <c r="UWA31" s="569"/>
      <c r="UWB31" s="569"/>
      <c r="UWC31" s="569"/>
      <c r="UWD31" s="569"/>
      <c r="UWE31" s="569"/>
      <c r="UWF31" s="569"/>
      <c r="UWG31" s="569"/>
      <c r="UWH31" s="569"/>
      <c r="UWI31" s="569"/>
      <c r="UWJ31" s="569"/>
      <c r="UWK31" s="569"/>
      <c r="UWL31" s="569"/>
      <c r="UWM31" s="569"/>
      <c r="UWN31" s="569"/>
      <c r="UWO31" s="569"/>
      <c r="UWP31" s="569"/>
      <c r="UWQ31" s="569"/>
      <c r="UWR31" s="569"/>
      <c r="UWS31" s="569"/>
      <c r="UWT31" s="569"/>
      <c r="UWU31" s="569"/>
      <c r="UWV31" s="569"/>
      <c r="UWW31" s="569"/>
      <c r="UWX31" s="569"/>
      <c r="UWY31" s="569"/>
      <c r="UWZ31" s="569"/>
      <c r="UXA31" s="569"/>
      <c r="UXB31" s="569"/>
      <c r="UXC31" s="569"/>
      <c r="UXD31" s="569"/>
      <c r="UXE31" s="569"/>
      <c r="UXF31" s="569"/>
      <c r="UXG31" s="569"/>
      <c r="UXH31" s="569"/>
      <c r="UXI31" s="569"/>
      <c r="UXJ31" s="569"/>
      <c r="UXK31" s="569"/>
      <c r="UXL31" s="569"/>
      <c r="UXM31" s="569"/>
      <c r="UXN31" s="569"/>
      <c r="UXO31" s="569"/>
      <c r="UXP31" s="569"/>
      <c r="UXQ31" s="569"/>
      <c r="UXR31" s="569"/>
      <c r="UXS31" s="569"/>
      <c r="UXT31" s="569"/>
      <c r="UXU31" s="569"/>
      <c r="UXV31" s="569"/>
      <c r="UXW31" s="569"/>
      <c r="UXX31" s="569"/>
      <c r="UXY31" s="569"/>
      <c r="UXZ31" s="569"/>
      <c r="UYA31" s="569"/>
      <c r="UYB31" s="569"/>
      <c r="UYC31" s="569"/>
      <c r="UYD31" s="569"/>
      <c r="UYE31" s="569"/>
      <c r="UYF31" s="569"/>
      <c r="UYG31" s="569"/>
      <c r="UYH31" s="569"/>
      <c r="UYI31" s="569"/>
      <c r="UYJ31" s="569"/>
      <c r="UYK31" s="569"/>
      <c r="UYL31" s="569"/>
      <c r="UYM31" s="569"/>
      <c r="UYN31" s="569"/>
      <c r="UYO31" s="569"/>
      <c r="UYP31" s="569"/>
      <c r="UYQ31" s="569"/>
      <c r="UYR31" s="569"/>
      <c r="UYS31" s="569"/>
      <c r="UYT31" s="569"/>
      <c r="UYU31" s="569"/>
      <c r="UYV31" s="569"/>
      <c r="UYW31" s="569"/>
      <c r="UYX31" s="569"/>
      <c r="UYY31" s="569"/>
      <c r="UYZ31" s="569"/>
      <c r="UZA31" s="569"/>
      <c r="UZB31" s="569"/>
      <c r="UZC31" s="569"/>
      <c r="UZD31" s="569"/>
      <c r="UZE31" s="569"/>
      <c r="UZF31" s="569"/>
      <c r="UZG31" s="569"/>
      <c r="UZH31" s="569"/>
      <c r="UZI31" s="569"/>
      <c r="UZJ31" s="569"/>
      <c r="UZK31" s="569"/>
      <c r="UZL31" s="569"/>
      <c r="UZM31" s="569"/>
      <c r="UZN31" s="569"/>
      <c r="UZO31" s="569"/>
      <c r="UZP31" s="569"/>
      <c r="UZQ31" s="569"/>
      <c r="UZR31" s="569"/>
      <c r="UZS31" s="569"/>
      <c r="UZT31" s="569"/>
      <c r="UZU31" s="569"/>
      <c r="UZV31" s="569"/>
      <c r="UZW31" s="569"/>
      <c r="UZX31" s="569"/>
      <c r="UZY31" s="569"/>
      <c r="UZZ31" s="569"/>
      <c r="VAA31" s="569"/>
      <c r="VAB31" s="569"/>
      <c r="VAC31" s="569"/>
      <c r="VAD31" s="569"/>
      <c r="VAE31" s="569"/>
      <c r="VAF31" s="569"/>
      <c r="VAG31" s="569"/>
      <c r="VAH31" s="569"/>
      <c r="VAI31" s="569"/>
      <c r="VAJ31" s="569"/>
      <c r="VAK31" s="569"/>
      <c r="VAL31" s="569"/>
      <c r="VAM31" s="569"/>
      <c r="VAN31" s="569"/>
      <c r="VAO31" s="569"/>
      <c r="VAP31" s="569"/>
      <c r="VAQ31" s="569"/>
      <c r="VAR31" s="569"/>
      <c r="VAS31" s="569"/>
      <c r="VAT31" s="569"/>
      <c r="VAU31" s="569"/>
      <c r="VAV31" s="569"/>
      <c r="VAW31" s="569"/>
      <c r="VAX31" s="569"/>
      <c r="VAY31" s="569"/>
      <c r="VAZ31" s="569"/>
      <c r="VBA31" s="569"/>
      <c r="VBB31" s="569"/>
      <c r="VBC31" s="569"/>
      <c r="VBD31" s="569"/>
      <c r="VBE31" s="569"/>
      <c r="VBF31" s="569"/>
      <c r="VBG31" s="569"/>
      <c r="VBH31" s="569"/>
      <c r="VBI31" s="569"/>
      <c r="VBJ31" s="569"/>
      <c r="VBK31" s="569"/>
      <c r="VBL31" s="569"/>
      <c r="VBM31" s="569"/>
      <c r="VBN31" s="569"/>
      <c r="VBO31" s="569"/>
      <c r="VBP31" s="569"/>
      <c r="VBQ31" s="569"/>
      <c r="VBR31" s="569"/>
      <c r="VBS31" s="569"/>
      <c r="VBT31" s="569"/>
      <c r="VBU31" s="569"/>
      <c r="VBV31" s="569"/>
      <c r="VBW31" s="569"/>
      <c r="VBX31" s="569"/>
      <c r="VBY31" s="569"/>
      <c r="VBZ31" s="569"/>
      <c r="VCA31" s="569"/>
      <c r="VCB31" s="569"/>
      <c r="VCC31" s="569"/>
      <c r="VCD31" s="569"/>
      <c r="VCE31" s="569"/>
      <c r="VCF31" s="569"/>
      <c r="VCG31" s="569"/>
      <c r="VCH31" s="569"/>
      <c r="VCI31" s="569"/>
      <c r="VCJ31" s="569"/>
      <c r="VCK31" s="569"/>
      <c r="VCL31" s="569"/>
      <c r="VCM31" s="569"/>
      <c r="VCN31" s="569"/>
      <c r="VCO31" s="569"/>
      <c r="VCP31" s="569"/>
      <c r="VCQ31" s="569"/>
      <c r="VCR31" s="569"/>
      <c r="VCS31" s="569"/>
      <c r="VCT31" s="569"/>
      <c r="VCU31" s="569"/>
      <c r="VCV31" s="569"/>
      <c r="VCW31" s="569"/>
      <c r="VCX31" s="569"/>
      <c r="VCY31" s="569"/>
      <c r="VCZ31" s="569"/>
      <c r="VDA31" s="569"/>
      <c r="VDB31" s="569"/>
      <c r="VDC31" s="569"/>
      <c r="VDD31" s="569"/>
      <c r="VDE31" s="569"/>
      <c r="VDF31" s="569"/>
      <c r="VDG31" s="569"/>
      <c r="VDH31" s="569"/>
      <c r="VDI31" s="569"/>
      <c r="VDJ31" s="569"/>
      <c r="VDK31" s="569"/>
      <c r="VDL31" s="569"/>
      <c r="VDM31" s="569"/>
      <c r="VDN31" s="569"/>
      <c r="VDO31" s="569"/>
      <c r="VDP31" s="569"/>
      <c r="VDQ31" s="569"/>
      <c r="VDR31" s="569"/>
      <c r="VDS31" s="569"/>
      <c r="VDT31" s="569"/>
      <c r="VDU31" s="569"/>
      <c r="VDV31" s="569"/>
      <c r="VDW31" s="569"/>
      <c r="VDX31" s="569"/>
      <c r="VDY31" s="569"/>
      <c r="VDZ31" s="569"/>
      <c r="VEA31" s="569"/>
      <c r="VEB31" s="569"/>
      <c r="VEC31" s="569"/>
      <c r="VED31" s="569"/>
      <c r="VEE31" s="569"/>
      <c r="VEF31" s="569"/>
      <c r="VEG31" s="569"/>
      <c r="VEH31" s="569"/>
      <c r="VEI31" s="569"/>
      <c r="VEJ31" s="569"/>
      <c r="VEK31" s="569"/>
      <c r="VEL31" s="569"/>
      <c r="VEM31" s="569"/>
      <c r="VEN31" s="569"/>
      <c r="VEO31" s="569"/>
      <c r="VEP31" s="569"/>
      <c r="VEQ31" s="569"/>
      <c r="VER31" s="569"/>
      <c r="VES31" s="569"/>
      <c r="VET31" s="569"/>
      <c r="VEU31" s="569"/>
      <c r="VEV31" s="569"/>
      <c r="VEW31" s="569"/>
      <c r="VEX31" s="569"/>
      <c r="VEY31" s="569"/>
      <c r="VEZ31" s="569"/>
      <c r="VFA31" s="569"/>
      <c r="VFB31" s="569"/>
      <c r="VFC31" s="569"/>
      <c r="VFD31" s="569"/>
      <c r="VFE31" s="569"/>
      <c r="VFF31" s="569"/>
      <c r="VFG31" s="569"/>
      <c r="VFH31" s="569"/>
      <c r="VFI31" s="569"/>
      <c r="VFJ31" s="569"/>
      <c r="VFK31" s="569"/>
      <c r="VFL31" s="569"/>
      <c r="VFM31" s="569"/>
      <c r="VFN31" s="569"/>
      <c r="VFO31" s="569"/>
      <c r="VFP31" s="569"/>
      <c r="VFQ31" s="569"/>
      <c r="VFR31" s="569"/>
      <c r="VFS31" s="569"/>
      <c r="VFT31" s="569"/>
      <c r="VFU31" s="569"/>
      <c r="VFV31" s="569"/>
      <c r="VFW31" s="569"/>
      <c r="VFX31" s="569"/>
      <c r="VFY31" s="569"/>
      <c r="VFZ31" s="569"/>
      <c r="VGA31" s="569"/>
      <c r="VGB31" s="569"/>
      <c r="VGC31" s="569"/>
      <c r="VGD31" s="569"/>
      <c r="VGE31" s="569"/>
      <c r="VGF31" s="569"/>
      <c r="VGG31" s="569"/>
      <c r="VGH31" s="569"/>
      <c r="VGI31" s="569"/>
      <c r="VGJ31" s="569"/>
      <c r="VGK31" s="569"/>
      <c r="VGL31" s="569"/>
      <c r="VGM31" s="569"/>
      <c r="VGN31" s="569"/>
      <c r="VGO31" s="569"/>
      <c r="VGP31" s="569"/>
      <c r="VGQ31" s="569"/>
      <c r="VGR31" s="569"/>
      <c r="VGS31" s="569"/>
      <c r="VGT31" s="569"/>
      <c r="VGU31" s="569"/>
      <c r="VGV31" s="569"/>
      <c r="VGW31" s="569"/>
      <c r="VGX31" s="569"/>
      <c r="VGY31" s="569"/>
      <c r="VGZ31" s="569"/>
      <c r="VHA31" s="569"/>
      <c r="VHB31" s="569"/>
      <c r="VHC31" s="569"/>
      <c r="VHD31" s="569"/>
      <c r="VHE31" s="569"/>
      <c r="VHF31" s="569"/>
      <c r="VHG31" s="569"/>
      <c r="VHH31" s="569"/>
      <c r="VHI31" s="569"/>
      <c r="VHJ31" s="569"/>
      <c r="VHK31" s="569"/>
      <c r="VHL31" s="569"/>
      <c r="VHM31" s="569"/>
      <c r="VHN31" s="569"/>
      <c r="VHO31" s="569"/>
      <c r="VHP31" s="569"/>
      <c r="VHQ31" s="569"/>
      <c r="VHR31" s="569"/>
      <c r="VHS31" s="569"/>
      <c r="VHT31" s="569"/>
      <c r="VHU31" s="569"/>
      <c r="VHV31" s="569"/>
      <c r="VHW31" s="569"/>
      <c r="VHX31" s="569"/>
      <c r="VHY31" s="569"/>
      <c r="VHZ31" s="569"/>
      <c r="VIA31" s="569"/>
      <c r="VIB31" s="569"/>
      <c r="VIC31" s="569"/>
      <c r="VID31" s="569"/>
      <c r="VIE31" s="569"/>
      <c r="VIF31" s="569"/>
      <c r="VIG31" s="569"/>
      <c r="VIH31" s="569"/>
      <c r="VII31" s="569"/>
      <c r="VIJ31" s="569"/>
      <c r="VIK31" s="569"/>
      <c r="VIL31" s="569"/>
      <c r="VIM31" s="569"/>
      <c r="VIN31" s="569"/>
      <c r="VIO31" s="569"/>
      <c r="VIP31" s="569"/>
      <c r="VIQ31" s="569"/>
      <c r="VIR31" s="569"/>
      <c r="VIS31" s="569"/>
      <c r="VIT31" s="569"/>
      <c r="VIU31" s="569"/>
      <c r="VIV31" s="569"/>
      <c r="VIW31" s="569"/>
      <c r="VIX31" s="569"/>
      <c r="VIY31" s="569"/>
      <c r="VIZ31" s="569"/>
      <c r="VJA31" s="569"/>
      <c r="VJB31" s="569"/>
      <c r="VJC31" s="569"/>
      <c r="VJD31" s="569"/>
      <c r="VJE31" s="569"/>
      <c r="VJF31" s="569"/>
      <c r="VJG31" s="569"/>
      <c r="VJH31" s="569"/>
      <c r="VJI31" s="569"/>
      <c r="VJJ31" s="569"/>
      <c r="VJK31" s="569"/>
      <c r="VJL31" s="569"/>
      <c r="VJM31" s="569"/>
      <c r="VJN31" s="569"/>
      <c r="VJO31" s="569"/>
      <c r="VJP31" s="569"/>
      <c r="VJQ31" s="569"/>
      <c r="VJR31" s="569"/>
      <c r="VJS31" s="569"/>
      <c r="VJT31" s="569"/>
      <c r="VJU31" s="569"/>
      <c r="VJV31" s="569"/>
      <c r="VJW31" s="569"/>
      <c r="VJX31" s="569"/>
      <c r="VJY31" s="569"/>
      <c r="VJZ31" s="569"/>
      <c r="VKA31" s="569"/>
      <c r="VKB31" s="569"/>
      <c r="VKC31" s="569"/>
      <c r="VKD31" s="569"/>
      <c r="VKE31" s="569"/>
      <c r="VKF31" s="569"/>
      <c r="VKG31" s="569"/>
      <c r="VKH31" s="569"/>
      <c r="VKI31" s="569"/>
      <c r="VKJ31" s="569"/>
      <c r="VKK31" s="569"/>
      <c r="VKL31" s="569"/>
      <c r="VKM31" s="569"/>
      <c r="VKN31" s="569"/>
      <c r="VKO31" s="569"/>
      <c r="VKP31" s="569"/>
      <c r="VKQ31" s="569"/>
      <c r="VKR31" s="569"/>
      <c r="VKS31" s="569"/>
      <c r="VKT31" s="569"/>
      <c r="VKU31" s="569"/>
      <c r="VKV31" s="569"/>
      <c r="VKW31" s="569"/>
      <c r="VKX31" s="569"/>
      <c r="VKY31" s="569"/>
      <c r="VKZ31" s="569"/>
      <c r="VLA31" s="569"/>
      <c r="VLB31" s="569"/>
      <c r="VLC31" s="569"/>
      <c r="VLD31" s="569"/>
      <c r="VLE31" s="569"/>
      <c r="VLF31" s="569"/>
      <c r="VLG31" s="569"/>
      <c r="VLH31" s="569"/>
      <c r="VLI31" s="569"/>
      <c r="VLJ31" s="569"/>
      <c r="VLK31" s="569"/>
      <c r="VLL31" s="569"/>
      <c r="VLM31" s="569"/>
      <c r="VLN31" s="569"/>
      <c r="VLO31" s="569"/>
      <c r="VLP31" s="569"/>
      <c r="VLQ31" s="569"/>
      <c r="VLR31" s="569"/>
      <c r="VLS31" s="569"/>
      <c r="VLT31" s="569"/>
      <c r="VLU31" s="569"/>
      <c r="VLV31" s="569"/>
      <c r="VLW31" s="569"/>
      <c r="VLX31" s="569"/>
      <c r="VLY31" s="569"/>
      <c r="VLZ31" s="569"/>
      <c r="VMA31" s="569"/>
      <c r="VMB31" s="569"/>
      <c r="VMC31" s="569"/>
      <c r="VMD31" s="569"/>
      <c r="VME31" s="569"/>
      <c r="VMF31" s="569"/>
      <c r="VMG31" s="569"/>
      <c r="VMH31" s="569"/>
      <c r="VMI31" s="569"/>
      <c r="VMJ31" s="569"/>
      <c r="VMK31" s="569"/>
      <c r="VML31" s="569"/>
      <c r="VMM31" s="569"/>
      <c r="VMN31" s="569"/>
      <c r="VMO31" s="569"/>
      <c r="VMP31" s="569"/>
      <c r="VMQ31" s="569"/>
      <c r="VMR31" s="569"/>
      <c r="VMS31" s="569"/>
      <c r="VMT31" s="569"/>
      <c r="VMU31" s="569"/>
      <c r="VMV31" s="569"/>
      <c r="VMW31" s="569"/>
      <c r="VMX31" s="569"/>
      <c r="VMY31" s="569"/>
      <c r="VMZ31" s="569"/>
      <c r="VNA31" s="569"/>
      <c r="VNB31" s="569"/>
      <c r="VNC31" s="569"/>
      <c r="VND31" s="569"/>
      <c r="VNE31" s="569"/>
      <c r="VNF31" s="569"/>
      <c r="VNG31" s="569"/>
      <c r="VNH31" s="569"/>
      <c r="VNI31" s="569"/>
      <c r="VNJ31" s="569"/>
      <c r="VNK31" s="569"/>
      <c r="VNL31" s="569"/>
      <c r="VNM31" s="569"/>
      <c r="VNN31" s="569"/>
      <c r="VNO31" s="569"/>
      <c r="VNP31" s="569"/>
      <c r="VNQ31" s="569"/>
      <c r="VNR31" s="569"/>
      <c r="VNS31" s="569"/>
      <c r="VNT31" s="569"/>
      <c r="VNU31" s="569"/>
      <c r="VNV31" s="569"/>
      <c r="VNW31" s="569"/>
      <c r="VNX31" s="569"/>
      <c r="VNY31" s="569"/>
      <c r="VNZ31" s="569"/>
      <c r="VOA31" s="569"/>
      <c r="VOB31" s="569"/>
      <c r="VOC31" s="569"/>
      <c r="VOD31" s="569"/>
      <c r="VOE31" s="569"/>
      <c r="VOF31" s="569"/>
      <c r="VOG31" s="569"/>
      <c r="VOH31" s="569"/>
      <c r="VOI31" s="569"/>
      <c r="VOJ31" s="569"/>
      <c r="VOK31" s="569"/>
      <c r="VOL31" s="569"/>
      <c r="VOM31" s="569"/>
      <c r="VON31" s="569"/>
      <c r="VOO31" s="569"/>
      <c r="VOP31" s="569"/>
      <c r="VOQ31" s="569"/>
      <c r="VOR31" s="569"/>
      <c r="VOS31" s="569"/>
      <c r="VOT31" s="569"/>
      <c r="VOU31" s="569"/>
      <c r="VOV31" s="569"/>
      <c r="VOW31" s="569"/>
      <c r="VOX31" s="569"/>
      <c r="VOY31" s="569"/>
      <c r="VOZ31" s="569"/>
      <c r="VPA31" s="569"/>
      <c r="VPB31" s="569"/>
      <c r="VPC31" s="569"/>
      <c r="VPD31" s="569"/>
      <c r="VPE31" s="569"/>
      <c r="VPF31" s="569"/>
      <c r="VPG31" s="569"/>
      <c r="VPH31" s="569"/>
      <c r="VPI31" s="569"/>
      <c r="VPJ31" s="569"/>
      <c r="VPK31" s="569"/>
      <c r="VPL31" s="569"/>
      <c r="VPM31" s="569"/>
      <c r="VPN31" s="569"/>
      <c r="VPO31" s="569"/>
      <c r="VPP31" s="569"/>
      <c r="VPQ31" s="569"/>
      <c r="VPR31" s="569"/>
      <c r="VPS31" s="569"/>
      <c r="VPT31" s="569"/>
      <c r="VPU31" s="569"/>
      <c r="VPV31" s="569"/>
      <c r="VPW31" s="569"/>
      <c r="VPX31" s="569"/>
      <c r="VPY31" s="569"/>
      <c r="VPZ31" s="569"/>
      <c r="VQA31" s="569"/>
      <c r="VQB31" s="569"/>
      <c r="VQC31" s="569"/>
      <c r="VQD31" s="569"/>
      <c r="VQE31" s="569"/>
      <c r="VQF31" s="569"/>
      <c r="VQG31" s="569"/>
      <c r="VQH31" s="569"/>
      <c r="VQI31" s="569"/>
      <c r="VQJ31" s="569"/>
      <c r="VQK31" s="569"/>
      <c r="VQL31" s="569"/>
      <c r="VQM31" s="569"/>
      <c r="VQN31" s="569"/>
      <c r="VQO31" s="569"/>
      <c r="VQP31" s="569"/>
      <c r="VQQ31" s="569"/>
      <c r="VQR31" s="569"/>
      <c r="VQS31" s="569"/>
      <c r="VQT31" s="569"/>
      <c r="VQU31" s="569"/>
      <c r="VQV31" s="569"/>
      <c r="VQW31" s="569"/>
      <c r="VQX31" s="569"/>
      <c r="VQY31" s="569"/>
      <c r="VQZ31" s="569"/>
      <c r="VRA31" s="569"/>
      <c r="VRB31" s="569"/>
      <c r="VRC31" s="569"/>
      <c r="VRD31" s="569"/>
      <c r="VRE31" s="569"/>
      <c r="VRF31" s="569"/>
      <c r="VRG31" s="569"/>
      <c r="VRH31" s="569"/>
      <c r="VRI31" s="569"/>
      <c r="VRJ31" s="569"/>
      <c r="VRK31" s="569"/>
      <c r="VRL31" s="569"/>
      <c r="VRM31" s="569"/>
      <c r="VRN31" s="569"/>
      <c r="VRO31" s="569"/>
      <c r="VRP31" s="569"/>
      <c r="VRQ31" s="569"/>
      <c r="VRR31" s="569"/>
      <c r="VRS31" s="569"/>
      <c r="VRT31" s="569"/>
      <c r="VRU31" s="569"/>
      <c r="VRV31" s="569"/>
      <c r="VRW31" s="569"/>
      <c r="VRX31" s="569"/>
      <c r="VRY31" s="569"/>
      <c r="VRZ31" s="569"/>
      <c r="VSA31" s="569"/>
      <c r="VSB31" s="569"/>
      <c r="VSC31" s="569"/>
      <c r="VSD31" s="569"/>
      <c r="VSE31" s="569"/>
      <c r="VSF31" s="569"/>
      <c r="VSG31" s="569"/>
      <c r="VSH31" s="569"/>
      <c r="VSI31" s="569"/>
      <c r="VSJ31" s="569"/>
      <c r="VSK31" s="569"/>
      <c r="VSL31" s="569"/>
      <c r="VSM31" s="569"/>
      <c r="VSN31" s="569"/>
      <c r="VSO31" s="569"/>
      <c r="VSP31" s="569"/>
      <c r="VSQ31" s="569"/>
      <c r="VSR31" s="569"/>
      <c r="VSS31" s="569"/>
      <c r="VST31" s="569"/>
      <c r="VSU31" s="569"/>
      <c r="VSV31" s="569"/>
      <c r="VSW31" s="569"/>
      <c r="VSX31" s="569"/>
      <c r="VSY31" s="569"/>
      <c r="VSZ31" s="569"/>
      <c r="VTA31" s="569"/>
      <c r="VTB31" s="569"/>
      <c r="VTC31" s="569"/>
      <c r="VTD31" s="569"/>
      <c r="VTE31" s="569"/>
      <c r="VTF31" s="569"/>
      <c r="VTG31" s="569"/>
      <c r="VTH31" s="569"/>
      <c r="VTI31" s="569"/>
      <c r="VTJ31" s="569"/>
      <c r="VTK31" s="569"/>
      <c r="VTL31" s="569"/>
      <c r="VTM31" s="569"/>
      <c r="VTN31" s="569"/>
      <c r="VTO31" s="569"/>
      <c r="VTP31" s="569"/>
      <c r="VTQ31" s="569"/>
      <c r="VTR31" s="569"/>
      <c r="VTS31" s="569"/>
      <c r="VTT31" s="569"/>
      <c r="VTU31" s="569"/>
      <c r="VTV31" s="569"/>
      <c r="VTW31" s="569"/>
      <c r="VTX31" s="569"/>
      <c r="VTY31" s="569"/>
      <c r="VTZ31" s="569"/>
      <c r="VUA31" s="569"/>
      <c r="VUB31" s="569"/>
      <c r="VUC31" s="569"/>
      <c r="VUD31" s="569"/>
      <c r="VUE31" s="569"/>
      <c r="VUF31" s="569"/>
      <c r="VUG31" s="569"/>
      <c r="VUH31" s="569"/>
      <c r="VUI31" s="569"/>
      <c r="VUJ31" s="569"/>
      <c r="VUK31" s="569"/>
      <c r="VUL31" s="569"/>
      <c r="VUM31" s="569"/>
      <c r="VUN31" s="569"/>
      <c r="VUO31" s="569"/>
      <c r="VUP31" s="569"/>
      <c r="VUQ31" s="569"/>
      <c r="VUR31" s="569"/>
      <c r="VUS31" s="569"/>
      <c r="VUT31" s="569"/>
      <c r="VUU31" s="569"/>
      <c r="VUV31" s="569"/>
      <c r="VUW31" s="569"/>
      <c r="VUX31" s="569"/>
      <c r="VUY31" s="569"/>
      <c r="VUZ31" s="569"/>
      <c r="VVA31" s="569"/>
      <c r="VVB31" s="569"/>
      <c r="VVC31" s="569"/>
      <c r="VVD31" s="569"/>
      <c r="VVE31" s="569"/>
      <c r="VVF31" s="569"/>
      <c r="VVG31" s="569"/>
      <c r="VVH31" s="569"/>
      <c r="VVI31" s="569"/>
      <c r="VVJ31" s="569"/>
      <c r="VVK31" s="569"/>
      <c r="VVL31" s="569"/>
      <c r="VVM31" s="569"/>
      <c r="VVN31" s="569"/>
      <c r="VVO31" s="569"/>
      <c r="VVP31" s="569"/>
      <c r="VVQ31" s="569"/>
      <c r="VVR31" s="569"/>
      <c r="VVS31" s="569"/>
      <c r="VVT31" s="569"/>
      <c r="VVU31" s="569"/>
      <c r="VVV31" s="569"/>
      <c r="VVW31" s="569"/>
      <c r="VVX31" s="569"/>
      <c r="VVY31" s="569"/>
      <c r="VVZ31" s="569"/>
      <c r="VWA31" s="569"/>
      <c r="VWB31" s="569"/>
      <c r="VWC31" s="569"/>
      <c r="VWD31" s="569"/>
      <c r="VWE31" s="569"/>
      <c r="VWF31" s="569"/>
      <c r="VWG31" s="569"/>
      <c r="VWH31" s="569"/>
      <c r="VWI31" s="569"/>
      <c r="VWJ31" s="569"/>
      <c r="VWK31" s="569"/>
      <c r="VWL31" s="569"/>
      <c r="VWM31" s="569"/>
      <c r="VWN31" s="569"/>
      <c r="VWO31" s="569"/>
      <c r="VWP31" s="569"/>
      <c r="VWQ31" s="569"/>
      <c r="VWR31" s="569"/>
      <c r="VWS31" s="569"/>
      <c r="VWT31" s="569"/>
      <c r="VWU31" s="569"/>
      <c r="VWV31" s="569"/>
      <c r="VWW31" s="569"/>
      <c r="VWX31" s="569"/>
      <c r="VWY31" s="569"/>
      <c r="VWZ31" s="569"/>
      <c r="VXA31" s="569"/>
      <c r="VXB31" s="569"/>
      <c r="VXC31" s="569"/>
      <c r="VXD31" s="569"/>
      <c r="VXE31" s="569"/>
      <c r="VXF31" s="569"/>
      <c r="VXG31" s="569"/>
      <c r="VXH31" s="569"/>
      <c r="VXI31" s="569"/>
      <c r="VXJ31" s="569"/>
      <c r="VXK31" s="569"/>
      <c r="VXL31" s="569"/>
      <c r="VXM31" s="569"/>
      <c r="VXN31" s="569"/>
      <c r="VXO31" s="569"/>
      <c r="VXP31" s="569"/>
      <c r="VXQ31" s="569"/>
      <c r="VXR31" s="569"/>
      <c r="VXS31" s="569"/>
      <c r="VXT31" s="569"/>
      <c r="VXU31" s="569"/>
      <c r="VXV31" s="569"/>
      <c r="VXW31" s="569"/>
      <c r="VXX31" s="569"/>
      <c r="VXY31" s="569"/>
      <c r="VXZ31" s="569"/>
      <c r="VYA31" s="569"/>
      <c r="VYB31" s="569"/>
      <c r="VYC31" s="569"/>
      <c r="VYD31" s="569"/>
      <c r="VYE31" s="569"/>
      <c r="VYF31" s="569"/>
      <c r="VYG31" s="569"/>
      <c r="VYH31" s="569"/>
      <c r="VYI31" s="569"/>
      <c r="VYJ31" s="569"/>
      <c r="VYK31" s="569"/>
      <c r="VYL31" s="569"/>
      <c r="VYM31" s="569"/>
      <c r="VYN31" s="569"/>
      <c r="VYO31" s="569"/>
      <c r="VYP31" s="569"/>
      <c r="VYQ31" s="569"/>
      <c r="VYR31" s="569"/>
      <c r="VYS31" s="569"/>
      <c r="VYT31" s="569"/>
      <c r="VYU31" s="569"/>
      <c r="VYV31" s="569"/>
      <c r="VYW31" s="569"/>
      <c r="VYX31" s="569"/>
      <c r="VYY31" s="569"/>
      <c r="VYZ31" s="569"/>
      <c r="VZA31" s="569"/>
      <c r="VZB31" s="569"/>
      <c r="VZC31" s="569"/>
      <c r="VZD31" s="569"/>
      <c r="VZE31" s="569"/>
      <c r="VZF31" s="569"/>
      <c r="VZG31" s="569"/>
      <c r="VZH31" s="569"/>
      <c r="VZI31" s="569"/>
      <c r="VZJ31" s="569"/>
      <c r="VZK31" s="569"/>
      <c r="VZL31" s="569"/>
      <c r="VZM31" s="569"/>
      <c r="VZN31" s="569"/>
      <c r="VZO31" s="569"/>
      <c r="VZP31" s="569"/>
      <c r="VZQ31" s="569"/>
      <c r="VZR31" s="569"/>
      <c r="VZS31" s="569"/>
      <c r="VZT31" s="569"/>
      <c r="VZU31" s="569"/>
      <c r="VZV31" s="569"/>
      <c r="VZW31" s="569"/>
      <c r="VZX31" s="569"/>
      <c r="VZY31" s="569"/>
      <c r="VZZ31" s="569"/>
      <c r="WAA31" s="569"/>
      <c r="WAB31" s="569"/>
      <c r="WAC31" s="569"/>
      <c r="WAD31" s="569"/>
      <c r="WAE31" s="569"/>
      <c r="WAF31" s="569"/>
      <c r="WAG31" s="569"/>
      <c r="WAH31" s="569"/>
      <c r="WAI31" s="569"/>
      <c r="WAJ31" s="569"/>
      <c r="WAK31" s="569"/>
      <c r="WAL31" s="569"/>
      <c r="WAM31" s="569"/>
      <c r="WAN31" s="569"/>
      <c r="WAO31" s="569"/>
      <c r="WAP31" s="569"/>
      <c r="WAQ31" s="569"/>
      <c r="WAR31" s="569"/>
      <c r="WAS31" s="569"/>
      <c r="WAT31" s="569"/>
      <c r="WAU31" s="569"/>
      <c r="WAV31" s="569"/>
      <c r="WAW31" s="569"/>
      <c r="WAX31" s="569"/>
      <c r="WAY31" s="569"/>
      <c r="WAZ31" s="569"/>
      <c r="WBA31" s="569"/>
      <c r="WBB31" s="569"/>
      <c r="WBC31" s="569"/>
      <c r="WBD31" s="569"/>
      <c r="WBE31" s="569"/>
      <c r="WBF31" s="569"/>
      <c r="WBG31" s="569"/>
      <c r="WBH31" s="569"/>
      <c r="WBI31" s="569"/>
      <c r="WBJ31" s="569"/>
      <c r="WBK31" s="569"/>
      <c r="WBL31" s="569"/>
      <c r="WBM31" s="569"/>
      <c r="WBN31" s="569"/>
      <c r="WBO31" s="569"/>
      <c r="WBP31" s="569"/>
      <c r="WBQ31" s="569"/>
      <c r="WBR31" s="569"/>
      <c r="WBS31" s="569"/>
      <c r="WBT31" s="569"/>
      <c r="WBU31" s="569"/>
      <c r="WBV31" s="569"/>
      <c r="WBW31" s="569"/>
      <c r="WBX31" s="569"/>
      <c r="WBY31" s="569"/>
      <c r="WBZ31" s="569"/>
      <c r="WCA31" s="569"/>
      <c r="WCB31" s="569"/>
      <c r="WCC31" s="569"/>
      <c r="WCD31" s="569"/>
      <c r="WCE31" s="569"/>
      <c r="WCF31" s="569"/>
      <c r="WCG31" s="569"/>
      <c r="WCH31" s="569"/>
      <c r="WCI31" s="569"/>
      <c r="WCJ31" s="569"/>
      <c r="WCK31" s="569"/>
      <c r="WCL31" s="569"/>
      <c r="WCM31" s="569"/>
      <c r="WCN31" s="569"/>
      <c r="WCO31" s="569"/>
      <c r="WCP31" s="569"/>
      <c r="WCQ31" s="569"/>
      <c r="WCR31" s="569"/>
      <c r="WCS31" s="569"/>
      <c r="WCT31" s="569"/>
      <c r="WCU31" s="569"/>
      <c r="WCV31" s="569"/>
      <c r="WCW31" s="569"/>
      <c r="WCX31" s="569"/>
      <c r="WCY31" s="569"/>
      <c r="WCZ31" s="569"/>
      <c r="WDA31" s="569"/>
      <c r="WDB31" s="569"/>
      <c r="WDC31" s="569"/>
      <c r="WDD31" s="569"/>
      <c r="WDE31" s="569"/>
      <c r="WDF31" s="569"/>
      <c r="WDG31" s="569"/>
      <c r="WDH31" s="569"/>
      <c r="WDI31" s="569"/>
      <c r="WDJ31" s="569"/>
      <c r="WDK31" s="569"/>
      <c r="WDL31" s="569"/>
      <c r="WDM31" s="569"/>
      <c r="WDN31" s="569"/>
      <c r="WDO31" s="569"/>
      <c r="WDP31" s="569"/>
      <c r="WDQ31" s="569"/>
      <c r="WDR31" s="569"/>
      <c r="WDS31" s="569"/>
      <c r="WDT31" s="569"/>
      <c r="WDU31" s="569"/>
      <c r="WDV31" s="569"/>
      <c r="WDW31" s="569"/>
      <c r="WDX31" s="569"/>
      <c r="WDY31" s="569"/>
      <c r="WDZ31" s="569"/>
      <c r="WEA31" s="569"/>
      <c r="WEB31" s="569"/>
      <c r="WEC31" s="569"/>
      <c r="WED31" s="569"/>
      <c r="WEE31" s="569"/>
      <c r="WEF31" s="569"/>
      <c r="WEG31" s="569"/>
      <c r="WEH31" s="569"/>
      <c r="WEI31" s="569"/>
      <c r="WEJ31" s="569"/>
      <c r="WEK31" s="569"/>
      <c r="WEL31" s="569"/>
      <c r="WEM31" s="569"/>
      <c r="WEN31" s="569"/>
      <c r="WEO31" s="569"/>
      <c r="WEP31" s="569"/>
      <c r="WEQ31" s="569"/>
      <c r="WER31" s="569"/>
      <c r="WES31" s="569"/>
      <c r="WET31" s="569"/>
      <c r="WEU31" s="569"/>
      <c r="WEV31" s="569"/>
      <c r="WEW31" s="569"/>
      <c r="WEX31" s="569"/>
      <c r="WEY31" s="569"/>
      <c r="WEZ31" s="569"/>
      <c r="WFA31" s="569"/>
      <c r="WFB31" s="569"/>
      <c r="WFC31" s="569"/>
      <c r="WFD31" s="569"/>
      <c r="WFE31" s="569"/>
      <c r="WFF31" s="569"/>
      <c r="WFG31" s="569"/>
      <c r="WFH31" s="569"/>
      <c r="WFI31" s="569"/>
      <c r="WFJ31" s="569"/>
      <c r="WFK31" s="569"/>
      <c r="WFL31" s="569"/>
      <c r="WFM31" s="569"/>
      <c r="WFN31" s="569"/>
      <c r="WFO31" s="569"/>
      <c r="WFP31" s="569"/>
      <c r="WFQ31" s="569"/>
      <c r="WFR31" s="569"/>
      <c r="WFS31" s="569"/>
      <c r="WFT31" s="569"/>
      <c r="WFU31" s="569"/>
      <c r="WFV31" s="569"/>
      <c r="WFW31" s="569"/>
      <c r="WFX31" s="569"/>
      <c r="WFY31" s="569"/>
      <c r="WFZ31" s="569"/>
      <c r="WGA31" s="569"/>
      <c r="WGB31" s="569"/>
      <c r="WGC31" s="569"/>
      <c r="WGD31" s="569"/>
      <c r="WGE31" s="569"/>
      <c r="WGF31" s="569"/>
      <c r="WGG31" s="569"/>
      <c r="WGH31" s="569"/>
      <c r="WGI31" s="569"/>
      <c r="WGJ31" s="569"/>
      <c r="WGK31" s="569"/>
      <c r="WGL31" s="569"/>
      <c r="WGM31" s="569"/>
      <c r="WGN31" s="569"/>
      <c r="WGO31" s="569"/>
      <c r="WGP31" s="569"/>
      <c r="WGQ31" s="569"/>
      <c r="WGR31" s="569"/>
      <c r="WGS31" s="569"/>
      <c r="WGT31" s="569"/>
      <c r="WGU31" s="569"/>
      <c r="WGV31" s="569"/>
      <c r="WGW31" s="569"/>
      <c r="WGX31" s="569"/>
      <c r="WGY31" s="569"/>
      <c r="WGZ31" s="569"/>
      <c r="WHA31" s="569"/>
      <c r="WHB31" s="569"/>
      <c r="WHC31" s="569"/>
      <c r="WHD31" s="569"/>
      <c r="WHE31" s="569"/>
      <c r="WHF31" s="569"/>
      <c r="WHG31" s="569"/>
      <c r="WHH31" s="569"/>
      <c r="WHI31" s="569"/>
      <c r="WHJ31" s="569"/>
      <c r="WHK31" s="569"/>
      <c r="WHL31" s="569"/>
      <c r="WHM31" s="569"/>
      <c r="WHN31" s="569"/>
      <c r="WHO31" s="569"/>
      <c r="WHP31" s="569"/>
      <c r="WHQ31" s="569"/>
      <c r="WHR31" s="569"/>
      <c r="WHS31" s="569"/>
      <c r="WHT31" s="569"/>
      <c r="WHU31" s="569"/>
      <c r="WHV31" s="569"/>
      <c r="WHW31" s="569"/>
      <c r="WHX31" s="569"/>
      <c r="WHY31" s="569"/>
      <c r="WHZ31" s="569"/>
      <c r="WIA31" s="569"/>
      <c r="WIB31" s="569"/>
      <c r="WIC31" s="569"/>
      <c r="WID31" s="569"/>
      <c r="WIE31" s="569"/>
      <c r="WIF31" s="569"/>
      <c r="WIG31" s="569"/>
      <c r="WIH31" s="569"/>
      <c r="WII31" s="569"/>
      <c r="WIJ31" s="569"/>
      <c r="WIK31" s="569"/>
      <c r="WIL31" s="569"/>
      <c r="WIM31" s="569"/>
      <c r="WIN31" s="569"/>
      <c r="WIO31" s="569"/>
      <c r="WIP31" s="569"/>
      <c r="WIQ31" s="569"/>
      <c r="WIR31" s="569"/>
      <c r="WIS31" s="569"/>
      <c r="WIT31" s="569"/>
      <c r="WIU31" s="569"/>
      <c r="WIV31" s="569"/>
      <c r="WIW31" s="569"/>
      <c r="WIX31" s="569"/>
      <c r="WIY31" s="569"/>
      <c r="WIZ31" s="569"/>
      <c r="WJA31" s="569"/>
      <c r="WJB31" s="569"/>
      <c r="WJC31" s="569"/>
      <c r="WJD31" s="569"/>
      <c r="WJE31" s="569"/>
      <c r="WJF31" s="569"/>
      <c r="WJG31" s="569"/>
      <c r="WJH31" s="569"/>
      <c r="WJI31" s="569"/>
      <c r="WJJ31" s="569"/>
      <c r="WJK31" s="569"/>
      <c r="WJL31" s="569"/>
      <c r="WJM31" s="569"/>
      <c r="WJN31" s="569"/>
      <c r="WJO31" s="569"/>
      <c r="WJP31" s="569"/>
      <c r="WJQ31" s="569"/>
      <c r="WJR31" s="569"/>
      <c r="WJS31" s="569"/>
      <c r="WJT31" s="569"/>
      <c r="WJU31" s="569"/>
      <c r="WJV31" s="569"/>
      <c r="WJW31" s="569"/>
      <c r="WJX31" s="569"/>
      <c r="WJY31" s="569"/>
      <c r="WJZ31" s="569"/>
      <c r="WKA31" s="569"/>
      <c r="WKB31" s="569"/>
      <c r="WKC31" s="569"/>
      <c r="WKD31" s="569"/>
      <c r="WKE31" s="569"/>
      <c r="WKF31" s="569"/>
      <c r="WKG31" s="569"/>
      <c r="WKH31" s="569"/>
      <c r="WKI31" s="569"/>
      <c r="WKJ31" s="569"/>
      <c r="WKK31" s="569"/>
      <c r="WKL31" s="569"/>
      <c r="WKM31" s="569"/>
      <c r="WKN31" s="569"/>
      <c r="WKO31" s="569"/>
      <c r="WKP31" s="569"/>
      <c r="WKQ31" s="569"/>
      <c r="WKR31" s="569"/>
      <c r="WKS31" s="569"/>
      <c r="WKT31" s="569"/>
      <c r="WKU31" s="569"/>
      <c r="WKV31" s="569"/>
      <c r="WKW31" s="569"/>
      <c r="WKX31" s="569"/>
      <c r="WKY31" s="569"/>
      <c r="WKZ31" s="569"/>
      <c r="WLA31" s="569"/>
      <c r="WLB31" s="569"/>
      <c r="WLC31" s="569"/>
      <c r="WLD31" s="569"/>
      <c r="WLE31" s="569"/>
      <c r="WLF31" s="569"/>
      <c r="WLG31" s="569"/>
      <c r="WLH31" s="569"/>
      <c r="WLI31" s="569"/>
      <c r="WLJ31" s="569"/>
      <c r="WLK31" s="569"/>
      <c r="WLL31" s="569"/>
      <c r="WLM31" s="569"/>
      <c r="WLN31" s="569"/>
      <c r="WLO31" s="569"/>
      <c r="WLP31" s="569"/>
      <c r="WLQ31" s="569"/>
      <c r="WLR31" s="569"/>
      <c r="WLS31" s="569"/>
      <c r="WLT31" s="569"/>
      <c r="WLU31" s="569"/>
      <c r="WLV31" s="569"/>
      <c r="WLW31" s="569"/>
      <c r="WLX31" s="569"/>
      <c r="WLY31" s="569"/>
      <c r="WLZ31" s="569"/>
      <c r="WMA31" s="569"/>
      <c r="WMB31" s="569"/>
      <c r="WMC31" s="569"/>
      <c r="WMD31" s="569"/>
      <c r="WME31" s="569"/>
      <c r="WMF31" s="569"/>
      <c r="WMG31" s="569"/>
      <c r="WMH31" s="569"/>
      <c r="WMI31" s="569"/>
      <c r="WMJ31" s="569"/>
      <c r="WMK31" s="569"/>
      <c r="WML31" s="569"/>
      <c r="WMM31" s="569"/>
      <c r="WMN31" s="569"/>
      <c r="WMO31" s="569"/>
      <c r="WMP31" s="569"/>
      <c r="WMQ31" s="569"/>
      <c r="WMR31" s="569"/>
      <c r="WMS31" s="569"/>
      <c r="WMT31" s="569"/>
      <c r="WMU31" s="569"/>
      <c r="WMV31" s="569"/>
      <c r="WMW31" s="569"/>
      <c r="WMX31" s="569"/>
      <c r="WMY31" s="569"/>
      <c r="WMZ31" s="569"/>
      <c r="WNA31" s="569"/>
      <c r="WNB31" s="569"/>
      <c r="WNC31" s="569"/>
      <c r="WND31" s="569"/>
      <c r="WNE31" s="569"/>
      <c r="WNF31" s="569"/>
      <c r="WNG31" s="569"/>
      <c r="WNH31" s="569"/>
      <c r="WNI31" s="569"/>
      <c r="WNJ31" s="569"/>
      <c r="WNK31" s="569"/>
      <c r="WNL31" s="569"/>
      <c r="WNM31" s="569"/>
      <c r="WNN31" s="569"/>
      <c r="WNO31" s="569"/>
      <c r="WNP31" s="569"/>
      <c r="WNQ31" s="569"/>
      <c r="WNR31" s="569"/>
      <c r="WNS31" s="569"/>
      <c r="WNT31" s="569"/>
      <c r="WNU31" s="569"/>
      <c r="WNV31" s="569"/>
      <c r="WNW31" s="569"/>
      <c r="WNX31" s="569"/>
      <c r="WNY31" s="569"/>
      <c r="WNZ31" s="569"/>
      <c r="WOA31" s="569"/>
      <c r="WOB31" s="569"/>
      <c r="WOC31" s="569"/>
      <c r="WOD31" s="569"/>
      <c r="WOE31" s="569"/>
      <c r="WOF31" s="569"/>
      <c r="WOG31" s="569"/>
      <c r="WOH31" s="569"/>
      <c r="WOI31" s="569"/>
      <c r="WOJ31" s="569"/>
      <c r="WOK31" s="569"/>
      <c r="WOL31" s="569"/>
      <c r="WOM31" s="569"/>
      <c r="WON31" s="569"/>
      <c r="WOO31" s="569"/>
      <c r="WOP31" s="569"/>
      <c r="WOQ31" s="569"/>
      <c r="WOR31" s="569"/>
      <c r="WOS31" s="569"/>
      <c r="WOT31" s="569"/>
      <c r="WOU31" s="569"/>
      <c r="WOV31" s="569"/>
      <c r="WOW31" s="569"/>
      <c r="WOX31" s="569"/>
      <c r="WOY31" s="569"/>
      <c r="WOZ31" s="569"/>
      <c r="WPA31" s="569"/>
      <c r="WPB31" s="569"/>
      <c r="WPC31" s="569"/>
      <c r="WPD31" s="569"/>
      <c r="WPE31" s="569"/>
      <c r="WPF31" s="569"/>
      <c r="WPG31" s="569"/>
      <c r="WPH31" s="569"/>
      <c r="WPI31" s="569"/>
      <c r="WPJ31" s="569"/>
      <c r="WPK31" s="569"/>
      <c r="WPL31" s="569"/>
      <c r="WPM31" s="569"/>
      <c r="WPN31" s="569"/>
      <c r="WPO31" s="569"/>
      <c r="WPP31" s="569"/>
      <c r="WPQ31" s="569"/>
      <c r="WPR31" s="569"/>
      <c r="WPS31" s="569"/>
      <c r="WPT31" s="569"/>
      <c r="WPU31" s="569"/>
      <c r="WPV31" s="569"/>
      <c r="WPW31" s="569"/>
      <c r="WPX31" s="569"/>
      <c r="WPY31" s="569"/>
      <c r="WPZ31" s="569"/>
      <c r="WQA31" s="569"/>
      <c r="WQB31" s="569"/>
      <c r="WQC31" s="569"/>
      <c r="WQD31" s="569"/>
      <c r="WQE31" s="569"/>
      <c r="WQF31" s="569"/>
      <c r="WQG31" s="569"/>
      <c r="WQH31" s="569"/>
      <c r="WQI31" s="569"/>
      <c r="WQJ31" s="569"/>
      <c r="WQK31" s="569"/>
      <c r="WQL31" s="569"/>
      <c r="WQM31" s="569"/>
      <c r="WQN31" s="569"/>
      <c r="WQO31" s="569"/>
      <c r="WQP31" s="569"/>
      <c r="WQQ31" s="569"/>
      <c r="WQR31" s="569"/>
      <c r="WQS31" s="569"/>
      <c r="WQT31" s="569"/>
      <c r="WQU31" s="569"/>
      <c r="WQV31" s="569"/>
      <c r="WQW31" s="569"/>
      <c r="WQX31" s="569"/>
      <c r="WQY31" s="569"/>
      <c r="WQZ31" s="569"/>
      <c r="WRA31" s="569"/>
      <c r="WRB31" s="569"/>
      <c r="WRC31" s="569"/>
      <c r="WRD31" s="569"/>
      <c r="WRE31" s="569"/>
      <c r="WRF31" s="569"/>
      <c r="WRG31" s="569"/>
      <c r="WRH31" s="569"/>
      <c r="WRI31" s="569"/>
      <c r="WRJ31" s="569"/>
      <c r="WRK31" s="569"/>
      <c r="WRL31" s="569"/>
      <c r="WRM31" s="569"/>
      <c r="WRN31" s="569"/>
      <c r="WRO31" s="569"/>
      <c r="WRP31" s="569"/>
      <c r="WRQ31" s="569"/>
      <c r="WRR31" s="569"/>
      <c r="WRS31" s="569"/>
      <c r="WRT31" s="569"/>
      <c r="WRU31" s="569"/>
      <c r="WRV31" s="569"/>
      <c r="WRW31" s="569"/>
      <c r="WRX31" s="569"/>
      <c r="WRY31" s="569"/>
      <c r="WRZ31" s="569"/>
      <c r="WSA31" s="569"/>
      <c r="WSB31" s="569"/>
      <c r="WSC31" s="569"/>
      <c r="WSD31" s="569"/>
      <c r="WSE31" s="569"/>
      <c r="WSF31" s="569"/>
      <c r="WSG31" s="569"/>
      <c r="WSH31" s="569"/>
      <c r="WSI31" s="569"/>
      <c r="WSJ31" s="569"/>
      <c r="WSK31" s="569"/>
      <c r="WSL31" s="569"/>
      <c r="WSM31" s="569"/>
      <c r="WSN31" s="569"/>
      <c r="WSO31" s="569"/>
      <c r="WSP31" s="569"/>
      <c r="WSQ31" s="569"/>
      <c r="WSR31" s="569"/>
      <c r="WSS31" s="569"/>
      <c r="WST31" s="569"/>
      <c r="WSU31" s="569"/>
      <c r="WSV31" s="569"/>
      <c r="WSW31" s="569"/>
      <c r="WSX31" s="569"/>
      <c r="WSY31" s="569"/>
      <c r="WSZ31" s="569"/>
      <c r="WTA31" s="569"/>
      <c r="WTB31" s="569"/>
      <c r="WTC31" s="569"/>
      <c r="WTD31" s="569"/>
      <c r="WTE31" s="569"/>
      <c r="WTF31" s="569"/>
      <c r="WTG31" s="569"/>
      <c r="WTH31" s="569"/>
      <c r="WTI31" s="569"/>
      <c r="WTJ31" s="569"/>
      <c r="WTK31" s="569"/>
      <c r="WTL31" s="569"/>
      <c r="WTM31" s="569"/>
      <c r="WTN31" s="569"/>
      <c r="WTO31" s="569"/>
      <c r="WTP31" s="569"/>
      <c r="WTQ31" s="569"/>
      <c r="WTR31" s="569"/>
      <c r="WTS31" s="569"/>
      <c r="WTT31" s="569"/>
      <c r="WTU31" s="569"/>
      <c r="WTV31" s="569"/>
      <c r="WTW31" s="569"/>
      <c r="WTX31" s="569"/>
      <c r="WTY31" s="569"/>
      <c r="WTZ31" s="569"/>
      <c r="WUA31" s="569"/>
      <c r="WUB31" s="569"/>
      <c r="WUC31" s="569"/>
      <c r="WUD31" s="569"/>
      <c r="WUE31" s="569"/>
      <c r="WUF31" s="569"/>
      <c r="WUG31" s="569"/>
      <c r="WUH31" s="569"/>
      <c r="WUI31" s="569"/>
      <c r="WUJ31" s="569"/>
      <c r="WUK31" s="569"/>
      <c r="WUL31" s="569"/>
      <c r="WUM31" s="569"/>
      <c r="WUN31" s="569"/>
      <c r="WUO31" s="569"/>
      <c r="WUP31" s="569"/>
      <c r="WUQ31" s="569"/>
      <c r="WUR31" s="569"/>
      <c r="WUS31" s="569"/>
      <c r="WUT31" s="569"/>
      <c r="WUU31" s="569"/>
      <c r="WUV31" s="569"/>
      <c r="WUW31" s="569"/>
      <c r="WUX31" s="569"/>
      <c r="WUY31" s="569"/>
      <c r="WUZ31" s="569"/>
      <c r="WVA31" s="569"/>
      <c r="WVB31" s="569"/>
      <c r="WVC31" s="569"/>
      <c r="WVD31" s="569"/>
      <c r="WVE31" s="569"/>
      <c r="WVF31" s="569"/>
      <c r="WVG31" s="569"/>
      <c r="WVH31" s="569"/>
      <c r="WVI31" s="569"/>
      <c r="WVJ31" s="569"/>
      <c r="WVK31" s="569"/>
      <c r="WVL31" s="569"/>
      <c r="WVM31" s="569"/>
      <c r="WVN31" s="569"/>
      <c r="WVO31" s="569"/>
      <c r="WVP31" s="569"/>
      <c r="WVQ31" s="569"/>
      <c r="WVR31" s="569"/>
      <c r="WVS31" s="569"/>
      <c r="WVT31" s="569"/>
      <c r="WVU31" s="569"/>
      <c r="WVV31" s="569"/>
      <c r="WVW31" s="569"/>
      <c r="WVX31" s="569"/>
      <c r="WVY31" s="569"/>
      <c r="WVZ31" s="569"/>
      <c r="WWA31" s="569"/>
      <c r="WWB31" s="569"/>
      <c r="WWC31" s="569"/>
      <c r="WWD31" s="569"/>
      <c r="WWE31" s="569"/>
      <c r="WWF31" s="569"/>
      <c r="WWG31" s="569"/>
      <c r="WWH31" s="569"/>
      <c r="WWI31" s="569"/>
      <c r="WWJ31" s="569"/>
      <c r="WWK31" s="569"/>
      <c r="WWL31" s="569"/>
      <c r="WWM31" s="569"/>
      <c r="WWN31" s="569"/>
      <c r="WWO31" s="569"/>
      <c r="WWP31" s="569"/>
      <c r="WWQ31" s="569"/>
      <c r="WWR31" s="569"/>
      <c r="WWS31" s="569"/>
      <c r="WWT31" s="569"/>
      <c r="WWU31" s="569"/>
      <c r="WWV31" s="569"/>
      <c r="WWW31" s="569"/>
      <c r="WWX31" s="569"/>
      <c r="WWY31" s="569"/>
      <c r="WWZ31" s="569"/>
      <c r="WXA31" s="569"/>
      <c r="WXB31" s="569"/>
      <c r="WXC31" s="569"/>
      <c r="WXD31" s="569"/>
      <c r="WXE31" s="569"/>
      <c r="WXF31" s="569"/>
      <c r="WXG31" s="569"/>
      <c r="WXH31" s="569"/>
      <c r="WXI31" s="569"/>
      <c r="WXJ31" s="569"/>
      <c r="WXK31" s="569"/>
      <c r="WXL31" s="569"/>
      <c r="WXM31" s="569"/>
      <c r="WXN31" s="569"/>
      <c r="WXO31" s="569"/>
      <c r="WXP31" s="569"/>
      <c r="WXQ31" s="569"/>
      <c r="WXR31" s="569"/>
      <c r="WXS31" s="569"/>
      <c r="WXT31" s="569"/>
      <c r="WXU31" s="569"/>
      <c r="WXV31" s="569"/>
      <c r="WXW31" s="569"/>
      <c r="WXX31" s="569"/>
      <c r="WXY31" s="569"/>
      <c r="WXZ31" s="569"/>
      <c r="WYA31" s="569"/>
      <c r="WYB31" s="569"/>
      <c r="WYC31" s="569"/>
      <c r="WYD31" s="569"/>
      <c r="WYE31" s="569"/>
      <c r="WYF31" s="569"/>
      <c r="WYG31" s="569"/>
      <c r="WYH31" s="569"/>
      <c r="WYI31" s="569"/>
      <c r="WYJ31" s="569"/>
      <c r="WYK31" s="569"/>
      <c r="WYL31" s="569"/>
      <c r="WYM31" s="569"/>
      <c r="WYN31" s="569"/>
      <c r="WYO31" s="569"/>
      <c r="WYP31" s="569"/>
      <c r="WYQ31" s="569"/>
      <c r="WYR31" s="569"/>
      <c r="WYS31" s="569"/>
      <c r="WYT31" s="569"/>
      <c r="WYU31" s="569"/>
      <c r="WYV31" s="569"/>
      <c r="WYW31" s="569"/>
      <c r="WYX31" s="569"/>
      <c r="WYY31" s="569"/>
      <c r="WYZ31" s="569"/>
      <c r="WZA31" s="569"/>
      <c r="WZB31" s="569"/>
      <c r="WZC31" s="569"/>
      <c r="WZD31" s="569"/>
      <c r="WZE31" s="569"/>
      <c r="WZF31" s="569"/>
      <c r="WZG31" s="569"/>
      <c r="WZH31" s="569"/>
      <c r="WZI31" s="569"/>
      <c r="WZJ31" s="569"/>
      <c r="WZK31" s="569"/>
      <c r="WZL31" s="569"/>
      <c r="WZM31" s="569"/>
      <c r="WZN31" s="569"/>
      <c r="WZO31" s="569"/>
      <c r="WZP31" s="569"/>
      <c r="WZQ31" s="569"/>
      <c r="WZR31" s="569"/>
      <c r="WZS31" s="569"/>
      <c r="WZT31" s="569"/>
      <c r="WZU31" s="569"/>
      <c r="WZV31" s="569"/>
      <c r="WZW31" s="569"/>
      <c r="WZX31" s="569"/>
      <c r="WZY31" s="569"/>
      <c r="WZZ31" s="569"/>
      <c r="XAA31" s="569"/>
      <c r="XAB31" s="569"/>
      <c r="XAC31" s="569"/>
      <c r="XAD31" s="569"/>
      <c r="XAE31" s="569"/>
      <c r="XAF31" s="569"/>
      <c r="XAG31" s="569"/>
      <c r="XAH31" s="569"/>
      <c r="XAI31" s="569"/>
      <c r="XAJ31" s="569"/>
      <c r="XAK31" s="569"/>
      <c r="XAL31" s="569"/>
      <c r="XAM31" s="569"/>
      <c r="XAN31" s="569"/>
      <c r="XAO31" s="569"/>
      <c r="XAP31" s="569"/>
      <c r="XAQ31" s="569"/>
      <c r="XAR31" s="569"/>
      <c r="XAS31" s="569"/>
      <c r="XAT31" s="569"/>
      <c r="XAU31" s="569"/>
      <c r="XAV31" s="569"/>
      <c r="XAW31" s="569"/>
      <c r="XAX31" s="569"/>
      <c r="XAY31" s="569"/>
      <c r="XAZ31" s="569"/>
      <c r="XBA31" s="569"/>
      <c r="XBB31" s="569"/>
      <c r="XBC31" s="569"/>
      <c r="XBD31" s="569"/>
      <c r="XBE31" s="569"/>
      <c r="XBF31" s="569"/>
      <c r="XBG31" s="569"/>
      <c r="XBH31" s="569"/>
      <c r="XBI31" s="569"/>
      <c r="XBJ31" s="569"/>
      <c r="XBK31" s="569"/>
      <c r="XBL31" s="569"/>
      <c r="XBM31" s="569"/>
      <c r="XBN31" s="569"/>
      <c r="XBO31" s="569"/>
      <c r="XBP31" s="569"/>
      <c r="XBQ31" s="569"/>
      <c r="XBR31" s="569"/>
      <c r="XBS31" s="569"/>
      <c r="XBT31" s="569"/>
      <c r="XBU31" s="569"/>
      <c r="XBV31" s="569"/>
      <c r="XBW31" s="569"/>
      <c r="XBX31" s="569"/>
      <c r="XBY31" s="569"/>
      <c r="XBZ31" s="569"/>
      <c r="XCA31" s="569"/>
      <c r="XCB31" s="569"/>
      <c r="XCC31" s="569"/>
      <c r="XCD31" s="569"/>
      <c r="XCE31" s="569"/>
      <c r="XCF31" s="569"/>
      <c r="XCG31" s="569"/>
      <c r="XCH31" s="569"/>
      <c r="XCI31" s="569"/>
      <c r="XCJ31" s="569"/>
      <c r="XCK31" s="569"/>
      <c r="XCL31" s="569"/>
      <c r="XCM31" s="569"/>
      <c r="XCN31" s="569"/>
      <c r="XCO31" s="569"/>
      <c r="XCP31" s="569"/>
      <c r="XCQ31" s="569"/>
      <c r="XCR31" s="569"/>
      <c r="XCS31" s="569"/>
      <c r="XCT31" s="569"/>
      <c r="XCU31" s="569"/>
      <c r="XCV31" s="569"/>
      <c r="XCW31" s="569"/>
      <c r="XCX31" s="569"/>
      <c r="XCY31" s="569"/>
      <c r="XCZ31" s="569"/>
      <c r="XDA31" s="569"/>
      <c r="XDB31" s="569"/>
      <c r="XDC31" s="569"/>
      <c r="XDD31" s="569"/>
      <c r="XDE31" s="569"/>
      <c r="XDF31" s="569"/>
      <c r="XDG31" s="569"/>
      <c r="XDH31" s="569"/>
      <c r="XDI31" s="569"/>
      <c r="XDJ31" s="569"/>
      <c r="XDK31" s="569"/>
      <c r="XDL31" s="569"/>
      <c r="XDM31" s="569"/>
      <c r="XDN31" s="569"/>
      <c r="XDO31" s="569"/>
      <c r="XDP31" s="569"/>
      <c r="XDQ31" s="569"/>
      <c r="XDR31" s="569"/>
      <c r="XDS31" s="569"/>
      <c r="XDT31" s="569"/>
      <c r="XDU31" s="569"/>
      <c r="XDV31" s="569"/>
      <c r="XDW31" s="569"/>
      <c r="XDX31" s="569"/>
      <c r="XDY31" s="569"/>
      <c r="XDZ31" s="569"/>
      <c r="XEA31" s="569"/>
      <c r="XEB31" s="569"/>
      <c r="XEC31" s="569"/>
      <c r="XED31" s="569"/>
      <c r="XEE31" s="569"/>
      <c r="XEF31" s="569"/>
      <c r="XEG31" s="569"/>
      <c r="XEH31" s="569"/>
      <c r="XEI31" s="569"/>
      <c r="XEJ31" s="569"/>
      <c r="XEK31" s="569"/>
      <c r="XEL31" s="569"/>
      <c r="XEM31" s="569"/>
      <c r="XEN31" s="569"/>
      <c r="XEO31" s="569"/>
      <c r="XEP31" s="569"/>
      <c r="XEQ31" s="569"/>
      <c r="XER31" s="569"/>
      <c r="XES31" s="569"/>
      <c r="XET31" s="569"/>
      <c r="XEU31" s="569"/>
      <c r="XEV31" s="569"/>
      <c r="XEW31" s="569"/>
      <c r="XEX31" s="569"/>
      <c r="XEY31" s="569"/>
      <c r="XEZ31" s="569"/>
      <c r="XFA31" s="569"/>
      <c r="XFB31" s="569"/>
      <c r="XFC31" s="569"/>
      <c r="XFD31" s="569"/>
    </row>
    <row r="32" spans="1:18">
      <c r="A32" s="569" t="s">
        <v>2066</v>
      </c>
      <c r="B32" s="569" t="s">
        <v>437</v>
      </c>
      <c r="C32" s="569" t="s">
        <v>2067</v>
      </c>
      <c r="D32" s="569">
        <v>7506.5</v>
      </c>
      <c r="E32" s="569">
        <v>11259.75</v>
      </c>
      <c r="F32" s="569" t="s">
        <v>1951</v>
      </c>
      <c r="G32" s="569" t="s">
        <v>2051</v>
      </c>
      <c r="H32" s="569" t="s">
        <v>1982</v>
      </c>
      <c r="I32" s="569" t="s">
        <v>2017</v>
      </c>
      <c r="J32" s="569" t="s">
        <v>1955</v>
      </c>
      <c r="K32" s="573">
        <v>44788.0004976852</v>
      </c>
      <c r="L32" s="569" t="s">
        <v>1956</v>
      </c>
      <c r="M32" s="569" t="s">
        <v>2068</v>
      </c>
      <c r="N32" s="569">
        <v>1134.98</v>
      </c>
      <c r="O32" s="569">
        <v>100.8</v>
      </c>
      <c r="P32" s="569">
        <v>1008</v>
      </c>
      <c r="Q32" s="569">
        <v>0</v>
      </c>
      <c r="R32" s="569">
        <f t="shared" si="0"/>
        <v>1477</v>
      </c>
    </row>
    <row r="33" s="566" customFormat="1" spans="1:16384">
      <c r="A33" s="572" t="s">
        <v>2069</v>
      </c>
      <c r="B33" s="572" t="s">
        <v>437</v>
      </c>
      <c r="C33" s="572" t="s">
        <v>2070</v>
      </c>
      <c r="D33" s="572">
        <v>20000</v>
      </c>
      <c r="E33" s="572">
        <v>20000</v>
      </c>
      <c r="F33" s="572" t="s">
        <v>1951</v>
      </c>
      <c r="G33" s="572" t="s">
        <v>1951</v>
      </c>
      <c r="H33" s="572" t="s">
        <v>1982</v>
      </c>
      <c r="I33" s="572" t="s">
        <v>2071</v>
      </c>
      <c r="J33" s="572" t="s">
        <v>1955</v>
      </c>
      <c r="K33" s="574">
        <v>44742.0004976852</v>
      </c>
      <c r="L33" s="572" t="s">
        <v>1956</v>
      </c>
      <c r="M33" s="572" t="s">
        <v>2072</v>
      </c>
      <c r="N33" s="572">
        <v>2284.42</v>
      </c>
      <c r="O33" s="572">
        <v>76.15</v>
      </c>
      <c r="P33" s="572">
        <v>1142</v>
      </c>
      <c r="Q33" s="572">
        <v>0</v>
      </c>
      <c r="R33" s="572">
        <f t="shared" si="0"/>
        <v>1673</v>
      </c>
      <c r="S33" s="572"/>
      <c r="T33" s="572"/>
      <c r="U33" s="572"/>
      <c r="V33" s="572"/>
      <c r="W33" s="572"/>
      <c r="X33" s="572"/>
      <c r="Y33" s="572"/>
      <c r="Z33" s="572"/>
      <c r="AA33" s="572"/>
      <c r="AB33" s="572"/>
      <c r="AC33" s="572"/>
      <c r="AD33" s="572"/>
      <c r="AE33" s="572"/>
      <c r="AF33" s="572"/>
      <c r="AG33" s="572"/>
      <c r="AH33" s="572"/>
      <c r="AI33" s="572"/>
      <c r="AJ33" s="572"/>
      <c r="AK33" s="572"/>
      <c r="AL33" s="572"/>
      <c r="AM33" s="572"/>
      <c r="AN33" s="572"/>
      <c r="AO33" s="572"/>
      <c r="AP33" s="572"/>
      <c r="AQ33" s="572"/>
      <c r="AR33" s="572"/>
      <c r="AS33" s="572"/>
      <c r="AT33" s="572"/>
      <c r="AU33" s="572"/>
      <c r="AV33" s="572"/>
      <c r="AW33" s="572"/>
      <c r="AX33" s="572"/>
      <c r="AY33" s="572"/>
      <c r="AZ33" s="572"/>
      <c r="BA33" s="572"/>
      <c r="BB33" s="572"/>
      <c r="BC33" s="572"/>
      <c r="BD33" s="572"/>
      <c r="BE33" s="572"/>
      <c r="BF33" s="572"/>
      <c r="BG33" s="572"/>
      <c r="BH33" s="572"/>
      <c r="BI33" s="572"/>
      <c r="BJ33" s="572"/>
      <c r="BK33" s="572"/>
      <c r="BL33" s="572"/>
      <c r="BM33" s="572"/>
      <c r="BN33" s="572"/>
      <c r="BO33" s="572"/>
      <c r="BP33" s="572"/>
      <c r="BQ33" s="572"/>
      <c r="BR33" s="572"/>
      <c r="BS33" s="572"/>
      <c r="BT33" s="572"/>
      <c r="BU33" s="572"/>
      <c r="BV33" s="572"/>
      <c r="BW33" s="572"/>
      <c r="BX33" s="572"/>
      <c r="BY33" s="572"/>
      <c r="BZ33" s="572"/>
      <c r="CA33" s="572"/>
      <c r="CB33" s="572"/>
      <c r="CC33" s="572"/>
      <c r="CD33" s="572"/>
      <c r="CE33" s="572"/>
      <c r="CF33" s="572"/>
      <c r="CG33" s="572"/>
      <c r="CH33" s="572"/>
      <c r="CI33" s="572"/>
      <c r="CJ33" s="572"/>
      <c r="CK33" s="572"/>
      <c r="CL33" s="572"/>
      <c r="CM33" s="572"/>
      <c r="CN33" s="572"/>
      <c r="CO33" s="572"/>
      <c r="CP33" s="572"/>
      <c r="CQ33" s="572"/>
      <c r="CR33" s="572"/>
      <c r="CS33" s="572"/>
      <c r="CT33" s="572"/>
      <c r="CU33" s="572"/>
      <c r="CV33" s="572"/>
      <c r="CW33" s="572"/>
      <c r="CX33" s="572"/>
      <c r="CY33" s="572"/>
      <c r="CZ33" s="572"/>
      <c r="DA33" s="572"/>
      <c r="DB33" s="572"/>
      <c r="DC33" s="572"/>
      <c r="DD33" s="572"/>
      <c r="DE33" s="572"/>
      <c r="DF33" s="572"/>
      <c r="DG33" s="572"/>
      <c r="DH33" s="572"/>
      <c r="DI33" s="572"/>
      <c r="DJ33" s="572"/>
      <c r="DK33" s="572"/>
      <c r="DL33" s="572"/>
      <c r="DM33" s="572"/>
      <c r="DN33" s="572"/>
      <c r="DO33" s="572"/>
      <c r="DP33" s="572"/>
      <c r="DQ33" s="572"/>
      <c r="DR33" s="572"/>
      <c r="DS33" s="572"/>
      <c r="DT33" s="572"/>
      <c r="DU33" s="572"/>
      <c r="DV33" s="572"/>
      <c r="DW33" s="572"/>
      <c r="DX33" s="572"/>
      <c r="DY33" s="572"/>
      <c r="DZ33" s="572"/>
      <c r="EA33" s="572"/>
      <c r="EB33" s="572"/>
      <c r="EC33" s="572"/>
      <c r="ED33" s="572"/>
      <c r="EE33" s="572"/>
      <c r="EF33" s="572"/>
      <c r="EG33" s="572"/>
      <c r="EH33" s="572"/>
      <c r="EI33" s="572"/>
      <c r="EJ33" s="572"/>
      <c r="EK33" s="572"/>
      <c r="EL33" s="572"/>
      <c r="EM33" s="572"/>
      <c r="EN33" s="572"/>
      <c r="EO33" s="572"/>
      <c r="EP33" s="572"/>
      <c r="EQ33" s="572"/>
      <c r="ER33" s="572"/>
      <c r="ES33" s="572"/>
      <c r="ET33" s="572"/>
      <c r="EU33" s="572"/>
      <c r="EV33" s="572"/>
      <c r="EW33" s="572"/>
      <c r="EX33" s="572"/>
      <c r="EY33" s="572"/>
      <c r="EZ33" s="572"/>
      <c r="FA33" s="572"/>
      <c r="FB33" s="572"/>
      <c r="FC33" s="572"/>
      <c r="FD33" s="572"/>
      <c r="FE33" s="572"/>
      <c r="FF33" s="572"/>
      <c r="FG33" s="572"/>
      <c r="FH33" s="572"/>
      <c r="FI33" s="572"/>
      <c r="FJ33" s="572"/>
      <c r="FK33" s="572"/>
      <c r="FL33" s="572"/>
      <c r="FM33" s="572"/>
      <c r="FN33" s="572"/>
      <c r="FO33" s="572"/>
      <c r="FP33" s="572"/>
      <c r="FQ33" s="572"/>
      <c r="FR33" s="572"/>
      <c r="FS33" s="572"/>
      <c r="FT33" s="572"/>
      <c r="FU33" s="572"/>
      <c r="FV33" s="572"/>
      <c r="FW33" s="572"/>
      <c r="FX33" s="572"/>
      <c r="FY33" s="572"/>
      <c r="FZ33" s="572"/>
      <c r="GA33" s="572"/>
      <c r="GB33" s="572"/>
      <c r="GC33" s="572"/>
      <c r="GD33" s="572"/>
      <c r="GE33" s="572"/>
      <c r="GF33" s="572"/>
      <c r="GG33" s="572"/>
      <c r="GH33" s="572"/>
      <c r="GI33" s="572"/>
      <c r="GJ33" s="572"/>
      <c r="GK33" s="572"/>
      <c r="GL33" s="572"/>
      <c r="GM33" s="572"/>
      <c r="GN33" s="572"/>
      <c r="GO33" s="572"/>
      <c r="GP33" s="572"/>
      <c r="GQ33" s="572"/>
      <c r="GR33" s="572"/>
      <c r="GS33" s="572"/>
      <c r="GT33" s="572"/>
      <c r="GU33" s="572"/>
      <c r="GV33" s="572"/>
      <c r="GW33" s="572"/>
      <c r="GX33" s="572"/>
      <c r="GY33" s="572"/>
      <c r="GZ33" s="572"/>
      <c r="HA33" s="572"/>
      <c r="HB33" s="572"/>
      <c r="HC33" s="572"/>
      <c r="HD33" s="572"/>
      <c r="HE33" s="572"/>
      <c r="HF33" s="572"/>
      <c r="HG33" s="572"/>
      <c r="HH33" s="572"/>
      <c r="HI33" s="572"/>
      <c r="HJ33" s="572"/>
      <c r="HK33" s="572"/>
      <c r="HL33" s="572"/>
      <c r="HM33" s="572"/>
      <c r="HN33" s="572"/>
      <c r="HO33" s="572"/>
      <c r="HP33" s="572"/>
      <c r="HQ33" s="572"/>
      <c r="HR33" s="572"/>
      <c r="HS33" s="572"/>
      <c r="HT33" s="572"/>
      <c r="HU33" s="572"/>
      <c r="HV33" s="572"/>
      <c r="HW33" s="572"/>
      <c r="HX33" s="572"/>
      <c r="HY33" s="572"/>
      <c r="HZ33" s="572"/>
      <c r="IA33" s="572"/>
      <c r="IB33" s="572"/>
      <c r="IC33" s="572"/>
      <c r="ID33" s="572"/>
      <c r="IE33" s="572"/>
      <c r="IF33" s="572"/>
      <c r="IG33" s="572"/>
      <c r="IH33" s="572"/>
      <c r="II33" s="572"/>
      <c r="IJ33" s="572"/>
      <c r="IK33" s="572"/>
      <c r="IL33" s="572"/>
      <c r="IM33" s="572"/>
      <c r="IN33" s="572"/>
      <c r="IO33" s="572"/>
      <c r="IP33" s="572"/>
      <c r="IQ33" s="572"/>
      <c r="IR33" s="572"/>
      <c r="IS33" s="572"/>
      <c r="IT33" s="572"/>
      <c r="IU33" s="572"/>
      <c r="IV33" s="572"/>
      <c r="IW33" s="572"/>
      <c r="IX33" s="572"/>
      <c r="IY33" s="572"/>
      <c r="IZ33" s="572"/>
      <c r="JA33" s="572"/>
      <c r="JB33" s="572"/>
      <c r="JC33" s="572"/>
      <c r="JD33" s="572"/>
      <c r="JE33" s="572"/>
      <c r="JF33" s="572"/>
      <c r="JG33" s="572"/>
      <c r="JH33" s="572"/>
      <c r="JI33" s="572"/>
      <c r="JJ33" s="572"/>
      <c r="JK33" s="572"/>
      <c r="JL33" s="572"/>
      <c r="JM33" s="572"/>
      <c r="JN33" s="572"/>
      <c r="JO33" s="572"/>
      <c r="JP33" s="572"/>
      <c r="JQ33" s="572"/>
      <c r="JR33" s="572"/>
      <c r="JS33" s="572"/>
      <c r="JT33" s="572"/>
      <c r="JU33" s="572"/>
      <c r="JV33" s="572"/>
      <c r="JW33" s="572"/>
      <c r="JX33" s="572"/>
      <c r="JY33" s="572"/>
      <c r="JZ33" s="572"/>
      <c r="KA33" s="572"/>
      <c r="KB33" s="572"/>
      <c r="KC33" s="572"/>
      <c r="KD33" s="572"/>
      <c r="KE33" s="572"/>
      <c r="KF33" s="572"/>
      <c r="KG33" s="572"/>
      <c r="KH33" s="572"/>
      <c r="KI33" s="572"/>
      <c r="KJ33" s="572"/>
      <c r="KK33" s="572"/>
      <c r="KL33" s="572"/>
      <c r="KM33" s="572"/>
      <c r="KN33" s="572"/>
      <c r="KO33" s="572"/>
      <c r="KP33" s="572"/>
      <c r="KQ33" s="572"/>
      <c r="KR33" s="572"/>
      <c r="KS33" s="572"/>
      <c r="KT33" s="572"/>
      <c r="KU33" s="572"/>
      <c r="KV33" s="572"/>
      <c r="KW33" s="572"/>
      <c r="KX33" s="572"/>
      <c r="KY33" s="572"/>
      <c r="KZ33" s="572"/>
      <c r="LA33" s="572"/>
      <c r="LB33" s="572"/>
      <c r="LC33" s="572"/>
      <c r="LD33" s="572"/>
      <c r="LE33" s="572"/>
      <c r="LF33" s="572"/>
      <c r="LG33" s="572"/>
      <c r="LH33" s="572"/>
      <c r="LI33" s="572"/>
      <c r="LJ33" s="572"/>
      <c r="LK33" s="572"/>
      <c r="LL33" s="572"/>
      <c r="LM33" s="572"/>
      <c r="LN33" s="572"/>
      <c r="LO33" s="572"/>
      <c r="LP33" s="572"/>
      <c r="LQ33" s="572"/>
      <c r="LR33" s="572"/>
      <c r="LS33" s="572"/>
      <c r="LT33" s="572"/>
      <c r="LU33" s="572"/>
      <c r="LV33" s="572"/>
      <c r="LW33" s="572"/>
      <c r="LX33" s="572"/>
      <c r="LY33" s="572"/>
      <c r="LZ33" s="572"/>
      <c r="MA33" s="572"/>
      <c r="MB33" s="572"/>
      <c r="MC33" s="572"/>
      <c r="MD33" s="572"/>
      <c r="ME33" s="572"/>
      <c r="MF33" s="572"/>
      <c r="MG33" s="572"/>
      <c r="MH33" s="572"/>
      <c r="MI33" s="572"/>
      <c r="MJ33" s="572"/>
      <c r="MK33" s="572"/>
      <c r="ML33" s="572"/>
      <c r="MM33" s="572"/>
      <c r="MN33" s="572"/>
      <c r="MO33" s="572"/>
      <c r="MP33" s="572"/>
      <c r="MQ33" s="572"/>
      <c r="MR33" s="572"/>
      <c r="MS33" s="572"/>
      <c r="MT33" s="572"/>
      <c r="MU33" s="572"/>
      <c r="MV33" s="572"/>
      <c r="MW33" s="572"/>
      <c r="MX33" s="572"/>
      <c r="MY33" s="572"/>
      <c r="MZ33" s="572"/>
      <c r="NA33" s="572"/>
      <c r="NB33" s="572"/>
      <c r="NC33" s="572"/>
      <c r="ND33" s="572"/>
      <c r="NE33" s="572"/>
      <c r="NF33" s="572"/>
      <c r="NG33" s="572"/>
      <c r="NH33" s="572"/>
      <c r="NI33" s="572"/>
      <c r="NJ33" s="572"/>
      <c r="NK33" s="572"/>
      <c r="NL33" s="572"/>
      <c r="NM33" s="572"/>
      <c r="NN33" s="572"/>
      <c r="NO33" s="572"/>
      <c r="NP33" s="572"/>
      <c r="NQ33" s="572"/>
      <c r="NR33" s="572"/>
      <c r="NS33" s="572"/>
      <c r="NT33" s="572"/>
      <c r="NU33" s="572"/>
      <c r="NV33" s="572"/>
      <c r="NW33" s="572"/>
      <c r="NX33" s="572"/>
      <c r="NY33" s="572"/>
      <c r="NZ33" s="572"/>
      <c r="OA33" s="572"/>
      <c r="OB33" s="572"/>
      <c r="OC33" s="572"/>
      <c r="OD33" s="572"/>
      <c r="OE33" s="572"/>
      <c r="OF33" s="572"/>
      <c r="OG33" s="572"/>
      <c r="OH33" s="572"/>
      <c r="OI33" s="572"/>
      <c r="OJ33" s="572"/>
      <c r="OK33" s="572"/>
      <c r="OL33" s="572"/>
      <c r="OM33" s="572"/>
      <c r="ON33" s="572"/>
      <c r="OO33" s="572"/>
      <c r="OP33" s="572"/>
      <c r="OQ33" s="572"/>
      <c r="OR33" s="572"/>
      <c r="OS33" s="572"/>
      <c r="OT33" s="572"/>
      <c r="OU33" s="572"/>
      <c r="OV33" s="572"/>
      <c r="OW33" s="572"/>
      <c r="OX33" s="572"/>
      <c r="OY33" s="572"/>
      <c r="OZ33" s="572"/>
      <c r="PA33" s="572"/>
      <c r="PB33" s="572"/>
      <c r="PC33" s="572"/>
      <c r="PD33" s="572"/>
      <c r="PE33" s="572"/>
      <c r="PF33" s="572"/>
      <c r="PG33" s="572"/>
      <c r="PH33" s="572"/>
      <c r="PI33" s="572"/>
      <c r="PJ33" s="572"/>
      <c r="PK33" s="572"/>
      <c r="PL33" s="572"/>
      <c r="PM33" s="572"/>
      <c r="PN33" s="572"/>
      <c r="PO33" s="572"/>
      <c r="PP33" s="572"/>
      <c r="PQ33" s="572"/>
      <c r="PR33" s="572"/>
      <c r="PS33" s="572"/>
      <c r="PT33" s="572"/>
      <c r="PU33" s="572"/>
      <c r="PV33" s="572"/>
      <c r="PW33" s="572"/>
      <c r="PX33" s="572"/>
      <c r="PY33" s="572"/>
      <c r="PZ33" s="572"/>
      <c r="QA33" s="572"/>
      <c r="QB33" s="572"/>
      <c r="QC33" s="572"/>
      <c r="QD33" s="572"/>
      <c r="QE33" s="572"/>
      <c r="QF33" s="572"/>
      <c r="QG33" s="572"/>
      <c r="QH33" s="572"/>
      <c r="QI33" s="572"/>
      <c r="QJ33" s="572"/>
      <c r="QK33" s="572"/>
      <c r="QL33" s="572"/>
      <c r="QM33" s="572"/>
      <c r="QN33" s="572"/>
      <c r="QO33" s="572"/>
      <c r="QP33" s="572"/>
      <c r="QQ33" s="572"/>
      <c r="QR33" s="572"/>
      <c r="QS33" s="572"/>
      <c r="QT33" s="572"/>
      <c r="QU33" s="572"/>
      <c r="QV33" s="572"/>
      <c r="QW33" s="572"/>
      <c r="QX33" s="572"/>
      <c r="QY33" s="572"/>
      <c r="QZ33" s="572"/>
      <c r="RA33" s="572"/>
      <c r="RB33" s="572"/>
      <c r="RC33" s="572"/>
      <c r="RD33" s="572"/>
      <c r="RE33" s="572"/>
      <c r="RF33" s="572"/>
      <c r="RG33" s="572"/>
      <c r="RH33" s="572"/>
      <c r="RI33" s="572"/>
      <c r="RJ33" s="572"/>
      <c r="RK33" s="572"/>
      <c r="RL33" s="572"/>
      <c r="RM33" s="572"/>
      <c r="RN33" s="572"/>
      <c r="RO33" s="572"/>
      <c r="RP33" s="572"/>
      <c r="RQ33" s="572"/>
      <c r="RR33" s="572"/>
      <c r="RS33" s="572"/>
      <c r="RT33" s="572"/>
      <c r="RU33" s="572"/>
      <c r="RV33" s="572"/>
      <c r="RW33" s="572"/>
      <c r="RX33" s="572"/>
      <c r="RY33" s="572"/>
      <c r="RZ33" s="572"/>
      <c r="SA33" s="572"/>
      <c r="SB33" s="572"/>
      <c r="SC33" s="572"/>
      <c r="SD33" s="572"/>
      <c r="SE33" s="572"/>
      <c r="SF33" s="572"/>
      <c r="SG33" s="572"/>
      <c r="SH33" s="572"/>
      <c r="SI33" s="572"/>
      <c r="SJ33" s="572"/>
      <c r="SK33" s="572"/>
      <c r="SL33" s="572"/>
      <c r="SM33" s="572"/>
      <c r="SN33" s="572"/>
      <c r="SO33" s="572"/>
      <c r="SP33" s="572"/>
      <c r="SQ33" s="572"/>
      <c r="SR33" s="572"/>
      <c r="SS33" s="572"/>
      <c r="ST33" s="572"/>
      <c r="SU33" s="572"/>
      <c r="SV33" s="572"/>
      <c r="SW33" s="572"/>
      <c r="SX33" s="572"/>
      <c r="SY33" s="572"/>
      <c r="SZ33" s="572"/>
      <c r="TA33" s="572"/>
      <c r="TB33" s="572"/>
      <c r="TC33" s="572"/>
      <c r="TD33" s="572"/>
      <c r="TE33" s="572"/>
      <c r="TF33" s="572"/>
      <c r="TG33" s="572"/>
      <c r="TH33" s="572"/>
      <c r="TI33" s="572"/>
      <c r="TJ33" s="572"/>
      <c r="TK33" s="572"/>
      <c r="TL33" s="572"/>
      <c r="TM33" s="572"/>
      <c r="TN33" s="572"/>
      <c r="TO33" s="572"/>
      <c r="TP33" s="572"/>
      <c r="TQ33" s="572"/>
      <c r="TR33" s="572"/>
      <c r="TS33" s="572"/>
      <c r="TT33" s="572"/>
      <c r="TU33" s="572"/>
      <c r="TV33" s="572"/>
      <c r="TW33" s="572"/>
      <c r="TX33" s="572"/>
      <c r="TY33" s="572"/>
      <c r="TZ33" s="572"/>
      <c r="UA33" s="572"/>
      <c r="UB33" s="572"/>
      <c r="UC33" s="572"/>
      <c r="UD33" s="572"/>
      <c r="UE33" s="572"/>
      <c r="UF33" s="572"/>
      <c r="UG33" s="572"/>
      <c r="UH33" s="572"/>
      <c r="UI33" s="572"/>
      <c r="UJ33" s="572"/>
      <c r="UK33" s="572"/>
      <c r="UL33" s="572"/>
      <c r="UM33" s="572"/>
      <c r="UN33" s="572"/>
      <c r="UO33" s="572"/>
      <c r="UP33" s="572"/>
      <c r="UQ33" s="572"/>
      <c r="UR33" s="572"/>
      <c r="US33" s="572"/>
      <c r="UT33" s="572"/>
      <c r="UU33" s="572"/>
      <c r="UV33" s="572"/>
      <c r="UW33" s="572"/>
      <c r="UX33" s="572"/>
      <c r="UY33" s="572"/>
      <c r="UZ33" s="572"/>
      <c r="VA33" s="572"/>
      <c r="VB33" s="572"/>
      <c r="VC33" s="572"/>
      <c r="VD33" s="572"/>
      <c r="VE33" s="572"/>
      <c r="VF33" s="572"/>
      <c r="VG33" s="572"/>
      <c r="VH33" s="572"/>
      <c r="VI33" s="572"/>
      <c r="VJ33" s="572"/>
      <c r="VK33" s="572"/>
      <c r="VL33" s="572"/>
      <c r="VM33" s="572"/>
      <c r="VN33" s="572"/>
      <c r="VO33" s="572"/>
      <c r="VP33" s="572"/>
      <c r="VQ33" s="572"/>
      <c r="VR33" s="572"/>
      <c r="VS33" s="572"/>
      <c r="VT33" s="572"/>
      <c r="VU33" s="572"/>
      <c r="VV33" s="572"/>
      <c r="VW33" s="572"/>
      <c r="VX33" s="572"/>
      <c r="VY33" s="572"/>
      <c r="VZ33" s="572"/>
      <c r="WA33" s="572"/>
      <c r="WB33" s="572"/>
      <c r="WC33" s="572"/>
      <c r="WD33" s="572"/>
      <c r="WE33" s="572"/>
      <c r="WF33" s="572"/>
      <c r="WG33" s="572"/>
      <c r="WH33" s="572"/>
      <c r="WI33" s="572"/>
      <c r="WJ33" s="572"/>
      <c r="WK33" s="572"/>
      <c r="WL33" s="572"/>
      <c r="WM33" s="572"/>
      <c r="WN33" s="572"/>
      <c r="WO33" s="572"/>
      <c r="WP33" s="572"/>
      <c r="WQ33" s="572"/>
      <c r="WR33" s="572"/>
      <c r="WS33" s="572"/>
      <c r="WT33" s="572"/>
      <c r="WU33" s="572"/>
      <c r="WV33" s="572"/>
      <c r="WW33" s="572"/>
      <c r="WX33" s="572"/>
      <c r="WY33" s="572"/>
      <c r="WZ33" s="572"/>
      <c r="XA33" s="572"/>
      <c r="XB33" s="572"/>
      <c r="XC33" s="572"/>
      <c r="XD33" s="572"/>
      <c r="XE33" s="572"/>
      <c r="XF33" s="572"/>
      <c r="XG33" s="572"/>
      <c r="XH33" s="572"/>
      <c r="XI33" s="572"/>
      <c r="XJ33" s="572"/>
      <c r="XK33" s="572"/>
      <c r="XL33" s="572"/>
      <c r="XM33" s="572"/>
      <c r="XN33" s="572"/>
      <c r="XO33" s="572"/>
      <c r="XP33" s="572"/>
      <c r="XQ33" s="572"/>
      <c r="XR33" s="572"/>
      <c r="XS33" s="572"/>
      <c r="XT33" s="572"/>
      <c r="XU33" s="572"/>
      <c r="XV33" s="572"/>
      <c r="XW33" s="572"/>
      <c r="XX33" s="572"/>
      <c r="XY33" s="572"/>
      <c r="XZ33" s="572"/>
      <c r="YA33" s="572"/>
      <c r="YB33" s="572"/>
      <c r="YC33" s="572"/>
      <c r="YD33" s="572"/>
      <c r="YE33" s="572"/>
      <c r="YF33" s="572"/>
      <c r="YG33" s="572"/>
      <c r="YH33" s="572"/>
      <c r="YI33" s="572"/>
      <c r="YJ33" s="572"/>
      <c r="YK33" s="572"/>
      <c r="YL33" s="572"/>
      <c r="YM33" s="572"/>
      <c r="YN33" s="572"/>
      <c r="YO33" s="572"/>
      <c r="YP33" s="572"/>
      <c r="YQ33" s="572"/>
      <c r="YR33" s="572"/>
      <c r="YS33" s="572"/>
      <c r="YT33" s="572"/>
      <c r="YU33" s="572"/>
      <c r="YV33" s="572"/>
      <c r="YW33" s="572"/>
      <c r="YX33" s="572"/>
      <c r="YY33" s="572"/>
      <c r="YZ33" s="572"/>
      <c r="ZA33" s="572"/>
      <c r="ZB33" s="572"/>
      <c r="ZC33" s="572"/>
      <c r="ZD33" s="572"/>
      <c r="ZE33" s="572"/>
      <c r="ZF33" s="572"/>
      <c r="ZG33" s="572"/>
      <c r="ZH33" s="572"/>
      <c r="ZI33" s="572"/>
      <c r="ZJ33" s="572"/>
      <c r="ZK33" s="572"/>
      <c r="ZL33" s="572"/>
      <c r="ZM33" s="572"/>
      <c r="ZN33" s="572"/>
      <c r="ZO33" s="572"/>
      <c r="ZP33" s="572"/>
      <c r="ZQ33" s="572"/>
      <c r="ZR33" s="572"/>
      <c r="ZS33" s="572"/>
      <c r="ZT33" s="572"/>
      <c r="ZU33" s="572"/>
      <c r="ZV33" s="572"/>
      <c r="ZW33" s="572"/>
      <c r="ZX33" s="572"/>
      <c r="ZY33" s="572"/>
      <c r="ZZ33" s="572"/>
      <c r="AAA33" s="572"/>
      <c r="AAB33" s="572"/>
      <c r="AAC33" s="572"/>
      <c r="AAD33" s="572"/>
      <c r="AAE33" s="572"/>
      <c r="AAF33" s="572"/>
      <c r="AAG33" s="572"/>
      <c r="AAH33" s="572"/>
      <c r="AAI33" s="572"/>
      <c r="AAJ33" s="572"/>
      <c r="AAK33" s="572"/>
      <c r="AAL33" s="572"/>
      <c r="AAM33" s="572"/>
      <c r="AAN33" s="572"/>
      <c r="AAO33" s="572"/>
      <c r="AAP33" s="572"/>
      <c r="AAQ33" s="572"/>
      <c r="AAR33" s="572"/>
      <c r="AAS33" s="572"/>
      <c r="AAT33" s="572"/>
      <c r="AAU33" s="572"/>
      <c r="AAV33" s="572"/>
      <c r="AAW33" s="572"/>
      <c r="AAX33" s="572"/>
      <c r="AAY33" s="572"/>
      <c r="AAZ33" s="572"/>
      <c r="ABA33" s="572"/>
      <c r="ABB33" s="572"/>
      <c r="ABC33" s="572"/>
      <c r="ABD33" s="572"/>
      <c r="ABE33" s="572"/>
      <c r="ABF33" s="572"/>
      <c r="ABG33" s="572"/>
      <c r="ABH33" s="572"/>
      <c r="ABI33" s="572"/>
      <c r="ABJ33" s="572"/>
      <c r="ABK33" s="572"/>
      <c r="ABL33" s="572"/>
      <c r="ABM33" s="572"/>
      <c r="ABN33" s="572"/>
      <c r="ABO33" s="572"/>
      <c r="ABP33" s="572"/>
      <c r="ABQ33" s="572"/>
      <c r="ABR33" s="572"/>
      <c r="ABS33" s="572"/>
      <c r="ABT33" s="572"/>
      <c r="ABU33" s="572"/>
      <c r="ABV33" s="572"/>
      <c r="ABW33" s="572"/>
      <c r="ABX33" s="572"/>
      <c r="ABY33" s="572"/>
      <c r="ABZ33" s="572"/>
      <c r="ACA33" s="572"/>
      <c r="ACB33" s="572"/>
      <c r="ACC33" s="572"/>
      <c r="ACD33" s="572"/>
      <c r="ACE33" s="572"/>
      <c r="ACF33" s="572"/>
      <c r="ACG33" s="572"/>
      <c r="ACH33" s="572"/>
      <c r="ACI33" s="572"/>
      <c r="ACJ33" s="572"/>
      <c r="ACK33" s="572"/>
      <c r="ACL33" s="572"/>
      <c r="ACM33" s="572"/>
      <c r="ACN33" s="572"/>
      <c r="ACO33" s="572"/>
      <c r="ACP33" s="572"/>
      <c r="ACQ33" s="572"/>
      <c r="ACR33" s="572"/>
      <c r="ACS33" s="572"/>
      <c r="ACT33" s="572"/>
      <c r="ACU33" s="572"/>
      <c r="ACV33" s="572"/>
      <c r="ACW33" s="572"/>
      <c r="ACX33" s="572"/>
      <c r="ACY33" s="572"/>
      <c r="ACZ33" s="572"/>
      <c r="ADA33" s="572"/>
      <c r="ADB33" s="572"/>
      <c r="ADC33" s="572"/>
      <c r="ADD33" s="572"/>
      <c r="ADE33" s="572"/>
      <c r="ADF33" s="572"/>
      <c r="ADG33" s="572"/>
      <c r="ADH33" s="572"/>
      <c r="ADI33" s="572"/>
      <c r="ADJ33" s="572"/>
      <c r="ADK33" s="572"/>
      <c r="ADL33" s="572"/>
      <c r="ADM33" s="572"/>
      <c r="ADN33" s="572"/>
      <c r="ADO33" s="572"/>
      <c r="ADP33" s="572"/>
      <c r="ADQ33" s="572"/>
      <c r="ADR33" s="572"/>
      <c r="ADS33" s="572"/>
      <c r="ADT33" s="572"/>
      <c r="ADU33" s="572"/>
      <c r="ADV33" s="572"/>
      <c r="ADW33" s="572"/>
      <c r="ADX33" s="572"/>
      <c r="ADY33" s="572"/>
      <c r="ADZ33" s="572"/>
      <c r="AEA33" s="572"/>
      <c r="AEB33" s="572"/>
      <c r="AEC33" s="572"/>
      <c r="AED33" s="572"/>
      <c r="AEE33" s="572"/>
      <c r="AEF33" s="572"/>
      <c r="AEG33" s="572"/>
      <c r="AEH33" s="572"/>
      <c r="AEI33" s="572"/>
      <c r="AEJ33" s="572"/>
      <c r="AEK33" s="572"/>
      <c r="AEL33" s="572"/>
      <c r="AEM33" s="572"/>
      <c r="AEN33" s="572"/>
      <c r="AEO33" s="572"/>
      <c r="AEP33" s="572"/>
      <c r="AEQ33" s="572"/>
      <c r="AER33" s="572"/>
      <c r="AES33" s="572"/>
      <c r="AET33" s="572"/>
      <c r="AEU33" s="572"/>
      <c r="AEV33" s="572"/>
      <c r="AEW33" s="572"/>
      <c r="AEX33" s="572"/>
      <c r="AEY33" s="572"/>
      <c r="AEZ33" s="572"/>
      <c r="AFA33" s="572"/>
      <c r="AFB33" s="572"/>
      <c r="AFC33" s="572"/>
      <c r="AFD33" s="572"/>
      <c r="AFE33" s="572"/>
      <c r="AFF33" s="572"/>
      <c r="AFG33" s="572"/>
      <c r="AFH33" s="572"/>
      <c r="AFI33" s="572"/>
      <c r="AFJ33" s="572"/>
      <c r="AFK33" s="572"/>
      <c r="AFL33" s="572"/>
      <c r="AFM33" s="572"/>
      <c r="AFN33" s="572"/>
      <c r="AFO33" s="572"/>
      <c r="AFP33" s="572"/>
      <c r="AFQ33" s="572"/>
      <c r="AFR33" s="572"/>
      <c r="AFS33" s="572"/>
      <c r="AFT33" s="572"/>
      <c r="AFU33" s="572"/>
      <c r="AFV33" s="572"/>
      <c r="AFW33" s="572"/>
      <c r="AFX33" s="572"/>
      <c r="AFY33" s="572"/>
      <c r="AFZ33" s="572"/>
      <c r="AGA33" s="572"/>
      <c r="AGB33" s="572"/>
      <c r="AGC33" s="572"/>
      <c r="AGD33" s="572"/>
      <c r="AGE33" s="572"/>
      <c r="AGF33" s="572"/>
      <c r="AGG33" s="572"/>
      <c r="AGH33" s="572"/>
      <c r="AGI33" s="572"/>
      <c r="AGJ33" s="572"/>
      <c r="AGK33" s="572"/>
      <c r="AGL33" s="572"/>
      <c r="AGM33" s="572"/>
      <c r="AGN33" s="572"/>
      <c r="AGO33" s="572"/>
      <c r="AGP33" s="572"/>
      <c r="AGQ33" s="572"/>
      <c r="AGR33" s="572"/>
      <c r="AGS33" s="572"/>
      <c r="AGT33" s="572"/>
      <c r="AGU33" s="572"/>
      <c r="AGV33" s="572"/>
      <c r="AGW33" s="572"/>
      <c r="AGX33" s="572"/>
      <c r="AGY33" s="572"/>
      <c r="AGZ33" s="572"/>
      <c r="AHA33" s="572"/>
      <c r="AHB33" s="572"/>
      <c r="AHC33" s="572"/>
      <c r="AHD33" s="572"/>
      <c r="AHE33" s="572"/>
      <c r="AHF33" s="572"/>
      <c r="AHG33" s="572"/>
      <c r="AHH33" s="572"/>
      <c r="AHI33" s="572"/>
      <c r="AHJ33" s="572"/>
      <c r="AHK33" s="572"/>
      <c r="AHL33" s="572"/>
      <c r="AHM33" s="572"/>
      <c r="AHN33" s="572"/>
      <c r="AHO33" s="572"/>
      <c r="AHP33" s="572"/>
      <c r="AHQ33" s="572"/>
      <c r="AHR33" s="572"/>
      <c r="AHS33" s="572"/>
      <c r="AHT33" s="572"/>
      <c r="AHU33" s="572"/>
      <c r="AHV33" s="572"/>
      <c r="AHW33" s="572"/>
      <c r="AHX33" s="572"/>
      <c r="AHY33" s="572"/>
      <c r="AHZ33" s="572"/>
      <c r="AIA33" s="572"/>
      <c r="AIB33" s="572"/>
      <c r="AIC33" s="572"/>
      <c r="AID33" s="572"/>
      <c r="AIE33" s="572"/>
      <c r="AIF33" s="572"/>
      <c r="AIG33" s="572"/>
      <c r="AIH33" s="572"/>
      <c r="AII33" s="572"/>
      <c r="AIJ33" s="572"/>
      <c r="AIK33" s="572"/>
      <c r="AIL33" s="572"/>
      <c r="AIM33" s="572"/>
      <c r="AIN33" s="572"/>
      <c r="AIO33" s="572"/>
      <c r="AIP33" s="572"/>
      <c r="AIQ33" s="572"/>
      <c r="AIR33" s="572"/>
      <c r="AIS33" s="572"/>
      <c r="AIT33" s="572"/>
      <c r="AIU33" s="572"/>
      <c r="AIV33" s="572"/>
      <c r="AIW33" s="572"/>
      <c r="AIX33" s="572"/>
      <c r="AIY33" s="572"/>
      <c r="AIZ33" s="572"/>
      <c r="AJA33" s="572"/>
      <c r="AJB33" s="572"/>
      <c r="AJC33" s="572"/>
      <c r="AJD33" s="572"/>
      <c r="AJE33" s="572"/>
      <c r="AJF33" s="572"/>
      <c r="AJG33" s="572"/>
      <c r="AJH33" s="572"/>
      <c r="AJI33" s="572"/>
      <c r="AJJ33" s="572"/>
      <c r="AJK33" s="572"/>
      <c r="AJL33" s="572"/>
      <c r="AJM33" s="572"/>
      <c r="AJN33" s="572"/>
      <c r="AJO33" s="572"/>
      <c r="AJP33" s="572"/>
      <c r="AJQ33" s="572"/>
      <c r="AJR33" s="572"/>
      <c r="AJS33" s="572"/>
      <c r="AJT33" s="572"/>
      <c r="AJU33" s="572"/>
      <c r="AJV33" s="572"/>
      <c r="AJW33" s="572"/>
      <c r="AJX33" s="572"/>
      <c r="AJY33" s="572"/>
      <c r="AJZ33" s="572"/>
      <c r="AKA33" s="572"/>
      <c r="AKB33" s="572"/>
      <c r="AKC33" s="572"/>
      <c r="AKD33" s="572"/>
      <c r="AKE33" s="572"/>
      <c r="AKF33" s="572"/>
      <c r="AKG33" s="572"/>
      <c r="AKH33" s="572"/>
      <c r="AKI33" s="572"/>
      <c r="AKJ33" s="572"/>
      <c r="AKK33" s="572"/>
      <c r="AKL33" s="572"/>
      <c r="AKM33" s="572"/>
      <c r="AKN33" s="572"/>
      <c r="AKO33" s="572"/>
      <c r="AKP33" s="572"/>
      <c r="AKQ33" s="572"/>
      <c r="AKR33" s="572"/>
      <c r="AKS33" s="572"/>
      <c r="AKT33" s="572"/>
      <c r="AKU33" s="572"/>
      <c r="AKV33" s="572"/>
      <c r="AKW33" s="572"/>
      <c r="AKX33" s="572"/>
      <c r="AKY33" s="572"/>
      <c r="AKZ33" s="572"/>
      <c r="ALA33" s="572"/>
      <c r="ALB33" s="572"/>
      <c r="ALC33" s="572"/>
      <c r="ALD33" s="572"/>
      <c r="ALE33" s="572"/>
      <c r="ALF33" s="572"/>
      <c r="ALG33" s="572"/>
      <c r="ALH33" s="572"/>
      <c r="ALI33" s="572"/>
      <c r="ALJ33" s="572"/>
      <c r="ALK33" s="572"/>
      <c r="ALL33" s="572"/>
      <c r="ALM33" s="572"/>
      <c r="ALN33" s="572"/>
      <c r="ALO33" s="572"/>
      <c r="ALP33" s="572"/>
      <c r="ALQ33" s="572"/>
      <c r="ALR33" s="572"/>
      <c r="ALS33" s="572"/>
      <c r="ALT33" s="572"/>
      <c r="ALU33" s="572"/>
      <c r="ALV33" s="572"/>
      <c r="ALW33" s="572"/>
      <c r="ALX33" s="572"/>
      <c r="ALY33" s="572"/>
      <c r="ALZ33" s="572"/>
      <c r="AMA33" s="572"/>
      <c r="AMB33" s="572"/>
      <c r="AMC33" s="572"/>
      <c r="AMD33" s="572"/>
      <c r="AME33" s="572"/>
      <c r="AMF33" s="572"/>
      <c r="AMG33" s="572"/>
      <c r="AMH33" s="572"/>
      <c r="AMI33" s="572"/>
      <c r="AMJ33" s="572"/>
      <c r="AMK33" s="572"/>
      <c r="AML33" s="572"/>
      <c r="AMM33" s="572"/>
      <c r="AMN33" s="572"/>
      <c r="AMO33" s="572"/>
      <c r="AMP33" s="572"/>
      <c r="AMQ33" s="572"/>
      <c r="AMR33" s="572"/>
      <c r="AMS33" s="572"/>
      <c r="AMT33" s="572"/>
      <c r="AMU33" s="572"/>
      <c r="AMV33" s="572"/>
      <c r="AMW33" s="572"/>
      <c r="AMX33" s="572"/>
      <c r="AMY33" s="572"/>
      <c r="AMZ33" s="572"/>
      <c r="ANA33" s="572"/>
      <c r="ANB33" s="572"/>
      <c r="ANC33" s="572"/>
      <c r="AND33" s="572"/>
      <c r="ANE33" s="572"/>
      <c r="ANF33" s="572"/>
      <c r="ANG33" s="572"/>
      <c r="ANH33" s="572"/>
      <c r="ANI33" s="572"/>
      <c r="ANJ33" s="572"/>
      <c r="ANK33" s="572"/>
      <c r="ANL33" s="572"/>
      <c r="ANM33" s="572"/>
      <c r="ANN33" s="572"/>
      <c r="ANO33" s="572"/>
      <c r="ANP33" s="572"/>
      <c r="ANQ33" s="572"/>
      <c r="ANR33" s="572"/>
      <c r="ANS33" s="572"/>
      <c r="ANT33" s="572"/>
      <c r="ANU33" s="572"/>
      <c r="ANV33" s="572"/>
      <c r="ANW33" s="572"/>
      <c r="ANX33" s="572"/>
      <c r="ANY33" s="572"/>
      <c r="ANZ33" s="572"/>
      <c r="AOA33" s="572"/>
      <c r="AOB33" s="572"/>
      <c r="AOC33" s="572"/>
      <c r="AOD33" s="572"/>
      <c r="AOE33" s="572"/>
      <c r="AOF33" s="572"/>
      <c r="AOG33" s="572"/>
      <c r="AOH33" s="572"/>
      <c r="AOI33" s="572"/>
      <c r="AOJ33" s="572"/>
      <c r="AOK33" s="572"/>
      <c r="AOL33" s="572"/>
      <c r="AOM33" s="572"/>
      <c r="AON33" s="572"/>
      <c r="AOO33" s="572"/>
      <c r="AOP33" s="572"/>
      <c r="AOQ33" s="572"/>
      <c r="AOR33" s="572"/>
      <c r="AOS33" s="572"/>
      <c r="AOT33" s="572"/>
      <c r="AOU33" s="572"/>
      <c r="AOV33" s="572"/>
      <c r="AOW33" s="572"/>
      <c r="AOX33" s="572"/>
      <c r="AOY33" s="572"/>
      <c r="AOZ33" s="572"/>
      <c r="APA33" s="572"/>
      <c r="APB33" s="572"/>
      <c r="APC33" s="572"/>
      <c r="APD33" s="572"/>
      <c r="APE33" s="572"/>
      <c r="APF33" s="572"/>
      <c r="APG33" s="572"/>
      <c r="APH33" s="572"/>
      <c r="API33" s="572"/>
      <c r="APJ33" s="572"/>
      <c r="APK33" s="572"/>
      <c r="APL33" s="572"/>
      <c r="APM33" s="572"/>
      <c r="APN33" s="572"/>
      <c r="APO33" s="572"/>
      <c r="APP33" s="572"/>
      <c r="APQ33" s="572"/>
      <c r="APR33" s="572"/>
      <c r="APS33" s="572"/>
      <c r="APT33" s="572"/>
      <c r="APU33" s="572"/>
      <c r="APV33" s="572"/>
      <c r="APW33" s="572"/>
      <c r="APX33" s="572"/>
      <c r="APY33" s="572"/>
      <c r="APZ33" s="572"/>
      <c r="AQA33" s="572"/>
      <c r="AQB33" s="572"/>
      <c r="AQC33" s="572"/>
      <c r="AQD33" s="572"/>
      <c r="AQE33" s="572"/>
      <c r="AQF33" s="572"/>
      <c r="AQG33" s="572"/>
      <c r="AQH33" s="572"/>
      <c r="AQI33" s="572"/>
      <c r="AQJ33" s="572"/>
      <c r="AQK33" s="572"/>
      <c r="AQL33" s="572"/>
      <c r="AQM33" s="572"/>
      <c r="AQN33" s="572"/>
      <c r="AQO33" s="572"/>
      <c r="AQP33" s="572"/>
      <c r="AQQ33" s="572"/>
      <c r="AQR33" s="572"/>
      <c r="AQS33" s="572"/>
      <c r="AQT33" s="572"/>
      <c r="AQU33" s="572"/>
      <c r="AQV33" s="572"/>
      <c r="AQW33" s="572"/>
      <c r="AQX33" s="572"/>
      <c r="AQY33" s="572"/>
      <c r="AQZ33" s="572"/>
      <c r="ARA33" s="572"/>
      <c r="ARB33" s="572"/>
      <c r="ARC33" s="572"/>
      <c r="ARD33" s="572"/>
      <c r="ARE33" s="572"/>
      <c r="ARF33" s="572"/>
      <c r="ARG33" s="572"/>
      <c r="ARH33" s="572"/>
      <c r="ARI33" s="572"/>
      <c r="ARJ33" s="572"/>
      <c r="ARK33" s="572"/>
      <c r="ARL33" s="572"/>
      <c r="ARM33" s="572"/>
      <c r="ARN33" s="572"/>
      <c r="ARO33" s="572"/>
      <c r="ARP33" s="572"/>
      <c r="ARQ33" s="572"/>
      <c r="ARR33" s="572"/>
      <c r="ARS33" s="572"/>
      <c r="ART33" s="572"/>
      <c r="ARU33" s="572"/>
      <c r="ARV33" s="572"/>
      <c r="ARW33" s="572"/>
      <c r="ARX33" s="572"/>
      <c r="ARY33" s="572"/>
      <c r="ARZ33" s="572"/>
      <c r="ASA33" s="572"/>
      <c r="ASB33" s="572"/>
      <c r="ASC33" s="572"/>
      <c r="ASD33" s="572"/>
      <c r="ASE33" s="572"/>
      <c r="ASF33" s="572"/>
      <c r="ASG33" s="572"/>
      <c r="ASH33" s="572"/>
      <c r="ASI33" s="572"/>
      <c r="ASJ33" s="572"/>
      <c r="ASK33" s="572"/>
      <c r="ASL33" s="572"/>
      <c r="ASM33" s="572"/>
      <c r="ASN33" s="572"/>
      <c r="ASO33" s="572"/>
      <c r="ASP33" s="572"/>
      <c r="ASQ33" s="572"/>
      <c r="ASR33" s="572"/>
      <c r="ASS33" s="572"/>
      <c r="AST33" s="572"/>
      <c r="ASU33" s="572"/>
      <c r="ASV33" s="572"/>
      <c r="ASW33" s="572"/>
      <c r="ASX33" s="572"/>
      <c r="ASY33" s="572"/>
      <c r="ASZ33" s="572"/>
      <c r="ATA33" s="572"/>
      <c r="ATB33" s="572"/>
      <c r="ATC33" s="572"/>
      <c r="ATD33" s="572"/>
      <c r="ATE33" s="572"/>
      <c r="ATF33" s="572"/>
      <c r="ATG33" s="572"/>
      <c r="ATH33" s="572"/>
      <c r="ATI33" s="572"/>
      <c r="ATJ33" s="572"/>
      <c r="ATK33" s="572"/>
      <c r="ATL33" s="572"/>
      <c r="ATM33" s="572"/>
      <c r="ATN33" s="572"/>
      <c r="ATO33" s="572"/>
      <c r="ATP33" s="572"/>
      <c r="ATQ33" s="572"/>
      <c r="ATR33" s="572"/>
      <c r="ATS33" s="572"/>
      <c r="ATT33" s="572"/>
      <c r="ATU33" s="572"/>
      <c r="ATV33" s="572"/>
      <c r="ATW33" s="572"/>
      <c r="ATX33" s="572"/>
      <c r="ATY33" s="572"/>
      <c r="ATZ33" s="572"/>
      <c r="AUA33" s="572"/>
      <c r="AUB33" s="572"/>
      <c r="AUC33" s="572"/>
      <c r="AUD33" s="572"/>
      <c r="AUE33" s="572"/>
      <c r="AUF33" s="572"/>
      <c r="AUG33" s="572"/>
      <c r="AUH33" s="572"/>
      <c r="AUI33" s="572"/>
      <c r="AUJ33" s="572"/>
      <c r="AUK33" s="572"/>
      <c r="AUL33" s="572"/>
      <c r="AUM33" s="572"/>
      <c r="AUN33" s="572"/>
      <c r="AUO33" s="572"/>
      <c r="AUP33" s="572"/>
      <c r="AUQ33" s="572"/>
      <c r="AUR33" s="572"/>
      <c r="AUS33" s="572"/>
      <c r="AUT33" s="572"/>
      <c r="AUU33" s="572"/>
      <c r="AUV33" s="572"/>
      <c r="AUW33" s="572"/>
      <c r="AUX33" s="572"/>
      <c r="AUY33" s="572"/>
      <c r="AUZ33" s="572"/>
      <c r="AVA33" s="572"/>
      <c r="AVB33" s="572"/>
      <c r="AVC33" s="572"/>
      <c r="AVD33" s="572"/>
      <c r="AVE33" s="572"/>
      <c r="AVF33" s="572"/>
      <c r="AVG33" s="572"/>
      <c r="AVH33" s="572"/>
      <c r="AVI33" s="572"/>
      <c r="AVJ33" s="572"/>
      <c r="AVK33" s="572"/>
      <c r="AVL33" s="572"/>
      <c r="AVM33" s="572"/>
      <c r="AVN33" s="572"/>
      <c r="AVO33" s="572"/>
      <c r="AVP33" s="572"/>
      <c r="AVQ33" s="572"/>
      <c r="AVR33" s="572"/>
      <c r="AVS33" s="572"/>
      <c r="AVT33" s="572"/>
      <c r="AVU33" s="572"/>
      <c r="AVV33" s="572"/>
      <c r="AVW33" s="572"/>
      <c r="AVX33" s="572"/>
      <c r="AVY33" s="572"/>
      <c r="AVZ33" s="572"/>
      <c r="AWA33" s="572"/>
      <c r="AWB33" s="572"/>
      <c r="AWC33" s="572"/>
      <c r="AWD33" s="572"/>
      <c r="AWE33" s="572"/>
      <c r="AWF33" s="572"/>
      <c r="AWG33" s="572"/>
      <c r="AWH33" s="572"/>
      <c r="AWI33" s="572"/>
      <c r="AWJ33" s="572"/>
      <c r="AWK33" s="572"/>
      <c r="AWL33" s="572"/>
      <c r="AWM33" s="572"/>
      <c r="AWN33" s="572"/>
      <c r="AWO33" s="572"/>
      <c r="AWP33" s="572"/>
      <c r="AWQ33" s="572"/>
      <c r="AWR33" s="572"/>
      <c r="AWS33" s="572"/>
      <c r="AWT33" s="572"/>
      <c r="AWU33" s="572"/>
      <c r="AWV33" s="572"/>
      <c r="AWW33" s="572"/>
      <c r="AWX33" s="572"/>
      <c r="AWY33" s="572"/>
      <c r="AWZ33" s="572"/>
      <c r="AXA33" s="572"/>
      <c r="AXB33" s="572"/>
      <c r="AXC33" s="572"/>
      <c r="AXD33" s="572"/>
      <c r="AXE33" s="572"/>
      <c r="AXF33" s="572"/>
      <c r="AXG33" s="572"/>
      <c r="AXH33" s="572"/>
      <c r="AXI33" s="572"/>
      <c r="AXJ33" s="572"/>
      <c r="AXK33" s="572"/>
      <c r="AXL33" s="572"/>
      <c r="AXM33" s="572"/>
      <c r="AXN33" s="572"/>
      <c r="AXO33" s="572"/>
      <c r="AXP33" s="572"/>
      <c r="AXQ33" s="572"/>
      <c r="AXR33" s="572"/>
      <c r="AXS33" s="572"/>
      <c r="AXT33" s="572"/>
      <c r="AXU33" s="572"/>
      <c r="AXV33" s="572"/>
      <c r="AXW33" s="572"/>
      <c r="AXX33" s="572"/>
      <c r="AXY33" s="572"/>
      <c r="AXZ33" s="572"/>
      <c r="AYA33" s="572"/>
      <c r="AYB33" s="572"/>
      <c r="AYC33" s="572"/>
      <c r="AYD33" s="572"/>
      <c r="AYE33" s="572"/>
      <c r="AYF33" s="572"/>
      <c r="AYG33" s="572"/>
      <c r="AYH33" s="572"/>
      <c r="AYI33" s="572"/>
      <c r="AYJ33" s="572"/>
      <c r="AYK33" s="572"/>
      <c r="AYL33" s="572"/>
      <c r="AYM33" s="572"/>
      <c r="AYN33" s="572"/>
      <c r="AYO33" s="572"/>
      <c r="AYP33" s="572"/>
      <c r="AYQ33" s="572"/>
      <c r="AYR33" s="572"/>
      <c r="AYS33" s="572"/>
      <c r="AYT33" s="572"/>
      <c r="AYU33" s="572"/>
      <c r="AYV33" s="572"/>
      <c r="AYW33" s="572"/>
      <c r="AYX33" s="572"/>
      <c r="AYY33" s="572"/>
      <c r="AYZ33" s="572"/>
      <c r="AZA33" s="572"/>
      <c r="AZB33" s="572"/>
      <c r="AZC33" s="572"/>
      <c r="AZD33" s="572"/>
      <c r="AZE33" s="572"/>
      <c r="AZF33" s="572"/>
      <c r="AZG33" s="572"/>
      <c r="AZH33" s="572"/>
      <c r="AZI33" s="572"/>
      <c r="AZJ33" s="572"/>
      <c r="AZK33" s="572"/>
      <c r="AZL33" s="572"/>
      <c r="AZM33" s="572"/>
      <c r="AZN33" s="572"/>
      <c r="AZO33" s="572"/>
      <c r="AZP33" s="572"/>
      <c r="AZQ33" s="572"/>
      <c r="AZR33" s="572"/>
      <c r="AZS33" s="572"/>
      <c r="AZT33" s="572"/>
      <c r="AZU33" s="572"/>
      <c r="AZV33" s="572"/>
      <c r="AZW33" s="572"/>
      <c r="AZX33" s="572"/>
      <c r="AZY33" s="572"/>
      <c r="AZZ33" s="572"/>
      <c r="BAA33" s="572"/>
      <c r="BAB33" s="572"/>
      <c r="BAC33" s="572"/>
      <c r="BAD33" s="572"/>
      <c r="BAE33" s="572"/>
      <c r="BAF33" s="572"/>
      <c r="BAG33" s="572"/>
      <c r="BAH33" s="572"/>
      <c r="BAI33" s="572"/>
      <c r="BAJ33" s="572"/>
      <c r="BAK33" s="572"/>
      <c r="BAL33" s="572"/>
      <c r="BAM33" s="572"/>
      <c r="BAN33" s="572"/>
      <c r="BAO33" s="572"/>
      <c r="BAP33" s="572"/>
      <c r="BAQ33" s="572"/>
      <c r="BAR33" s="572"/>
      <c r="BAS33" s="572"/>
      <c r="BAT33" s="572"/>
      <c r="BAU33" s="572"/>
      <c r="BAV33" s="572"/>
      <c r="BAW33" s="572"/>
      <c r="BAX33" s="572"/>
      <c r="BAY33" s="572"/>
      <c r="BAZ33" s="572"/>
      <c r="BBA33" s="572"/>
      <c r="BBB33" s="572"/>
      <c r="BBC33" s="572"/>
      <c r="BBD33" s="572"/>
      <c r="BBE33" s="572"/>
      <c r="BBF33" s="572"/>
      <c r="BBG33" s="572"/>
      <c r="BBH33" s="572"/>
      <c r="BBI33" s="572"/>
      <c r="BBJ33" s="572"/>
      <c r="BBK33" s="572"/>
      <c r="BBL33" s="572"/>
      <c r="BBM33" s="572"/>
      <c r="BBN33" s="572"/>
      <c r="BBO33" s="572"/>
      <c r="BBP33" s="572"/>
      <c r="BBQ33" s="572"/>
      <c r="BBR33" s="572"/>
      <c r="BBS33" s="572"/>
      <c r="BBT33" s="572"/>
      <c r="BBU33" s="572"/>
      <c r="BBV33" s="572"/>
      <c r="BBW33" s="572"/>
      <c r="BBX33" s="572"/>
      <c r="BBY33" s="572"/>
      <c r="BBZ33" s="572"/>
      <c r="BCA33" s="572"/>
      <c r="BCB33" s="572"/>
      <c r="BCC33" s="572"/>
      <c r="BCD33" s="572"/>
      <c r="BCE33" s="572"/>
      <c r="BCF33" s="572"/>
      <c r="BCG33" s="572"/>
      <c r="BCH33" s="572"/>
      <c r="BCI33" s="572"/>
      <c r="BCJ33" s="572"/>
      <c r="BCK33" s="572"/>
      <c r="BCL33" s="572"/>
      <c r="BCM33" s="572"/>
      <c r="BCN33" s="572"/>
      <c r="BCO33" s="572"/>
      <c r="BCP33" s="572"/>
      <c r="BCQ33" s="572"/>
      <c r="BCR33" s="572"/>
      <c r="BCS33" s="572"/>
      <c r="BCT33" s="572"/>
      <c r="BCU33" s="572"/>
      <c r="BCV33" s="572"/>
      <c r="BCW33" s="572"/>
      <c r="BCX33" s="572"/>
      <c r="BCY33" s="572"/>
      <c r="BCZ33" s="572"/>
      <c r="BDA33" s="572"/>
      <c r="BDB33" s="572"/>
      <c r="BDC33" s="572"/>
      <c r="BDD33" s="572"/>
      <c r="BDE33" s="572"/>
      <c r="BDF33" s="572"/>
      <c r="BDG33" s="572"/>
      <c r="BDH33" s="572"/>
      <c r="BDI33" s="572"/>
      <c r="BDJ33" s="572"/>
      <c r="BDK33" s="572"/>
      <c r="BDL33" s="572"/>
      <c r="BDM33" s="572"/>
      <c r="BDN33" s="572"/>
      <c r="BDO33" s="572"/>
      <c r="BDP33" s="572"/>
      <c r="BDQ33" s="572"/>
      <c r="BDR33" s="572"/>
      <c r="BDS33" s="572"/>
      <c r="BDT33" s="572"/>
      <c r="BDU33" s="572"/>
      <c r="BDV33" s="572"/>
      <c r="BDW33" s="572"/>
      <c r="BDX33" s="572"/>
      <c r="BDY33" s="572"/>
      <c r="BDZ33" s="572"/>
      <c r="BEA33" s="572"/>
      <c r="BEB33" s="572"/>
      <c r="BEC33" s="572"/>
      <c r="BED33" s="572"/>
      <c r="BEE33" s="572"/>
      <c r="BEF33" s="572"/>
      <c r="BEG33" s="572"/>
      <c r="BEH33" s="572"/>
      <c r="BEI33" s="572"/>
      <c r="BEJ33" s="572"/>
      <c r="BEK33" s="572"/>
      <c r="BEL33" s="572"/>
      <c r="BEM33" s="572"/>
      <c r="BEN33" s="572"/>
      <c r="BEO33" s="572"/>
      <c r="BEP33" s="572"/>
      <c r="BEQ33" s="572"/>
      <c r="BER33" s="572"/>
      <c r="BES33" s="572"/>
      <c r="BET33" s="572"/>
      <c r="BEU33" s="572"/>
      <c r="BEV33" s="572"/>
      <c r="BEW33" s="572"/>
      <c r="BEX33" s="572"/>
      <c r="BEY33" s="572"/>
      <c r="BEZ33" s="572"/>
      <c r="BFA33" s="572"/>
      <c r="BFB33" s="572"/>
      <c r="BFC33" s="572"/>
      <c r="BFD33" s="572"/>
      <c r="BFE33" s="572"/>
      <c r="BFF33" s="572"/>
      <c r="BFG33" s="572"/>
      <c r="BFH33" s="572"/>
      <c r="BFI33" s="572"/>
      <c r="BFJ33" s="572"/>
      <c r="BFK33" s="572"/>
      <c r="BFL33" s="572"/>
      <c r="BFM33" s="572"/>
      <c r="BFN33" s="572"/>
      <c r="BFO33" s="572"/>
      <c r="BFP33" s="572"/>
      <c r="BFQ33" s="572"/>
      <c r="BFR33" s="572"/>
      <c r="BFS33" s="572"/>
      <c r="BFT33" s="572"/>
      <c r="BFU33" s="572"/>
      <c r="BFV33" s="572"/>
      <c r="BFW33" s="572"/>
      <c r="BFX33" s="572"/>
      <c r="BFY33" s="572"/>
      <c r="BFZ33" s="572"/>
      <c r="BGA33" s="572"/>
      <c r="BGB33" s="572"/>
      <c r="BGC33" s="572"/>
      <c r="BGD33" s="572"/>
      <c r="BGE33" s="572"/>
      <c r="BGF33" s="572"/>
      <c r="BGG33" s="572"/>
      <c r="BGH33" s="572"/>
      <c r="BGI33" s="572"/>
      <c r="BGJ33" s="572"/>
      <c r="BGK33" s="572"/>
      <c r="BGL33" s="572"/>
      <c r="BGM33" s="572"/>
      <c r="BGN33" s="572"/>
      <c r="BGO33" s="572"/>
      <c r="BGP33" s="572"/>
      <c r="BGQ33" s="572"/>
      <c r="BGR33" s="572"/>
      <c r="BGS33" s="572"/>
      <c r="BGT33" s="572"/>
      <c r="BGU33" s="572"/>
      <c r="BGV33" s="572"/>
      <c r="BGW33" s="572"/>
      <c r="BGX33" s="572"/>
      <c r="BGY33" s="572"/>
      <c r="BGZ33" s="572"/>
      <c r="BHA33" s="572"/>
      <c r="BHB33" s="572"/>
      <c r="BHC33" s="572"/>
      <c r="BHD33" s="572"/>
      <c r="BHE33" s="572"/>
      <c r="BHF33" s="572"/>
      <c r="BHG33" s="572"/>
      <c r="BHH33" s="572"/>
      <c r="BHI33" s="572"/>
      <c r="BHJ33" s="572"/>
      <c r="BHK33" s="572"/>
      <c r="BHL33" s="572"/>
      <c r="BHM33" s="572"/>
      <c r="BHN33" s="572"/>
      <c r="BHO33" s="572"/>
      <c r="BHP33" s="572"/>
      <c r="BHQ33" s="572"/>
      <c r="BHR33" s="572"/>
      <c r="BHS33" s="572"/>
      <c r="BHT33" s="572"/>
      <c r="BHU33" s="572"/>
      <c r="BHV33" s="572"/>
      <c r="BHW33" s="572"/>
      <c r="BHX33" s="572"/>
      <c r="BHY33" s="572"/>
      <c r="BHZ33" s="572"/>
      <c r="BIA33" s="572"/>
      <c r="BIB33" s="572"/>
      <c r="BIC33" s="572"/>
      <c r="BID33" s="572"/>
      <c r="BIE33" s="572"/>
      <c r="BIF33" s="572"/>
      <c r="BIG33" s="572"/>
      <c r="BIH33" s="572"/>
      <c r="BII33" s="572"/>
      <c r="BIJ33" s="572"/>
      <c r="BIK33" s="572"/>
      <c r="BIL33" s="572"/>
      <c r="BIM33" s="572"/>
      <c r="BIN33" s="572"/>
      <c r="BIO33" s="572"/>
      <c r="BIP33" s="572"/>
      <c r="BIQ33" s="572"/>
      <c r="BIR33" s="572"/>
      <c r="BIS33" s="572"/>
      <c r="BIT33" s="572"/>
      <c r="BIU33" s="572"/>
      <c r="BIV33" s="572"/>
      <c r="BIW33" s="572"/>
      <c r="BIX33" s="572"/>
      <c r="BIY33" s="572"/>
      <c r="BIZ33" s="572"/>
      <c r="BJA33" s="572"/>
      <c r="BJB33" s="572"/>
      <c r="BJC33" s="572"/>
      <c r="BJD33" s="572"/>
      <c r="BJE33" s="572"/>
      <c r="BJF33" s="572"/>
      <c r="BJG33" s="572"/>
      <c r="BJH33" s="572"/>
      <c r="BJI33" s="572"/>
      <c r="BJJ33" s="572"/>
      <c r="BJK33" s="572"/>
      <c r="BJL33" s="572"/>
      <c r="BJM33" s="572"/>
      <c r="BJN33" s="572"/>
      <c r="BJO33" s="572"/>
      <c r="BJP33" s="572"/>
      <c r="BJQ33" s="572"/>
      <c r="BJR33" s="572"/>
      <c r="BJS33" s="572"/>
      <c r="BJT33" s="572"/>
      <c r="BJU33" s="572"/>
      <c r="BJV33" s="572"/>
      <c r="BJW33" s="572"/>
      <c r="BJX33" s="572"/>
      <c r="BJY33" s="572"/>
      <c r="BJZ33" s="572"/>
      <c r="BKA33" s="572"/>
      <c r="BKB33" s="572"/>
      <c r="BKC33" s="572"/>
      <c r="BKD33" s="572"/>
      <c r="BKE33" s="572"/>
      <c r="BKF33" s="572"/>
      <c r="BKG33" s="572"/>
      <c r="BKH33" s="572"/>
      <c r="BKI33" s="572"/>
      <c r="BKJ33" s="572"/>
      <c r="BKK33" s="572"/>
      <c r="BKL33" s="572"/>
      <c r="BKM33" s="572"/>
      <c r="BKN33" s="572"/>
      <c r="BKO33" s="572"/>
      <c r="BKP33" s="572"/>
      <c r="BKQ33" s="572"/>
      <c r="BKR33" s="572"/>
      <c r="BKS33" s="572"/>
      <c r="BKT33" s="572"/>
      <c r="BKU33" s="572"/>
      <c r="BKV33" s="572"/>
      <c r="BKW33" s="572"/>
      <c r="BKX33" s="572"/>
      <c r="BKY33" s="572"/>
      <c r="BKZ33" s="572"/>
      <c r="BLA33" s="572"/>
      <c r="BLB33" s="572"/>
      <c r="BLC33" s="572"/>
      <c r="BLD33" s="572"/>
      <c r="BLE33" s="572"/>
      <c r="BLF33" s="572"/>
      <c r="BLG33" s="572"/>
      <c r="BLH33" s="572"/>
      <c r="BLI33" s="572"/>
      <c r="BLJ33" s="572"/>
      <c r="BLK33" s="572"/>
      <c r="BLL33" s="572"/>
      <c r="BLM33" s="572"/>
      <c r="BLN33" s="572"/>
      <c r="BLO33" s="572"/>
      <c r="BLP33" s="572"/>
      <c r="BLQ33" s="572"/>
      <c r="BLR33" s="572"/>
      <c r="BLS33" s="572"/>
      <c r="BLT33" s="572"/>
      <c r="BLU33" s="572"/>
      <c r="BLV33" s="572"/>
      <c r="BLW33" s="572"/>
      <c r="BLX33" s="572"/>
      <c r="BLY33" s="572"/>
      <c r="BLZ33" s="572"/>
      <c r="BMA33" s="572"/>
      <c r="BMB33" s="572"/>
      <c r="BMC33" s="572"/>
      <c r="BMD33" s="572"/>
      <c r="BME33" s="572"/>
      <c r="BMF33" s="572"/>
      <c r="BMG33" s="572"/>
      <c r="BMH33" s="572"/>
      <c r="BMI33" s="572"/>
      <c r="BMJ33" s="572"/>
      <c r="BMK33" s="572"/>
      <c r="BML33" s="572"/>
      <c r="BMM33" s="572"/>
      <c r="BMN33" s="572"/>
      <c r="BMO33" s="572"/>
      <c r="BMP33" s="572"/>
      <c r="BMQ33" s="572"/>
      <c r="BMR33" s="572"/>
      <c r="BMS33" s="572"/>
      <c r="BMT33" s="572"/>
      <c r="BMU33" s="572"/>
      <c r="BMV33" s="572"/>
      <c r="BMW33" s="572"/>
      <c r="BMX33" s="572"/>
      <c r="BMY33" s="572"/>
      <c r="BMZ33" s="572"/>
      <c r="BNA33" s="572"/>
      <c r="BNB33" s="572"/>
      <c r="BNC33" s="572"/>
      <c r="BND33" s="572"/>
      <c r="BNE33" s="572"/>
      <c r="BNF33" s="572"/>
      <c r="BNG33" s="572"/>
      <c r="BNH33" s="572"/>
      <c r="BNI33" s="572"/>
      <c r="BNJ33" s="572"/>
      <c r="BNK33" s="572"/>
      <c r="BNL33" s="572"/>
      <c r="BNM33" s="572"/>
      <c r="BNN33" s="572"/>
      <c r="BNO33" s="572"/>
      <c r="BNP33" s="572"/>
      <c r="BNQ33" s="572"/>
      <c r="BNR33" s="572"/>
      <c r="BNS33" s="572"/>
      <c r="BNT33" s="572"/>
      <c r="BNU33" s="572"/>
      <c r="BNV33" s="572"/>
      <c r="BNW33" s="572"/>
      <c r="BNX33" s="572"/>
      <c r="BNY33" s="572"/>
      <c r="BNZ33" s="572"/>
      <c r="BOA33" s="572"/>
      <c r="BOB33" s="572"/>
      <c r="BOC33" s="572"/>
      <c r="BOD33" s="572"/>
      <c r="BOE33" s="572"/>
      <c r="BOF33" s="572"/>
      <c r="BOG33" s="572"/>
      <c r="BOH33" s="572"/>
      <c r="BOI33" s="572"/>
      <c r="BOJ33" s="572"/>
      <c r="BOK33" s="572"/>
      <c r="BOL33" s="572"/>
      <c r="BOM33" s="572"/>
      <c r="BON33" s="572"/>
      <c r="BOO33" s="572"/>
      <c r="BOP33" s="572"/>
      <c r="BOQ33" s="572"/>
      <c r="BOR33" s="572"/>
      <c r="BOS33" s="572"/>
      <c r="BOT33" s="572"/>
      <c r="BOU33" s="572"/>
      <c r="BOV33" s="572"/>
      <c r="BOW33" s="572"/>
      <c r="BOX33" s="572"/>
      <c r="BOY33" s="572"/>
      <c r="BOZ33" s="572"/>
      <c r="BPA33" s="572"/>
      <c r="BPB33" s="572"/>
      <c r="BPC33" s="572"/>
      <c r="BPD33" s="572"/>
      <c r="BPE33" s="572"/>
      <c r="BPF33" s="572"/>
      <c r="BPG33" s="572"/>
      <c r="BPH33" s="572"/>
      <c r="BPI33" s="572"/>
      <c r="BPJ33" s="572"/>
      <c r="BPK33" s="572"/>
      <c r="BPL33" s="572"/>
      <c r="BPM33" s="572"/>
      <c r="BPN33" s="572"/>
      <c r="BPO33" s="572"/>
      <c r="BPP33" s="572"/>
      <c r="BPQ33" s="572"/>
      <c r="BPR33" s="572"/>
      <c r="BPS33" s="572"/>
      <c r="BPT33" s="572"/>
      <c r="BPU33" s="572"/>
      <c r="BPV33" s="572"/>
      <c r="BPW33" s="572"/>
      <c r="BPX33" s="572"/>
      <c r="BPY33" s="572"/>
      <c r="BPZ33" s="572"/>
      <c r="BQA33" s="572"/>
      <c r="BQB33" s="572"/>
      <c r="BQC33" s="572"/>
      <c r="BQD33" s="572"/>
      <c r="BQE33" s="572"/>
      <c r="BQF33" s="572"/>
      <c r="BQG33" s="572"/>
      <c r="BQH33" s="572"/>
      <c r="BQI33" s="572"/>
      <c r="BQJ33" s="572"/>
      <c r="BQK33" s="572"/>
      <c r="BQL33" s="572"/>
      <c r="BQM33" s="572"/>
      <c r="BQN33" s="572"/>
      <c r="BQO33" s="572"/>
      <c r="BQP33" s="572"/>
      <c r="BQQ33" s="572"/>
      <c r="BQR33" s="572"/>
      <c r="BQS33" s="572"/>
      <c r="BQT33" s="572"/>
      <c r="BQU33" s="572"/>
      <c r="BQV33" s="572"/>
      <c r="BQW33" s="572"/>
      <c r="BQX33" s="572"/>
      <c r="BQY33" s="572"/>
      <c r="BQZ33" s="572"/>
      <c r="BRA33" s="572"/>
      <c r="BRB33" s="572"/>
      <c r="BRC33" s="572"/>
      <c r="BRD33" s="572"/>
      <c r="BRE33" s="572"/>
      <c r="BRF33" s="572"/>
      <c r="BRG33" s="572"/>
      <c r="BRH33" s="572"/>
      <c r="BRI33" s="572"/>
      <c r="BRJ33" s="572"/>
      <c r="BRK33" s="572"/>
      <c r="BRL33" s="572"/>
      <c r="BRM33" s="572"/>
      <c r="BRN33" s="572"/>
      <c r="BRO33" s="572"/>
      <c r="BRP33" s="572"/>
      <c r="BRQ33" s="572"/>
      <c r="BRR33" s="572"/>
      <c r="BRS33" s="572"/>
      <c r="BRT33" s="572"/>
      <c r="BRU33" s="572"/>
      <c r="BRV33" s="572"/>
      <c r="BRW33" s="572"/>
      <c r="BRX33" s="572"/>
      <c r="BRY33" s="572"/>
      <c r="BRZ33" s="572"/>
      <c r="BSA33" s="572"/>
      <c r="BSB33" s="572"/>
      <c r="BSC33" s="572"/>
      <c r="BSD33" s="572"/>
      <c r="BSE33" s="572"/>
      <c r="BSF33" s="572"/>
      <c r="BSG33" s="572"/>
      <c r="BSH33" s="572"/>
      <c r="BSI33" s="572"/>
      <c r="BSJ33" s="572"/>
      <c r="BSK33" s="572"/>
      <c r="BSL33" s="572"/>
      <c r="BSM33" s="572"/>
      <c r="BSN33" s="572"/>
      <c r="BSO33" s="572"/>
      <c r="BSP33" s="572"/>
      <c r="BSQ33" s="572"/>
      <c r="BSR33" s="572"/>
      <c r="BSS33" s="572"/>
      <c r="BST33" s="572"/>
      <c r="BSU33" s="572"/>
      <c r="BSV33" s="572"/>
      <c r="BSW33" s="572"/>
      <c r="BSX33" s="572"/>
      <c r="BSY33" s="572"/>
      <c r="BSZ33" s="572"/>
      <c r="BTA33" s="572"/>
      <c r="BTB33" s="572"/>
      <c r="BTC33" s="572"/>
      <c r="BTD33" s="572"/>
      <c r="BTE33" s="572"/>
      <c r="BTF33" s="572"/>
      <c r="BTG33" s="572"/>
      <c r="BTH33" s="572"/>
      <c r="BTI33" s="572"/>
      <c r="BTJ33" s="572"/>
      <c r="BTK33" s="572"/>
      <c r="BTL33" s="572"/>
      <c r="BTM33" s="572"/>
      <c r="BTN33" s="572"/>
      <c r="BTO33" s="572"/>
      <c r="BTP33" s="572"/>
      <c r="BTQ33" s="572"/>
      <c r="BTR33" s="572"/>
      <c r="BTS33" s="572"/>
      <c r="BTT33" s="572"/>
      <c r="BTU33" s="572"/>
      <c r="BTV33" s="572"/>
      <c r="BTW33" s="572"/>
      <c r="BTX33" s="572"/>
      <c r="BTY33" s="572"/>
      <c r="BTZ33" s="572"/>
      <c r="BUA33" s="572"/>
      <c r="BUB33" s="572"/>
      <c r="BUC33" s="572"/>
      <c r="BUD33" s="572"/>
      <c r="BUE33" s="572"/>
      <c r="BUF33" s="572"/>
      <c r="BUG33" s="572"/>
      <c r="BUH33" s="572"/>
      <c r="BUI33" s="572"/>
      <c r="BUJ33" s="572"/>
      <c r="BUK33" s="572"/>
      <c r="BUL33" s="572"/>
      <c r="BUM33" s="572"/>
      <c r="BUN33" s="572"/>
      <c r="BUO33" s="572"/>
      <c r="BUP33" s="572"/>
      <c r="BUQ33" s="572"/>
      <c r="BUR33" s="572"/>
      <c r="BUS33" s="572"/>
      <c r="BUT33" s="572"/>
      <c r="BUU33" s="572"/>
      <c r="BUV33" s="572"/>
      <c r="BUW33" s="572"/>
      <c r="BUX33" s="572"/>
      <c r="BUY33" s="572"/>
      <c r="BUZ33" s="572"/>
      <c r="BVA33" s="572"/>
      <c r="BVB33" s="572"/>
      <c r="BVC33" s="572"/>
      <c r="BVD33" s="572"/>
      <c r="BVE33" s="572"/>
      <c r="BVF33" s="572"/>
      <c r="BVG33" s="572"/>
      <c r="BVH33" s="572"/>
      <c r="BVI33" s="572"/>
      <c r="BVJ33" s="572"/>
      <c r="BVK33" s="572"/>
      <c r="BVL33" s="572"/>
      <c r="BVM33" s="572"/>
      <c r="BVN33" s="572"/>
      <c r="BVO33" s="572"/>
      <c r="BVP33" s="572"/>
      <c r="BVQ33" s="572"/>
      <c r="BVR33" s="572"/>
      <c r="BVS33" s="572"/>
      <c r="BVT33" s="572"/>
      <c r="BVU33" s="572"/>
      <c r="BVV33" s="572"/>
      <c r="BVW33" s="572"/>
      <c r="BVX33" s="572"/>
      <c r="BVY33" s="572"/>
      <c r="BVZ33" s="572"/>
      <c r="BWA33" s="572"/>
      <c r="BWB33" s="572"/>
      <c r="BWC33" s="572"/>
      <c r="BWD33" s="572"/>
      <c r="BWE33" s="572"/>
      <c r="BWF33" s="572"/>
      <c r="BWG33" s="572"/>
      <c r="BWH33" s="572"/>
      <c r="BWI33" s="572"/>
      <c r="BWJ33" s="572"/>
      <c r="BWK33" s="572"/>
      <c r="BWL33" s="572"/>
      <c r="BWM33" s="572"/>
      <c r="BWN33" s="572"/>
      <c r="BWO33" s="572"/>
      <c r="BWP33" s="572"/>
      <c r="BWQ33" s="572"/>
      <c r="BWR33" s="572"/>
      <c r="BWS33" s="572"/>
      <c r="BWT33" s="572"/>
      <c r="BWU33" s="572"/>
      <c r="BWV33" s="572"/>
      <c r="BWW33" s="572"/>
      <c r="BWX33" s="572"/>
      <c r="BWY33" s="572"/>
      <c r="BWZ33" s="572"/>
      <c r="BXA33" s="572"/>
      <c r="BXB33" s="572"/>
      <c r="BXC33" s="572"/>
      <c r="BXD33" s="572"/>
      <c r="BXE33" s="572"/>
      <c r="BXF33" s="572"/>
      <c r="BXG33" s="572"/>
      <c r="BXH33" s="572"/>
      <c r="BXI33" s="572"/>
      <c r="BXJ33" s="572"/>
      <c r="BXK33" s="572"/>
      <c r="BXL33" s="572"/>
      <c r="BXM33" s="572"/>
      <c r="BXN33" s="572"/>
      <c r="BXO33" s="572"/>
      <c r="BXP33" s="572"/>
      <c r="BXQ33" s="572"/>
      <c r="BXR33" s="572"/>
      <c r="BXS33" s="572"/>
      <c r="BXT33" s="572"/>
      <c r="BXU33" s="572"/>
      <c r="BXV33" s="572"/>
      <c r="BXW33" s="572"/>
      <c r="BXX33" s="572"/>
      <c r="BXY33" s="572"/>
      <c r="BXZ33" s="572"/>
      <c r="BYA33" s="572"/>
      <c r="BYB33" s="572"/>
      <c r="BYC33" s="572"/>
      <c r="BYD33" s="572"/>
      <c r="BYE33" s="572"/>
      <c r="BYF33" s="572"/>
      <c r="BYG33" s="572"/>
      <c r="BYH33" s="572"/>
      <c r="BYI33" s="572"/>
      <c r="BYJ33" s="572"/>
      <c r="BYK33" s="572"/>
      <c r="BYL33" s="572"/>
      <c r="BYM33" s="572"/>
      <c r="BYN33" s="572"/>
      <c r="BYO33" s="572"/>
      <c r="BYP33" s="572"/>
      <c r="BYQ33" s="572"/>
      <c r="BYR33" s="572"/>
      <c r="BYS33" s="572"/>
      <c r="BYT33" s="572"/>
      <c r="BYU33" s="572"/>
      <c r="BYV33" s="572"/>
      <c r="BYW33" s="572"/>
      <c r="BYX33" s="572"/>
      <c r="BYY33" s="572"/>
      <c r="BYZ33" s="572"/>
      <c r="BZA33" s="572"/>
      <c r="BZB33" s="572"/>
      <c r="BZC33" s="572"/>
      <c r="BZD33" s="572"/>
      <c r="BZE33" s="572"/>
      <c r="BZF33" s="572"/>
      <c r="BZG33" s="572"/>
      <c r="BZH33" s="572"/>
      <c r="BZI33" s="572"/>
      <c r="BZJ33" s="572"/>
      <c r="BZK33" s="572"/>
      <c r="BZL33" s="572"/>
      <c r="BZM33" s="572"/>
      <c r="BZN33" s="572"/>
      <c r="BZO33" s="572"/>
      <c r="BZP33" s="572"/>
      <c r="BZQ33" s="572"/>
      <c r="BZR33" s="572"/>
      <c r="BZS33" s="572"/>
      <c r="BZT33" s="572"/>
      <c r="BZU33" s="572"/>
      <c r="BZV33" s="572"/>
      <c r="BZW33" s="572"/>
      <c r="BZX33" s="572"/>
      <c r="BZY33" s="572"/>
      <c r="BZZ33" s="572"/>
      <c r="CAA33" s="572"/>
      <c r="CAB33" s="572"/>
      <c r="CAC33" s="572"/>
      <c r="CAD33" s="572"/>
      <c r="CAE33" s="572"/>
      <c r="CAF33" s="572"/>
      <c r="CAG33" s="572"/>
      <c r="CAH33" s="572"/>
      <c r="CAI33" s="572"/>
      <c r="CAJ33" s="572"/>
      <c r="CAK33" s="572"/>
      <c r="CAL33" s="572"/>
      <c r="CAM33" s="572"/>
      <c r="CAN33" s="572"/>
      <c r="CAO33" s="572"/>
      <c r="CAP33" s="572"/>
      <c r="CAQ33" s="572"/>
      <c r="CAR33" s="572"/>
      <c r="CAS33" s="572"/>
      <c r="CAT33" s="572"/>
      <c r="CAU33" s="572"/>
      <c r="CAV33" s="572"/>
      <c r="CAW33" s="572"/>
      <c r="CAX33" s="572"/>
      <c r="CAY33" s="572"/>
      <c r="CAZ33" s="572"/>
      <c r="CBA33" s="572"/>
      <c r="CBB33" s="572"/>
      <c r="CBC33" s="572"/>
      <c r="CBD33" s="572"/>
      <c r="CBE33" s="572"/>
      <c r="CBF33" s="572"/>
      <c r="CBG33" s="572"/>
      <c r="CBH33" s="572"/>
      <c r="CBI33" s="572"/>
      <c r="CBJ33" s="572"/>
      <c r="CBK33" s="572"/>
      <c r="CBL33" s="572"/>
      <c r="CBM33" s="572"/>
      <c r="CBN33" s="572"/>
      <c r="CBO33" s="572"/>
      <c r="CBP33" s="572"/>
      <c r="CBQ33" s="572"/>
      <c r="CBR33" s="572"/>
      <c r="CBS33" s="572"/>
      <c r="CBT33" s="572"/>
      <c r="CBU33" s="572"/>
      <c r="CBV33" s="572"/>
      <c r="CBW33" s="572"/>
      <c r="CBX33" s="572"/>
      <c r="CBY33" s="572"/>
      <c r="CBZ33" s="572"/>
      <c r="CCA33" s="572"/>
      <c r="CCB33" s="572"/>
      <c r="CCC33" s="572"/>
      <c r="CCD33" s="572"/>
      <c r="CCE33" s="572"/>
      <c r="CCF33" s="572"/>
      <c r="CCG33" s="572"/>
      <c r="CCH33" s="572"/>
      <c r="CCI33" s="572"/>
      <c r="CCJ33" s="572"/>
      <c r="CCK33" s="572"/>
      <c r="CCL33" s="572"/>
      <c r="CCM33" s="572"/>
      <c r="CCN33" s="572"/>
      <c r="CCO33" s="572"/>
      <c r="CCP33" s="572"/>
      <c r="CCQ33" s="572"/>
      <c r="CCR33" s="572"/>
      <c r="CCS33" s="572"/>
      <c r="CCT33" s="572"/>
      <c r="CCU33" s="572"/>
      <c r="CCV33" s="572"/>
      <c r="CCW33" s="572"/>
      <c r="CCX33" s="572"/>
      <c r="CCY33" s="572"/>
      <c r="CCZ33" s="572"/>
      <c r="CDA33" s="572"/>
      <c r="CDB33" s="572"/>
      <c r="CDC33" s="572"/>
      <c r="CDD33" s="572"/>
      <c r="CDE33" s="572"/>
      <c r="CDF33" s="572"/>
      <c r="CDG33" s="572"/>
      <c r="CDH33" s="572"/>
      <c r="CDI33" s="572"/>
      <c r="CDJ33" s="572"/>
      <c r="CDK33" s="572"/>
      <c r="CDL33" s="572"/>
      <c r="CDM33" s="572"/>
      <c r="CDN33" s="572"/>
      <c r="CDO33" s="572"/>
      <c r="CDP33" s="572"/>
      <c r="CDQ33" s="572"/>
      <c r="CDR33" s="572"/>
      <c r="CDS33" s="572"/>
      <c r="CDT33" s="572"/>
      <c r="CDU33" s="572"/>
      <c r="CDV33" s="572"/>
      <c r="CDW33" s="572"/>
      <c r="CDX33" s="572"/>
      <c r="CDY33" s="572"/>
      <c r="CDZ33" s="572"/>
      <c r="CEA33" s="572"/>
      <c r="CEB33" s="572"/>
      <c r="CEC33" s="572"/>
      <c r="CED33" s="572"/>
      <c r="CEE33" s="572"/>
      <c r="CEF33" s="572"/>
      <c r="CEG33" s="572"/>
      <c r="CEH33" s="572"/>
      <c r="CEI33" s="572"/>
      <c r="CEJ33" s="572"/>
      <c r="CEK33" s="572"/>
      <c r="CEL33" s="572"/>
      <c r="CEM33" s="572"/>
      <c r="CEN33" s="572"/>
      <c r="CEO33" s="572"/>
      <c r="CEP33" s="572"/>
      <c r="CEQ33" s="572"/>
      <c r="CER33" s="572"/>
      <c r="CES33" s="572"/>
      <c r="CET33" s="572"/>
      <c r="CEU33" s="572"/>
      <c r="CEV33" s="572"/>
      <c r="CEW33" s="572"/>
      <c r="CEX33" s="572"/>
      <c r="CEY33" s="572"/>
      <c r="CEZ33" s="572"/>
      <c r="CFA33" s="572"/>
      <c r="CFB33" s="572"/>
      <c r="CFC33" s="572"/>
      <c r="CFD33" s="572"/>
      <c r="CFE33" s="572"/>
      <c r="CFF33" s="572"/>
      <c r="CFG33" s="572"/>
      <c r="CFH33" s="572"/>
      <c r="CFI33" s="572"/>
      <c r="CFJ33" s="572"/>
      <c r="CFK33" s="572"/>
      <c r="CFL33" s="572"/>
      <c r="CFM33" s="572"/>
      <c r="CFN33" s="572"/>
      <c r="CFO33" s="572"/>
      <c r="CFP33" s="572"/>
      <c r="CFQ33" s="572"/>
      <c r="CFR33" s="572"/>
      <c r="CFS33" s="572"/>
      <c r="CFT33" s="572"/>
      <c r="CFU33" s="572"/>
      <c r="CFV33" s="572"/>
      <c r="CFW33" s="572"/>
      <c r="CFX33" s="572"/>
      <c r="CFY33" s="572"/>
      <c r="CFZ33" s="572"/>
      <c r="CGA33" s="572"/>
      <c r="CGB33" s="572"/>
      <c r="CGC33" s="572"/>
      <c r="CGD33" s="572"/>
      <c r="CGE33" s="572"/>
      <c r="CGF33" s="572"/>
      <c r="CGG33" s="572"/>
      <c r="CGH33" s="572"/>
      <c r="CGI33" s="572"/>
      <c r="CGJ33" s="572"/>
      <c r="CGK33" s="572"/>
      <c r="CGL33" s="572"/>
      <c r="CGM33" s="572"/>
      <c r="CGN33" s="572"/>
      <c r="CGO33" s="572"/>
      <c r="CGP33" s="572"/>
      <c r="CGQ33" s="572"/>
      <c r="CGR33" s="572"/>
      <c r="CGS33" s="572"/>
      <c r="CGT33" s="572"/>
      <c r="CGU33" s="572"/>
      <c r="CGV33" s="572"/>
      <c r="CGW33" s="572"/>
      <c r="CGX33" s="572"/>
      <c r="CGY33" s="572"/>
      <c r="CGZ33" s="572"/>
      <c r="CHA33" s="572"/>
      <c r="CHB33" s="572"/>
      <c r="CHC33" s="572"/>
      <c r="CHD33" s="572"/>
      <c r="CHE33" s="572"/>
      <c r="CHF33" s="572"/>
      <c r="CHG33" s="572"/>
      <c r="CHH33" s="572"/>
      <c r="CHI33" s="572"/>
      <c r="CHJ33" s="572"/>
      <c r="CHK33" s="572"/>
      <c r="CHL33" s="572"/>
      <c r="CHM33" s="572"/>
      <c r="CHN33" s="572"/>
      <c r="CHO33" s="572"/>
      <c r="CHP33" s="572"/>
      <c r="CHQ33" s="572"/>
      <c r="CHR33" s="572"/>
      <c r="CHS33" s="572"/>
      <c r="CHT33" s="572"/>
      <c r="CHU33" s="572"/>
      <c r="CHV33" s="572"/>
      <c r="CHW33" s="572"/>
      <c r="CHX33" s="572"/>
      <c r="CHY33" s="572"/>
      <c r="CHZ33" s="572"/>
      <c r="CIA33" s="572"/>
      <c r="CIB33" s="572"/>
      <c r="CIC33" s="572"/>
      <c r="CID33" s="572"/>
      <c r="CIE33" s="572"/>
      <c r="CIF33" s="572"/>
      <c r="CIG33" s="572"/>
      <c r="CIH33" s="572"/>
      <c r="CII33" s="572"/>
      <c r="CIJ33" s="572"/>
      <c r="CIK33" s="572"/>
      <c r="CIL33" s="572"/>
      <c r="CIM33" s="572"/>
      <c r="CIN33" s="572"/>
      <c r="CIO33" s="572"/>
      <c r="CIP33" s="572"/>
      <c r="CIQ33" s="572"/>
      <c r="CIR33" s="572"/>
      <c r="CIS33" s="572"/>
      <c r="CIT33" s="572"/>
      <c r="CIU33" s="572"/>
      <c r="CIV33" s="572"/>
      <c r="CIW33" s="572"/>
      <c r="CIX33" s="572"/>
      <c r="CIY33" s="572"/>
      <c r="CIZ33" s="572"/>
      <c r="CJA33" s="572"/>
      <c r="CJB33" s="572"/>
      <c r="CJC33" s="572"/>
      <c r="CJD33" s="572"/>
      <c r="CJE33" s="572"/>
      <c r="CJF33" s="572"/>
      <c r="CJG33" s="572"/>
      <c r="CJH33" s="572"/>
      <c r="CJI33" s="572"/>
      <c r="CJJ33" s="572"/>
      <c r="CJK33" s="572"/>
      <c r="CJL33" s="572"/>
      <c r="CJM33" s="572"/>
      <c r="CJN33" s="572"/>
      <c r="CJO33" s="572"/>
      <c r="CJP33" s="572"/>
      <c r="CJQ33" s="572"/>
      <c r="CJR33" s="572"/>
      <c r="CJS33" s="572"/>
      <c r="CJT33" s="572"/>
      <c r="CJU33" s="572"/>
      <c r="CJV33" s="572"/>
      <c r="CJW33" s="572"/>
      <c r="CJX33" s="572"/>
      <c r="CJY33" s="572"/>
      <c r="CJZ33" s="572"/>
      <c r="CKA33" s="572"/>
      <c r="CKB33" s="572"/>
      <c r="CKC33" s="572"/>
      <c r="CKD33" s="572"/>
      <c r="CKE33" s="572"/>
      <c r="CKF33" s="572"/>
      <c r="CKG33" s="572"/>
      <c r="CKH33" s="572"/>
      <c r="CKI33" s="572"/>
      <c r="CKJ33" s="572"/>
      <c r="CKK33" s="572"/>
      <c r="CKL33" s="572"/>
      <c r="CKM33" s="572"/>
      <c r="CKN33" s="572"/>
      <c r="CKO33" s="572"/>
      <c r="CKP33" s="572"/>
      <c r="CKQ33" s="572"/>
      <c r="CKR33" s="572"/>
      <c r="CKS33" s="572"/>
      <c r="CKT33" s="572"/>
      <c r="CKU33" s="572"/>
      <c r="CKV33" s="572"/>
      <c r="CKW33" s="572"/>
      <c r="CKX33" s="572"/>
      <c r="CKY33" s="572"/>
      <c r="CKZ33" s="572"/>
      <c r="CLA33" s="572"/>
      <c r="CLB33" s="572"/>
      <c r="CLC33" s="572"/>
      <c r="CLD33" s="572"/>
      <c r="CLE33" s="572"/>
      <c r="CLF33" s="572"/>
      <c r="CLG33" s="572"/>
      <c r="CLH33" s="572"/>
      <c r="CLI33" s="572"/>
      <c r="CLJ33" s="572"/>
      <c r="CLK33" s="572"/>
      <c r="CLL33" s="572"/>
      <c r="CLM33" s="572"/>
      <c r="CLN33" s="572"/>
      <c r="CLO33" s="572"/>
      <c r="CLP33" s="572"/>
      <c r="CLQ33" s="572"/>
      <c r="CLR33" s="572"/>
      <c r="CLS33" s="572"/>
      <c r="CLT33" s="572"/>
      <c r="CLU33" s="572"/>
      <c r="CLV33" s="572"/>
      <c r="CLW33" s="572"/>
      <c r="CLX33" s="572"/>
      <c r="CLY33" s="572"/>
      <c r="CLZ33" s="572"/>
      <c r="CMA33" s="572"/>
      <c r="CMB33" s="572"/>
      <c r="CMC33" s="572"/>
      <c r="CMD33" s="572"/>
      <c r="CME33" s="572"/>
      <c r="CMF33" s="572"/>
      <c r="CMG33" s="572"/>
      <c r="CMH33" s="572"/>
      <c r="CMI33" s="572"/>
      <c r="CMJ33" s="572"/>
      <c r="CMK33" s="572"/>
      <c r="CML33" s="572"/>
      <c r="CMM33" s="572"/>
      <c r="CMN33" s="572"/>
      <c r="CMO33" s="572"/>
      <c r="CMP33" s="572"/>
      <c r="CMQ33" s="572"/>
      <c r="CMR33" s="572"/>
      <c r="CMS33" s="572"/>
      <c r="CMT33" s="572"/>
      <c r="CMU33" s="572"/>
      <c r="CMV33" s="572"/>
      <c r="CMW33" s="572"/>
      <c r="CMX33" s="572"/>
      <c r="CMY33" s="572"/>
      <c r="CMZ33" s="572"/>
      <c r="CNA33" s="572"/>
      <c r="CNB33" s="572"/>
      <c r="CNC33" s="572"/>
      <c r="CND33" s="572"/>
      <c r="CNE33" s="572"/>
      <c r="CNF33" s="572"/>
      <c r="CNG33" s="572"/>
      <c r="CNH33" s="572"/>
      <c r="CNI33" s="572"/>
      <c r="CNJ33" s="572"/>
      <c r="CNK33" s="572"/>
      <c r="CNL33" s="572"/>
      <c r="CNM33" s="572"/>
      <c r="CNN33" s="572"/>
      <c r="CNO33" s="572"/>
      <c r="CNP33" s="572"/>
      <c r="CNQ33" s="572"/>
      <c r="CNR33" s="572"/>
      <c r="CNS33" s="572"/>
      <c r="CNT33" s="572"/>
      <c r="CNU33" s="572"/>
      <c r="CNV33" s="572"/>
      <c r="CNW33" s="572"/>
      <c r="CNX33" s="572"/>
      <c r="CNY33" s="572"/>
      <c r="CNZ33" s="572"/>
      <c r="COA33" s="572"/>
      <c r="COB33" s="572"/>
      <c r="COC33" s="572"/>
      <c r="COD33" s="572"/>
      <c r="COE33" s="572"/>
      <c r="COF33" s="572"/>
      <c r="COG33" s="572"/>
      <c r="COH33" s="572"/>
      <c r="COI33" s="572"/>
      <c r="COJ33" s="572"/>
      <c r="COK33" s="572"/>
      <c r="COL33" s="572"/>
      <c r="COM33" s="572"/>
      <c r="CON33" s="572"/>
      <c r="COO33" s="572"/>
      <c r="COP33" s="572"/>
      <c r="COQ33" s="572"/>
      <c r="COR33" s="572"/>
      <c r="COS33" s="572"/>
      <c r="COT33" s="572"/>
      <c r="COU33" s="572"/>
      <c r="COV33" s="572"/>
      <c r="COW33" s="572"/>
      <c r="COX33" s="572"/>
      <c r="COY33" s="572"/>
      <c r="COZ33" s="572"/>
      <c r="CPA33" s="572"/>
      <c r="CPB33" s="572"/>
      <c r="CPC33" s="572"/>
      <c r="CPD33" s="572"/>
      <c r="CPE33" s="572"/>
      <c r="CPF33" s="572"/>
      <c r="CPG33" s="572"/>
      <c r="CPH33" s="572"/>
      <c r="CPI33" s="572"/>
      <c r="CPJ33" s="572"/>
      <c r="CPK33" s="572"/>
      <c r="CPL33" s="572"/>
      <c r="CPM33" s="572"/>
      <c r="CPN33" s="572"/>
      <c r="CPO33" s="572"/>
      <c r="CPP33" s="572"/>
      <c r="CPQ33" s="572"/>
      <c r="CPR33" s="572"/>
      <c r="CPS33" s="572"/>
      <c r="CPT33" s="572"/>
      <c r="CPU33" s="572"/>
      <c r="CPV33" s="572"/>
      <c r="CPW33" s="572"/>
      <c r="CPX33" s="572"/>
      <c r="CPY33" s="572"/>
      <c r="CPZ33" s="572"/>
      <c r="CQA33" s="572"/>
      <c r="CQB33" s="572"/>
      <c r="CQC33" s="572"/>
      <c r="CQD33" s="572"/>
      <c r="CQE33" s="572"/>
      <c r="CQF33" s="572"/>
      <c r="CQG33" s="572"/>
      <c r="CQH33" s="572"/>
      <c r="CQI33" s="572"/>
      <c r="CQJ33" s="572"/>
      <c r="CQK33" s="572"/>
      <c r="CQL33" s="572"/>
      <c r="CQM33" s="572"/>
      <c r="CQN33" s="572"/>
      <c r="CQO33" s="572"/>
      <c r="CQP33" s="572"/>
      <c r="CQQ33" s="572"/>
      <c r="CQR33" s="572"/>
      <c r="CQS33" s="572"/>
      <c r="CQT33" s="572"/>
      <c r="CQU33" s="572"/>
      <c r="CQV33" s="572"/>
      <c r="CQW33" s="572"/>
      <c r="CQX33" s="572"/>
      <c r="CQY33" s="572"/>
      <c r="CQZ33" s="572"/>
      <c r="CRA33" s="572"/>
      <c r="CRB33" s="572"/>
      <c r="CRC33" s="572"/>
      <c r="CRD33" s="572"/>
      <c r="CRE33" s="572"/>
      <c r="CRF33" s="572"/>
      <c r="CRG33" s="572"/>
      <c r="CRH33" s="572"/>
      <c r="CRI33" s="572"/>
      <c r="CRJ33" s="572"/>
      <c r="CRK33" s="572"/>
      <c r="CRL33" s="572"/>
      <c r="CRM33" s="572"/>
      <c r="CRN33" s="572"/>
      <c r="CRO33" s="572"/>
      <c r="CRP33" s="572"/>
      <c r="CRQ33" s="572"/>
      <c r="CRR33" s="572"/>
      <c r="CRS33" s="572"/>
      <c r="CRT33" s="572"/>
      <c r="CRU33" s="572"/>
      <c r="CRV33" s="572"/>
      <c r="CRW33" s="572"/>
      <c r="CRX33" s="572"/>
      <c r="CRY33" s="572"/>
      <c r="CRZ33" s="572"/>
      <c r="CSA33" s="572"/>
      <c r="CSB33" s="572"/>
      <c r="CSC33" s="572"/>
      <c r="CSD33" s="572"/>
      <c r="CSE33" s="572"/>
      <c r="CSF33" s="572"/>
      <c r="CSG33" s="572"/>
      <c r="CSH33" s="572"/>
      <c r="CSI33" s="572"/>
      <c r="CSJ33" s="572"/>
      <c r="CSK33" s="572"/>
      <c r="CSL33" s="572"/>
      <c r="CSM33" s="572"/>
      <c r="CSN33" s="572"/>
      <c r="CSO33" s="572"/>
      <c r="CSP33" s="572"/>
      <c r="CSQ33" s="572"/>
      <c r="CSR33" s="572"/>
      <c r="CSS33" s="572"/>
      <c r="CST33" s="572"/>
      <c r="CSU33" s="572"/>
      <c r="CSV33" s="572"/>
      <c r="CSW33" s="572"/>
      <c r="CSX33" s="572"/>
      <c r="CSY33" s="572"/>
      <c r="CSZ33" s="572"/>
      <c r="CTA33" s="572"/>
      <c r="CTB33" s="572"/>
      <c r="CTC33" s="572"/>
      <c r="CTD33" s="572"/>
      <c r="CTE33" s="572"/>
      <c r="CTF33" s="572"/>
      <c r="CTG33" s="572"/>
      <c r="CTH33" s="572"/>
      <c r="CTI33" s="572"/>
      <c r="CTJ33" s="572"/>
      <c r="CTK33" s="572"/>
      <c r="CTL33" s="572"/>
      <c r="CTM33" s="572"/>
      <c r="CTN33" s="572"/>
      <c r="CTO33" s="572"/>
      <c r="CTP33" s="572"/>
      <c r="CTQ33" s="572"/>
      <c r="CTR33" s="572"/>
      <c r="CTS33" s="572"/>
      <c r="CTT33" s="572"/>
      <c r="CTU33" s="572"/>
      <c r="CTV33" s="572"/>
      <c r="CTW33" s="572"/>
      <c r="CTX33" s="572"/>
      <c r="CTY33" s="572"/>
      <c r="CTZ33" s="572"/>
      <c r="CUA33" s="572"/>
      <c r="CUB33" s="572"/>
      <c r="CUC33" s="572"/>
      <c r="CUD33" s="572"/>
      <c r="CUE33" s="572"/>
      <c r="CUF33" s="572"/>
      <c r="CUG33" s="572"/>
      <c r="CUH33" s="572"/>
      <c r="CUI33" s="572"/>
      <c r="CUJ33" s="572"/>
      <c r="CUK33" s="572"/>
      <c r="CUL33" s="572"/>
      <c r="CUM33" s="572"/>
      <c r="CUN33" s="572"/>
      <c r="CUO33" s="572"/>
      <c r="CUP33" s="572"/>
      <c r="CUQ33" s="572"/>
      <c r="CUR33" s="572"/>
      <c r="CUS33" s="572"/>
      <c r="CUT33" s="572"/>
      <c r="CUU33" s="572"/>
      <c r="CUV33" s="572"/>
      <c r="CUW33" s="572"/>
      <c r="CUX33" s="572"/>
      <c r="CUY33" s="572"/>
      <c r="CUZ33" s="572"/>
      <c r="CVA33" s="572"/>
      <c r="CVB33" s="572"/>
      <c r="CVC33" s="572"/>
      <c r="CVD33" s="572"/>
      <c r="CVE33" s="572"/>
      <c r="CVF33" s="572"/>
      <c r="CVG33" s="572"/>
      <c r="CVH33" s="572"/>
      <c r="CVI33" s="572"/>
      <c r="CVJ33" s="572"/>
      <c r="CVK33" s="572"/>
      <c r="CVL33" s="572"/>
      <c r="CVM33" s="572"/>
      <c r="CVN33" s="572"/>
      <c r="CVO33" s="572"/>
      <c r="CVP33" s="572"/>
      <c r="CVQ33" s="572"/>
      <c r="CVR33" s="572"/>
      <c r="CVS33" s="572"/>
      <c r="CVT33" s="572"/>
      <c r="CVU33" s="572"/>
      <c r="CVV33" s="572"/>
      <c r="CVW33" s="572"/>
      <c r="CVX33" s="572"/>
      <c r="CVY33" s="572"/>
      <c r="CVZ33" s="572"/>
      <c r="CWA33" s="572"/>
      <c r="CWB33" s="572"/>
      <c r="CWC33" s="572"/>
      <c r="CWD33" s="572"/>
      <c r="CWE33" s="572"/>
      <c r="CWF33" s="572"/>
      <c r="CWG33" s="572"/>
      <c r="CWH33" s="572"/>
      <c r="CWI33" s="572"/>
      <c r="CWJ33" s="572"/>
      <c r="CWK33" s="572"/>
      <c r="CWL33" s="572"/>
      <c r="CWM33" s="572"/>
      <c r="CWN33" s="572"/>
      <c r="CWO33" s="572"/>
      <c r="CWP33" s="572"/>
      <c r="CWQ33" s="572"/>
      <c r="CWR33" s="572"/>
      <c r="CWS33" s="572"/>
      <c r="CWT33" s="572"/>
      <c r="CWU33" s="572"/>
      <c r="CWV33" s="572"/>
      <c r="CWW33" s="572"/>
      <c r="CWX33" s="572"/>
      <c r="CWY33" s="572"/>
      <c r="CWZ33" s="572"/>
      <c r="CXA33" s="572"/>
      <c r="CXB33" s="572"/>
      <c r="CXC33" s="572"/>
      <c r="CXD33" s="572"/>
      <c r="CXE33" s="572"/>
      <c r="CXF33" s="572"/>
      <c r="CXG33" s="572"/>
      <c r="CXH33" s="572"/>
      <c r="CXI33" s="572"/>
      <c r="CXJ33" s="572"/>
      <c r="CXK33" s="572"/>
      <c r="CXL33" s="572"/>
      <c r="CXM33" s="572"/>
      <c r="CXN33" s="572"/>
      <c r="CXO33" s="572"/>
      <c r="CXP33" s="572"/>
      <c r="CXQ33" s="572"/>
      <c r="CXR33" s="572"/>
      <c r="CXS33" s="572"/>
      <c r="CXT33" s="572"/>
      <c r="CXU33" s="572"/>
      <c r="CXV33" s="572"/>
      <c r="CXW33" s="572"/>
      <c r="CXX33" s="572"/>
      <c r="CXY33" s="572"/>
      <c r="CXZ33" s="572"/>
      <c r="CYA33" s="572"/>
      <c r="CYB33" s="572"/>
      <c r="CYC33" s="572"/>
      <c r="CYD33" s="572"/>
      <c r="CYE33" s="572"/>
      <c r="CYF33" s="572"/>
      <c r="CYG33" s="572"/>
      <c r="CYH33" s="572"/>
      <c r="CYI33" s="572"/>
      <c r="CYJ33" s="572"/>
      <c r="CYK33" s="572"/>
      <c r="CYL33" s="572"/>
      <c r="CYM33" s="572"/>
      <c r="CYN33" s="572"/>
      <c r="CYO33" s="572"/>
      <c r="CYP33" s="572"/>
      <c r="CYQ33" s="572"/>
      <c r="CYR33" s="572"/>
      <c r="CYS33" s="572"/>
      <c r="CYT33" s="572"/>
      <c r="CYU33" s="572"/>
      <c r="CYV33" s="572"/>
      <c r="CYW33" s="572"/>
      <c r="CYX33" s="572"/>
      <c r="CYY33" s="572"/>
      <c r="CYZ33" s="572"/>
      <c r="CZA33" s="572"/>
      <c r="CZB33" s="572"/>
      <c r="CZC33" s="572"/>
      <c r="CZD33" s="572"/>
      <c r="CZE33" s="572"/>
      <c r="CZF33" s="572"/>
      <c r="CZG33" s="572"/>
      <c r="CZH33" s="572"/>
      <c r="CZI33" s="572"/>
      <c r="CZJ33" s="572"/>
      <c r="CZK33" s="572"/>
      <c r="CZL33" s="572"/>
      <c r="CZM33" s="572"/>
      <c r="CZN33" s="572"/>
      <c r="CZO33" s="572"/>
      <c r="CZP33" s="572"/>
      <c r="CZQ33" s="572"/>
      <c r="CZR33" s="572"/>
      <c r="CZS33" s="572"/>
      <c r="CZT33" s="572"/>
      <c r="CZU33" s="572"/>
      <c r="CZV33" s="572"/>
      <c r="CZW33" s="572"/>
      <c r="CZX33" s="572"/>
      <c r="CZY33" s="572"/>
      <c r="CZZ33" s="572"/>
      <c r="DAA33" s="572"/>
      <c r="DAB33" s="572"/>
      <c r="DAC33" s="572"/>
      <c r="DAD33" s="572"/>
      <c r="DAE33" s="572"/>
      <c r="DAF33" s="572"/>
      <c r="DAG33" s="572"/>
      <c r="DAH33" s="572"/>
      <c r="DAI33" s="572"/>
      <c r="DAJ33" s="572"/>
      <c r="DAK33" s="572"/>
      <c r="DAL33" s="572"/>
      <c r="DAM33" s="572"/>
      <c r="DAN33" s="572"/>
      <c r="DAO33" s="572"/>
      <c r="DAP33" s="572"/>
      <c r="DAQ33" s="572"/>
      <c r="DAR33" s="572"/>
      <c r="DAS33" s="572"/>
      <c r="DAT33" s="572"/>
      <c r="DAU33" s="572"/>
      <c r="DAV33" s="572"/>
      <c r="DAW33" s="572"/>
      <c r="DAX33" s="572"/>
      <c r="DAY33" s="572"/>
      <c r="DAZ33" s="572"/>
      <c r="DBA33" s="572"/>
      <c r="DBB33" s="572"/>
      <c r="DBC33" s="572"/>
      <c r="DBD33" s="572"/>
      <c r="DBE33" s="572"/>
      <c r="DBF33" s="572"/>
      <c r="DBG33" s="572"/>
      <c r="DBH33" s="572"/>
      <c r="DBI33" s="572"/>
      <c r="DBJ33" s="572"/>
      <c r="DBK33" s="572"/>
      <c r="DBL33" s="572"/>
      <c r="DBM33" s="572"/>
      <c r="DBN33" s="572"/>
      <c r="DBO33" s="572"/>
      <c r="DBP33" s="572"/>
      <c r="DBQ33" s="572"/>
      <c r="DBR33" s="572"/>
      <c r="DBS33" s="572"/>
      <c r="DBT33" s="572"/>
      <c r="DBU33" s="572"/>
      <c r="DBV33" s="572"/>
      <c r="DBW33" s="572"/>
      <c r="DBX33" s="572"/>
      <c r="DBY33" s="572"/>
      <c r="DBZ33" s="572"/>
      <c r="DCA33" s="572"/>
      <c r="DCB33" s="572"/>
      <c r="DCC33" s="572"/>
      <c r="DCD33" s="572"/>
      <c r="DCE33" s="572"/>
      <c r="DCF33" s="572"/>
      <c r="DCG33" s="572"/>
      <c r="DCH33" s="572"/>
      <c r="DCI33" s="572"/>
      <c r="DCJ33" s="572"/>
      <c r="DCK33" s="572"/>
      <c r="DCL33" s="572"/>
      <c r="DCM33" s="572"/>
      <c r="DCN33" s="572"/>
      <c r="DCO33" s="572"/>
      <c r="DCP33" s="572"/>
      <c r="DCQ33" s="572"/>
      <c r="DCR33" s="572"/>
      <c r="DCS33" s="572"/>
      <c r="DCT33" s="572"/>
      <c r="DCU33" s="572"/>
      <c r="DCV33" s="572"/>
      <c r="DCW33" s="572"/>
      <c r="DCX33" s="572"/>
      <c r="DCY33" s="572"/>
      <c r="DCZ33" s="572"/>
      <c r="DDA33" s="572"/>
      <c r="DDB33" s="572"/>
      <c r="DDC33" s="572"/>
      <c r="DDD33" s="572"/>
      <c r="DDE33" s="572"/>
      <c r="DDF33" s="572"/>
      <c r="DDG33" s="572"/>
      <c r="DDH33" s="572"/>
      <c r="DDI33" s="572"/>
      <c r="DDJ33" s="572"/>
      <c r="DDK33" s="572"/>
      <c r="DDL33" s="572"/>
      <c r="DDM33" s="572"/>
      <c r="DDN33" s="572"/>
      <c r="DDO33" s="572"/>
      <c r="DDP33" s="572"/>
      <c r="DDQ33" s="572"/>
      <c r="DDR33" s="572"/>
      <c r="DDS33" s="572"/>
      <c r="DDT33" s="572"/>
      <c r="DDU33" s="572"/>
      <c r="DDV33" s="572"/>
      <c r="DDW33" s="572"/>
      <c r="DDX33" s="572"/>
      <c r="DDY33" s="572"/>
      <c r="DDZ33" s="572"/>
      <c r="DEA33" s="572"/>
      <c r="DEB33" s="572"/>
      <c r="DEC33" s="572"/>
      <c r="DED33" s="572"/>
      <c r="DEE33" s="572"/>
      <c r="DEF33" s="572"/>
      <c r="DEG33" s="572"/>
      <c r="DEH33" s="572"/>
      <c r="DEI33" s="572"/>
      <c r="DEJ33" s="572"/>
      <c r="DEK33" s="572"/>
      <c r="DEL33" s="572"/>
      <c r="DEM33" s="572"/>
      <c r="DEN33" s="572"/>
      <c r="DEO33" s="572"/>
      <c r="DEP33" s="572"/>
      <c r="DEQ33" s="572"/>
      <c r="DER33" s="572"/>
      <c r="DES33" s="572"/>
      <c r="DET33" s="572"/>
      <c r="DEU33" s="572"/>
      <c r="DEV33" s="572"/>
      <c r="DEW33" s="572"/>
      <c r="DEX33" s="572"/>
      <c r="DEY33" s="572"/>
      <c r="DEZ33" s="572"/>
      <c r="DFA33" s="572"/>
      <c r="DFB33" s="572"/>
      <c r="DFC33" s="572"/>
      <c r="DFD33" s="572"/>
      <c r="DFE33" s="572"/>
      <c r="DFF33" s="572"/>
      <c r="DFG33" s="572"/>
      <c r="DFH33" s="572"/>
      <c r="DFI33" s="572"/>
      <c r="DFJ33" s="572"/>
      <c r="DFK33" s="572"/>
      <c r="DFL33" s="572"/>
      <c r="DFM33" s="572"/>
      <c r="DFN33" s="572"/>
      <c r="DFO33" s="572"/>
      <c r="DFP33" s="572"/>
      <c r="DFQ33" s="572"/>
      <c r="DFR33" s="572"/>
      <c r="DFS33" s="572"/>
      <c r="DFT33" s="572"/>
      <c r="DFU33" s="572"/>
      <c r="DFV33" s="572"/>
      <c r="DFW33" s="572"/>
      <c r="DFX33" s="572"/>
      <c r="DFY33" s="572"/>
      <c r="DFZ33" s="572"/>
      <c r="DGA33" s="572"/>
      <c r="DGB33" s="572"/>
      <c r="DGC33" s="572"/>
      <c r="DGD33" s="572"/>
      <c r="DGE33" s="572"/>
      <c r="DGF33" s="572"/>
      <c r="DGG33" s="572"/>
      <c r="DGH33" s="572"/>
      <c r="DGI33" s="572"/>
      <c r="DGJ33" s="572"/>
      <c r="DGK33" s="572"/>
      <c r="DGL33" s="572"/>
      <c r="DGM33" s="572"/>
      <c r="DGN33" s="572"/>
      <c r="DGO33" s="572"/>
      <c r="DGP33" s="572"/>
      <c r="DGQ33" s="572"/>
      <c r="DGR33" s="572"/>
      <c r="DGS33" s="572"/>
      <c r="DGT33" s="572"/>
      <c r="DGU33" s="572"/>
      <c r="DGV33" s="572"/>
      <c r="DGW33" s="572"/>
      <c r="DGX33" s="572"/>
      <c r="DGY33" s="572"/>
      <c r="DGZ33" s="572"/>
      <c r="DHA33" s="572"/>
      <c r="DHB33" s="572"/>
      <c r="DHC33" s="572"/>
      <c r="DHD33" s="572"/>
      <c r="DHE33" s="572"/>
      <c r="DHF33" s="572"/>
      <c r="DHG33" s="572"/>
      <c r="DHH33" s="572"/>
      <c r="DHI33" s="572"/>
      <c r="DHJ33" s="572"/>
      <c r="DHK33" s="572"/>
      <c r="DHL33" s="572"/>
      <c r="DHM33" s="572"/>
      <c r="DHN33" s="572"/>
      <c r="DHO33" s="572"/>
      <c r="DHP33" s="572"/>
      <c r="DHQ33" s="572"/>
      <c r="DHR33" s="572"/>
      <c r="DHS33" s="572"/>
      <c r="DHT33" s="572"/>
      <c r="DHU33" s="572"/>
      <c r="DHV33" s="572"/>
      <c r="DHW33" s="572"/>
      <c r="DHX33" s="572"/>
      <c r="DHY33" s="572"/>
      <c r="DHZ33" s="572"/>
      <c r="DIA33" s="572"/>
      <c r="DIB33" s="572"/>
      <c r="DIC33" s="572"/>
      <c r="DID33" s="572"/>
      <c r="DIE33" s="572"/>
      <c r="DIF33" s="572"/>
      <c r="DIG33" s="572"/>
      <c r="DIH33" s="572"/>
      <c r="DII33" s="572"/>
      <c r="DIJ33" s="572"/>
      <c r="DIK33" s="572"/>
      <c r="DIL33" s="572"/>
      <c r="DIM33" s="572"/>
      <c r="DIN33" s="572"/>
      <c r="DIO33" s="572"/>
      <c r="DIP33" s="572"/>
      <c r="DIQ33" s="572"/>
      <c r="DIR33" s="572"/>
      <c r="DIS33" s="572"/>
      <c r="DIT33" s="572"/>
      <c r="DIU33" s="572"/>
      <c r="DIV33" s="572"/>
      <c r="DIW33" s="572"/>
      <c r="DIX33" s="572"/>
      <c r="DIY33" s="572"/>
      <c r="DIZ33" s="572"/>
      <c r="DJA33" s="572"/>
      <c r="DJB33" s="572"/>
      <c r="DJC33" s="572"/>
      <c r="DJD33" s="572"/>
      <c r="DJE33" s="572"/>
      <c r="DJF33" s="572"/>
      <c r="DJG33" s="572"/>
      <c r="DJH33" s="572"/>
      <c r="DJI33" s="572"/>
      <c r="DJJ33" s="572"/>
      <c r="DJK33" s="572"/>
      <c r="DJL33" s="572"/>
      <c r="DJM33" s="572"/>
      <c r="DJN33" s="572"/>
      <c r="DJO33" s="572"/>
      <c r="DJP33" s="572"/>
      <c r="DJQ33" s="572"/>
      <c r="DJR33" s="572"/>
      <c r="DJS33" s="572"/>
      <c r="DJT33" s="572"/>
      <c r="DJU33" s="572"/>
      <c r="DJV33" s="572"/>
      <c r="DJW33" s="572"/>
      <c r="DJX33" s="572"/>
      <c r="DJY33" s="572"/>
      <c r="DJZ33" s="572"/>
      <c r="DKA33" s="572"/>
      <c r="DKB33" s="572"/>
      <c r="DKC33" s="572"/>
      <c r="DKD33" s="572"/>
      <c r="DKE33" s="572"/>
      <c r="DKF33" s="572"/>
      <c r="DKG33" s="572"/>
      <c r="DKH33" s="572"/>
      <c r="DKI33" s="572"/>
      <c r="DKJ33" s="572"/>
      <c r="DKK33" s="572"/>
      <c r="DKL33" s="572"/>
      <c r="DKM33" s="572"/>
      <c r="DKN33" s="572"/>
      <c r="DKO33" s="572"/>
      <c r="DKP33" s="572"/>
      <c r="DKQ33" s="572"/>
      <c r="DKR33" s="572"/>
      <c r="DKS33" s="572"/>
      <c r="DKT33" s="572"/>
      <c r="DKU33" s="572"/>
      <c r="DKV33" s="572"/>
      <c r="DKW33" s="572"/>
      <c r="DKX33" s="572"/>
      <c r="DKY33" s="572"/>
      <c r="DKZ33" s="572"/>
      <c r="DLA33" s="572"/>
      <c r="DLB33" s="572"/>
      <c r="DLC33" s="572"/>
      <c r="DLD33" s="572"/>
      <c r="DLE33" s="572"/>
      <c r="DLF33" s="572"/>
      <c r="DLG33" s="572"/>
      <c r="DLH33" s="572"/>
      <c r="DLI33" s="572"/>
      <c r="DLJ33" s="572"/>
      <c r="DLK33" s="572"/>
      <c r="DLL33" s="572"/>
      <c r="DLM33" s="572"/>
      <c r="DLN33" s="572"/>
      <c r="DLO33" s="572"/>
      <c r="DLP33" s="572"/>
      <c r="DLQ33" s="572"/>
      <c r="DLR33" s="572"/>
      <c r="DLS33" s="572"/>
      <c r="DLT33" s="572"/>
      <c r="DLU33" s="572"/>
      <c r="DLV33" s="572"/>
      <c r="DLW33" s="572"/>
      <c r="DLX33" s="572"/>
      <c r="DLY33" s="572"/>
      <c r="DLZ33" s="572"/>
      <c r="DMA33" s="572"/>
      <c r="DMB33" s="572"/>
      <c r="DMC33" s="572"/>
      <c r="DMD33" s="572"/>
      <c r="DME33" s="572"/>
      <c r="DMF33" s="572"/>
      <c r="DMG33" s="572"/>
      <c r="DMH33" s="572"/>
      <c r="DMI33" s="572"/>
      <c r="DMJ33" s="572"/>
      <c r="DMK33" s="572"/>
      <c r="DML33" s="572"/>
      <c r="DMM33" s="572"/>
      <c r="DMN33" s="572"/>
      <c r="DMO33" s="572"/>
      <c r="DMP33" s="572"/>
      <c r="DMQ33" s="572"/>
      <c r="DMR33" s="572"/>
      <c r="DMS33" s="572"/>
      <c r="DMT33" s="572"/>
      <c r="DMU33" s="572"/>
      <c r="DMV33" s="572"/>
      <c r="DMW33" s="572"/>
      <c r="DMX33" s="572"/>
      <c r="DMY33" s="572"/>
      <c r="DMZ33" s="572"/>
      <c r="DNA33" s="572"/>
      <c r="DNB33" s="572"/>
      <c r="DNC33" s="572"/>
      <c r="DND33" s="572"/>
      <c r="DNE33" s="572"/>
      <c r="DNF33" s="572"/>
      <c r="DNG33" s="572"/>
      <c r="DNH33" s="572"/>
      <c r="DNI33" s="572"/>
      <c r="DNJ33" s="572"/>
      <c r="DNK33" s="572"/>
      <c r="DNL33" s="572"/>
      <c r="DNM33" s="572"/>
      <c r="DNN33" s="572"/>
      <c r="DNO33" s="572"/>
      <c r="DNP33" s="572"/>
      <c r="DNQ33" s="572"/>
      <c r="DNR33" s="572"/>
      <c r="DNS33" s="572"/>
      <c r="DNT33" s="572"/>
      <c r="DNU33" s="572"/>
      <c r="DNV33" s="572"/>
      <c r="DNW33" s="572"/>
      <c r="DNX33" s="572"/>
      <c r="DNY33" s="572"/>
      <c r="DNZ33" s="572"/>
      <c r="DOA33" s="572"/>
      <c r="DOB33" s="572"/>
      <c r="DOC33" s="572"/>
      <c r="DOD33" s="572"/>
      <c r="DOE33" s="572"/>
      <c r="DOF33" s="572"/>
      <c r="DOG33" s="572"/>
      <c r="DOH33" s="572"/>
      <c r="DOI33" s="572"/>
      <c r="DOJ33" s="572"/>
      <c r="DOK33" s="572"/>
      <c r="DOL33" s="572"/>
      <c r="DOM33" s="572"/>
      <c r="DON33" s="572"/>
      <c r="DOO33" s="572"/>
      <c r="DOP33" s="572"/>
      <c r="DOQ33" s="572"/>
      <c r="DOR33" s="572"/>
      <c r="DOS33" s="572"/>
      <c r="DOT33" s="572"/>
      <c r="DOU33" s="572"/>
      <c r="DOV33" s="572"/>
      <c r="DOW33" s="572"/>
      <c r="DOX33" s="572"/>
      <c r="DOY33" s="572"/>
      <c r="DOZ33" s="572"/>
      <c r="DPA33" s="572"/>
      <c r="DPB33" s="572"/>
      <c r="DPC33" s="572"/>
      <c r="DPD33" s="572"/>
      <c r="DPE33" s="572"/>
      <c r="DPF33" s="572"/>
      <c r="DPG33" s="572"/>
      <c r="DPH33" s="572"/>
      <c r="DPI33" s="572"/>
      <c r="DPJ33" s="572"/>
      <c r="DPK33" s="572"/>
      <c r="DPL33" s="572"/>
      <c r="DPM33" s="572"/>
      <c r="DPN33" s="572"/>
      <c r="DPO33" s="572"/>
      <c r="DPP33" s="572"/>
      <c r="DPQ33" s="572"/>
      <c r="DPR33" s="572"/>
      <c r="DPS33" s="572"/>
      <c r="DPT33" s="572"/>
      <c r="DPU33" s="572"/>
      <c r="DPV33" s="572"/>
      <c r="DPW33" s="572"/>
      <c r="DPX33" s="572"/>
      <c r="DPY33" s="572"/>
      <c r="DPZ33" s="572"/>
      <c r="DQA33" s="572"/>
      <c r="DQB33" s="572"/>
      <c r="DQC33" s="572"/>
      <c r="DQD33" s="572"/>
      <c r="DQE33" s="572"/>
      <c r="DQF33" s="572"/>
      <c r="DQG33" s="572"/>
      <c r="DQH33" s="572"/>
      <c r="DQI33" s="572"/>
      <c r="DQJ33" s="572"/>
      <c r="DQK33" s="572"/>
      <c r="DQL33" s="572"/>
      <c r="DQM33" s="572"/>
      <c r="DQN33" s="572"/>
      <c r="DQO33" s="572"/>
      <c r="DQP33" s="572"/>
      <c r="DQQ33" s="572"/>
      <c r="DQR33" s="572"/>
      <c r="DQS33" s="572"/>
      <c r="DQT33" s="572"/>
      <c r="DQU33" s="572"/>
      <c r="DQV33" s="572"/>
      <c r="DQW33" s="572"/>
      <c r="DQX33" s="572"/>
      <c r="DQY33" s="572"/>
      <c r="DQZ33" s="572"/>
      <c r="DRA33" s="572"/>
      <c r="DRB33" s="572"/>
      <c r="DRC33" s="572"/>
      <c r="DRD33" s="572"/>
      <c r="DRE33" s="572"/>
      <c r="DRF33" s="572"/>
      <c r="DRG33" s="572"/>
      <c r="DRH33" s="572"/>
      <c r="DRI33" s="572"/>
      <c r="DRJ33" s="572"/>
      <c r="DRK33" s="572"/>
      <c r="DRL33" s="572"/>
      <c r="DRM33" s="572"/>
      <c r="DRN33" s="572"/>
      <c r="DRO33" s="572"/>
      <c r="DRP33" s="572"/>
      <c r="DRQ33" s="572"/>
      <c r="DRR33" s="572"/>
      <c r="DRS33" s="572"/>
      <c r="DRT33" s="572"/>
      <c r="DRU33" s="572"/>
      <c r="DRV33" s="572"/>
      <c r="DRW33" s="572"/>
      <c r="DRX33" s="572"/>
      <c r="DRY33" s="572"/>
      <c r="DRZ33" s="572"/>
      <c r="DSA33" s="572"/>
      <c r="DSB33" s="572"/>
      <c r="DSC33" s="572"/>
      <c r="DSD33" s="572"/>
      <c r="DSE33" s="572"/>
      <c r="DSF33" s="572"/>
      <c r="DSG33" s="572"/>
      <c r="DSH33" s="572"/>
      <c r="DSI33" s="572"/>
      <c r="DSJ33" s="572"/>
      <c r="DSK33" s="572"/>
      <c r="DSL33" s="572"/>
      <c r="DSM33" s="572"/>
      <c r="DSN33" s="572"/>
      <c r="DSO33" s="572"/>
      <c r="DSP33" s="572"/>
      <c r="DSQ33" s="572"/>
      <c r="DSR33" s="572"/>
      <c r="DSS33" s="572"/>
      <c r="DST33" s="572"/>
      <c r="DSU33" s="572"/>
      <c r="DSV33" s="572"/>
      <c r="DSW33" s="572"/>
      <c r="DSX33" s="572"/>
      <c r="DSY33" s="572"/>
      <c r="DSZ33" s="572"/>
      <c r="DTA33" s="572"/>
      <c r="DTB33" s="572"/>
      <c r="DTC33" s="572"/>
      <c r="DTD33" s="572"/>
      <c r="DTE33" s="572"/>
      <c r="DTF33" s="572"/>
      <c r="DTG33" s="572"/>
      <c r="DTH33" s="572"/>
      <c r="DTI33" s="572"/>
      <c r="DTJ33" s="572"/>
      <c r="DTK33" s="572"/>
      <c r="DTL33" s="572"/>
      <c r="DTM33" s="572"/>
      <c r="DTN33" s="572"/>
      <c r="DTO33" s="572"/>
      <c r="DTP33" s="572"/>
      <c r="DTQ33" s="572"/>
      <c r="DTR33" s="572"/>
      <c r="DTS33" s="572"/>
      <c r="DTT33" s="572"/>
      <c r="DTU33" s="572"/>
      <c r="DTV33" s="572"/>
      <c r="DTW33" s="572"/>
      <c r="DTX33" s="572"/>
      <c r="DTY33" s="572"/>
      <c r="DTZ33" s="572"/>
      <c r="DUA33" s="572"/>
      <c r="DUB33" s="572"/>
      <c r="DUC33" s="572"/>
      <c r="DUD33" s="572"/>
      <c r="DUE33" s="572"/>
      <c r="DUF33" s="572"/>
      <c r="DUG33" s="572"/>
      <c r="DUH33" s="572"/>
      <c r="DUI33" s="572"/>
      <c r="DUJ33" s="572"/>
      <c r="DUK33" s="572"/>
      <c r="DUL33" s="572"/>
      <c r="DUM33" s="572"/>
      <c r="DUN33" s="572"/>
      <c r="DUO33" s="572"/>
      <c r="DUP33" s="572"/>
      <c r="DUQ33" s="572"/>
      <c r="DUR33" s="572"/>
      <c r="DUS33" s="572"/>
      <c r="DUT33" s="572"/>
      <c r="DUU33" s="572"/>
      <c r="DUV33" s="572"/>
      <c r="DUW33" s="572"/>
      <c r="DUX33" s="572"/>
      <c r="DUY33" s="572"/>
      <c r="DUZ33" s="572"/>
      <c r="DVA33" s="572"/>
      <c r="DVB33" s="572"/>
      <c r="DVC33" s="572"/>
      <c r="DVD33" s="572"/>
      <c r="DVE33" s="572"/>
      <c r="DVF33" s="572"/>
      <c r="DVG33" s="572"/>
      <c r="DVH33" s="572"/>
      <c r="DVI33" s="572"/>
      <c r="DVJ33" s="572"/>
      <c r="DVK33" s="572"/>
      <c r="DVL33" s="572"/>
      <c r="DVM33" s="572"/>
      <c r="DVN33" s="572"/>
      <c r="DVO33" s="572"/>
      <c r="DVP33" s="572"/>
      <c r="DVQ33" s="572"/>
      <c r="DVR33" s="572"/>
      <c r="DVS33" s="572"/>
      <c r="DVT33" s="572"/>
      <c r="DVU33" s="572"/>
      <c r="DVV33" s="572"/>
      <c r="DVW33" s="572"/>
      <c r="DVX33" s="572"/>
      <c r="DVY33" s="572"/>
      <c r="DVZ33" s="572"/>
      <c r="DWA33" s="572"/>
      <c r="DWB33" s="572"/>
      <c r="DWC33" s="572"/>
      <c r="DWD33" s="572"/>
      <c r="DWE33" s="572"/>
      <c r="DWF33" s="572"/>
      <c r="DWG33" s="572"/>
      <c r="DWH33" s="572"/>
      <c r="DWI33" s="572"/>
      <c r="DWJ33" s="572"/>
      <c r="DWK33" s="572"/>
      <c r="DWL33" s="572"/>
      <c r="DWM33" s="572"/>
      <c r="DWN33" s="572"/>
      <c r="DWO33" s="572"/>
      <c r="DWP33" s="572"/>
      <c r="DWQ33" s="572"/>
      <c r="DWR33" s="572"/>
      <c r="DWS33" s="572"/>
      <c r="DWT33" s="572"/>
      <c r="DWU33" s="572"/>
      <c r="DWV33" s="572"/>
      <c r="DWW33" s="572"/>
      <c r="DWX33" s="572"/>
      <c r="DWY33" s="572"/>
      <c r="DWZ33" s="572"/>
      <c r="DXA33" s="572"/>
      <c r="DXB33" s="572"/>
      <c r="DXC33" s="572"/>
      <c r="DXD33" s="572"/>
      <c r="DXE33" s="572"/>
      <c r="DXF33" s="572"/>
      <c r="DXG33" s="572"/>
      <c r="DXH33" s="572"/>
      <c r="DXI33" s="572"/>
      <c r="DXJ33" s="572"/>
      <c r="DXK33" s="572"/>
      <c r="DXL33" s="572"/>
      <c r="DXM33" s="572"/>
      <c r="DXN33" s="572"/>
      <c r="DXO33" s="572"/>
      <c r="DXP33" s="572"/>
      <c r="DXQ33" s="572"/>
      <c r="DXR33" s="572"/>
      <c r="DXS33" s="572"/>
      <c r="DXT33" s="572"/>
      <c r="DXU33" s="572"/>
      <c r="DXV33" s="572"/>
      <c r="DXW33" s="572"/>
      <c r="DXX33" s="572"/>
      <c r="DXY33" s="572"/>
      <c r="DXZ33" s="572"/>
      <c r="DYA33" s="572"/>
      <c r="DYB33" s="572"/>
      <c r="DYC33" s="572"/>
      <c r="DYD33" s="572"/>
      <c r="DYE33" s="572"/>
      <c r="DYF33" s="572"/>
      <c r="DYG33" s="572"/>
      <c r="DYH33" s="572"/>
      <c r="DYI33" s="572"/>
      <c r="DYJ33" s="572"/>
      <c r="DYK33" s="572"/>
      <c r="DYL33" s="572"/>
      <c r="DYM33" s="572"/>
      <c r="DYN33" s="572"/>
      <c r="DYO33" s="572"/>
      <c r="DYP33" s="572"/>
      <c r="DYQ33" s="572"/>
      <c r="DYR33" s="572"/>
      <c r="DYS33" s="572"/>
      <c r="DYT33" s="572"/>
      <c r="DYU33" s="572"/>
      <c r="DYV33" s="572"/>
      <c r="DYW33" s="572"/>
      <c r="DYX33" s="572"/>
      <c r="DYY33" s="572"/>
      <c r="DYZ33" s="572"/>
      <c r="DZA33" s="572"/>
      <c r="DZB33" s="572"/>
      <c r="DZC33" s="572"/>
      <c r="DZD33" s="572"/>
      <c r="DZE33" s="572"/>
      <c r="DZF33" s="572"/>
      <c r="DZG33" s="572"/>
      <c r="DZH33" s="572"/>
      <c r="DZI33" s="572"/>
      <c r="DZJ33" s="572"/>
      <c r="DZK33" s="572"/>
      <c r="DZL33" s="572"/>
      <c r="DZM33" s="572"/>
      <c r="DZN33" s="572"/>
      <c r="DZO33" s="572"/>
      <c r="DZP33" s="572"/>
      <c r="DZQ33" s="572"/>
      <c r="DZR33" s="572"/>
      <c r="DZS33" s="572"/>
      <c r="DZT33" s="572"/>
      <c r="DZU33" s="572"/>
      <c r="DZV33" s="572"/>
      <c r="DZW33" s="572"/>
      <c r="DZX33" s="572"/>
      <c r="DZY33" s="572"/>
      <c r="DZZ33" s="572"/>
      <c r="EAA33" s="572"/>
      <c r="EAB33" s="572"/>
      <c r="EAC33" s="572"/>
      <c r="EAD33" s="572"/>
      <c r="EAE33" s="572"/>
      <c r="EAF33" s="572"/>
      <c r="EAG33" s="572"/>
      <c r="EAH33" s="572"/>
      <c r="EAI33" s="572"/>
      <c r="EAJ33" s="572"/>
      <c r="EAK33" s="572"/>
      <c r="EAL33" s="572"/>
      <c r="EAM33" s="572"/>
      <c r="EAN33" s="572"/>
      <c r="EAO33" s="572"/>
      <c r="EAP33" s="572"/>
      <c r="EAQ33" s="572"/>
      <c r="EAR33" s="572"/>
      <c r="EAS33" s="572"/>
      <c r="EAT33" s="572"/>
      <c r="EAU33" s="572"/>
      <c r="EAV33" s="572"/>
      <c r="EAW33" s="572"/>
      <c r="EAX33" s="572"/>
      <c r="EAY33" s="572"/>
      <c r="EAZ33" s="572"/>
      <c r="EBA33" s="572"/>
      <c r="EBB33" s="572"/>
      <c r="EBC33" s="572"/>
      <c r="EBD33" s="572"/>
      <c r="EBE33" s="572"/>
      <c r="EBF33" s="572"/>
      <c r="EBG33" s="572"/>
      <c r="EBH33" s="572"/>
      <c r="EBI33" s="572"/>
      <c r="EBJ33" s="572"/>
      <c r="EBK33" s="572"/>
      <c r="EBL33" s="572"/>
      <c r="EBM33" s="572"/>
      <c r="EBN33" s="572"/>
      <c r="EBO33" s="572"/>
      <c r="EBP33" s="572"/>
      <c r="EBQ33" s="572"/>
      <c r="EBR33" s="572"/>
      <c r="EBS33" s="572"/>
      <c r="EBT33" s="572"/>
      <c r="EBU33" s="572"/>
      <c r="EBV33" s="572"/>
      <c r="EBW33" s="572"/>
      <c r="EBX33" s="572"/>
      <c r="EBY33" s="572"/>
      <c r="EBZ33" s="572"/>
      <c r="ECA33" s="572"/>
      <c r="ECB33" s="572"/>
      <c r="ECC33" s="572"/>
      <c r="ECD33" s="572"/>
      <c r="ECE33" s="572"/>
      <c r="ECF33" s="572"/>
      <c r="ECG33" s="572"/>
      <c r="ECH33" s="572"/>
      <c r="ECI33" s="572"/>
      <c r="ECJ33" s="572"/>
      <c r="ECK33" s="572"/>
      <c r="ECL33" s="572"/>
      <c r="ECM33" s="572"/>
      <c r="ECN33" s="572"/>
      <c r="ECO33" s="572"/>
      <c r="ECP33" s="572"/>
      <c r="ECQ33" s="572"/>
      <c r="ECR33" s="572"/>
      <c r="ECS33" s="572"/>
      <c r="ECT33" s="572"/>
      <c r="ECU33" s="572"/>
      <c r="ECV33" s="572"/>
      <c r="ECW33" s="572"/>
      <c r="ECX33" s="572"/>
      <c r="ECY33" s="572"/>
      <c r="ECZ33" s="572"/>
      <c r="EDA33" s="572"/>
      <c r="EDB33" s="572"/>
      <c r="EDC33" s="572"/>
      <c r="EDD33" s="572"/>
      <c r="EDE33" s="572"/>
      <c r="EDF33" s="572"/>
      <c r="EDG33" s="572"/>
      <c r="EDH33" s="572"/>
      <c r="EDI33" s="572"/>
      <c r="EDJ33" s="572"/>
      <c r="EDK33" s="572"/>
      <c r="EDL33" s="572"/>
      <c r="EDM33" s="572"/>
      <c r="EDN33" s="572"/>
      <c r="EDO33" s="572"/>
      <c r="EDP33" s="572"/>
      <c r="EDQ33" s="572"/>
      <c r="EDR33" s="572"/>
      <c r="EDS33" s="572"/>
      <c r="EDT33" s="572"/>
      <c r="EDU33" s="572"/>
      <c r="EDV33" s="572"/>
      <c r="EDW33" s="572"/>
      <c r="EDX33" s="572"/>
      <c r="EDY33" s="572"/>
      <c r="EDZ33" s="572"/>
      <c r="EEA33" s="572"/>
      <c r="EEB33" s="572"/>
      <c r="EEC33" s="572"/>
      <c r="EED33" s="572"/>
      <c r="EEE33" s="572"/>
      <c r="EEF33" s="572"/>
      <c r="EEG33" s="572"/>
      <c r="EEH33" s="572"/>
      <c r="EEI33" s="572"/>
      <c r="EEJ33" s="572"/>
      <c r="EEK33" s="572"/>
      <c r="EEL33" s="572"/>
      <c r="EEM33" s="572"/>
      <c r="EEN33" s="572"/>
      <c r="EEO33" s="572"/>
      <c r="EEP33" s="572"/>
      <c r="EEQ33" s="572"/>
      <c r="EER33" s="572"/>
      <c r="EES33" s="572"/>
      <c r="EET33" s="572"/>
      <c r="EEU33" s="572"/>
      <c r="EEV33" s="572"/>
      <c r="EEW33" s="572"/>
      <c r="EEX33" s="572"/>
      <c r="EEY33" s="572"/>
      <c r="EEZ33" s="572"/>
      <c r="EFA33" s="572"/>
      <c r="EFB33" s="572"/>
      <c r="EFC33" s="572"/>
      <c r="EFD33" s="572"/>
      <c r="EFE33" s="572"/>
      <c r="EFF33" s="572"/>
      <c r="EFG33" s="572"/>
      <c r="EFH33" s="572"/>
      <c r="EFI33" s="572"/>
      <c r="EFJ33" s="572"/>
      <c r="EFK33" s="572"/>
      <c r="EFL33" s="572"/>
      <c r="EFM33" s="572"/>
      <c r="EFN33" s="572"/>
      <c r="EFO33" s="572"/>
      <c r="EFP33" s="572"/>
      <c r="EFQ33" s="572"/>
      <c r="EFR33" s="572"/>
      <c r="EFS33" s="572"/>
      <c r="EFT33" s="572"/>
      <c r="EFU33" s="572"/>
      <c r="EFV33" s="572"/>
      <c r="EFW33" s="572"/>
      <c r="EFX33" s="572"/>
      <c r="EFY33" s="572"/>
      <c r="EFZ33" s="572"/>
      <c r="EGA33" s="572"/>
      <c r="EGB33" s="572"/>
      <c r="EGC33" s="572"/>
      <c r="EGD33" s="572"/>
      <c r="EGE33" s="572"/>
      <c r="EGF33" s="572"/>
      <c r="EGG33" s="572"/>
      <c r="EGH33" s="572"/>
      <c r="EGI33" s="572"/>
      <c r="EGJ33" s="572"/>
      <c r="EGK33" s="572"/>
      <c r="EGL33" s="572"/>
      <c r="EGM33" s="572"/>
      <c r="EGN33" s="572"/>
      <c r="EGO33" s="572"/>
      <c r="EGP33" s="572"/>
      <c r="EGQ33" s="572"/>
      <c r="EGR33" s="572"/>
      <c r="EGS33" s="572"/>
      <c r="EGT33" s="572"/>
      <c r="EGU33" s="572"/>
      <c r="EGV33" s="572"/>
      <c r="EGW33" s="572"/>
      <c r="EGX33" s="572"/>
      <c r="EGY33" s="572"/>
      <c r="EGZ33" s="572"/>
      <c r="EHA33" s="572"/>
      <c r="EHB33" s="572"/>
      <c r="EHC33" s="572"/>
      <c r="EHD33" s="572"/>
      <c r="EHE33" s="572"/>
      <c r="EHF33" s="572"/>
      <c r="EHG33" s="572"/>
      <c r="EHH33" s="572"/>
      <c r="EHI33" s="572"/>
      <c r="EHJ33" s="572"/>
      <c r="EHK33" s="572"/>
      <c r="EHL33" s="572"/>
      <c r="EHM33" s="572"/>
      <c r="EHN33" s="572"/>
      <c r="EHO33" s="572"/>
      <c r="EHP33" s="572"/>
      <c r="EHQ33" s="572"/>
      <c r="EHR33" s="572"/>
      <c r="EHS33" s="572"/>
      <c r="EHT33" s="572"/>
      <c r="EHU33" s="572"/>
      <c r="EHV33" s="572"/>
      <c r="EHW33" s="572"/>
      <c r="EHX33" s="572"/>
      <c r="EHY33" s="572"/>
      <c r="EHZ33" s="572"/>
      <c r="EIA33" s="572"/>
      <c r="EIB33" s="572"/>
      <c r="EIC33" s="572"/>
      <c r="EID33" s="572"/>
      <c r="EIE33" s="572"/>
      <c r="EIF33" s="572"/>
      <c r="EIG33" s="572"/>
      <c r="EIH33" s="572"/>
      <c r="EII33" s="572"/>
      <c r="EIJ33" s="572"/>
      <c r="EIK33" s="572"/>
      <c r="EIL33" s="572"/>
      <c r="EIM33" s="572"/>
      <c r="EIN33" s="572"/>
      <c r="EIO33" s="572"/>
      <c r="EIP33" s="572"/>
      <c r="EIQ33" s="572"/>
      <c r="EIR33" s="572"/>
      <c r="EIS33" s="572"/>
      <c r="EIT33" s="572"/>
      <c r="EIU33" s="572"/>
      <c r="EIV33" s="572"/>
      <c r="EIW33" s="572"/>
      <c r="EIX33" s="572"/>
      <c r="EIY33" s="572"/>
      <c r="EIZ33" s="572"/>
      <c r="EJA33" s="572"/>
      <c r="EJB33" s="572"/>
      <c r="EJC33" s="572"/>
      <c r="EJD33" s="572"/>
      <c r="EJE33" s="572"/>
      <c r="EJF33" s="572"/>
      <c r="EJG33" s="572"/>
      <c r="EJH33" s="572"/>
      <c r="EJI33" s="572"/>
      <c r="EJJ33" s="572"/>
      <c r="EJK33" s="572"/>
      <c r="EJL33" s="572"/>
      <c r="EJM33" s="572"/>
      <c r="EJN33" s="572"/>
      <c r="EJO33" s="572"/>
      <c r="EJP33" s="572"/>
      <c r="EJQ33" s="572"/>
      <c r="EJR33" s="572"/>
      <c r="EJS33" s="572"/>
      <c r="EJT33" s="572"/>
      <c r="EJU33" s="572"/>
      <c r="EJV33" s="572"/>
      <c r="EJW33" s="572"/>
      <c r="EJX33" s="572"/>
      <c r="EJY33" s="572"/>
      <c r="EJZ33" s="572"/>
      <c r="EKA33" s="572"/>
      <c r="EKB33" s="572"/>
      <c r="EKC33" s="572"/>
      <c r="EKD33" s="572"/>
      <c r="EKE33" s="572"/>
      <c r="EKF33" s="572"/>
      <c r="EKG33" s="572"/>
      <c r="EKH33" s="572"/>
      <c r="EKI33" s="572"/>
      <c r="EKJ33" s="572"/>
      <c r="EKK33" s="572"/>
      <c r="EKL33" s="572"/>
      <c r="EKM33" s="572"/>
      <c r="EKN33" s="572"/>
      <c r="EKO33" s="572"/>
      <c r="EKP33" s="572"/>
      <c r="EKQ33" s="572"/>
      <c r="EKR33" s="572"/>
      <c r="EKS33" s="572"/>
      <c r="EKT33" s="572"/>
      <c r="EKU33" s="572"/>
      <c r="EKV33" s="572"/>
      <c r="EKW33" s="572"/>
      <c r="EKX33" s="572"/>
      <c r="EKY33" s="572"/>
      <c r="EKZ33" s="572"/>
      <c r="ELA33" s="572"/>
      <c r="ELB33" s="572"/>
      <c r="ELC33" s="572"/>
      <c r="ELD33" s="572"/>
      <c r="ELE33" s="572"/>
      <c r="ELF33" s="572"/>
      <c r="ELG33" s="572"/>
      <c r="ELH33" s="572"/>
      <c r="ELI33" s="572"/>
      <c r="ELJ33" s="572"/>
      <c r="ELK33" s="572"/>
      <c r="ELL33" s="572"/>
      <c r="ELM33" s="572"/>
      <c r="ELN33" s="572"/>
      <c r="ELO33" s="572"/>
      <c r="ELP33" s="572"/>
      <c r="ELQ33" s="572"/>
      <c r="ELR33" s="572"/>
      <c r="ELS33" s="572"/>
      <c r="ELT33" s="572"/>
      <c r="ELU33" s="572"/>
      <c r="ELV33" s="572"/>
      <c r="ELW33" s="572"/>
      <c r="ELX33" s="572"/>
      <c r="ELY33" s="572"/>
      <c r="ELZ33" s="572"/>
      <c r="EMA33" s="572"/>
      <c r="EMB33" s="572"/>
      <c r="EMC33" s="572"/>
      <c r="EMD33" s="572"/>
      <c r="EME33" s="572"/>
      <c r="EMF33" s="572"/>
      <c r="EMG33" s="572"/>
      <c r="EMH33" s="572"/>
      <c r="EMI33" s="572"/>
      <c r="EMJ33" s="572"/>
      <c r="EMK33" s="572"/>
      <c r="EML33" s="572"/>
      <c r="EMM33" s="572"/>
      <c r="EMN33" s="572"/>
      <c r="EMO33" s="572"/>
      <c r="EMP33" s="572"/>
      <c r="EMQ33" s="572"/>
      <c r="EMR33" s="572"/>
      <c r="EMS33" s="572"/>
      <c r="EMT33" s="572"/>
      <c r="EMU33" s="572"/>
      <c r="EMV33" s="572"/>
      <c r="EMW33" s="572"/>
      <c r="EMX33" s="572"/>
      <c r="EMY33" s="572"/>
      <c r="EMZ33" s="572"/>
      <c r="ENA33" s="572"/>
      <c r="ENB33" s="572"/>
      <c r="ENC33" s="572"/>
      <c r="END33" s="572"/>
      <c r="ENE33" s="572"/>
      <c r="ENF33" s="572"/>
      <c r="ENG33" s="572"/>
      <c r="ENH33" s="572"/>
      <c r="ENI33" s="572"/>
      <c r="ENJ33" s="572"/>
      <c r="ENK33" s="572"/>
      <c r="ENL33" s="572"/>
      <c r="ENM33" s="572"/>
      <c r="ENN33" s="572"/>
      <c r="ENO33" s="572"/>
      <c r="ENP33" s="572"/>
      <c r="ENQ33" s="572"/>
      <c r="ENR33" s="572"/>
      <c r="ENS33" s="572"/>
      <c r="ENT33" s="572"/>
      <c r="ENU33" s="572"/>
      <c r="ENV33" s="572"/>
      <c r="ENW33" s="572"/>
      <c r="ENX33" s="572"/>
      <c r="ENY33" s="572"/>
      <c r="ENZ33" s="572"/>
      <c r="EOA33" s="572"/>
      <c r="EOB33" s="572"/>
      <c r="EOC33" s="572"/>
      <c r="EOD33" s="572"/>
      <c r="EOE33" s="572"/>
      <c r="EOF33" s="572"/>
      <c r="EOG33" s="572"/>
      <c r="EOH33" s="572"/>
      <c r="EOI33" s="572"/>
      <c r="EOJ33" s="572"/>
      <c r="EOK33" s="572"/>
      <c r="EOL33" s="572"/>
      <c r="EOM33" s="572"/>
      <c r="EON33" s="572"/>
      <c r="EOO33" s="572"/>
      <c r="EOP33" s="572"/>
      <c r="EOQ33" s="572"/>
      <c r="EOR33" s="572"/>
      <c r="EOS33" s="572"/>
      <c r="EOT33" s="572"/>
      <c r="EOU33" s="572"/>
      <c r="EOV33" s="572"/>
      <c r="EOW33" s="572"/>
      <c r="EOX33" s="572"/>
      <c r="EOY33" s="572"/>
      <c r="EOZ33" s="572"/>
      <c r="EPA33" s="572"/>
      <c r="EPB33" s="572"/>
      <c r="EPC33" s="572"/>
      <c r="EPD33" s="572"/>
      <c r="EPE33" s="572"/>
      <c r="EPF33" s="572"/>
      <c r="EPG33" s="572"/>
      <c r="EPH33" s="572"/>
      <c r="EPI33" s="572"/>
      <c r="EPJ33" s="572"/>
      <c r="EPK33" s="572"/>
      <c r="EPL33" s="572"/>
      <c r="EPM33" s="572"/>
      <c r="EPN33" s="572"/>
      <c r="EPO33" s="572"/>
      <c r="EPP33" s="572"/>
      <c r="EPQ33" s="572"/>
      <c r="EPR33" s="572"/>
      <c r="EPS33" s="572"/>
      <c r="EPT33" s="572"/>
      <c r="EPU33" s="572"/>
      <c r="EPV33" s="572"/>
      <c r="EPW33" s="572"/>
      <c r="EPX33" s="572"/>
      <c r="EPY33" s="572"/>
      <c r="EPZ33" s="572"/>
      <c r="EQA33" s="572"/>
      <c r="EQB33" s="572"/>
      <c r="EQC33" s="572"/>
      <c r="EQD33" s="572"/>
      <c r="EQE33" s="572"/>
      <c r="EQF33" s="572"/>
      <c r="EQG33" s="572"/>
      <c r="EQH33" s="572"/>
      <c r="EQI33" s="572"/>
      <c r="EQJ33" s="572"/>
      <c r="EQK33" s="572"/>
      <c r="EQL33" s="572"/>
      <c r="EQM33" s="572"/>
      <c r="EQN33" s="572"/>
      <c r="EQO33" s="572"/>
      <c r="EQP33" s="572"/>
      <c r="EQQ33" s="572"/>
      <c r="EQR33" s="572"/>
      <c r="EQS33" s="572"/>
      <c r="EQT33" s="572"/>
      <c r="EQU33" s="572"/>
      <c r="EQV33" s="572"/>
      <c r="EQW33" s="572"/>
      <c r="EQX33" s="572"/>
      <c r="EQY33" s="572"/>
      <c r="EQZ33" s="572"/>
      <c r="ERA33" s="572"/>
      <c r="ERB33" s="572"/>
      <c r="ERC33" s="572"/>
      <c r="ERD33" s="572"/>
      <c r="ERE33" s="572"/>
      <c r="ERF33" s="572"/>
      <c r="ERG33" s="572"/>
      <c r="ERH33" s="572"/>
      <c r="ERI33" s="572"/>
      <c r="ERJ33" s="572"/>
      <c r="ERK33" s="572"/>
      <c r="ERL33" s="572"/>
      <c r="ERM33" s="572"/>
      <c r="ERN33" s="572"/>
      <c r="ERO33" s="572"/>
      <c r="ERP33" s="572"/>
      <c r="ERQ33" s="572"/>
      <c r="ERR33" s="572"/>
      <c r="ERS33" s="572"/>
      <c r="ERT33" s="572"/>
      <c r="ERU33" s="572"/>
      <c r="ERV33" s="572"/>
      <c r="ERW33" s="572"/>
      <c r="ERX33" s="572"/>
      <c r="ERY33" s="572"/>
      <c r="ERZ33" s="572"/>
      <c r="ESA33" s="572"/>
      <c r="ESB33" s="572"/>
      <c r="ESC33" s="572"/>
      <c r="ESD33" s="572"/>
      <c r="ESE33" s="572"/>
      <c r="ESF33" s="572"/>
      <c r="ESG33" s="572"/>
      <c r="ESH33" s="572"/>
      <c r="ESI33" s="572"/>
      <c r="ESJ33" s="572"/>
      <c r="ESK33" s="572"/>
      <c r="ESL33" s="572"/>
      <c r="ESM33" s="572"/>
      <c r="ESN33" s="572"/>
      <c r="ESO33" s="572"/>
      <c r="ESP33" s="572"/>
      <c r="ESQ33" s="572"/>
      <c r="ESR33" s="572"/>
      <c r="ESS33" s="572"/>
      <c r="EST33" s="572"/>
      <c r="ESU33" s="572"/>
      <c r="ESV33" s="572"/>
      <c r="ESW33" s="572"/>
      <c r="ESX33" s="572"/>
      <c r="ESY33" s="572"/>
      <c r="ESZ33" s="572"/>
      <c r="ETA33" s="572"/>
      <c r="ETB33" s="572"/>
      <c r="ETC33" s="572"/>
      <c r="ETD33" s="572"/>
      <c r="ETE33" s="572"/>
      <c r="ETF33" s="572"/>
      <c r="ETG33" s="572"/>
      <c r="ETH33" s="572"/>
      <c r="ETI33" s="572"/>
      <c r="ETJ33" s="572"/>
      <c r="ETK33" s="572"/>
      <c r="ETL33" s="572"/>
      <c r="ETM33" s="572"/>
      <c r="ETN33" s="572"/>
      <c r="ETO33" s="572"/>
      <c r="ETP33" s="572"/>
      <c r="ETQ33" s="572"/>
      <c r="ETR33" s="572"/>
      <c r="ETS33" s="572"/>
      <c r="ETT33" s="572"/>
      <c r="ETU33" s="572"/>
      <c r="ETV33" s="572"/>
      <c r="ETW33" s="572"/>
      <c r="ETX33" s="572"/>
      <c r="ETY33" s="572"/>
      <c r="ETZ33" s="572"/>
      <c r="EUA33" s="572"/>
      <c r="EUB33" s="572"/>
      <c r="EUC33" s="572"/>
      <c r="EUD33" s="572"/>
      <c r="EUE33" s="572"/>
      <c r="EUF33" s="572"/>
      <c r="EUG33" s="572"/>
      <c r="EUH33" s="572"/>
      <c r="EUI33" s="572"/>
      <c r="EUJ33" s="572"/>
      <c r="EUK33" s="572"/>
      <c r="EUL33" s="572"/>
      <c r="EUM33" s="572"/>
      <c r="EUN33" s="572"/>
      <c r="EUO33" s="572"/>
      <c r="EUP33" s="572"/>
      <c r="EUQ33" s="572"/>
      <c r="EUR33" s="572"/>
      <c r="EUS33" s="572"/>
      <c r="EUT33" s="572"/>
      <c r="EUU33" s="572"/>
      <c r="EUV33" s="572"/>
      <c r="EUW33" s="572"/>
      <c r="EUX33" s="572"/>
      <c r="EUY33" s="572"/>
      <c r="EUZ33" s="572"/>
      <c r="EVA33" s="572"/>
      <c r="EVB33" s="572"/>
      <c r="EVC33" s="572"/>
      <c r="EVD33" s="572"/>
      <c r="EVE33" s="572"/>
      <c r="EVF33" s="572"/>
      <c r="EVG33" s="572"/>
      <c r="EVH33" s="572"/>
      <c r="EVI33" s="572"/>
      <c r="EVJ33" s="572"/>
      <c r="EVK33" s="572"/>
      <c r="EVL33" s="572"/>
      <c r="EVM33" s="572"/>
      <c r="EVN33" s="572"/>
      <c r="EVO33" s="572"/>
      <c r="EVP33" s="572"/>
      <c r="EVQ33" s="572"/>
      <c r="EVR33" s="572"/>
      <c r="EVS33" s="572"/>
      <c r="EVT33" s="572"/>
      <c r="EVU33" s="572"/>
      <c r="EVV33" s="572"/>
      <c r="EVW33" s="572"/>
      <c r="EVX33" s="572"/>
      <c r="EVY33" s="572"/>
      <c r="EVZ33" s="572"/>
      <c r="EWA33" s="572"/>
      <c r="EWB33" s="572"/>
      <c r="EWC33" s="572"/>
      <c r="EWD33" s="572"/>
      <c r="EWE33" s="572"/>
      <c r="EWF33" s="572"/>
      <c r="EWG33" s="572"/>
      <c r="EWH33" s="572"/>
      <c r="EWI33" s="572"/>
      <c r="EWJ33" s="572"/>
      <c r="EWK33" s="572"/>
      <c r="EWL33" s="572"/>
      <c r="EWM33" s="572"/>
      <c r="EWN33" s="572"/>
      <c r="EWO33" s="572"/>
      <c r="EWP33" s="572"/>
      <c r="EWQ33" s="572"/>
      <c r="EWR33" s="572"/>
      <c r="EWS33" s="572"/>
      <c r="EWT33" s="572"/>
      <c r="EWU33" s="572"/>
      <c r="EWV33" s="572"/>
      <c r="EWW33" s="572"/>
      <c r="EWX33" s="572"/>
      <c r="EWY33" s="572"/>
      <c r="EWZ33" s="572"/>
      <c r="EXA33" s="572"/>
      <c r="EXB33" s="572"/>
      <c r="EXC33" s="572"/>
      <c r="EXD33" s="572"/>
      <c r="EXE33" s="572"/>
      <c r="EXF33" s="572"/>
      <c r="EXG33" s="572"/>
      <c r="EXH33" s="572"/>
      <c r="EXI33" s="572"/>
      <c r="EXJ33" s="572"/>
      <c r="EXK33" s="572"/>
      <c r="EXL33" s="572"/>
      <c r="EXM33" s="572"/>
      <c r="EXN33" s="572"/>
      <c r="EXO33" s="572"/>
      <c r="EXP33" s="572"/>
      <c r="EXQ33" s="572"/>
      <c r="EXR33" s="572"/>
      <c r="EXS33" s="572"/>
      <c r="EXT33" s="572"/>
      <c r="EXU33" s="572"/>
      <c r="EXV33" s="572"/>
      <c r="EXW33" s="572"/>
      <c r="EXX33" s="572"/>
      <c r="EXY33" s="572"/>
      <c r="EXZ33" s="572"/>
      <c r="EYA33" s="572"/>
      <c r="EYB33" s="572"/>
      <c r="EYC33" s="572"/>
      <c r="EYD33" s="572"/>
      <c r="EYE33" s="572"/>
      <c r="EYF33" s="572"/>
      <c r="EYG33" s="572"/>
      <c r="EYH33" s="572"/>
      <c r="EYI33" s="572"/>
      <c r="EYJ33" s="572"/>
      <c r="EYK33" s="572"/>
      <c r="EYL33" s="572"/>
      <c r="EYM33" s="572"/>
      <c r="EYN33" s="572"/>
      <c r="EYO33" s="572"/>
      <c r="EYP33" s="572"/>
      <c r="EYQ33" s="572"/>
      <c r="EYR33" s="572"/>
      <c r="EYS33" s="572"/>
      <c r="EYT33" s="572"/>
      <c r="EYU33" s="572"/>
      <c r="EYV33" s="572"/>
      <c r="EYW33" s="572"/>
      <c r="EYX33" s="572"/>
      <c r="EYY33" s="572"/>
      <c r="EYZ33" s="572"/>
      <c r="EZA33" s="572"/>
      <c r="EZB33" s="572"/>
      <c r="EZC33" s="572"/>
      <c r="EZD33" s="572"/>
      <c r="EZE33" s="572"/>
      <c r="EZF33" s="572"/>
      <c r="EZG33" s="572"/>
      <c r="EZH33" s="572"/>
      <c r="EZI33" s="572"/>
      <c r="EZJ33" s="572"/>
      <c r="EZK33" s="572"/>
      <c r="EZL33" s="572"/>
      <c r="EZM33" s="572"/>
      <c r="EZN33" s="572"/>
      <c r="EZO33" s="572"/>
      <c r="EZP33" s="572"/>
      <c r="EZQ33" s="572"/>
      <c r="EZR33" s="572"/>
      <c r="EZS33" s="572"/>
      <c r="EZT33" s="572"/>
      <c r="EZU33" s="572"/>
      <c r="EZV33" s="572"/>
      <c r="EZW33" s="572"/>
      <c r="EZX33" s="572"/>
      <c r="EZY33" s="572"/>
      <c r="EZZ33" s="572"/>
      <c r="FAA33" s="572"/>
      <c r="FAB33" s="572"/>
      <c r="FAC33" s="572"/>
      <c r="FAD33" s="572"/>
      <c r="FAE33" s="572"/>
      <c r="FAF33" s="572"/>
      <c r="FAG33" s="572"/>
      <c r="FAH33" s="572"/>
      <c r="FAI33" s="572"/>
      <c r="FAJ33" s="572"/>
      <c r="FAK33" s="572"/>
      <c r="FAL33" s="572"/>
      <c r="FAM33" s="572"/>
      <c r="FAN33" s="572"/>
      <c r="FAO33" s="572"/>
      <c r="FAP33" s="572"/>
      <c r="FAQ33" s="572"/>
      <c r="FAR33" s="572"/>
      <c r="FAS33" s="572"/>
      <c r="FAT33" s="572"/>
      <c r="FAU33" s="572"/>
      <c r="FAV33" s="572"/>
      <c r="FAW33" s="572"/>
      <c r="FAX33" s="572"/>
      <c r="FAY33" s="572"/>
      <c r="FAZ33" s="572"/>
      <c r="FBA33" s="572"/>
      <c r="FBB33" s="572"/>
      <c r="FBC33" s="572"/>
      <c r="FBD33" s="572"/>
      <c r="FBE33" s="572"/>
      <c r="FBF33" s="572"/>
      <c r="FBG33" s="572"/>
      <c r="FBH33" s="572"/>
      <c r="FBI33" s="572"/>
      <c r="FBJ33" s="572"/>
      <c r="FBK33" s="572"/>
      <c r="FBL33" s="572"/>
      <c r="FBM33" s="572"/>
      <c r="FBN33" s="572"/>
      <c r="FBO33" s="572"/>
      <c r="FBP33" s="572"/>
      <c r="FBQ33" s="572"/>
      <c r="FBR33" s="572"/>
      <c r="FBS33" s="572"/>
      <c r="FBT33" s="572"/>
      <c r="FBU33" s="572"/>
      <c r="FBV33" s="572"/>
      <c r="FBW33" s="572"/>
      <c r="FBX33" s="572"/>
      <c r="FBY33" s="572"/>
      <c r="FBZ33" s="572"/>
      <c r="FCA33" s="572"/>
      <c r="FCB33" s="572"/>
      <c r="FCC33" s="572"/>
      <c r="FCD33" s="572"/>
      <c r="FCE33" s="572"/>
      <c r="FCF33" s="572"/>
      <c r="FCG33" s="572"/>
      <c r="FCH33" s="572"/>
      <c r="FCI33" s="572"/>
      <c r="FCJ33" s="572"/>
      <c r="FCK33" s="572"/>
      <c r="FCL33" s="572"/>
      <c r="FCM33" s="572"/>
      <c r="FCN33" s="572"/>
      <c r="FCO33" s="572"/>
      <c r="FCP33" s="572"/>
      <c r="FCQ33" s="572"/>
      <c r="FCR33" s="572"/>
      <c r="FCS33" s="572"/>
      <c r="FCT33" s="572"/>
      <c r="FCU33" s="572"/>
      <c r="FCV33" s="572"/>
      <c r="FCW33" s="572"/>
      <c r="FCX33" s="572"/>
      <c r="FCY33" s="572"/>
      <c r="FCZ33" s="572"/>
      <c r="FDA33" s="572"/>
      <c r="FDB33" s="572"/>
      <c r="FDC33" s="572"/>
      <c r="FDD33" s="572"/>
      <c r="FDE33" s="572"/>
      <c r="FDF33" s="572"/>
      <c r="FDG33" s="572"/>
      <c r="FDH33" s="572"/>
      <c r="FDI33" s="572"/>
      <c r="FDJ33" s="572"/>
      <c r="FDK33" s="572"/>
      <c r="FDL33" s="572"/>
      <c r="FDM33" s="572"/>
      <c r="FDN33" s="572"/>
      <c r="FDO33" s="572"/>
      <c r="FDP33" s="572"/>
      <c r="FDQ33" s="572"/>
      <c r="FDR33" s="572"/>
      <c r="FDS33" s="572"/>
      <c r="FDT33" s="572"/>
      <c r="FDU33" s="572"/>
      <c r="FDV33" s="572"/>
      <c r="FDW33" s="572"/>
      <c r="FDX33" s="572"/>
      <c r="FDY33" s="572"/>
      <c r="FDZ33" s="572"/>
      <c r="FEA33" s="572"/>
      <c r="FEB33" s="572"/>
      <c r="FEC33" s="572"/>
      <c r="FED33" s="572"/>
      <c r="FEE33" s="572"/>
      <c r="FEF33" s="572"/>
      <c r="FEG33" s="572"/>
      <c r="FEH33" s="572"/>
      <c r="FEI33" s="572"/>
      <c r="FEJ33" s="572"/>
      <c r="FEK33" s="572"/>
      <c r="FEL33" s="572"/>
      <c r="FEM33" s="572"/>
      <c r="FEN33" s="572"/>
      <c r="FEO33" s="572"/>
      <c r="FEP33" s="572"/>
      <c r="FEQ33" s="572"/>
      <c r="FER33" s="572"/>
      <c r="FES33" s="572"/>
      <c r="FET33" s="572"/>
      <c r="FEU33" s="572"/>
      <c r="FEV33" s="572"/>
      <c r="FEW33" s="572"/>
      <c r="FEX33" s="572"/>
      <c r="FEY33" s="572"/>
      <c r="FEZ33" s="572"/>
      <c r="FFA33" s="572"/>
      <c r="FFB33" s="572"/>
      <c r="FFC33" s="572"/>
      <c r="FFD33" s="572"/>
      <c r="FFE33" s="572"/>
      <c r="FFF33" s="572"/>
      <c r="FFG33" s="572"/>
      <c r="FFH33" s="572"/>
      <c r="FFI33" s="572"/>
      <c r="FFJ33" s="572"/>
      <c r="FFK33" s="572"/>
      <c r="FFL33" s="572"/>
      <c r="FFM33" s="572"/>
      <c r="FFN33" s="572"/>
      <c r="FFO33" s="572"/>
      <c r="FFP33" s="572"/>
      <c r="FFQ33" s="572"/>
      <c r="FFR33" s="572"/>
      <c r="FFS33" s="572"/>
      <c r="FFT33" s="572"/>
      <c r="FFU33" s="572"/>
      <c r="FFV33" s="572"/>
      <c r="FFW33" s="572"/>
      <c r="FFX33" s="572"/>
      <c r="FFY33" s="572"/>
      <c r="FFZ33" s="572"/>
      <c r="FGA33" s="572"/>
      <c r="FGB33" s="572"/>
      <c r="FGC33" s="572"/>
      <c r="FGD33" s="572"/>
      <c r="FGE33" s="572"/>
      <c r="FGF33" s="572"/>
      <c r="FGG33" s="572"/>
      <c r="FGH33" s="572"/>
      <c r="FGI33" s="572"/>
      <c r="FGJ33" s="572"/>
      <c r="FGK33" s="572"/>
      <c r="FGL33" s="572"/>
      <c r="FGM33" s="572"/>
      <c r="FGN33" s="572"/>
      <c r="FGO33" s="572"/>
      <c r="FGP33" s="572"/>
      <c r="FGQ33" s="572"/>
      <c r="FGR33" s="572"/>
      <c r="FGS33" s="572"/>
      <c r="FGT33" s="572"/>
      <c r="FGU33" s="572"/>
      <c r="FGV33" s="572"/>
      <c r="FGW33" s="572"/>
      <c r="FGX33" s="572"/>
      <c r="FGY33" s="572"/>
      <c r="FGZ33" s="572"/>
      <c r="FHA33" s="572"/>
      <c r="FHB33" s="572"/>
      <c r="FHC33" s="572"/>
      <c r="FHD33" s="572"/>
      <c r="FHE33" s="572"/>
      <c r="FHF33" s="572"/>
      <c r="FHG33" s="572"/>
      <c r="FHH33" s="572"/>
      <c r="FHI33" s="572"/>
      <c r="FHJ33" s="572"/>
      <c r="FHK33" s="572"/>
      <c r="FHL33" s="572"/>
      <c r="FHM33" s="572"/>
      <c r="FHN33" s="572"/>
      <c r="FHO33" s="572"/>
      <c r="FHP33" s="572"/>
      <c r="FHQ33" s="572"/>
      <c r="FHR33" s="572"/>
      <c r="FHS33" s="572"/>
      <c r="FHT33" s="572"/>
      <c r="FHU33" s="572"/>
      <c r="FHV33" s="572"/>
      <c r="FHW33" s="572"/>
      <c r="FHX33" s="572"/>
      <c r="FHY33" s="572"/>
      <c r="FHZ33" s="572"/>
      <c r="FIA33" s="572"/>
      <c r="FIB33" s="572"/>
      <c r="FIC33" s="572"/>
      <c r="FID33" s="572"/>
      <c r="FIE33" s="572"/>
      <c r="FIF33" s="572"/>
      <c r="FIG33" s="572"/>
      <c r="FIH33" s="572"/>
      <c r="FII33" s="572"/>
      <c r="FIJ33" s="572"/>
      <c r="FIK33" s="572"/>
      <c r="FIL33" s="572"/>
      <c r="FIM33" s="572"/>
      <c r="FIN33" s="572"/>
      <c r="FIO33" s="572"/>
      <c r="FIP33" s="572"/>
      <c r="FIQ33" s="572"/>
      <c r="FIR33" s="572"/>
      <c r="FIS33" s="572"/>
      <c r="FIT33" s="572"/>
      <c r="FIU33" s="572"/>
      <c r="FIV33" s="572"/>
      <c r="FIW33" s="572"/>
      <c r="FIX33" s="572"/>
      <c r="FIY33" s="572"/>
      <c r="FIZ33" s="572"/>
      <c r="FJA33" s="572"/>
      <c r="FJB33" s="572"/>
      <c r="FJC33" s="572"/>
      <c r="FJD33" s="572"/>
      <c r="FJE33" s="572"/>
      <c r="FJF33" s="572"/>
      <c r="FJG33" s="572"/>
      <c r="FJH33" s="572"/>
      <c r="FJI33" s="572"/>
      <c r="FJJ33" s="572"/>
      <c r="FJK33" s="572"/>
      <c r="FJL33" s="572"/>
      <c r="FJM33" s="572"/>
      <c r="FJN33" s="572"/>
      <c r="FJO33" s="572"/>
      <c r="FJP33" s="572"/>
      <c r="FJQ33" s="572"/>
      <c r="FJR33" s="572"/>
      <c r="FJS33" s="572"/>
      <c r="FJT33" s="572"/>
      <c r="FJU33" s="572"/>
      <c r="FJV33" s="572"/>
      <c r="FJW33" s="572"/>
      <c r="FJX33" s="572"/>
      <c r="FJY33" s="572"/>
      <c r="FJZ33" s="572"/>
      <c r="FKA33" s="572"/>
      <c r="FKB33" s="572"/>
      <c r="FKC33" s="572"/>
      <c r="FKD33" s="572"/>
      <c r="FKE33" s="572"/>
      <c r="FKF33" s="572"/>
      <c r="FKG33" s="572"/>
      <c r="FKH33" s="572"/>
      <c r="FKI33" s="572"/>
      <c r="FKJ33" s="572"/>
      <c r="FKK33" s="572"/>
      <c r="FKL33" s="572"/>
      <c r="FKM33" s="572"/>
      <c r="FKN33" s="572"/>
      <c r="FKO33" s="572"/>
      <c r="FKP33" s="572"/>
      <c r="FKQ33" s="572"/>
      <c r="FKR33" s="572"/>
      <c r="FKS33" s="572"/>
      <c r="FKT33" s="572"/>
      <c r="FKU33" s="572"/>
      <c r="FKV33" s="572"/>
      <c r="FKW33" s="572"/>
      <c r="FKX33" s="572"/>
      <c r="FKY33" s="572"/>
      <c r="FKZ33" s="572"/>
      <c r="FLA33" s="572"/>
      <c r="FLB33" s="572"/>
      <c r="FLC33" s="572"/>
      <c r="FLD33" s="572"/>
      <c r="FLE33" s="572"/>
      <c r="FLF33" s="572"/>
      <c r="FLG33" s="572"/>
      <c r="FLH33" s="572"/>
      <c r="FLI33" s="572"/>
      <c r="FLJ33" s="572"/>
      <c r="FLK33" s="572"/>
      <c r="FLL33" s="572"/>
      <c r="FLM33" s="572"/>
      <c r="FLN33" s="572"/>
      <c r="FLO33" s="572"/>
      <c r="FLP33" s="572"/>
      <c r="FLQ33" s="572"/>
      <c r="FLR33" s="572"/>
      <c r="FLS33" s="572"/>
      <c r="FLT33" s="572"/>
      <c r="FLU33" s="572"/>
      <c r="FLV33" s="572"/>
      <c r="FLW33" s="572"/>
      <c r="FLX33" s="572"/>
      <c r="FLY33" s="572"/>
      <c r="FLZ33" s="572"/>
      <c r="FMA33" s="572"/>
      <c r="FMB33" s="572"/>
      <c r="FMC33" s="572"/>
      <c r="FMD33" s="572"/>
      <c r="FME33" s="572"/>
      <c r="FMF33" s="572"/>
      <c r="FMG33" s="572"/>
      <c r="FMH33" s="572"/>
      <c r="FMI33" s="572"/>
      <c r="FMJ33" s="572"/>
      <c r="FMK33" s="572"/>
      <c r="FML33" s="572"/>
      <c r="FMM33" s="572"/>
      <c r="FMN33" s="572"/>
      <c r="FMO33" s="572"/>
      <c r="FMP33" s="572"/>
      <c r="FMQ33" s="572"/>
      <c r="FMR33" s="572"/>
      <c r="FMS33" s="572"/>
      <c r="FMT33" s="572"/>
      <c r="FMU33" s="572"/>
      <c r="FMV33" s="572"/>
      <c r="FMW33" s="572"/>
      <c r="FMX33" s="572"/>
      <c r="FMY33" s="572"/>
      <c r="FMZ33" s="572"/>
      <c r="FNA33" s="572"/>
      <c r="FNB33" s="572"/>
      <c r="FNC33" s="572"/>
      <c r="FND33" s="572"/>
      <c r="FNE33" s="572"/>
      <c r="FNF33" s="572"/>
      <c r="FNG33" s="572"/>
      <c r="FNH33" s="572"/>
      <c r="FNI33" s="572"/>
      <c r="FNJ33" s="572"/>
      <c r="FNK33" s="572"/>
      <c r="FNL33" s="572"/>
      <c r="FNM33" s="572"/>
      <c r="FNN33" s="572"/>
      <c r="FNO33" s="572"/>
      <c r="FNP33" s="572"/>
      <c r="FNQ33" s="572"/>
      <c r="FNR33" s="572"/>
      <c r="FNS33" s="572"/>
      <c r="FNT33" s="572"/>
      <c r="FNU33" s="572"/>
      <c r="FNV33" s="572"/>
      <c r="FNW33" s="572"/>
      <c r="FNX33" s="572"/>
      <c r="FNY33" s="572"/>
      <c r="FNZ33" s="572"/>
      <c r="FOA33" s="572"/>
      <c r="FOB33" s="572"/>
      <c r="FOC33" s="572"/>
      <c r="FOD33" s="572"/>
      <c r="FOE33" s="572"/>
      <c r="FOF33" s="572"/>
      <c r="FOG33" s="572"/>
      <c r="FOH33" s="572"/>
      <c r="FOI33" s="572"/>
      <c r="FOJ33" s="572"/>
      <c r="FOK33" s="572"/>
      <c r="FOL33" s="572"/>
      <c r="FOM33" s="572"/>
      <c r="FON33" s="572"/>
      <c r="FOO33" s="572"/>
      <c r="FOP33" s="572"/>
      <c r="FOQ33" s="572"/>
      <c r="FOR33" s="572"/>
      <c r="FOS33" s="572"/>
      <c r="FOT33" s="572"/>
      <c r="FOU33" s="572"/>
      <c r="FOV33" s="572"/>
      <c r="FOW33" s="572"/>
      <c r="FOX33" s="572"/>
      <c r="FOY33" s="572"/>
      <c r="FOZ33" s="572"/>
      <c r="FPA33" s="572"/>
      <c r="FPB33" s="572"/>
      <c r="FPC33" s="572"/>
      <c r="FPD33" s="572"/>
      <c r="FPE33" s="572"/>
      <c r="FPF33" s="572"/>
      <c r="FPG33" s="572"/>
      <c r="FPH33" s="572"/>
      <c r="FPI33" s="572"/>
      <c r="FPJ33" s="572"/>
      <c r="FPK33" s="572"/>
      <c r="FPL33" s="572"/>
      <c r="FPM33" s="572"/>
      <c r="FPN33" s="572"/>
      <c r="FPO33" s="572"/>
      <c r="FPP33" s="572"/>
      <c r="FPQ33" s="572"/>
      <c r="FPR33" s="572"/>
      <c r="FPS33" s="572"/>
      <c r="FPT33" s="572"/>
      <c r="FPU33" s="572"/>
      <c r="FPV33" s="572"/>
      <c r="FPW33" s="572"/>
      <c r="FPX33" s="572"/>
      <c r="FPY33" s="572"/>
      <c r="FPZ33" s="572"/>
      <c r="FQA33" s="572"/>
      <c r="FQB33" s="572"/>
      <c r="FQC33" s="572"/>
      <c r="FQD33" s="572"/>
      <c r="FQE33" s="572"/>
      <c r="FQF33" s="572"/>
      <c r="FQG33" s="572"/>
      <c r="FQH33" s="572"/>
      <c r="FQI33" s="572"/>
      <c r="FQJ33" s="572"/>
      <c r="FQK33" s="572"/>
      <c r="FQL33" s="572"/>
      <c r="FQM33" s="572"/>
      <c r="FQN33" s="572"/>
      <c r="FQO33" s="572"/>
      <c r="FQP33" s="572"/>
      <c r="FQQ33" s="572"/>
      <c r="FQR33" s="572"/>
      <c r="FQS33" s="572"/>
      <c r="FQT33" s="572"/>
      <c r="FQU33" s="572"/>
      <c r="FQV33" s="572"/>
      <c r="FQW33" s="572"/>
      <c r="FQX33" s="572"/>
      <c r="FQY33" s="572"/>
      <c r="FQZ33" s="572"/>
      <c r="FRA33" s="572"/>
      <c r="FRB33" s="572"/>
      <c r="FRC33" s="572"/>
      <c r="FRD33" s="572"/>
      <c r="FRE33" s="572"/>
      <c r="FRF33" s="572"/>
      <c r="FRG33" s="572"/>
      <c r="FRH33" s="572"/>
      <c r="FRI33" s="572"/>
      <c r="FRJ33" s="572"/>
      <c r="FRK33" s="572"/>
      <c r="FRL33" s="572"/>
      <c r="FRM33" s="572"/>
      <c r="FRN33" s="572"/>
      <c r="FRO33" s="572"/>
      <c r="FRP33" s="572"/>
      <c r="FRQ33" s="572"/>
      <c r="FRR33" s="572"/>
      <c r="FRS33" s="572"/>
      <c r="FRT33" s="572"/>
      <c r="FRU33" s="572"/>
      <c r="FRV33" s="572"/>
      <c r="FRW33" s="572"/>
      <c r="FRX33" s="572"/>
      <c r="FRY33" s="572"/>
      <c r="FRZ33" s="572"/>
      <c r="FSA33" s="572"/>
      <c r="FSB33" s="572"/>
      <c r="FSC33" s="572"/>
      <c r="FSD33" s="572"/>
      <c r="FSE33" s="572"/>
      <c r="FSF33" s="572"/>
      <c r="FSG33" s="572"/>
      <c r="FSH33" s="572"/>
      <c r="FSI33" s="572"/>
      <c r="FSJ33" s="572"/>
      <c r="FSK33" s="572"/>
      <c r="FSL33" s="572"/>
      <c r="FSM33" s="572"/>
      <c r="FSN33" s="572"/>
      <c r="FSO33" s="572"/>
      <c r="FSP33" s="572"/>
      <c r="FSQ33" s="572"/>
      <c r="FSR33" s="572"/>
      <c r="FSS33" s="572"/>
      <c r="FST33" s="572"/>
      <c r="FSU33" s="572"/>
      <c r="FSV33" s="572"/>
      <c r="FSW33" s="572"/>
      <c r="FSX33" s="572"/>
      <c r="FSY33" s="572"/>
      <c r="FSZ33" s="572"/>
      <c r="FTA33" s="572"/>
      <c r="FTB33" s="572"/>
      <c r="FTC33" s="572"/>
      <c r="FTD33" s="572"/>
      <c r="FTE33" s="572"/>
      <c r="FTF33" s="572"/>
      <c r="FTG33" s="572"/>
      <c r="FTH33" s="572"/>
      <c r="FTI33" s="572"/>
      <c r="FTJ33" s="572"/>
      <c r="FTK33" s="572"/>
      <c r="FTL33" s="572"/>
      <c r="FTM33" s="572"/>
      <c r="FTN33" s="572"/>
      <c r="FTO33" s="572"/>
      <c r="FTP33" s="572"/>
      <c r="FTQ33" s="572"/>
      <c r="FTR33" s="572"/>
      <c r="FTS33" s="572"/>
      <c r="FTT33" s="572"/>
      <c r="FTU33" s="572"/>
      <c r="FTV33" s="572"/>
      <c r="FTW33" s="572"/>
      <c r="FTX33" s="572"/>
      <c r="FTY33" s="572"/>
      <c r="FTZ33" s="572"/>
      <c r="FUA33" s="572"/>
      <c r="FUB33" s="572"/>
      <c r="FUC33" s="572"/>
      <c r="FUD33" s="572"/>
      <c r="FUE33" s="572"/>
      <c r="FUF33" s="572"/>
      <c r="FUG33" s="572"/>
      <c r="FUH33" s="572"/>
      <c r="FUI33" s="572"/>
      <c r="FUJ33" s="572"/>
      <c r="FUK33" s="572"/>
      <c r="FUL33" s="572"/>
      <c r="FUM33" s="572"/>
      <c r="FUN33" s="572"/>
      <c r="FUO33" s="572"/>
      <c r="FUP33" s="572"/>
      <c r="FUQ33" s="572"/>
      <c r="FUR33" s="572"/>
      <c r="FUS33" s="572"/>
      <c r="FUT33" s="572"/>
      <c r="FUU33" s="572"/>
      <c r="FUV33" s="572"/>
      <c r="FUW33" s="572"/>
      <c r="FUX33" s="572"/>
      <c r="FUY33" s="572"/>
      <c r="FUZ33" s="572"/>
      <c r="FVA33" s="572"/>
      <c r="FVB33" s="572"/>
      <c r="FVC33" s="572"/>
      <c r="FVD33" s="572"/>
      <c r="FVE33" s="572"/>
      <c r="FVF33" s="572"/>
      <c r="FVG33" s="572"/>
      <c r="FVH33" s="572"/>
      <c r="FVI33" s="572"/>
      <c r="FVJ33" s="572"/>
      <c r="FVK33" s="572"/>
      <c r="FVL33" s="572"/>
      <c r="FVM33" s="572"/>
      <c r="FVN33" s="572"/>
      <c r="FVO33" s="572"/>
      <c r="FVP33" s="572"/>
      <c r="FVQ33" s="572"/>
      <c r="FVR33" s="572"/>
      <c r="FVS33" s="572"/>
      <c r="FVT33" s="572"/>
      <c r="FVU33" s="572"/>
      <c r="FVV33" s="572"/>
      <c r="FVW33" s="572"/>
      <c r="FVX33" s="572"/>
      <c r="FVY33" s="572"/>
      <c r="FVZ33" s="572"/>
      <c r="FWA33" s="572"/>
      <c r="FWB33" s="572"/>
      <c r="FWC33" s="572"/>
      <c r="FWD33" s="572"/>
      <c r="FWE33" s="572"/>
      <c r="FWF33" s="572"/>
      <c r="FWG33" s="572"/>
      <c r="FWH33" s="572"/>
      <c r="FWI33" s="572"/>
      <c r="FWJ33" s="572"/>
      <c r="FWK33" s="572"/>
      <c r="FWL33" s="572"/>
      <c r="FWM33" s="572"/>
      <c r="FWN33" s="572"/>
      <c r="FWO33" s="572"/>
      <c r="FWP33" s="572"/>
      <c r="FWQ33" s="572"/>
      <c r="FWR33" s="572"/>
      <c r="FWS33" s="572"/>
      <c r="FWT33" s="572"/>
      <c r="FWU33" s="572"/>
      <c r="FWV33" s="572"/>
      <c r="FWW33" s="572"/>
      <c r="FWX33" s="572"/>
      <c r="FWY33" s="572"/>
      <c r="FWZ33" s="572"/>
      <c r="FXA33" s="572"/>
      <c r="FXB33" s="572"/>
      <c r="FXC33" s="572"/>
      <c r="FXD33" s="572"/>
      <c r="FXE33" s="572"/>
      <c r="FXF33" s="572"/>
      <c r="FXG33" s="572"/>
      <c r="FXH33" s="572"/>
      <c r="FXI33" s="572"/>
      <c r="FXJ33" s="572"/>
      <c r="FXK33" s="572"/>
      <c r="FXL33" s="572"/>
      <c r="FXM33" s="572"/>
      <c r="FXN33" s="572"/>
      <c r="FXO33" s="572"/>
      <c r="FXP33" s="572"/>
      <c r="FXQ33" s="572"/>
      <c r="FXR33" s="572"/>
      <c r="FXS33" s="572"/>
      <c r="FXT33" s="572"/>
      <c r="FXU33" s="572"/>
      <c r="FXV33" s="572"/>
      <c r="FXW33" s="572"/>
      <c r="FXX33" s="572"/>
      <c r="FXY33" s="572"/>
      <c r="FXZ33" s="572"/>
      <c r="FYA33" s="572"/>
      <c r="FYB33" s="572"/>
      <c r="FYC33" s="572"/>
      <c r="FYD33" s="572"/>
      <c r="FYE33" s="572"/>
      <c r="FYF33" s="572"/>
      <c r="FYG33" s="572"/>
      <c r="FYH33" s="572"/>
      <c r="FYI33" s="572"/>
      <c r="FYJ33" s="572"/>
      <c r="FYK33" s="572"/>
      <c r="FYL33" s="572"/>
      <c r="FYM33" s="572"/>
      <c r="FYN33" s="572"/>
      <c r="FYO33" s="572"/>
      <c r="FYP33" s="572"/>
      <c r="FYQ33" s="572"/>
      <c r="FYR33" s="572"/>
      <c r="FYS33" s="572"/>
      <c r="FYT33" s="572"/>
      <c r="FYU33" s="572"/>
      <c r="FYV33" s="572"/>
      <c r="FYW33" s="572"/>
      <c r="FYX33" s="572"/>
      <c r="FYY33" s="572"/>
      <c r="FYZ33" s="572"/>
      <c r="FZA33" s="572"/>
      <c r="FZB33" s="572"/>
      <c r="FZC33" s="572"/>
      <c r="FZD33" s="572"/>
      <c r="FZE33" s="572"/>
      <c r="FZF33" s="572"/>
      <c r="FZG33" s="572"/>
      <c r="FZH33" s="572"/>
      <c r="FZI33" s="572"/>
      <c r="FZJ33" s="572"/>
      <c r="FZK33" s="572"/>
      <c r="FZL33" s="572"/>
      <c r="FZM33" s="572"/>
      <c r="FZN33" s="572"/>
      <c r="FZO33" s="572"/>
      <c r="FZP33" s="572"/>
      <c r="FZQ33" s="572"/>
      <c r="FZR33" s="572"/>
      <c r="FZS33" s="572"/>
      <c r="FZT33" s="572"/>
      <c r="FZU33" s="572"/>
      <c r="FZV33" s="572"/>
      <c r="FZW33" s="572"/>
      <c r="FZX33" s="572"/>
      <c r="FZY33" s="572"/>
      <c r="FZZ33" s="572"/>
      <c r="GAA33" s="572"/>
      <c r="GAB33" s="572"/>
      <c r="GAC33" s="572"/>
      <c r="GAD33" s="572"/>
      <c r="GAE33" s="572"/>
      <c r="GAF33" s="572"/>
      <c r="GAG33" s="572"/>
      <c r="GAH33" s="572"/>
      <c r="GAI33" s="572"/>
      <c r="GAJ33" s="572"/>
      <c r="GAK33" s="572"/>
      <c r="GAL33" s="572"/>
      <c r="GAM33" s="572"/>
      <c r="GAN33" s="572"/>
      <c r="GAO33" s="572"/>
      <c r="GAP33" s="572"/>
      <c r="GAQ33" s="572"/>
      <c r="GAR33" s="572"/>
      <c r="GAS33" s="572"/>
      <c r="GAT33" s="572"/>
      <c r="GAU33" s="572"/>
      <c r="GAV33" s="572"/>
      <c r="GAW33" s="572"/>
      <c r="GAX33" s="572"/>
      <c r="GAY33" s="572"/>
      <c r="GAZ33" s="572"/>
      <c r="GBA33" s="572"/>
      <c r="GBB33" s="572"/>
      <c r="GBC33" s="572"/>
      <c r="GBD33" s="572"/>
      <c r="GBE33" s="572"/>
      <c r="GBF33" s="572"/>
      <c r="GBG33" s="572"/>
      <c r="GBH33" s="572"/>
      <c r="GBI33" s="572"/>
      <c r="GBJ33" s="572"/>
      <c r="GBK33" s="572"/>
      <c r="GBL33" s="572"/>
      <c r="GBM33" s="572"/>
      <c r="GBN33" s="572"/>
      <c r="GBO33" s="572"/>
      <c r="GBP33" s="572"/>
      <c r="GBQ33" s="572"/>
      <c r="GBR33" s="572"/>
      <c r="GBS33" s="572"/>
      <c r="GBT33" s="572"/>
      <c r="GBU33" s="572"/>
      <c r="GBV33" s="572"/>
      <c r="GBW33" s="572"/>
      <c r="GBX33" s="572"/>
      <c r="GBY33" s="572"/>
      <c r="GBZ33" s="572"/>
      <c r="GCA33" s="572"/>
      <c r="GCB33" s="572"/>
      <c r="GCC33" s="572"/>
      <c r="GCD33" s="572"/>
      <c r="GCE33" s="572"/>
      <c r="GCF33" s="572"/>
      <c r="GCG33" s="572"/>
      <c r="GCH33" s="572"/>
      <c r="GCI33" s="572"/>
      <c r="GCJ33" s="572"/>
      <c r="GCK33" s="572"/>
      <c r="GCL33" s="572"/>
      <c r="GCM33" s="572"/>
      <c r="GCN33" s="572"/>
      <c r="GCO33" s="572"/>
      <c r="GCP33" s="572"/>
      <c r="GCQ33" s="572"/>
      <c r="GCR33" s="572"/>
      <c r="GCS33" s="572"/>
      <c r="GCT33" s="572"/>
      <c r="GCU33" s="572"/>
      <c r="GCV33" s="572"/>
      <c r="GCW33" s="572"/>
      <c r="GCX33" s="572"/>
      <c r="GCY33" s="572"/>
      <c r="GCZ33" s="572"/>
      <c r="GDA33" s="572"/>
      <c r="GDB33" s="572"/>
      <c r="GDC33" s="572"/>
      <c r="GDD33" s="572"/>
      <c r="GDE33" s="572"/>
      <c r="GDF33" s="572"/>
      <c r="GDG33" s="572"/>
      <c r="GDH33" s="572"/>
      <c r="GDI33" s="572"/>
      <c r="GDJ33" s="572"/>
      <c r="GDK33" s="572"/>
      <c r="GDL33" s="572"/>
      <c r="GDM33" s="572"/>
      <c r="GDN33" s="572"/>
      <c r="GDO33" s="572"/>
      <c r="GDP33" s="572"/>
      <c r="GDQ33" s="572"/>
      <c r="GDR33" s="572"/>
      <c r="GDS33" s="572"/>
      <c r="GDT33" s="572"/>
      <c r="GDU33" s="572"/>
      <c r="GDV33" s="572"/>
      <c r="GDW33" s="572"/>
      <c r="GDX33" s="572"/>
      <c r="GDY33" s="572"/>
      <c r="GDZ33" s="572"/>
      <c r="GEA33" s="572"/>
      <c r="GEB33" s="572"/>
      <c r="GEC33" s="572"/>
      <c r="GED33" s="572"/>
      <c r="GEE33" s="572"/>
      <c r="GEF33" s="572"/>
      <c r="GEG33" s="572"/>
      <c r="GEH33" s="572"/>
      <c r="GEI33" s="572"/>
      <c r="GEJ33" s="572"/>
      <c r="GEK33" s="572"/>
      <c r="GEL33" s="572"/>
      <c r="GEM33" s="572"/>
      <c r="GEN33" s="572"/>
      <c r="GEO33" s="572"/>
      <c r="GEP33" s="572"/>
      <c r="GEQ33" s="572"/>
      <c r="GER33" s="572"/>
      <c r="GES33" s="572"/>
      <c r="GET33" s="572"/>
      <c r="GEU33" s="572"/>
      <c r="GEV33" s="572"/>
      <c r="GEW33" s="572"/>
      <c r="GEX33" s="572"/>
      <c r="GEY33" s="572"/>
      <c r="GEZ33" s="572"/>
      <c r="GFA33" s="572"/>
      <c r="GFB33" s="572"/>
      <c r="GFC33" s="572"/>
      <c r="GFD33" s="572"/>
      <c r="GFE33" s="572"/>
      <c r="GFF33" s="572"/>
      <c r="GFG33" s="572"/>
      <c r="GFH33" s="572"/>
      <c r="GFI33" s="572"/>
      <c r="GFJ33" s="572"/>
      <c r="GFK33" s="572"/>
      <c r="GFL33" s="572"/>
      <c r="GFM33" s="572"/>
      <c r="GFN33" s="572"/>
      <c r="GFO33" s="572"/>
      <c r="GFP33" s="572"/>
      <c r="GFQ33" s="572"/>
      <c r="GFR33" s="572"/>
      <c r="GFS33" s="572"/>
      <c r="GFT33" s="572"/>
      <c r="GFU33" s="572"/>
      <c r="GFV33" s="572"/>
      <c r="GFW33" s="572"/>
      <c r="GFX33" s="572"/>
      <c r="GFY33" s="572"/>
      <c r="GFZ33" s="572"/>
      <c r="GGA33" s="572"/>
      <c r="GGB33" s="572"/>
      <c r="GGC33" s="572"/>
      <c r="GGD33" s="572"/>
      <c r="GGE33" s="572"/>
      <c r="GGF33" s="572"/>
      <c r="GGG33" s="572"/>
      <c r="GGH33" s="572"/>
      <c r="GGI33" s="572"/>
      <c r="GGJ33" s="572"/>
      <c r="GGK33" s="572"/>
      <c r="GGL33" s="572"/>
      <c r="GGM33" s="572"/>
      <c r="GGN33" s="572"/>
      <c r="GGO33" s="572"/>
      <c r="GGP33" s="572"/>
      <c r="GGQ33" s="572"/>
      <c r="GGR33" s="572"/>
      <c r="GGS33" s="572"/>
      <c r="GGT33" s="572"/>
      <c r="GGU33" s="572"/>
      <c r="GGV33" s="572"/>
      <c r="GGW33" s="572"/>
      <c r="GGX33" s="572"/>
      <c r="GGY33" s="572"/>
      <c r="GGZ33" s="572"/>
      <c r="GHA33" s="572"/>
      <c r="GHB33" s="572"/>
      <c r="GHC33" s="572"/>
      <c r="GHD33" s="572"/>
      <c r="GHE33" s="572"/>
      <c r="GHF33" s="572"/>
      <c r="GHG33" s="572"/>
      <c r="GHH33" s="572"/>
      <c r="GHI33" s="572"/>
      <c r="GHJ33" s="572"/>
      <c r="GHK33" s="572"/>
      <c r="GHL33" s="572"/>
      <c r="GHM33" s="572"/>
      <c r="GHN33" s="572"/>
      <c r="GHO33" s="572"/>
      <c r="GHP33" s="572"/>
      <c r="GHQ33" s="572"/>
      <c r="GHR33" s="572"/>
      <c r="GHS33" s="572"/>
      <c r="GHT33" s="572"/>
      <c r="GHU33" s="572"/>
      <c r="GHV33" s="572"/>
      <c r="GHW33" s="572"/>
      <c r="GHX33" s="572"/>
      <c r="GHY33" s="572"/>
      <c r="GHZ33" s="572"/>
      <c r="GIA33" s="572"/>
      <c r="GIB33" s="572"/>
      <c r="GIC33" s="572"/>
      <c r="GID33" s="572"/>
      <c r="GIE33" s="572"/>
      <c r="GIF33" s="572"/>
      <c r="GIG33" s="572"/>
      <c r="GIH33" s="572"/>
      <c r="GII33" s="572"/>
      <c r="GIJ33" s="572"/>
      <c r="GIK33" s="572"/>
      <c r="GIL33" s="572"/>
      <c r="GIM33" s="572"/>
      <c r="GIN33" s="572"/>
      <c r="GIO33" s="572"/>
      <c r="GIP33" s="572"/>
      <c r="GIQ33" s="572"/>
      <c r="GIR33" s="572"/>
      <c r="GIS33" s="572"/>
      <c r="GIT33" s="572"/>
      <c r="GIU33" s="572"/>
      <c r="GIV33" s="572"/>
      <c r="GIW33" s="572"/>
      <c r="GIX33" s="572"/>
      <c r="GIY33" s="572"/>
      <c r="GIZ33" s="572"/>
      <c r="GJA33" s="572"/>
      <c r="GJB33" s="572"/>
      <c r="GJC33" s="572"/>
      <c r="GJD33" s="572"/>
      <c r="GJE33" s="572"/>
      <c r="GJF33" s="572"/>
      <c r="GJG33" s="572"/>
      <c r="GJH33" s="572"/>
      <c r="GJI33" s="572"/>
      <c r="GJJ33" s="572"/>
      <c r="GJK33" s="572"/>
      <c r="GJL33" s="572"/>
      <c r="GJM33" s="572"/>
      <c r="GJN33" s="572"/>
      <c r="GJO33" s="572"/>
      <c r="GJP33" s="572"/>
      <c r="GJQ33" s="572"/>
      <c r="GJR33" s="572"/>
      <c r="GJS33" s="572"/>
      <c r="GJT33" s="572"/>
      <c r="GJU33" s="572"/>
      <c r="GJV33" s="572"/>
      <c r="GJW33" s="572"/>
      <c r="GJX33" s="572"/>
      <c r="GJY33" s="572"/>
      <c r="GJZ33" s="572"/>
      <c r="GKA33" s="572"/>
      <c r="GKB33" s="572"/>
      <c r="GKC33" s="572"/>
      <c r="GKD33" s="572"/>
      <c r="GKE33" s="572"/>
      <c r="GKF33" s="572"/>
      <c r="GKG33" s="572"/>
      <c r="GKH33" s="572"/>
      <c r="GKI33" s="572"/>
      <c r="GKJ33" s="572"/>
      <c r="GKK33" s="572"/>
      <c r="GKL33" s="572"/>
      <c r="GKM33" s="572"/>
      <c r="GKN33" s="572"/>
      <c r="GKO33" s="572"/>
      <c r="GKP33" s="572"/>
      <c r="GKQ33" s="572"/>
      <c r="GKR33" s="572"/>
      <c r="GKS33" s="572"/>
      <c r="GKT33" s="572"/>
      <c r="GKU33" s="572"/>
      <c r="GKV33" s="572"/>
      <c r="GKW33" s="572"/>
      <c r="GKX33" s="572"/>
      <c r="GKY33" s="572"/>
      <c r="GKZ33" s="572"/>
      <c r="GLA33" s="572"/>
      <c r="GLB33" s="572"/>
      <c r="GLC33" s="572"/>
      <c r="GLD33" s="572"/>
      <c r="GLE33" s="572"/>
      <c r="GLF33" s="572"/>
      <c r="GLG33" s="572"/>
      <c r="GLH33" s="572"/>
      <c r="GLI33" s="572"/>
      <c r="GLJ33" s="572"/>
      <c r="GLK33" s="572"/>
      <c r="GLL33" s="572"/>
      <c r="GLM33" s="572"/>
      <c r="GLN33" s="572"/>
      <c r="GLO33" s="572"/>
      <c r="GLP33" s="572"/>
      <c r="GLQ33" s="572"/>
      <c r="GLR33" s="572"/>
      <c r="GLS33" s="572"/>
      <c r="GLT33" s="572"/>
      <c r="GLU33" s="572"/>
      <c r="GLV33" s="572"/>
      <c r="GLW33" s="572"/>
      <c r="GLX33" s="572"/>
      <c r="GLY33" s="572"/>
      <c r="GLZ33" s="572"/>
      <c r="GMA33" s="572"/>
      <c r="GMB33" s="572"/>
      <c r="GMC33" s="572"/>
      <c r="GMD33" s="572"/>
      <c r="GME33" s="572"/>
      <c r="GMF33" s="572"/>
      <c r="GMG33" s="572"/>
      <c r="GMH33" s="572"/>
      <c r="GMI33" s="572"/>
      <c r="GMJ33" s="572"/>
      <c r="GMK33" s="572"/>
      <c r="GML33" s="572"/>
      <c r="GMM33" s="572"/>
      <c r="GMN33" s="572"/>
      <c r="GMO33" s="572"/>
      <c r="GMP33" s="572"/>
      <c r="GMQ33" s="572"/>
      <c r="GMR33" s="572"/>
      <c r="GMS33" s="572"/>
      <c r="GMT33" s="572"/>
      <c r="GMU33" s="572"/>
      <c r="GMV33" s="572"/>
      <c r="GMW33" s="572"/>
      <c r="GMX33" s="572"/>
      <c r="GMY33" s="572"/>
      <c r="GMZ33" s="572"/>
      <c r="GNA33" s="572"/>
      <c r="GNB33" s="572"/>
      <c r="GNC33" s="572"/>
      <c r="GND33" s="572"/>
      <c r="GNE33" s="572"/>
      <c r="GNF33" s="572"/>
      <c r="GNG33" s="572"/>
      <c r="GNH33" s="572"/>
      <c r="GNI33" s="572"/>
      <c r="GNJ33" s="572"/>
      <c r="GNK33" s="572"/>
      <c r="GNL33" s="572"/>
      <c r="GNM33" s="572"/>
      <c r="GNN33" s="572"/>
      <c r="GNO33" s="572"/>
      <c r="GNP33" s="572"/>
      <c r="GNQ33" s="572"/>
      <c r="GNR33" s="572"/>
      <c r="GNS33" s="572"/>
      <c r="GNT33" s="572"/>
      <c r="GNU33" s="572"/>
      <c r="GNV33" s="572"/>
      <c r="GNW33" s="572"/>
      <c r="GNX33" s="572"/>
      <c r="GNY33" s="572"/>
      <c r="GNZ33" s="572"/>
      <c r="GOA33" s="572"/>
      <c r="GOB33" s="572"/>
      <c r="GOC33" s="572"/>
      <c r="GOD33" s="572"/>
      <c r="GOE33" s="572"/>
      <c r="GOF33" s="572"/>
      <c r="GOG33" s="572"/>
      <c r="GOH33" s="572"/>
      <c r="GOI33" s="572"/>
      <c r="GOJ33" s="572"/>
      <c r="GOK33" s="572"/>
      <c r="GOL33" s="572"/>
      <c r="GOM33" s="572"/>
      <c r="GON33" s="572"/>
      <c r="GOO33" s="572"/>
      <c r="GOP33" s="572"/>
      <c r="GOQ33" s="572"/>
      <c r="GOR33" s="572"/>
      <c r="GOS33" s="572"/>
      <c r="GOT33" s="572"/>
      <c r="GOU33" s="572"/>
      <c r="GOV33" s="572"/>
      <c r="GOW33" s="572"/>
      <c r="GOX33" s="572"/>
      <c r="GOY33" s="572"/>
      <c r="GOZ33" s="572"/>
      <c r="GPA33" s="572"/>
      <c r="GPB33" s="572"/>
      <c r="GPC33" s="572"/>
      <c r="GPD33" s="572"/>
      <c r="GPE33" s="572"/>
      <c r="GPF33" s="572"/>
      <c r="GPG33" s="572"/>
      <c r="GPH33" s="572"/>
      <c r="GPI33" s="572"/>
      <c r="GPJ33" s="572"/>
      <c r="GPK33" s="572"/>
      <c r="GPL33" s="572"/>
      <c r="GPM33" s="572"/>
      <c r="GPN33" s="572"/>
      <c r="GPO33" s="572"/>
      <c r="GPP33" s="572"/>
      <c r="GPQ33" s="572"/>
      <c r="GPR33" s="572"/>
      <c r="GPS33" s="572"/>
      <c r="GPT33" s="572"/>
      <c r="GPU33" s="572"/>
      <c r="GPV33" s="572"/>
      <c r="GPW33" s="572"/>
      <c r="GPX33" s="572"/>
      <c r="GPY33" s="572"/>
      <c r="GPZ33" s="572"/>
      <c r="GQA33" s="572"/>
      <c r="GQB33" s="572"/>
      <c r="GQC33" s="572"/>
      <c r="GQD33" s="572"/>
      <c r="GQE33" s="572"/>
      <c r="GQF33" s="572"/>
      <c r="GQG33" s="572"/>
      <c r="GQH33" s="572"/>
      <c r="GQI33" s="572"/>
      <c r="GQJ33" s="572"/>
      <c r="GQK33" s="572"/>
      <c r="GQL33" s="572"/>
      <c r="GQM33" s="572"/>
      <c r="GQN33" s="572"/>
      <c r="GQO33" s="572"/>
      <c r="GQP33" s="572"/>
      <c r="GQQ33" s="572"/>
      <c r="GQR33" s="572"/>
      <c r="GQS33" s="572"/>
      <c r="GQT33" s="572"/>
      <c r="GQU33" s="572"/>
      <c r="GQV33" s="572"/>
      <c r="GQW33" s="572"/>
      <c r="GQX33" s="572"/>
      <c r="GQY33" s="572"/>
      <c r="GQZ33" s="572"/>
      <c r="GRA33" s="572"/>
      <c r="GRB33" s="572"/>
      <c r="GRC33" s="572"/>
      <c r="GRD33" s="572"/>
      <c r="GRE33" s="572"/>
      <c r="GRF33" s="572"/>
      <c r="GRG33" s="572"/>
      <c r="GRH33" s="572"/>
      <c r="GRI33" s="572"/>
      <c r="GRJ33" s="572"/>
      <c r="GRK33" s="572"/>
      <c r="GRL33" s="572"/>
      <c r="GRM33" s="572"/>
      <c r="GRN33" s="572"/>
      <c r="GRO33" s="572"/>
      <c r="GRP33" s="572"/>
      <c r="GRQ33" s="572"/>
      <c r="GRR33" s="572"/>
      <c r="GRS33" s="572"/>
      <c r="GRT33" s="572"/>
      <c r="GRU33" s="572"/>
      <c r="GRV33" s="572"/>
      <c r="GRW33" s="572"/>
      <c r="GRX33" s="572"/>
      <c r="GRY33" s="572"/>
      <c r="GRZ33" s="572"/>
      <c r="GSA33" s="572"/>
      <c r="GSB33" s="572"/>
      <c r="GSC33" s="572"/>
      <c r="GSD33" s="572"/>
      <c r="GSE33" s="572"/>
      <c r="GSF33" s="572"/>
      <c r="GSG33" s="572"/>
      <c r="GSH33" s="572"/>
      <c r="GSI33" s="572"/>
      <c r="GSJ33" s="572"/>
      <c r="GSK33" s="572"/>
      <c r="GSL33" s="572"/>
      <c r="GSM33" s="572"/>
      <c r="GSN33" s="572"/>
      <c r="GSO33" s="572"/>
      <c r="GSP33" s="572"/>
      <c r="GSQ33" s="572"/>
      <c r="GSR33" s="572"/>
      <c r="GSS33" s="572"/>
      <c r="GST33" s="572"/>
      <c r="GSU33" s="572"/>
      <c r="GSV33" s="572"/>
      <c r="GSW33" s="572"/>
      <c r="GSX33" s="572"/>
      <c r="GSY33" s="572"/>
      <c r="GSZ33" s="572"/>
      <c r="GTA33" s="572"/>
      <c r="GTB33" s="572"/>
      <c r="GTC33" s="572"/>
      <c r="GTD33" s="572"/>
      <c r="GTE33" s="572"/>
      <c r="GTF33" s="572"/>
      <c r="GTG33" s="572"/>
      <c r="GTH33" s="572"/>
      <c r="GTI33" s="572"/>
      <c r="GTJ33" s="572"/>
      <c r="GTK33" s="572"/>
      <c r="GTL33" s="572"/>
      <c r="GTM33" s="572"/>
      <c r="GTN33" s="572"/>
      <c r="GTO33" s="572"/>
      <c r="GTP33" s="572"/>
      <c r="GTQ33" s="572"/>
      <c r="GTR33" s="572"/>
      <c r="GTS33" s="572"/>
      <c r="GTT33" s="572"/>
      <c r="GTU33" s="572"/>
      <c r="GTV33" s="572"/>
      <c r="GTW33" s="572"/>
      <c r="GTX33" s="572"/>
      <c r="GTY33" s="572"/>
      <c r="GTZ33" s="572"/>
      <c r="GUA33" s="572"/>
      <c r="GUB33" s="572"/>
      <c r="GUC33" s="572"/>
      <c r="GUD33" s="572"/>
      <c r="GUE33" s="572"/>
      <c r="GUF33" s="572"/>
      <c r="GUG33" s="572"/>
      <c r="GUH33" s="572"/>
      <c r="GUI33" s="572"/>
      <c r="GUJ33" s="572"/>
      <c r="GUK33" s="572"/>
      <c r="GUL33" s="572"/>
      <c r="GUM33" s="572"/>
      <c r="GUN33" s="572"/>
      <c r="GUO33" s="572"/>
      <c r="GUP33" s="572"/>
      <c r="GUQ33" s="572"/>
      <c r="GUR33" s="572"/>
      <c r="GUS33" s="572"/>
      <c r="GUT33" s="572"/>
      <c r="GUU33" s="572"/>
      <c r="GUV33" s="572"/>
      <c r="GUW33" s="572"/>
      <c r="GUX33" s="572"/>
      <c r="GUY33" s="572"/>
      <c r="GUZ33" s="572"/>
      <c r="GVA33" s="572"/>
      <c r="GVB33" s="572"/>
      <c r="GVC33" s="572"/>
      <c r="GVD33" s="572"/>
      <c r="GVE33" s="572"/>
      <c r="GVF33" s="572"/>
      <c r="GVG33" s="572"/>
      <c r="GVH33" s="572"/>
      <c r="GVI33" s="572"/>
      <c r="GVJ33" s="572"/>
      <c r="GVK33" s="572"/>
      <c r="GVL33" s="572"/>
      <c r="GVM33" s="572"/>
      <c r="GVN33" s="572"/>
      <c r="GVO33" s="572"/>
      <c r="GVP33" s="572"/>
      <c r="GVQ33" s="572"/>
      <c r="GVR33" s="572"/>
      <c r="GVS33" s="572"/>
      <c r="GVT33" s="572"/>
      <c r="GVU33" s="572"/>
      <c r="GVV33" s="572"/>
      <c r="GVW33" s="572"/>
      <c r="GVX33" s="572"/>
      <c r="GVY33" s="572"/>
      <c r="GVZ33" s="572"/>
      <c r="GWA33" s="572"/>
      <c r="GWB33" s="572"/>
      <c r="GWC33" s="572"/>
      <c r="GWD33" s="572"/>
      <c r="GWE33" s="572"/>
      <c r="GWF33" s="572"/>
      <c r="GWG33" s="572"/>
      <c r="GWH33" s="572"/>
      <c r="GWI33" s="572"/>
      <c r="GWJ33" s="572"/>
      <c r="GWK33" s="572"/>
      <c r="GWL33" s="572"/>
      <c r="GWM33" s="572"/>
      <c r="GWN33" s="572"/>
      <c r="GWO33" s="572"/>
      <c r="GWP33" s="572"/>
      <c r="GWQ33" s="572"/>
      <c r="GWR33" s="572"/>
      <c r="GWS33" s="572"/>
      <c r="GWT33" s="572"/>
      <c r="GWU33" s="572"/>
      <c r="GWV33" s="572"/>
      <c r="GWW33" s="572"/>
      <c r="GWX33" s="572"/>
      <c r="GWY33" s="572"/>
      <c r="GWZ33" s="572"/>
      <c r="GXA33" s="572"/>
      <c r="GXB33" s="572"/>
      <c r="GXC33" s="572"/>
      <c r="GXD33" s="572"/>
      <c r="GXE33" s="572"/>
      <c r="GXF33" s="572"/>
      <c r="GXG33" s="572"/>
      <c r="GXH33" s="572"/>
      <c r="GXI33" s="572"/>
      <c r="GXJ33" s="572"/>
      <c r="GXK33" s="572"/>
      <c r="GXL33" s="572"/>
      <c r="GXM33" s="572"/>
      <c r="GXN33" s="572"/>
      <c r="GXO33" s="572"/>
      <c r="GXP33" s="572"/>
      <c r="GXQ33" s="572"/>
      <c r="GXR33" s="572"/>
      <c r="GXS33" s="572"/>
      <c r="GXT33" s="572"/>
      <c r="GXU33" s="572"/>
      <c r="GXV33" s="572"/>
      <c r="GXW33" s="572"/>
      <c r="GXX33" s="572"/>
      <c r="GXY33" s="572"/>
      <c r="GXZ33" s="572"/>
      <c r="GYA33" s="572"/>
      <c r="GYB33" s="572"/>
      <c r="GYC33" s="572"/>
      <c r="GYD33" s="572"/>
      <c r="GYE33" s="572"/>
      <c r="GYF33" s="572"/>
      <c r="GYG33" s="572"/>
      <c r="GYH33" s="572"/>
      <c r="GYI33" s="572"/>
      <c r="GYJ33" s="572"/>
      <c r="GYK33" s="572"/>
      <c r="GYL33" s="572"/>
      <c r="GYM33" s="572"/>
      <c r="GYN33" s="572"/>
      <c r="GYO33" s="572"/>
      <c r="GYP33" s="572"/>
      <c r="GYQ33" s="572"/>
      <c r="GYR33" s="572"/>
      <c r="GYS33" s="572"/>
      <c r="GYT33" s="572"/>
      <c r="GYU33" s="572"/>
      <c r="GYV33" s="572"/>
      <c r="GYW33" s="572"/>
      <c r="GYX33" s="572"/>
      <c r="GYY33" s="572"/>
      <c r="GYZ33" s="572"/>
      <c r="GZA33" s="572"/>
      <c r="GZB33" s="572"/>
      <c r="GZC33" s="572"/>
      <c r="GZD33" s="572"/>
      <c r="GZE33" s="572"/>
      <c r="GZF33" s="572"/>
      <c r="GZG33" s="572"/>
      <c r="GZH33" s="572"/>
      <c r="GZI33" s="572"/>
      <c r="GZJ33" s="572"/>
      <c r="GZK33" s="572"/>
      <c r="GZL33" s="572"/>
      <c r="GZM33" s="572"/>
      <c r="GZN33" s="572"/>
      <c r="GZO33" s="572"/>
      <c r="GZP33" s="572"/>
      <c r="GZQ33" s="572"/>
      <c r="GZR33" s="572"/>
      <c r="GZS33" s="572"/>
      <c r="GZT33" s="572"/>
      <c r="GZU33" s="572"/>
      <c r="GZV33" s="572"/>
      <c r="GZW33" s="572"/>
      <c r="GZX33" s="572"/>
      <c r="GZY33" s="572"/>
      <c r="GZZ33" s="572"/>
      <c r="HAA33" s="572"/>
      <c r="HAB33" s="572"/>
      <c r="HAC33" s="572"/>
      <c r="HAD33" s="572"/>
      <c r="HAE33" s="572"/>
      <c r="HAF33" s="572"/>
      <c r="HAG33" s="572"/>
      <c r="HAH33" s="572"/>
      <c r="HAI33" s="572"/>
      <c r="HAJ33" s="572"/>
      <c r="HAK33" s="572"/>
      <c r="HAL33" s="572"/>
      <c r="HAM33" s="572"/>
      <c r="HAN33" s="572"/>
      <c r="HAO33" s="572"/>
      <c r="HAP33" s="572"/>
      <c r="HAQ33" s="572"/>
      <c r="HAR33" s="572"/>
      <c r="HAS33" s="572"/>
      <c r="HAT33" s="572"/>
      <c r="HAU33" s="572"/>
      <c r="HAV33" s="572"/>
      <c r="HAW33" s="572"/>
      <c r="HAX33" s="572"/>
      <c r="HAY33" s="572"/>
      <c r="HAZ33" s="572"/>
      <c r="HBA33" s="572"/>
      <c r="HBB33" s="572"/>
      <c r="HBC33" s="572"/>
      <c r="HBD33" s="572"/>
      <c r="HBE33" s="572"/>
      <c r="HBF33" s="572"/>
      <c r="HBG33" s="572"/>
      <c r="HBH33" s="572"/>
      <c r="HBI33" s="572"/>
      <c r="HBJ33" s="572"/>
      <c r="HBK33" s="572"/>
      <c r="HBL33" s="572"/>
      <c r="HBM33" s="572"/>
      <c r="HBN33" s="572"/>
      <c r="HBO33" s="572"/>
      <c r="HBP33" s="572"/>
      <c r="HBQ33" s="572"/>
      <c r="HBR33" s="572"/>
      <c r="HBS33" s="572"/>
      <c r="HBT33" s="572"/>
      <c r="HBU33" s="572"/>
      <c r="HBV33" s="572"/>
      <c r="HBW33" s="572"/>
      <c r="HBX33" s="572"/>
      <c r="HBY33" s="572"/>
      <c r="HBZ33" s="572"/>
      <c r="HCA33" s="572"/>
      <c r="HCB33" s="572"/>
      <c r="HCC33" s="572"/>
      <c r="HCD33" s="572"/>
      <c r="HCE33" s="572"/>
      <c r="HCF33" s="572"/>
      <c r="HCG33" s="572"/>
      <c r="HCH33" s="572"/>
      <c r="HCI33" s="572"/>
      <c r="HCJ33" s="572"/>
      <c r="HCK33" s="572"/>
      <c r="HCL33" s="572"/>
      <c r="HCM33" s="572"/>
      <c r="HCN33" s="572"/>
      <c r="HCO33" s="572"/>
      <c r="HCP33" s="572"/>
      <c r="HCQ33" s="572"/>
      <c r="HCR33" s="572"/>
      <c r="HCS33" s="572"/>
      <c r="HCT33" s="572"/>
      <c r="HCU33" s="572"/>
      <c r="HCV33" s="572"/>
      <c r="HCW33" s="572"/>
      <c r="HCX33" s="572"/>
      <c r="HCY33" s="572"/>
      <c r="HCZ33" s="572"/>
      <c r="HDA33" s="572"/>
      <c r="HDB33" s="572"/>
      <c r="HDC33" s="572"/>
      <c r="HDD33" s="572"/>
      <c r="HDE33" s="572"/>
      <c r="HDF33" s="572"/>
      <c r="HDG33" s="572"/>
      <c r="HDH33" s="572"/>
      <c r="HDI33" s="572"/>
      <c r="HDJ33" s="572"/>
      <c r="HDK33" s="572"/>
      <c r="HDL33" s="572"/>
      <c r="HDM33" s="572"/>
      <c r="HDN33" s="572"/>
      <c r="HDO33" s="572"/>
      <c r="HDP33" s="572"/>
      <c r="HDQ33" s="572"/>
      <c r="HDR33" s="572"/>
      <c r="HDS33" s="572"/>
      <c r="HDT33" s="572"/>
      <c r="HDU33" s="572"/>
      <c r="HDV33" s="572"/>
      <c r="HDW33" s="572"/>
      <c r="HDX33" s="572"/>
      <c r="HDY33" s="572"/>
      <c r="HDZ33" s="572"/>
      <c r="HEA33" s="572"/>
      <c r="HEB33" s="572"/>
      <c r="HEC33" s="572"/>
      <c r="HED33" s="572"/>
      <c r="HEE33" s="572"/>
      <c r="HEF33" s="572"/>
      <c r="HEG33" s="572"/>
      <c r="HEH33" s="572"/>
      <c r="HEI33" s="572"/>
      <c r="HEJ33" s="572"/>
      <c r="HEK33" s="572"/>
      <c r="HEL33" s="572"/>
      <c r="HEM33" s="572"/>
      <c r="HEN33" s="572"/>
      <c r="HEO33" s="572"/>
      <c r="HEP33" s="572"/>
      <c r="HEQ33" s="572"/>
      <c r="HER33" s="572"/>
      <c r="HES33" s="572"/>
      <c r="HET33" s="572"/>
      <c r="HEU33" s="572"/>
      <c r="HEV33" s="572"/>
      <c r="HEW33" s="572"/>
      <c r="HEX33" s="572"/>
      <c r="HEY33" s="572"/>
      <c r="HEZ33" s="572"/>
      <c r="HFA33" s="572"/>
      <c r="HFB33" s="572"/>
      <c r="HFC33" s="572"/>
      <c r="HFD33" s="572"/>
      <c r="HFE33" s="572"/>
      <c r="HFF33" s="572"/>
      <c r="HFG33" s="572"/>
      <c r="HFH33" s="572"/>
      <c r="HFI33" s="572"/>
      <c r="HFJ33" s="572"/>
      <c r="HFK33" s="572"/>
      <c r="HFL33" s="572"/>
      <c r="HFM33" s="572"/>
      <c r="HFN33" s="572"/>
      <c r="HFO33" s="572"/>
      <c r="HFP33" s="572"/>
      <c r="HFQ33" s="572"/>
      <c r="HFR33" s="572"/>
      <c r="HFS33" s="572"/>
      <c r="HFT33" s="572"/>
      <c r="HFU33" s="572"/>
      <c r="HFV33" s="572"/>
      <c r="HFW33" s="572"/>
      <c r="HFX33" s="572"/>
      <c r="HFY33" s="572"/>
      <c r="HFZ33" s="572"/>
      <c r="HGA33" s="572"/>
      <c r="HGB33" s="572"/>
      <c r="HGC33" s="572"/>
      <c r="HGD33" s="572"/>
      <c r="HGE33" s="572"/>
      <c r="HGF33" s="572"/>
      <c r="HGG33" s="572"/>
      <c r="HGH33" s="572"/>
      <c r="HGI33" s="572"/>
      <c r="HGJ33" s="572"/>
      <c r="HGK33" s="572"/>
      <c r="HGL33" s="572"/>
      <c r="HGM33" s="572"/>
      <c r="HGN33" s="572"/>
      <c r="HGO33" s="572"/>
      <c r="HGP33" s="572"/>
      <c r="HGQ33" s="572"/>
      <c r="HGR33" s="572"/>
      <c r="HGS33" s="572"/>
      <c r="HGT33" s="572"/>
      <c r="HGU33" s="572"/>
      <c r="HGV33" s="572"/>
      <c r="HGW33" s="572"/>
      <c r="HGX33" s="572"/>
      <c r="HGY33" s="572"/>
      <c r="HGZ33" s="572"/>
      <c r="HHA33" s="572"/>
      <c r="HHB33" s="572"/>
      <c r="HHC33" s="572"/>
      <c r="HHD33" s="572"/>
      <c r="HHE33" s="572"/>
      <c r="HHF33" s="572"/>
      <c r="HHG33" s="572"/>
      <c r="HHH33" s="572"/>
      <c r="HHI33" s="572"/>
      <c r="HHJ33" s="572"/>
      <c r="HHK33" s="572"/>
      <c r="HHL33" s="572"/>
      <c r="HHM33" s="572"/>
      <c r="HHN33" s="572"/>
      <c r="HHO33" s="572"/>
      <c r="HHP33" s="572"/>
      <c r="HHQ33" s="572"/>
      <c r="HHR33" s="572"/>
      <c r="HHS33" s="572"/>
      <c r="HHT33" s="572"/>
      <c r="HHU33" s="572"/>
      <c r="HHV33" s="572"/>
      <c r="HHW33" s="572"/>
      <c r="HHX33" s="572"/>
      <c r="HHY33" s="572"/>
      <c r="HHZ33" s="572"/>
      <c r="HIA33" s="572"/>
      <c r="HIB33" s="572"/>
      <c r="HIC33" s="572"/>
      <c r="HID33" s="572"/>
      <c r="HIE33" s="572"/>
      <c r="HIF33" s="572"/>
      <c r="HIG33" s="572"/>
      <c r="HIH33" s="572"/>
      <c r="HII33" s="572"/>
      <c r="HIJ33" s="572"/>
      <c r="HIK33" s="572"/>
      <c r="HIL33" s="572"/>
      <c r="HIM33" s="572"/>
      <c r="HIN33" s="572"/>
      <c r="HIO33" s="572"/>
      <c r="HIP33" s="572"/>
      <c r="HIQ33" s="572"/>
      <c r="HIR33" s="572"/>
      <c r="HIS33" s="572"/>
      <c r="HIT33" s="572"/>
      <c r="HIU33" s="572"/>
      <c r="HIV33" s="572"/>
      <c r="HIW33" s="572"/>
      <c r="HIX33" s="572"/>
      <c r="HIY33" s="572"/>
      <c r="HIZ33" s="572"/>
      <c r="HJA33" s="572"/>
      <c r="HJB33" s="572"/>
      <c r="HJC33" s="572"/>
      <c r="HJD33" s="572"/>
      <c r="HJE33" s="572"/>
      <c r="HJF33" s="572"/>
      <c r="HJG33" s="572"/>
      <c r="HJH33" s="572"/>
      <c r="HJI33" s="572"/>
      <c r="HJJ33" s="572"/>
      <c r="HJK33" s="572"/>
      <c r="HJL33" s="572"/>
      <c r="HJM33" s="572"/>
      <c r="HJN33" s="572"/>
      <c r="HJO33" s="572"/>
      <c r="HJP33" s="572"/>
      <c r="HJQ33" s="572"/>
      <c r="HJR33" s="572"/>
      <c r="HJS33" s="572"/>
      <c r="HJT33" s="572"/>
      <c r="HJU33" s="572"/>
      <c r="HJV33" s="572"/>
      <c r="HJW33" s="572"/>
      <c r="HJX33" s="572"/>
      <c r="HJY33" s="572"/>
      <c r="HJZ33" s="572"/>
      <c r="HKA33" s="572"/>
      <c r="HKB33" s="572"/>
      <c r="HKC33" s="572"/>
      <c r="HKD33" s="572"/>
      <c r="HKE33" s="572"/>
      <c r="HKF33" s="572"/>
      <c r="HKG33" s="572"/>
      <c r="HKH33" s="572"/>
      <c r="HKI33" s="572"/>
      <c r="HKJ33" s="572"/>
      <c r="HKK33" s="572"/>
      <c r="HKL33" s="572"/>
      <c r="HKM33" s="572"/>
      <c r="HKN33" s="572"/>
      <c r="HKO33" s="572"/>
      <c r="HKP33" s="572"/>
      <c r="HKQ33" s="572"/>
      <c r="HKR33" s="572"/>
      <c r="HKS33" s="572"/>
      <c r="HKT33" s="572"/>
      <c r="HKU33" s="572"/>
      <c r="HKV33" s="572"/>
      <c r="HKW33" s="572"/>
      <c r="HKX33" s="572"/>
      <c r="HKY33" s="572"/>
      <c r="HKZ33" s="572"/>
      <c r="HLA33" s="572"/>
      <c r="HLB33" s="572"/>
      <c r="HLC33" s="572"/>
      <c r="HLD33" s="572"/>
      <c r="HLE33" s="572"/>
      <c r="HLF33" s="572"/>
      <c r="HLG33" s="572"/>
      <c r="HLH33" s="572"/>
      <c r="HLI33" s="572"/>
      <c r="HLJ33" s="572"/>
      <c r="HLK33" s="572"/>
      <c r="HLL33" s="572"/>
      <c r="HLM33" s="572"/>
      <c r="HLN33" s="572"/>
      <c r="HLO33" s="572"/>
      <c r="HLP33" s="572"/>
      <c r="HLQ33" s="572"/>
      <c r="HLR33" s="572"/>
      <c r="HLS33" s="572"/>
      <c r="HLT33" s="572"/>
      <c r="HLU33" s="572"/>
      <c r="HLV33" s="572"/>
      <c r="HLW33" s="572"/>
      <c r="HLX33" s="572"/>
      <c r="HLY33" s="572"/>
      <c r="HLZ33" s="572"/>
      <c r="HMA33" s="572"/>
      <c r="HMB33" s="572"/>
      <c r="HMC33" s="572"/>
      <c r="HMD33" s="572"/>
      <c r="HME33" s="572"/>
      <c r="HMF33" s="572"/>
      <c r="HMG33" s="572"/>
      <c r="HMH33" s="572"/>
      <c r="HMI33" s="572"/>
      <c r="HMJ33" s="572"/>
      <c r="HMK33" s="572"/>
      <c r="HML33" s="572"/>
      <c r="HMM33" s="572"/>
      <c r="HMN33" s="572"/>
      <c r="HMO33" s="572"/>
      <c r="HMP33" s="572"/>
      <c r="HMQ33" s="572"/>
      <c r="HMR33" s="572"/>
      <c r="HMS33" s="572"/>
      <c r="HMT33" s="572"/>
      <c r="HMU33" s="572"/>
      <c r="HMV33" s="572"/>
      <c r="HMW33" s="572"/>
      <c r="HMX33" s="572"/>
      <c r="HMY33" s="572"/>
      <c r="HMZ33" s="572"/>
      <c r="HNA33" s="572"/>
      <c r="HNB33" s="572"/>
      <c r="HNC33" s="572"/>
      <c r="HND33" s="572"/>
      <c r="HNE33" s="572"/>
      <c r="HNF33" s="572"/>
      <c r="HNG33" s="572"/>
      <c r="HNH33" s="572"/>
      <c r="HNI33" s="572"/>
      <c r="HNJ33" s="572"/>
      <c r="HNK33" s="572"/>
      <c r="HNL33" s="572"/>
      <c r="HNM33" s="572"/>
      <c r="HNN33" s="572"/>
      <c r="HNO33" s="572"/>
      <c r="HNP33" s="572"/>
      <c r="HNQ33" s="572"/>
      <c r="HNR33" s="572"/>
      <c r="HNS33" s="572"/>
      <c r="HNT33" s="572"/>
      <c r="HNU33" s="572"/>
      <c r="HNV33" s="572"/>
      <c r="HNW33" s="572"/>
      <c r="HNX33" s="572"/>
      <c r="HNY33" s="572"/>
      <c r="HNZ33" s="572"/>
      <c r="HOA33" s="572"/>
      <c r="HOB33" s="572"/>
      <c r="HOC33" s="572"/>
      <c r="HOD33" s="572"/>
      <c r="HOE33" s="572"/>
      <c r="HOF33" s="572"/>
      <c r="HOG33" s="572"/>
      <c r="HOH33" s="572"/>
      <c r="HOI33" s="572"/>
      <c r="HOJ33" s="572"/>
      <c r="HOK33" s="572"/>
      <c r="HOL33" s="572"/>
      <c r="HOM33" s="572"/>
      <c r="HON33" s="572"/>
      <c r="HOO33" s="572"/>
      <c r="HOP33" s="572"/>
      <c r="HOQ33" s="572"/>
      <c r="HOR33" s="572"/>
      <c r="HOS33" s="572"/>
      <c r="HOT33" s="572"/>
      <c r="HOU33" s="572"/>
      <c r="HOV33" s="572"/>
      <c r="HOW33" s="572"/>
      <c r="HOX33" s="572"/>
      <c r="HOY33" s="572"/>
      <c r="HOZ33" s="572"/>
      <c r="HPA33" s="572"/>
      <c r="HPB33" s="572"/>
      <c r="HPC33" s="572"/>
      <c r="HPD33" s="572"/>
      <c r="HPE33" s="572"/>
      <c r="HPF33" s="572"/>
      <c r="HPG33" s="572"/>
      <c r="HPH33" s="572"/>
      <c r="HPI33" s="572"/>
      <c r="HPJ33" s="572"/>
      <c r="HPK33" s="572"/>
      <c r="HPL33" s="572"/>
      <c r="HPM33" s="572"/>
      <c r="HPN33" s="572"/>
      <c r="HPO33" s="572"/>
      <c r="HPP33" s="572"/>
      <c r="HPQ33" s="572"/>
      <c r="HPR33" s="572"/>
      <c r="HPS33" s="572"/>
      <c r="HPT33" s="572"/>
      <c r="HPU33" s="572"/>
      <c r="HPV33" s="572"/>
      <c r="HPW33" s="572"/>
      <c r="HPX33" s="572"/>
      <c r="HPY33" s="572"/>
      <c r="HPZ33" s="572"/>
      <c r="HQA33" s="572"/>
      <c r="HQB33" s="572"/>
      <c r="HQC33" s="572"/>
      <c r="HQD33" s="572"/>
      <c r="HQE33" s="572"/>
      <c r="HQF33" s="572"/>
      <c r="HQG33" s="572"/>
      <c r="HQH33" s="572"/>
      <c r="HQI33" s="572"/>
      <c r="HQJ33" s="572"/>
      <c r="HQK33" s="572"/>
      <c r="HQL33" s="572"/>
      <c r="HQM33" s="572"/>
      <c r="HQN33" s="572"/>
      <c r="HQO33" s="572"/>
      <c r="HQP33" s="572"/>
      <c r="HQQ33" s="572"/>
      <c r="HQR33" s="572"/>
      <c r="HQS33" s="572"/>
      <c r="HQT33" s="572"/>
      <c r="HQU33" s="572"/>
      <c r="HQV33" s="572"/>
      <c r="HQW33" s="572"/>
      <c r="HQX33" s="572"/>
      <c r="HQY33" s="572"/>
      <c r="HQZ33" s="572"/>
      <c r="HRA33" s="572"/>
      <c r="HRB33" s="572"/>
      <c r="HRC33" s="572"/>
      <c r="HRD33" s="572"/>
      <c r="HRE33" s="572"/>
      <c r="HRF33" s="572"/>
      <c r="HRG33" s="572"/>
      <c r="HRH33" s="572"/>
      <c r="HRI33" s="572"/>
      <c r="HRJ33" s="572"/>
      <c r="HRK33" s="572"/>
      <c r="HRL33" s="572"/>
      <c r="HRM33" s="572"/>
      <c r="HRN33" s="572"/>
      <c r="HRO33" s="572"/>
      <c r="HRP33" s="572"/>
      <c r="HRQ33" s="572"/>
      <c r="HRR33" s="572"/>
      <c r="HRS33" s="572"/>
      <c r="HRT33" s="572"/>
      <c r="HRU33" s="572"/>
      <c r="HRV33" s="572"/>
      <c r="HRW33" s="572"/>
      <c r="HRX33" s="572"/>
      <c r="HRY33" s="572"/>
      <c r="HRZ33" s="572"/>
      <c r="HSA33" s="572"/>
      <c r="HSB33" s="572"/>
      <c r="HSC33" s="572"/>
      <c r="HSD33" s="572"/>
      <c r="HSE33" s="572"/>
      <c r="HSF33" s="572"/>
      <c r="HSG33" s="572"/>
      <c r="HSH33" s="572"/>
      <c r="HSI33" s="572"/>
      <c r="HSJ33" s="572"/>
      <c r="HSK33" s="572"/>
      <c r="HSL33" s="572"/>
      <c r="HSM33" s="572"/>
      <c r="HSN33" s="572"/>
      <c r="HSO33" s="572"/>
      <c r="HSP33" s="572"/>
      <c r="HSQ33" s="572"/>
      <c r="HSR33" s="572"/>
      <c r="HSS33" s="572"/>
      <c r="HST33" s="572"/>
      <c r="HSU33" s="572"/>
      <c r="HSV33" s="572"/>
      <c r="HSW33" s="572"/>
      <c r="HSX33" s="572"/>
      <c r="HSY33" s="572"/>
      <c r="HSZ33" s="572"/>
      <c r="HTA33" s="572"/>
      <c r="HTB33" s="572"/>
      <c r="HTC33" s="572"/>
      <c r="HTD33" s="572"/>
      <c r="HTE33" s="572"/>
      <c r="HTF33" s="572"/>
      <c r="HTG33" s="572"/>
      <c r="HTH33" s="572"/>
      <c r="HTI33" s="572"/>
      <c r="HTJ33" s="572"/>
      <c r="HTK33" s="572"/>
      <c r="HTL33" s="572"/>
      <c r="HTM33" s="572"/>
      <c r="HTN33" s="572"/>
      <c r="HTO33" s="572"/>
      <c r="HTP33" s="572"/>
      <c r="HTQ33" s="572"/>
      <c r="HTR33" s="572"/>
      <c r="HTS33" s="572"/>
      <c r="HTT33" s="572"/>
      <c r="HTU33" s="572"/>
      <c r="HTV33" s="572"/>
      <c r="HTW33" s="572"/>
      <c r="HTX33" s="572"/>
      <c r="HTY33" s="572"/>
      <c r="HTZ33" s="572"/>
      <c r="HUA33" s="572"/>
      <c r="HUB33" s="572"/>
      <c r="HUC33" s="572"/>
      <c r="HUD33" s="572"/>
      <c r="HUE33" s="572"/>
      <c r="HUF33" s="572"/>
      <c r="HUG33" s="572"/>
      <c r="HUH33" s="572"/>
      <c r="HUI33" s="572"/>
      <c r="HUJ33" s="572"/>
      <c r="HUK33" s="572"/>
      <c r="HUL33" s="572"/>
      <c r="HUM33" s="572"/>
      <c r="HUN33" s="572"/>
      <c r="HUO33" s="572"/>
      <c r="HUP33" s="572"/>
      <c r="HUQ33" s="572"/>
      <c r="HUR33" s="572"/>
      <c r="HUS33" s="572"/>
      <c r="HUT33" s="572"/>
      <c r="HUU33" s="572"/>
      <c r="HUV33" s="572"/>
      <c r="HUW33" s="572"/>
      <c r="HUX33" s="572"/>
      <c r="HUY33" s="572"/>
      <c r="HUZ33" s="572"/>
      <c r="HVA33" s="572"/>
      <c r="HVB33" s="572"/>
      <c r="HVC33" s="572"/>
      <c r="HVD33" s="572"/>
      <c r="HVE33" s="572"/>
      <c r="HVF33" s="572"/>
      <c r="HVG33" s="572"/>
      <c r="HVH33" s="572"/>
      <c r="HVI33" s="572"/>
      <c r="HVJ33" s="572"/>
      <c r="HVK33" s="572"/>
      <c r="HVL33" s="572"/>
      <c r="HVM33" s="572"/>
      <c r="HVN33" s="572"/>
      <c r="HVO33" s="572"/>
      <c r="HVP33" s="572"/>
      <c r="HVQ33" s="572"/>
      <c r="HVR33" s="572"/>
      <c r="HVS33" s="572"/>
      <c r="HVT33" s="572"/>
      <c r="HVU33" s="572"/>
      <c r="HVV33" s="572"/>
      <c r="HVW33" s="572"/>
      <c r="HVX33" s="572"/>
      <c r="HVY33" s="572"/>
      <c r="HVZ33" s="572"/>
      <c r="HWA33" s="572"/>
      <c r="HWB33" s="572"/>
      <c r="HWC33" s="572"/>
      <c r="HWD33" s="572"/>
      <c r="HWE33" s="572"/>
      <c r="HWF33" s="572"/>
      <c r="HWG33" s="572"/>
      <c r="HWH33" s="572"/>
      <c r="HWI33" s="572"/>
      <c r="HWJ33" s="572"/>
      <c r="HWK33" s="572"/>
      <c r="HWL33" s="572"/>
      <c r="HWM33" s="572"/>
      <c r="HWN33" s="572"/>
      <c r="HWO33" s="572"/>
      <c r="HWP33" s="572"/>
      <c r="HWQ33" s="572"/>
      <c r="HWR33" s="572"/>
      <c r="HWS33" s="572"/>
      <c r="HWT33" s="572"/>
      <c r="HWU33" s="572"/>
      <c r="HWV33" s="572"/>
      <c r="HWW33" s="572"/>
      <c r="HWX33" s="572"/>
      <c r="HWY33" s="572"/>
      <c r="HWZ33" s="572"/>
      <c r="HXA33" s="572"/>
      <c r="HXB33" s="572"/>
      <c r="HXC33" s="572"/>
      <c r="HXD33" s="572"/>
      <c r="HXE33" s="572"/>
      <c r="HXF33" s="572"/>
      <c r="HXG33" s="572"/>
      <c r="HXH33" s="572"/>
      <c r="HXI33" s="572"/>
      <c r="HXJ33" s="572"/>
      <c r="HXK33" s="572"/>
      <c r="HXL33" s="572"/>
      <c r="HXM33" s="572"/>
      <c r="HXN33" s="572"/>
      <c r="HXO33" s="572"/>
      <c r="HXP33" s="572"/>
      <c r="HXQ33" s="572"/>
      <c r="HXR33" s="572"/>
      <c r="HXS33" s="572"/>
      <c r="HXT33" s="572"/>
      <c r="HXU33" s="572"/>
      <c r="HXV33" s="572"/>
      <c r="HXW33" s="572"/>
      <c r="HXX33" s="572"/>
      <c r="HXY33" s="572"/>
      <c r="HXZ33" s="572"/>
      <c r="HYA33" s="572"/>
      <c r="HYB33" s="572"/>
      <c r="HYC33" s="572"/>
      <c r="HYD33" s="572"/>
      <c r="HYE33" s="572"/>
      <c r="HYF33" s="572"/>
      <c r="HYG33" s="572"/>
      <c r="HYH33" s="572"/>
      <c r="HYI33" s="572"/>
      <c r="HYJ33" s="572"/>
      <c r="HYK33" s="572"/>
      <c r="HYL33" s="572"/>
      <c r="HYM33" s="572"/>
      <c r="HYN33" s="572"/>
      <c r="HYO33" s="572"/>
      <c r="HYP33" s="572"/>
      <c r="HYQ33" s="572"/>
      <c r="HYR33" s="572"/>
      <c r="HYS33" s="572"/>
      <c r="HYT33" s="572"/>
      <c r="HYU33" s="572"/>
      <c r="HYV33" s="572"/>
      <c r="HYW33" s="572"/>
      <c r="HYX33" s="572"/>
      <c r="HYY33" s="572"/>
      <c r="HYZ33" s="572"/>
      <c r="HZA33" s="572"/>
      <c r="HZB33" s="572"/>
      <c r="HZC33" s="572"/>
      <c r="HZD33" s="572"/>
      <c r="HZE33" s="572"/>
      <c r="HZF33" s="572"/>
      <c r="HZG33" s="572"/>
      <c r="HZH33" s="572"/>
      <c r="HZI33" s="572"/>
      <c r="HZJ33" s="572"/>
      <c r="HZK33" s="572"/>
      <c r="HZL33" s="572"/>
      <c r="HZM33" s="572"/>
      <c r="HZN33" s="572"/>
      <c r="HZO33" s="572"/>
      <c r="HZP33" s="572"/>
      <c r="HZQ33" s="572"/>
      <c r="HZR33" s="572"/>
      <c r="HZS33" s="572"/>
      <c r="HZT33" s="572"/>
      <c r="HZU33" s="572"/>
      <c r="HZV33" s="572"/>
      <c r="HZW33" s="572"/>
      <c r="HZX33" s="572"/>
      <c r="HZY33" s="572"/>
      <c r="HZZ33" s="572"/>
      <c r="IAA33" s="572"/>
      <c r="IAB33" s="572"/>
      <c r="IAC33" s="572"/>
      <c r="IAD33" s="572"/>
      <c r="IAE33" s="572"/>
      <c r="IAF33" s="572"/>
      <c r="IAG33" s="572"/>
      <c r="IAH33" s="572"/>
      <c r="IAI33" s="572"/>
      <c r="IAJ33" s="572"/>
      <c r="IAK33" s="572"/>
      <c r="IAL33" s="572"/>
      <c r="IAM33" s="572"/>
      <c r="IAN33" s="572"/>
      <c r="IAO33" s="572"/>
      <c r="IAP33" s="572"/>
      <c r="IAQ33" s="572"/>
      <c r="IAR33" s="572"/>
      <c r="IAS33" s="572"/>
      <c r="IAT33" s="572"/>
      <c r="IAU33" s="572"/>
      <c r="IAV33" s="572"/>
      <c r="IAW33" s="572"/>
      <c r="IAX33" s="572"/>
      <c r="IAY33" s="572"/>
      <c r="IAZ33" s="572"/>
      <c r="IBA33" s="572"/>
      <c r="IBB33" s="572"/>
      <c r="IBC33" s="572"/>
      <c r="IBD33" s="572"/>
      <c r="IBE33" s="572"/>
      <c r="IBF33" s="572"/>
      <c r="IBG33" s="572"/>
      <c r="IBH33" s="572"/>
      <c r="IBI33" s="572"/>
      <c r="IBJ33" s="572"/>
      <c r="IBK33" s="572"/>
      <c r="IBL33" s="572"/>
      <c r="IBM33" s="572"/>
      <c r="IBN33" s="572"/>
      <c r="IBO33" s="572"/>
      <c r="IBP33" s="572"/>
      <c r="IBQ33" s="572"/>
      <c r="IBR33" s="572"/>
      <c r="IBS33" s="572"/>
      <c r="IBT33" s="572"/>
      <c r="IBU33" s="572"/>
      <c r="IBV33" s="572"/>
      <c r="IBW33" s="572"/>
      <c r="IBX33" s="572"/>
      <c r="IBY33" s="572"/>
      <c r="IBZ33" s="572"/>
      <c r="ICA33" s="572"/>
      <c r="ICB33" s="572"/>
      <c r="ICC33" s="572"/>
      <c r="ICD33" s="572"/>
      <c r="ICE33" s="572"/>
      <c r="ICF33" s="572"/>
      <c r="ICG33" s="572"/>
      <c r="ICH33" s="572"/>
      <c r="ICI33" s="572"/>
      <c r="ICJ33" s="572"/>
      <c r="ICK33" s="572"/>
      <c r="ICL33" s="572"/>
      <c r="ICM33" s="572"/>
      <c r="ICN33" s="572"/>
      <c r="ICO33" s="572"/>
      <c r="ICP33" s="572"/>
      <c r="ICQ33" s="572"/>
      <c r="ICR33" s="572"/>
      <c r="ICS33" s="572"/>
      <c r="ICT33" s="572"/>
      <c r="ICU33" s="572"/>
      <c r="ICV33" s="572"/>
      <c r="ICW33" s="572"/>
      <c r="ICX33" s="572"/>
      <c r="ICY33" s="572"/>
      <c r="ICZ33" s="572"/>
      <c r="IDA33" s="572"/>
      <c r="IDB33" s="572"/>
      <c r="IDC33" s="572"/>
      <c r="IDD33" s="572"/>
      <c r="IDE33" s="572"/>
      <c r="IDF33" s="572"/>
      <c r="IDG33" s="572"/>
      <c r="IDH33" s="572"/>
      <c r="IDI33" s="572"/>
      <c r="IDJ33" s="572"/>
      <c r="IDK33" s="572"/>
      <c r="IDL33" s="572"/>
      <c r="IDM33" s="572"/>
      <c r="IDN33" s="572"/>
      <c r="IDO33" s="572"/>
      <c r="IDP33" s="572"/>
      <c r="IDQ33" s="572"/>
      <c r="IDR33" s="572"/>
      <c r="IDS33" s="572"/>
      <c r="IDT33" s="572"/>
      <c r="IDU33" s="572"/>
      <c r="IDV33" s="572"/>
      <c r="IDW33" s="572"/>
      <c r="IDX33" s="572"/>
      <c r="IDY33" s="572"/>
      <c r="IDZ33" s="572"/>
      <c r="IEA33" s="572"/>
      <c r="IEB33" s="572"/>
      <c r="IEC33" s="572"/>
      <c r="IED33" s="572"/>
      <c r="IEE33" s="572"/>
      <c r="IEF33" s="572"/>
      <c r="IEG33" s="572"/>
      <c r="IEH33" s="572"/>
      <c r="IEI33" s="572"/>
      <c r="IEJ33" s="572"/>
      <c r="IEK33" s="572"/>
      <c r="IEL33" s="572"/>
      <c r="IEM33" s="572"/>
      <c r="IEN33" s="572"/>
      <c r="IEO33" s="572"/>
      <c r="IEP33" s="572"/>
      <c r="IEQ33" s="572"/>
      <c r="IER33" s="572"/>
      <c r="IES33" s="572"/>
      <c r="IET33" s="572"/>
      <c r="IEU33" s="572"/>
      <c r="IEV33" s="572"/>
      <c r="IEW33" s="572"/>
      <c r="IEX33" s="572"/>
      <c r="IEY33" s="572"/>
      <c r="IEZ33" s="572"/>
      <c r="IFA33" s="572"/>
      <c r="IFB33" s="572"/>
      <c r="IFC33" s="572"/>
      <c r="IFD33" s="572"/>
      <c r="IFE33" s="572"/>
      <c r="IFF33" s="572"/>
      <c r="IFG33" s="572"/>
      <c r="IFH33" s="572"/>
      <c r="IFI33" s="572"/>
      <c r="IFJ33" s="572"/>
      <c r="IFK33" s="572"/>
      <c r="IFL33" s="572"/>
      <c r="IFM33" s="572"/>
      <c r="IFN33" s="572"/>
      <c r="IFO33" s="572"/>
      <c r="IFP33" s="572"/>
      <c r="IFQ33" s="572"/>
      <c r="IFR33" s="572"/>
      <c r="IFS33" s="572"/>
      <c r="IFT33" s="572"/>
      <c r="IFU33" s="572"/>
      <c r="IFV33" s="572"/>
      <c r="IFW33" s="572"/>
      <c r="IFX33" s="572"/>
      <c r="IFY33" s="572"/>
      <c r="IFZ33" s="572"/>
      <c r="IGA33" s="572"/>
      <c r="IGB33" s="572"/>
      <c r="IGC33" s="572"/>
      <c r="IGD33" s="572"/>
      <c r="IGE33" s="572"/>
      <c r="IGF33" s="572"/>
      <c r="IGG33" s="572"/>
      <c r="IGH33" s="572"/>
      <c r="IGI33" s="572"/>
      <c r="IGJ33" s="572"/>
      <c r="IGK33" s="572"/>
      <c r="IGL33" s="572"/>
      <c r="IGM33" s="572"/>
      <c r="IGN33" s="572"/>
      <c r="IGO33" s="572"/>
      <c r="IGP33" s="572"/>
      <c r="IGQ33" s="572"/>
      <c r="IGR33" s="572"/>
      <c r="IGS33" s="572"/>
      <c r="IGT33" s="572"/>
      <c r="IGU33" s="572"/>
      <c r="IGV33" s="572"/>
      <c r="IGW33" s="572"/>
      <c r="IGX33" s="572"/>
      <c r="IGY33" s="572"/>
      <c r="IGZ33" s="572"/>
      <c r="IHA33" s="572"/>
      <c r="IHB33" s="572"/>
      <c r="IHC33" s="572"/>
      <c r="IHD33" s="572"/>
      <c r="IHE33" s="572"/>
      <c r="IHF33" s="572"/>
      <c r="IHG33" s="572"/>
      <c r="IHH33" s="572"/>
      <c r="IHI33" s="572"/>
      <c r="IHJ33" s="572"/>
      <c r="IHK33" s="572"/>
      <c r="IHL33" s="572"/>
      <c r="IHM33" s="572"/>
      <c r="IHN33" s="572"/>
      <c r="IHO33" s="572"/>
      <c r="IHP33" s="572"/>
      <c r="IHQ33" s="572"/>
      <c r="IHR33" s="572"/>
      <c r="IHS33" s="572"/>
      <c r="IHT33" s="572"/>
      <c r="IHU33" s="572"/>
      <c r="IHV33" s="572"/>
      <c r="IHW33" s="572"/>
      <c r="IHX33" s="572"/>
      <c r="IHY33" s="572"/>
      <c r="IHZ33" s="572"/>
      <c r="IIA33" s="572"/>
      <c r="IIB33" s="572"/>
      <c r="IIC33" s="572"/>
      <c r="IID33" s="572"/>
      <c r="IIE33" s="572"/>
      <c r="IIF33" s="572"/>
      <c r="IIG33" s="572"/>
      <c r="IIH33" s="572"/>
      <c r="III33" s="572"/>
      <c r="IIJ33" s="572"/>
      <c r="IIK33" s="572"/>
      <c r="IIL33" s="572"/>
      <c r="IIM33" s="572"/>
      <c r="IIN33" s="572"/>
      <c r="IIO33" s="572"/>
      <c r="IIP33" s="572"/>
      <c r="IIQ33" s="572"/>
      <c r="IIR33" s="572"/>
      <c r="IIS33" s="572"/>
      <c r="IIT33" s="572"/>
      <c r="IIU33" s="572"/>
      <c r="IIV33" s="572"/>
      <c r="IIW33" s="572"/>
      <c r="IIX33" s="572"/>
      <c r="IIY33" s="572"/>
      <c r="IIZ33" s="572"/>
      <c r="IJA33" s="572"/>
      <c r="IJB33" s="572"/>
      <c r="IJC33" s="572"/>
      <c r="IJD33" s="572"/>
      <c r="IJE33" s="572"/>
      <c r="IJF33" s="572"/>
      <c r="IJG33" s="572"/>
      <c r="IJH33" s="572"/>
      <c r="IJI33" s="572"/>
      <c r="IJJ33" s="572"/>
      <c r="IJK33" s="572"/>
      <c r="IJL33" s="572"/>
      <c r="IJM33" s="572"/>
      <c r="IJN33" s="572"/>
      <c r="IJO33" s="572"/>
      <c r="IJP33" s="572"/>
      <c r="IJQ33" s="572"/>
      <c r="IJR33" s="572"/>
      <c r="IJS33" s="572"/>
      <c r="IJT33" s="572"/>
      <c r="IJU33" s="572"/>
      <c r="IJV33" s="572"/>
      <c r="IJW33" s="572"/>
      <c r="IJX33" s="572"/>
      <c r="IJY33" s="572"/>
      <c r="IJZ33" s="572"/>
      <c r="IKA33" s="572"/>
      <c r="IKB33" s="572"/>
      <c r="IKC33" s="572"/>
      <c r="IKD33" s="572"/>
      <c r="IKE33" s="572"/>
      <c r="IKF33" s="572"/>
      <c r="IKG33" s="572"/>
      <c r="IKH33" s="572"/>
      <c r="IKI33" s="572"/>
      <c r="IKJ33" s="572"/>
      <c r="IKK33" s="572"/>
      <c r="IKL33" s="572"/>
      <c r="IKM33" s="572"/>
      <c r="IKN33" s="572"/>
      <c r="IKO33" s="572"/>
      <c r="IKP33" s="572"/>
      <c r="IKQ33" s="572"/>
      <c r="IKR33" s="572"/>
      <c r="IKS33" s="572"/>
      <c r="IKT33" s="572"/>
      <c r="IKU33" s="572"/>
      <c r="IKV33" s="572"/>
      <c r="IKW33" s="572"/>
      <c r="IKX33" s="572"/>
      <c r="IKY33" s="572"/>
      <c r="IKZ33" s="572"/>
      <c r="ILA33" s="572"/>
      <c r="ILB33" s="572"/>
      <c r="ILC33" s="572"/>
      <c r="ILD33" s="572"/>
      <c r="ILE33" s="572"/>
      <c r="ILF33" s="572"/>
      <c r="ILG33" s="572"/>
      <c r="ILH33" s="572"/>
      <c r="ILI33" s="572"/>
      <c r="ILJ33" s="572"/>
      <c r="ILK33" s="572"/>
      <c r="ILL33" s="572"/>
      <c r="ILM33" s="572"/>
      <c r="ILN33" s="572"/>
      <c r="ILO33" s="572"/>
      <c r="ILP33" s="572"/>
      <c r="ILQ33" s="572"/>
      <c r="ILR33" s="572"/>
      <c r="ILS33" s="572"/>
      <c r="ILT33" s="572"/>
      <c r="ILU33" s="572"/>
      <c r="ILV33" s="572"/>
      <c r="ILW33" s="572"/>
      <c r="ILX33" s="572"/>
      <c r="ILY33" s="572"/>
      <c r="ILZ33" s="572"/>
      <c r="IMA33" s="572"/>
      <c r="IMB33" s="572"/>
      <c r="IMC33" s="572"/>
      <c r="IMD33" s="572"/>
      <c r="IME33" s="572"/>
      <c r="IMF33" s="572"/>
      <c r="IMG33" s="572"/>
      <c r="IMH33" s="572"/>
      <c r="IMI33" s="572"/>
      <c r="IMJ33" s="572"/>
      <c r="IMK33" s="572"/>
      <c r="IML33" s="572"/>
      <c r="IMM33" s="572"/>
      <c r="IMN33" s="572"/>
      <c r="IMO33" s="572"/>
      <c r="IMP33" s="572"/>
      <c r="IMQ33" s="572"/>
      <c r="IMR33" s="572"/>
      <c r="IMS33" s="572"/>
      <c r="IMT33" s="572"/>
      <c r="IMU33" s="572"/>
      <c r="IMV33" s="572"/>
      <c r="IMW33" s="572"/>
      <c r="IMX33" s="572"/>
      <c r="IMY33" s="572"/>
      <c r="IMZ33" s="572"/>
      <c r="INA33" s="572"/>
      <c r="INB33" s="572"/>
      <c r="INC33" s="572"/>
      <c r="IND33" s="572"/>
      <c r="INE33" s="572"/>
      <c r="INF33" s="572"/>
      <c r="ING33" s="572"/>
      <c r="INH33" s="572"/>
      <c r="INI33" s="572"/>
      <c r="INJ33" s="572"/>
      <c r="INK33" s="572"/>
      <c r="INL33" s="572"/>
      <c r="INM33" s="572"/>
      <c r="INN33" s="572"/>
      <c r="INO33" s="572"/>
      <c r="INP33" s="572"/>
      <c r="INQ33" s="572"/>
      <c r="INR33" s="572"/>
      <c r="INS33" s="572"/>
      <c r="INT33" s="572"/>
      <c r="INU33" s="572"/>
      <c r="INV33" s="572"/>
      <c r="INW33" s="572"/>
      <c r="INX33" s="572"/>
      <c r="INY33" s="572"/>
      <c r="INZ33" s="572"/>
      <c r="IOA33" s="572"/>
      <c r="IOB33" s="572"/>
      <c r="IOC33" s="572"/>
      <c r="IOD33" s="572"/>
      <c r="IOE33" s="572"/>
      <c r="IOF33" s="572"/>
      <c r="IOG33" s="572"/>
      <c r="IOH33" s="572"/>
      <c r="IOI33" s="572"/>
      <c r="IOJ33" s="572"/>
      <c r="IOK33" s="572"/>
      <c r="IOL33" s="572"/>
      <c r="IOM33" s="572"/>
      <c r="ION33" s="572"/>
      <c r="IOO33" s="572"/>
      <c r="IOP33" s="572"/>
      <c r="IOQ33" s="572"/>
      <c r="IOR33" s="572"/>
      <c r="IOS33" s="572"/>
      <c r="IOT33" s="572"/>
      <c r="IOU33" s="572"/>
      <c r="IOV33" s="572"/>
      <c r="IOW33" s="572"/>
      <c r="IOX33" s="572"/>
      <c r="IOY33" s="572"/>
      <c r="IOZ33" s="572"/>
      <c r="IPA33" s="572"/>
      <c r="IPB33" s="572"/>
      <c r="IPC33" s="572"/>
      <c r="IPD33" s="572"/>
      <c r="IPE33" s="572"/>
      <c r="IPF33" s="572"/>
      <c r="IPG33" s="572"/>
      <c r="IPH33" s="572"/>
      <c r="IPI33" s="572"/>
      <c r="IPJ33" s="572"/>
      <c r="IPK33" s="572"/>
      <c r="IPL33" s="572"/>
      <c r="IPM33" s="572"/>
      <c r="IPN33" s="572"/>
      <c r="IPO33" s="572"/>
      <c r="IPP33" s="572"/>
      <c r="IPQ33" s="572"/>
      <c r="IPR33" s="572"/>
      <c r="IPS33" s="572"/>
      <c r="IPT33" s="572"/>
      <c r="IPU33" s="572"/>
      <c r="IPV33" s="572"/>
      <c r="IPW33" s="572"/>
      <c r="IPX33" s="572"/>
      <c r="IPY33" s="572"/>
      <c r="IPZ33" s="572"/>
      <c r="IQA33" s="572"/>
      <c r="IQB33" s="572"/>
      <c r="IQC33" s="572"/>
      <c r="IQD33" s="572"/>
      <c r="IQE33" s="572"/>
      <c r="IQF33" s="572"/>
      <c r="IQG33" s="572"/>
      <c r="IQH33" s="572"/>
      <c r="IQI33" s="572"/>
      <c r="IQJ33" s="572"/>
      <c r="IQK33" s="572"/>
      <c r="IQL33" s="572"/>
      <c r="IQM33" s="572"/>
      <c r="IQN33" s="572"/>
      <c r="IQO33" s="572"/>
      <c r="IQP33" s="572"/>
      <c r="IQQ33" s="572"/>
      <c r="IQR33" s="572"/>
      <c r="IQS33" s="572"/>
      <c r="IQT33" s="572"/>
      <c r="IQU33" s="572"/>
      <c r="IQV33" s="572"/>
      <c r="IQW33" s="572"/>
      <c r="IQX33" s="572"/>
      <c r="IQY33" s="572"/>
      <c r="IQZ33" s="572"/>
      <c r="IRA33" s="572"/>
      <c r="IRB33" s="572"/>
      <c r="IRC33" s="572"/>
      <c r="IRD33" s="572"/>
      <c r="IRE33" s="572"/>
      <c r="IRF33" s="572"/>
      <c r="IRG33" s="572"/>
      <c r="IRH33" s="572"/>
      <c r="IRI33" s="572"/>
      <c r="IRJ33" s="572"/>
      <c r="IRK33" s="572"/>
      <c r="IRL33" s="572"/>
      <c r="IRM33" s="572"/>
      <c r="IRN33" s="572"/>
      <c r="IRO33" s="572"/>
      <c r="IRP33" s="572"/>
      <c r="IRQ33" s="572"/>
      <c r="IRR33" s="572"/>
      <c r="IRS33" s="572"/>
      <c r="IRT33" s="572"/>
      <c r="IRU33" s="572"/>
      <c r="IRV33" s="572"/>
      <c r="IRW33" s="572"/>
      <c r="IRX33" s="572"/>
      <c r="IRY33" s="572"/>
      <c r="IRZ33" s="572"/>
      <c r="ISA33" s="572"/>
      <c r="ISB33" s="572"/>
      <c r="ISC33" s="572"/>
      <c r="ISD33" s="572"/>
      <c r="ISE33" s="572"/>
      <c r="ISF33" s="572"/>
      <c r="ISG33" s="572"/>
      <c r="ISH33" s="572"/>
      <c r="ISI33" s="572"/>
      <c r="ISJ33" s="572"/>
      <c r="ISK33" s="572"/>
      <c r="ISL33" s="572"/>
      <c r="ISM33" s="572"/>
      <c r="ISN33" s="572"/>
      <c r="ISO33" s="572"/>
      <c r="ISP33" s="572"/>
      <c r="ISQ33" s="572"/>
      <c r="ISR33" s="572"/>
      <c r="ISS33" s="572"/>
      <c r="IST33" s="572"/>
      <c r="ISU33" s="572"/>
      <c r="ISV33" s="572"/>
      <c r="ISW33" s="572"/>
      <c r="ISX33" s="572"/>
      <c r="ISY33" s="572"/>
      <c r="ISZ33" s="572"/>
      <c r="ITA33" s="572"/>
      <c r="ITB33" s="572"/>
      <c r="ITC33" s="572"/>
      <c r="ITD33" s="572"/>
      <c r="ITE33" s="572"/>
      <c r="ITF33" s="572"/>
      <c r="ITG33" s="572"/>
      <c r="ITH33" s="572"/>
      <c r="ITI33" s="572"/>
      <c r="ITJ33" s="572"/>
      <c r="ITK33" s="572"/>
      <c r="ITL33" s="572"/>
      <c r="ITM33" s="572"/>
      <c r="ITN33" s="572"/>
      <c r="ITO33" s="572"/>
      <c r="ITP33" s="572"/>
      <c r="ITQ33" s="572"/>
      <c r="ITR33" s="572"/>
      <c r="ITS33" s="572"/>
      <c r="ITT33" s="572"/>
      <c r="ITU33" s="572"/>
      <c r="ITV33" s="572"/>
      <c r="ITW33" s="572"/>
      <c r="ITX33" s="572"/>
      <c r="ITY33" s="572"/>
      <c r="ITZ33" s="572"/>
      <c r="IUA33" s="572"/>
      <c r="IUB33" s="572"/>
      <c r="IUC33" s="572"/>
      <c r="IUD33" s="572"/>
      <c r="IUE33" s="572"/>
      <c r="IUF33" s="572"/>
      <c r="IUG33" s="572"/>
      <c r="IUH33" s="572"/>
      <c r="IUI33" s="572"/>
      <c r="IUJ33" s="572"/>
      <c r="IUK33" s="572"/>
      <c r="IUL33" s="572"/>
      <c r="IUM33" s="572"/>
      <c r="IUN33" s="572"/>
      <c r="IUO33" s="572"/>
      <c r="IUP33" s="572"/>
      <c r="IUQ33" s="572"/>
      <c r="IUR33" s="572"/>
      <c r="IUS33" s="572"/>
      <c r="IUT33" s="572"/>
      <c r="IUU33" s="572"/>
      <c r="IUV33" s="572"/>
      <c r="IUW33" s="572"/>
      <c r="IUX33" s="572"/>
      <c r="IUY33" s="572"/>
      <c r="IUZ33" s="572"/>
      <c r="IVA33" s="572"/>
      <c r="IVB33" s="572"/>
      <c r="IVC33" s="572"/>
      <c r="IVD33" s="572"/>
      <c r="IVE33" s="572"/>
      <c r="IVF33" s="572"/>
      <c r="IVG33" s="572"/>
      <c r="IVH33" s="572"/>
      <c r="IVI33" s="572"/>
      <c r="IVJ33" s="572"/>
      <c r="IVK33" s="572"/>
      <c r="IVL33" s="572"/>
      <c r="IVM33" s="572"/>
      <c r="IVN33" s="572"/>
      <c r="IVO33" s="572"/>
      <c r="IVP33" s="572"/>
      <c r="IVQ33" s="572"/>
      <c r="IVR33" s="572"/>
      <c r="IVS33" s="572"/>
      <c r="IVT33" s="572"/>
      <c r="IVU33" s="572"/>
      <c r="IVV33" s="572"/>
      <c r="IVW33" s="572"/>
      <c r="IVX33" s="572"/>
      <c r="IVY33" s="572"/>
      <c r="IVZ33" s="572"/>
      <c r="IWA33" s="572"/>
      <c r="IWB33" s="572"/>
      <c r="IWC33" s="572"/>
      <c r="IWD33" s="572"/>
      <c r="IWE33" s="572"/>
      <c r="IWF33" s="572"/>
      <c r="IWG33" s="572"/>
      <c r="IWH33" s="572"/>
      <c r="IWI33" s="572"/>
      <c r="IWJ33" s="572"/>
      <c r="IWK33" s="572"/>
      <c r="IWL33" s="572"/>
      <c r="IWM33" s="572"/>
      <c r="IWN33" s="572"/>
      <c r="IWO33" s="572"/>
      <c r="IWP33" s="572"/>
      <c r="IWQ33" s="572"/>
      <c r="IWR33" s="572"/>
      <c r="IWS33" s="572"/>
      <c r="IWT33" s="572"/>
      <c r="IWU33" s="572"/>
      <c r="IWV33" s="572"/>
      <c r="IWW33" s="572"/>
      <c r="IWX33" s="572"/>
      <c r="IWY33" s="572"/>
      <c r="IWZ33" s="572"/>
      <c r="IXA33" s="572"/>
      <c r="IXB33" s="572"/>
      <c r="IXC33" s="572"/>
      <c r="IXD33" s="572"/>
      <c r="IXE33" s="572"/>
      <c r="IXF33" s="572"/>
      <c r="IXG33" s="572"/>
      <c r="IXH33" s="572"/>
      <c r="IXI33" s="572"/>
      <c r="IXJ33" s="572"/>
      <c r="IXK33" s="572"/>
      <c r="IXL33" s="572"/>
      <c r="IXM33" s="572"/>
      <c r="IXN33" s="572"/>
      <c r="IXO33" s="572"/>
      <c r="IXP33" s="572"/>
      <c r="IXQ33" s="572"/>
      <c r="IXR33" s="572"/>
      <c r="IXS33" s="572"/>
      <c r="IXT33" s="572"/>
      <c r="IXU33" s="572"/>
      <c r="IXV33" s="572"/>
      <c r="IXW33" s="572"/>
      <c r="IXX33" s="572"/>
      <c r="IXY33" s="572"/>
      <c r="IXZ33" s="572"/>
      <c r="IYA33" s="572"/>
      <c r="IYB33" s="572"/>
      <c r="IYC33" s="572"/>
      <c r="IYD33" s="572"/>
      <c r="IYE33" s="572"/>
      <c r="IYF33" s="572"/>
      <c r="IYG33" s="572"/>
      <c r="IYH33" s="572"/>
      <c r="IYI33" s="572"/>
      <c r="IYJ33" s="572"/>
      <c r="IYK33" s="572"/>
      <c r="IYL33" s="572"/>
      <c r="IYM33" s="572"/>
      <c r="IYN33" s="572"/>
      <c r="IYO33" s="572"/>
      <c r="IYP33" s="572"/>
      <c r="IYQ33" s="572"/>
      <c r="IYR33" s="572"/>
      <c r="IYS33" s="572"/>
      <c r="IYT33" s="572"/>
      <c r="IYU33" s="572"/>
      <c r="IYV33" s="572"/>
      <c r="IYW33" s="572"/>
      <c r="IYX33" s="572"/>
      <c r="IYY33" s="572"/>
      <c r="IYZ33" s="572"/>
      <c r="IZA33" s="572"/>
      <c r="IZB33" s="572"/>
      <c r="IZC33" s="572"/>
      <c r="IZD33" s="572"/>
      <c r="IZE33" s="572"/>
      <c r="IZF33" s="572"/>
      <c r="IZG33" s="572"/>
      <c r="IZH33" s="572"/>
      <c r="IZI33" s="572"/>
      <c r="IZJ33" s="572"/>
      <c r="IZK33" s="572"/>
      <c r="IZL33" s="572"/>
      <c r="IZM33" s="572"/>
      <c r="IZN33" s="572"/>
      <c r="IZO33" s="572"/>
      <c r="IZP33" s="572"/>
      <c r="IZQ33" s="572"/>
      <c r="IZR33" s="572"/>
      <c r="IZS33" s="572"/>
      <c r="IZT33" s="572"/>
      <c r="IZU33" s="572"/>
      <c r="IZV33" s="572"/>
      <c r="IZW33" s="572"/>
      <c r="IZX33" s="572"/>
      <c r="IZY33" s="572"/>
      <c r="IZZ33" s="572"/>
      <c r="JAA33" s="572"/>
      <c r="JAB33" s="572"/>
      <c r="JAC33" s="572"/>
      <c r="JAD33" s="572"/>
      <c r="JAE33" s="572"/>
      <c r="JAF33" s="572"/>
      <c r="JAG33" s="572"/>
      <c r="JAH33" s="572"/>
      <c r="JAI33" s="572"/>
      <c r="JAJ33" s="572"/>
      <c r="JAK33" s="572"/>
      <c r="JAL33" s="572"/>
      <c r="JAM33" s="572"/>
      <c r="JAN33" s="572"/>
      <c r="JAO33" s="572"/>
      <c r="JAP33" s="572"/>
      <c r="JAQ33" s="572"/>
      <c r="JAR33" s="572"/>
      <c r="JAS33" s="572"/>
      <c r="JAT33" s="572"/>
      <c r="JAU33" s="572"/>
      <c r="JAV33" s="572"/>
      <c r="JAW33" s="572"/>
      <c r="JAX33" s="572"/>
      <c r="JAY33" s="572"/>
      <c r="JAZ33" s="572"/>
      <c r="JBA33" s="572"/>
      <c r="JBB33" s="572"/>
      <c r="JBC33" s="572"/>
      <c r="JBD33" s="572"/>
      <c r="JBE33" s="572"/>
      <c r="JBF33" s="572"/>
      <c r="JBG33" s="572"/>
      <c r="JBH33" s="572"/>
      <c r="JBI33" s="572"/>
      <c r="JBJ33" s="572"/>
      <c r="JBK33" s="572"/>
      <c r="JBL33" s="572"/>
      <c r="JBM33" s="572"/>
      <c r="JBN33" s="572"/>
      <c r="JBO33" s="572"/>
      <c r="JBP33" s="572"/>
      <c r="JBQ33" s="572"/>
      <c r="JBR33" s="572"/>
      <c r="JBS33" s="572"/>
      <c r="JBT33" s="572"/>
      <c r="JBU33" s="572"/>
      <c r="JBV33" s="572"/>
      <c r="JBW33" s="572"/>
      <c r="JBX33" s="572"/>
      <c r="JBY33" s="572"/>
      <c r="JBZ33" s="572"/>
      <c r="JCA33" s="572"/>
      <c r="JCB33" s="572"/>
      <c r="JCC33" s="572"/>
      <c r="JCD33" s="572"/>
      <c r="JCE33" s="572"/>
      <c r="JCF33" s="572"/>
      <c r="JCG33" s="572"/>
      <c r="JCH33" s="572"/>
      <c r="JCI33" s="572"/>
      <c r="JCJ33" s="572"/>
      <c r="JCK33" s="572"/>
      <c r="JCL33" s="572"/>
      <c r="JCM33" s="572"/>
      <c r="JCN33" s="572"/>
      <c r="JCO33" s="572"/>
      <c r="JCP33" s="572"/>
      <c r="JCQ33" s="572"/>
      <c r="JCR33" s="572"/>
      <c r="JCS33" s="572"/>
      <c r="JCT33" s="572"/>
      <c r="JCU33" s="572"/>
      <c r="JCV33" s="572"/>
      <c r="JCW33" s="572"/>
      <c r="JCX33" s="572"/>
      <c r="JCY33" s="572"/>
      <c r="JCZ33" s="572"/>
      <c r="JDA33" s="572"/>
      <c r="JDB33" s="572"/>
      <c r="JDC33" s="572"/>
      <c r="JDD33" s="572"/>
      <c r="JDE33" s="572"/>
      <c r="JDF33" s="572"/>
      <c r="JDG33" s="572"/>
      <c r="JDH33" s="572"/>
      <c r="JDI33" s="572"/>
      <c r="JDJ33" s="572"/>
      <c r="JDK33" s="572"/>
      <c r="JDL33" s="572"/>
      <c r="JDM33" s="572"/>
      <c r="JDN33" s="572"/>
      <c r="JDO33" s="572"/>
      <c r="JDP33" s="572"/>
      <c r="JDQ33" s="572"/>
      <c r="JDR33" s="572"/>
      <c r="JDS33" s="572"/>
      <c r="JDT33" s="572"/>
      <c r="JDU33" s="572"/>
      <c r="JDV33" s="572"/>
      <c r="JDW33" s="572"/>
      <c r="JDX33" s="572"/>
      <c r="JDY33" s="572"/>
      <c r="JDZ33" s="572"/>
      <c r="JEA33" s="572"/>
      <c r="JEB33" s="572"/>
      <c r="JEC33" s="572"/>
      <c r="JED33" s="572"/>
      <c r="JEE33" s="572"/>
      <c r="JEF33" s="572"/>
      <c r="JEG33" s="572"/>
      <c r="JEH33" s="572"/>
      <c r="JEI33" s="572"/>
      <c r="JEJ33" s="572"/>
      <c r="JEK33" s="572"/>
      <c r="JEL33" s="572"/>
      <c r="JEM33" s="572"/>
      <c r="JEN33" s="572"/>
      <c r="JEO33" s="572"/>
      <c r="JEP33" s="572"/>
      <c r="JEQ33" s="572"/>
      <c r="JER33" s="572"/>
      <c r="JES33" s="572"/>
      <c r="JET33" s="572"/>
      <c r="JEU33" s="572"/>
      <c r="JEV33" s="572"/>
      <c r="JEW33" s="572"/>
      <c r="JEX33" s="572"/>
      <c r="JEY33" s="572"/>
      <c r="JEZ33" s="572"/>
      <c r="JFA33" s="572"/>
      <c r="JFB33" s="572"/>
      <c r="JFC33" s="572"/>
      <c r="JFD33" s="572"/>
      <c r="JFE33" s="572"/>
      <c r="JFF33" s="572"/>
      <c r="JFG33" s="572"/>
      <c r="JFH33" s="572"/>
      <c r="JFI33" s="572"/>
      <c r="JFJ33" s="572"/>
      <c r="JFK33" s="572"/>
      <c r="JFL33" s="572"/>
      <c r="JFM33" s="572"/>
      <c r="JFN33" s="572"/>
      <c r="JFO33" s="572"/>
      <c r="JFP33" s="572"/>
      <c r="JFQ33" s="572"/>
      <c r="JFR33" s="572"/>
      <c r="JFS33" s="572"/>
      <c r="JFT33" s="572"/>
      <c r="JFU33" s="572"/>
      <c r="JFV33" s="572"/>
      <c r="JFW33" s="572"/>
      <c r="JFX33" s="572"/>
      <c r="JFY33" s="572"/>
      <c r="JFZ33" s="572"/>
      <c r="JGA33" s="572"/>
      <c r="JGB33" s="572"/>
      <c r="JGC33" s="572"/>
      <c r="JGD33" s="572"/>
      <c r="JGE33" s="572"/>
      <c r="JGF33" s="572"/>
      <c r="JGG33" s="572"/>
      <c r="JGH33" s="572"/>
      <c r="JGI33" s="572"/>
      <c r="JGJ33" s="572"/>
      <c r="JGK33" s="572"/>
      <c r="JGL33" s="572"/>
      <c r="JGM33" s="572"/>
      <c r="JGN33" s="572"/>
      <c r="JGO33" s="572"/>
      <c r="JGP33" s="572"/>
      <c r="JGQ33" s="572"/>
      <c r="JGR33" s="572"/>
      <c r="JGS33" s="572"/>
      <c r="JGT33" s="572"/>
      <c r="JGU33" s="572"/>
      <c r="JGV33" s="572"/>
      <c r="JGW33" s="572"/>
      <c r="JGX33" s="572"/>
      <c r="JGY33" s="572"/>
      <c r="JGZ33" s="572"/>
      <c r="JHA33" s="572"/>
      <c r="JHB33" s="572"/>
      <c r="JHC33" s="572"/>
      <c r="JHD33" s="572"/>
      <c r="JHE33" s="572"/>
      <c r="JHF33" s="572"/>
      <c r="JHG33" s="572"/>
      <c r="JHH33" s="572"/>
      <c r="JHI33" s="572"/>
      <c r="JHJ33" s="572"/>
      <c r="JHK33" s="572"/>
      <c r="JHL33" s="572"/>
      <c r="JHM33" s="572"/>
      <c r="JHN33" s="572"/>
      <c r="JHO33" s="572"/>
      <c r="JHP33" s="572"/>
      <c r="JHQ33" s="572"/>
      <c r="JHR33" s="572"/>
      <c r="JHS33" s="572"/>
      <c r="JHT33" s="572"/>
      <c r="JHU33" s="572"/>
      <c r="JHV33" s="572"/>
      <c r="JHW33" s="572"/>
      <c r="JHX33" s="572"/>
      <c r="JHY33" s="572"/>
      <c r="JHZ33" s="572"/>
      <c r="JIA33" s="572"/>
      <c r="JIB33" s="572"/>
      <c r="JIC33" s="572"/>
      <c r="JID33" s="572"/>
      <c r="JIE33" s="572"/>
      <c r="JIF33" s="572"/>
      <c r="JIG33" s="572"/>
      <c r="JIH33" s="572"/>
      <c r="JII33" s="572"/>
      <c r="JIJ33" s="572"/>
      <c r="JIK33" s="572"/>
      <c r="JIL33" s="572"/>
      <c r="JIM33" s="572"/>
      <c r="JIN33" s="572"/>
      <c r="JIO33" s="572"/>
      <c r="JIP33" s="572"/>
      <c r="JIQ33" s="572"/>
      <c r="JIR33" s="572"/>
      <c r="JIS33" s="572"/>
      <c r="JIT33" s="572"/>
      <c r="JIU33" s="572"/>
      <c r="JIV33" s="572"/>
      <c r="JIW33" s="572"/>
      <c r="JIX33" s="572"/>
      <c r="JIY33" s="572"/>
      <c r="JIZ33" s="572"/>
      <c r="JJA33" s="572"/>
      <c r="JJB33" s="572"/>
      <c r="JJC33" s="572"/>
      <c r="JJD33" s="572"/>
      <c r="JJE33" s="572"/>
      <c r="JJF33" s="572"/>
      <c r="JJG33" s="572"/>
      <c r="JJH33" s="572"/>
      <c r="JJI33" s="572"/>
      <c r="JJJ33" s="572"/>
      <c r="JJK33" s="572"/>
      <c r="JJL33" s="572"/>
      <c r="JJM33" s="572"/>
      <c r="JJN33" s="572"/>
      <c r="JJO33" s="572"/>
      <c r="JJP33" s="572"/>
      <c r="JJQ33" s="572"/>
      <c r="JJR33" s="572"/>
      <c r="JJS33" s="572"/>
      <c r="JJT33" s="572"/>
      <c r="JJU33" s="572"/>
      <c r="JJV33" s="572"/>
      <c r="JJW33" s="572"/>
      <c r="JJX33" s="572"/>
      <c r="JJY33" s="572"/>
      <c r="JJZ33" s="572"/>
      <c r="JKA33" s="572"/>
      <c r="JKB33" s="572"/>
      <c r="JKC33" s="572"/>
      <c r="JKD33" s="572"/>
      <c r="JKE33" s="572"/>
      <c r="JKF33" s="572"/>
      <c r="JKG33" s="572"/>
      <c r="JKH33" s="572"/>
      <c r="JKI33" s="572"/>
      <c r="JKJ33" s="572"/>
      <c r="JKK33" s="572"/>
      <c r="JKL33" s="572"/>
      <c r="JKM33" s="572"/>
      <c r="JKN33" s="572"/>
      <c r="JKO33" s="572"/>
      <c r="JKP33" s="572"/>
      <c r="JKQ33" s="572"/>
      <c r="JKR33" s="572"/>
      <c r="JKS33" s="572"/>
      <c r="JKT33" s="572"/>
      <c r="JKU33" s="572"/>
      <c r="JKV33" s="572"/>
      <c r="JKW33" s="572"/>
      <c r="JKX33" s="572"/>
      <c r="JKY33" s="572"/>
      <c r="JKZ33" s="572"/>
      <c r="JLA33" s="572"/>
      <c r="JLB33" s="572"/>
      <c r="JLC33" s="572"/>
      <c r="JLD33" s="572"/>
      <c r="JLE33" s="572"/>
      <c r="JLF33" s="572"/>
      <c r="JLG33" s="572"/>
      <c r="JLH33" s="572"/>
      <c r="JLI33" s="572"/>
      <c r="JLJ33" s="572"/>
      <c r="JLK33" s="572"/>
      <c r="JLL33" s="572"/>
      <c r="JLM33" s="572"/>
      <c r="JLN33" s="572"/>
      <c r="JLO33" s="572"/>
      <c r="JLP33" s="572"/>
      <c r="JLQ33" s="572"/>
      <c r="JLR33" s="572"/>
      <c r="JLS33" s="572"/>
      <c r="JLT33" s="572"/>
      <c r="JLU33" s="572"/>
      <c r="JLV33" s="572"/>
      <c r="JLW33" s="572"/>
      <c r="JLX33" s="572"/>
      <c r="JLY33" s="572"/>
      <c r="JLZ33" s="572"/>
      <c r="JMA33" s="572"/>
      <c r="JMB33" s="572"/>
      <c r="JMC33" s="572"/>
      <c r="JMD33" s="572"/>
      <c r="JME33" s="572"/>
      <c r="JMF33" s="572"/>
      <c r="JMG33" s="572"/>
      <c r="JMH33" s="572"/>
      <c r="JMI33" s="572"/>
      <c r="JMJ33" s="572"/>
      <c r="JMK33" s="572"/>
      <c r="JML33" s="572"/>
      <c r="JMM33" s="572"/>
      <c r="JMN33" s="572"/>
      <c r="JMO33" s="572"/>
      <c r="JMP33" s="572"/>
      <c r="JMQ33" s="572"/>
      <c r="JMR33" s="572"/>
      <c r="JMS33" s="572"/>
      <c r="JMT33" s="572"/>
      <c r="JMU33" s="572"/>
      <c r="JMV33" s="572"/>
      <c r="JMW33" s="572"/>
      <c r="JMX33" s="572"/>
      <c r="JMY33" s="572"/>
      <c r="JMZ33" s="572"/>
      <c r="JNA33" s="572"/>
      <c r="JNB33" s="572"/>
      <c r="JNC33" s="572"/>
      <c r="JND33" s="572"/>
      <c r="JNE33" s="572"/>
      <c r="JNF33" s="572"/>
      <c r="JNG33" s="572"/>
      <c r="JNH33" s="572"/>
      <c r="JNI33" s="572"/>
      <c r="JNJ33" s="572"/>
      <c r="JNK33" s="572"/>
      <c r="JNL33" s="572"/>
      <c r="JNM33" s="572"/>
      <c r="JNN33" s="572"/>
      <c r="JNO33" s="572"/>
      <c r="JNP33" s="572"/>
      <c r="JNQ33" s="572"/>
      <c r="JNR33" s="572"/>
      <c r="JNS33" s="572"/>
      <c r="JNT33" s="572"/>
      <c r="JNU33" s="572"/>
      <c r="JNV33" s="572"/>
      <c r="JNW33" s="572"/>
      <c r="JNX33" s="572"/>
      <c r="JNY33" s="572"/>
      <c r="JNZ33" s="572"/>
      <c r="JOA33" s="572"/>
      <c r="JOB33" s="572"/>
      <c r="JOC33" s="572"/>
      <c r="JOD33" s="572"/>
      <c r="JOE33" s="572"/>
      <c r="JOF33" s="572"/>
      <c r="JOG33" s="572"/>
      <c r="JOH33" s="572"/>
      <c r="JOI33" s="572"/>
      <c r="JOJ33" s="572"/>
      <c r="JOK33" s="572"/>
      <c r="JOL33" s="572"/>
      <c r="JOM33" s="572"/>
      <c r="JON33" s="572"/>
      <c r="JOO33" s="572"/>
      <c r="JOP33" s="572"/>
      <c r="JOQ33" s="572"/>
      <c r="JOR33" s="572"/>
      <c r="JOS33" s="572"/>
      <c r="JOT33" s="572"/>
      <c r="JOU33" s="572"/>
      <c r="JOV33" s="572"/>
      <c r="JOW33" s="572"/>
      <c r="JOX33" s="572"/>
      <c r="JOY33" s="572"/>
      <c r="JOZ33" s="572"/>
      <c r="JPA33" s="572"/>
      <c r="JPB33" s="572"/>
      <c r="JPC33" s="572"/>
      <c r="JPD33" s="572"/>
      <c r="JPE33" s="572"/>
      <c r="JPF33" s="572"/>
      <c r="JPG33" s="572"/>
      <c r="JPH33" s="572"/>
      <c r="JPI33" s="572"/>
      <c r="JPJ33" s="572"/>
      <c r="JPK33" s="572"/>
      <c r="JPL33" s="572"/>
      <c r="JPM33" s="572"/>
      <c r="JPN33" s="572"/>
      <c r="JPO33" s="572"/>
      <c r="JPP33" s="572"/>
      <c r="JPQ33" s="572"/>
      <c r="JPR33" s="572"/>
      <c r="JPS33" s="572"/>
      <c r="JPT33" s="572"/>
      <c r="JPU33" s="572"/>
      <c r="JPV33" s="572"/>
      <c r="JPW33" s="572"/>
      <c r="JPX33" s="572"/>
      <c r="JPY33" s="572"/>
      <c r="JPZ33" s="572"/>
      <c r="JQA33" s="572"/>
      <c r="JQB33" s="572"/>
      <c r="JQC33" s="572"/>
      <c r="JQD33" s="572"/>
      <c r="JQE33" s="572"/>
      <c r="JQF33" s="572"/>
      <c r="JQG33" s="572"/>
      <c r="JQH33" s="572"/>
      <c r="JQI33" s="572"/>
      <c r="JQJ33" s="572"/>
      <c r="JQK33" s="572"/>
      <c r="JQL33" s="572"/>
      <c r="JQM33" s="572"/>
      <c r="JQN33" s="572"/>
      <c r="JQO33" s="572"/>
      <c r="JQP33" s="572"/>
      <c r="JQQ33" s="572"/>
      <c r="JQR33" s="572"/>
      <c r="JQS33" s="572"/>
      <c r="JQT33" s="572"/>
      <c r="JQU33" s="572"/>
      <c r="JQV33" s="572"/>
      <c r="JQW33" s="572"/>
      <c r="JQX33" s="572"/>
      <c r="JQY33" s="572"/>
      <c r="JQZ33" s="572"/>
      <c r="JRA33" s="572"/>
      <c r="JRB33" s="572"/>
      <c r="JRC33" s="572"/>
      <c r="JRD33" s="572"/>
      <c r="JRE33" s="572"/>
      <c r="JRF33" s="572"/>
      <c r="JRG33" s="572"/>
      <c r="JRH33" s="572"/>
      <c r="JRI33" s="572"/>
      <c r="JRJ33" s="572"/>
      <c r="JRK33" s="572"/>
      <c r="JRL33" s="572"/>
      <c r="JRM33" s="572"/>
      <c r="JRN33" s="572"/>
      <c r="JRO33" s="572"/>
      <c r="JRP33" s="572"/>
      <c r="JRQ33" s="572"/>
      <c r="JRR33" s="572"/>
      <c r="JRS33" s="572"/>
      <c r="JRT33" s="572"/>
      <c r="JRU33" s="572"/>
      <c r="JRV33" s="572"/>
      <c r="JRW33" s="572"/>
      <c r="JRX33" s="572"/>
      <c r="JRY33" s="572"/>
      <c r="JRZ33" s="572"/>
      <c r="JSA33" s="572"/>
      <c r="JSB33" s="572"/>
      <c r="JSC33" s="572"/>
      <c r="JSD33" s="572"/>
      <c r="JSE33" s="572"/>
      <c r="JSF33" s="572"/>
      <c r="JSG33" s="572"/>
      <c r="JSH33" s="572"/>
      <c r="JSI33" s="572"/>
      <c r="JSJ33" s="572"/>
      <c r="JSK33" s="572"/>
      <c r="JSL33" s="572"/>
      <c r="JSM33" s="572"/>
      <c r="JSN33" s="572"/>
      <c r="JSO33" s="572"/>
      <c r="JSP33" s="572"/>
      <c r="JSQ33" s="572"/>
      <c r="JSR33" s="572"/>
      <c r="JSS33" s="572"/>
      <c r="JST33" s="572"/>
      <c r="JSU33" s="572"/>
      <c r="JSV33" s="572"/>
      <c r="JSW33" s="572"/>
      <c r="JSX33" s="572"/>
      <c r="JSY33" s="572"/>
      <c r="JSZ33" s="572"/>
      <c r="JTA33" s="572"/>
      <c r="JTB33" s="572"/>
      <c r="JTC33" s="572"/>
      <c r="JTD33" s="572"/>
      <c r="JTE33" s="572"/>
      <c r="JTF33" s="572"/>
      <c r="JTG33" s="572"/>
      <c r="JTH33" s="572"/>
      <c r="JTI33" s="572"/>
      <c r="JTJ33" s="572"/>
      <c r="JTK33" s="572"/>
      <c r="JTL33" s="572"/>
      <c r="JTM33" s="572"/>
      <c r="JTN33" s="572"/>
      <c r="JTO33" s="572"/>
      <c r="JTP33" s="572"/>
      <c r="JTQ33" s="572"/>
      <c r="JTR33" s="572"/>
      <c r="JTS33" s="572"/>
      <c r="JTT33" s="572"/>
      <c r="JTU33" s="572"/>
      <c r="JTV33" s="572"/>
      <c r="JTW33" s="572"/>
      <c r="JTX33" s="572"/>
      <c r="JTY33" s="572"/>
      <c r="JTZ33" s="572"/>
      <c r="JUA33" s="572"/>
      <c r="JUB33" s="572"/>
      <c r="JUC33" s="572"/>
      <c r="JUD33" s="572"/>
      <c r="JUE33" s="572"/>
      <c r="JUF33" s="572"/>
      <c r="JUG33" s="572"/>
      <c r="JUH33" s="572"/>
      <c r="JUI33" s="572"/>
      <c r="JUJ33" s="572"/>
      <c r="JUK33" s="572"/>
      <c r="JUL33" s="572"/>
      <c r="JUM33" s="572"/>
      <c r="JUN33" s="572"/>
      <c r="JUO33" s="572"/>
      <c r="JUP33" s="572"/>
      <c r="JUQ33" s="572"/>
      <c r="JUR33" s="572"/>
      <c r="JUS33" s="572"/>
      <c r="JUT33" s="572"/>
      <c r="JUU33" s="572"/>
      <c r="JUV33" s="572"/>
      <c r="JUW33" s="572"/>
      <c r="JUX33" s="572"/>
      <c r="JUY33" s="572"/>
      <c r="JUZ33" s="572"/>
      <c r="JVA33" s="572"/>
      <c r="JVB33" s="572"/>
      <c r="JVC33" s="572"/>
      <c r="JVD33" s="572"/>
      <c r="JVE33" s="572"/>
      <c r="JVF33" s="572"/>
      <c r="JVG33" s="572"/>
      <c r="JVH33" s="572"/>
      <c r="JVI33" s="572"/>
      <c r="JVJ33" s="572"/>
      <c r="JVK33" s="572"/>
      <c r="JVL33" s="572"/>
      <c r="JVM33" s="572"/>
      <c r="JVN33" s="572"/>
      <c r="JVO33" s="572"/>
      <c r="JVP33" s="572"/>
      <c r="JVQ33" s="572"/>
      <c r="JVR33" s="572"/>
      <c r="JVS33" s="572"/>
      <c r="JVT33" s="572"/>
      <c r="JVU33" s="572"/>
      <c r="JVV33" s="572"/>
      <c r="JVW33" s="572"/>
      <c r="JVX33" s="572"/>
      <c r="JVY33" s="572"/>
      <c r="JVZ33" s="572"/>
      <c r="JWA33" s="572"/>
      <c r="JWB33" s="572"/>
      <c r="JWC33" s="572"/>
      <c r="JWD33" s="572"/>
      <c r="JWE33" s="572"/>
      <c r="JWF33" s="572"/>
      <c r="JWG33" s="572"/>
      <c r="JWH33" s="572"/>
      <c r="JWI33" s="572"/>
      <c r="JWJ33" s="572"/>
      <c r="JWK33" s="572"/>
      <c r="JWL33" s="572"/>
      <c r="JWM33" s="572"/>
      <c r="JWN33" s="572"/>
      <c r="JWO33" s="572"/>
      <c r="JWP33" s="572"/>
      <c r="JWQ33" s="572"/>
      <c r="JWR33" s="572"/>
      <c r="JWS33" s="572"/>
      <c r="JWT33" s="572"/>
      <c r="JWU33" s="572"/>
      <c r="JWV33" s="572"/>
      <c r="JWW33" s="572"/>
      <c r="JWX33" s="572"/>
      <c r="JWY33" s="572"/>
      <c r="JWZ33" s="572"/>
      <c r="JXA33" s="572"/>
      <c r="JXB33" s="572"/>
      <c r="JXC33" s="572"/>
      <c r="JXD33" s="572"/>
      <c r="JXE33" s="572"/>
      <c r="JXF33" s="572"/>
      <c r="JXG33" s="572"/>
      <c r="JXH33" s="572"/>
      <c r="JXI33" s="572"/>
      <c r="JXJ33" s="572"/>
      <c r="JXK33" s="572"/>
      <c r="JXL33" s="572"/>
      <c r="JXM33" s="572"/>
      <c r="JXN33" s="572"/>
      <c r="JXO33" s="572"/>
      <c r="JXP33" s="572"/>
      <c r="JXQ33" s="572"/>
      <c r="JXR33" s="572"/>
      <c r="JXS33" s="572"/>
      <c r="JXT33" s="572"/>
      <c r="JXU33" s="572"/>
      <c r="JXV33" s="572"/>
      <c r="JXW33" s="572"/>
      <c r="JXX33" s="572"/>
      <c r="JXY33" s="572"/>
      <c r="JXZ33" s="572"/>
      <c r="JYA33" s="572"/>
      <c r="JYB33" s="572"/>
      <c r="JYC33" s="572"/>
      <c r="JYD33" s="572"/>
      <c r="JYE33" s="572"/>
      <c r="JYF33" s="572"/>
      <c r="JYG33" s="572"/>
      <c r="JYH33" s="572"/>
      <c r="JYI33" s="572"/>
      <c r="JYJ33" s="572"/>
      <c r="JYK33" s="572"/>
      <c r="JYL33" s="572"/>
      <c r="JYM33" s="572"/>
      <c r="JYN33" s="572"/>
      <c r="JYO33" s="572"/>
      <c r="JYP33" s="572"/>
      <c r="JYQ33" s="572"/>
      <c r="JYR33" s="572"/>
      <c r="JYS33" s="572"/>
      <c r="JYT33" s="572"/>
      <c r="JYU33" s="572"/>
      <c r="JYV33" s="572"/>
      <c r="JYW33" s="572"/>
      <c r="JYX33" s="572"/>
      <c r="JYY33" s="572"/>
      <c r="JYZ33" s="572"/>
      <c r="JZA33" s="572"/>
      <c r="JZB33" s="572"/>
      <c r="JZC33" s="572"/>
      <c r="JZD33" s="572"/>
      <c r="JZE33" s="572"/>
      <c r="JZF33" s="572"/>
      <c r="JZG33" s="572"/>
      <c r="JZH33" s="572"/>
      <c r="JZI33" s="572"/>
      <c r="JZJ33" s="572"/>
      <c r="JZK33" s="572"/>
      <c r="JZL33" s="572"/>
      <c r="JZM33" s="572"/>
      <c r="JZN33" s="572"/>
      <c r="JZO33" s="572"/>
      <c r="JZP33" s="572"/>
      <c r="JZQ33" s="572"/>
      <c r="JZR33" s="572"/>
      <c r="JZS33" s="572"/>
      <c r="JZT33" s="572"/>
      <c r="JZU33" s="572"/>
      <c r="JZV33" s="572"/>
      <c r="JZW33" s="572"/>
      <c r="JZX33" s="572"/>
      <c r="JZY33" s="572"/>
      <c r="JZZ33" s="572"/>
      <c r="KAA33" s="572"/>
      <c r="KAB33" s="572"/>
      <c r="KAC33" s="572"/>
      <c r="KAD33" s="572"/>
      <c r="KAE33" s="572"/>
      <c r="KAF33" s="572"/>
      <c r="KAG33" s="572"/>
      <c r="KAH33" s="572"/>
      <c r="KAI33" s="572"/>
      <c r="KAJ33" s="572"/>
      <c r="KAK33" s="572"/>
      <c r="KAL33" s="572"/>
      <c r="KAM33" s="572"/>
      <c r="KAN33" s="572"/>
      <c r="KAO33" s="572"/>
      <c r="KAP33" s="572"/>
      <c r="KAQ33" s="572"/>
      <c r="KAR33" s="572"/>
      <c r="KAS33" s="572"/>
      <c r="KAT33" s="572"/>
      <c r="KAU33" s="572"/>
      <c r="KAV33" s="572"/>
      <c r="KAW33" s="572"/>
      <c r="KAX33" s="572"/>
      <c r="KAY33" s="572"/>
      <c r="KAZ33" s="572"/>
      <c r="KBA33" s="572"/>
      <c r="KBB33" s="572"/>
      <c r="KBC33" s="572"/>
      <c r="KBD33" s="572"/>
      <c r="KBE33" s="572"/>
      <c r="KBF33" s="572"/>
      <c r="KBG33" s="572"/>
      <c r="KBH33" s="572"/>
      <c r="KBI33" s="572"/>
      <c r="KBJ33" s="572"/>
      <c r="KBK33" s="572"/>
      <c r="KBL33" s="572"/>
      <c r="KBM33" s="572"/>
      <c r="KBN33" s="572"/>
      <c r="KBO33" s="572"/>
      <c r="KBP33" s="572"/>
      <c r="KBQ33" s="572"/>
      <c r="KBR33" s="572"/>
      <c r="KBS33" s="572"/>
      <c r="KBT33" s="572"/>
      <c r="KBU33" s="572"/>
      <c r="KBV33" s="572"/>
      <c r="KBW33" s="572"/>
      <c r="KBX33" s="572"/>
      <c r="KBY33" s="572"/>
      <c r="KBZ33" s="572"/>
      <c r="KCA33" s="572"/>
      <c r="KCB33" s="572"/>
      <c r="KCC33" s="572"/>
      <c r="KCD33" s="572"/>
      <c r="KCE33" s="572"/>
      <c r="KCF33" s="572"/>
      <c r="KCG33" s="572"/>
      <c r="KCH33" s="572"/>
      <c r="KCI33" s="572"/>
      <c r="KCJ33" s="572"/>
      <c r="KCK33" s="572"/>
      <c r="KCL33" s="572"/>
      <c r="KCM33" s="572"/>
      <c r="KCN33" s="572"/>
      <c r="KCO33" s="572"/>
      <c r="KCP33" s="572"/>
      <c r="KCQ33" s="572"/>
      <c r="KCR33" s="572"/>
      <c r="KCS33" s="572"/>
      <c r="KCT33" s="572"/>
      <c r="KCU33" s="572"/>
      <c r="KCV33" s="572"/>
      <c r="KCW33" s="572"/>
      <c r="KCX33" s="572"/>
      <c r="KCY33" s="572"/>
      <c r="KCZ33" s="572"/>
      <c r="KDA33" s="572"/>
      <c r="KDB33" s="572"/>
      <c r="KDC33" s="572"/>
      <c r="KDD33" s="572"/>
      <c r="KDE33" s="572"/>
      <c r="KDF33" s="572"/>
      <c r="KDG33" s="572"/>
      <c r="KDH33" s="572"/>
      <c r="KDI33" s="572"/>
      <c r="KDJ33" s="572"/>
      <c r="KDK33" s="572"/>
      <c r="KDL33" s="572"/>
      <c r="KDM33" s="572"/>
      <c r="KDN33" s="572"/>
      <c r="KDO33" s="572"/>
      <c r="KDP33" s="572"/>
      <c r="KDQ33" s="572"/>
      <c r="KDR33" s="572"/>
      <c r="KDS33" s="572"/>
      <c r="KDT33" s="572"/>
      <c r="KDU33" s="572"/>
      <c r="KDV33" s="572"/>
      <c r="KDW33" s="572"/>
      <c r="KDX33" s="572"/>
      <c r="KDY33" s="572"/>
      <c r="KDZ33" s="572"/>
      <c r="KEA33" s="572"/>
      <c r="KEB33" s="572"/>
      <c r="KEC33" s="572"/>
      <c r="KED33" s="572"/>
      <c r="KEE33" s="572"/>
      <c r="KEF33" s="572"/>
      <c r="KEG33" s="572"/>
      <c r="KEH33" s="572"/>
      <c r="KEI33" s="572"/>
      <c r="KEJ33" s="572"/>
      <c r="KEK33" s="572"/>
      <c r="KEL33" s="572"/>
      <c r="KEM33" s="572"/>
      <c r="KEN33" s="572"/>
      <c r="KEO33" s="572"/>
      <c r="KEP33" s="572"/>
      <c r="KEQ33" s="572"/>
      <c r="KER33" s="572"/>
      <c r="KES33" s="572"/>
      <c r="KET33" s="572"/>
      <c r="KEU33" s="572"/>
      <c r="KEV33" s="572"/>
      <c r="KEW33" s="572"/>
      <c r="KEX33" s="572"/>
      <c r="KEY33" s="572"/>
      <c r="KEZ33" s="572"/>
      <c r="KFA33" s="572"/>
      <c r="KFB33" s="572"/>
      <c r="KFC33" s="572"/>
      <c r="KFD33" s="572"/>
      <c r="KFE33" s="572"/>
      <c r="KFF33" s="572"/>
      <c r="KFG33" s="572"/>
      <c r="KFH33" s="572"/>
      <c r="KFI33" s="572"/>
      <c r="KFJ33" s="572"/>
      <c r="KFK33" s="572"/>
      <c r="KFL33" s="572"/>
      <c r="KFM33" s="572"/>
      <c r="KFN33" s="572"/>
      <c r="KFO33" s="572"/>
      <c r="KFP33" s="572"/>
      <c r="KFQ33" s="572"/>
      <c r="KFR33" s="572"/>
      <c r="KFS33" s="572"/>
      <c r="KFT33" s="572"/>
      <c r="KFU33" s="572"/>
      <c r="KFV33" s="572"/>
      <c r="KFW33" s="572"/>
      <c r="KFX33" s="572"/>
      <c r="KFY33" s="572"/>
      <c r="KFZ33" s="572"/>
      <c r="KGA33" s="572"/>
      <c r="KGB33" s="572"/>
      <c r="KGC33" s="572"/>
      <c r="KGD33" s="572"/>
      <c r="KGE33" s="572"/>
      <c r="KGF33" s="572"/>
      <c r="KGG33" s="572"/>
      <c r="KGH33" s="572"/>
      <c r="KGI33" s="572"/>
      <c r="KGJ33" s="572"/>
      <c r="KGK33" s="572"/>
      <c r="KGL33" s="572"/>
      <c r="KGM33" s="572"/>
      <c r="KGN33" s="572"/>
      <c r="KGO33" s="572"/>
      <c r="KGP33" s="572"/>
      <c r="KGQ33" s="572"/>
      <c r="KGR33" s="572"/>
      <c r="KGS33" s="572"/>
      <c r="KGT33" s="572"/>
      <c r="KGU33" s="572"/>
      <c r="KGV33" s="572"/>
      <c r="KGW33" s="572"/>
      <c r="KGX33" s="572"/>
      <c r="KGY33" s="572"/>
      <c r="KGZ33" s="572"/>
      <c r="KHA33" s="572"/>
      <c r="KHB33" s="572"/>
      <c r="KHC33" s="572"/>
      <c r="KHD33" s="572"/>
      <c r="KHE33" s="572"/>
      <c r="KHF33" s="572"/>
      <c r="KHG33" s="572"/>
      <c r="KHH33" s="572"/>
      <c r="KHI33" s="572"/>
      <c r="KHJ33" s="572"/>
      <c r="KHK33" s="572"/>
      <c r="KHL33" s="572"/>
      <c r="KHM33" s="572"/>
      <c r="KHN33" s="572"/>
      <c r="KHO33" s="572"/>
      <c r="KHP33" s="572"/>
      <c r="KHQ33" s="572"/>
      <c r="KHR33" s="572"/>
      <c r="KHS33" s="572"/>
      <c r="KHT33" s="572"/>
      <c r="KHU33" s="572"/>
      <c r="KHV33" s="572"/>
      <c r="KHW33" s="572"/>
      <c r="KHX33" s="572"/>
      <c r="KHY33" s="572"/>
      <c r="KHZ33" s="572"/>
      <c r="KIA33" s="572"/>
      <c r="KIB33" s="572"/>
      <c r="KIC33" s="572"/>
      <c r="KID33" s="572"/>
      <c r="KIE33" s="572"/>
      <c r="KIF33" s="572"/>
      <c r="KIG33" s="572"/>
      <c r="KIH33" s="572"/>
      <c r="KII33" s="572"/>
      <c r="KIJ33" s="572"/>
      <c r="KIK33" s="572"/>
      <c r="KIL33" s="572"/>
      <c r="KIM33" s="572"/>
      <c r="KIN33" s="572"/>
      <c r="KIO33" s="572"/>
      <c r="KIP33" s="572"/>
      <c r="KIQ33" s="572"/>
      <c r="KIR33" s="572"/>
      <c r="KIS33" s="572"/>
      <c r="KIT33" s="572"/>
      <c r="KIU33" s="572"/>
      <c r="KIV33" s="572"/>
      <c r="KIW33" s="572"/>
      <c r="KIX33" s="572"/>
      <c r="KIY33" s="572"/>
      <c r="KIZ33" s="572"/>
      <c r="KJA33" s="572"/>
      <c r="KJB33" s="572"/>
      <c r="KJC33" s="572"/>
      <c r="KJD33" s="572"/>
      <c r="KJE33" s="572"/>
      <c r="KJF33" s="572"/>
      <c r="KJG33" s="572"/>
      <c r="KJH33" s="572"/>
      <c r="KJI33" s="572"/>
      <c r="KJJ33" s="572"/>
      <c r="KJK33" s="572"/>
      <c r="KJL33" s="572"/>
      <c r="KJM33" s="572"/>
      <c r="KJN33" s="572"/>
      <c r="KJO33" s="572"/>
      <c r="KJP33" s="572"/>
      <c r="KJQ33" s="572"/>
      <c r="KJR33" s="572"/>
      <c r="KJS33" s="572"/>
      <c r="KJT33" s="572"/>
      <c r="KJU33" s="572"/>
      <c r="KJV33" s="572"/>
      <c r="KJW33" s="572"/>
      <c r="KJX33" s="572"/>
      <c r="KJY33" s="572"/>
      <c r="KJZ33" s="572"/>
      <c r="KKA33" s="572"/>
      <c r="KKB33" s="572"/>
      <c r="KKC33" s="572"/>
      <c r="KKD33" s="572"/>
      <c r="KKE33" s="572"/>
      <c r="KKF33" s="572"/>
      <c r="KKG33" s="572"/>
      <c r="KKH33" s="572"/>
      <c r="KKI33" s="572"/>
      <c r="KKJ33" s="572"/>
      <c r="KKK33" s="572"/>
      <c r="KKL33" s="572"/>
      <c r="KKM33" s="572"/>
      <c r="KKN33" s="572"/>
      <c r="KKO33" s="572"/>
      <c r="KKP33" s="572"/>
      <c r="KKQ33" s="572"/>
      <c r="KKR33" s="572"/>
      <c r="KKS33" s="572"/>
      <c r="KKT33" s="572"/>
      <c r="KKU33" s="572"/>
      <c r="KKV33" s="572"/>
      <c r="KKW33" s="572"/>
      <c r="KKX33" s="572"/>
      <c r="KKY33" s="572"/>
      <c r="KKZ33" s="572"/>
      <c r="KLA33" s="572"/>
      <c r="KLB33" s="572"/>
      <c r="KLC33" s="572"/>
      <c r="KLD33" s="572"/>
      <c r="KLE33" s="572"/>
      <c r="KLF33" s="572"/>
      <c r="KLG33" s="572"/>
      <c r="KLH33" s="572"/>
      <c r="KLI33" s="572"/>
      <c r="KLJ33" s="572"/>
      <c r="KLK33" s="572"/>
      <c r="KLL33" s="572"/>
      <c r="KLM33" s="572"/>
      <c r="KLN33" s="572"/>
      <c r="KLO33" s="572"/>
      <c r="KLP33" s="572"/>
      <c r="KLQ33" s="572"/>
      <c r="KLR33" s="572"/>
      <c r="KLS33" s="572"/>
      <c r="KLT33" s="572"/>
      <c r="KLU33" s="572"/>
      <c r="KLV33" s="572"/>
      <c r="KLW33" s="572"/>
      <c r="KLX33" s="572"/>
      <c r="KLY33" s="572"/>
      <c r="KLZ33" s="572"/>
      <c r="KMA33" s="572"/>
      <c r="KMB33" s="572"/>
      <c r="KMC33" s="572"/>
      <c r="KMD33" s="572"/>
      <c r="KME33" s="572"/>
      <c r="KMF33" s="572"/>
      <c r="KMG33" s="572"/>
      <c r="KMH33" s="572"/>
      <c r="KMI33" s="572"/>
      <c r="KMJ33" s="572"/>
      <c r="KMK33" s="572"/>
      <c r="KML33" s="572"/>
      <c r="KMM33" s="572"/>
      <c r="KMN33" s="572"/>
      <c r="KMO33" s="572"/>
      <c r="KMP33" s="572"/>
      <c r="KMQ33" s="572"/>
      <c r="KMR33" s="572"/>
      <c r="KMS33" s="572"/>
      <c r="KMT33" s="572"/>
      <c r="KMU33" s="572"/>
      <c r="KMV33" s="572"/>
      <c r="KMW33" s="572"/>
      <c r="KMX33" s="572"/>
      <c r="KMY33" s="572"/>
      <c r="KMZ33" s="572"/>
      <c r="KNA33" s="572"/>
      <c r="KNB33" s="572"/>
      <c r="KNC33" s="572"/>
      <c r="KND33" s="572"/>
      <c r="KNE33" s="572"/>
      <c r="KNF33" s="572"/>
      <c r="KNG33" s="572"/>
      <c r="KNH33" s="572"/>
      <c r="KNI33" s="572"/>
      <c r="KNJ33" s="572"/>
      <c r="KNK33" s="572"/>
      <c r="KNL33" s="572"/>
      <c r="KNM33" s="572"/>
      <c r="KNN33" s="572"/>
      <c r="KNO33" s="572"/>
      <c r="KNP33" s="572"/>
      <c r="KNQ33" s="572"/>
      <c r="KNR33" s="572"/>
      <c r="KNS33" s="572"/>
      <c r="KNT33" s="572"/>
      <c r="KNU33" s="572"/>
      <c r="KNV33" s="572"/>
      <c r="KNW33" s="572"/>
      <c r="KNX33" s="572"/>
      <c r="KNY33" s="572"/>
      <c r="KNZ33" s="572"/>
      <c r="KOA33" s="572"/>
      <c r="KOB33" s="572"/>
      <c r="KOC33" s="572"/>
      <c r="KOD33" s="572"/>
      <c r="KOE33" s="572"/>
      <c r="KOF33" s="572"/>
      <c r="KOG33" s="572"/>
      <c r="KOH33" s="572"/>
      <c r="KOI33" s="572"/>
      <c r="KOJ33" s="572"/>
      <c r="KOK33" s="572"/>
      <c r="KOL33" s="572"/>
      <c r="KOM33" s="572"/>
      <c r="KON33" s="572"/>
      <c r="KOO33" s="572"/>
      <c r="KOP33" s="572"/>
      <c r="KOQ33" s="572"/>
      <c r="KOR33" s="572"/>
      <c r="KOS33" s="572"/>
      <c r="KOT33" s="572"/>
      <c r="KOU33" s="572"/>
      <c r="KOV33" s="572"/>
      <c r="KOW33" s="572"/>
      <c r="KOX33" s="572"/>
      <c r="KOY33" s="572"/>
      <c r="KOZ33" s="572"/>
      <c r="KPA33" s="572"/>
      <c r="KPB33" s="572"/>
      <c r="KPC33" s="572"/>
      <c r="KPD33" s="572"/>
      <c r="KPE33" s="572"/>
      <c r="KPF33" s="572"/>
      <c r="KPG33" s="572"/>
      <c r="KPH33" s="572"/>
      <c r="KPI33" s="572"/>
      <c r="KPJ33" s="572"/>
      <c r="KPK33" s="572"/>
      <c r="KPL33" s="572"/>
      <c r="KPM33" s="572"/>
      <c r="KPN33" s="572"/>
      <c r="KPO33" s="572"/>
      <c r="KPP33" s="572"/>
      <c r="KPQ33" s="572"/>
      <c r="KPR33" s="572"/>
      <c r="KPS33" s="572"/>
      <c r="KPT33" s="572"/>
      <c r="KPU33" s="572"/>
      <c r="KPV33" s="572"/>
      <c r="KPW33" s="572"/>
      <c r="KPX33" s="572"/>
      <c r="KPY33" s="572"/>
      <c r="KPZ33" s="572"/>
      <c r="KQA33" s="572"/>
      <c r="KQB33" s="572"/>
      <c r="KQC33" s="572"/>
      <c r="KQD33" s="572"/>
      <c r="KQE33" s="572"/>
      <c r="KQF33" s="572"/>
      <c r="KQG33" s="572"/>
      <c r="KQH33" s="572"/>
      <c r="KQI33" s="572"/>
      <c r="KQJ33" s="572"/>
      <c r="KQK33" s="572"/>
      <c r="KQL33" s="572"/>
      <c r="KQM33" s="572"/>
      <c r="KQN33" s="572"/>
      <c r="KQO33" s="572"/>
      <c r="KQP33" s="572"/>
      <c r="KQQ33" s="572"/>
      <c r="KQR33" s="572"/>
      <c r="KQS33" s="572"/>
      <c r="KQT33" s="572"/>
      <c r="KQU33" s="572"/>
      <c r="KQV33" s="572"/>
      <c r="KQW33" s="572"/>
      <c r="KQX33" s="572"/>
      <c r="KQY33" s="572"/>
      <c r="KQZ33" s="572"/>
      <c r="KRA33" s="572"/>
      <c r="KRB33" s="572"/>
      <c r="KRC33" s="572"/>
      <c r="KRD33" s="572"/>
      <c r="KRE33" s="572"/>
      <c r="KRF33" s="572"/>
      <c r="KRG33" s="572"/>
      <c r="KRH33" s="572"/>
      <c r="KRI33" s="572"/>
      <c r="KRJ33" s="572"/>
      <c r="KRK33" s="572"/>
      <c r="KRL33" s="572"/>
      <c r="KRM33" s="572"/>
      <c r="KRN33" s="572"/>
      <c r="KRO33" s="572"/>
      <c r="KRP33" s="572"/>
      <c r="KRQ33" s="572"/>
      <c r="KRR33" s="572"/>
      <c r="KRS33" s="572"/>
      <c r="KRT33" s="572"/>
      <c r="KRU33" s="572"/>
      <c r="KRV33" s="572"/>
      <c r="KRW33" s="572"/>
      <c r="KRX33" s="572"/>
      <c r="KRY33" s="572"/>
      <c r="KRZ33" s="572"/>
      <c r="KSA33" s="572"/>
      <c r="KSB33" s="572"/>
      <c r="KSC33" s="572"/>
      <c r="KSD33" s="572"/>
      <c r="KSE33" s="572"/>
      <c r="KSF33" s="572"/>
      <c r="KSG33" s="572"/>
      <c r="KSH33" s="572"/>
      <c r="KSI33" s="572"/>
      <c r="KSJ33" s="572"/>
      <c r="KSK33" s="572"/>
      <c r="KSL33" s="572"/>
      <c r="KSM33" s="572"/>
      <c r="KSN33" s="572"/>
      <c r="KSO33" s="572"/>
      <c r="KSP33" s="572"/>
      <c r="KSQ33" s="572"/>
      <c r="KSR33" s="572"/>
      <c r="KSS33" s="572"/>
      <c r="KST33" s="572"/>
      <c r="KSU33" s="572"/>
      <c r="KSV33" s="572"/>
      <c r="KSW33" s="572"/>
      <c r="KSX33" s="572"/>
      <c r="KSY33" s="572"/>
      <c r="KSZ33" s="572"/>
      <c r="KTA33" s="572"/>
      <c r="KTB33" s="572"/>
      <c r="KTC33" s="572"/>
      <c r="KTD33" s="572"/>
      <c r="KTE33" s="572"/>
      <c r="KTF33" s="572"/>
      <c r="KTG33" s="572"/>
      <c r="KTH33" s="572"/>
      <c r="KTI33" s="572"/>
      <c r="KTJ33" s="572"/>
      <c r="KTK33" s="572"/>
      <c r="KTL33" s="572"/>
      <c r="KTM33" s="572"/>
      <c r="KTN33" s="572"/>
      <c r="KTO33" s="572"/>
      <c r="KTP33" s="572"/>
      <c r="KTQ33" s="572"/>
      <c r="KTR33" s="572"/>
      <c r="KTS33" s="572"/>
      <c r="KTT33" s="572"/>
      <c r="KTU33" s="572"/>
      <c r="KTV33" s="572"/>
      <c r="KTW33" s="572"/>
      <c r="KTX33" s="572"/>
      <c r="KTY33" s="572"/>
      <c r="KTZ33" s="572"/>
      <c r="KUA33" s="572"/>
      <c r="KUB33" s="572"/>
      <c r="KUC33" s="572"/>
      <c r="KUD33" s="572"/>
      <c r="KUE33" s="572"/>
      <c r="KUF33" s="572"/>
      <c r="KUG33" s="572"/>
      <c r="KUH33" s="572"/>
      <c r="KUI33" s="572"/>
      <c r="KUJ33" s="572"/>
      <c r="KUK33" s="572"/>
      <c r="KUL33" s="572"/>
      <c r="KUM33" s="572"/>
      <c r="KUN33" s="572"/>
      <c r="KUO33" s="572"/>
      <c r="KUP33" s="572"/>
      <c r="KUQ33" s="572"/>
      <c r="KUR33" s="572"/>
      <c r="KUS33" s="572"/>
      <c r="KUT33" s="572"/>
      <c r="KUU33" s="572"/>
      <c r="KUV33" s="572"/>
      <c r="KUW33" s="572"/>
      <c r="KUX33" s="572"/>
      <c r="KUY33" s="572"/>
      <c r="KUZ33" s="572"/>
      <c r="KVA33" s="572"/>
      <c r="KVB33" s="572"/>
      <c r="KVC33" s="572"/>
      <c r="KVD33" s="572"/>
      <c r="KVE33" s="572"/>
      <c r="KVF33" s="572"/>
      <c r="KVG33" s="572"/>
      <c r="KVH33" s="572"/>
      <c r="KVI33" s="572"/>
      <c r="KVJ33" s="572"/>
      <c r="KVK33" s="572"/>
      <c r="KVL33" s="572"/>
      <c r="KVM33" s="572"/>
      <c r="KVN33" s="572"/>
      <c r="KVO33" s="572"/>
      <c r="KVP33" s="572"/>
      <c r="KVQ33" s="572"/>
      <c r="KVR33" s="572"/>
      <c r="KVS33" s="572"/>
      <c r="KVT33" s="572"/>
      <c r="KVU33" s="572"/>
      <c r="KVV33" s="572"/>
      <c r="KVW33" s="572"/>
      <c r="KVX33" s="572"/>
      <c r="KVY33" s="572"/>
      <c r="KVZ33" s="572"/>
      <c r="KWA33" s="572"/>
      <c r="KWB33" s="572"/>
      <c r="KWC33" s="572"/>
      <c r="KWD33" s="572"/>
      <c r="KWE33" s="572"/>
      <c r="KWF33" s="572"/>
      <c r="KWG33" s="572"/>
      <c r="KWH33" s="572"/>
      <c r="KWI33" s="572"/>
      <c r="KWJ33" s="572"/>
      <c r="KWK33" s="572"/>
      <c r="KWL33" s="572"/>
      <c r="KWM33" s="572"/>
      <c r="KWN33" s="572"/>
      <c r="KWO33" s="572"/>
      <c r="KWP33" s="572"/>
      <c r="KWQ33" s="572"/>
      <c r="KWR33" s="572"/>
      <c r="KWS33" s="572"/>
      <c r="KWT33" s="572"/>
      <c r="KWU33" s="572"/>
      <c r="KWV33" s="572"/>
      <c r="KWW33" s="572"/>
      <c r="KWX33" s="572"/>
      <c r="KWY33" s="572"/>
      <c r="KWZ33" s="572"/>
      <c r="KXA33" s="572"/>
      <c r="KXB33" s="572"/>
      <c r="KXC33" s="572"/>
      <c r="KXD33" s="572"/>
      <c r="KXE33" s="572"/>
      <c r="KXF33" s="572"/>
      <c r="KXG33" s="572"/>
      <c r="KXH33" s="572"/>
      <c r="KXI33" s="572"/>
      <c r="KXJ33" s="572"/>
      <c r="KXK33" s="572"/>
      <c r="KXL33" s="572"/>
      <c r="KXM33" s="572"/>
      <c r="KXN33" s="572"/>
      <c r="KXO33" s="572"/>
      <c r="KXP33" s="572"/>
      <c r="KXQ33" s="572"/>
      <c r="KXR33" s="572"/>
      <c r="KXS33" s="572"/>
      <c r="KXT33" s="572"/>
      <c r="KXU33" s="572"/>
      <c r="KXV33" s="572"/>
      <c r="KXW33" s="572"/>
      <c r="KXX33" s="572"/>
      <c r="KXY33" s="572"/>
      <c r="KXZ33" s="572"/>
      <c r="KYA33" s="572"/>
      <c r="KYB33" s="572"/>
      <c r="KYC33" s="572"/>
      <c r="KYD33" s="572"/>
      <c r="KYE33" s="572"/>
      <c r="KYF33" s="572"/>
      <c r="KYG33" s="572"/>
      <c r="KYH33" s="572"/>
      <c r="KYI33" s="572"/>
      <c r="KYJ33" s="572"/>
      <c r="KYK33" s="572"/>
      <c r="KYL33" s="572"/>
      <c r="KYM33" s="572"/>
      <c r="KYN33" s="572"/>
      <c r="KYO33" s="572"/>
      <c r="KYP33" s="572"/>
      <c r="KYQ33" s="572"/>
      <c r="KYR33" s="572"/>
      <c r="KYS33" s="572"/>
      <c r="KYT33" s="572"/>
      <c r="KYU33" s="572"/>
      <c r="KYV33" s="572"/>
      <c r="KYW33" s="572"/>
      <c r="KYX33" s="572"/>
      <c r="KYY33" s="572"/>
      <c r="KYZ33" s="572"/>
      <c r="KZA33" s="572"/>
      <c r="KZB33" s="572"/>
      <c r="KZC33" s="572"/>
      <c r="KZD33" s="572"/>
      <c r="KZE33" s="572"/>
      <c r="KZF33" s="572"/>
      <c r="KZG33" s="572"/>
      <c r="KZH33" s="572"/>
      <c r="KZI33" s="572"/>
      <c r="KZJ33" s="572"/>
      <c r="KZK33" s="572"/>
      <c r="KZL33" s="572"/>
      <c r="KZM33" s="572"/>
      <c r="KZN33" s="572"/>
      <c r="KZO33" s="572"/>
      <c r="KZP33" s="572"/>
      <c r="KZQ33" s="572"/>
      <c r="KZR33" s="572"/>
      <c r="KZS33" s="572"/>
      <c r="KZT33" s="572"/>
      <c r="KZU33" s="572"/>
      <c r="KZV33" s="572"/>
      <c r="KZW33" s="572"/>
      <c r="KZX33" s="572"/>
      <c r="KZY33" s="572"/>
      <c r="KZZ33" s="572"/>
      <c r="LAA33" s="572"/>
      <c r="LAB33" s="572"/>
      <c r="LAC33" s="572"/>
      <c r="LAD33" s="572"/>
      <c r="LAE33" s="572"/>
      <c r="LAF33" s="572"/>
      <c r="LAG33" s="572"/>
      <c r="LAH33" s="572"/>
      <c r="LAI33" s="572"/>
      <c r="LAJ33" s="572"/>
      <c r="LAK33" s="572"/>
      <c r="LAL33" s="572"/>
      <c r="LAM33" s="572"/>
      <c r="LAN33" s="572"/>
      <c r="LAO33" s="572"/>
      <c r="LAP33" s="572"/>
      <c r="LAQ33" s="572"/>
      <c r="LAR33" s="572"/>
      <c r="LAS33" s="572"/>
      <c r="LAT33" s="572"/>
      <c r="LAU33" s="572"/>
      <c r="LAV33" s="572"/>
      <c r="LAW33" s="572"/>
      <c r="LAX33" s="572"/>
      <c r="LAY33" s="572"/>
      <c r="LAZ33" s="572"/>
      <c r="LBA33" s="572"/>
      <c r="LBB33" s="572"/>
      <c r="LBC33" s="572"/>
      <c r="LBD33" s="572"/>
      <c r="LBE33" s="572"/>
      <c r="LBF33" s="572"/>
      <c r="LBG33" s="572"/>
      <c r="LBH33" s="572"/>
      <c r="LBI33" s="572"/>
      <c r="LBJ33" s="572"/>
      <c r="LBK33" s="572"/>
      <c r="LBL33" s="572"/>
      <c r="LBM33" s="572"/>
      <c r="LBN33" s="572"/>
      <c r="LBO33" s="572"/>
      <c r="LBP33" s="572"/>
      <c r="LBQ33" s="572"/>
      <c r="LBR33" s="572"/>
      <c r="LBS33" s="572"/>
      <c r="LBT33" s="572"/>
      <c r="LBU33" s="572"/>
      <c r="LBV33" s="572"/>
      <c r="LBW33" s="572"/>
      <c r="LBX33" s="572"/>
      <c r="LBY33" s="572"/>
      <c r="LBZ33" s="572"/>
      <c r="LCA33" s="572"/>
      <c r="LCB33" s="572"/>
      <c r="LCC33" s="572"/>
      <c r="LCD33" s="572"/>
      <c r="LCE33" s="572"/>
      <c r="LCF33" s="572"/>
      <c r="LCG33" s="572"/>
      <c r="LCH33" s="572"/>
      <c r="LCI33" s="572"/>
      <c r="LCJ33" s="572"/>
      <c r="LCK33" s="572"/>
      <c r="LCL33" s="572"/>
      <c r="LCM33" s="572"/>
      <c r="LCN33" s="572"/>
      <c r="LCO33" s="572"/>
      <c r="LCP33" s="572"/>
      <c r="LCQ33" s="572"/>
      <c r="LCR33" s="572"/>
      <c r="LCS33" s="572"/>
      <c r="LCT33" s="572"/>
      <c r="LCU33" s="572"/>
      <c r="LCV33" s="572"/>
      <c r="LCW33" s="572"/>
      <c r="LCX33" s="572"/>
      <c r="LCY33" s="572"/>
      <c r="LCZ33" s="572"/>
      <c r="LDA33" s="572"/>
      <c r="LDB33" s="572"/>
      <c r="LDC33" s="572"/>
      <c r="LDD33" s="572"/>
      <c r="LDE33" s="572"/>
      <c r="LDF33" s="572"/>
      <c r="LDG33" s="572"/>
      <c r="LDH33" s="572"/>
      <c r="LDI33" s="572"/>
      <c r="LDJ33" s="572"/>
      <c r="LDK33" s="572"/>
      <c r="LDL33" s="572"/>
      <c r="LDM33" s="572"/>
      <c r="LDN33" s="572"/>
      <c r="LDO33" s="572"/>
      <c r="LDP33" s="572"/>
      <c r="LDQ33" s="572"/>
      <c r="LDR33" s="572"/>
      <c r="LDS33" s="572"/>
      <c r="LDT33" s="572"/>
      <c r="LDU33" s="572"/>
      <c r="LDV33" s="572"/>
      <c r="LDW33" s="572"/>
      <c r="LDX33" s="572"/>
      <c r="LDY33" s="572"/>
      <c r="LDZ33" s="572"/>
      <c r="LEA33" s="572"/>
      <c r="LEB33" s="572"/>
      <c r="LEC33" s="572"/>
      <c r="LED33" s="572"/>
      <c r="LEE33" s="572"/>
      <c r="LEF33" s="572"/>
      <c r="LEG33" s="572"/>
      <c r="LEH33" s="572"/>
      <c r="LEI33" s="572"/>
      <c r="LEJ33" s="572"/>
      <c r="LEK33" s="572"/>
      <c r="LEL33" s="572"/>
      <c r="LEM33" s="572"/>
      <c r="LEN33" s="572"/>
      <c r="LEO33" s="572"/>
      <c r="LEP33" s="572"/>
      <c r="LEQ33" s="572"/>
      <c r="LER33" s="572"/>
      <c r="LES33" s="572"/>
      <c r="LET33" s="572"/>
      <c r="LEU33" s="572"/>
      <c r="LEV33" s="572"/>
      <c r="LEW33" s="572"/>
      <c r="LEX33" s="572"/>
      <c r="LEY33" s="572"/>
      <c r="LEZ33" s="572"/>
      <c r="LFA33" s="572"/>
      <c r="LFB33" s="572"/>
      <c r="LFC33" s="572"/>
      <c r="LFD33" s="572"/>
      <c r="LFE33" s="572"/>
      <c r="LFF33" s="572"/>
      <c r="LFG33" s="572"/>
      <c r="LFH33" s="572"/>
      <c r="LFI33" s="572"/>
      <c r="LFJ33" s="572"/>
      <c r="LFK33" s="572"/>
      <c r="LFL33" s="572"/>
      <c r="LFM33" s="572"/>
      <c r="LFN33" s="572"/>
      <c r="LFO33" s="572"/>
      <c r="LFP33" s="572"/>
      <c r="LFQ33" s="572"/>
      <c r="LFR33" s="572"/>
      <c r="LFS33" s="572"/>
      <c r="LFT33" s="572"/>
      <c r="LFU33" s="572"/>
      <c r="LFV33" s="572"/>
      <c r="LFW33" s="572"/>
      <c r="LFX33" s="572"/>
      <c r="LFY33" s="572"/>
      <c r="LFZ33" s="572"/>
      <c r="LGA33" s="572"/>
      <c r="LGB33" s="572"/>
      <c r="LGC33" s="572"/>
      <c r="LGD33" s="572"/>
      <c r="LGE33" s="572"/>
      <c r="LGF33" s="572"/>
      <c r="LGG33" s="572"/>
      <c r="LGH33" s="572"/>
      <c r="LGI33" s="572"/>
      <c r="LGJ33" s="572"/>
      <c r="LGK33" s="572"/>
      <c r="LGL33" s="572"/>
      <c r="LGM33" s="572"/>
      <c r="LGN33" s="572"/>
      <c r="LGO33" s="572"/>
      <c r="LGP33" s="572"/>
      <c r="LGQ33" s="572"/>
      <c r="LGR33" s="572"/>
      <c r="LGS33" s="572"/>
      <c r="LGT33" s="572"/>
      <c r="LGU33" s="572"/>
      <c r="LGV33" s="572"/>
      <c r="LGW33" s="572"/>
      <c r="LGX33" s="572"/>
      <c r="LGY33" s="572"/>
      <c r="LGZ33" s="572"/>
      <c r="LHA33" s="572"/>
      <c r="LHB33" s="572"/>
      <c r="LHC33" s="572"/>
      <c r="LHD33" s="572"/>
      <c r="LHE33" s="572"/>
      <c r="LHF33" s="572"/>
      <c r="LHG33" s="572"/>
      <c r="LHH33" s="572"/>
      <c r="LHI33" s="572"/>
      <c r="LHJ33" s="572"/>
      <c r="LHK33" s="572"/>
      <c r="LHL33" s="572"/>
      <c r="LHM33" s="572"/>
      <c r="LHN33" s="572"/>
      <c r="LHO33" s="572"/>
      <c r="LHP33" s="572"/>
      <c r="LHQ33" s="572"/>
      <c r="LHR33" s="572"/>
      <c r="LHS33" s="572"/>
      <c r="LHT33" s="572"/>
      <c r="LHU33" s="572"/>
      <c r="LHV33" s="572"/>
      <c r="LHW33" s="572"/>
      <c r="LHX33" s="572"/>
      <c r="LHY33" s="572"/>
      <c r="LHZ33" s="572"/>
      <c r="LIA33" s="572"/>
      <c r="LIB33" s="572"/>
      <c r="LIC33" s="572"/>
      <c r="LID33" s="572"/>
      <c r="LIE33" s="572"/>
      <c r="LIF33" s="572"/>
      <c r="LIG33" s="572"/>
      <c r="LIH33" s="572"/>
      <c r="LII33" s="572"/>
      <c r="LIJ33" s="572"/>
      <c r="LIK33" s="572"/>
      <c r="LIL33" s="572"/>
      <c r="LIM33" s="572"/>
      <c r="LIN33" s="572"/>
      <c r="LIO33" s="572"/>
      <c r="LIP33" s="572"/>
      <c r="LIQ33" s="572"/>
      <c r="LIR33" s="572"/>
      <c r="LIS33" s="572"/>
      <c r="LIT33" s="572"/>
      <c r="LIU33" s="572"/>
      <c r="LIV33" s="572"/>
      <c r="LIW33" s="572"/>
      <c r="LIX33" s="572"/>
      <c r="LIY33" s="572"/>
      <c r="LIZ33" s="572"/>
      <c r="LJA33" s="572"/>
      <c r="LJB33" s="572"/>
      <c r="LJC33" s="572"/>
      <c r="LJD33" s="572"/>
      <c r="LJE33" s="572"/>
      <c r="LJF33" s="572"/>
      <c r="LJG33" s="572"/>
      <c r="LJH33" s="572"/>
      <c r="LJI33" s="572"/>
      <c r="LJJ33" s="572"/>
      <c r="LJK33" s="572"/>
      <c r="LJL33" s="572"/>
      <c r="LJM33" s="572"/>
      <c r="LJN33" s="572"/>
      <c r="LJO33" s="572"/>
      <c r="LJP33" s="572"/>
      <c r="LJQ33" s="572"/>
      <c r="LJR33" s="572"/>
      <c r="LJS33" s="572"/>
      <c r="LJT33" s="572"/>
      <c r="LJU33" s="572"/>
      <c r="LJV33" s="572"/>
      <c r="LJW33" s="572"/>
      <c r="LJX33" s="572"/>
      <c r="LJY33" s="572"/>
      <c r="LJZ33" s="572"/>
      <c r="LKA33" s="572"/>
      <c r="LKB33" s="572"/>
      <c r="LKC33" s="572"/>
      <c r="LKD33" s="572"/>
      <c r="LKE33" s="572"/>
      <c r="LKF33" s="572"/>
      <c r="LKG33" s="572"/>
      <c r="LKH33" s="572"/>
      <c r="LKI33" s="572"/>
      <c r="LKJ33" s="572"/>
      <c r="LKK33" s="572"/>
      <c r="LKL33" s="572"/>
      <c r="LKM33" s="572"/>
      <c r="LKN33" s="572"/>
      <c r="LKO33" s="572"/>
      <c r="LKP33" s="572"/>
      <c r="LKQ33" s="572"/>
      <c r="LKR33" s="572"/>
      <c r="LKS33" s="572"/>
      <c r="LKT33" s="572"/>
      <c r="LKU33" s="572"/>
      <c r="LKV33" s="572"/>
      <c r="LKW33" s="572"/>
      <c r="LKX33" s="572"/>
      <c r="LKY33" s="572"/>
      <c r="LKZ33" s="572"/>
      <c r="LLA33" s="572"/>
      <c r="LLB33" s="572"/>
      <c r="LLC33" s="572"/>
      <c r="LLD33" s="572"/>
      <c r="LLE33" s="572"/>
      <c r="LLF33" s="572"/>
      <c r="LLG33" s="572"/>
      <c r="LLH33" s="572"/>
      <c r="LLI33" s="572"/>
      <c r="LLJ33" s="572"/>
      <c r="LLK33" s="572"/>
      <c r="LLL33" s="572"/>
      <c r="LLM33" s="572"/>
      <c r="LLN33" s="572"/>
      <c r="LLO33" s="572"/>
      <c r="LLP33" s="572"/>
      <c r="LLQ33" s="572"/>
      <c r="LLR33" s="572"/>
      <c r="LLS33" s="572"/>
      <c r="LLT33" s="572"/>
      <c r="LLU33" s="572"/>
      <c r="LLV33" s="572"/>
      <c r="LLW33" s="572"/>
      <c r="LLX33" s="572"/>
      <c r="LLY33" s="572"/>
      <c r="LLZ33" s="572"/>
      <c r="LMA33" s="572"/>
      <c r="LMB33" s="572"/>
      <c r="LMC33" s="572"/>
      <c r="LMD33" s="572"/>
      <c r="LME33" s="572"/>
      <c r="LMF33" s="572"/>
      <c r="LMG33" s="572"/>
      <c r="LMH33" s="572"/>
      <c r="LMI33" s="572"/>
      <c r="LMJ33" s="572"/>
      <c r="LMK33" s="572"/>
      <c r="LML33" s="572"/>
      <c r="LMM33" s="572"/>
      <c r="LMN33" s="572"/>
      <c r="LMO33" s="572"/>
      <c r="LMP33" s="572"/>
      <c r="LMQ33" s="572"/>
      <c r="LMR33" s="572"/>
      <c r="LMS33" s="572"/>
      <c r="LMT33" s="572"/>
      <c r="LMU33" s="572"/>
      <c r="LMV33" s="572"/>
      <c r="LMW33" s="572"/>
      <c r="LMX33" s="572"/>
      <c r="LMY33" s="572"/>
      <c r="LMZ33" s="572"/>
      <c r="LNA33" s="572"/>
      <c r="LNB33" s="572"/>
      <c r="LNC33" s="572"/>
      <c r="LND33" s="572"/>
      <c r="LNE33" s="572"/>
      <c r="LNF33" s="572"/>
      <c r="LNG33" s="572"/>
      <c r="LNH33" s="572"/>
      <c r="LNI33" s="572"/>
      <c r="LNJ33" s="572"/>
      <c r="LNK33" s="572"/>
      <c r="LNL33" s="572"/>
      <c r="LNM33" s="572"/>
      <c r="LNN33" s="572"/>
      <c r="LNO33" s="572"/>
      <c r="LNP33" s="572"/>
      <c r="LNQ33" s="572"/>
      <c r="LNR33" s="572"/>
      <c r="LNS33" s="572"/>
      <c r="LNT33" s="572"/>
      <c r="LNU33" s="572"/>
      <c r="LNV33" s="572"/>
      <c r="LNW33" s="572"/>
      <c r="LNX33" s="572"/>
      <c r="LNY33" s="572"/>
      <c r="LNZ33" s="572"/>
      <c r="LOA33" s="572"/>
      <c r="LOB33" s="572"/>
      <c r="LOC33" s="572"/>
      <c r="LOD33" s="572"/>
      <c r="LOE33" s="572"/>
      <c r="LOF33" s="572"/>
      <c r="LOG33" s="572"/>
      <c r="LOH33" s="572"/>
      <c r="LOI33" s="572"/>
      <c r="LOJ33" s="572"/>
      <c r="LOK33" s="572"/>
      <c r="LOL33" s="572"/>
      <c r="LOM33" s="572"/>
      <c r="LON33" s="572"/>
      <c r="LOO33" s="572"/>
      <c r="LOP33" s="572"/>
      <c r="LOQ33" s="572"/>
      <c r="LOR33" s="572"/>
      <c r="LOS33" s="572"/>
      <c r="LOT33" s="572"/>
      <c r="LOU33" s="572"/>
      <c r="LOV33" s="572"/>
      <c r="LOW33" s="572"/>
      <c r="LOX33" s="572"/>
      <c r="LOY33" s="572"/>
      <c r="LOZ33" s="572"/>
      <c r="LPA33" s="572"/>
      <c r="LPB33" s="572"/>
      <c r="LPC33" s="572"/>
      <c r="LPD33" s="572"/>
      <c r="LPE33" s="572"/>
      <c r="LPF33" s="572"/>
      <c r="LPG33" s="572"/>
      <c r="LPH33" s="572"/>
      <c r="LPI33" s="572"/>
      <c r="LPJ33" s="572"/>
      <c r="LPK33" s="572"/>
      <c r="LPL33" s="572"/>
      <c r="LPM33" s="572"/>
      <c r="LPN33" s="572"/>
      <c r="LPO33" s="572"/>
      <c r="LPP33" s="572"/>
      <c r="LPQ33" s="572"/>
      <c r="LPR33" s="572"/>
      <c r="LPS33" s="572"/>
      <c r="LPT33" s="572"/>
      <c r="LPU33" s="572"/>
      <c r="LPV33" s="572"/>
      <c r="LPW33" s="572"/>
      <c r="LPX33" s="572"/>
      <c r="LPY33" s="572"/>
      <c r="LPZ33" s="572"/>
      <c r="LQA33" s="572"/>
      <c r="LQB33" s="572"/>
      <c r="LQC33" s="572"/>
      <c r="LQD33" s="572"/>
      <c r="LQE33" s="572"/>
      <c r="LQF33" s="572"/>
      <c r="LQG33" s="572"/>
      <c r="LQH33" s="572"/>
      <c r="LQI33" s="572"/>
      <c r="LQJ33" s="572"/>
      <c r="LQK33" s="572"/>
      <c r="LQL33" s="572"/>
      <c r="LQM33" s="572"/>
      <c r="LQN33" s="572"/>
      <c r="LQO33" s="572"/>
      <c r="LQP33" s="572"/>
      <c r="LQQ33" s="572"/>
      <c r="LQR33" s="572"/>
      <c r="LQS33" s="572"/>
      <c r="LQT33" s="572"/>
      <c r="LQU33" s="572"/>
      <c r="LQV33" s="572"/>
      <c r="LQW33" s="572"/>
      <c r="LQX33" s="572"/>
      <c r="LQY33" s="572"/>
      <c r="LQZ33" s="572"/>
      <c r="LRA33" s="572"/>
      <c r="LRB33" s="572"/>
      <c r="LRC33" s="572"/>
      <c r="LRD33" s="572"/>
      <c r="LRE33" s="572"/>
      <c r="LRF33" s="572"/>
      <c r="LRG33" s="572"/>
      <c r="LRH33" s="572"/>
      <c r="LRI33" s="572"/>
      <c r="LRJ33" s="572"/>
      <c r="LRK33" s="572"/>
      <c r="LRL33" s="572"/>
      <c r="LRM33" s="572"/>
      <c r="LRN33" s="572"/>
      <c r="LRO33" s="572"/>
      <c r="LRP33" s="572"/>
      <c r="LRQ33" s="572"/>
      <c r="LRR33" s="572"/>
      <c r="LRS33" s="572"/>
      <c r="LRT33" s="572"/>
      <c r="LRU33" s="572"/>
      <c r="LRV33" s="572"/>
      <c r="LRW33" s="572"/>
      <c r="LRX33" s="572"/>
      <c r="LRY33" s="572"/>
      <c r="LRZ33" s="572"/>
      <c r="LSA33" s="572"/>
      <c r="LSB33" s="572"/>
      <c r="LSC33" s="572"/>
      <c r="LSD33" s="572"/>
      <c r="LSE33" s="572"/>
      <c r="LSF33" s="572"/>
      <c r="LSG33" s="572"/>
      <c r="LSH33" s="572"/>
      <c r="LSI33" s="572"/>
      <c r="LSJ33" s="572"/>
      <c r="LSK33" s="572"/>
      <c r="LSL33" s="572"/>
      <c r="LSM33" s="572"/>
      <c r="LSN33" s="572"/>
      <c r="LSO33" s="572"/>
      <c r="LSP33" s="572"/>
      <c r="LSQ33" s="572"/>
      <c r="LSR33" s="572"/>
      <c r="LSS33" s="572"/>
      <c r="LST33" s="572"/>
      <c r="LSU33" s="572"/>
      <c r="LSV33" s="572"/>
      <c r="LSW33" s="572"/>
      <c r="LSX33" s="572"/>
      <c r="LSY33" s="572"/>
      <c r="LSZ33" s="572"/>
      <c r="LTA33" s="572"/>
      <c r="LTB33" s="572"/>
      <c r="LTC33" s="572"/>
      <c r="LTD33" s="572"/>
      <c r="LTE33" s="572"/>
      <c r="LTF33" s="572"/>
      <c r="LTG33" s="572"/>
      <c r="LTH33" s="572"/>
      <c r="LTI33" s="572"/>
      <c r="LTJ33" s="572"/>
      <c r="LTK33" s="572"/>
      <c r="LTL33" s="572"/>
      <c r="LTM33" s="572"/>
      <c r="LTN33" s="572"/>
      <c r="LTO33" s="572"/>
      <c r="LTP33" s="572"/>
      <c r="LTQ33" s="572"/>
      <c r="LTR33" s="572"/>
      <c r="LTS33" s="572"/>
      <c r="LTT33" s="572"/>
      <c r="LTU33" s="572"/>
      <c r="LTV33" s="572"/>
      <c r="LTW33" s="572"/>
      <c r="LTX33" s="572"/>
      <c r="LTY33" s="572"/>
      <c r="LTZ33" s="572"/>
      <c r="LUA33" s="572"/>
      <c r="LUB33" s="572"/>
      <c r="LUC33" s="572"/>
      <c r="LUD33" s="572"/>
      <c r="LUE33" s="572"/>
      <c r="LUF33" s="572"/>
      <c r="LUG33" s="572"/>
      <c r="LUH33" s="572"/>
      <c r="LUI33" s="572"/>
      <c r="LUJ33" s="572"/>
      <c r="LUK33" s="572"/>
      <c r="LUL33" s="572"/>
      <c r="LUM33" s="572"/>
      <c r="LUN33" s="572"/>
      <c r="LUO33" s="572"/>
      <c r="LUP33" s="572"/>
      <c r="LUQ33" s="572"/>
      <c r="LUR33" s="572"/>
      <c r="LUS33" s="572"/>
      <c r="LUT33" s="572"/>
      <c r="LUU33" s="572"/>
      <c r="LUV33" s="572"/>
      <c r="LUW33" s="572"/>
      <c r="LUX33" s="572"/>
      <c r="LUY33" s="572"/>
      <c r="LUZ33" s="572"/>
      <c r="LVA33" s="572"/>
      <c r="LVB33" s="572"/>
      <c r="LVC33" s="572"/>
      <c r="LVD33" s="572"/>
      <c r="LVE33" s="572"/>
      <c r="LVF33" s="572"/>
      <c r="LVG33" s="572"/>
      <c r="LVH33" s="572"/>
      <c r="LVI33" s="572"/>
      <c r="LVJ33" s="572"/>
      <c r="LVK33" s="572"/>
      <c r="LVL33" s="572"/>
      <c r="LVM33" s="572"/>
      <c r="LVN33" s="572"/>
      <c r="LVO33" s="572"/>
      <c r="LVP33" s="572"/>
      <c r="LVQ33" s="572"/>
      <c r="LVR33" s="572"/>
      <c r="LVS33" s="572"/>
      <c r="LVT33" s="572"/>
      <c r="LVU33" s="572"/>
      <c r="LVV33" s="572"/>
      <c r="LVW33" s="572"/>
      <c r="LVX33" s="572"/>
      <c r="LVY33" s="572"/>
      <c r="LVZ33" s="572"/>
      <c r="LWA33" s="572"/>
      <c r="LWB33" s="572"/>
      <c r="LWC33" s="572"/>
      <c r="LWD33" s="572"/>
      <c r="LWE33" s="572"/>
      <c r="LWF33" s="572"/>
      <c r="LWG33" s="572"/>
      <c r="LWH33" s="572"/>
      <c r="LWI33" s="572"/>
      <c r="LWJ33" s="572"/>
      <c r="LWK33" s="572"/>
      <c r="LWL33" s="572"/>
      <c r="LWM33" s="572"/>
      <c r="LWN33" s="572"/>
      <c r="LWO33" s="572"/>
      <c r="LWP33" s="572"/>
      <c r="LWQ33" s="572"/>
      <c r="LWR33" s="572"/>
      <c r="LWS33" s="572"/>
      <c r="LWT33" s="572"/>
      <c r="LWU33" s="572"/>
      <c r="LWV33" s="572"/>
      <c r="LWW33" s="572"/>
      <c r="LWX33" s="572"/>
      <c r="LWY33" s="572"/>
      <c r="LWZ33" s="572"/>
      <c r="LXA33" s="572"/>
      <c r="LXB33" s="572"/>
      <c r="LXC33" s="572"/>
      <c r="LXD33" s="572"/>
      <c r="LXE33" s="572"/>
      <c r="LXF33" s="572"/>
      <c r="LXG33" s="572"/>
      <c r="LXH33" s="572"/>
      <c r="LXI33" s="572"/>
      <c r="LXJ33" s="572"/>
      <c r="LXK33" s="572"/>
      <c r="LXL33" s="572"/>
      <c r="LXM33" s="572"/>
      <c r="LXN33" s="572"/>
      <c r="LXO33" s="572"/>
      <c r="LXP33" s="572"/>
      <c r="LXQ33" s="572"/>
      <c r="LXR33" s="572"/>
      <c r="LXS33" s="572"/>
      <c r="LXT33" s="572"/>
      <c r="LXU33" s="572"/>
      <c r="LXV33" s="572"/>
      <c r="LXW33" s="572"/>
      <c r="LXX33" s="572"/>
      <c r="LXY33" s="572"/>
      <c r="LXZ33" s="572"/>
      <c r="LYA33" s="572"/>
      <c r="LYB33" s="572"/>
      <c r="LYC33" s="572"/>
      <c r="LYD33" s="572"/>
      <c r="LYE33" s="572"/>
      <c r="LYF33" s="572"/>
      <c r="LYG33" s="572"/>
      <c r="LYH33" s="572"/>
      <c r="LYI33" s="572"/>
      <c r="LYJ33" s="572"/>
      <c r="LYK33" s="572"/>
      <c r="LYL33" s="572"/>
      <c r="LYM33" s="572"/>
      <c r="LYN33" s="572"/>
      <c r="LYO33" s="572"/>
      <c r="LYP33" s="572"/>
      <c r="LYQ33" s="572"/>
      <c r="LYR33" s="572"/>
      <c r="LYS33" s="572"/>
      <c r="LYT33" s="572"/>
      <c r="LYU33" s="572"/>
      <c r="LYV33" s="572"/>
      <c r="LYW33" s="572"/>
      <c r="LYX33" s="572"/>
      <c r="LYY33" s="572"/>
      <c r="LYZ33" s="572"/>
      <c r="LZA33" s="572"/>
      <c r="LZB33" s="572"/>
      <c r="LZC33" s="572"/>
      <c r="LZD33" s="572"/>
      <c r="LZE33" s="572"/>
      <c r="LZF33" s="572"/>
      <c r="LZG33" s="572"/>
      <c r="LZH33" s="572"/>
      <c r="LZI33" s="572"/>
      <c r="LZJ33" s="572"/>
      <c r="LZK33" s="572"/>
      <c r="LZL33" s="572"/>
      <c r="LZM33" s="572"/>
      <c r="LZN33" s="572"/>
      <c r="LZO33" s="572"/>
      <c r="LZP33" s="572"/>
      <c r="LZQ33" s="572"/>
      <c r="LZR33" s="572"/>
      <c r="LZS33" s="572"/>
      <c r="LZT33" s="572"/>
      <c r="LZU33" s="572"/>
      <c r="LZV33" s="572"/>
      <c r="LZW33" s="572"/>
      <c r="LZX33" s="572"/>
      <c r="LZY33" s="572"/>
      <c r="LZZ33" s="572"/>
      <c r="MAA33" s="572"/>
      <c r="MAB33" s="572"/>
      <c r="MAC33" s="572"/>
      <c r="MAD33" s="572"/>
      <c r="MAE33" s="572"/>
      <c r="MAF33" s="572"/>
      <c r="MAG33" s="572"/>
      <c r="MAH33" s="572"/>
      <c r="MAI33" s="572"/>
      <c r="MAJ33" s="572"/>
      <c r="MAK33" s="572"/>
      <c r="MAL33" s="572"/>
      <c r="MAM33" s="572"/>
      <c r="MAN33" s="572"/>
      <c r="MAO33" s="572"/>
      <c r="MAP33" s="572"/>
      <c r="MAQ33" s="572"/>
      <c r="MAR33" s="572"/>
      <c r="MAS33" s="572"/>
      <c r="MAT33" s="572"/>
      <c r="MAU33" s="572"/>
      <c r="MAV33" s="572"/>
      <c r="MAW33" s="572"/>
      <c r="MAX33" s="572"/>
      <c r="MAY33" s="572"/>
      <c r="MAZ33" s="572"/>
      <c r="MBA33" s="572"/>
      <c r="MBB33" s="572"/>
      <c r="MBC33" s="572"/>
      <c r="MBD33" s="572"/>
      <c r="MBE33" s="572"/>
      <c r="MBF33" s="572"/>
      <c r="MBG33" s="572"/>
      <c r="MBH33" s="572"/>
      <c r="MBI33" s="572"/>
      <c r="MBJ33" s="572"/>
      <c r="MBK33" s="572"/>
      <c r="MBL33" s="572"/>
      <c r="MBM33" s="572"/>
      <c r="MBN33" s="572"/>
      <c r="MBO33" s="572"/>
      <c r="MBP33" s="572"/>
      <c r="MBQ33" s="572"/>
      <c r="MBR33" s="572"/>
      <c r="MBS33" s="572"/>
      <c r="MBT33" s="572"/>
      <c r="MBU33" s="572"/>
      <c r="MBV33" s="572"/>
      <c r="MBW33" s="572"/>
      <c r="MBX33" s="572"/>
      <c r="MBY33" s="572"/>
      <c r="MBZ33" s="572"/>
      <c r="MCA33" s="572"/>
      <c r="MCB33" s="572"/>
      <c r="MCC33" s="572"/>
      <c r="MCD33" s="572"/>
      <c r="MCE33" s="572"/>
      <c r="MCF33" s="572"/>
      <c r="MCG33" s="572"/>
      <c r="MCH33" s="572"/>
      <c r="MCI33" s="572"/>
      <c r="MCJ33" s="572"/>
      <c r="MCK33" s="572"/>
      <c r="MCL33" s="572"/>
      <c r="MCM33" s="572"/>
      <c r="MCN33" s="572"/>
      <c r="MCO33" s="572"/>
      <c r="MCP33" s="572"/>
      <c r="MCQ33" s="572"/>
      <c r="MCR33" s="572"/>
      <c r="MCS33" s="572"/>
      <c r="MCT33" s="572"/>
      <c r="MCU33" s="572"/>
      <c r="MCV33" s="572"/>
      <c r="MCW33" s="572"/>
      <c r="MCX33" s="572"/>
      <c r="MCY33" s="572"/>
      <c r="MCZ33" s="572"/>
      <c r="MDA33" s="572"/>
      <c r="MDB33" s="572"/>
      <c r="MDC33" s="572"/>
      <c r="MDD33" s="572"/>
      <c r="MDE33" s="572"/>
      <c r="MDF33" s="572"/>
      <c r="MDG33" s="572"/>
      <c r="MDH33" s="572"/>
      <c r="MDI33" s="572"/>
      <c r="MDJ33" s="572"/>
      <c r="MDK33" s="572"/>
      <c r="MDL33" s="572"/>
      <c r="MDM33" s="572"/>
      <c r="MDN33" s="572"/>
      <c r="MDO33" s="572"/>
      <c r="MDP33" s="572"/>
      <c r="MDQ33" s="572"/>
      <c r="MDR33" s="572"/>
      <c r="MDS33" s="572"/>
      <c r="MDT33" s="572"/>
      <c r="MDU33" s="572"/>
      <c r="MDV33" s="572"/>
      <c r="MDW33" s="572"/>
      <c r="MDX33" s="572"/>
      <c r="MDY33" s="572"/>
      <c r="MDZ33" s="572"/>
      <c r="MEA33" s="572"/>
      <c r="MEB33" s="572"/>
      <c r="MEC33" s="572"/>
      <c r="MED33" s="572"/>
      <c r="MEE33" s="572"/>
      <c r="MEF33" s="572"/>
      <c r="MEG33" s="572"/>
      <c r="MEH33" s="572"/>
      <c r="MEI33" s="572"/>
      <c r="MEJ33" s="572"/>
      <c r="MEK33" s="572"/>
      <c r="MEL33" s="572"/>
      <c r="MEM33" s="572"/>
      <c r="MEN33" s="572"/>
      <c r="MEO33" s="572"/>
      <c r="MEP33" s="572"/>
      <c r="MEQ33" s="572"/>
      <c r="MER33" s="572"/>
      <c r="MES33" s="572"/>
      <c r="MET33" s="572"/>
      <c r="MEU33" s="572"/>
      <c r="MEV33" s="572"/>
      <c r="MEW33" s="572"/>
      <c r="MEX33" s="572"/>
      <c r="MEY33" s="572"/>
      <c r="MEZ33" s="572"/>
      <c r="MFA33" s="572"/>
      <c r="MFB33" s="572"/>
      <c r="MFC33" s="572"/>
      <c r="MFD33" s="572"/>
      <c r="MFE33" s="572"/>
      <c r="MFF33" s="572"/>
      <c r="MFG33" s="572"/>
      <c r="MFH33" s="572"/>
      <c r="MFI33" s="572"/>
      <c r="MFJ33" s="572"/>
      <c r="MFK33" s="572"/>
      <c r="MFL33" s="572"/>
      <c r="MFM33" s="572"/>
      <c r="MFN33" s="572"/>
      <c r="MFO33" s="572"/>
      <c r="MFP33" s="572"/>
      <c r="MFQ33" s="572"/>
      <c r="MFR33" s="572"/>
      <c r="MFS33" s="572"/>
      <c r="MFT33" s="572"/>
      <c r="MFU33" s="572"/>
      <c r="MFV33" s="572"/>
      <c r="MFW33" s="572"/>
      <c r="MFX33" s="572"/>
      <c r="MFY33" s="572"/>
      <c r="MFZ33" s="572"/>
      <c r="MGA33" s="572"/>
      <c r="MGB33" s="572"/>
      <c r="MGC33" s="572"/>
      <c r="MGD33" s="572"/>
      <c r="MGE33" s="572"/>
      <c r="MGF33" s="572"/>
      <c r="MGG33" s="572"/>
      <c r="MGH33" s="572"/>
      <c r="MGI33" s="572"/>
      <c r="MGJ33" s="572"/>
      <c r="MGK33" s="572"/>
      <c r="MGL33" s="572"/>
      <c r="MGM33" s="572"/>
      <c r="MGN33" s="572"/>
      <c r="MGO33" s="572"/>
      <c r="MGP33" s="572"/>
      <c r="MGQ33" s="572"/>
      <c r="MGR33" s="572"/>
      <c r="MGS33" s="572"/>
      <c r="MGT33" s="572"/>
      <c r="MGU33" s="572"/>
      <c r="MGV33" s="572"/>
      <c r="MGW33" s="572"/>
      <c r="MGX33" s="572"/>
      <c r="MGY33" s="572"/>
      <c r="MGZ33" s="572"/>
      <c r="MHA33" s="572"/>
      <c r="MHB33" s="572"/>
      <c r="MHC33" s="572"/>
      <c r="MHD33" s="572"/>
      <c r="MHE33" s="572"/>
      <c r="MHF33" s="572"/>
      <c r="MHG33" s="572"/>
      <c r="MHH33" s="572"/>
      <c r="MHI33" s="572"/>
      <c r="MHJ33" s="572"/>
      <c r="MHK33" s="572"/>
      <c r="MHL33" s="572"/>
      <c r="MHM33" s="572"/>
      <c r="MHN33" s="572"/>
      <c r="MHO33" s="572"/>
      <c r="MHP33" s="572"/>
      <c r="MHQ33" s="572"/>
      <c r="MHR33" s="572"/>
      <c r="MHS33" s="572"/>
      <c r="MHT33" s="572"/>
      <c r="MHU33" s="572"/>
      <c r="MHV33" s="572"/>
      <c r="MHW33" s="572"/>
      <c r="MHX33" s="572"/>
      <c r="MHY33" s="572"/>
      <c r="MHZ33" s="572"/>
      <c r="MIA33" s="572"/>
      <c r="MIB33" s="572"/>
      <c r="MIC33" s="572"/>
      <c r="MID33" s="572"/>
      <c r="MIE33" s="572"/>
      <c r="MIF33" s="572"/>
      <c r="MIG33" s="572"/>
      <c r="MIH33" s="572"/>
      <c r="MII33" s="572"/>
      <c r="MIJ33" s="572"/>
      <c r="MIK33" s="572"/>
      <c r="MIL33" s="572"/>
      <c r="MIM33" s="572"/>
      <c r="MIN33" s="572"/>
      <c r="MIO33" s="572"/>
      <c r="MIP33" s="572"/>
      <c r="MIQ33" s="572"/>
      <c r="MIR33" s="572"/>
      <c r="MIS33" s="572"/>
      <c r="MIT33" s="572"/>
      <c r="MIU33" s="572"/>
      <c r="MIV33" s="572"/>
      <c r="MIW33" s="572"/>
      <c r="MIX33" s="572"/>
      <c r="MIY33" s="572"/>
      <c r="MIZ33" s="572"/>
      <c r="MJA33" s="572"/>
      <c r="MJB33" s="572"/>
      <c r="MJC33" s="572"/>
      <c r="MJD33" s="572"/>
      <c r="MJE33" s="572"/>
      <c r="MJF33" s="572"/>
      <c r="MJG33" s="572"/>
      <c r="MJH33" s="572"/>
      <c r="MJI33" s="572"/>
      <c r="MJJ33" s="572"/>
      <c r="MJK33" s="572"/>
      <c r="MJL33" s="572"/>
      <c r="MJM33" s="572"/>
      <c r="MJN33" s="572"/>
      <c r="MJO33" s="572"/>
      <c r="MJP33" s="572"/>
      <c r="MJQ33" s="572"/>
      <c r="MJR33" s="572"/>
      <c r="MJS33" s="572"/>
      <c r="MJT33" s="572"/>
      <c r="MJU33" s="572"/>
      <c r="MJV33" s="572"/>
      <c r="MJW33" s="572"/>
      <c r="MJX33" s="572"/>
      <c r="MJY33" s="572"/>
      <c r="MJZ33" s="572"/>
      <c r="MKA33" s="572"/>
      <c r="MKB33" s="572"/>
      <c r="MKC33" s="572"/>
      <c r="MKD33" s="572"/>
      <c r="MKE33" s="572"/>
      <c r="MKF33" s="572"/>
      <c r="MKG33" s="572"/>
      <c r="MKH33" s="572"/>
      <c r="MKI33" s="572"/>
      <c r="MKJ33" s="572"/>
      <c r="MKK33" s="572"/>
      <c r="MKL33" s="572"/>
      <c r="MKM33" s="572"/>
      <c r="MKN33" s="572"/>
      <c r="MKO33" s="572"/>
      <c r="MKP33" s="572"/>
      <c r="MKQ33" s="572"/>
      <c r="MKR33" s="572"/>
      <c r="MKS33" s="572"/>
      <c r="MKT33" s="572"/>
      <c r="MKU33" s="572"/>
      <c r="MKV33" s="572"/>
      <c r="MKW33" s="572"/>
      <c r="MKX33" s="572"/>
      <c r="MKY33" s="572"/>
      <c r="MKZ33" s="572"/>
      <c r="MLA33" s="572"/>
      <c r="MLB33" s="572"/>
      <c r="MLC33" s="572"/>
      <c r="MLD33" s="572"/>
      <c r="MLE33" s="572"/>
      <c r="MLF33" s="572"/>
      <c r="MLG33" s="572"/>
      <c r="MLH33" s="572"/>
      <c r="MLI33" s="572"/>
      <c r="MLJ33" s="572"/>
      <c r="MLK33" s="572"/>
      <c r="MLL33" s="572"/>
      <c r="MLM33" s="572"/>
      <c r="MLN33" s="572"/>
      <c r="MLO33" s="572"/>
      <c r="MLP33" s="572"/>
      <c r="MLQ33" s="572"/>
      <c r="MLR33" s="572"/>
      <c r="MLS33" s="572"/>
      <c r="MLT33" s="572"/>
      <c r="MLU33" s="572"/>
      <c r="MLV33" s="572"/>
      <c r="MLW33" s="572"/>
      <c r="MLX33" s="572"/>
      <c r="MLY33" s="572"/>
      <c r="MLZ33" s="572"/>
      <c r="MMA33" s="572"/>
      <c r="MMB33" s="572"/>
      <c r="MMC33" s="572"/>
      <c r="MMD33" s="572"/>
      <c r="MME33" s="572"/>
      <c r="MMF33" s="572"/>
      <c r="MMG33" s="572"/>
      <c r="MMH33" s="572"/>
      <c r="MMI33" s="572"/>
      <c r="MMJ33" s="572"/>
      <c r="MMK33" s="572"/>
      <c r="MML33" s="572"/>
      <c r="MMM33" s="572"/>
      <c r="MMN33" s="572"/>
      <c r="MMO33" s="572"/>
      <c r="MMP33" s="572"/>
      <c r="MMQ33" s="572"/>
      <c r="MMR33" s="572"/>
      <c r="MMS33" s="572"/>
      <c r="MMT33" s="572"/>
      <c r="MMU33" s="572"/>
      <c r="MMV33" s="572"/>
      <c r="MMW33" s="572"/>
      <c r="MMX33" s="572"/>
      <c r="MMY33" s="572"/>
      <c r="MMZ33" s="572"/>
      <c r="MNA33" s="572"/>
      <c r="MNB33" s="572"/>
      <c r="MNC33" s="572"/>
      <c r="MND33" s="572"/>
      <c r="MNE33" s="572"/>
      <c r="MNF33" s="572"/>
      <c r="MNG33" s="572"/>
      <c r="MNH33" s="572"/>
      <c r="MNI33" s="572"/>
      <c r="MNJ33" s="572"/>
      <c r="MNK33" s="572"/>
      <c r="MNL33" s="572"/>
      <c r="MNM33" s="572"/>
      <c r="MNN33" s="572"/>
      <c r="MNO33" s="572"/>
      <c r="MNP33" s="572"/>
      <c r="MNQ33" s="572"/>
      <c r="MNR33" s="572"/>
      <c r="MNS33" s="572"/>
      <c r="MNT33" s="572"/>
      <c r="MNU33" s="572"/>
      <c r="MNV33" s="572"/>
      <c r="MNW33" s="572"/>
      <c r="MNX33" s="572"/>
      <c r="MNY33" s="572"/>
      <c r="MNZ33" s="572"/>
      <c r="MOA33" s="572"/>
      <c r="MOB33" s="572"/>
      <c r="MOC33" s="572"/>
      <c r="MOD33" s="572"/>
      <c r="MOE33" s="572"/>
      <c r="MOF33" s="572"/>
      <c r="MOG33" s="572"/>
      <c r="MOH33" s="572"/>
      <c r="MOI33" s="572"/>
      <c r="MOJ33" s="572"/>
      <c r="MOK33" s="572"/>
      <c r="MOL33" s="572"/>
      <c r="MOM33" s="572"/>
      <c r="MON33" s="572"/>
      <c r="MOO33" s="572"/>
      <c r="MOP33" s="572"/>
      <c r="MOQ33" s="572"/>
      <c r="MOR33" s="572"/>
      <c r="MOS33" s="572"/>
      <c r="MOT33" s="572"/>
      <c r="MOU33" s="572"/>
      <c r="MOV33" s="572"/>
      <c r="MOW33" s="572"/>
      <c r="MOX33" s="572"/>
      <c r="MOY33" s="572"/>
      <c r="MOZ33" s="572"/>
      <c r="MPA33" s="572"/>
      <c r="MPB33" s="572"/>
      <c r="MPC33" s="572"/>
      <c r="MPD33" s="572"/>
      <c r="MPE33" s="572"/>
      <c r="MPF33" s="572"/>
      <c r="MPG33" s="572"/>
      <c r="MPH33" s="572"/>
      <c r="MPI33" s="572"/>
      <c r="MPJ33" s="572"/>
      <c r="MPK33" s="572"/>
      <c r="MPL33" s="572"/>
      <c r="MPM33" s="572"/>
      <c r="MPN33" s="572"/>
      <c r="MPO33" s="572"/>
      <c r="MPP33" s="572"/>
      <c r="MPQ33" s="572"/>
      <c r="MPR33" s="572"/>
      <c r="MPS33" s="572"/>
      <c r="MPT33" s="572"/>
      <c r="MPU33" s="572"/>
      <c r="MPV33" s="572"/>
      <c r="MPW33" s="572"/>
      <c r="MPX33" s="572"/>
      <c r="MPY33" s="572"/>
      <c r="MPZ33" s="572"/>
      <c r="MQA33" s="572"/>
      <c r="MQB33" s="572"/>
      <c r="MQC33" s="572"/>
      <c r="MQD33" s="572"/>
      <c r="MQE33" s="572"/>
      <c r="MQF33" s="572"/>
      <c r="MQG33" s="572"/>
      <c r="MQH33" s="572"/>
      <c r="MQI33" s="572"/>
      <c r="MQJ33" s="572"/>
      <c r="MQK33" s="572"/>
      <c r="MQL33" s="572"/>
      <c r="MQM33" s="572"/>
      <c r="MQN33" s="572"/>
      <c r="MQO33" s="572"/>
      <c r="MQP33" s="572"/>
      <c r="MQQ33" s="572"/>
      <c r="MQR33" s="572"/>
      <c r="MQS33" s="572"/>
      <c r="MQT33" s="572"/>
      <c r="MQU33" s="572"/>
      <c r="MQV33" s="572"/>
      <c r="MQW33" s="572"/>
      <c r="MQX33" s="572"/>
      <c r="MQY33" s="572"/>
      <c r="MQZ33" s="572"/>
      <c r="MRA33" s="572"/>
      <c r="MRB33" s="572"/>
      <c r="MRC33" s="572"/>
      <c r="MRD33" s="572"/>
      <c r="MRE33" s="572"/>
      <c r="MRF33" s="572"/>
      <c r="MRG33" s="572"/>
      <c r="MRH33" s="572"/>
      <c r="MRI33" s="572"/>
      <c r="MRJ33" s="572"/>
      <c r="MRK33" s="572"/>
      <c r="MRL33" s="572"/>
      <c r="MRM33" s="572"/>
      <c r="MRN33" s="572"/>
      <c r="MRO33" s="572"/>
      <c r="MRP33" s="572"/>
      <c r="MRQ33" s="572"/>
      <c r="MRR33" s="572"/>
      <c r="MRS33" s="572"/>
      <c r="MRT33" s="572"/>
      <c r="MRU33" s="572"/>
      <c r="MRV33" s="572"/>
      <c r="MRW33" s="572"/>
      <c r="MRX33" s="572"/>
      <c r="MRY33" s="572"/>
      <c r="MRZ33" s="572"/>
      <c r="MSA33" s="572"/>
      <c r="MSB33" s="572"/>
      <c r="MSC33" s="572"/>
      <c r="MSD33" s="572"/>
      <c r="MSE33" s="572"/>
      <c r="MSF33" s="572"/>
      <c r="MSG33" s="572"/>
      <c r="MSH33" s="572"/>
      <c r="MSI33" s="572"/>
      <c r="MSJ33" s="572"/>
      <c r="MSK33" s="572"/>
      <c r="MSL33" s="572"/>
      <c r="MSM33" s="572"/>
      <c r="MSN33" s="572"/>
      <c r="MSO33" s="572"/>
      <c r="MSP33" s="572"/>
      <c r="MSQ33" s="572"/>
      <c r="MSR33" s="572"/>
      <c r="MSS33" s="572"/>
      <c r="MST33" s="572"/>
      <c r="MSU33" s="572"/>
      <c r="MSV33" s="572"/>
      <c r="MSW33" s="572"/>
      <c r="MSX33" s="572"/>
      <c r="MSY33" s="572"/>
      <c r="MSZ33" s="572"/>
      <c r="MTA33" s="572"/>
      <c r="MTB33" s="572"/>
      <c r="MTC33" s="572"/>
      <c r="MTD33" s="572"/>
      <c r="MTE33" s="572"/>
      <c r="MTF33" s="572"/>
      <c r="MTG33" s="572"/>
      <c r="MTH33" s="572"/>
      <c r="MTI33" s="572"/>
      <c r="MTJ33" s="572"/>
      <c r="MTK33" s="572"/>
      <c r="MTL33" s="572"/>
      <c r="MTM33" s="572"/>
      <c r="MTN33" s="572"/>
      <c r="MTO33" s="572"/>
      <c r="MTP33" s="572"/>
      <c r="MTQ33" s="572"/>
      <c r="MTR33" s="572"/>
      <c r="MTS33" s="572"/>
      <c r="MTT33" s="572"/>
      <c r="MTU33" s="572"/>
      <c r="MTV33" s="572"/>
      <c r="MTW33" s="572"/>
      <c r="MTX33" s="572"/>
      <c r="MTY33" s="572"/>
      <c r="MTZ33" s="572"/>
      <c r="MUA33" s="572"/>
      <c r="MUB33" s="572"/>
      <c r="MUC33" s="572"/>
      <c r="MUD33" s="572"/>
      <c r="MUE33" s="572"/>
      <c r="MUF33" s="572"/>
      <c r="MUG33" s="572"/>
      <c r="MUH33" s="572"/>
      <c r="MUI33" s="572"/>
      <c r="MUJ33" s="572"/>
      <c r="MUK33" s="572"/>
      <c r="MUL33" s="572"/>
      <c r="MUM33" s="572"/>
      <c r="MUN33" s="572"/>
      <c r="MUO33" s="572"/>
      <c r="MUP33" s="572"/>
      <c r="MUQ33" s="572"/>
      <c r="MUR33" s="572"/>
      <c r="MUS33" s="572"/>
      <c r="MUT33" s="572"/>
      <c r="MUU33" s="572"/>
      <c r="MUV33" s="572"/>
      <c r="MUW33" s="572"/>
      <c r="MUX33" s="572"/>
      <c r="MUY33" s="572"/>
      <c r="MUZ33" s="572"/>
      <c r="MVA33" s="572"/>
      <c r="MVB33" s="572"/>
      <c r="MVC33" s="572"/>
      <c r="MVD33" s="572"/>
      <c r="MVE33" s="572"/>
      <c r="MVF33" s="572"/>
      <c r="MVG33" s="572"/>
      <c r="MVH33" s="572"/>
      <c r="MVI33" s="572"/>
      <c r="MVJ33" s="572"/>
      <c r="MVK33" s="572"/>
      <c r="MVL33" s="572"/>
      <c r="MVM33" s="572"/>
      <c r="MVN33" s="572"/>
      <c r="MVO33" s="572"/>
      <c r="MVP33" s="572"/>
      <c r="MVQ33" s="572"/>
      <c r="MVR33" s="572"/>
      <c r="MVS33" s="572"/>
      <c r="MVT33" s="572"/>
      <c r="MVU33" s="572"/>
      <c r="MVV33" s="572"/>
      <c r="MVW33" s="572"/>
      <c r="MVX33" s="572"/>
      <c r="MVY33" s="572"/>
      <c r="MVZ33" s="572"/>
      <c r="MWA33" s="572"/>
      <c r="MWB33" s="572"/>
      <c r="MWC33" s="572"/>
      <c r="MWD33" s="572"/>
      <c r="MWE33" s="572"/>
      <c r="MWF33" s="572"/>
      <c r="MWG33" s="572"/>
      <c r="MWH33" s="572"/>
      <c r="MWI33" s="572"/>
      <c r="MWJ33" s="572"/>
      <c r="MWK33" s="572"/>
      <c r="MWL33" s="572"/>
      <c r="MWM33" s="572"/>
      <c r="MWN33" s="572"/>
      <c r="MWO33" s="572"/>
      <c r="MWP33" s="572"/>
      <c r="MWQ33" s="572"/>
      <c r="MWR33" s="572"/>
      <c r="MWS33" s="572"/>
      <c r="MWT33" s="572"/>
      <c r="MWU33" s="572"/>
      <c r="MWV33" s="572"/>
      <c r="MWW33" s="572"/>
      <c r="MWX33" s="572"/>
      <c r="MWY33" s="572"/>
      <c r="MWZ33" s="572"/>
      <c r="MXA33" s="572"/>
      <c r="MXB33" s="572"/>
      <c r="MXC33" s="572"/>
      <c r="MXD33" s="572"/>
      <c r="MXE33" s="572"/>
      <c r="MXF33" s="572"/>
      <c r="MXG33" s="572"/>
      <c r="MXH33" s="572"/>
      <c r="MXI33" s="572"/>
      <c r="MXJ33" s="572"/>
      <c r="MXK33" s="572"/>
      <c r="MXL33" s="572"/>
      <c r="MXM33" s="572"/>
      <c r="MXN33" s="572"/>
      <c r="MXO33" s="572"/>
      <c r="MXP33" s="572"/>
      <c r="MXQ33" s="572"/>
      <c r="MXR33" s="572"/>
      <c r="MXS33" s="572"/>
      <c r="MXT33" s="572"/>
      <c r="MXU33" s="572"/>
      <c r="MXV33" s="572"/>
      <c r="MXW33" s="572"/>
      <c r="MXX33" s="572"/>
      <c r="MXY33" s="572"/>
      <c r="MXZ33" s="572"/>
      <c r="MYA33" s="572"/>
      <c r="MYB33" s="572"/>
      <c r="MYC33" s="572"/>
      <c r="MYD33" s="572"/>
      <c r="MYE33" s="572"/>
      <c r="MYF33" s="572"/>
      <c r="MYG33" s="572"/>
      <c r="MYH33" s="572"/>
      <c r="MYI33" s="572"/>
      <c r="MYJ33" s="572"/>
      <c r="MYK33" s="572"/>
      <c r="MYL33" s="572"/>
      <c r="MYM33" s="572"/>
      <c r="MYN33" s="572"/>
      <c r="MYO33" s="572"/>
      <c r="MYP33" s="572"/>
      <c r="MYQ33" s="572"/>
      <c r="MYR33" s="572"/>
      <c r="MYS33" s="572"/>
      <c r="MYT33" s="572"/>
      <c r="MYU33" s="572"/>
      <c r="MYV33" s="572"/>
      <c r="MYW33" s="572"/>
      <c r="MYX33" s="572"/>
      <c r="MYY33" s="572"/>
      <c r="MYZ33" s="572"/>
      <c r="MZA33" s="572"/>
      <c r="MZB33" s="572"/>
      <c r="MZC33" s="572"/>
      <c r="MZD33" s="572"/>
      <c r="MZE33" s="572"/>
      <c r="MZF33" s="572"/>
      <c r="MZG33" s="572"/>
      <c r="MZH33" s="572"/>
      <c r="MZI33" s="572"/>
      <c r="MZJ33" s="572"/>
      <c r="MZK33" s="572"/>
      <c r="MZL33" s="572"/>
      <c r="MZM33" s="572"/>
      <c r="MZN33" s="572"/>
      <c r="MZO33" s="572"/>
      <c r="MZP33" s="572"/>
      <c r="MZQ33" s="572"/>
      <c r="MZR33" s="572"/>
      <c r="MZS33" s="572"/>
      <c r="MZT33" s="572"/>
      <c r="MZU33" s="572"/>
      <c r="MZV33" s="572"/>
      <c r="MZW33" s="572"/>
      <c r="MZX33" s="572"/>
      <c r="MZY33" s="572"/>
      <c r="MZZ33" s="572"/>
      <c r="NAA33" s="572"/>
      <c r="NAB33" s="572"/>
      <c r="NAC33" s="572"/>
      <c r="NAD33" s="572"/>
      <c r="NAE33" s="572"/>
      <c r="NAF33" s="572"/>
      <c r="NAG33" s="572"/>
      <c r="NAH33" s="572"/>
      <c r="NAI33" s="572"/>
      <c r="NAJ33" s="572"/>
      <c r="NAK33" s="572"/>
      <c r="NAL33" s="572"/>
      <c r="NAM33" s="572"/>
      <c r="NAN33" s="572"/>
      <c r="NAO33" s="572"/>
      <c r="NAP33" s="572"/>
      <c r="NAQ33" s="572"/>
      <c r="NAR33" s="572"/>
      <c r="NAS33" s="572"/>
      <c r="NAT33" s="572"/>
      <c r="NAU33" s="572"/>
      <c r="NAV33" s="572"/>
      <c r="NAW33" s="572"/>
      <c r="NAX33" s="572"/>
      <c r="NAY33" s="572"/>
      <c r="NAZ33" s="572"/>
      <c r="NBA33" s="572"/>
      <c r="NBB33" s="572"/>
      <c r="NBC33" s="572"/>
      <c r="NBD33" s="572"/>
      <c r="NBE33" s="572"/>
      <c r="NBF33" s="572"/>
      <c r="NBG33" s="572"/>
      <c r="NBH33" s="572"/>
      <c r="NBI33" s="572"/>
      <c r="NBJ33" s="572"/>
      <c r="NBK33" s="572"/>
      <c r="NBL33" s="572"/>
      <c r="NBM33" s="572"/>
      <c r="NBN33" s="572"/>
      <c r="NBO33" s="572"/>
      <c r="NBP33" s="572"/>
      <c r="NBQ33" s="572"/>
      <c r="NBR33" s="572"/>
      <c r="NBS33" s="572"/>
      <c r="NBT33" s="572"/>
      <c r="NBU33" s="572"/>
      <c r="NBV33" s="572"/>
      <c r="NBW33" s="572"/>
      <c r="NBX33" s="572"/>
      <c r="NBY33" s="572"/>
      <c r="NBZ33" s="572"/>
      <c r="NCA33" s="572"/>
      <c r="NCB33" s="572"/>
      <c r="NCC33" s="572"/>
      <c r="NCD33" s="572"/>
      <c r="NCE33" s="572"/>
      <c r="NCF33" s="572"/>
      <c r="NCG33" s="572"/>
      <c r="NCH33" s="572"/>
      <c r="NCI33" s="572"/>
      <c r="NCJ33" s="572"/>
      <c r="NCK33" s="572"/>
      <c r="NCL33" s="572"/>
      <c r="NCM33" s="572"/>
      <c r="NCN33" s="572"/>
      <c r="NCO33" s="572"/>
      <c r="NCP33" s="572"/>
      <c r="NCQ33" s="572"/>
      <c r="NCR33" s="572"/>
      <c r="NCS33" s="572"/>
      <c r="NCT33" s="572"/>
      <c r="NCU33" s="572"/>
      <c r="NCV33" s="572"/>
      <c r="NCW33" s="572"/>
      <c r="NCX33" s="572"/>
      <c r="NCY33" s="572"/>
      <c r="NCZ33" s="572"/>
      <c r="NDA33" s="572"/>
      <c r="NDB33" s="572"/>
      <c r="NDC33" s="572"/>
      <c r="NDD33" s="572"/>
      <c r="NDE33" s="572"/>
      <c r="NDF33" s="572"/>
      <c r="NDG33" s="572"/>
      <c r="NDH33" s="572"/>
      <c r="NDI33" s="572"/>
      <c r="NDJ33" s="572"/>
      <c r="NDK33" s="572"/>
      <c r="NDL33" s="572"/>
      <c r="NDM33" s="572"/>
      <c r="NDN33" s="572"/>
      <c r="NDO33" s="572"/>
      <c r="NDP33" s="572"/>
      <c r="NDQ33" s="572"/>
      <c r="NDR33" s="572"/>
      <c r="NDS33" s="572"/>
      <c r="NDT33" s="572"/>
      <c r="NDU33" s="572"/>
      <c r="NDV33" s="572"/>
      <c r="NDW33" s="572"/>
      <c r="NDX33" s="572"/>
      <c r="NDY33" s="572"/>
      <c r="NDZ33" s="572"/>
      <c r="NEA33" s="572"/>
      <c r="NEB33" s="572"/>
      <c r="NEC33" s="572"/>
      <c r="NED33" s="572"/>
      <c r="NEE33" s="572"/>
      <c r="NEF33" s="572"/>
      <c r="NEG33" s="572"/>
      <c r="NEH33" s="572"/>
      <c r="NEI33" s="572"/>
      <c r="NEJ33" s="572"/>
      <c r="NEK33" s="572"/>
      <c r="NEL33" s="572"/>
      <c r="NEM33" s="572"/>
      <c r="NEN33" s="572"/>
      <c r="NEO33" s="572"/>
      <c r="NEP33" s="572"/>
      <c r="NEQ33" s="572"/>
      <c r="NER33" s="572"/>
      <c r="NES33" s="572"/>
      <c r="NET33" s="572"/>
      <c r="NEU33" s="572"/>
      <c r="NEV33" s="572"/>
      <c r="NEW33" s="572"/>
      <c r="NEX33" s="572"/>
      <c r="NEY33" s="572"/>
      <c r="NEZ33" s="572"/>
      <c r="NFA33" s="572"/>
      <c r="NFB33" s="572"/>
      <c r="NFC33" s="572"/>
      <c r="NFD33" s="572"/>
      <c r="NFE33" s="572"/>
      <c r="NFF33" s="572"/>
      <c r="NFG33" s="572"/>
      <c r="NFH33" s="572"/>
      <c r="NFI33" s="572"/>
      <c r="NFJ33" s="572"/>
      <c r="NFK33" s="572"/>
      <c r="NFL33" s="572"/>
      <c r="NFM33" s="572"/>
      <c r="NFN33" s="572"/>
      <c r="NFO33" s="572"/>
      <c r="NFP33" s="572"/>
      <c r="NFQ33" s="572"/>
      <c r="NFR33" s="572"/>
      <c r="NFS33" s="572"/>
      <c r="NFT33" s="572"/>
      <c r="NFU33" s="572"/>
      <c r="NFV33" s="572"/>
      <c r="NFW33" s="572"/>
      <c r="NFX33" s="572"/>
      <c r="NFY33" s="572"/>
      <c r="NFZ33" s="572"/>
      <c r="NGA33" s="572"/>
      <c r="NGB33" s="572"/>
      <c r="NGC33" s="572"/>
      <c r="NGD33" s="572"/>
      <c r="NGE33" s="572"/>
      <c r="NGF33" s="572"/>
      <c r="NGG33" s="572"/>
      <c r="NGH33" s="572"/>
      <c r="NGI33" s="572"/>
      <c r="NGJ33" s="572"/>
      <c r="NGK33" s="572"/>
      <c r="NGL33" s="572"/>
      <c r="NGM33" s="572"/>
      <c r="NGN33" s="572"/>
      <c r="NGO33" s="572"/>
      <c r="NGP33" s="572"/>
      <c r="NGQ33" s="572"/>
      <c r="NGR33" s="572"/>
      <c r="NGS33" s="572"/>
      <c r="NGT33" s="572"/>
      <c r="NGU33" s="572"/>
      <c r="NGV33" s="572"/>
      <c r="NGW33" s="572"/>
      <c r="NGX33" s="572"/>
      <c r="NGY33" s="572"/>
      <c r="NGZ33" s="572"/>
      <c r="NHA33" s="572"/>
      <c r="NHB33" s="572"/>
      <c r="NHC33" s="572"/>
      <c r="NHD33" s="572"/>
      <c r="NHE33" s="572"/>
      <c r="NHF33" s="572"/>
      <c r="NHG33" s="572"/>
      <c r="NHH33" s="572"/>
      <c r="NHI33" s="572"/>
      <c r="NHJ33" s="572"/>
      <c r="NHK33" s="572"/>
      <c r="NHL33" s="572"/>
      <c r="NHM33" s="572"/>
      <c r="NHN33" s="572"/>
      <c r="NHO33" s="572"/>
      <c r="NHP33" s="572"/>
      <c r="NHQ33" s="572"/>
      <c r="NHR33" s="572"/>
      <c r="NHS33" s="572"/>
      <c r="NHT33" s="572"/>
      <c r="NHU33" s="572"/>
      <c r="NHV33" s="572"/>
      <c r="NHW33" s="572"/>
      <c r="NHX33" s="572"/>
      <c r="NHY33" s="572"/>
      <c r="NHZ33" s="572"/>
      <c r="NIA33" s="572"/>
      <c r="NIB33" s="572"/>
      <c r="NIC33" s="572"/>
      <c r="NID33" s="572"/>
      <c r="NIE33" s="572"/>
      <c r="NIF33" s="572"/>
      <c r="NIG33" s="572"/>
      <c r="NIH33" s="572"/>
      <c r="NII33" s="572"/>
      <c r="NIJ33" s="572"/>
      <c r="NIK33" s="572"/>
      <c r="NIL33" s="572"/>
      <c r="NIM33" s="572"/>
      <c r="NIN33" s="572"/>
      <c r="NIO33" s="572"/>
      <c r="NIP33" s="572"/>
      <c r="NIQ33" s="572"/>
      <c r="NIR33" s="572"/>
      <c r="NIS33" s="572"/>
      <c r="NIT33" s="572"/>
      <c r="NIU33" s="572"/>
      <c r="NIV33" s="572"/>
      <c r="NIW33" s="572"/>
      <c r="NIX33" s="572"/>
      <c r="NIY33" s="572"/>
      <c r="NIZ33" s="572"/>
      <c r="NJA33" s="572"/>
      <c r="NJB33" s="572"/>
      <c r="NJC33" s="572"/>
      <c r="NJD33" s="572"/>
      <c r="NJE33" s="572"/>
      <c r="NJF33" s="572"/>
      <c r="NJG33" s="572"/>
      <c r="NJH33" s="572"/>
      <c r="NJI33" s="572"/>
      <c r="NJJ33" s="572"/>
      <c r="NJK33" s="572"/>
      <c r="NJL33" s="572"/>
      <c r="NJM33" s="572"/>
      <c r="NJN33" s="572"/>
      <c r="NJO33" s="572"/>
      <c r="NJP33" s="572"/>
      <c r="NJQ33" s="572"/>
      <c r="NJR33" s="572"/>
      <c r="NJS33" s="572"/>
      <c r="NJT33" s="572"/>
      <c r="NJU33" s="572"/>
      <c r="NJV33" s="572"/>
      <c r="NJW33" s="572"/>
      <c r="NJX33" s="572"/>
      <c r="NJY33" s="572"/>
      <c r="NJZ33" s="572"/>
      <c r="NKA33" s="572"/>
      <c r="NKB33" s="572"/>
      <c r="NKC33" s="572"/>
      <c r="NKD33" s="572"/>
      <c r="NKE33" s="572"/>
      <c r="NKF33" s="572"/>
      <c r="NKG33" s="572"/>
      <c r="NKH33" s="572"/>
      <c r="NKI33" s="572"/>
      <c r="NKJ33" s="572"/>
      <c r="NKK33" s="572"/>
      <c r="NKL33" s="572"/>
      <c r="NKM33" s="572"/>
      <c r="NKN33" s="572"/>
      <c r="NKO33" s="572"/>
      <c r="NKP33" s="572"/>
      <c r="NKQ33" s="572"/>
      <c r="NKR33" s="572"/>
      <c r="NKS33" s="572"/>
      <c r="NKT33" s="572"/>
      <c r="NKU33" s="572"/>
      <c r="NKV33" s="572"/>
      <c r="NKW33" s="572"/>
      <c r="NKX33" s="572"/>
      <c r="NKY33" s="572"/>
      <c r="NKZ33" s="572"/>
      <c r="NLA33" s="572"/>
      <c r="NLB33" s="572"/>
      <c r="NLC33" s="572"/>
      <c r="NLD33" s="572"/>
      <c r="NLE33" s="572"/>
      <c r="NLF33" s="572"/>
      <c r="NLG33" s="572"/>
      <c r="NLH33" s="572"/>
      <c r="NLI33" s="572"/>
      <c r="NLJ33" s="572"/>
      <c r="NLK33" s="572"/>
      <c r="NLL33" s="572"/>
      <c r="NLM33" s="572"/>
      <c r="NLN33" s="572"/>
      <c r="NLO33" s="572"/>
      <c r="NLP33" s="572"/>
      <c r="NLQ33" s="572"/>
      <c r="NLR33" s="572"/>
      <c r="NLS33" s="572"/>
      <c r="NLT33" s="572"/>
      <c r="NLU33" s="572"/>
      <c r="NLV33" s="572"/>
      <c r="NLW33" s="572"/>
      <c r="NLX33" s="572"/>
      <c r="NLY33" s="572"/>
      <c r="NLZ33" s="572"/>
      <c r="NMA33" s="572"/>
      <c r="NMB33" s="572"/>
      <c r="NMC33" s="572"/>
      <c r="NMD33" s="572"/>
      <c r="NME33" s="572"/>
      <c r="NMF33" s="572"/>
      <c r="NMG33" s="572"/>
      <c r="NMH33" s="572"/>
      <c r="NMI33" s="572"/>
      <c r="NMJ33" s="572"/>
      <c r="NMK33" s="572"/>
      <c r="NML33" s="572"/>
      <c r="NMM33" s="572"/>
      <c r="NMN33" s="572"/>
      <c r="NMO33" s="572"/>
      <c r="NMP33" s="572"/>
      <c r="NMQ33" s="572"/>
      <c r="NMR33" s="572"/>
      <c r="NMS33" s="572"/>
      <c r="NMT33" s="572"/>
      <c r="NMU33" s="572"/>
      <c r="NMV33" s="572"/>
      <c r="NMW33" s="572"/>
      <c r="NMX33" s="572"/>
      <c r="NMY33" s="572"/>
      <c r="NMZ33" s="572"/>
      <c r="NNA33" s="572"/>
      <c r="NNB33" s="572"/>
      <c r="NNC33" s="572"/>
      <c r="NND33" s="572"/>
      <c r="NNE33" s="572"/>
      <c r="NNF33" s="572"/>
      <c r="NNG33" s="572"/>
      <c r="NNH33" s="572"/>
      <c r="NNI33" s="572"/>
      <c r="NNJ33" s="572"/>
      <c r="NNK33" s="572"/>
      <c r="NNL33" s="572"/>
      <c r="NNM33" s="572"/>
      <c r="NNN33" s="572"/>
      <c r="NNO33" s="572"/>
      <c r="NNP33" s="572"/>
      <c r="NNQ33" s="572"/>
      <c r="NNR33" s="572"/>
      <c r="NNS33" s="572"/>
      <c r="NNT33" s="572"/>
      <c r="NNU33" s="572"/>
      <c r="NNV33" s="572"/>
      <c r="NNW33" s="572"/>
      <c r="NNX33" s="572"/>
      <c r="NNY33" s="572"/>
      <c r="NNZ33" s="572"/>
      <c r="NOA33" s="572"/>
      <c r="NOB33" s="572"/>
      <c r="NOC33" s="572"/>
      <c r="NOD33" s="572"/>
      <c r="NOE33" s="572"/>
      <c r="NOF33" s="572"/>
      <c r="NOG33" s="572"/>
      <c r="NOH33" s="572"/>
      <c r="NOI33" s="572"/>
      <c r="NOJ33" s="572"/>
      <c r="NOK33" s="572"/>
      <c r="NOL33" s="572"/>
      <c r="NOM33" s="572"/>
      <c r="NON33" s="572"/>
      <c r="NOO33" s="572"/>
      <c r="NOP33" s="572"/>
      <c r="NOQ33" s="572"/>
      <c r="NOR33" s="572"/>
      <c r="NOS33" s="572"/>
      <c r="NOT33" s="572"/>
      <c r="NOU33" s="572"/>
      <c r="NOV33" s="572"/>
      <c r="NOW33" s="572"/>
      <c r="NOX33" s="572"/>
      <c r="NOY33" s="572"/>
      <c r="NOZ33" s="572"/>
      <c r="NPA33" s="572"/>
      <c r="NPB33" s="572"/>
      <c r="NPC33" s="572"/>
      <c r="NPD33" s="572"/>
      <c r="NPE33" s="572"/>
      <c r="NPF33" s="572"/>
      <c r="NPG33" s="572"/>
      <c r="NPH33" s="572"/>
      <c r="NPI33" s="572"/>
      <c r="NPJ33" s="572"/>
      <c r="NPK33" s="572"/>
      <c r="NPL33" s="572"/>
      <c r="NPM33" s="572"/>
      <c r="NPN33" s="572"/>
      <c r="NPO33" s="572"/>
      <c r="NPP33" s="572"/>
      <c r="NPQ33" s="572"/>
      <c r="NPR33" s="572"/>
      <c r="NPS33" s="572"/>
      <c r="NPT33" s="572"/>
      <c r="NPU33" s="572"/>
      <c r="NPV33" s="572"/>
      <c r="NPW33" s="572"/>
      <c r="NPX33" s="572"/>
      <c r="NPY33" s="572"/>
      <c r="NPZ33" s="572"/>
      <c r="NQA33" s="572"/>
      <c r="NQB33" s="572"/>
      <c r="NQC33" s="572"/>
      <c r="NQD33" s="572"/>
      <c r="NQE33" s="572"/>
      <c r="NQF33" s="572"/>
      <c r="NQG33" s="572"/>
      <c r="NQH33" s="572"/>
      <c r="NQI33" s="572"/>
      <c r="NQJ33" s="572"/>
      <c r="NQK33" s="572"/>
      <c r="NQL33" s="572"/>
      <c r="NQM33" s="572"/>
      <c r="NQN33" s="572"/>
      <c r="NQO33" s="572"/>
      <c r="NQP33" s="572"/>
      <c r="NQQ33" s="572"/>
      <c r="NQR33" s="572"/>
      <c r="NQS33" s="572"/>
      <c r="NQT33" s="572"/>
      <c r="NQU33" s="572"/>
      <c r="NQV33" s="572"/>
      <c r="NQW33" s="572"/>
      <c r="NQX33" s="572"/>
      <c r="NQY33" s="572"/>
      <c r="NQZ33" s="572"/>
      <c r="NRA33" s="572"/>
      <c r="NRB33" s="572"/>
      <c r="NRC33" s="572"/>
      <c r="NRD33" s="572"/>
      <c r="NRE33" s="572"/>
      <c r="NRF33" s="572"/>
      <c r="NRG33" s="572"/>
      <c r="NRH33" s="572"/>
      <c r="NRI33" s="572"/>
      <c r="NRJ33" s="572"/>
      <c r="NRK33" s="572"/>
      <c r="NRL33" s="572"/>
      <c r="NRM33" s="572"/>
      <c r="NRN33" s="572"/>
      <c r="NRO33" s="572"/>
      <c r="NRP33" s="572"/>
      <c r="NRQ33" s="572"/>
      <c r="NRR33" s="572"/>
      <c r="NRS33" s="572"/>
      <c r="NRT33" s="572"/>
      <c r="NRU33" s="572"/>
      <c r="NRV33" s="572"/>
      <c r="NRW33" s="572"/>
      <c r="NRX33" s="572"/>
      <c r="NRY33" s="572"/>
      <c r="NRZ33" s="572"/>
      <c r="NSA33" s="572"/>
      <c r="NSB33" s="572"/>
      <c r="NSC33" s="572"/>
      <c r="NSD33" s="572"/>
      <c r="NSE33" s="572"/>
      <c r="NSF33" s="572"/>
      <c r="NSG33" s="572"/>
      <c r="NSH33" s="572"/>
      <c r="NSI33" s="572"/>
      <c r="NSJ33" s="572"/>
      <c r="NSK33" s="572"/>
      <c r="NSL33" s="572"/>
      <c r="NSM33" s="572"/>
      <c r="NSN33" s="572"/>
      <c r="NSO33" s="572"/>
      <c r="NSP33" s="572"/>
      <c r="NSQ33" s="572"/>
      <c r="NSR33" s="572"/>
      <c r="NSS33" s="572"/>
      <c r="NST33" s="572"/>
      <c r="NSU33" s="572"/>
      <c r="NSV33" s="572"/>
      <c r="NSW33" s="572"/>
      <c r="NSX33" s="572"/>
      <c r="NSY33" s="572"/>
      <c r="NSZ33" s="572"/>
      <c r="NTA33" s="572"/>
      <c r="NTB33" s="572"/>
      <c r="NTC33" s="572"/>
      <c r="NTD33" s="572"/>
      <c r="NTE33" s="572"/>
      <c r="NTF33" s="572"/>
      <c r="NTG33" s="572"/>
      <c r="NTH33" s="572"/>
      <c r="NTI33" s="572"/>
      <c r="NTJ33" s="572"/>
      <c r="NTK33" s="572"/>
      <c r="NTL33" s="572"/>
      <c r="NTM33" s="572"/>
      <c r="NTN33" s="572"/>
      <c r="NTO33" s="572"/>
      <c r="NTP33" s="572"/>
      <c r="NTQ33" s="572"/>
      <c r="NTR33" s="572"/>
      <c r="NTS33" s="572"/>
      <c r="NTT33" s="572"/>
      <c r="NTU33" s="572"/>
      <c r="NTV33" s="572"/>
      <c r="NTW33" s="572"/>
      <c r="NTX33" s="572"/>
      <c r="NTY33" s="572"/>
      <c r="NTZ33" s="572"/>
      <c r="NUA33" s="572"/>
      <c r="NUB33" s="572"/>
      <c r="NUC33" s="572"/>
      <c r="NUD33" s="572"/>
      <c r="NUE33" s="572"/>
      <c r="NUF33" s="572"/>
      <c r="NUG33" s="572"/>
      <c r="NUH33" s="572"/>
      <c r="NUI33" s="572"/>
      <c r="NUJ33" s="572"/>
      <c r="NUK33" s="572"/>
      <c r="NUL33" s="572"/>
      <c r="NUM33" s="572"/>
      <c r="NUN33" s="572"/>
      <c r="NUO33" s="572"/>
      <c r="NUP33" s="572"/>
      <c r="NUQ33" s="572"/>
      <c r="NUR33" s="572"/>
      <c r="NUS33" s="572"/>
      <c r="NUT33" s="572"/>
      <c r="NUU33" s="572"/>
      <c r="NUV33" s="572"/>
      <c r="NUW33" s="572"/>
      <c r="NUX33" s="572"/>
      <c r="NUY33" s="572"/>
      <c r="NUZ33" s="572"/>
      <c r="NVA33" s="572"/>
      <c r="NVB33" s="572"/>
      <c r="NVC33" s="572"/>
      <c r="NVD33" s="572"/>
      <c r="NVE33" s="572"/>
      <c r="NVF33" s="572"/>
      <c r="NVG33" s="572"/>
      <c r="NVH33" s="572"/>
      <c r="NVI33" s="572"/>
      <c r="NVJ33" s="572"/>
      <c r="NVK33" s="572"/>
      <c r="NVL33" s="572"/>
      <c r="NVM33" s="572"/>
      <c r="NVN33" s="572"/>
      <c r="NVO33" s="572"/>
      <c r="NVP33" s="572"/>
      <c r="NVQ33" s="572"/>
      <c r="NVR33" s="572"/>
      <c r="NVS33" s="572"/>
      <c r="NVT33" s="572"/>
      <c r="NVU33" s="572"/>
      <c r="NVV33" s="572"/>
      <c r="NVW33" s="572"/>
      <c r="NVX33" s="572"/>
      <c r="NVY33" s="572"/>
      <c r="NVZ33" s="572"/>
      <c r="NWA33" s="572"/>
      <c r="NWB33" s="572"/>
      <c r="NWC33" s="572"/>
      <c r="NWD33" s="572"/>
      <c r="NWE33" s="572"/>
      <c r="NWF33" s="572"/>
      <c r="NWG33" s="572"/>
      <c r="NWH33" s="572"/>
      <c r="NWI33" s="572"/>
      <c r="NWJ33" s="572"/>
      <c r="NWK33" s="572"/>
      <c r="NWL33" s="572"/>
      <c r="NWM33" s="572"/>
      <c r="NWN33" s="572"/>
      <c r="NWO33" s="572"/>
      <c r="NWP33" s="572"/>
      <c r="NWQ33" s="572"/>
      <c r="NWR33" s="572"/>
      <c r="NWS33" s="572"/>
      <c r="NWT33" s="572"/>
      <c r="NWU33" s="572"/>
      <c r="NWV33" s="572"/>
      <c r="NWW33" s="572"/>
      <c r="NWX33" s="572"/>
      <c r="NWY33" s="572"/>
      <c r="NWZ33" s="572"/>
      <c r="NXA33" s="572"/>
      <c r="NXB33" s="572"/>
      <c r="NXC33" s="572"/>
      <c r="NXD33" s="572"/>
      <c r="NXE33" s="572"/>
      <c r="NXF33" s="572"/>
      <c r="NXG33" s="572"/>
      <c r="NXH33" s="572"/>
      <c r="NXI33" s="572"/>
      <c r="NXJ33" s="572"/>
      <c r="NXK33" s="572"/>
      <c r="NXL33" s="572"/>
      <c r="NXM33" s="572"/>
      <c r="NXN33" s="572"/>
      <c r="NXO33" s="572"/>
      <c r="NXP33" s="572"/>
      <c r="NXQ33" s="572"/>
      <c r="NXR33" s="572"/>
      <c r="NXS33" s="572"/>
      <c r="NXT33" s="572"/>
      <c r="NXU33" s="572"/>
      <c r="NXV33" s="572"/>
      <c r="NXW33" s="572"/>
      <c r="NXX33" s="572"/>
      <c r="NXY33" s="572"/>
      <c r="NXZ33" s="572"/>
      <c r="NYA33" s="572"/>
      <c r="NYB33" s="572"/>
      <c r="NYC33" s="572"/>
      <c r="NYD33" s="572"/>
      <c r="NYE33" s="572"/>
      <c r="NYF33" s="572"/>
      <c r="NYG33" s="572"/>
      <c r="NYH33" s="572"/>
      <c r="NYI33" s="572"/>
      <c r="NYJ33" s="572"/>
      <c r="NYK33" s="572"/>
      <c r="NYL33" s="572"/>
      <c r="NYM33" s="572"/>
      <c r="NYN33" s="572"/>
      <c r="NYO33" s="572"/>
      <c r="NYP33" s="572"/>
      <c r="NYQ33" s="572"/>
      <c r="NYR33" s="572"/>
      <c r="NYS33" s="572"/>
      <c r="NYT33" s="572"/>
      <c r="NYU33" s="572"/>
      <c r="NYV33" s="572"/>
      <c r="NYW33" s="572"/>
      <c r="NYX33" s="572"/>
      <c r="NYY33" s="572"/>
      <c r="NYZ33" s="572"/>
      <c r="NZA33" s="572"/>
      <c r="NZB33" s="572"/>
      <c r="NZC33" s="572"/>
      <c r="NZD33" s="572"/>
      <c r="NZE33" s="572"/>
      <c r="NZF33" s="572"/>
      <c r="NZG33" s="572"/>
      <c r="NZH33" s="572"/>
      <c r="NZI33" s="572"/>
      <c r="NZJ33" s="572"/>
      <c r="NZK33" s="572"/>
      <c r="NZL33" s="572"/>
      <c r="NZM33" s="572"/>
      <c r="NZN33" s="572"/>
      <c r="NZO33" s="572"/>
      <c r="NZP33" s="572"/>
      <c r="NZQ33" s="572"/>
      <c r="NZR33" s="572"/>
      <c r="NZS33" s="572"/>
      <c r="NZT33" s="572"/>
      <c r="NZU33" s="572"/>
      <c r="NZV33" s="572"/>
      <c r="NZW33" s="572"/>
      <c r="NZX33" s="572"/>
      <c r="NZY33" s="572"/>
      <c r="NZZ33" s="572"/>
      <c r="OAA33" s="572"/>
      <c r="OAB33" s="572"/>
      <c r="OAC33" s="572"/>
      <c r="OAD33" s="572"/>
      <c r="OAE33" s="572"/>
      <c r="OAF33" s="572"/>
      <c r="OAG33" s="572"/>
      <c r="OAH33" s="572"/>
      <c r="OAI33" s="572"/>
      <c r="OAJ33" s="572"/>
      <c r="OAK33" s="572"/>
      <c r="OAL33" s="572"/>
      <c r="OAM33" s="572"/>
      <c r="OAN33" s="572"/>
      <c r="OAO33" s="572"/>
      <c r="OAP33" s="572"/>
      <c r="OAQ33" s="572"/>
      <c r="OAR33" s="572"/>
      <c r="OAS33" s="572"/>
      <c r="OAT33" s="572"/>
      <c r="OAU33" s="572"/>
      <c r="OAV33" s="572"/>
      <c r="OAW33" s="572"/>
      <c r="OAX33" s="572"/>
      <c r="OAY33" s="572"/>
      <c r="OAZ33" s="572"/>
      <c r="OBA33" s="572"/>
      <c r="OBB33" s="572"/>
      <c r="OBC33" s="572"/>
      <c r="OBD33" s="572"/>
      <c r="OBE33" s="572"/>
      <c r="OBF33" s="572"/>
      <c r="OBG33" s="572"/>
      <c r="OBH33" s="572"/>
      <c r="OBI33" s="572"/>
      <c r="OBJ33" s="572"/>
      <c r="OBK33" s="572"/>
      <c r="OBL33" s="572"/>
      <c r="OBM33" s="572"/>
      <c r="OBN33" s="572"/>
      <c r="OBO33" s="572"/>
      <c r="OBP33" s="572"/>
      <c r="OBQ33" s="572"/>
      <c r="OBR33" s="572"/>
      <c r="OBS33" s="572"/>
      <c r="OBT33" s="572"/>
      <c r="OBU33" s="572"/>
      <c r="OBV33" s="572"/>
      <c r="OBW33" s="572"/>
      <c r="OBX33" s="572"/>
      <c r="OBY33" s="572"/>
      <c r="OBZ33" s="572"/>
      <c r="OCA33" s="572"/>
      <c r="OCB33" s="572"/>
      <c r="OCC33" s="572"/>
      <c r="OCD33" s="572"/>
      <c r="OCE33" s="572"/>
      <c r="OCF33" s="572"/>
      <c r="OCG33" s="572"/>
      <c r="OCH33" s="572"/>
      <c r="OCI33" s="572"/>
      <c r="OCJ33" s="572"/>
      <c r="OCK33" s="572"/>
      <c r="OCL33" s="572"/>
      <c r="OCM33" s="572"/>
      <c r="OCN33" s="572"/>
      <c r="OCO33" s="572"/>
      <c r="OCP33" s="572"/>
      <c r="OCQ33" s="572"/>
      <c r="OCR33" s="572"/>
      <c r="OCS33" s="572"/>
      <c r="OCT33" s="572"/>
      <c r="OCU33" s="572"/>
      <c r="OCV33" s="572"/>
      <c r="OCW33" s="572"/>
      <c r="OCX33" s="572"/>
      <c r="OCY33" s="572"/>
      <c r="OCZ33" s="572"/>
      <c r="ODA33" s="572"/>
      <c r="ODB33" s="572"/>
      <c r="ODC33" s="572"/>
      <c r="ODD33" s="572"/>
      <c r="ODE33" s="572"/>
      <c r="ODF33" s="572"/>
      <c r="ODG33" s="572"/>
      <c r="ODH33" s="572"/>
      <c r="ODI33" s="572"/>
      <c r="ODJ33" s="572"/>
      <c r="ODK33" s="572"/>
      <c r="ODL33" s="572"/>
      <c r="ODM33" s="572"/>
      <c r="ODN33" s="572"/>
      <c r="ODO33" s="572"/>
      <c r="ODP33" s="572"/>
      <c r="ODQ33" s="572"/>
      <c r="ODR33" s="572"/>
      <c r="ODS33" s="572"/>
      <c r="ODT33" s="572"/>
      <c r="ODU33" s="572"/>
      <c r="ODV33" s="572"/>
      <c r="ODW33" s="572"/>
      <c r="ODX33" s="572"/>
      <c r="ODY33" s="572"/>
      <c r="ODZ33" s="572"/>
      <c r="OEA33" s="572"/>
      <c r="OEB33" s="572"/>
      <c r="OEC33" s="572"/>
      <c r="OED33" s="572"/>
      <c r="OEE33" s="572"/>
      <c r="OEF33" s="572"/>
      <c r="OEG33" s="572"/>
      <c r="OEH33" s="572"/>
      <c r="OEI33" s="572"/>
      <c r="OEJ33" s="572"/>
      <c r="OEK33" s="572"/>
      <c r="OEL33" s="572"/>
      <c r="OEM33" s="572"/>
      <c r="OEN33" s="572"/>
      <c r="OEO33" s="572"/>
      <c r="OEP33" s="572"/>
      <c r="OEQ33" s="572"/>
      <c r="OER33" s="572"/>
      <c r="OES33" s="572"/>
      <c r="OET33" s="572"/>
      <c r="OEU33" s="572"/>
      <c r="OEV33" s="572"/>
      <c r="OEW33" s="572"/>
      <c r="OEX33" s="572"/>
      <c r="OEY33" s="572"/>
      <c r="OEZ33" s="572"/>
      <c r="OFA33" s="572"/>
      <c r="OFB33" s="572"/>
      <c r="OFC33" s="572"/>
      <c r="OFD33" s="572"/>
      <c r="OFE33" s="572"/>
      <c r="OFF33" s="572"/>
      <c r="OFG33" s="572"/>
      <c r="OFH33" s="572"/>
      <c r="OFI33" s="572"/>
      <c r="OFJ33" s="572"/>
      <c r="OFK33" s="572"/>
      <c r="OFL33" s="572"/>
      <c r="OFM33" s="572"/>
      <c r="OFN33" s="572"/>
      <c r="OFO33" s="572"/>
      <c r="OFP33" s="572"/>
      <c r="OFQ33" s="572"/>
      <c r="OFR33" s="572"/>
      <c r="OFS33" s="572"/>
      <c r="OFT33" s="572"/>
      <c r="OFU33" s="572"/>
      <c r="OFV33" s="572"/>
      <c r="OFW33" s="572"/>
      <c r="OFX33" s="572"/>
      <c r="OFY33" s="572"/>
      <c r="OFZ33" s="572"/>
      <c r="OGA33" s="572"/>
      <c r="OGB33" s="572"/>
      <c r="OGC33" s="572"/>
      <c r="OGD33" s="572"/>
      <c r="OGE33" s="572"/>
      <c r="OGF33" s="572"/>
      <c r="OGG33" s="572"/>
      <c r="OGH33" s="572"/>
      <c r="OGI33" s="572"/>
      <c r="OGJ33" s="572"/>
      <c r="OGK33" s="572"/>
      <c r="OGL33" s="572"/>
      <c r="OGM33" s="572"/>
      <c r="OGN33" s="572"/>
      <c r="OGO33" s="572"/>
      <c r="OGP33" s="572"/>
      <c r="OGQ33" s="572"/>
      <c r="OGR33" s="572"/>
      <c r="OGS33" s="572"/>
      <c r="OGT33" s="572"/>
      <c r="OGU33" s="572"/>
      <c r="OGV33" s="572"/>
      <c r="OGW33" s="572"/>
      <c r="OGX33" s="572"/>
      <c r="OGY33" s="572"/>
      <c r="OGZ33" s="572"/>
      <c r="OHA33" s="572"/>
      <c r="OHB33" s="572"/>
      <c r="OHC33" s="572"/>
      <c r="OHD33" s="572"/>
      <c r="OHE33" s="572"/>
      <c r="OHF33" s="572"/>
      <c r="OHG33" s="572"/>
      <c r="OHH33" s="572"/>
      <c r="OHI33" s="572"/>
      <c r="OHJ33" s="572"/>
      <c r="OHK33" s="572"/>
      <c r="OHL33" s="572"/>
      <c r="OHM33" s="572"/>
      <c r="OHN33" s="572"/>
      <c r="OHO33" s="572"/>
      <c r="OHP33" s="572"/>
      <c r="OHQ33" s="572"/>
      <c r="OHR33" s="572"/>
      <c r="OHS33" s="572"/>
      <c r="OHT33" s="572"/>
      <c r="OHU33" s="572"/>
      <c r="OHV33" s="572"/>
      <c r="OHW33" s="572"/>
      <c r="OHX33" s="572"/>
      <c r="OHY33" s="572"/>
      <c r="OHZ33" s="572"/>
      <c r="OIA33" s="572"/>
      <c r="OIB33" s="572"/>
      <c r="OIC33" s="572"/>
      <c r="OID33" s="572"/>
      <c r="OIE33" s="572"/>
      <c r="OIF33" s="572"/>
      <c r="OIG33" s="572"/>
      <c r="OIH33" s="572"/>
      <c r="OII33" s="572"/>
      <c r="OIJ33" s="572"/>
      <c r="OIK33" s="572"/>
      <c r="OIL33" s="572"/>
      <c r="OIM33" s="572"/>
      <c r="OIN33" s="572"/>
      <c r="OIO33" s="572"/>
      <c r="OIP33" s="572"/>
      <c r="OIQ33" s="572"/>
      <c r="OIR33" s="572"/>
      <c r="OIS33" s="572"/>
      <c r="OIT33" s="572"/>
      <c r="OIU33" s="572"/>
      <c r="OIV33" s="572"/>
      <c r="OIW33" s="572"/>
      <c r="OIX33" s="572"/>
      <c r="OIY33" s="572"/>
      <c r="OIZ33" s="572"/>
      <c r="OJA33" s="572"/>
      <c r="OJB33" s="572"/>
      <c r="OJC33" s="572"/>
      <c r="OJD33" s="572"/>
      <c r="OJE33" s="572"/>
      <c r="OJF33" s="572"/>
      <c r="OJG33" s="572"/>
      <c r="OJH33" s="572"/>
      <c r="OJI33" s="572"/>
      <c r="OJJ33" s="572"/>
      <c r="OJK33" s="572"/>
      <c r="OJL33" s="572"/>
      <c r="OJM33" s="572"/>
      <c r="OJN33" s="572"/>
      <c r="OJO33" s="572"/>
      <c r="OJP33" s="572"/>
      <c r="OJQ33" s="572"/>
      <c r="OJR33" s="572"/>
      <c r="OJS33" s="572"/>
      <c r="OJT33" s="572"/>
      <c r="OJU33" s="572"/>
      <c r="OJV33" s="572"/>
      <c r="OJW33" s="572"/>
      <c r="OJX33" s="572"/>
      <c r="OJY33" s="572"/>
      <c r="OJZ33" s="572"/>
      <c r="OKA33" s="572"/>
      <c r="OKB33" s="572"/>
      <c r="OKC33" s="572"/>
      <c r="OKD33" s="572"/>
      <c r="OKE33" s="572"/>
      <c r="OKF33" s="572"/>
      <c r="OKG33" s="572"/>
      <c r="OKH33" s="572"/>
      <c r="OKI33" s="572"/>
      <c r="OKJ33" s="572"/>
      <c r="OKK33" s="572"/>
      <c r="OKL33" s="572"/>
      <c r="OKM33" s="572"/>
      <c r="OKN33" s="572"/>
      <c r="OKO33" s="572"/>
      <c r="OKP33" s="572"/>
      <c r="OKQ33" s="572"/>
      <c r="OKR33" s="572"/>
      <c r="OKS33" s="572"/>
      <c r="OKT33" s="572"/>
      <c r="OKU33" s="572"/>
      <c r="OKV33" s="572"/>
      <c r="OKW33" s="572"/>
      <c r="OKX33" s="572"/>
      <c r="OKY33" s="572"/>
      <c r="OKZ33" s="572"/>
      <c r="OLA33" s="572"/>
      <c r="OLB33" s="572"/>
      <c r="OLC33" s="572"/>
      <c r="OLD33" s="572"/>
      <c r="OLE33" s="572"/>
      <c r="OLF33" s="572"/>
      <c r="OLG33" s="572"/>
      <c r="OLH33" s="572"/>
      <c r="OLI33" s="572"/>
      <c r="OLJ33" s="572"/>
      <c r="OLK33" s="572"/>
      <c r="OLL33" s="572"/>
      <c r="OLM33" s="572"/>
      <c r="OLN33" s="572"/>
      <c r="OLO33" s="572"/>
      <c r="OLP33" s="572"/>
      <c r="OLQ33" s="572"/>
      <c r="OLR33" s="572"/>
      <c r="OLS33" s="572"/>
      <c r="OLT33" s="572"/>
      <c r="OLU33" s="572"/>
      <c r="OLV33" s="572"/>
      <c r="OLW33" s="572"/>
      <c r="OLX33" s="572"/>
      <c r="OLY33" s="572"/>
      <c r="OLZ33" s="572"/>
      <c r="OMA33" s="572"/>
      <c r="OMB33" s="572"/>
      <c r="OMC33" s="572"/>
      <c r="OMD33" s="572"/>
      <c r="OME33" s="572"/>
      <c r="OMF33" s="572"/>
      <c r="OMG33" s="572"/>
      <c r="OMH33" s="572"/>
      <c r="OMI33" s="572"/>
      <c r="OMJ33" s="572"/>
      <c r="OMK33" s="572"/>
      <c r="OML33" s="572"/>
      <c r="OMM33" s="572"/>
      <c r="OMN33" s="572"/>
      <c r="OMO33" s="572"/>
      <c r="OMP33" s="572"/>
      <c r="OMQ33" s="572"/>
      <c r="OMR33" s="572"/>
      <c r="OMS33" s="572"/>
      <c r="OMT33" s="572"/>
      <c r="OMU33" s="572"/>
      <c r="OMV33" s="572"/>
      <c r="OMW33" s="572"/>
      <c r="OMX33" s="572"/>
      <c r="OMY33" s="572"/>
      <c r="OMZ33" s="572"/>
      <c r="ONA33" s="572"/>
      <c r="ONB33" s="572"/>
      <c r="ONC33" s="572"/>
      <c r="OND33" s="572"/>
      <c r="ONE33" s="572"/>
      <c r="ONF33" s="572"/>
      <c r="ONG33" s="572"/>
      <c r="ONH33" s="572"/>
      <c r="ONI33" s="572"/>
      <c r="ONJ33" s="572"/>
      <c r="ONK33" s="572"/>
      <c r="ONL33" s="572"/>
      <c r="ONM33" s="572"/>
      <c r="ONN33" s="572"/>
      <c r="ONO33" s="572"/>
      <c r="ONP33" s="572"/>
      <c r="ONQ33" s="572"/>
      <c r="ONR33" s="572"/>
      <c r="ONS33" s="572"/>
      <c r="ONT33" s="572"/>
      <c r="ONU33" s="572"/>
      <c r="ONV33" s="572"/>
      <c r="ONW33" s="572"/>
      <c r="ONX33" s="572"/>
      <c r="ONY33" s="572"/>
      <c r="ONZ33" s="572"/>
      <c r="OOA33" s="572"/>
      <c r="OOB33" s="572"/>
      <c r="OOC33" s="572"/>
      <c r="OOD33" s="572"/>
      <c r="OOE33" s="572"/>
      <c r="OOF33" s="572"/>
      <c r="OOG33" s="572"/>
      <c r="OOH33" s="572"/>
      <c r="OOI33" s="572"/>
      <c r="OOJ33" s="572"/>
      <c r="OOK33" s="572"/>
      <c r="OOL33" s="572"/>
      <c r="OOM33" s="572"/>
      <c r="OON33" s="572"/>
      <c r="OOO33" s="572"/>
      <c r="OOP33" s="572"/>
      <c r="OOQ33" s="572"/>
      <c r="OOR33" s="572"/>
      <c r="OOS33" s="572"/>
      <c r="OOT33" s="572"/>
      <c r="OOU33" s="572"/>
      <c r="OOV33" s="572"/>
      <c r="OOW33" s="572"/>
      <c r="OOX33" s="572"/>
      <c r="OOY33" s="572"/>
      <c r="OOZ33" s="572"/>
      <c r="OPA33" s="572"/>
      <c r="OPB33" s="572"/>
      <c r="OPC33" s="572"/>
      <c r="OPD33" s="572"/>
      <c r="OPE33" s="572"/>
      <c r="OPF33" s="572"/>
      <c r="OPG33" s="572"/>
      <c r="OPH33" s="572"/>
      <c r="OPI33" s="572"/>
      <c r="OPJ33" s="572"/>
      <c r="OPK33" s="572"/>
      <c r="OPL33" s="572"/>
      <c r="OPM33" s="572"/>
      <c r="OPN33" s="572"/>
      <c r="OPO33" s="572"/>
      <c r="OPP33" s="572"/>
      <c r="OPQ33" s="572"/>
      <c r="OPR33" s="572"/>
      <c r="OPS33" s="572"/>
      <c r="OPT33" s="572"/>
      <c r="OPU33" s="572"/>
      <c r="OPV33" s="572"/>
      <c r="OPW33" s="572"/>
      <c r="OPX33" s="572"/>
      <c r="OPY33" s="572"/>
      <c r="OPZ33" s="572"/>
      <c r="OQA33" s="572"/>
      <c r="OQB33" s="572"/>
      <c r="OQC33" s="572"/>
      <c r="OQD33" s="572"/>
      <c r="OQE33" s="572"/>
      <c r="OQF33" s="572"/>
      <c r="OQG33" s="572"/>
      <c r="OQH33" s="572"/>
      <c r="OQI33" s="572"/>
      <c r="OQJ33" s="572"/>
      <c r="OQK33" s="572"/>
      <c r="OQL33" s="572"/>
      <c r="OQM33" s="572"/>
      <c r="OQN33" s="572"/>
      <c r="OQO33" s="572"/>
      <c r="OQP33" s="572"/>
      <c r="OQQ33" s="572"/>
      <c r="OQR33" s="572"/>
      <c r="OQS33" s="572"/>
      <c r="OQT33" s="572"/>
      <c r="OQU33" s="572"/>
      <c r="OQV33" s="572"/>
      <c r="OQW33" s="572"/>
      <c r="OQX33" s="572"/>
      <c r="OQY33" s="572"/>
      <c r="OQZ33" s="572"/>
      <c r="ORA33" s="572"/>
      <c r="ORB33" s="572"/>
      <c r="ORC33" s="572"/>
      <c r="ORD33" s="572"/>
      <c r="ORE33" s="572"/>
      <c r="ORF33" s="572"/>
      <c r="ORG33" s="572"/>
      <c r="ORH33" s="572"/>
      <c r="ORI33" s="572"/>
      <c r="ORJ33" s="572"/>
      <c r="ORK33" s="572"/>
      <c r="ORL33" s="572"/>
      <c r="ORM33" s="572"/>
      <c r="ORN33" s="572"/>
      <c r="ORO33" s="572"/>
      <c r="ORP33" s="572"/>
      <c r="ORQ33" s="572"/>
      <c r="ORR33" s="572"/>
      <c r="ORS33" s="572"/>
      <c r="ORT33" s="572"/>
      <c r="ORU33" s="572"/>
      <c r="ORV33" s="572"/>
      <c r="ORW33" s="572"/>
      <c r="ORX33" s="572"/>
      <c r="ORY33" s="572"/>
      <c r="ORZ33" s="572"/>
      <c r="OSA33" s="572"/>
      <c r="OSB33" s="572"/>
      <c r="OSC33" s="572"/>
      <c r="OSD33" s="572"/>
      <c r="OSE33" s="572"/>
      <c r="OSF33" s="572"/>
      <c r="OSG33" s="572"/>
      <c r="OSH33" s="572"/>
      <c r="OSI33" s="572"/>
      <c r="OSJ33" s="572"/>
      <c r="OSK33" s="572"/>
      <c r="OSL33" s="572"/>
      <c r="OSM33" s="572"/>
      <c r="OSN33" s="572"/>
      <c r="OSO33" s="572"/>
      <c r="OSP33" s="572"/>
      <c r="OSQ33" s="572"/>
      <c r="OSR33" s="572"/>
      <c r="OSS33" s="572"/>
      <c r="OST33" s="572"/>
      <c r="OSU33" s="572"/>
      <c r="OSV33" s="572"/>
      <c r="OSW33" s="572"/>
      <c r="OSX33" s="572"/>
      <c r="OSY33" s="572"/>
      <c r="OSZ33" s="572"/>
      <c r="OTA33" s="572"/>
      <c r="OTB33" s="572"/>
      <c r="OTC33" s="572"/>
      <c r="OTD33" s="572"/>
      <c r="OTE33" s="572"/>
      <c r="OTF33" s="572"/>
      <c r="OTG33" s="572"/>
      <c r="OTH33" s="572"/>
      <c r="OTI33" s="572"/>
      <c r="OTJ33" s="572"/>
      <c r="OTK33" s="572"/>
      <c r="OTL33" s="572"/>
      <c r="OTM33" s="572"/>
      <c r="OTN33" s="572"/>
      <c r="OTO33" s="572"/>
      <c r="OTP33" s="572"/>
      <c r="OTQ33" s="572"/>
      <c r="OTR33" s="572"/>
      <c r="OTS33" s="572"/>
      <c r="OTT33" s="572"/>
      <c r="OTU33" s="572"/>
      <c r="OTV33" s="572"/>
      <c r="OTW33" s="572"/>
      <c r="OTX33" s="572"/>
      <c r="OTY33" s="572"/>
      <c r="OTZ33" s="572"/>
      <c r="OUA33" s="572"/>
      <c r="OUB33" s="572"/>
      <c r="OUC33" s="572"/>
      <c r="OUD33" s="572"/>
      <c r="OUE33" s="572"/>
      <c r="OUF33" s="572"/>
      <c r="OUG33" s="572"/>
      <c r="OUH33" s="572"/>
      <c r="OUI33" s="572"/>
      <c r="OUJ33" s="572"/>
      <c r="OUK33" s="572"/>
      <c r="OUL33" s="572"/>
      <c r="OUM33" s="572"/>
      <c r="OUN33" s="572"/>
      <c r="OUO33" s="572"/>
      <c r="OUP33" s="572"/>
      <c r="OUQ33" s="572"/>
      <c r="OUR33" s="572"/>
      <c r="OUS33" s="572"/>
      <c r="OUT33" s="572"/>
      <c r="OUU33" s="572"/>
      <c r="OUV33" s="572"/>
      <c r="OUW33" s="572"/>
      <c r="OUX33" s="572"/>
      <c r="OUY33" s="572"/>
      <c r="OUZ33" s="572"/>
      <c r="OVA33" s="572"/>
      <c r="OVB33" s="572"/>
      <c r="OVC33" s="572"/>
      <c r="OVD33" s="572"/>
      <c r="OVE33" s="572"/>
      <c r="OVF33" s="572"/>
      <c r="OVG33" s="572"/>
      <c r="OVH33" s="572"/>
      <c r="OVI33" s="572"/>
      <c r="OVJ33" s="572"/>
      <c r="OVK33" s="572"/>
      <c r="OVL33" s="572"/>
      <c r="OVM33" s="572"/>
      <c r="OVN33" s="572"/>
      <c r="OVO33" s="572"/>
      <c r="OVP33" s="572"/>
      <c r="OVQ33" s="572"/>
      <c r="OVR33" s="572"/>
      <c r="OVS33" s="572"/>
      <c r="OVT33" s="572"/>
      <c r="OVU33" s="572"/>
      <c r="OVV33" s="572"/>
      <c r="OVW33" s="572"/>
      <c r="OVX33" s="572"/>
      <c r="OVY33" s="572"/>
      <c r="OVZ33" s="572"/>
      <c r="OWA33" s="572"/>
      <c r="OWB33" s="572"/>
      <c r="OWC33" s="572"/>
      <c r="OWD33" s="572"/>
      <c r="OWE33" s="572"/>
      <c r="OWF33" s="572"/>
      <c r="OWG33" s="572"/>
      <c r="OWH33" s="572"/>
      <c r="OWI33" s="572"/>
      <c r="OWJ33" s="572"/>
      <c r="OWK33" s="572"/>
      <c r="OWL33" s="572"/>
      <c r="OWM33" s="572"/>
      <c r="OWN33" s="572"/>
      <c r="OWO33" s="572"/>
      <c r="OWP33" s="572"/>
      <c r="OWQ33" s="572"/>
      <c r="OWR33" s="572"/>
      <c r="OWS33" s="572"/>
      <c r="OWT33" s="572"/>
      <c r="OWU33" s="572"/>
      <c r="OWV33" s="572"/>
      <c r="OWW33" s="572"/>
      <c r="OWX33" s="572"/>
      <c r="OWY33" s="572"/>
      <c r="OWZ33" s="572"/>
      <c r="OXA33" s="572"/>
      <c r="OXB33" s="572"/>
      <c r="OXC33" s="572"/>
      <c r="OXD33" s="572"/>
      <c r="OXE33" s="572"/>
      <c r="OXF33" s="572"/>
      <c r="OXG33" s="572"/>
      <c r="OXH33" s="572"/>
      <c r="OXI33" s="572"/>
      <c r="OXJ33" s="572"/>
      <c r="OXK33" s="572"/>
      <c r="OXL33" s="572"/>
      <c r="OXM33" s="572"/>
      <c r="OXN33" s="572"/>
      <c r="OXO33" s="572"/>
      <c r="OXP33" s="572"/>
      <c r="OXQ33" s="572"/>
      <c r="OXR33" s="572"/>
      <c r="OXS33" s="572"/>
      <c r="OXT33" s="572"/>
      <c r="OXU33" s="572"/>
      <c r="OXV33" s="572"/>
      <c r="OXW33" s="572"/>
      <c r="OXX33" s="572"/>
      <c r="OXY33" s="572"/>
      <c r="OXZ33" s="572"/>
      <c r="OYA33" s="572"/>
      <c r="OYB33" s="572"/>
      <c r="OYC33" s="572"/>
      <c r="OYD33" s="572"/>
      <c r="OYE33" s="572"/>
      <c r="OYF33" s="572"/>
      <c r="OYG33" s="572"/>
      <c r="OYH33" s="572"/>
      <c r="OYI33" s="572"/>
      <c r="OYJ33" s="572"/>
      <c r="OYK33" s="572"/>
      <c r="OYL33" s="572"/>
      <c r="OYM33" s="572"/>
      <c r="OYN33" s="572"/>
      <c r="OYO33" s="572"/>
      <c r="OYP33" s="572"/>
      <c r="OYQ33" s="572"/>
      <c r="OYR33" s="572"/>
      <c r="OYS33" s="572"/>
      <c r="OYT33" s="572"/>
      <c r="OYU33" s="572"/>
      <c r="OYV33" s="572"/>
      <c r="OYW33" s="572"/>
      <c r="OYX33" s="572"/>
      <c r="OYY33" s="572"/>
      <c r="OYZ33" s="572"/>
      <c r="OZA33" s="572"/>
      <c r="OZB33" s="572"/>
      <c r="OZC33" s="572"/>
      <c r="OZD33" s="572"/>
      <c r="OZE33" s="572"/>
      <c r="OZF33" s="572"/>
      <c r="OZG33" s="572"/>
      <c r="OZH33" s="572"/>
      <c r="OZI33" s="572"/>
      <c r="OZJ33" s="572"/>
      <c r="OZK33" s="572"/>
      <c r="OZL33" s="572"/>
      <c r="OZM33" s="572"/>
      <c r="OZN33" s="572"/>
      <c r="OZO33" s="572"/>
      <c r="OZP33" s="572"/>
      <c r="OZQ33" s="572"/>
      <c r="OZR33" s="572"/>
      <c r="OZS33" s="572"/>
      <c r="OZT33" s="572"/>
      <c r="OZU33" s="572"/>
      <c r="OZV33" s="572"/>
      <c r="OZW33" s="572"/>
      <c r="OZX33" s="572"/>
      <c r="OZY33" s="572"/>
      <c r="OZZ33" s="572"/>
      <c r="PAA33" s="572"/>
      <c r="PAB33" s="572"/>
      <c r="PAC33" s="572"/>
      <c r="PAD33" s="572"/>
      <c r="PAE33" s="572"/>
      <c r="PAF33" s="572"/>
      <c r="PAG33" s="572"/>
      <c r="PAH33" s="572"/>
      <c r="PAI33" s="572"/>
      <c r="PAJ33" s="572"/>
      <c r="PAK33" s="572"/>
      <c r="PAL33" s="572"/>
      <c r="PAM33" s="572"/>
      <c r="PAN33" s="572"/>
      <c r="PAO33" s="572"/>
      <c r="PAP33" s="572"/>
      <c r="PAQ33" s="572"/>
      <c r="PAR33" s="572"/>
      <c r="PAS33" s="572"/>
      <c r="PAT33" s="572"/>
      <c r="PAU33" s="572"/>
      <c r="PAV33" s="572"/>
      <c r="PAW33" s="572"/>
      <c r="PAX33" s="572"/>
      <c r="PAY33" s="572"/>
      <c r="PAZ33" s="572"/>
      <c r="PBA33" s="572"/>
      <c r="PBB33" s="572"/>
      <c r="PBC33" s="572"/>
      <c r="PBD33" s="572"/>
      <c r="PBE33" s="572"/>
      <c r="PBF33" s="572"/>
      <c r="PBG33" s="572"/>
      <c r="PBH33" s="572"/>
      <c r="PBI33" s="572"/>
      <c r="PBJ33" s="572"/>
      <c r="PBK33" s="572"/>
      <c r="PBL33" s="572"/>
      <c r="PBM33" s="572"/>
      <c r="PBN33" s="572"/>
      <c r="PBO33" s="572"/>
      <c r="PBP33" s="572"/>
      <c r="PBQ33" s="572"/>
      <c r="PBR33" s="572"/>
      <c r="PBS33" s="572"/>
      <c r="PBT33" s="572"/>
      <c r="PBU33" s="572"/>
      <c r="PBV33" s="572"/>
      <c r="PBW33" s="572"/>
      <c r="PBX33" s="572"/>
      <c r="PBY33" s="572"/>
      <c r="PBZ33" s="572"/>
      <c r="PCA33" s="572"/>
      <c r="PCB33" s="572"/>
      <c r="PCC33" s="572"/>
      <c r="PCD33" s="572"/>
      <c r="PCE33" s="572"/>
      <c r="PCF33" s="572"/>
      <c r="PCG33" s="572"/>
      <c r="PCH33" s="572"/>
      <c r="PCI33" s="572"/>
      <c r="PCJ33" s="572"/>
      <c r="PCK33" s="572"/>
      <c r="PCL33" s="572"/>
      <c r="PCM33" s="572"/>
      <c r="PCN33" s="572"/>
      <c r="PCO33" s="572"/>
      <c r="PCP33" s="572"/>
      <c r="PCQ33" s="572"/>
      <c r="PCR33" s="572"/>
      <c r="PCS33" s="572"/>
      <c r="PCT33" s="572"/>
      <c r="PCU33" s="572"/>
      <c r="PCV33" s="572"/>
      <c r="PCW33" s="572"/>
      <c r="PCX33" s="572"/>
      <c r="PCY33" s="572"/>
      <c r="PCZ33" s="572"/>
      <c r="PDA33" s="572"/>
      <c r="PDB33" s="572"/>
      <c r="PDC33" s="572"/>
      <c r="PDD33" s="572"/>
      <c r="PDE33" s="572"/>
      <c r="PDF33" s="572"/>
      <c r="PDG33" s="572"/>
      <c r="PDH33" s="572"/>
      <c r="PDI33" s="572"/>
      <c r="PDJ33" s="572"/>
      <c r="PDK33" s="572"/>
      <c r="PDL33" s="572"/>
      <c r="PDM33" s="572"/>
      <c r="PDN33" s="572"/>
      <c r="PDO33" s="572"/>
      <c r="PDP33" s="572"/>
      <c r="PDQ33" s="572"/>
      <c r="PDR33" s="572"/>
      <c r="PDS33" s="572"/>
      <c r="PDT33" s="572"/>
      <c r="PDU33" s="572"/>
      <c r="PDV33" s="572"/>
      <c r="PDW33" s="572"/>
      <c r="PDX33" s="572"/>
      <c r="PDY33" s="572"/>
      <c r="PDZ33" s="572"/>
      <c r="PEA33" s="572"/>
      <c r="PEB33" s="572"/>
      <c r="PEC33" s="572"/>
      <c r="PED33" s="572"/>
      <c r="PEE33" s="572"/>
      <c r="PEF33" s="572"/>
      <c r="PEG33" s="572"/>
      <c r="PEH33" s="572"/>
      <c r="PEI33" s="572"/>
      <c r="PEJ33" s="572"/>
      <c r="PEK33" s="572"/>
      <c r="PEL33" s="572"/>
      <c r="PEM33" s="572"/>
      <c r="PEN33" s="572"/>
      <c r="PEO33" s="572"/>
      <c r="PEP33" s="572"/>
      <c r="PEQ33" s="572"/>
      <c r="PER33" s="572"/>
      <c r="PES33" s="572"/>
      <c r="PET33" s="572"/>
      <c r="PEU33" s="572"/>
      <c r="PEV33" s="572"/>
      <c r="PEW33" s="572"/>
      <c r="PEX33" s="572"/>
      <c r="PEY33" s="572"/>
      <c r="PEZ33" s="572"/>
      <c r="PFA33" s="572"/>
      <c r="PFB33" s="572"/>
      <c r="PFC33" s="572"/>
      <c r="PFD33" s="572"/>
      <c r="PFE33" s="572"/>
      <c r="PFF33" s="572"/>
      <c r="PFG33" s="572"/>
      <c r="PFH33" s="572"/>
      <c r="PFI33" s="572"/>
      <c r="PFJ33" s="572"/>
      <c r="PFK33" s="572"/>
      <c r="PFL33" s="572"/>
      <c r="PFM33" s="572"/>
      <c r="PFN33" s="572"/>
      <c r="PFO33" s="572"/>
      <c r="PFP33" s="572"/>
      <c r="PFQ33" s="572"/>
      <c r="PFR33" s="572"/>
      <c r="PFS33" s="572"/>
      <c r="PFT33" s="572"/>
      <c r="PFU33" s="572"/>
      <c r="PFV33" s="572"/>
      <c r="PFW33" s="572"/>
      <c r="PFX33" s="572"/>
      <c r="PFY33" s="572"/>
      <c r="PFZ33" s="572"/>
      <c r="PGA33" s="572"/>
      <c r="PGB33" s="572"/>
      <c r="PGC33" s="572"/>
      <c r="PGD33" s="572"/>
      <c r="PGE33" s="572"/>
      <c r="PGF33" s="572"/>
      <c r="PGG33" s="572"/>
      <c r="PGH33" s="572"/>
      <c r="PGI33" s="572"/>
      <c r="PGJ33" s="572"/>
      <c r="PGK33" s="572"/>
      <c r="PGL33" s="572"/>
      <c r="PGM33" s="572"/>
      <c r="PGN33" s="572"/>
      <c r="PGO33" s="572"/>
      <c r="PGP33" s="572"/>
      <c r="PGQ33" s="572"/>
      <c r="PGR33" s="572"/>
      <c r="PGS33" s="572"/>
      <c r="PGT33" s="572"/>
      <c r="PGU33" s="572"/>
      <c r="PGV33" s="572"/>
      <c r="PGW33" s="572"/>
      <c r="PGX33" s="572"/>
      <c r="PGY33" s="572"/>
      <c r="PGZ33" s="572"/>
      <c r="PHA33" s="572"/>
      <c r="PHB33" s="572"/>
      <c r="PHC33" s="572"/>
      <c r="PHD33" s="572"/>
      <c r="PHE33" s="572"/>
      <c r="PHF33" s="572"/>
      <c r="PHG33" s="572"/>
      <c r="PHH33" s="572"/>
      <c r="PHI33" s="572"/>
      <c r="PHJ33" s="572"/>
      <c r="PHK33" s="572"/>
      <c r="PHL33" s="572"/>
      <c r="PHM33" s="572"/>
      <c r="PHN33" s="572"/>
      <c r="PHO33" s="572"/>
      <c r="PHP33" s="572"/>
      <c r="PHQ33" s="572"/>
      <c r="PHR33" s="572"/>
      <c r="PHS33" s="572"/>
      <c r="PHT33" s="572"/>
      <c r="PHU33" s="572"/>
      <c r="PHV33" s="572"/>
      <c r="PHW33" s="572"/>
      <c r="PHX33" s="572"/>
      <c r="PHY33" s="572"/>
      <c r="PHZ33" s="572"/>
      <c r="PIA33" s="572"/>
      <c r="PIB33" s="572"/>
      <c r="PIC33" s="572"/>
      <c r="PID33" s="572"/>
      <c r="PIE33" s="572"/>
      <c r="PIF33" s="572"/>
      <c r="PIG33" s="572"/>
      <c r="PIH33" s="572"/>
      <c r="PII33" s="572"/>
      <c r="PIJ33" s="572"/>
      <c r="PIK33" s="572"/>
      <c r="PIL33" s="572"/>
      <c r="PIM33" s="572"/>
      <c r="PIN33" s="572"/>
      <c r="PIO33" s="572"/>
      <c r="PIP33" s="572"/>
      <c r="PIQ33" s="572"/>
      <c r="PIR33" s="572"/>
      <c r="PIS33" s="572"/>
      <c r="PIT33" s="572"/>
      <c r="PIU33" s="572"/>
      <c r="PIV33" s="572"/>
      <c r="PIW33" s="572"/>
      <c r="PIX33" s="572"/>
      <c r="PIY33" s="572"/>
      <c r="PIZ33" s="572"/>
      <c r="PJA33" s="572"/>
      <c r="PJB33" s="572"/>
      <c r="PJC33" s="572"/>
      <c r="PJD33" s="572"/>
      <c r="PJE33" s="572"/>
      <c r="PJF33" s="572"/>
      <c r="PJG33" s="572"/>
      <c r="PJH33" s="572"/>
      <c r="PJI33" s="572"/>
      <c r="PJJ33" s="572"/>
      <c r="PJK33" s="572"/>
      <c r="PJL33" s="572"/>
      <c r="PJM33" s="572"/>
      <c r="PJN33" s="572"/>
      <c r="PJO33" s="572"/>
      <c r="PJP33" s="572"/>
      <c r="PJQ33" s="572"/>
      <c r="PJR33" s="572"/>
      <c r="PJS33" s="572"/>
      <c r="PJT33" s="572"/>
      <c r="PJU33" s="572"/>
      <c r="PJV33" s="572"/>
      <c r="PJW33" s="572"/>
      <c r="PJX33" s="572"/>
      <c r="PJY33" s="572"/>
      <c r="PJZ33" s="572"/>
      <c r="PKA33" s="572"/>
      <c r="PKB33" s="572"/>
      <c r="PKC33" s="572"/>
      <c r="PKD33" s="572"/>
      <c r="PKE33" s="572"/>
      <c r="PKF33" s="572"/>
      <c r="PKG33" s="572"/>
      <c r="PKH33" s="572"/>
      <c r="PKI33" s="572"/>
      <c r="PKJ33" s="572"/>
      <c r="PKK33" s="572"/>
      <c r="PKL33" s="572"/>
      <c r="PKM33" s="572"/>
      <c r="PKN33" s="572"/>
      <c r="PKO33" s="572"/>
      <c r="PKP33" s="572"/>
      <c r="PKQ33" s="572"/>
      <c r="PKR33" s="572"/>
      <c r="PKS33" s="572"/>
      <c r="PKT33" s="572"/>
      <c r="PKU33" s="572"/>
      <c r="PKV33" s="572"/>
      <c r="PKW33" s="572"/>
      <c r="PKX33" s="572"/>
      <c r="PKY33" s="572"/>
      <c r="PKZ33" s="572"/>
      <c r="PLA33" s="572"/>
      <c r="PLB33" s="572"/>
      <c r="PLC33" s="572"/>
      <c r="PLD33" s="572"/>
      <c r="PLE33" s="572"/>
      <c r="PLF33" s="572"/>
      <c r="PLG33" s="572"/>
      <c r="PLH33" s="572"/>
      <c r="PLI33" s="572"/>
      <c r="PLJ33" s="572"/>
      <c r="PLK33" s="572"/>
      <c r="PLL33" s="572"/>
      <c r="PLM33" s="572"/>
      <c r="PLN33" s="572"/>
      <c r="PLO33" s="572"/>
      <c r="PLP33" s="572"/>
      <c r="PLQ33" s="572"/>
      <c r="PLR33" s="572"/>
      <c r="PLS33" s="572"/>
      <c r="PLT33" s="572"/>
      <c r="PLU33" s="572"/>
      <c r="PLV33" s="572"/>
      <c r="PLW33" s="572"/>
      <c r="PLX33" s="572"/>
      <c r="PLY33" s="572"/>
      <c r="PLZ33" s="572"/>
      <c r="PMA33" s="572"/>
      <c r="PMB33" s="572"/>
      <c r="PMC33" s="572"/>
      <c r="PMD33" s="572"/>
      <c r="PME33" s="572"/>
      <c r="PMF33" s="572"/>
      <c r="PMG33" s="572"/>
      <c r="PMH33" s="572"/>
      <c r="PMI33" s="572"/>
      <c r="PMJ33" s="572"/>
      <c r="PMK33" s="572"/>
      <c r="PML33" s="572"/>
      <c r="PMM33" s="572"/>
      <c r="PMN33" s="572"/>
      <c r="PMO33" s="572"/>
      <c r="PMP33" s="572"/>
      <c r="PMQ33" s="572"/>
      <c r="PMR33" s="572"/>
      <c r="PMS33" s="572"/>
      <c r="PMT33" s="572"/>
      <c r="PMU33" s="572"/>
      <c r="PMV33" s="572"/>
      <c r="PMW33" s="572"/>
      <c r="PMX33" s="572"/>
      <c r="PMY33" s="572"/>
      <c r="PMZ33" s="572"/>
      <c r="PNA33" s="572"/>
      <c r="PNB33" s="572"/>
      <c r="PNC33" s="572"/>
      <c r="PND33" s="572"/>
      <c r="PNE33" s="572"/>
      <c r="PNF33" s="572"/>
      <c r="PNG33" s="572"/>
      <c r="PNH33" s="572"/>
      <c r="PNI33" s="572"/>
      <c r="PNJ33" s="572"/>
      <c r="PNK33" s="572"/>
      <c r="PNL33" s="572"/>
      <c r="PNM33" s="572"/>
      <c r="PNN33" s="572"/>
      <c r="PNO33" s="572"/>
      <c r="PNP33" s="572"/>
      <c r="PNQ33" s="572"/>
      <c r="PNR33" s="572"/>
      <c r="PNS33" s="572"/>
      <c r="PNT33" s="572"/>
      <c r="PNU33" s="572"/>
      <c r="PNV33" s="572"/>
      <c r="PNW33" s="572"/>
      <c r="PNX33" s="572"/>
      <c r="PNY33" s="572"/>
      <c r="PNZ33" s="572"/>
      <c r="POA33" s="572"/>
      <c r="POB33" s="572"/>
      <c r="POC33" s="572"/>
      <c r="POD33" s="572"/>
      <c r="POE33" s="572"/>
      <c r="POF33" s="572"/>
      <c r="POG33" s="572"/>
      <c r="POH33" s="572"/>
      <c r="POI33" s="572"/>
      <c r="POJ33" s="572"/>
      <c r="POK33" s="572"/>
      <c r="POL33" s="572"/>
      <c r="POM33" s="572"/>
      <c r="PON33" s="572"/>
      <c r="POO33" s="572"/>
      <c r="POP33" s="572"/>
      <c r="POQ33" s="572"/>
      <c r="POR33" s="572"/>
      <c r="POS33" s="572"/>
      <c r="POT33" s="572"/>
      <c r="POU33" s="572"/>
      <c r="POV33" s="572"/>
      <c r="POW33" s="572"/>
      <c r="POX33" s="572"/>
      <c r="POY33" s="572"/>
      <c r="POZ33" s="572"/>
      <c r="PPA33" s="572"/>
      <c r="PPB33" s="572"/>
      <c r="PPC33" s="572"/>
      <c r="PPD33" s="572"/>
      <c r="PPE33" s="572"/>
      <c r="PPF33" s="572"/>
      <c r="PPG33" s="572"/>
      <c r="PPH33" s="572"/>
      <c r="PPI33" s="572"/>
      <c r="PPJ33" s="572"/>
      <c r="PPK33" s="572"/>
      <c r="PPL33" s="572"/>
      <c r="PPM33" s="572"/>
      <c r="PPN33" s="572"/>
      <c r="PPO33" s="572"/>
      <c r="PPP33" s="572"/>
      <c r="PPQ33" s="572"/>
      <c r="PPR33" s="572"/>
      <c r="PPS33" s="572"/>
      <c r="PPT33" s="572"/>
      <c r="PPU33" s="572"/>
      <c r="PPV33" s="572"/>
      <c r="PPW33" s="572"/>
      <c r="PPX33" s="572"/>
      <c r="PPY33" s="572"/>
      <c r="PPZ33" s="572"/>
      <c r="PQA33" s="572"/>
      <c r="PQB33" s="572"/>
      <c r="PQC33" s="572"/>
      <c r="PQD33" s="572"/>
      <c r="PQE33" s="572"/>
      <c r="PQF33" s="572"/>
      <c r="PQG33" s="572"/>
      <c r="PQH33" s="572"/>
      <c r="PQI33" s="572"/>
      <c r="PQJ33" s="572"/>
      <c r="PQK33" s="572"/>
      <c r="PQL33" s="572"/>
      <c r="PQM33" s="572"/>
      <c r="PQN33" s="572"/>
      <c r="PQO33" s="572"/>
      <c r="PQP33" s="572"/>
      <c r="PQQ33" s="572"/>
      <c r="PQR33" s="572"/>
      <c r="PQS33" s="572"/>
      <c r="PQT33" s="572"/>
      <c r="PQU33" s="572"/>
      <c r="PQV33" s="572"/>
      <c r="PQW33" s="572"/>
      <c r="PQX33" s="572"/>
      <c r="PQY33" s="572"/>
      <c r="PQZ33" s="572"/>
      <c r="PRA33" s="572"/>
      <c r="PRB33" s="572"/>
      <c r="PRC33" s="572"/>
      <c r="PRD33" s="572"/>
      <c r="PRE33" s="572"/>
      <c r="PRF33" s="572"/>
      <c r="PRG33" s="572"/>
      <c r="PRH33" s="572"/>
      <c r="PRI33" s="572"/>
      <c r="PRJ33" s="572"/>
      <c r="PRK33" s="572"/>
      <c r="PRL33" s="572"/>
      <c r="PRM33" s="572"/>
      <c r="PRN33" s="572"/>
      <c r="PRO33" s="572"/>
      <c r="PRP33" s="572"/>
      <c r="PRQ33" s="572"/>
      <c r="PRR33" s="572"/>
      <c r="PRS33" s="572"/>
      <c r="PRT33" s="572"/>
      <c r="PRU33" s="572"/>
      <c r="PRV33" s="572"/>
      <c r="PRW33" s="572"/>
      <c r="PRX33" s="572"/>
      <c r="PRY33" s="572"/>
      <c r="PRZ33" s="572"/>
      <c r="PSA33" s="572"/>
      <c r="PSB33" s="572"/>
      <c r="PSC33" s="572"/>
      <c r="PSD33" s="572"/>
      <c r="PSE33" s="572"/>
      <c r="PSF33" s="572"/>
      <c r="PSG33" s="572"/>
      <c r="PSH33" s="572"/>
      <c r="PSI33" s="572"/>
      <c r="PSJ33" s="572"/>
      <c r="PSK33" s="572"/>
      <c r="PSL33" s="572"/>
      <c r="PSM33" s="572"/>
      <c r="PSN33" s="572"/>
      <c r="PSO33" s="572"/>
      <c r="PSP33" s="572"/>
      <c r="PSQ33" s="572"/>
      <c r="PSR33" s="572"/>
      <c r="PSS33" s="572"/>
      <c r="PST33" s="572"/>
      <c r="PSU33" s="572"/>
      <c r="PSV33" s="572"/>
      <c r="PSW33" s="572"/>
      <c r="PSX33" s="572"/>
      <c r="PSY33" s="572"/>
      <c r="PSZ33" s="572"/>
      <c r="PTA33" s="572"/>
      <c r="PTB33" s="572"/>
      <c r="PTC33" s="572"/>
      <c r="PTD33" s="572"/>
      <c r="PTE33" s="572"/>
      <c r="PTF33" s="572"/>
      <c r="PTG33" s="572"/>
      <c r="PTH33" s="572"/>
      <c r="PTI33" s="572"/>
      <c r="PTJ33" s="572"/>
      <c r="PTK33" s="572"/>
      <c r="PTL33" s="572"/>
      <c r="PTM33" s="572"/>
      <c r="PTN33" s="572"/>
      <c r="PTO33" s="572"/>
      <c r="PTP33" s="572"/>
      <c r="PTQ33" s="572"/>
      <c r="PTR33" s="572"/>
      <c r="PTS33" s="572"/>
      <c r="PTT33" s="572"/>
      <c r="PTU33" s="572"/>
      <c r="PTV33" s="572"/>
      <c r="PTW33" s="572"/>
      <c r="PTX33" s="572"/>
      <c r="PTY33" s="572"/>
      <c r="PTZ33" s="572"/>
      <c r="PUA33" s="572"/>
      <c r="PUB33" s="572"/>
      <c r="PUC33" s="572"/>
      <c r="PUD33" s="572"/>
      <c r="PUE33" s="572"/>
      <c r="PUF33" s="572"/>
      <c r="PUG33" s="572"/>
      <c r="PUH33" s="572"/>
      <c r="PUI33" s="572"/>
      <c r="PUJ33" s="572"/>
      <c r="PUK33" s="572"/>
      <c r="PUL33" s="572"/>
      <c r="PUM33" s="572"/>
      <c r="PUN33" s="572"/>
      <c r="PUO33" s="572"/>
      <c r="PUP33" s="572"/>
      <c r="PUQ33" s="572"/>
      <c r="PUR33" s="572"/>
      <c r="PUS33" s="572"/>
      <c r="PUT33" s="572"/>
      <c r="PUU33" s="572"/>
      <c r="PUV33" s="572"/>
      <c r="PUW33" s="572"/>
      <c r="PUX33" s="572"/>
      <c r="PUY33" s="572"/>
      <c r="PUZ33" s="572"/>
      <c r="PVA33" s="572"/>
      <c r="PVB33" s="572"/>
      <c r="PVC33" s="572"/>
      <c r="PVD33" s="572"/>
      <c r="PVE33" s="572"/>
      <c r="PVF33" s="572"/>
      <c r="PVG33" s="572"/>
      <c r="PVH33" s="572"/>
      <c r="PVI33" s="572"/>
      <c r="PVJ33" s="572"/>
      <c r="PVK33" s="572"/>
      <c r="PVL33" s="572"/>
      <c r="PVM33" s="572"/>
      <c r="PVN33" s="572"/>
      <c r="PVO33" s="572"/>
      <c r="PVP33" s="572"/>
      <c r="PVQ33" s="572"/>
      <c r="PVR33" s="572"/>
      <c r="PVS33" s="572"/>
      <c r="PVT33" s="572"/>
      <c r="PVU33" s="572"/>
      <c r="PVV33" s="572"/>
      <c r="PVW33" s="572"/>
      <c r="PVX33" s="572"/>
      <c r="PVY33" s="572"/>
      <c r="PVZ33" s="572"/>
      <c r="PWA33" s="572"/>
      <c r="PWB33" s="572"/>
      <c r="PWC33" s="572"/>
      <c r="PWD33" s="572"/>
      <c r="PWE33" s="572"/>
      <c r="PWF33" s="572"/>
      <c r="PWG33" s="572"/>
      <c r="PWH33" s="572"/>
      <c r="PWI33" s="572"/>
      <c r="PWJ33" s="572"/>
      <c r="PWK33" s="572"/>
      <c r="PWL33" s="572"/>
      <c r="PWM33" s="572"/>
      <c r="PWN33" s="572"/>
      <c r="PWO33" s="572"/>
      <c r="PWP33" s="572"/>
      <c r="PWQ33" s="572"/>
      <c r="PWR33" s="572"/>
      <c r="PWS33" s="572"/>
      <c r="PWT33" s="572"/>
      <c r="PWU33" s="572"/>
      <c r="PWV33" s="572"/>
      <c r="PWW33" s="572"/>
      <c r="PWX33" s="572"/>
      <c r="PWY33" s="572"/>
      <c r="PWZ33" s="572"/>
      <c r="PXA33" s="572"/>
      <c r="PXB33" s="572"/>
      <c r="PXC33" s="572"/>
      <c r="PXD33" s="572"/>
      <c r="PXE33" s="572"/>
      <c r="PXF33" s="572"/>
      <c r="PXG33" s="572"/>
      <c r="PXH33" s="572"/>
      <c r="PXI33" s="572"/>
      <c r="PXJ33" s="572"/>
      <c r="PXK33" s="572"/>
      <c r="PXL33" s="572"/>
      <c r="PXM33" s="572"/>
      <c r="PXN33" s="572"/>
      <c r="PXO33" s="572"/>
      <c r="PXP33" s="572"/>
      <c r="PXQ33" s="572"/>
      <c r="PXR33" s="572"/>
      <c r="PXS33" s="572"/>
      <c r="PXT33" s="572"/>
      <c r="PXU33" s="572"/>
      <c r="PXV33" s="572"/>
      <c r="PXW33" s="572"/>
      <c r="PXX33" s="572"/>
      <c r="PXY33" s="572"/>
      <c r="PXZ33" s="572"/>
      <c r="PYA33" s="572"/>
      <c r="PYB33" s="572"/>
      <c r="PYC33" s="572"/>
      <c r="PYD33" s="572"/>
      <c r="PYE33" s="572"/>
      <c r="PYF33" s="572"/>
      <c r="PYG33" s="572"/>
      <c r="PYH33" s="572"/>
      <c r="PYI33" s="572"/>
      <c r="PYJ33" s="572"/>
      <c r="PYK33" s="572"/>
      <c r="PYL33" s="572"/>
      <c r="PYM33" s="572"/>
      <c r="PYN33" s="572"/>
      <c r="PYO33" s="572"/>
      <c r="PYP33" s="572"/>
      <c r="PYQ33" s="572"/>
      <c r="PYR33" s="572"/>
      <c r="PYS33" s="572"/>
      <c r="PYT33" s="572"/>
      <c r="PYU33" s="572"/>
      <c r="PYV33" s="572"/>
      <c r="PYW33" s="572"/>
      <c r="PYX33" s="572"/>
      <c r="PYY33" s="572"/>
      <c r="PYZ33" s="572"/>
      <c r="PZA33" s="572"/>
      <c r="PZB33" s="572"/>
      <c r="PZC33" s="572"/>
      <c r="PZD33" s="572"/>
      <c r="PZE33" s="572"/>
      <c r="PZF33" s="572"/>
      <c r="PZG33" s="572"/>
      <c r="PZH33" s="572"/>
      <c r="PZI33" s="572"/>
      <c r="PZJ33" s="572"/>
      <c r="PZK33" s="572"/>
      <c r="PZL33" s="572"/>
      <c r="PZM33" s="572"/>
      <c r="PZN33" s="572"/>
      <c r="PZO33" s="572"/>
      <c r="PZP33" s="572"/>
      <c r="PZQ33" s="572"/>
      <c r="PZR33" s="572"/>
      <c r="PZS33" s="572"/>
      <c r="PZT33" s="572"/>
      <c r="PZU33" s="572"/>
      <c r="PZV33" s="572"/>
      <c r="PZW33" s="572"/>
      <c r="PZX33" s="572"/>
      <c r="PZY33" s="572"/>
      <c r="PZZ33" s="572"/>
      <c r="QAA33" s="572"/>
      <c r="QAB33" s="572"/>
      <c r="QAC33" s="572"/>
      <c r="QAD33" s="572"/>
      <c r="QAE33" s="572"/>
      <c r="QAF33" s="572"/>
      <c r="QAG33" s="572"/>
      <c r="QAH33" s="572"/>
      <c r="QAI33" s="572"/>
      <c r="QAJ33" s="572"/>
      <c r="QAK33" s="572"/>
      <c r="QAL33" s="572"/>
      <c r="QAM33" s="572"/>
      <c r="QAN33" s="572"/>
      <c r="QAO33" s="572"/>
      <c r="QAP33" s="572"/>
      <c r="QAQ33" s="572"/>
      <c r="QAR33" s="572"/>
      <c r="QAS33" s="572"/>
      <c r="QAT33" s="572"/>
      <c r="QAU33" s="572"/>
      <c r="QAV33" s="572"/>
      <c r="QAW33" s="572"/>
      <c r="QAX33" s="572"/>
      <c r="QAY33" s="572"/>
      <c r="QAZ33" s="572"/>
      <c r="QBA33" s="572"/>
      <c r="QBB33" s="572"/>
      <c r="QBC33" s="572"/>
      <c r="QBD33" s="572"/>
      <c r="QBE33" s="572"/>
      <c r="QBF33" s="572"/>
      <c r="QBG33" s="572"/>
      <c r="QBH33" s="572"/>
      <c r="QBI33" s="572"/>
      <c r="QBJ33" s="572"/>
      <c r="QBK33" s="572"/>
      <c r="QBL33" s="572"/>
      <c r="QBM33" s="572"/>
      <c r="QBN33" s="572"/>
      <c r="QBO33" s="572"/>
      <c r="QBP33" s="572"/>
      <c r="QBQ33" s="572"/>
      <c r="QBR33" s="572"/>
      <c r="QBS33" s="572"/>
      <c r="QBT33" s="572"/>
      <c r="QBU33" s="572"/>
      <c r="QBV33" s="572"/>
      <c r="QBW33" s="572"/>
      <c r="QBX33" s="572"/>
      <c r="QBY33" s="572"/>
      <c r="QBZ33" s="572"/>
      <c r="QCA33" s="572"/>
      <c r="QCB33" s="572"/>
      <c r="QCC33" s="572"/>
      <c r="QCD33" s="572"/>
      <c r="QCE33" s="572"/>
      <c r="QCF33" s="572"/>
      <c r="QCG33" s="572"/>
      <c r="QCH33" s="572"/>
      <c r="QCI33" s="572"/>
      <c r="QCJ33" s="572"/>
      <c r="QCK33" s="572"/>
      <c r="QCL33" s="572"/>
      <c r="QCM33" s="572"/>
      <c r="QCN33" s="572"/>
      <c r="QCO33" s="572"/>
      <c r="QCP33" s="572"/>
      <c r="QCQ33" s="572"/>
      <c r="QCR33" s="572"/>
      <c r="QCS33" s="572"/>
      <c r="QCT33" s="572"/>
      <c r="QCU33" s="572"/>
      <c r="QCV33" s="572"/>
      <c r="QCW33" s="572"/>
      <c r="QCX33" s="572"/>
      <c r="QCY33" s="572"/>
      <c r="QCZ33" s="572"/>
      <c r="QDA33" s="572"/>
      <c r="QDB33" s="572"/>
      <c r="QDC33" s="572"/>
      <c r="QDD33" s="572"/>
      <c r="QDE33" s="572"/>
      <c r="QDF33" s="572"/>
      <c r="QDG33" s="572"/>
      <c r="QDH33" s="572"/>
      <c r="QDI33" s="572"/>
      <c r="QDJ33" s="572"/>
      <c r="QDK33" s="572"/>
      <c r="QDL33" s="572"/>
      <c r="QDM33" s="572"/>
      <c r="QDN33" s="572"/>
      <c r="QDO33" s="572"/>
      <c r="QDP33" s="572"/>
      <c r="QDQ33" s="572"/>
      <c r="QDR33" s="572"/>
      <c r="QDS33" s="572"/>
      <c r="QDT33" s="572"/>
      <c r="QDU33" s="572"/>
      <c r="QDV33" s="572"/>
      <c r="QDW33" s="572"/>
      <c r="QDX33" s="572"/>
      <c r="QDY33" s="572"/>
      <c r="QDZ33" s="572"/>
      <c r="QEA33" s="572"/>
      <c r="QEB33" s="572"/>
      <c r="QEC33" s="572"/>
      <c r="QED33" s="572"/>
      <c r="QEE33" s="572"/>
      <c r="QEF33" s="572"/>
      <c r="QEG33" s="572"/>
      <c r="QEH33" s="572"/>
      <c r="QEI33" s="572"/>
      <c r="QEJ33" s="572"/>
      <c r="QEK33" s="572"/>
      <c r="QEL33" s="572"/>
      <c r="QEM33" s="572"/>
      <c r="QEN33" s="572"/>
      <c r="QEO33" s="572"/>
      <c r="QEP33" s="572"/>
      <c r="QEQ33" s="572"/>
      <c r="QER33" s="572"/>
      <c r="QES33" s="572"/>
      <c r="QET33" s="572"/>
      <c r="QEU33" s="572"/>
      <c r="QEV33" s="572"/>
      <c r="QEW33" s="572"/>
      <c r="QEX33" s="572"/>
      <c r="QEY33" s="572"/>
      <c r="QEZ33" s="572"/>
      <c r="QFA33" s="572"/>
      <c r="QFB33" s="572"/>
      <c r="QFC33" s="572"/>
      <c r="QFD33" s="572"/>
      <c r="QFE33" s="572"/>
      <c r="QFF33" s="572"/>
      <c r="QFG33" s="572"/>
      <c r="QFH33" s="572"/>
      <c r="QFI33" s="572"/>
      <c r="QFJ33" s="572"/>
      <c r="QFK33" s="572"/>
      <c r="QFL33" s="572"/>
      <c r="QFM33" s="572"/>
      <c r="QFN33" s="572"/>
      <c r="QFO33" s="572"/>
      <c r="QFP33" s="572"/>
      <c r="QFQ33" s="572"/>
      <c r="QFR33" s="572"/>
      <c r="QFS33" s="572"/>
      <c r="QFT33" s="572"/>
      <c r="QFU33" s="572"/>
      <c r="QFV33" s="572"/>
      <c r="QFW33" s="572"/>
      <c r="QFX33" s="572"/>
      <c r="QFY33" s="572"/>
      <c r="QFZ33" s="572"/>
      <c r="QGA33" s="572"/>
      <c r="QGB33" s="572"/>
      <c r="QGC33" s="572"/>
      <c r="QGD33" s="572"/>
      <c r="QGE33" s="572"/>
      <c r="QGF33" s="572"/>
      <c r="QGG33" s="572"/>
      <c r="QGH33" s="572"/>
      <c r="QGI33" s="572"/>
      <c r="QGJ33" s="572"/>
      <c r="QGK33" s="572"/>
      <c r="QGL33" s="572"/>
      <c r="QGM33" s="572"/>
      <c r="QGN33" s="572"/>
      <c r="QGO33" s="572"/>
      <c r="QGP33" s="572"/>
      <c r="QGQ33" s="572"/>
      <c r="QGR33" s="572"/>
      <c r="QGS33" s="572"/>
      <c r="QGT33" s="572"/>
      <c r="QGU33" s="572"/>
      <c r="QGV33" s="572"/>
      <c r="QGW33" s="572"/>
      <c r="QGX33" s="572"/>
      <c r="QGY33" s="572"/>
      <c r="QGZ33" s="572"/>
      <c r="QHA33" s="572"/>
      <c r="QHB33" s="572"/>
      <c r="QHC33" s="572"/>
      <c r="QHD33" s="572"/>
      <c r="QHE33" s="572"/>
      <c r="QHF33" s="572"/>
      <c r="QHG33" s="572"/>
      <c r="QHH33" s="572"/>
      <c r="QHI33" s="572"/>
      <c r="QHJ33" s="572"/>
      <c r="QHK33" s="572"/>
      <c r="QHL33" s="572"/>
      <c r="QHM33" s="572"/>
      <c r="QHN33" s="572"/>
      <c r="QHO33" s="572"/>
      <c r="QHP33" s="572"/>
      <c r="QHQ33" s="572"/>
      <c r="QHR33" s="572"/>
      <c r="QHS33" s="572"/>
      <c r="QHT33" s="572"/>
      <c r="QHU33" s="572"/>
      <c r="QHV33" s="572"/>
      <c r="QHW33" s="572"/>
      <c r="QHX33" s="572"/>
      <c r="QHY33" s="572"/>
      <c r="QHZ33" s="572"/>
      <c r="QIA33" s="572"/>
      <c r="QIB33" s="572"/>
      <c r="QIC33" s="572"/>
      <c r="QID33" s="572"/>
      <c r="QIE33" s="572"/>
      <c r="QIF33" s="572"/>
      <c r="QIG33" s="572"/>
      <c r="QIH33" s="572"/>
      <c r="QII33" s="572"/>
      <c r="QIJ33" s="572"/>
      <c r="QIK33" s="572"/>
      <c r="QIL33" s="572"/>
      <c r="QIM33" s="572"/>
      <c r="QIN33" s="572"/>
      <c r="QIO33" s="572"/>
      <c r="QIP33" s="572"/>
      <c r="QIQ33" s="572"/>
      <c r="QIR33" s="572"/>
      <c r="QIS33" s="572"/>
      <c r="QIT33" s="572"/>
      <c r="QIU33" s="572"/>
      <c r="QIV33" s="572"/>
      <c r="QIW33" s="572"/>
      <c r="QIX33" s="572"/>
      <c r="QIY33" s="572"/>
      <c r="QIZ33" s="572"/>
      <c r="QJA33" s="572"/>
      <c r="QJB33" s="572"/>
      <c r="QJC33" s="572"/>
      <c r="QJD33" s="572"/>
      <c r="QJE33" s="572"/>
      <c r="QJF33" s="572"/>
      <c r="QJG33" s="572"/>
      <c r="QJH33" s="572"/>
      <c r="QJI33" s="572"/>
      <c r="QJJ33" s="572"/>
      <c r="QJK33" s="572"/>
      <c r="QJL33" s="572"/>
      <c r="QJM33" s="572"/>
      <c r="QJN33" s="572"/>
      <c r="QJO33" s="572"/>
      <c r="QJP33" s="572"/>
      <c r="QJQ33" s="572"/>
      <c r="QJR33" s="572"/>
      <c r="QJS33" s="572"/>
      <c r="QJT33" s="572"/>
      <c r="QJU33" s="572"/>
      <c r="QJV33" s="572"/>
      <c r="QJW33" s="572"/>
      <c r="QJX33" s="572"/>
      <c r="QJY33" s="572"/>
      <c r="QJZ33" s="572"/>
      <c r="QKA33" s="572"/>
      <c r="QKB33" s="572"/>
      <c r="QKC33" s="572"/>
      <c r="QKD33" s="572"/>
      <c r="QKE33" s="572"/>
      <c r="QKF33" s="572"/>
      <c r="QKG33" s="572"/>
      <c r="QKH33" s="572"/>
      <c r="QKI33" s="572"/>
      <c r="QKJ33" s="572"/>
      <c r="QKK33" s="572"/>
      <c r="QKL33" s="572"/>
      <c r="QKM33" s="572"/>
      <c r="QKN33" s="572"/>
      <c r="QKO33" s="572"/>
      <c r="QKP33" s="572"/>
      <c r="QKQ33" s="572"/>
      <c r="QKR33" s="572"/>
      <c r="QKS33" s="572"/>
      <c r="QKT33" s="572"/>
      <c r="QKU33" s="572"/>
      <c r="QKV33" s="572"/>
      <c r="QKW33" s="572"/>
      <c r="QKX33" s="572"/>
      <c r="QKY33" s="572"/>
      <c r="QKZ33" s="572"/>
      <c r="QLA33" s="572"/>
      <c r="QLB33" s="572"/>
      <c r="QLC33" s="572"/>
      <c r="QLD33" s="572"/>
      <c r="QLE33" s="572"/>
      <c r="QLF33" s="572"/>
      <c r="QLG33" s="572"/>
      <c r="QLH33" s="572"/>
      <c r="QLI33" s="572"/>
      <c r="QLJ33" s="572"/>
      <c r="QLK33" s="572"/>
      <c r="QLL33" s="572"/>
      <c r="QLM33" s="572"/>
      <c r="QLN33" s="572"/>
      <c r="QLO33" s="572"/>
      <c r="QLP33" s="572"/>
      <c r="QLQ33" s="572"/>
      <c r="QLR33" s="572"/>
      <c r="QLS33" s="572"/>
      <c r="QLT33" s="572"/>
      <c r="QLU33" s="572"/>
      <c r="QLV33" s="572"/>
      <c r="QLW33" s="572"/>
      <c r="QLX33" s="572"/>
      <c r="QLY33" s="572"/>
      <c r="QLZ33" s="572"/>
      <c r="QMA33" s="572"/>
      <c r="QMB33" s="572"/>
      <c r="QMC33" s="572"/>
      <c r="QMD33" s="572"/>
      <c r="QME33" s="572"/>
      <c r="QMF33" s="572"/>
      <c r="QMG33" s="572"/>
      <c r="QMH33" s="572"/>
      <c r="QMI33" s="572"/>
      <c r="QMJ33" s="572"/>
      <c r="QMK33" s="572"/>
      <c r="QML33" s="572"/>
      <c r="QMM33" s="572"/>
      <c r="QMN33" s="572"/>
      <c r="QMO33" s="572"/>
      <c r="QMP33" s="572"/>
      <c r="QMQ33" s="572"/>
      <c r="QMR33" s="572"/>
      <c r="QMS33" s="572"/>
      <c r="QMT33" s="572"/>
      <c r="QMU33" s="572"/>
      <c r="QMV33" s="572"/>
      <c r="QMW33" s="572"/>
      <c r="QMX33" s="572"/>
      <c r="QMY33" s="572"/>
      <c r="QMZ33" s="572"/>
      <c r="QNA33" s="572"/>
      <c r="QNB33" s="572"/>
      <c r="QNC33" s="572"/>
      <c r="QND33" s="572"/>
      <c r="QNE33" s="572"/>
      <c r="QNF33" s="572"/>
      <c r="QNG33" s="572"/>
      <c r="QNH33" s="572"/>
      <c r="QNI33" s="572"/>
      <c r="QNJ33" s="572"/>
      <c r="QNK33" s="572"/>
      <c r="QNL33" s="572"/>
      <c r="QNM33" s="572"/>
      <c r="QNN33" s="572"/>
      <c r="QNO33" s="572"/>
      <c r="QNP33" s="572"/>
      <c r="QNQ33" s="572"/>
      <c r="QNR33" s="572"/>
      <c r="QNS33" s="572"/>
      <c r="QNT33" s="572"/>
      <c r="QNU33" s="572"/>
      <c r="QNV33" s="572"/>
      <c r="QNW33" s="572"/>
      <c r="QNX33" s="572"/>
      <c r="QNY33" s="572"/>
      <c r="QNZ33" s="572"/>
      <c r="QOA33" s="572"/>
      <c r="QOB33" s="572"/>
      <c r="QOC33" s="572"/>
      <c r="QOD33" s="572"/>
      <c r="QOE33" s="572"/>
      <c r="QOF33" s="572"/>
      <c r="QOG33" s="572"/>
      <c r="QOH33" s="572"/>
      <c r="QOI33" s="572"/>
      <c r="QOJ33" s="572"/>
      <c r="QOK33" s="572"/>
      <c r="QOL33" s="572"/>
      <c r="QOM33" s="572"/>
      <c r="QON33" s="572"/>
      <c r="QOO33" s="572"/>
      <c r="QOP33" s="572"/>
      <c r="QOQ33" s="572"/>
      <c r="QOR33" s="572"/>
      <c r="QOS33" s="572"/>
      <c r="QOT33" s="572"/>
      <c r="QOU33" s="572"/>
      <c r="QOV33" s="572"/>
      <c r="QOW33" s="572"/>
      <c r="QOX33" s="572"/>
      <c r="QOY33" s="572"/>
      <c r="QOZ33" s="572"/>
      <c r="QPA33" s="572"/>
      <c r="QPB33" s="572"/>
      <c r="QPC33" s="572"/>
      <c r="QPD33" s="572"/>
      <c r="QPE33" s="572"/>
      <c r="QPF33" s="572"/>
      <c r="QPG33" s="572"/>
      <c r="QPH33" s="572"/>
      <c r="QPI33" s="572"/>
      <c r="QPJ33" s="572"/>
      <c r="QPK33" s="572"/>
      <c r="QPL33" s="572"/>
      <c r="QPM33" s="572"/>
      <c r="QPN33" s="572"/>
      <c r="QPO33" s="572"/>
      <c r="QPP33" s="572"/>
      <c r="QPQ33" s="572"/>
      <c r="QPR33" s="572"/>
      <c r="QPS33" s="572"/>
      <c r="QPT33" s="572"/>
      <c r="QPU33" s="572"/>
      <c r="QPV33" s="572"/>
      <c r="QPW33" s="572"/>
      <c r="QPX33" s="572"/>
      <c r="QPY33" s="572"/>
      <c r="QPZ33" s="572"/>
      <c r="QQA33" s="572"/>
      <c r="QQB33" s="572"/>
      <c r="QQC33" s="572"/>
      <c r="QQD33" s="572"/>
      <c r="QQE33" s="572"/>
      <c r="QQF33" s="572"/>
      <c r="QQG33" s="572"/>
      <c r="QQH33" s="572"/>
      <c r="QQI33" s="572"/>
      <c r="QQJ33" s="572"/>
      <c r="QQK33" s="572"/>
      <c r="QQL33" s="572"/>
      <c r="QQM33" s="572"/>
      <c r="QQN33" s="572"/>
      <c r="QQO33" s="572"/>
      <c r="QQP33" s="572"/>
      <c r="QQQ33" s="572"/>
      <c r="QQR33" s="572"/>
      <c r="QQS33" s="572"/>
      <c r="QQT33" s="572"/>
      <c r="QQU33" s="572"/>
      <c r="QQV33" s="572"/>
      <c r="QQW33" s="572"/>
      <c r="QQX33" s="572"/>
      <c r="QQY33" s="572"/>
      <c r="QQZ33" s="572"/>
      <c r="QRA33" s="572"/>
      <c r="QRB33" s="572"/>
      <c r="QRC33" s="572"/>
      <c r="QRD33" s="572"/>
      <c r="QRE33" s="572"/>
      <c r="QRF33" s="572"/>
      <c r="QRG33" s="572"/>
      <c r="QRH33" s="572"/>
      <c r="QRI33" s="572"/>
      <c r="QRJ33" s="572"/>
      <c r="QRK33" s="572"/>
      <c r="QRL33" s="572"/>
      <c r="QRM33" s="572"/>
      <c r="QRN33" s="572"/>
      <c r="QRO33" s="572"/>
      <c r="QRP33" s="572"/>
      <c r="QRQ33" s="572"/>
      <c r="QRR33" s="572"/>
      <c r="QRS33" s="572"/>
      <c r="QRT33" s="572"/>
      <c r="QRU33" s="572"/>
      <c r="QRV33" s="572"/>
      <c r="QRW33" s="572"/>
      <c r="QRX33" s="572"/>
      <c r="QRY33" s="572"/>
      <c r="QRZ33" s="572"/>
      <c r="QSA33" s="572"/>
      <c r="QSB33" s="572"/>
      <c r="QSC33" s="572"/>
      <c r="QSD33" s="572"/>
      <c r="QSE33" s="572"/>
      <c r="QSF33" s="572"/>
      <c r="QSG33" s="572"/>
      <c r="QSH33" s="572"/>
      <c r="QSI33" s="572"/>
      <c r="QSJ33" s="572"/>
      <c r="QSK33" s="572"/>
      <c r="QSL33" s="572"/>
      <c r="QSM33" s="572"/>
      <c r="QSN33" s="572"/>
      <c r="QSO33" s="572"/>
      <c r="QSP33" s="572"/>
      <c r="QSQ33" s="572"/>
      <c r="QSR33" s="572"/>
      <c r="QSS33" s="572"/>
      <c r="QST33" s="572"/>
      <c r="QSU33" s="572"/>
      <c r="QSV33" s="572"/>
      <c r="QSW33" s="572"/>
      <c r="QSX33" s="572"/>
      <c r="QSY33" s="572"/>
      <c r="QSZ33" s="572"/>
      <c r="QTA33" s="572"/>
      <c r="QTB33" s="572"/>
      <c r="QTC33" s="572"/>
      <c r="QTD33" s="572"/>
      <c r="QTE33" s="572"/>
      <c r="QTF33" s="572"/>
      <c r="QTG33" s="572"/>
      <c r="QTH33" s="572"/>
      <c r="QTI33" s="572"/>
      <c r="QTJ33" s="572"/>
      <c r="QTK33" s="572"/>
      <c r="QTL33" s="572"/>
      <c r="QTM33" s="572"/>
      <c r="QTN33" s="572"/>
      <c r="QTO33" s="572"/>
      <c r="QTP33" s="572"/>
      <c r="QTQ33" s="572"/>
      <c r="QTR33" s="572"/>
      <c r="QTS33" s="572"/>
      <c r="QTT33" s="572"/>
      <c r="QTU33" s="572"/>
      <c r="QTV33" s="572"/>
      <c r="QTW33" s="572"/>
      <c r="QTX33" s="572"/>
      <c r="QTY33" s="572"/>
      <c r="QTZ33" s="572"/>
      <c r="QUA33" s="572"/>
      <c r="QUB33" s="572"/>
      <c r="QUC33" s="572"/>
      <c r="QUD33" s="572"/>
      <c r="QUE33" s="572"/>
      <c r="QUF33" s="572"/>
      <c r="QUG33" s="572"/>
      <c r="QUH33" s="572"/>
      <c r="QUI33" s="572"/>
      <c r="QUJ33" s="572"/>
      <c r="QUK33" s="572"/>
      <c r="QUL33" s="572"/>
      <c r="QUM33" s="572"/>
      <c r="QUN33" s="572"/>
      <c r="QUO33" s="572"/>
      <c r="QUP33" s="572"/>
      <c r="QUQ33" s="572"/>
      <c r="QUR33" s="572"/>
      <c r="QUS33" s="572"/>
      <c r="QUT33" s="572"/>
      <c r="QUU33" s="572"/>
      <c r="QUV33" s="572"/>
      <c r="QUW33" s="572"/>
      <c r="QUX33" s="572"/>
      <c r="QUY33" s="572"/>
      <c r="QUZ33" s="572"/>
      <c r="QVA33" s="572"/>
      <c r="QVB33" s="572"/>
      <c r="QVC33" s="572"/>
      <c r="QVD33" s="572"/>
      <c r="QVE33" s="572"/>
      <c r="QVF33" s="572"/>
      <c r="QVG33" s="572"/>
      <c r="QVH33" s="572"/>
      <c r="QVI33" s="572"/>
      <c r="QVJ33" s="572"/>
      <c r="QVK33" s="572"/>
      <c r="QVL33" s="572"/>
      <c r="QVM33" s="572"/>
      <c r="QVN33" s="572"/>
      <c r="QVO33" s="572"/>
      <c r="QVP33" s="572"/>
      <c r="QVQ33" s="572"/>
      <c r="QVR33" s="572"/>
      <c r="QVS33" s="572"/>
      <c r="QVT33" s="572"/>
      <c r="QVU33" s="572"/>
      <c r="QVV33" s="572"/>
      <c r="QVW33" s="572"/>
      <c r="QVX33" s="572"/>
      <c r="QVY33" s="572"/>
      <c r="QVZ33" s="572"/>
      <c r="QWA33" s="572"/>
      <c r="QWB33" s="572"/>
      <c r="QWC33" s="572"/>
      <c r="QWD33" s="572"/>
      <c r="QWE33" s="572"/>
      <c r="QWF33" s="572"/>
      <c r="QWG33" s="572"/>
      <c r="QWH33" s="572"/>
      <c r="QWI33" s="572"/>
      <c r="QWJ33" s="572"/>
      <c r="QWK33" s="572"/>
      <c r="QWL33" s="572"/>
      <c r="QWM33" s="572"/>
      <c r="QWN33" s="572"/>
      <c r="QWO33" s="572"/>
      <c r="QWP33" s="572"/>
      <c r="QWQ33" s="572"/>
      <c r="QWR33" s="572"/>
      <c r="QWS33" s="572"/>
      <c r="QWT33" s="572"/>
      <c r="QWU33" s="572"/>
      <c r="QWV33" s="572"/>
      <c r="QWW33" s="572"/>
      <c r="QWX33" s="572"/>
      <c r="QWY33" s="572"/>
      <c r="QWZ33" s="572"/>
      <c r="QXA33" s="572"/>
      <c r="QXB33" s="572"/>
      <c r="QXC33" s="572"/>
      <c r="QXD33" s="572"/>
      <c r="QXE33" s="572"/>
      <c r="QXF33" s="572"/>
      <c r="QXG33" s="572"/>
      <c r="QXH33" s="572"/>
      <c r="QXI33" s="572"/>
      <c r="QXJ33" s="572"/>
      <c r="QXK33" s="572"/>
      <c r="QXL33" s="572"/>
      <c r="QXM33" s="572"/>
      <c r="QXN33" s="572"/>
      <c r="QXO33" s="572"/>
      <c r="QXP33" s="572"/>
      <c r="QXQ33" s="572"/>
      <c r="QXR33" s="572"/>
      <c r="QXS33" s="572"/>
      <c r="QXT33" s="572"/>
      <c r="QXU33" s="572"/>
      <c r="QXV33" s="572"/>
      <c r="QXW33" s="572"/>
      <c r="QXX33" s="572"/>
      <c r="QXY33" s="572"/>
      <c r="QXZ33" s="572"/>
      <c r="QYA33" s="572"/>
      <c r="QYB33" s="572"/>
      <c r="QYC33" s="572"/>
      <c r="QYD33" s="572"/>
      <c r="QYE33" s="572"/>
      <c r="QYF33" s="572"/>
      <c r="QYG33" s="572"/>
      <c r="QYH33" s="572"/>
      <c r="QYI33" s="572"/>
      <c r="QYJ33" s="572"/>
      <c r="QYK33" s="572"/>
      <c r="QYL33" s="572"/>
      <c r="QYM33" s="572"/>
      <c r="QYN33" s="572"/>
      <c r="QYO33" s="572"/>
      <c r="QYP33" s="572"/>
      <c r="QYQ33" s="572"/>
      <c r="QYR33" s="572"/>
      <c r="QYS33" s="572"/>
      <c r="QYT33" s="572"/>
      <c r="QYU33" s="572"/>
      <c r="QYV33" s="572"/>
      <c r="QYW33" s="572"/>
      <c r="QYX33" s="572"/>
      <c r="QYY33" s="572"/>
      <c r="QYZ33" s="572"/>
      <c r="QZA33" s="572"/>
      <c r="QZB33" s="572"/>
      <c r="QZC33" s="572"/>
      <c r="QZD33" s="572"/>
      <c r="QZE33" s="572"/>
      <c r="QZF33" s="572"/>
      <c r="QZG33" s="572"/>
      <c r="QZH33" s="572"/>
      <c r="QZI33" s="572"/>
      <c r="QZJ33" s="572"/>
      <c r="QZK33" s="572"/>
      <c r="QZL33" s="572"/>
      <c r="QZM33" s="572"/>
      <c r="QZN33" s="572"/>
      <c r="QZO33" s="572"/>
      <c r="QZP33" s="572"/>
      <c r="QZQ33" s="572"/>
      <c r="QZR33" s="572"/>
      <c r="QZS33" s="572"/>
      <c r="QZT33" s="572"/>
      <c r="QZU33" s="572"/>
      <c r="QZV33" s="572"/>
      <c r="QZW33" s="572"/>
      <c r="QZX33" s="572"/>
      <c r="QZY33" s="572"/>
      <c r="QZZ33" s="572"/>
      <c r="RAA33" s="572"/>
      <c r="RAB33" s="572"/>
      <c r="RAC33" s="572"/>
      <c r="RAD33" s="572"/>
      <c r="RAE33" s="572"/>
      <c r="RAF33" s="572"/>
      <c r="RAG33" s="572"/>
      <c r="RAH33" s="572"/>
      <c r="RAI33" s="572"/>
      <c r="RAJ33" s="572"/>
      <c r="RAK33" s="572"/>
      <c r="RAL33" s="572"/>
      <c r="RAM33" s="572"/>
      <c r="RAN33" s="572"/>
      <c r="RAO33" s="572"/>
      <c r="RAP33" s="572"/>
      <c r="RAQ33" s="572"/>
      <c r="RAR33" s="572"/>
      <c r="RAS33" s="572"/>
      <c r="RAT33" s="572"/>
      <c r="RAU33" s="572"/>
      <c r="RAV33" s="572"/>
      <c r="RAW33" s="572"/>
      <c r="RAX33" s="572"/>
      <c r="RAY33" s="572"/>
      <c r="RAZ33" s="572"/>
      <c r="RBA33" s="572"/>
      <c r="RBB33" s="572"/>
      <c r="RBC33" s="572"/>
      <c r="RBD33" s="572"/>
      <c r="RBE33" s="572"/>
      <c r="RBF33" s="572"/>
      <c r="RBG33" s="572"/>
      <c r="RBH33" s="572"/>
      <c r="RBI33" s="572"/>
      <c r="RBJ33" s="572"/>
      <c r="RBK33" s="572"/>
      <c r="RBL33" s="572"/>
      <c r="RBM33" s="572"/>
      <c r="RBN33" s="572"/>
      <c r="RBO33" s="572"/>
      <c r="RBP33" s="572"/>
      <c r="RBQ33" s="572"/>
      <c r="RBR33" s="572"/>
      <c r="RBS33" s="572"/>
      <c r="RBT33" s="572"/>
      <c r="RBU33" s="572"/>
      <c r="RBV33" s="572"/>
      <c r="RBW33" s="572"/>
      <c r="RBX33" s="572"/>
      <c r="RBY33" s="572"/>
      <c r="RBZ33" s="572"/>
      <c r="RCA33" s="572"/>
      <c r="RCB33" s="572"/>
      <c r="RCC33" s="572"/>
      <c r="RCD33" s="572"/>
      <c r="RCE33" s="572"/>
      <c r="RCF33" s="572"/>
      <c r="RCG33" s="572"/>
      <c r="RCH33" s="572"/>
      <c r="RCI33" s="572"/>
      <c r="RCJ33" s="572"/>
      <c r="RCK33" s="572"/>
      <c r="RCL33" s="572"/>
      <c r="RCM33" s="572"/>
      <c r="RCN33" s="572"/>
      <c r="RCO33" s="572"/>
      <c r="RCP33" s="572"/>
      <c r="RCQ33" s="572"/>
      <c r="RCR33" s="572"/>
      <c r="RCS33" s="572"/>
      <c r="RCT33" s="572"/>
      <c r="RCU33" s="572"/>
      <c r="RCV33" s="572"/>
      <c r="RCW33" s="572"/>
      <c r="RCX33" s="572"/>
      <c r="RCY33" s="572"/>
      <c r="RCZ33" s="572"/>
      <c r="RDA33" s="572"/>
      <c r="RDB33" s="572"/>
      <c r="RDC33" s="572"/>
      <c r="RDD33" s="572"/>
      <c r="RDE33" s="572"/>
      <c r="RDF33" s="572"/>
      <c r="RDG33" s="572"/>
      <c r="RDH33" s="572"/>
      <c r="RDI33" s="572"/>
      <c r="RDJ33" s="572"/>
      <c r="RDK33" s="572"/>
      <c r="RDL33" s="572"/>
      <c r="RDM33" s="572"/>
      <c r="RDN33" s="572"/>
      <c r="RDO33" s="572"/>
      <c r="RDP33" s="572"/>
      <c r="RDQ33" s="572"/>
      <c r="RDR33" s="572"/>
      <c r="RDS33" s="572"/>
      <c r="RDT33" s="572"/>
      <c r="RDU33" s="572"/>
      <c r="RDV33" s="572"/>
      <c r="RDW33" s="572"/>
      <c r="RDX33" s="572"/>
      <c r="RDY33" s="572"/>
      <c r="RDZ33" s="572"/>
      <c r="REA33" s="572"/>
      <c r="REB33" s="572"/>
      <c r="REC33" s="572"/>
      <c r="RED33" s="572"/>
      <c r="REE33" s="572"/>
      <c r="REF33" s="572"/>
      <c r="REG33" s="572"/>
      <c r="REH33" s="572"/>
      <c r="REI33" s="572"/>
      <c r="REJ33" s="572"/>
      <c r="REK33" s="572"/>
      <c r="REL33" s="572"/>
      <c r="REM33" s="572"/>
      <c r="REN33" s="572"/>
      <c r="REO33" s="572"/>
      <c r="REP33" s="572"/>
      <c r="REQ33" s="572"/>
      <c r="RER33" s="572"/>
      <c r="RES33" s="572"/>
      <c r="RET33" s="572"/>
      <c r="REU33" s="572"/>
      <c r="REV33" s="572"/>
      <c r="REW33" s="572"/>
      <c r="REX33" s="572"/>
      <c r="REY33" s="572"/>
      <c r="REZ33" s="572"/>
      <c r="RFA33" s="572"/>
      <c r="RFB33" s="572"/>
      <c r="RFC33" s="572"/>
      <c r="RFD33" s="572"/>
      <c r="RFE33" s="572"/>
      <c r="RFF33" s="572"/>
      <c r="RFG33" s="572"/>
      <c r="RFH33" s="572"/>
      <c r="RFI33" s="572"/>
      <c r="RFJ33" s="572"/>
      <c r="RFK33" s="572"/>
      <c r="RFL33" s="572"/>
      <c r="RFM33" s="572"/>
      <c r="RFN33" s="572"/>
      <c r="RFO33" s="572"/>
      <c r="RFP33" s="572"/>
      <c r="RFQ33" s="572"/>
      <c r="RFR33" s="572"/>
      <c r="RFS33" s="572"/>
      <c r="RFT33" s="572"/>
      <c r="RFU33" s="572"/>
      <c r="RFV33" s="572"/>
      <c r="RFW33" s="572"/>
      <c r="RFX33" s="572"/>
      <c r="RFY33" s="572"/>
      <c r="RFZ33" s="572"/>
      <c r="RGA33" s="572"/>
      <c r="RGB33" s="572"/>
      <c r="RGC33" s="572"/>
      <c r="RGD33" s="572"/>
      <c r="RGE33" s="572"/>
      <c r="RGF33" s="572"/>
      <c r="RGG33" s="572"/>
      <c r="RGH33" s="572"/>
      <c r="RGI33" s="572"/>
      <c r="RGJ33" s="572"/>
      <c r="RGK33" s="572"/>
      <c r="RGL33" s="572"/>
      <c r="RGM33" s="572"/>
      <c r="RGN33" s="572"/>
      <c r="RGO33" s="572"/>
      <c r="RGP33" s="572"/>
      <c r="RGQ33" s="572"/>
      <c r="RGR33" s="572"/>
      <c r="RGS33" s="572"/>
      <c r="RGT33" s="572"/>
      <c r="RGU33" s="572"/>
      <c r="RGV33" s="572"/>
      <c r="RGW33" s="572"/>
      <c r="RGX33" s="572"/>
      <c r="RGY33" s="572"/>
      <c r="RGZ33" s="572"/>
      <c r="RHA33" s="572"/>
      <c r="RHB33" s="572"/>
      <c r="RHC33" s="572"/>
      <c r="RHD33" s="572"/>
      <c r="RHE33" s="572"/>
      <c r="RHF33" s="572"/>
      <c r="RHG33" s="572"/>
      <c r="RHH33" s="572"/>
      <c r="RHI33" s="572"/>
      <c r="RHJ33" s="572"/>
      <c r="RHK33" s="572"/>
      <c r="RHL33" s="572"/>
      <c r="RHM33" s="572"/>
      <c r="RHN33" s="572"/>
      <c r="RHO33" s="572"/>
      <c r="RHP33" s="572"/>
      <c r="RHQ33" s="572"/>
      <c r="RHR33" s="572"/>
      <c r="RHS33" s="572"/>
      <c r="RHT33" s="572"/>
      <c r="RHU33" s="572"/>
      <c r="RHV33" s="572"/>
      <c r="RHW33" s="572"/>
      <c r="RHX33" s="572"/>
      <c r="RHY33" s="572"/>
      <c r="RHZ33" s="572"/>
      <c r="RIA33" s="572"/>
      <c r="RIB33" s="572"/>
      <c r="RIC33" s="572"/>
      <c r="RID33" s="572"/>
      <c r="RIE33" s="572"/>
      <c r="RIF33" s="572"/>
      <c r="RIG33" s="572"/>
      <c r="RIH33" s="572"/>
      <c r="RII33" s="572"/>
      <c r="RIJ33" s="572"/>
      <c r="RIK33" s="572"/>
      <c r="RIL33" s="572"/>
      <c r="RIM33" s="572"/>
      <c r="RIN33" s="572"/>
      <c r="RIO33" s="572"/>
      <c r="RIP33" s="572"/>
      <c r="RIQ33" s="572"/>
      <c r="RIR33" s="572"/>
      <c r="RIS33" s="572"/>
      <c r="RIT33" s="572"/>
      <c r="RIU33" s="572"/>
      <c r="RIV33" s="572"/>
      <c r="RIW33" s="572"/>
      <c r="RIX33" s="572"/>
      <c r="RIY33" s="572"/>
      <c r="RIZ33" s="572"/>
      <c r="RJA33" s="572"/>
      <c r="RJB33" s="572"/>
      <c r="RJC33" s="572"/>
      <c r="RJD33" s="572"/>
      <c r="RJE33" s="572"/>
      <c r="RJF33" s="572"/>
      <c r="RJG33" s="572"/>
      <c r="RJH33" s="572"/>
      <c r="RJI33" s="572"/>
      <c r="RJJ33" s="572"/>
      <c r="RJK33" s="572"/>
      <c r="RJL33" s="572"/>
      <c r="RJM33" s="572"/>
      <c r="RJN33" s="572"/>
      <c r="RJO33" s="572"/>
      <c r="RJP33" s="572"/>
      <c r="RJQ33" s="572"/>
      <c r="RJR33" s="572"/>
      <c r="RJS33" s="572"/>
      <c r="RJT33" s="572"/>
      <c r="RJU33" s="572"/>
      <c r="RJV33" s="572"/>
      <c r="RJW33" s="572"/>
      <c r="RJX33" s="572"/>
      <c r="RJY33" s="572"/>
      <c r="RJZ33" s="572"/>
      <c r="RKA33" s="572"/>
      <c r="RKB33" s="572"/>
      <c r="RKC33" s="572"/>
      <c r="RKD33" s="572"/>
      <c r="RKE33" s="572"/>
      <c r="RKF33" s="572"/>
      <c r="RKG33" s="572"/>
      <c r="RKH33" s="572"/>
      <c r="RKI33" s="572"/>
      <c r="RKJ33" s="572"/>
      <c r="RKK33" s="572"/>
      <c r="RKL33" s="572"/>
      <c r="RKM33" s="572"/>
      <c r="RKN33" s="572"/>
      <c r="RKO33" s="572"/>
      <c r="RKP33" s="572"/>
      <c r="RKQ33" s="572"/>
      <c r="RKR33" s="572"/>
      <c r="RKS33" s="572"/>
      <c r="RKT33" s="572"/>
      <c r="RKU33" s="572"/>
      <c r="RKV33" s="572"/>
      <c r="RKW33" s="572"/>
      <c r="RKX33" s="572"/>
      <c r="RKY33" s="572"/>
      <c r="RKZ33" s="572"/>
      <c r="RLA33" s="572"/>
      <c r="RLB33" s="572"/>
      <c r="RLC33" s="572"/>
      <c r="RLD33" s="572"/>
      <c r="RLE33" s="572"/>
      <c r="RLF33" s="572"/>
      <c r="RLG33" s="572"/>
      <c r="RLH33" s="572"/>
      <c r="RLI33" s="572"/>
      <c r="RLJ33" s="572"/>
      <c r="RLK33" s="572"/>
      <c r="RLL33" s="572"/>
      <c r="RLM33" s="572"/>
      <c r="RLN33" s="572"/>
      <c r="RLO33" s="572"/>
      <c r="RLP33" s="572"/>
      <c r="RLQ33" s="572"/>
      <c r="RLR33" s="572"/>
      <c r="RLS33" s="572"/>
      <c r="RLT33" s="572"/>
      <c r="RLU33" s="572"/>
      <c r="RLV33" s="572"/>
      <c r="RLW33" s="572"/>
      <c r="RLX33" s="572"/>
      <c r="RLY33" s="572"/>
      <c r="RLZ33" s="572"/>
      <c r="RMA33" s="572"/>
      <c r="RMB33" s="572"/>
      <c r="RMC33" s="572"/>
      <c r="RMD33" s="572"/>
      <c r="RME33" s="572"/>
      <c r="RMF33" s="572"/>
      <c r="RMG33" s="572"/>
      <c r="RMH33" s="572"/>
      <c r="RMI33" s="572"/>
      <c r="RMJ33" s="572"/>
      <c r="RMK33" s="572"/>
      <c r="RML33" s="572"/>
      <c r="RMM33" s="572"/>
      <c r="RMN33" s="572"/>
      <c r="RMO33" s="572"/>
      <c r="RMP33" s="572"/>
      <c r="RMQ33" s="572"/>
      <c r="RMR33" s="572"/>
      <c r="RMS33" s="572"/>
      <c r="RMT33" s="572"/>
      <c r="RMU33" s="572"/>
      <c r="RMV33" s="572"/>
      <c r="RMW33" s="572"/>
      <c r="RMX33" s="572"/>
      <c r="RMY33" s="572"/>
      <c r="RMZ33" s="572"/>
      <c r="RNA33" s="572"/>
      <c r="RNB33" s="572"/>
      <c r="RNC33" s="572"/>
      <c r="RND33" s="572"/>
      <c r="RNE33" s="572"/>
      <c r="RNF33" s="572"/>
      <c r="RNG33" s="572"/>
      <c r="RNH33" s="572"/>
      <c r="RNI33" s="572"/>
      <c r="RNJ33" s="572"/>
      <c r="RNK33" s="572"/>
      <c r="RNL33" s="572"/>
      <c r="RNM33" s="572"/>
      <c r="RNN33" s="572"/>
      <c r="RNO33" s="572"/>
      <c r="RNP33" s="572"/>
      <c r="RNQ33" s="572"/>
      <c r="RNR33" s="572"/>
      <c r="RNS33" s="572"/>
      <c r="RNT33" s="572"/>
      <c r="RNU33" s="572"/>
      <c r="RNV33" s="572"/>
      <c r="RNW33" s="572"/>
      <c r="RNX33" s="572"/>
      <c r="RNY33" s="572"/>
      <c r="RNZ33" s="572"/>
      <c r="ROA33" s="572"/>
      <c r="ROB33" s="572"/>
      <c r="ROC33" s="572"/>
      <c r="ROD33" s="572"/>
      <c r="ROE33" s="572"/>
      <c r="ROF33" s="572"/>
      <c r="ROG33" s="572"/>
      <c r="ROH33" s="572"/>
      <c r="ROI33" s="572"/>
      <c r="ROJ33" s="572"/>
      <c r="ROK33" s="572"/>
      <c r="ROL33" s="572"/>
      <c r="ROM33" s="572"/>
      <c r="RON33" s="572"/>
      <c r="ROO33" s="572"/>
      <c r="ROP33" s="572"/>
      <c r="ROQ33" s="572"/>
      <c r="ROR33" s="572"/>
      <c r="ROS33" s="572"/>
      <c r="ROT33" s="572"/>
      <c r="ROU33" s="572"/>
      <c r="ROV33" s="572"/>
      <c r="ROW33" s="572"/>
      <c r="ROX33" s="572"/>
      <c r="ROY33" s="572"/>
      <c r="ROZ33" s="572"/>
      <c r="RPA33" s="572"/>
      <c r="RPB33" s="572"/>
      <c r="RPC33" s="572"/>
      <c r="RPD33" s="572"/>
      <c r="RPE33" s="572"/>
      <c r="RPF33" s="572"/>
      <c r="RPG33" s="572"/>
      <c r="RPH33" s="572"/>
      <c r="RPI33" s="572"/>
      <c r="RPJ33" s="572"/>
      <c r="RPK33" s="572"/>
      <c r="RPL33" s="572"/>
      <c r="RPM33" s="572"/>
      <c r="RPN33" s="572"/>
      <c r="RPO33" s="572"/>
      <c r="RPP33" s="572"/>
      <c r="RPQ33" s="572"/>
      <c r="RPR33" s="572"/>
      <c r="RPS33" s="572"/>
      <c r="RPT33" s="572"/>
      <c r="RPU33" s="572"/>
      <c r="RPV33" s="572"/>
      <c r="RPW33" s="572"/>
      <c r="RPX33" s="572"/>
      <c r="RPY33" s="572"/>
      <c r="RPZ33" s="572"/>
      <c r="RQA33" s="572"/>
      <c r="RQB33" s="572"/>
      <c r="RQC33" s="572"/>
      <c r="RQD33" s="572"/>
      <c r="RQE33" s="572"/>
      <c r="RQF33" s="572"/>
      <c r="RQG33" s="572"/>
      <c r="RQH33" s="572"/>
      <c r="RQI33" s="572"/>
      <c r="RQJ33" s="572"/>
      <c r="RQK33" s="572"/>
      <c r="RQL33" s="572"/>
      <c r="RQM33" s="572"/>
      <c r="RQN33" s="572"/>
      <c r="RQO33" s="572"/>
      <c r="RQP33" s="572"/>
      <c r="RQQ33" s="572"/>
      <c r="RQR33" s="572"/>
      <c r="RQS33" s="572"/>
      <c r="RQT33" s="572"/>
      <c r="RQU33" s="572"/>
      <c r="RQV33" s="572"/>
      <c r="RQW33" s="572"/>
      <c r="RQX33" s="572"/>
      <c r="RQY33" s="572"/>
      <c r="RQZ33" s="572"/>
      <c r="RRA33" s="572"/>
      <c r="RRB33" s="572"/>
      <c r="RRC33" s="572"/>
      <c r="RRD33" s="572"/>
      <c r="RRE33" s="572"/>
      <c r="RRF33" s="572"/>
      <c r="RRG33" s="572"/>
      <c r="RRH33" s="572"/>
      <c r="RRI33" s="572"/>
      <c r="RRJ33" s="572"/>
      <c r="RRK33" s="572"/>
      <c r="RRL33" s="572"/>
      <c r="RRM33" s="572"/>
      <c r="RRN33" s="572"/>
      <c r="RRO33" s="572"/>
      <c r="RRP33" s="572"/>
      <c r="RRQ33" s="572"/>
      <c r="RRR33" s="572"/>
      <c r="RRS33" s="572"/>
      <c r="RRT33" s="572"/>
      <c r="RRU33" s="572"/>
      <c r="RRV33" s="572"/>
      <c r="RRW33" s="572"/>
      <c r="RRX33" s="572"/>
      <c r="RRY33" s="572"/>
      <c r="RRZ33" s="572"/>
      <c r="RSA33" s="572"/>
      <c r="RSB33" s="572"/>
      <c r="RSC33" s="572"/>
      <c r="RSD33" s="572"/>
      <c r="RSE33" s="572"/>
      <c r="RSF33" s="572"/>
      <c r="RSG33" s="572"/>
      <c r="RSH33" s="572"/>
      <c r="RSI33" s="572"/>
      <c r="RSJ33" s="572"/>
      <c r="RSK33" s="572"/>
      <c r="RSL33" s="572"/>
      <c r="RSM33" s="572"/>
      <c r="RSN33" s="572"/>
      <c r="RSO33" s="572"/>
      <c r="RSP33" s="572"/>
      <c r="RSQ33" s="572"/>
      <c r="RSR33" s="572"/>
      <c r="RSS33" s="572"/>
      <c r="RST33" s="572"/>
      <c r="RSU33" s="572"/>
      <c r="RSV33" s="572"/>
      <c r="RSW33" s="572"/>
      <c r="RSX33" s="572"/>
      <c r="RSY33" s="572"/>
      <c r="RSZ33" s="572"/>
      <c r="RTA33" s="572"/>
      <c r="RTB33" s="572"/>
      <c r="RTC33" s="572"/>
      <c r="RTD33" s="572"/>
      <c r="RTE33" s="572"/>
      <c r="RTF33" s="572"/>
      <c r="RTG33" s="572"/>
      <c r="RTH33" s="572"/>
      <c r="RTI33" s="572"/>
      <c r="RTJ33" s="572"/>
      <c r="RTK33" s="572"/>
      <c r="RTL33" s="572"/>
      <c r="RTM33" s="572"/>
      <c r="RTN33" s="572"/>
      <c r="RTO33" s="572"/>
      <c r="RTP33" s="572"/>
      <c r="RTQ33" s="572"/>
      <c r="RTR33" s="572"/>
      <c r="RTS33" s="572"/>
      <c r="RTT33" s="572"/>
      <c r="RTU33" s="572"/>
      <c r="RTV33" s="572"/>
      <c r="RTW33" s="572"/>
      <c r="RTX33" s="572"/>
      <c r="RTY33" s="572"/>
      <c r="RTZ33" s="572"/>
      <c r="RUA33" s="572"/>
      <c r="RUB33" s="572"/>
      <c r="RUC33" s="572"/>
      <c r="RUD33" s="572"/>
      <c r="RUE33" s="572"/>
      <c r="RUF33" s="572"/>
      <c r="RUG33" s="572"/>
      <c r="RUH33" s="572"/>
      <c r="RUI33" s="572"/>
      <c r="RUJ33" s="572"/>
      <c r="RUK33" s="572"/>
      <c r="RUL33" s="572"/>
      <c r="RUM33" s="572"/>
      <c r="RUN33" s="572"/>
      <c r="RUO33" s="572"/>
      <c r="RUP33" s="572"/>
      <c r="RUQ33" s="572"/>
      <c r="RUR33" s="572"/>
      <c r="RUS33" s="572"/>
      <c r="RUT33" s="572"/>
      <c r="RUU33" s="572"/>
      <c r="RUV33" s="572"/>
      <c r="RUW33" s="572"/>
      <c r="RUX33" s="572"/>
      <c r="RUY33" s="572"/>
      <c r="RUZ33" s="572"/>
      <c r="RVA33" s="572"/>
      <c r="RVB33" s="572"/>
      <c r="RVC33" s="572"/>
      <c r="RVD33" s="572"/>
      <c r="RVE33" s="572"/>
      <c r="RVF33" s="572"/>
      <c r="RVG33" s="572"/>
      <c r="RVH33" s="572"/>
      <c r="RVI33" s="572"/>
      <c r="RVJ33" s="572"/>
      <c r="RVK33" s="572"/>
      <c r="RVL33" s="572"/>
      <c r="RVM33" s="572"/>
      <c r="RVN33" s="572"/>
      <c r="RVO33" s="572"/>
      <c r="RVP33" s="572"/>
      <c r="RVQ33" s="572"/>
      <c r="RVR33" s="572"/>
      <c r="RVS33" s="572"/>
      <c r="RVT33" s="572"/>
      <c r="RVU33" s="572"/>
      <c r="RVV33" s="572"/>
      <c r="RVW33" s="572"/>
      <c r="RVX33" s="572"/>
      <c r="RVY33" s="572"/>
      <c r="RVZ33" s="572"/>
      <c r="RWA33" s="572"/>
      <c r="RWB33" s="572"/>
      <c r="RWC33" s="572"/>
      <c r="RWD33" s="572"/>
      <c r="RWE33" s="572"/>
      <c r="RWF33" s="572"/>
      <c r="RWG33" s="572"/>
      <c r="RWH33" s="572"/>
      <c r="RWI33" s="572"/>
      <c r="RWJ33" s="572"/>
      <c r="RWK33" s="572"/>
      <c r="RWL33" s="572"/>
      <c r="RWM33" s="572"/>
      <c r="RWN33" s="572"/>
      <c r="RWO33" s="572"/>
      <c r="RWP33" s="572"/>
      <c r="RWQ33" s="572"/>
      <c r="RWR33" s="572"/>
      <c r="RWS33" s="572"/>
      <c r="RWT33" s="572"/>
      <c r="RWU33" s="572"/>
      <c r="RWV33" s="572"/>
      <c r="RWW33" s="572"/>
      <c r="RWX33" s="572"/>
      <c r="RWY33" s="572"/>
      <c r="RWZ33" s="572"/>
      <c r="RXA33" s="572"/>
      <c r="RXB33" s="572"/>
      <c r="RXC33" s="572"/>
      <c r="RXD33" s="572"/>
      <c r="RXE33" s="572"/>
      <c r="RXF33" s="572"/>
      <c r="RXG33" s="572"/>
      <c r="RXH33" s="572"/>
      <c r="RXI33" s="572"/>
      <c r="RXJ33" s="572"/>
      <c r="RXK33" s="572"/>
      <c r="RXL33" s="572"/>
      <c r="RXM33" s="572"/>
      <c r="RXN33" s="572"/>
      <c r="RXO33" s="572"/>
      <c r="RXP33" s="572"/>
      <c r="RXQ33" s="572"/>
      <c r="RXR33" s="572"/>
      <c r="RXS33" s="572"/>
      <c r="RXT33" s="572"/>
      <c r="RXU33" s="572"/>
      <c r="RXV33" s="572"/>
      <c r="RXW33" s="572"/>
      <c r="RXX33" s="572"/>
      <c r="RXY33" s="572"/>
      <c r="RXZ33" s="572"/>
      <c r="RYA33" s="572"/>
      <c r="RYB33" s="572"/>
      <c r="RYC33" s="572"/>
      <c r="RYD33" s="572"/>
      <c r="RYE33" s="572"/>
      <c r="RYF33" s="572"/>
      <c r="RYG33" s="572"/>
      <c r="RYH33" s="572"/>
      <c r="RYI33" s="572"/>
      <c r="RYJ33" s="572"/>
      <c r="RYK33" s="572"/>
      <c r="RYL33" s="572"/>
      <c r="RYM33" s="572"/>
      <c r="RYN33" s="572"/>
      <c r="RYO33" s="572"/>
      <c r="RYP33" s="572"/>
      <c r="RYQ33" s="572"/>
      <c r="RYR33" s="572"/>
      <c r="RYS33" s="572"/>
      <c r="RYT33" s="572"/>
      <c r="RYU33" s="572"/>
      <c r="RYV33" s="572"/>
      <c r="RYW33" s="572"/>
      <c r="RYX33" s="572"/>
      <c r="RYY33" s="572"/>
      <c r="RYZ33" s="572"/>
      <c r="RZA33" s="572"/>
      <c r="RZB33" s="572"/>
      <c r="RZC33" s="572"/>
      <c r="RZD33" s="572"/>
      <c r="RZE33" s="572"/>
      <c r="RZF33" s="572"/>
      <c r="RZG33" s="572"/>
      <c r="RZH33" s="572"/>
      <c r="RZI33" s="572"/>
      <c r="RZJ33" s="572"/>
      <c r="RZK33" s="572"/>
      <c r="RZL33" s="572"/>
      <c r="RZM33" s="572"/>
      <c r="RZN33" s="572"/>
      <c r="RZO33" s="572"/>
      <c r="RZP33" s="572"/>
      <c r="RZQ33" s="572"/>
      <c r="RZR33" s="572"/>
      <c r="RZS33" s="572"/>
      <c r="RZT33" s="572"/>
      <c r="RZU33" s="572"/>
      <c r="RZV33" s="572"/>
      <c r="RZW33" s="572"/>
      <c r="RZX33" s="572"/>
      <c r="RZY33" s="572"/>
      <c r="RZZ33" s="572"/>
      <c r="SAA33" s="572"/>
      <c r="SAB33" s="572"/>
      <c r="SAC33" s="572"/>
      <c r="SAD33" s="572"/>
      <c r="SAE33" s="572"/>
      <c r="SAF33" s="572"/>
      <c r="SAG33" s="572"/>
      <c r="SAH33" s="572"/>
      <c r="SAI33" s="572"/>
      <c r="SAJ33" s="572"/>
      <c r="SAK33" s="572"/>
      <c r="SAL33" s="572"/>
      <c r="SAM33" s="572"/>
      <c r="SAN33" s="572"/>
      <c r="SAO33" s="572"/>
      <c r="SAP33" s="572"/>
      <c r="SAQ33" s="572"/>
      <c r="SAR33" s="572"/>
      <c r="SAS33" s="572"/>
      <c r="SAT33" s="572"/>
      <c r="SAU33" s="572"/>
      <c r="SAV33" s="572"/>
      <c r="SAW33" s="572"/>
      <c r="SAX33" s="572"/>
      <c r="SAY33" s="572"/>
      <c r="SAZ33" s="572"/>
      <c r="SBA33" s="572"/>
      <c r="SBB33" s="572"/>
      <c r="SBC33" s="572"/>
      <c r="SBD33" s="572"/>
      <c r="SBE33" s="572"/>
      <c r="SBF33" s="572"/>
      <c r="SBG33" s="572"/>
      <c r="SBH33" s="572"/>
      <c r="SBI33" s="572"/>
      <c r="SBJ33" s="572"/>
      <c r="SBK33" s="572"/>
      <c r="SBL33" s="572"/>
      <c r="SBM33" s="572"/>
      <c r="SBN33" s="572"/>
      <c r="SBO33" s="572"/>
      <c r="SBP33" s="572"/>
      <c r="SBQ33" s="572"/>
      <c r="SBR33" s="572"/>
      <c r="SBS33" s="572"/>
      <c r="SBT33" s="572"/>
      <c r="SBU33" s="572"/>
      <c r="SBV33" s="572"/>
      <c r="SBW33" s="572"/>
      <c r="SBX33" s="572"/>
      <c r="SBY33" s="572"/>
      <c r="SBZ33" s="572"/>
      <c r="SCA33" s="572"/>
      <c r="SCB33" s="572"/>
      <c r="SCC33" s="572"/>
      <c r="SCD33" s="572"/>
      <c r="SCE33" s="572"/>
      <c r="SCF33" s="572"/>
      <c r="SCG33" s="572"/>
      <c r="SCH33" s="572"/>
      <c r="SCI33" s="572"/>
      <c r="SCJ33" s="572"/>
      <c r="SCK33" s="572"/>
      <c r="SCL33" s="572"/>
      <c r="SCM33" s="572"/>
      <c r="SCN33" s="572"/>
      <c r="SCO33" s="572"/>
      <c r="SCP33" s="572"/>
      <c r="SCQ33" s="572"/>
      <c r="SCR33" s="572"/>
      <c r="SCS33" s="572"/>
      <c r="SCT33" s="572"/>
      <c r="SCU33" s="572"/>
      <c r="SCV33" s="572"/>
      <c r="SCW33" s="572"/>
      <c r="SCX33" s="572"/>
      <c r="SCY33" s="572"/>
      <c r="SCZ33" s="572"/>
      <c r="SDA33" s="572"/>
      <c r="SDB33" s="572"/>
      <c r="SDC33" s="572"/>
      <c r="SDD33" s="572"/>
      <c r="SDE33" s="572"/>
      <c r="SDF33" s="572"/>
      <c r="SDG33" s="572"/>
      <c r="SDH33" s="572"/>
      <c r="SDI33" s="572"/>
      <c r="SDJ33" s="572"/>
      <c r="SDK33" s="572"/>
      <c r="SDL33" s="572"/>
      <c r="SDM33" s="572"/>
      <c r="SDN33" s="572"/>
      <c r="SDO33" s="572"/>
      <c r="SDP33" s="572"/>
      <c r="SDQ33" s="572"/>
      <c r="SDR33" s="572"/>
      <c r="SDS33" s="572"/>
      <c r="SDT33" s="572"/>
      <c r="SDU33" s="572"/>
      <c r="SDV33" s="572"/>
      <c r="SDW33" s="572"/>
      <c r="SDX33" s="572"/>
      <c r="SDY33" s="572"/>
      <c r="SDZ33" s="572"/>
      <c r="SEA33" s="572"/>
      <c r="SEB33" s="572"/>
      <c r="SEC33" s="572"/>
      <c r="SED33" s="572"/>
      <c r="SEE33" s="572"/>
      <c r="SEF33" s="572"/>
      <c r="SEG33" s="572"/>
      <c r="SEH33" s="572"/>
      <c r="SEI33" s="572"/>
      <c r="SEJ33" s="572"/>
      <c r="SEK33" s="572"/>
      <c r="SEL33" s="572"/>
      <c r="SEM33" s="572"/>
      <c r="SEN33" s="572"/>
      <c r="SEO33" s="572"/>
      <c r="SEP33" s="572"/>
      <c r="SEQ33" s="572"/>
      <c r="SER33" s="572"/>
      <c r="SES33" s="572"/>
      <c r="SET33" s="572"/>
      <c r="SEU33" s="572"/>
      <c r="SEV33" s="572"/>
      <c r="SEW33" s="572"/>
      <c r="SEX33" s="572"/>
      <c r="SEY33" s="572"/>
      <c r="SEZ33" s="572"/>
      <c r="SFA33" s="572"/>
      <c r="SFB33" s="572"/>
      <c r="SFC33" s="572"/>
      <c r="SFD33" s="572"/>
      <c r="SFE33" s="572"/>
      <c r="SFF33" s="572"/>
      <c r="SFG33" s="572"/>
      <c r="SFH33" s="572"/>
      <c r="SFI33" s="572"/>
      <c r="SFJ33" s="572"/>
      <c r="SFK33" s="572"/>
      <c r="SFL33" s="572"/>
      <c r="SFM33" s="572"/>
      <c r="SFN33" s="572"/>
      <c r="SFO33" s="572"/>
      <c r="SFP33" s="572"/>
      <c r="SFQ33" s="572"/>
      <c r="SFR33" s="572"/>
      <c r="SFS33" s="572"/>
      <c r="SFT33" s="572"/>
      <c r="SFU33" s="572"/>
      <c r="SFV33" s="572"/>
      <c r="SFW33" s="572"/>
      <c r="SFX33" s="572"/>
      <c r="SFY33" s="572"/>
      <c r="SFZ33" s="572"/>
      <c r="SGA33" s="572"/>
      <c r="SGB33" s="572"/>
      <c r="SGC33" s="572"/>
      <c r="SGD33" s="572"/>
      <c r="SGE33" s="572"/>
      <c r="SGF33" s="572"/>
      <c r="SGG33" s="572"/>
      <c r="SGH33" s="572"/>
      <c r="SGI33" s="572"/>
      <c r="SGJ33" s="572"/>
      <c r="SGK33" s="572"/>
      <c r="SGL33" s="572"/>
      <c r="SGM33" s="572"/>
      <c r="SGN33" s="572"/>
      <c r="SGO33" s="572"/>
      <c r="SGP33" s="572"/>
      <c r="SGQ33" s="572"/>
      <c r="SGR33" s="572"/>
      <c r="SGS33" s="572"/>
      <c r="SGT33" s="572"/>
      <c r="SGU33" s="572"/>
      <c r="SGV33" s="572"/>
      <c r="SGW33" s="572"/>
      <c r="SGX33" s="572"/>
      <c r="SGY33" s="572"/>
      <c r="SGZ33" s="572"/>
      <c r="SHA33" s="572"/>
      <c r="SHB33" s="572"/>
      <c r="SHC33" s="572"/>
      <c r="SHD33" s="572"/>
      <c r="SHE33" s="572"/>
      <c r="SHF33" s="572"/>
      <c r="SHG33" s="572"/>
      <c r="SHH33" s="572"/>
      <c r="SHI33" s="572"/>
      <c r="SHJ33" s="572"/>
      <c r="SHK33" s="572"/>
      <c r="SHL33" s="572"/>
      <c r="SHM33" s="572"/>
      <c r="SHN33" s="572"/>
      <c r="SHO33" s="572"/>
      <c r="SHP33" s="572"/>
      <c r="SHQ33" s="572"/>
      <c r="SHR33" s="572"/>
      <c r="SHS33" s="572"/>
      <c r="SHT33" s="572"/>
      <c r="SHU33" s="572"/>
      <c r="SHV33" s="572"/>
      <c r="SHW33" s="572"/>
      <c r="SHX33" s="572"/>
      <c r="SHY33" s="572"/>
      <c r="SHZ33" s="572"/>
      <c r="SIA33" s="572"/>
      <c r="SIB33" s="572"/>
      <c r="SIC33" s="572"/>
      <c r="SID33" s="572"/>
      <c r="SIE33" s="572"/>
      <c r="SIF33" s="572"/>
      <c r="SIG33" s="572"/>
      <c r="SIH33" s="572"/>
      <c r="SII33" s="572"/>
      <c r="SIJ33" s="572"/>
      <c r="SIK33" s="572"/>
      <c r="SIL33" s="572"/>
      <c r="SIM33" s="572"/>
      <c r="SIN33" s="572"/>
      <c r="SIO33" s="572"/>
      <c r="SIP33" s="572"/>
      <c r="SIQ33" s="572"/>
      <c r="SIR33" s="572"/>
      <c r="SIS33" s="572"/>
      <c r="SIT33" s="572"/>
      <c r="SIU33" s="572"/>
      <c r="SIV33" s="572"/>
      <c r="SIW33" s="572"/>
      <c r="SIX33" s="572"/>
      <c r="SIY33" s="572"/>
      <c r="SIZ33" s="572"/>
      <c r="SJA33" s="572"/>
      <c r="SJB33" s="572"/>
      <c r="SJC33" s="572"/>
      <c r="SJD33" s="572"/>
      <c r="SJE33" s="572"/>
      <c r="SJF33" s="572"/>
      <c r="SJG33" s="572"/>
      <c r="SJH33" s="572"/>
      <c r="SJI33" s="572"/>
      <c r="SJJ33" s="572"/>
      <c r="SJK33" s="572"/>
      <c r="SJL33" s="572"/>
      <c r="SJM33" s="572"/>
      <c r="SJN33" s="572"/>
      <c r="SJO33" s="572"/>
      <c r="SJP33" s="572"/>
      <c r="SJQ33" s="572"/>
      <c r="SJR33" s="572"/>
      <c r="SJS33" s="572"/>
      <c r="SJT33" s="572"/>
      <c r="SJU33" s="572"/>
      <c r="SJV33" s="572"/>
      <c r="SJW33" s="572"/>
      <c r="SJX33" s="572"/>
      <c r="SJY33" s="572"/>
      <c r="SJZ33" s="572"/>
      <c r="SKA33" s="572"/>
      <c r="SKB33" s="572"/>
      <c r="SKC33" s="572"/>
      <c r="SKD33" s="572"/>
      <c r="SKE33" s="572"/>
      <c r="SKF33" s="572"/>
      <c r="SKG33" s="572"/>
      <c r="SKH33" s="572"/>
      <c r="SKI33" s="572"/>
      <c r="SKJ33" s="572"/>
      <c r="SKK33" s="572"/>
      <c r="SKL33" s="572"/>
      <c r="SKM33" s="572"/>
      <c r="SKN33" s="572"/>
      <c r="SKO33" s="572"/>
      <c r="SKP33" s="572"/>
      <c r="SKQ33" s="572"/>
      <c r="SKR33" s="572"/>
      <c r="SKS33" s="572"/>
      <c r="SKT33" s="572"/>
      <c r="SKU33" s="572"/>
      <c r="SKV33" s="572"/>
      <c r="SKW33" s="572"/>
      <c r="SKX33" s="572"/>
      <c r="SKY33" s="572"/>
      <c r="SKZ33" s="572"/>
      <c r="SLA33" s="572"/>
      <c r="SLB33" s="572"/>
      <c r="SLC33" s="572"/>
      <c r="SLD33" s="572"/>
      <c r="SLE33" s="572"/>
      <c r="SLF33" s="572"/>
      <c r="SLG33" s="572"/>
      <c r="SLH33" s="572"/>
      <c r="SLI33" s="572"/>
      <c r="SLJ33" s="572"/>
      <c r="SLK33" s="572"/>
      <c r="SLL33" s="572"/>
      <c r="SLM33" s="572"/>
      <c r="SLN33" s="572"/>
      <c r="SLO33" s="572"/>
      <c r="SLP33" s="572"/>
      <c r="SLQ33" s="572"/>
      <c r="SLR33" s="572"/>
      <c r="SLS33" s="572"/>
      <c r="SLT33" s="572"/>
      <c r="SLU33" s="572"/>
      <c r="SLV33" s="572"/>
      <c r="SLW33" s="572"/>
      <c r="SLX33" s="572"/>
      <c r="SLY33" s="572"/>
      <c r="SLZ33" s="572"/>
      <c r="SMA33" s="572"/>
      <c r="SMB33" s="572"/>
      <c r="SMC33" s="572"/>
      <c r="SMD33" s="572"/>
      <c r="SME33" s="572"/>
      <c r="SMF33" s="572"/>
      <c r="SMG33" s="572"/>
      <c r="SMH33" s="572"/>
      <c r="SMI33" s="572"/>
      <c r="SMJ33" s="572"/>
      <c r="SMK33" s="572"/>
      <c r="SML33" s="572"/>
      <c r="SMM33" s="572"/>
      <c r="SMN33" s="572"/>
      <c r="SMO33" s="572"/>
      <c r="SMP33" s="572"/>
      <c r="SMQ33" s="572"/>
      <c r="SMR33" s="572"/>
      <c r="SMS33" s="572"/>
      <c r="SMT33" s="572"/>
      <c r="SMU33" s="572"/>
      <c r="SMV33" s="572"/>
      <c r="SMW33" s="572"/>
      <c r="SMX33" s="572"/>
      <c r="SMY33" s="572"/>
      <c r="SMZ33" s="572"/>
      <c r="SNA33" s="572"/>
      <c r="SNB33" s="572"/>
      <c r="SNC33" s="572"/>
      <c r="SND33" s="572"/>
      <c r="SNE33" s="572"/>
      <c r="SNF33" s="572"/>
      <c r="SNG33" s="572"/>
      <c r="SNH33" s="572"/>
      <c r="SNI33" s="572"/>
      <c r="SNJ33" s="572"/>
      <c r="SNK33" s="572"/>
      <c r="SNL33" s="572"/>
      <c r="SNM33" s="572"/>
      <c r="SNN33" s="572"/>
      <c r="SNO33" s="572"/>
      <c r="SNP33" s="572"/>
      <c r="SNQ33" s="572"/>
      <c r="SNR33" s="572"/>
      <c r="SNS33" s="572"/>
      <c r="SNT33" s="572"/>
      <c r="SNU33" s="572"/>
      <c r="SNV33" s="572"/>
      <c r="SNW33" s="572"/>
      <c r="SNX33" s="572"/>
      <c r="SNY33" s="572"/>
      <c r="SNZ33" s="572"/>
      <c r="SOA33" s="572"/>
      <c r="SOB33" s="572"/>
      <c r="SOC33" s="572"/>
      <c r="SOD33" s="572"/>
      <c r="SOE33" s="572"/>
      <c r="SOF33" s="572"/>
      <c r="SOG33" s="572"/>
      <c r="SOH33" s="572"/>
      <c r="SOI33" s="572"/>
      <c r="SOJ33" s="572"/>
      <c r="SOK33" s="572"/>
      <c r="SOL33" s="572"/>
      <c r="SOM33" s="572"/>
      <c r="SON33" s="572"/>
      <c r="SOO33" s="572"/>
      <c r="SOP33" s="572"/>
      <c r="SOQ33" s="572"/>
      <c r="SOR33" s="572"/>
      <c r="SOS33" s="572"/>
      <c r="SOT33" s="572"/>
      <c r="SOU33" s="572"/>
      <c r="SOV33" s="572"/>
      <c r="SOW33" s="572"/>
      <c r="SOX33" s="572"/>
      <c r="SOY33" s="572"/>
      <c r="SOZ33" s="572"/>
      <c r="SPA33" s="572"/>
      <c r="SPB33" s="572"/>
      <c r="SPC33" s="572"/>
      <c r="SPD33" s="572"/>
      <c r="SPE33" s="572"/>
      <c r="SPF33" s="572"/>
      <c r="SPG33" s="572"/>
      <c r="SPH33" s="572"/>
      <c r="SPI33" s="572"/>
      <c r="SPJ33" s="572"/>
      <c r="SPK33" s="572"/>
      <c r="SPL33" s="572"/>
      <c r="SPM33" s="572"/>
      <c r="SPN33" s="572"/>
      <c r="SPO33" s="572"/>
      <c r="SPP33" s="572"/>
      <c r="SPQ33" s="572"/>
      <c r="SPR33" s="572"/>
      <c r="SPS33" s="572"/>
      <c r="SPT33" s="572"/>
      <c r="SPU33" s="572"/>
      <c r="SPV33" s="572"/>
      <c r="SPW33" s="572"/>
      <c r="SPX33" s="572"/>
      <c r="SPY33" s="572"/>
      <c r="SPZ33" s="572"/>
      <c r="SQA33" s="572"/>
      <c r="SQB33" s="572"/>
      <c r="SQC33" s="572"/>
      <c r="SQD33" s="572"/>
      <c r="SQE33" s="572"/>
      <c r="SQF33" s="572"/>
      <c r="SQG33" s="572"/>
      <c r="SQH33" s="572"/>
      <c r="SQI33" s="572"/>
      <c r="SQJ33" s="572"/>
      <c r="SQK33" s="572"/>
      <c r="SQL33" s="572"/>
      <c r="SQM33" s="572"/>
      <c r="SQN33" s="572"/>
      <c r="SQO33" s="572"/>
      <c r="SQP33" s="572"/>
      <c r="SQQ33" s="572"/>
      <c r="SQR33" s="572"/>
      <c r="SQS33" s="572"/>
      <c r="SQT33" s="572"/>
      <c r="SQU33" s="572"/>
      <c r="SQV33" s="572"/>
      <c r="SQW33" s="572"/>
      <c r="SQX33" s="572"/>
      <c r="SQY33" s="572"/>
      <c r="SQZ33" s="572"/>
      <c r="SRA33" s="572"/>
      <c r="SRB33" s="572"/>
      <c r="SRC33" s="572"/>
      <c r="SRD33" s="572"/>
      <c r="SRE33" s="572"/>
      <c r="SRF33" s="572"/>
      <c r="SRG33" s="572"/>
      <c r="SRH33" s="572"/>
      <c r="SRI33" s="572"/>
      <c r="SRJ33" s="572"/>
      <c r="SRK33" s="572"/>
      <c r="SRL33" s="572"/>
      <c r="SRM33" s="572"/>
      <c r="SRN33" s="572"/>
      <c r="SRO33" s="572"/>
      <c r="SRP33" s="572"/>
      <c r="SRQ33" s="572"/>
      <c r="SRR33" s="572"/>
      <c r="SRS33" s="572"/>
      <c r="SRT33" s="572"/>
      <c r="SRU33" s="572"/>
      <c r="SRV33" s="572"/>
      <c r="SRW33" s="572"/>
      <c r="SRX33" s="572"/>
      <c r="SRY33" s="572"/>
      <c r="SRZ33" s="572"/>
      <c r="SSA33" s="572"/>
      <c r="SSB33" s="572"/>
      <c r="SSC33" s="572"/>
      <c r="SSD33" s="572"/>
      <c r="SSE33" s="572"/>
      <c r="SSF33" s="572"/>
      <c r="SSG33" s="572"/>
      <c r="SSH33" s="572"/>
      <c r="SSI33" s="572"/>
      <c r="SSJ33" s="572"/>
      <c r="SSK33" s="572"/>
      <c r="SSL33" s="572"/>
      <c r="SSM33" s="572"/>
      <c r="SSN33" s="572"/>
      <c r="SSO33" s="572"/>
      <c r="SSP33" s="572"/>
      <c r="SSQ33" s="572"/>
      <c r="SSR33" s="572"/>
      <c r="SSS33" s="572"/>
      <c r="SST33" s="572"/>
      <c r="SSU33" s="572"/>
      <c r="SSV33" s="572"/>
      <c r="SSW33" s="572"/>
      <c r="SSX33" s="572"/>
      <c r="SSY33" s="572"/>
      <c r="SSZ33" s="572"/>
      <c r="STA33" s="572"/>
      <c r="STB33" s="572"/>
      <c r="STC33" s="572"/>
      <c r="STD33" s="572"/>
      <c r="STE33" s="572"/>
      <c r="STF33" s="572"/>
      <c r="STG33" s="572"/>
      <c r="STH33" s="572"/>
      <c r="STI33" s="572"/>
      <c r="STJ33" s="572"/>
      <c r="STK33" s="572"/>
      <c r="STL33" s="572"/>
      <c r="STM33" s="572"/>
      <c r="STN33" s="572"/>
      <c r="STO33" s="572"/>
      <c r="STP33" s="572"/>
      <c r="STQ33" s="572"/>
      <c r="STR33" s="572"/>
      <c r="STS33" s="572"/>
      <c r="STT33" s="572"/>
      <c r="STU33" s="572"/>
      <c r="STV33" s="572"/>
      <c r="STW33" s="572"/>
      <c r="STX33" s="572"/>
      <c r="STY33" s="572"/>
      <c r="STZ33" s="572"/>
      <c r="SUA33" s="572"/>
      <c r="SUB33" s="572"/>
      <c r="SUC33" s="572"/>
      <c r="SUD33" s="572"/>
      <c r="SUE33" s="572"/>
      <c r="SUF33" s="572"/>
      <c r="SUG33" s="572"/>
      <c r="SUH33" s="572"/>
      <c r="SUI33" s="572"/>
      <c r="SUJ33" s="572"/>
      <c r="SUK33" s="572"/>
      <c r="SUL33" s="572"/>
      <c r="SUM33" s="572"/>
      <c r="SUN33" s="572"/>
      <c r="SUO33" s="572"/>
      <c r="SUP33" s="572"/>
      <c r="SUQ33" s="572"/>
      <c r="SUR33" s="572"/>
      <c r="SUS33" s="572"/>
      <c r="SUT33" s="572"/>
      <c r="SUU33" s="572"/>
      <c r="SUV33" s="572"/>
      <c r="SUW33" s="572"/>
      <c r="SUX33" s="572"/>
      <c r="SUY33" s="572"/>
      <c r="SUZ33" s="572"/>
      <c r="SVA33" s="572"/>
      <c r="SVB33" s="572"/>
      <c r="SVC33" s="572"/>
      <c r="SVD33" s="572"/>
      <c r="SVE33" s="572"/>
      <c r="SVF33" s="572"/>
      <c r="SVG33" s="572"/>
      <c r="SVH33" s="572"/>
      <c r="SVI33" s="572"/>
      <c r="SVJ33" s="572"/>
      <c r="SVK33" s="572"/>
      <c r="SVL33" s="572"/>
      <c r="SVM33" s="572"/>
      <c r="SVN33" s="572"/>
      <c r="SVO33" s="572"/>
      <c r="SVP33" s="572"/>
      <c r="SVQ33" s="572"/>
      <c r="SVR33" s="572"/>
      <c r="SVS33" s="572"/>
      <c r="SVT33" s="572"/>
      <c r="SVU33" s="572"/>
      <c r="SVV33" s="572"/>
      <c r="SVW33" s="572"/>
      <c r="SVX33" s="572"/>
      <c r="SVY33" s="572"/>
      <c r="SVZ33" s="572"/>
      <c r="SWA33" s="572"/>
      <c r="SWB33" s="572"/>
      <c r="SWC33" s="572"/>
      <c r="SWD33" s="572"/>
      <c r="SWE33" s="572"/>
      <c r="SWF33" s="572"/>
      <c r="SWG33" s="572"/>
      <c r="SWH33" s="572"/>
      <c r="SWI33" s="572"/>
      <c r="SWJ33" s="572"/>
      <c r="SWK33" s="572"/>
      <c r="SWL33" s="572"/>
      <c r="SWM33" s="572"/>
      <c r="SWN33" s="572"/>
      <c r="SWO33" s="572"/>
      <c r="SWP33" s="572"/>
      <c r="SWQ33" s="572"/>
      <c r="SWR33" s="572"/>
      <c r="SWS33" s="572"/>
      <c r="SWT33" s="572"/>
      <c r="SWU33" s="572"/>
      <c r="SWV33" s="572"/>
      <c r="SWW33" s="572"/>
      <c r="SWX33" s="572"/>
      <c r="SWY33" s="572"/>
      <c r="SWZ33" s="572"/>
      <c r="SXA33" s="572"/>
      <c r="SXB33" s="572"/>
      <c r="SXC33" s="572"/>
      <c r="SXD33" s="572"/>
      <c r="SXE33" s="572"/>
      <c r="SXF33" s="572"/>
      <c r="SXG33" s="572"/>
      <c r="SXH33" s="572"/>
      <c r="SXI33" s="572"/>
      <c r="SXJ33" s="572"/>
      <c r="SXK33" s="572"/>
      <c r="SXL33" s="572"/>
      <c r="SXM33" s="572"/>
      <c r="SXN33" s="572"/>
      <c r="SXO33" s="572"/>
      <c r="SXP33" s="572"/>
      <c r="SXQ33" s="572"/>
      <c r="SXR33" s="572"/>
      <c r="SXS33" s="572"/>
      <c r="SXT33" s="572"/>
      <c r="SXU33" s="572"/>
      <c r="SXV33" s="572"/>
      <c r="SXW33" s="572"/>
      <c r="SXX33" s="572"/>
      <c r="SXY33" s="572"/>
      <c r="SXZ33" s="572"/>
      <c r="SYA33" s="572"/>
      <c r="SYB33" s="572"/>
      <c r="SYC33" s="572"/>
      <c r="SYD33" s="572"/>
      <c r="SYE33" s="572"/>
      <c r="SYF33" s="572"/>
      <c r="SYG33" s="572"/>
      <c r="SYH33" s="572"/>
      <c r="SYI33" s="572"/>
      <c r="SYJ33" s="572"/>
      <c r="SYK33" s="572"/>
      <c r="SYL33" s="572"/>
      <c r="SYM33" s="572"/>
      <c r="SYN33" s="572"/>
      <c r="SYO33" s="572"/>
      <c r="SYP33" s="572"/>
      <c r="SYQ33" s="572"/>
      <c r="SYR33" s="572"/>
      <c r="SYS33" s="572"/>
      <c r="SYT33" s="572"/>
      <c r="SYU33" s="572"/>
      <c r="SYV33" s="572"/>
      <c r="SYW33" s="572"/>
      <c r="SYX33" s="572"/>
      <c r="SYY33" s="572"/>
      <c r="SYZ33" s="572"/>
      <c r="SZA33" s="572"/>
      <c r="SZB33" s="572"/>
      <c r="SZC33" s="572"/>
      <c r="SZD33" s="572"/>
      <c r="SZE33" s="572"/>
      <c r="SZF33" s="572"/>
      <c r="SZG33" s="572"/>
      <c r="SZH33" s="572"/>
      <c r="SZI33" s="572"/>
      <c r="SZJ33" s="572"/>
      <c r="SZK33" s="572"/>
      <c r="SZL33" s="572"/>
      <c r="SZM33" s="572"/>
      <c r="SZN33" s="572"/>
      <c r="SZO33" s="572"/>
      <c r="SZP33" s="572"/>
      <c r="SZQ33" s="572"/>
      <c r="SZR33" s="572"/>
      <c r="SZS33" s="572"/>
      <c r="SZT33" s="572"/>
      <c r="SZU33" s="572"/>
      <c r="SZV33" s="572"/>
      <c r="SZW33" s="572"/>
      <c r="SZX33" s="572"/>
      <c r="SZY33" s="572"/>
      <c r="SZZ33" s="572"/>
      <c r="TAA33" s="572"/>
      <c r="TAB33" s="572"/>
      <c r="TAC33" s="572"/>
      <c r="TAD33" s="572"/>
      <c r="TAE33" s="572"/>
      <c r="TAF33" s="572"/>
      <c r="TAG33" s="572"/>
      <c r="TAH33" s="572"/>
      <c r="TAI33" s="572"/>
      <c r="TAJ33" s="572"/>
      <c r="TAK33" s="572"/>
      <c r="TAL33" s="572"/>
      <c r="TAM33" s="572"/>
      <c r="TAN33" s="572"/>
      <c r="TAO33" s="572"/>
      <c r="TAP33" s="572"/>
      <c r="TAQ33" s="572"/>
      <c r="TAR33" s="572"/>
      <c r="TAS33" s="572"/>
      <c r="TAT33" s="572"/>
      <c r="TAU33" s="572"/>
      <c r="TAV33" s="572"/>
      <c r="TAW33" s="572"/>
      <c r="TAX33" s="572"/>
      <c r="TAY33" s="572"/>
      <c r="TAZ33" s="572"/>
      <c r="TBA33" s="572"/>
      <c r="TBB33" s="572"/>
      <c r="TBC33" s="572"/>
      <c r="TBD33" s="572"/>
      <c r="TBE33" s="572"/>
      <c r="TBF33" s="572"/>
      <c r="TBG33" s="572"/>
      <c r="TBH33" s="572"/>
      <c r="TBI33" s="572"/>
      <c r="TBJ33" s="572"/>
      <c r="TBK33" s="572"/>
      <c r="TBL33" s="572"/>
      <c r="TBM33" s="572"/>
      <c r="TBN33" s="572"/>
      <c r="TBO33" s="572"/>
      <c r="TBP33" s="572"/>
      <c r="TBQ33" s="572"/>
      <c r="TBR33" s="572"/>
      <c r="TBS33" s="572"/>
      <c r="TBT33" s="572"/>
      <c r="TBU33" s="572"/>
      <c r="TBV33" s="572"/>
      <c r="TBW33" s="572"/>
      <c r="TBX33" s="572"/>
      <c r="TBY33" s="572"/>
      <c r="TBZ33" s="572"/>
      <c r="TCA33" s="572"/>
      <c r="TCB33" s="572"/>
      <c r="TCC33" s="572"/>
      <c r="TCD33" s="572"/>
      <c r="TCE33" s="572"/>
      <c r="TCF33" s="572"/>
      <c r="TCG33" s="572"/>
      <c r="TCH33" s="572"/>
      <c r="TCI33" s="572"/>
      <c r="TCJ33" s="572"/>
      <c r="TCK33" s="572"/>
      <c r="TCL33" s="572"/>
      <c r="TCM33" s="572"/>
      <c r="TCN33" s="572"/>
      <c r="TCO33" s="572"/>
      <c r="TCP33" s="572"/>
      <c r="TCQ33" s="572"/>
      <c r="TCR33" s="572"/>
      <c r="TCS33" s="572"/>
      <c r="TCT33" s="572"/>
      <c r="TCU33" s="572"/>
      <c r="TCV33" s="572"/>
      <c r="TCW33" s="572"/>
      <c r="TCX33" s="572"/>
      <c r="TCY33" s="572"/>
      <c r="TCZ33" s="572"/>
      <c r="TDA33" s="572"/>
      <c r="TDB33" s="572"/>
      <c r="TDC33" s="572"/>
      <c r="TDD33" s="572"/>
      <c r="TDE33" s="572"/>
      <c r="TDF33" s="572"/>
      <c r="TDG33" s="572"/>
      <c r="TDH33" s="572"/>
      <c r="TDI33" s="572"/>
      <c r="TDJ33" s="572"/>
      <c r="TDK33" s="572"/>
      <c r="TDL33" s="572"/>
      <c r="TDM33" s="572"/>
      <c r="TDN33" s="572"/>
      <c r="TDO33" s="572"/>
      <c r="TDP33" s="572"/>
      <c r="TDQ33" s="572"/>
      <c r="TDR33" s="572"/>
      <c r="TDS33" s="572"/>
      <c r="TDT33" s="572"/>
      <c r="TDU33" s="572"/>
      <c r="TDV33" s="572"/>
      <c r="TDW33" s="572"/>
      <c r="TDX33" s="572"/>
      <c r="TDY33" s="572"/>
      <c r="TDZ33" s="572"/>
      <c r="TEA33" s="572"/>
      <c r="TEB33" s="572"/>
      <c r="TEC33" s="572"/>
      <c r="TED33" s="572"/>
      <c r="TEE33" s="572"/>
      <c r="TEF33" s="572"/>
      <c r="TEG33" s="572"/>
      <c r="TEH33" s="572"/>
      <c r="TEI33" s="572"/>
      <c r="TEJ33" s="572"/>
      <c r="TEK33" s="572"/>
      <c r="TEL33" s="572"/>
      <c r="TEM33" s="572"/>
      <c r="TEN33" s="572"/>
      <c r="TEO33" s="572"/>
      <c r="TEP33" s="572"/>
      <c r="TEQ33" s="572"/>
      <c r="TER33" s="572"/>
      <c r="TES33" s="572"/>
      <c r="TET33" s="572"/>
      <c r="TEU33" s="572"/>
      <c r="TEV33" s="572"/>
      <c r="TEW33" s="572"/>
      <c r="TEX33" s="572"/>
      <c r="TEY33" s="572"/>
      <c r="TEZ33" s="572"/>
      <c r="TFA33" s="572"/>
      <c r="TFB33" s="572"/>
      <c r="TFC33" s="572"/>
      <c r="TFD33" s="572"/>
      <c r="TFE33" s="572"/>
      <c r="TFF33" s="572"/>
      <c r="TFG33" s="572"/>
      <c r="TFH33" s="572"/>
      <c r="TFI33" s="572"/>
      <c r="TFJ33" s="572"/>
      <c r="TFK33" s="572"/>
      <c r="TFL33" s="572"/>
      <c r="TFM33" s="572"/>
      <c r="TFN33" s="572"/>
      <c r="TFO33" s="572"/>
      <c r="TFP33" s="572"/>
      <c r="TFQ33" s="572"/>
      <c r="TFR33" s="572"/>
      <c r="TFS33" s="572"/>
      <c r="TFT33" s="572"/>
      <c r="TFU33" s="572"/>
      <c r="TFV33" s="572"/>
      <c r="TFW33" s="572"/>
      <c r="TFX33" s="572"/>
      <c r="TFY33" s="572"/>
      <c r="TFZ33" s="572"/>
      <c r="TGA33" s="572"/>
      <c r="TGB33" s="572"/>
      <c r="TGC33" s="572"/>
      <c r="TGD33" s="572"/>
      <c r="TGE33" s="572"/>
      <c r="TGF33" s="572"/>
      <c r="TGG33" s="572"/>
      <c r="TGH33" s="572"/>
      <c r="TGI33" s="572"/>
      <c r="TGJ33" s="572"/>
      <c r="TGK33" s="572"/>
      <c r="TGL33" s="572"/>
      <c r="TGM33" s="572"/>
      <c r="TGN33" s="572"/>
      <c r="TGO33" s="572"/>
      <c r="TGP33" s="572"/>
      <c r="TGQ33" s="572"/>
      <c r="TGR33" s="572"/>
      <c r="TGS33" s="572"/>
      <c r="TGT33" s="572"/>
      <c r="TGU33" s="572"/>
      <c r="TGV33" s="572"/>
      <c r="TGW33" s="572"/>
      <c r="TGX33" s="572"/>
      <c r="TGY33" s="572"/>
      <c r="TGZ33" s="572"/>
      <c r="THA33" s="572"/>
      <c r="THB33" s="572"/>
      <c r="THC33" s="572"/>
      <c r="THD33" s="572"/>
      <c r="THE33" s="572"/>
      <c r="THF33" s="572"/>
      <c r="THG33" s="572"/>
      <c r="THH33" s="572"/>
      <c r="THI33" s="572"/>
      <c r="THJ33" s="572"/>
      <c r="THK33" s="572"/>
      <c r="THL33" s="572"/>
      <c r="THM33" s="572"/>
      <c r="THN33" s="572"/>
      <c r="THO33" s="572"/>
      <c r="THP33" s="572"/>
      <c r="THQ33" s="572"/>
      <c r="THR33" s="572"/>
      <c r="THS33" s="572"/>
      <c r="THT33" s="572"/>
      <c r="THU33" s="572"/>
      <c r="THV33" s="572"/>
      <c r="THW33" s="572"/>
      <c r="THX33" s="572"/>
      <c r="THY33" s="572"/>
      <c r="THZ33" s="572"/>
      <c r="TIA33" s="572"/>
      <c r="TIB33" s="572"/>
      <c r="TIC33" s="572"/>
      <c r="TID33" s="572"/>
      <c r="TIE33" s="572"/>
      <c r="TIF33" s="572"/>
      <c r="TIG33" s="572"/>
      <c r="TIH33" s="572"/>
      <c r="TII33" s="572"/>
      <c r="TIJ33" s="572"/>
      <c r="TIK33" s="572"/>
      <c r="TIL33" s="572"/>
      <c r="TIM33" s="572"/>
      <c r="TIN33" s="572"/>
      <c r="TIO33" s="572"/>
      <c r="TIP33" s="572"/>
      <c r="TIQ33" s="572"/>
      <c r="TIR33" s="572"/>
      <c r="TIS33" s="572"/>
      <c r="TIT33" s="572"/>
      <c r="TIU33" s="572"/>
      <c r="TIV33" s="572"/>
      <c r="TIW33" s="572"/>
      <c r="TIX33" s="572"/>
      <c r="TIY33" s="572"/>
      <c r="TIZ33" s="572"/>
      <c r="TJA33" s="572"/>
      <c r="TJB33" s="572"/>
      <c r="TJC33" s="572"/>
      <c r="TJD33" s="572"/>
      <c r="TJE33" s="572"/>
      <c r="TJF33" s="572"/>
      <c r="TJG33" s="572"/>
      <c r="TJH33" s="572"/>
      <c r="TJI33" s="572"/>
      <c r="TJJ33" s="572"/>
      <c r="TJK33" s="572"/>
      <c r="TJL33" s="572"/>
      <c r="TJM33" s="572"/>
      <c r="TJN33" s="572"/>
      <c r="TJO33" s="572"/>
      <c r="TJP33" s="572"/>
      <c r="TJQ33" s="572"/>
      <c r="TJR33" s="572"/>
      <c r="TJS33" s="572"/>
      <c r="TJT33" s="572"/>
      <c r="TJU33" s="572"/>
      <c r="TJV33" s="572"/>
      <c r="TJW33" s="572"/>
      <c r="TJX33" s="572"/>
      <c r="TJY33" s="572"/>
      <c r="TJZ33" s="572"/>
      <c r="TKA33" s="572"/>
      <c r="TKB33" s="572"/>
      <c r="TKC33" s="572"/>
      <c r="TKD33" s="572"/>
      <c r="TKE33" s="572"/>
      <c r="TKF33" s="572"/>
      <c r="TKG33" s="572"/>
      <c r="TKH33" s="572"/>
      <c r="TKI33" s="572"/>
      <c r="TKJ33" s="572"/>
      <c r="TKK33" s="572"/>
      <c r="TKL33" s="572"/>
      <c r="TKM33" s="572"/>
      <c r="TKN33" s="572"/>
      <c r="TKO33" s="572"/>
      <c r="TKP33" s="572"/>
      <c r="TKQ33" s="572"/>
      <c r="TKR33" s="572"/>
      <c r="TKS33" s="572"/>
      <c r="TKT33" s="572"/>
      <c r="TKU33" s="572"/>
      <c r="TKV33" s="572"/>
      <c r="TKW33" s="572"/>
      <c r="TKX33" s="572"/>
      <c r="TKY33" s="572"/>
      <c r="TKZ33" s="572"/>
      <c r="TLA33" s="572"/>
      <c r="TLB33" s="572"/>
      <c r="TLC33" s="572"/>
      <c r="TLD33" s="572"/>
      <c r="TLE33" s="572"/>
      <c r="TLF33" s="572"/>
      <c r="TLG33" s="572"/>
      <c r="TLH33" s="572"/>
      <c r="TLI33" s="572"/>
      <c r="TLJ33" s="572"/>
      <c r="TLK33" s="572"/>
      <c r="TLL33" s="572"/>
      <c r="TLM33" s="572"/>
      <c r="TLN33" s="572"/>
      <c r="TLO33" s="572"/>
      <c r="TLP33" s="572"/>
      <c r="TLQ33" s="572"/>
      <c r="TLR33" s="572"/>
      <c r="TLS33" s="572"/>
      <c r="TLT33" s="572"/>
      <c r="TLU33" s="572"/>
      <c r="TLV33" s="572"/>
      <c r="TLW33" s="572"/>
      <c r="TLX33" s="572"/>
      <c r="TLY33" s="572"/>
      <c r="TLZ33" s="572"/>
      <c r="TMA33" s="572"/>
      <c r="TMB33" s="572"/>
      <c r="TMC33" s="572"/>
      <c r="TMD33" s="572"/>
      <c r="TME33" s="572"/>
      <c r="TMF33" s="572"/>
      <c r="TMG33" s="572"/>
      <c r="TMH33" s="572"/>
      <c r="TMI33" s="572"/>
      <c r="TMJ33" s="572"/>
      <c r="TMK33" s="572"/>
      <c r="TML33" s="572"/>
      <c r="TMM33" s="572"/>
      <c r="TMN33" s="572"/>
      <c r="TMO33" s="572"/>
      <c r="TMP33" s="572"/>
      <c r="TMQ33" s="572"/>
      <c r="TMR33" s="572"/>
      <c r="TMS33" s="572"/>
      <c r="TMT33" s="572"/>
      <c r="TMU33" s="572"/>
      <c r="TMV33" s="572"/>
      <c r="TMW33" s="572"/>
      <c r="TMX33" s="572"/>
      <c r="TMY33" s="572"/>
      <c r="TMZ33" s="572"/>
      <c r="TNA33" s="572"/>
      <c r="TNB33" s="572"/>
      <c r="TNC33" s="572"/>
      <c r="TND33" s="572"/>
      <c r="TNE33" s="572"/>
      <c r="TNF33" s="572"/>
      <c r="TNG33" s="572"/>
      <c r="TNH33" s="572"/>
      <c r="TNI33" s="572"/>
      <c r="TNJ33" s="572"/>
      <c r="TNK33" s="572"/>
      <c r="TNL33" s="572"/>
      <c r="TNM33" s="572"/>
      <c r="TNN33" s="572"/>
      <c r="TNO33" s="572"/>
      <c r="TNP33" s="572"/>
      <c r="TNQ33" s="572"/>
      <c r="TNR33" s="572"/>
      <c r="TNS33" s="572"/>
      <c r="TNT33" s="572"/>
      <c r="TNU33" s="572"/>
      <c r="TNV33" s="572"/>
      <c r="TNW33" s="572"/>
      <c r="TNX33" s="572"/>
      <c r="TNY33" s="572"/>
      <c r="TNZ33" s="572"/>
      <c r="TOA33" s="572"/>
      <c r="TOB33" s="572"/>
      <c r="TOC33" s="572"/>
      <c r="TOD33" s="572"/>
      <c r="TOE33" s="572"/>
      <c r="TOF33" s="572"/>
      <c r="TOG33" s="572"/>
      <c r="TOH33" s="572"/>
      <c r="TOI33" s="572"/>
      <c r="TOJ33" s="572"/>
      <c r="TOK33" s="572"/>
      <c r="TOL33" s="572"/>
      <c r="TOM33" s="572"/>
      <c r="TON33" s="572"/>
      <c r="TOO33" s="572"/>
      <c r="TOP33" s="572"/>
      <c r="TOQ33" s="572"/>
      <c r="TOR33" s="572"/>
      <c r="TOS33" s="572"/>
      <c r="TOT33" s="572"/>
      <c r="TOU33" s="572"/>
      <c r="TOV33" s="572"/>
      <c r="TOW33" s="572"/>
      <c r="TOX33" s="572"/>
      <c r="TOY33" s="572"/>
      <c r="TOZ33" s="572"/>
      <c r="TPA33" s="572"/>
      <c r="TPB33" s="572"/>
      <c r="TPC33" s="572"/>
      <c r="TPD33" s="572"/>
      <c r="TPE33" s="572"/>
      <c r="TPF33" s="572"/>
      <c r="TPG33" s="572"/>
      <c r="TPH33" s="572"/>
      <c r="TPI33" s="572"/>
      <c r="TPJ33" s="572"/>
      <c r="TPK33" s="572"/>
      <c r="TPL33" s="572"/>
      <c r="TPM33" s="572"/>
      <c r="TPN33" s="572"/>
      <c r="TPO33" s="572"/>
      <c r="TPP33" s="572"/>
      <c r="TPQ33" s="572"/>
      <c r="TPR33" s="572"/>
      <c r="TPS33" s="572"/>
      <c r="TPT33" s="572"/>
      <c r="TPU33" s="572"/>
      <c r="TPV33" s="572"/>
      <c r="TPW33" s="572"/>
      <c r="TPX33" s="572"/>
      <c r="TPY33" s="572"/>
      <c r="TPZ33" s="572"/>
      <c r="TQA33" s="572"/>
      <c r="TQB33" s="572"/>
      <c r="TQC33" s="572"/>
      <c r="TQD33" s="572"/>
      <c r="TQE33" s="572"/>
      <c r="TQF33" s="572"/>
      <c r="TQG33" s="572"/>
      <c r="TQH33" s="572"/>
      <c r="TQI33" s="572"/>
      <c r="TQJ33" s="572"/>
      <c r="TQK33" s="572"/>
      <c r="TQL33" s="572"/>
      <c r="TQM33" s="572"/>
      <c r="TQN33" s="572"/>
      <c r="TQO33" s="572"/>
      <c r="TQP33" s="572"/>
      <c r="TQQ33" s="572"/>
      <c r="TQR33" s="572"/>
      <c r="TQS33" s="572"/>
      <c r="TQT33" s="572"/>
      <c r="TQU33" s="572"/>
      <c r="TQV33" s="572"/>
      <c r="TQW33" s="572"/>
      <c r="TQX33" s="572"/>
      <c r="TQY33" s="572"/>
      <c r="TQZ33" s="572"/>
      <c r="TRA33" s="572"/>
      <c r="TRB33" s="572"/>
      <c r="TRC33" s="572"/>
      <c r="TRD33" s="572"/>
      <c r="TRE33" s="572"/>
      <c r="TRF33" s="572"/>
      <c r="TRG33" s="572"/>
      <c r="TRH33" s="572"/>
      <c r="TRI33" s="572"/>
      <c r="TRJ33" s="572"/>
      <c r="TRK33" s="572"/>
      <c r="TRL33" s="572"/>
      <c r="TRM33" s="572"/>
      <c r="TRN33" s="572"/>
      <c r="TRO33" s="572"/>
      <c r="TRP33" s="572"/>
      <c r="TRQ33" s="572"/>
      <c r="TRR33" s="572"/>
      <c r="TRS33" s="572"/>
      <c r="TRT33" s="572"/>
      <c r="TRU33" s="572"/>
      <c r="TRV33" s="572"/>
      <c r="TRW33" s="572"/>
      <c r="TRX33" s="572"/>
      <c r="TRY33" s="572"/>
      <c r="TRZ33" s="572"/>
      <c r="TSA33" s="572"/>
      <c r="TSB33" s="572"/>
      <c r="TSC33" s="572"/>
      <c r="TSD33" s="572"/>
      <c r="TSE33" s="572"/>
      <c r="TSF33" s="572"/>
      <c r="TSG33" s="572"/>
      <c r="TSH33" s="572"/>
      <c r="TSI33" s="572"/>
      <c r="TSJ33" s="572"/>
      <c r="TSK33" s="572"/>
      <c r="TSL33" s="572"/>
      <c r="TSM33" s="572"/>
      <c r="TSN33" s="572"/>
      <c r="TSO33" s="572"/>
      <c r="TSP33" s="572"/>
      <c r="TSQ33" s="572"/>
      <c r="TSR33" s="572"/>
      <c r="TSS33" s="572"/>
      <c r="TST33" s="572"/>
      <c r="TSU33" s="572"/>
      <c r="TSV33" s="572"/>
      <c r="TSW33" s="572"/>
      <c r="TSX33" s="572"/>
      <c r="TSY33" s="572"/>
      <c r="TSZ33" s="572"/>
      <c r="TTA33" s="572"/>
      <c r="TTB33" s="572"/>
      <c r="TTC33" s="572"/>
      <c r="TTD33" s="572"/>
      <c r="TTE33" s="572"/>
      <c r="TTF33" s="572"/>
      <c r="TTG33" s="572"/>
      <c r="TTH33" s="572"/>
      <c r="TTI33" s="572"/>
      <c r="TTJ33" s="572"/>
      <c r="TTK33" s="572"/>
      <c r="TTL33" s="572"/>
      <c r="TTM33" s="572"/>
      <c r="TTN33" s="572"/>
      <c r="TTO33" s="572"/>
      <c r="TTP33" s="572"/>
      <c r="TTQ33" s="572"/>
      <c r="TTR33" s="572"/>
      <c r="TTS33" s="572"/>
      <c r="TTT33" s="572"/>
      <c r="TTU33" s="572"/>
      <c r="TTV33" s="572"/>
      <c r="TTW33" s="572"/>
      <c r="TTX33" s="572"/>
      <c r="TTY33" s="572"/>
      <c r="TTZ33" s="572"/>
      <c r="TUA33" s="572"/>
      <c r="TUB33" s="572"/>
      <c r="TUC33" s="572"/>
      <c r="TUD33" s="572"/>
      <c r="TUE33" s="572"/>
      <c r="TUF33" s="572"/>
      <c r="TUG33" s="572"/>
      <c r="TUH33" s="572"/>
      <c r="TUI33" s="572"/>
      <c r="TUJ33" s="572"/>
      <c r="TUK33" s="572"/>
      <c r="TUL33" s="572"/>
      <c r="TUM33" s="572"/>
      <c r="TUN33" s="572"/>
      <c r="TUO33" s="572"/>
      <c r="TUP33" s="572"/>
      <c r="TUQ33" s="572"/>
      <c r="TUR33" s="572"/>
      <c r="TUS33" s="572"/>
      <c r="TUT33" s="572"/>
      <c r="TUU33" s="572"/>
      <c r="TUV33" s="572"/>
      <c r="TUW33" s="572"/>
      <c r="TUX33" s="572"/>
      <c r="TUY33" s="572"/>
      <c r="TUZ33" s="572"/>
      <c r="TVA33" s="572"/>
      <c r="TVB33" s="572"/>
      <c r="TVC33" s="572"/>
      <c r="TVD33" s="572"/>
      <c r="TVE33" s="572"/>
      <c r="TVF33" s="572"/>
      <c r="TVG33" s="572"/>
      <c r="TVH33" s="572"/>
      <c r="TVI33" s="572"/>
      <c r="TVJ33" s="572"/>
      <c r="TVK33" s="572"/>
      <c r="TVL33" s="572"/>
      <c r="TVM33" s="572"/>
      <c r="TVN33" s="572"/>
      <c r="TVO33" s="572"/>
      <c r="TVP33" s="572"/>
      <c r="TVQ33" s="572"/>
      <c r="TVR33" s="572"/>
      <c r="TVS33" s="572"/>
      <c r="TVT33" s="572"/>
      <c r="TVU33" s="572"/>
      <c r="TVV33" s="572"/>
      <c r="TVW33" s="572"/>
      <c r="TVX33" s="572"/>
      <c r="TVY33" s="572"/>
      <c r="TVZ33" s="572"/>
      <c r="TWA33" s="572"/>
      <c r="TWB33" s="572"/>
      <c r="TWC33" s="572"/>
      <c r="TWD33" s="572"/>
      <c r="TWE33" s="572"/>
      <c r="TWF33" s="572"/>
      <c r="TWG33" s="572"/>
      <c r="TWH33" s="572"/>
      <c r="TWI33" s="572"/>
      <c r="TWJ33" s="572"/>
      <c r="TWK33" s="572"/>
      <c r="TWL33" s="572"/>
      <c r="TWM33" s="572"/>
      <c r="TWN33" s="572"/>
      <c r="TWO33" s="572"/>
      <c r="TWP33" s="572"/>
      <c r="TWQ33" s="572"/>
      <c r="TWR33" s="572"/>
      <c r="TWS33" s="572"/>
      <c r="TWT33" s="572"/>
      <c r="TWU33" s="572"/>
      <c r="TWV33" s="572"/>
      <c r="TWW33" s="572"/>
      <c r="TWX33" s="572"/>
      <c r="TWY33" s="572"/>
      <c r="TWZ33" s="572"/>
      <c r="TXA33" s="572"/>
      <c r="TXB33" s="572"/>
      <c r="TXC33" s="572"/>
      <c r="TXD33" s="572"/>
      <c r="TXE33" s="572"/>
      <c r="TXF33" s="572"/>
      <c r="TXG33" s="572"/>
      <c r="TXH33" s="572"/>
      <c r="TXI33" s="572"/>
      <c r="TXJ33" s="572"/>
      <c r="TXK33" s="572"/>
      <c r="TXL33" s="572"/>
      <c r="TXM33" s="572"/>
      <c r="TXN33" s="572"/>
      <c r="TXO33" s="572"/>
      <c r="TXP33" s="572"/>
      <c r="TXQ33" s="572"/>
      <c r="TXR33" s="572"/>
      <c r="TXS33" s="572"/>
      <c r="TXT33" s="572"/>
      <c r="TXU33" s="572"/>
      <c r="TXV33" s="572"/>
      <c r="TXW33" s="572"/>
      <c r="TXX33" s="572"/>
      <c r="TXY33" s="572"/>
      <c r="TXZ33" s="572"/>
      <c r="TYA33" s="572"/>
      <c r="TYB33" s="572"/>
      <c r="TYC33" s="572"/>
      <c r="TYD33" s="572"/>
      <c r="TYE33" s="572"/>
      <c r="TYF33" s="572"/>
      <c r="TYG33" s="572"/>
      <c r="TYH33" s="572"/>
      <c r="TYI33" s="572"/>
      <c r="TYJ33" s="572"/>
      <c r="TYK33" s="572"/>
      <c r="TYL33" s="572"/>
      <c r="TYM33" s="572"/>
      <c r="TYN33" s="572"/>
      <c r="TYO33" s="572"/>
      <c r="TYP33" s="572"/>
      <c r="TYQ33" s="572"/>
      <c r="TYR33" s="572"/>
      <c r="TYS33" s="572"/>
      <c r="TYT33" s="572"/>
      <c r="TYU33" s="572"/>
      <c r="TYV33" s="572"/>
      <c r="TYW33" s="572"/>
      <c r="TYX33" s="572"/>
      <c r="TYY33" s="572"/>
      <c r="TYZ33" s="572"/>
      <c r="TZA33" s="572"/>
      <c r="TZB33" s="572"/>
      <c r="TZC33" s="572"/>
      <c r="TZD33" s="572"/>
      <c r="TZE33" s="572"/>
      <c r="TZF33" s="572"/>
      <c r="TZG33" s="572"/>
      <c r="TZH33" s="572"/>
      <c r="TZI33" s="572"/>
      <c r="TZJ33" s="572"/>
      <c r="TZK33" s="572"/>
      <c r="TZL33" s="572"/>
      <c r="TZM33" s="572"/>
      <c r="TZN33" s="572"/>
      <c r="TZO33" s="572"/>
      <c r="TZP33" s="572"/>
      <c r="TZQ33" s="572"/>
      <c r="TZR33" s="572"/>
      <c r="TZS33" s="572"/>
      <c r="TZT33" s="572"/>
      <c r="TZU33" s="572"/>
      <c r="TZV33" s="572"/>
      <c r="TZW33" s="572"/>
      <c r="TZX33" s="572"/>
      <c r="TZY33" s="572"/>
      <c r="TZZ33" s="572"/>
      <c r="UAA33" s="572"/>
      <c r="UAB33" s="572"/>
      <c r="UAC33" s="572"/>
      <c r="UAD33" s="572"/>
      <c r="UAE33" s="572"/>
      <c r="UAF33" s="572"/>
      <c r="UAG33" s="572"/>
      <c r="UAH33" s="572"/>
      <c r="UAI33" s="572"/>
      <c r="UAJ33" s="572"/>
      <c r="UAK33" s="572"/>
      <c r="UAL33" s="572"/>
      <c r="UAM33" s="572"/>
      <c r="UAN33" s="572"/>
      <c r="UAO33" s="572"/>
      <c r="UAP33" s="572"/>
      <c r="UAQ33" s="572"/>
      <c r="UAR33" s="572"/>
      <c r="UAS33" s="572"/>
      <c r="UAT33" s="572"/>
      <c r="UAU33" s="572"/>
      <c r="UAV33" s="572"/>
      <c r="UAW33" s="572"/>
      <c r="UAX33" s="572"/>
      <c r="UAY33" s="572"/>
      <c r="UAZ33" s="572"/>
      <c r="UBA33" s="572"/>
      <c r="UBB33" s="572"/>
      <c r="UBC33" s="572"/>
      <c r="UBD33" s="572"/>
      <c r="UBE33" s="572"/>
      <c r="UBF33" s="572"/>
      <c r="UBG33" s="572"/>
      <c r="UBH33" s="572"/>
      <c r="UBI33" s="572"/>
      <c r="UBJ33" s="572"/>
      <c r="UBK33" s="572"/>
      <c r="UBL33" s="572"/>
      <c r="UBM33" s="572"/>
      <c r="UBN33" s="572"/>
      <c r="UBO33" s="572"/>
      <c r="UBP33" s="572"/>
      <c r="UBQ33" s="572"/>
      <c r="UBR33" s="572"/>
      <c r="UBS33" s="572"/>
      <c r="UBT33" s="572"/>
      <c r="UBU33" s="572"/>
      <c r="UBV33" s="572"/>
      <c r="UBW33" s="572"/>
      <c r="UBX33" s="572"/>
      <c r="UBY33" s="572"/>
      <c r="UBZ33" s="572"/>
      <c r="UCA33" s="572"/>
      <c r="UCB33" s="572"/>
      <c r="UCC33" s="572"/>
      <c r="UCD33" s="572"/>
      <c r="UCE33" s="572"/>
      <c r="UCF33" s="572"/>
      <c r="UCG33" s="572"/>
      <c r="UCH33" s="572"/>
      <c r="UCI33" s="572"/>
      <c r="UCJ33" s="572"/>
      <c r="UCK33" s="572"/>
      <c r="UCL33" s="572"/>
      <c r="UCM33" s="572"/>
      <c r="UCN33" s="572"/>
      <c r="UCO33" s="572"/>
      <c r="UCP33" s="572"/>
      <c r="UCQ33" s="572"/>
      <c r="UCR33" s="572"/>
      <c r="UCS33" s="572"/>
      <c r="UCT33" s="572"/>
      <c r="UCU33" s="572"/>
      <c r="UCV33" s="572"/>
      <c r="UCW33" s="572"/>
      <c r="UCX33" s="572"/>
      <c r="UCY33" s="572"/>
      <c r="UCZ33" s="572"/>
      <c r="UDA33" s="572"/>
      <c r="UDB33" s="572"/>
      <c r="UDC33" s="572"/>
      <c r="UDD33" s="572"/>
      <c r="UDE33" s="572"/>
      <c r="UDF33" s="572"/>
      <c r="UDG33" s="572"/>
      <c r="UDH33" s="572"/>
      <c r="UDI33" s="572"/>
      <c r="UDJ33" s="572"/>
      <c r="UDK33" s="572"/>
      <c r="UDL33" s="572"/>
      <c r="UDM33" s="572"/>
      <c r="UDN33" s="572"/>
      <c r="UDO33" s="572"/>
      <c r="UDP33" s="572"/>
      <c r="UDQ33" s="572"/>
      <c r="UDR33" s="572"/>
      <c r="UDS33" s="572"/>
      <c r="UDT33" s="572"/>
      <c r="UDU33" s="572"/>
      <c r="UDV33" s="572"/>
      <c r="UDW33" s="572"/>
      <c r="UDX33" s="572"/>
      <c r="UDY33" s="572"/>
      <c r="UDZ33" s="572"/>
      <c r="UEA33" s="572"/>
      <c r="UEB33" s="572"/>
      <c r="UEC33" s="572"/>
      <c r="UED33" s="572"/>
      <c r="UEE33" s="572"/>
      <c r="UEF33" s="572"/>
      <c r="UEG33" s="572"/>
      <c r="UEH33" s="572"/>
      <c r="UEI33" s="572"/>
      <c r="UEJ33" s="572"/>
      <c r="UEK33" s="572"/>
      <c r="UEL33" s="572"/>
      <c r="UEM33" s="572"/>
      <c r="UEN33" s="572"/>
      <c r="UEO33" s="572"/>
      <c r="UEP33" s="572"/>
      <c r="UEQ33" s="572"/>
      <c r="UER33" s="572"/>
      <c r="UES33" s="572"/>
      <c r="UET33" s="572"/>
      <c r="UEU33" s="572"/>
      <c r="UEV33" s="572"/>
      <c r="UEW33" s="572"/>
      <c r="UEX33" s="572"/>
      <c r="UEY33" s="572"/>
      <c r="UEZ33" s="572"/>
      <c r="UFA33" s="572"/>
      <c r="UFB33" s="572"/>
      <c r="UFC33" s="572"/>
      <c r="UFD33" s="572"/>
      <c r="UFE33" s="572"/>
      <c r="UFF33" s="572"/>
      <c r="UFG33" s="572"/>
      <c r="UFH33" s="572"/>
      <c r="UFI33" s="572"/>
      <c r="UFJ33" s="572"/>
      <c r="UFK33" s="572"/>
      <c r="UFL33" s="572"/>
      <c r="UFM33" s="572"/>
      <c r="UFN33" s="572"/>
      <c r="UFO33" s="572"/>
      <c r="UFP33" s="572"/>
      <c r="UFQ33" s="572"/>
      <c r="UFR33" s="572"/>
      <c r="UFS33" s="572"/>
      <c r="UFT33" s="572"/>
      <c r="UFU33" s="572"/>
      <c r="UFV33" s="572"/>
      <c r="UFW33" s="572"/>
      <c r="UFX33" s="572"/>
      <c r="UFY33" s="572"/>
      <c r="UFZ33" s="572"/>
      <c r="UGA33" s="572"/>
      <c r="UGB33" s="572"/>
      <c r="UGC33" s="572"/>
      <c r="UGD33" s="572"/>
      <c r="UGE33" s="572"/>
      <c r="UGF33" s="572"/>
      <c r="UGG33" s="572"/>
      <c r="UGH33" s="572"/>
      <c r="UGI33" s="572"/>
      <c r="UGJ33" s="572"/>
      <c r="UGK33" s="572"/>
      <c r="UGL33" s="572"/>
      <c r="UGM33" s="572"/>
      <c r="UGN33" s="572"/>
      <c r="UGO33" s="572"/>
      <c r="UGP33" s="572"/>
      <c r="UGQ33" s="572"/>
      <c r="UGR33" s="572"/>
      <c r="UGS33" s="572"/>
      <c r="UGT33" s="572"/>
      <c r="UGU33" s="572"/>
      <c r="UGV33" s="572"/>
      <c r="UGW33" s="572"/>
      <c r="UGX33" s="572"/>
      <c r="UGY33" s="572"/>
      <c r="UGZ33" s="572"/>
      <c r="UHA33" s="572"/>
      <c r="UHB33" s="572"/>
      <c r="UHC33" s="572"/>
      <c r="UHD33" s="572"/>
      <c r="UHE33" s="572"/>
      <c r="UHF33" s="572"/>
      <c r="UHG33" s="572"/>
      <c r="UHH33" s="572"/>
      <c r="UHI33" s="572"/>
      <c r="UHJ33" s="572"/>
      <c r="UHK33" s="572"/>
      <c r="UHL33" s="572"/>
      <c r="UHM33" s="572"/>
      <c r="UHN33" s="572"/>
      <c r="UHO33" s="572"/>
      <c r="UHP33" s="572"/>
      <c r="UHQ33" s="572"/>
      <c r="UHR33" s="572"/>
      <c r="UHS33" s="572"/>
      <c r="UHT33" s="572"/>
      <c r="UHU33" s="572"/>
      <c r="UHV33" s="572"/>
      <c r="UHW33" s="572"/>
      <c r="UHX33" s="572"/>
      <c r="UHY33" s="572"/>
      <c r="UHZ33" s="572"/>
      <c r="UIA33" s="572"/>
      <c r="UIB33" s="572"/>
      <c r="UIC33" s="572"/>
      <c r="UID33" s="572"/>
      <c r="UIE33" s="572"/>
      <c r="UIF33" s="572"/>
      <c r="UIG33" s="572"/>
      <c r="UIH33" s="572"/>
      <c r="UII33" s="572"/>
      <c r="UIJ33" s="572"/>
      <c r="UIK33" s="572"/>
      <c r="UIL33" s="572"/>
      <c r="UIM33" s="572"/>
      <c r="UIN33" s="572"/>
      <c r="UIO33" s="572"/>
      <c r="UIP33" s="572"/>
      <c r="UIQ33" s="572"/>
      <c r="UIR33" s="572"/>
      <c r="UIS33" s="572"/>
      <c r="UIT33" s="572"/>
      <c r="UIU33" s="572"/>
      <c r="UIV33" s="572"/>
      <c r="UIW33" s="572"/>
      <c r="UIX33" s="572"/>
      <c r="UIY33" s="572"/>
      <c r="UIZ33" s="572"/>
      <c r="UJA33" s="572"/>
      <c r="UJB33" s="572"/>
      <c r="UJC33" s="572"/>
      <c r="UJD33" s="572"/>
      <c r="UJE33" s="572"/>
      <c r="UJF33" s="572"/>
      <c r="UJG33" s="572"/>
      <c r="UJH33" s="572"/>
      <c r="UJI33" s="572"/>
      <c r="UJJ33" s="572"/>
      <c r="UJK33" s="572"/>
      <c r="UJL33" s="572"/>
      <c r="UJM33" s="572"/>
      <c r="UJN33" s="572"/>
      <c r="UJO33" s="572"/>
      <c r="UJP33" s="572"/>
      <c r="UJQ33" s="572"/>
      <c r="UJR33" s="572"/>
      <c r="UJS33" s="572"/>
      <c r="UJT33" s="572"/>
      <c r="UJU33" s="572"/>
      <c r="UJV33" s="572"/>
      <c r="UJW33" s="572"/>
      <c r="UJX33" s="572"/>
      <c r="UJY33" s="572"/>
      <c r="UJZ33" s="572"/>
      <c r="UKA33" s="572"/>
      <c r="UKB33" s="572"/>
      <c r="UKC33" s="572"/>
      <c r="UKD33" s="572"/>
      <c r="UKE33" s="572"/>
      <c r="UKF33" s="572"/>
      <c r="UKG33" s="572"/>
      <c r="UKH33" s="572"/>
      <c r="UKI33" s="572"/>
      <c r="UKJ33" s="572"/>
      <c r="UKK33" s="572"/>
      <c r="UKL33" s="572"/>
      <c r="UKM33" s="572"/>
      <c r="UKN33" s="572"/>
      <c r="UKO33" s="572"/>
      <c r="UKP33" s="572"/>
      <c r="UKQ33" s="572"/>
      <c r="UKR33" s="572"/>
      <c r="UKS33" s="572"/>
      <c r="UKT33" s="572"/>
      <c r="UKU33" s="572"/>
      <c r="UKV33" s="572"/>
      <c r="UKW33" s="572"/>
      <c r="UKX33" s="572"/>
      <c r="UKY33" s="572"/>
      <c r="UKZ33" s="572"/>
      <c r="ULA33" s="572"/>
      <c r="ULB33" s="572"/>
      <c r="ULC33" s="572"/>
      <c r="ULD33" s="572"/>
      <c r="ULE33" s="572"/>
      <c r="ULF33" s="572"/>
      <c r="ULG33" s="572"/>
      <c r="ULH33" s="572"/>
      <c r="ULI33" s="572"/>
      <c r="ULJ33" s="572"/>
      <c r="ULK33" s="572"/>
      <c r="ULL33" s="572"/>
      <c r="ULM33" s="572"/>
      <c r="ULN33" s="572"/>
      <c r="ULO33" s="572"/>
      <c r="ULP33" s="572"/>
      <c r="ULQ33" s="572"/>
      <c r="ULR33" s="572"/>
      <c r="ULS33" s="572"/>
      <c r="ULT33" s="572"/>
      <c r="ULU33" s="572"/>
      <c r="ULV33" s="572"/>
      <c r="ULW33" s="572"/>
      <c r="ULX33" s="572"/>
      <c r="ULY33" s="572"/>
      <c r="ULZ33" s="572"/>
      <c r="UMA33" s="572"/>
      <c r="UMB33" s="572"/>
      <c r="UMC33" s="572"/>
      <c r="UMD33" s="572"/>
      <c r="UME33" s="572"/>
      <c r="UMF33" s="572"/>
      <c r="UMG33" s="572"/>
      <c r="UMH33" s="572"/>
      <c r="UMI33" s="572"/>
      <c r="UMJ33" s="572"/>
      <c r="UMK33" s="572"/>
      <c r="UML33" s="572"/>
      <c r="UMM33" s="572"/>
      <c r="UMN33" s="572"/>
      <c r="UMO33" s="572"/>
      <c r="UMP33" s="572"/>
      <c r="UMQ33" s="572"/>
      <c r="UMR33" s="572"/>
      <c r="UMS33" s="572"/>
      <c r="UMT33" s="572"/>
      <c r="UMU33" s="572"/>
      <c r="UMV33" s="572"/>
      <c r="UMW33" s="572"/>
      <c r="UMX33" s="572"/>
      <c r="UMY33" s="572"/>
      <c r="UMZ33" s="572"/>
      <c r="UNA33" s="572"/>
      <c r="UNB33" s="572"/>
      <c r="UNC33" s="572"/>
      <c r="UND33" s="572"/>
      <c r="UNE33" s="572"/>
      <c r="UNF33" s="572"/>
      <c r="UNG33" s="572"/>
      <c r="UNH33" s="572"/>
      <c r="UNI33" s="572"/>
      <c r="UNJ33" s="572"/>
      <c r="UNK33" s="572"/>
      <c r="UNL33" s="572"/>
      <c r="UNM33" s="572"/>
      <c r="UNN33" s="572"/>
      <c r="UNO33" s="572"/>
      <c r="UNP33" s="572"/>
      <c r="UNQ33" s="572"/>
      <c r="UNR33" s="572"/>
      <c r="UNS33" s="572"/>
      <c r="UNT33" s="572"/>
      <c r="UNU33" s="572"/>
      <c r="UNV33" s="572"/>
      <c r="UNW33" s="572"/>
      <c r="UNX33" s="572"/>
      <c r="UNY33" s="572"/>
      <c r="UNZ33" s="572"/>
      <c r="UOA33" s="572"/>
      <c r="UOB33" s="572"/>
      <c r="UOC33" s="572"/>
      <c r="UOD33" s="572"/>
      <c r="UOE33" s="572"/>
      <c r="UOF33" s="572"/>
      <c r="UOG33" s="572"/>
      <c r="UOH33" s="572"/>
      <c r="UOI33" s="572"/>
      <c r="UOJ33" s="572"/>
      <c r="UOK33" s="572"/>
      <c r="UOL33" s="572"/>
      <c r="UOM33" s="572"/>
      <c r="UON33" s="572"/>
      <c r="UOO33" s="572"/>
      <c r="UOP33" s="572"/>
      <c r="UOQ33" s="572"/>
      <c r="UOR33" s="572"/>
      <c r="UOS33" s="572"/>
      <c r="UOT33" s="572"/>
      <c r="UOU33" s="572"/>
      <c r="UOV33" s="572"/>
      <c r="UOW33" s="572"/>
      <c r="UOX33" s="572"/>
      <c r="UOY33" s="572"/>
      <c r="UOZ33" s="572"/>
      <c r="UPA33" s="572"/>
      <c r="UPB33" s="572"/>
      <c r="UPC33" s="572"/>
      <c r="UPD33" s="572"/>
      <c r="UPE33" s="572"/>
      <c r="UPF33" s="572"/>
      <c r="UPG33" s="572"/>
      <c r="UPH33" s="572"/>
      <c r="UPI33" s="572"/>
      <c r="UPJ33" s="572"/>
      <c r="UPK33" s="572"/>
      <c r="UPL33" s="572"/>
      <c r="UPM33" s="572"/>
      <c r="UPN33" s="572"/>
      <c r="UPO33" s="572"/>
      <c r="UPP33" s="572"/>
      <c r="UPQ33" s="572"/>
      <c r="UPR33" s="572"/>
      <c r="UPS33" s="572"/>
      <c r="UPT33" s="572"/>
      <c r="UPU33" s="572"/>
      <c r="UPV33" s="572"/>
      <c r="UPW33" s="572"/>
      <c r="UPX33" s="572"/>
      <c r="UPY33" s="572"/>
      <c r="UPZ33" s="572"/>
      <c r="UQA33" s="572"/>
      <c r="UQB33" s="572"/>
      <c r="UQC33" s="572"/>
      <c r="UQD33" s="572"/>
      <c r="UQE33" s="572"/>
      <c r="UQF33" s="572"/>
      <c r="UQG33" s="572"/>
      <c r="UQH33" s="572"/>
      <c r="UQI33" s="572"/>
      <c r="UQJ33" s="572"/>
      <c r="UQK33" s="572"/>
      <c r="UQL33" s="572"/>
      <c r="UQM33" s="572"/>
      <c r="UQN33" s="572"/>
      <c r="UQO33" s="572"/>
      <c r="UQP33" s="572"/>
      <c r="UQQ33" s="572"/>
      <c r="UQR33" s="572"/>
      <c r="UQS33" s="572"/>
      <c r="UQT33" s="572"/>
      <c r="UQU33" s="572"/>
      <c r="UQV33" s="572"/>
      <c r="UQW33" s="572"/>
      <c r="UQX33" s="572"/>
      <c r="UQY33" s="572"/>
      <c r="UQZ33" s="572"/>
      <c r="URA33" s="572"/>
      <c r="URB33" s="572"/>
      <c r="URC33" s="572"/>
      <c r="URD33" s="572"/>
      <c r="URE33" s="572"/>
      <c r="URF33" s="572"/>
      <c r="URG33" s="572"/>
      <c r="URH33" s="572"/>
      <c r="URI33" s="572"/>
      <c r="URJ33" s="572"/>
      <c r="URK33" s="572"/>
      <c r="URL33" s="572"/>
      <c r="URM33" s="572"/>
      <c r="URN33" s="572"/>
      <c r="URO33" s="572"/>
      <c r="URP33" s="572"/>
      <c r="URQ33" s="572"/>
      <c r="URR33" s="572"/>
      <c r="URS33" s="572"/>
      <c r="URT33" s="572"/>
      <c r="URU33" s="572"/>
      <c r="URV33" s="572"/>
      <c r="URW33" s="572"/>
      <c r="URX33" s="572"/>
      <c r="URY33" s="572"/>
      <c r="URZ33" s="572"/>
      <c r="USA33" s="572"/>
      <c r="USB33" s="572"/>
      <c r="USC33" s="572"/>
      <c r="USD33" s="572"/>
      <c r="USE33" s="572"/>
      <c r="USF33" s="572"/>
      <c r="USG33" s="572"/>
      <c r="USH33" s="572"/>
      <c r="USI33" s="572"/>
      <c r="USJ33" s="572"/>
      <c r="USK33" s="572"/>
      <c r="USL33" s="572"/>
      <c r="USM33" s="572"/>
      <c r="USN33" s="572"/>
      <c r="USO33" s="572"/>
      <c r="USP33" s="572"/>
      <c r="USQ33" s="572"/>
      <c r="USR33" s="572"/>
      <c r="USS33" s="572"/>
      <c r="UST33" s="572"/>
      <c r="USU33" s="572"/>
      <c r="USV33" s="572"/>
      <c r="USW33" s="572"/>
      <c r="USX33" s="572"/>
      <c r="USY33" s="572"/>
      <c r="USZ33" s="572"/>
      <c r="UTA33" s="572"/>
      <c r="UTB33" s="572"/>
      <c r="UTC33" s="572"/>
      <c r="UTD33" s="572"/>
      <c r="UTE33" s="572"/>
      <c r="UTF33" s="572"/>
      <c r="UTG33" s="572"/>
      <c r="UTH33" s="572"/>
      <c r="UTI33" s="572"/>
      <c r="UTJ33" s="572"/>
      <c r="UTK33" s="572"/>
      <c r="UTL33" s="572"/>
      <c r="UTM33" s="572"/>
      <c r="UTN33" s="572"/>
      <c r="UTO33" s="572"/>
      <c r="UTP33" s="572"/>
      <c r="UTQ33" s="572"/>
      <c r="UTR33" s="572"/>
      <c r="UTS33" s="572"/>
      <c r="UTT33" s="572"/>
      <c r="UTU33" s="572"/>
      <c r="UTV33" s="572"/>
      <c r="UTW33" s="572"/>
      <c r="UTX33" s="572"/>
      <c r="UTY33" s="572"/>
      <c r="UTZ33" s="572"/>
      <c r="UUA33" s="572"/>
      <c r="UUB33" s="572"/>
      <c r="UUC33" s="572"/>
      <c r="UUD33" s="572"/>
      <c r="UUE33" s="572"/>
      <c r="UUF33" s="572"/>
      <c r="UUG33" s="572"/>
      <c r="UUH33" s="572"/>
      <c r="UUI33" s="572"/>
      <c r="UUJ33" s="572"/>
      <c r="UUK33" s="572"/>
      <c r="UUL33" s="572"/>
      <c r="UUM33" s="572"/>
      <c r="UUN33" s="572"/>
      <c r="UUO33" s="572"/>
      <c r="UUP33" s="572"/>
      <c r="UUQ33" s="572"/>
      <c r="UUR33" s="572"/>
      <c r="UUS33" s="572"/>
      <c r="UUT33" s="572"/>
      <c r="UUU33" s="572"/>
      <c r="UUV33" s="572"/>
      <c r="UUW33" s="572"/>
      <c r="UUX33" s="572"/>
      <c r="UUY33" s="572"/>
      <c r="UUZ33" s="572"/>
      <c r="UVA33" s="572"/>
      <c r="UVB33" s="572"/>
      <c r="UVC33" s="572"/>
      <c r="UVD33" s="572"/>
      <c r="UVE33" s="572"/>
      <c r="UVF33" s="572"/>
      <c r="UVG33" s="572"/>
      <c r="UVH33" s="572"/>
      <c r="UVI33" s="572"/>
      <c r="UVJ33" s="572"/>
      <c r="UVK33" s="572"/>
      <c r="UVL33" s="572"/>
      <c r="UVM33" s="572"/>
      <c r="UVN33" s="572"/>
      <c r="UVO33" s="572"/>
      <c r="UVP33" s="572"/>
      <c r="UVQ33" s="572"/>
      <c r="UVR33" s="572"/>
      <c r="UVS33" s="572"/>
      <c r="UVT33" s="572"/>
      <c r="UVU33" s="572"/>
      <c r="UVV33" s="572"/>
      <c r="UVW33" s="572"/>
      <c r="UVX33" s="572"/>
      <c r="UVY33" s="572"/>
      <c r="UVZ33" s="572"/>
      <c r="UWA33" s="572"/>
      <c r="UWB33" s="572"/>
      <c r="UWC33" s="572"/>
      <c r="UWD33" s="572"/>
      <c r="UWE33" s="572"/>
      <c r="UWF33" s="572"/>
      <c r="UWG33" s="572"/>
      <c r="UWH33" s="572"/>
      <c r="UWI33" s="572"/>
      <c r="UWJ33" s="572"/>
      <c r="UWK33" s="572"/>
      <c r="UWL33" s="572"/>
      <c r="UWM33" s="572"/>
      <c r="UWN33" s="572"/>
      <c r="UWO33" s="572"/>
      <c r="UWP33" s="572"/>
      <c r="UWQ33" s="572"/>
      <c r="UWR33" s="572"/>
      <c r="UWS33" s="572"/>
      <c r="UWT33" s="572"/>
      <c r="UWU33" s="572"/>
      <c r="UWV33" s="572"/>
      <c r="UWW33" s="572"/>
      <c r="UWX33" s="572"/>
      <c r="UWY33" s="572"/>
      <c r="UWZ33" s="572"/>
      <c r="UXA33" s="572"/>
      <c r="UXB33" s="572"/>
      <c r="UXC33" s="572"/>
      <c r="UXD33" s="572"/>
      <c r="UXE33" s="572"/>
      <c r="UXF33" s="572"/>
      <c r="UXG33" s="572"/>
      <c r="UXH33" s="572"/>
      <c r="UXI33" s="572"/>
      <c r="UXJ33" s="572"/>
      <c r="UXK33" s="572"/>
      <c r="UXL33" s="572"/>
      <c r="UXM33" s="572"/>
      <c r="UXN33" s="572"/>
      <c r="UXO33" s="572"/>
      <c r="UXP33" s="572"/>
      <c r="UXQ33" s="572"/>
      <c r="UXR33" s="572"/>
      <c r="UXS33" s="572"/>
      <c r="UXT33" s="572"/>
      <c r="UXU33" s="572"/>
      <c r="UXV33" s="572"/>
      <c r="UXW33" s="572"/>
      <c r="UXX33" s="572"/>
      <c r="UXY33" s="572"/>
      <c r="UXZ33" s="572"/>
      <c r="UYA33" s="572"/>
      <c r="UYB33" s="572"/>
      <c r="UYC33" s="572"/>
      <c r="UYD33" s="572"/>
      <c r="UYE33" s="572"/>
      <c r="UYF33" s="572"/>
      <c r="UYG33" s="572"/>
      <c r="UYH33" s="572"/>
      <c r="UYI33" s="572"/>
      <c r="UYJ33" s="572"/>
      <c r="UYK33" s="572"/>
      <c r="UYL33" s="572"/>
      <c r="UYM33" s="572"/>
      <c r="UYN33" s="572"/>
      <c r="UYO33" s="572"/>
      <c r="UYP33" s="572"/>
      <c r="UYQ33" s="572"/>
      <c r="UYR33" s="572"/>
      <c r="UYS33" s="572"/>
      <c r="UYT33" s="572"/>
      <c r="UYU33" s="572"/>
      <c r="UYV33" s="572"/>
      <c r="UYW33" s="572"/>
      <c r="UYX33" s="572"/>
      <c r="UYY33" s="572"/>
      <c r="UYZ33" s="572"/>
      <c r="UZA33" s="572"/>
      <c r="UZB33" s="572"/>
      <c r="UZC33" s="572"/>
      <c r="UZD33" s="572"/>
      <c r="UZE33" s="572"/>
      <c r="UZF33" s="572"/>
      <c r="UZG33" s="572"/>
      <c r="UZH33" s="572"/>
      <c r="UZI33" s="572"/>
      <c r="UZJ33" s="572"/>
      <c r="UZK33" s="572"/>
      <c r="UZL33" s="572"/>
      <c r="UZM33" s="572"/>
      <c r="UZN33" s="572"/>
      <c r="UZO33" s="572"/>
      <c r="UZP33" s="572"/>
      <c r="UZQ33" s="572"/>
      <c r="UZR33" s="572"/>
      <c r="UZS33" s="572"/>
      <c r="UZT33" s="572"/>
      <c r="UZU33" s="572"/>
      <c r="UZV33" s="572"/>
      <c r="UZW33" s="572"/>
      <c r="UZX33" s="572"/>
      <c r="UZY33" s="572"/>
      <c r="UZZ33" s="572"/>
      <c r="VAA33" s="572"/>
      <c r="VAB33" s="572"/>
      <c r="VAC33" s="572"/>
      <c r="VAD33" s="572"/>
      <c r="VAE33" s="572"/>
      <c r="VAF33" s="572"/>
      <c r="VAG33" s="572"/>
      <c r="VAH33" s="572"/>
      <c r="VAI33" s="572"/>
      <c r="VAJ33" s="572"/>
      <c r="VAK33" s="572"/>
      <c r="VAL33" s="572"/>
      <c r="VAM33" s="572"/>
      <c r="VAN33" s="572"/>
      <c r="VAO33" s="572"/>
      <c r="VAP33" s="572"/>
      <c r="VAQ33" s="572"/>
      <c r="VAR33" s="572"/>
      <c r="VAS33" s="572"/>
      <c r="VAT33" s="572"/>
      <c r="VAU33" s="572"/>
      <c r="VAV33" s="572"/>
      <c r="VAW33" s="572"/>
      <c r="VAX33" s="572"/>
      <c r="VAY33" s="572"/>
      <c r="VAZ33" s="572"/>
      <c r="VBA33" s="572"/>
      <c r="VBB33" s="572"/>
      <c r="VBC33" s="572"/>
      <c r="VBD33" s="572"/>
      <c r="VBE33" s="572"/>
      <c r="VBF33" s="572"/>
      <c r="VBG33" s="572"/>
      <c r="VBH33" s="572"/>
      <c r="VBI33" s="572"/>
      <c r="VBJ33" s="572"/>
      <c r="VBK33" s="572"/>
      <c r="VBL33" s="572"/>
      <c r="VBM33" s="572"/>
      <c r="VBN33" s="572"/>
      <c r="VBO33" s="572"/>
      <c r="VBP33" s="572"/>
      <c r="VBQ33" s="572"/>
      <c r="VBR33" s="572"/>
      <c r="VBS33" s="572"/>
      <c r="VBT33" s="572"/>
      <c r="VBU33" s="572"/>
      <c r="VBV33" s="572"/>
      <c r="VBW33" s="572"/>
      <c r="VBX33" s="572"/>
      <c r="VBY33" s="572"/>
      <c r="VBZ33" s="572"/>
      <c r="VCA33" s="572"/>
      <c r="VCB33" s="572"/>
      <c r="VCC33" s="572"/>
      <c r="VCD33" s="572"/>
      <c r="VCE33" s="572"/>
      <c r="VCF33" s="572"/>
      <c r="VCG33" s="572"/>
      <c r="VCH33" s="572"/>
      <c r="VCI33" s="572"/>
      <c r="VCJ33" s="572"/>
      <c r="VCK33" s="572"/>
      <c r="VCL33" s="572"/>
      <c r="VCM33" s="572"/>
      <c r="VCN33" s="572"/>
      <c r="VCO33" s="572"/>
      <c r="VCP33" s="572"/>
      <c r="VCQ33" s="572"/>
      <c r="VCR33" s="572"/>
      <c r="VCS33" s="572"/>
      <c r="VCT33" s="572"/>
      <c r="VCU33" s="572"/>
      <c r="VCV33" s="572"/>
      <c r="VCW33" s="572"/>
      <c r="VCX33" s="572"/>
      <c r="VCY33" s="572"/>
      <c r="VCZ33" s="572"/>
      <c r="VDA33" s="572"/>
      <c r="VDB33" s="572"/>
      <c r="VDC33" s="572"/>
      <c r="VDD33" s="572"/>
      <c r="VDE33" s="572"/>
      <c r="VDF33" s="572"/>
      <c r="VDG33" s="572"/>
      <c r="VDH33" s="572"/>
      <c r="VDI33" s="572"/>
      <c r="VDJ33" s="572"/>
      <c r="VDK33" s="572"/>
      <c r="VDL33" s="572"/>
      <c r="VDM33" s="572"/>
      <c r="VDN33" s="572"/>
      <c r="VDO33" s="572"/>
      <c r="VDP33" s="572"/>
      <c r="VDQ33" s="572"/>
      <c r="VDR33" s="572"/>
      <c r="VDS33" s="572"/>
      <c r="VDT33" s="572"/>
      <c r="VDU33" s="572"/>
      <c r="VDV33" s="572"/>
      <c r="VDW33" s="572"/>
      <c r="VDX33" s="572"/>
      <c r="VDY33" s="572"/>
      <c r="VDZ33" s="572"/>
      <c r="VEA33" s="572"/>
      <c r="VEB33" s="572"/>
      <c r="VEC33" s="572"/>
      <c r="VED33" s="572"/>
      <c r="VEE33" s="572"/>
      <c r="VEF33" s="572"/>
      <c r="VEG33" s="572"/>
      <c r="VEH33" s="572"/>
      <c r="VEI33" s="572"/>
      <c r="VEJ33" s="572"/>
      <c r="VEK33" s="572"/>
      <c r="VEL33" s="572"/>
      <c r="VEM33" s="572"/>
      <c r="VEN33" s="572"/>
      <c r="VEO33" s="572"/>
      <c r="VEP33" s="572"/>
      <c r="VEQ33" s="572"/>
      <c r="VER33" s="572"/>
      <c r="VES33" s="572"/>
      <c r="VET33" s="572"/>
      <c r="VEU33" s="572"/>
      <c r="VEV33" s="572"/>
      <c r="VEW33" s="572"/>
      <c r="VEX33" s="572"/>
      <c r="VEY33" s="572"/>
      <c r="VEZ33" s="572"/>
      <c r="VFA33" s="572"/>
      <c r="VFB33" s="572"/>
      <c r="VFC33" s="572"/>
      <c r="VFD33" s="572"/>
      <c r="VFE33" s="572"/>
      <c r="VFF33" s="572"/>
      <c r="VFG33" s="572"/>
      <c r="VFH33" s="572"/>
      <c r="VFI33" s="572"/>
      <c r="VFJ33" s="572"/>
      <c r="VFK33" s="572"/>
      <c r="VFL33" s="572"/>
      <c r="VFM33" s="572"/>
      <c r="VFN33" s="572"/>
      <c r="VFO33" s="572"/>
      <c r="VFP33" s="572"/>
      <c r="VFQ33" s="572"/>
      <c r="VFR33" s="572"/>
      <c r="VFS33" s="572"/>
      <c r="VFT33" s="572"/>
      <c r="VFU33" s="572"/>
      <c r="VFV33" s="572"/>
      <c r="VFW33" s="572"/>
      <c r="VFX33" s="572"/>
      <c r="VFY33" s="572"/>
      <c r="VFZ33" s="572"/>
      <c r="VGA33" s="572"/>
      <c r="VGB33" s="572"/>
      <c r="VGC33" s="572"/>
      <c r="VGD33" s="572"/>
      <c r="VGE33" s="572"/>
      <c r="VGF33" s="572"/>
      <c r="VGG33" s="572"/>
      <c r="VGH33" s="572"/>
      <c r="VGI33" s="572"/>
      <c r="VGJ33" s="572"/>
      <c r="VGK33" s="572"/>
      <c r="VGL33" s="572"/>
      <c r="VGM33" s="572"/>
      <c r="VGN33" s="572"/>
      <c r="VGO33" s="572"/>
      <c r="VGP33" s="572"/>
      <c r="VGQ33" s="572"/>
      <c r="VGR33" s="572"/>
      <c r="VGS33" s="572"/>
      <c r="VGT33" s="572"/>
      <c r="VGU33" s="572"/>
      <c r="VGV33" s="572"/>
      <c r="VGW33" s="572"/>
      <c r="VGX33" s="572"/>
      <c r="VGY33" s="572"/>
      <c r="VGZ33" s="572"/>
      <c r="VHA33" s="572"/>
      <c r="VHB33" s="572"/>
      <c r="VHC33" s="572"/>
      <c r="VHD33" s="572"/>
      <c r="VHE33" s="572"/>
      <c r="VHF33" s="572"/>
      <c r="VHG33" s="572"/>
      <c r="VHH33" s="572"/>
      <c r="VHI33" s="572"/>
      <c r="VHJ33" s="572"/>
      <c r="VHK33" s="572"/>
      <c r="VHL33" s="572"/>
      <c r="VHM33" s="572"/>
      <c r="VHN33" s="572"/>
      <c r="VHO33" s="572"/>
      <c r="VHP33" s="572"/>
      <c r="VHQ33" s="572"/>
      <c r="VHR33" s="572"/>
      <c r="VHS33" s="572"/>
      <c r="VHT33" s="572"/>
      <c r="VHU33" s="572"/>
      <c r="VHV33" s="572"/>
      <c r="VHW33" s="572"/>
      <c r="VHX33" s="572"/>
      <c r="VHY33" s="572"/>
      <c r="VHZ33" s="572"/>
      <c r="VIA33" s="572"/>
      <c r="VIB33" s="572"/>
      <c r="VIC33" s="572"/>
      <c r="VID33" s="572"/>
      <c r="VIE33" s="572"/>
      <c r="VIF33" s="572"/>
      <c r="VIG33" s="572"/>
      <c r="VIH33" s="572"/>
      <c r="VII33" s="572"/>
      <c r="VIJ33" s="572"/>
      <c r="VIK33" s="572"/>
      <c r="VIL33" s="572"/>
      <c r="VIM33" s="572"/>
      <c r="VIN33" s="572"/>
      <c r="VIO33" s="572"/>
      <c r="VIP33" s="572"/>
      <c r="VIQ33" s="572"/>
      <c r="VIR33" s="572"/>
      <c r="VIS33" s="572"/>
      <c r="VIT33" s="572"/>
      <c r="VIU33" s="572"/>
      <c r="VIV33" s="572"/>
      <c r="VIW33" s="572"/>
      <c r="VIX33" s="572"/>
      <c r="VIY33" s="572"/>
      <c r="VIZ33" s="572"/>
      <c r="VJA33" s="572"/>
      <c r="VJB33" s="572"/>
      <c r="VJC33" s="572"/>
      <c r="VJD33" s="572"/>
      <c r="VJE33" s="572"/>
      <c r="VJF33" s="572"/>
      <c r="VJG33" s="572"/>
      <c r="VJH33" s="572"/>
      <c r="VJI33" s="572"/>
      <c r="VJJ33" s="572"/>
      <c r="VJK33" s="572"/>
      <c r="VJL33" s="572"/>
      <c r="VJM33" s="572"/>
      <c r="VJN33" s="572"/>
      <c r="VJO33" s="572"/>
      <c r="VJP33" s="572"/>
      <c r="VJQ33" s="572"/>
      <c r="VJR33" s="572"/>
      <c r="VJS33" s="572"/>
      <c r="VJT33" s="572"/>
      <c r="VJU33" s="572"/>
      <c r="VJV33" s="572"/>
      <c r="VJW33" s="572"/>
      <c r="VJX33" s="572"/>
      <c r="VJY33" s="572"/>
      <c r="VJZ33" s="572"/>
      <c r="VKA33" s="572"/>
      <c r="VKB33" s="572"/>
      <c r="VKC33" s="572"/>
      <c r="VKD33" s="572"/>
      <c r="VKE33" s="572"/>
      <c r="VKF33" s="572"/>
      <c r="VKG33" s="572"/>
      <c r="VKH33" s="572"/>
      <c r="VKI33" s="572"/>
      <c r="VKJ33" s="572"/>
      <c r="VKK33" s="572"/>
      <c r="VKL33" s="572"/>
      <c r="VKM33" s="572"/>
      <c r="VKN33" s="572"/>
      <c r="VKO33" s="572"/>
      <c r="VKP33" s="572"/>
      <c r="VKQ33" s="572"/>
      <c r="VKR33" s="572"/>
      <c r="VKS33" s="572"/>
      <c r="VKT33" s="572"/>
      <c r="VKU33" s="572"/>
      <c r="VKV33" s="572"/>
      <c r="VKW33" s="572"/>
      <c r="VKX33" s="572"/>
      <c r="VKY33" s="572"/>
      <c r="VKZ33" s="572"/>
      <c r="VLA33" s="572"/>
      <c r="VLB33" s="572"/>
      <c r="VLC33" s="572"/>
      <c r="VLD33" s="572"/>
      <c r="VLE33" s="572"/>
      <c r="VLF33" s="572"/>
      <c r="VLG33" s="572"/>
      <c r="VLH33" s="572"/>
      <c r="VLI33" s="572"/>
      <c r="VLJ33" s="572"/>
      <c r="VLK33" s="572"/>
      <c r="VLL33" s="572"/>
      <c r="VLM33" s="572"/>
      <c r="VLN33" s="572"/>
      <c r="VLO33" s="572"/>
      <c r="VLP33" s="572"/>
      <c r="VLQ33" s="572"/>
      <c r="VLR33" s="572"/>
      <c r="VLS33" s="572"/>
      <c r="VLT33" s="572"/>
      <c r="VLU33" s="572"/>
      <c r="VLV33" s="572"/>
      <c r="VLW33" s="572"/>
      <c r="VLX33" s="572"/>
      <c r="VLY33" s="572"/>
      <c r="VLZ33" s="572"/>
      <c r="VMA33" s="572"/>
      <c r="VMB33" s="572"/>
      <c r="VMC33" s="572"/>
      <c r="VMD33" s="572"/>
      <c r="VME33" s="572"/>
      <c r="VMF33" s="572"/>
      <c r="VMG33" s="572"/>
      <c r="VMH33" s="572"/>
      <c r="VMI33" s="572"/>
      <c r="VMJ33" s="572"/>
      <c r="VMK33" s="572"/>
      <c r="VML33" s="572"/>
      <c r="VMM33" s="572"/>
      <c r="VMN33" s="572"/>
      <c r="VMO33" s="572"/>
      <c r="VMP33" s="572"/>
      <c r="VMQ33" s="572"/>
      <c r="VMR33" s="572"/>
      <c r="VMS33" s="572"/>
      <c r="VMT33" s="572"/>
      <c r="VMU33" s="572"/>
      <c r="VMV33" s="572"/>
      <c r="VMW33" s="572"/>
      <c r="VMX33" s="572"/>
      <c r="VMY33" s="572"/>
      <c r="VMZ33" s="572"/>
      <c r="VNA33" s="572"/>
      <c r="VNB33" s="572"/>
      <c r="VNC33" s="572"/>
      <c r="VND33" s="572"/>
      <c r="VNE33" s="572"/>
      <c r="VNF33" s="572"/>
      <c r="VNG33" s="572"/>
      <c r="VNH33" s="572"/>
      <c r="VNI33" s="572"/>
      <c r="VNJ33" s="572"/>
      <c r="VNK33" s="572"/>
      <c r="VNL33" s="572"/>
      <c r="VNM33" s="572"/>
      <c r="VNN33" s="572"/>
      <c r="VNO33" s="572"/>
      <c r="VNP33" s="572"/>
      <c r="VNQ33" s="572"/>
      <c r="VNR33" s="572"/>
      <c r="VNS33" s="572"/>
      <c r="VNT33" s="572"/>
      <c r="VNU33" s="572"/>
      <c r="VNV33" s="572"/>
      <c r="VNW33" s="572"/>
      <c r="VNX33" s="572"/>
      <c r="VNY33" s="572"/>
      <c r="VNZ33" s="572"/>
      <c r="VOA33" s="572"/>
      <c r="VOB33" s="572"/>
      <c r="VOC33" s="572"/>
      <c r="VOD33" s="572"/>
      <c r="VOE33" s="572"/>
      <c r="VOF33" s="572"/>
      <c r="VOG33" s="572"/>
      <c r="VOH33" s="572"/>
      <c r="VOI33" s="572"/>
      <c r="VOJ33" s="572"/>
      <c r="VOK33" s="572"/>
      <c r="VOL33" s="572"/>
      <c r="VOM33" s="572"/>
      <c r="VON33" s="572"/>
      <c r="VOO33" s="572"/>
      <c r="VOP33" s="572"/>
      <c r="VOQ33" s="572"/>
      <c r="VOR33" s="572"/>
      <c r="VOS33" s="572"/>
      <c r="VOT33" s="572"/>
      <c r="VOU33" s="572"/>
      <c r="VOV33" s="572"/>
      <c r="VOW33" s="572"/>
      <c r="VOX33" s="572"/>
      <c r="VOY33" s="572"/>
      <c r="VOZ33" s="572"/>
      <c r="VPA33" s="572"/>
      <c r="VPB33" s="572"/>
      <c r="VPC33" s="572"/>
      <c r="VPD33" s="572"/>
      <c r="VPE33" s="572"/>
      <c r="VPF33" s="572"/>
      <c r="VPG33" s="572"/>
      <c r="VPH33" s="572"/>
      <c r="VPI33" s="572"/>
      <c r="VPJ33" s="572"/>
      <c r="VPK33" s="572"/>
      <c r="VPL33" s="572"/>
      <c r="VPM33" s="572"/>
      <c r="VPN33" s="572"/>
      <c r="VPO33" s="572"/>
      <c r="VPP33" s="572"/>
      <c r="VPQ33" s="572"/>
      <c r="VPR33" s="572"/>
      <c r="VPS33" s="572"/>
      <c r="VPT33" s="572"/>
      <c r="VPU33" s="572"/>
      <c r="VPV33" s="572"/>
      <c r="VPW33" s="572"/>
      <c r="VPX33" s="572"/>
      <c r="VPY33" s="572"/>
      <c r="VPZ33" s="572"/>
      <c r="VQA33" s="572"/>
      <c r="VQB33" s="572"/>
      <c r="VQC33" s="572"/>
      <c r="VQD33" s="572"/>
      <c r="VQE33" s="572"/>
      <c r="VQF33" s="572"/>
      <c r="VQG33" s="572"/>
      <c r="VQH33" s="572"/>
      <c r="VQI33" s="572"/>
      <c r="VQJ33" s="572"/>
      <c r="VQK33" s="572"/>
      <c r="VQL33" s="572"/>
      <c r="VQM33" s="572"/>
      <c r="VQN33" s="572"/>
      <c r="VQO33" s="572"/>
      <c r="VQP33" s="572"/>
      <c r="VQQ33" s="572"/>
      <c r="VQR33" s="572"/>
      <c r="VQS33" s="572"/>
      <c r="VQT33" s="572"/>
      <c r="VQU33" s="572"/>
      <c r="VQV33" s="572"/>
      <c r="VQW33" s="572"/>
      <c r="VQX33" s="572"/>
      <c r="VQY33" s="572"/>
      <c r="VQZ33" s="572"/>
      <c r="VRA33" s="572"/>
      <c r="VRB33" s="572"/>
      <c r="VRC33" s="572"/>
      <c r="VRD33" s="572"/>
      <c r="VRE33" s="572"/>
      <c r="VRF33" s="572"/>
      <c r="VRG33" s="572"/>
      <c r="VRH33" s="572"/>
      <c r="VRI33" s="572"/>
      <c r="VRJ33" s="572"/>
      <c r="VRK33" s="572"/>
      <c r="VRL33" s="572"/>
      <c r="VRM33" s="572"/>
      <c r="VRN33" s="572"/>
      <c r="VRO33" s="572"/>
      <c r="VRP33" s="572"/>
      <c r="VRQ33" s="572"/>
      <c r="VRR33" s="572"/>
      <c r="VRS33" s="572"/>
      <c r="VRT33" s="572"/>
      <c r="VRU33" s="572"/>
      <c r="VRV33" s="572"/>
      <c r="VRW33" s="572"/>
      <c r="VRX33" s="572"/>
      <c r="VRY33" s="572"/>
      <c r="VRZ33" s="572"/>
      <c r="VSA33" s="572"/>
      <c r="VSB33" s="572"/>
      <c r="VSC33" s="572"/>
      <c r="VSD33" s="572"/>
      <c r="VSE33" s="572"/>
      <c r="VSF33" s="572"/>
      <c r="VSG33" s="572"/>
      <c r="VSH33" s="572"/>
      <c r="VSI33" s="572"/>
      <c r="VSJ33" s="572"/>
      <c r="VSK33" s="572"/>
      <c r="VSL33" s="572"/>
      <c r="VSM33" s="572"/>
      <c r="VSN33" s="572"/>
      <c r="VSO33" s="572"/>
      <c r="VSP33" s="572"/>
      <c r="VSQ33" s="572"/>
      <c r="VSR33" s="572"/>
      <c r="VSS33" s="572"/>
      <c r="VST33" s="572"/>
      <c r="VSU33" s="572"/>
      <c r="VSV33" s="572"/>
      <c r="VSW33" s="572"/>
      <c r="VSX33" s="572"/>
      <c r="VSY33" s="572"/>
      <c r="VSZ33" s="572"/>
      <c r="VTA33" s="572"/>
      <c r="VTB33" s="572"/>
      <c r="VTC33" s="572"/>
      <c r="VTD33" s="572"/>
      <c r="VTE33" s="572"/>
      <c r="VTF33" s="572"/>
      <c r="VTG33" s="572"/>
      <c r="VTH33" s="572"/>
      <c r="VTI33" s="572"/>
      <c r="VTJ33" s="572"/>
      <c r="VTK33" s="572"/>
      <c r="VTL33" s="572"/>
      <c r="VTM33" s="572"/>
      <c r="VTN33" s="572"/>
      <c r="VTO33" s="572"/>
      <c r="VTP33" s="572"/>
      <c r="VTQ33" s="572"/>
      <c r="VTR33" s="572"/>
      <c r="VTS33" s="572"/>
      <c r="VTT33" s="572"/>
      <c r="VTU33" s="572"/>
      <c r="VTV33" s="572"/>
      <c r="VTW33" s="572"/>
      <c r="VTX33" s="572"/>
      <c r="VTY33" s="572"/>
      <c r="VTZ33" s="572"/>
      <c r="VUA33" s="572"/>
      <c r="VUB33" s="572"/>
      <c r="VUC33" s="572"/>
      <c r="VUD33" s="572"/>
      <c r="VUE33" s="572"/>
      <c r="VUF33" s="572"/>
      <c r="VUG33" s="572"/>
      <c r="VUH33" s="572"/>
      <c r="VUI33" s="572"/>
      <c r="VUJ33" s="572"/>
      <c r="VUK33" s="572"/>
      <c r="VUL33" s="572"/>
      <c r="VUM33" s="572"/>
      <c r="VUN33" s="572"/>
      <c r="VUO33" s="572"/>
      <c r="VUP33" s="572"/>
      <c r="VUQ33" s="572"/>
      <c r="VUR33" s="572"/>
      <c r="VUS33" s="572"/>
      <c r="VUT33" s="572"/>
      <c r="VUU33" s="572"/>
      <c r="VUV33" s="572"/>
      <c r="VUW33" s="572"/>
      <c r="VUX33" s="572"/>
      <c r="VUY33" s="572"/>
      <c r="VUZ33" s="572"/>
      <c r="VVA33" s="572"/>
      <c r="VVB33" s="572"/>
      <c r="VVC33" s="572"/>
      <c r="VVD33" s="572"/>
      <c r="VVE33" s="572"/>
      <c r="VVF33" s="572"/>
      <c r="VVG33" s="572"/>
      <c r="VVH33" s="572"/>
      <c r="VVI33" s="572"/>
      <c r="VVJ33" s="572"/>
      <c r="VVK33" s="572"/>
      <c r="VVL33" s="572"/>
      <c r="VVM33" s="572"/>
      <c r="VVN33" s="572"/>
      <c r="VVO33" s="572"/>
      <c r="VVP33" s="572"/>
      <c r="VVQ33" s="572"/>
      <c r="VVR33" s="572"/>
      <c r="VVS33" s="572"/>
      <c r="VVT33" s="572"/>
      <c r="VVU33" s="572"/>
      <c r="VVV33" s="572"/>
      <c r="VVW33" s="572"/>
      <c r="VVX33" s="572"/>
      <c r="VVY33" s="572"/>
      <c r="VVZ33" s="572"/>
      <c r="VWA33" s="572"/>
      <c r="VWB33" s="572"/>
      <c r="VWC33" s="572"/>
      <c r="VWD33" s="572"/>
      <c r="VWE33" s="572"/>
      <c r="VWF33" s="572"/>
      <c r="VWG33" s="572"/>
      <c r="VWH33" s="572"/>
      <c r="VWI33" s="572"/>
      <c r="VWJ33" s="572"/>
      <c r="VWK33" s="572"/>
      <c r="VWL33" s="572"/>
      <c r="VWM33" s="572"/>
      <c r="VWN33" s="572"/>
      <c r="VWO33" s="572"/>
      <c r="VWP33" s="572"/>
      <c r="VWQ33" s="572"/>
      <c r="VWR33" s="572"/>
      <c r="VWS33" s="572"/>
      <c r="VWT33" s="572"/>
      <c r="VWU33" s="572"/>
      <c r="VWV33" s="572"/>
      <c r="VWW33" s="572"/>
      <c r="VWX33" s="572"/>
      <c r="VWY33" s="572"/>
      <c r="VWZ33" s="572"/>
      <c r="VXA33" s="572"/>
      <c r="VXB33" s="572"/>
      <c r="VXC33" s="572"/>
      <c r="VXD33" s="572"/>
      <c r="VXE33" s="572"/>
      <c r="VXF33" s="572"/>
      <c r="VXG33" s="572"/>
      <c r="VXH33" s="572"/>
      <c r="VXI33" s="572"/>
      <c r="VXJ33" s="572"/>
      <c r="VXK33" s="572"/>
      <c r="VXL33" s="572"/>
      <c r="VXM33" s="572"/>
      <c r="VXN33" s="572"/>
      <c r="VXO33" s="572"/>
      <c r="VXP33" s="572"/>
      <c r="VXQ33" s="572"/>
      <c r="VXR33" s="572"/>
      <c r="VXS33" s="572"/>
      <c r="VXT33" s="572"/>
      <c r="VXU33" s="572"/>
      <c r="VXV33" s="572"/>
      <c r="VXW33" s="572"/>
      <c r="VXX33" s="572"/>
      <c r="VXY33" s="572"/>
      <c r="VXZ33" s="572"/>
      <c r="VYA33" s="572"/>
      <c r="VYB33" s="572"/>
      <c r="VYC33" s="572"/>
      <c r="VYD33" s="572"/>
      <c r="VYE33" s="572"/>
      <c r="VYF33" s="572"/>
      <c r="VYG33" s="572"/>
      <c r="VYH33" s="572"/>
      <c r="VYI33" s="572"/>
      <c r="VYJ33" s="572"/>
      <c r="VYK33" s="572"/>
      <c r="VYL33" s="572"/>
      <c r="VYM33" s="572"/>
      <c r="VYN33" s="572"/>
      <c r="VYO33" s="572"/>
      <c r="VYP33" s="572"/>
      <c r="VYQ33" s="572"/>
      <c r="VYR33" s="572"/>
      <c r="VYS33" s="572"/>
      <c r="VYT33" s="572"/>
      <c r="VYU33" s="572"/>
      <c r="VYV33" s="572"/>
      <c r="VYW33" s="572"/>
      <c r="VYX33" s="572"/>
      <c r="VYY33" s="572"/>
      <c r="VYZ33" s="572"/>
      <c r="VZA33" s="572"/>
      <c r="VZB33" s="572"/>
      <c r="VZC33" s="572"/>
      <c r="VZD33" s="572"/>
      <c r="VZE33" s="572"/>
      <c r="VZF33" s="572"/>
      <c r="VZG33" s="572"/>
      <c r="VZH33" s="572"/>
      <c r="VZI33" s="572"/>
      <c r="VZJ33" s="572"/>
      <c r="VZK33" s="572"/>
      <c r="VZL33" s="572"/>
      <c r="VZM33" s="572"/>
      <c r="VZN33" s="572"/>
      <c r="VZO33" s="572"/>
      <c r="VZP33" s="572"/>
      <c r="VZQ33" s="572"/>
      <c r="VZR33" s="572"/>
      <c r="VZS33" s="572"/>
      <c r="VZT33" s="572"/>
      <c r="VZU33" s="572"/>
      <c r="VZV33" s="572"/>
      <c r="VZW33" s="572"/>
      <c r="VZX33" s="572"/>
      <c r="VZY33" s="572"/>
      <c r="VZZ33" s="572"/>
      <c r="WAA33" s="572"/>
      <c r="WAB33" s="572"/>
      <c r="WAC33" s="572"/>
      <c r="WAD33" s="572"/>
      <c r="WAE33" s="572"/>
      <c r="WAF33" s="572"/>
      <c r="WAG33" s="572"/>
      <c r="WAH33" s="572"/>
      <c r="WAI33" s="572"/>
      <c r="WAJ33" s="572"/>
      <c r="WAK33" s="572"/>
      <c r="WAL33" s="572"/>
      <c r="WAM33" s="572"/>
      <c r="WAN33" s="572"/>
      <c r="WAO33" s="572"/>
      <c r="WAP33" s="572"/>
      <c r="WAQ33" s="572"/>
      <c r="WAR33" s="572"/>
      <c r="WAS33" s="572"/>
      <c r="WAT33" s="572"/>
      <c r="WAU33" s="572"/>
      <c r="WAV33" s="572"/>
      <c r="WAW33" s="572"/>
      <c r="WAX33" s="572"/>
      <c r="WAY33" s="572"/>
      <c r="WAZ33" s="572"/>
      <c r="WBA33" s="572"/>
      <c r="WBB33" s="572"/>
      <c r="WBC33" s="572"/>
      <c r="WBD33" s="572"/>
      <c r="WBE33" s="572"/>
      <c r="WBF33" s="572"/>
      <c r="WBG33" s="572"/>
      <c r="WBH33" s="572"/>
      <c r="WBI33" s="572"/>
      <c r="WBJ33" s="572"/>
      <c r="WBK33" s="572"/>
      <c r="WBL33" s="572"/>
      <c r="WBM33" s="572"/>
      <c r="WBN33" s="572"/>
      <c r="WBO33" s="572"/>
      <c r="WBP33" s="572"/>
      <c r="WBQ33" s="572"/>
      <c r="WBR33" s="572"/>
      <c r="WBS33" s="572"/>
      <c r="WBT33" s="572"/>
      <c r="WBU33" s="572"/>
      <c r="WBV33" s="572"/>
      <c r="WBW33" s="572"/>
      <c r="WBX33" s="572"/>
      <c r="WBY33" s="572"/>
      <c r="WBZ33" s="572"/>
      <c r="WCA33" s="572"/>
      <c r="WCB33" s="572"/>
      <c r="WCC33" s="572"/>
      <c r="WCD33" s="572"/>
      <c r="WCE33" s="572"/>
      <c r="WCF33" s="572"/>
      <c r="WCG33" s="572"/>
      <c r="WCH33" s="572"/>
      <c r="WCI33" s="572"/>
      <c r="WCJ33" s="572"/>
      <c r="WCK33" s="572"/>
      <c r="WCL33" s="572"/>
      <c r="WCM33" s="572"/>
      <c r="WCN33" s="572"/>
      <c r="WCO33" s="572"/>
      <c r="WCP33" s="572"/>
      <c r="WCQ33" s="572"/>
      <c r="WCR33" s="572"/>
      <c r="WCS33" s="572"/>
      <c r="WCT33" s="572"/>
      <c r="WCU33" s="572"/>
      <c r="WCV33" s="572"/>
      <c r="WCW33" s="572"/>
      <c r="WCX33" s="572"/>
      <c r="WCY33" s="572"/>
      <c r="WCZ33" s="572"/>
      <c r="WDA33" s="572"/>
      <c r="WDB33" s="572"/>
      <c r="WDC33" s="572"/>
      <c r="WDD33" s="572"/>
      <c r="WDE33" s="572"/>
      <c r="WDF33" s="572"/>
      <c r="WDG33" s="572"/>
      <c r="WDH33" s="572"/>
      <c r="WDI33" s="572"/>
      <c r="WDJ33" s="572"/>
      <c r="WDK33" s="572"/>
      <c r="WDL33" s="572"/>
      <c r="WDM33" s="572"/>
      <c r="WDN33" s="572"/>
      <c r="WDO33" s="572"/>
      <c r="WDP33" s="572"/>
      <c r="WDQ33" s="572"/>
      <c r="WDR33" s="572"/>
      <c r="WDS33" s="572"/>
      <c r="WDT33" s="572"/>
      <c r="WDU33" s="572"/>
      <c r="WDV33" s="572"/>
      <c r="WDW33" s="572"/>
      <c r="WDX33" s="572"/>
      <c r="WDY33" s="572"/>
      <c r="WDZ33" s="572"/>
      <c r="WEA33" s="572"/>
      <c r="WEB33" s="572"/>
      <c r="WEC33" s="572"/>
      <c r="WED33" s="572"/>
      <c r="WEE33" s="572"/>
      <c r="WEF33" s="572"/>
      <c r="WEG33" s="572"/>
      <c r="WEH33" s="572"/>
      <c r="WEI33" s="572"/>
      <c r="WEJ33" s="572"/>
      <c r="WEK33" s="572"/>
      <c r="WEL33" s="572"/>
      <c r="WEM33" s="572"/>
      <c r="WEN33" s="572"/>
      <c r="WEO33" s="572"/>
      <c r="WEP33" s="572"/>
      <c r="WEQ33" s="572"/>
      <c r="WER33" s="572"/>
      <c r="WES33" s="572"/>
      <c r="WET33" s="572"/>
      <c r="WEU33" s="572"/>
      <c r="WEV33" s="572"/>
      <c r="WEW33" s="572"/>
      <c r="WEX33" s="572"/>
      <c r="WEY33" s="572"/>
      <c r="WEZ33" s="572"/>
      <c r="WFA33" s="572"/>
      <c r="WFB33" s="572"/>
      <c r="WFC33" s="572"/>
      <c r="WFD33" s="572"/>
      <c r="WFE33" s="572"/>
      <c r="WFF33" s="572"/>
      <c r="WFG33" s="572"/>
      <c r="WFH33" s="572"/>
      <c r="WFI33" s="572"/>
      <c r="WFJ33" s="572"/>
      <c r="WFK33" s="572"/>
      <c r="WFL33" s="572"/>
      <c r="WFM33" s="572"/>
      <c r="WFN33" s="572"/>
      <c r="WFO33" s="572"/>
      <c r="WFP33" s="572"/>
      <c r="WFQ33" s="572"/>
      <c r="WFR33" s="572"/>
      <c r="WFS33" s="572"/>
      <c r="WFT33" s="572"/>
      <c r="WFU33" s="572"/>
      <c r="WFV33" s="572"/>
      <c r="WFW33" s="572"/>
      <c r="WFX33" s="572"/>
      <c r="WFY33" s="572"/>
      <c r="WFZ33" s="572"/>
      <c r="WGA33" s="572"/>
      <c r="WGB33" s="572"/>
      <c r="WGC33" s="572"/>
      <c r="WGD33" s="572"/>
      <c r="WGE33" s="572"/>
      <c r="WGF33" s="572"/>
      <c r="WGG33" s="572"/>
      <c r="WGH33" s="572"/>
      <c r="WGI33" s="572"/>
      <c r="WGJ33" s="572"/>
      <c r="WGK33" s="572"/>
      <c r="WGL33" s="572"/>
      <c r="WGM33" s="572"/>
      <c r="WGN33" s="572"/>
      <c r="WGO33" s="572"/>
      <c r="WGP33" s="572"/>
      <c r="WGQ33" s="572"/>
      <c r="WGR33" s="572"/>
      <c r="WGS33" s="572"/>
      <c r="WGT33" s="572"/>
      <c r="WGU33" s="572"/>
      <c r="WGV33" s="572"/>
      <c r="WGW33" s="572"/>
      <c r="WGX33" s="572"/>
      <c r="WGY33" s="572"/>
      <c r="WGZ33" s="572"/>
      <c r="WHA33" s="572"/>
      <c r="WHB33" s="572"/>
      <c r="WHC33" s="572"/>
      <c r="WHD33" s="572"/>
      <c r="WHE33" s="572"/>
      <c r="WHF33" s="572"/>
      <c r="WHG33" s="572"/>
      <c r="WHH33" s="572"/>
      <c r="WHI33" s="572"/>
      <c r="WHJ33" s="572"/>
      <c r="WHK33" s="572"/>
      <c r="WHL33" s="572"/>
      <c r="WHM33" s="572"/>
      <c r="WHN33" s="572"/>
      <c r="WHO33" s="572"/>
      <c r="WHP33" s="572"/>
      <c r="WHQ33" s="572"/>
      <c r="WHR33" s="572"/>
      <c r="WHS33" s="572"/>
      <c r="WHT33" s="572"/>
      <c r="WHU33" s="572"/>
      <c r="WHV33" s="572"/>
      <c r="WHW33" s="572"/>
      <c r="WHX33" s="572"/>
      <c r="WHY33" s="572"/>
      <c r="WHZ33" s="572"/>
      <c r="WIA33" s="572"/>
      <c r="WIB33" s="572"/>
      <c r="WIC33" s="572"/>
      <c r="WID33" s="572"/>
      <c r="WIE33" s="572"/>
      <c r="WIF33" s="572"/>
      <c r="WIG33" s="572"/>
      <c r="WIH33" s="572"/>
      <c r="WII33" s="572"/>
      <c r="WIJ33" s="572"/>
      <c r="WIK33" s="572"/>
      <c r="WIL33" s="572"/>
      <c r="WIM33" s="572"/>
      <c r="WIN33" s="572"/>
      <c r="WIO33" s="572"/>
      <c r="WIP33" s="572"/>
      <c r="WIQ33" s="572"/>
      <c r="WIR33" s="572"/>
      <c r="WIS33" s="572"/>
      <c r="WIT33" s="572"/>
      <c r="WIU33" s="572"/>
      <c r="WIV33" s="572"/>
      <c r="WIW33" s="572"/>
      <c r="WIX33" s="572"/>
      <c r="WIY33" s="572"/>
      <c r="WIZ33" s="572"/>
      <c r="WJA33" s="572"/>
      <c r="WJB33" s="572"/>
      <c r="WJC33" s="572"/>
      <c r="WJD33" s="572"/>
      <c r="WJE33" s="572"/>
      <c r="WJF33" s="572"/>
      <c r="WJG33" s="572"/>
      <c r="WJH33" s="572"/>
      <c r="WJI33" s="572"/>
      <c r="WJJ33" s="572"/>
      <c r="WJK33" s="572"/>
      <c r="WJL33" s="572"/>
      <c r="WJM33" s="572"/>
      <c r="WJN33" s="572"/>
      <c r="WJO33" s="572"/>
      <c r="WJP33" s="572"/>
      <c r="WJQ33" s="572"/>
      <c r="WJR33" s="572"/>
      <c r="WJS33" s="572"/>
      <c r="WJT33" s="572"/>
      <c r="WJU33" s="572"/>
      <c r="WJV33" s="572"/>
      <c r="WJW33" s="572"/>
      <c r="WJX33" s="572"/>
      <c r="WJY33" s="572"/>
      <c r="WJZ33" s="572"/>
      <c r="WKA33" s="572"/>
      <c r="WKB33" s="572"/>
      <c r="WKC33" s="572"/>
      <c r="WKD33" s="572"/>
      <c r="WKE33" s="572"/>
      <c r="WKF33" s="572"/>
      <c r="WKG33" s="572"/>
      <c r="WKH33" s="572"/>
      <c r="WKI33" s="572"/>
      <c r="WKJ33" s="572"/>
      <c r="WKK33" s="572"/>
      <c r="WKL33" s="572"/>
      <c r="WKM33" s="572"/>
      <c r="WKN33" s="572"/>
      <c r="WKO33" s="572"/>
      <c r="WKP33" s="572"/>
      <c r="WKQ33" s="572"/>
      <c r="WKR33" s="572"/>
      <c r="WKS33" s="572"/>
      <c r="WKT33" s="572"/>
      <c r="WKU33" s="572"/>
      <c r="WKV33" s="572"/>
      <c r="WKW33" s="572"/>
      <c r="WKX33" s="572"/>
      <c r="WKY33" s="572"/>
      <c r="WKZ33" s="572"/>
      <c r="WLA33" s="572"/>
      <c r="WLB33" s="572"/>
      <c r="WLC33" s="572"/>
      <c r="WLD33" s="572"/>
      <c r="WLE33" s="572"/>
      <c r="WLF33" s="572"/>
      <c r="WLG33" s="572"/>
      <c r="WLH33" s="572"/>
      <c r="WLI33" s="572"/>
      <c r="WLJ33" s="572"/>
      <c r="WLK33" s="572"/>
      <c r="WLL33" s="572"/>
      <c r="WLM33" s="572"/>
      <c r="WLN33" s="572"/>
      <c r="WLO33" s="572"/>
      <c r="WLP33" s="572"/>
      <c r="WLQ33" s="572"/>
      <c r="WLR33" s="572"/>
      <c r="WLS33" s="572"/>
      <c r="WLT33" s="572"/>
      <c r="WLU33" s="572"/>
      <c r="WLV33" s="572"/>
      <c r="WLW33" s="572"/>
      <c r="WLX33" s="572"/>
      <c r="WLY33" s="572"/>
      <c r="WLZ33" s="572"/>
      <c r="WMA33" s="572"/>
      <c r="WMB33" s="572"/>
      <c r="WMC33" s="572"/>
      <c r="WMD33" s="572"/>
      <c r="WME33" s="572"/>
      <c r="WMF33" s="572"/>
      <c r="WMG33" s="572"/>
      <c r="WMH33" s="572"/>
      <c r="WMI33" s="572"/>
      <c r="WMJ33" s="572"/>
      <c r="WMK33" s="572"/>
      <c r="WML33" s="572"/>
      <c r="WMM33" s="572"/>
      <c r="WMN33" s="572"/>
      <c r="WMO33" s="572"/>
      <c r="WMP33" s="572"/>
      <c r="WMQ33" s="572"/>
      <c r="WMR33" s="572"/>
      <c r="WMS33" s="572"/>
      <c r="WMT33" s="572"/>
      <c r="WMU33" s="572"/>
      <c r="WMV33" s="572"/>
      <c r="WMW33" s="572"/>
      <c r="WMX33" s="572"/>
      <c r="WMY33" s="572"/>
      <c r="WMZ33" s="572"/>
      <c r="WNA33" s="572"/>
      <c r="WNB33" s="572"/>
      <c r="WNC33" s="572"/>
      <c r="WND33" s="572"/>
      <c r="WNE33" s="572"/>
      <c r="WNF33" s="572"/>
      <c r="WNG33" s="572"/>
      <c r="WNH33" s="572"/>
      <c r="WNI33" s="572"/>
      <c r="WNJ33" s="572"/>
      <c r="WNK33" s="572"/>
      <c r="WNL33" s="572"/>
      <c r="WNM33" s="572"/>
      <c r="WNN33" s="572"/>
      <c r="WNO33" s="572"/>
      <c r="WNP33" s="572"/>
      <c r="WNQ33" s="572"/>
      <c r="WNR33" s="572"/>
      <c r="WNS33" s="572"/>
      <c r="WNT33" s="572"/>
      <c r="WNU33" s="572"/>
      <c r="WNV33" s="572"/>
      <c r="WNW33" s="572"/>
      <c r="WNX33" s="572"/>
      <c r="WNY33" s="572"/>
      <c r="WNZ33" s="572"/>
      <c r="WOA33" s="572"/>
      <c r="WOB33" s="572"/>
      <c r="WOC33" s="572"/>
      <c r="WOD33" s="572"/>
      <c r="WOE33" s="572"/>
      <c r="WOF33" s="572"/>
      <c r="WOG33" s="572"/>
      <c r="WOH33" s="572"/>
      <c r="WOI33" s="572"/>
      <c r="WOJ33" s="572"/>
      <c r="WOK33" s="572"/>
      <c r="WOL33" s="572"/>
      <c r="WOM33" s="572"/>
      <c r="WON33" s="572"/>
      <c r="WOO33" s="572"/>
      <c r="WOP33" s="572"/>
      <c r="WOQ33" s="572"/>
      <c r="WOR33" s="572"/>
      <c r="WOS33" s="572"/>
      <c r="WOT33" s="572"/>
      <c r="WOU33" s="572"/>
      <c r="WOV33" s="572"/>
      <c r="WOW33" s="572"/>
      <c r="WOX33" s="572"/>
      <c r="WOY33" s="572"/>
      <c r="WOZ33" s="572"/>
      <c r="WPA33" s="572"/>
      <c r="WPB33" s="572"/>
      <c r="WPC33" s="572"/>
      <c r="WPD33" s="572"/>
      <c r="WPE33" s="572"/>
      <c r="WPF33" s="572"/>
      <c r="WPG33" s="572"/>
      <c r="WPH33" s="572"/>
      <c r="WPI33" s="572"/>
      <c r="WPJ33" s="572"/>
      <c r="WPK33" s="572"/>
      <c r="WPL33" s="572"/>
      <c r="WPM33" s="572"/>
      <c r="WPN33" s="572"/>
      <c r="WPO33" s="572"/>
      <c r="WPP33" s="572"/>
      <c r="WPQ33" s="572"/>
      <c r="WPR33" s="572"/>
      <c r="WPS33" s="572"/>
      <c r="WPT33" s="572"/>
      <c r="WPU33" s="572"/>
      <c r="WPV33" s="572"/>
      <c r="WPW33" s="572"/>
      <c r="WPX33" s="572"/>
      <c r="WPY33" s="572"/>
      <c r="WPZ33" s="572"/>
      <c r="WQA33" s="572"/>
      <c r="WQB33" s="572"/>
      <c r="WQC33" s="572"/>
      <c r="WQD33" s="572"/>
      <c r="WQE33" s="572"/>
      <c r="WQF33" s="572"/>
      <c r="WQG33" s="572"/>
      <c r="WQH33" s="572"/>
      <c r="WQI33" s="572"/>
      <c r="WQJ33" s="572"/>
      <c r="WQK33" s="572"/>
      <c r="WQL33" s="572"/>
      <c r="WQM33" s="572"/>
      <c r="WQN33" s="572"/>
      <c r="WQO33" s="572"/>
      <c r="WQP33" s="572"/>
      <c r="WQQ33" s="572"/>
      <c r="WQR33" s="572"/>
      <c r="WQS33" s="572"/>
      <c r="WQT33" s="572"/>
      <c r="WQU33" s="572"/>
      <c r="WQV33" s="572"/>
      <c r="WQW33" s="572"/>
      <c r="WQX33" s="572"/>
      <c r="WQY33" s="572"/>
      <c r="WQZ33" s="572"/>
      <c r="WRA33" s="572"/>
      <c r="WRB33" s="572"/>
      <c r="WRC33" s="572"/>
      <c r="WRD33" s="572"/>
      <c r="WRE33" s="572"/>
      <c r="WRF33" s="572"/>
      <c r="WRG33" s="572"/>
      <c r="WRH33" s="572"/>
      <c r="WRI33" s="572"/>
      <c r="WRJ33" s="572"/>
      <c r="WRK33" s="572"/>
      <c r="WRL33" s="572"/>
      <c r="WRM33" s="572"/>
      <c r="WRN33" s="572"/>
      <c r="WRO33" s="572"/>
      <c r="WRP33" s="572"/>
      <c r="WRQ33" s="572"/>
      <c r="WRR33" s="572"/>
      <c r="WRS33" s="572"/>
      <c r="WRT33" s="572"/>
      <c r="WRU33" s="572"/>
      <c r="WRV33" s="572"/>
      <c r="WRW33" s="572"/>
      <c r="WRX33" s="572"/>
      <c r="WRY33" s="572"/>
      <c r="WRZ33" s="572"/>
      <c r="WSA33" s="572"/>
      <c r="WSB33" s="572"/>
      <c r="WSC33" s="572"/>
      <c r="WSD33" s="572"/>
      <c r="WSE33" s="572"/>
      <c r="WSF33" s="572"/>
      <c r="WSG33" s="572"/>
      <c r="WSH33" s="572"/>
      <c r="WSI33" s="572"/>
      <c r="WSJ33" s="572"/>
      <c r="WSK33" s="572"/>
      <c r="WSL33" s="572"/>
      <c r="WSM33" s="572"/>
      <c r="WSN33" s="572"/>
      <c r="WSO33" s="572"/>
      <c r="WSP33" s="572"/>
      <c r="WSQ33" s="572"/>
      <c r="WSR33" s="572"/>
      <c r="WSS33" s="572"/>
      <c r="WST33" s="572"/>
      <c r="WSU33" s="572"/>
      <c r="WSV33" s="572"/>
      <c r="WSW33" s="572"/>
      <c r="WSX33" s="572"/>
      <c r="WSY33" s="572"/>
      <c r="WSZ33" s="572"/>
      <c r="WTA33" s="572"/>
      <c r="WTB33" s="572"/>
      <c r="WTC33" s="572"/>
      <c r="WTD33" s="572"/>
      <c r="WTE33" s="572"/>
      <c r="WTF33" s="572"/>
      <c r="WTG33" s="572"/>
      <c r="WTH33" s="572"/>
      <c r="WTI33" s="572"/>
      <c r="WTJ33" s="572"/>
      <c r="WTK33" s="572"/>
      <c r="WTL33" s="572"/>
      <c r="WTM33" s="572"/>
      <c r="WTN33" s="572"/>
      <c r="WTO33" s="572"/>
      <c r="WTP33" s="572"/>
      <c r="WTQ33" s="572"/>
      <c r="WTR33" s="572"/>
      <c r="WTS33" s="572"/>
      <c r="WTT33" s="572"/>
      <c r="WTU33" s="572"/>
      <c r="WTV33" s="572"/>
      <c r="WTW33" s="572"/>
      <c r="WTX33" s="572"/>
      <c r="WTY33" s="572"/>
      <c r="WTZ33" s="572"/>
      <c r="WUA33" s="572"/>
      <c r="WUB33" s="572"/>
      <c r="WUC33" s="572"/>
      <c r="WUD33" s="572"/>
      <c r="WUE33" s="572"/>
      <c r="WUF33" s="572"/>
      <c r="WUG33" s="572"/>
      <c r="WUH33" s="572"/>
      <c r="WUI33" s="572"/>
      <c r="WUJ33" s="572"/>
      <c r="WUK33" s="572"/>
      <c r="WUL33" s="572"/>
      <c r="WUM33" s="572"/>
      <c r="WUN33" s="572"/>
      <c r="WUO33" s="572"/>
      <c r="WUP33" s="572"/>
      <c r="WUQ33" s="572"/>
      <c r="WUR33" s="572"/>
      <c r="WUS33" s="572"/>
      <c r="WUT33" s="572"/>
      <c r="WUU33" s="572"/>
      <c r="WUV33" s="572"/>
      <c r="WUW33" s="572"/>
      <c r="WUX33" s="572"/>
      <c r="WUY33" s="572"/>
      <c r="WUZ33" s="572"/>
      <c r="WVA33" s="572"/>
      <c r="WVB33" s="572"/>
      <c r="WVC33" s="572"/>
      <c r="WVD33" s="572"/>
      <c r="WVE33" s="572"/>
      <c r="WVF33" s="572"/>
      <c r="WVG33" s="572"/>
      <c r="WVH33" s="572"/>
      <c r="WVI33" s="572"/>
      <c r="WVJ33" s="572"/>
      <c r="WVK33" s="572"/>
      <c r="WVL33" s="572"/>
      <c r="WVM33" s="572"/>
      <c r="WVN33" s="572"/>
      <c r="WVO33" s="572"/>
      <c r="WVP33" s="572"/>
      <c r="WVQ33" s="572"/>
      <c r="WVR33" s="572"/>
      <c r="WVS33" s="572"/>
      <c r="WVT33" s="572"/>
      <c r="WVU33" s="572"/>
      <c r="WVV33" s="572"/>
      <c r="WVW33" s="572"/>
      <c r="WVX33" s="572"/>
      <c r="WVY33" s="572"/>
      <c r="WVZ33" s="572"/>
      <c r="WWA33" s="572"/>
      <c r="WWB33" s="572"/>
      <c r="WWC33" s="572"/>
      <c r="WWD33" s="572"/>
      <c r="WWE33" s="572"/>
      <c r="WWF33" s="572"/>
      <c r="WWG33" s="572"/>
      <c r="WWH33" s="572"/>
      <c r="WWI33" s="572"/>
      <c r="WWJ33" s="572"/>
      <c r="WWK33" s="572"/>
      <c r="WWL33" s="572"/>
      <c r="WWM33" s="572"/>
      <c r="WWN33" s="572"/>
      <c r="WWO33" s="572"/>
      <c r="WWP33" s="572"/>
      <c r="WWQ33" s="572"/>
      <c r="WWR33" s="572"/>
      <c r="WWS33" s="572"/>
      <c r="WWT33" s="572"/>
      <c r="WWU33" s="572"/>
      <c r="WWV33" s="572"/>
      <c r="WWW33" s="572"/>
      <c r="WWX33" s="572"/>
      <c r="WWY33" s="572"/>
      <c r="WWZ33" s="572"/>
      <c r="WXA33" s="572"/>
      <c r="WXB33" s="572"/>
      <c r="WXC33" s="572"/>
      <c r="WXD33" s="572"/>
      <c r="WXE33" s="572"/>
      <c r="WXF33" s="572"/>
      <c r="WXG33" s="572"/>
      <c r="WXH33" s="572"/>
      <c r="WXI33" s="572"/>
      <c r="WXJ33" s="572"/>
      <c r="WXK33" s="572"/>
      <c r="WXL33" s="572"/>
      <c r="WXM33" s="572"/>
      <c r="WXN33" s="572"/>
      <c r="WXO33" s="572"/>
      <c r="WXP33" s="572"/>
      <c r="WXQ33" s="572"/>
      <c r="WXR33" s="572"/>
      <c r="WXS33" s="572"/>
      <c r="WXT33" s="572"/>
      <c r="WXU33" s="572"/>
      <c r="WXV33" s="572"/>
      <c r="WXW33" s="572"/>
      <c r="WXX33" s="572"/>
      <c r="WXY33" s="572"/>
      <c r="WXZ33" s="572"/>
      <c r="WYA33" s="572"/>
      <c r="WYB33" s="572"/>
      <c r="WYC33" s="572"/>
      <c r="WYD33" s="572"/>
      <c r="WYE33" s="572"/>
      <c r="WYF33" s="572"/>
      <c r="WYG33" s="572"/>
      <c r="WYH33" s="572"/>
      <c r="WYI33" s="572"/>
      <c r="WYJ33" s="572"/>
      <c r="WYK33" s="572"/>
      <c r="WYL33" s="572"/>
      <c r="WYM33" s="572"/>
      <c r="WYN33" s="572"/>
      <c r="WYO33" s="572"/>
      <c r="WYP33" s="572"/>
      <c r="WYQ33" s="572"/>
      <c r="WYR33" s="572"/>
      <c r="WYS33" s="572"/>
      <c r="WYT33" s="572"/>
      <c r="WYU33" s="572"/>
      <c r="WYV33" s="572"/>
      <c r="WYW33" s="572"/>
      <c r="WYX33" s="572"/>
      <c r="WYY33" s="572"/>
      <c r="WYZ33" s="572"/>
      <c r="WZA33" s="572"/>
      <c r="WZB33" s="572"/>
      <c r="WZC33" s="572"/>
      <c r="WZD33" s="572"/>
      <c r="WZE33" s="572"/>
      <c r="WZF33" s="572"/>
      <c r="WZG33" s="572"/>
      <c r="WZH33" s="572"/>
      <c r="WZI33" s="572"/>
      <c r="WZJ33" s="572"/>
      <c r="WZK33" s="572"/>
      <c r="WZL33" s="572"/>
      <c r="WZM33" s="572"/>
      <c r="WZN33" s="572"/>
      <c r="WZO33" s="572"/>
      <c r="WZP33" s="572"/>
      <c r="WZQ33" s="572"/>
      <c r="WZR33" s="572"/>
      <c r="WZS33" s="572"/>
      <c r="WZT33" s="572"/>
      <c r="WZU33" s="572"/>
      <c r="WZV33" s="572"/>
      <c r="WZW33" s="572"/>
      <c r="WZX33" s="572"/>
      <c r="WZY33" s="572"/>
      <c r="WZZ33" s="572"/>
      <c r="XAA33" s="572"/>
      <c r="XAB33" s="572"/>
      <c r="XAC33" s="572"/>
      <c r="XAD33" s="572"/>
      <c r="XAE33" s="572"/>
      <c r="XAF33" s="572"/>
      <c r="XAG33" s="572"/>
      <c r="XAH33" s="572"/>
      <c r="XAI33" s="572"/>
      <c r="XAJ33" s="572"/>
      <c r="XAK33" s="572"/>
      <c r="XAL33" s="572"/>
      <c r="XAM33" s="572"/>
      <c r="XAN33" s="572"/>
      <c r="XAO33" s="572"/>
      <c r="XAP33" s="572"/>
      <c r="XAQ33" s="572"/>
      <c r="XAR33" s="572"/>
      <c r="XAS33" s="572"/>
      <c r="XAT33" s="572"/>
      <c r="XAU33" s="572"/>
      <c r="XAV33" s="572"/>
      <c r="XAW33" s="572"/>
      <c r="XAX33" s="572"/>
      <c r="XAY33" s="572"/>
      <c r="XAZ33" s="572"/>
      <c r="XBA33" s="572"/>
      <c r="XBB33" s="572"/>
      <c r="XBC33" s="572"/>
      <c r="XBD33" s="572"/>
      <c r="XBE33" s="572"/>
      <c r="XBF33" s="572"/>
      <c r="XBG33" s="572"/>
      <c r="XBH33" s="572"/>
      <c r="XBI33" s="572"/>
      <c r="XBJ33" s="572"/>
      <c r="XBK33" s="572"/>
      <c r="XBL33" s="572"/>
      <c r="XBM33" s="572"/>
      <c r="XBN33" s="572"/>
      <c r="XBO33" s="572"/>
      <c r="XBP33" s="572"/>
      <c r="XBQ33" s="572"/>
      <c r="XBR33" s="572"/>
      <c r="XBS33" s="572"/>
      <c r="XBT33" s="572"/>
      <c r="XBU33" s="572"/>
      <c r="XBV33" s="572"/>
      <c r="XBW33" s="572"/>
      <c r="XBX33" s="572"/>
      <c r="XBY33" s="572"/>
      <c r="XBZ33" s="572"/>
      <c r="XCA33" s="572"/>
      <c r="XCB33" s="572"/>
      <c r="XCC33" s="572"/>
      <c r="XCD33" s="572"/>
      <c r="XCE33" s="572"/>
      <c r="XCF33" s="572"/>
      <c r="XCG33" s="572"/>
      <c r="XCH33" s="572"/>
      <c r="XCI33" s="572"/>
      <c r="XCJ33" s="572"/>
      <c r="XCK33" s="572"/>
      <c r="XCL33" s="572"/>
      <c r="XCM33" s="572"/>
      <c r="XCN33" s="572"/>
      <c r="XCO33" s="572"/>
      <c r="XCP33" s="572"/>
      <c r="XCQ33" s="572"/>
      <c r="XCR33" s="572"/>
      <c r="XCS33" s="572"/>
      <c r="XCT33" s="572"/>
      <c r="XCU33" s="572"/>
      <c r="XCV33" s="572"/>
      <c r="XCW33" s="572"/>
      <c r="XCX33" s="572"/>
      <c r="XCY33" s="572"/>
      <c r="XCZ33" s="572"/>
      <c r="XDA33" s="572"/>
      <c r="XDB33" s="572"/>
      <c r="XDC33" s="572"/>
      <c r="XDD33" s="572"/>
      <c r="XDE33" s="572"/>
      <c r="XDF33" s="572"/>
      <c r="XDG33" s="572"/>
      <c r="XDH33" s="572"/>
      <c r="XDI33" s="572"/>
      <c r="XDJ33" s="572"/>
      <c r="XDK33" s="572"/>
      <c r="XDL33" s="572"/>
      <c r="XDM33" s="572"/>
      <c r="XDN33" s="572"/>
      <c r="XDO33" s="572"/>
      <c r="XDP33" s="572"/>
      <c r="XDQ33" s="572"/>
      <c r="XDR33" s="572"/>
      <c r="XDS33" s="572"/>
      <c r="XDT33" s="572"/>
      <c r="XDU33" s="572"/>
      <c r="XDV33" s="572"/>
      <c r="XDW33" s="572"/>
      <c r="XDX33" s="572"/>
      <c r="XDY33" s="572"/>
      <c r="XDZ33" s="572"/>
      <c r="XEA33" s="572"/>
      <c r="XEB33" s="572"/>
      <c r="XEC33" s="572"/>
      <c r="XED33" s="572"/>
      <c r="XEE33" s="572"/>
      <c r="XEF33" s="572"/>
      <c r="XEG33" s="572"/>
      <c r="XEH33" s="572"/>
      <c r="XEI33" s="572"/>
      <c r="XEJ33" s="572"/>
      <c r="XEK33" s="572"/>
      <c r="XEL33" s="572"/>
      <c r="XEM33" s="572"/>
      <c r="XEN33" s="572"/>
      <c r="XEO33" s="572"/>
      <c r="XEP33" s="572"/>
      <c r="XEQ33" s="572"/>
      <c r="XER33" s="572"/>
      <c r="XES33" s="572"/>
      <c r="XET33" s="572"/>
      <c r="XEU33" s="572"/>
      <c r="XEV33" s="572"/>
      <c r="XEW33" s="572"/>
      <c r="XEX33" s="572"/>
      <c r="XEY33" s="572"/>
      <c r="XEZ33" s="572"/>
      <c r="XFA33" s="572"/>
      <c r="XFB33" s="572"/>
      <c r="XFC33" s="572"/>
      <c r="XFD33" s="572"/>
    </row>
    <row r="34" spans="1:18">
      <c r="A34" s="569" t="s">
        <v>2073</v>
      </c>
      <c r="B34" s="569" t="s">
        <v>437</v>
      </c>
      <c r="C34" s="569" t="s">
        <v>2074</v>
      </c>
      <c r="D34" s="569">
        <v>113291.7</v>
      </c>
      <c r="E34" s="569">
        <v>113291.7</v>
      </c>
      <c r="F34" s="569" t="s">
        <v>1951</v>
      </c>
      <c r="G34" s="569" t="s">
        <v>2075</v>
      </c>
      <c r="H34" s="569" t="s">
        <v>1982</v>
      </c>
      <c r="I34" s="569" t="s">
        <v>1977</v>
      </c>
      <c r="J34" s="569" t="s">
        <v>1955</v>
      </c>
      <c r="K34" s="573">
        <v>44713.0004976852</v>
      </c>
      <c r="L34" s="569" t="s">
        <v>1956</v>
      </c>
      <c r="M34" s="569" t="s">
        <v>2076</v>
      </c>
      <c r="N34" s="569">
        <v>6650.22</v>
      </c>
      <c r="O34" s="569">
        <v>39.13</v>
      </c>
      <c r="P34" s="569">
        <v>587</v>
      </c>
      <c r="Q34" s="569">
        <v>0</v>
      </c>
      <c r="R34" s="569">
        <f t="shared" si="0"/>
        <v>860</v>
      </c>
    </row>
    <row r="35" spans="1:18">
      <c r="A35" s="569" t="s">
        <v>2077</v>
      </c>
      <c r="B35" s="569" t="s">
        <v>437</v>
      </c>
      <c r="C35" s="569" t="s">
        <v>2078</v>
      </c>
      <c r="D35" s="569">
        <v>30589.9</v>
      </c>
      <c r="E35" s="569">
        <v>45884.85</v>
      </c>
      <c r="F35" s="569" t="s">
        <v>1951</v>
      </c>
      <c r="G35" s="569" t="s">
        <v>2079</v>
      </c>
      <c r="H35" s="569" t="s">
        <v>1982</v>
      </c>
      <c r="I35" s="569" t="s">
        <v>2017</v>
      </c>
      <c r="J35" s="569" t="s">
        <v>1955</v>
      </c>
      <c r="K35" s="573">
        <v>44713.0004976852</v>
      </c>
      <c r="L35" s="569" t="s">
        <v>1956</v>
      </c>
      <c r="M35" s="569" t="s">
        <v>2080</v>
      </c>
      <c r="N35" s="569">
        <v>2620.02</v>
      </c>
      <c r="O35" s="569">
        <v>57.1</v>
      </c>
      <c r="P35" s="569">
        <v>571</v>
      </c>
      <c r="Q35" s="569">
        <v>0</v>
      </c>
      <c r="R35" s="569">
        <f t="shared" ref="R35:R53" si="1">ROUND(P35*$R$1,0)</f>
        <v>836</v>
      </c>
    </row>
    <row r="36" s="567" customFormat="1" spans="1:16384">
      <c r="A36" s="570" t="s">
        <v>2081</v>
      </c>
      <c r="B36" s="570" t="s">
        <v>437</v>
      </c>
      <c r="C36" s="570" t="s">
        <v>2081</v>
      </c>
      <c r="D36" s="570">
        <v>103092.9</v>
      </c>
      <c r="E36" s="570">
        <v>175257.93</v>
      </c>
      <c r="F36" s="570" t="s">
        <v>1951</v>
      </c>
      <c r="G36" s="570" t="s">
        <v>2075</v>
      </c>
      <c r="H36" s="570" t="s">
        <v>1982</v>
      </c>
      <c r="I36" s="570" t="s">
        <v>2082</v>
      </c>
      <c r="J36" s="570" t="s">
        <v>1955</v>
      </c>
      <c r="K36" s="575">
        <v>44700.0004976852</v>
      </c>
      <c r="L36" s="570" t="s">
        <v>1956</v>
      </c>
      <c r="M36" s="570" t="s">
        <v>2083</v>
      </c>
      <c r="N36" s="570">
        <v>10287.64</v>
      </c>
      <c r="O36" s="570">
        <v>66.53</v>
      </c>
      <c r="P36" s="570">
        <v>587</v>
      </c>
      <c r="Q36" s="570">
        <v>0</v>
      </c>
      <c r="R36" s="570">
        <f t="shared" si="1"/>
        <v>860</v>
      </c>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c r="IT36" s="570"/>
      <c r="IU36" s="570"/>
      <c r="IV36" s="570"/>
      <c r="IW36" s="570"/>
      <c r="IX36" s="570"/>
      <c r="IY36" s="570"/>
      <c r="IZ36" s="570"/>
      <c r="JA36" s="570"/>
      <c r="JB36" s="570"/>
      <c r="JC36" s="570"/>
      <c r="JD36" s="570"/>
      <c r="JE36" s="570"/>
      <c r="JF36" s="570"/>
      <c r="JG36" s="570"/>
      <c r="JH36" s="570"/>
      <c r="JI36" s="570"/>
      <c r="JJ36" s="570"/>
      <c r="JK36" s="570"/>
      <c r="JL36" s="570"/>
      <c r="JM36" s="570"/>
      <c r="JN36" s="570"/>
      <c r="JO36" s="570"/>
      <c r="JP36" s="570"/>
      <c r="JQ36" s="570"/>
      <c r="JR36" s="570"/>
      <c r="JS36" s="570"/>
      <c r="JT36" s="570"/>
      <c r="JU36" s="570"/>
      <c r="JV36" s="570"/>
      <c r="JW36" s="570"/>
      <c r="JX36" s="570"/>
      <c r="JY36" s="570"/>
      <c r="JZ36" s="570"/>
      <c r="KA36" s="570"/>
      <c r="KB36" s="570"/>
      <c r="KC36" s="570"/>
      <c r="KD36" s="570"/>
      <c r="KE36" s="570"/>
      <c r="KF36" s="570"/>
      <c r="KG36" s="570"/>
      <c r="KH36" s="570"/>
      <c r="KI36" s="570"/>
      <c r="KJ36" s="570"/>
      <c r="KK36" s="570"/>
      <c r="KL36" s="570"/>
      <c r="KM36" s="570"/>
      <c r="KN36" s="570"/>
      <c r="KO36" s="570"/>
      <c r="KP36" s="570"/>
      <c r="KQ36" s="570"/>
      <c r="KR36" s="570"/>
      <c r="KS36" s="570"/>
      <c r="KT36" s="570"/>
      <c r="KU36" s="570"/>
      <c r="KV36" s="570"/>
      <c r="KW36" s="570"/>
      <c r="KX36" s="570"/>
      <c r="KY36" s="570"/>
      <c r="KZ36" s="570"/>
      <c r="LA36" s="570"/>
      <c r="LB36" s="570"/>
      <c r="LC36" s="570"/>
      <c r="LD36" s="570"/>
      <c r="LE36" s="570"/>
      <c r="LF36" s="570"/>
      <c r="LG36" s="570"/>
      <c r="LH36" s="570"/>
      <c r="LI36" s="570"/>
      <c r="LJ36" s="570"/>
      <c r="LK36" s="570"/>
      <c r="LL36" s="570"/>
      <c r="LM36" s="570"/>
      <c r="LN36" s="570"/>
      <c r="LO36" s="570"/>
      <c r="LP36" s="570"/>
      <c r="LQ36" s="570"/>
      <c r="LR36" s="570"/>
      <c r="LS36" s="570"/>
      <c r="LT36" s="570"/>
      <c r="LU36" s="570"/>
      <c r="LV36" s="570"/>
      <c r="LW36" s="570"/>
      <c r="LX36" s="570"/>
      <c r="LY36" s="570"/>
      <c r="LZ36" s="570"/>
      <c r="MA36" s="570"/>
      <c r="MB36" s="570"/>
      <c r="MC36" s="570"/>
      <c r="MD36" s="570"/>
      <c r="ME36" s="570"/>
      <c r="MF36" s="570"/>
      <c r="MG36" s="570"/>
      <c r="MH36" s="570"/>
      <c r="MI36" s="570"/>
      <c r="MJ36" s="570"/>
      <c r="MK36" s="570"/>
      <c r="ML36" s="570"/>
      <c r="MM36" s="570"/>
      <c r="MN36" s="570"/>
      <c r="MO36" s="570"/>
      <c r="MP36" s="570"/>
      <c r="MQ36" s="570"/>
      <c r="MR36" s="570"/>
      <c r="MS36" s="570"/>
      <c r="MT36" s="570"/>
      <c r="MU36" s="570"/>
      <c r="MV36" s="570"/>
      <c r="MW36" s="570"/>
      <c r="MX36" s="570"/>
      <c r="MY36" s="570"/>
      <c r="MZ36" s="570"/>
      <c r="NA36" s="570"/>
      <c r="NB36" s="570"/>
      <c r="NC36" s="570"/>
      <c r="ND36" s="570"/>
      <c r="NE36" s="570"/>
      <c r="NF36" s="570"/>
      <c r="NG36" s="570"/>
      <c r="NH36" s="570"/>
      <c r="NI36" s="570"/>
      <c r="NJ36" s="570"/>
      <c r="NK36" s="570"/>
      <c r="NL36" s="570"/>
      <c r="NM36" s="570"/>
      <c r="NN36" s="570"/>
      <c r="NO36" s="570"/>
      <c r="NP36" s="570"/>
      <c r="NQ36" s="570"/>
      <c r="NR36" s="570"/>
      <c r="NS36" s="570"/>
      <c r="NT36" s="570"/>
      <c r="NU36" s="570"/>
      <c r="NV36" s="570"/>
      <c r="NW36" s="570"/>
      <c r="NX36" s="570"/>
      <c r="NY36" s="570"/>
      <c r="NZ36" s="570"/>
      <c r="OA36" s="570"/>
      <c r="OB36" s="570"/>
      <c r="OC36" s="570"/>
      <c r="OD36" s="570"/>
      <c r="OE36" s="570"/>
      <c r="OF36" s="570"/>
      <c r="OG36" s="570"/>
      <c r="OH36" s="570"/>
      <c r="OI36" s="570"/>
      <c r="OJ36" s="570"/>
      <c r="OK36" s="570"/>
      <c r="OL36" s="570"/>
      <c r="OM36" s="570"/>
      <c r="ON36" s="570"/>
      <c r="OO36" s="570"/>
      <c r="OP36" s="570"/>
      <c r="OQ36" s="570"/>
      <c r="OR36" s="570"/>
      <c r="OS36" s="570"/>
      <c r="OT36" s="570"/>
      <c r="OU36" s="570"/>
      <c r="OV36" s="570"/>
      <c r="OW36" s="570"/>
      <c r="OX36" s="570"/>
      <c r="OY36" s="570"/>
      <c r="OZ36" s="570"/>
      <c r="PA36" s="570"/>
      <c r="PB36" s="570"/>
      <c r="PC36" s="570"/>
      <c r="PD36" s="570"/>
      <c r="PE36" s="570"/>
      <c r="PF36" s="570"/>
      <c r="PG36" s="570"/>
      <c r="PH36" s="570"/>
      <c r="PI36" s="570"/>
      <c r="PJ36" s="570"/>
      <c r="PK36" s="570"/>
      <c r="PL36" s="570"/>
      <c r="PM36" s="570"/>
      <c r="PN36" s="570"/>
      <c r="PO36" s="570"/>
      <c r="PP36" s="570"/>
      <c r="PQ36" s="570"/>
      <c r="PR36" s="570"/>
      <c r="PS36" s="570"/>
      <c r="PT36" s="570"/>
      <c r="PU36" s="570"/>
      <c r="PV36" s="570"/>
      <c r="PW36" s="570"/>
      <c r="PX36" s="570"/>
      <c r="PY36" s="570"/>
      <c r="PZ36" s="570"/>
      <c r="QA36" s="570"/>
      <c r="QB36" s="570"/>
      <c r="QC36" s="570"/>
      <c r="QD36" s="570"/>
      <c r="QE36" s="570"/>
      <c r="QF36" s="570"/>
      <c r="QG36" s="570"/>
      <c r="QH36" s="570"/>
      <c r="QI36" s="570"/>
      <c r="QJ36" s="570"/>
      <c r="QK36" s="570"/>
      <c r="QL36" s="570"/>
      <c r="QM36" s="570"/>
      <c r="QN36" s="570"/>
      <c r="QO36" s="570"/>
      <c r="QP36" s="570"/>
      <c r="QQ36" s="570"/>
      <c r="QR36" s="570"/>
      <c r="QS36" s="570"/>
      <c r="QT36" s="570"/>
      <c r="QU36" s="570"/>
      <c r="QV36" s="570"/>
      <c r="QW36" s="570"/>
      <c r="QX36" s="570"/>
      <c r="QY36" s="570"/>
      <c r="QZ36" s="570"/>
      <c r="RA36" s="570"/>
      <c r="RB36" s="570"/>
      <c r="RC36" s="570"/>
      <c r="RD36" s="570"/>
      <c r="RE36" s="570"/>
      <c r="RF36" s="570"/>
      <c r="RG36" s="570"/>
      <c r="RH36" s="570"/>
      <c r="RI36" s="570"/>
      <c r="RJ36" s="570"/>
      <c r="RK36" s="570"/>
      <c r="RL36" s="570"/>
      <c r="RM36" s="570"/>
      <c r="RN36" s="570"/>
      <c r="RO36" s="570"/>
      <c r="RP36" s="570"/>
      <c r="RQ36" s="570"/>
      <c r="RR36" s="570"/>
      <c r="RS36" s="570"/>
      <c r="RT36" s="570"/>
      <c r="RU36" s="570"/>
      <c r="RV36" s="570"/>
      <c r="RW36" s="570"/>
      <c r="RX36" s="570"/>
      <c r="RY36" s="570"/>
      <c r="RZ36" s="570"/>
      <c r="SA36" s="570"/>
      <c r="SB36" s="570"/>
      <c r="SC36" s="570"/>
      <c r="SD36" s="570"/>
      <c r="SE36" s="570"/>
      <c r="SF36" s="570"/>
      <c r="SG36" s="570"/>
      <c r="SH36" s="570"/>
      <c r="SI36" s="570"/>
      <c r="SJ36" s="570"/>
      <c r="SK36" s="570"/>
      <c r="SL36" s="570"/>
      <c r="SM36" s="570"/>
      <c r="SN36" s="570"/>
      <c r="SO36" s="570"/>
      <c r="SP36" s="570"/>
      <c r="SQ36" s="570"/>
      <c r="SR36" s="570"/>
      <c r="SS36" s="570"/>
      <c r="ST36" s="570"/>
      <c r="SU36" s="570"/>
      <c r="SV36" s="570"/>
      <c r="SW36" s="570"/>
      <c r="SX36" s="570"/>
      <c r="SY36" s="570"/>
      <c r="SZ36" s="570"/>
      <c r="TA36" s="570"/>
      <c r="TB36" s="570"/>
      <c r="TC36" s="570"/>
      <c r="TD36" s="570"/>
      <c r="TE36" s="570"/>
      <c r="TF36" s="570"/>
      <c r="TG36" s="570"/>
      <c r="TH36" s="570"/>
      <c r="TI36" s="570"/>
      <c r="TJ36" s="570"/>
      <c r="TK36" s="570"/>
      <c r="TL36" s="570"/>
      <c r="TM36" s="570"/>
      <c r="TN36" s="570"/>
      <c r="TO36" s="570"/>
      <c r="TP36" s="570"/>
      <c r="TQ36" s="570"/>
      <c r="TR36" s="570"/>
      <c r="TS36" s="570"/>
      <c r="TT36" s="570"/>
      <c r="TU36" s="570"/>
      <c r="TV36" s="570"/>
      <c r="TW36" s="570"/>
      <c r="TX36" s="570"/>
      <c r="TY36" s="570"/>
      <c r="TZ36" s="570"/>
      <c r="UA36" s="570"/>
      <c r="UB36" s="570"/>
      <c r="UC36" s="570"/>
      <c r="UD36" s="570"/>
      <c r="UE36" s="570"/>
      <c r="UF36" s="570"/>
      <c r="UG36" s="570"/>
      <c r="UH36" s="570"/>
      <c r="UI36" s="570"/>
      <c r="UJ36" s="570"/>
      <c r="UK36" s="570"/>
      <c r="UL36" s="570"/>
      <c r="UM36" s="570"/>
      <c r="UN36" s="570"/>
      <c r="UO36" s="570"/>
      <c r="UP36" s="570"/>
      <c r="UQ36" s="570"/>
      <c r="UR36" s="570"/>
      <c r="US36" s="570"/>
      <c r="UT36" s="570"/>
      <c r="UU36" s="570"/>
      <c r="UV36" s="570"/>
      <c r="UW36" s="570"/>
      <c r="UX36" s="570"/>
      <c r="UY36" s="570"/>
      <c r="UZ36" s="570"/>
      <c r="VA36" s="570"/>
      <c r="VB36" s="570"/>
      <c r="VC36" s="570"/>
      <c r="VD36" s="570"/>
      <c r="VE36" s="570"/>
      <c r="VF36" s="570"/>
      <c r="VG36" s="570"/>
      <c r="VH36" s="570"/>
      <c r="VI36" s="570"/>
      <c r="VJ36" s="570"/>
      <c r="VK36" s="570"/>
      <c r="VL36" s="570"/>
      <c r="VM36" s="570"/>
      <c r="VN36" s="570"/>
      <c r="VO36" s="570"/>
      <c r="VP36" s="570"/>
      <c r="VQ36" s="570"/>
      <c r="VR36" s="570"/>
      <c r="VS36" s="570"/>
      <c r="VT36" s="570"/>
      <c r="VU36" s="570"/>
      <c r="VV36" s="570"/>
      <c r="VW36" s="570"/>
      <c r="VX36" s="570"/>
      <c r="VY36" s="570"/>
      <c r="VZ36" s="570"/>
      <c r="WA36" s="570"/>
      <c r="WB36" s="570"/>
      <c r="WC36" s="570"/>
      <c r="WD36" s="570"/>
      <c r="WE36" s="570"/>
      <c r="WF36" s="570"/>
      <c r="WG36" s="570"/>
      <c r="WH36" s="570"/>
      <c r="WI36" s="570"/>
      <c r="WJ36" s="570"/>
      <c r="WK36" s="570"/>
      <c r="WL36" s="570"/>
      <c r="WM36" s="570"/>
      <c r="WN36" s="570"/>
      <c r="WO36" s="570"/>
      <c r="WP36" s="570"/>
      <c r="WQ36" s="570"/>
      <c r="WR36" s="570"/>
      <c r="WS36" s="570"/>
      <c r="WT36" s="570"/>
      <c r="WU36" s="570"/>
      <c r="WV36" s="570"/>
      <c r="WW36" s="570"/>
      <c r="WX36" s="570"/>
      <c r="WY36" s="570"/>
      <c r="WZ36" s="570"/>
      <c r="XA36" s="570"/>
      <c r="XB36" s="570"/>
      <c r="XC36" s="570"/>
      <c r="XD36" s="570"/>
      <c r="XE36" s="570"/>
      <c r="XF36" s="570"/>
      <c r="XG36" s="570"/>
      <c r="XH36" s="570"/>
      <c r="XI36" s="570"/>
      <c r="XJ36" s="570"/>
      <c r="XK36" s="570"/>
      <c r="XL36" s="570"/>
      <c r="XM36" s="570"/>
      <c r="XN36" s="570"/>
      <c r="XO36" s="570"/>
      <c r="XP36" s="570"/>
      <c r="XQ36" s="570"/>
      <c r="XR36" s="570"/>
      <c r="XS36" s="570"/>
      <c r="XT36" s="570"/>
      <c r="XU36" s="570"/>
      <c r="XV36" s="570"/>
      <c r="XW36" s="570"/>
      <c r="XX36" s="570"/>
      <c r="XY36" s="570"/>
      <c r="XZ36" s="570"/>
      <c r="YA36" s="570"/>
      <c r="YB36" s="570"/>
      <c r="YC36" s="570"/>
      <c r="YD36" s="570"/>
      <c r="YE36" s="570"/>
      <c r="YF36" s="570"/>
      <c r="YG36" s="570"/>
      <c r="YH36" s="570"/>
      <c r="YI36" s="570"/>
      <c r="YJ36" s="570"/>
      <c r="YK36" s="570"/>
      <c r="YL36" s="570"/>
      <c r="YM36" s="570"/>
      <c r="YN36" s="570"/>
      <c r="YO36" s="570"/>
      <c r="YP36" s="570"/>
      <c r="YQ36" s="570"/>
      <c r="YR36" s="570"/>
      <c r="YS36" s="570"/>
      <c r="YT36" s="570"/>
      <c r="YU36" s="570"/>
      <c r="YV36" s="570"/>
      <c r="YW36" s="570"/>
      <c r="YX36" s="570"/>
      <c r="YY36" s="570"/>
      <c r="YZ36" s="570"/>
      <c r="ZA36" s="570"/>
      <c r="ZB36" s="570"/>
      <c r="ZC36" s="570"/>
      <c r="ZD36" s="570"/>
      <c r="ZE36" s="570"/>
      <c r="ZF36" s="570"/>
      <c r="ZG36" s="570"/>
      <c r="ZH36" s="570"/>
      <c r="ZI36" s="570"/>
      <c r="ZJ36" s="570"/>
      <c r="ZK36" s="570"/>
      <c r="ZL36" s="570"/>
      <c r="ZM36" s="570"/>
      <c r="ZN36" s="570"/>
      <c r="ZO36" s="570"/>
      <c r="ZP36" s="570"/>
      <c r="ZQ36" s="570"/>
      <c r="ZR36" s="570"/>
      <c r="ZS36" s="570"/>
      <c r="ZT36" s="570"/>
      <c r="ZU36" s="570"/>
      <c r="ZV36" s="570"/>
      <c r="ZW36" s="570"/>
      <c r="ZX36" s="570"/>
      <c r="ZY36" s="570"/>
      <c r="ZZ36" s="570"/>
      <c r="AAA36" s="570"/>
      <c r="AAB36" s="570"/>
      <c r="AAC36" s="570"/>
      <c r="AAD36" s="570"/>
      <c r="AAE36" s="570"/>
      <c r="AAF36" s="570"/>
      <c r="AAG36" s="570"/>
      <c r="AAH36" s="570"/>
      <c r="AAI36" s="570"/>
      <c r="AAJ36" s="570"/>
      <c r="AAK36" s="570"/>
      <c r="AAL36" s="570"/>
      <c r="AAM36" s="570"/>
      <c r="AAN36" s="570"/>
      <c r="AAO36" s="570"/>
      <c r="AAP36" s="570"/>
      <c r="AAQ36" s="570"/>
      <c r="AAR36" s="570"/>
      <c r="AAS36" s="570"/>
      <c r="AAT36" s="570"/>
      <c r="AAU36" s="570"/>
      <c r="AAV36" s="570"/>
      <c r="AAW36" s="570"/>
      <c r="AAX36" s="570"/>
      <c r="AAY36" s="570"/>
      <c r="AAZ36" s="570"/>
      <c r="ABA36" s="570"/>
      <c r="ABB36" s="570"/>
      <c r="ABC36" s="570"/>
      <c r="ABD36" s="570"/>
      <c r="ABE36" s="570"/>
      <c r="ABF36" s="570"/>
      <c r="ABG36" s="570"/>
      <c r="ABH36" s="570"/>
      <c r="ABI36" s="570"/>
      <c r="ABJ36" s="570"/>
      <c r="ABK36" s="570"/>
      <c r="ABL36" s="570"/>
      <c r="ABM36" s="570"/>
      <c r="ABN36" s="570"/>
      <c r="ABO36" s="570"/>
      <c r="ABP36" s="570"/>
      <c r="ABQ36" s="570"/>
      <c r="ABR36" s="570"/>
      <c r="ABS36" s="570"/>
      <c r="ABT36" s="570"/>
      <c r="ABU36" s="570"/>
      <c r="ABV36" s="570"/>
      <c r="ABW36" s="570"/>
      <c r="ABX36" s="570"/>
      <c r="ABY36" s="570"/>
      <c r="ABZ36" s="570"/>
      <c r="ACA36" s="570"/>
      <c r="ACB36" s="570"/>
      <c r="ACC36" s="570"/>
      <c r="ACD36" s="570"/>
      <c r="ACE36" s="570"/>
      <c r="ACF36" s="570"/>
      <c r="ACG36" s="570"/>
      <c r="ACH36" s="570"/>
      <c r="ACI36" s="570"/>
      <c r="ACJ36" s="570"/>
      <c r="ACK36" s="570"/>
      <c r="ACL36" s="570"/>
      <c r="ACM36" s="570"/>
      <c r="ACN36" s="570"/>
      <c r="ACO36" s="570"/>
      <c r="ACP36" s="570"/>
      <c r="ACQ36" s="570"/>
      <c r="ACR36" s="570"/>
      <c r="ACS36" s="570"/>
      <c r="ACT36" s="570"/>
      <c r="ACU36" s="570"/>
      <c r="ACV36" s="570"/>
      <c r="ACW36" s="570"/>
      <c r="ACX36" s="570"/>
      <c r="ACY36" s="570"/>
      <c r="ACZ36" s="570"/>
      <c r="ADA36" s="570"/>
      <c r="ADB36" s="570"/>
      <c r="ADC36" s="570"/>
      <c r="ADD36" s="570"/>
      <c r="ADE36" s="570"/>
      <c r="ADF36" s="570"/>
      <c r="ADG36" s="570"/>
      <c r="ADH36" s="570"/>
      <c r="ADI36" s="570"/>
      <c r="ADJ36" s="570"/>
      <c r="ADK36" s="570"/>
      <c r="ADL36" s="570"/>
      <c r="ADM36" s="570"/>
      <c r="ADN36" s="570"/>
      <c r="ADO36" s="570"/>
      <c r="ADP36" s="570"/>
      <c r="ADQ36" s="570"/>
      <c r="ADR36" s="570"/>
      <c r="ADS36" s="570"/>
      <c r="ADT36" s="570"/>
      <c r="ADU36" s="570"/>
      <c r="ADV36" s="570"/>
      <c r="ADW36" s="570"/>
      <c r="ADX36" s="570"/>
      <c r="ADY36" s="570"/>
      <c r="ADZ36" s="570"/>
      <c r="AEA36" s="570"/>
      <c r="AEB36" s="570"/>
      <c r="AEC36" s="570"/>
      <c r="AED36" s="570"/>
      <c r="AEE36" s="570"/>
      <c r="AEF36" s="570"/>
      <c r="AEG36" s="570"/>
      <c r="AEH36" s="570"/>
      <c r="AEI36" s="570"/>
      <c r="AEJ36" s="570"/>
      <c r="AEK36" s="570"/>
      <c r="AEL36" s="570"/>
      <c r="AEM36" s="570"/>
      <c r="AEN36" s="570"/>
      <c r="AEO36" s="570"/>
      <c r="AEP36" s="570"/>
      <c r="AEQ36" s="570"/>
      <c r="AER36" s="570"/>
      <c r="AES36" s="570"/>
      <c r="AET36" s="570"/>
      <c r="AEU36" s="570"/>
      <c r="AEV36" s="570"/>
      <c r="AEW36" s="570"/>
      <c r="AEX36" s="570"/>
      <c r="AEY36" s="570"/>
      <c r="AEZ36" s="570"/>
      <c r="AFA36" s="570"/>
      <c r="AFB36" s="570"/>
      <c r="AFC36" s="570"/>
      <c r="AFD36" s="570"/>
      <c r="AFE36" s="570"/>
      <c r="AFF36" s="570"/>
      <c r="AFG36" s="570"/>
      <c r="AFH36" s="570"/>
      <c r="AFI36" s="570"/>
      <c r="AFJ36" s="570"/>
      <c r="AFK36" s="570"/>
      <c r="AFL36" s="570"/>
      <c r="AFM36" s="570"/>
      <c r="AFN36" s="570"/>
      <c r="AFO36" s="570"/>
      <c r="AFP36" s="570"/>
      <c r="AFQ36" s="570"/>
      <c r="AFR36" s="570"/>
      <c r="AFS36" s="570"/>
      <c r="AFT36" s="570"/>
      <c r="AFU36" s="570"/>
      <c r="AFV36" s="570"/>
      <c r="AFW36" s="570"/>
      <c r="AFX36" s="570"/>
      <c r="AFY36" s="570"/>
      <c r="AFZ36" s="570"/>
      <c r="AGA36" s="570"/>
      <c r="AGB36" s="570"/>
      <c r="AGC36" s="570"/>
      <c r="AGD36" s="570"/>
      <c r="AGE36" s="570"/>
      <c r="AGF36" s="570"/>
      <c r="AGG36" s="570"/>
      <c r="AGH36" s="570"/>
      <c r="AGI36" s="570"/>
      <c r="AGJ36" s="570"/>
      <c r="AGK36" s="570"/>
      <c r="AGL36" s="570"/>
      <c r="AGM36" s="570"/>
      <c r="AGN36" s="570"/>
      <c r="AGO36" s="570"/>
      <c r="AGP36" s="570"/>
      <c r="AGQ36" s="570"/>
      <c r="AGR36" s="570"/>
      <c r="AGS36" s="570"/>
      <c r="AGT36" s="570"/>
      <c r="AGU36" s="570"/>
      <c r="AGV36" s="570"/>
      <c r="AGW36" s="570"/>
      <c r="AGX36" s="570"/>
      <c r="AGY36" s="570"/>
      <c r="AGZ36" s="570"/>
      <c r="AHA36" s="570"/>
      <c r="AHB36" s="570"/>
      <c r="AHC36" s="570"/>
      <c r="AHD36" s="570"/>
      <c r="AHE36" s="570"/>
      <c r="AHF36" s="570"/>
      <c r="AHG36" s="570"/>
      <c r="AHH36" s="570"/>
      <c r="AHI36" s="570"/>
      <c r="AHJ36" s="570"/>
      <c r="AHK36" s="570"/>
      <c r="AHL36" s="570"/>
      <c r="AHM36" s="570"/>
      <c r="AHN36" s="570"/>
      <c r="AHO36" s="570"/>
      <c r="AHP36" s="570"/>
      <c r="AHQ36" s="570"/>
      <c r="AHR36" s="570"/>
      <c r="AHS36" s="570"/>
      <c r="AHT36" s="570"/>
      <c r="AHU36" s="570"/>
      <c r="AHV36" s="570"/>
      <c r="AHW36" s="570"/>
      <c r="AHX36" s="570"/>
      <c r="AHY36" s="570"/>
      <c r="AHZ36" s="570"/>
      <c r="AIA36" s="570"/>
      <c r="AIB36" s="570"/>
      <c r="AIC36" s="570"/>
      <c r="AID36" s="570"/>
      <c r="AIE36" s="570"/>
      <c r="AIF36" s="570"/>
      <c r="AIG36" s="570"/>
      <c r="AIH36" s="570"/>
      <c r="AII36" s="570"/>
      <c r="AIJ36" s="570"/>
      <c r="AIK36" s="570"/>
      <c r="AIL36" s="570"/>
      <c r="AIM36" s="570"/>
      <c r="AIN36" s="570"/>
      <c r="AIO36" s="570"/>
      <c r="AIP36" s="570"/>
      <c r="AIQ36" s="570"/>
      <c r="AIR36" s="570"/>
      <c r="AIS36" s="570"/>
      <c r="AIT36" s="570"/>
      <c r="AIU36" s="570"/>
      <c r="AIV36" s="570"/>
      <c r="AIW36" s="570"/>
      <c r="AIX36" s="570"/>
      <c r="AIY36" s="570"/>
      <c r="AIZ36" s="570"/>
      <c r="AJA36" s="570"/>
      <c r="AJB36" s="570"/>
      <c r="AJC36" s="570"/>
      <c r="AJD36" s="570"/>
      <c r="AJE36" s="570"/>
      <c r="AJF36" s="570"/>
      <c r="AJG36" s="570"/>
      <c r="AJH36" s="570"/>
      <c r="AJI36" s="570"/>
      <c r="AJJ36" s="570"/>
      <c r="AJK36" s="570"/>
      <c r="AJL36" s="570"/>
      <c r="AJM36" s="570"/>
      <c r="AJN36" s="570"/>
      <c r="AJO36" s="570"/>
      <c r="AJP36" s="570"/>
      <c r="AJQ36" s="570"/>
      <c r="AJR36" s="570"/>
      <c r="AJS36" s="570"/>
      <c r="AJT36" s="570"/>
      <c r="AJU36" s="570"/>
      <c r="AJV36" s="570"/>
      <c r="AJW36" s="570"/>
      <c r="AJX36" s="570"/>
      <c r="AJY36" s="570"/>
      <c r="AJZ36" s="570"/>
      <c r="AKA36" s="570"/>
      <c r="AKB36" s="570"/>
      <c r="AKC36" s="570"/>
      <c r="AKD36" s="570"/>
      <c r="AKE36" s="570"/>
      <c r="AKF36" s="570"/>
      <c r="AKG36" s="570"/>
      <c r="AKH36" s="570"/>
      <c r="AKI36" s="570"/>
      <c r="AKJ36" s="570"/>
      <c r="AKK36" s="570"/>
      <c r="AKL36" s="570"/>
      <c r="AKM36" s="570"/>
      <c r="AKN36" s="570"/>
      <c r="AKO36" s="570"/>
      <c r="AKP36" s="570"/>
      <c r="AKQ36" s="570"/>
      <c r="AKR36" s="570"/>
      <c r="AKS36" s="570"/>
      <c r="AKT36" s="570"/>
      <c r="AKU36" s="570"/>
      <c r="AKV36" s="570"/>
      <c r="AKW36" s="570"/>
      <c r="AKX36" s="570"/>
      <c r="AKY36" s="570"/>
      <c r="AKZ36" s="570"/>
      <c r="ALA36" s="570"/>
      <c r="ALB36" s="570"/>
      <c r="ALC36" s="570"/>
      <c r="ALD36" s="570"/>
      <c r="ALE36" s="570"/>
      <c r="ALF36" s="570"/>
      <c r="ALG36" s="570"/>
      <c r="ALH36" s="570"/>
      <c r="ALI36" s="570"/>
      <c r="ALJ36" s="570"/>
      <c r="ALK36" s="570"/>
      <c r="ALL36" s="570"/>
      <c r="ALM36" s="570"/>
      <c r="ALN36" s="570"/>
      <c r="ALO36" s="570"/>
      <c r="ALP36" s="570"/>
      <c r="ALQ36" s="570"/>
      <c r="ALR36" s="570"/>
      <c r="ALS36" s="570"/>
      <c r="ALT36" s="570"/>
      <c r="ALU36" s="570"/>
      <c r="ALV36" s="570"/>
      <c r="ALW36" s="570"/>
      <c r="ALX36" s="570"/>
      <c r="ALY36" s="570"/>
      <c r="ALZ36" s="570"/>
      <c r="AMA36" s="570"/>
      <c r="AMB36" s="570"/>
      <c r="AMC36" s="570"/>
      <c r="AMD36" s="570"/>
      <c r="AME36" s="570"/>
      <c r="AMF36" s="570"/>
      <c r="AMG36" s="570"/>
      <c r="AMH36" s="570"/>
      <c r="AMI36" s="570"/>
      <c r="AMJ36" s="570"/>
      <c r="AMK36" s="570"/>
      <c r="AML36" s="570"/>
      <c r="AMM36" s="570"/>
      <c r="AMN36" s="570"/>
      <c r="AMO36" s="570"/>
      <c r="AMP36" s="570"/>
      <c r="AMQ36" s="570"/>
      <c r="AMR36" s="570"/>
      <c r="AMS36" s="570"/>
      <c r="AMT36" s="570"/>
      <c r="AMU36" s="570"/>
      <c r="AMV36" s="570"/>
      <c r="AMW36" s="570"/>
      <c r="AMX36" s="570"/>
      <c r="AMY36" s="570"/>
      <c r="AMZ36" s="570"/>
      <c r="ANA36" s="570"/>
      <c r="ANB36" s="570"/>
      <c r="ANC36" s="570"/>
      <c r="AND36" s="570"/>
      <c r="ANE36" s="570"/>
      <c r="ANF36" s="570"/>
      <c r="ANG36" s="570"/>
      <c r="ANH36" s="570"/>
      <c r="ANI36" s="570"/>
      <c r="ANJ36" s="570"/>
      <c r="ANK36" s="570"/>
      <c r="ANL36" s="570"/>
      <c r="ANM36" s="570"/>
      <c r="ANN36" s="570"/>
      <c r="ANO36" s="570"/>
      <c r="ANP36" s="570"/>
      <c r="ANQ36" s="570"/>
      <c r="ANR36" s="570"/>
      <c r="ANS36" s="570"/>
      <c r="ANT36" s="570"/>
      <c r="ANU36" s="570"/>
      <c r="ANV36" s="570"/>
      <c r="ANW36" s="570"/>
      <c r="ANX36" s="570"/>
      <c r="ANY36" s="570"/>
      <c r="ANZ36" s="570"/>
      <c r="AOA36" s="570"/>
      <c r="AOB36" s="570"/>
      <c r="AOC36" s="570"/>
      <c r="AOD36" s="570"/>
      <c r="AOE36" s="570"/>
      <c r="AOF36" s="570"/>
      <c r="AOG36" s="570"/>
      <c r="AOH36" s="570"/>
      <c r="AOI36" s="570"/>
      <c r="AOJ36" s="570"/>
      <c r="AOK36" s="570"/>
      <c r="AOL36" s="570"/>
      <c r="AOM36" s="570"/>
      <c r="AON36" s="570"/>
      <c r="AOO36" s="570"/>
      <c r="AOP36" s="570"/>
      <c r="AOQ36" s="570"/>
      <c r="AOR36" s="570"/>
      <c r="AOS36" s="570"/>
      <c r="AOT36" s="570"/>
      <c r="AOU36" s="570"/>
      <c r="AOV36" s="570"/>
      <c r="AOW36" s="570"/>
      <c r="AOX36" s="570"/>
      <c r="AOY36" s="570"/>
      <c r="AOZ36" s="570"/>
      <c r="APA36" s="570"/>
      <c r="APB36" s="570"/>
      <c r="APC36" s="570"/>
      <c r="APD36" s="570"/>
      <c r="APE36" s="570"/>
      <c r="APF36" s="570"/>
      <c r="APG36" s="570"/>
      <c r="APH36" s="570"/>
      <c r="API36" s="570"/>
      <c r="APJ36" s="570"/>
      <c r="APK36" s="570"/>
      <c r="APL36" s="570"/>
      <c r="APM36" s="570"/>
      <c r="APN36" s="570"/>
      <c r="APO36" s="570"/>
      <c r="APP36" s="570"/>
      <c r="APQ36" s="570"/>
      <c r="APR36" s="570"/>
      <c r="APS36" s="570"/>
      <c r="APT36" s="570"/>
      <c r="APU36" s="570"/>
      <c r="APV36" s="570"/>
      <c r="APW36" s="570"/>
      <c r="APX36" s="570"/>
      <c r="APY36" s="570"/>
      <c r="APZ36" s="570"/>
      <c r="AQA36" s="570"/>
      <c r="AQB36" s="570"/>
      <c r="AQC36" s="570"/>
      <c r="AQD36" s="570"/>
      <c r="AQE36" s="570"/>
      <c r="AQF36" s="570"/>
      <c r="AQG36" s="570"/>
      <c r="AQH36" s="570"/>
      <c r="AQI36" s="570"/>
      <c r="AQJ36" s="570"/>
      <c r="AQK36" s="570"/>
      <c r="AQL36" s="570"/>
      <c r="AQM36" s="570"/>
      <c r="AQN36" s="570"/>
      <c r="AQO36" s="570"/>
      <c r="AQP36" s="570"/>
      <c r="AQQ36" s="570"/>
      <c r="AQR36" s="570"/>
      <c r="AQS36" s="570"/>
      <c r="AQT36" s="570"/>
      <c r="AQU36" s="570"/>
      <c r="AQV36" s="570"/>
      <c r="AQW36" s="570"/>
      <c r="AQX36" s="570"/>
      <c r="AQY36" s="570"/>
      <c r="AQZ36" s="570"/>
      <c r="ARA36" s="570"/>
      <c r="ARB36" s="570"/>
      <c r="ARC36" s="570"/>
      <c r="ARD36" s="570"/>
      <c r="ARE36" s="570"/>
      <c r="ARF36" s="570"/>
      <c r="ARG36" s="570"/>
      <c r="ARH36" s="570"/>
      <c r="ARI36" s="570"/>
      <c r="ARJ36" s="570"/>
      <c r="ARK36" s="570"/>
      <c r="ARL36" s="570"/>
      <c r="ARM36" s="570"/>
      <c r="ARN36" s="570"/>
      <c r="ARO36" s="570"/>
      <c r="ARP36" s="570"/>
      <c r="ARQ36" s="570"/>
      <c r="ARR36" s="570"/>
      <c r="ARS36" s="570"/>
      <c r="ART36" s="570"/>
      <c r="ARU36" s="570"/>
      <c r="ARV36" s="570"/>
      <c r="ARW36" s="570"/>
      <c r="ARX36" s="570"/>
      <c r="ARY36" s="570"/>
      <c r="ARZ36" s="570"/>
      <c r="ASA36" s="570"/>
      <c r="ASB36" s="570"/>
      <c r="ASC36" s="570"/>
      <c r="ASD36" s="570"/>
      <c r="ASE36" s="570"/>
      <c r="ASF36" s="570"/>
      <c r="ASG36" s="570"/>
      <c r="ASH36" s="570"/>
      <c r="ASI36" s="570"/>
      <c r="ASJ36" s="570"/>
      <c r="ASK36" s="570"/>
      <c r="ASL36" s="570"/>
      <c r="ASM36" s="570"/>
      <c r="ASN36" s="570"/>
      <c r="ASO36" s="570"/>
      <c r="ASP36" s="570"/>
      <c r="ASQ36" s="570"/>
      <c r="ASR36" s="570"/>
      <c r="ASS36" s="570"/>
      <c r="AST36" s="570"/>
      <c r="ASU36" s="570"/>
      <c r="ASV36" s="570"/>
      <c r="ASW36" s="570"/>
      <c r="ASX36" s="570"/>
      <c r="ASY36" s="570"/>
      <c r="ASZ36" s="570"/>
      <c r="ATA36" s="570"/>
      <c r="ATB36" s="570"/>
      <c r="ATC36" s="570"/>
      <c r="ATD36" s="570"/>
      <c r="ATE36" s="570"/>
      <c r="ATF36" s="570"/>
      <c r="ATG36" s="570"/>
      <c r="ATH36" s="570"/>
      <c r="ATI36" s="570"/>
      <c r="ATJ36" s="570"/>
      <c r="ATK36" s="570"/>
      <c r="ATL36" s="570"/>
      <c r="ATM36" s="570"/>
      <c r="ATN36" s="570"/>
      <c r="ATO36" s="570"/>
      <c r="ATP36" s="570"/>
      <c r="ATQ36" s="570"/>
      <c r="ATR36" s="570"/>
      <c r="ATS36" s="570"/>
      <c r="ATT36" s="570"/>
      <c r="ATU36" s="570"/>
      <c r="ATV36" s="570"/>
      <c r="ATW36" s="570"/>
      <c r="ATX36" s="570"/>
      <c r="ATY36" s="570"/>
      <c r="ATZ36" s="570"/>
      <c r="AUA36" s="570"/>
      <c r="AUB36" s="570"/>
      <c r="AUC36" s="570"/>
      <c r="AUD36" s="570"/>
      <c r="AUE36" s="570"/>
      <c r="AUF36" s="570"/>
      <c r="AUG36" s="570"/>
      <c r="AUH36" s="570"/>
      <c r="AUI36" s="570"/>
      <c r="AUJ36" s="570"/>
      <c r="AUK36" s="570"/>
      <c r="AUL36" s="570"/>
      <c r="AUM36" s="570"/>
      <c r="AUN36" s="570"/>
      <c r="AUO36" s="570"/>
      <c r="AUP36" s="570"/>
      <c r="AUQ36" s="570"/>
      <c r="AUR36" s="570"/>
      <c r="AUS36" s="570"/>
      <c r="AUT36" s="570"/>
      <c r="AUU36" s="570"/>
      <c r="AUV36" s="570"/>
      <c r="AUW36" s="570"/>
      <c r="AUX36" s="570"/>
      <c r="AUY36" s="570"/>
      <c r="AUZ36" s="570"/>
      <c r="AVA36" s="570"/>
      <c r="AVB36" s="570"/>
      <c r="AVC36" s="570"/>
      <c r="AVD36" s="570"/>
      <c r="AVE36" s="570"/>
      <c r="AVF36" s="570"/>
      <c r="AVG36" s="570"/>
      <c r="AVH36" s="570"/>
      <c r="AVI36" s="570"/>
      <c r="AVJ36" s="570"/>
      <c r="AVK36" s="570"/>
      <c r="AVL36" s="570"/>
      <c r="AVM36" s="570"/>
      <c r="AVN36" s="570"/>
      <c r="AVO36" s="570"/>
      <c r="AVP36" s="570"/>
      <c r="AVQ36" s="570"/>
      <c r="AVR36" s="570"/>
      <c r="AVS36" s="570"/>
      <c r="AVT36" s="570"/>
      <c r="AVU36" s="570"/>
      <c r="AVV36" s="570"/>
      <c r="AVW36" s="570"/>
      <c r="AVX36" s="570"/>
      <c r="AVY36" s="570"/>
      <c r="AVZ36" s="570"/>
      <c r="AWA36" s="570"/>
      <c r="AWB36" s="570"/>
      <c r="AWC36" s="570"/>
      <c r="AWD36" s="570"/>
      <c r="AWE36" s="570"/>
      <c r="AWF36" s="570"/>
      <c r="AWG36" s="570"/>
      <c r="AWH36" s="570"/>
      <c r="AWI36" s="570"/>
      <c r="AWJ36" s="570"/>
      <c r="AWK36" s="570"/>
      <c r="AWL36" s="570"/>
      <c r="AWM36" s="570"/>
      <c r="AWN36" s="570"/>
      <c r="AWO36" s="570"/>
      <c r="AWP36" s="570"/>
      <c r="AWQ36" s="570"/>
      <c r="AWR36" s="570"/>
      <c r="AWS36" s="570"/>
      <c r="AWT36" s="570"/>
      <c r="AWU36" s="570"/>
      <c r="AWV36" s="570"/>
      <c r="AWW36" s="570"/>
      <c r="AWX36" s="570"/>
      <c r="AWY36" s="570"/>
      <c r="AWZ36" s="570"/>
      <c r="AXA36" s="570"/>
      <c r="AXB36" s="570"/>
      <c r="AXC36" s="570"/>
      <c r="AXD36" s="570"/>
      <c r="AXE36" s="570"/>
      <c r="AXF36" s="570"/>
      <c r="AXG36" s="570"/>
      <c r="AXH36" s="570"/>
      <c r="AXI36" s="570"/>
      <c r="AXJ36" s="570"/>
      <c r="AXK36" s="570"/>
      <c r="AXL36" s="570"/>
      <c r="AXM36" s="570"/>
      <c r="AXN36" s="570"/>
      <c r="AXO36" s="570"/>
      <c r="AXP36" s="570"/>
      <c r="AXQ36" s="570"/>
      <c r="AXR36" s="570"/>
      <c r="AXS36" s="570"/>
      <c r="AXT36" s="570"/>
      <c r="AXU36" s="570"/>
      <c r="AXV36" s="570"/>
      <c r="AXW36" s="570"/>
      <c r="AXX36" s="570"/>
      <c r="AXY36" s="570"/>
      <c r="AXZ36" s="570"/>
      <c r="AYA36" s="570"/>
      <c r="AYB36" s="570"/>
      <c r="AYC36" s="570"/>
      <c r="AYD36" s="570"/>
      <c r="AYE36" s="570"/>
      <c r="AYF36" s="570"/>
      <c r="AYG36" s="570"/>
      <c r="AYH36" s="570"/>
      <c r="AYI36" s="570"/>
      <c r="AYJ36" s="570"/>
      <c r="AYK36" s="570"/>
      <c r="AYL36" s="570"/>
      <c r="AYM36" s="570"/>
      <c r="AYN36" s="570"/>
      <c r="AYO36" s="570"/>
      <c r="AYP36" s="570"/>
      <c r="AYQ36" s="570"/>
      <c r="AYR36" s="570"/>
      <c r="AYS36" s="570"/>
      <c r="AYT36" s="570"/>
      <c r="AYU36" s="570"/>
      <c r="AYV36" s="570"/>
      <c r="AYW36" s="570"/>
      <c r="AYX36" s="570"/>
      <c r="AYY36" s="570"/>
      <c r="AYZ36" s="570"/>
      <c r="AZA36" s="570"/>
      <c r="AZB36" s="570"/>
      <c r="AZC36" s="570"/>
      <c r="AZD36" s="570"/>
      <c r="AZE36" s="570"/>
      <c r="AZF36" s="570"/>
      <c r="AZG36" s="570"/>
      <c r="AZH36" s="570"/>
      <c r="AZI36" s="570"/>
      <c r="AZJ36" s="570"/>
      <c r="AZK36" s="570"/>
      <c r="AZL36" s="570"/>
      <c r="AZM36" s="570"/>
      <c r="AZN36" s="570"/>
      <c r="AZO36" s="570"/>
      <c r="AZP36" s="570"/>
      <c r="AZQ36" s="570"/>
      <c r="AZR36" s="570"/>
      <c r="AZS36" s="570"/>
      <c r="AZT36" s="570"/>
      <c r="AZU36" s="570"/>
      <c r="AZV36" s="570"/>
      <c r="AZW36" s="570"/>
      <c r="AZX36" s="570"/>
      <c r="AZY36" s="570"/>
      <c r="AZZ36" s="570"/>
      <c r="BAA36" s="570"/>
      <c r="BAB36" s="570"/>
      <c r="BAC36" s="570"/>
      <c r="BAD36" s="570"/>
      <c r="BAE36" s="570"/>
      <c r="BAF36" s="570"/>
      <c r="BAG36" s="570"/>
      <c r="BAH36" s="570"/>
      <c r="BAI36" s="570"/>
      <c r="BAJ36" s="570"/>
      <c r="BAK36" s="570"/>
      <c r="BAL36" s="570"/>
      <c r="BAM36" s="570"/>
      <c r="BAN36" s="570"/>
      <c r="BAO36" s="570"/>
      <c r="BAP36" s="570"/>
      <c r="BAQ36" s="570"/>
      <c r="BAR36" s="570"/>
      <c r="BAS36" s="570"/>
      <c r="BAT36" s="570"/>
      <c r="BAU36" s="570"/>
      <c r="BAV36" s="570"/>
      <c r="BAW36" s="570"/>
      <c r="BAX36" s="570"/>
      <c r="BAY36" s="570"/>
      <c r="BAZ36" s="570"/>
      <c r="BBA36" s="570"/>
      <c r="BBB36" s="570"/>
      <c r="BBC36" s="570"/>
      <c r="BBD36" s="570"/>
      <c r="BBE36" s="570"/>
      <c r="BBF36" s="570"/>
      <c r="BBG36" s="570"/>
      <c r="BBH36" s="570"/>
      <c r="BBI36" s="570"/>
      <c r="BBJ36" s="570"/>
      <c r="BBK36" s="570"/>
      <c r="BBL36" s="570"/>
      <c r="BBM36" s="570"/>
      <c r="BBN36" s="570"/>
      <c r="BBO36" s="570"/>
      <c r="BBP36" s="570"/>
      <c r="BBQ36" s="570"/>
      <c r="BBR36" s="570"/>
      <c r="BBS36" s="570"/>
      <c r="BBT36" s="570"/>
      <c r="BBU36" s="570"/>
      <c r="BBV36" s="570"/>
      <c r="BBW36" s="570"/>
      <c r="BBX36" s="570"/>
      <c r="BBY36" s="570"/>
      <c r="BBZ36" s="570"/>
      <c r="BCA36" s="570"/>
      <c r="BCB36" s="570"/>
      <c r="BCC36" s="570"/>
      <c r="BCD36" s="570"/>
      <c r="BCE36" s="570"/>
      <c r="BCF36" s="570"/>
      <c r="BCG36" s="570"/>
      <c r="BCH36" s="570"/>
      <c r="BCI36" s="570"/>
      <c r="BCJ36" s="570"/>
      <c r="BCK36" s="570"/>
      <c r="BCL36" s="570"/>
      <c r="BCM36" s="570"/>
      <c r="BCN36" s="570"/>
      <c r="BCO36" s="570"/>
      <c r="BCP36" s="570"/>
      <c r="BCQ36" s="570"/>
      <c r="BCR36" s="570"/>
      <c r="BCS36" s="570"/>
      <c r="BCT36" s="570"/>
      <c r="BCU36" s="570"/>
      <c r="BCV36" s="570"/>
      <c r="BCW36" s="570"/>
      <c r="BCX36" s="570"/>
      <c r="BCY36" s="570"/>
      <c r="BCZ36" s="570"/>
      <c r="BDA36" s="570"/>
      <c r="BDB36" s="570"/>
      <c r="BDC36" s="570"/>
      <c r="BDD36" s="570"/>
      <c r="BDE36" s="570"/>
      <c r="BDF36" s="570"/>
      <c r="BDG36" s="570"/>
      <c r="BDH36" s="570"/>
      <c r="BDI36" s="570"/>
      <c r="BDJ36" s="570"/>
      <c r="BDK36" s="570"/>
      <c r="BDL36" s="570"/>
      <c r="BDM36" s="570"/>
      <c r="BDN36" s="570"/>
      <c r="BDO36" s="570"/>
      <c r="BDP36" s="570"/>
      <c r="BDQ36" s="570"/>
      <c r="BDR36" s="570"/>
      <c r="BDS36" s="570"/>
      <c r="BDT36" s="570"/>
      <c r="BDU36" s="570"/>
      <c r="BDV36" s="570"/>
      <c r="BDW36" s="570"/>
      <c r="BDX36" s="570"/>
      <c r="BDY36" s="570"/>
      <c r="BDZ36" s="570"/>
      <c r="BEA36" s="570"/>
      <c r="BEB36" s="570"/>
      <c r="BEC36" s="570"/>
      <c r="BED36" s="570"/>
      <c r="BEE36" s="570"/>
      <c r="BEF36" s="570"/>
      <c r="BEG36" s="570"/>
      <c r="BEH36" s="570"/>
      <c r="BEI36" s="570"/>
      <c r="BEJ36" s="570"/>
      <c r="BEK36" s="570"/>
      <c r="BEL36" s="570"/>
      <c r="BEM36" s="570"/>
      <c r="BEN36" s="570"/>
      <c r="BEO36" s="570"/>
      <c r="BEP36" s="570"/>
      <c r="BEQ36" s="570"/>
      <c r="BER36" s="570"/>
      <c r="BES36" s="570"/>
      <c r="BET36" s="570"/>
      <c r="BEU36" s="570"/>
      <c r="BEV36" s="570"/>
      <c r="BEW36" s="570"/>
      <c r="BEX36" s="570"/>
      <c r="BEY36" s="570"/>
      <c r="BEZ36" s="570"/>
      <c r="BFA36" s="570"/>
      <c r="BFB36" s="570"/>
      <c r="BFC36" s="570"/>
      <c r="BFD36" s="570"/>
      <c r="BFE36" s="570"/>
      <c r="BFF36" s="570"/>
      <c r="BFG36" s="570"/>
      <c r="BFH36" s="570"/>
      <c r="BFI36" s="570"/>
      <c r="BFJ36" s="570"/>
      <c r="BFK36" s="570"/>
      <c r="BFL36" s="570"/>
      <c r="BFM36" s="570"/>
      <c r="BFN36" s="570"/>
      <c r="BFO36" s="570"/>
      <c r="BFP36" s="570"/>
      <c r="BFQ36" s="570"/>
      <c r="BFR36" s="570"/>
      <c r="BFS36" s="570"/>
      <c r="BFT36" s="570"/>
      <c r="BFU36" s="570"/>
      <c r="BFV36" s="570"/>
      <c r="BFW36" s="570"/>
      <c r="BFX36" s="570"/>
      <c r="BFY36" s="570"/>
      <c r="BFZ36" s="570"/>
      <c r="BGA36" s="570"/>
      <c r="BGB36" s="570"/>
      <c r="BGC36" s="570"/>
      <c r="BGD36" s="570"/>
      <c r="BGE36" s="570"/>
      <c r="BGF36" s="570"/>
      <c r="BGG36" s="570"/>
      <c r="BGH36" s="570"/>
      <c r="BGI36" s="570"/>
      <c r="BGJ36" s="570"/>
      <c r="BGK36" s="570"/>
      <c r="BGL36" s="570"/>
      <c r="BGM36" s="570"/>
      <c r="BGN36" s="570"/>
      <c r="BGO36" s="570"/>
      <c r="BGP36" s="570"/>
      <c r="BGQ36" s="570"/>
      <c r="BGR36" s="570"/>
      <c r="BGS36" s="570"/>
      <c r="BGT36" s="570"/>
      <c r="BGU36" s="570"/>
      <c r="BGV36" s="570"/>
      <c r="BGW36" s="570"/>
      <c r="BGX36" s="570"/>
      <c r="BGY36" s="570"/>
      <c r="BGZ36" s="570"/>
      <c r="BHA36" s="570"/>
      <c r="BHB36" s="570"/>
      <c r="BHC36" s="570"/>
      <c r="BHD36" s="570"/>
      <c r="BHE36" s="570"/>
      <c r="BHF36" s="570"/>
      <c r="BHG36" s="570"/>
      <c r="BHH36" s="570"/>
      <c r="BHI36" s="570"/>
      <c r="BHJ36" s="570"/>
      <c r="BHK36" s="570"/>
      <c r="BHL36" s="570"/>
      <c r="BHM36" s="570"/>
      <c r="BHN36" s="570"/>
      <c r="BHO36" s="570"/>
      <c r="BHP36" s="570"/>
      <c r="BHQ36" s="570"/>
      <c r="BHR36" s="570"/>
      <c r="BHS36" s="570"/>
      <c r="BHT36" s="570"/>
      <c r="BHU36" s="570"/>
      <c r="BHV36" s="570"/>
      <c r="BHW36" s="570"/>
      <c r="BHX36" s="570"/>
      <c r="BHY36" s="570"/>
      <c r="BHZ36" s="570"/>
      <c r="BIA36" s="570"/>
      <c r="BIB36" s="570"/>
      <c r="BIC36" s="570"/>
      <c r="BID36" s="570"/>
      <c r="BIE36" s="570"/>
      <c r="BIF36" s="570"/>
      <c r="BIG36" s="570"/>
      <c r="BIH36" s="570"/>
      <c r="BII36" s="570"/>
      <c r="BIJ36" s="570"/>
      <c r="BIK36" s="570"/>
      <c r="BIL36" s="570"/>
      <c r="BIM36" s="570"/>
      <c r="BIN36" s="570"/>
      <c r="BIO36" s="570"/>
      <c r="BIP36" s="570"/>
      <c r="BIQ36" s="570"/>
      <c r="BIR36" s="570"/>
      <c r="BIS36" s="570"/>
      <c r="BIT36" s="570"/>
      <c r="BIU36" s="570"/>
      <c r="BIV36" s="570"/>
      <c r="BIW36" s="570"/>
      <c r="BIX36" s="570"/>
      <c r="BIY36" s="570"/>
      <c r="BIZ36" s="570"/>
      <c r="BJA36" s="570"/>
      <c r="BJB36" s="570"/>
      <c r="BJC36" s="570"/>
      <c r="BJD36" s="570"/>
      <c r="BJE36" s="570"/>
      <c r="BJF36" s="570"/>
      <c r="BJG36" s="570"/>
      <c r="BJH36" s="570"/>
      <c r="BJI36" s="570"/>
      <c r="BJJ36" s="570"/>
      <c r="BJK36" s="570"/>
      <c r="BJL36" s="570"/>
      <c r="BJM36" s="570"/>
      <c r="BJN36" s="570"/>
      <c r="BJO36" s="570"/>
      <c r="BJP36" s="570"/>
      <c r="BJQ36" s="570"/>
      <c r="BJR36" s="570"/>
      <c r="BJS36" s="570"/>
      <c r="BJT36" s="570"/>
      <c r="BJU36" s="570"/>
      <c r="BJV36" s="570"/>
      <c r="BJW36" s="570"/>
      <c r="BJX36" s="570"/>
      <c r="BJY36" s="570"/>
      <c r="BJZ36" s="570"/>
      <c r="BKA36" s="570"/>
      <c r="BKB36" s="570"/>
      <c r="BKC36" s="570"/>
      <c r="BKD36" s="570"/>
      <c r="BKE36" s="570"/>
      <c r="BKF36" s="570"/>
      <c r="BKG36" s="570"/>
      <c r="BKH36" s="570"/>
      <c r="BKI36" s="570"/>
      <c r="BKJ36" s="570"/>
      <c r="BKK36" s="570"/>
      <c r="BKL36" s="570"/>
      <c r="BKM36" s="570"/>
      <c r="BKN36" s="570"/>
      <c r="BKO36" s="570"/>
      <c r="BKP36" s="570"/>
      <c r="BKQ36" s="570"/>
      <c r="BKR36" s="570"/>
      <c r="BKS36" s="570"/>
      <c r="BKT36" s="570"/>
      <c r="BKU36" s="570"/>
      <c r="BKV36" s="570"/>
      <c r="BKW36" s="570"/>
      <c r="BKX36" s="570"/>
      <c r="BKY36" s="570"/>
      <c r="BKZ36" s="570"/>
      <c r="BLA36" s="570"/>
      <c r="BLB36" s="570"/>
      <c r="BLC36" s="570"/>
      <c r="BLD36" s="570"/>
      <c r="BLE36" s="570"/>
      <c r="BLF36" s="570"/>
      <c r="BLG36" s="570"/>
      <c r="BLH36" s="570"/>
      <c r="BLI36" s="570"/>
      <c r="BLJ36" s="570"/>
      <c r="BLK36" s="570"/>
      <c r="BLL36" s="570"/>
      <c r="BLM36" s="570"/>
      <c r="BLN36" s="570"/>
      <c r="BLO36" s="570"/>
      <c r="BLP36" s="570"/>
      <c r="BLQ36" s="570"/>
      <c r="BLR36" s="570"/>
      <c r="BLS36" s="570"/>
      <c r="BLT36" s="570"/>
      <c r="BLU36" s="570"/>
      <c r="BLV36" s="570"/>
      <c r="BLW36" s="570"/>
      <c r="BLX36" s="570"/>
      <c r="BLY36" s="570"/>
      <c r="BLZ36" s="570"/>
      <c r="BMA36" s="570"/>
      <c r="BMB36" s="570"/>
      <c r="BMC36" s="570"/>
      <c r="BMD36" s="570"/>
      <c r="BME36" s="570"/>
      <c r="BMF36" s="570"/>
      <c r="BMG36" s="570"/>
      <c r="BMH36" s="570"/>
      <c r="BMI36" s="570"/>
      <c r="BMJ36" s="570"/>
      <c r="BMK36" s="570"/>
      <c r="BML36" s="570"/>
      <c r="BMM36" s="570"/>
      <c r="BMN36" s="570"/>
      <c r="BMO36" s="570"/>
      <c r="BMP36" s="570"/>
      <c r="BMQ36" s="570"/>
      <c r="BMR36" s="570"/>
      <c r="BMS36" s="570"/>
      <c r="BMT36" s="570"/>
      <c r="BMU36" s="570"/>
      <c r="BMV36" s="570"/>
      <c r="BMW36" s="570"/>
      <c r="BMX36" s="570"/>
      <c r="BMY36" s="570"/>
      <c r="BMZ36" s="570"/>
      <c r="BNA36" s="570"/>
      <c r="BNB36" s="570"/>
      <c r="BNC36" s="570"/>
      <c r="BND36" s="570"/>
      <c r="BNE36" s="570"/>
      <c r="BNF36" s="570"/>
      <c r="BNG36" s="570"/>
      <c r="BNH36" s="570"/>
      <c r="BNI36" s="570"/>
      <c r="BNJ36" s="570"/>
      <c r="BNK36" s="570"/>
      <c r="BNL36" s="570"/>
      <c r="BNM36" s="570"/>
      <c r="BNN36" s="570"/>
      <c r="BNO36" s="570"/>
      <c r="BNP36" s="570"/>
      <c r="BNQ36" s="570"/>
      <c r="BNR36" s="570"/>
      <c r="BNS36" s="570"/>
      <c r="BNT36" s="570"/>
      <c r="BNU36" s="570"/>
      <c r="BNV36" s="570"/>
      <c r="BNW36" s="570"/>
      <c r="BNX36" s="570"/>
      <c r="BNY36" s="570"/>
      <c r="BNZ36" s="570"/>
      <c r="BOA36" s="570"/>
      <c r="BOB36" s="570"/>
      <c r="BOC36" s="570"/>
      <c r="BOD36" s="570"/>
      <c r="BOE36" s="570"/>
      <c r="BOF36" s="570"/>
      <c r="BOG36" s="570"/>
      <c r="BOH36" s="570"/>
      <c r="BOI36" s="570"/>
      <c r="BOJ36" s="570"/>
      <c r="BOK36" s="570"/>
      <c r="BOL36" s="570"/>
      <c r="BOM36" s="570"/>
      <c r="BON36" s="570"/>
      <c r="BOO36" s="570"/>
      <c r="BOP36" s="570"/>
      <c r="BOQ36" s="570"/>
      <c r="BOR36" s="570"/>
      <c r="BOS36" s="570"/>
      <c r="BOT36" s="570"/>
      <c r="BOU36" s="570"/>
      <c r="BOV36" s="570"/>
      <c r="BOW36" s="570"/>
      <c r="BOX36" s="570"/>
      <c r="BOY36" s="570"/>
      <c r="BOZ36" s="570"/>
      <c r="BPA36" s="570"/>
      <c r="BPB36" s="570"/>
      <c r="BPC36" s="570"/>
      <c r="BPD36" s="570"/>
      <c r="BPE36" s="570"/>
      <c r="BPF36" s="570"/>
      <c r="BPG36" s="570"/>
      <c r="BPH36" s="570"/>
      <c r="BPI36" s="570"/>
      <c r="BPJ36" s="570"/>
      <c r="BPK36" s="570"/>
      <c r="BPL36" s="570"/>
      <c r="BPM36" s="570"/>
      <c r="BPN36" s="570"/>
      <c r="BPO36" s="570"/>
      <c r="BPP36" s="570"/>
      <c r="BPQ36" s="570"/>
      <c r="BPR36" s="570"/>
      <c r="BPS36" s="570"/>
      <c r="BPT36" s="570"/>
      <c r="BPU36" s="570"/>
      <c r="BPV36" s="570"/>
      <c r="BPW36" s="570"/>
      <c r="BPX36" s="570"/>
      <c r="BPY36" s="570"/>
      <c r="BPZ36" s="570"/>
      <c r="BQA36" s="570"/>
      <c r="BQB36" s="570"/>
      <c r="BQC36" s="570"/>
      <c r="BQD36" s="570"/>
      <c r="BQE36" s="570"/>
      <c r="BQF36" s="570"/>
      <c r="BQG36" s="570"/>
      <c r="BQH36" s="570"/>
      <c r="BQI36" s="570"/>
      <c r="BQJ36" s="570"/>
      <c r="BQK36" s="570"/>
      <c r="BQL36" s="570"/>
      <c r="BQM36" s="570"/>
      <c r="BQN36" s="570"/>
      <c r="BQO36" s="570"/>
      <c r="BQP36" s="570"/>
      <c r="BQQ36" s="570"/>
      <c r="BQR36" s="570"/>
      <c r="BQS36" s="570"/>
      <c r="BQT36" s="570"/>
      <c r="BQU36" s="570"/>
      <c r="BQV36" s="570"/>
      <c r="BQW36" s="570"/>
      <c r="BQX36" s="570"/>
      <c r="BQY36" s="570"/>
      <c r="BQZ36" s="570"/>
      <c r="BRA36" s="570"/>
      <c r="BRB36" s="570"/>
      <c r="BRC36" s="570"/>
      <c r="BRD36" s="570"/>
      <c r="BRE36" s="570"/>
      <c r="BRF36" s="570"/>
      <c r="BRG36" s="570"/>
      <c r="BRH36" s="570"/>
      <c r="BRI36" s="570"/>
      <c r="BRJ36" s="570"/>
      <c r="BRK36" s="570"/>
      <c r="BRL36" s="570"/>
      <c r="BRM36" s="570"/>
      <c r="BRN36" s="570"/>
      <c r="BRO36" s="570"/>
      <c r="BRP36" s="570"/>
      <c r="BRQ36" s="570"/>
      <c r="BRR36" s="570"/>
      <c r="BRS36" s="570"/>
      <c r="BRT36" s="570"/>
      <c r="BRU36" s="570"/>
      <c r="BRV36" s="570"/>
      <c r="BRW36" s="570"/>
      <c r="BRX36" s="570"/>
      <c r="BRY36" s="570"/>
      <c r="BRZ36" s="570"/>
      <c r="BSA36" s="570"/>
      <c r="BSB36" s="570"/>
      <c r="BSC36" s="570"/>
      <c r="BSD36" s="570"/>
      <c r="BSE36" s="570"/>
      <c r="BSF36" s="570"/>
      <c r="BSG36" s="570"/>
      <c r="BSH36" s="570"/>
      <c r="BSI36" s="570"/>
      <c r="BSJ36" s="570"/>
      <c r="BSK36" s="570"/>
      <c r="BSL36" s="570"/>
      <c r="BSM36" s="570"/>
      <c r="BSN36" s="570"/>
      <c r="BSO36" s="570"/>
      <c r="BSP36" s="570"/>
      <c r="BSQ36" s="570"/>
      <c r="BSR36" s="570"/>
      <c r="BSS36" s="570"/>
      <c r="BST36" s="570"/>
      <c r="BSU36" s="570"/>
      <c r="BSV36" s="570"/>
      <c r="BSW36" s="570"/>
      <c r="BSX36" s="570"/>
      <c r="BSY36" s="570"/>
      <c r="BSZ36" s="570"/>
      <c r="BTA36" s="570"/>
      <c r="BTB36" s="570"/>
      <c r="BTC36" s="570"/>
      <c r="BTD36" s="570"/>
      <c r="BTE36" s="570"/>
      <c r="BTF36" s="570"/>
      <c r="BTG36" s="570"/>
      <c r="BTH36" s="570"/>
      <c r="BTI36" s="570"/>
      <c r="BTJ36" s="570"/>
      <c r="BTK36" s="570"/>
      <c r="BTL36" s="570"/>
      <c r="BTM36" s="570"/>
      <c r="BTN36" s="570"/>
      <c r="BTO36" s="570"/>
      <c r="BTP36" s="570"/>
      <c r="BTQ36" s="570"/>
      <c r="BTR36" s="570"/>
      <c r="BTS36" s="570"/>
      <c r="BTT36" s="570"/>
      <c r="BTU36" s="570"/>
      <c r="BTV36" s="570"/>
      <c r="BTW36" s="570"/>
      <c r="BTX36" s="570"/>
      <c r="BTY36" s="570"/>
      <c r="BTZ36" s="570"/>
      <c r="BUA36" s="570"/>
      <c r="BUB36" s="570"/>
      <c r="BUC36" s="570"/>
      <c r="BUD36" s="570"/>
      <c r="BUE36" s="570"/>
      <c r="BUF36" s="570"/>
      <c r="BUG36" s="570"/>
      <c r="BUH36" s="570"/>
      <c r="BUI36" s="570"/>
      <c r="BUJ36" s="570"/>
      <c r="BUK36" s="570"/>
      <c r="BUL36" s="570"/>
      <c r="BUM36" s="570"/>
      <c r="BUN36" s="570"/>
      <c r="BUO36" s="570"/>
      <c r="BUP36" s="570"/>
      <c r="BUQ36" s="570"/>
      <c r="BUR36" s="570"/>
      <c r="BUS36" s="570"/>
      <c r="BUT36" s="570"/>
      <c r="BUU36" s="570"/>
      <c r="BUV36" s="570"/>
      <c r="BUW36" s="570"/>
      <c r="BUX36" s="570"/>
      <c r="BUY36" s="570"/>
      <c r="BUZ36" s="570"/>
      <c r="BVA36" s="570"/>
      <c r="BVB36" s="570"/>
      <c r="BVC36" s="570"/>
      <c r="BVD36" s="570"/>
      <c r="BVE36" s="570"/>
      <c r="BVF36" s="570"/>
      <c r="BVG36" s="570"/>
      <c r="BVH36" s="570"/>
      <c r="BVI36" s="570"/>
      <c r="BVJ36" s="570"/>
      <c r="BVK36" s="570"/>
      <c r="BVL36" s="570"/>
      <c r="BVM36" s="570"/>
      <c r="BVN36" s="570"/>
      <c r="BVO36" s="570"/>
      <c r="BVP36" s="570"/>
      <c r="BVQ36" s="570"/>
      <c r="BVR36" s="570"/>
      <c r="BVS36" s="570"/>
      <c r="BVT36" s="570"/>
      <c r="BVU36" s="570"/>
      <c r="BVV36" s="570"/>
      <c r="BVW36" s="570"/>
      <c r="BVX36" s="570"/>
      <c r="BVY36" s="570"/>
      <c r="BVZ36" s="570"/>
      <c r="BWA36" s="570"/>
      <c r="BWB36" s="570"/>
      <c r="BWC36" s="570"/>
      <c r="BWD36" s="570"/>
      <c r="BWE36" s="570"/>
      <c r="BWF36" s="570"/>
      <c r="BWG36" s="570"/>
      <c r="BWH36" s="570"/>
      <c r="BWI36" s="570"/>
      <c r="BWJ36" s="570"/>
      <c r="BWK36" s="570"/>
      <c r="BWL36" s="570"/>
      <c r="BWM36" s="570"/>
      <c r="BWN36" s="570"/>
      <c r="BWO36" s="570"/>
      <c r="BWP36" s="570"/>
      <c r="BWQ36" s="570"/>
      <c r="BWR36" s="570"/>
      <c r="BWS36" s="570"/>
      <c r="BWT36" s="570"/>
      <c r="BWU36" s="570"/>
      <c r="BWV36" s="570"/>
      <c r="BWW36" s="570"/>
      <c r="BWX36" s="570"/>
      <c r="BWY36" s="570"/>
      <c r="BWZ36" s="570"/>
      <c r="BXA36" s="570"/>
      <c r="BXB36" s="570"/>
      <c r="BXC36" s="570"/>
      <c r="BXD36" s="570"/>
      <c r="BXE36" s="570"/>
      <c r="BXF36" s="570"/>
      <c r="BXG36" s="570"/>
      <c r="BXH36" s="570"/>
      <c r="BXI36" s="570"/>
      <c r="BXJ36" s="570"/>
      <c r="BXK36" s="570"/>
      <c r="BXL36" s="570"/>
      <c r="BXM36" s="570"/>
      <c r="BXN36" s="570"/>
      <c r="BXO36" s="570"/>
      <c r="BXP36" s="570"/>
      <c r="BXQ36" s="570"/>
      <c r="BXR36" s="570"/>
      <c r="BXS36" s="570"/>
      <c r="BXT36" s="570"/>
      <c r="BXU36" s="570"/>
      <c r="BXV36" s="570"/>
      <c r="BXW36" s="570"/>
      <c r="BXX36" s="570"/>
      <c r="BXY36" s="570"/>
      <c r="BXZ36" s="570"/>
      <c r="BYA36" s="570"/>
      <c r="BYB36" s="570"/>
      <c r="BYC36" s="570"/>
      <c r="BYD36" s="570"/>
      <c r="BYE36" s="570"/>
      <c r="BYF36" s="570"/>
      <c r="BYG36" s="570"/>
      <c r="BYH36" s="570"/>
      <c r="BYI36" s="570"/>
      <c r="BYJ36" s="570"/>
      <c r="BYK36" s="570"/>
      <c r="BYL36" s="570"/>
      <c r="BYM36" s="570"/>
      <c r="BYN36" s="570"/>
      <c r="BYO36" s="570"/>
      <c r="BYP36" s="570"/>
      <c r="BYQ36" s="570"/>
      <c r="BYR36" s="570"/>
      <c r="BYS36" s="570"/>
      <c r="BYT36" s="570"/>
      <c r="BYU36" s="570"/>
      <c r="BYV36" s="570"/>
      <c r="BYW36" s="570"/>
      <c r="BYX36" s="570"/>
      <c r="BYY36" s="570"/>
      <c r="BYZ36" s="570"/>
      <c r="BZA36" s="570"/>
      <c r="BZB36" s="570"/>
      <c r="BZC36" s="570"/>
      <c r="BZD36" s="570"/>
      <c r="BZE36" s="570"/>
      <c r="BZF36" s="570"/>
      <c r="BZG36" s="570"/>
      <c r="BZH36" s="570"/>
      <c r="BZI36" s="570"/>
      <c r="BZJ36" s="570"/>
      <c r="BZK36" s="570"/>
      <c r="BZL36" s="570"/>
      <c r="BZM36" s="570"/>
      <c r="BZN36" s="570"/>
      <c r="BZO36" s="570"/>
      <c r="BZP36" s="570"/>
      <c r="BZQ36" s="570"/>
      <c r="BZR36" s="570"/>
      <c r="BZS36" s="570"/>
      <c r="BZT36" s="570"/>
      <c r="BZU36" s="570"/>
      <c r="BZV36" s="570"/>
      <c r="BZW36" s="570"/>
      <c r="BZX36" s="570"/>
      <c r="BZY36" s="570"/>
      <c r="BZZ36" s="570"/>
      <c r="CAA36" s="570"/>
      <c r="CAB36" s="570"/>
      <c r="CAC36" s="570"/>
      <c r="CAD36" s="570"/>
      <c r="CAE36" s="570"/>
      <c r="CAF36" s="570"/>
      <c r="CAG36" s="570"/>
      <c r="CAH36" s="570"/>
      <c r="CAI36" s="570"/>
      <c r="CAJ36" s="570"/>
      <c r="CAK36" s="570"/>
      <c r="CAL36" s="570"/>
      <c r="CAM36" s="570"/>
      <c r="CAN36" s="570"/>
      <c r="CAO36" s="570"/>
      <c r="CAP36" s="570"/>
      <c r="CAQ36" s="570"/>
      <c r="CAR36" s="570"/>
      <c r="CAS36" s="570"/>
      <c r="CAT36" s="570"/>
      <c r="CAU36" s="570"/>
      <c r="CAV36" s="570"/>
      <c r="CAW36" s="570"/>
      <c r="CAX36" s="570"/>
      <c r="CAY36" s="570"/>
      <c r="CAZ36" s="570"/>
      <c r="CBA36" s="570"/>
      <c r="CBB36" s="570"/>
      <c r="CBC36" s="570"/>
      <c r="CBD36" s="570"/>
      <c r="CBE36" s="570"/>
      <c r="CBF36" s="570"/>
      <c r="CBG36" s="570"/>
      <c r="CBH36" s="570"/>
      <c r="CBI36" s="570"/>
      <c r="CBJ36" s="570"/>
      <c r="CBK36" s="570"/>
      <c r="CBL36" s="570"/>
      <c r="CBM36" s="570"/>
      <c r="CBN36" s="570"/>
      <c r="CBO36" s="570"/>
      <c r="CBP36" s="570"/>
      <c r="CBQ36" s="570"/>
      <c r="CBR36" s="570"/>
      <c r="CBS36" s="570"/>
      <c r="CBT36" s="570"/>
      <c r="CBU36" s="570"/>
      <c r="CBV36" s="570"/>
      <c r="CBW36" s="570"/>
      <c r="CBX36" s="570"/>
      <c r="CBY36" s="570"/>
      <c r="CBZ36" s="570"/>
      <c r="CCA36" s="570"/>
      <c r="CCB36" s="570"/>
      <c r="CCC36" s="570"/>
      <c r="CCD36" s="570"/>
      <c r="CCE36" s="570"/>
      <c r="CCF36" s="570"/>
      <c r="CCG36" s="570"/>
      <c r="CCH36" s="570"/>
      <c r="CCI36" s="570"/>
      <c r="CCJ36" s="570"/>
      <c r="CCK36" s="570"/>
      <c r="CCL36" s="570"/>
      <c r="CCM36" s="570"/>
      <c r="CCN36" s="570"/>
      <c r="CCO36" s="570"/>
      <c r="CCP36" s="570"/>
      <c r="CCQ36" s="570"/>
      <c r="CCR36" s="570"/>
      <c r="CCS36" s="570"/>
      <c r="CCT36" s="570"/>
      <c r="CCU36" s="570"/>
      <c r="CCV36" s="570"/>
      <c r="CCW36" s="570"/>
      <c r="CCX36" s="570"/>
      <c r="CCY36" s="570"/>
      <c r="CCZ36" s="570"/>
      <c r="CDA36" s="570"/>
      <c r="CDB36" s="570"/>
      <c r="CDC36" s="570"/>
      <c r="CDD36" s="570"/>
      <c r="CDE36" s="570"/>
      <c r="CDF36" s="570"/>
      <c r="CDG36" s="570"/>
      <c r="CDH36" s="570"/>
      <c r="CDI36" s="570"/>
      <c r="CDJ36" s="570"/>
      <c r="CDK36" s="570"/>
      <c r="CDL36" s="570"/>
      <c r="CDM36" s="570"/>
      <c r="CDN36" s="570"/>
      <c r="CDO36" s="570"/>
      <c r="CDP36" s="570"/>
      <c r="CDQ36" s="570"/>
      <c r="CDR36" s="570"/>
      <c r="CDS36" s="570"/>
      <c r="CDT36" s="570"/>
      <c r="CDU36" s="570"/>
      <c r="CDV36" s="570"/>
      <c r="CDW36" s="570"/>
      <c r="CDX36" s="570"/>
      <c r="CDY36" s="570"/>
      <c r="CDZ36" s="570"/>
      <c r="CEA36" s="570"/>
      <c r="CEB36" s="570"/>
      <c r="CEC36" s="570"/>
      <c r="CED36" s="570"/>
      <c r="CEE36" s="570"/>
      <c r="CEF36" s="570"/>
      <c r="CEG36" s="570"/>
      <c r="CEH36" s="570"/>
      <c r="CEI36" s="570"/>
      <c r="CEJ36" s="570"/>
      <c r="CEK36" s="570"/>
      <c r="CEL36" s="570"/>
      <c r="CEM36" s="570"/>
      <c r="CEN36" s="570"/>
      <c r="CEO36" s="570"/>
      <c r="CEP36" s="570"/>
      <c r="CEQ36" s="570"/>
      <c r="CER36" s="570"/>
      <c r="CES36" s="570"/>
      <c r="CET36" s="570"/>
      <c r="CEU36" s="570"/>
      <c r="CEV36" s="570"/>
      <c r="CEW36" s="570"/>
      <c r="CEX36" s="570"/>
      <c r="CEY36" s="570"/>
      <c r="CEZ36" s="570"/>
      <c r="CFA36" s="570"/>
      <c r="CFB36" s="570"/>
      <c r="CFC36" s="570"/>
      <c r="CFD36" s="570"/>
      <c r="CFE36" s="570"/>
      <c r="CFF36" s="570"/>
      <c r="CFG36" s="570"/>
      <c r="CFH36" s="570"/>
      <c r="CFI36" s="570"/>
      <c r="CFJ36" s="570"/>
      <c r="CFK36" s="570"/>
      <c r="CFL36" s="570"/>
      <c r="CFM36" s="570"/>
      <c r="CFN36" s="570"/>
      <c r="CFO36" s="570"/>
      <c r="CFP36" s="570"/>
      <c r="CFQ36" s="570"/>
      <c r="CFR36" s="570"/>
      <c r="CFS36" s="570"/>
      <c r="CFT36" s="570"/>
      <c r="CFU36" s="570"/>
      <c r="CFV36" s="570"/>
      <c r="CFW36" s="570"/>
      <c r="CFX36" s="570"/>
      <c r="CFY36" s="570"/>
      <c r="CFZ36" s="570"/>
      <c r="CGA36" s="570"/>
      <c r="CGB36" s="570"/>
      <c r="CGC36" s="570"/>
      <c r="CGD36" s="570"/>
      <c r="CGE36" s="570"/>
      <c r="CGF36" s="570"/>
      <c r="CGG36" s="570"/>
      <c r="CGH36" s="570"/>
      <c r="CGI36" s="570"/>
      <c r="CGJ36" s="570"/>
      <c r="CGK36" s="570"/>
      <c r="CGL36" s="570"/>
      <c r="CGM36" s="570"/>
      <c r="CGN36" s="570"/>
      <c r="CGO36" s="570"/>
      <c r="CGP36" s="570"/>
      <c r="CGQ36" s="570"/>
      <c r="CGR36" s="570"/>
      <c r="CGS36" s="570"/>
      <c r="CGT36" s="570"/>
      <c r="CGU36" s="570"/>
      <c r="CGV36" s="570"/>
      <c r="CGW36" s="570"/>
      <c r="CGX36" s="570"/>
      <c r="CGY36" s="570"/>
      <c r="CGZ36" s="570"/>
      <c r="CHA36" s="570"/>
      <c r="CHB36" s="570"/>
      <c r="CHC36" s="570"/>
      <c r="CHD36" s="570"/>
      <c r="CHE36" s="570"/>
      <c r="CHF36" s="570"/>
      <c r="CHG36" s="570"/>
      <c r="CHH36" s="570"/>
      <c r="CHI36" s="570"/>
      <c r="CHJ36" s="570"/>
      <c r="CHK36" s="570"/>
      <c r="CHL36" s="570"/>
      <c r="CHM36" s="570"/>
      <c r="CHN36" s="570"/>
      <c r="CHO36" s="570"/>
      <c r="CHP36" s="570"/>
      <c r="CHQ36" s="570"/>
      <c r="CHR36" s="570"/>
      <c r="CHS36" s="570"/>
      <c r="CHT36" s="570"/>
      <c r="CHU36" s="570"/>
      <c r="CHV36" s="570"/>
      <c r="CHW36" s="570"/>
      <c r="CHX36" s="570"/>
      <c r="CHY36" s="570"/>
      <c r="CHZ36" s="570"/>
      <c r="CIA36" s="570"/>
      <c r="CIB36" s="570"/>
      <c r="CIC36" s="570"/>
      <c r="CID36" s="570"/>
      <c r="CIE36" s="570"/>
      <c r="CIF36" s="570"/>
      <c r="CIG36" s="570"/>
      <c r="CIH36" s="570"/>
      <c r="CII36" s="570"/>
      <c r="CIJ36" s="570"/>
      <c r="CIK36" s="570"/>
      <c r="CIL36" s="570"/>
      <c r="CIM36" s="570"/>
      <c r="CIN36" s="570"/>
      <c r="CIO36" s="570"/>
      <c r="CIP36" s="570"/>
      <c r="CIQ36" s="570"/>
      <c r="CIR36" s="570"/>
      <c r="CIS36" s="570"/>
      <c r="CIT36" s="570"/>
      <c r="CIU36" s="570"/>
      <c r="CIV36" s="570"/>
      <c r="CIW36" s="570"/>
      <c r="CIX36" s="570"/>
      <c r="CIY36" s="570"/>
      <c r="CIZ36" s="570"/>
      <c r="CJA36" s="570"/>
      <c r="CJB36" s="570"/>
      <c r="CJC36" s="570"/>
      <c r="CJD36" s="570"/>
      <c r="CJE36" s="570"/>
      <c r="CJF36" s="570"/>
      <c r="CJG36" s="570"/>
      <c r="CJH36" s="570"/>
      <c r="CJI36" s="570"/>
      <c r="CJJ36" s="570"/>
      <c r="CJK36" s="570"/>
      <c r="CJL36" s="570"/>
      <c r="CJM36" s="570"/>
      <c r="CJN36" s="570"/>
      <c r="CJO36" s="570"/>
      <c r="CJP36" s="570"/>
      <c r="CJQ36" s="570"/>
      <c r="CJR36" s="570"/>
      <c r="CJS36" s="570"/>
      <c r="CJT36" s="570"/>
      <c r="CJU36" s="570"/>
      <c r="CJV36" s="570"/>
      <c r="CJW36" s="570"/>
      <c r="CJX36" s="570"/>
      <c r="CJY36" s="570"/>
      <c r="CJZ36" s="570"/>
      <c r="CKA36" s="570"/>
      <c r="CKB36" s="570"/>
      <c r="CKC36" s="570"/>
      <c r="CKD36" s="570"/>
      <c r="CKE36" s="570"/>
      <c r="CKF36" s="570"/>
      <c r="CKG36" s="570"/>
      <c r="CKH36" s="570"/>
      <c r="CKI36" s="570"/>
      <c r="CKJ36" s="570"/>
      <c r="CKK36" s="570"/>
      <c r="CKL36" s="570"/>
      <c r="CKM36" s="570"/>
      <c r="CKN36" s="570"/>
      <c r="CKO36" s="570"/>
      <c r="CKP36" s="570"/>
      <c r="CKQ36" s="570"/>
      <c r="CKR36" s="570"/>
      <c r="CKS36" s="570"/>
      <c r="CKT36" s="570"/>
      <c r="CKU36" s="570"/>
      <c r="CKV36" s="570"/>
      <c r="CKW36" s="570"/>
      <c r="CKX36" s="570"/>
      <c r="CKY36" s="570"/>
      <c r="CKZ36" s="570"/>
      <c r="CLA36" s="570"/>
      <c r="CLB36" s="570"/>
      <c r="CLC36" s="570"/>
      <c r="CLD36" s="570"/>
      <c r="CLE36" s="570"/>
      <c r="CLF36" s="570"/>
      <c r="CLG36" s="570"/>
      <c r="CLH36" s="570"/>
      <c r="CLI36" s="570"/>
      <c r="CLJ36" s="570"/>
      <c r="CLK36" s="570"/>
      <c r="CLL36" s="570"/>
      <c r="CLM36" s="570"/>
      <c r="CLN36" s="570"/>
      <c r="CLO36" s="570"/>
      <c r="CLP36" s="570"/>
      <c r="CLQ36" s="570"/>
      <c r="CLR36" s="570"/>
      <c r="CLS36" s="570"/>
      <c r="CLT36" s="570"/>
      <c r="CLU36" s="570"/>
      <c r="CLV36" s="570"/>
      <c r="CLW36" s="570"/>
      <c r="CLX36" s="570"/>
      <c r="CLY36" s="570"/>
      <c r="CLZ36" s="570"/>
      <c r="CMA36" s="570"/>
      <c r="CMB36" s="570"/>
      <c r="CMC36" s="570"/>
      <c r="CMD36" s="570"/>
      <c r="CME36" s="570"/>
      <c r="CMF36" s="570"/>
      <c r="CMG36" s="570"/>
      <c r="CMH36" s="570"/>
      <c r="CMI36" s="570"/>
      <c r="CMJ36" s="570"/>
      <c r="CMK36" s="570"/>
      <c r="CML36" s="570"/>
      <c r="CMM36" s="570"/>
      <c r="CMN36" s="570"/>
      <c r="CMO36" s="570"/>
      <c r="CMP36" s="570"/>
      <c r="CMQ36" s="570"/>
      <c r="CMR36" s="570"/>
      <c r="CMS36" s="570"/>
      <c r="CMT36" s="570"/>
      <c r="CMU36" s="570"/>
      <c r="CMV36" s="570"/>
      <c r="CMW36" s="570"/>
      <c r="CMX36" s="570"/>
      <c r="CMY36" s="570"/>
      <c r="CMZ36" s="570"/>
      <c r="CNA36" s="570"/>
      <c r="CNB36" s="570"/>
      <c r="CNC36" s="570"/>
      <c r="CND36" s="570"/>
      <c r="CNE36" s="570"/>
      <c r="CNF36" s="570"/>
      <c r="CNG36" s="570"/>
      <c r="CNH36" s="570"/>
      <c r="CNI36" s="570"/>
      <c r="CNJ36" s="570"/>
      <c r="CNK36" s="570"/>
      <c r="CNL36" s="570"/>
      <c r="CNM36" s="570"/>
      <c r="CNN36" s="570"/>
      <c r="CNO36" s="570"/>
      <c r="CNP36" s="570"/>
      <c r="CNQ36" s="570"/>
      <c r="CNR36" s="570"/>
      <c r="CNS36" s="570"/>
      <c r="CNT36" s="570"/>
      <c r="CNU36" s="570"/>
      <c r="CNV36" s="570"/>
      <c r="CNW36" s="570"/>
      <c r="CNX36" s="570"/>
      <c r="CNY36" s="570"/>
      <c r="CNZ36" s="570"/>
      <c r="COA36" s="570"/>
      <c r="COB36" s="570"/>
      <c r="COC36" s="570"/>
      <c r="COD36" s="570"/>
      <c r="COE36" s="570"/>
      <c r="COF36" s="570"/>
      <c r="COG36" s="570"/>
      <c r="COH36" s="570"/>
      <c r="COI36" s="570"/>
      <c r="COJ36" s="570"/>
      <c r="COK36" s="570"/>
      <c r="COL36" s="570"/>
      <c r="COM36" s="570"/>
      <c r="CON36" s="570"/>
      <c r="COO36" s="570"/>
      <c r="COP36" s="570"/>
      <c r="COQ36" s="570"/>
      <c r="COR36" s="570"/>
      <c r="COS36" s="570"/>
      <c r="COT36" s="570"/>
      <c r="COU36" s="570"/>
      <c r="COV36" s="570"/>
      <c r="COW36" s="570"/>
      <c r="COX36" s="570"/>
      <c r="COY36" s="570"/>
      <c r="COZ36" s="570"/>
      <c r="CPA36" s="570"/>
      <c r="CPB36" s="570"/>
      <c r="CPC36" s="570"/>
      <c r="CPD36" s="570"/>
      <c r="CPE36" s="570"/>
      <c r="CPF36" s="570"/>
      <c r="CPG36" s="570"/>
      <c r="CPH36" s="570"/>
      <c r="CPI36" s="570"/>
      <c r="CPJ36" s="570"/>
      <c r="CPK36" s="570"/>
      <c r="CPL36" s="570"/>
      <c r="CPM36" s="570"/>
      <c r="CPN36" s="570"/>
      <c r="CPO36" s="570"/>
      <c r="CPP36" s="570"/>
      <c r="CPQ36" s="570"/>
      <c r="CPR36" s="570"/>
      <c r="CPS36" s="570"/>
      <c r="CPT36" s="570"/>
      <c r="CPU36" s="570"/>
      <c r="CPV36" s="570"/>
      <c r="CPW36" s="570"/>
      <c r="CPX36" s="570"/>
      <c r="CPY36" s="570"/>
      <c r="CPZ36" s="570"/>
      <c r="CQA36" s="570"/>
      <c r="CQB36" s="570"/>
      <c r="CQC36" s="570"/>
      <c r="CQD36" s="570"/>
      <c r="CQE36" s="570"/>
      <c r="CQF36" s="570"/>
      <c r="CQG36" s="570"/>
      <c r="CQH36" s="570"/>
      <c r="CQI36" s="570"/>
      <c r="CQJ36" s="570"/>
      <c r="CQK36" s="570"/>
      <c r="CQL36" s="570"/>
      <c r="CQM36" s="570"/>
      <c r="CQN36" s="570"/>
      <c r="CQO36" s="570"/>
      <c r="CQP36" s="570"/>
      <c r="CQQ36" s="570"/>
      <c r="CQR36" s="570"/>
      <c r="CQS36" s="570"/>
      <c r="CQT36" s="570"/>
      <c r="CQU36" s="570"/>
      <c r="CQV36" s="570"/>
      <c r="CQW36" s="570"/>
      <c r="CQX36" s="570"/>
      <c r="CQY36" s="570"/>
      <c r="CQZ36" s="570"/>
      <c r="CRA36" s="570"/>
      <c r="CRB36" s="570"/>
      <c r="CRC36" s="570"/>
      <c r="CRD36" s="570"/>
      <c r="CRE36" s="570"/>
      <c r="CRF36" s="570"/>
      <c r="CRG36" s="570"/>
      <c r="CRH36" s="570"/>
      <c r="CRI36" s="570"/>
      <c r="CRJ36" s="570"/>
      <c r="CRK36" s="570"/>
      <c r="CRL36" s="570"/>
      <c r="CRM36" s="570"/>
      <c r="CRN36" s="570"/>
      <c r="CRO36" s="570"/>
      <c r="CRP36" s="570"/>
      <c r="CRQ36" s="570"/>
      <c r="CRR36" s="570"/>
      <c r="CRS36" s="570"/>
      <c r="CRT36" s="570"/>
      <c r="CRU36" s="570"/>
      <c r="CRV36" s="570"/>
      <c r="CRW36" s="570"/>
      <c r="CRX36" s="570"/>
      <c r="CRY36" s="570"/>
      <c r="CRZ36" s="570"/>
      <c r="CSA36" s="570"/>
      <c r="CSB36" s="570"/>
      <c r="CSC36" s="570"/>
      <c r="CSD36" s="570"/>
      <c r="CSE36" s="570"/>
      <c r="CSF36" s="570"/>
      <c r="CSG36" s="570"/>
      <c r="CSH36" s="570"/>
      <c r="CSI36" s="570"/>
      <c r="CSJ36" s="570"/>
      <c r="CSK36" s="570"/>
      <c r="CSL36" s="570"/>
      <c r="CSM36" s="570"/>
      <c r="CSN36" s="570"/>
      <c r="CSO36" s="570"/>
      <c r="CSP36" s="570"/>
      <c r="CSQ36" s="570"/>
      <c r="CSR36" s="570"/>
      <c r="CSS36" s="570"/>
      <c r="CST36" s="570"/>
      <c r="CSU36" s="570"/>
      <c r="CSV36" s="570"/>
      <c r="CSW36" s="570"/>
      <c r="CSX36" s="570"/>
      <c r="CSY36" s="570"/>
      <c r="CSZ36" s="570"/>
      <c r="CTA36" s="570"/>
      <c r="CTB36" s="570"/>
      <c r="CTC36" s="570"/>
      <c r="CTD36" s="570"/>
      <c r="CTE36" s="570"/>
      <c r="CTF36" s="570"/>
      <c r="CTG36" s="570"/>
      <c r="CTH36" s="570"/>
      <c r="CTI36" s="570"/>
      <c r="CTJ36" s="570"/>
      <c r="CTK36" s="570"/>
      <c r="CTL36" s="570"/>
      <c r="CTM36" s="570"/>
      <c r="CTN36" s="570"/>
      <c r="CTO36" s="570"/>
      <c r="CTP36" s="570"/>
      <c r="CTQ36" s="570"/>
      <c r="CTR36" s="570"/>
      <c r="CTS36" s="570"/>
      <c r="CTT36" s="570"/>
      <c r="CTU36" s="570"/>
      <c r="CTV36" s="570"/>
      <c r="CTW36" s="570"/>
      <c r="CTX36" s="570"/>
      <c r="CTY36" s="570"/>
      <c r="CTZ36" s="570"/>
      <c r="CUA36" s="570"/>
      <c r="CUB36" s="570"/>
      <c r="CUC36" s="570"/>
      <c r="CUD36" s="570"/>
      <c r="CUE36" s="570"/>
      <c r="CUF36" s="570"/>
      <c r="CUG36" s="570"/>
      <c r="CUH36" s="570"/>
      <c r="CUI36" s="570"/>
      <c r="CUJ36" s="570"/>
      <c r="CUK36" s="570"/>
      <c r="CUL36" s="570"/>
      <c r="CUM36" s="570"/>
      <c r="CUN36" s="570"/>
      <c r="CUO36" s="570"/>
      <c r="CUP36" s="570"/>
      <c r="CUQ36" s="570"/>
      <c r="CUR36" s="570"/>
      <c r="CUS36" s="570"/>
      <c r="CUT36" s="570"/>
      <c r="CUU36" s="570"/>
      <c r="CUV36" s="570"/>
      <c r="CUW36" s="570"/>
      <c r="CUX36" s="570"/>
      <c r="CUY36" s="570"/>
      <c r="CUZ36" s="570"/>
      <c r="CVA36" s="570"/>
      <c r="CVB36" s="570"/>
      <c r="CVC36" s="570"/>
      <c r="CVD36" s="570"/>
      <c r="CVE36" s="570"/>
      <c r="CVF36" s="570"/>
      <c r="CVG36" s="570"/>
      <c r="CVH36" s="570"/>
      <c r="CVI36" s="570"/>
      <c r="CVJ36" s="570"/>
      <c r="CVK36" s="570"/>
      <c r="CVL36" s="570"/>
      <c r="CVM36" s="570"/>
      <c r="CVN36" s="570"/>
      <c r="CVO36" s="570"/>
      <c r="CVP36" s="570"/>
      <c r="CVQ36" s="570"/>
      <c r="CVR36" s="570"/>
      <c r="CVS36" s="570"/>
      <c r="CVT36" s="570"/>
      <c r="CVU36" s="570"/>
      <c r="CVV36" s="570"/>
      <c r="CVW36" s="570"/>
      <c r="CVX36" s="570"/>
      <c r="CVY36" s="570"/>
      <c r="CVZ36" s="570"/>
      <c r="CWA36" s="570"/>
      <c r="CWB36" s="570"/>
      <c r="CWC36" s="570"/>
      <c r="CWD36" s="570"/>
      <c r="CWE36" s="570"/>
      <c r="CWF36" s="570"/>
      <c r="CWG36" s="570"/>
      <c r="CWH36" s="570"/>
      <c r="CWI36" s="570"/>
      <c r="CWJ36" s="570"/>
      <c r="CWK36" s="570"/>
      <c r="CWL36" s="570"/>
      <c r="CWM36" s="570"/>
      <c r="CWN36" s="570"/>
      <c r="CWO36" s="570"/>
      <c r="CWP36" s="570"/>
      <c r="CWQ36" s="570"/>
      <c r="CWR36" s="570"/>
      <c r="CWS36" s="570"/>
      <c r="CWT36" s="570"/>
      <c r="CWU36" s="570"/>
      <c r="CWV36" s="570"/>
      <c r="CWW36" s="570"/>
      <c r="CWX36" s="570"/>
      <c r="CWY36" s="570"/>
      <c r="CWZ36" s="570"/>
      <c r="CXA36" s="570"/>
      <c r="CXB36" s="570"/>
      <c r="CXC36" s="570"/>
      <c r="CXD36" s="570"/>
      <c r="CXE36" s="570"/>
      <c r="CXF36" s="570"/>
      <c r="CXG36" s="570"/>
      <c r="CXH36" s="570"/>
      <c r="CXI36" s="570"/>
      <c r="CXJ36" s="570"/>
      <c r="CXK36" s="570"/>
      <c r="CXL36" s="570"/>
      <c r="CXM36" s="570"/>
      <c r="CXN36" s="570"/>
      <c r="CXO36" s="570"/>
      <c r="CXP36" s="570"/>
      <c r="CXQ36" s="570"/>
      <c r="CXR36" s="570"/>
      <c r="CXS36" s="570"/>
      <c r="CXT36" s="570"/>
      <c r="CXU36" s="570"/>
      <c r="CXV36" s="570"/>
      <c r="CXW36" s="570"/>
      <c r="CXX36" s="570"/>
      <c r="CXY36" s="570"/>
      <c r="CXZ36" s="570"/>
      <c r="CYA36" s="570"/>
      <c r="CYB36" s="570"/>
      <c r="CYC36" s="570"/>
      <c r="CYD36" s="570"/>
      <c r="CYE36" s="570"/>
      <c r="CYF36" s="570"/>
      <c r="CYG36" s="570"/>
      <c r="CYH36" s="570"/>
      <c r="CYI36" s="570"/>
      <c r="CYJ36" s="570"/>
      <c r="CYK36" s="570"/>
      <c r="CYL36" s="570"/>
      <c r="CYM36" s="570"/>
      <c r="CYN36" s="570"/>
      <c r="CYO36" s="570"/>
      <c r="CYP36" s="570"/>
      <c r="CYQ36" s="570"/>
      <c r="CYR36" s="570"/>
      <c r="CYS36" s="570"/>
      <c r="CYT36" s="570"/>
      <c r="CYU36" s="570"/>
      <c r="CYV36" s="570"/>
      <c r="CYW36" s="570"/>
      <c r="CYX36" s="570"/>
      <c r="CYY36" s="570"/>
      <c r="CYZ36" s="570"/>
      <c r="CZA36" s="570"/>
      <c r="CZB36" s="570"/>
      <c r="CZC36" s="570"/>
      <c r="CZD36" s="570"/>
      <c r="CZE36" s="570"/>
      <c r="CZF36" s="570"/>
      <c r="CZG36" s="570"/>
      <c r="CZH36" s="570"/>
      <c r="CZI36" s="570"/>
      <c r="CZJ36" s="570"/>
      <c r="CZK36" s="570"/>
      <c r="CZL36" s="570"/>
      <c r="CZM36" s="570"/>
      <c r="CZN36" s="570"/>
      <c r="CZO36" s="570"/>
      <c r="CZP36" s="570"/>
      <c r="CZQ36" s="570"/>
      <c r="CZR36" s="570"/>
      <c r="CZS36" s="570"/>
      <c r="CZT36" s="570"/>
      <c r="CZU36" s="570"/>
      <c r="CZV36" s="570"/>
      <c r="CZW36" s="570"/>
      <c r="CZX36" s="570"/>
      <c r="CZY36" s="570"/>
      <c r="CZZ36" s="570"/>
      <c r="DAA36" s="570"/>
      <c r="DAB36" s="570"/>
      <c r="DAC36" s="570"/>
      <c r="DAD36" s="570"/>
      <c r="DAE36" s="570"/>
      <c r="DAF36" s="570"/>
      <c r="DAG36" s="570"/>
      <c r="DAH36" s="570"/>
      <c r="DAI36" s="570"/>
      <c r="DAJ36" s="570"/>
      <c r="DAK36" s="570"/>
      <c r="DAL36" s="570"/>
      <c r="DAM36" s="570"/>
      <c r="DAN36" s="570"/>
      <c r="DAO36" s="570"/>
      <c r="DAP36" s="570"/>
      <c r="DAQ36" s="570"/>
      <c r="DAR36" s="570"/>
      <c r="DAS36" s="570"/>
      <c r="DAT36" s="570"/>
      <c r="DAU36" s="570"/>
      <c r="DAV36" s="570"/>
      <c r="DAW36" s="570"/>
      <c r="DAX36" s="570"/>
      <c r="DAY36" s="570"/>
      <c r="DAZ36" s="570"/>
      <c r="DBA36" s="570"/>
      <c r="DBB36" s="570"/>
      <c r="DBC36" s="570"/>
      <c r="DBD36" s="570"/>
      <c r="DBE36" s="570"/>
      <c r="DBF36" s="570"/>
      <c r="DBG36" s="570"/>
      <c r="DBH36" s="570"/>
      <c r="DBI36" s="570"/>
      <c r="DBJ36" s="570"/>
      <c r="DBK36" s="570"/>
      <c r="DBL36" s="570"/>
      <c r="DBM36" s="570"/>
      <c r="DBN36" s="570"/>
      <c r="DBO36" s="570"/>
      <c r="DBP36" s="570"/>
      <c r="DBQ36" s="570"/>
      <c r="DBR36" s="570"/>
      <c r="DBS36" s="570"/>
      <c r="DBT36" s="570"/>
      <c r="DBU36" s="570"/>
      <c r="DBV36" s="570"/>
      <c r="DBW36" s="570"/>
      <c r="DBX36" s="570"/>
      <c r="DBY36" s="570"/>
      <c r="DBZ36" s="570"/>
      <c r="DCA36" s="570"/>
      <c r="DCB36" s="570"/>
      <c r="DCC36" s="570"/>
      <c r="DCD36" s="570"/>
      <c r="DCE36" s="570"/>
      <c r="DCF36" s="570"/>
      <c r="DCG36" s="570"/>
      <c r="DCH36" s="570"/>
      <c r="DCI36" s="570"/>
      <c r="DCJ36" s="570"/>
      <c r="DCK36" s="570"/>
      <c r="DCL36" s="570"/>
      <c r="DCM36" s="570"/>
      <c r="DCN36" s="570"/>
      <c r="DCO36" s="570"/>
      <c r="DCP36" s="570"/>
      <c r="DCQ36" s="570"/>
      <c r="DCR36" s="570"/>
      <c r="DCS36" s="570"/>
      <c r="DCT36" s="570"/>
      <c r="DCU36" s="570"/>
      <c r="DCV36" s="570"/>
      <c r="DCW36" s="570"/>
      <c r="DCX36" s="570"/>
      <c r="DCY36" s="570"/>
      <c r="DCZ36" s="570"/>
      <c r="DDA36" s="570"/>
      <c r="DDB36" s="570"/>
      <c r="DDC36" s="570"/>
      <c r="DDD36" s="570"/>
      <c r="DDE36" s="570"/>
      <c r="DDF36" s="570"/>
      <c r="DDG36" s="570"/>
      <c r="DDH36" s="570"/>
      <c r="DDI36" s="570"/>
      <c r="DDJ36" s="570"/>
      <c r="DDK36" s="570"/>
      <c r="DDL36" s="570"/>
      <c r="DDM36" s="570"/>
      <c r="DDN36" s="570"/>
      <c r="DDO36" s="570"/>
      <c r="DDP36" s="570"/>
      <c r="DDQ36" s="570"/>
      <c r="DDR36" s="570"/>
      <c r="DDS36" s="570"/>
      <c r="DDT36" s="570"/>
      <c r="DDU36" s="570"/>
      <c r="DDV36" s="570"/>
      <c r="DDW36" s="570"/>
      <c r="DDX36" s="570"/>
      <c r="DDY36" s="570"/>
      <c r="DDZ36" s="570"/>
      <c r="DEA36" s="570"/>
      <c r="DEB36" s="570"/>
      <c r="DEC36" s="570"/>
      <c r="DED36" s="570"/>
      <c r="DEE36" s="570"/>
      <c r="DEF36" s="570"/>
      <c r="DEG36" s="570"/>
      <c r="DEH36" s="570"/>
      <c r="DEI36" s="570"/>
      <c r="DEJ36" s="570"/>
      <c r="DEK36" s="570"/>
      <c r="DEL36" s="570"/>
      <c r="DEM36" s="570"/>
      <c r="DEN36" s="570"/>
      <c r="DEO36" s="570"/>
      <c r="DEP36" s="570"/>
      <c r="DEQ36" s="570"/>
      <c r="DER36" s="570"/>
      <c r="DES36" s="570"/>
      <c r="DET36" s="570"/>
      <c r="DEU36" s="570"/>
      <c r="DEV36" s="570"/>
      <c r="DEW36" s="570"/>
      <c r="DEX36" s="570"/>
      <c r="DEY36" s="570"/>
      <c r="DEZ36" s="570"/>
      <c r="DFA36" s="570"/>
      <c r="DFB36" s="570"/>
      <c r="DFC36" s="570"/>
      <c r="DFD36" s="570"/>
      <c r="DFE36" s="570"/>
      <c r="DFF36" s="570"/>
      <c r="DFG36" s="570"/>
      <c r="DFH36" s="570"/>
      <c r="DFI36" s="570"/>
      <c r="DFJ36" s="570"/>
      <c r="DFK36" s="570"/>
      <c r="DFL36" s="570"/>
      <c r="DFM36" s="570"/>
      <c r="DFN36" s="570"/>
      <c r="DFO36" s="570"/>
      <c r="DFP36" s="570"/>
      <c r="DFQ36" s="570"/>
      <c r="DFR36" s="570"/>
      <c r="DFS36" s="570"/>
      <c r="DFT36" s="570"/>
      <c r="DFU36" s="570"/>
      <c r="DFV36" s="570"/>
      <c r="DFW36" s="570"/>
      <c r="DFX36" s="570"/>
      <c r="DFY36" s="570"/>
      <c r="DFZ36" s="570"/>
      <c r="DGA36" s="570"/>
      <c r="DGB36" s="570"/>
      <c r="DGC36" s="570"/>
      <c r="DGD36" s="570"/>
      <c r="DGE36" s="570"/>
      <c r="DGF36" s="570"/>
      <c r="DGG36" s="570"/>
      <c r="DGH36" s="570"/>
      <c r="DGI36" s="570"/>
      <c r="DGJ36" s="570"/>
      <c r="DGK36" s="570"/>
      <c r="DGL36" s="570"/>
      <c r="DGM36" s="570"/>
      <c r="DGN36" s="570"/>
      <c r="DGO36" s="570"/>
      <c r="DGP36" s="570"/>
      <c r="DGQ36" s="570"/>
      <c r="DGR36" s="570"/>
      <c r="DGS36" s="570"/>
      <c r="DGT36" s="570"/>
      <c r="DGU36" s="570"/>
      <c r="DGV36" s="570"/>
      <c r="DGW36" s="570"/>
      <c r="DGX36" s="570"/>
      <c r="DGY36" s="570"/>
      <c r="DGZ36" s="570"/>
      <c r="DHA36" s="570"/>
      <c r="DHB36" s="570"/>
      <c r="DHC36" s="570"/>
      <c r="DHD36" s="570"/>
      <c r="DHE36" s="570"/>
      <c r="DHF36" s="570"/>
      <c r="DHG36" s="570"/>
      <c r="DHH36" s="570"/>
      <c r="DHI36" s="570"/>
      <c r="DHJ36" s="570"/>
      <c r="DHK36" s="570"/>
      <c r="DHL36" s="570"/>
      <c r="DHM36" s="570"/>
      <c r="DHN36" s="570"/>
      <c r="DHO36" s="570"/>
      <c r="DHP36" s="570"/>
      <c r="DHQ36" s="570"/>
      <c r="DHR36" s="570"/>
      <c r="DHS36" s="570"/>
      <c r="DHT36" s="570"/>
      <c r="DHU36" s="570"/>
      <c r="DHV36" s="570"/>
      <c r="DHW36" s="570"/>
      <c r="DHX36" s="570"/>
      <c r="DHY36" s="570"/>
      <c r="DHZ36" s="570"/>
      <c r="DIA36" s="570"/>
      <c r="DIB36" s="570"/>
      <c r="DIC36" s="570"/>
      <c r="DID36" s="570"/>
      <c r="DIE36" s="570"/>
      <c r="DIF36" s="570"/>
      <c r="DIG36" s="570"/>
      <c r="DIH36" s="570"/>
      <c r="DII36" s="570"/>
      <c r="DIJ36" s="570"/>
      <c r="DIK36" s="570"/>
      <c r="DIL36" s="570"/>
      <c r="DIM36" s="570"/>
      <c r="DIN36" s="570"/>
      <c r="DIO36" s="570"/>
      <c r="DIP36" s="570"/>
      <c r="DIQ36" s="570"/>
      <c r="DIR36" s="570"/>
      <c r="DIS36" s="570"/>
      <c r="DIT36" s="570"/>
      <c r="DIU36" s="570"/>
      <c r="DIV36" s="570"/>
      <c r="DIW36" s="570"/>
      <c r="DIX36" s="570"/>
      <c r="DIY36" s="570"/>
      <c r="DIZ36" s="570"/>
      <c r="DJA36" s="570"/>
      <c r="DJB36" s="570"/>
      <c r="DJC36" s="570"/>
      <c r="DJD36" s="570"/>
      <c r="DJE36" s="570"/>
      <c r="DJF36" s="570"/>
      <c r="DJG36" s="570"/>
      <c r="DJH36" s="570"/>
      <c r="DJI36" s="570"/>
      <c r="DJJ36" s="570"/>
      <c r="DJK36" s="570"/>
      <c r="DJL36" s="570"/>
      <c r="DJM36" s="570"/>
      <c r="DJN36" s="570"/>
      <c r="DJO36" s="570"/>
      <c r="DJP36" s="570"/>
      <c r="DJQ36" s="570"/>
      <c r="DJR36" s="570"/>
      <c r="DJS36" s="570"/>
      <c r="DJT36" s="570"/>
      <c r="DJU36" s="570"/>
      <c r="DJV36" s="570"/>
      <c r="DJW36" s="570"/>
      <c r="DJX36" s="570"/>
      <c r="DJY36" s="570"/>
      <c r="DJZ36" s="570"/>
      <c r="DKA36" s="570"/>
      <c r="DKB36" s="570"/>
      <c r="DKC36" s="570"/>
      <c r="DKD36" s="570"/>
      <c r="DKE36" s="570"/>
      <c r="DKF36" s="570"/>
      <c r="DKG36" s="570"/>
      <c r="DKH36" s="570"/>
      <c r="DKI36" s="570"/>
      <c r="DKJ36" s="570"/>
      <c r="DKK36" s="570"/>
      <c r="DKL36" s="570"/>
      <c r="DKM36" s="570"/>
      <c r="DKN36" s="570"/>
      <c r="DKO36" s="570"/>
      <c r="DKP36" s="570"/>
      <c r="DKQ36" s="570"/>
      <c r="DKR36" s="570"/>
      <c r="DKS36" s="570"/>
      <c r="DKT36" s="570"/>
      <c r="DKU36" s="570"/>
      <c r="DKV36" s="570"/>
      <c r="DKW36" s="570"/>
      <c r="DKX36" s="570"/>
      <c r="DKY36" s="570"/>
      <c r="DKZ36" s="570"/>
      <c r="DLA36" s="570"/>
      <c r="DLB36" s="570"/>
      <c r="DLC36" s="570"/>
      <c r="DLD36" s="570"/>
      <c r="DLE36" s="570"/>
      <c r="DLF36" s="570"/>
      <c r="DLG36" s="570"/>
      <c r="DLH36" s="570"/>
      <c r="DLI36" s="570"/>
      <c r="DLJ36" s="570"/>
      <c r="DLK36" s="570"/>
      <c r="DLL36" s="570"/>
      <c r="DLM36" s="570"/>
      <c r="DLN36" s="570"/>
      <c r="DLO36" s="570"/>
      <c r="DLP36" s="570"/>
      <c r="DLQ36" s="570"/>
      <c r="DLR36" s="570"/>
      <c r="DLS36" s="570"/>
      <c r="DLT36" s="570"/>
      <c r="DLU36" s="570"/>
      <c r="DLV36" s="570"/>
      <c r="DLW36" s="570"/>
      <c r="DLX36" s="570"/>
      <c r="DLY36" s="570"/>
      <c r="DLZ36" s="570"/>
      <c r="DMA36" s="570"/>
      <c r="DMB36" s="570"/>
      <c r="DMC36" s="570"/>
      <c r="DMD36" s="570"/>
      <c r="DME36" s="570"/>
      <c r="DMF36" s="570"/>
      <c r="DMG36" s="570"/>
      <c r="DMH36" s="570"/>
      <c r="DMI36" s="570"/>
      <c r="DMJ36" s="570"/>
      <c r="DMK36" s="570"/>
      <c r="DML36" s="570"/>
      <c r="DMM36" s="570"/>
      <c r="DMN36" s="570"/>
      <c r="DMO36" s="570"/>
      <c r="DMP36" s="570"/>
      <c r="DMQ36" s="570"/>
      <c r="DMR36" s="570"/>
      <c r="DMS36" s="570"/>
      <c r="DMT36" s="570"/>
      <c r="DMU36" s="570"/>
      <c r="DMV36" s="570"/>
      <c r="DMW36" s="570"/>
      <c r="DMX36" s="570"/>
      <c r="DMY36" s="570"/>
      <c r="DMZ36" s="570"/>
      <c r="DNA36" s="570"/>
      <c r="DNB36" s="570"/>
      <c r="DNC36" s="570"/>
      <c r="DND36" s="570"/>
      <c r="DNE36" s="570"/>
      <c r="DNF36" s="570"/>
      <c r="DNG36" s="570"/>
      <c r="DNH36" s="570"/>
      <c r="DNI36" s="570"/>
      <c r="DNJ36" s="570"/>
      <c r="DNK36" s="570"/>
      <c r="DNL36" s="570"/>
      <c r="DNM36" s="570"/>
      <c r="DNN36" s="570"/>
      <c r="DNO36" s="570"/>
      <c r="DNP36" s="570"/>
      <c r="DNQ36" s="570"/>
      <c r="DNR36" s="570"/>
      <c r="DNS36" s="570"/>
      <c r="DNT36" s="570"/>
      <c r="DNU36" s="570"/>
      <c r="DNV36" s="570"/>
      <c r="DNW36" s="570"/>
      <c r="DNX36" s="570"/>
      <c r="DNY36" s="570"/>
      <c r="DNZ36" s="570"/>
      <c r="DOA36" s="570"/>
      <c r="DOB36" s="570"/>
      <c r="DOC36" s="570"/>
      <c r="DOD36" s="570"/>
      <c r="DOE36" s="570"/>
      <c r="DOF36" s="570"/>
      <c r="DOG36" s="570"/>
      <c r="DOH36" s="570"/>
      <c r="DOI36" s="570"/>
      <c r="DOJ36" s="570"/>
      <c r="DOK36" s="570"/>
      <c r="DOL36" s="570"/>
      <c r="DOM36" s="570"/>
      <c r="DON36" s="570"/>
      <c r="DOO36" s="570"/>
      <c r="DOP36" s="570"/>
      <c r="DOQ36" s="570"/>
      <c r="DOR36" s="570"/>
      <c r="DOS36" s="570"/>
      <c r="DOT36" s="570"/>
      <c r="DOU36" s="570"/>
      <c r="DOV36" s="570"/>
      <c r="DOW36" s="570"/>
      <c r="DOX36" s="570"/>
      <c r="DOY36" s="570"/>
      <c r="DOZ36" s="570"/>
      <c r="DPA36" s="570"/>
      <c r="DPB36" s="570"/>
      <c r="DPC36" s="570"/>
      <c r="DPD36" s="570"/>
      <c r="DPE36" s="570"/>
      <c r="DPF36" s="570"/>
      <c r="DPG36" s="570"/>
      <c r="DPH36" s="570"/>
      <c r="DPI36" s="570"/>
      <c r="DPJ36" s="570"/>
      <c r="DPK36" s="570"/>
      <c r="DPL36" s="570"/>
      <c r="DPM36" s="570"/>
      <c r="DPN36" s="570"/>
      <c r="DPO36" s="570"/>
      <c r="DPP36" s="570"/>
      <c r="DPQ36" s="570"/>
      <c r="DPR36" s="570"/>
      <c r="DPS36" s="570"/>
      <c r="DPT36" s="570"/>
      <c r="DPU36" s="570"/>
      <c r="DPV36" s="570"/>
      <c r="DPW36" s="570"/>
      <c r="DPX36" s="570"/>
      <c r="DPY36" s="570"/>
      <c r="DPZ36" s="570"/>
      <c r="DQA36" s="570"/>
      <c r="DQB36" s="570"/>
      <c r="DQC36" s="570"/>
      <c r="DQD36" s="570"/>
      <c r="DQE36" s="570"/>
      <c r="DQF36" s="570"/>
      <c r="DQG36" s="570"/>
      <c r="DQH36" s="570"/>
      <c r="DQI36" s="570"/>
      <c r="DQJ36" s="570"/>
      <c r="DQK36" s="570"/>
      <c r="DQL36" s="570"/>
      <c r="DQM36" s="570"/>
      <c r="DQN36" s="570"/>
      <c r="DQO36" s="570"/>
      <c r="DQP36" s="570"/>
      <c r="DQQ36" s="570"/>
      <c r="DQR36" s="570"/>
      <c r="DQS36" s="570"/>
      <c r="DQT36" s="570"/>
      <c r="DQU36" s="570"/>
      <c r="DQV36" s="570"/>
      <c r="DQW36" s="570"/>
      <c r="DQX36" s="570"/>
      <c r="DQY36" s="570"/>
      <c r="DQZ36" s="570"/>
      <c r="DRA36" s="570"/>
      <c r="DRB36" s="570"/>
      <c r="DRC36" s="570"/>
      <c r="DRD36" s="570"/>
      <c r="DRE36" s="570"/>
      <c r="DRF36" s="570"/>
      <c r="DRG36" s="570"/>
      <c r="DRH36" s="570"/>
      <c r="DRI36" s="570"/>
      <c r="DRJ36" s="570"/>
      <c r="DRK36" s="570"/>
      <c r="DRL36" s="570"/>
      <c r="DRM36" s="570"/>
      <c r="DRN36" s="570"/>
      <c r="DRO36" s="570"/>
      <c r="DRP36" s="570"/>
      <c r="DRQ36" s="570"/>
      <c r="DRR36" s="570"/>
      <c r="DRS36" s="570"/>
      <c r="DRT36" s="570"/>
      <c r="DRU36" s="570"/>
      <c r="DRV36" s="570"/>
      <c r="DRW36" s="570"/>
      <c r="DRX36" s="570"/>
      <c r="DRY36" s="570"/>
      <c r="DRZ36" s="570"/>
      <c r="DSA36" s="570"/>
      <c r="DSB36" s="570"/>
      <c r="DSC36" s="570"/>
      <c r="DSD36" s="570"/>
      <c r="DSE36" s="570"/>
      <c r="DSF36" s="570"/>
      <c r="DSG36" s="570"/>
      <c r="DSH36" s="570"/>
      <c r="DSI36" s="570"/>
      <c r="DSJ36" s="570"/>
      <c r="DSK36" s="570"/>
      <c r="DSL36" s="570"/>
      <c r="DSM36" s="570"/>
      <c r="DSN36" s="570"/>
      <c r="DSO36" s="570"/>
      <c r="DSP36" s="570"/>
      <c r="DSQ36" s="570"/>
      <c r="DSR36" s="570"/>
      <c r="DSS36" s="570"/>
      <c r="DST36" s="570"/>
      <c r="DSU36" s="570"/>
      <c r="DSV36" s="570"/>
      <c r="DSW36" s="570"/>
      <c r="DSX36" s="570"/>
      <c r="DSY36" s="570"/>
      <c r="DSZ36" s="570"/>
      <c r="DTA36" s="570"/>
      <c r="DTB36" s="570"/>
      <c r="DTC36" s="570"/>
      <c r="DTD36" s="570"/>
      <c r="DTE36" s="570"/>
      <c r="DTF36" s="570"/>
      <c r="DTG36" s="570"/>
      <c r="DTH36" s="570"/>
      <c r="DTI36" s="570"/>
      <c r="DTJ36" s="570"/>
      <c r="DTK36" s="570"/>
      <c r="DTL36" s="570"/>
      <c r="DTM36" s="570"/>
      <c r="DTN36" s="570"/>
      <c r="DTO36" s="570"/>
      <c r="DTP36" s="570"/>
      <c r="DTQ36" s="570"/>
      <c r="DTR36" s="570"/>
      <c r="DTS36" s="570"/>
      <c r="DTT36" s="570"/>
      <c r="DTU36" s="570"/>
      <c r="DTV36" s="570"/>
      <c r="DTW36" s="570"/>
      <c r="DTX36" s="570"/>
      <c r="DTY36" s="570"/>
      <c r="DTZ36" s="570"/>
      <c r="DUA36" s="570"/>
      <c r="DUB36" s="570"/>
      <c r="DUC36" s="570"/>
      <c r="DUD36" s="570"/>
      <c r="DUE36" s="570"/>
      <c r="DUF36" s="570"/>
      <c r="DUG36" s="570"/>
      <c r="DUH36" s="570"/>
      <c r="DUI36" s="570"/>
      <c r="DUJ36" s="570"/>
      <c r="DUK36" s="570"/>
      <c r="DUL36" s="570"/>
      <c r="DUM36" s="570"/>
      <c r="DUN36" s="570"/>
      <c r="DUO36" s="570"/>
      <c r="DUP36" s="570"/>
      <c r="DUQ36" s="570"/>
      <c r="DUR36" s="570"/>
      <c r="DUS36" s="570"/>
      <c r="DUT36" s="570"/>
      <c r="DUU36" s="570"/>
      <c r="DUV36" s="570"/>
      <c r="DUW36" s="570"/>
      <c r="DUX36" s="570"/>
      <c r="DUY36" s="570"/>
      <c r="DUZ36" s="570"/>
      <c r="DVA36" s="570"/>
      <c r="DVB36" s="570"/>
      <c r="DVC36" s="570"/>
      <c r="DVD36" s="570"/>
      <c r="DVE36" s="570"/>
      <c r="DVF36" s="570"/>
      <c r="DVG36" s="570"/>
      <c r="DVH36" s="570"/>
      <c r="DVI36" s="570"/>
      <c r="DVJ36" s="570"/>
      <c r="DVK36" s="570"/>
      <c r="DVL36" s="570"/>
      <c r="DVM36" s="570"/>
      <c r="DVN36" s="570"/>
      <c r="DVO36" s="570"/>
      <c r="DVP36" s="570"/>
      <c r="DVQ36" s="570"/>
      <c r="DVR36" s="570"/>
      <c r="DVS36" s="570"/>
      <c r="DVT36" s="570"/>
      <c r="DVU36" s="570"/>
      <c r="DVV36" s="570"/>
      <c r="DVW36" s="570"/>
      <c r="DVX36" s="570"/>
      <c r="DVY36" s="570"/>
      <c r="DVZ36" s="570"/>
      <c r="DWA36" s="570"/>
      <c r="DWB36" s="570"/>
      <c r="DWC36" s="570"/>
      <c r="DWD36" s="570"/>
      <c r="DWE36" s="570"/>
      <c r="DWF36" s="570"/>
      <c r="DWG36" s="570"/>
      <c r="DWH36" s="570"/>
      <c r="DWI36" s="570"/>
      <c r="DWJ36" s="570"/>
      <c r="DWK36" s="570"/>
      <c r="DWL36" s="570"/>
      <c r="DWM36" s="570"/>
      <c r="DWN36" s="570"/>
      <c r="DWO36" s="570"/>
      <c r="DWP36" s="570"/>
      <c r="DWQ36" s="570"/>
      <c r="DWR36" s="570"/>
      <c r="DWS36" s="570"/>
      <c r="DWT36" s="570"/>
      <c r="DWU36" s="570"/>
      <c r="DWV36" s="570"/>
      <c r="DWW36" s="570"/>
      <c r="DWX36" s="570"/>
      <c r="DWY36" s="570"/>
      <c r="DWZ36" s="570"/>
      <c r="DXA36" s="570"/>
      <c r="DXB36" s="570"/>
      <c r="DXC36" s="570"/>
      <c r="DXD36" s="570"/>
      <c r="DXE36" s="570"/>
      <c r="DXF36" s="570"/>
      <c r="DXG36" s="570"/>
      <c r="DXH36" s="570"/>
      <c r="DXI36" s="570"/>
      <c r="DXJ36" s="570"/>
      <c r="DXK36" s="570"/>
      <c r="DXL36" s="570"/>
      <c r="DXM36" s="570"/>
      <c r="DXN36" s="570"/>
      <c r="DXO36" s="570"/>
      <c r="DXP36" s="570"/>
      <c r="DXQ36" s="570"/>
      <c r="DXR36" s="570"/>
      <c r="DXS36" s="570"/>
      <c r="DXT36" s="570"/>
      <c r="DXU36" s="570"/>
      <c r="DXV36" s="570"/>
      <c r="DXW36" s="570"/>
      <c r="DXX36" s="570"/>
      <c r="DXY36" s="570"/>
      <c r="DXZ36" s="570"/>
      <c r="DYA36" s="570"/>
      <c r="DYB36" s="570"/>
      <c r="DYC36" s="570"/>
      <c r="DYD36" s="570"/>
      <c r="DYE36" s="570"/>
      <c r="DYF36" s="570"/>
      <c r="DYG36" s="570"/>
      <c r="DYH36" s="570"/>
      <c r="DYI36" s="570"/>
      <c r="DYJ36" s="570"/>
      <c r="DYK36" s="570"/>
      <c r="DYL36" s="570"/>
      <c r="DYM36" s="570"/>
      <c r="DYN36" s="570"/>
      <c r="DYO36" s="570"/>
      <c r="DYP36" s="570"/>
      <c r="DYQ36" s="570"/>
      <c r="DYR36" s="570"/>
      <c r="DYS36" s="570"/>
      <c r="DYT36" s="570"/>
      <c r="DYU36" s="570"/>
      <c r="DYV36" s="570"/>
      <c r="DYW36" s="570"/>
      <c r="DYX36" s="570"/>
      <c r="DYY36" s="570"/>
      <c r="DYZ36" s="570"/>
      <c r="DZA36" s="570"/>
      <c r="DZB36" s="570"/>
      <c r="DZC36" s="570"/>
      <c r="DZD36" s="570"/>
      <c r="DZE36" s="570"/>
      <c r="DZF36" s="570"/>
      <c r="DZG36" s="570"/>
      <c r="DZH36" s="570"/>
      <c r="DZI36" s="570"/>
      <c r="DZJ36" s="570"/>
      <c r="DZK36" s="570"/>
      <c r="DZL36" s="570"/>
      <c r="DZM36" s="570"/>
      <c r="DZN36" s="570"/>
      <c r="DZO36" s="570"/>
      <c r="DZP36" s="570"/>
      <c r="DZQ36" s="570"/>
      <c r="DZR36" s="570"/>
      <c r="DZS36" s="570"/>
      <c r="DZT36" s="570"/>
      <c r="DZU36" s="570"/>
      <c r="DZV36" s="570"/>
      <c r="DZW36" s="570"/>
      <c r="DZX36" s="570"/>
      <c r="DZY36" s="570"/>
      <c r="DZZ36" s="570"/>
      <c r="EAA36" s="570"/>
      <c r="EAB36" s="570"/>
      <c r="EAC36" s="570"/>
      <c r="EAD36" s="570"/>
      <c r="EAE36" s="570"/>
      <c r="EAF36" s="570"/>
      <c r="EAG36" s="570"/>
      <c r="EAH36" s="570"/>
      <c r="EAI36" s="570"/>
      <c r="EAJ36" s="570"/>
      <c r="EAK36" s="570"/>
      <c r="EAL36" s="570"/>
      <c r="EAM36" s="570"/>
      <c r="EAN36" s="570"/>
      <c r="EAO36" s="570"/>
      <c r="EAP36" s="570"/>
      <c r="EAQ36" s="570"/>
      <c r="EAR36" s="570"/>
      <c r="EAS36" s="570"/>
      <c r="EAT36" s="570"/>
      <c r="EAU36" s="570"/>
      <c r="EAV36" s="570"/>
      <c r="EAW36" s="570"/>
      <c r="EAX36" s="570"/>
      <c r="EAY36" s="570"/>
      <c r="EAZ36" s="570"/>
      <c r="EBA36" s="570"/>
      <c r="EBB36" s="570"/>
      <c r="EBC36" s="570"/>
      <c r="EBD36" s="570"/>
      <c r="EBE36" s="570"/>
      <c r="EBF36" s="570"/>
      <c r="EBG36" s="570"/>
      <c r="EBH36" s="570"/>
      <c r="EBI36" s="570"/>
      <c r="EBJ36" s="570"/>
      <c r="EBK36" s="570"/>
      <c r="EBL36" s="570"/>
      <c r="EBM36" s="570"/>
      <c r="EBN36" s="570"/>
      <c r="EBO36" s="570"/>
      <c r="EBP36" s="570"/>
      <c r="EBQ36" s="570"/>
      <c r="EBR36" s="570"/>
      <c r="EBS36" s="570"/>
      <c r="EBT36" s="570"/>
      <c r="EBU36" s="570"/>
      <c r="EBV36" s="570"/>
      <c r="EBW36" s="570"/>
      <c r="EBX36" s="570"/>
      <c r="EBY36" s="570"/>
      <c r="EBZ36" s="570"/>
      <c r="ECA36" s="570"/>
      <c r="ECB36" s="570"/>
      <c r="ECC36" s="570"/>
      <c r="ECD36" s="570"/>
      <c r="ECE36" s="570"/>
      <c r="ECF36" s="570"/>
      <c r="ECG36" s="570"/>
      <c r="ECH36" s="570"/>
      <c r="ECI36" s="570"/>
      <c r="ECJ36" s="570"/>
      <c r="ECK36" s="570"/>
      <c r="ECL36" s="570"/>
      <c r="ECM36" s="570"/>
      <c r="ECN36" s="570"/>
      <c r="ECO36" s="570"/>
      <c r="ECP36" s="570"/>
      <c r="ECQ36" s="570"/>
      <c r="ECR36" s="570"/>
      <c r="ECS36" s="570"/>
      <c r="ECT36" s="570"/>
      <c r="ECU36" s="570"/>
      <c r="ECV36" s="570"/>
      <c r="ECW36" s="570"/>
      <c r="ECX36" s="570"/>
      <c r="ECY36" s="570"/>
      <c r="ECZ36" s="570"/>
      <c r="EDA36" s="570"/>
      <c r="EDB36" s="570"/>
      <c r="EDC36" s="570"/>
      <c r="EDD36" s="570"/>
      <c r="EDE36" s="570"/>
      <c r="EDF36" s="570"/>
      <c r="EDG36" s="570"/>
      <c r="EDH36" s="570"/>
      <c r="EDI36" s="570"/>
      <c r="EDJ36" s="570"/>
      <c r="EDK36" s="570"/>
      <c r="EDL36" s="570"/>
      <c r="EDM36" s="570"/>
      <c r="EDN36" s="570"/>
      <c r="EDO36" s="570"/>
      <c r="EDP36" s="570"/>
      <c r="EDQ36" s="570"/>
      <c r="EDR36" s="570"/>
      <c r="EDS36" s="570"/>
      <c r="EDT36" s="570"/>
      <c r="EDU36" s="570"/>
      <c r="EDV36" s="570"/>
      <c r="EDW36" s="570"/>
      <c r="EDX36" s="570"/>
      <c r="EDY36" s="570"/>
      <c r="EDZ36" s="570"/>
      <c r="EEA36" s="570"/>
      <c r="EEB36" s="570"/>
      <c r="EEC36" s="570"/>
      <c r="EED36" s="570"/>
      <c r="EEE36" s="570"/>
      <c r="EEF36" s="570"/>
      <c r="EEG36" s="570"/>
      <c r="EEH36" s="570"/>
      <c r="EEI36" s="570"/>
      <c r="EEJ36" s="570"/>
      <c r="EEK36" s="570"/>
      <c r="EEL36" s="570"/>
      <c r="EEM36" s="570"/>
      <c r="EEN36" s="570"/>
      <c r="EEO36" s="570"/>
      <c r="EEP36" s="570"/>
      <c r="EEQ36" s="570"/>
      <c r="EER36" s="570"/>
      <c r="EES36" s="570"/>
      <c r="EET36" s="570"/>
      <c r="EEU36" s="570"/>
      <c r="EEV36" s="570"/>
      <c r="EEW36" s="570"/>
      <c r="EEX36" s="570"/>
      <c r="EEY36" s="570"/>
      <c r="EEZ36" s="570"/>
      <c r="EFA36" s="570"/>
      <c r="EFB36" s="570"/>
      <c r="EFC36" s="570"/>
      <c r="EFD36" s="570"/>
      <c r="EFE36" s="570"/>
      <c r="EFF36" s="570"/>
      <c r="EFG36" s="570"/>
      <c r="EFH36" s="570"/>
      <c r="EFI36" s="570"/>
      <c r="EFJ36" s="570"/>
      <c r="EFK36" s="570"/>
      <c r="EFL36" s="570"/>
      <c r="EFM36" s="570"/>
      <c r="EFN36" s="570"/>
      <c r="EFO36" s="570"/>
      <c r="EFP36" s="570"/>
      <c r="EFQ36" s="570"/>
      <c r="EFR36" s="570"/>
      <c r="EFS36" s="570"/>
      <c r="EFT36" s="570"/>
      <c r="EFU36" s="570"/>
      <c r="EFV36" s="570"/>
      <c r="EFW36" s="570"/>
      <c r="EFX36" s="570"/>
      <c r="EFY36" s="570"/>
      <c r="EFZ36" s="570"/>
      <c r="EGA36" s="570"/>
      <c r="EGB36" s="570"/>
      <c r="EGC36" s="570"/>
      <c r="EGD36" s="570"/>
      <c r="EGE36" s="570"/>
      <c r="EGF36" s="570"/>
      <c r="EGG36" s="570"/>
      <c r="EGH36" s="570"/>
      <c r="EGI36" s="570"/>
      <c r="EGJ36" s="570"/>
      <c r="EGK36" s="570"/>
      <c r="EGL36" s="570"/>
      <c r="EGM36" s="570"/>
      <c r="EGN36" s="570"/>
      <c r="EGO36" s="570"/>
      <c r="EGP36" s="570"/>
      <c r="EGQ36" s="570"/>
      <c r="EGR36" s="570"/>
      <c r="EGS36" s="570"/>
      <c r="EGT36" s="570"/>
      <c r="EGU36" s="570"/>
      <c r="EGV36" s="570"/>
      <c r="EGW36" s="570"/>
      <c r="EGX36" s="570"/>
      <c r="EGY36" s="570"/>
      <c r="EGZ36" s="570"/>
      <c r="EHA36" s="570"/>
      <c r="EHB36" s="570"/>
      <c r="EHC36" s="570"/>
      <c r="EHD36" s="570"/>
      <c r="EHE36" s="570"/>
      <c r="EHF36" s="570"/>
      <c r="EHG36" s="570"/>
      <c r="EHH36" s="570"/>
      <c r="EHI36" s="570"/>
      <c r="EHJ36" s="570"/>
      <c r="EHK36" s="570"/>
      <c r="EHL36" s="570"/>
      <c r="EHM36" s="570"/>
      <c r="EHN36" s="570"/>
      <c r="EHO36" s="570"/>
      <c r="EHP36" s="570"/>
      <c r="EHQ36" s="570"/>
      <c r="EHR36" s="570"/>
      <c r="EHS36" s="570"/>
      <c r="EHT36" s="570"/>
      <c r="EHU36" s="570"/>
      <c r="EHV36" s="570"/>
      <c r="EHW36" s="570"/>
      <c r="EHX36" s="570"/>
      <c r="EHY36" s="570"/>
      <c r="EHZ36" s="570"/>
      <c r="EIA36" s="570"/>
      <c r="EIB36" s="570"/>
      <c r="EIC36" s="570"/>
      <c r="EID36" s="570"/>
      <c r="EIE36" s="570"/>
      <c r="EIF36" s="570"/>
      <c r="EIG36" s="570"/>
      <c r="EIH36" s="570"/>
      <c r="EII36" s="570"/>
      <c r="EIJ36" s="570"/>
      <c r="EIK36" s="570"/>
      <c r="EIL36" s="570"/>
      <c r="EIM36" s="570"/>
      <c r="EIN36" s="570"/>
      <c r="EIO36" s="570"/>
      <c r="EIP36" s="570"/>
      <c r="EIQ36" s="570"/>
      <c r="EIR36" s="570"/>
      <c r="EIS36" s="570"/>
      <c r="EIT36" s="570"/>
      <c r="EIU36" s="570"/>
      <c r="EIV36" s="570"/>
      <c r="EIW36" s="570"/>
      <c r="EIX36" s="570"/>
      <c r="EIY36" s="570"/>
      <c r="EIZ36" s="570"/>
      <c r="EJA36" s="570"/>
      <c r="EJB36" s="570"/>
      <c r="EJC36" s="570"/>
      <c r="EJD36" s="570"/>
      <c r="EJE36" s="570"/>
      <c r="EJF36" s="570"/>
      <c r="EJG36" s="570"/>
      <c r="EJH36" s="570"/>
      <c r="EJI36" s="570"/>
      <c r="EJJ36" s="570"/>
      <c r="EJK36" s="570"/>
      <c r="EJL36" s="570"/>
      <c r="EJM36" s="570"/>
      <c r="EJN36" s="570"/>
      <c r="EJO36" s="570"/>
      <c r="EJP36" s="570"/>
      <c r="EJQ36" s="570"/>
      <c r="EJR36" s="570"/>
      <c r="EJS36" s="570"/>
      <c r="EJT36" s="570"/>
      <c r="EJU36" s="570"/>
      <c r="EJV36" s="570"/>
      <c r="EJW36" s="570"/>
      <c r="EJX36" s="570"/>
      <c r="EJY36" s="570"/>
      <c r="EJZ36" s="570"/>
      <c r="EKA36" s="570"/>
      <c r="EKB36" s="570"/>
      <c r="EKC36" s="570"/>
      <c r="EKD36" s="570"/>
      <c r="EKE36" s="570"/>
      <c r="EKF36" s="570"/>
      <c r="EKG36" s="570"/>
      <c r="EKH36" s="570"/>
      <c r="EKI36" s="570"/>
      <c r="EKJ36" s="570"/>
      <c r="EKK36" s="570"/>
      <c r="EKL36" s="570"/>
      <c r="EKM36" s="570"/>
      <c r="EKN36" s="570"/>
      <c r="EKO36" s="570"/>
      <c r="EKP36" s="570"/>
      <c r="EKQ36" s="570"/>
      <c r="EKR36" s="570"/>
      <c r="EKS36" s="570"/>
      <c r="EKT36" s="570"/>
      <c r="EKU36" s="570"/>
      <c r="EKV36" s="570"/>
      <c r="EKW36" s="570"/>
      <c r="EKX36" s="570"/>
      <c r="EKY36" s="570"/>
      <c r="EKZ36" s="570"/>
      <c r="ELA36" s="570"/>
      <c r="ELB36" s="570"/>
      <c r="ELC36" s="570"/>
      <c r="ELD36" s="570"/>
      <c r="ELE36" s="570"/>
      <c r="ELF36" s="570"/>
      <c r="ELG36" s="570"/>
      <c r="ELH36" s="570"/>
      <c r="ELI36" s="570"/>
      <c r="ELJ36" s="570"/>
      <c r="ELK36" s="570"/>
      <c r="ELL36" s="570"/>
      <c r="ELM36" s="570"/>
      <c r="ELN36" s="570"/>
      <c r="ELO36" s="570"/>
      <c r="ELP36" s="570"/>
      <c r="ELQ36" s="570"/>
      <c r="ELR36" s="570"/>
      <c r="ELS36" s="570"/>
      <c r="ELT36" s="570"/>
      <c r="ELU36" s="570"/>
      <c r="ELV36" s="570"/>
      <c r="ELW36" s="570"/>
      <c r="ELX36" s="570"/>
      <c r="ELY36" s="570"/>
      <c r="ELZ36" s="570"/>
      <c r="EMA36" s="570"/>
      <c r="EMB36" s="570"/>
      <c r="EMC36" s="570"/>
      <c r="EMD36" s="570"/>
      <c r="EME36" s="570"/>
      <c r="EMF36" s="570"/>
      <c r="EMG36" s="570"/>
      <c r="EMH36" s="570"/>
      <c r="EMI36" s="570"/>
      <c r="EMJ36" s="570"/>
      <c r="EMK36" s="570"/>
      <c r="EML36" s="570"/>
      <c r="EMM36" s="570"/>
      <c r="EMN36" s="570"/>
      <c r="EMO36" s="570"/>
      <c r="EMP36" s="570"/>
      <c r="EMQ36" s="570"/>
      <c r="EMR36" s="570"/>
      <c r="EMS36" s="570"/>
      <c r="EMT36" s="570"/>
      <c r="EMU36" s="570"/>
      <c r="EMV36" s="570"/>
      <c r="EMW36" s="570"/>
      <c r="EMX36" s="570"/>
      <c r="EMY36" s="570"/>
      <c r="EMZ36" s="570"/>
      <c r="ENA36" s="570"/>
      <c r="ENB36" s="570"/>
      <c r="ENC36" s="570"/>
      <c r="END36" s="570"/>
      <c r="ENE36" s="570"/>
      <c r="ENF36" s="570"/>
      <c r="ENG36" s="570"/>
      <c r="ENH36" s="570"/>
      <c r="ENI36" s="570"/>
      <c r="ENJ36" s="570"/>
      <c r="ENK36" s="570"/>
      <c r="ENL36" s="570"/>
      <c r="ENM36" s="570"/>
      <c r="ENN36" s="570"/>
      <c r="ENO36" s="570"/>
      <c r="ENP36" s="570"/>
      <c r="ENQ36" s="570"/>
      <c r="ENR36" s="570"/>
      <c r="ENS36" s="570"/>
      <c r="ENT36" s="570"/>
      <c r="ENU36" s="570"/>
      <c r="ENV36" s="570"/>
      <c r="ENW36" s="570"/>
      <c r="ENX36" s="570"/>
      <c r="ENY36" s="570"/>
      <c r="ENZ36" s="570"/>
      <c r="EOA36" s="570"/>
      <c r="EOB36" s="570"/>
      <c r="EOC36" s="570"/>
      <c r="EOD36" s="570"/>
      <c r="EOE36" s="570"/>
      <c r="EOF36" s="570"/>
      <c r="EOG36" s="570"/>
      <c r="EOH36" s="570"/>
      <c r="EOI36" s="570"/>
      <c r="EOJ36" s="570"/>
      <c r="EOK36" s="570"/>
      <c r="EOL36" s="570"/>
      <c r="EOM36" s="570"/>
      <c r="EON36" s="570"/>
      <c r="EOO36" s="570"/>
      <c r="EOP36" s="570"/>
      <c r="EOQ36" s="570"/>
      <c r="EOR36" s="570"/>
      <c r="EOS36" s="570"/>
      <c r="EOT36" s="570"/>
      <c r="EOU36" s="570"/>
      <c r="EOV36" s="570"/>
      <c r="EOW36" s="570"/>
      <c r="EOX36" s="570"/>
      <c r="EOY36" s="570"/>
      <c r="EOZ36" s="570"/>
      <c r="EPA36" s="570"/>
      <c r="EPB36" s="570"/>
      <c r="EPC36" s="570"/>
      <c r="EPD36" s="570"/>
      <c r="EPE36" s="570"/>
      <c r="EPF36" s="570"/>
      <c r="EPG36" s="570"/>
      <c r="EPH36" s="570"/>
      <c r="EPI36" s="570"/>
      <c r="EPJ36" s="570"/>
      <c r="EPK36" s="570"/>
      <c r="EPL36" s="570"/>
      <c r="EPM36" s="570"/>
      <c r="EPN36" s="570"/>
      <c r="EPO36" s="570"/>
      <c r="EPP36" s="570"/>
      <c r="EPQ36" s="570"/>
      <c r="EPR36" s="570"/>
      <c r="EPS36" s="570"/>
      <c r="EPT36" s="570"/>
      <c r="EPU36" s="570"/>
      <c r="EPV36" s="570"/>
      <c r="EPW36" s="570"/>
      <c r="EPX36" s="570"/>
      <c r="EPY36" s="570"/>
      <c r="EPZ36" s="570"/>
      <c r="EQA36" s="570"/>
      <c r="EQB36" s="570"/>
      <c r="EQC36" s="570"/>
      <c r="EQD36" s="570"/>
      <c r="EQE36" s="570"/>
      <c r="EQF36" s="570"/>
      <c r="EQG36" s="570"/>
      <c r="EQH36" s="570"/>
      <c r="EQI36" s="570"/>
      <c r="EQJ36" s="570"/>
      <c r="EQK36" s="570"/>
      <c r="EQL36" s="570"/>
      <c r="EQM36" s="570"/>
      <c r="EQN36" s="570"/>
      <c r="EQO36" s="570"/>
      <c r="EQP36" s="570"/>
      <c r="EQQ36" s="570"/>
      <c r="EQR36" s="570"/>
      <c r="EQS36" s="570"/>
      <c r="EQT36" s="570"/>
      <c r="EQU36" s="570"/>
      <c r="EQV36" s="570"/>
      <c r="EQW36" s="570"/>
      <c r="EQX36" s="570"/>
      <c r="EQY36" s="570"/>
      <c r="EQZ36" s="570"/>
      <c r="ERA36" s="570"/>
      <c r="ERB36" s="570"/>
      <c r="ERC36" s="570"/>
      <c r="ERD36" s="570"/>
      <c r="ERE36" s="570"/>
      <c r="ERF36" s="570"/>
      <c r="ERG36" s="570"/>
      <c r="ERH36" s="570"/>
      <c r="ERI36" s="570"/>
      <c r="ERJ36" s="570"/>
      <c r="ERK36" s="570"/>
      <c r="ERL36" s="570"/>
      <c r="ERM36" s="570"/>
      <c r="ERN36" s="570"/>
      <c r="ERO36" s="570"/>
      <c r="ERP36" s="570"/>
      <c r="ERQ36" s="570"/>
      <c r="ERR36" s="570"/>
      <c r="ERS36" s="570"/>
      <c r="ERT36" s="570"/>
      <c r="ERU36" s="570"/>
      <c r="ERV36" s="570"/>
      <c r="ERW36" s="570"/>
      <c r="ERX36" s="570"/>
      <c r="ERY36" s="570"/>
      <c r="ERZ36" s="570"/>
      <c r="ESA36" s="570"/>
      <c r="ESB36" s="570"/>
      <c r="ESC36" s="570"/>
      <c r="ESD36" s="570"/>
      <c r="ESE36" s="570"/>
      <c r="ESF36" s="570"/>
      <c r="ESG36" s="570"/>
      <c r="ESH36" s="570"/>
      <c r="ESI36" s="570"/>
      <c r="ESJ36" s="570"/>
      <c r="ESK36" s="570"/>
      <c r="ESL36" s="570"/>
      <c r="ESM36" s="570"/>
      <c r="ESN36" s="570"/>
      <c r="ESO36" s="570"/>
      <c r="ESP36" s="570"/>
      <c r="ESQ36" s="570"/>
      <c r="ESR36" s="570"/>
      <c r="ESS36" s="570"/>
      <c r="EST36" s="570"/>
      <c r="ESU36" s="570"/>
      <c r="ESV36" s="570"/>
      <c r="ESW36" s="570"/>
      <c r="ESX36" s="570"/>
      <c r="ESY36" s="570"/>
      <c r="ESZ36" s="570"/>
      <c r="ETA36" s="570"/>
      <c r="ETB36" s="570"/>
      <c r="ETC36" s="570"/>
      <c r="ETD36" s="570"/>
      <c r="ETE36" s="570"/>
      <c r="ETF36" s="570"/>
      <c r="ETG36" s="570"/>
      <c r="ETH36" s="570"/>
      <c r="ETI36" s="570"/>
      <c r="ETJ36" s="570"/>
      <c r="ETK36" s="570"/>
      <c r="ETL36" s="570"/>
      <c r="ETM36" s="570"/>
      <c r="ETN36" s="570"/>
      <c r="ETO36" s="570"/>
      <c r="ETP36" s="570"/>
      <c r="ETQ36" s="570"/>
      <c r="ETR36" s="570"/>
      <c r="ETS36" s="570"/>
      <c r="ETT36" s="570"/>
      <c r="ETU36" s="570"/>
      <c r="ETV36" s="570"/>
      <c r="ETW36" s="570"/>
      <c r="ETX36" s="570"/>
      <c r="ETY36" s="570"/>
      <c r="ETZ36" s="570"/>
      <c r="EUA36" s="570"/>
      <c r="EUB36" s="570"/>
      <c r="EUC36" s="570"/>
      <c r="EUD36" s="570"/>
      <c r="EUE36" s="570"/>
      <c r="EUF36" s="570"/>
      <c r="EUG36" s="570"/>
      <c r="EUH36" s="570"/>
      <c r="EUI36" s="570"/>
      <c r="EUJ36" s="570"/>
      <c r="EUK36" s="570"/>
      <c r="EUL36" s="570"/>
      <c r="EUM36" s="570"/>
      <c r="EUN36" s="570"/>
      <c r="EUO36" s="570"/>
      <c r="EUP36" s="570"/>
      <c r="EUQ36" s="570"/>
      <c r="EUR36" s="570"/>
      <c r="EUS36" s="570"/>
      <c r="EUT36" s="570"/>
      <c r="EUU36" s="570"/>
      <c r="EUV36" s="570"/>
      <c r="EUW36" s="570"/>
      <c r="EUX36" s="570"/>
      <c r="EUY36" s="570"/>
      <c r="EUZ36" s="570"/>
      <c r="EVA36" s="570"/>
      <c r="EVB36" s="570"/>
      <c r="EVC36" s="570"/>
      <c r="EVD36" s="570"/>
      <c r="EVE36" s="570"/>
      <c r="EVF36" s="570"/>
      <c r="EVG36" s="570"/>
      <c r="EVH36" s="570"/>
      <c r="EVI36" s="570"/>
      <c r="EVJ36" s="570"/>
      <c r="EVK36" s="570"/>
      <c r="EVL36" s="570"/>
      <c r="EVM36" s="570"/>
      <c r="EVN36" s="570"/>
      <c r="EVO36" s="570"/>
      <c r="EVP36" s="570"/>
      <c r="EVQ36" s="570"/>
      <c r="EVR36" s="570"/>
      <c r="EVS36" s="570"/>
      <c r="EVT36" s="570"/>
      <c r="EVU36" s="570"/>
      <c r="EVV36" s="570"/>
      <c r="EVW36" s="570"/>
      <c r="EVX36" s="570"/>
      <c r="EVY36" s="570"/>
      <c r="EVZ36" s="570"/>
      <c r="EWA36" s="570"/>
      <c r="EWB36" s="570"/>
      <c r="EWC36" s="570"/>
      <c r="EWD36" s="570"/>
      <c r="EWE36" s="570"/>
      <c r="EWF36" s="570"/>
      <c r="EWG36" s="570"/>
      <c r="EWH36" s="570"/>
      <c r="EWI36" s="570"/>
      <c r="EWJ36" s="570"/>
      <c r="EWK36" s="570"/>
      <c r="EWL36" s="570"/>
      <c r="EWM36" s="570"/>
      <c r="EWN36" s="570"/>
      <c r="EWO36" s="570"/>
      <c r="EWP36" s="570"/>
      <c r="EWQ36" s="570"/>
      <c r="EWR36" s="570"/>
      <c r="EWS36" s="570"/>
      <c r="EWT36" s="570"/>
      <c r="EWU36" s="570"/>
      <c r="EWV36" s="570"/>
      <c r="EWW36" s="570"/>
      <c r="EWX36" s="570"/>
      <c r="EWY36" s="570"/>
      <c r="EWZ36" s="570"/>
      <c r="EXA36" s="570"/>
      <c r="EXB36" s="570"/>
      <c r="EXC36" s="570"/>
      <c r="EXD36" s="570"/>
      <c r="EXE36" s="570"/>
      <c r="EXF36" s="570"/>
      <c r="EXG36" s="570"/>
      <c r="EXH36" s="570"/>
      <c r="EXI36" s="570"/>
      <c r="EXJ36" s="570"/>
      <c r="EXK36" s="570"/>
      <c r="EXL36" s="570"/>
      <c r="EXM36" s="570"/>
      <c r="EXN36" s="570"/>
      <c r="EXO36" s="570"/>
      <c r="EXP36" s="570"/>
      <c r="EXQ36" s="570"/>
      <c r="EXR36" s="570"/>
      <c r="EXS36" s="570"/>
      <c r="EXT36" s="570"/>
      <c r="EXU36" s="570"/>
      <c r="EXV36" s="570"/>
      <c r="EXW36" s="570"/>
      <c r="EXX36" s="570"/>
      <c r="EXY36" s="570"/>
      <c r="EXZ36" s="570"/>
      <c r="EYA36" s="570"/>
      <c r="EYB36" s="570"/>
      <c r="EYC36" s="570"/>
      <c r="EYD36" s="570"/>
      <c r="EYE36" s="570"/>
      <c r="EYF36" s="570"/>
      <c r="EYG36" s="570"/>
      <c r="EYH36" s="570"/>
      <c r="EYI36" s="570"/>
      <c r="EYJ36" s="570"/>
      <c r="EYK36" s="570"/>
      <c r="EYL36" s="570"/>
      <c r="EYM36" s="570"/>
      <c r="EYN36" s="570"/>
      <c r="EYO36" s="570"/>
      <c r="EYP36" s="570"/>
      <c r="EYQ36" s="570"/>
      <c r="EYR36" s="570"/>
      <c r="EYS36" s="570"/>
      <c r="EYT36" s="570"/>
      <c r="EYU36" s="570"/>
      <c r="EYV36" s="570"/>
      <c r="EYW36" s="570"/>
      <c r="EYX36" s="570"/>
      <c r="EYY36" s="570"/>
      <c r="EYZ36" s="570"/>
      <c r="EZA36" s="570"/>
      <c r="EZB36" s="570"/>
      <c r="EZC36" s="570"/>
      <c r="EZD36" s="570"/>
      <c r="EZE36" s="570"/>
      <c r="EZF36" s="570"/>
      <c r="EZG36" s="570"/>
      <c r="EZH36" s="570"/>
      <c r="EZI36" s="570"/>
      <c r="EZJ36" s="570"/>
      <c r="EZK36" s="570"/>
      <c r="EZL36" s="570"/>
      <c r="EZM36" s="570"/>
      <c r="EZN36" s="570"/>
      <c r="EZO36" s="570"/>
      <c r="EZP36" s="570"/>
      <c r="EZQ36" s="570"/>
      <c r="EZR36" s="570"/>
      <c r="EZS36" s="570"/>
      <c r="EZT36" s="570"/>
      <c r="EZU36" s="570"/>
      <c r="EZV36" s="570"/>
      <c r="EZW36" s="570"/>
      <c r="EZX36" s="570"/>
      <c r="EZY36" s="570"/>
      <c r="EZZ36" s="570"/>
      <c r="FAA36" s="570"/>
      <c r="FAB36" s="570"/>
      <c r="FAC36" s="570"/>
      <c r="FAD36" s="570"/>
      <c r="FAE36" s="570"/>
      <c r="FAF36" s="570"/>
      <c r="FAG36" s="570"/>
      <c r="FAH36" s="570"/>
      <c r="FAI36" s="570"/>
      <c r="FAJ36" s="570"/>
      <c r="FAK36" s="570"/>
      <c r="FAL36" s="570"/>
      <c r="FAM36" s="570"/>
      <c r="FAN36" s="570"/>
      <c r="FAO36" s="570"/>
      <c r="FAP36" s="570"/>
      <c r="FAQ36" s="570"/>
      <c r="FAR36" s="570"/>
      <c r="FAS36" s="570"/>
      <c r="FAT36" s="570"/>
      <c r="FAU36" s="570"/>
      <c r="FAV36" s="570"/>
      <c r="FAW36" s="570"/>
      <c r="FAX36" s="570"/>
      <c r="FAY36" s="570"/>
      <c r="FAZ36" s="570"/>
      <c r="FBA36" s="570"/>
      <c r="FBB36" s="570"/>
      <c r="FBC36" s="570"/>
      <c r="FBD36" s="570"/>
      <c r="FBE36" s="570"/>
      <c r="FBF36" s="570"/>
      <c r="FBG36" s="570"/>
      <c r="FBH36" s="570"/>
      <c r="FBI36" s="570"/>
      <c r="FBJ36" s="570"/>
      <c r="FBK36" s="570"/>
      <c r="FBL36" s="570"/>
      <c r="FBM36" s="570"/>
      <c r="FBN36" s="570"/>
      <c r="FBO36" s="570"/>
      <c r="FBP36" s="570"/>
      <c r="FBQ36" s="570"/>
      <c r="FBR36" s="570"/>
      <c r="FBS36" s="570"/>
      <c r="FBT36" s="570"/>
      <c r="FBU36" s="570"/>
      <c r="FBV36" s="570"/>
      <c r="FBW36" s="570"/>
      <c r="FBX36" s="570"/>
      <c r="FBY36" s="570"/>
      <c r="FBZ36" s="570"/>
      <c r="FCA36" s="570"/>
      <c r="FCB36" s="570"/>
      <c r="FCC36" s="570"/>
      <c r="FCD36" s="570"/>
      <c r="FCE36" s="570"/>
      <c r="FCF36" s="570"/>
      <c r="FCG36" s="570"/>
      <c r="FCH36" s="570"/>
      <c r="FCI36" s="570"/>
      <c r="FCJ36" s="570"/>
      <c r="FCK36" s="570"/>
      <c r="FCL36" s="570"/>
      <c r="FCM36" s="570"/>
      <c r="FCN36" s="570"/>
      <c r="FCO36" s="570"/>
      <c r="FCP36" s="570"/>
      <c r="FCQ36" s="570"/>
      <c r="FCR36" s="570"/>
      <c r="FCS36" s="570"/>
      <c r="FCT36" s="570"/>
      <c r="FCU36" s="570"/>
      <c r="FCV36" s="570"/>
      <c r="FCW36" s="570"/>
      <c r="FCX36" s="570"/>
      <c r="FCY36" s="570"/>
      <c r="FCZ36" s="570"/>
      <c r="FDA36" s="570"/>
      <c r="FDB36" s="570"/>
      <c r="FDC36" s="570"/>
      <c r="FDD36" s="570"/>
      <c r="FDE36" s="570"/>
      <c r="FDF36" s="570"/>
      <c r="FDG36" s="570"/>
      <c r="FDH36" s="570"/>
      <c r="FDI36" s="570"/>
      <c r="FDJ36" s="570"/>
      <c r="FDK36" s="570"/>
      <c r="FDL36" s="570"/>
      <c r="FDM36" s="570"/>
      <c r="FDN36" s="570"/>
      <c r="FDO36" s="570"/>
      <c r="FDP36" s="570"/>
      <c r="FDQ36" s="570"/>
      <c r="FDR36" s="570"/>
      <c r="FDS36" s="570"/>
      <c r="FDT36" s="570"/>
      <c r="FDU36" s="570"/>
      <c r="FDV36" s="570"/>
      <c r="FDW36" s="570"/>
      <c r="FDX36" s="570"/>
      <c r="FDY36" s="570"/>
      <c r="FDZ36" s="570"/>
      <c r="FEA36" s="570"/>
      <c r="FEB36" s="570"/>
      <c r="FEC36" s="570"/>
      <c r="FED36" s="570"/>
      <c r="FEE36" s="570"/>
      <c r="FEF36" s="570"/>
      <c r="FEG36" s="570"/>
      <c r="FEH36" s="570"/>
      <c r="FEI36" s="570"/>
      <c r="FEJ36" s="570"/>
      <c r="FEK36" s="570"/>
      <c r="FEL36" s="570"/>
      <c r="FEM36" s="570"/>
      <c r="FEN36" s="570"/>
      <c r="FEO36" s="570"/>
      <c r="FEP36" s="570"/>
      <c r="FEQ36" s="570"/>
      <c r="FER36" s="570"/>
      <c r="FES36" s="570"/>
      <c r="FET36" s="570"/>
      <c r="FEU36" s="570"/>
      <c r="FEV36" s="570"/>
      <c r="FEW36" s="570"/>
      <c r="FEX36" s="570"/>
      <c r="FEY36" s="570"/>
      <c r="FEZ36" s="570"/>
      <c r="FFA36" s="570"/>
      <c r="FFB36" s="570"/>
      <c r="FFC36" s="570"/>
      <c r="FFD36" s="570"/>
      <c r="FFE36" s="570"/>
      <c r="FFF36" s="570"/>
      <c r="FFG36" s="570"/>
      <c r="FFH36" s="570"/>
      <c r="FFI36" s="570"/>
      <c r="FFJ36" s="570"/>
      <c r="FFK36" s="570"/>
      <c r="FFL36" s="570"/>
      <c r="FFM36" s="570"/>
      <c r="FFN36" s="570"/>
      <c r="FFO36" s="570"/>
      <c r="FFP36" s="570"/>
      <c r="FFQ36" s="570"/>
      <c r="FFR36" s="570"/>
      <c r="FFS36" s="570"/>
      <c r="FFT36" s="570"/>
      <c r="FFU36" s="570"/>
      <c r="FFV36" s="570"/>
      <c r="FFW36" s="570"/>
      <c r="FFX36" s="570"/>
      <c r="FFY36" s="570"/>
      <c r="FFZ36" s="570"/>
      <c r="FGA36" s="570"/>
      <c r="FGB36" s="570"/>
      <c r="FGC36" s="570"/>
      <c r="FGD36" s="570"/>
      <c r="FGE36" s="570"/>
      <c r="FGF36" s="570"/>
      <c r="FGG36" s="570"/>
      <c r="FGH36" s="570"/>
      <c r="FGI36" s="570"/>
      <c r="FGJ36" s="570"/>
      <c r="FGK36" s="570"/>
      <c r="FGL36" s="570"/>
      <c r="FGM36" s="570"/>
      <c r="FGN36" s="570"/>
      <c r="FGO36" s="570"/>
      <c r="FGP36" s="570"/>
      <c r="FGQ36" s="570"/>
      <c r="FGR36" s="570"/>
      <c r="FGS36" s="570"/>
      <c r="FGT36" s="570"/>
      <c r="FGU36" s="570"/>
      <c r="FGV36" s="570"/>
      <c r="FGW36" s="570"/>
      <c r="FGX36" s="570"/>
      <c r="FGY36" s="570"/>
      <c r="FGZ36" s="570"/>
      <c r="FHA36" s="570"/>
      <c r="FHB36" s="570"/>
      <c r="FHC36" s="570"/>
      <c r="FHD36" s="570"/>
      <c r="FHE36" s="570"/>
      <c r="FHF36" s="570"/>
      <c r="FHG36" s="570"/>
      <c r="FHH36" s="570"/>
      <c r="FHI36" s="570"/>
      <c r="FHJ36" s="570"/>
      <c r="FHK36" s="570"/>
      <c r="FHL36" s="570"/>
      <c r="FHM36" s="570"/>
      <c r="FHN36" s="570"/>
      <c r="FHO36" s="570"/>
      <c r="FHP36" s="570"/>
      <c r="FHQ36" s="570"/>
      <c r="FHR36" s="570"/>
      <c r="FHS36" s="570"/>
      <c r="FHT36" s="570"/>
      <c r="FHU36" s="570"/>
      <c r="FHV36" s="570"/>
      <c r="FHW36" s="570"/>
      <c r="FHX36" s="570"/>
      <c r="FHY36" s="570"/>
      <c r="FHZ36" s="570"/>
      <c r="FIA36" s="570"/>
      <c r="FIB36" s="570"/>
      <c r="FIC36" s="570"/>
      <c r="FID36" s="570"/>
      <c r="FIE36" s="570"/>
      <c r="FIF36" s="570"/>
      <c r="FIG36" s="570"/>
      <c r="FIH36" s="570"/>
      <c r="FII36" s="570"/>
      <c r="FIJ36" s="570"/>
      <c r="FIK36" s="570"/>
      <c r="FIL36" s="570"/>
      <c r="FIM36" s="570"/>
      <c r="FIN36" s="570"/>
      <c r="FIO36" s="570"/>
      <c r="FIP36" s="570"/>
      <c r="FIQ36" s="570"/>
      <c r="FIR36" s="570"/>
      <c r="FIS36" s="570"/>
      <c r="FIT36" s="570"/>
      <c r="FIU36" s="570"/>
      <c r="FIV36" s="570"/>
      <c r="FIW36" s="570"/>
      <c r="FIX36" s="570"/>
      <c r="FIY36" s="570"/>
      <c r="FIZ36" s="570"/>
      <c r="FJA36" s="570"/>
      <c r="FJB36" s="570"/>
      <c r="FJC36" s="570"/>
      <c r="FJD36" s="570"/>
      <c r="FJE36" s="570"/>
      <c r="FJF36" s="570"/>
      <c r="FJG36" s="570"/>
      <c r="FJH36" s="570"/>
      <c r="FJI36" s="570"/>
      <c r="FJJ36" s="570"/>
      <c r="FJK36" s="570"/>
      <c r="FJL36" s="570"/>
      <c r="FJM36" s="570"/>
      <c r="FJN36" s="570"/>
      <c r="FJO36" s="570"/>
      <c r="FJP36" s="570"/>
      <c r="FJQ36" s="570"/>
      <c r="FJR36" s="570"/>
      <c r="FJS36" s="570"/>
      <c r="FJT36" s="570"/>
      <c r="FJU36" s="570"/>
      <c r="FJV36" s="570"/>
      <c r="FJW36" s="570"/>
      <c r="FJX36" s="570"/>
      <c r="FJY36" s="570"/>
      <c r="FJZ36" s="570"/>
      <c r="FKA36" s="570"/>
      <c r="FKB36" s="570"/>
      <c r="FKC36" s="570"/>
      <c r="FKD36" s="570"/>
      <c r="FKE36" s="570"/>
      <c r="FKF36" s="570"/>
      <c r="FKG36" s="570"/>
      <c r="FKH36" s="570"/>
      <c r="FKI36" s="570"/>
      <c r="FKJ36" s="570"/>
      <c r="FKK36" s="570"/>
      <c r="FKL36" s="570"/>
      <c r="FKM36" s="570"/>
      <c r="FKN36" s="570"/>
      <c r="FKO36" s="570"/>
      <c r="FKP36" s="570"/>
      <c r="FKQ36" s="570"/>
      <c r="FKR36" s="570"/>
      <c r="FKS36" s="570"/>
      <c r="FKT36" s="570"/>
      <c r="FKU36" s="570"/>
      <c r="FKV36" s="570"/>
      <c r="FKW36" s="570"/>
      <c r="FKX36" s="570"/>
      <c r="FKY36" s="570"/>
      <c r="FKZ36" s="570"/>
      <c r="FLA36" s="570"/>
      <c r="FLB36" s="570"/>
      <c r="FLC36" s="570"/>
      <c r="FLD36" s="570"/>
      <c r="FLE36" s="570"/>
      <c r="FLF36" s="570"/>
      <c r="FLG36" s="570"/>
      <c r="FLH36" s="570"/>
      <c r="FLI36" s="570"/>
      <c r="FLJ36" s="570"/>
      <c r="FLK36" s="570"/>
      <c r="FLL36" s="570"/>
      <c r="FLM36" s="570"/>
      <c r="FLN36" s="570"/>
      <c r="FLO36" s="570"/>
      <c r="FLP36" s="570"/>
      <c r="FLQ36" s="570"/>
      <c r="FLR36" s="570"/>
      <c r="FLS36" s="570"/>
      <c r="FLT36" s="570"/>
      <c r="FLU36" s="570"/>
      <c r="FLV36" s="570"/>
      <c r="FLW36" s="570"/>
      <c r="FLX36" s="570"/>
      <c r="FLY36" s="570"/>
      <c r="FLZ36" s="570"/>
      <c r="FMA36" s="570"/>
      <c r="FMB36" s="570"/>
      <c r="FMC36" s="570"/>
      <c r="FMD36" s="570"/>
      <c r="FME36" s="570"/>
      <c r="FMF36" s="570"/>
      <c r="FMG36" s="570"/>
      <c r="FMH36" s="570"/>
      <c r="FMI36" s="570"/>
      <c r="FMJ36" s="570"/>
      <c r="FMK36" s="570"/>
      <c r="FML36" s="570"/>
      <c r="FMM36" s="570"/>
      <c r="FMN36" s="570"/>
      <c r="FMO36" s="570"/>
      <c r="FMP36" s="570"/>
      <c r="FMQ36" s="570"/>
      <c r="FMR36" s="570"/>
      <c r="FMS36" s="570"/>
      <c r="FMT36" s="570"/>
      <c r="FMU36" s="570"/>
      <c r="FMV36" s="570"/>
      <c r="FMW36" s="570"/>
      <c r="FMX36" s="570"/>
      <c r="FMY36" s="570"/>
      <c r="FMZ36" s="570"/>
      <c r="FNA36" s="570"/>
      <c r="FNB36" s="570"/>
      <c r="FNC36" s="570"/>
      <c r="FND36" s="570"/>
      <c r="FNE36" s="570"/>
      <c r="FNF36" s="570"/>
      <c r="FNG36" s="570"/>
      <c r="FNH36" s="570"/>
      <c r="FNI36" s="570"/>
      <c r="FNJ36" s="570"/>
      <c r="FNK36" s="570"/>
      <c r="FNL36" s="570"/>
      <c r="FNM36" s="570"/>
      <c r="FNN36" s="570"/>
      <c r="FNO36" s="570"/>
      <c r="FNP36" s="570"/>
      <c r="FNQ36" s="570"/>
      <c r="FNR36" s="570"/>
      <c r="FNS36" s="570"/>
      <c r="FNT36" s="570"/>
      <c r="FNU36" s="570"/>
      <c r="FNV36" s="570"/>
      <c r="FNW36" s="570"/>
      <c r="FNX36" s="570"/>
      <c r="FNY36" s="570"/>
      <c r="FNZ36" s="570"/>
      <c r="FOA36" s="570"/>
      <c r="FOB36" s="570"/>
      <c r="FOC36" s="570"/>
      <c r="FOD36" s="570"/>
      <c r="FOE36" s="570"/>
      <c r="FOF36" s="570"/>
      <c r="FOG36" s="570"/>
      <c r="FOH36" s="570"/>
      <c r="FOI36" s="570"/>
      <c r="FOJ36" s="570"/>
      <c r="FOK36" s="570"/>
      <c r="FOL36" s="570"/>
      <c r="FOM36" s="570"/>
      <c r="FON36" s="570"/>
      <c r="FOO36" s="570"/>
      <c r="FOP36" s="570"/>
      <c r="FOQ36" s="570"/>
      <c r="FOR36" s="570"/>
      <c r="FOS36" s="570"/>
      <c r="FOT36" s="570"/>
      <c r="FOU36" s="570"/>
      <c r="FOV36" s="570"/>
      <c r="FOW36" s="570"/>
      <c r="FOX36" s="570"/>
      <c r="FOY36" s="570"/>
      <c r="FOZ36" s="570"/>
      <c r="FPA36" s="570"/>
      <c r="FPB36" s="570"/>
      <c r="FPC36" s="570"/>
      <c r="FPD36" s="570"/>
      <c r="FPE36" s="570"/>
      <c r="FPF36" s="570"/>
      <c r="FPG36" s="570"/>
      <c r="FPH36" s="570"/>
      <c r="FPI36" s="570"/>
      <c r="FPJ36" s="570"/>
      <c r="FPK36" s="570"/>
      <c r="FPL36" s="570"/>
      <c r="FPM36" s="570"/>
      <c r="FPN36" s="570"/>
      <c r="FPO36" s="570"/>
      <c r="FPP36" s="570"/>
      <c r="FPQ36" s="570"/>
      <c r="FPR36" s="570"/>
      <c r="FPS36" s="570"/>
      <c r="FPT36" s="570"/>
      <c r="FPU36" s="570"/>
      <c r="FPV36" s="570"/>
      <c r="FPW36" s="570"/>
      <c r="FPX36" s="570"/>
      <c r="FPY36" s="570"/>
      <c r="FPZ36" s="570"/>
      <c r="FQA36" s="570"/>
      <c r="FQB36" s="570"/>
      <c r="FQC36" s="570"/>
      <c r="FQD36" s="570"/>
      <c r="FQE36" s="570"/>
      <c r="FQF36" s="570"/>
      <c r="FQG36" s="570"/>
      <c r="FQH36" s="570"/>
      <c r="FQI36" s="570"/>
      <c r="FQJ36" s="570"/>
      <c r="FQK36" s="570"/>
      <c r="FQL36" s="570"/>
      <c r="FQM36" s="570"/>
      <c r="FQN36" s="570"/>
      <c r="FQO36" s="570"/>
      <c r="FQP36" s="570"/>
      <c r="FQQ36" s="570"/>
      <c r="FQR36" s="570"/>
      <c r="FQS36" s="570"/>
      <c r="FQT36" s="570"/>
      <c r="FQU36" s="570"/>
      <c r="FQV36" s="570"/>
      <c r="FQW36" s="570"/>
      <c r="FQX36" s="570"/>
      <c r="FQY36" s="570"/>
      <c r="FQZ36" s="570"/>
      <c r="FRA36" s="570"/>
      <c r="FRB36" s="570"/>
      <c r="FRC36" s="570"/>
      <c r="FRD36" s="570"/>
      <c r="FRE36" s="570"/>
      <c r="FRF36" s="570"/>
      <c r="FRG36" s="570"/>
      <c r="FRH36" s="570"/>
      <c r="FRI36" s="570"/>
      <c r="FRJ36" s="570"/>
      <c r="FRK36" s="570"/>
      <c r="FRL36" s="570"/>
      <c r="FRM36" s="570"/>
      <c r="FRN36" s="570"/>
      <c r="FRO36" s="570"/>
      <c r="FRP36" s="570"/>
      <c r="FRQ36" s="570"/>
      <c r="FRR36" s="570"/>
      <c r="FRS36" s="570"/>
      <c r="FRT36" s="570"/>
      <c r="FRU36" s="570"/>
      <c r="FRV36" s="570"/>
      <c r="FRW36" s="570"/>
      <c r="FRX36" s="570"/>
      <c r="FRY36" s="570"/>
      <c r="FRZ36" s="570"/>
      <c r="FSA36" s="570"/>
      <c r="FSB36" s="570"/>
      <c r="FSC36" s="570"/>
      <c r="FSD36" s="570"/>
      <c r="FSE36" s="570"/>
      <c r="FSF36" s="570"/>
      <c r="FSG36" s="570"/>
      <c r="FSH36" s="570"/>
      <c r="FSI36" s="570"/>
      <c r="FSJ36" s="570"/>
      <c r="FSK36" s="570"/>
      <c r="FSL36" s="570"/>
      <c r="FSM36" s="570"/>
      <c r="FSN36" s="570"/>
      <c r="FSO36" s="570"/>
      <c r="FSP36" s="570"/>
      <c r="FSQ36" s="570"/>
      <c r="FSR36" s="570"/>
      <c r="FSS36" s="570"/>
      <c r="FST36" s="570"/>
      <c r="FSU36" s="570"/>
      <c r="FSV36" s="570"/>
      <c r="FSW36" s="570"/>
      <c r="FSX36" s="570"/>
      <c r="FSY36" s="570"/>
      <c r="FSZ36" s="570"/>
      <c r="FTA36" s="570"/>
      <c r="FTB36" s="570"/>
      <c r="FTC36" s="570"/>
      <c r="FTD36" s="570"/>
      <c r="FTE36" s="570"/>
      <c r="FTF36" s="570"/>
      <c r="FTG36" s="570"/>
      <c r="FTH36" s="570"/>
      <c r="FTI36" s="570"/>
      <c r="FTJ36" s="570"/>
      <c r="FTK36" s="570"/>
      <c r="FTL36" s="570"/>
      <c r="FTM36" s="570"/>
      <c r="FTN36" s="570"/>
      <c r="FTO36" s="570"/>
      <c r="FTP36" s="570"/>
      <c r="FTQ36" s="570"/>
      <c r="FTR36" s="570"/>
      <c r="FTS36" s="570"/>
      <c r="FTT36" s="570"/>
      <c r="FTU36" s="570"/>
      <c r="FTV36" s="570"/>
      <c r="FTW36" s="570"/>
      <c r="FTX36" s="570"/>
      <c r="FTY36" s="570"/>
      <c r="FTZ36" s="570"/>
      <c r="FUA36" s="570"/>
      <c r="FUB36" s="570"/>
      <c r="FUC36" s="570"/>
      <c r="FUD36" s="570"/>
      <c r="FUE36" s="570"/>
      <c r="FUF36" s="570"/>
      <c r="FUG36" s="570"/>
      <c r="FUH36" s="570"/>
      <c r="FUI36" s="570"/>
      <c r="FUJ36" s="570"/>
      <c r="FUK36" s="570"/>
      <c r="FUL36" s="570"/>
      <c r="FUM36" s="570"/>
      <c r="FUN36" s="570"/>
      <c r="FUO36" s="570"/>
      <c r="FUP36" s="570"/>
      <c r="FUQ36" s="570"/>
      <c r="FUR36" s="570"/>
      <c r="FUS36" s="570"/>
      <c r="FUT36" s="570"/>
      <c r="FUU36" s="570"/>
      <c r="FUV36" s="570"/>
      <c r="FUW36" s="570"/>
      <c r="FUX36" s="570"/>
      <c r="FUY36" s="570"/>
      <c r="FUZ36" s="570"/>
      <c r="FVA36" s="570"/>
      <c r="FVB36" s="570"/>
      <c r="FVC36" s="570"/>
      <c r="FVD36" s="570"/>
      <c r="FVE36" s="570"/>
      <c r="FVF36" s="570"/>
      <c r="FVG36" s="570"/>
      <c r="FVH36" s="570"/>
      <c r="FVI36" s="570"/>
      <c r="FVJ36" s="570"/>
      <c r="FVK36" s="570"/>
      <c r="FVL36" s="570"/>
      <c r="FVM36" s="570"/>
      <c r="FVN36" s="570"/>
      <c r="FVO36" s="570"/>
      <c r="FVP36" s="570"/>
      <c r="FVQ36" s="570"/>
      <c r="FVR36" s="570"/>
      <c r="FVS36" s="570"/>
      <c r="FVT36" s="570"/>
      <c r="FVU36" s="570"/>
      <c r="FVV36" s="570"/>
      <c r="FVW36" s="570"/>
      <c r="FVX36" s="570"/>
      <c r="FVY36" s="570"/>
      <c r="FVZ36" s="570"/>
      <c r="FWA36" s="570"/>
      <c r="FWB36" s="570"/>
      <c r="FWC36" s="570"/>
      <c r="FWD36" s="570"/>
      <c r="FWE36" s="570"/>
      <c r="FWF36" s="570"/>
      <c r="FWG36" s="570"/>
      <c r="FWH36" s="570"/>
      <c r="FWI36" s="570"/>
      <c r="FWJ36" s="570"/>
      <c r="FWK36" s="570"/>
      <c r="FWL36" s="570"/>
      <c r="FWM36" s="570"/>
      <c r="FWN36" s="570"/>
      <c r="FWO36" s="570"/>
      <c r="FWP36" s="570"/>
      <c r="FWQ36" s="570"/>
      <c r="FWR36" s="570"/>
      <c r="FWS36" s="570"/>
      <c r="FWT36" s="570"/>
      <c r="FWU36" s="570"/>
      <c r="FWV36" s="570"/>
      <c r="FWW36" s="570"/>
      <c r="FWX36" s="570"/>
      <c r="FWY36" s="570"/>
      <c r="FWZ36" s="570"/>
      <c r="FXA36" s="570"/>
      <c r="FXB36" s="570"/>
      <c r="FXC36" s="570"/>
      <c r="FXD36" s="570"/>
      <c r="FXE36" s="570"/>
      <c r="FXF36" s="570"/>
      <c r="FXG36" s="570"/>
      <c r="FXH36" s="570"/>
      <c r="FXI36" s="570"/>
      <c r="FXJ36" s="570"/>
      <c r="FXK36" s="570"/>
      <c r="FXL36" s="570"/>
      <c r="FXM36" s="570"/>
      <c r="FXN36" s="570"/>
      <c r="FXO36" s="570"/>
      <c r="FXP36" s="570"/>
      <c r="FXQ36" s="570"/>
      <c r="FXR36" s="570"/>
      <c r="FXS36" s="570"/>
      <c r="FXT36" s="570"/>
      <c r="FXU36" s="570"/>
      <c r="FXV36" s="570"/>
      <c r="FXW36" s="570"/>
      <c r="FXX36" s="570"/>
      <c r="FXY36" s="570"/>
      <c r="FXZ36" s="570"/>
      <c r="FYA36" s="570"/>
      <c r="FYB36" s="570"/>
      <c r="FYC36" s="570"/>
      <c r="FYD36" s="570"/>
      <c r="FYE36" s="570"/>
      <c r="FYF36" s="570"/>
      <c r="FYG36" s="570"/>
      <c r="FYH36" s="570"/>
      <c r="FYI36" s="570"/>
      <c r="FYJ36" s="570"/>
      <c r="FYK36" s="570"/>
      <c r="FYL36" s="570"/>
      <c r="FYM36" s="570"/>
      <c r="FYN36" s="570"/>
      <c r="FYO36" s="570"/>
      <c r="FYP36" s="570"/>
      <c r="FYQ36" s="570"/>
      <c r="FYR36" s="570"/>
      <c r="FYS36" s="570"/>
      <c r="FYT36" s="570"/>
      <c r="FYU36" s="570"/>
      <c r="FYV36" s="570"/>
      <c r="FYW36" s="570"/>
      <c r="FYX36" s="570"/>
      <c r="FYY36" s="570"/>
      <c r="FYZ36" s="570"/>
      <c r="FZA36" s="570"/>
      <c r="FZB36" s="570"/>
      <c r="FZC36" s="570"/>
      <c r="FZD36" s="570"/>
      <c r="FZE36" s="570"/>
      <c r="FZF36" s="570"/>
      <c r="FZG36" s="570"/>
      <c r="FZH36" s="570"/>
      <c r="FZI36" s="570"/>
      <c r="FZJ36" s="570"/>
      <c r="FZK36" s="570"/>
      <c r="FZL36" s="570"/>
      <c r="FZM36" s="570"/>
      <c r="FZN36" s="570"/>
      <c r="FZO36" s="570"/>
      <c r="FZP36" s="570"/>
      <c r="FZQ36" s="570"/>
      <c r="FZR36" s="570"/>
      <c r="FZS36" s="570"/>
      <c r="FZT36" s="570"/>
      <c r="FZU36" s="570"/>
      <c r="FZV36" s="570"/>
      <c r="FZW36" s="570"/>
      <c r="FZX36" s="570"/>
      <c r="FZY36" s="570"/>
      <c r="FZZ36" s="570"/>
      <c r="GAA36" s="570"/>
      <c r="GAB36" s="570"/>
      <c r="GAC36" s="570"/>
      <c r="GAD36" s="570"/>
      <c r="GAE36" s="570"/>
      <c r="GAF36" s="570"/>
      <c r="GAG36" s="570"/>
      <c r="GAH36" s="570"/>
      <c r="GAI36" s="570"/>
      <c r="GAJ36" s="570"/>
      <c r="GAK36" s="570"/>
      <c r="GAL36" s="570"/>
      <c r="GAM36" s="570"/>
      <c r="GAN36" s="570"/>
      <c r="GAO36" s="570"/>
      <c r="GAP36" s="570"/>
      <c r="GAQ36" s="570"/>
      <c r="GAR36" s="570"/>
      <c r="GAS36" s="570"/>
      <c r="GAT36" s="570"/>
      <c r="GAU36" s="570"/>
      <c r="GAV36" s="570"/>
      <c r="GAW36" s="570"/>
      <c r="GAX36" s="570"/>
      <c r="GAY36" s="570"/>
      <c r="GAZ36" s="570"/>
      <c r="GBA36" s="570"/>
      <c r="GBB36" s="570"/>
      <c r="GBC36" s="570"/>
      <c r="GBD36" s="570"/>
      <c r="GBE36" s="570"/>
      <c r="GBF36" s="570"/>
      <c r="GBG36" s="570"/>
      <c r="GBH36" s="570"/>
      <c r="GBI36" s="570"/>
      <c r="GBJ36" s="570"/>
      <c r="GBK36" s="570"/>
      <c r="GBL36" s="570"/>
      <c r="GBM36" s="570"/>
      <c r="GBN36" s="570"/>
      <c r="GBO36" s="570"/>
      <c r="GBP36" s="570"/>
      <c r="GBQ36" s="570"/>
      <c r="GBR36" s="570"/>
      <c r="GBS36" s="570"/>
      <c r="GBT36" s="570"/>
      <c r="GBU36" s="570"/>
      <c r="GBV36" s="570"/>
      <c r="GBW36" s="570"/>
      <c r="GBX36" s="570"/>
      <c r="GBY36" s="570"/>
      <c r="GBZ36" s="570"/>
      <c r="GCA36" s="570"/>
      <c r="GCB36" s="570"/>
      <c r="GCC36" s="570"/>
      <c r="GCD36" s="570"/>
      <c r="GCE36" s="570"/>
      <c r="GCF36" s="570"/>
      <c r="GCG36" s="570"/>
      <c r="GCH36" s="570"/>
      <c r="GCI36" s="570"/>
      <c r="GCJ36" s="570"/>
      <c r="GCK36" s="570"/>
      <c r="GCL36" s="570"/>
      <c r="GCM36" s="570"/>
      <c r="GCN36" s="570"/>
      <c r="GCO36" s="570"/>
      <c r="GCP36" s="570"/>
      <c r="GCQ36" s="570"/>
      <c r="GCR36" s="570"/>
      <c r="GCS36" s="570"/>
      <c r="GCT36" s="570"/>
      <c r="GCU36" s="570"/>
      <c r="GCV36" s="570"/>
      <c r="GCW36" s="570"/>
      <c r="GCX36" s="570"/>
      <c r="GCY36" s="570"/>
      <c r="GCZ36" s="570"/>
      <c r="GDA36" s="570"/>
      <c r="GDB36" s="570"/>
      <c r="GDC36" s="570"/>
      <c r="GDD36" s="570"/>
      <c r="GDE36" s="570"/>
      <c r="GDF36" s="570"/>
      <c r="GDG36" s="570"/>
      <c r="GDH36" s="570"/>
      <c r="GDI36" s="570"/>
      <c r="GDJ36" s="570"/>
      <c r="GDK36" s="570"/>
      <c r="GDL36" s="570"/>
      <c r="GDM36" s="570"/>
      <c r="GDN36" s="570"/>
      <c r="GDO36" s="570"/>
      <c r="GDP36" s="570"/>
      <c r="GDQ36" s="570"/>
      <c r="GDR36" s="570"/>
      <c r="GDS36" s="570"/>
      <c r="GDT36" s="570"/>
      <c r="GDU36" s="570"/>
      <c r="GDV36" s="570"/>
      <c r="GDW36" s="570"/>
      <c r="GDX36" s="570"/>
      <c r="GDY36" s="570"/>
      <c r="GDZ36" s="570"/>
      <c r="GEA36" s="570"/>
      <c r="GEB36" s="570"/>
      <c r="GEC36" s="570"/>
      <c r="GED36" s="570"/>
      <c r="GEE36" s="570"/>
      <c r="GEF36" s="570"/>
      <c r="GEG36" s="570"/>
      <c r="GEH36" s="570"/>
      <c r="GEI36" s="570"/>
      <c r="GEJ36" s="570"/>
      <c r="GEK36" s="570"/>
      <c r="GEL36" s="570"/>
      <c r="GEM36" s="570"/>
      <c r="GEN36" s="570"/>
      <c r="GEO36" s="570"/>
      <c r="GEP36" s="570"/>
      <c r="GEQ36" s="570"/>
      <c r="GER36" s="570"/>
      <c r="GES36" s="570"/>
      <c r="GET36" s="570"/>
      <c r="GEU36" s="570"/>
      <c r="GEV36" s="570"/>
      <c r="GEW36" s="570"/>
      <c r="GEX36" s="570"/>
      <c r="GEY36" s="570"/>
      <c r="GEZ36" s="570"/>
      <c r="GFA36" s="570"/>
      <c r="GFB36" s="570"/>
      <c r="GFC36" s="570"/>
      <c r="GFD36" s="570"/>
      <c r="GFE36" s="570"/>
      <c r="GFF36" s="570"/>
      <c r="GFG36" s="570"/>
      <c r="GFH36" s="570"/>
      <c r="GFI36" s="570"/>
      <c r="GFJ36" s="570"/>
      <c r="GFK36" s="570"/>
      <c r="GFL36" s="570"/>
      <c r="GFM36" s="570"/>
      <c r="GFN36" s="570"/>
      <c r="GFO36" s="570"/>
      <c r="GFP36" s="570"/>
      <c r="GFQ36" s="570"/>
      <c r="GFR36" s="570"/>
      <c r="GFS36" s="570"/>
      <c r="GFT36" s="570"/>
      <c r="GFU36" s="570"/>
      <c r="GFV36" s="570"/>
      <c r="GFW36" s="570"/>
      <c r="GFX36" s="570"/>
      <c r="GFY36" s="570"/>
      <c r="GFZ36" s="570"/>
      <c r="GGA36" s="570"/>
      <c r="GGB36" s="570"/>
      <c r="GGC36" s="570"/>
      <c r="GGD36" s="570"/>
      <c r="GGE36" s="570"/>
      <c r="GGF36" s="570"/>
      <c r="GGG36" s="570"/>
      <c r="GGH36" s="570"/>
      <c r="GGI36" s="570"/>
      <c r="GGJ36" s="570"/>
      <c r="GGK36" s="570"/>
      <c r="GGL36" s="570"/>
      <c r="GGM36" s="570"/>
      <c r="GGN36" s="570"/>
      <c r="GGO36" s="570"/>
      <c r="GGP36" s="570"/>
      <c r="GGQ36" s="570"/>
      <c r="GGR36" s="570"/>
      <c r="GGS36" s="570"/>
      <c r="GGT36" s="570"/>
      <c r="GGU36" s="570"/>
      <c r="GGV36" s="570"/>
      <c r="GGW36" s="570"/>
      <c r="GGX36" s="570"/>
      <c r="GGY36" s="570"/>
      <c r="GGZ36" s="570"/>
      <c r="GHA36" s="570"/>
      <c r="GHB36" s="570"/>
      <c r="GHC36" s="570"/>
      <c r="GHD36" s="570"/>
      <c r="GHE36" s="570"/>
      <c r="GHF36" s="570"/>
      <c r="GHG36" s="570"/>
      <c r="GHH36" s="570"/>
      <c r="GHI36" s="570"/>
      <c r="GHJ36" s="570"/>
      <c r="GHK36" s="570"/>
      <c r="GHL36" s="570"/>
      <c r="GHM36" s="570"/>
      <c r="GHN36" s="570"/>
      <c r="GHO36" s="570"/>
      <c r="GHP36" s="570"/>
      <c r="GHQ36" s="570"/>
      <c r="GHR36" s="570"/>
      <c r="GHS36" s="570"/>
      <c r="GHT36" s="570"/>
      <c r="GHU36" s="570"/>
      <c r="GHV36" s="570"/>
      <c r="GHW36" s="570"/>
      <c r="GHX36" s="570"/>
      <c r="GHY36" s="570"/>
      <c r="GHZ36" s="570"/>
      <c r="GIA36" s="570"/>
      <c r="GIB36" s="570"/>
      <c r="GIC36" s="570"/>
      <c r="GID36" s="570"/>
      <c r="GIE36" s="570"/>
      <c r="GIF36" s="570"/>
      <c r="GIG36" s="570"/>
      <c r="GIH36" s="570"/>
      <c r="GII36" s="570"/>
      <c r="GIJ36" s="570"/>
      <c r="GIK36" s="570"/>
      <c r="GIL36" s="570"/>
      <c r="GIM36" s="570"/>
      <c r="GIN36" s="570"/>
      <c r="GIO36" s="570"/>
      <c r="GIP36" s="570"/>
      <c r="GIQ36" s="570"/>
      <c r="GIR36" s="570"/>
      <c r="GIS36" s="570"/>
      <c r="GIT36" s="570"/>
      <c r="GIU36" s="570"/>
      <c r="GIV36" s="570"/>
      <c r="GIW36" s="570"/>
      <c r="GIX36" s="570"/>
      <c r="GIY36" s="570"/>
      <c r="GIZ36" s="570"/>
      <c r="GJA36" s="570"/>
      <c r="GJB36" s="570"/>
      <c r="GJC36" s="570"/>
      <c r="GJD36" s="570"/>
      <c r="GJE36" s="570"/>
      <c r="GJF36" s="570"/>
      <c r="GJG36" s="570"/>
      <c r="GJH36" s="570"/>
      <c r="GJI36" s="570"/>
      <c r="GJJ36" s="570"/>
      <c r="GJK36" s="570"/>
      <c r="GJL36" s="570"/>
      <c r="GJM36" s="570"/>
      <c r="GJN36" s="570"/>
      <c r="GJO36" s="570"/>
      <c r="GJP36" s="570"/>
      <c r="GJQ36" s="570"/>
      <c r="GJR36" s="570"/>
      <c r="GJS36" s="570"/>
      <c r="GJT36" s="570"/>
      <c r="GJU36" s="570"/>
      <c r="GJV36" s="570"/>
      <c r="GJW36" s="570"/>
      <c r="GJX36" s="570"/>
      <c r="GJY36" s="570"/>
      <c r="GJZ36" s="570"/>
      <c r="GKA36" s="570"/>
      <c r="GKB36" s="570"/>
      <c r="GKC36" s="570"/>
      <c r="GKD36" s="570"/>
      <c r="GKE36" s="570"/>
      <c r="GKF36" s="570"/>
      <c r="GKG36" s="570"/>
      <c r="GKH36" s="570"/>
      <c r="GKI36" s="570"/>
      <c r="GKJ36" s="570"/>
      <c r="GKK36" s="570"/>
      <c r="GKL36" s="570"/>
      <c r="GKM36" s="570"/>
      <c r="GKN36" s="570"/>
      <c r="GKO36" s="570"/>
      <c r="GKP36" s="570"/>
      <c r="GKQ36" s="570"/>
      <c r="GKR36" s="570"/>
      <c r="GKS36" s="570"/>
      <c r="GKT36" s="570"/>
      <c r="GKU36" s="570"/>
      <c r="GKV36" s="570"/>
      <c r="GKW36" s="570"/>
      <c r="GKX36" s="570"/>
      <c r="GKY36" s="570"/>
      <c r="GKZ36" s="570"/>
      <c r="GLA36" s="570"/>
      <c r="GLB36" s="570"/>
      <c r="GLC36" s="570"/>
      <c r="GLD36" s="570"/>
      <c r="GLE36" s="570"/>
      <c r="GLF36" s="570"/>
      <c r="GLG36" s="570"/>
      <c r="GLH36" s="570"/>
      <c r="GLI36" s="570"/>
      <c r="GLJ36" s="570"/>
      <c r="GLK36" s="570"/>
      <c r="GLL36" s="570"/>
      <c r="GLM36" s="570"/>
      <c r="GLN36" s="570"/>
      <c r="GLO36" s="570"/>
      <c r="GLP36" s="570"/>
      <c r="GLQ36" s="570"/>
      <c r="GLR36" s="570"/>
      <c r="GLS36" s="570"/>
      <c r="GLT36" s="570"/>
      <c r="GLU36" s="570"/>
      <c r="GLV36" s="570"/>
      <c r="GLW36" s="570"/>
      <c r="GLX36" s="570"/>
      <c r="GLY36" s="570"/>
      <c r="GLZ36" s="570"/>
      <c r="GMA36" s="570"/>
      <c r="GMB36" s="570"/>
      <c r="GMC36" s="570"/>
      <c r="GMD36" s="570"/>
      <c r="GME36" s="570"/>
      <c r="GMF36" s="570"/>
      <c r="GMG36" s="570"/>
      <c r="GMH36" s="570"/>
      <c r="GMI36" s="570"/>
      <c r="GMJ36" s="570"/>
      <c r="GMK36" s="570"/>
      <c r="GML36" s="570"/>
      <c r="GMM36" s="570"/>
      <c r="GMN36" s="570"/>
      <c r="GMO36" s="570"/>
      <c r="GMP36" s="570"/>
      <c r="GMQ36" s="570"/>
      <c r="GMR36" s="570"/>
      <c r="GMS36" s="570"/>
      <c r="GMT36" s="570"/>
      <c r="GMU36" s="570"/>
      <c r="GMV36" s="570"/>
      <c r="GMW36" s="570"/>
      <c r="GMX36" s="570"/>
      <c r="GMY36" s="570"/>
      <c r="GMZ36" s="570"/>
      <c r="GNA36" s="570"/>
      <c r="GNB36" s="570"/>
      <c r="GNC36" s="570"/>
      <c r="GND36" s="570"/>
      <c r="GNE36" s="570"/>
      <c r="GNF36" s="570"/>
      <c r="GNG36" s="570"/>
      <c r="GNH36" s="570"/>
      <c r="GNI36" s="570"/>
      <c r="GNJ36" s="570"/>
      <c r="GNK36" s="570"/>
      <c r="GNL36" s="570"/>
      <c r="GNM36" s="570"/>
      <c r="GNN36" s="570"/>
      <c r="GNO36" s="570"/>
      <c r="GNP36" s="570"/>
      <c r="GNQ36" s="570"/>
      <c r="GNR36" s="570"/>
      <c r="GNS36" s="570"/>
      <c r="GNT36" s="570"/>
      <c r="GNU36" s="570"/>
      <c r="GNV36" s="570"/>
      <c r="GNW36" s="570"/>
      <c r="GNX36" s="570"/>
      <c r="GNY36" s="570"/>
      <c r="GNZ36" s="570"/>
      <c r="GOA36" s="570"/>
      <c r="GOB36" s="570"/>
      <c r="GOC36" s="570"/>
      <c r="GOD36" s="570"/>
      <c r="GOE36" s="570"/>
      <c r="GOF36" s="570"/>
      <c r="GOG36" s="570"/>
      <c r="GOH36" s="570"/>
      <c r="GOI36" s="570"/>
      <c r="GOJ36" s="570"/>
      <c r="GOK36" s="570"/>
      <c r="GOL36" s="570"/>
      <c r="GOM36" s="570"/>
      <c r="GON36" s="570"/>
      <c r="GOO36" s="570"/>
      <c r="GOP36" s="570"/>
      <c r="GOQ36" s="570"/>
      <c r="GOR36" s="570"/>
      <c r="GOS36" s="570"/>
      <c r="GOT36" s="570"/>
      <c r="GOU36" s="570"/>
      <c r="GOV36" s="570"/>
      <c r="GOW36" s="570"/>
      <c r="GOX36" s="570"/>
      <c r="GOY36" s="570"/>
      <c r="GOZ36" s="570"/>
      <c r="GPA36" s="570"/>
      <c r="GPB36" s="570"/>
      <c r="GPC36" s="570"/>
      <c r="GPD36" s="570"/>
      <c r="GPE36" s="570"/>
      <c r="GPF36" s="570"/>
      <c r="GPG36" s="570"/>
      <c r="GPH36" s="570"/>
      <c r="GPI36" s="570"/>
      <c r="GPJ36" s="570"/>
      <c r="GPK36" s="570"/>
      <c r="GPL36" s="570"/>
      <c r="GPM36" s="570"/>
      <c r="GPN36" s="570"/>
      <c r="GPO36" s="570"/>
      <c r="GPP36" s="570"/>
      <c r="GPQ36" s="570"/>
      <c r="GPR36" s="570"/>
      <c r="GPS36" s="570"/>
      <c r="GPT36" s="570"/>
      <c r="GPU36" s="570"/>
      <c r="GPV36" s="570"/>
      <c r="GPW36" s="570"/>
      <c r="GPX36" s="570"/>
      <c r="GPY36" s="570"/>
      <c r="GPZ36" s="570"/>
      <c r="GQA36" s="570"/>
      <c r="GQB36" s="570"/>
      <c r="GQC36" s="570"/>
      <c r="GQD36" s="570"/>
      <c r="GQE36" s="570"/>
      <c r="GQF36" s="570"/>
      <c r="GQG36" s="570"/>
      <c r="GQH36" s="570"/>
      <c r="GQI36" s="570"/>
      <c r="GQJ36" s="570"/>
      <c r="GQK36" s="570"/>
      <c r="GQL36" s="570"/>
      <c r="GQM36" s="570"/>
      <c r="GQN36" s="570"/>
      <c r="GQO36" s="570"/>
      <c r="GQP36" s="570"/>
      <c r="GQQ36" s="570"/>
      <c r="GQR36" s="570"/>
      <c r="GQS36" s="570"/>
      <c r="GQT36" s="570"/>
      <c r="GQU36" s="570"/>
      <c r="GQV36" s="570"/>
      <c r="GQW36" s="570"/>
      <c r="GQX36" s="570"/>
      <c r="GQY36" s="570"/>
      <c r="GQZ36" s="570"/>
      <c r="GRA36" s="570"/>
      <c r="GRB36" s="570"/>
      <c r="GRC36" s="570"/>
      <c r="GRD36" s="570"/>
      <c r="GRE36" s="570"/>
      <c r="GRF36" s="570"/>
      <c r="GRG36" s="570"/>
      <c r="GRH36" s="570"/>
      <c r="GRI36" s="570"/>
      <c r="GRJ36" s="570"/>
      <c r="GRK36" s="570"/>
      <c r="GRL36" s="570"/>
      <c r="GRM36" s="570"/>
      <c r="GRN36" s="570"/>
      <c r="GRO36" s="570"/>
      <c r="GRP36" s="570"/>
      <c r="GRQ36" s="570"/>
      <c r="GRR36" s="570"/>
      <c r="GRS36" s="570"/>
      <c r="GRT36" s="570"/>
      <c r="GRU36" s="570"/>
      <c r="GRV36" s="570"/>
      <c r="GRW36" s="570"/>
      <c r="GRX36" s="570"/>
      <c r="GRY36" s="570"/>
      <c r="GRZ36" s="570"/>
      <c r="GSA36" s="570"/>
      <c r="GSB36" s="570"/>
      <c r="GSC36" s="570"/>
      <c r="GSD36" s="570"/>
      <c r="GSE36" s="570"/>
      <c r="GSF36" s="570"/>
      <c r="GSG36" s="570"/>
      <c r="GSH36" s="570"/>
      <c r="GSI36" s="570"/>
      <c r="GSJ36" s="570"/>
      <c r="GSK36" s="570"/>
      <c r="GSL36" s="570"/>
      <c r="GSM36" s="570"/>
      <c r="GSN36" s="570"/>
      <c r="GSO36" s="570"/>
      <c r="GSP36" s="570"/>
      <c r="GSQ36" s="570"/>
      <c r="GSR36" s="570"/>
      <c r="GSS36" s="570"/>
      <c r="GST36" s="570"/>
      <c r="GSU36" s="570"/>
      <c r="GSV36" s="570"/>
      <c r="GSW36" s="570"/>
      <c r="GSX36" s="570"/>
      <c r="GSY36" s="570"/>
      <c r="GSZ36" s="570"/>
      <c r="GTA36" s="570"/>
      <c r="GTB36" s="570"/>
      <c r="GTC36" s="570"/>
      <c r="GTD36" s="570"/>
      <c r="GTE36" s="570"/>
      <c r="GTF36" s="570"/>
      <c r="GTG36" s="570"/>
      <c r="GTH36" s="570"/>
      <c r="GTI36" s="570"/>
      <c r="GTJ36" s="570"/>
      <c r="GTK36" s="570"/>
      <c r="GTL36" s="570"/>
      <c r="GTM36" s="570"/>
      <c r="GTN36" s="570"/>
      <c r="GTO36" s="570"/>
      <c r="GTP36" s="570"/>
      <c r="GTQ36" s="570"/>
      <c r="GTR36" s="570"/>
      <c r="GTS36" s="570"/>
      <c r="GTT36" s="570"/>
      <c r="GTU36" s="570"/>
      <c r="GTV36" s="570"/>
      <c r="GTW36" s="570"/>
      <c r="GTX36" s="570"/>
      <c r="GTY36" s="570"/>
      <c r="GTZ36" s="570"/>
      <c r="GUA36" s="570"/>
      <c r="GUB36" s="570"/>
      <c r="GUC36" s="570"/>
      <c r="GUD36" s="570"/>
      <c r="GUE36" s="570"/>
      <c r="GUF36" s="570"/>
      <c r="GUG36" s="570"/>
      <c r="GUH36" s="570"/>
      <c r="GUI36" s="570"/>
      <c r="GUJ36" s="570"/>
      <c r="GUK36" s="570"/>
      <c r="GUL36" s="570"/>
      <c r="GUM36" s="570"/>
      <c r="GUN36" s="570"/>
      <c r="GUO36" s="570"/>
      <c r="GUP36" s="570"/>
      <c r="GUQ36" s="570"/>
      <c r="GUR36" s="570"/>
      <c r="GUS36" s="570"/>
      <c r="GUT36" s="570"/>
      <c r="GUU36" s="570"/>
      <c r="GUV36" s="570"/>
      <c r="GUW36" s="570"/>
      <c r="GUX36" s="570"/>
      <c r="GUY36" s="570"/>
      <c r="GUZ36" s="570"/>
      <c r="GVA36" s="570"/>
      <c r="GVB36" s="570"/>
      <c r="GVC36" s="570"/>
      <c r="GVD36" s="570"/>
      <c r="GVE36" s="570"/>
      <c r="GVF36" s="570"/>
      <c r="GVG36" s="570"/>
      <c r="GVH36" s="570"/>
      <c r="GVI36" s="570"/>
      <c r="GVJ36" s="570"/>
      <c r="GVK36" s="570"/>
      <c r="GVL36" s="570"/>
      <c r="GVM36" s="570"/>
      <c r="GVN36" s="570"/>
      <c r="GVO36" s="570"/>
      <c r="GVP36" s="570"/>
      <c r="GVQ36" s="570"/>
      <c r="GVR36" s="570"/>
      <c r="GVS36" s="570"/>
      <c r="GVT36" s="570"/>
      <c r="GVU36" s="570"/>
      <c r="GVV36" s="570"/>
      <c r="GVW36" s="570"/>
      <c r="GVX36" s="570"/>
      <c r="GVY36" s="570"/>
      <c r="GVZ36" s="570"/>
      <c r="GWA36" s="570"/>
      <c r="GWB36" s="570"/>
      <c r="GWC36" s="570"/>
      <c r="GWD36" s="570"/>
      <c r="GWE36" s="570"/>
      <c r="GWF36" s="570"/>
      <c r="GWG36" s="570"/>
      <c r="GWH36" s="570"/>
      <c r="GWI36" s="570"/>
      <c r="GWJ36" s="570"/>
      <c r="GWK36" s="570"/>
      <c r="GWL36" s="570"/>
      <c r="GWM36" s="570"/>
      <c r="GWN36" s="570"/>
      <c r="GWO36" s="570"/>
      <c r="GWP36" s="570"/>
      <c r="GWQ36" s="570"/>
      <c r="GWR36" s="570"/>
      <c r="GWS36" s="570"/>
      <c r="GWT36" s="570"/>
      <c r="GWU36" s="570"/>
      <c r="GWV36" s="570"/>
      <c r="GWW36" s="570"/>
      <c r="GWX36" s="570"/>
      <c r="GWY36" s="570"/>
      <c r="GWZ36" s="570"/>
      <c r="GXA36" s="570"/>
      <c r="GXB36" s="570"/>
      <c r="GXC36" s="570"/>
      <c r="GXD36" s="570"/>
      <c r="GXE36" s="570"/>
      <c r="GXF36" s="570"/>
      <c r="GXG36" s="570"/>
      <c r="GXH36" s="570"/>
      <c r="GXI36" s="570"/>
      <c r="GXJ36" s="570"/>
      <c r="GXK36" s="570"/>
      <c r="GXL36" s="570"/>
      <c r="GXM36" s="570"/>
      <c r="GXN36" s="570"/>
      <c r="GXO36" s="570"/>
      <c r="GXP36" s="570"/>
      <c r="GXQ36" s="570"/>
      <c r="GXR36" s="570"/>
      <c r="GXS36" s="570"/>
      <c r="GXT36" s="570"/>
      <c r="GXU36" s="570"/>
      <c r="GXV36" s="570"/>
      <c r="GXW36" s="570"/>
      <c r="GXX36" s="570"/>
      <c r="GXY36" s="570"/>
      <c r="GXZ36" s="570"/>
      <c r="GYA36" s="570"/>
      <c r="GYB36" s="570"/>
      <c r="GYC36" s="570"/>
      <c r="GYD36" s="570"/>
      <c r="GYE36" s="570"/>
      <c r="GYF36" s="570"/>
      <c r="GYG36" s="570"/>
      <c r="GYH36" s="570"/>
      <c r="GYI36" s="570"/>
      <c r="GYJ36" s="570"/>
      <c r="GYK36" s="570"/>
      <c r="GYL36" s="570"/>
      <c r="GYM36" s="570"/>
      <c r="GYN36" s="570"/>
      <c r="GYO36" s="570"/>
      <c r="GYP36" s="570"/>
      <c r="GYQ36" s="570"/>
      <c r="GYR36" s="570"/>
      <c r="GYS36" s="570"/>
      <c r="GYT36" s="570"/>
      <c r="GYU36" s="570"/>
      <c r="GYV36" s="570"/>
      <c r="GYW36" s="570"/>
      <c r="GYX36" s="570"/>
      <c r="GYY36" s="570"/>
      <c r="GYZ36" s="570"/>
      <c r="GZA36" s="570"/>
      <c r="GZB36" s="570"/>
      <c r="GZC36" s="570"/>
      <c r="GZD36" s="570"/>
      <c r="GZE36" s="570"/>
      <c r="GZF36" s="570"/>
      <c r="GZG36" s="570"/>
      <c r="GZH36" s="570"/>
      <c r="GZI36" s="570"/>
      <c r="GZJ36" s="570"/>
      <c r="GZK36" s="570"/>
      <c r="GZL36" s="570"/>
      <c r="GZM36" s="570"/>
      <c r="GZN36" s="570"/>
      <c r="GZO36" s="570"/>
      <c r="GZP36" s="570"/>
      <c r="GZQ36" s="570"/>
      <c r="GZR36" s="570"/>
      <c r="GZS36" s="570"/>
      <c r="GZT36" s="570"/>
      <c r="GZU36" s="570"/>
      <c r="GZV36" s="570"/>
      <c r="GZW36" s="570"/>
      <c r="GZX36" s="570"/>
      <c r="GZY36" s="570"/>
      <c r="GZZ36" s="570"/>
      <c r="HAA36" s="570"/>
      <c r="HAB36" s="570"/>
      <c r="HAC36" s="570"/>
      <c r="HAD36" s="570"/>
      <c r="HAE36" s="570"/>
      <c r="HAF36" s="570"/>
      <c r="HAG36" s="570"/>
      <c r="HAH36" s="570"/>
      <c r="HAI36" s="570"/>
      <c r="HAJ36" s="570"/>
      <c r="HAK36" s="570"/>
      <c r="HAL36" s="570"/>
      <c r="HAM36" s="570"/>
      <c r="HAN36" s="570"/>
      <c r="HAO36" s="570"/>
      <c r="HAP36" s="570"/>
      <c r="HAQ36" s="570"/>
      <c r="HAR36" s="570"/>
      <c r="HAS36" s="570"/>
      <c r="HAT36" s="570"/>
      <c r="HAU36" s="570"/>
      <c r="HAV36" s="570"/>
      <c r="HAW36" s="570"/>
      <c r="HAX36" s="570"/>
      <c r="HAY36" s="570"/>
      <c r="HAZ36" s="570"/>
      <c r="HBA36" s="570"/>
      <c r="HBB36" s="570"/>
      <c r="HBC36" s="570"/>
      <c r="HBD36" s="570"/>
      <c r="HBE36" s="570"/>
      <c r="HBF36" s="570"/>
      <c r="HBG36" s="570"/>
      <c r="HBH36" s="570"/>
      <c r="HBI36" s="570"/>
      <c r="HBJ36" s="570"/>
      <c r="HBK36" s="570"/>
      <c r="HBL36" s="570"/>
      <c r="HBM36" s="570"/>
      <c r="HBN36" s="570"/>
      <c r="HBO36" s="570"/>
      <c r="HBP36" s="570"/>
      <c r="HBQ36" s="570"/>
      <c r="HBR36" s="570"/>
      <c r="HBS36" s="570"/>
      <c r="HBT36" s="570"/>
      <c r="HBU36" s="570"/>
      <c r="HBV36" s="570"/>
      <c r="HBW36" s="570"/>
      <c r="HBX36" s="570"/>
      <c r="HBY36" s="570"/>
      <c r="HBZ36" s="570"/>
      <c r="HCA36" s="570"/>
      <c r="HCB36" s="570"/>
      <c r="HCC36" s="570"/>
      <c r="HCD36" s="570"/>
      <c r="HCE36" s="570"/>
      <c r="HCF36" s="570"/>
      <c r="HCG36" s="570"/>
      <c r="HCH36" s="570"/>
      <c r="HCI36" s="570"/>
      <c r="HCJ36" s="570"/>
      <c r="HCK36" s="570"/>
      <c r="HCL36" s="570"/>
      <c r="HCM36" s="570"/>
      <c r="HCN36" s="570"/>
      <c r="HCO36" s="570"/>
      <c r="HCP36" s="570"/>
      <c r="HCQ36" s="570"/>
      <c r="HCR36" s="570"/>
      <c r="HCS36" s="570"/>
      <c r="HCT36" s="570"/>
      <c r="HCU36" s="570"/>
      <c r="HCV36" s="570"/>
      <c r="HCW36" s="570"/>
      <c r="HCX36" s="570"/>
      <c r="HCY36" s="570"/>
      <c r="HCZ36" s="570"/>
      <c r="HDA36" s="570"/>
      <c r="HDB36" s="570"/>
      <c r="HDC36" s="570"/>
      <c r="HDD36" s="570"/>
      <c r="HDE36" s="570"/>
      <c r="HDF36" s="570"/>
      <c r="HDG36" s="570"/>
      <c r="HDH36" s="570"/>
      <c r="HDI36" s="570"/>
      <c r="HDJ36" s="570"/>
      <c r="HDK36" s="570"/>
      <c r="HDL36" s="570"/>
      <c r="HDM36" s="570"/>
      <c r="HDN36" s="570"/>
      <c r="HDO36" s="570"/>
      <c r="HDP36" s="570"/>
      <c r="HDQ36" s="570"/>
      <c r="HDR36" s="570"/>
      <c r="HDS36" s="570"/>
      <c r="HDT36" s="570"/>
      <c r="HDU36" s="570"/>
      <c r="HDV36" s="570"/>
      <c r="HDW36" s="570"/>
      <c r="HDX36" s="570"/>
      <c r="HDY36" s="570"/>
      <c r="HDZ36" s="570"/>
      <c r="HEA36" s="570"/>
      <c r="HEB36" s="570"/>
      <c r="HEC36" s="570"/>
      <c r="HED36" s="570"/>
      <c r="HEE36" s="570"/>
      <c r="HEF36" s="570"/>
      <c r="HEG36" s="570"/>
      <c r="HEH36" s="570"/>
      <c r="HEI36" s="570"/>
      <c r="HEJ36" s="570"/>
      <c r="HEK36" s="570"/>
      <c r="HEL36" s="570"/>
      <c r="HEM36" s="570"/>
      <c r="HEN36" s="570"/>
      <c r="HEO36" s="570"/>
      <c r="HEP36" s="570"/>
      <c r="HEQ36" s="570"/>
      <c r="HER36" s="570"/>
      <c r="HES36" s="570"/>
      <c r="HET36" s="570"/>
      <c r="HEU36" s="570"/>
      <c r="HEV36" s="570"/>
      <c r="HEW36" s="570"/>
      <c r="HEX36" s="570"/>
      <c r="HEY36" s="570"/>
      <c r="HEZ36" s="570"/>
      <c r="HFA36" s="570"/>
      <c r="HFB36" s="570"/>
      <c r="HFC36" s="570"/>
      <c r="HFD36" s="570"/>
      <c r="HFE36" s="570"/>
      <c r="HFF36" s="570"/>
      <c r="HFG36" s="570"/>
      <c r="HFH36" s="570"/>
      <c r="HFI36" s="570"/>
      <c r="HFJ36" s="570"/>
      <c r="HFK36" s="570"/>
      <c r="HFL36" s="570"/>
      <c r="HFM36" s="570"/>
      <c r="HFN36" s="570"/>
      <c r="HFO36" s="570"/>
      <c r="HFP36" s="570"/>
      <c r="HFQ36" s="570"/>
      <c r="HFR36" s="570"/>
      <c r="HFS36" s="570"/>
      <c r="HFT36" s="570"/>
      <c r="HFU36" s="570"/>
      <c r="HFV36" s="570"/>
      <c r="HFW36" s="570"/>
      <c r="HFX36" s="570"/>
      <c r="HFY36" s="570"/>
      <c r="HFZ36" s="570"/>
      <c r="HGA36" s="570"/>
      <c r="HGB36" s="570"/>
      <c r="HGC36" s="570"/>
      <c r="HGD36" s="570"/>
      <c r="HGE36" s="570"/>
      <c r="HGF36" s="570"/>
      <c r="HGG36" s="570"/>
      <c r="HGH36" s="570"/>
      <c r="HGI36" s="570"/>
      <c r="HGJ36" s="570"/>
      <c r="HGK36" s="570"/>
      <c r="HGL36" s="570"/>
      <c r="HGM36" s="570"/>
      <c r="HGN36" s="570"/>
      <c r="HGO36" s="570"/>
      <c r="HGP36" s="570"/>
      <c r="HGQ36" s="570"/>
      <c r="HGR36" s="570"/>
      <c r="HGS36" s="570"/>
      <c r="HGT36" s="570"/>
      <c r="HGU36" s="570"/>
      <c r="HGV36" s="570"/>
      <c r="HGW36" s="570"/>
      <c r="HGX36" s="570"/>
      <c r="HGY36" s="570"/>
      <c r="HGZ36" s="570"/>
      <c r="HHA36" s="570"/>
      <c r="HHB36" s="570"/>
      <c r="HHC36" s="570"/>
      <c r="HHD36" s="570"/>
      <c r="HHE36" s="570"/>
      <c r="HHF36" s="570"/>
      <c r="HHG36" s="570"/>
      <c r="HHH36" s="570"/>
      <c r="HHI36" s="570"/>
      <c r="HHJ36" s="570"/>
      <c r="HHK36" s="570"/>
      <c r="HHL36" s="570"/>
      <c r="HHM36" s="570"/>
      <c r="HHN36" s="570"/>
      <c r="HHO36" s="570"/>
      <c r="HHP36" s="570"/>
      <c r="HHQ36" s="570"/>
      <c r="HHR36" s="570"/>
      <c r="HHS36" s="570"/>
      <c r="HHT36" s="570"/>
      <c r="HHU36" s="570"/>
      <c r="HHV36" s="570"/>
      <c r="HHW36" s="570"/>
      <c r="HHX36" s="570"/>
      <c r="HHY36" s="570"/>
      <c r="HHZ36" s="570"/>
      <c r="HIA36" s="570"/>
      <c r="HIB36" s="570"/>
      <c r="HIC36" s="570"/>
      <c r="HID36" s="570"/>
      <c r="HIE36" s="570"/>
      <c r="HIF36" s="570"/>
      <c r="HIG36" s="570"/>
      <c r="HIH36" s="570"/>
      <c r="HII36" s="570"/>
      <c r="HIJ36" s="570"/>
      <c r="HIK36" s="570"/>
      <c r="HIL36" s="570"/>
      <c r="HIM36" s="570"/>
      <c r="HIN36" s="570"/>
      <c r="HIO36" s="570"/>
      <c r="HIP36" s="570"/>
      <c r="HIQ36" s="570"/>
      <c r="HIR36" s="570"/>
      <c r="HIS36" s="570"/>
      <c r="HIT36" s="570"/>
      <c r="HIU36" s="570"/>
      <c r="HIV36" s="570"/>
      <c r="HIW36" s="570"/>
      <c r="HIX36" s="570"/>
      <c r="HIY36" s="570"/>
      <c r="HIZ36" s="570"/>
      <c r="HJA36" s="570"/>
      <c r="HJB36" s="570"/>
      <c r="HJC36" s="570"/>
      <c r="HJD36" s="570"/>
      <c r="HJE36" s="570"/>
      <c r="HJF36" s="570"/>
      <c r="HJG36" s="570"/>
      <c r="HJH36" s="570"/>
      <c r="HJI36" s="570"/>
      <c r="HJJ36" s="570"/>
      <c r="HJK36" s="570"/>
      <c r="HJL36" s="570"/>
      <c r="HJM36" s="570"/>
      <c r="HJN36" s="570"/>
      <c r="HJO36" s="570"/>
      <c r="HJP36" s="570"/>
      <c r="HJQ36" s="570"/>
      <c r="HJR36" s="570"/>
      <c r="HJS36" s="570"/>
      <c r="HJT36" s="570"/>
      <c r="HJU36" s="570"/>
      <c r="HJV36" s="570"/>
      <c r="HJW36" s="570"/>
      <c r="HJX36" s="570"/>
      <c r="HJY36" s="570"/>
      <c r="HJZ36" s="570"/>
      <c r="HKA36" s="570"/>
      <c r="HKB36" s="570"/>
      <c r="HKC36" s="570"/>
      <c r="HKD36" s="570"/>
      <c r="HKE36" s="570"/>
      <c r="HKF36" s="570"/>
      <c r="HKG36" s="570"/>
      <c r="HKH36" s="570"/>
      <c r="HKI36" s="570"/>
      <c r="HKJ36" s="570"/>
      <c r="HKK36" s="570"/>
      <c r="HKL36" s="570"/>
      <c r="HKM36" s="570"/>
      <c r="HKN36" s="570"/>
      <c r="HKO36" s="570"/>
      <c r="HKP36" s="570"/>
      <c r="HKQ36" s="570"/>
      <c r="HKR36" s="570"/>
      <c r="HKS36" s="570"/>
      <c r="HKT36" s="570"/>
      <c r="HKU36" s="570"/>
      <c r="HKV36" s="570"/>
      <c r="HKW36" s="570"/>
      <c r="HKX36" s="570"/>
      <c r="HKY36" s="570"/>
      <c r="HKZ36" s="570"/>
      <c r="HLA36" s="570"/>
      <c r="HLB36" s="570"/>
      <c r="HLC36" s="570"/>
      <c r="HLD36" s="570"/>
      <c r="HLE36" s="570"/>
      <c r="HLF36" s="570"/>
      <c r="HLG36" s="570"/>
      <c r="HLH36" s="570"/>
      <c r="HLI36" s="570"/>
      <c r="HLJ36" s="570"/>
      <c r="HLK36" s="570"/>
      <c r="HLL36" s="570"/>
      <c r="HLM36" s="570"/>
      <c r="HLN36" s="570"/>
      <c r="HLO36" s="570"/>
      <c r="HLP36" s="570"/>
      <c r="HLQ36" s="570"/>
      <c r="HLR36" s="570"/>
      <c r="HLS36" s="570"/>
      <c r="HLT36" s="570"/>
      <c r="HLU36" s="570"/>
      <c r="HLV36" s="570"/>
      <c r="HLW36" s="570"/>
      <c r="HLX36" s="570"/>
      <c r="HLY36" s="570"/>
      <c r="HLZ36" s="570"/>
      <c r="HMA36" s="570"/>
      <c r="HMB36" s="570"/>
      <c r="HMC36" s="570"/>
      <c r="HMD36" s="570"/>
      <c r="HME36" s="570"/>
      <c r="HMF36" s="570"/>
      <c r="HMG36" s="570"/>
      <c r="HMH36" s="570"/>
      <c r="HMI36" s="570"/>
      <c r="HMJ36" s="570"/>
      <c r="HMK36" s="570"/>
      <c r="HML36" s="570"/>
      <c r="HMM36" s="570"/>
      <c r="HMN36" s="570"/>
      <c r="HMO36" s="570"/>
      <c r="HMP36" s="570"/>
      <c r="HMQ36" s="570"/>
      <c r="HMR36" s="570"/>
      <c r="HMS36" s="570"/>
      <c r="HMT36" s="570"/>
      <c r="HMU36" s="570"/>
      <c r="HMV36" s="570"/>
      <c r="HMW36" s="570"/>
      <c r="HMX36" s="570"/>
      <c r="HMY36" s="570"/>
      <c r="HMZ36" s="570"/>
      <c r="HNA36" s="570"/>
      <c r="HNB36" s="570"/>
      <c r="HNC36" s="570"/>
      <c r="HND36" s="570"/>
      <c r="HNE36" s="570"/>
      <c r="HNF36" s="570"/>
      <c r="HNG36" s="570"/>
      <c r="HNH36" s="570"/>
      <c r="HNI36" s="570"/>
      <c r="HNJ36" s="570"/>
      <c r="HNK36" s="570"/>
      <c r="HNL36" s="570"/>
      <c r="HNM36" s="570"/>
      <c r="HNN36" s="570"/>
      <c r="HNO36" s="570"/>
      <c r="HNP36" s="570"/>
      <c r="HNQ36" s="570"/>
      <c r="HNR36" s="570"/>
      <c r="HNS36" s="570"/>
      <c r="HNT36" s="570"/>
      <c r="HNU36" s="570"/>
      <c r="HNV36" s="570"/>
      <c r="HNW36" s="570"/>
      <c r="HNX36" s="570"/>
      <c r="HNY36" s="570"/>
      <c r="HNZ36" s="570"/>
      <c r="HOA36" s="570"/>
      <c r="HOB36" s="570"/>
      <c r="HOC36" s="570"/>
      <c r="HOD36" s="570"/>
      <c r="HOE36" s="570"/>
      <c r="HOF36" s="570"/>
      <c r="HOG36" s="570"/>
      <c r="HOH36" s="570"/>
      <c r="HOI36" s="570"/>
      <c r="HOJ36" s="570"/>
      <c r="HOK36" s="570"/>
      <c r="HOL36" s="570"/>
      <c r="HOM36" s="570"/>
      <c r="HON36" s="570"/>
      <c r="HOO36" s="570"/>
      <c r="HOP36" s="570"/>
      <c r="HOQ36" s="570"/>
      <c r="HOR36" s="570"/>
      <c r="HOS36" s="570"/>
      <c r="HOT36" s="570"/>
      <c r="HOU36" s="570"/>
      <c r="HOV36" s="570"/>
      <c r="HOW36" s="570"/>
      <c r="HOX36" s="570"/>
      <c r="HOY36" s="570"/>
      <c r="HOZ36" s="570"/>
      <c r="HPA36" s="570"/>
      <c r="HPB36" s="570"/>
      <c r="HPC36" s="570"/>
      <c r="HPD36" s="570"/>
      <c r="HPE36" s="570"/>
      <c r="HPF36" s="570"/>
      <c r="HPG36" s="570"/>
      <c r="HPH36" s="570"/>
      <c r="HPI36" s="570"/>
      <c r="HPJ36" s="570"/>
      <c r="HPK36" s="570"/>
      <c r="HPL36" s="570"/>
      <c r="HPM36" s="570"/>
      <c r="HPN36" s="570"/>
      <c r="HPO36" s="570"/>
      <c r="HPP36" s="570"/>
      <c r="HPQ36" s="570"/>
      <c r="HPR36" s="570"/>
      <c r="HPS36" s="570"/>
      <c r="HPT36" s="570"/>
      <c r="HPU36" s="570"/>
      <c r="HPV36" s="570"/>
      <c r="HPW36" s="570"/>
      <c r="HPX36" s="570"/>
      <c r="HPY36" s="570"/>
      <c r="HPZ36" s="570"/>
      <c r="HQA36" s="570"/>
      <c r="HQB36" s="570"/>
      <c r="HQC36" s="570"/>
      <c r="HQD36" s="570"/>
      <c r="HQE36" s="570"/>
      <c r="HQF36" s="570"/>
      <c r="HQG36" s="570"/>
      <c r="HQH36" s="570"/>
      <c r="HQI36" s="570"/>
      <c r="HQJ36" s="570"/>
      <c r="HQK36" s="570"/>
      <c r="HQL36" s="570"/>
      <c r="HQM36" s="570"/>
      <c r="HQN36" s="570"/>
      <c r="HQO36" s="570"/>
      <c r="HQP36" s="570"/>
      <c r="HQQ36" s="570"/>
      <c r="HQR36" s="570"/>
      <c r="HQS36" s="570"/>
      <c r="HQT36" s="570"/>
      <c r="HQU36" s="570"/>
      <c r="HQV36" s="570"/>
      <c r="HQW36" s="570"/>
      <c r="HQX36" s="570"/>
      <c r="HQY36" s="570"/>
      <c r="HQZ36" s="570"/>
      <c r="HRA36" s="570"/>
      <c r="HRB36" s="570"/>
      <c r="HRC36" s="570"/>
      <c r="HRD36" s="570"/>
      <c r="HRE36" s="570"/>
      <c r="HRF36" s="570"/>
      <c r="HRG36" s="570"/>
      <c r="HRH36" s="570"/>
      <c r="HRI36" s="570"/>
      <c r="HRJ36" s="570"/>
      <c r="HRK36" s="570"/>
      <c r="HRL36" s="570"/>
      <c r="HRM36" s="570"/>
      <c r="HRN36" s="570"/>
      <c r="HRO36" s="570"/>
      <c r="HRP36" s="570"/>
      <c r="HRQ36" s="570"/>
      <c r="HRR36" s="570"/>
      <c r="HRS36" s="570"/>
      <c r="HRT36" s="570"/>
      <c r="HRU36" s="570"/>
      <c r="HRV36" s="570"/>
      <c r="HRW36" s="570"/>
      <c r="HRX36" s="570"/>
      <c r="HRY36" s="570"/>
      <c r="HRZ36" s="570"/>
      <c r="HSA36" s="570"/>
      <c r="HSB36" s="570"/>
      <c r="HSC36" s="570"/>
      <c r="HSD36" s="570"/>
      <c r="HSE36" s="570"/>
      <c r="HSF36" s="570"/>
      <c r="HSG36" s="570"/>
      <c r="HSH36" s="570"/>
      <c r="HSI36" s="570"/>
      <c r="HSJ36" s="570"/>
      <c r="HSK36" s="570"/>
      <c r="HSL36" s="570"/>
      <c r="HSM36" s="570"/>
      <c r="HSN36" s="570"/>
      <c r="HSO36" s="570"/>
      <c r="HSP36" s="570"/>
      <c r="HSQ36" s="570"/>
      <c r="HSR36" s="570"/>
      <c r="HSS36" s="570"/>
      <c r="HST36" s="570"/>
      <c r="HSU36" s="570"/>
      <c r="HSV36" s="570"/>
      <c r="HSW36" s="570"/>
      <c r="HSX36" s="570"/>
      <c r="HSY36" s="570"/>
      <c r="HSZ36" s="570"/>
      <c r="HTA36" s="570"/>
      <c r="HTB36" s="570"/>
      <c r="HTC36" s="570"/>
      <c r="HTD36" s="570"/>
      <c r="HTE36" s="570"/>
      <c r="HTF36" s="570"/>
      <c r="HTG36" s="570"/>
      <c r="HTH36" s="570"/>
      <c r="HTI36" s="570"/>
      <c r="HTJ36" s="570"/>
      <c r="HTK36" s="570"/>
      <c r="HTL36" s="570"/>
      <c r="HTM36" s="570"/>
      <c r="HTN36" s="570"/>
      <c r="HTO36" s="570"/>
      <c r="HTP36" s="570"/>
      <c r="HTQ36" s="570"/>
      <c r="HTR36" s="570"/>
      <c r="HTS36" s="570"/>
      <c r="HTT36" s="570"/>
      <c r="HTU36" s="570"/>
      <c r="HTV36" s="570"/>
      <c r="HTW36" s="570"/>
      <c r="HTX36" s="570"/>
      <c r="HTY36" s="570"/>
      <c r="HTZ36" s="570"/>
      <c r="HUA36" s="570"/>
      <c r="HUB36" s="570"/>
      <c r="HUC36" s="570"/>
      <c r="HUD36" s="570"/>
      <c r="HUE36" s="570"/>
      <c r="HUF36" s="570"/>
      <c r="HUG36" s="570"/>
      <c r="HUH36" s="570"/>
      <c r="HUI36" s="570"/>
      <c r="HUJ36" s="570"/>
      <c r="HUK36" s="570"/>
      <c r="HUL36" s="570"/>
      <c r="HUM36" s="570"/>
      <c r="HUN36" s="570"/>
      <c r="HUO36" s="570"/>
      <c r="HUP36" s="570"/>
      <c r="HUQ36" s="570"/>
      <c r="HUR36" s="570"/>
      <c r="HUS36" s="570"/>
      <c r="HUT36" s="570"/>
      <c r="HUU36" s="570"/>
      <c r="HUV36" s="570"/>
      <c r="HUW36" s="570"/>
      <c r="HUX36" s="570"/>
      <c r="HUY36" s="570"/>
      <c r="HUZ36" s="570"/>
      <c r="HVA36" s="570"/>
      <c r="HVB36" s="570"/>
      <c r="HVC36" s="570"/>
      <c r="HVD36" s="570"/>
      <c r="HVE36" s="570"/>
      <c r="HVF36" s="570"/>
      <c r="HVG36" s="570"/>
      <c r="HVH36" s="570"/>
      <c r="HVI36" s="570"/>
      <c r="HVJ36" s="570"/>
      <c r="HVK36" s="570"/>
      <c r="HVL36" s="570"/>
      <c r="HVM36" s="570"/>
      <c r="HVN36" s="570"/>
      <c r="HVO36" s="570"/>
      <c r="HVP36" s="570"/>
      <c r="HVQ36" s="570"/>
      <c r="HVR36" s="570"/>
      <c r="HVS36" s="570"/>
      <c r="HVT36" s="570"/>
      <c r="HVU36" s="570"/>
      <c r="HVV36" s="570"/>
      <c r="HVW36" s="570"/>
      <c r="HVX36" s="570"/>
      <c r="HVY36" s="570"/>
      <c r="HVZ36" s="570"/>
      <c r="HWA36" s="570"/>
      <c r="HWB36" s="570"/>
      <c r="HWC36" s="570"/>
      <c r="HWD36" s="570"/>
      <c r="HWE36" s="570"/>
      <c r="HWF36" s="570"/>
      <c r="HWG36" s="570"/>
      <c r="HWH36" s="570"/>
      <c r="HWI36" s="570"/>
      <c r="HWJ36" s="570"/>
      <c r="HWK36" s="570"/>
      <c r="HWL36" s="570"/>
      <c r="HWM36" s="570"/>
      <c r="HWN36" s="570"/>
      <c r="HWO36" s="570"/>
      <c r="HWP36" s="570"/>
      <c r="HWQ36" s="570"/>
      <c r="HWR36" s="570"/>
      <c r="HWS36" s="570"/>
      <c r="HWT36" s="570"/>
      <c r="HWU36" s="570"/>
      <c r="HWV36" s="570"/>
      <c r="HWW36" s="570"/>
      <c r="HWX36" s="570"/>
      <c r="HWY36" s="570"/>
      <c r="HWZ36" s="570"/>
      <c r="HXA36" s="570"/>
      <c r="HXB36" s="570"/>
      <c r="HXC36" s="570"/>
      <c r="HXD36" s="570"/>
      <c r="HXE36" s="570"/>
      <c r="HXF36" s="570"/>
      <c r="HXG36" s="570"/>
      <c r="HXH36" s="570"/>
      <c r="HXI36" s="570"/>
      <c r="HXJ36" s="570"/>
      <c r="HXK36" s="570"/>
      <c r="HXL36" s="570"/>
      <c r="HXM36" s="570"/>
      <c r="HXN36" s="570"/>
      <c r="HXO36" s="570"/>
      <c r="HXP36" s="570"/>
      <c r="HXQ36" s="570"/>
      <c r="HXR36" s="570"/>
      <c r="HXS36" s="570"/>
      <c r="HXT36" s="570"/>
      <c r="HXU36" s="570"/>
      <c r="HXV36" s="570"/>
      <c r="HXW36" s="570"/>
      <c r="HXX36" s="570"/>
      <c r="HXY36" s="570"/>
      <c r="HXZ36" s="570"/>
      <c r="HYA36" s="570"/>
      <c r="HYB36" s="570"/>
      <c r="HYC36" s="570"/>
      <c r="HYD36" s="570"/>
      <c r="HYE36" s="570"/>
      <c r="HYF36" s="570"/>
      <c r="HYG36" s="570"/>
      <c r="HYH36" s="570"/>
      <c r="HYI36" s="570"/>
      <c r="HYJ36" s="570"/>
      <c r="HYK36" s="570"/>
      <c r="HYL36" s="570"/>
      <c r="HYM36" s="570"/>
      <c r="HYN36" s="570"/>
      <c r="HYO36" s="570"/>
      <c r="HYP36" s="570"/>
      <c r="HYQ36" s="570"/>
      <c r="HYR36" s="570"/>
      <c r="HYS36" s="570"/>
      <c r="HYT36" s="570"/>
      <c r="HYU36" s="570"/>
      <c r="HYV36" s="570"/>
      <c r="HYW36" s="570"/>
      <c r="HYX36" s="570"/>
      <c r="HYY36" s="570"/>
      <c r="HYZ36" s="570"/>
      <c r="HZA36" s="570"/>
      <c r="HZB36" s="570"/>
      <c r="HZC36" s="570"/>
      <c r="HZD36" s="570"/>
      <c r="HZE36" s="570"/>
      <c r="HZF36" s="570"/>
      <c r="HZG36" s="570"/>
      <c r="HZH36" s="570"/>
      <c r="HZI36" s="570"/>
      <c r="HZJ36" s="570"/>
      <c r="HZK36" s="570"/>
      <c r="HZL36" s="570"/>
      <c r="HZM36" s="570"/>
      <c r="HZN36" s="570"/>
      <c r="HZO36" s="570"/>
      <c r="HZP36" s="570"/>
      <c r="HZQ36" s="570"/>
      <c r="HZR36" s="570"/>
      <c r="HZS36" s="570"/>
      <c r="HZT36" s="570"/>
      <c r="HZU36" s="570"/>
      <c r="HZV36" s="570"/>
      <c r="HZW36" s="570"/>
      <c r="HZX36" s="570"/>
      <c r="HZY36" s="570"/>
      <c r="HZZ36" s="570"/>
      <c r="IAA36" s="570"/>
      <c r="IAB36" s="570"/>
      <c r="IAC36" s="570"/>
      <c r="IAD36" s="570"/>
      <c r="IAE36" s="570"/>
      <c r="IAF36" s="570"/>
      <c r="IAG36" s="570"/>
      <c r="IAH36" s="570"/>
      <c r="IAI36" s="570"/>
      <c r="IAJ36" s="570"/>
      <c r="IAK36" s="570"/>
      <c r="IAL36" s="570"/>
      <c r="IAM36" s="570"/>
      <c r="IAN36" s="570"/>
      <c r="IAO36" s="570"/>
      <c r="IAP36" s="570"/>
      <c r="IAQ36" s="570"/>
      <c r="IAR36" s="570"/>
      <c r="IAS36" s="570"/>
      <c r="IAT36" s="570"/>
      <c r="IAU36" s="570"/>
      <c r="IAV36" s="570"/>
      <c r="IAW36" s="570"/>
      <c r="IAX36" s="570"/>
      <c r="IAY36" s="570"/>
      <c r="IAZ36" s="570"/>
      <c r="IBA36" s="570"/>
      <c r="IBB36" s="570"/>
      <c r="IBC36" s="570"/>
      <c r="IBD36" s="570"/>
      <c r="IBE36" s="570"/>
      <c r="IBF36" s="570"/>
      <c r="IBG36" s="570"/>
      <c r="IBH36" s="570"/>
      <c r="IBI36" s="570"/>
      <c r="IBJ36" s="570"/>
      <c r="IBK36" s="570"/>
      <c r="IBL36" s="570"/>
      <c r="IBM36" s="570"/>
      <c r="IBN36" s="570"/>
      <c r="IBO36" s="570"/>
      <c r="IBP36" s="570"/>
      <c r="IBQ36" s="570"/>
      <c r="IBR36" s="570"/>
      <c r="IBS36" s="570"/>
      <c r="IBT36" s="570"/>
      <c r="IBU36" s="570"/>
      <c r="IBV36" s="570"/>
      <c r="IBW36" s="570"/>
      <c r="IBX36" s="570"/>
      <c r="IBY36" s="570"/>
      <c r="IBZ36" s="570"/>
      <c r="ICA36" s="570"/>
      <c r="ICB36" s="570"/>
      <c r="ICC36" s="570"/>
      <c r="ICD36" s="570"/>
      <c r="ICE36" s="570"/>
      <c r="ICF36" s="570"/>
      <c r="ICG36" s="570"/>
      <c r="ICH36" s="570"/>
      <c r="ICI36" s="570"/>
      <c r="ICJ36" s="570"/>
      <c r="ICK36" s="570"/>
      <c r="ICL36" s="570"/>
      <c r="ICM36" s="570"/>
      <c r="ICN36" s="570"/>
      <c r="ICO36" s="570"/>
      <c r="ICP36" s="570"/>
      <c r="ICQ36" s="570"/>
      <c r="ICR36" s="570"/>
      <c r="ICS36" s="570"/>
      <c r="ICT36" s="570"/>
      <c r="ICU36" s="570"/>
      <c r="ICV36" s="570"/>
      <c r="ICW36" s="570"/>
      <c r="ICX36" s="570"/>
      <c r="ICY36" s="570"/>
      <c r="ICZ36" s="570"/>
      <c r="IDA36" s="570"/>
      <c r="IDB36" s="570"/>
      <c r="IDC36" s="570"/>
      <c r="IDD36" s="570"/>
      <c r="IDE36" s="570"/>
      <c r="IDF36" s="570"/>
      <c r="IDG36" s="570"/>
      <c r="IDH36" s="570"/>
      <c r="IDI36" s="570"/>
      <c r="IDJ36" s="570"/>
      <c r="IDK36" s="570"/>
      <c r="IDL36" s="570"/>
      <c r="IDM36" s="570"/>
      <c r="IDN36" s="570"/>
      <c r="IDO36" s="570"/>
      <c r="IDP36" s="570"/>
      <c r="IDQ36" s="570"/>
      <c r="IDR36" s="570"/>
      <c r="IDS36" s="570"/>
      <c r="IDT36" s="570"/>
      <c r="IDU36" s="570"/>
      <c r="IDV36" s="570"/>
      <c r="IDW36" s="570"/>
      <c r="IDX36" s="570"/>
      <c r="IDY36" s="570"/>
      <c r="IDZ36" s="570"/>
      <c r="IEA36" s="570"/>
      <c r="IEB36" s="570"/>
      <c r="IEC36" s="570"/>
      <c r="IED36" s="570"/>
      <c r="IEE36" s="570"/>
      <c r="IEF36" s="570"/>
      <c r="IEG36" s="570"/>
      <c r="IEH36" s="570"/>
      <c r="IEI36" s="570"/>
      <c r="IEJ36" s="570"/>
      <c r="IEK36" s="570"/>
      <c r="IEL36" s="570"/>
      <c r="IEM36" s="570"/>
      <c r="IEN36" s="570"/>
      <c r="IEO36" s="570"/>
      <c r="IEP36" s="570"/>
      <c r="IEQ36" s="570"/>
      <c r="IER36" s="570"/>
      <c r="IES36" s="570"/>
      <c r="IET36" s="570"/>
      <c r="IEU36" s="570"/>
      <c r="IEV36" s="570"/>
      <c r="IEW36" s="570"/>
      <c r="IEX36" s="570"/>
      <c r="IEY36" s="570"/>
      <c r="IEZ36" s="570"/>
      <c r="IFA36" s="570"/>
      <c r="IFB36" s="570"/>
      <c r="IFC36" s="570"/>
      <c r="IFD36" s="570"/>
      <c r="IFE36" s="570"/>
      <c r="IFF36" s="570"/>
      <c r="IFG36" s="570"/>
      <c r="IFH36" s="570"/>
      <c r="IFI36" s="570"/>
      <c r="IFJ36" s="570"/>
      <c r="IFK36" s="570"/>
      <c r="IFL36" s="570"/>
      <c r="IFM36" s="570"/>
      <c r="IFN36" s="570"/>
      <c r="IFO36" s="570"/>
      <c r="IFP36" s="570"/>
      <c r="IFQ36" s="570"/>
      <c r="IFR36" s="570"/>
      <c r="IFS36" s="570"/>
      <c r="IFT36" s="570"/>
      <c r="IFU36" s="570"/>
      <c r="IFV36" s="570"/>
      <c r="IFW36" s="570"/>
      <c r="IFX36" s="570"/>
      <c r="IFY36" s="570"/>
      <c r="IFZ36" s="570"/>
      <c r="IGA36" s="570"/>
      <c r="IGB36" s="570"/>
      <c r="IGC36" s="570"/>
      <c r="IGD36" s="570"/>
      <c r="IGE36" s="570"/>
      <c r="IGF36" s="570"/>
      <c r="IGG36" s="570"/>
      <c r="IGH36" s="570"/>
      <c r="IGI36" s="570"/>
      <c r="IGJ36" s="570"/>
      <c r="IGK36" s="570"/>
      <c r="IGL36" s="570"/>
      <c r="IGM36" s="570"/>
      <c r="IGN36" s="570"/>
      <c r="IGO36" s="570"/>
      <c r="IGP36" s="570"/>
      <c r="IGQ36" s="570"/>
      <c r="IGR36" s="570"/>
      <c r="IGS36" s="570"/>
      <c r="IGT36" s="570"/>
      <c r="IGU36" s="570"/>
      <c r="IGV36" s="570"/>
      <c r="IGW36" s="570"/>
      <c r="IGX36" s="570"/>
      <c r="IGY36" s="570"/>
      <c r="IGZ36" s="570"/>
      <c r="IHA36" s="570"/>
      <c r="IHB36" s="570"/>
      <c r="IHC36" s="570"/>
      <c r="IHD36" s="570"/>
      <c r="IHE36" s="570"/>
      <c r="IHF36" s="570"/>
      <c r="IHG36" s="570"/>
      <c r="IHH36" s="570"/>
      <c r="IHI36" s="570"/>
      <c r="IHJ36" s="570"/>
      <c r="IHK36" s="570"/>
      <c r="IHL36" s="570"/>
      <c r="IHM36" s="570"/>
      <c r="IHN36" s="570"/>
      <c r="IHO36" s="570"/>
      <c r="IHP36" s="570"/>
      <c r="IHQ36" s="570"/>
      <c r="IHR36" s="570"/>
      <c r="IHS36" s="570"/>
      <c r="IHT36" s="570"/>
      <c r="IHU36" s="570"/>
      <c r="IHV36" s="570"/>
      <c r="IHW36" s="570"/>
      <c r="IHX36" s="570"/>
      <c r="IHY36" s="570"/>
      <c r="IHZ36" s="570"/>
      <c r="IIA36" s="570"/>
      <c r="IIB36" s="570"/>
      <c r="IIC36" s="570"/>
      <c r="IID36" s="570"/>
      <c r="IIE36" s="570"/>
      <c r="IIF36" s="570"/>
      <c r="IIG36" s="570"/>
      <c r="IIH36" s="570"/>
      <c r="III36" s="570"/>
      <c r="IIJ36" s="570"/>
      <c r="IIK36" s="570"/>
      <c r="IIL36" s="570"/>
      <c r="IIM36" s="570"/>
      <c r="IIN36" s="570"/>
      <c r="IIO36" s="570"/>
      <c r="IIP36" s="570"/>
      <c r="IIQ36" s="570"/>
      <c r="IIR36" s="570"/>
      <c r="IIS36" s="570"/>
      <c r="IIT36" s="570"/>
      <c r="IIU36" s="570"/>
      <c r="IIV36" s="570"/>
      <c r="IIW36" s="570"/>
      <c r="IIX36" s="570"/>
      <c r="IIY36" s="570"/>
      <c r="IIZ36" s="570"/>
      <c r="IJA36" s="570"/>
      <c r="IJB36" s="570"/>
      <c r="IJC36" s="570"/>
      <c r="IJD36" s="570"/>
      <c r="IJE36" s="570"/>
      <c r="IJF36" s="570"/>
      <c r="IJG36" s="570"/>
      <c r="IJH36" s="570"/>
      <c r="IJI36" s="570"/>
      <c r="IJJ36" s="570"/>
      <c r="IJK36" s="570"/>
      <c r="IJL36" s="570"/>
      <c r="IJM36" s="570"/>
      <c r="IJN36" s="570"/>
      <c r="IJO36" s="570"/>
      <c r="IJP36" s="570"/>
      <c r="IJQ36" s="570"/>
      <c r="IJR36" s="570"/>
      <c r="IJS36" s="570"/>
      <c r="IJT36" s="570"/>
      <c r="IJU36" s="570"/>
      <c r="IJV36" s="570"/>
      <c r="IJW36" s="570"/>
      <c r="IJX36" s="570"/>
      <c r="IJY36" s="570"/>
      <c r="IJZ36" s="570"/>
      <c r="IKA36" s="570"/>
      <c r="IKB36" s="570"/>
      <c r="IKC36" s="570"/>
      <c r="IKD36" s="570"/>
      <c r="IKE36" s="570"/>
      <c r="IKF36" s="570"/>
      <c r="IKG36" s="570"/>
      <c r="IKH36" s="570"/>
      <c r="IKI36" s="570"/>
      <c r="IKJ36" s="570"/>
      <c r="IKK36" s="570"/>
      <c r="IKL36" s="570"/>
      <c r="IKM36" s="570"/>
      <c r="IKN36" s="570"/>
      <c r="IKO36" s="570"/>
      <c r="IKP36" s="570"/>
      <c r="IKQ36" s="570"/>
      <c r="IKR36" s="570"/>
      <c r="IKS36" s="570"/>
      <c r="IKT36" s="570"/>
      <c r="IKU36" s="570"/>
      <c r="IKV36" s="570"/>
      <c r="IKW36" s="570"/>
      <c r="IKX36" s="570"/>
      <c r="IKY36" s="570"/>
      <c r="IKZ36" s="570"/>
      <c r="ILA36" s="570"/>
      <c r="ILB36" s="570"/>
      <c r="ILC36" s="570"/>
      <c r="ILD36" s="570"/>
      <c r="ILE36" s="570"/>
      <c r="ILF36" s="570"/>
      <c r="ILG36" s="570"/>
      <c r="ILH36" s="570"/>
      <c r="ILI36" s="570"/>
      <c r="ILJ36" s="570"/>
      <c r="ILK36" s="570"/>
      <c r="ILL36" s="570"/>
      <c r="ILM36" s="570"/>
      <c r="ILN36" s="570"/>
      <c r="ILO36" s="570"/>
      <c r="ILP36" s="570"/>
      <c r="ILQ36" s="570"/>
      <c r="ILR36" s="570"/>
      <c r="ILS36" s="570"/>
      <c r="ILT36" s="570"/>
      <c r="ILU36" s="570"/>
      <c r="ILV36" s="570"/>
      <c r="ILW36" s="570"/>
      <c r="ILX36" s="570"/>
      <c r="ILY36" s="570"/>
      <c r="ILZ36" s="570"/>
      <c r="IMA36" s="570"/>
      <c r="IMB36" s="570"/>
      <c r="IMC36" s="570"/>
      <c r="IMD36" s="570"/>
      <c r="IME36" s="570"/>
      <c r="IMF36" s="570"/>
      <c r="IMG36" s="570"/>
      <c r="IMH36" s="570"/>
      <c r="IMI36" s="570"/>
      <c r="IMJ36" s="570"/>
      <c r="IMK36" s="570"/>
      <c r="IML36" s="570"/>
      <c r="IMM36" s="570"/>
      <c r="IMN36" s="570"/>
      <c r="IMO36" s="570"/>
      <c r="IMP36" s="570"/>
      <c r="IMQ36" s="570"/>
      <c r="IMR36" s="570"/>
      <c r="IMS36" s="570"/>
      <c r="IMT36" s="570"/>
      <c r="IMU36" s="570"/>
      <c r="IMV36" s="570"/>
      <c r="IMW36" s="570"/>
      <c r="IMX36" s="570"/>
      <c r="IMY36" s="570"/>
      <c r="IMZ36" s="570"/>
      <c r="INA36" s="570"/>
      <c r="INB36" s="570"/>
      <c r="INC36" s="570"/>
      <c r="IND36" s="570"/>
      <c r="INE36" s="570"/>
      <c r="INF36" s="570"/>
      <c r="ING36" s="570"/>
      <c r="INH36" s="570"/>
      <c r="INI36" s="570"/>
      <c r="INJ36" s="570"/>
      <c r="INK36" s="570"/>
      <c r="INL36" s="570"/>
      <c r="INM36" s="570"/>
      <c r="INN36" s="570"/>
      <c r="INO36" s="570"/>
      <c r="INP36" s="570"/>
      <c r="INQ36" s="570"/>
      <c r="INR36" s="570"/>
      <c r="INS36" s="570"/>
      <c r="INT36" s="570"/>
      <c r="INU36" s="570"/>
      <c r="INV36" s="570"/>
      <c r="INW36" s="570"/>
      <c r="INX36" s="570"/>
      <c r="INY36" s="570"/>
      <c r="INZ36" s="570"/>
      <c r="IOA36" s="570"/>
      <c r="IOB36" s="570"/>
      <c r="IOC36" s="570"/>
      <c r="IOD36" s="570"/>
      <c r="IOE36" s="570"/>
      <c r="IOF36" s="570"/>
      <c r="IOG36" s="570"/>
      <c r="IOH36" s="570"/>
      <c r="IOI36" s="570"/>
      <c r="IOJ36" s="570"/>
      <c r="IOK36" s="570"/>
      <c r="IOL36" s="570"/>
      <c r="IOM36" s="570"/>
      <c r="ION36" s="570"/>
      <c r="IOO36" s="570"/>
      <c r="IOP36" s="570"/>
      <c r="IOQ36" s="570"/>
      <c r="IOR36" s="570"/>
      <c r="IOS36" s="570"/>
      <c r="IOT36" s="570"/>
      <c r="IOU36" s="570"/>
      <c r="IOV36" s="570"/>
      <c r="IOW36" s="570"/>
      <c r="IOX36" s="570"/>
      <c r="IOY36" s="570"/>
      <c r="IOZ36" s="570"/>
      <c r="IPA36" s="570"/>
      <c r="IPB36" s="570"/>
      <c r="IPC36" s="570"/>
      <c r="IPD36" s="570"/>
      <c r="IPE36" s="570"/>
      <c r="IPF36" s="570"/>
      <c r="IPG36" s="570"/>
      <c r="IPH36" s="570"/>
      <c r="IPI36" s="570"/>
      <c r="IPJ36" s="570"/>
      <c r="IPK36" s="570"/>
      <c r="IPL36" s="570"/>
      <c r="IPM36" s="570"/>
      <c r="IPN36" s="570"/>
      <c r="IPO36" s="570"/>
      <c r="IPP36" s="570"/>
      <c r="IPQ36" s="570"/>
      <c r="IPR36" s="570"/>
      <c r="IPS36" s="570"/>
      <c r="IPT36" s="570"/>
      <c r="IPU36" s="570"/>
      <c r="IPV36" s="570"/>
      <c r="IPW36" s="570"/>
      <c r="IPX36" s="570"/>
      <c r="IPY36" s="570"/>
      <c r="IPZ36" s="570"/>
      <c r="IQA36" s="570"/>
      <c r="IQB36" s="570"/>
      <c r="IQC36" s="570"/>
      <c r="IQD36" s="570"/>
      <c r="IQE36" s="570"/>
      <c r="IQF36" s="570"/>
      <c r="IQG36" s="570"/>
      <c r="IQH36" s="570"/>
      <c r="IQI36" s="570"/>
      <c r="IQJ36" s="570"/>
      <c r="IQK36" s="570"/>
      <c r="IQL36" s="570"/>
      <c r="IQM36" s="570"/>
      <c r="IQN36" s="570"/>
      <c r="IQO36" s="570"/>
      <c r="IQP36" s="570"/>
      <c r="IQQ36" s="570"/>
      <c r="IQR36" s="570"/>
      <c r="IQS36" s="570"/>
      <c r="IQT36" s="570"/>
      <c r="IQU36" s="570"/>
      <c r="IQV36" s="570"/>
      <c r="IQW36" s="570"/>
      <c r="IQX36" s="570"/>
      <c r="IQY36" s="570"/>
      <c r="IQZ36" s="570"/>
      <c r="IRA36" s="570"/>
      <c r="IRB36" s="570"/>
      <c r="IRC36" s="570"/>
      <c r="IRD36" s="570"/>
      <c r="IRE36" s="570"/>
      <c r="IRF36" s="570"/>
      <c r="IRG36" s="570"/>
      <c r="IRH36" s="570"/>
      <c r="IRI36" s="570"/>
      <c r="IRJ36" s="570"/>
      <c r="IRK36" s="570"/>
      <c r="IRL36" s="570"/>
      <c r="IRM36" s="570"/>
      <c r="IRN36" s="570"/>
      <c r="IRO36" s="570"/>
      <c r="IRP36" s="570"/>
      <c r="IRQ36" s="570"/>
      <c r="IRR36" s="570"/>
      <c r="IRS36" s="570"/>
      <c r="IRT36" s="570"/>
      <c r="IRU36" s="570"/>
      <c r="IRV36" s="570"/>
      <c r="IRW36" s="570"/>
      <c r="IRX36" s="570"/>
      <c r="IRY36" s="570"/>
      <c r="IRZ36" s="570"/>
      <c r="ISA36" s="570"/>
      <c r="ISB36" s="570"/>
      <c r="ISC36" s="570"/>
      <c r="ISD36" s="570"/>
      <c r="ISE36" s="570"/>
      <c r="ISF36" s="570"/>
      <c r="ISG36" s="570"/>
      <c r="ISH36" s="570"/>
      <c r="ISI36" s="570"/>
      <c r="ISJ36" s="570"/>
      <c r="ISK36" s="570"/>
      <c r="ISL36" s="570"/>
      <c r="ISM36" s="570"/>
      <c r="ISN36" s="570"/>
      <c r="ISO36" s="570"/>
      <c r="ISP36" s="570"/>
      <c r="ISQ36" s="570"/>
      <c r="ISR36" s="570"/>
      <c r="ISS36" s="570"/>
      <c r="IST36" s="570"/>
      <c r="ISU36" s="570"/>
      <c r="ISV36" s="570"/>
      <c r="ISW36" s="570"/>
      <c r="ISX36" s="570"/>
      <c r="ISY36" s="570"/>
      <c r="ISZ36" s="570"/>
      <c r="ITA36" s="570"/>
      <c r="ITB36" s="570"/>
      <c r="ITC36" s="570"/>
      <c r="ITD36" s="570"/>
      <c r="ITE36" s="570"/>
      <c r="ITF36" s="570"/>
      <c r="ITG36" s="570"/>
      <c r="ITH36" s="570"/>
      <c r="ITI36" s="570"/>
      <c r="ITJ36" s="570"/>
      <c r="ITK36" s="570"/>
      <c r="ITL36" s="570"/>
      <c r="ITM36" s="570"/>
      <c r="ITN36" s="570"/>
      <c r="ITO36" s="570"/>
      <c r="ITP36" s="570"/>
      <c r="ITQ36" s="570"/>
      <c r="ITR36" s="570"/>
      <c r="ITS36" s="570"/>
      <c r="ITT36" s="570"/>
      <c r="ITU36" s="570"/>
      <c r="ITV36" s="570"/>
      <c r="ITW36" s="570"/>
      <c r="ITX36" s="570"/>
      <c r="ITY36" s="570"/>
      <c r="ITZ36" s="570"/>
      <c r="IUA36" s="570"/>
      <c r="IUB36" s="570"/>
      <c r="IUC36" s="570"/>
      <c r="IUD36" s="570"/>
      <c r="IUE36" s="570"/>
      <c r="IUF36" s="570"/>
      <c r="IUG36" s="570"/>
      <c r="IUH36" s="570"/>
      <c r="IUI36" s="570"/>
      <c r="IUJ36" s="570"/>
      <c r="IUK36" s="570"/>
      <c r="IUL36" s="570"/>
      <c r="IUM36" s="570"/>
      <c r="IUN36" s="570"/>
      <c r="IUO36" s="570"/>
      <c r="IUP36" s="570"/>
      <c r="IUQ36" s="570"/>
      <c r="IUR36" s="570"/>
      <c r="IUS36" s="570"/>
      <c r="IUT36" s="570"/>
      <c r="IUU36" s="570"/>
      <c r="IUV36" s="570"/>
      <c r="IUW36" s="570"/>
      <c r="IUX36" s="570"/>
      <c r="IUY36" s="570"/>
      <c r="IUZ36" s="570"/>
      <c r="IVA36" s="570"/>
      <c r="IVB36" s="570"/>
      <c r="IVC36" s="570"/>
      <c r="IVD36" s="570"/>
      <c r="IVE36" s="570"/>
      <c r="IVF36" s="570"/>
      <c r="IVG36" s="570"/>
      <c r="IVH36" s="570"/>
      <c r="IVI36" s="570"/>
      <c r="IVJ36" s="570"/>
      <c r="IVK36" s="570"/>
      <c r="IVL36" s="570"/>
      <c r="IVM36" s="570"/>
      <c r="IVN36" s="570"/>
      <c r="IVO36" s="570"/>
      <c r="IVP36" s="570"/>
      <c r="IVQ36" s="570"/>
      <c r="IVR36" s="570"/>
      <c r="IVS36" s="570"/>
      <c r="IVT36" s="570"/>
      <c r="IVU36" s="570"/>
      <c r="IVV36" s="570"/>
      <c r="IVW36" s="570"/>
      <c r="IVX36" s="570"/>
      <c r="IVY36" s="570"/>
      <c r="IVZ36" s="570"/>
      <c r="IWA36" s="570"/>
      <c r="IWB36" s="570"/>
      <c r="IWC36" s="570"/>
      <c r="IWD36" s="570"/>
      <c r="IWE36" s="570"/>
      <c r="IWF36" s="570"/>
      <c r="IWG36" s="570"/>
      <c r="IWH36" s="570"/>
      <c r="IWI36" s="570"/>
      <c r="IWJ36" s="570"/>
      <c r="IWK36" s="570"/>
      <c r="IWL36" s="570"/>
      <c r="IWM36" s="570"/>
      <c r="IWN36" s="570"/>
      <c r="IWO36" s="570"/>
      <c r="IWP36" s="570"/>
      <c r="IWQ36" s="570"/>
      <c r="IWR36" s="570"/>
      <c r="IWS36" s="570"/>
      <c r="IWT36" s="570"/>
      <c r="IWU36" s="570"/>
      <c r="IWV36" s="570"/>
      <c r="IWW36" s="570"/>
      <c r="IWX36" s="570"/>
      <c r="IWY36" s="570"/>
      <c r="IWZ36" s="570"/>
      <c r="IXA36" s="570"/>
      <c r="IXB36" s="570"/>
      <c r="IXC36" s="570"/>
      <c r="IXD36" s="570"/>
      <c r="IXE36" s="570"/>
      <c r="IXF36" s="570"/>
      <c r="IXG36" s="570"/>
      <c r="IXH36" s="570"/>
      <c r="IXI36" s="570"/>
      <c r="IXJ36" s="570"/>
      <c r="IXK36" s="570"/>
      <c r="IXL36" s="570"/>
      <c r="IXM36" s="570"/>
      <c r="IXN36" s="570"/>
      <c r="IXO36" s="570"/>
      <c r="IXP36" s="570"/>
      <c r="IXQ36" s="570"/>
      <c r="IXR36" s="570"/>
      <c r="IXS36" s="570"/>
      <c r="IXT36" s="570"/>
      <c r="IXU36" s="570"/>
      <c r="IXV36" s="570"/>
      <c r="IXW36" s="570"/>
      <c r="IXX36" s="570"/>
      <c r="IXY36" s="570"/>
      <c r="IXZ36" s="570"/>
      <c r="IYA36" s="570"/>
      <c r="IYB36" s="570"/>
      <c r="IYC36" s="570"/>
      <c r="IYD36" s="570"/>
      <c r="IYE36" s="570"/>
      <c r="IYF36" s="570"/>
      <c r="IYG36" s="570"/>
      <c r="IYH36" s="570"/>
      <c r="IYI36" s="570"/>
      <c r="IYJ36" s="570"/>
      <c r="IYK36" s="570"/>
      <c r="IYL36" s="570"/>
      <c r="IYM36" s="570"/>
      <c r="IYN36" s="570"/>
      <c r="IYO36" s="570"/>
      <c r="IYP36" s="570"/>
      <c r="IYQ36" s="570"/>
      <c r="IYR36" s="570"/>
      <c r="IYS36" s="570"/>
      <c r="IYT36" s="570"/>
      <c r="IYU36" s="570"/>
      <c r="IYV36" s="570"/>
      <c r="IYW36" s="570"/>
      <c r="IYX36" s="570"/>
      <c r="IYY36" s="570"/>
      <c r="IYZ36" s="570"/>
      <c r="IZA36" s="570"/>
      <c r="IZB36" s="570"/>
      <c r="IZC36" s="570"/>
      <c r="IZD36" s="570"/>
      <c r="IZE36" s="570"/>
      <c r="IZF36" s="570"/>
      <c r="IZG36" s="570"/>
      <c r="IZH36" s="570"/>
      <c r="IZI36" s="570"/>
      <c r="IZJ36" s="570"/>
      <c r="IZK36" s="570"/>
      <c r="IZL36" s="570"/>
      <c r="IZM36" s="570"/>
      <c r="IZN36" s="570"/>
      <c r="IZO36" s="570"/>
      <c r="IZP36" s="570"/>
      <c r="IZQ36" s="570"/>
      <c r="IZR36" s="570"/>
      <c r="IZS36" s="570"/>
      <c r="IZT36" s="570"/>
      <c r="IZU36" s="570"/>
      <c r="IZV36" s="570"/>
      <c r="IZW36" s="570"/>
      <c r="IZX36" s="570"/>
      <c r="IZY36" s="570"/>
      <c r="IZZ36" s="570"/>
      <c r="JAA36" s="570"/>
      <c r="JAB36" s="570"/>
      <c r="JAC36" s="570"/>
      <c r="JAD36" s="570"/>
      <c r="JAE36" s="570"/>
      <c r="JAF36" s="570"/>
      <c r="JAG36" s="570"/>
      <c r="JAH36" s="570"/>
      <c r="JAI36" s="570"/>
      <c r="JAJ36" s="570"/>
      <c r="JAK36" s="570"/>
      <c r="JAL36" s="570"/>
      <c r="JAM36" s="570"/>
      <c r="JAN36" s="570"/>
      <c r="JAO36" s="570"/>
      <c r="JAP36" s="570"/>
      <c r="JAQ36" s="570"/>
      <c r="JAR36" s="570"/>
      <c r="JAS36" s="570"/>
      <c r="JAT36" s="570"/>
      <c r="JAU36" s="570"/>
      <c r="JAV36" s="570"/>
      <c r="JAW36" s="570"/>
      <c r="JAX36" s="570"/>
      <c r="JAY36" s="570"/>
      <c r="JAZ36" s="570"/>
      <c r="JBA36" s="570"/>
      <c r="JBB36" s="570"/>
      <c r="JBC36" s="570"/>
      <c r="JBD36" s="570"/>
      <c r="JBE36" s="570"/>
      <c r="JBF36" s="570"/>
      <c r="JBG36" s="570"/>
      <c r="JBH36" s="570"/>
      <c r="JBI36" s="570"/>
      <c r="JBJ36" s="570"/>
      <c r="JBK36" s="570"/>
      <c r="JBL36" s="570"/>
      <c r="JBM36" s="570"/>
      <c r="JBN36" s="570"/>
      <c r="JBO36" s="570"/>
      <c r="JBP36" s="570"/>
      <c r="JBQ36" s="570"/>
      <c r="JBR36" s="570"/>
      <c r="JBS36" s="570"/>
      <c r="JBT36" s="570"/>
      <c r="JBU36" s="570"/>
      <c r="JBV36" s="570"/>
      <c r="JBW36" s="570"/>
      <c r="JBX36" s="570"/>
      <c r="JBY36" s="570"/>
      <c r="JBZ36" s="570"/>
      <c r="JCA36" s="570"/>
      <c r="JCB36" s="570"/>
      <c r="JCC36" s="570"/>
      <c r="JCD36" s="570"/>
      <c r="JCE36" s="570"/>
      <c r="JCF36" s="570"/>
      <c r="JCG36" s="570"/>
      <c r="JCH36" s="570"/>
      <c r="JCI36" s="570"/>
      <c r="JCJ36" s="570"/>
      <c r="JCK36" s="570"/>
      <c r="JCL36" s="570"/>
      <c r="JCM36" s="570"/>
      <c r="JCN36" s="570"/>
      <c r="JCO36" s="570"/>
      <c r="JCP36" s="570"/>
      <c r="JCQ36" s="570"/>
      <c r="JCR36" s="570"/>
      <c r="JCS36" s="570"/>
      <c r="JCT36" s="570"/>
      <c r="JCU36" s="570"/>
      <c r="JCV36" s="570"/>
      <c r="JCW36" s="570"/>
      <c r="JCX36" s="570"/>
      <c r="JCY36" s="570"/>
      <c r="JCZ36" s="570"/>
      <c r="JDA36" s="570"/>
      <c r="JDB36" s="570"/>
      <c r="JDC36" s="570"/>
      <c r="JDD36" s="570"/>
      <c r="JDE36" s="570"/>
      <c r="JDF36" s="570"/>
      <c r="JDG36" s="570"/>
      <c r="JDH36" s="570"/>
      <c r="JDI36" s="570"/>
      <c r="JDJ36" s="570"/>
      <c r="JDK36" s="570"/>
      <c r="JDL36" s="570"/>
      <c r="JDM36" s="570"/>
      <c r="JDN36" s="570"/>
      <c r="JDO36" s="570"/>
      <c r="JDP36" s="570"/>
      <c r="JDQ36" s="570"/>
      <c r="JDR36" s="570"/>
      <c r="JDS36" s="570"/>
      <c r="JDT36" s="570"/>
      <c r="JDU36" s="570"/>
      <c r="JDV36" s="570"/>
      <c r="JDW36" s="570"/>
      <c r="JDX36" s="570"/>
      <c r="JDY36" s="570"/>
      <c r="JDZ36" s="570"/>
      <c r="JEA36" s="570"/>
      <c r="JEB36" s="570"/>
      <c r="JEC36" s="570"/>
      <c r="JED36" s="570"/>
      <c r="JEE36" s="570"/>
      <c r="JEF36" s="570"/>
      <c r="JEG36" s="570"/>
      <c r="JEH36" s="570"/>
      <c r="JEI36" s="570"/>
      <c r="JEJ36" s="570"/>
      <c r="JEK36" s="570"/>
      <c r="JEL36" s="570"/>
      <c r="JEM36" s="570"/>
      <c r="JEN36" s="570"/>
      <c r="JEO36" s="570"/>
      <c r="JEP36" s="570"/>
      <c r="JEQ36" s="570"/>
      <c r="JER36" s="570"/>
      <c r="JES36" s="570"/>
      <c r="JET36" s="570"/>
      <c r="JEU36" s="570"/>
      <c r="JEV36" s="570"/>
      <c r="JEW36" s="570"/>
      <c r="JEX36" s="570"/>
      <c r="JEY36" s="570"/>
      <c r="JEZ36" s="570"/>
      <c r="JFA36" s="570"/>
      <c r="JFB36" s="570"/>
      <c r="JFC36" s="570"/>
      <c r="JFD36" s="570"/>
      <c r="JFE36" s="570"/>
      <c r="JFF36" s="570"/>
      <c r="JFG36" s="570"/>
      <c r="JFH36" s="570"/>
      <c r="JFI36" s="570"/>
      <c r="JFJ36" s="570"/>
      <c r="JFK36" s="570"/>
      <c r="JFL36" s="570"/>
      <c r="JFM36" s="570"/>
      <c r="JFN36" s="570"/>
      <c r="JFO36" s="570"/>
      <c r="JFP36" s="570"/>
      <c r="JFQ36" s="570"/>
      <c r="JFR36" s="570"/>
      <c r="JFS36" s="570"/>
      <c r="JFT36" s="570"/>
      <c r="JFU36" s="570"/>
      <c r="JFV36" s="570"/>
      <c r="JFW36" s="570"/>
      <c r="JFX36" s="570"/>
      <c r="JFY36" s="570"/>
      <c r="JFZ36" s="570"/>
      <c r="JGA36" s="570"/>
      <c r="JGB36" s="570"/>
      <c r="JGC36" s="570"/>
      <c r="JGD36" s="570"/>
      <c r="JGE36" s="570"/>
      <c r="JGF36" s="570"/>
      <c r="JGG36" s="570"/>
      <c r="JGH36" s="570"/>
      <c r="JGI36" s="570"/>
      <c r="JGJ36" s="570"/>
      <c r="JGK36" s="570"/>
      <c r="JGL36" s="570"/>
      <c r="JGM36" s="570"/>
      <c r="JGN36" s="570"/>
      <c r="JGO36" s="570"/>
      <c r="JGP36" s="570"/>
      <c r="JGQ36" s="570"/>
      <c r="JGR36" s="570"/>
      <c r="JGS36" s="570"/>
      <c r="JGT36" s="570"/>
      <c r="JGU36" s="570"/>
      <c r="JGV36" s="570"/>
      <c r="JGW36" s="570"/>
      <c r="JGX36" s="570"/>
      <c r="JGY36" s="570"/>
      <c r="JGZ36" s="570"/>
      <c r="JHA36" s="570"/>
      <c r="JHB36" s="570"/>
      <c r="JHC36" s="570"/>
      <c r="JHD36" s="570"/>
      <c r="JHE36" s="570"/>
      <c r="JHF36" s="570"/>
      <c r="JHG36" s="570"/>
      <c r="JHH36" s="570"/>
      <c r="JHI36" s="570"/>
      <c r="JHJ36" s="570"/>
      <c r="JHK36" s="570"/>
      <c r="JHL36" s="570"/>
      <c r="JHM36" s="570"/>
      <c r="JHN36" s="570"/>
      <c r="JHO36" s="570"/>
      <c r="JHP36" s="570"/>
      <c r="JHQ36" s="570"/>
      <c r="JHR36" s="570"/>
      <c r="JHS36" s="570"/>
      <c r="JHT36" s="570"/>
      <c r="JHU36" s="570"/>
      <c r="JHV36" s="570"/>
      <c r="JHW36" s="570"/>
      <c r="JHX36" s="570"/>
      <c r="JHY36" s="570"/>
      <c r="JHZ36" s="570"/>
      <c r="JIA36" s="570"/>
      <c r="JIB36" s="570"/>
      <c r="JIC36" s="570"/>
      <c r="JID36" s="570"/>
      <c r="JIE36" s="570"/>
      <c r="JIF36" s="570"/>
      <c r="JIG36" s="570"/>
      <c r="JIH36" s="570"/>
      <c r="JII36" s="570"/>
      <c r="JIJ36" s="570"/>
      <c r="JIK36" s="570"/>
      <c r="JIL36" s="570"/>
      <c r="JIM36" s="570"/>
      <c r="JIN36" s="570"/>
      <c r="JIO36" s="570"/>
      <c r="JIP36" s="570"/>
      <c r="JIQ36" s="570"/>
      <c r="JIR36" s="570"/>
      <c r="JIS36" s="570"/>
      <c r="JIT36" s="570"/>
      <c r="JIU36" s="570"/>
      <c r="JIV36" s="570"/>
      <c r="JIW36" s="570"/>
      <c r="JIX36" s="570"/>
      <c r="JIY36" s="570"/>
      <c r="JIZ36" s="570"/>
      <c r="JJA36" s="570"/>
      <c r="JJB36" s="570"/>
      <c r="JJC36" s="570"/>
      <c r="JJD36" s="570"/>
      <c r="JJE36" s="570"/>
      <c r="JJF36" s="570"/>
      <c r="JJG36" s="570"/>
      <c r="JJH36" s="570"/>
      <c r="JJI36" s="570"/>
      <c r="JJJ36" s="570"/>
      <c r="JJK36" s="570"/>
      <c r="JJL36" s="570"/>
      <c r="JJM36" s="570"/>
      <c r="JJN36" s="570"/>
      <c r="JJO36" s="570"/>
      <c r="JJP36" s="570"/>
      <c r="JJQ36" s="570"/>
      <c r="JJR36" s="570"/>
      <c r="JJS36" s="570"/>
      <c r="JJT36" s="570"/>
      <c r="JJU36" s="570"/>
      <c r="JJV36" s="570"/>
      <c r="JJW36" s="570"/>
      <c r="JJX36" s="570"/>
      <c r="JJY36" s="570"/>
      <c r="JJZ36" s="570"/>
      <c r="JKA36" s="570"/>
      <c r="JKB36" s="570"/>
      <c r="JKC36" s="570"/>
      <c r="JKD36" s="570"/>
      <c r="JKE36" s="570"/>
      <c r="JKF36" s="570"/>
      <c r="JKG36" s="570"/>
      <c r="JKH36" s="570"/>
      <c r="JKI36" s="570"/>
      <c r="JKJ36" s="570"/>
      <c r="JKK36" s="570"/>
      <c r="JKL36" s="570"/>
      <c r="JKM36" s="570"/>
      <c r="JKN36" s="570"/>
      <c r="JKO36" s="570"/>
      <c r="JKP36" s="570"/>
      <c r="JKQ36" s="570"/>
      <c r="JKR36" s="570"/>
      <c r="JKS36" s="570"/>
      <c r="JKT36" s="570"/>
      <c r="JKU36" s="570"/>
      <c r="JKV36" s="570"/>
      <c r="JKW36" s="570"/>
      <c r="JKX36" s="570"/>
      <c r="JKY36" s="570"/>
      <c r="JKZ36" s="570"/>
      <c r="JLA36" s="570"/>
      <c r="JLB36" s="570"/>
      <c r="JLC36" s="570"/>
      <c r="JLD36" s="570"/>
      <c r="JLE36" s="570"/>
      <c r="JLF36" s="570"/>
      <c r="JLG36" s="570"/>
      <c r="JLH36" s="570"/>
      <c r="JLI36" s="570"/>
      <c r="JLJ36" s="570"/>
      <c r="JLK36" s="570"/>
      <c r="JLL36" s="570"/>
      <c r="JLM36" s="570"/>
      <c r="JLN36" s="570"/>
      <c r="JLO36" s="570"/>
      <c r="JLP36" s="570"/>
      <c r="JLQ36" s="570"/>
      <c r="JLR36" s="570"/>
      <c r="JLS36" s="570"/>
      <c r="JLT36" s="570"/>
      <c r="JLU36" s="570"/>
      <c r="JLV36" s="570"/>
      <c r="JLW36" s="570"/>
      <c r="JLX36" s="570"/>
      <c r="JLY36" s="570"/>
      <c r="JLZ36" s="570"/>
      <c r="JMA36" s="570"/>
      <c r="JMB36" s="570"/>
      <c r="JMC36" s="570"/>
      <c r="JMD36" s="570"/>
      <c r="JME36" s="570"/>
      <c r="JMF36" s="570"/>
      <c r="JMG36" s="570"/>
      <c r="JMH36" s="570"/>
      <c r="JMI36" s="570"/>
      <c r="JMJ36" s="570"/>
      <c r="JMK36" s="570"/>
      <c r="JML36" s="570"/>
      <c r="JMM36" s="570"/>
      <c r="JMN36" s="570"/>
      <c r="JMO36" s="570"/>
      <c r="JMP36" s="570"/>
      <c r="JMQ36" s="570"/>
      <c r="JMR36" s="570"/>
      <c r="JMS36" s="570"/>
      <c r="JMT36" s="570"/>
      <c r="JMU36" s="570"/>
      <c r="JMV36" s="570"/>
      <c r="JMW36" s="570"/>
      <c r="JMX36" s="570"/>
      <c r="JMY36" s="570"/>
      <c r="JMZ36" s="570"/>
      <c r="JNA36" s="570"/>
      <c r="JNB36" s="570"/>
      <c r="JNC36" s="570"/>
      <c r="JND36" s="570"/>
      <c r="JNE36" s="570"/>
      <c r="JNF36" s="570"/>
      <c r="JNG36" s="570"/>
      <c r="JNH36" s="570"/>
      <c r="JNI36" s="570"/>
      <c r="JNJ36" s="570"/>
      <c r="JNK36" s="570"/>
      <c r="JNL36" s="570"/>
      <c r="JNM36" s="570"/>
      <c r="JNN36" s="570"/>
      <c r="JNO36" s="570"/>
      <c r="JNP36" s="570"/>
      <c r="JNQ36" s="570"/>
      <c r="JNR36" s="570"/>
      <c r="JNS36" s="570"/>
      <c r="JNT36" s="570"/>
      <c r="JNU36" s="570"/>
      <c r="JNV36" s="570"/>
      <c r="JNW36" s="570"/>
      <c r="JNX36" s="570"/>
      <c r="JNY36" s="570"/>
      <c r="JNZ36" s="570"/>
      <c r="JOA36" s="570"/>
      <c r="JOB36" s="570"/>
      <c r="JOC36" s="570"/>
      <c r="JOD36" s="570"/>
      <c r="JOE36" s="570"/>
      <c r="JOF36" s="570"/>
      <c r="JOG36" s="570"/>
      <c r="JOH36" s="570"/>
      <c r="JOI36" s="570"/>
      <c r="JOJ36" s="570"/>
      <c r="JOK36" s="570"/>
      <c r="JOL36" s="570"/>
      <c r="JOM36" s="570"/>
      <c r="JON36" s="570"/>
      <c r="JOO36" s="570"/>
      <c r="JOP36" s="570"/>
      <c r="JOQ36" s="570"/>
      <c r="JOR36" s="570"/>
      <c r="JOS36" s="570"/>
      <c r="JOT36" s="570"/>
      <c r="JOU36" s="570"/>
      <c r="JOV36" s="570"/>
      <c r="JOW36" s="570"/>
      <c r="JOX36" s="570"/>
      <c r="JOY36" s="570"/>
      <c r="JOZ36" s="570"/>
      <c r="JPA36" s="570"/>
      <c r="JPB36" s="570"/>
      <c r="JPC36" s="570"/>
      <c r="JPD36" s="570"/>
      <c r="JPE36" s="570"/>
      <c r="JPF36" s="570"/>
      <c r="JPG36" s="570"/>
      <c r="JPH36" s="570"/>
      <c r="JPI36" s="570"/>
      <c r="JPJ36" s="570"/>
      <c r="JPK36" s="570"/>
      <c r="JPL36" s="570"/>
      <c r="JPM36" s="570"/>
      <c r="JPN36" s="570"/>
      <c r="JPO36" s="570"/>
      <c r="JPP36" s="570"/>
      <c r="JPQ36" s="570"/>
      <c r="JPR36" s="570"/>
      <c r="JPS36" s="570"/>
      <c r="JPT36" s="570"/>
      <c r="JPU36" s="570"/>
      <c r="JPV36" s="570"/>
      <c r="JPW36" s="570"/>
      <c r="JPX36" s="570"/>
      <c r="JPY36" s="570"/>
      <c r="JPZ36" s="570"/>
      <c r="JQA36" s="570"/>
      <c r="JQB36" s="570"/>
      <c r="JQC36" s="570"/>
      <c r="JQD36" s="570"/>
      <c r="JQE36" s="570"/>
      <c r="JQF36" s="570"/>
      <c r="JQG36" s="570"/>
      <c r="JQH36" s="570"/>
      <c r="JQI36" s="570"/>
      <c r="JQJ36" s="570"/>
      <c r="JQK36" s="570"/>
      <c r="JQL36" s="570"/>
      <c r="JQM36" s="570"/>
      <c r="JQN36" s="570"/>
      <c r="JQO36" s="570"/>
      <c r="JQP36" s="570"/>
      <c r="JQQ36" s="570"/>
      <c r="JQR36" s="570"/>
      <c r="JQS36" s="570"/>
      <c r="JQT36" s="570"/>
      <c r="JQU36" s="570"/>
      <c r="JQV36" s="570"/>
      <c r="JQW36" s="570"/>
      <c r="JQX36" s="570"/>
      <c r="JQY36" s="570"/>
      <c r="JQZ36" s="570"/>
      <c r="JRA36" s="570"/>
      <c r="JRB36" s="570"/>
      <c r="JRC36" s="570"/>
      <c r="JRD36" s="570"/>
      <c r="JRE36" s="570"/>
      <c r="JRF36" s="570"/>
      <c r="JRG36" s="570"/>
      <c r="JRH36" s="570"/>
      <c r="JRI36" s="570"/>
      <c r="JRJ36" s="570"/>
      <c r="JRK36" s="570"/>
      <c r="JRL36" s="570"/>
      <c r="JRM36" s="570"/>
      <c r="JRN36" s="570"/>
      <c r="JRO36" s="570"/>
      <c r="JRP36" s="570"/>
      <c r="JRQ36" s="570"/>
      <c r="JRR36" s="570"/>
      <c r="JRS36" s="570"/>
      <c r="JRT36" s="570"/>
      <c r="JRU36" s="570"/>
      <c r="JRV36" s="570"/>
      <c r="JRW36" s="570"/>
      <c r="JRX36" s="570"/>
      <c r="JRY36" s="570"/>
      <c r="JRZ36" s="570"/>
      <c r="JSA36" s="570"/>
      <c r="JSB36" s="570"/>
      <c r="JSC36" s="570"/>
      <c r="JSD36" s="570"/>
      <c r="JSE36" s="570"/>
      <c r="JSF36" s="570"/>
      <c r="JSG36" s="570"/>
      <c r="JSH36" s="570"/>
      <c r="JSI36" s="570"/>
      <c r="JSJ36" s="570"/>
      <c r="JSK36" s="570"/>
      <c r="JSL36" s="570"/>
      <c r="JSM36" s="570"/>
      <c r="JSN36" s="570"/>
      <c r="JSO36" s="570"/>
      <c r="JSP36" s="570"/>
      <c r="JSQ36" s="570"/>
      <c r="JSR36" s="570"/>
      <c r="JSS36" s="570"/>
      <c r="JST36" s="570"/>
      <c r="JSU36" s="570"/>
      <c r="JSV36" s="570"/>
      <c r="JSW36" s="570"/>
      <c r="JSX36" s="570"/>
      <c r="JSY36" s="570"/>
      <c r="JSZ36" s="570"/>
      <c r="JTA36" s="570"/>
      <c r="JTB36" s="570"/>
      <c r="JTC36" s="570"/>
      <c r="JTD36" s="570"/>
      <c r="JTE36" s="570"/>
      <c r="JTF36" s="570"/>
      <c r="JTG36" s="570"/>
      <c r="JTH36" s="570"/>
      <c r="JTI36" s="570"/>
      <c r="JTJ36" s="570"/>
      <c r="JTK36" s="570"/>
      <c r="JTL36" s="570"/>
      <c r="JTM36" s="570"/>
      <c r="JTN36" s="570"/>
      <c r="JTO36" s="570"/>
      <c r="JTP36" s="570"/>
      <c r="JTQ36" s="570"/>
      <c r="JTR36" s="570"/>
      <c r="JTS36" s="570"/>
      <c r="JTT36" s="570"/>
      <c r="JTU36" s="570"/>
      <c r="JTV36" s="570"/>
      <c r="JTW36" s="570"/>
      <c r="JTX36" s="570"/>
      <c r="JTY36" s="570"/>
      <c r="JTZ36" s="570"/>
      <c r="JUA36" s="570"/>
      <c r="JUB36" s="570"/>
      <c r="JUC36" s="570"/>
      <c r="JUD36" s="570"/>
      <c r="JUE36" s="570"/>
      <c r="JUF36" s="570"/>
      <c r="JUG36" s="570"/>
      <c r="JUH36" s="570"/>
      <c r="JUI36" s="570"/>
      <c r="JUJ36" s="570"/>
      <c r="JUK36" s="570"/>
      <c r="JUL36" s="570"/>
      <c r="JUM36" s="570"/>
      <c r="JUN36" s="570"/>
      <c r="JUO36" s="570"/>
      <c r="JUP36" s="570"/>
      <c r="JUQ36" s="570"/>
      <c r="JUR36" s="570"/>
      <c r="JUS36" s="570"/>
      <c r="JUT36" s="570"/>
      <c r="JUU36" s="570"/>
      <c r="JUV36" s="570"/>
      <c r="JUW36" s="570"/>
      <c r="JUX36" s="570"/>
      <c r="JUY36" s="570"/>
      <c r="JUZ36" s="570"/>
      <c r="JVA36" s="570"/>
      <c r="JVB36" s="570"/>
      <c r="JVC36" s="570"/>
      <c r="JVD36" s="570"/>
      <c r="JVE36" s="570"/>
      <c r="JVF36" s="570"/>
      <c r="JVG36" s="570"/>
      <c r="JVH36" s="570"/>
      <c r="JVI36" s="570"/>
      <c r="JVJ36" s="570"/>
      <c r="JVK36" s="570"/>
      <c r="JVL36" s="570"/>
      <c r="JVM36" s="570"/>
      <c r="JVN36" s="570"/>
      <c r="JVO36" s="570"/>
      <c r="JVP36" s="570"/>
      <c r="JVQ36" s="570"/>
      <c r="JVR36" s="570"/>
      <c r="JVS36" s="570"/>
      <c r="JVT36" s="570"/>
      <c r="JVU36" s="570"/>
      <c r="JVV36" s="570"/>
      <c r="JVW36" s="570"/>
      <c r="JVX36" s="570"/>
      <c r="JVY36" s="570"/>
      <c r="JVZ36" s="570"/>
      <c r="JWA36" s="570"/>
      <c r="JWB36" s="570"/>
      <c r="JWC36" s="570"/>
      <c r="JWD36" s="570"/>
      <c r="JWE36" s="570"/>
      <c r="JWF36" s="570"/>
      <c r="JWG36" s="570"/>
      <c r="JWH36" s="570"/>
      <c r="JWI36" s="570"/>
      <c r="JWJ36" s="570"/>
      <c r="JWK36" s="570"/>
      <c r="JWL36" s="570"/>
      <c r="JWM36" s="570"/>
      <c r="JWN36" s="570"/>
      <c r="JWO36" s="570"/>
      <c r="JWP36" s="570"/>
      <c r="JWQ36" s="570"/>
      <c r="JWR36" s="570"/>
      <c r="JWS36" s="570"/>
      <c r="JWT36" s="570"/>
      <c r="JWU36" s="570"/>
      <c r="JWV36" s="570"/>
      <c r="JWW36" s="570"/>
      <c r="JWX36" s="570"/>
      <c r="JWY36" s="570"/>
      <c r="JWZ36" s="570"/>
      <c r="JXA36" s="570"/>
      <c r="JXB36" s="570"/>
      <c r="JXC36" s="570"/>
      <c r="JXD36" s="570"/>
      <c r="JXE36" s="570"/>
      <c r="JXF36" s="570"/>
      <c r="JXG36" s="570"/>
      <c r="JXH36" s="570"/>
      <c r="JXI36" s="570"/>
      <c r="JXJ36" s="570"/>
      <c r="JXK36" s="570"/>
      <c r="JXL36" s="570"/>
      <c r="JXM36" s="570"/>
      <c r="JXN36" s="570"/>
      <c r="JXO36" s="570"/>
      <c r="JXP36" s="570"/>
      <c r="JXQ36" s="570"/>
      <c r="JXR36" s="570"/>
      <c r="JXS36" s="570"/>
      <c r="JXT36" s="570"/>
      <c r="JXU36" s="570"/>
      <c r="JXV36" s="570"/>
      <c r="JXW36" s="570"/>
      <c r="JXX36" s="570"/>
      <c r="JXY36" s="570"/>
      <c r="JXZ36" s="570"/>
      <c r="JYA36" s="570"/>
      <c r="JYB36" s="570"/>
      <c r="JYC36" s="570"/>
      <c r="JYD36" s="570"/>
      <c r="JYE36" s="570"/>
      <c r="JYF36" s="570"/>
      <c r="JYG36" s="570"/>
      <c r="JYH36" s="570"/>
      <c r="JYI36" s="570"/>
      <c r="JYJ36" s="570"/>
      <c r="JYK36" s="570"/>
      <c r="JYL36" s="570"/>
      <c r="JYM36" s="570"/>
      <c r="JYN36" s="570"/>
      <c r="JYO36" s="570"/>
      <c r="JYP36" s="570"/>
      <c r="JYQ36" s="570"/>
      <c r="JYR36" s="570"/>
      <c r="JYS36" s="570"/>
      <c r="JYT36" s="570"/>
      <c r="JYU36" s="570"/>
      <c r="JYV36" s="570"/>
      <c r="JYW36" s="570"/>
      <c r="JYX36" s="570"/>
      <c r="JYY36" s="570"/>
      <c r="JYZ36" s="570"/>
      <c r="JZA36" s="570"/>
      <c r="JZB36" s="570"/>
      <c r="JZC36" s="570"/>
      <c r="JZD36" s="570"/>
      <c r="JZE36" s="570"/>
      <c r="JZF36" s="570"/>
      <c r="JZG36" s="570"/>
      <c r="JZH36" s="570"/>
      <c r="JZI36" s="570"/>
      <c r="JZJ36" s="570"/>
      <c r="JZK36" s="570"/>
      <c r="JZL36" s="570"/>
      <c r="JZM36" s="570"/>
      <c r="JZN36" s="570"/>
      <c r="JZO36" s="570"/>
      <c r="JZP36" s="570"/>
      <c r="JZQ36" s="570"/>
      <c r="JZR36" s="570"/>
      <c r="JZS36" s="570"/>
      <c r="JZT36" s="570"/>
      <c r="JZU36" s="570"/>
      <c r="JZV36" s="570"/>
      <c r="JZW36" s="570"/>
      <c r="JZX36" s="570"/>
      <c r="JZY36" s="570"/>
      <c r="JZZ36" s="570"/>
      <c r="KAA36" s="570"/>
      <c r="KAB36" s="570"/>
      <c r="KAC36" s="570"/>
      <c r="KAD36" s="570"/>
      <c r="KAE36" s="570"/>
      <c r="KAF36" s="570"/>
      <c r="KAG36" s="570"/>
      <c r="KAH36" s="570"/>
      <c r="KAI36" s="570"/>
      <c r="KAJ36" s="570"/>
      <c r="KAK36" s="570"/>
      <c r="KAL36" s="570"/>
      <c r="KAM36" s="570"/>
      <c r="KAN36" s="570"/>
      <c r="KAO36" s="570"/>
      <c r="KAP36" s="570"/>
      <c r="KAQ36" s="570"/>
      <c r="KAR36" s="570"/>
      <c r="KAS36" s="570"/>
      <c r="KAT36" s="570"/>
      <c r="KAU36" s="570"/>
      <c r="KAV36" s="570"/>
      <c r="KAW36" s="570"/>
      <c r="KAX36" s="570"/>
      <c r="KAY36" s="570"/>
      <c r="KAZ36" s="570"/>
      <c r="KBA36" s="570"/>
      <c r="KBB36" s="570"/>
      <c r="KBC36" s="570"/>
      <c r="KBD36" s="570"/>
      <c r="KBE36" s="570"/>
      <c r="KBF36" s="570"/>
      <c r="KBG36" s="570"/>
      <c r="KBH36" s="570"/>
      <c r="KBI36" s="570"/>
      <c r="KBJ36" s="570"/>
      <c r="KBK36" s="570"/>
      <c r="KBL36" s="570"/>
      <c r="KBM36" s="570"/>
      <c r="KBN36" s="570"/>
      <c r="KBO36" s="570"/>
      <c r="KBP36" s="570"/>
      <c r="KBQ36" s="570"/>
      <c r="KBR36" s="570"/>
      <c r="KBS36" s="570"/>
      <c r="KBT36" s="570"/>
      <c r="KBU36" s="570"/>
      <c r="KBV36" s="570"/>
      <c r="KBW36" s="570"/>
      <c r="KBX36" s="570"/>
      <c r="KBY36" s="570"/>
      <c r="KBZ36" s="570"/>
      <c r="KCA36" s="570"/>
      <c r="KCB36" s="570"/>
      <c r="KCC36" s="570"/>
      <c r="KCD36" s="570"/>
      <c r="KCE36" s="570"/>
      <c r="KCF36" s="570"/>
      <c r="KCG36" s="570"/>
      <c r="KCH36" s="570"/>
      <c r="KCI36" s="570"/>
      <c r="KCJ36" s="570"/>
      <c r="KCK36" s="570"/>
      <c r="KCL36" s="570"/>
      <c r="KCM36" s="570"/>
      <c r="KCN36" s="570"/>
      <c r="KCO36" s="570"/>
      <c r="KCP36" s="570"/>
      <c r="KCQ36" s="570"/>
      <c r="KCR36" s="570"/>
      <c r="KCS36" s="570"/>
      <c r="KCT36" s="570"/>
      <c r="KCU36" s="570"/>
      <c r="KCV36" s="570"/>
      <c r="KCW36" s="570"/>
      <c r="KCX36" s="570"/>
      <c r="KCY36" s="570"/>
      <c r="KCZ36" s="570"/>
      <c r="KDA36" s="570"/>
      <c r="KDB36" s="570"/>
      <c r="KDC36" s="570"/>
      <c r="KDD36" s="570"/>
      <c r="KDE36" s="570"/>
      <c r="KDF36" s="570"/>
      <c r="KDG36" s="570"/>
      <c r="KDH36" s="570"/>
      <c r="KDI36" s="570"/>
      <c r="KDJ36" s="570"/>
      <c r="KDK36" s="570"/>
      <c r="KDL36" s="570"/>
      <c r="KDM36" s="570"/>
      <c r="KDN36" s="570"/>
      <c r="KDO36" s="570"/>
      <c r="KDP36" s="570"/>
      <c r="KDQ36" s="570"/>
      <c r="KDR36" s="570"/>
      <c r="KDS36" s="570"/>
      <c r="KDT36" s="570"/>
      <c r="KDU36" s="570"/>
      <c r="KDV36" s="570"/>
      <c r="KDW36" s="570"/>
      <c r="KDX36" s="570"/>
      <c r="KDY36" s="570"/>
      <c r="KDZ36" s="570"/>
      <c r="KEA36" s="570"/>
      <c r="KEB36" s="570"/>
      <c r="KEC36" s="570"/>
      <c r="KED36" s="570"/>
      <c r="KEE36" s="570"/>
      <c r="KEF36" s="570"/>
      <c r="KEG36" s="570"/>
      <c r="KEH36" s="570"/>
      <c r="KEI36" s="570"/>
      <c r="KEJ36" s="570"/>
      <c r="KEK36" s="570"/>
      <c r="KEL36" s="570"/>
      <c r="KEM36" s="570"/>
      <c r="KEN36" s="570"/>
      <c r="KEO36" s="570"/>
      <c r="KEP36" s="570"/>
      <c r="KEQ36" s="570"/>
      <c r="KER36" s="570"/>
      <c r="KES36" s="570"/>
      <c r="KET36" s="570"/>
      <c r="KEU36" s="570"/>
      <c r="KEV36" s="570"/>
      <c r="KEW36" s="570"/>
      <c r="KEX36" s="570"/>
      <c r="KEY36" s="570"/>
      <c r="KEZ36" s="570"/>
      <c r="KFA36" s="570"/>
      <c r="KFB36" s="570"/>
      <c r="KFC36" s="570"/>
      <c r="KFD36" s="570"/>
      <c r="KFE36" s="570"/>
      <c r="KFF36" s="570"/>
      <c r="KFG36" s="570"/>
      <c r="KFH36" s="570"/>
      <c r="KFI36" s="570"/>
      <c r="KFJ36" s="570"/>
      <c r="KFK36" s="570"/>
      <c r="KFL36" s="570"/>
      <c r="KFM36" s="570"/>
      <c r="KFN36" s="570"/>
      <c r="KFO36" s="570"/>
      <c r="KFP36" s="570"/>
      <c r="KFQ36" s="570"/>
      <c r="KFR36" s="570"/>
      <c r="KFS36" s="570"/>
      <c r="KFT36" s="570"/>
      <c r="KFU36" s="570"/>
      <c r="KFV36" s="570"/>
      <c r="KFW36" s="570"/>
      <c r="KFX36" s="570"/>
      <c r="KFY36" s="570"/>
      <c r="KFZ36" s="570"/>
      <c r="KGA36" s="570"/>
      <c r="KGB36" s="570"/>
      <c r="KGC36" s="570"/>
      <c r="KGD36" s="570"/>
      <c r="KGE36" s="570"/>
      <c r="KGF36" s="570"/>
      <c r="KGG36" s="570"/>
      <c r="KGH36" s="570"/>
      <c r="KGI36" s="570"/>
      <c r="KGJ36" s="570"/>
      <c r="KGK36" s="570"/>
      <c r="KGL36" s="570"/>
      <c r="KGM36" s="570"/>
      <c r="KGN36" s="570"/>
      <c r="KGO36" s="570"/>
      <c r="KGP36" s="570"/>
      <c r="KGQ36" s="570"/>
      <c r="KGR36" s="570"/>
      <c r="KGS36" s="570"/>
      <c r="KGT36" s="570"/>
      <c r="KGU36" s="570"/>
      <c r="KGV36" s="570"/>
      <c r="KGW36" s="570"/>
      <c r="KGX36" s="570"/>
      <c r="KGY36" s="570"/>
      <c r="KGZ36" s="570"/>
      <c r="KHA36" s="570"/>
      <c r="KHB36" s="570"/>
      <c r="KHC36" s="570"/>
      <c r="KHD36" s="570"/>
      <c r="KHE36" s="570"/>
      <c r="KHF36" s="570"/>
      <c r="KHG36" s="570"/>
      <c r="KHH36" s="570"/>
      <c r="KHI36" s="570"/>
      <c r="KHJ36" s="570"/>
      <c r="KHK36" s="570"/>
      <c r="KHL36" s="570"/>
      <c r="KHM36" s="570"/>
      <c r="KHN36" s="570"/>
      <c r="KHO36" s="570"/>
      <c r="KHP36" s="570"/>
      <c r="KHQ36" s="570"/>
      <c r="KHR36" s="570"/>
      <c r="KHS36" s="570"/>
      <c r="KHT36" s="570"/>
      <c r="KHU36" s="570"/>
      <c r="KHV36" s="570"/>
      <c r="KHW36" s="570"/>
      <c r="KHX36" s="570"/>
      <c r="KHY36" s="570"/>
      <c r="KHZ36" s="570"/>
      <c r="KIA36" s="570"/>
      <c r="KIB36" s="570"/>
      <c r="KIC36" s="570"/>
      <c r="KID36" s="570"/>
      <c r="KIE36" s="570"/>
      <c r="KIF36" s="570"/>
      <c r="KIG36" s="570"/>
      <c r="KIH36" s="570"/>
      <c r="KII36" s="570"/>
      <c r="KIJ36" s="570"/>
      <c r="KIK36" s="570"/>
      <c r="KIL36" s="570"/>
      <c r="KIM36" s="570"/>
      <c r="KIN36" s="570"/>
      <c r="KIO36" s="570"/>
      <c r="KIP36" s="570"/>
      <c r="KIQ36" s="570"/>
      <c r="KIR36" s="570"/>
      <c r="KIS36" s="570"/>
      <c r="KIT36" s="570"/>
      <c r="KIU36" s="570"/>
      <c r="KIV36" s="570"/>
      <c r="KIW36" s="570"/>
      <c r="KIX36" s="570"/>
      <c r="KIY36" s="570"/>
      <c r="KIZ36" s="570"/>
      <c r="KJA36" s="570"/>
      <c r="KJB36" s="570"/>
      <c r="KJC36" s="570"/>
      <c r="KJD36" s="570"/>
      <c r="KJE36" s="570"/>
      <c r="KJF36" s="570"/>
      <c r="KJG36" s="570"/>
      <c r="KJH36" s="570"/>
      <c r="KJI36" s="570"/>
      <c r="KJJ36" s="570"/>
      <c r="KJK36" s="570"/>
      <c r="KJL36" s="570"/>
      <c r="KJM36" s="570"/>
      <c r="KJN36" s="570"/>
      <c r="KJO36" s="570"/>
      <c r="KJP36" s="570"/>
      <c r="KJQ36" s="570"/>
      <c r="KJR36" s="570"/>
      <c r="KJS36" s="570"/>
      <c r="KJT36" s="570"/>
      <c r="KJU36" s="570"/>
      <c r="KJV36" s="570"/>
      <c r="KJW36" s="570"/>
      <c r="KJX36" s="570"/>
      <c r="KJY36" s="570"/>
      <c r="KJZ36" s="570"/>
      <c r="KKA36" s="570"/>
      <c r="KKB36" s="570"/>
      <c r="KKC36" s="570"/>
      <c r="KKD36" s="570"/>
      <c r="KKE36" s="570"/>
      <c r="KKF36" s="570"/>
      <c r="KKG36" s="570"/>
      <c r="KKH36" s="570"/>
      <c r="KKI36" s="570"/>
      <c r="KKJ36" s="570"/>
      <c r="KKK36" s="570"/>
      <c r="KKL36" s="570"/>
      <c r="KKM36" s="570"/>
      <c r="KKN36" s="570"/>
      <c r="KKO36" s="570"/>
      <c r="KKP36" s="570"/>
      <c r="KKQ36" s="570"/>
      <c r="KKR36" s="570"/>
      <c r="KKS36" s="570"/>
      <c r="KKT36" s="570"/>
      <c r="KKU36" s="570"/>
      <c r="KKV36" s="570"/>
      <c r="KKW36" s="570"/>
      <c r="KKX36" s="570"/>
      <c r="KKY36" s="570"/>
      <c r="KKZ36" s="570"/>
      <c r="KLA36" s="570"/>
      <c r="KLB36" s="570"/>
      <c r="KLC36" s="570"/>
      <c r="KLD36" s="570"/>
      <c r="KLE36" s="570"/>
      <c r="KLF36" s="570"/>
      <c r="KLG36" s="570"/>
      <c r="KLH36" s="570"/>
      <c r="KLI36" s="570"/>
      <c r="KLJ36" s="570"/>
      <c r="KLK36" s="570"/>
      <c r="KLL36" s="570"/>
      <c r="KLM36" s="570"/>
      <c r="KLN36" s="570"/>
      <c r="KLO36" s="570"/>
      <c r="KLP36" s="570"/>
      <c r="KLQ36" s="570"/>
      <c r="KLR36" s="570"/>
      <c r="KLS36" s="570"/>
      <c r="KLT36" s="570"/>
      <c r="KLU36" s="570"/>
      <c r="KLV36" s="570"/>
      <c r="KLW36" s="570"/>
      <c r="KLX36" s="570"/>
      <c r="KLY36" s="570"/>
      <c r="KLZ36" s="570"/>
      <c r="KMA36" s="570"/>
      <c r="KMB36" s="570"/>
      <c r="KMC36" s="570"/>
      <c r="KMD36" s="570"/>
      <c r="KME36" s="570"/>
      <c r="KMF36" s="570"/>
      <c r="KMG36" s="570"/>
      <c r="KMH36" s="570"/>
      <c r="KMI36" s="570"/>
      <c r="KMJ36" s="570"/>
      <c r="KMK36" s="570"/>
      <c r="KML36" s="570"/>
      <c r="KMM36" s="570"/>
      <c r="KMN36" s="570"/>
      <c r="KMO36" s="570"/>
      <c r="KMP36" s="570"/>
      <c r="KMQ36" s="570"/>
      <c r="KMR36" s="570"/>
      <c r="KMS36" s="570"/>
      <c r="KMT36" s="570"/>
      <c r="KMU36" s="570"/>
      <c r="KMV36" s="570"/>
      <c r="KMW36" s="570"/>
      <c r="KMX36" s="570"/>
      <c r="KMY36" s="570"/>
      <c r="KMZ36" s="570"/>
      <c r="KNA36" s="570"/>
      <c r="KNB36" s="570"/>
      <c r="KNC36" s="570"/>
      <c r="KND36" s="570"/>
      <c r="KNE36" s="570"/>
      <c r="KNF36" s="570"/>
      <c r="KNG36" s="570"/>
      <c r="KNH36" s="570"/>
      <c r="KNI36" s="570"/>
      <c r="KNJ36" s="570"/>
      <c r="KNK36" s="570"/>
      <c r="KNL36" s="570"/>
      <c r="KNM36" s="570"/>
      <c r="KNN36" s="570"/>
      <c r="KNO36" s="570"/>
      <c r="KNP36" s="570"/>
      <c r="KNQ36" s="570"/>
      <c r="KNR36" s="570"/>
      <c r="KNS36" s="570"/>
      <c r="KNT36" s="570"/>
      <c r="KNU36" s="570"/>
      <c r="KNV36" s="570"/>
      <c r="KNW36" s="570"/>
      <c r="KNX36" s="570"/>
      <c r="KNY36" s="570"/>
      <c r="KNZ36" s="570"/>
      <c r="KOA36" s="570"/>
      <c r="KOB36" s="570"/>
      <c r="KOC36" s="570"/>
      <c r="KOD36" s="570"/>
      <c r="KOE36" s="570"/>
      <c r="KOF36" s="570"/>
      <c r="KOG36" s="570"/>
      <c r="KOH36" s="570"/>
      <c r="KOI36" s="570"/>
      <c r="KOJ36" s="570"/>
      <c r="KOK36" s="570"/>
      <c r="KOL36" s="570"/>
      <c r="KOM36" s="570"/>
      <c r="KON36" s="570"/>
      <c r="KOO36" s="570"/>
      <c r="KOP36" s="570"/>
      <c r="KOQ36" s="570"/>
      <c r="KOR36" s="570"/>
      <c r="KOS36" s="570"/>
      <c r="KOT36" s="570"/>
      <c r="KOU36" s="570"/>
      <c r="KOV36" s="570"/>
      <c r="KOW36" s="570"/>
      <c r="KOX36" s="570"/>
      <c r="KOY36" s="570"/>
      <c r="KOZ36" s="570"/>
      <c r="KPA36" s="570"/>
      <c r="KPB36" s="570"/>
      <c r="KPC36" s="570"/>
      <c r="KPD36" s="570"/>
      <c r="KPE36" s="570"/>
      <c r="KPF36" s="570"/>
      <c r="KPG36" s="570"/>
      <c r="KPH36" s="570"/>
      <c r="KPI36" s="570"/>
      <c r="KPJ36" s="570"/>
      <c r="KPK36" s="570"/>
      <c r="KPL36" s="570"/>
      <c r="KPM36" s="570"/>
      <c r="KPN36" s="570"/>
      <c r="KPO36" s="570"/>
      <c r="KPP36" s="570"/>
      <c r="KPQ36" s="570"/>
      <c r="KPR36" s="570"/>
      <c r="KPS36" s="570"/>
      <c r="KPT36" s="570"/>
      <c r="KPU36" s="570"/>
      <c r="KPV36" s="570"/>
      <c r="KPW36" s="570"/>
      <c r="KPX36" s="570"/>
      <c r="KPY36" s="570"/>
      <c r="KPZ36" s="570"/>
      <c r="KQA36" s="570"/>
      <c r="KQB36" s="570"/>
      <c r="KQC36" s="570"/>
      <c r="KQD36" s="570"/>
      <c r="KQE36" s="570"/>
      <c r="KQF36" s="570"/>
      <c r="KQG36" s="570"/>
      <c r="KQH36" s="570"/>
      <c r="KQI36" s="570"/>
      <c r="KQJ36" s="570"/>
      <c r="KQK36" s="570"/>
      <c r="KQL36" s="570"/>
      <c r="KQM36" s="570"/>
      <c r="KQN36" s="570"/>
      <c r="KQO36" s="570"/>
      <c r="KQP36" s="570"/>
      <c r="KQQ36" s="570"/>
      <c r="KQR36" s="570"/>
      <c r="KQS36" s="570"/>
      <c r="KQT36" s="570"/>
      <c r="KQU36" s="570"/>
      <c r="KQV36" s="570"/>
      <c r="KQW36" s="570"/>
      <c r="KQX36" s="570"/>
      <c r="KQY36" s="570"/>
      <c r="KQZ36" s="570"/>
      <c r="KRA36" s="570"/>
      <c r="KRB36" s="570"/>
      <c r="KRC36" s="570"/>
      <c r="KRD36" s="570"/>
      <c r="KRE36" s="570"/>
      <c r="KRF36" s="570"/>
      <c r="KRG36" s="570"/>
      <c r="KRH36" s="570"/>
      <c r="KRI36" s="570"/>
      <c r="KRJ36" s="570"/>
      <c r="KRK36" s="570"/>
      <c r="KRL36" s="570"/>
      <c r="KRM36" s="570"/>
      <c r="KRN36" s="570"/>
      <c r="KRO36" s="570"/>
      <c r="KRP36" s="570"/>
      <c r="KRQ36" s="570"/>
      <c r="KRR36" s="570"/>
      <c r="KRS36" s="570"/>
      <c r="KRT36" s="570"/>
      <c r="KRU36" s="570"/>
      <c r="KRV36" s="570"/>
      <c r="KRW36" s="570"/>
      <c r="KRX36" s="570"/>
      <c r="KRY36" s="570"/>
      <c r="KRZ36" s="570"/>
      <c r="KSA36" s="570"/>
      <c r="KSB36" s="570"/>
      <c r="KSC36" s="570"/>
      <c r="KSD36" s="570"/>
      <c r="KSE36" s="570"/>
      <c r="KSF36" s="570"/>
      <c r="KSG36" s="570"/>
      <c r="KSH36" s="570"/>
      <c r="KSI36" s="570"/>
      <c r="KSJ36" s="570"/>
      <c r="KSK36" s="570"/>
      <c r="KSL36" s="570"/>
      <c r="KSM36" s="570"/>
      <c r="KSN36" s="570"/>
      <c r="KSO36" s="570"/>
      <c r="KSP36" s="570"/>
      <c r="KSQ36" s="570"/>
      <c r="KSR36" s="570"/>
      <c r="KSS36" s="570"/>
      <c r="KST36" s="570"/>
      <c r="KSU36" s="570"/>
      <c r="KSV36" s="570"/>
      <c r="KSW36" s="570"/>
      <c r="KSX36" s="570"/>
      <c r="KSY36" s="570"/>
      <c r="KSZ36" s="570"/>
      <c r="KTA36" s="570"/>
      <c r="KTB36" s="570"/>
      <c r="KTC36" s="570"/>
      <c r="KTD36" s="570"/>
      <c r="KTE36" s="570"/>
      <c r="KTF36" s="570"/>
      <c r="KTG36" s="570"/>
      <c r="KTH36" s="570"/>
      <c r="KTI36" s="570"/>
      <c r="KTJ36" s="570"/>
      <c r="KTK36" s="570"/>
      <c r="KTL36" s="570"/>
      <c r="KTM36" s="570"/>
      <c r="KTN36" s="570"/>
      <c r="KTO36" s="570"/>
      <c r="KTP36" s="570"/>
      <c r="KTQ36" s="570"/>
      <c r="KTR36" s="570"/>
      <c r="KTS36" s="570"/>
      <c r="KTT36" s="570"/>
      <c r="KTU36" s="570"/>
      <c r="KTV36" s="570"/>
      <c r="KTW36" s="570"/>
      <c r="KTX36" s="570"/>
      <c r="KTY36" s="570"/>
      <c r="KTZ36" s="570"/>
      <c r="KUA36" s="570"/>
      <c r="KUB36" s="570"/>
      <c r="KUC36" s="570"/>
      <c r="KUD36" s="570"/>
      <c r="KUE36" s="570"/>
      <c r="KUF36" s="570"/>
      <c r="KUG36" s="570"/>
      <c r="KUH36" s="570"/>
      <c r="KUI36" s="570"/>
      <c r="KUJ36" s="570"/>
      <c r="KUK36" s="570"/>
      <c r="KUL36" s="570"/>
      <c r="KUM36" s="570"/>
      <c r="KUN36" s="570"/>
      <c r="KUO36" s="570"/>
      <c r="KUP36" s="570"/>
      <c r="KUQ36" s="570"/>
      <c r="KUR36" s="570"/>
      <c r="KUS36" s="570"/>
      <c r="KUT36" s="570"/>
      <c r="KUU36" s="570"/>
      <c r="KUV36" s="570"/>
      <c r="KUW36" s="570"/>
      <c r="KUX36" s="570"/>
      <c r="KUY36" s="570"/>
      <c r="KUZ36" s="570"/>
      <c r="KVA36" s="570"/>
      <c r="KVB36" s="570"/>
      <c r="KVC36" s="570"/>
      <c r="KVD36" s="570"/>
      <c r="KVE36" s="570"/>
      <c r="KVF36" s="570"/>
      <c r="KVG36" s="570"/>
      <c r="KVH36" s="570"/>
      <c r="KVI36" s="570"/>
      <c r="KVJ36" s="570"/>
      <c r="KVK36" s="570"/>
      <c r="KVL36" s="570"/>
      <c r="KVM36" s="570"/>
      <c r="KVN36" s="570"/>
      <c r="KVO36" s="570"/>
      <c r="KVP36" s="570"/>
      <c r="KVQ36" s="570"/>
      <c r="KVR36" s="570"/>
      <c r="KVS36" s="570"/>
      <c r="KVT36" s="570"/>
      <c r="KVU36" s="570"/>
      <c r="KVV36" s="570"/>
      <c r="KVW36" s="570"/>
      <c r="KVX36" s="570"/>
      <c r="KVY36" s="570"/>
      <c r="KVZ36" s="570"/>
      <c r="KWA36" s="570"/>
      <c r="KWB36" s="570"/>
      <c r="KWC36" s="570"/>
      <c r="KWD36" s="570"/>
      <c r="KWE36" s="570"/>
      <c r="KWF36" s="570"/>
      <c r="KWG36" s="570"/>
      <c r="KWH36" s="570"/>
      <c r="KWI36" s="570"/>
      <c r="KWJ36" s="570"/>
      <c r="KWK36" s="570"/>
      <c r="KWL36" s="570"/>
      <c r="KWM36" s="570"/>
      <c r="KWN36" s="570"/>
      <c r="KWO36" s="570"/>
      <c r="KWP36" s="570"/>
      <c r="KWQ36" s="570"/>
      <c r="KWR36" s="570"/>
      <c r="KWS36" s="570"/>
      <c r="KWT36" s="570"/>
      <c r="KWU36" s="570"/>
      <c r="KWV36" s="570"/>
      <c r="KWW36" s="570"/>
      <c r="KWX36" s="570"/>
      <c r="KWY36" s="570"/>
      <c r="KWZ36" s="570"/>
      <c r="KXA36" s="570"/>
      <c r="KXB36" s="570"/>
      <c r="KXC36" s="570"/>
      <c r="KXD36" s="570"/>
      <c r="KXE36" s="570"/>
      <c r="KXF36" s="570"/>
      <c r="KXG36" s="570"/>
      <c r="KXH36" s="570"/>
      <c r="KXI36" s="570"/>
      <c r="KXJ36" s="570"/>
      <c r="KXK36" s="570"/>
      <c r="KXL36" s="570"/>
      <c r="KXM36" s="570"/>
      <c r="KXN36" s="570"/>
      <c r="KXO36" s="570"/>
      <c r="KXP36" s="570"/>
      <c r="KXQ36" s="570"/>
      <c r="KXR36" s="570"/>
      <c r="KXS36" s="570"/>
      <c r="KXT36" s="570"/>
      <c r="KXU36" s="570"/>
      <c r="KXV36" s="570"/>
      <c r="KXW36" s="570"/>
      <c r="KXX36" s="570"/>
      <c r="KXY36" s="570"/>
      <c r="KXZ36" s="570"/>
      <c r="KYA36" s="570"/>
      <c r="KYB36" s="570"/>
      <c r="KYC36" s="570"/>
      <c r="KYD36" s="570"/>
      <c r="KYE36" s="570"/>
      <c r="KYF36" s="570"/>
      <c r="KYG36" s="570"/>
      <c r="KYH36" s="570"/>
      <c r="KYI36" s="570"/>
      <c r="KYJ36" s="570"/>
      <c r="KYK36" s="570"/>
      <c r="KYL36" s="570"/>
      <c r="KYM36" s="570"/>
      <c r="KYN36" s="570"/>
      <c r="KYO36" s="570"/>
      <c r="KYP36" s="570"/>
      <c r="KYQ36" s="570"/>
      <c r="KYR36" s="570"/>
      <c r="KYS36" s="570"/>
      <c r="KYT36" s="570"/>
      <c r="KYU36" s="570"/>
      <c r="KYV36" s="570"/>
      <c r="KYW36" s="570"/>
      <c r="KYX36" s="570"/>
      <c r="KYY36" s="570"/>
      <c r="KYZ36" s="570"/>
      <c r="KZA36" s="570"/>
      <c r="KZB36" s="570"/>
      <c r="KZC36" s="570"/>
      <c r="KZD36" s="570"/>
      <c r="KZE36" s="570"/>
      <c r="KZF36" s="570"/>
      <c r="KZG36" s="570"/>
      <c r="KZH36" s="570"/>
      <c r="KZI36" s="570"/>
      <c r="KZJ36" s="570"/>
      <c r="KZK36" s="570"/>
      <c r="KZL36" s="570"/>
      <c r="KZM36" s="570"/>
      <c r="KZN36" s="570"/>
      <c r="KZO36" s="570"/>
      <c r="KZP36" s="570"/>
      <c r="KZQ36" s="570"/>
      <c r="KZR36" s="570"/>
      <c r="KZS36" s="570"/>
      <c r="KZT36" s="570"/>
      <c r="KZU36" s="570"/>
      <c r="KZV36" s="570"/>
      <c r="KZW36" s="570"/>
      <c r="KZX36" s="570"/>
      <c r="KZY36" s="570"/>
      <c r="KZZ36" s="570"/>
      <c r="LAA36" s="570"/>
      <c r="LAB36" s="570"/>
      <c r="LAC36" s="570"/>
      <c r="LAD36" s="570"/>
      <c r="LAE36" s="570"/>
      <c r="LAF36" s="570"/>
      <c r="LAG36" s="570"/>
      <c r="LAH36" s="570"/>
      <c r="LAI36" s="570"/>
      <c r="LAJ36" s="570"/>
      <c r="LAK36" s="570"/>
      <c r="LAL36" s="570"/>
      <c r="LAM36" s="570"/>
      <c r="LAN36" s="570"/>
      <c r="LAO36" s="570"/>
      <c r="LAP36" s="570"/>
      <c r="LAQ36" s="570"/>
      <c r="LAR36" s="570"/>
      <c r="LAS36" s="570"/>
      <c r="LAT36" s="570"/>
      <c r="LAU36" s="570"/>
      <c r="LAV36" s="570"/>
      <c r="LAW36" s="570"/>
      <c r="LAX36" s="570"/>
      <c r="LAY36" s="570"/>
      <c r="LAZ36" s="570"/>
      <c r="LBA36" s="570"/>
      <c r="LBB36" s="570"/>
      <c r="LBC36" s="570"/>
      <c r="LBD36" s="570"/>
      <c r="LBE36" s="570"/>
      <c r="LBF36" s="570"/>
      <c r="LBG36" s="570"/>
      <c r="LBH36" s="570"/>
      <c r="LBI36" s="570"/>
      <c r="LBJ36" s="570"/>
      <c r="LBK36" s="570"/>
      <c r="LBL36" s="570"/>
      <c r="LBM36" s="570"/>
      <c r="LBN36" s="570"/>
      <c r="LBO36" s="570"/>
      <c r="LBP36" s="570"/>
      <c r="LBQ36" s="570"/>
      <c r="LBR36" s="570"/>
      <c r="LBS36" s="570"/>
      <c r="LBT36" s="570"/>
      <c r="LBU36" s="570"/>
      <c r="LBV36" s="570"/>
      <c r="LBW36" s="570"/>
      <c r="LBX36" s="570"/>
      <c r="LBY36" s="570"/>
      <c r="LBZ36" s="570"/>
      <c r="LCA36" s="570"/>
      <c r="LCB36" s="570"/>
      <c r="LCC36" s="570"/>
      <c r="LCD36" s="570"/>
      <c r="LCE36" s="570"/>
      <c r="LCF36" s="570"/>
      <c r="LCG36" s="570"/>
      <c r="LCH36" s="570"/>
      <c r="LCI36" s="570"/>
      <c r="LCJ36" s="570"/>
      <c r="LCK36" s="570"/>
      <c r="LCL36" s="570"/>
      <c r="LCM36" s="570"/>
      <c r="LCN36" s="570"/>
      <c r="LCO36" s="570"/>
      <c r="LCP36" s="570"/>
      <c r="LCQ36" s="570"/>
      <c r="LCR36" s="570"/>
      <c r="LCS36" s="570"/>
      <c r="LCT36" s="570"/>
      <c r="LCU36" s="570"/>
      <c r="LCV36" s="570"/>
      <c r="LCW36" s="570"/>
      <c r="LCX36" s="570"/>
      <c r="LCY36" s="570"/>
      <c r="LCZ36" s="570"/>
      <c r="LDA36" s="570"/>
      <c r="LDB36" s="570"/>
      <c r="LDC36" s="570"/>
      <c r="LDD36" s="570"/>
      <c r="LDE36" s="570"/>
      <c r="LDF36" s="570"/>
      <c r="LDG36" s="570"/>
      <c r="LDH36" s="570"/>
      <c r="LDI36" s="570"/>
      <c r="LDJ36" s="570"/>
      <c r="LDK36" s="570"/>
      <c r="LDL36" s="570"/>
      <c r="LDM36" s="570"/>
      <c r="LDN36" s="570"/>
      <c r="LDO36" s="570"/>
      <c r="LDP36" s="570"/>
      <c r="LDQ36" s="570"/>
      <c r="LDR36" s="570"/>
      <c r="LDS36" s="570"/>
      <c r="LDT36" s="570"/>
      <c r="LDU36" s="570"/>
      <c r="LDV36" s="570"/>
      <c r="LDW36" s="570"/>
      <c r="LDX36" s="570"/>
      <c r="LDY36" s="570"/>
      <c r="LDZ36" s="570"/>
      <c r="LEA36" s="570"/>
      <c r="LEB36" s="570"/>
      <c r="LEC36" s="570"/>
      <c r="LED36" s="570"/>
      <c r="LEE36" s="570"/>
      <c r="LEF36" s="570"/>
      <c r="LEG36" s="570"/>
      <c r="LEH36" s="570"/>
      <c r="LEI36" s="570"/>
      <c r="LEJ36" s="570"/>
      <c r="LEK36" s="570"/>
      <c r="LEL36" s="570"/>
      <c r="LEM36" s="570"/>
      <c r="LEN36" s="570"/>
      <c r="LEO36" s="570"/>
      <c r="LEP36" s="570"/>
      <c r="LEQ36" s="570"/>
      <c r="LER36" s="570"/>
      <c r="LES36" s="570"/>
      <c r="LET36" s="570"/>
      <c r="LEU36" s="570"/>
      <c r="LEV36" s="570"/>
      <c r="LEW36" s="570"/>
      <c r="LEX36" s="570"/>
      <c r="LEY36" s="570"/>
      <c r="LEZ36" s="570"/>
      <c r="LFA36" s="570"/>
      <c r="LFB36" s="570"/>
      <c r="LFC36" s="570"/>
      <c r="LFD36" s="570"/>
      <c r="LFE36" s="570"/>
      <c r="LFF36" s="570"/>
      <c r="LFG36" s="570"/>
      <c r="LFH36" s="570"/>
      <c r="LFI36" s="570"/>
      <c r="LFJ36" s="570"/>
      <c r="LFK36" s="570"/>
      <c r="LFL36" s="570"/>
      <c r="LFM36" s="570"/>
      <c r="LFN36" s="570"/>
      <c r="LFO36" s="570"/>
      <c r="LFP36" s="570"/>
      <c r="LFQ36" s="570"/>
      <c r="LFR36" s="570"/>
      <c r="LFS36" s="570"/>
      <c r="LFT36" s="570"/>
      <c r="LFU36" s="570"/>
      <c r="LFV36" s="570"/>
      <c r="LFW36" s="570"/>
      <c r="LFX36" s="570"/>
      <c r="LFY36" s="570"/>
      <c r="LFZ36" s="570"/>
      <c r="LGA36" s="570"/>
      <c r="LGB36" s="570"/>
      <c r="LGC36" s="570"/>
      <c r="LGD36" s="570"/>
      <c r="LGE36" s="570"/>
      <c r="LGF36" s="570"/>
      <c r="LGG36" s="570"/>
      <c r="LGH36" s="570"/>
      <c r="LGI36" s="570"/>
      <c r="LGJ36" s="570"/>
      <c r="LGK36" s="570"/>
      <c r="LGL36" s="570"/>
      <c r="LGM36" s="570"/>
      <c r="LGN36" s="570"/>
      <c r="LGO36" s="570"/>
      <c r="LGP36" s="570"/>
      <c r="LGQ36" s="570"/>
      <c r="LGR36" s="570"/>
      <c r="LGS36" s="570"/>
      <c r="LGT36" s="570"/>
      <c r="LGU36" s="570"/>
      <c r="LGV36" s="570"/>
      <c r="LGW36" s="570"/>
      <c r="LGX36" s="570"/>
      <c r="LGY36" s="570"/>
      <c r="LGZ36" s="570"/>
      <c r="LHA36" s="570"/>
      <c r="LHB36" s="570"/>
      <c r="LHC36" s="570"/>
      <c r="LHD36" s="570"/>
      <c r="LHE36" s="570"/>
      <c r="LHF36" s="570"/>
      <c r="LHG36" s="570"/>
      <c r="LHH36" s="570"/>
      <c r="LHI36" s="570"/>
      <c r="LHJ36" s="570"/>
      <c r="LHK36" s="570"/>
      <c r="LHL36" s="570"/>
      <c r="LHM36" s="570"/>
      <c r="LHN36" s="570"/>
      <c r="LHO36" s="570"/>
      <c r="LHP36" s="570"/>
      <c r="LHQ36" s="570"/>
      <c r="LHR36" s="570"/>
      <c r="LHS36" s="570"/>
      <c r="LHT36" s="570"/>
      <c r="LHU36" s="570"/>
      <c r="LHV36" s="570"/>
      <c r="LHW36" s="570"/>
      <c r="LHX36" s="570"/>
      <c r="LHY36" s="570"/>
      <c r="LHZ36" s="570"/>
      <c r="LIA36" s="570"/>
      <c r="LIB36" s="570"/>
      <c r="LIC36" s="570"/>
      <c r="LID36" s="570"/>
      <c r="LIE36" s="570"/>
      <c r="LIF36" s="570"/>
      <c r="LIG36" s="570"/>
      <c r="LIH36" s="570"/>
      <c r="LII36" s="570"/>
      <c r="LIJ36" s="570"/>
      <c r="LIK36" s="570"/>
      <c r="LIL36" s="570"/>
      <c r="LIM36" s="570"/>
      <c r="LIN36" s="570"/>
      <c r="LIO36" s="570"/>
      <c r="LIP36" s="570"/>
      <c r="LIQ36" s="570"/>
      <c r="LIR36" s="570"/>
      <c r="LIS36" s="570"/>
      <c r="LIT36" s="570"/>
      <c r="LIU36" s="570"/>
      <c r="LIV36" s="570"/>
      <c r="LIW36" s="570"/>
      <c r="LIX36" s="570"/>
      <c r="LIY36" s="570"/>
      <c r="LIZ36" s="570"/>
      <c r="LJA36" s="570"/>
      <c r="LJB36" s="570"/>
      <c r="LJC36" s="570"/>
      <c r="LJD36" s="570"/>
      <c r="LJE36" s="570"/>
      <c r="LJF36" s="570"/>
      <c r="LJG36" s="570"/>
      <c r="LJH36" s="570"/>
      <c r="LJI36" s="570"/>
      <c r="LJJ36" s="570"/>
      <c r="LJK36" s="570"/>
      <c r="LJL36" s="570"/>
      <c r="LJM36" s="570"/>
      <c r="LJN36" s="570"/>
      <c r="LJO36" s="570"/>
      <c r="LJP36" s="570"/>
      <c r="LJQ36" s="570"/>
      <c r="LJR36" s="570"/>
      <c r="LJS36" s="570"/>
      <c r="LJT36" s="570"/>
      <c r="LJU36" s="570"/>
      <c r="LJV36" s="570"/>
      <c r="LJW36" s="570"/>
      <c r="LJX36" s="570"/>
      <c r="LJY36" s="570"/>
      <c r="LJZ36" s="570"/>
      <c r="LKA36" s="570"/>
      <c r="LKB36" s="570"/>
      <c r="LKC36" s="570"/>
      <c r="LKD36" s="570"/>
      <c r="LKE36" s="570"/>
      <c r="LKF36" s="570"/>
      <c r="LKG36" s="570"/>
      <c r="LKH36" s="570"/>
      <c r="LKI36" s="570"/>
      <c r="LKJ36" s="570"/>
      <c r="LKK36" s="570"/>
      <c r="LKL36" s="570"/>
      <c r="LKM36" s="570"/>
      <c r="LKN36" s="570"/>
      <c r="LKO36" s="570"/>
      <c r="LKP36" s="570"/>
      <c r="LKQ36" s="570"/>
      <c r="LKR36" s="570"/>
      <c r="LKS36" s="570"/>
      <c r="LKT36" s="570"/>
      <c r="LKU36" s="570"/>
      <c r="LKV36" s="570"/>
      <c r="LKW36" s="570"/>
      <c r="LKX36" s="570"/>
      <c r="LKY36" s="570"/>
      <c r="LKZ36" s="570"/>
      <c r="LLA36" s="570"/>
      <c r="LLB36" s="570"/>
      <c r="LLC36" s="570"/>
      <c r="LLD36" s="570"/>
      <c r="LLE36" s="570"/>
      <c r="LLF36" s="570"/>
      <c r="LLG36" s="570"/>
      <c r="LLH36" s="570"/>
      <c r="LLI36" s="570"/>
      <c r="LLJ36" s="570"/>
      <c r="LLK36" s="570"/>
      <c r="LLL36" s="570"/>
      <c r="LLM36" s="570"/>
      <c r="LLN36" s="570"/>
      <c r="LLO36" s="570"/>
      <c r="LLP36" s="570"/>
      <c r="LLQ36" s="570"/>
      <c r="LLR36" s="570"/>
      <c r="LLS36" s="570"/>
      <c r="LLT36" s="570"/>
      <c r="LLU36" s="570"/>
      <c r="LLV36" s="570"/>
      <c r="LLW36" s="570"/>
      <c r="LLX36" s="570"/>
      <c r="LLY36" s="570"/>
      <c r="LLZ36" s="570"/>
      <c r="LMA36" s="570"/>
      <c r="LMB36" s="570"/>
      <c r="LMC36" s="570"/>
      <c r="LMD36" s="570"/>
      <c r="LME36" s="570"/>
      <c r="LMF36" s="570"/>
      <c r="LMG36" s="570"/>
      <c r="LMH36" s="570"/>
      <c r="LMI36" s="570"/>
      <c r="LMJ36" s="570"/>
      <c r="LMK36" s="570"/>
      <c r="LML36" s="570"/>
      <c r="LMM36" s="570"/>
      <c r="LMN36" s="570"/>
      <c r="LMO36" s="570"/>
      <c r="LMP36" s="570"/>
      <c r="LMQ36" s="570"/>
      <c r="LMR36" s="570"/>
      <c r="LMS36" s="570"/>
      <c r="LMT36" s="570"/>
      <c r="LMU36" s="570"/>
      <c r="LMV36" s="570"/>
      <c r="LMW36" s="570"/>
      <c r="LMX36" s="570"/>
      <c r="LMY36" s="570"/>
      <c r="LMZ36" s="570"/>
      <c r="LNA36" s="570"/>
      <c r="LNB36" s="570"/>
      <c r="LNC36" s="570"/>
      <c r="LND36" s="570"/>
      <c r="LNE36" s="570"/>
      <c r="LNF36" s="570"/>
      <c r="LNG36" s="570"/>
      <c r="LNH36" s="570"/>
      <c r="LNI36" s="570"/>
      <c r="LNJ36" s="570"/>
      <c r="LNK36" s="570"/>
      <c r="LNL36" s="570"/>
      <c r="LNM36" s="570"/>
      <c r="LNN36" s="570"/>
      <c r="LNO36" s="570"/>
      <c r="LNP36" s="570"/>
      <c r="LNQ36" s="570"/>
      <c r="LNR36" s="570"/>
      <c r="LNS36" s="570"/>
      <c r="LNT36" s="570"/>
      <c r="LNU36" s="570"/>
      <c r="LNV36" s="570"/>
      <c r="LNW36" s="570"/>
      <c r="LNX36" s="570"/>
      <c r="LNY36" s="570"/>
      <c r="LNZ36" s="570"/>
      <c r="LOA36" s="570"/>
      <c r="LOB36" s="570"/>
      <c r="LOC36" s="570"/>
      <c r="LOD36" s="570"/>
      <c r="LOE36" s="570"/>
      <c r="LOF36" s="570"/>
      <c r="LOG36" s="570"/>
      <c r="LOH36" s="570"/>
      <c r="LOI36" s="570"/>
      <c r="LOJ36" s="570"/>
      <c r="LOK36" s="570"/>
      <c r="LOL36" s="570"/>
      <c r="LOM36" s="570"/>
      <c r="LON36" s="570"/>
      <c r="LOO36" s="570"/>
      <c r="LOP36" s="570"/>
      <c r="LOQ36" s="570"/>
      <c r="LOR36" s="570"/>
      <c r="LOS36" s="570"/>
      <c r="LOT36" s="570"/>
      <c r="LOU36" s="570"/>
      <c r="LOV36" s="570"/>
      <c r="LOW36" s="570"/>
      <c r="LOX36" s="570"/>
      <c r="LOY36" s="570"/>
      <c r="LOZ36" s="570"/>
      <c r="LPA36" s="570"/>
      <c r="LPB36" s="570"/>
      <c r="LPC36" s="570"/>
      <c r="LPD36" s="570"/>
      <c r="LPE36" s="570"/>
      <c r="LPF36" s="570"/>
      <c r="LPG36" s="570"/>
      <c r="LPH36" s="570"/>
      <c r="LPI36" s="570"/>
      <c r="LPJ36" s="570"/>
      <c r="LPK36" s="570"/>
      <c r="LPL36" s="570"/>
      <c r="LPM36" s="570"/>
      <c r="LPN36" s="570"/>
      <c r="LPO36" s="570"/>
      <c r="LPP36" s="570"/>
      <c r="LPQ36" s="570"/>
      <c r="LPR36" s="570"/>
      <c r="LPS36" s="570"/>
      <c r="LPT36" s="570"/>
      <c r="LPU36" s="570"/>
      <c r="LPV36" s="570"/>
      <c r="LPW36" s="570"/>
      <c r="LPX36" s="570"/>
      <c r="LPY36" s="570"/>
      <c r="LPZ36" s="570"/>
      <c r="LQA36" s="570"/>
      <c r="LQB36" s="570"/>
      <c r="LQC36" s="570"/>
      <c r="LQD36" s="570"/>
      <c r="LQE36" s="570"/>
      <c r="LQF36" s="570"/>
      <c r="LQG36" s="570"/>
      <c r="LQH36" s="570"/>
      <c r="LQI36" s="570"/>
      <c r="LQJ36" s="570"/>
      <c r="LQK36" s="570"/>
      <c r="LQL36" s="570"/>
      <c r="LQM36" s="570"/>
      <c r="LQN36" s="570"/>
      <c r="LQO36" s="570"/>
      <c r="LQP36" s="570"/>
      <c r="LQQ36" s="570"/>
      <c r="LQR36" s="570"/>
      <c r="LQS36" s="570"/>
      <c r="LQT36" s="570"/>
      <c r="LQU36" s="570"/>
      <c r="LQV36" s="570"/>
      <c r="LQW36" s="570"/>
      <c r="LQX36" s="570"/>
      <c r="LQY36" s="570"/>
      <c r="LQZ36" s="570"/>
      <c r="LRA36" s="570"/>
      <c r="LRB36" s="570"/>
      <c r="LRC36" s="570"/>
      <c r="LRD36" s="570"/>
      <c r="LRE36" s="570"/>
      <c r="LRF36" s="570"/>
      <c r="LRG36" s="570"/>
      <c r="LRH36" s="570"/>
      <c r="LRI36" s="570"/>
      <c r="LRJ36" s="570"/>
      <c r="LRK36" s="570"/>
      <c r="LRL36" s="570"/>
      <c r="LRM36" s="570"/>
      <c r="LRN36" s="570"/>
      <c r="LRO36" s="570"/>
      <c r="LRP36" s="570"/>
      <c r="LRQ36" s="570"/>
      <c r="LRR36" s="570"/>
      <c r="LRS36" s="570"/>
      <c r="LRT36" s="570"/>
      <c r="LRU36" s="570"/>
      <c r="LRV36" s="570"/>
      <c r="LRW36" s="570"/>
      <c r="LRX36" s="570"/>
      <c r="LRY36" s="570"/>
      <c r="LRZ36" s="570"/>
      <c r="LSA36" s="570"/>
      <c r="LSB36" s="570"/>
      <c r="LSC36" s="570"/>
      <c r="LSD36" s="570"/>
      <c r="LSE36" s="570"/>
      <c r="LSF36" s="570"/>
      <c r="LSG36" s="570"/>
      <c r="LSH36" s="570"/>
      <c r="LSI36" s="570"/>
      <c r="LSJ36" s="570"/>
      <c r="LSK36" s="570"/>
      <c r="LSL36" s="570"/>
      <c r="LSM36" s="570"/>
      <c r="LSN36" s="570"/>
      <c r="LSO36" s="570"/>
      <c r="LSP36" s="570"/>
      <c r="LSQ36" s="570"/>
      <c r="LSR36" s="570"/>
      <c r="LSS36" s="570"/>
      <c r="LST36" s="570"/>
      <c r="LSU36" s="570"/>
      <c r="LSV36" s="570"/>
      <c r="LSW36" s="570"/>
      <c r="LSX36" s="570"/>
      <c r="LSY36" s="570"/>
      <c r="LSZ36" s="570"/>
      <c r="LTA36" s="570"/>
      <c r="LTB36" s="570"/>
      <c r="LTC36" s="570"/>
      <c r="LTD36" s="570"/>
      <c r="LTE36" s="570"/>
      <c r="LTF36" s="570"/>
      <c r="LTG36" s="570"/>
      <c r="LTH36" s="570"/>
      <c r="LTI36" s="570"/>
      <c r="LTJ36" s="570"/>
      <c r="LTK36" s="570"/>
      <c r="LTL36" s="570"/>
      <c r="LTM36" s="570"/>
      <c r="LTN36" s="570"/>
      <c r="LTO36" s="570"/>
      <c r="LTP36" s="570"/>
      <c r="LTQ36" s="570"/>
      <c r="LTR36" s="570"/>
      <c r="LTS36" s="570"/>
      <c r="LTT36" s="570"/>
      <c r="LTU36" s="570"/>
      <c r="LTV36" s="570"/>
      <c r="LTW36" s="570"/>
      <c r="LTX36" s="570"/>
      <c r="LTY36" s="570"/>
      <c r="LTZ36" s="570"/>
      <c r="LUA36" s="570"/>
      <c r="LUB36" s="570"/>
      <c r="LUC36" s="570"/>
      <c r="LUD36" s="570"/>
      <c r="LUE36" s="570"/>
      <c r="LUF36" s="570"/>
      <c r="LUG36" s="570"/>
      <c r="LUH36" s="570"/>
      <c r="LUI36" s="570"/>
      <c r="LUJ36" s="570"/>
      <c r="LUK36" s="570"/>
      <c r="LUL36" s="570"/>
      <c r="LUM36" s="570"/>
      <c r="LUN36" s="570"/>
      <c r="LUO36" s="570"/>
      <c r="LUP36" s="570"/>
      <c r="LUQ36" s="570"/>
      <c r="LUR36" s="570"/>
      <c r="LUS36" s="570"/>
      <c r="LUT36" s="570"/>
      <c r="LUU36" s="570"/>
      <c r="LUV36" s="570"/>
      <c r="LUW36" s="570"/>
      <c r="LUX36" s="570"/>
      <c r="LUY36" s="570"/>
      <c r="LUZ36" s="570"/>
      <c r="LVA36" s="570"/>
      <c r="LVB36" s="570"/>
      <c r="LVC36" s="570"/>
      <c r="LVD36" s="570"/>
      <c r="LVE36" s="570"/>
      <c r="LVF36" s="570"/>
      <c r="LVG36" s="570"/>
      <c r="LVH36" s="570"/>
      <c r="LVI36" s="570"/>
      <c r="LVJ36" s="570"/>
      <c r="LVK36" s="570"/>
      <c r="LVL36" s="570"/>
      <c r="LVM36" s="570"/>
      <c r="LVN36" s="570"/>
      <c r="LVO36" s="570"/>
      <c r="LVP36" s="570"/>
      <c r="LVQ36" s="570"/>
      <c r="LVR36" s="570"/>
      <c r="LVS36" s="570"/>
      <c r="LVT36" s="570"/>
      <c r="LVU36" s="570"/>
      <c r="LVV36" s="570"/>
      <c r="LVW36" s="570"/>
      <c r="LVX36" s="570"/>
      <c r="LVY36" s="570"/>
      <c r="LVZ36" s="570"/>
      <c r="LWA36" s="570"/>
      <c r="LWB36" s="570"/>
      <c r="LWC36" s="570"/>
      <c r="LWD36" s="570"/>
      <c r="LWE36" s="570"/>
      <c r="LWF36" s="570"/>
      <c r="LWG36" s="570"/>
      <c r="LWH36" s="570"/>
      <c r="LWI36" s="570"/>
      <c r="LWJ36" s="570"/>
      <c r="LWK36" s="570"/>
      <c r="LWL36" s="570"/>
      <c r="LWM36" s="570"/>
      <c r="LWN36" s="570"/>
      <c r="LWO36" s="570"/>
      <c r="LWP36" s="570"/>
      <c r="LWQ36" s="570"/>
      <c r="LWR36" s="570"/>
      <c r="LWS36" s="570"/>
      <c r="LWT36" s="570"/>
      <c r="LWU36" s="570"/>
      <c r="LWV36" s="570"/>
      <c r="LWW36" s="570"/>
      <c r="LWX36" s="570"/>
      <c r="LWY36" s="570"/>
      <c r="LWZ36" s="570"/>
      <c r="LXA36" s="570"/>
      <c r="LXB36" s="570"/>
      <c r="LXC36" s="570"/>
      <c r="LXD36" s="570"/>
      <c r="LXE36" s="570"/>
      <c r="LXF36" s="570"/>
      <c r="LXG36" s="570"/>
      <c r="LXH36" s="570"/>
      <c r="LXI36" s="570"/>
      <c r="LXJ36" s="570"/>
      <c r="LXK36" s="570"/>
      <c r="LXL36" s="570"/>
      <c r="LXM36" s="570"/>
      <c r="LXN36" s="570"/>
      <c r="LXO36" s="570"/>
      <c r="LXP36" s="570"/>
      <c r="LXQ36" s="570"/>
      <c r="LXR36" s="570"/>
      <c r="LXS36" s="570"/>
      <c r="LXT36" s="570"/>
      <c r="LXU36" s="570"/>
      <c r="LXV36" s="570"/>
      <c r="LXW36" s="570"/>
      <c r="LXX36" s="570"/>
      <c r="LXY36" s="570"/>
      <c r="LXZ36" s="570"/>
      <c r="LYA36" s="570"/>
      <c r="LYB36" s="570"/>
      <c r="LYC36" s="570"/>
      <c r="LYD36" s="570"/>
      <c r="LYE36" s="570"/>
      <c r="LYF36" s="570"/>
      <c r="LYG36" s="570"/>
      <c r="LYH36" s="570"/>
      <c r="LYI36" s="570"/>
      <c r="LYJ36" s="570"/>
      <c r="LYK36" s="570"/>
      <c r="LYL36" s="570"/>
      <c r="LYM36" s="570"/>
      <c r="LYN36" s="570"/>
      <c r="LYO36" s="570"/>
      <c r="LYP36" s="570"/>
      <c r="LYQ36" s="570"/>
      <c r="LYR36" s="570"/>
      <c r="LYS36" s="570"/>
      <c r="LYT36" s="570"/>
      <c r="LYU36" s="570"/>
      <c r="LYV36" s="570"/>
      <c r="LYW36" s="570"/>
      <c r="LYX36" s="570"/>
      <c r="LYY36" s="570"/>
      <c r="LYZ36" s="570"/>
      <c r="LZA36" s="570"/>
      <c r="LZB36" s="570"/>
      <c r="LZC36" s="570"/>
      <c r="LZD36" s="570"/>
      <c r="LZE36" s="570"/>
      <c r="LZF36" s="570"/>
      <c r="LZG36" s="570"/>
      <c r="LZH36" s="570"/>
      <c r="LZI36" s="570"/>
      <c r="LZJ36" s="570"/>
      <c r="LZK36" s="570"/>
      <c r="LZL36" s="570"/>
      <c r="LZM36" s="570"/>
      <c r="LZN36" s="570"/>
      <c r="LZO36" s="570"/>
      <c r="LZP36" s="570"/>
      <c r="LZQ36" s="570"/>
      <c r="LZR36" s="570"/>
      <c r="LZS36" s="570"/>
      <c r="LZT36" s="570"/>
      <c r="LZU36" s="570"/>
      <c r="LZV36" s="570"/>
      <c r="LZW36" s="570"/>
      <c r="LZX36" s="570"/>
      <c r="LZY36" s="570"/>
      <c r="LZZ36" s="570"/>
      <c r="MAA36" s="570"/>
      <c r="MAB36" s="570"/>
      <c r="MAC36" s="570"/>
      <c r="MAD36" s="570"/>
      <c r="MAE36" s="570"/>
      <c r="MAF36" s="570"/>
      <c r="MAG36" s="570"/>
      <c r="MAH36" s="570"/>
      <c r="MAI36" s="570"/>
      <c r="MAJ36" s="570"/>
      <c r="MAK36" s="570"/>
      <c r="MAL36" s="570"/>
      <c r="MAM36" s="570"/>
      <c r="MAN36" s="570"/>
      <c r="MAO36" s="570"/>
      <c r="MAP36" s="570"/>
      <c r="MAQ36" s="570"/>
      <c r="MAR36" s="570"/>
      <c r="MAS36" s="570"/>
      <c r="MAT36" s="570"/>
      <c r="MAU36" s="570"/>
      <c r="MAV36" s="570"/>
      <c r="MAW36" s="570"/>
      <c r="MAX36" s="570"/>
      <c r="MAY36" s="570"/>
      <c r="MAZ36" s="570"/>
      <c r="MBA36" s="570"/>
      <c r="MBB36" s="570"/>
      <c r="MBC36" s="570"/>
      <c r="MBD36" s="570"/>
      <c r="MBE36" s="570"/>
      <c r="MBF36" s="570"/>
      <c r="MBG36" s="570"/>
      <c r="MBH36" s="570"/>
      <c r="MBI36" s="570"/>
      <c r="MBJ36" s="570"/>
      <c r="MBK36" s="570"/>
      <c r="MBL36" s="570"/>
      <c r="MBM36" s="570"/>
      <c r="MBN36" s="570"/>
      <c r="MBO36" s="570"/>
      <c r="MBP36" s="570"/>
      <c r="MBQ36" s="570"/>
      <c r="MBR36" s="570"/>
      <c r="MBS36" s="570"/>
      <c r="MBT36" s="570"/>
      <c r="MBU36" s="570"/>
      <c r="MBV36" s="570"/>
      <c r="MBW36" s="570"/>
      <c r="MBX36" s="570"/>
      <c r="MBY36" s="570"/>
      <c r="MBZ36" s="570"/>
      <c r="MCA36" s="570"/>
      <c r="MCB36" s="570"/>
      <c r="MCC36" s="570"/>
      <c r="MCD36" s="570"/>
      <c r="MCE36" s="570"/>
      <c r="MCF36" s="570"/>
      <c r="MCG36" s="570"/>
      <c r="MCH36" s="570"/>
      <c r="MCI36" s="570"/>
      <c r="MCJ36" s="570"/>
      <c r="MCK36" s="570"/>
      <c r="MCL36" s="570"/>
      <c r="MCM36" s="570"/>
      <c r="MCN36" s="570"/>
      <c r="MCO36" s="570"/>
      <c r="MCP36" s="570"/>
      <c r="MCQ36" s="570"/>
      <c r="MCR36" s="570"/>
      <c r="MCS36" s="570"/>
      <c r="MCT36" s="570"/>
      <c r="MCU36" s="570"/>
      <c r="MCV36" s="570"/>
      <c r="MCW36" s="570"/>
      <c r="MCX36" s="570"/>
      <c r="MCY36" s="570"/>
      <c r="MCZ36" s="570"/>
      <c r="MDA36" s="570"/>
      <c r="MDB36" s="570"/>
      <c r="MDC36" s="570"/>
      <c r="MDD36" s="570"/>
      <c r="MDE36" s="570"/>
      <c r="MDF36" s="570"/>
      <c r="MDG36" s="570"/>
      <c r="MDH36" s="570"/>
      <c r="MDI36" s="570"/>
      <c r="MDJ36" s="570"/>
      <c r="MDK36" s="570"/>
      <c r="MDL36" s="570"/>
      <c r="MDM36" s="570"/>
      <c r="MDN36" s="570"/>
      <c r="MDO36" s="570"/>
      <c r="MDP36" s="570"/>
      <c r="MDQ36" s="570"/>
      <c r="MDR36" s="570"/>
      <c r="MDS36" s="570"/>
      <c r="MDT36" s="570"/>
      <c r="MDU36" s="570"/>
      <c r="MDV36" s="570"/>
      <c r="MDW36" s="570"/>
      <c r="MDX36" s="570"/>
      <c r="MDY36" s="570"/>
      <c r="MDZ36" s="570"/>
      <c r="MEA36" s="570"/>
      <c r="MEB36" s="570"/>
      <c r="MEC36" s="570"/>
      <c r="MED36" s="570"/>
      <c r="MEE36" s="570"/>
      <c r="MEF36" s="570"/>
      <c r="MEG36" s="570"/>
      <c r="MEH36" s="570"/>
      <c r="MEI36" s="570"/>
      <c r="MEJ36" s="570"/>
      <c r="MEK36" s="570"/>
      <c r="MEL36" s="570"/>
      <c r="MEM36" s="570"/>
      <c r="MEN36" s="570"/>
      <c r="MEO36" s="570"/>
      <c r="MEP36" s="570"/>
      <c r="MEQ36" s="570"/>
      <c r="MER36" s="570"/>
      <c r="MES36" s="570"/>
      <c r="MET36" s="570"/>
      <c r="MEU36" s="570"/>
      <c r="MEV36" s="570"/>
      <c r="MEW36" s="570"/>
      <c r="MEX36" s="570"/>
      <c r="MEY36" s="570"/>
      <c r="MEZ36" s="570"/>
      <c r="MFA36" s="570"/>
      <c r="MFB36" s="570"/>
      <c r="MFC36" s="570"/>
      <c r="MFD36" s="570"/>
      <c r="MFE36" s="570"/>
      <c r="MFF36" s="570"/>
      <c r="MFG36" s="570"/>
      <c r="MFH36" s="570"/>
      <c r="MFI36" s="570"/>
      <c r="MFJ36" s="570"/>
      <c r="MFK36" s="570"/>
      <c r="MFL36" s="570"/>
      <c r="MFM36" s="570"/>
      <c r="MFN36" s="570"/>
      <c r="MFO36" s="570"/>
      <c r="MFP36" s="570"/>
      <c r="MFQ36" s="570"/>
      <c r="MFR36" s="570"/>
      <c r="MFS36" s="570"/>
      <c r="MFT36" s="570"/>
      <c r="MFU36" s="570"/>
      <c r="MFV36" s="570"/>
      <c r="MFW36" s="570"/>
      <c r="MFX36" s="570"/>
      <c r="MFY36" s="570"/>
      <c r="MFZ36" s="570"/>
      <c r="MGA36" s="570"/>
      <c r="MGB36" s="570"/>
      <c r="MGC36" s="570"/>
      <c r="MGD36" s="570"/>
      <c r="MGE36" s="570"/>
      <c r="MGF36" s="570"/>
      <c r="MGG36" s="570"/>
      <c r="MGH36" s="570"/>
      <c r="MGI36" s="570"/>
      <c r="MGJ36" s="570"/>
      <c r="MGK36" s="570"/>
      <c r="MGL36" s="570"/>
      <c r="MGM36" s="570"/>
      <c r="MGN36" s="570"/>
      <c r="MGO36" s="570"/>
      <c r="MGP36" s="570"/>
      <c r="MGQ36" s="570"/>
      <c r="MGR36" s="570"/>
      <c r="MGS36" s="570"/>
      <c r="MGT36" s="570"/>
      <c r="MGU36" s="570"/>
      <c r="MGV36" s="570"/>
      <c r="MGW36" s="570"/>
      <c r="MGX36" s="570"/>
      <c r="MGY36" s="570"/>
      <c r="MGZ36" s="570"/>
      <c r="MHA36" s="570"/>
      <c r="MHB36" s="570"/>
      <c r="MHC36" s="570"/>
      <c r="MHD36" s="570"/>
      <c r="MHE36" s="570"/>
      <c r="MHF36" s="570"/>
      <c r="MHG36" s="570"/>
      <c r="MHH36" s="570"/>
      <c r="MHI36" s="570"/>
      <c r="MHJ36" s="570"/>
      <c r="MHK36" s="570"/>
      <c r="MHL36" s="570"/>
      <c r="MHM36" s="570"/>
      <c r="MHN36" s="570"/>
      <c r="MHO36" s="570"/>
      <c r="MHP36" s="570"/>
      <c r="MHQ36" s="570"/>
      <c r="MHR36" s="570"/>
      <c r="MHS36" s="570"/>
      <c r="MHT36" s="570"/>
      <c r="MHU36" s="570"/>
      <c r="MHV36" s="570"/>
      <c r="MHW36" s="570"/>
      <c r="MHX36" s="570"/>
      <c r="MHY36" s="570"/>
      <c r="MHZ36" s="570"/>
      <c r="MIA36" s="570"/>
      <c r="MIB36" s="570"/>
      <c r="MIC36" s="570"/>
      <c r="MID36" s="570"/>
      <c r="MIE36" s="570"/>
      <c r="MIF36" s="570"/>
      <c r="MIG36" s="570"/>
      <c r="MIH36" s="570"/>
      <c r="MII36" s="570"/>
      <c r="MIJ36" s="570"/>
      <c r="MIK36" s="570"/>
      <c r="MIL36" s="570"/>
      <c r="MIM36" s="570"/>
      <c r="MIN36" s="570"/>
      <c r="MIO36" s="570"/>
      <c r="MIP36" s="570"/>
      <c r="MIQ36" s="570"/>
      <c r="MIR36" s="570"/>
      <c r="MIS36" s="570"/>
      <c r="MIT36" s="570"/>
      <c r="MIU36" s="570"/>
      <c r="MIV36" s="570"/>
      <c r="MIW36" s="570"/>
      <c r="MIX36" s="570"/>
      <c r="MIY36" s="570"/>
      <c r="MIZ36" s="570"/>
      <c r="MJA36" s="570"/>
      <c r="MJB36" s="570"/>
      <c r="MJC36" s="570"/>
      <c r="MJD36" s="570"/>
      <c r="MJE36" s="570"/>
      <c r="MJF36" s="570"/>
      <c r="MJG36" s="570"/>
      <c r="MJH36" s="570"/>
      <c r="MJI36" s="570"/>
      <c r="MJJ36" s="570"/>
      <c r="MJK36" s="570"/>
      <c r="MJL36" s="570"/>
      <c r="MJM36" s="570"/>
      <c r="MJN36" s="570"/>
      <c r="MJO36" s="570"/>
      <c r="MJP36" s="570"/>
      <c r="MJQ36" s="570"/>
      <c r="MJR36" s="570"/>
      <c r="MJS36" s="570"/>
      <c r="MJT36" s="570"/>
      <c r="MJU36" s="570"/>
      <c r="MJV36" s="570"/>
      <c r="MJW36" s="570"/>
      <c r="MJX36" s="570"/>
      <c r="MJY36" s="570"/>
      <c r="MJZ36" s="570"/>
      <c r="MKA36" s="570"/>
      <c r="MKB36" s="570"/>
      <c r="MKC36" s="570"/>
      <c r="MKD36" s="570"/>
      <c r="MKE36" s="570"/>
      <c r="MKF36" s="570"/>
      <c r="MKG36" s="570"/>
      <c r="MKH36" s="570"/>
      <c r="MKI36" s="570"/>
      <c r="MKJ36" s="570"/>
      <c r="MKK36" s="570"/>
      <c r="MKL36" s="570"/>
      <c r="MKM36" s="570"/>
      <c r="MKN36" s="570"/>
      <c r="MKO36" s="570"/>
      <c r="MKP36" s="570"/>
      <c r="MKQ36" s="570"/>
      <c r="MKR36" s="570"/>
      <c r="MKS36" s="570"/>
      <c r="MKT36" s="570"/>
      <c r="MKU36" s="570"/>
      <c r="MKV36" s="570"/>
      <c r="MKW36" s="570"/>
      <c r="MKX36" s="570"/>
      <c r="MKY36" s="570"/>
      <c r="MKZ36" s="570"/>
      <c r="MLA36" s="570"/>
      <c r="MLB36" s="570"/>
      <c r="MLC36" s="570"/>
      <c r="MLD36" s="570"/>
      <c r="MLE36" s="570"/>
      <c r="MLF36" s="570"/>
      <c r="MLG36" s="570"/>
      <c r="MLH36" s="570"/>
      <c r="MLI36" s="570"/>
      <c r="MLJ36" s="570"/>
      <c r="MLK36" s="570"/>
      <c r="MLL36" s="570"/>
      <c r="MLM36" s="570"/>
      <c r="MLN36" s="570"/>
      <c r="MLO36" s="570"/>
      <c r="MLP36" s="570"/>
      <c r="MLQ36" s="570"/>
      <c r="MLR36" s="570"/>
      <c r="MLS36" s="570"/>
      <c r="MLT36" s="570"/>
      <c r="MLU36" s="570"/>
      <c r="MLV36" s="570"/>
      <c r="MLW36" s="570"/>
      <c r="MLX36" s="570"/>
      <c r="MLY36" s="570"/>
      <c r="MLZ36" s="570"/>
      <c r="MMA36" s="570"/>
      <c r="MMB36" s="570"/>
      <c r="MMC36" s="570"/>
      <c r="MMD36" s="570"/>
      <c r="MME36" s="570"/>
      <c r="MMF36" s="570"/>
      <c r="MMG36" s="570"/>
      <c r="MMH36" s="570"/>
      <c r="MMI36" s="570"/>
      <c r="MMJ36" s="570"/>
      <c r="MMK36" s="570"/>
      <c r="MML36" s="570"/>
      <c r="MMM36" s="570"/>
      <c r="MMN36" s="570"/>
      <c r="MMO36" s="570"/>
      <c r="MMP36" s="570"/>
      <c r="MMQ36" s="570"/>
      <c r="MMR36" s="570"/>
      <c r="MMS36" s="570"/>
      <c r="MMT36" s="570"/>
      <c r="MMU36" s="570"/>
      <c r="MMV36" s="570"/>
      <c r="MMW36" s="570"/>
      <c r="MMX36" s="570"/>
      <c r="MMY36" s="570"/>
      <c r="MMZ36" s="570"/>
      <c r="MNA36" s="570"/>
      <c r="MNB36" s="570"/>
      <c r="MNC36" s="570"/>
      <c r="MND36" s="570"/>
      <c r="MNE36" s="570"/>
      <c r="MNF36" s="570"/>
      <c r="MNG36" s="570"/>
      <c r="MNH36" s="570"/>
      <c r="MNI36" s="570"/>
      <c r="MNJ36" s="570"/>
      <c r="MNK36" s="570"/>
      <c r="MNL36" s="570"/>
      <c r="MNM36" s="570"/>
      <c r="MNN36" s="570"/>
      <c r="MNO36" s="570"/>
      <c r="MNP36" s="570"/>
      <c r="MNQ36" s="570"/>
      <c r="MNR36" s="570"/>
      <c r="MNS36" s="570"/>
      <c r="MNT36" s="570"/>
      <c r="MNU36" s="570"/>
      <c r="MNV36" s="570"/>
      <c r="MNW36" s="570"/>
      <c r="MNX36" s="570"/>
      <c r="MNY36" s="570"/>
      <c r="MNZ36" s="570"/>
      <c r="MOA36" s="570"/>
      <c r="MOB36" s="570"/>
      <c r="MOC36" s="570"/>
      <c r="MOD36" s="570"/>
      <c r="MOE36" s="570"/>
      <c r="MOF36" s="570"/>
      <c r="MOG36" s="570"/>
      <c r="MOH36" s="570"/>
      <c r="MOI36" s="570"/>
      <c r="MOJ36" s="570"/>
      <c r="MOK36" s="570"/>
      <c r="MOL36" s="570"/>
      <c r="MOM36" s="570"/>
      <c r="MON36" s="570"/>
      <c r="MOO36" s="570"/>
      <c r="MOP36" s="570"/>
      <c r="MOQ36" s="570"/>
      <c r="MOR36" s="570"/>
      <c r="MOS36" s="570"/>
      <c r="MOT36" s="570"/>
      <c r="MOU36" s="570"/>
      <c r="MOV36" s="570"/>
      <c r="MOW36" s="570"/>
      <c r="MOX36" s="570"/>
      <c r="MOY36" s="570"/>
      <c r="MOZ36" s="570"/>
      <c r="MPA36" s="570"/>
      <c r="MPB36" s="570"/>
      <c r="MPC36" s="570"/>
      <c r="MPD36" s="570"/>
      <c r="MPE36" s="570"/>
      <c r="MPF36" s="570"/>
      <c r="MPG36" s="570"/>
      <c r="MPH36" s="570"/>
      <c r="MPI36" s="570"/>
      <c r="MPJ36" s="570"/>
      <c r="MPK36" s="570"/>
      <c r="MPL36" s="570"/>
      <c r="MPM36" s="570"/>
      <c r="MPN36" s="570"/>
      <c r="MPO36" s="570"/>
      <c r="MPP36" s="570"/>
      <c r="MPQ36" s="570"/>
      <c r="MPR36" s="570"/>
      <c r="MPS36" s="570"/>
      <c r="MPT36" s="570"/>
      <c r="MPU36" s="570"/>
      <c r="MPV36" s="570"/>
      <c r="MPW36" s="570"/>
      <c r="MPX36" s="570"/>
      <c r="MPY36" s="570"/>
      <c r="MPZ36" s="570"/>
      <c r="MQA36" s="570"/>
      <c r="MQB36" s="570"/>
      <c r="MQC36" s="570"/>
      <c r="MQD36" s="570"/>
      <c r="MQE36" s="570"/>
      <c r="MQF36" s="570"/>
      <c r="MQG36" s="570"/>
      <c r="MQH36" s="570"/>
      <c r="MQI36" s="570"/>
      <c r="MQJ36" s="570"/>
      <c r="MQK36" s="570"/>
      <c r="MQL36" s="570"/>
      <c r="MQM36" s="570"/>
      <c r="MQN36" s="570"/>
      <c r="MQO36" s="570"/>
      <c r="MQP36" s="570"/>
      <c r="MQQ36" s="570"/>
      <c r="MQR36" s="570"/>
      <c r="MQS36" s="570"/>
      <c r="MQT36" s="570"/>
      <c r="MQU36" s="570"/>
      <c r="MQV36" s="570"/>
      <c r="MQW36" s="570"/>
      <c r="MQX36" s="570"/>
      <c r="MQY36" s="570"/>
      <c r="MQZ36" s="570"/>
      <c r="MRA36" s="570"/>
      <c r="MRB36" s="570"/>
      <c r="MRC36" s="570"/>
      <c r="MRD36" s="570"/>
      <c r="MRE36" s="570"/>
      <c r="MRF36" s="570"/>
      <c r="MRG36" s="570"/>
      <c r="MRH36" s="570"/>
      <c r="MRI36" s="570"/>
      <c r="MRJ36" s="570"/>
      <c r="MRK36" s="570"/>
      <c r="MRL36" s="570"/>
      <c r="MRM36" s="570"/>
      <c r="MRN36" s="570"/>
      <c r="MRO36" s="570"/>
      <c r="MRP36" s="570"/>
      <c r="MRQ36" s="570"/>
      <c r="MRR36" s="570"/>
      <c r="MRS36" s="570"/>
      <c r="MRT36" s="570"/>
      <c r="MRU36" s="570"/>
      <c r="MRV36" s="570"/>
      <c r="MRW36" s="570"/>
      <c r="MRX36" s="570"/>
      <c r="MRY36" s="570"/>
      <c r="MRZ36" s="570"/>
      <c r="MSA36" s="570"/>
      <c r="MSB36" s="570"/>
      <c r="MSC36" s="570"/>
      <c r="MSD36" s="570"/>
      <c r="MSE36" s="570"/>
      <c r="MSF36" s="570"/>
      <c r="MSG36" s="570"/>
      <c r="MSH36" s="570"/>
      <c r="MSI36" s="570"/>
      <c r="MSJ36" s="570"/>
      <c r="MSK36" s="570"/>
      <c r="MSL36" s="570"/>
      <c r="MSM36" s="570"/>
      <c r="MSN36" s="570"/>
      <c r="MSO36" s="570"/>
      <c r="MSP36" s="570"/>
      <c r="MSQ36" s="570"/>
      <c r="MSR36" s="570"/>
      <c r="MSS36" s="570"/>
      <c r="MST36" s="570"/>
      <c r="MSU36" s="570"/>
      <c r="MSV36" s="570"/>
      <c r="MSW36" s="570"/>
      <c r="MSX36" s="570"/>
      <c r="MSY36" s="570"/>
      <c r="MSZ36" s="570"/>
      <c r="MTA36" s="570"/>
      <c r="MTB36" s="570"/>
      <c r="MTC36" s="570"/>
      <c r="MTD36" s="570"/>
      <c r="MTE36" s="570"/>
      <c r="MTF36" s="570"/>
      <c r="MTG36" s="570"/>
      <c r="MTH36" s="570"/>
      <c r="MTI36" s="570"/>
      <c r="MTJ36" s="570"/>
      <c r="MTK36" s="570"/>
      <c r="MTL36" s="570"/>
      <c r="MTM36" s="570"/>
      <c r="MTN36" s="570"/>
      <c r="MTO36" s="570"/>
      <c r="MTP36" s="570"/>
      <c r="MTQ36" s="570"/>
      <c r="MTR36" s="570"/>
      <c r="MTS36" s="570"/>
      <c r="MTT36" s="570"/>
      <c r="MTU36" s="570"/>
      <c r="MTV36" s="570"/>
      <c r="MTW36" s="570"/>
      <c r="MTX36" s="570"/>
      <c r="MTY36" s="570"/>
      <c r="MTZ36" s="570"/>
      <c r="MUA36" s="570"/>
      <c r="MUB36" s="570"/>
      <c r="MUC36" s="570"/>
      <c r="MUD36" s="570"/>
      <c r="MUE36" s="570"/>
      <c r="MUF36" s="570"/>
      <c r="MUG36" s="570"/>
      <c r="MUH36" s="570"/>
      <c r="MUI36" s="570"/>
      <c r="MUJ36" s="570"/>
      <c r="MUK36" s="570"/>
      <c r="MUL36" s="570"/>
      <c r="MUM36" s="570"/>
      <c r="MUN36" s="570"/>
      <c r="MUO36" s="570"/>
      <c r="MUP36" s="570"/>
      <c r="MUQ36" s="570"/>
      <c r="MUR36" s="570"/>
      <c r="MUS36" s="570"/>
      <c r="MUT36" s="570"/>
      <c r="MUU36" s="570"/>
      <c r="MUV36" s="570"/>
      <c r="MUW36" s="570"/>
      <c r="MUX36" s="570"/>
      <c r="MUY36" s="570"/>
      <c r="MUZ36" s="570"/>
      <c r="MVA36" s="570"/>
      <c r="MVB36" s="570"/>
      <c r="MVC36" s="570"/>
      <c r="MVD36" s="570"/>
      <c r="MVE36" s="570"/>
      <c r="MVF36" s="570"/>
      <c r="MVG36" s="570"/>
      <c r="MVH36" s="570"/>
      <c r="MVI36" s="570"/>
      <c r="MVJ36" s="570"/>
      <c r="MVK36" s="570"/>
      <c r="MVL36" s="570"/>
      <c r="MVM36" s="570"/>
      <c r="MVN36" s="570"/>
      <c r="MVO36" s="570"/>
      <c r="MVP36" s="570"/>
      <c r="MVQ36" s="570"/>
      <c r="MVR36" s="570"/>
      <c r="MVS36" s="570"/>
      <c r="MVT36" s="570"/>
      <c r="MVU36" s="570"/>
      <c r="MVV36" s="570"/>
      <c r="MVW36" s="570"/>
      <c r="MVX36" s="570"/>
      <c r="MVY36" s="570"/>
      <c r="MVZ36" s="570"/>
      <c r="MWA36" s="570"/>
      <c r="MWB36" s="570"/>
      <c r="MWC36" s="570"/>
      <c r="MWD36" s="570"/>
      <c r="MWE36" s="570"/>
      <c r="MWF36" s="570"/>
      <c r="MWG36" s="570"/>
      <c r="MWH36" s="570"/>
      <c r="MWI36" s="570"/>
      <c r="MWJ36" s="570"/>
      <c r="MWK36" s="570"/>
      <c r="MWL36" s="570"/>
      <c r="MWM36" s="570"/>
      <c r="MWN36" s="570"/>
      <c r="MWO36" s="570"/>
      <c r="MWP36" s="570"/>
      <c r="MWQ36" s="570"/>
      <c r="MWR36" s="570"/>
      <c r="MWS36" s="570"/>
      <c r="MWT36" s="570"/>
      <c r="MWU36" s="570"/>
      <c r="MWV36" s="570"/>
      <c r="MWW36" s="570"/>
      <c r="MWX36" s="570"/>
      <c r="MWY36" s="570"/>
      <c r="MWZ36" s="570"/>
      <c r="MXA36" s="570"/>
      <c r="MXB36" s="570"/>
      <c r="MXC36" s="570"/>
      <c r="MXD36" s="570"/>
      <c r="MXE36" s="570"/>
      <c r="MXF36" s="570"/>
      <c r="MXG36" s="570"/>
      <c r="MXH36" s="570"/>
      <c r="MXI36" s="570"/>
      <c r="MXJ36" s="570"/>
      <c r="MXK36" s="570"/>
      <c r="MXL36" s="570"/>
      <c r="MXM36" s="570"/>
      <c r="MXN36" s="570"/>
      <c r="MXO36" s="570"/>
      <c r="MXP36" s="570"/>
      <c r="MXQ36" s="570"/>
      <c r="MXR36" s="570"/>
      <c r="MXS36" s="570"/>
      <c r="MXT36" s="570"/>
      <c r="MXU36" s="570"/>
      <c r="MXV36" s="570"/>
      <c r="MXW36" s="570"/>
      <c r="MXX36" s="570"/>
      <c r="MXY36" s="570"/>
      <c r="MXZ36" s="570"/>
      <c r="MYA36" s="570"/>
      <c r="MYB36" s="570"/>
      <c r="MYC36" s="570"/>
      <c r="MYD36" s="570"/>
      <c r="MYE36" s="570"/>
      <c r="MYF36" s="570"/>
      <c r="MYG36" s="570"/>
      <c r="MYH36" s="570"/>
      <c r="MYI36" s="570"/>
      <c r="MYJ36" s="570"/>
      <c r="MYK36" s="570"/>
      <c r="MYL36" s="570"/>
      <c r="MYM36" s="570"/>
      <c r="MYN36" s="570"/>
      <c r="MYO36" s="570"/>
      <c r="MYP36" s="570"/>
      <c r="MYQ36" s="570"/>
      <c r="MYR36" s="570"/>
      <c r="MYS36" s="570"/>
      <c r="MYT36" s="570"/>
      <c r="MYU36" s="570"/>
      <c r="MYV36" s="570"/>
      <c r="MYW36" s="570"/>
      <c r="MYX36" s="570"/>
      <c r="MYY36" s="570"/>
      <c r="MYZ36" s="570"/>
      <c r="MZA36" s="570"/>
      <c r="MZB36" s="570"/>
      <c r="MZC36" s="570"/>
      <c r="MZD36" s="570"/>
      <c r="MZE36" s="570"/>
      <c r="MZF36" s="570"/>
      <c r="MZG36" s="570"/>
      <c r="MZH36" s="570"/>
      <c r="MZI36" s="570"/>
      <c r="MZJ36" s="570"/>
      <c r="MZK36" s="570"/>
      <c r="MZL36" s="570"/>
      <c r="MZM36" s="570"/>
      <c r="MZN36" s="570"/>
      <c r="MZO36" s="570"/>
      <c r="MZP36" s="570"/>
      <c r="MZQ36" s="570"/>
      <c r="MZR36" s="570"/>
      <c r="MZS36" s="570"/>
      <c r="MZT36" s="570"/>
      <c r="MZU36" s="570"/>
      <c r="MZV36" s="570"/>
      <c r="MZW36" s="570"/>
      <c r="MZX36" s="570"/>
      <c r="MZY36" s="570"/>
      <c r="MZZ36" s="570"/>
      <c r="NAA36" s="570"/>
      <c r="NAB36" s="570"/>
      <c r="NAC36" s="570"/>
      <c r="NAD36" s="570"/>
      <c r="NAE36" s="570"/>
      <c r="NAF36" s="570"/>
      <c r="NAG36" s="570"/>
      <c r="NAH36" s="570"/>
      <c r="NAI36" s="570"/>
      <c r="NAJ36" s="570"/>
      <c r="NAK36" s="570"/>
      <c r="NAL36" s="570"/>
      <c r="NAM36" s="570"/>
      <c r="NAN36" s="570"/>
      <c r="NAO36" s="570"/>
      <c r="NAP36" s="570"/>
      <c r="NAQ36" s="570"/>
      <c r="NAR36" s="570"/>
      <c r="NAS36" s="570"/>
      <c r="NAT36" s="570"/>
      <c r="NAU36" s="570"/>
      <c r="NAV36" s="570"/>
      <c r="NAW36" s="570"/>
      <c r="NAX36" s="570"/>
      <c r="NAY36" s="570"/>
      <c r="NAZ36" s="570"/>
      <c r="NBA36" s="570"/>
      <c r="NBB36" s="570"/>
      <c r="NBC36" s="570"/>
      <c r="NBD36" s="570"/>
      <c r="NBE36" s="570"/>
      <c r="NBF36" s="570"/>
      <c r="NBG36" s="570"/>
      <c r="NBH36" s="570"/>
      <c r="NBI36" s="570"/>
      <c r="NBJ36" s="570"/>
      <c r="NBK36" s="570"/>
      <c r="NBL36" s="570"/>
      <c r="NBM36" s="570"/>
      <c r="NBN36" s="570"/>
      <c r="NBO36" s="570"/>
      <c r="NBP36" s="570"/>
      <c r="NBQ36" s="570"/>
      <c r="NBR36" s="570"/>
      <c r="NBS36" s="570"/>
      <c r="NBT36" s="570"/>
      <c r="NBU36" s="570"/>
      <c r="NBV36" s="570"/>
      <c r="NBW36" s="570"/>
      <c r="NBX36" s="570"/>
      <c r="NBY36" s="570"/>
      <c r="NBZ36" s="570"/>
      <c r="NCA36" s="570"/>
      <c r="NCB36" s="570"/>
      <c r="NCC36" s="570"/>
      <c r="NCD36" s="570"/>
      <c r="NCE36" s="570"/>
      <c r="NCF36" s="570"/>
      <c r="NCG36" s="570"/>
      <c r="NCH36" s="570"/>
      <c r="NCI36" s="570"/>
      <c r="NCJ36" s="570"/>
      <c r="NCK36" s="570"/>
      <c r="NCL36" s="570"/>
      <c r="NCM36" s="570"/>
      <c r="NCN36" s="570"/>
      <c r="NCO36" s="570"/>
      <c r="NCP36" s="570"/>
      <c r="NCQ36" s="570"/>
      <c r="NCR36" s="570"/>
      <c r="NCS36" s="570"/>
      <c r="NCT36" s="570"/>
      <c r="NCU36" s="570"/>
      <c r="NCV36" s="570"/>
      <c r="NCW36" s="570"/>
      <c r="NCX36" s="570"/>
      <c r="NCY36" s="570"/>
      <c r="NCZ36" s="570"/>
      <c r="NDA36" s="570"/>
      <c r="NDB36" s="570"/>
      <c r="NDC36" s="570"/>
      <c r="NDD36" s="570"/>
      <c r="NDE36" s="570"/>
      <c r="NDF36" s="570"/>
      <c r="NDG36" s="570"/>
      <c r="NDH36" s="570"/>
      <c r="NDI36" s="570"/>
      <c r="NDJ36" s="570"/>
      <c r="NDK36" s="570"/>
      <c r="NDL36" s="570"/>
      <c r="NDM36" s="570"/>
      <c r="NDN36" s="570"/>
      <c r="NDO36" s="570"/>
      <c r="NDP36" s="570"/>
      <c r="NDQ36" s="570"/>
      <c r="NDR36" s="570"/>
      <c r="NDS36" s="570"/>
      <c r="NDT36" s="570"/>
      <c r="NDU36" s="570"/>
      <c r="NDV36" s="570"/>
      <c r="NDW36" s="570"/>
      <c r="NDX36" s="570"/>
      <c r="NDY36" s="570"/>
      <c r="NDZ36" s="570"/>
      <c r="NEA36" s="570"/>
      <c r="NEB36" s="570"/>
      <c r="NEC36" s="570"/>
      <c r="NED36" s="570"/>
      <c r="NEE36" s="570"/>
      <c r="NEF36" s="570"/>
      <c r="NEG36" s="570"/>
      <c r="NEH36" s="570"/>
      <c r="NEI36" s="570"/>
      <c r="NEJ36" s="570"/>
      <c r="NEK36" s="570"/>
      <c r="NEL36" s="570"/>
      <c r="NEM36" s="570"/>
      <c r="NEN36" s="570"/>
      <c r="NEO36" s="570"/>
      <c r="NEP36" s="570"/>
      <c r="NEQ36" s="570"/>
      <c r="NER36" s="570"/>
      <c r="NES36" s="570"/>
      <c r="NET36" s="570"/>
      <c r="NEU36" s="570"/>
      <c r="NEV36" s="570"/>
      <c r="NEW36" s="570"/>
      <c r="NEX36" s="570"/>
      <c r="NEY36" s="570"/>
      <c r="NEZ36" s="570"/>
      <c r="NFA36" s="570"/>
      <c r="NFB36" s="570"/>
      <c r="NFC36" s="570"/>
      <c r="NFD36" s="570"/>
      <c r="NFE36" s="570"/>
      <c r="NFF36" s="570"/>
      <c r="NFG36" s="570"/>
      <c r="NFH36" s="570"/>
      <c r="NFI36" s="570"/>
      <c r="NFJ36" s="570"/>
      <c r="NFK36" s="570"/>
      <c r="NFL36" s="570"/>
      <c r="NFM36" s="570"/>
      <c r="NFN36" s="570"/>
      <c r="NFO36" s="570"/>
      <c r="NFP36" s="570"/>
      <c r="NFQ36" s="570"/>
      <c r="NFR36" s="570"/>
      <c r="NFS36" s="570"/>
      <c r="NFT36" s="570"/>
      <c r="NFU36" s="570"/>
      <c r="NFV36" s="570"/>
      <c r="NFW36" s="570"/>
      <c r="NFX36" s="570"/>
      <c r="NFY36" s="570"/>
      <c r="NFZ36" s="570"/>
      <c r="NGA36" s="570"/>
      <c r="NGB36" s="570"/>
      <c r="NGC36" s="570"/>
      <c r="NGD36" s="570"/>
      <c r="NGE36" s="570"/>
      <c r="NGF36" s="570"/>
      <c r="NGG36" s="570"/>
      <c r="NGH36" s="570"/>
      <c r="NGI36" s="570"/>
      <c r="NGJ36" s="570"/>
      <c r="NGK36" s="570"/>
      <c r="NGL36" s="570"/>
      <c r="NGM36" s="570"/>
      <c r="NGN36" s="570"/>
      <c r="NGO36" s="570"/>
      <c r="NGP36" s="570"/>
      <c r="NGQ36" s="570"/>
      <c r="NGR36" s="570"/>
      <c r="NGS36" s="570"/>
      <c r="NGT36" s="570"/>
      <c r="NGU36" s="570"/>
      <c r="NGV36" s="570"/>
      <c r="NGW36" s="570"/>
      <c r="NGX36" s="570"/>
      <c r="NGY36" s="570"/>
      <c r="NGZ36" s="570"/>
      <c r="NHA36" s="570"/>
      <c r="NHB36" s="570"/>
      <c r="NHC36" s="570"/>
      <c r="NHD36" s="570"/>
      <c r="NHE36" s="570"/>
      <c r="NHF36" s="570"/>
      <c r="NHG36" s="570"/>
      <c r="NHH36" s="570"/>
      <c r="NHI36" s="570"/>
      <c r="NHJ36" s="570"/>
      <c r="NHK36" s="570"/>
      <c r="NHL36" s="570"/>
      <c r="NHM36" s="570"/>
      <c r="NHN36" s="570"/>
      <c r="NHO36" s="570"/>
      <c r="NHP36" s="570"/>
      <c r="NHQ36" s="570"/>
      <c r="NHR36" s="570"/>
      <c r="NHS36" s="570"/>
      <c r="NHT36" s="570"/>
      <c r="NHU36" s="570"/>
      <c r="NHV36" s="570"/>
      <c r="NHW36" s="570"/>
      <c r="NHX36" s="570"/>
      <c r="NHY36" s="570"/>
      <c r="NHZ36" s="570"/>
      <c r="NIA36" s="570"/>
      <c r="NIB36" s="570"/>
      <c r="NIC36" s="570"/>
      <c r="NID36" s="570"/>
      <c r="NIE36" s="570"/>
      <c r="NIF36" s="570"/>
      <c r="NIG36" s="570"/>
      <c r="NIH36" s="570"/>
      <c r="NII36" s="570"/>
      <c r="NIJ36" s="570"/>
      <c r="NIK36" s="570"/>
      <c r="NIL36" s="570"/>
      <c r="NIM36" s="570"/>
      <c r="NIN36" s="570"/>
      <c r="NIO36" s="570"/>
      <c r="NIP36" s="570"/>
      <c r="NIQ36" s="570"/>
      <c r="NIR36" s="570"/>
      <c r="NIS36" s="570"/>
      <c r="NIT36" s="570"/>
      <c r="NIU36" s="570"/>
      <c r="NIV36" s="570"/>
      <c r="NIW36" s="570"/>
      <c r="NIX36" s="570"/>
      <c r="NIY36" s="570"/>
      <c r="NIZ36" s="570"/>
      <c r="NJA36" s="570"/>
      <c r="NJB36" s="570"/>
      <c r="NJC36" s="570"/>
      <c r="NJD36" s="570"/>
      <c r="NJE36" s="570"/>
      <c r="NJF36" s="570"/>
      <c r="NJG36" s="570"/>
      <c r="NJH36" s="570"/>
      <c r="NJI36" s="570"/>
      <c r="NJJ36" s="570"/>
      <c r="NJK36" s="570"/>
      <c r="NJL36" s="570"/>
      <c r="NJM36" s="570"/>
      <c r="NJN36" s="570"/>
      <c r="NJO36" s="570"/>
      <c r="NJP36" s="570"/>
      <c r="NJQ36" s="570"/>
      <c r="NJR36" s="570"/>
      <c r="NJS36" s="570"/>
      <c r="NJT36" s="570"/>
      <c r="NJU36" s="570"/>
      <c r="NJV36" s="570"/>
      <c r="NJW36" s="570"/>
      <c r="NJX36" s="570"/>
      <c r="NJY36" s="570"/>
      <c r="NJZ36" s="570"/>
      <c r="NKA36" s="570"/>
      <c r="NKB36" s="570"/>
      <c r="NKC36" s="570"/>
      <c r="NKD36" s="570"/>
      <c r="NKE36" s="570"/>
      <c r="NKF36" s="570"/>
      <c r="NKG36" s="570"/>
      <c r="NKH36" s="570"/>
      <c r="NKI36" s="570"/>
      <c r="NKJ36" s="570"/>
      <c r="NKK36" s="570"/>
      <c r="NKL36" s="570"/>
      <c r="NKM36" s="570"/>
      <c r="NKN36" s="570"/>
      <c r="NKO36" s="570"/>
      <c r="NKP36" s="570"/>
      <c r="NKQ36" s="570"/>
      <c r="NKR36" s="570"/>
      <c r="NKS36" s="570"/>
      <c r="NKT36" s="570"/>
      <c r="NKU36" s="570"/>
      <c r="NKV36" s="570"/>
      <c r="NKW36" s="570"/>
      <c r="NKX36" s="570"/>
      <c r="NKY36" s="570"/>
      <c r="NKZ36" s="570"/>
      <c r="NLA36" s="570"/>
      <c r="NLB36" s="570"/>
      <c r="NLC36" s="570"/>
      <c r="NLD36" s="570"/>
      <c r="NLE36" s="570"/>
      <c r="NLF36" s="570"/>
      <c r="NLG36" s="570"/>
      <c r="NLH36" s="570"/>
      <c r="NLI36" s="570"/>
      <c r="NLJ36" s="570"/>
      <c r="NLK36" s="570"/>
      <c r="NLL36" s="570"/>
      <c r="NLM36" s="570"/>
      <c r="NLN36" s="570"/>
      <c r="NLO36" s="570"/>
      <c r="NLP36" s="570"/>
      <c r="NLQ36" s="570"/>
      <c r="NLR36" s="570"/>
      <c r="NLS36" s="570"/>
      <c r="NLT36" s="570"/>
      <c r="NLU36" s="570"/>
      <c r="NLV36" s="570"/>
      <c r="NLW36" s="570"/>
      <c r="NLX36" s="570"/>
      <c r="NLY36" s="570"/>
      <c r="NLZ36" s="570"/>
      <c r="NMA36" s="570"/>
      <c r="NMB36" s="570"/>
      <c r="NMC36" s="570"/>
      <c r="NMD36" s="570"/>
      <c r="NME36" s="570"/>
      <c r="NMF36" s="570"/>
      <c r="NMG36" s="570"/>
      <c r="NMH36" s="570"/>
      <c r="NMI36" s="570"/>
      <c r="NMJ36" s="570"/>
      <c r="NMK36" s="570"/>
      <c r="NML36" s="570"/>
      <c r="NMM36" s="570"/>
      <c r="NMN36" s="570"/>
      <c r="NMO36" s="570"/>
      <c r="NMP36" s="570"/>
      <c r="NMQ36" s="570"/>
      <c r="NMR36" s="570"/>
      <c r="NMS36" s="570"/>
      <c r="NMT36" s="570"/>
      <c r="NMU36" s="570"/>
      <c r="NMV36" s="570"/>
      <c r="NMW36" s="570"/>
      <c r="NMX36" s="570"/>
      <c r="NMY36" s="570"/>
      <c r="NMZ36" s="570"/>
      <c r="NNA36" s="570"/>
      <c r="NNB36" s="570"/>
      <c r="NNC36" s="570"/>
      <c r="NND36" s="570"/>
      <c r="NNE36" s="570"/>
      <c r="NNF36" s="570"/>
      <c r="NNG36" s="570"/>
      <c r="NNH36" s="570"/>
      <c r="NNI36" s="570"/>
      <c r="NNJ36" s="570"/>
      <c r="NNK36" s="570"/>
      <c r="NNL36" s="570"/>
      <c r="NNM36" s="570"/>
      <c r="NNN36" s="570"/>
      <c r="NNO36" s="570"/>
      <c r="NNP36" s="570"/>
      <c r="NNQ36" s="570"/>
      <c r="NNR36" s="570"/>
      <c r="NNS36" s="570"/>
      <c r="NNT36" s="570"/>
      <c r="NNU36" s="570"/>
      <c r="NNV36" s="570"/>
      <c r="NNW36" s="570"/>
      <c r="NNX36" s="570"/>
      <c r="NNY36" s="570"/>
      <c r="NNZ36" s="570"/>
      <c r="NOA36" s="570"/>
      <c r="NOB36" s="570"/>
      <c r="NOC36" s="570"/>
      <c r="NOD36" s="570"/>
      <c r="NOE36" s="570"/>
      <c r="NOF36" s="570"/>
      <c r="NOG36" s="570"/>
      <c r="NOH36" s="570"/>
      <c r="NOI36" s="570"/>
      <c r="NOJ36" s="570"/>
      <c r="NOK36" s="570"/>
      <c r="NOL36" s="570"/>
      <c r="NOM36" s="570"/>
      <c r="NON36" s="570"/>
      <c r="NOO36" s="570"/>
      <c r="NOP36" s="570"/>
      <c r="NOQ36" s="570"/>
      <c r="NOR36" s="570"/>
      <c r="NOS36" s="570"/>
      <c r="NOT36" s="570"/>
      <c r="NOU36" s="570"/>
      <c r="NOV36" s="570"/>
      <c r="NOW36" s="570"/>
      <c r="NOX36" s="570"/>
      <c r="NOY36" s="570"/>
      <c r="NOZ36" s="570"/>
      <c r="NPA36" s="570"/>
      <c r="NPB36" s="570"/>
      <c r="NPC36" s="570"/>
      <c r="NPD36" s="570"/>
      <c r="NPE36" s="570"/>
      <c r="NPF36" s="570"/>
      <c r="NPG36" s="570"/>
      <c r="NPH36" s="570"/>
      <c r="NPI36" s="570"/>
      <c r="NPJ36" s="570"/>
      <c r="NPK36" s="570"/>
      <c r="NPL36" s="570"/>
      <c r="NPM36" s="570"/>
      <c r="NPN36" s="570"/>
      <c r="NPO36" s="570"/>
      <c r="NPP36" s="570"/>
      <c r="NPQ36" s="570"/>
      <c r="NPR36" s="570"/>
      <c r="NPS36" s="570"/>
      <c r="NPT36" s="570"/>
      <c r="NPU36" s="570"/>
      <c r="NPV36" s="570"/>
      <c r="NPW36" s="570"/>
      <c r="NPX36" s="570"/>
      <c r="NPY36" s="570"/>
      <c r="NPZ36" s="570"/>
      <c r="NQA36" s="570"/>
      <c r="NQB36" s="570"/>
      <c r="NQC36" s="570"/>
      <c r="NQD36" s="570"/>
      <c r="NQE36" s="570"/>
      <c r="NQF36" s="570"/>
      <c r="NQG36" s="570"/>
      <c r="NQH36" s="570"/>
      <c r="NQI36" s="570"/>
      <c r="NQJ36" s="570"/>
      <c r="NQK36" s="570"/>
      <c r="NQL36" s="570"/>
      <c r="NQM36" s="570"/>
      <c r="NQN36" s="570"/>
      <c r="NQO36" s="570"/>
      <c r="NQP36" s="570"/>
      <c r="NQQ36" s="570"/>
      <c r="NQR36" s="570"/>
      <c r="NQS36" s="570"/>
      <c r="NQT36" s="570"/>
      <c r="NQU36" s="570"/>
      <c r="NQV36" s="570"/>
      <c r="NQW36" s="570"/>
      <c r="NQX36" s="570"/>
      <c r="NQY36" s="570"/>
      <c r="NQZ36" s="570"/>
      <c r="NRA36" s="570"/>
      <c r="NRB36" s="570"/>
      <c r="NRC36" s="570"/>
      <c r="NRD36" s="570"/>
      <c r="NRE36" s="570"/>
      <c r="NRF36" s="570"/>
      <c r="NRG36" s="570"/>
      <c r="NRH36" s="570"/>
      <c r="NRI36" s="570"/>
      <c r="NRJ36" s="570"/>
      <c r="NRK36" s="570"/>
      <c r="NRL36" s="570"/>
      <c r="NRM36" s="570"/>
      <c r="NRN36" s="570"/>
      <c r="NRO36" s="570"/>
      <c r="NRP36" s="570"/>
      <c r="NRQ36" s="570"/>
      <c r="NRR36" s="570"/>
      <c r="NRS36" s="570"/>
      <c r="NRT36" s="570"/>
      <c r="NRU36" s="570"/>
      <c r="NRV36" s="570"/>
      <c r="NRW36" s="570"/>
      <c r="NRX36" s="570"/>
      <c r="NRY36" s="570"/>
      <c r="NRZ36" s="570"/>
      <c r="NSA36" s="570"/>
      <c r="NSB36" s="570"/>
      <c r="NSC36" s="570"/>
      <c r="NSD36" s="570"/>
      <c r="NSE36" s="570"/>
      <c r="NSF36" s="570"/>
      <c r="NSG36" s="570"/>
      <c r="NSH36" s="570"/>
      <c r="NSI36" s="570"/>
      <c r="NSJ36" s="570"/>
      <c r="NSK36" s="570"/>
      <c r="NSL36" s="570"/>
      <c r="NSM36" s="570"/>
      <c r="NSN36" s="570"/>
      <c r="NSO36" s="570"/>
      <c r="NSP36" s="570"/>
      <c r="NSQ36" s="570"/>
      <c r="NSR36" s="570"/>
      <c r="NSS36" s="570"/>
      <c r="NST36" s="570"/>
      <c r="NSU36" s="570"/>
      <c r="NSV36" s="570"/>
      <c r="NSW36" s="570"/>
      <c r="NSX36" s="570"/>
      <c r="NSY36" s="570"/>
      <c r="NSZ36" s="570"/>
      <c r="NTA36" s="570"/>
      <c r="NTB36" s="570"/>
      <c r="NTC36" s="570"/>
      <c r="NTD36" s="570"/>
      <c r="NTE36" s="570"/>
      <c r="NTF36" s="570"/>
      <c r="NTG36" s="570"/>
      <c r="NTH36" s="570"/>
      <c r="NTI36" s="570"/>
      <c r="NTJ36" s="570"/>
      <c r="NTK36" s="570"/>
      <c r="NTL36" s="570"/>
      <c r="NTM36" s="570"/>
      <c r="NTN36" s="570"/>
      <c r="NTO36" s="570"/>
      <c r="NTP36" s="570"/>
      <c r="NTQ36" s="570"/>
      <c r="NTR36" s="570"/>
      <c r="NTS36" s="570"/>
      <c r="NTT36" s="570"/>
      <c r="NTU36" s="570"/>
      <c r="NTV36" s="570"/>
      <c r="NTW36" s="570"/>
      <c r="NTX36" s="570"/>
      <c r="NTY36" s="570"/>
      <c r="NTZ36" s="570"/>
      <c r="NUA36" s="570"/>
      <c r="NUB36" s="570"/>
      <c r="NUC36" s="570"/>
      <c r="NUD36" s="570"/>
      <c r="NUE36" s="570"/>
      <c r="NUF36" s="570"/>
      <c r="NUG36" s="570"/>
      <c r="NUH36" s="570"/>
      <c r="NUI36" s="570"/>
      <c r="NUJ36" s="570"/>
      <c r="NUK36" s="570"/>
      <c r="NUL36" s="570"/>
      <c r="NUM36" s="570"/>
      <c r="NUN36" s="570"/>
      <c r="NUO36" s="570"/>
      <c r="NUP36" s="570"/>
      <c r="NUQ36" s="570"/>
      <c r="NUR36" s="570"/>
      <c r="NUS36" s="570"/>
      <c r="NUT36" s="570"/>
      <c r="NUU36" s="570"/>
      <c r="NUV36" s="570"/>
      <c r="NUW36" s="570"/>
      <c r="NUX36" s="570"/>
      <c r="NUY36" s="570"/>
      <c r="NUZ36" s="570"/>
      <c r="NVA36" s="570"/>
      <c r="NVB36" s="570"/>
      <c r="NVC36" s="570"/>
      <c r="NVD36" s="570"/>
      <c r="NVE36" s="570"/>
      <c r="NVF36" s="570"/>
      <c r="NVG36" s="570"/>
      <c r="NVH36" s="570"/>
      <c r="NVI36" s="570"/>
      <c r="NVJ36" s="570"/>
      <c r="NVK36" s="570"/>
      <c r="NVL36" s="570"/>
      <c r="NVM36" s="570"/>
      <c r="NVN36" s="570"/>
      <c r="NVO36" s="570"/>
      <c r="NVP36" s="570"/>
      <c r="NVQ36" s="570"/>
      <c r="NVR36" s="570"/>
      <c r="NVS36" s="570"/>
      <c r="NVT36" s="570"/>
      <c r="NVU36" s="570"/>
      <c r="NVV36" s="570"/>
      <c r="NVW36" s="570"/>
      <c r="NVX36" s="570"/>
      <c r="NVY36" s="570"/>
      <c r="NVZ36" s="570"/>
      <c r="NWA36" s="570"/>
      <c r="NWB36" s="570"/>
      <c r="NWC36" s="570"/>
      <c r="NWD36" s="570"/>
      <c r="NWE36" s="570"/>
      <c r="NWF36" s="570"/>
      <c r="NWG36" s="570"/>
      <c r="NWH36" s="570"/>
      <c r="NWI36" s="570"/>
      <c r="NWJ36" s="570"/>
      <c r="NWK36" s="570"/>
      <c r="NWL36" s="570"/>
      <c r="NWM36" s="570"/>
      <c r="NWN36" s="570"/>
      <c r="NWO36" s="570"/>
      <c r="NWP36" s="570"/>
      <c r="NWQ36" s="570"/>
      <c r="NWR36" s="570"/>
      <c r="NWS36" s="570"/>
      <c r="NWT36" s="570"/>
      <c r="NWU36" s="570"/>
      <c r="NWV36" s="570"/>
      <c r="NWW36" s="570"/>
      <c r="NWX36" s="570"/>
      <c r="NWY36" s="570"/>
      <c r="NWZ36" s="570"/>
      <c r="NXA36" s="570"/>
      <c r="NXB36" s="570"/>
      <c r="NXC36" s="570"/>
      <c r="NXD36" s="570"/>
      <c r="NXE36" s="570"/>
      <c r="NXF36" s="570"/>
      <c r="NXG36" s="570"/>
      <c r="NXH36" s="570"/>
      <c r="NXI36" s="570"/>
      <c r="NXJ36" s="570"/>
      <c r="NXK36" s="570"/>
      <c r="NXL36" s="570"/>
      <c r="NXM36" s="570"/>
      <c r="NXN36" s="570"/>
      <c r="NXO36" s="570"/>
      <c r="NXP36" s="570"/>
      <c r="NXQ36" s="570"/>
      <c r="NXR36" s="570"/>
      <c r="NXS36" s="570"/>
      <c r="NXT36" s="570"/>
      <c r="NXU36" s="570"/>
      <c r="NXV36" s="570"/>
      <c r="NXW36" s="570"/>
      <c r="NXX36" s="570"/>
      <c r="NXY36" s="570"/>
      <c r="NXZ36" s="570"/>
      <c r="NYA36" s="570"/>
      <c r="NYB36" s="570"/>
      <c r="NYC36" s="570"/>
      <c r="NYD36" s="570"/>
      <c r="NYE36" s="570"/>
      <c r="NYF36" s="570"/>
      <c r="NYG36" s="570"/>
      <c r="NYH36" s="570"/>
      <c r="NYI36" s="570"/>
      <c r="NYJ36" s="570"/>
      <c r="NYK36" s="570"/>
      <c r="NYL36" s="570"/>
      <c r="NYM36" s="570"/>
      <c r="NYN36" s="570"/>
      <c r="NYO36" s="570"/>
      <c r="NYP36" s="570"/>
      <c r="NYQ36" s="570"/>
      <c r="NYR36" s="570"/>
      <c r="NYS36" s="570"/>
      <c r="NYT36" s="570"/>
      <c r="NYU36" s="570"/>
      <c r="NYV36" s="570"/>
      <c r="NYW36" s="570"/>
      <c r="NYX36" s="570"/>
      <c r="NYY36" s="570"/>
      <c r="NYZ36" s="570"/>
      <c r="NZA36" s="570"/>
      <c r="NZB36" s="570"/>
      <c r="NZC36" s="570"/>
      <c r="NZD36" s="570"/>
      <c r="NZE36" s="570"/>
      <c r="NZF36" s="570"/>
      <c r="NZG36" s="570"/>
      <c r="NZH36" s="570"/>
      <c r="NZI36" s="570"/>
      <c r="NZJ36" s="570"/>
      <c r="NZK36" s="570"/>
      <c r="NZL36" s="570"/>
      <c r="NZM36" s="570"/>
      <c r="NZN36" s="570"/>
      <c r="NZO36" s="570"/>
      <c r="NZP36" s="570"/>
      <c r="NZQ36" s="570"/>
      <c r="NZR36" s="570"/>
      <c r="NZS36" s="570"/>
      <c r="NZT36" s="570"/>
      <c r="NZU36" s="570"/>
      <c r="NZV36" s="570"/>
      <c r="NZW36" s="570"/>
      <c r="NZX36" s="570"/>
      <c r="NZY36" s="570"/>
      <c r="NZZ36" s="570"/>
      <c r="OAA36" s="570"/>
      <c r="OAB36" s="570"/>
      <c r="OAC36" s="570"/>
      <c r="OAD36" s="570"/>
      <c r="OAE36" s="570"/>
      <c r="OAF36" s="570"/>
      <c r="OAG36" s="570"/>
      <c r="OAH36" s="570"/>
      <c r="OAI36" s="570"/>
      <c r="OAJ36" s="570"/>
      <c r="OAK36" s="570"/>
      <c r="OAL36" s="570"/>
      <c r="OAM36" s="570"/>
      <c r="OAN36" s="570"/>
      <c r="OAO36" s="570"/>
      <c r="OAP36" s="570"/>
      <c r="OAQ36" s="570"/>
      <c r="OAR36" s="570"/>
      <c r="OAS36" s="570"/>
      <c r="OAT36" s="570"/>
      <c r="OAU36" s="570"/>
      <c r="OAV36" s="570"/>
      <c r="OAW36" s="570"/>
      <c r="OAX36" s="570"/>
      <c r="OAY36" s="570"/>
      <c r="OAZ36" s="570"/>
      <c r="OBA36" s="570"/>
      <c r="OBB36" s="570"/>
      <c r="OBC36" s="570"/>
      <c r="OBD36" s="570"/>
      <c r="OBE36" s="570"/>
      <c r="OBF36" s="570"/>
      <c r="OBG36" s="570"/>
      <c r="OBH36" s="570"/>
      <c r="OBI36" s="570"/>
      <c r="OBJ36" s="570"/>
      <c r="OBK36" s="570"/>
      <c r="OBL36" s="570"/>
      <c r="OBM36" s="570"/>
      <c r="OBN36" s="570"/>
      <c r="OBO36" s="570"/>
      <c r="OBP36" s="570"/>
      <c r="OBQ36" s="570"/>
      <c r="OBR36" s="570"/>
      <c r="OBS36" s="570"/>
      <c r="OBT36" s="570"/>
      <c r="OBU36" s="570"/>
      <c r="OBV36" s="570"/>
      <c r="OBW36" s="570"/>
      <c r="OBX36" s="570"/>
      <c r="OBY36" s="570"/>
      <c r="OBZ36" s="570"/>
      <c r="OCA36" s="570"/>
      <c r="OCB36" s="570"/>
      <c r="OCC36" s="570"/>
      <c r="OCD36" s="570"/>
      <c r="OCE36" s="570"/>
      <c r="OCF36" s="570"/>
      <c r="OCG36" s="570"/>
      <c r="OCH36" s="570"/>
      <c r="OCI36" s="570"/>
      <c r="OCJ36" s="570"/>
      <c r="OCK36" s="570"/>
      <c r="OCL36" s="570"/>
      <c r="OCM36" s="570"/>
      <c r="OCN36" s="570"/>
      <c r="OCO36" s="570"/>
      <c r="OCP36" s="570"/>
      <c r="OCQ36" s="570"/>
      <c r="OCR36" s="570"/>
      <c r="OCS36" s="570"/>
      <c r="OCT36" s="570"/>
      <c r="OCU36" s="570"/>
      <c r="OCV36" s="570"/>
      <c r="OCW36" s="570"/>
      <c r="OCX36" s="570"/>
      <c r="OCY36" s="570"/>
      <c r="OCZ36" s="570"/>
      <c r="ODA36" s="570"/>
      <c r="ODB36" s="570"/>
      <c r="ODC36" s="570"/>
      <c r="ODD36" s="570"/>
      <c r="ODE36" s="570"/>
      <c r="ODF36" s="570"/>
      <c r="ODG36" s="570"/>
      <c r="ODH36" s="570"/>
      <c r="ODI36" s="570"/>
      <c r="ODJ36" s="570"/>
      <c r="ODK36" s="570"/>
      <c r="ODL36" s="570"/>
      <c r="ODM36" s="570"/>
      <c r="ODN36" s="570"/>
      <c r="ODO36" s="570"/>
      <c r="ODP36" s="570"/>
      <c r="ODQ36" s="570"/>
      <c r="ODR36" s="570"/>
      <c r="ODS36" s="570"/>
      <c r="ODT36" s="570"/>
      <c r="ODU36" s="570"/>
      <c r="ODV36" s="570"/>
      <c r="ODW36" s="570"/>
      <c r="ODX36" s="570"/>
      <c r="ODY36" s="570"/>
      <c r="ODZ36" s="570"/>
      <c r="OEA36" s="570"/>
      <c r="OEB36" s="570"/>
      <c r="OEC36" s="570"/>
      <c r="OED36" s="570"/>
      <c r="OEE36" s="570"/>
      <c r="OEF36" s="570"/>
      <c r="OEG36" s="570"/>
      <c r="OEH36" s="570"/>
      <c r="OEI36" s="570"/>
      <c r="OEJ36" s="570"/>
      <c r="OEK36" s="570"/>
      <c r="OEL36" s="570"/>
      <c r="OEM36" s="570"/>
      <c r="OEN36" s="570"/>
      <c r="OEO36" s="570"/>
      <c r="OEP36" s="570"/>
      <c r="OEQ36" s="570"/>
      <c r="OER36" s="570"/>
      <c r="OES36" s="570"/>
      <c r="OET36" s="570"/>
      <c r="OEU36" s="570"/>
      <c r="OEV36" s="570"/>
      <c r="OEW36" s="570"/>
      <c r="OEX36" s="570"/>
      <c r="OEY36" s="570"/>
      <c r="OEZ36" s="570"/>
      <c r="OFA36" s="570"/>
      <c r="OFB36" s="570"/>
      <c r="OFC36" s="570"/>
      <c r="OFD36" s="570"/>
      <c r="OFE36" s="570"/>
      <c r="OFF36" s="570"/>
      <c r="OFG36" s="570"/>
      <c r="OFH36" s="570"/>
      <c r="OFI36" s="570"/>
      <c r="OFJ36" s="570"/>
      <c r="OFK36" s="570"/>
      <c r="OFL36" s="570"/>
      <c r="OFM36" s="570"/>
      <c r="OFN36" s="570"/>
      <c r="OFO36" s="570"/>
      <c r="OFP36" s="570"/>
      <c r="OFQ36" s="570"/>
      <c r="OFR36" s="570"/>
      <c r="OFS36" s="570"/>
      <c r="OFT36" s="570"/>
      <c r="OFU36" s="570"/>
      <c r="OFV36" s="570"/>
      <c r="OFW36" s="570"/>
      <c r="OFX36" s="570"/>
      <c r="OFY36" s="570"/>
      <c r="OFZ36" s="570"/>
      <c r="OGA36" s="570"/>
      <c r="OGB36" s="570"/>
      <c r="OGC36" s="570"/>
      <c r="OGD36" s="570"/>
      <c r="OGE36" s="570"/>
      <c r="OGF36" s="570"/>
      <c r="OGG36" s="570"/>
      <c r="OGH36" s="570"/>
      <c r="OGI36" s="570"/>
      <c r="OGJ36" s="570"/>
      <c r="OGK36" s="570"/>
      <c r="OGL36" s="570"/>
      <c r="OGM36" s="570"/>
      <c r="OGN36" s="570"/>
      <c r="OGO36" s="570"/>
      <c r="OGP36" s="570"/>
      <c r="OGQ36" s="570"/>
      <c r="OGR36" s="570"/>
      <c r="OGS36" s="570"/>
      <c r="OGT36" s="570"/>
      <c r="OGU36" s="570"/>
      <c r="OGV36" s="570"/>
      <c r="OGW36" s="570"/>
      <c r="OGX36" s="570"/>
      <c r="OGY36" s="570"/>
      <c r="OGZ36" s="570"/>
      <c r="OHA36" s="570"/>
      <c r="OHB36" s="570"/>
      <c r="OHC36" s="570"/>
      <c r="OHD36" s="570"/>
      <c r="OHE36" s="570"/>
      <c r="OHF36" s="570"/>
      <c r="OHG36" s="570"/>
      <c r="OHH36" s="570"/>
      <c r="OHI36" s="570"/>
      <c r="OHJ36" s="570"/>
      <c r="OHK36" s="570"/>
      <c r="OHL36" s="570"/>
      <c r="OHM36" s="570"/>
      <c r="OHN36" s="570"/>
      <c r="OHO36" s="570"/>
      <c r="OHP36" s="570"/>
      <c r="OHQ36" s="570"/>
      <c r="OHR36" s="570"/>
      <c r="OHS36" s="570"/>
      <c r="OHT36" s="570"/>
      <c r="OHU36" s="570"/>
      <c r="OHV36" s="570"/>
      <c r="OHW36" s="570"/>
      <c r="OHX36" s="570"/>
      <c r="OHY36" s="570"/>
      <c r="OHZ36" s="570"/>
      <c r="OIA36" s="570"/>
      <c r="OIB36" s="570"/>
      <c r="OIC36" s="570"/>
      <c r="OID36" s="570"/>
      <c r="OIE36" s="570"/>
      <c r="OIF36" s="570"/>
      <c r="OIG36" s="570"/>
      <c r="OIH36" s="570"/>
      <c r="OII36" s="570"/>
      <c r="OIJ36" s="570"/>
      <c r="OIK36" s="570"/>
      <c r="OIL36" s="570"/>
      <c r="OIM36" s="570"/>
      <c r="OIN36" s="570"/>
      <c r="OIO36" s="570"/>
      <c r="OIP36" s="570"/>
      <c r="OIQ36" s="570"/>
      <c r="OIR36" s="570"/>
      <c r="OIS36" s="570"/>
      <c r="OIT36" s="570"/>
      <c r="OIU36" s="570"/>
      <c r="OIV36" s="570"/>
      <c r="OIW36" s="570"/>
      <c r="OIX36" s="570"/>
      <c r="OIY36" s="570"/>
      <c r="OIZ36" s="570"/>
      <c r="OJA36" s="570"/>
      <c r="OJB36" s="570"/>
      <c r="OJC36" s="570"/>
      <c r="OJD36" s="570"/>
      <c r="OJE36" s="570"/>
      <c r="OJF36" s="570"/>
      <c r="OJG36" s="570"/>
      <c r="OJH36" s="570"/>
      <c r="OJI36" s="570"/>
      <c r="OJJ36" s="570"/>
      <c r="OJK36" s="570"/>
      <c r="OJL36" s="570"/>
      <c r="OJM36" s="570"/>
      <c r="OJN36" s="570"/>
      <c r="OJO36" s="570"/>
      <c r="OJP36" s="570"/>
      <c r="OJQ36" s="570"/>
      <c r="OJR36" s="570"/>
      <c r="OJS36" s="570"/>
      <c r="OJT36" s="570"/>
      <c r="OJU36" s="570"/>
      <c r="OJV36" s="570"/>
      <c r="OJW36" s="570"/>
      <c r="OJX36" s="570"/>
      <c r="OJY36" s="570"/>
      <c r="OJZ36" s="570"/>
      <c r="OKA36" s="570"/>
      <c r="OKB36" s="570"/>
      <c r="OKC36" s="570"/>
      <c r="OKD36" s="570"/>
      <c r="OKE36" s="570"/>
      <c r="OKF36" s="570"/>
      <c r="OKG36" s="570"/>
      <c r="OKH36" s="570"/>
      <c r="OKI36" s="570"/>
      <c r="OKJ36" s="570"/>
      <c r="OKK36" s="570"/>
      <c r="OKL36" s="570"/>
      <c r="OKM36" s="570"/>
      <c r="OKN36" s="570"/>
      <c r="OKO36" s="570"/>
      <c r="OKP36" s="570"/>
      <c r="OKQ36" s="570"/>
      <c r="OKR36" s="570"/>
      <c r="OKS36" s="570"/>
      <c r="OKT36" s="570"/>
      <c r="OKU36" s="570"/>
      <c r="OKV36" s="570"/>
      <c r="OKW36" s="570"/>
      <c r="OKX36" s="570"/>
      <c r="OKY36" s="570"/>
      <c r="OKZ36" s="570"/>
      <c r="OLA36" s="570"/>
      <c r="OLB36" s="570"/>
      <c r="OLC36" s="570"/>
      <c r="OLD36" s="570"/>
      <c r="OLE36" s="570"/>
      <c r="OLF36" s="570"/>
      <c r="OLG36" s="570"/>
      <c r="OLH36" s="570"/>
      <c r="OLI36" s="570"/>
      <c r="OLJ36" s="570"/>
      <c r="OLK36" s="570"/>
      <c r="OLL36" s="570"/>
      <c r="OLM36" s="570"/>
      <c r="OLN36" s="570"/>
      <c r="OLO36" s="570"/>
      <c r="OLP36" s="570"/>
      <c r="OLQ36" s="570"/>
      <c r="OLR36" s="570"/>
      <c r="OLS36" s="570"/>
      <c r="OLT36" s="570"/>
      <c r="OLU36" s="570"/>
      <c r="OLV36" s="570"/>
      <c r="OLW36" s="570"/>
      <c r="OLX36" s="570"/>
      <c r="OLY36" s="570"/>
      <c r="OLZ36" s="570"/>
      <c r="OMA36" s="570"/>
      <c r="OMB36" s="570"/>
      <c r="OMC36" s="570"/>
      <c r="OMD36" s="570"/>
      <c r="OME36" s="570"/>
      <c r="OMF36" s="570"/>
      <c r="OMG36" s="570"/>
      <c r="OMH36" s="570"/>
      <c r="OMI36" s="570"/>
      <c r="OMJ36" s="570"/>
      <c r="OMK36" s="570"/>
      <c r="OML36" s="570"/>
      <c r="OMM36" s="570"/>
      <c r="OMN36" s="570"/>
      <c r="OMO36" s="570"/>
      <c r="OMP36" s="570"/>
      <c r="OMQ36" s="570"/>
      <c r="OMR36" s="570"/>
      <c r="OMS36" s="570"/>
      <c r="OMT36" s="570"/>
      <c r="OMU36" s="570"/>
      <c r="OMV36" s="570"/>
      <c r="OMW36" s="570"/>
      <c r="OMX36" s="570"/>
      <c r="OMY36" s="570"/>
      <c r="OMZ36" s="570"/>
      <c r="ONA36" s="570"/>
      <c r="ONB36" s="570"/>
      <c r="ONC36" s="570"/>
      <c r="OND36" s="570"/>
      <c r="ONE36" s="570"/>
      <c r="ONF36" s="570"/>
      <c r="ONG36" s="570"/>
      <c r="ONH36" s="570"/>
      <c r="ONI36" s="570"/>
      <c r="ONJ36" s="570"/>
      <c r="ONK36" s="570"/>
      <c r="ONL36" s="570"/>
      <c r="ONM36" s="570"/>
      <c r="ONN36" s="570"/>
      <c r="ONO36" s="570"/>
      <c r="ONP36" s="570"/>
      <c r="ONQ36" s="570"/>
      <c r="ONR36" s="570"/>
      <c r="ONS36" s="570"/>
      <c r="ONT36" s="570"/>
      <c r="ONU36" s="570"/>
      <c r="ONV36" s="570"/>
      <c r="ONW36" s="570"/>
      <c r="ONX36" s="570"/>
      <c r="ONY36" s="570"/>
      <c r="ONZ36" s="570"/>
      <c r="OOA36" s="570"/>
      <c r="OOB36" s="570"/>
      <c r="OOC36" s="570"/>
      <c r="OOD36" s="570"/>
      <c r="OOE36" s="570"/>
      <c r="OOF36" s="570"/>
      <c r="OOG36" s="570"/>
      <c r="OOH36" s="570"/>
      <c r="OOI36" s="570"/>
      <c r="OOJ36" s="570"/>
      <c r="OOK36" s="570"/>
      <c r="OOL36" s="570"/>
      <c r="OOM36" s="570"/>
      <c r="OON36" s="570"/>
      <c r="OOO36" s="570"/>
      <c r="OOP36" s="570"/>
      <c r="OOQ36" s="570"/>
      <c r="OOR36" s="570"/>
      <c r="OOS36" s="570"/>
      <c r="OOT36" s="570"/>
      <c r="OOU36" s="570"/>
      <c r="OOV36" s="570"/>
      <c r="OOW36" s="570"/>
      <c r="OOX36" s="570"/>
      <c r="OOY36" s="570"/>
      <c r="OOZ36" s="570"/>
      <c r="OPA36" s="570"/>
      <c r="OPB36" s="570"/>
      <c r="OPC36" s="570"/>
      <c r="OPD36" s="570"/>
      <c r="OPE36" s="570"/>
      <c r="OPF36" s="570"/>
      <c r="OPG36" s="570"/>
      <c r="OPH36" s="570"/>
      <c r="OPI36" s="570"/>
      <c r="OPJ36" s="570"/>
      <c r="OPK36" s="570"/>
      <c r="OPL36" s="570"/>
      <c r="OPM36" s="570"/>
      <c r="OPN36" s="570"/>
      <c r="OPO36" s="570"/>
      <c r="OPP36" s="570"/>
      <c r="OPQ36" s="570"/>
      <c r="OPR36" s="570"/>
      <c r="OPS36" s="570"/>
      <c r="OPT36" s="570"/>
      <c r="OPU36" s="570"/>
      <c r="OPV36" s="570"/>
      <c r="OPW36" s="570"/>
      <c r="OPX36" s="570"/>
      <c r="OPY36" s="570"/>
      <c r="OPZ36" s="570"/>
      <c r="OQA36" s="570"/>
      <c r="OQB36" s="570"/>
      <c r="OQC36" s="570"/>
      <c r="OQD36" s="570"/>
      <c r="OQE36" s="570"/>
      <c r="OQF36" s="570"/>
      <c r="OQG36" s="570"/>
      <c r="OQH36" s="570"/>
      <c r="OQI36" s="570"/>
      <c r="OQJ36" s="570"/>
      <c r="OQK36" s="570"/>
      <c r="OQL36" s="570"/>
      <c r="OQM36" s="570"/>
      <c r="OQN36" s="570"/>
      <c r="OQO36" s="570"/>
      <c r="OQP36" s="570"/>
      <c r="OQQ36" s="570"/>
      <c r="OQR36" s="570"/>
      <c r="OQS36" s="570"/>
      <c r="OQT36" s="570"/>
      <c r="OQU36" s="570"/>
      <c r="OQV36" s="570"/>
      <c r="OQW36" s="570"/>
      <c r="OQX36" s="570"/>
      <c r="OQY36" s="570"/>
      <c r="OQZ36" s="570"/>
      <c r="ORA36" s="570"/>
      <c r="ORB36" s="570"/>
      <c r="ORC36" s="570"/>
      <c r="ORD36" s="570"/>
      <c r="ORE36" s="570"/>
      <c r="ORF36" s="570"/>
      <c r="ORG36" s="570"/>
      <c r="ORH36" s="570"/>
      <c r="ORI36" s="570"/>
      <c r="ORJ36" s="570"/>
      <c r="ORK36" s="570"/>
      <c r="ORL36" s="570"/>
      <c r="ORM36" s="570"/>
      <c r="ORN36" s="570"/>
      <c r="ORO36" s="570"/>
      <c r="ORP36" s="570"/>
      <c r="ORQ36" s="570"/>
      <c r="ORR36" s="570"/>
      <c r="ORS36" s="570"/>
      <c r="ORT36" s="570"/>
      <c r="ORU36" s="570"/>
      <c r="ORV36" s="570"/>
      <c r="ORW36" s="570"/>
      <c r="ORX36" s="570"/>
      <c r="ORY36" s="570"/>
      <c r="ORZ36" s="570"/>
      <c r="OSA36" s="570"/>
      <c r="OSB36" s="570"/>
      <c r="OSC36" s="570"/>
      <c r="OSD36" s="570"/>
      <c r="OSE36" s="570"/>
      <c r="OSF36" s="570"/>
      <c r="OSG36" s="570"/>
      <c r="OSH36" s="570"/>
      <c r="OSI36" s="570"/>
      <c r="OSJ36" s="570"/>
      <c r="OSK36" s="570"/>
      <c r="OSL36" s="570"/>
      <c r="OSM36" s="570"/>
      <c r="OSN36" s="570"/>
      <c r="OSO36" s="570"/>
      <c r="OSP36" s="570"/>
      <c r="OSQ36" s="570"/>
      <c r="OSR36" s="570"/>
      <c r="OSS36" s="570"/>
      <c r="OST36" s="570"/>
      <c r="OSU36" s="570"/>
      <c r="OSV36" s="570"/>
      <c r="OSW36" s="570"/>
      <c r="OSX36" s="570"/>
      <c r="OSY36" s="570"/>
      <c r="OSZ36" s="570"/>
      <c r="OTA36" s="570"/>
      <c r="OTB36" s="570"/>
      <c r="OTC36" s="570"/>
      <c r="OTD36" s="570"/>
      <c r="OTE36" s="570"/>
      <c r="OTF36" s="570"/>
      <c r="OTG36" s="570"/>
      <c r="OTH36" s="570"/>
      <c r="OTI36" s="570"/>
      <c r="OTJ36" s="570"/>
      <c r="OTK36" s="570"/>
      <c r="OTL36" s="570"/>
      <c r="OTM36" s="570"/>
      <c r="OTN36" s="570"/>
      <c r="OTO36" s="570"/>
      <c r="OTP36" s="570"/>
      <c r="OTQ36" s="570"/>
      <c r="OTR36" s="570"/>
      <c r="OTS36" s="570"/>
      <c r="OTT36" s="570"/>
      <c r="OTU36" s="570"/>
      <c r="OTV36" s="570"/>
      <c r="OTW36" s="570"/>
      <c r="OTX36" s="570"/>
      <c r="OTY36" s="570"/>
      <c r="OTZ36" s="570"/>
      <c r="OUA36" s="570"/>
      <c r="OUB36" s="570"/>
      <c r="OUC36" s="570"/>
      <c r="OUD36" s="570"/>
      <c r="OUE36" s="570"/>
      <c r="OUF36" s="570"/>
      <c r="OUG36" s="570"/>
      <c r="OUH36" s="570"/>
      <c r="OUI36" s="570"/>
      <c r="OUJ36" s="570"/>
      <c r="OUK36" s="570"/>
      <c r="OUL36" s="570"/>
      <c r="OUM36" s="570"/>
      <c r="OUN36" s="570"/>
      <c r="OUO36" s="570"/>
      <c r="OUP36" s="570"/>
      <c r="OUQ36" s="570"/>
      <c r="OUR36" s="570"/>
      <c r="OUS36" s="570"/>
      <c r="OUT36" s="570"/>
      <c r="OUU36" s="570"/>
      <c r="OUV36" s="570"/>
      <c r="OUW36" s="570"/>
      <c r="OUX36" s="570"/>
      <c r="OUY36" s="570"/>
      <c r="OUZ36" s="570"/>
      <c r="OVA36" s="570"/>
      <c r="OVB36" s="570"/>
      <c r="OVC36" s="570"/>
      <c r="OVD36" s="570"/>
      <c r="OVE36" s="570"/>
      <c r="OVF36" s="570"/>
      <c r="OVG36" s="570"/>
      <c r="OVH36" s="570"/>
      <c r="OVI36" s="570"/>
      <c r="OVJ36" s="570"/>
      <c r="OVK36" s="570"/>
      <c r="OVL36" s="570"/>
      <c r="OVM36" s="570"/>
      <c r="OVN36" s="570"/>
      <c r="OVO36" s="570"/>
      <c r="OVP36" s="570"/>
      <c r="OVQ36" s="570"/>
      <c r="OVR36" s="570"/>
      <c r="OVS36" s="570"/>
      <c r="OVT36" s="570"/>
      <c r="OVU36" s="570"/>
      <c r="OVV36" s="570"/>
      <c r="OVW36" s="570"/>
      <c r="OVX36" s="570"/>
      <c r="OVY36" s="570"/>
      <c r="OVZ36" s="570"/>
      <c r="OWA36" s="570"/>
      <c r="OWB36" s="570"/>
      <c r="OWC36" s="570"/>
      <c r="OWD36" s="570"/>
      <c r="OWE36" s="570"/>
      <c r="OWF36" s="570"/>
      <c r="OWG36" s="570"/>
      <c r="OWH36" s="570"/>
      <c r="OWI36" s="570"/>
      <c r="OWJ36" s="570"/>
      <c r="OWK36" s="570"/>
      <c r="OWL36" s="570"/>
      <c r="OWM36" s="570"/>
      <c r="OWN36" s="570"/>
      <c r="OWO36" s="570"/>
      <c r="OWP36" s="570"/>
      <c r="OWQ36" s="570"/>
      <c r="OWR36" s="570"/>
      <c r="OWS36" s="570"/>
      <c r="OWT36" s="570"/>
      <c r="OWU36" s="570"/>
      <c r="OWV36" s="570"/>
      <c r="OWW36" s="570"/>
      <c r="OWX36" s="570"/>
      <c r="OWY36" s="570"/>
      <c r="OWZ36" s="570"/>
      <c r="OXA36" s="570"/>
      <c r="OXB36" s="570"/>
      <c r="OXC36" s="570"/>
      <c r="OXD36" s="570"/>
      <c r="OXE36" s="570"/>
      <c r="OXF36" s="570"/>
      <c r="OXG36" s="570"/>
      <c r="OXH36" s="570"/>
      <c r="OXI36" s="570"/>
      <c r="OXJ36" s="570"/>
      <c r="OXK36" s="570"/>
      <c r="OXL36" s="570"/>
      <c r="OXM36" s="570"/>
      <c r="OXN36" s="570"/>
      <c r="OXO36" s="570"/>
      <c r="OXP36" s="570"/>
      <c r="OXQ36" s="570"/>
      <c r="OXR36" s="570"/>
      <c r="OXS36" s="570"/>
      <c r="OXT36" s="570"/>
      <c r="OXU36" s="570"/>
      <c r="OXV36" s="570"/>
      <c r="OXW36" s="570"/>
      <c r="OXX36" s="570"/>
      <c r="OXY36" s="570"/>
      <c r="OXZ36" s="570"/>
      <c r="OYA36" s="570"/>
      <c r="OYB36" s="570"/>
      <c r="OYC36" s="570"/>
      <c r="OYD36" s="570"/>
      <c r="OYE36" s="570"/>
      <c r="OYF36" s="570"/>
      <c r="OYG36" s="570"/>
      <c r="OYH36" s="570"/>
      <c r="OYI36" s="570"/>
      <c r="OYJ36" s="570"/>
      <c r="OYK36" s="570"/>
      <c r="OYL36" s="570"/>
      <c r="OYM36" s="570"/>
      <c r="OYN36" s="570"/>
      <c r="OYO36" s="570"/>
      <c r="OYP36" s="570"/>
      <c r="OYQ36" s="570"/>
      <c r="OYR36" s="570"/>
      <c r="OYS36" s="570"/>
      <c r="OYT36" s="570"/>
      <c r="OYU36" s="570"/>
      <c r="OYV36" s="570"/>
      <c r="OYW36" s="570"/>
      <c r="OYX36" s="570"/>
      <c r="OYY36" s="570"/>
      <c r="OYZ36" s="570"/>
      <c r="OZA36" s="570"/>
      <c r="OZB36" s="570"/>
      <c r="OZC36" s="570"/>
      <c r="OZD36" s="570"/>
      <c r="OZE36" s="570"/>
      <c r="OZF36" s="570"/>
      <c r="OZG36" s="570"/>
      <c r="OZH36" s="570"/>
      <c r="OZI36" s="570"/>
      <c r="OZJ36" s="570"/>
      <c r="OZK36" s="570"/>
      <c r="OZL36" s="570"/>
      <c r="OZM36" s="570"/>
      <c r="OZN36" s="570"/>
      <c r="OZO36" s="570"/>
      <c r="OZP36" s="570"/>
      <c r="OZQ36" s="570"/>
      <c r="OZR36" s="570"/>
      <c r="OZS36" s="570"/>
      <c r="OZT36" s="570"/>
      <c r="OZU36" s="570"/>
      <c r="OZV36" s="570"/>
      <c r="OZW36" s="570"/>
      <c r="OZX36" s="570"/>
      <c r="OZY36" s="570"/>
      <c r="OZZ36" s="570"/>
      <c r="PAA36" s="570"/>
      <c r="PAB36" s="570"/>
      <c r="PAC36" s="570"/>
      <c r="PAD36" s="570"/>
      <c r="PAE36" s="570"/>
      <c r="PAF36" s="570"/>
      <c r="PAG36" s="570"/>
      <c r="PAH36" s="570"/>
      <c r="PAI36" s="570"/>
      <c r="PAJ36" s="570"/>
      <c r="PAK36" s="570"/>
      <c r="PAL36" s="570"/>
      <c r="PAM36" s="570"/>
      <c r="PAN36" s="570"/>
      <c r="PAO36" s="570"/>
      <c r="PAP36" s="570"/>
      <c r="PAQ36" s="570"/>
      <c r="PAR36" s="570"/>
      <c r="PAS36" s="570"/>
      <c r="PAT36" s="570"/>
      <c r="PAU36" s="570"/>
      <c r="PAV36" s="570"/>
      <c r="PAW36" s="570"/>
      <c r="PAX36" s="570"/>
      <c r="PAY36" s="570"/>
      <c r="PAZ36" s="570"/>
      <c r="PBA36" s="570"/>
      <c r="PBB36" s="570"/>
      <c r="PBC36" s="570"/>
      <c r="PBD36" s="570"/>
      <c r="PBE36" s="570"/>
      <c r="PBF36" s="570"/>
      <c r="PBG36" s="570"/>
      <c r="PBH36" s="570"/>
      <c r="PBI36" s="570"/>
      <c r="PBJ36" s="570"/>
      <c r="PBK36" s="570"/>
      <c r="PBL36" s="570"/>
      <c r="PBM36" s="570"/>
      <c r="PBN36" s="570"/>
      <c r="PBO36" s="570"/>
      <c r="PBP36" s="570"/>
      <c r="PBQ36" s="570"/>
      <c r="PBR36" s="570"/>
      <c r="PBS36" s="570"/>
      <c r="PBT36" s="570"/>
      <c r="PBU36" s="570"/>
      <c r="PBV36" s="570"/>
      <c r="PBW36" s="570"/>
      <c r="PBX36" s="570"/>
      <c r="PBY36" s="570"/>
      <c r="PBZ36" s="570"/>
      <c r="PCA36" s="570"/>
      <c r="PCB36" s="570"/>
      <c r="PCC36" s="570"/>
      <c r="PCD36" s="570"/>
      <c r="PCE36" s="570"/>
      <c r="PCF36" s="570"/>
      <c r="PCG36" s="570"/>
      <c r="PCH36" s="570"/>
      <c r="PCI36" s="570"/>
      <c r="PCJ36" s="570"/>
      <c r="PCK36" s="570"/>
      <c r="PCL36" s="570"/>
      <c r="PCM36" s="570"/>
      <c r="PCN36" s="570"/>
      <c r="PCO36" s="570"/>
      <c r="PCP36" s="570"/>
      <c r="PCQ36" s="570"/>
      <c r="PCR36" s="570"/>
      <c r="PCS36" s="570"/>
      <c r="PCT36" s="570"/>
      <c r="PCU36" s="570"/>
      <c r="PCV36" s="570"/>
      <c r="PCW36" s="570"/>
      <c r="PCX36" s="570"/>
      <c r="PCY36" s="570"/>
      <c r="PCZ36" s="570"/>
      <c r="PDA36" s="570"/>
      <c r="PDB36" s="570"/>
      <c r="PDC36" s="570"/>
      <c r="PDD36" s="570"/>
      <c r="PDE36" s="570"/>
      <c r="PDF36" s="570"/>
      <c r="PDG36" s="570"/>
      <c r="PDH36" s="570"/>
      <c r="PDI36" s="570"/>
      <c r="PDJ36" s="570"/>
      <c r="PDK36" s="570"/>
      <c r="PDL36" s="570"/>
      <c r="PDM36" s="570"/>
      <c r="PDN36" s="570"/>
      <c r="PDO36" s="570"/>
      <c r="PDP36" s="570"/>
      <c r="PDQ36" s="570"/>
      <c r="PDR36" s="570"/>
      <c r="PDS36" s="570"/>
      <c r="PDT36" s="570"/>
      <c r="PDU36" s="570"/>
      <c r="PDV36" s="570"/>
      <c r="PDW36" s="570"/>
      <c r="PDX36" s="570"/>
      <c r="PDY36" s="570"/>
      <c r="PDZ36" s="570"/>
      <c r="PEA36" s="570"/>
      <c r="PEB36" s="570"/>
      <c r="PEC36" s="570"/>
      <c r="PED36" s="570"/>
      <c r="PEE36" s="570"/>
      <c r="PEF36" s="570"/>
      <c r="PEG36" s="570"/>
      <c r="PEH36" s="570"/>
      <c r="PEI36" s="570"/>
      <c r="PEJ36" s="570"/>
      <c r="PEK36" s="570"/>
      <c r="PEL36" s="570"/>
      <c r="PEM36" s="570"/>
      <c r="PEN36" s="570"/>
      <c r="PEO36" s="570"/>
      <c r="PEP36" s="570"/>
      <c r="PEQ36" s="570"/>
      <c r="PER36" s="570"/>
      <c r="PES36" s="570"/>
      <c r="PET36" s="570"/>
      <c r="PEU36" s="570"/>
      <c r="PEV36" s="570"/>
      <c r="PEW36" s="570"/>
      <c r="PEX36" s="570"/>
      <c r="PEY36" s="570"/>
      <c r="PEZ36" s="570"/>
      <c r="PFA36" s="570"/>
      <c r="PFB36" s="570"/>
      <c r="PFC36" s="570"/>
      <c r="PFD36" s="570"/>
      <c r="PFE36" s="570"/>
      <c r="PFF36" s="570"/>
      <c r="PFG36" s="570"/>
      <c r="PFH36" s="570"/>
      <c r="PFI36" s="570"/>
      <c r="PFJ36" s="570"/>
      <c r="PFK36" s="570"/>
      <c r="PFL36" s="570"/>
      <c r="PFM36" s="570"/>
      <c r="PFN36" s="570"/>
      <c r="PFO36" s="570"/>
      <c r="PFP36" s="570"/>
      <c r="PFQ36" s="570"/>
      <c r="PFR36" s="570"/>
      <c r="PFS36" s="570"/>
      <c r="PFT36" s="570"/>
      <c r="PFU36" s="570"/>
      <c r="PFV36" s="570"/>
      <c r="PFW36" s="570"/>
      <c r="PFX36" s="570"/>
      <c r="PFY36" s="570"/>
      <c r="PFZ36" s="570"/>
      <c r="PGA36" s="570"/>
      <c r="PGB36" s="570"/>
      <c r="PGC36" s="570"/>
      <c r="PGD36" s="570"/>
      <c r="PGE36" s="570"/>
      <c r="PGF36" s="570"/>
      <c r="PGG36" s="570"/>
      <c r="PGH36" s="570"/>
      <c r="PGI36" s="570"/>
      <c r="PGJ36" s="570"/>
      <c r="PGK36" s="570"/>
      <c r="PGL36" s="570"/>
      <c r="PGM36" s="570"/>
      <c r="PGN36" s="570"/>
      <c r="PGO36" s="570"/>
      <c r="PGP36" s="570"/>
      <c r="PGQ36" s="570"/>
      <c r="PGR36" s="570"/>
      <c r="PGS36" s="570"/>
      <c r="PGT36" s="570"/>
      <c r="PGU36" s="570"/>
      <c r="PGV36" s="570"/>
      <c r="PGW36" s="570"/>
      <c r="PGX36" s="570"/>
      <c r="PGY36" s="570"/>
      <c r="PGZ36" s="570"/>
      <c r="PHA36" s="570"/>
      <c r="PHB36" s="570"/>
      <c r="PHC36" s="570"/>
      <c r="PHD36" s="570"/>
      <c r="PHE36" s="570"/>
      <c r="PHF36" s="570"/>
      <c r="PHG36" s="570"/>
      <c r="PHH36" s="570"/>
      <c r="PHI36" s="570"/>
      <c r="PHJ36" s="570"/>
      <c r="PHK36" s="570"/>
      <c r="PHL36" s="570"/>
      <c r="PHM36" s="570"/>
      <c r="PHN36" s="570"/>
      <c r="PHO36" s="570"/>
      <c r="PHP36" s="570"/>
      <c r="PHQ36" s="570"/>
      <c r="PHR36" s="570"/>
      <c r="PHS36" s="570"/>
      <c r="PHT36" s="570"/>
      <c r="PHU36" s="570"/>
      <c r="PHV36" s="570"/>
      <c r="PHW36" s="570"/>
      <c r="PHX36" s="570"/>
      <c r="PHY36" s="570"/>
      <c r="PHZ36" s="570"/>
      <c r="PIA36" s="570"/>
      <c r="PIB36" s="570"/>
      <c r="PIC36" s="570"/>
      <c r="PID36" s="570"/>
      <c r="PIE36" s="570"/>
      <c r="PIF36" s="570"/>
      <c r="PIG36" s="570"/>
      <c r="PIH36" s="570"/>
      <c r="PII36" s="570"/>
      <c r="PIJ36" s="570"/>
      <c r="PIK36" s="570"/>
      <c r="PIL36" s="570"/>
      <c r="PIM36" s="570"/>
      <c r="PIN36" s="570"/>
      <c r="PIO36" s="570"/>
      <c r="PIP36" s="570"/>
      <c r="PIQ36" s="570"/>
      <c r="PIR36" s="570"/>
      <c r="PIS36" s="570"/>
      <c r="PIT36" s="570"/>
      <c r="PIU36" s="570"/>
      <c r="PIV36" s="570"/>
      <c r="PIW36" s="570"/>
      <c r="PIX36" s="570"/>
      <c r="PIY36" s="570"/>
      <c r="PIZ36" s="570"/>
      <c r="PJA36" s="570"/>
      <c r="PJB36" s="570"/>
      <c r="PJC36" s="570"/>
      <c r="PJD36" s="570"/>
      <c r="PJE36" s="570"/>
      <c r="PJF36" s="570"/>
      <c r="PJG36" s="570"/>
      <c r="PJH36" s="570"/>
      <c r="PJI36" s="570"/>
      <c r="PJJ36" s="570"/>
      <c r="PJK36" s="570"/>
      <c r="PJL36" s="570"/>
      <c r="PJM36" s="570"/>
      <c r="PJN36" s="570"/>
      <c r="PJO36" s="570"/>
      <c r="PJP36" s="570"/>
      <c r="PJQ36" s="570"/>
      <c r="PJR36" s="570"/>
      <c r="PJS36" s="570"/>
      <c r="PJT36" s="570"/>
      <c r="PJU36" s="570"/>
      <c r="PJV36" s="570"/>
      <c r="PJW36" s="570"/>
      <c r="PJX36" s="570"/>
      <c r="PJY36" s="570"/>
      <c r="PJZ36" s="570"/>
      <c r="PKA36" s="570"/>
      <c r="PKB36" s="570"/>
      <c r="PKC36" s="570"/>
      <c r="PKD36" s="570"/>
      <c r="PKE36" s="570"/>
      <c r="PKF36" s="570"/>
      <c r="PKG36" s="570"/>
      <c r="PKH36" s="570"/>
      <c r="PKI36" s="570"/>
      <c r="PKJ36" s="570"/>
      <c r="PKK36" s="570"/>
      <c r="PKL36" s="570"/>
      <c r="PKM36" s="570"/>
      <c r="PKN36" s="570"/>
      <c r="PKO36" s="570"/>
      <c r="PKP36" s="570"/>
      <c r="PKQ36" s="570"/>
      <c r="PKR36" s="570"/>
      <c r="PKS36" s="570"/>
      <c r="PKT36" s="570"/>
      <c r="PKU36" s="570"/>
      <c r="PKV36" s="570"/>
      <c r="PKW36" s="570"/>
      <c r="PKX36" s="570"/>
      <c r="PKY36" s="570"/>
      <c r="PKZ36" s="570"/>
      <c r="PLA36" s="570"/>
      <c r="PLB36" s="570"/>
      <c r="PLC36" s="570"/>
      <c r="PLD36" s="570"/>
      <c r="PLE36" s="570"/>
      <c r="PLF36" s="570"/>
      <c r="PLG36" s="570"/>
      <c r="PLH36" s="570"/>
      <c r="PLI36" s="570"/>
      <c r="PLJ36" s="570"/>
      <c r="PLK36" s="570"/>
      <c r="PLL36" s="570"/>
      <c r="PLM36" s="570"/>
      <c r="PLN36" s="570"/>
      <c r="PLO36" s="570"/>
      <c r="PLP36" s="570"/>
      <c r="PLQ36" s="570"/>
      <c r="PLR36" s="570"/>
      <c r="PLS36" s="570"/>
      <c r="PLT36" s="570"/>
      <c r="PLU36" s="570"/>
      <c r="PLV36" s="570"/>
      <c r="PLW36" s="570"/>
      <c r="PLX36" s="570"/>
      <c r="PLY36" s="570"/>
      <c r="PLZ36" s="570"/>
      <c r="PMA36" s="570"/>
      <c r="PMB36" s="570"/>
      <c r="PMC36" s="570"/>
      <c r="PMD36" s="570"/>
      <c r="PME36" s="570"/>
      <c r="PMF36" s="570"/>
      <c r="PMG36" s="570"/>
      <c r="PMH36" s="570"/>
      <c r="PMI36" s="570"/>
      <c r="PMJ36" s="570"/>
      <c r="PMK36" s="570"/>
      <c r="PML36" s="570"/>
      <c r="PMM36" s="570"/>
      <c r="PMN36" s="570"/>
      <c r="PMO36" s="570"/>
      <c r="PMP36" s="570"/>
      <c r="PMQ36" s="570"/>
      <c r="PMR36" s="570"/>
      <c r="PMS36" s="570"/>
      <c r="PMT36" s="570"/>
      <c r="PMU36" s="570"/>
      <c r="PMV36" s="570"/>
      <c r="PMW36" s="570"/>
      <c r="PMX36" s="570"/>
      <c r="PMY36" s="570"/>
      <c r="PMZ36" s="570"/>
      <c r="PNA36" s="570"/>
      <c r="PNB36" s="570"/>
      <c r="PNC36" s="570"/>
      <c r="PND36" s="570"/>
      <c r="PNE36" s="570"/>
      <c r="PNF36" s="570"/>
      <c r="PNG36" s="570"/>
      <c r="PNH36" s="570"/>
      <c r="PNI36" s="570"/>
      <c r="PNJ36" s="570"/>
      <c r="PNK36" s="570"/>
      <c r="PNL36" s="570"/>
      <c r="PNM36" s="570"/>
      <c r="PNN36" s="570"/>
      <c r="PNO36" s="570"/>
      <c r="PNP36" s="570"/>
      <c r="PNQ36" s="570"/>
      <c r="PNR36" s="570"/>
      <c r="PNS36" s="570"/>
      <c r="PNT36" s="570"/>
      <c r="PNU36" s="570"/>
      <c r="PNV36" s="570"/>
      <c r="PNW36" s="570"/>
      <c r="PNX36" s="570"/>
      <c r="PNY36" s="570"/>
      <c r="PNZ36" s="570"/>
      <c r="POA36" s="570"/>
      <c r="POB36" s="570"/>
      <c r="POC36" s="570"/>
      <c r="POD36" s="570"/>
      <c r="POE36" s="570"/>
      <c r="POF36" s="570"/>
      <c r="POG36" s="570"/>
      <c r="POH36" s="570"/>
      <c r="POI36" s="570"/>
      <c r="POJ36" s="570"/>
      <c r="POK36" s="570"/>
      <c r="POL36" s="570"/>
      <c r="POM36" s="570"/>
      <c r="PON36" s="570"/>
      <c r="POO36" s="570"/>
      <c r="POP36" s="570"/>
      <c r="POQ36" s="570"/>
      <c r="POR36" s="570"/>
      <c r="POS36" s="570"/>
      <c r="POT36" s="570"/>
      <c r="POU36" s="570"/>
      <c r="POV36" s="570"/>
      <c r="POW36" s="570"/>
      <c r="POX36" s="570"/>
      <c r="POY36" s="570"/>
      <c r="POZ36" s="570"/>
      <c r="PPA36" s="570"/>
      <c r="PPB36" s="570"/>
      <c r="PPC36" s="570"/>
      <c r="PPD36" s="570"/>
      <c r="PPE36" s="570"/>
      <c r="PPF36" s="570"/>
      <c r="PPG36" s="570"/>
      <c r="PPH36" s="570"/>
      <c r="PPI36" s="570"/>
      <c r="PPJ36" s="570"/>
      <c r="PPK36" s="570"/>
      <c r="PPL36" s="570"/>
      <c r="PPM36" s="570"/>
      <c r="PPN36" s="570"/>
      <c r="PPO36" s="570"/>
      <c r="PPP36" s="570"/>
      <c r="PPQ36" s="570"/>
      <c r="PPR36" s="570"/>
      <c r="PPS36" s="570"/>
      <c r="PPT36" s="570"/>
      <c r="PPU36" s="570"/>
      <c r="PPV36" s="570"/>
      <c r="PPW36" s="570"/>
      <c r="PPX36" s="570"/>
      <c r="PPY36" s="570"/>
      <c r="PPZ36" s="570"/>
      <c r="PQA36" s="570"/>
      <c r="PQB36" s="570"/>
      <c r="PQC36" s="570"/>
      <c r="PQD36" s="570"/>
      <c r="PQE36" s="570"/>
      <c r="PQF36" s="570"/>
      <c r="PQG36" s="570"/>
      <c r="PQH36" s="570"/>
      <c r="PQI36" s="570"/>
      <c r="PQJ36" s="570"/>
      <c r="PQK36" s="570"/>
      <c r="PQL36" s="570"/>
      <c r="PQM36" s="570"/>
      <c r="PQN36" s="570"/>
      <c r="PQO36" s="570"/>
      <c r="PQP36" s="570"/>
      <c r="PQQ36" s="570"/>
      <c r="PQR36" s="570"/>
      <c r="PQS36" s="570"/>
      <c r="PQT36" s="570"/>
      <c r="PQU36" s="570"/>
      <c r="PQV36" s="570"/>
      <c r="PQW36" s="570"/>
      <c r="PQX36" s="570"/>
      <c r="PQY36" s="570"/>
      <c r="PQZ36" s="570"/>
      <c r="PRA36" s="570"/>
      <c r="PRB36" s="570"/>
      <c r="PRC36" s="570"/>
      <c r="PRD36" s="570"/>
      <c r="PRE36" s="570"/>
      <c r="PRF36" s="570"/>
      <c r="PRG36" s="570"/>
      <c r="PRH36" s="570"/>
      <c r="PRI36" s="570"/>
      <c r="PRJ36" s="570"/>
      <c r="PRK36" s="570"/>
      <c r="PRL36" s="570"/>
      <c r="PRM36" s="570"/>
      <c r="PRN36" s="570"/>
      <c r="PRO36" s="570"/>
      <c r="PRP36" s="570"/>
      <c r="PRQ36" s="570"/>
      <c r="PRR36" s="570"/>
      <c r="PRS36" s="570"/>
      <c r="PRT36" s="570"/>
      <c r="PRU36" s="570"/>
      <c r="PRV36" s="570"/>
      <c r="PRW36" s="570"/>
      <c r="PRX36" s="570"/>
      <c r="PRY36" s="570"/>
      <c r="PRZ36" s="570"/>
      <c r="PSA36" s="570"/>
      <c r="PSB36" s="570"/>
      <c r="PSC36" s="570"/>
      <c r="PSD36" s="570"/>
      <c r="PSE36" s="570"/>
      <c r="PSF36" s="570"/>
      <c r="PSG36" s="570"/>
      <c r="PSH36" s="570"/>
      <c r="PSI36" s="570"/>
      <c r="PSJ36" s="570"/>
      <c r="PSK36" s="570"/>
      <c r="PSL36" s="570"/>
      <c r="PSM36" s="570"/>
      <c r="PSN36" s="570"/>
      <c r="PSO36" s="570"/>
      <c r="PSP36" s="570"/>
      <c r="PSQ36" s="570"/>
      <c r="PSR36" s="570"/>
      <c r="PSS36" s="570"/>
      <c r="PST36" s="570"/>
      <c r="PSU36" s="570"/>
      <c r="PSV36" s="570"/>
      <c r="PSW36" s="570"/>
      <c r="PSX36" s="570"/>
      <c r="PSY36" s="570"/>
      <c r="PSZ36" s="570"/>
      <c r="PTA36" s="570"/>
      <c r="PTB36" s="570"/>
      <c r="PTC36" s="570"/>
      <c r="PTD36" s="570"/>
      <c r="PTE36" s="570"/>
      <c r="PTF36" s="570"/>
      <c r="PTG36" s="570"/>
      <c r="PTH36" s="570"/>
      <c r="PTI36" s="570"/>
      <c r="PTJ36" s="570"/>
      <c r="PTK36" s="570"/>
      <c r="PTL36" s="570"/>
      <c r="PTM36" s="570"/>
      <c r="PTN36" s="570"/>
      <c r="PTO36" s="570"/>
      <c r="PTP36" s="570"/>
      <c r="PTQ36" s="570"/>
      <c r="PTR36" s="570"/>
      <c r="PTS36" s="570"/>
      <c r="PTT36" s="570"/>
      <c r="PTU36" s="570"/>
      <c r="PTV36" s="570"/>
      <c r="PTW36" s="570"/>
      <c r="PTX36" s="570"/>
      <c r="PTY36" s="570"/>
      <c r="PTZ36" s="570"/>
      <c r="PUA36" s="570"/>
      <c r="PUB36" s="570"/>
      <c r="PUC36" s="570"/>
      <c r="PUD36" s="570"/>
      <c r="PUE36" s="570"/>
      <c r="PUF36" s="570"/>
      <c r="PUG36" s="570"/>
      <c r="PUH36" s="570"/>
      <c r="PUI36" s="570"/>
      <c r="PUJ36" s="570"/>
      <c r="PUK36" s="570"/>
      <c r="PUL36" s="570"/>
      <c r="PUM36" s="570"/>
      <c r="PUN36" s="570"/>
      <c r="PUO36" s="570"/>
      <c r="PUP36" s="570"/>
      <c r="PUQ36" s="570"/>
      <c r="PUR36" s="570"/>
      <c r="PUS36" s="570"/>
      <c r="PUT36" s="570"/>
      <c r="PUU36" s="570"/>
      <c r="PUV36" s="570"/>
      <c r="PUW36" s="570"/>
      <c r="PUX36" s="570"/>
      <c r="PUY36" s="570"/>
      <c r="PUZ36" s="570"/>
      <c r="PVA36" s="570"/>
      <c r="PVB36" s="570"/>
      <c r="PVC36" s="570"/>
      <c r="PVD36" s="570"/>
      <c r="PVE36" s="570"/>
      <c r="PVF36" s="570"/>
      <c r="PVG36" s="570"/>
      <c r="PVH36" s="570"/>
      <c r="PVI36" s="570"/>
      <c r="PVJ36" s="570"/>
      <c r="PVK36" s="570"/>
      <c r="PVL36" s="570"/>
      <c r="PVM36" s="570"/>
      <c r="PVN36" s="570"/>
      <c r="PVO36" s="570"/>
      <c r="PVP36" s="570"/>
      <c r="PVQ36" s="570"/>
      <c r="PVR36" s="570"/>
      <c r="PVS36" s="570"/>
      <c r="PVT36" s="570"/>
      <c r="PVU36" s="570"/>
      <c r="PVV36" s="570"/>
      <c r="PVW36" s="570"/>
      <c r="PVX36" s="570"/>
      <c r="PVY36" s="570"/>
      <c r="PVZ36" s="570"/>
      <c r="PWA36" s="570"/>
      <c r="PWB36" s="570"/>
      <c r="PWC36" s="570"/>
      <c r="PWD36" s="570"/>
      <c r="PWE36" s="570"/>
      <c r="PWF36" s="570"/>
      <c r="PWG36" s="570"/>
      <c r="PWH36" s="570"/>
      <c r="PWI36" s="570"/>
      <c r="PWJ36" s="570"/>
      <c r="PWK36" s="570"/>
      <c r="PWL36" s="570"/>
      <c r="PWM36" s="570"/>
      <c r="PWN36" s="570"/>
      <c r="PWO36" s="570"/>
      <c r="PWP36" s="570"/>
      <c r="PWQ36" s="570"/>
      <c r="PWR36" s="570"/>
      <c r="PWS36" s="570"/>
      <c r="PWT36" s="570"/>
      <c r="PWU36" s="570"/>
      <c r="PWV36" s="570"/>
      <c r="PWW36" s="570"/>
      <c r="PWX36" s="570"/>
      <c r="PWY36" s="570"/>
      <c r="PWZ36" s="570"/>
      <c r="PXA36" s="570"/>
      <c r="PXB36" s="570"/>
      <c r="PXC36" s="570"/>
      <c r="PXD36" s="570"/>
      <c r="PXE36" s="570"/>
      <c r="PXF36" s="570"/>
      <c r="PXG36" s="570"/>
      <c r="PXH36" s="570"/>
      <c r="PXI36" s="570"/>
      <c r="PXJ36" s="570"/>
      <c r="PXK36" s="570"/>
      <c r="PXL36" s="570"/>
      <c r="PXM36" s="570"/>
      <c r="PXN36" s="570"/>
      <c r="PXO36" s="570"/>
      <c r="PXP36" s="570"/>
      <c r="PXQ36" s="570"/>
      <c r="PXR36" s="570"/>
      <c r="PXS36" s="570"/>
      <c r="PXT36" s="570"/>
      <c r="PXU36" s="570"/>
      <c r="PXV36" s="570"/>
      <c r="PXW36" s="570"/>
      <c r="PXX36" s="570"/>
      <c r="PXY36" s="570"/>
      <c r="PXZ36" s="570"/>
      <c r="PYA36" s="570"/>
      <c r="PYB36" s="570"/>
      <c r="PYC36" s="570"/>
      <c r="PYD36" s="570"/>
      <c r="PYE36" s="570"/>
      <c r="PYF36" s="570"/>
      <c r="PYG36" s="570"/>
      <c r="PYH36" s="570"/>
      <c r="PYI36" s="570"/>
      <c r="PYJ36" s="570"/>
      <c r="PYK36" s="570"/>
      <c r="PYL36" s="570"/>
      <c r="PYM36" s="570"/>
      <c r="PYN36" s="570"/>
      <c r="PYO36" s="570"/>
      <c r="PYP36" s="570"/>
      <c r="PYQ36" s="570"/>
      <c r="PYR36" s="570"/>
      <c r="PYS36" s="570"/>
      <c r="PYT36" s="570"/>
      <c r="PYU36" s="570"/>
      <c r="PYV36" s="570"/>
      <c r="PYW36" s="570"/>
      <c r="PYX36" s="570"/>
      <c r="PYY36" s="570"/>
      <c r="PYZ36" s="570"/>
      <c r="PZA36" s="570"/>
      <c r="PZB36" s="570"/>
      <c r="PZC36" s="570"/>
      <c r="PZD36" s="570"/>
      <c r="PZE36" s="570"/>
      <c r="PZF36" s="570"/>
      <c r="PZG36" s="570"/>
      <c r="PZH36" s="570"/>
      <c r="PZI36" s="570"/>
      <c r="PZJ36" s="570"/>
      <c r="PZK36" s="570"/>
      <c r="PZL36" s="570"/>
      <c r="PZM36" s="570"/>
      <c r="PZN36" s="570"/>
      <c r="PZO36" s="570"/>
      <c r="PZP36" s="570"/>
      <c r="PZQ36" s="570"/>
      <c r="PZR36" s="570"/>
      <c r="PZS36" s="570"/>
      <c r="PZT36" s="570"/>
      <c r="PZU36" s="570"/>
      <c r="PZV36" s="570"/>
      <c r="PZW36" s="570"/>
      <c r="PZX36" s="570"/>
      <c r="PZY36" s="570"/>
      <c r="PZZ36" s="570"/>
      <c r="QAA36" s="570"/>
      <c r="QAB36" s="570"/>
      <c r="QAC36" s="570"/>
      <c r="QAD36" s="570"/>
      <c r="QAE36" s="570"/>
      <c r="QAF36" s="570"/>
      <c r="QAG36" s="570"/>
      <c r="QAH36" s="570"/>
      <c r="QAI36" s="570"/>
      <c r="QAJ36" s="570"/>
      <c r="QAK36" s="570"/>
      <c r="QAL36" s="570"/>
      <c r="QAM36" s="570"/>
      <c r="QAN36" s="570"/>
      <c r="QAO36" s="570"/>
      <c r="QAP36" s="570"/>
      <c r="QAQ36" s="570"/>
      <c r="QAR36" s="570"/>
      <c r="QAS36" s="570"/>
      <c r="QAT36" s="570"/>
      <c r="QAU36" s="570"/>
      <c r="QAV36" s="570"/>
      <c r="QAW36" s="570"/>
      <c r="QAX36" s="570"/>
      <c r="QAY36" s="570"/>
      <c r="QAZ36" s="570"/>
      <c r="QBA36" s="570"/>
      <c r="QBB36" s="570"/>
      <c r="QBC36" s="570"/>
      <c r="QBD36" s="570"/>
      <c r="QBE36" s="570"/>
      <c r="QBF36" s="570"/>
      <c r="QBG36" s="570"/>
      <c r="QBH36" s="570"/>
      <c r="QBI36" s="570"/>
      <c r="QBJ36" s="570"/>
      <c r="QBK36" s="570"/>
      <c r="QBL36" s="570"/>
      <c r="QBM36" s="570"/>
      <c r="QBN36" s="570"/>
      <c r="QBO36" s="570"/>
      <c r="QBP36" s="570"/>
      <c r="QBQ36" s="570"/>
      <c r="QBR36" s="570"/>
      <c r="QBS36" s="570"/>
      <c r="QBT36" s="570"/>
      <c r="QBU36" s="570"/>
      <c r="QBV36" s="570"/>
      <c r="QBW36" s="570"/>
      <c r="QBX36" s="570"/>
      <c r="QBY36" s="570"/>
      <c r="QBZ36" s="570"/>
      <c r="QCA36" s="570"/>
      <c r="QCB36" s="570"/>
      <c r="QCC36" s="570"/>
      <c r="QCD36" s="570"/>
      <c r="QCE36" s="570"/>
      <c r="QCF36" s="570"/>
      <c r="QCG36" s="570"/>
      <c r="QCH36" s="570"/>
      <c r="QCI36" s="570"/>
      <c r="QCJ36" s="570"/>
      <c r="QCK36" s="570"/>
      <c r="QCL36" s="570"/>
      <c r="QCM36" s="570"/>
      <c r="QCN36" s="570"/>
      <c r="QCO36" s="570"/>
      <c r="QCP36" s="570"/>
      <c r="QCQ36" s="570"/>
      <c r="QCR36" s="570"/>
      <c r="QCS36" s="570"/>
      <c r="QCT36" s="570"/>
      <c r="QCU36" s="570"/>
      <c r="QCV36" s="570"/>
      <c r="QCW36" s="570"/>
      <c r="QCX36" s="570"/>
      <c r="QCY36" s="570"/>
      <c r="QCZ36" s="570"/>
      <c r="QDA36" s="570"/>
      <c r="QDB36" s="570"/>
      <c r="QDC36" s="570"/>
      <c r="QDD36" s="570"/>
      <c r="QDE36" s="570"/>
      <c r="QDF36" s="570"/>
      <c r="QDG36" s="570"/>
      <c r="QDH36" s="570"/>
      <c r="QDI36" s="570"/>
      <c r="QDJ36" s="570"/>
      <c r="QDK36" s="570"/>
      <c r="QDL36" s="570"/>
      <c r="QDM36" s="570"/>
      <c r="QDN36" s="570"/>
      <c r="QDO36" s="570"/>
      <c r="QDP36" s="570"/>
      <c r="QDQ36" s="570"/>
      <c r="QDR36" s="570"/>
      <c r="QDS36" s="570"/>
      <c r="QDT36" s="570"/>
      <c r="QDU36" s="570"/>
      <c r="QDV36" s="570"/>
      <c r="QDW36" s="570"/>
      <c r="QDX36" s="570"/>
      <c r="QDY36" s="570"/>
      <c r="QDZ36" s="570"/>
      <c r="QEA36" s="570"/>
      <c r="QEB36" s="570"/>
      <c r="QEC36" s="570"/>
      <c r="QED36" s="570"/>
      <c r="QEE36" s="570"/>
      <c r="QEF36" s="570"/>
      <c r="QEG36" s="570"/>
      <c r="QEH36" s="570"/>
      <c r="QEI36" s="570"/>
      <c r="QEJ36" s="570"/>
      <c r="QEK36" s="570"/>
      <c r="QEL36" s="570"/>
      <c r="QEM36" s="570"/>
      <c r="QEN36" s="570"/>
      <c r="QEO36" s="570"/>
      <c r="QEP36" s="570"/>
      <c r="QEQ36" s="570"/>
      <c r="QER36" s="570"/>
      <c r="QES36" s="570"/>
      <c r="QET36" s="570"/>
      <c r="QEU36" s="570"/>
      <c r="QEV36" s="570"/>
      <c r="QEW36" s="570"/>
      <c r="QEX36" s="570"/>
      <c r="QEY36" s="570"/>
      <c r="QEZ36" s="570"/>
      <c r="QFA36" s="570"/>
      <c r="QFB36" s="570"/>
      <c r="QFC36" s="570"/>
      <c r="QFD36" s="570"/>
      <c r="QFE36" s="570"/>
      <c r="QFF36" s="570"/>
      <c r="QFG36" s="570"/>
      <c r="QFH36" s="570"/>
      <c r="QFI36" s="570"/>
      <c r="QFJ36" s="570"/>
      <c r="QFK36" s="570"/>
      <c r="QFL36" s="570"/>
      <c r="QFM36" s="570"/>
      <c r="QFN36" s="570"/>
      <c r="QFO36" s="570"/>
      <c r="QFP36" s="570"/>
      <c r="QFQ36" s="570"/>
      <c r="QFR36" s="570"/>
      <c r="QFS36" s="570"/>
      <c r="QFT36" s="570"/>
      <c r="QFU36" s="570"/>
      <c r="QFV36" s="570"/>
      <c r="QFW36" s="570"/>
      <c r="QFX36" s="570"/>
      <c r="QFY36" s="570"/>
      <c r="QFZ36" s="570"/>
      <c r="QGA36" s="570"/>
      <c r="QGB36" s="570"/>
      <c r="QGC36" s="570"/>
      <c r="QGD36" s="570"/>
      <c r="QGE36" s="570"/>
      <c r="QGF36" s="570"/>
      <c r="QGG36" s="570"/>
      <c r="QGH36" s="570"/>
      <c r="QGI36" s="570"/>
      <c r="QGJ36" s="570"/>
      <c r="QGK36" s="570"/>
      <c r="QGL36" s="570"/>
      <c r="QGM36" s="570"/>
      <c r="QGN36" s="570"/>
      <c r="QGO36" s="570"/>
      <c r="QGP36" s="570"/>
      <c r="QGQ36" s="570"/>
      <c r="QGR36" s="570"/>
      <c r="QGS36" s="570"/>
      <c r="QGT36" s="570"/>
      <c r="QGU36" s="570"/>
      <c r="QGV36" s="570"/>
      <c r="QGW36" s="570"/>
      <c r="QGX36" s="570"/>
      <c r="QGY36" s="570"/>
      <c r="QGZ36" s="570"/>
      <c r="QHA36" s="570"/>
      <c r="QHB36" s="570"/>
      <c r="QHC36" s="570"/>
      <c r="QHD36" s="570"/>
      <c r="QHE36" s="570"/>
      <c r="QHF36" s="570"/>
      <c r="QHG36" s="570"/>
      <c r="QHH36" s="570"/>
      <c r="QHI36" s="570"/>
      <c r="QHJ36" s="570"/>
      <c r="QHK36" s="570"/>
      <c r="QHL36" s="570"/>
      <c r="QHM36" s="570"/>
      <c r="QHN36" s="570"/>
      <c r="QHO36" s="570"/>
      <c r="QHP36" s="570"/>
      <c r="QHQ36" s="570"/>
      <c r="QHR36" s="570"/>
      <c r="QHS36" s="570"/>
      <c r="QHT36" s="570"/>
      <c r="QHU36" s="570"/>
      <c r="QHV36" s="570"/>
      <c r="QHW36" s="570"/>
      <c r="QHX36" s="570"/>
      <c r="QHY36" s="570"/>
      <c r="QHZ36" s="570"/>
      <c r="QIA36" s="570"/>
      <c r="QIB36" s="570"/>
      <c r="QIC36" s="570"/>
      <c r="QID36" s="570"/>
      <c r="QIE36" s="570"/>
      <c r="QIF36" s="570"/>
      <c r="QIG36" s="570"/>
      <c r="QIH36" s="570"/>
      <c r="QII36" s="570"/>
      <c r="QIJ36" s="570"/>
      <c r="QIK36" s="570"/>
      <c r="QIL36" s="570"/>
      <c r="QIM36" s="570"/>
      <c r="QIN36" s="570"/>
      <c r="QIO36" s="570"/>
      <c r="QIP36" s="570"/>
      <c r="QIQ36" s="570"/>
      <c r="QIR36" s="570"/>
      <c r="QIS36" s="570"/>
      <c r="QIT36" s="570"/>
      <c r="QIU36" s="570"/>
      <c r="QIV36" s="570"/>
      <c r="QIW36" s="570"/>
      <c r="QIX36" s="570"/>
      <c r="QIY36" s="570"/>
      <c r="QIZ36" s="570"/>
      <c r="QJA36" s="570"/>
      <c r="QJB36" s="570"/>
      <c r="QJC36" s="570"/>
      <c r="QJD36" s="570"/>
      <c r="QJE36" s="570"/>
      <c r="QJF36" s="570"/>
      <c r="QJG36" s="570"/>
      <c r="QJH36" s="570"/>
      <c r="QJI36" s="570"/>
      <c r="QJJ36" s="570"/>
      <c r="QJK36" s="570"/>
      <c r="QJL36" s="570"/>
      <c r="QJM36" s="570"/>
      <c r="QJN36" s="570"/>
      <c r="QJO36" s="570"/>
      <c r="QJP36" s="570"/>
      <c r="QJQ36" s="570"/>
      <c r="QJR36" s="570"/>
      <c r="QJS36" s="570"/>
      <c r="QJT36" s="570"/>
      <c r="QJU36" s="570"/>
      <c r="QJV36" s="570"/>
      <c r="QJW36" s="570"/>
      <c r="QJX36" s="570"/>
      <c r="QJY36" s="570"/>
      <c r="QJZ36" s="570"/>
      <c r="QKA36" s="570"/>
      <c r="QKB36" s="570"/>
      <c r="QKC36" s="570"/>
      <c r="QKD36" s="570"/>
      <c r="QKE36" s="570"/>
      <c r="QKF36" s="570"/>
      <c r="QKG36" s="570"/>
      <c r="QKH36" s="570"/>
      <c r="QKI36" s="570"/>
      <c r="QKJ36" s="570"/>
      <c r="QKK36" s="570"/>
      <c r="QKL36" s="570"/>
      <c r="QKM36" s="570"/>
      <c r="QKN36" s="570"/>
      <c r="QKO36" s="570"/>
      <c r="QKP36" s="570"/>
      <c r="QKQ36" s="570"/>
      <c r="QKR36" s="570"/>
      <c r="QKS36" s="570"/>
      <c r="QKT36" s="570"/>
      <c r="QKU36" s="570"/>
      <c r="QKV36" s="570"/>
      <c r="QKW36" s="570"/>
      <c r="QKX36" s="570"/>
      <c r="QKY36" s="570"/>
      <c r="QKZ36" s="570"/>
      <c r="QLA36" s="570"/>
      <c r="QLB36" s="570"/>
      <c r="QLC36" s="570"/>
      <c r="QLD36" s="570"/>
      <c r="QLE36" s="570"/>
      <c r="QLF36" s="570"/>
      <c r="QLG36" s="570"/>
      <c r="QLH36" s="570"/>
      <c r="QLI36" s="570"/>
      <c r="QLJ36" s="570"/>
      <c r="QLK36" s="570"/>
      <c r="QLL36" s="570"/>
      <c r="QLM36" s="570"/>
      <c r="QLN36" s="570"/>
      <c r="QLO36" s="570"/>
      <c r="QLP36" s="570"/>
      <c r="QLQ36" s="570"/>
      <c r="QLR36" s="570"/>
      <c r="QLS36" s="570"/>
      <c r="QLT36" s="570"/>
      <c r="QLU36" s="570"/>
      <c r="QLV36" s="570"/>
      <c r="QLW36" s="570"/>
      <c r="QLX36" s="570"/>
      <c r="QLY36" s="570"/>
      <c r="QLZ36" s="570"/>
      <c r="QMA36" s="570"/>
      <c r="QMB36" s="570"/>
      <c r="QMC36" s="570"/>
      <c r="QMD36" s="570"/>
      <c r="QME36" s="570"/>
      <c r="QMF36" s="570"/>
      <c r="QMG36" s="570"/>
      <c r="QMH36" s="570"/>
      <c r="QMI36" s="570"/>
      <c r="QMJ36" s="570"/>
      <c r="QMK36" s="570"/>
      <c r="QML36" s="570"/>
      <c r="QMM36" s="570"/>
      <c r="QMN36" s="570"/>
      <c r="QMO36" s="570"/>
      <c r="QMP36" s="570"/>
      <c r="QMQ36" s="570"/>
      <c r="QMR36" s="570"/>
      <c r="QMS36" s="570"/>
      <c r="QMT36" s="570"/>
      <c r="QMU36" s="570"/>
      <c r="QMV36" s="570"/>
      <c r="QMW36" s="570"/>
      <c r="QMX36" s="570"/>
      <c r="QMY36" s="570"/>
      <c r="QMZ36" s="570"/>
      <c r="QNA36" s="570"/>
      <c r="QNB36" s="570"/>
      <c r="QNC36" s="570"/>
      <c r="QND36" s="570"/>
      <c r="QNE36" s="570"/>
      <c r="QNF36" s="570"/>
      <c r="QNG36" s="570"/>
      <c r="QNH36" s="570"/>
      <c r="QNI36" s="570"/>
      <c r="QNJ36" s="570"/>
      <c r="QNK36" s="570"/>
      <c r="QNL36" s="570"/>
      <c r="QNM36" s="570"/>
      <c r="QNN36" s="570"/>
      <c r="QNO36" s="570"/>
      <c r="QNP36" s="570"/>
      <c r="QNQ36" s="570"/>
      <c r="QNR36" s="570"/>
      <c r="QNS36" s="570"/>
      <c r="QNT36" s="570"/>
      <c r="QNU36" s="570"/>
      <c r="QNV36" s="570"/>
      <c r="QNW36" s="570"/>
      <c r="QNX36" s="570"/>
      <c r="QNY36" s="570"/>
      <c r="QNZ36" s="570"/>
      <c r="QOA36" s="570"/>
      <c r="QOB36" s="570"/>
      <c r="QOC36" s="570"/>
      <c r="QOD36" s="570"/>
      <c r="QOE36" s="570"/>
      <c r="QOF36" s="570"/>
      <c r="QOG36" s="570"/>
      <c r="QOH36" s="570"/>
      <c r="QOI36" s="570"/>
      <c r="QOJ36" s="570"/>
      <c r="QOK36" s="570"/>
      <c r="QOL36" s="570"/>
      <c r="QOM36" s="570"/>
      <c r="QON36" s="570"/>
      <c r="QOO36" s="570"/>
      <c r="QOP36" s="570"/>
      <c r="QOQ36" s="570"/>
      <c r="QOR36" s="570"/>
      <c r="QOS36" s="570"/>
      <c r="QOT36" s="570"/>
      <c r="QOU36" s="570"/>
      <c r="QOV36" s="570"/>
      <c r="QOW36" s="570"/>
      <c r="QOX36" s="570"/>
      <c r="QOY36" s="570"/>
      <c r="QOZ36" s="570"/>
      <c r="QPA36" s="570"/>
      <c r="QPB36" s="570"/>
      <c r="QPC36" s="570"/>
      <c r="QPD36" s="570"/>
      <c r="QPE36" s="570"/>
      <c r="QPF36" s="570"/>
      <c r="QPG36" s="570"/>
      <c r="QPH36" s="570"/>
      <c r="QPI36" s="570"/>
      <c r="QPJ36" s="570"/>
      <c r="QPK36" s="570"/>
      <c r="QPL36" s="570"/>
      <c r="QPM36" s="570"/>
      <c r="QPN36" s="570"/>
      <c r="QPO36" s="570"/>
      <c r="QPP36" s="570"/>
      <c r="QPQ36" s="570"/>
      <c r="QPR36" s="570"/>
      <c r="QPS36" s="570"/>
      <c r="QPT36" s="570"/>
      <c r="QPU36" s="570"/>
      <c r="QPV36" s="570"/>
      <c r="QPW36" s="570"/>
      <c r="QPX36" s="570"/>
      <c r="QPY36" s="570"/>
      <c r="QPZ36" s="570"/>
      <c r="QQA36" s="570"/>
      <c r="QQB36" s="570"/>
      <c r="QQC36" s="570"/>
      <c r="QQD36" s="570"/>
      <c r="QQE36" s="570"/>
      <c r="QQF36" s="570"/>
      <c r="QQG36" s="570"/>
      <c r="QQH36" s="570"/>
      <c r="QQI36" s="570"/>
      <c r="QQJ36" s="570"/>
      <c r="QQK36" s="570"/>
      <c r="QQL36" s="570"/>
      <c r="QQM36" s="570"/>
      <c r="QQN36" s="570"/>
      <c r="QQO36" s="570"/>
      <c r="QQP36" s="570"/>
      <c r="QQQ36" s="570"/>
      <c r="QQR36" s="570"/>
      <c r="QQS36" s="570"/>
      <c r="QQT36" s="570"/>
      <c r="QQU36" s="570"/>
      <c r="QQV36" s="570"/>
      <c r="QQW36" s="570"/>
      <c r="QQX36" s="570"/>
      <c r="QQY36" s="570"/>
      <c r="QQZ36" s="570"/>
      <c r="QRA36" s="570"/>
      <c r="QRB36" s="570"/>
      <c r="QRC36" s="570"/>
      <c r="QRD36" s="570"/>
      <c r="QRE36" s="570"/>
      <c r="QRF36" s="570"/>
      <c r="QRG36" s="570"/>
      <c r="QRH36" s="570"/>
      <c r="QRI36" s="570"/>
      <c r="QRJ36" s="570"/>
      <c r="QRK36" s="570"/>
      <c r="QRL36" s="570"/>
      <c r="QRM36" s="570"/>
      <c r="QRN36" s="570"/>
      <c r="QRO36" s="570"/>
      <c r="QRP36" s="570"/>
      <c r="QRQ36" s="570"/>
      <c r="QRR36" s="570"/>
      <c r="QRS36" s="570"/>
      <c r="QRT36" s="570"/>
      <c r="QRU36" s="570"/>
      <c r="QRV36" s="570"/>
      <c r="QRW36" s="570"/>
      <c r="QRX36" s="570"/>
      <c r="QRY36" s="570"/>
      <c r="QRZ36" s="570"/>
      <c r="QSA36" s="570"/>
      <c r="QSB36" s="570"/>
      <c r="QSC36" s="570"/>
      <c r="QSD36" s="570"/>
      <c r="QSE36" s="570"/>
      <c r="QSF36" s="570"/>
      <c r="QSG36" s="570"/>
      <c r="QSH36" s="570"/>
      <c r="QSI36" s="570"/>
      <c r="QSJ36" s="570"/>
      <c r="QSK36" s="570"/>
      <c r="QSL36" s="570"/>
      <c r="QSM36" s="570"/>
      <c r="QSN36" s="570"/>
      <c r="QSO36" s="570"/>
      <c r="QSP36" s="570"/>
      <c r="QSQ36" s="570"/>
      <c r="QSR36" s="570"/>
      <c r="QSS36" s="570"/>
      <c r="QST36" s="570"/>
      <c r="QSU36" s="570"/>
      <c r="QSV36" s="570"/>
      <c r="QSW36" s="570"/>
      <c r="QSX36" s="570"/>
      <c r="QSY36" s="570"/>
      <c r="QSZ36" s="570"/>
      <c r="QTA36" s="570"/>
      <c r="QTB36" s="570"/>
      <c r="QTC36" s="570"/>
      <c r="QTD36" s="570"/>
      <c r="QTE36" s="570"/>
      <c r="QTF36" s="570"/>
      <c r="QTG36" s="570"/>
      <c r="QTH36" s="570"/>
      <c r="QTI36" s="570"/>
      <c r="QTJ36" s="570"/>
      <c r="QTK36" s="570"/>
      <c r="QTL36" s="570"/>
      <c r="QTM36" s="570"/>
      <c r="QTN36" s="570"/>
      <c r="QTO36" s="570"/>
      <c r="QTP36" s="570"/>
      <c r="QTQ36" s="570"/>
      <c r="QTR36" s="570"/>
      <c r="QTS36" s="570"/>
      <c r="QTT36" s="570"/>
      <c r="QTU36" s="570"/>
      <c r="QTV36" s="570"/>
      <c r="QTW36" s="570"/>
      <c r="QTX36" s="570"/>
      <c r="QTY36" s="570"/>
      <c r="QTZ36" s="570"/>
      <c r="QUA36" s="570"/>
      <c r="QUB36" s="570"/>
      <c r="QUC36" s="570"/>
      <c r="QUD36" s="570"/>
      <c r="QUE36" s="570"/>
      <c r="QUF36" s="570"/>
      <c r="QUG36" s="570"/>
      <c r="QUH36" s="570"/>
      <c r="QUI36" s="570"/>
      <c r="QUJ36" s="570"/>
      <c r="QUK36" s="570"/>
      <c r="QUL36" s="570"/>
      <c r="QUM36" s="570"/>
      <c r="QUN36" s="570"/>
      <c r="QUO36" s="570"/>
      <c r="QUP36" s="570"/>
      <c r="QUQ36" s="570"/>
      <c r="QUR36" s="570"/>
      <c r="QUS36" s="570"/>
      <c r="QUT36" s="570"/>
      <c r="QUU36" s="570"/>
      <c r="QUV36" s="570"/>
      <c r="QUW36" s="570"/>
      <c r="QUX36" s="570"/>
      <c r="QUY36" s="570"/>
      <c r="QUZ36" s="570"/>
      <c r="QVA36" s="570"/>
      <c r="QVB36" s="570"/>
      <c r="QVC36" s="570"/>
      <c r="QVD36" s="570"/>
      <c r="QVE36" s="570"/>
      <c r="QVF36" s="570"/>
      <c r="QVG36" s="570"/>
      <c r="QVH36" s="570"/>
      <c r="QVI36" s="570"/>
      <c r="QVJ36" s="570"/>
      <c r="QVK36" s="570"/>
      <c r="QVL36" s="570"/>
      <c r="QVM36" s="570"/>
      <c r="QVN36" s="570"/>
      <c r="QVO36" s="570"/>
      <c r="QVP36" s="570"/>
      <c r="QVQ36" s="570"/>
      <c r="QVR36" s="570"/>
      <c r="QVS36" s="570"/>
      <c r="QVT36" s="570"/>
      <c r="QVU36" s="570"/>
      <c r="QVV36" s="570"/>
      <c r="QVW36" s="570"/>
      <c r="QVX36" s="570"/>
      <c r="QVY36" s="570"/>
      <c r="QVZ36" s="570"/>
      <c r="QWA36" s="570"/>
      <c r="QWB36" s="570"/>
      <c r="QWC36" s="570"/>
      <c r="QWD36" s="570"/>
      <c r="QWE36" s="570"/>
      <c r="QWF36" s="570"/>
      <c r="QWG36" s="570"/>
      <c r="QWH36" s="570"/>
      <c r="QWI36" s="570"/>
      <c r="QWJ36" s="570"/>
      <c r="QWK36" s="570"/>
      <c r="QWL36" s="570"/>
      <c r="QWM36" s="570"/>
      <c r="QWN36" s="570"/>
      <c r="QWO36" s="570"/>
      <c r="QWP36" s="570"/>
      <c r="QWQ36" s="570"/>
      <c r="QWR36" s="570"/>
      <c r="QWS36" s="570"/>
      <c r="QWT36" s="570"/>
      <c r="QWU36" s="570"/>
      <c r="QWV36" s="570"/>
      <c r="QWW36" s="570"/>
      <c r="QWX36" s="570"/>
      <c r="QWY36" s="570"/>
      <c r="QWZ36" s="570"/>
      <c r="QXA36" s="570"/>
      <c r="QXB36" s="570"/>
      <c r="QXC36" s="570"/>
      <c r="QXD36" s="570"/>
      <c r="QXE36" s="570"/>
      <c r="QXF36" s="570"/>
      <c r="QXG36" s="570"/>
      <c r="QXH36" s="570"/>
      <c r="QXI36" s="570"/>
      <c r="QXJ36" s="570"/>
      <c r="QXK36" s="570"/>
      <c r="QXL36" s="570"/>
      <c r="QXM36" s="570"/>
      <c r="QXN36" s="570"/>
      <c r="QXO36" s="570"/>
      <c r="QXP36" s="570"/>
      <c r="QXQ36" s="570"/>
      <c r="QXR36" s="570"/>
      <c r="QXS36" s="570"/>
      <c r="QXT36" s="570"/>
      <c r="QXU36" s="570"/>
      <c r="QXV36" s="570"/>
      <c r="QXW36" s="570"/>
      <c r="QXX36" s="570"/>
      <c r="QXY36" s="570"/>
      <c r="QXZ36" s="570"/>
      <c r="QYA36" s="570"/>
      <c r="QYB36" s="570"/>
      <c r="QYC36" s="570"/>
      <c r="QYD36" s="570"/>
      <c r="QYE36" s="570"/>
      <c r="QYF36" s="570"/>
      <c r="QYG36" s="570"/>
      <c r="QYH36" s="570"/>
      <c r="QYI36" s="570"/>
      <c r="QYJ36" s="570"/>
      <c r="QYK36" s="570"/>
      <c r="QYL36" s="570"/>
      <c r="QYM36" s="570"/>
      <c r="QYN36" s="570"/>
      <c r="QYO36" s="570"/>
      <c r="QYP36" s="570"/>
      <c r="QYQ36" s="570"/>
      <c r="QYR36" s="570"/>
      <c r="QYS36" s="570"/>
      <c r="QYT36" s="570"/>
      <c r="QYU36" s="570"/>
      <c r="QYV36" s="570"/>
      <c r="QYW36" s="570"/>
      <c r="QYX36" s="570"/>
      <c r="QYY36" s="570"/>
      <c r="QYZ36" s="570"/>
      <c r="QZA36" s="570"/>
      <c r="QZB36" s="570"/>
      <c r="QZC36" s="570"/>
      <c r="QZD36" s="570"/>
      <c r="QZE36" s="570"/>
      <c r="QZF36" s="570"/>
      <c r="QZG36" s="570"/>
      <c r="QZH36" s="570"/>
      <c r="QZI36" s="570"/>
      <c r="QZJ36" s="570"/>
      <c r="QZK36" s="570"/>
      <c r="QZL36" s="570"/>
      <c r="QZM36" s="570"/>
      <c r="QZN36" s="570"/>
      <c r="QZO36" s="570"/>
      <c r="QZP36" s="570"/>
      <c r="QZQ36" s="570"/>
      <c r="QZR36" s="570"/>
      <c r="QZS36" s="570"/>
      <c r="QZT36" s="570"/>
      <c r="QZU36" s="570"/>
      <c r="QZV36" s="570"/>
      <c r="QZW36" s="570"/>
      <c r="QZX36" s="570"/>
      <c r="QZY36" s="570"/>
      <c r="QZZ36" s="570"/>
      <c r="RAA36" s="570"/>
      <c r="RAB36" s="570"/>
      <c r="RAC36" s="570"/>
      <c r="RAD36" s="570"/>
      <c r="RAE36" s="570"/>
      <c r="RAF36" s="570"/>
      <c r="RAG36" s="570"/>
      <c r="RAH36" s="570"/>
      <c r="RAI36" s="570"/>
      <c r="RAJ36" s="570"/>
      <c r="RAK36" s="570"/>
      <c r="RAL36" s="570"/>
      <c r="RAM36" s="570"/>
      <c r="RAN36" s="570"/>
      <c r="RAO36" s="570"/>
      <c r="RAP36" s="570"/>
      <c r="RAQ36" s="570"/>
      <c r="RAR36" s="570"/>
      <c r="RAS36" s="570"/>
      <c r="RAT36" s="570"/>
      <c r="RAU36" s="570"/>
      <c r="RAV36" s="570"/>
      <c r="RAW36" s="570"/>
      <c r="RAX36" s="570"/>
      <c r="RAY36" s="570"/>
      <c r="RAZ36" s="570"/>
      <c r="RBA36" s="570"/>
      <c r="RBB36" s="570"/>
      <c r="RBC36" s="570"/>
      <c r="RBD36" s="570"/>
      <c r="RBE36" s="570"/>
      <c r="RBF36" s="570"/>
      <c r="RBG36" s="570"/>
      <c r="RBH36" s="570"/>
      <c r="RBI36" s="570"/>
      <c r="RBJ36" s="570"/>
      <c r="RBK36" s="570"/>
      <c r="RBL36" s="570"/>
      <c r="RBM36" s="570"/>
      <c r="RBN36" s="570"/>
      <c r="RBO36" s="570"/>
      <c r="RBP36" s="570"/>
      <c r="RBQ36" s="570"/>
      <c r="RBR36" s="570"/>
      <c r="RBS36" s="570"/>
      <c r="RBT36" s="570"/>
      <c r="RBU36" s="570"/>
      <c r="RBV36" s="570"/>
      <c r="RBW36" s="570"/>
      <c r="RBX36" s="570"/>
      <c r="RBY36" s="570"/>
      <c r="RBZ36" s="570"/>
      <c r="RCA36" s="570"/>
      <c r="RCB36" s="570"/>
      <c r="RCC36" s="570"/>
      <c r="RCD36" s="570"/>
      <c r="RCE36" s="570"/>
      <c r="RCF36" s="570"/>
      <c r="RCG36" s="570"/>
      <c r="RCH36" s="570"/>
      <c r="RCI36" s="570"/>
      <c r="RCJ36" s="570"/>
      <c r="RCK36" s="570"/>
      <c r="RCL36" s="570"/>
      <c r="RCM36" s="570"/>
      <c r="RCN36" s="570"/>
      <c r="RCO36" s="570"/>
      <c r="RCP36" s="570"/>
      <c r="RCQ36" s="570"/>
      <c r="RCR36" s="570"/>
      <c r="RCS36" s="570"/>
      <c r="RCT36" s="570"/>
      <c r="RCU36" s="570"/>
      <c r="RCV36" s="570"/>
      <c r="RCW36" s="570"/>
      <c r="RCX36" s="570"/>
      <c r="RCY36" s="570"/>
      <c r="RCZ36" s="570"/>
      <c r="RDA36" s="570"/>
      <c r="RDB36" s="570"/>
      <c r="RDC36" s="570"/>
      <c r="RDD36" s="570"/>
      <c r="RDE36" s="570"/>
      <c r="RDF36" s="570"/>
      <c r="RDG36" s="570"/>
      <c r="RDH36" s="570"/>
      <c r="RDI36" s="570"/>
      <c r="RDJ36" s="570"/>
      <c r="RDK36" s="570"/>
      <c r="RDL36" s="570"/>
      <c r="RDM36" s="570"/>
      <c r="RDN36" s="570"/>
      <c r="RDO36" s="570"/>
      <c r="RDP36" s="570"/>
      <c r="RDQ36" s="570"/>
      <c r="RDR36" s="570"/>
      <c r="RDS36" s="570"/>
      <c r="RDT36" s="570"/>
      <c r="RDU36" s="570"/>
      <c r="RDV36" s="570"/>
      <c r="RDW36" s="570"/>
      <c r="RDX36" s="570"/>
      <c r="RDY36" s="570"/>
      <c r="RDZ36" s="570"/>
      <c r="REA36" s="570"/>
      <c r="REB36" s="570"/>
      <c r="REC36" s="570"/>
      <c r="RED36" s="570"/>
      <c r="REE36" s="570"/>
      <c r="REF36" s="570"/>
      <c r="REG36" s="570"/>
      <c r="REH36" s="570"/>
      <c r="REI36" s="570"/>
      <c r="REJ36" s="570"/>
      <c r="REK36" s="570"/>
      <c r="REL36" s="570"/>
      <c r="REM36" s="570"/>
      <c r="REN36" s="570"/>
      <c r="REO36" s="570"/>
      <c r="REP36" s="570"/>
      <c r="REQ36" s="570"/>
      <c r="RER36" s="570"/>
      <c r="RES36" s="570"/>
      <c r="RET36" s="570"/>
      <c r="REU36" s="570"/>
      <c r="REV36" s="570"/>
      <c r="REW36" s="570"/>
      <c r="REX36" s="570"/>
      <c r="REY36" s="570"/>
      <c r="REZ36" s="570"/>
      <c r="RFA36" s="570"/>
      <c r="RFB36" s="570"/>
      <c r="RFC36" s="570"/>
      <c r="RFD36" s="570"/>
      <c r="RFE36" s="570"/>
      <c r="RFF36" s="570"/>
      <c r="RFG36" s="570"/>
      <c r="RFH36" s="570"/>
      <c r="RFI36" s="570"/>
      <c r="RFJ36" s="570"/>
      <c r="RFK36" s="570"/>
      <c r="RFL36" s="570"/>
      <c r="RFM36" s="570"/>
      <c r="RFN36" s="570"/>
      <c r="RFO36" s="570"/>
      <c r="RFP36" s="570"/>
      <c r="RFQ36" s="570"/>
      <c r="RFR36" s="570"/>
      <c r="RFS36" s="570"/>
      <c r="RFT36" s="570"/>
      <c r="RFU36" s="570"/>
      <c r="RFV36" s="570"/>
      <c r="RFW36" s="570"/>
      <c r="RFX36" s="570"/>
      <c r="RFY36" s="570"/>
      <c r="RFZ36" s="570"/>
      <c r="RGA36" s="570"/>
      <c r="RGB36" s="570"/>
      <c r="RGC36" s="570"/>
      <c r="RGD36" s="570"/>
      <c r="RGE36" s="570"/>
      <c r="RGF36" s="570"/>
      <c r="RGG36" s="570"/>
      <c r="RGH36" s="570"/>
      <c r="RGI36" s="570"/>
      <c r="RGJ36" s="570"/>
      <c r="RGK36" s="570"/>
      <c r="RGL36" s="570"/>
      <c r="RGM36" s="570"/>
      <c r="RGN36" s="570"/>
      <c r="RGO36" s="570"/>
      <c r="RGP36" s="570"/>
      <c r="RGQ36" s="570"/>
      <c r="RGR36" s="570"/>
      <c r="RGS36" s="570"/>
      <c r="RGT36" s="570"/>
      <c r="RGU36" s="570"/>
      <c r="RGV36" s="570"/>
      <c r="RGW36" s="570"/>
      <c r="RGX36" s="570"/>
      <c r="RGY36" s="570"/>
      <c r="RGZ36" s="570"/>
      <c r="RHA36" s="570"/>
      <c r="RHB36" s="570"/>
      <c r="RHC36" s="570"/>
      <c r="RHD36" s="570"/>
      <c r="RHE36" s="570"/>
      <c r="RHF36" s="570"/>
      <c r="RHG36" s="570"/>
      <c r="RHH36" s="570"/>
      <c r="RHI36" s="570"/>
      <c r="RHJ36" s="570"/>
      <c r="RHK36" s="570"/>
      <c r="RHL36" s="570"/>
      <c r="RHM36" s="570"/>
      <c r="RHN36" s="570"/>
      <c r="RHO36" s="570"/>
      <c r="RHP36" s="570"/>
      <c r="RHQ36" s="570"/>
      <c r="RHR36" s="570"/>
      <c r="RHS36" s="570"/>
      <c r="RHT36" s="570"/>
      <c r="RHU36" s="570"/>
      <c r="RHV36" s="570"/>
      <c r="RHW36" s="570"/>
      <c r="RHX36" s="570"/>
      <c r="RHY36" s="570"/>
      <c r="RHZ36" s="570"/>
      <c r="RIA36" s="570"/>
      <c r="RIB36" s="570"/>
      <c r="RIC36" s="570"/>
      <c r="RID36" s="570"/>
      <c r="RIE36" s="570"/>
      <c r="RIF36" s="570"/>
      <c r="RIG36" s="570"/>
      <c r="RIH36" s="570"/>
      <c r="RII36" s="570"/>
      <c r="RIJ36" s="570"/>
      <c r="RIK36" s="570"/>
      <c r="RIL36" s="570"/>
      <c r="RIM36" s="570"/>
      <c r="RIN36" s="570"/>
      <c r="RIO36" s="570"/>
      <c r="RIP36" s="570"/>
      <c r="RIQ36" s="570"/>
      <c r="RIR36" s="570"/>
      <c r="RIS36" s="570"/>
      <c r="RIT36" s="570"/>
      <c r="RIU36" s="570"/>
      <c r="RIV36" s="570"/>
      <c r="RIW36" s="570"/>
      <c r="RIX36" s="570"/>
      <c r="RIY36" s="570"/>
      <c r="RIZ36" s="570"/>
      <c r="RJA36" s="570"/>
      <c r="RJB36" s="570"/>
      <c r="RJC36" s="570"/>
      <c r="RJD36" s="570"/>
      <c r="RJE36" s="570"/>
      <c r="RJF36" s="570"/>
      <c r="RJG36" s="570"/>
      <c r="RJH36" s="570"/>
      <c r="RJI36" s="570"/>
      <c r="RJJ36" s="570"/>
      <c r="RJK36" s="570"/>
      <c r="RJL36" s="570"/>
      <c r="RJM36" s="570"/>
      <c r="RJN36" s="570"/>
      <c r="RJO36" s="570"/>
      <c r="RJP36" s="570"/>
      <c r="RJQ36" s="570"/>
      <c r="RJR36" s="570"/>
      <c r="RJS36" s="570"/>
      <c r="RJT36" s="570"/>
      <c r="RJU36" s="570"/>
      <c r="RJV36" s="570"/>
      <c r="RJW36" s="570"/>
      <c r="RJX36" s="570"/>
      <c r="RJY36" s="570"/>
      <c r="RJZ36" s="570"/>
      <c r="RKA36" s="570"/>
      <c r="RKB36" s="570"/>
      <c r="RKC36" s="570"/>
      <c r="RKD36" s="570"/>
      <c r="RKE36" s="570"/>
      <c r="RKF36" s="570"/>
      <c r="RKG36" s="570"/>
      <c r="RKH36" s="570"/>
      <c r="RKI36" s="570"/>
      <c r="RKJ36" s="570"/>
      <c r="RKK36" s="570"/>
      <c r="RKL36" s="570"/>
      <c r="RKM36" s="570"/>
      <c r="RKN36" s="570"/>
      <c r="RKO36" s="570"/>
      <c r="RKP36" s="570"/>
      <c r="RKQ36" s="570"/>
      <c r="RKR36" s="570"/>
      <c r="RKS36" s="570"/>
      <c r="RKT36" s="570"/>
      <c r="RKU36" s="570"/>
      <c r="RKV36" s="570"/>
      <c r="RKW36" s="570"/>
      <c r="RKX36" s="570"/>
      <c r="RKY36" s="570"/>
      <c r="RKZ36" s="570"/>
      <c r="RLA36" s="570"/>
      <c r="RLB36" s="570"/>
      <c r="RLC36" s="570"/>
      <c r="RLD36" s="570"/>
      <c r="RLE36" s="570"/>
      <c r="RLF36" s="570"/>
      <c r="RLG36" s="570"/>
      <c r="RLH36" s="570"/>
      <c r="RLI36" s="570"/>
      <c r="RLJ36" s="570"/>
      <c r="RLK36" s="570"/>
      <c r="RLL36" s="570"/>
      <c r="RLM36" s="570"/>
      <c r="RLN36" s="570"/>
      <c r="RLO36" s="570"/>
      <c r="RLP36" s="570"/>
      <c r="RLQ36" s="570"/>
      <c r="RLR36" s="570"/>
      <c r="RLS36" s="570"/>
      <c r="RLT36" s="570"/>
      <c r="RLU36" s="570"/>
      <c r="RLV36" s="570"/>
      <c r="RLW36" s="570"/>
      <c r="RLX36" s="570"/>
      <c r="RLY36" s="570"/>
      <c r="RLZ36" s="570"/>
      <c r="RMA36" s="570"/>
      <c r="RMB36" s="570"/>
      <c r="RMC36" s="570"/>
      <c r="RMD36" s="570"/>
      <c r="RME36" s="570"/>
      <c r="RMF36" s="570"/>
      <c r="RMG36" s="570"/>
      <c r="RMH36" s="570"/>
      <c r="RMI36" s="570"/>
      <c r="RMJ36" s="570"/>
      <c r="RMK36" s="570"/>
      <c r="RML36" s="570"/>
      <c r="RMM36" s="570"/>
      <c r="RMN36" s="570"/>
      <c r="RMO36" s="570"/>
      <c r="RMP36" s="570"/>
      <c r="RMQ36" s="570"/>
      <c r="RMR36" s="570"/>
      <c r="RMS36" s="570"/>
      <c r="RMT36" s="570"/>
      <c r="RMU36" s="570"/>
      <c r="RMV36" s="570"/>
      <c r="RMW36" s="570"/>
      <c r="RMX36" s="570"/>
      <c r="RMY36" s="570"/>
      <c r="RMZ36" s="570"/>
      <c r="RNA36" s="570"/>
      <c r="RNB36" s="570"/>
      <c r="RNC36" s="570"/>
      <c r="RND36" s="570"/>
      <c r="RNE36" s="570"/>
      <c r="RNF36" s="570"/>
      <c r="RNG36" s="570"/>
      <c r="RNH36" s="570"/>
      <c r="RNI36" s="570"/>
      <c r="RNJ36" s="570"/>
      <c r="RNK36" s="570"/>
      <c r="RNL36" s="570"/>
      <c r="RNM36" s="570"/>
      <c r="RNN36" s="570"/>
      <c r="RNO36" s="570"/>
      <c r="RNP36" s="570"/>
      <c r="RNQ36" s="570"/>
      <c r="RNR36" s="570"/>
      <c r="RNS36" s="570"/>
      <c r="RNT36" s="570"/>
      <c r="RNU36" s="570"/>
      <c r="RNV36" s="570"/>
      <c r="RNW36" s="570"/>
      <c r="RNX36" s="570"/>
      <c r="RNY36" s="570"/>
      <c r="RNZ36" s="570"/>
      <c r="ROA36" s="570"/>
      <c r="ROB36" s="570"/>
      <c r="ROC36" s="570"/>
      <c r="ROD36" s="570"/>
      <c r="ROE36" s="570"/>
      <c r="ROF36" s="570"/>
      <c r="ROG36" s="570"/>
      <c r="ROH36" s="570"/>
      <c r="ROI36" s="570"/>
      <c r="ROJ36" s="570"/>
      <c r="ROK36" s="570"/>
      <c r="ROL36" s="570"/>
      <c r="ROM36" s="570"/>
      <c r="RON36" s="570"/>
      <c r="ROO36" s="570"/>
      <c r="ROP36" s="570"/>
      <c r="ROQ36" s="570"/>
      <c r="ROR36" s="570"/>
      <c r="ROS36" s="570"/>
      <c r="ROT36" s="570"/>
      <c r="ROU36" s="570"/>
      <c r="ROV36" s="570"/>
      <c r="ROW36" s="570"/>
      <c r="ROX36" s="570"/>
      <c r="ROY36" s="570"/>
      <c r="ROZ36" s="570"/>
      <c r="RPA36" s="570"/>
      <c r="RPB36" s="570"/>
      <c r="RPC36" s="570"/>
      <c r="RPD36" s="570"/>
      <c r="RPE36" s="570"/>
      <c r="RPF36" s="570"/>
      <c r="RPG36" s="570"/>
      <c r="RPH36" s="570"/>
      <c r="RPI36" s="570"/>
      <c r="RPJ36" s="570"/>
      <c r="RPK36" s="570"/>
      <c r="RPL36" s="570"/>
      <c r="RPM36" s="570"/>
      <c r="RPN36" s="570"/>
      <c r="RPO36" s="570"/>
      <c r="RPP36" s="570"/>
      <c r="RPQ36" s="570"/>
      <c r="RPR36" s="570"/>
      <c r="RPS36" s="570"/>
      <c r="RPT36" s="570"/>
      <c r="RPU36" s="570"/>
      <c r="RPV36" s="570"/>
      <c r="RPW36" s="570"/>
      <c r="RPX36" s="570"/>
      <c r="RPY36" s="570"/>
      <c r="RPZ36" s="570"/>
      <c r="RQA36" s="570"/>
      <c r="RQB36" s="570"/>
      <c r="RQC36" s="570"/>
      <c r="RQD36" s="570"/>
      <c r="RQE36" s="570"/>
      <c r="RQF36" s="570"/>
      <c r="RQG36" s="570"/>
      <c r="RQH36" s="570"/>
      <c r="RQI36" s="570"/>
      <c r="RQJ36" s="570"/>
      <c r="RQK36" s="570"/>
      <c r="RQL36" s="570"/>
      <c r="RQM36" s="570"/>
      <c r="RQN36" s="570"/>
      <c r="RQO36" s="570"/>
      <c r="RQP36" s="570"/>
      <c r="RQQ36" s="570"/>
      <c r="RQR36" s="570"/>
      <c r="RQS36" s="570"/>
      <c r="RQT36" s="570"/>
      <c r="RQU36" s="570"/>
      <c r="RQV36" s="570"/>
      <c r="RQW36" s="570"/>
      <c r="RQX36" s="570"/>
      <c r="RQY36" s="570"/>
      <c r="RQZ36" s="570"/>
      <c r="RRA36" s="570"/>
      <c r="RRB36" s="570"/>
      <c r="RRC36" s="570"/>
      <c r="RRD36" s="570"/>
      <c r="RRE36" s="570"/>
      <c r="RRF36" s="570"/>
      <c r="RRG36" s="570"/>
      <c r="RRH36" s="570"/>
      <c r="RRI36" s="570"/>
      <c r="RRJ36" s="570"/>
      <c r="RRK36" s="570"/>
      <c r="RRL36" s="570"/>
      <c r="RRM36" s="570"/>
      <c r="RRN36" s="570"/>
      <c r="RRO36" s="570"/>
      <c r="RRP36" s="570"/>
      <c r="RRQ36" s="570"/>
      <c r="RRR36" s="570"/>
      <c r="RRS36" s="570"/>
      <c r="RRT36" s="570"/>
      <c r="RRU36" s="570"/>
      <c r="RRV36" s="570"/>
      <c r="RRW36" s="570"/>
      <c r="RRX36" s="570"/>
      <c r="RRY36" s="570"/>
      <c r="RRZ36" s="570"/>
      <c r="RSA36" s="570"/>
      <c r="RSB36" s="570"/>
      <c r="RSC36" s="570"/>
      <c r="RSD36" s="570"/>
      <c r="RSE36" s="570"/>
      <c r="RSF36" s="570"/>
      <c r="RSG36" s="570"/>
      <c r="RSH36" s="570"/>
      <c r="RSI36" s="570"/>
      <c r="RSJ36" s="570"/>
      <c r="RSK36" s="570"/>
      <c r="RSL36" s="570"/>
      <c r="RSM36" s="570"/>
      <c r="RSN36" s="570"/>
      <c r="RSO36" s="570"/>
      <c r="RSP36" s="570"/>
      <c r="RSQ36" s="570"/>
      <c r="RSR36" s="570"/>
      <c r="RSS36" s="570"/>
      <c r="RST36" s="570"/>
      <c r="RSU36" s="570"/>
      <c r="RSV36" s="570"/>
      <c r="RSW36" s="570"/>
      <c r="RSX36" s="570"/>
      <c r="RSY36" s="570"/>
      <c r="RSZ36" s="570"/>
      <c r="RTA36" s="570"/>
      <c r="RTB36" s="570"/>
      <c r="RTC36" s="570"/>
      <c r="RTD36" s="570"/>
      <c r="RTE36" s="570"/>
      <c r="RTF36" s="570"/>
      <c r="RTG36" s="570"/>
      <c r="RTH36" s="570"/>
      <c r="RTI36" s="570"/>
      <c r="RTJ36" s="570"/>
      <c r="RTK36" s="570"/>
      <c r="RTL36" s="570"/>
      <c r="RTM36" s="570"/>
      <c r="RTN36" s="570"/>
      <c r="RTO36" s="570"/>
      <c r="RTP36" s="570"/>
      <c r="RTQ36" s="570"/>
      <c r="RTR36" s="570"/>
      <c r="RTS36" s="570"/>
      <c r="RTT36" s="570"/>
      <c r="RTU36" s="570"/>
      <c r="RTV36" s="570"/>
      <c r="RTW36" s="570"/>
      <c r="RTX36" s="570"/>
      <c r="RTY36" s="570"/>
      <c r="RTZ36" s="570"/>
      <c r="RUA36" s="570"/>
      <c r="RUB36" s="570"/>
      <c r="RUC36" s="570"/>
      <c r="RUD36" s="570"/>
      <c r="RUE36" s="570"/>
      <c r="RUF36" s="570"/>
      <c r="RUG36" s="570"/>
      <c r="RUH36" s="570"/>
      <c r="RUI36" s="570"/>
      <c r="RUJ36" s="570"/>
      <c r="RUK36" s="570"/>
      <c r="RUL36" s="570"/>
      <c r="RUM36" s="570"/>
      <c r="RUN36" s="570"/>
      <c r="RUO36" s="570"/>
      <c r="RUP36" s="570"/>
      <c r="RUQ36" s="570"/>
      <c r="RUR36" s="570"/>
      <c r="RUS36" s="570"/>
      <c r="RUT36" s="570"/>
      <c r="RUU36" s="570"/>
      <c r="RUV36" s="570"/>
      <c r="RUW36" s="570"/>
      <c r="RUX36" s="570"/>
      <c r="RUY36" s="570"/>
      <c r="RUZ36" s="570"/>
      <c r="RVA36" s="570"/>
      <c r="RVB36" s="570"/>
      <c r="RVC36" s="570"/>
      <c r="RVD36" s="570"/>
      <c r="RVE36" s="570"/>
      <c r="RVF36" s="570"/>
      <c r="RVG36" s="570"/>
      <c r="RVH36" s="570"/>
      <c r="RVI36" s="570"/>
      <c r="RVJ36" s="570"/>
      <c r="RVK36" s="570"/>
      <c r="RVL36" s="570"/>
      <c r="RVM36" s="570"/>
      <c r="RVN36" s="570"/>
      <c r="RVO36" s="570"/>
      <c r="RVP36" s="570"/>
      <c r="RVQ36" s="570"/>
      <c r="RVR36" s="570"/>
      <c r="RVS36" s="570"/>
      <c r="RVT36" s="570"/>
      <c r="RVU36" s="570"/>
      <c r="RVV36" s="570"/>
      <c r="RVW36" s="570"/>
      <c r="RVX36" s="570"/>
      <c r="RVY36" s="570"/>
      <c r="RVZ36" s="570"/>
      <c r="RWA36" s="570"/>
      <c r="RWB36" s="570"/>
      <c r="RWC36" s="570"/>
      <c r="RWD36" s="570"/>
      <c r="RWE36" s="570"/>
      <c r="RWF36" s="570"/>
      <c r="RWG36" s="570"/>
      <c r="RWH36" s="570"/>
      <c r="RWI36" s="570"/>
      <c r="RWJ36" s="570"/>
      <c r="RWK36" s="570"/>
      <c r="RWL36" s="570"/>
      <c r="RWM36" s="570"/>
      <c r="RWN36" s="570"/>
      <c r="RWO36" s="570"/>
      <c r="RWP36" s="570"/>
      <c r="RWQ36" s="570"/>
      <c r="RWR36" s="570"/>
      <c r="RWS36" s="570"/>
      <c r="RWT36" s="570"/>
      <c r="RWU36" s="570"/>
      <c r="RWV36" s="570"/>
      <c r="RWW36" s="570"/>
      <c r="RWX36" s="570"/>
      <c r="RWY36" s="570"/>
      <c r="RWZ36" s="570"/>
      <c r="RXA36" s="570"/>
      <c r="RXB36" s="570"/>
      <c r="RXC36" s="570"/>
      <c r="RXD36" s="570"/>
      <c r="RXE36" s="570"/>
      <c r="RXF36" s="570"/>
      <c r="RXG36" s="570"/>
      <c r="RXH36" s="570"/>
      <c r="RXI36" s="570"/>
      <c r="RXJ36" s="570"/>
      <c r="RXK36" s="570"/>
      <c r="RXL36" s="570"/>
      <c r="RXM36" s="570"/>
      <c r="RXN36" s="570"/>
      <c r="RXO36" s="570"/>
      <c r="RXP36" s="570"/>
      <c r="RXQ36" s="570"/>
      <c r="RXR36" s="570"/>
      <c r="RXS36" s="570"/>
      <c r="RXT36" s="570"/>
      <c r="RXU36" s="570"/>
      <c r="RXV36" s="570"/>
      <c r="RXW36" s="570"/>
      <c r="RXX36" s="570"/>
      <c r="RXY36" s="570"/>
      <c r="RXZ36" s="570"/>
      <c r="RYA36" s="570"/>
      <c r="RYB36" s="570"/>
      <c r="RYC36" s="570"/>
      <c r="RYD36" s="570"/>
      <c r="RYE36" s="570"/>
      <c r="RYF36" s="570"/>
      <c r="RYG36" s="570"/>
      <c r="RYH36" s="570"/>
      <c r="RYI36" s="570"/>
      <c r="RYJ36" s="570"/>
      <c r="RYK36" s="570"/>
      <c r="RYL36" s="570"/>
      <c r="RYM36" s="570"/>
      <c r="RYN36" s="570"/>
      <c r="RYO36" s="570"/>
      <c r="RYP36" s="570"/>
      <c r="RYQ36" s="570"/>
      <c r="RYR36" s="570"/>
      <c r="RYS36" s="570"/>
      <c r="RYT36" s="570"/>
      <c r="RYU36" s="570"/>
      <c r="RYV36" s="570"/>
      <c r="RYW36" s="570"/>
      <c r="RYX36" s="570"/>
      <c r="RYY36" s="570"/>
      <c r="RYZ36" s="570"/>
      <c r="RZA36" s="570"/>
      <c r="RZB36" s="570"/>
      <c r="RZC36" s="570"/>
      <c r="RZD36" s="570"/>
      <c r="RZE36" s="570"/>
      <c r="RZF36" s="570"/>
      <c r="RZG36" s="570"/>
      <c r="RZH36" s="570"/>
      <c r="RZI36" s="570"/>
      <c r="RZJ36" s="570"/>
      <c r="RZK36" s="570"/>
      <c r="RZL36" s="570"/>
      <c r="RZM36" s="570"/>
      <c r="RZN36" s="570"/>
      <c r="RZO36" s="570"/>
      <c r="RZP36" s="570"/>
      <c r="RZQ36" s="570"/>
      <c r="RZR36" s="570"/>
      <c r="RZS36" s="570"/>
      <c r="RZT36" s="570"/>
      <c r="RZU36" s="570"/>
      <c r="RZV36" s="570"/>
      <c r="RZW36" s="570"/>
      <c r="RZX36" s="570"/>
      <c r="RZY36" s="570"/>
      <c r="RZZ36" s="570"/>
      <c r="SAA36" s="570"/>
      <c r="SAB36" s="570"/>
      <c r="SAC36" s="570"/>
      <c r="SAD36" s="570"/>
      <c r="SAE36" s="570"/>
      <c r="SAF36" s="570"/>
      <c r="SAG36" s="570"/>
      <c r="SAH36" s="570"/>
      <c r="SAI36" s="570"/>
      <c r="SAJ36" s="570"/>
      <c r="SAK36" s="570"/>
      <c r="SAL36" s="570"/>
      <c r="SAM36" s="570"/>
      <c r="SAN36" s="570"/>
      <c r="SAO36" s="570"/>
      <c r="SAP36" s="570"/>
      <c r="SAQ36" s="570"/>
      <c r="SAR36" s="570"/>
      <c r="SAS36" s="570"/>
      <c r="SAT36" s="570"/>
      <c r="SAU36" s="570"/>
      <c r="SAV36" s="570"/>
      <c r="SAW36" s="570"/>
      <c r="SAX36" s="570"/>
      <c r="SAY36" s="570"/>
      <c r="SAZ36" s="570"/>
      <c r="SBA36" s="570"/>
      <c r="SBB36" s="570"/>
      <c r="SBC36" s="570"/>
      <c r="SBD36" s="570"/>
      <c r="SBE36" s="570"/>
      <c r="SBF36" s="570"/>
      <c r="SBG36" s="570"/>
      <c r="SBH36" s="570"/>
      <c r="SBI36" s="570"/>
      <c r="SBJ36" s="570"/>
      <c r="SBK36" s="570"/>
      <c r="SBL36" s="570"/>
      <c r="SBM36" s="570"/>
      <c r="SBN36" s="570"/>
      <c r="SBO36" s="570"/>
      <c r="SBP36" s="570"/>
      <c r="SBQ36" s="570"/>
      <c r="SBR36" s="570"/>
      <c r="SBS36" s="570"/>
      <c r="SBT36" s="570"/>
      <c r="SBU36" s="570"/>
      <c r="SBV36" s="570"/>
      <c r="SBW36" s="570"/>
      <c r="SBX36" s="570"/>
      <c r="SBY36" s="570"/>
      <c r="SBZ36" s="570"/>
      <c r="SCA36" s="570"/>
      <c r="SCB36" s="570"/>
      <c r="SCC36" s="570"/>
      <c r="SCD36" s="570"/>
      <c r="SCE36" s="570"/>
      <c r="SCF36" s="570"/>
      <c r="SCG36" s="570"/>
      <c r="SCH36" s="570"/>
      <c r="SCI36" s="570"/>
      <c r="SCJ36" s="570"/>
      <c r="SCK36" s="570"/>
      <c r="SCL36" s="570"/>
      <c r="SCM36" s="570"/>
      <c r="SCN36" s="570"/>
      <c r="SCO36" s="570"/>
      <c r="SCP36" s="570"/>
      <c r="SCQ36" s="570"/>
      <c r="SCR36" s="570"/>
      <c r="SCS36" s="570"/>
      <c r="SCT36" s="570"/>
      <c r="SCU36" s="570"/>
      <c r="SCV36" s="570"/>
      <c r="SCW36" s="570"/>
      <c r="SCX36" s="570"/>
      <c r="SCY36" s="570"/>
      <c r="SCZ36" s="570"/>
      <c r="SDA36" s="570"/>
      <c r="SDB36" s="570"/>
      <c r="SDC36" s="570"/>
      <c r="SDD36" s="570"/>
      <c r="SDE36" s="570"/>
      <c r="SDF36" s="570"/>
      <c r="SDG36" s="570"/>
      <c r="SDH36" s="570"/>
      <c r="SDI36" s="570"/>
      <c r="SDJ36" s="570"/>
      <c r="SDK36" s="570"/>
      <c r="SDL36" s="570"/>
      <c r="SDM36" s="570"/>
      <c r="SDN36" s="570"/>
      <c r="SDO36" s="570"/>
      <c r="SDP36" s="570"/>
      <c r="SDQ36" s="570"/>
      <c r="SDR36" s="570"/>
      <c r="SDS36" s="570"/>
      <c r="SDT36" s="570"/>
      <c r="SDU36" s="570"/>
      <c r="SDV36" s="570"/>
      <c r="SDW36" s="570"/>
      <c r="SDX36" s="570"/>
      <c r="SDY36" s="570"/>
      <c r="SDZ36" s="570"/>
      <c r="SEA36" s="570"/>
      <c r="SEB36" s="570"/>
      <c r="SEC36" s="570"/>
      <c r="SED36" s="570"/>
      <c r="SEE36" s="570"/>
      <c r="SEF36" s="570"/>
      <c r="SEG36" s="570"/>
      <c r="SEH36" s="570"/>
      <c r="SEI36" s="570"/>
      <c r="SEJ36" s="570"/>
      <c r="SEK36" s="570"/>
      <c r="SEL36" s="570"/>
      <c r="SEM36" s="570"/>
      <c r="SEN36" s="570"/>
      <c r="SEO36" s="570"/>
      <c r="SEP36" s="570"/>
      <c r="SEQ36" s="570"/>
      <c r="SER36" s="570"/>
      <c r="SES36" s="570"/>
      <c r="SET36" s="570"/>
      <c r="SEU36" s="570"/>
      <c r="SEV36" s="570"/>
      <c r="SEW36" s="570"/>
      <c r="SEX36" s="570"/>
      <c r="SEY36" s="570"/>
      <c r="SEZ36" s="570"/>
      <c r="SFA36" s="570"/>
      <c r="SFB36" s="570"/>
      <c r="SFC36" s="570"/>
      <c r="SFD36" s="570"/>
      <c r="SFE36" s="570"/>
      <c r="SFF36" s="570"/>
      <c r="SFG36" s="570"/>
      <c r="SFH36" s="570"/>
      <c r="SFI36" s="570"/>
      <c r="SFJ36" s="570"/>
      <c r="SFK36" s="570"/>
      <c r="SFL36" s="570"/>
      <c r="SFM36" s="570"/>
      <c r="SFN36" s="570"/>
      <c r="SFO36" s="570"/>
      <c r="SFP36" s="570"/>
      <c r="SFQ36" s="570"/>
      <c r="SFR36" s="570"/>
      <c r="SFS36" s="570"/>
      <c r="SFT36" s="570"/>
      <c r="SFU36" s="570"/>
      <c r="SFV36" s="570"/>
      <c r="SFW36" s="570"/>
      <c r="SFX36" s="570"/>
      <c r="SFY36" s="570"/>
      <c r="SFZ36" s="570"/>
      <c r="SGA36" s="570"/>
      <c r="SGB36" s="570"/>
      <c r="SGC36" s="570"/>
      <c r="SGD36" s="570"/>
      <c r="SGE36" s="570"/>
      <c r="SGF36" s="570"/>
      <c r="SGG36" s="570"/>
      <c r="SGH36" s="570"/>
      <c r="SGI36" s="570"/>
      <c r="SGJ36" s="570"/>
      <c r="SGK36" s="570"/>
      <c r="SGL36" s="570"/>
      <c r="SGM36" s="570"/>
      <c r="SGN36" s="570"/>
      <c r="SGO36" s="570"/>
      <c r="SGP36" s="570"/>
      <c r="SGQ36" s="570"/>
      <c r="SGR36" s="570"/>
      <c r="SGS36" s="570"/>
      <c r="SGT36" s="570"/>
      <c r="SGU36" s="570"/>
      <c r="SGV36" s="570"/>
      <c r="SGW36" s="570"/>
      <c r="SGX36" s="570"/>
      <c r="SGY36" s="570"/>
      <c r="SGZ36" s="570"/>
      <c r="SHA36" s="570"/>
      <c r="SHB36" s="570"/>
      <c r="SHC36" s="570"/>
      <c r="SHD36" s="570"/>
      <c r="SHE36" s="570"/>
      <c r="SHF36" s="570"/>
      <c r="SHG36" s="570"/>
      <c r="SHH36" s="570"/>
      <c r="SHI36" s="570"/>
      <c r="SHJ36" s="570"/>
      <c r="SHK36" s="570"/>
      <c r="SHL36" s="570"/>
      <c r="SHM36" s="570"/>
      <c r="SHN36" s="570"/>
      <c r="SHO36" s="570"/>
      <c r="SHP36" s="570"/>
      <c r="SHQ36" s="570"/>
      <c r="SHR36" s="570"/>
      <c r="SHS36" s="570"/>
      <c r="SHT36" s="570"/>
      <c r="SHU36" s="570"/>
      <c r="SHV36" s="570"/>
      <c r="SHW36" s="570"/>
      <c r="SHX36" s="570"/>
      <c r="SHY36" s="570"/>
      <c r="SHZ36" s="570"/>
      <c r="SIA36" s="570"/>
      <c r="SIB36" s="570"/>
      <c r="SIC36" s="570"/>
      <c r="SID36" s="570"/>
      <c r="SIE36" s="570"/>
      <c r="SIF36" s="570"/>
      <c r="SIG36" s="570"/>
      <c r="SIH36" s="570"/>
      <c r="SII36" s="570"/>
      <c r="SIJ36" s="570"/>
      <c r="SIK36" s="570"/>
      <c r="SIL36" s="570"/>
      <c r="SIM36" s="570"/>
      <c r="SIN36" s="570"/>
      <c r="SIO36" s="570"/>
      <c r="SIP36" s="570"/>
      <c r="SIQ36" s="570"/>
      <c r="SIR36" s="570"/>
      <c r="SIS36" s="570"/>
      <c r="SIT36" s="570"/>
      <c r="SIU36" s="570"/>
      <c r="SIV36" s="570"/>
      <c r="SIW36" s="570"/>
      <c r="SIX36" s="570"/>
      <c r="SIY36" s="570"/>
      <c r="SIZ36" s="570"/>
      <c r="SJA36" s="570"/>
      <c r="SJB36" s="570"/>
      <c r="SJC36" s="570"/>
      <c r="SJD36" s="570"/>
      <c r="SJE36" s="570"/>
      <c r="SJF36" s="570"/>
      <c r="SJG36" s="570"/>
      <c r="SJH36" s="570"/>
      <c r="SJI36" s="570"/>
      <c r="SJJ36" s="570"/>
      <c r="SJK36" s="570"/>
      <c r="SJL36" s="570"/>
      <c r="SJM36" s="570"/>
      <c r="SJN36" s="570"/>
      <c r="SJO36" s="570"/>
      <c r="SJP36" s="570"/>
      <c r="SJQ36" s="570"/>
      <c r="SJR36" s="570"/>
      <c r="SJS36" s="570"/>
      <c r="SJT36" s="570"/>
      <c r="SJU36" s="570"/>
      <c r="SJV36" s="570"/>
      <c r="SJW36" s="570"/>
      <c r="SJX36" s="570"/>
      <c r="SJY36" s="570"/>
      <c r="SJZ36" s="570"/>
      <c r="SKA36" s="570"/>
      <c r="SKB36" s="570"/>
      <c r="SKC36" s="570"/>
      <c r="SKD36" s="570"/>
      <c r="SKE36" s="570"/>
      <c r="SKF36" s="570"/>
      <c r="SKG36" s="570"/>
      <c r="SKH36" s="570"/>
      <c r="SKI36" s="570"/>
      <c r="SKJ36" s="570"/>
      <c r="SKK36" s="570"/>
      <c r="SKL36" s="570"/>
      <c r="SKM36" s="570"/>
      <c r="SKN36" s="570"/>
      <c r="SKO36" s="570"/>
      <c r="SKP36" s="570"/>
      <c r="SKQ36" s="570"/>
      <c r="SKR36" s="570"/>
      <c r="SKS36" s="570"/>
      <c r="SKT36" s="570"/>
      <c r="SKU36" s="570"/>
      <c r="SKV36" s="570"/>
      <c r="SKW36" s="570"/>
      <c r="SKX36" s="570"/>
      <c r="SKY36" s="570"/>
      <c r="SKZ36" s="570"/>
      <c r="SLA36" s="570"/>
      <c r="SLB36" s="570"/>
      <c r="SLC36" s="570"/>
      <c r="SLD36" s="570"/>
      <c r="SLE36" s="570"/>
      <c r="SLF36" s="570"/>
      <c r="SLG36" s="570"/>
      <c r="SLH36" s="570"/>
      <c r="SLI36" s="570"/>
      <c r="SLJ36" s="570"/>
      <c r="SLK36" s="570"/>
      <c r="SLL36" s="570"/>
      <c r="SLM36" s="570"/>
      <c r="SLN36" s="570"/>
      <c r="SLO36" s="570"/>
      <c r="SLP36" s="570"/>
      <c r="SLQ36" s="570"/>
      <c r="SLR36" s="570"/>
      <c r="SLS36" s="570"/>
      <c r="SLT36" s="570"/>
      <c r="SLU36" s="570"/>
      <c r="SLV36" s="570"/>
      <c r="SLW36" s="570"/>
      <c r="SLX36" s="570"/>
      <c r="SLY36" s="570"/>
      <c r="SLZ36" s="570"/>
      <c r="SMA36" s="570"/>
      <c r="SMB36" s="570"/>
      <c r="SMC36" s="570"/>
      <c r="SMD36" s="570"/>
      <c r="SME36" s="570"/>
      <c r="SMF36" s="570"/>
      <c r="SMG36" s="570"/>
      <c r="SMH36" s="570"/>
      <c r="SMI36" s="570"/>
      <c r="SMJ36" s="570"/>
      <c r="SMK36" s="570"/>
      <c r="SML36" s="570"/>
      <c r="SMM36" s="570"/>
      <c r="SMN36" s="570"/>
      <c r="SMO36" s="570"/>
      <c r="SMP36" s="570"/>
      <c r="SMQ36" s="570"/>
      <c r="SMR36" s="570"/>
      <c r="SMS36" s="570"/>
      <c r="SMT36" s="570"/>
      <c r="SMU36" s="570"/>
      <c r="SMV36" s="570"/>
      <c r="SMW36" s="570"/>
      <c r="SMX36" s="570"/>
      <c r="SMY36" s="570"/>
      <c r="SMZ36" s="570"/>
      <c r="SNA36" s="570"/>
      <c r="SNB36" s="570"/>
      <c r="SNC36" s="570"/>
      <c r="SND36" s="570"/>
      <c r="SNE36" s="570"/>
      <c r="SNF36" s="570"/>
      <c r="SNG36" s="570"/>
      <c r="SNH36" s="570"/>
      <c r="SNI36" s="570"/>
      <c r="SNJ36" s="570"/>
      <c r="SNK36" s="570"/>
      <c r="SNL36" s="570"/>
      <c r="SNM36" s="570"/>
      <c r="SNN36" s="570"/>
      <c r="SNO36" s="570"/>
      <c r="SNP36" s="570"/>
      <c r="SNQ36" s="570"/>
      <c r="SNR36" s="570"/>
      <c r="SNS36" s="570"/>
      <c r="SNT36" s="570"/>
      <c r="SNU36" s="570"/>
      <c r="SNV36" s="570"/>
      <c r="SNW36" s="570"/>
      <c r="SNX36" s="570"/>
      <c r="SNY36" s="570"/>
      <c r="SNZ36" s="570"/>
      <c r="SOA36" s="570"/>
      <c r="SOB36" s="570"/>
      <c r="SOC36" s="570"/>
      <c r="SOD36" s="570"/>
      <c r="SOE36" s="570"/>
      <c r="SOF36" s="570"/>
      <c r="SOG36" s="570"/>
      <c r="SOH36" s="570"/>
      <c r="SOI36" s="570"/>
      <c r="SOJ36" s="570"/>
      <c r="SOK36" s="570"/>
      <c r="SOL36" s="570"/>
      <c r="SOM36" s="570"/>
      <c r="SON36" s="570"/>
      <c r="SOO36" s="570"/>
      <c r="SOP36" s="570"/>
      <c r="SOQ36" s="570"/>
      <c r="SOR36" s="570"/>
      <c r="SOS36" s="570"/>
      <c r="SOT36" s="570"/>
      <c r="SOU36" s="570"/>
      <c r="SOV36" s="570"/>
      <c r="SOW36" s="570"/>
      <c r="SOX36" s="570"/>
      <c r="SOY36" s="570"/>
      <c r="SOZ36" s="570"/>
      <c r="SPA36" s="570"/>
      <c r="SPB36" s="570"/>
      <c r="SPC36" s="570"/>
      <c r="SPD36" s="570"/>
      <c r="SPE36" s="570"/>
      <c r="SPF36" s="570"/>
      <c r="SPG36" s="570"/>
      <c r="SPH36" s="570"/>
      <c r="SPI36" s="570"/>
      <c r="SPJ36" s="570"/>
      <c r="SPK36" s="570"/>
      <c r="SPL36" s="570"/>
      <c r="SPM36" s="570"/>
      <c r="SPN36" s="570"/>
      <c r="SPO36" s="570"/>
      <c r="SPP36" s="570"/>
      <c r="SPQ36" s="570"/>
      <c r="SPR36" s="570"/>
      <c r="SPS36" s="570"/>
      <c r="SPT36" s="570"/>
      <c r="SPU36" s="570"/>
      <c r="SPV36" s="570"/>
      <c r="SPW36" s="570"/>
      <c r="SPX36" s="570"/>
      <c r="SPY36" s="570"/>
      <c r="SPZ36" s="570"/>
      <c r="SQA36" s="570"/>
      <c r="SQB36" s="570"/>
      <c r="SQC36" s="570"/>
      <c r="SQD36" s="570"/>
      <c r="SQE36" s="570"/>
      <c r="SQF36" s="570"/>
      <c r="SQG36" s="570"/>
      <c r="SQH36" s="570"/>
      <c r="SQI36" s="570"/>
      <c r="SQJ36" s="570"/>
      <c r="SQK36" s="570"/>
      <c r="SQL36" s="570"/>
      <c r="SQM36" s="570"/>
      <c r="SQN36" s="570"/>
      <c r="SQO36" s="570"/>
      <c r="SQP36" s="570"/>
      <c r="SQQ36" s="570"/>
      <c r="SQR36" s="570"/>
      <c r="SQS36" s="570"/>
      <c r="SQT36" s="570"/>
      <c r="SQU36" s="570"/>
      <c r="SQV36" s="570"/>
      <c r="SQW36" s="570"/>
      <c r="SQX36" s="570"/>
      <c r="SQY36" s="570"/>
      <c r="SQZ36" s="570"/>
      <c r="SRA36" s="570"/>
      <c r="SRB36" s="570"/>
      <c r="SRC36" s="570"/>
      <c r="SRD36" s="570"/>
      <c r="SRE36" s="570"/>
      <c r="SRF36" s="570"/>
      <c r="SRG36" s="570"/>
      <c r="SRH36" s="570"/>
      <c r="SRI36" s="570"/>
      <c r="SRJ36" s="570"/>
      <c r="SRK36" s="570"/>
      <c r="SRL36" s="570"/>
      <c r="SRM36" s="570"/>
      <c r="SRN36" s="570"/>
      <c r="SRO36" s="570"/>
      <c r="SRP36" s="570"/>
      <c r="SRQ36" s="570"/>
      <c r="SRR36" s="570"/>
      <c r="SRS36" s="570"/>
      <c r="SRT36" s="570"/>
      <c r="SRU36" s="570"/>
      <c r="SRV36" s="570"/>
      <c r="SRW36" s="570"/>
      <c r="SRX36" s="570"/>
      <c r="SRY36" s="570"/>
      <c r="SRZ36" s="570"/>
      <c r="SSA36" s="570"/>
      <c r="SSB36" s="570"/>
      <c r="SSC36" s="570"/>
      <c r="SSD36" s="570"/>
      <c r="SSE36" s="570"/>
      <c r="SSF36" s="570"/>
      <c r="SSG36" s="570"/>
      <c r="SSH36" s="570"/>
      <c r="SSI36" s="570"/>
      <c r="SSJ36" s="570"/>
      <c r="SSK36" s="570"/>
      <c r="SSL36" s="570"/>
      <c r="SSM36" s="570"/>
      <c r="SSN36" s="570"/>
      <c r="SSO36" s="570"/>
      <c r="SSP36" s="570"/>
      <c r="SSQ36" s="570"/>
      <c r="SSR36" s="570"/>
      <c r="SSS36" s="570"/>
      <c r="SST36" s="570"/>
      <c r="SSU36" s="570"/>
      <c r="SSV36" s="570"/>
      <c r="SSW36" s="570"/>
      <c r="SSX36" s="570"/>
      <c r="SSY36" s="570"/>
      <c r="SSZ36" s="570"/>
      <c r="STA36" s="570"/>
      <c r="STB36" s="570"/>
      <c r="STC36" s="570"/>
      <c r="STD36" s="570"/>
      <c r="STE36" s="570"/>
      <c r="STF36" s="570"/>
      <c r="STG36" s="570"/>
      <c r="STH36" s="570"/>
      <c r="STI36" s="570"/>
      <c r="STJ36" s="570"/>
      <c r="STK36" s="570"/>
      <c r="STL36" s="570"/>
      <c r="STM36" s="570"/>
      <c r="STN36" s="570"/>
      <c r="STO36" s="570"/>
      <c r="STP36" s="570"/>
      <c r="STQ36" s="570"/>
      <c r="STR36" s="570"/>
      <c r="STS36" s="570"/>
      <c r="STT36" s="570"/>
      <c r="STU36" s="570"/>
      <c r="STV36" s="570"/>
      <c r="STW36" s="570"/>
      <c r="STX36" s="570"/>
      <c r="STY36" s="570"/>
      <c r="STZ36" s="570"/>
      <c r="SUA36" s="570"/>
      <c r="SUB36" s="570"/>
      <c r="SUC36" s="570"/>
      <c r="SUD36" s="570"/>
      <c r="SUE36" s="570"/>
      <c r="SUF36" s="570"/>
      <c r="SUG36" s="570"/>
      <c r="SUH36" s="570"/>
      <c r="SUI36" s="570"/>
      <c r="SUJ36" s="570"/>
      <c r="SUK36" s="570"/>
      <c r="SUL36" s="570"/>
      <c r="SUM36" s="570"/>
      <c r="SUN36" s="570"/>
      <c r="SUO36" s="570"/>
      <c r="SUP36" s="570"/>
      <c r="SUQ36" s="570"/>
      <c r="SUR36" s="570"/>
      <c r="SUS36" s="570"/>
      <c r="SUT36" s="570"/>
      <c r="SUU36" s="570"/>
      <c r="SUV36" s="570"/>
      <c r="SUW36" s="570"/>
      <c r="SUX36" s="570"/>
      <c r="SUY36" s="570"/>
      <c r="SUZ36" s="570"/>
      <c r="SVA36" s="570"/>
      <c r="SVB36" s="570"/>
      <c r="SVC36" s="570"/>
      <c r="SVD36" s="570"/>
      <c r="SVE36" s="570"/>
      <c r="SVF36" s="570"/>
      <c r="SVG36" s="570"/>
      <c r="SVH36" s="570"/>
      <c r="SVI36" s="570"/>
      <c r="SVJ36" s="570"/>
      <c r="SVK36" s="570"/>
      <c r="SVL36" s="570"/>
      <c r="SVM36" s="570"/>
      <c r="SVN36" s="570"/>
      <c r="SVO36" s="570"/>
      <c r="SVP36" s="570"/>
      <c r="SVQ36" s="570"/>
      <c r="SVR36" s="570"/>
      <c r="SVS36" s="570"/>
      <c r="SVT36" s="570"/>
      <c r="SVU36" s="570"/>
      <c r="SVV36" s="570"/>
      <c r="SVW36" s="570"/>
      <c r="SVX36" s="570"/>
      <c r="SVY36" s="570"/>
      <c r="SVZ36" s="570"/>
      <c r="SWA36" s="570"/>
      <c r="SWB36" s="570"/>
      <c r="SWC36" s="570"/>
      <c r="SWD36" s="570"/>
      <c r="SWE36" s="570"/>
      <c r="SWF36" s="570"/>
      <c r="SWG36" s="570"/>
      <c r="SWH36" s="570"/>
      <c r="SWI36" s="570"/>
      <c r="SWJ36" s="570"/>
      <c r="SWK36" s="570"/>
      <c r="SWL36" s="570"/>
      <c r="SWM36" s="570"/>
      <c r="SWN36" s="570"/>
      <c r="SWO36" s="570"/>
      <c r="SWP36" s="570"/>
      <c r="SWQ36" s="570"/>
      <c r="SWR36" s="570"/>
      <c r="SWS36" s="570"/>
      <c r="SWT36" s="570"/>
      <c r="SWU36" s="570"/>
      <c r="SWV36" s="570"/>
      <c r="SWW36" s="570"/>
      <c r="SWX36" s="570"/>
      <c r="SWY36" s="570"/>
      <c r="SWZ36" s="570"/>
      <c r="SXA36" s="570"/>
      <c r="SXB36" s="570"/>
      <c r="SXC36" s="570"/>
      <c r="SXD36" s="570"/>
      <c r="SXE36" s="570"/>
      <c r="SXF36" s="570"/>
      <c r="SXG36" s="570"/>
      <c r="SXH36" s="570"/>
      <c r="SXI36" s="570"/>
      <c r="SXJ36" s="570"/>
      <c r="SXK36" s="570"/>
      <c r="SXL36" s="570"/>
      <c r="SXM36" s="570"/>
      <c r="SXN36" s="570"/>
      <c r="SXO36" s="570"/>
      <c r="SXP36" s="570"/>
      <c r="SXQ36" s="570"/>
      <c r="SXR36" s="570"/>
      <c r="SXS36" s="570"/>
      <c r="SXT36" s="570"/>
      <c r="SXU36" s="570"/>
      <c r="SXV36" s="570"/>
      <c r="SXW36" s="570"/>
      <c r="SXX36" s="570"/>
      <c r="SXY36" s="570"/>
      <c r="SXZ36" s="570"/>
      <c r="SYA36" s="570"/>
      <c r="SYB36" s="570"/>
      <c r="SYC36" s="570"/>
      <c r="SYD36" s="570"/>
      <c r="SYE36" s="570"/>
      <c r="SYF36" s="570"/>
      <c r="SYG36" s="570"/>
      <c r="SYH36" s="570"/>
      <c r="SYI36" s="570"/>
      <c r="SYJ36" s="570"/>
      <c r="SYK36" s="570"/>
      <c r="SYL36" s="570"/>
      <c r="SYM36" s="570"/>
      <c r="SYN36" s="570"/>
      <c r="SYO36" s="570"/>
      <c r="SYP36" s="570"/>
      <c r="SYQ36" s="570"/>
      <c r="SYR36" s="570"/>
      <c r="SYS36" s="570"/>
      <c r="SYT36" s="570"/>
      <c r="SYU36" s="570"/>
      <c r="SYV36" s="570"/>
      <c r="SYW36" s="570"/>
      <c r="SYX36" s="570"/>
      <c r="SYY36" s="570"/>
      <c r="SYZ36" s="570"/>
      <c r="SZA36" s="570"/>
      <c r="SZB36" s="570"/>
      <c r="SZC36" s="570"/>
      <c r="SZD36" s="570"/>
      <c r="SZE36" s="570"/>
      <c r="SZF36" s="570"/>
      <c r="SZG36" s="570"/>
      <c r="SZH36" s="570"/>
      <c r="SZI36" s="570"/>
      <c r="SZJ36" s="570"/>
      <c r="SZK36" s="570"/>
      <c r="SZL36" s="570"/>
      <c r="SZM36" s="570"/>
      <c r="SZN36" s="570"/>
      <c r="SZO36" s="570"/>
      <c r="SZP36" s="570"/>
      <c r="SZQ36" s="570"/>
      <c r="SZR36" s="570"/>
      <c r="SZS36" s="570"/>
      <c r="SZT36" s="570"/>
      <c r="SZU36" s="570"/>
      <c r="SZV36" s="570"/>
      <c r="SZW36" s="570"/>
      <c r="SZX36" s="570"/>
      <c r="SZY36" s="570"/>
      <c r="SZZ36" s="570"/>
      <c r="TAA36" s="570"/>
      <c r="TAB36" s="570"/>
      <c r="TAC36" s="570"/>
      <c r="TAD36" s="570"/>
      <c r="TAE36" s="570"/>
      <c r="TAF36" s="570"/>
      <c r="TAG36" s="570"/>
      <c r="TAH36" s="570"/>
      <c r="TAI36" s="570"/>
      <c r="TAJ36" s="570"/>
      <c r="TAK36" s="570"/>
      <c r="TAL36" s="570"/>
      <c r="TAM36" s="570"/>
      <c r="TAN36" s="570"/>
      <c r="TAO36" s="570"/>
      <c r="TAP36" s="570"/>
      <c r="TAQ36" s="570"/>
      <c r="TAR36" s="570"/>
      <c r="TAS36" s="570"/>
      <c r="TAT36" s="570"/>
      <c r="TAU36" s="570"/>
      <c r="TAV36" s="570"/>
      <c r="TAW36" s="570"/>
      <c r="TAX36" s="570"/>
      <c r="TAY36" s="570"/>
      <c r="TAZ36" s="570"/>
      <c r="TBA36" s="570"/>
      <c r="TBB36" s="570"/>
      <c r="TBC36" s="570"/>
      <c r="TBD36" s="570"/>
      <c r="TBE36" s="570"/>
      <c r="TBF36" s="570"/>
      <c r="TBG36" s="570"/>
      <c r="TBH36" s="570"/>
      <c r="TBI36" s="570"/>
      <c r="TBJ36" s="570"/>
      <c r="TBK36" s="570"/>
      <c r="TBL36" s="570"/>
      <c r="TBM36" s="570"/>
      <c r="TBN36" s="570"/>
      <c r="TBO36" s="570"/>
      <c r="TBP36" s="570"/>
      <c r="TBQ36" s="570"/>
      <c r="TBR36" s="570"/>
      <c r="TBS36" s="570"/>
      <c r="TBT36" s="570"/>
      <c r="TBU36" s="570"/>
      <c r="TBV36" s="570"/>
      <c r="TBW36" s="570"/>
      <c r="TBX36" s="570"/>
      <c r="TBY36" s="570"/>
      <c r="TBZ36" s="570"/>
      <c r="TCA36" s="570"/>
      <c r="TCB36" s="570"/>
      <c r="TCC36" s="570"/>
      <c r="TCD36" s="570"/>
      <c r="TCE36" s="570"/>
      <c r="TCF36" s="570"/>
      <c r="TCG36" s="570"/>
      <c r="TCH36" s="570"/>
      <c r="TCI36" s="570"/>
      <c r="TCJ36" s="570"/>
      <c r="TCK36" s="570"/>
      <c r="TCL36" s="570"/>
      <c r="TCM36" s="570"/>
      <c r="TCN36" s="570"/>
      <c r="TCO36" s="570"/>
      <c r="TCP36" s="570"/>
      <c r="TCQ36" s="570"/>
      <c r="TCR36" s="570"/>
      <c r="TCS36" s="570"/>
      <c r="TCT36" s="570"/>
      <c r="TCU36" s="570"/>
      <c r="TCV36" s="570"/>
      <c r="TCW36" s="570"/>
      <c r="TCX36" s="570"/>
      <c r="TCY36" s="570"/>
      <c r="TCZ36" s="570"/>
      <c r="TDA36" s="570"/>
      <c r="TDB36" s="570"/>
      <c r="TDC36" s="570"/>
      <c r="TDD36" s="570"/>
      <c r="TDE36" s="570"/>
      <c r="TDF36" s="570"/>
      <c r="TDG36" s="570"/>
      <c r="TDH36" s="570"/>
      <c r="TDI36" s="570"/>
      <c r="TDJ36" s="570"/>
      <c r="TDK36" s="570"/>
      <c r="TDL36" s="570"/>
      <c r="TDM36" s="570"/>
      <c r="TDN36" s="570"/>
      <c r="TDO36" s="570"/>
      <c r="TDP36" s="570"/>
      <c r="TDQ36" s="570"/>
      <c r="TDR36" s="570"/>
      <c r="TDS36" s="570"/>
      <c r="TDT36" s="570"/>
      <c r="TDU36" s="570"/>
      <c r="TDV36" s="570"/>
      <c r="TDW36" s="570"/>
      <c r="TDX36" s="570"/>
      <c r="TDY36" s="570"/>
      <c r="TDZ36" s="570"/>
      <c r="TEA36" s="570"/>
      <c r="TEB36" s="570"/>
      <c r="TEC36" s="570"/>
      <c r="TED36" s="570"/>
      <c r="TEE36" s="570"/>
      <c r="TEF36" s="570"/>
      <c r="TEG36" s="570"/>
      <c r="TEH36" s="570"/>
      <c r="TEI36" s="570"/>
      <c r="TEJ36" s="570"/>
      <c r="TEK36" s="570"/>
      <c r="TEL36" s="570"/>
      <c r="TEM36" s="570"/>
      <c r="TEN36" s="570"/>
      <c r="TEO36" s="570"/>
      <c r="TEP36" s="570"/>
      <c r="TEQ36" s="570"/>
      <c r="TER36" s="570"/>
      <c r="TES36" s="570"/>
      <c r="TET36" s="570"/>
      <c r="TEU36" s="570"/>
      <c r="TEV36" s="570"/>
      <c r="TEW36" s="570"/>
      <c r="TEX36" s="570"/>
      <c r="TEY36" s="570"/>
      <c r="TEZ36" s="570"/>
      <c r="TFA36" s="570"/>
      <c r="TFB36" s="570"/>
      <c r="TFC36" s="570"/>
      <c r="TFD36" s="570"/>
      <c r="TFE36" s="570"/>
      <c r="TFF36" s="570"/>
      <c r="TFG36" s="570"/>
      <c r="TFH36" s="570"/>
      <c r="TFI36" s="570"/>
      <c r="TFJ36" s="570"/>
      <c r="TFK36" s="570"/>
      <c r="TFL36" s="570"/>
      <c r="TFM36" s="570"/>
      <c r="TFN36" s="570"/>
      <c r="TFO36" s="570"/>
      <c r="TFP36" s="570"/>
      <c r="TFQ36" s="570"/>
      <c r="TFR36" s="570"/>
      <c r="TFS36" s="570"/>
      <c r="TFT36" s="570"/>
      <c r="TFU36" s="570"/>
      <c r="TFV36" s="570"/>
      <c r="TFW36" s="570"/>
      <c r="TFX36" s="570"/>
      <c r="TFY36" s="570"/>
      <c r="TFZ36" s="570"/>
      <c r="TGA36" s="570"/>
      <c r="TGB36" s="570"/>
      <c r="TGC36" s="570"/>
      <c r="TGD36" s="570"/>
      <c r="TGE36" s="570"/>
      <c r="TGF36" s="570"/>
      <c r="TGG36" s="570"/>
      <c r="TGH36" s="570"/>
      <c r="TGI36" s="570"/>
      <c r="TGJ36" s="570"/>
      <c r="TGK36" s="570"/>
      <c r="TGL36" s="570"/>
      <c r="TGM36" s="570"/>
      <c r="TGN36" s="570"/>
      <c r="TGO36" s="570"/>
      <c r="TGP36" s="570"/>
      <c r="TGQ36" s="570"/>
      <c r="TGR36" s="570"/>
      <c r="TGS36" s="570"/>
      <c r="TGT36" s="570"/>
      <c r="TGU36" s="570"/>
      <c r="TGV36" s="570"/>
      <c r="TGW36" s="570"/>
      <c r="TGX36" s="570"/>
      <c r="TGY36" s="570"/>
      <c r="TGZ36" s="570"/>
      <c r="THA36" s="570"/>
      <c r="THB36" s="570"/>
      <c r="THC36" s="570"/>
      <c r="THD36" s="570"/>
      <c r="THE36" s="570"/>
      <c r="THF36" s="570"/>
      <c r="THG36" s="570"/>
      <c r="THH36" s="570"/>
      <c r="THI36" s="570"/>
      <c r="THJ36" s="570"/>
      <c r="THK36" s="570"/>
      <c r="THL36" s="570"/>
      <c r="THM36" s="570"/>
      <c r="THN36" s="570"/>
      <c r="THO36" s="570"/>
      <c r="THP36" s="570"/>
      <c r="THQ36" s="570"/>
      <c r="THR36" s="570"/>
      <c r="THS36" s="570"/>
      <c r="THT36" s="570"/>
      <c r="THU36" s="570"/>
      <c r="THV36" s="570"/>
      <c r="THW36" s="570"/>
      <c r="THX36" s="570"/>
      <c r="THY36" s="570"/>
      <c r="THZ36" s="570"/>
      <c r="TIA36" s="570"/>
      <c r="TIB36" s="570"/>
      <c r="TIC36" s="570"/>
      <c r="TID36" s="570"/>
      <c r="TIE36" s="570"/>
      <c r="TIF36" s="570"/>
      <c r="TIG36" s="570"/>
      <c r="TIH36" s="570"/>
      <c r="TII36" s="570"/>
      <c r="TIJ36" s="570"/>
      <c r="TIK36" s="570"/>
      <c r="TIL36" s="570"/>
      <c r="TIM36" s="570"/>
      <c r="TIN36" s="570"/>
      <c r="TIO36" s="570"/>
      <c r="TIP36" s="570"/>
      <c r="TIQ36" s="570"/>
      <c r="TIR36" s="570"/>
      <c r="TIS36" s="570"/>
      <c r="TIT36" s="570"/>
      <c r="TIU36" s="570"/>
      <c r="TIV36" s="570"/>
      <c r="TIW36" s="570"/>
      <c r="TIX36" s="570"/>
      <c r="TIY36" s="570"/>
      <c r="TIZ36" s="570"/>
      <c r="TJA36" s="570"/>
      <c r="TJB36" s="570"/>
      <c r="TJC36" s="570"/>
      <c r="TJD36" s="570"/>
      <c r="TJE36" s="570"/>
      <c r="TJF36" s="570"/>
      <c r="TJG36" s="570"/>
      <c r="TJH36" s="570"/>
      <c r="TJI36" s="570"/>
      <c r="TJJ36" s="570"/>
      <c r="TJK36" s="570"/>
      <c r="TJL36" s="570"/>
      <c r="TJM36" s="570"/>
      <c r="TJN36" s="570"/>
      <c r="TJO36" s="570"/>
      <c r="TJP36" s="570"/>
      <c r="TJQ36" s="570"/>
      <c r="TJR36" s="570"/>
      <c r="TJS36" s="570"/>
      <c r="TJT36" s="570"/>
      <c r="TJU36" s="570"/>
      <c r="TJV36" s="570"/>
      <c r="TJW36" s="570"/>
      <c r="TJX36" s="570"/>
      <c r="TJY36" s="570"/>
      <c r="TJZ36" s="570"/>
      <c r="TKA36" s="570"/>
      <c r="TKB36" s="570"/>
      <c r="TKC36" s="570"/>
      <c r="TKD36" s="570"/>
      <c r="TKE36" s="570"/>
      <c r="TKF36" s="570"/>
      <c r="TKG36" s="570"/>
      <c r="TKH36" s="570"/>
      <c r="TKI36" s="570"/>
      <c r="TKJ36" s="570"/>
      <c r="TKK36" s="570"/>
      <c r="TKL36" s="570"/>
      <c r="TKM36" s="570"/>
      <c r="TKN36" s="570"/>
      <c r="TKO36" s="570"/>
      <c r="TKP36" s="570"/>
      <c r="TKQ36" s="570"/>
      <c r="TKR36" s="570"/>
      <c r="TKS36" s="570"/>
      <c r="TKT36" s="570"/>
      <c r="TKU36" s="570"/>
      <c r="TKV36" s="570"/>
      <c r="TKW36" s="570"/>
      <c r="TKX36" s="570"/>
      <c r="TKY36" s="570"/>
      <c r="TKZ36" s="570"/>
      <c r="TLA36" s="570"/>
      <c r="TLB36" s="570"/>
      <c r="TLC36" s="570"/>
      <c r="TLD36" s="570"/>
      <c r="TLE36" s="570"/>
      <c r="TLF36" s="570"/>
      <c r="TLG36" s="570"/>
      <c r="TLH36" s="570"/>
      <c r="TLI36" s="570"/>
      <c r="TLJ36" s="570"/>
      <c r="TLK36" s="570"/>
      <c r="TLL36" s="570"/>
      <c r="TLM36" s="570"/>
      <c r="TLN36" s="570"/>
      <c r="TLO36" s="570"/>
      <c r="TLP36" s="570"/>
      <c r="TLQ36" s="570"/>
      <c r="TLR36" s="570"/>
      <c r="TLS36" s="570"/>
      <c r="TLT36" s="570"/>
      <c r="TLU36" s="570"/>
      <c r="TLV36" s="570"/>
      <c r="TLW36" s="570"/>
      <c r="TLX36" s="570"/>
      <c r="TLY36" s="570"/>
      <c r="TLZ36" s="570"/>
      <c r="TMA36" s="570"/>
      <c r="TMB36" s="570"/>
      <c r="TMC36" s="570"/>
      <c r="TMD36" s="570"/>
      <c r="TME36" s="570"/>
      <c r="TMF36" s="570"/>
      <c r="TMG36" s="570"/>
      <c r="TMH36" s="570"/>
      <c r="TMI36" s="570"/>
      <c r="TMJ36" s="570"/>
      <c r="TMK36" s="570"/>
      <c r="TML36" s="570"/>
      <c r="TMM36" s="570"/>
      <c r="TMN36" s="570"/>
      <c r="TMO36" s="570"/>
      <c r="TMP36" s="570"/>
      <c r="TMQ36" s="570"/>
      <c r="TMR36" s="570"/>
      <c r="TMS36" s="570"/>
      <c r="TMT36" s="570"/>
      <c r="TMU36" s="570"/>
      <c r="TMV36" s="570"/>
      <c r="TMW36" s="570"/>
      <c r="TMX36" s="570"/>
      <c r="TMY36" s="570"/>
      <c r="TMZ36" s="570"/>
      <c r="TNA36" s="570"/>
      <c r="TNB36" s="570"/>
      <c r="TNC36" s="570"/>
      <c r="TND36" s="570"/>
      <c r="TNE36" s="570"/>
      <c r="TNF36" s="570"/>
      <c r="TNG36" s="570"/>
      <c r="TNH36" s="570"/>
      <c r="TNI36" s="570"/>
      <c r="TNJ36" s="570"/>
      <c r="TNK36" s="570"/>
      <c r="TNL36" s="570"/>
      <c r="TNM36" s="570"/>
      <c r="TNN36" s="570"/>
      <c r="TNO36" s="570"/>
      <c r="TNP36" s="570"/>
      <c r="TNQ36" s="570"/>
      <c r="TNR36" s="570"/>
      <c r="TNS36" s="570"/>
      <c r="TNT36" s="570"/>
      <c r="TNU36" s="570"/>
      <c r="TNV36" s="570"/>
      <c r="TNW36" s="570"/>
      <c r="TNX36" s="570"/>
      <c r="TNY36" s="570"/>
      <c r="TNZ36" s="570"/>
      <c r="TOA36" s="570"/>
      <c r="TOB36" s="570"/>
      <c r="TOC36" s="570"/>
      <c r="TOD36" s="570"/>
      <c r="TOE36" s="570"/>
      <c r="TOF36" s="570"/>
      <c r="TOG36" s="570"/>
      <c r="TOH36" s="570"/>
      <c r="TOI36" s="570"/>
      <c r="TOJ36" s="570"/>
      <c r="TOK36" s="570"/>
      <c r="TOL36" s="570"/>
      <c r="TOM36" s="570"/>
      <c r="TON36" s="570"/>
      <c r="TOO36" s="570"/>
      <c r="TOP36" s="570"/>
      <c r="TOQ36" s="570"/>
      <c r="TOR36" s="570"/>
      <c r="TOS36" s="570"/>
      <c r="TOT36" s="570"/>
      <c r="TOU36" s="570"/>
      <c r="TOV36" s="570"/>
      <c r="TOW36" s="570"/>
      <c r="TOX36" s="570"/>
      <c r="TOY36" s="570"/>
      <c r="TOZ36" s="570"/>
      <c r="TPA36" s="570"/>
      <c r="TPB36" s="570"/>
      <c r="TPC36" s="570"/>
      <c r="TPD36" s="570"/>
      <c r="TPE36" s="570"/>
      <c r="TPF36" s="570"/>
      <c r="TPG36" s="570"/>
      <c r="TPH36" s="570"/>
      <c r="TPI36" s="570"/>
      <c r="TPJ36" s="570"/>
      <c r="TPK36" s="570"/>
      <c r="TPL36" s="570"/>
      <c r="TPM36" s="570"/>
      <c r="TPN36" s="570"/>
      <c r="TPO36" s="570"/>
      <c r="TPP36" s="570"/>
      <c r="TPQ36" s="570"/>
      <c r="TPR36" s="570"/>
      <c r="TPS36" s="570"/>
      <c r="TPT36" s="570"/>
      <c r="TPU36" s="570"/>
      <c r="TPV36" s="570"/>
      <c r="TPW36" s="570"/>
      <c r="TPX36" s="570"/>
      <c r="TPY36" s="570"/>
      <c r="TPZ36" s="570"/>
      <c r="TQA36" s="570"/>
      <c r="TQB36" s="570"/>
      <c r="TQC36" s="570"/>
      <c r="TQD36" s="570"/>
      <c r="TQE36" s="570"/>
      <c r="TQF36" s="570"/>
      <c r="TQG36" s="570"/>
      <c r="TQH36" s="570"/>
      <c r="TQI36" s="570"/>
      <c r="TQJ36" s="570"/>
      <c r="TQK36" s="570"/>
      <c r="TQL36" s="570"/>
      <c r="TQM36" s="570"/>
      <c r="TQN36" s="570"/>
      <c r="TQO36" s="570"/>
      <c r="TQP36" s="570"/>
      <c r="TQQ36" s="570"/>
      <c r="TQR36" s="570"/>
      <c r="TQS36" s="570"/>
      <c r="TQT36" s="570"/>
      <c r="TQU36" s="570"/>
      <c r="TQV36" s="570"/>
      <c r="TQW36" s="570"/>
      <c r="TQX36" s="570"/>
      <c r="TQY36" s="570"/>
      <c r="TQZ36" s="570"/>
      <c r="TRA36" s="570"/>
      <c r="TRB36" s="570"/>
      <c r="TRC36" s="570"/>
      <c r="TRD36" s="570"/>
      <c r="TRE36" s="570"/>
      <c r="TRF36" s="570"/>
      <c r="TRG36" s="570"/>
      <c r="TRH36" s="570"/>
      <c r="TRI36" s="570"/>
      <c r="TRJ36" s="570"/>
      <c r="TRK36" s="570"/>
      <c r="TRL36" s="570"/>
      <c r="TRM36" s="570"/>
      <c r="TRN36" s="570"/>
      <c r="TRO36" s="570"/>
      <c r="TRP36" s="570"/>
      <c r="TRQ36" s="570"/>
      <c r="TRR36" s="570"/>
      <c r="TRS36" s="570"/>
      <c r="TRT36" s="570"/>
      <c r="TRU36" s="570"/>
      <c r="TRV36" s="570"/>
      <c r="TRW36" s="570"/>
      <c r="TRX36" s="570"/>
      <c r="TRY36" s="570"/>
      <c r="TRZ36" s="570"/>
      <c r="TSA36" s="570"/>
      <c r="TSB36" s="570"/>
      <c r="TSC36" s="570"/>
      <c r="TSD36" s="570"/>
      <c r="TSE36" s="570"/>
      <c r="TSF36" s="570"/>
      <c r="TSG36" s="570"/>
      <c r="TSH36" s="570"/>
      <c r="TSI36" s="570"/>
      <c r="TSJ36" s="570"/>
      <c r="TSK36" s="570"/>
      <c r="TSL36" s="570"/>
      <c r="TSM36" s="570"/>
      <c r="TSN36" s="570"/>
      <c r="TSO36" s="570"/>
      <c r="TSP36" s="570"/>
      <c r="TSQ36" s="570"/>
      <c r="TSR36" s="570"/>
      <c r="TSS36" s="570"/>
      <c r="TST36" s="570"/>
      <c r="TSU36" s="570"/>
      <c r="TSV36" s="570"/>
      <c r="TSW36" s="570"/>
      <c r="TSX36" s="570"/>
      <c r="TSY36" s="570"/>
      <c r="TSZ36" s="570"/>
      <c r="TTA36" s="570"/>
      <c r="TTB36" s="570"/>
      <c r="TTC36" s="570"/>
      <c r="TTD36" s="570"/>
      <c r="TTE36" s="570"/>
      <c r="TTF36" s="570"/>
      <c r="TTG36" s="570"/>
      <c r="TTH36" s="570"/>
      <c r="TTI36" s="570"/>
      <c r="TTJ36" s="570"/>
      <c r="TTK36" s="570"/>
      <c r="TTL36" s="570"/>
      <c r="TTM36" s="570"/>
      <c r="TTN36" s="570"/>
      <c r="TTO36" s="570"/>
      <c r="TTP36" s="570"/>
      <c r="TTQ36" s="570"/>
      <c r="TTR36" s="570"/>
      <c r="TTS36" s="570"/>
      <c r="TTT36" s="570"/>
      <c r="TTU36" s="570"/>
      <c r="TTV36" s="570"/>
      <c r="TTW36" s="570"/>
      <c r="TTX36" s="570"/>
      <c r="TTY36" s="570"/>
      <c r="TTZ36" s="570"/>
      <c r="TUA36" s="570"/>
      <c r="TUB36" s="570"/>
      <c r="TUC36" s="570"/>
      <c r="TUD36" s="570"/>
      <c r="TUE36" s="570"/>
      <c r="TUF36" s="570"/>
      <c r="TUG36" s="570"/>
      <c r="TUH36" s="570"/>
      <c r="TUI36" s="570"/>
      <c r="TUJ36" s="570"/>
      <c r="TUK36" s="570"/>
      <c r="TUL36" s="570"/>
      <c r="TUM36" s="570"/>
      <c r="TUN36" s="570"/>
      <c r="TUO36" s="570"/>
      <c r="TUP36" s="570"/>
      <c r="TUQ36" s="570"/>
      <c r="TUR36" s="570"/>
      <c r="TUS36" s="570"/>
      <c r="TUT36" s="570"/>
      <c r="TUU36" s="570"/>
      <c r="TUV36" s="570"/>
      <c r="TUW36" s="570"/>
      <c r="TUX36" s="570"/>
      <c r="TUY36" s="570"/>
      <c r="TUZ36" s="570"/>
      <c r="TVA36" s="570"/>
      <c r="TVB36" s="570"/>
      <c r="TVC36" s="570"/>
      <c r="TVD36" s="570"/>
      <c r="TVE36" s="570"/>
      <c r="TVF36" s="570"/>
      <c r="TVG36" s="570"/>
      <c r="TVH36" s="570"/>
      <c r="TVI36" s="570"/>
      <c r="TVJ36" s="570"/>
      <c r="TVK36" s="570"/>
      <c r="TVL36" s="570"/>
      <c r="TVM36" s="570"/>
      <c r="TVN36" s="570"/>
      <c r="TVO36" s="570"/>
      <c r="TVP36" s="570"/>
      <c r="TVQ36" s="570"/>
      <c r="TVR36" s="570"/>
      <c r="TVS36" s="570"/>
      <c r="TVT36" s="570"/>
      <c r="TVU36" s="570"/>
      <c r="TVV36" s="570"/>
      <c r="TVW36" s="570"/>
      <c r="TVX36" s="570"/>
      <c r="TVY36" s="570"/>
      <c r="TVZ36" s="570"/>
      <c r="TWA36" s="570"/>
      <c r="TWB36" s="570"/>
      <c r="TWC36" s="570"/>
      <c r="TWD36" s="570"/>
      <c r="TWE36" s="570"/>
      <c r="TWF36" s="570"/>
      <c r="TWG36" s="570"/>
      <c r="TWH36" s="570"/>
      <c r="TWI36" s="570"/>
      <c r="TWJ36" s="570"/>
      <c r="TWK36" s="570"/>
      <c r="TWL36" s="570"/>
      <c r="TWM36" s="570"/>
      <c r="TWN36" s="570"/>
      <c r="TWO36" s="570"/>
      <c r="TWP36" s="570"/>
      <c r="TWQ36" s="570"/>
      <c r="TWR36" s="570"/>
      <c r="TWS36" s="570"/>
      <c r="TWT36" s="570"/>
      <c r="TWU36" s="570"/>
      <c r="TWV36" s="570"/>
      <c r="TWW36" s="570"/>
      <c r="TWX36" s="570"/>
      <c r="TWY36" s="570"/>
      <c r="TWZ36" s="570"/>
      <c r="TXA36" s="570"/>
      <c r="TXB36" s="570"/>
      <c r="TXC36" s="570"/>
      <c r="TXD36" s="570"/>
      <c r="TXE36" s="570"/>
      <c r="TXF36" s="570"/>
      <c r="TXG36" s="570"/>
      <c r="TXH36" s="570"/>
      <c r="TXI36" s="570"/>
      <c r="TXJ36" s="570"/>
      <c r="TXK36" s="570"/>
      <c r="TXL36" s="570"/>
      <c r="TXM36" s="570"/>
      <c r="TXN36" s="570"/>
      <c r="TXO36" s="570"/>
      <c r="TXP36" s="570"/>
      <c r="TXQ36" s="570"/>
      <c r="TXR36" s="570"/>
      <c r="TXS36" s="570"/>
      <c r="TXT36" s="570"/>
      <c r="TXU36" s="570"/>
      <c r="TXV36" s="570"/>
      <c r="TXW36" s="570"/>
      <c r="TXX36" s="570"/>
      <c r="TXY36" s="570"/>
      <c r="TXZ36" s="570"/>
      <c r="TYA36" s="570"/>
      <c r="TYB36" s="570"/>
      <c r="TYC36" s="570"/>
      <c r="TYD36" s="570"/>
      <c r="TYE36" s="570"/>
      <c r="TYF36" s="570"/>
      <c r="TYG36" s="570"/>
      <c r="TYH36" s="570"/>
      <c r="TYI36" s="570"/>
      <c r="TYJ36" s="570"/>
      <c r="TYK36" s="570"/>
      <c r="TYL36" s="570"/>
      <c r="TYM36" s="570"/>
      <c r="TYN36" s="570"/>
      <c r="TYO36" s="570"/>
      <c r="TYP36" s="570"/>
      <c r="TYQ36" s="570"/>
      <c r="TYR36" s="570"/>
      <c r="TYS36" s="570"/>
      <c r="TYT36" s="570"/>
      <c r="TYU36" s="570"/>
      <c r="TYV36" s="570"/>
      <c r="TYW36" s="570"/>
      <c r="TYX36" s="570"/>
      <c r="TYY36" s="570"/>
      <c r="TYZ36" s="570"/>
      <c r="TZA36" s="570"/>
      <c r="TZB36" s="570"/>
      <c r="TZC36" s="570"/>
      <c r="TZD36" s="570"/>
      <c r="TZE36" s="570"/>
      <c r="TZF36" s="570"/>
      <c r="TZG36" s="570"/>
      <c r="TZH36" s="570"/>
      <c r="TZI36" s="570"/>
      <c r="TZJ36" s="570"/>
      <c r="TZK36" s="570"/>
      <c r="TZL36" s="570"/>
      <c r="TZM36" s="570"/>
      <c r="TZN36" s="570"/>
      <c r="TZO36" s="570"/>
      <c r="TZP36" s="570"/>
      <c r="TZQ36" s="570"/>
      <c r="TZR36" s="570"/>
      <c r="TZS36" s="570"/>
      <c r="TZT36" s="570"/>
      <c r="TZU36" s="570"/>
      <c r="TZV36" s="570"/>
      <c r="TZW36" s="570"/>
      <c r="TZX36" s="570"/>
      <c r="TZY36" s="570"/>
      <c r="TZZ36" s="570"/>
      <c r="UAA36" s="570"/>
      <c r="UAB36" s="570"/>
      <c r="UAC36" s="570"/>
      <c r="UAD36" s="570"/>
      <c r="UAE36" s="570"/>
      <c r="UAF36" s="570"/>
      <c r="UAG36" s="570"/>
      <c r="UAH36" s="570"/>
      <c r="UAI36" s="570"/>
      <c r="UAJ36" s="570"/>
      <c r="UAK36" s="570"/>
      <c r="UAL36" s="570"/>
      <c r="UAM36" s="570"/>
      <c r="UAN36" s="570"/>
      <c r="UAO36" s="570"/>
      <c r="UAP36" s="570"/>
      <c r="UAQ36" s="570"/>
      <c r="UAR36" s="570"/>
      <c r="UAS36" s="570"/>
      <c r="UAT36" s="570"/>
      <c r="UAU36" s="570"/>
      <c r="UAV36" s="570"/>
      <c r="UAW36" s="570"/>
      <c r="UAX36" s="570"/>
      <c r="UAY36" s="570"/>
      <c r="UAZ36" s="570"/>
      <c r="UBA36" s="570"/>
      <c r="UBB36" s="570"/>
      <c r="UBC36" s="570"/>
      <c r="UBD36" s="570"/>
      <c r="UBE36" s="570"/>
      <c r="UBF36" s="570"/>
      <c r="UBG36" s="570"/>
      <c r="UBH36" s="570"/>
      <c r="UBI36" s="570"/>
      <c r="UBJ36" s="570"/>
      <c r="UBK36" s="570"/>
      <c r="UBL36" s="570"/>
      <c r="UBM36" s="570"/>
      <c r="UBN36" s="570"/>
      <c r="UBO36" s="570"/>
      <c r="UBP36" s="570"/>
      <c r="UBQ36" s="570"/>
      <c r="UBR36" s="570"/>
      <c r="UBS36" s="570"/>
      <c r="UBT36" s="570"/>
      <c r="UBU36" s="570"/>
      <c r="UBV36" s="570"/>
      <c r="UBW36" s="570"/>
      <c r="UBX36" s="570"/>
      <c r="UBY36" s="570"/>
      <c r="UBZ36" s="570"/>
      <c r="UCA36" s="570"/>
      <c r="UCB36" s="570"/>
      <c r="UCC36" s="570"/>
      <c r="UCD36" s="570"/>
      <c r="UCE36" s="570"/>
      <c r="UCF36" s="570"/>
      <c r="UCG36" s="570"/>
      <c r="UCH36" s="570"/>
      <c r="UCI36" s="570"/>
      <c r="UCJ36" s="570"/>
      <c r="UCK36" s="570"/>
      <c r="UCL36" s="570"/>
      <c r="UCM36" s="570"/>
      <c r="UCN36" s="570"/>
      <c r="UCO36" s="570"/>
      <c r="UCP36" s="570"/>
      <c r="UCQ36" s="570"/>
      <c r="UCR36" s="570"/>
      <c r="UCS36" s="570"/>
      <c r="UCT36" s="570"/>
      <c r="UCU36" s="570"/>
      <c r="UCV36" s="570"/>
      <c r="UCW36" s="570"/>
      <c r="UCX36" s="570"/>
      <c r="UCY36" s="570"/>
      <c r="UCZ36" s="570"/>
      <c r="UDA36" s="570"/>
      <c r="UDB36" s="570"/>
      <c r="UDC36" s="570"/>
      <c r="UDD36" s="570"/>
      <c r="UDE36" s="570"/>
      <c r="UDF36" s="570"/>
      <c r="UDG36" s="570"/>
      <c r="UDH36" s="570"/>
      <c r="UDI36" s="570"/>
      <c r="UDJ36" s="570"/>
      <c r="UDK36" s="570"/>
      <c r="UDL36" s="570"/>
      <c r="UDM36" s="570"/>
      <c r="UDN36" s="570"/>
      <c r="UDO36" s="570"/>
      <c r="UDP36" s="570"/>
      <c r="UDQ36" s="570"/>
      <c r="UDR36" s="570"/>
      <c r="UDS36" s="570"/>
      <c r="UDT36" s="570"/>
      <c r="UDU36" s="570"/>
      <c r="UDV36" s="570"/>
      <c r="UDW36" s="570"/>
      <c r="UDX36" s="570"/>
      <c r="UDY36" s="570"/>
      <c r="UDZ36" s="570"/>
      <c r="UEA36" s="570"/>
      <c r="UEB36" s="570"/>
      <c r="UEC36" s="570"/>
      <c r="UED36" s="570"/>
      <c r="UEE36" s="570"/>
      <c r="UEF36" s="570"/>
      <c r="UEG36" s="570"/>
      <c r="UEH36" s="570"/>
      <c r="UEI36" s="570"/>
      <c r="UEJ36" s="570"/>
      <c r="UEK36" s="570"/>
      <c r="UEL36" s="570"/>
      <c r="UEM36" s="570"/>
      <c r="UEN36" s="570"/>
      <c r="UEO36" s="570"/>
      <c r="UEP36" s="570"/>
      <c r="UEQ36" s="570"/>
      <c r="UER36" s="570"/>
      <c r="UES36" s="570"/>
      <c r="UET36" s="570"/>
      <c r="UEU36" s="570"/>
      <c r="UEV36" s="570"/>
      <c r="UEW36" s="570"/>
      <c r="UEX36" s="570"/>
      <c r="UEY36" s="570"/>
      <c r="UEZ36" s="570"/>
      <c r="UFA36" s="570"/>
      <c r="UFB36" s="570"/>
      <c r="UFC36" s="570"/>
      <c r="UFD36" s="570"/>
      <c r="UFE36" s="570"/>
      <c r="UFF36" s="570"/>
      <c r="UFG36" s="570"/>
      <c r="UFH36" s="570"/>
      <c r="UFI36" s="570"/>
      <c r="UFJ36" s="570"/>
      <c r="UFK36" s="570"/>
      <c r="UFL36" s="570"/>
      <c r="UFM36" s="570"/>
      <c r="UFN36" s="570"/>
      <c r="UFO36" s="570"/>
      <c r="UFP36" s="570"/>
      <c r="UFQ36" s="570"/>
      <c r="UFR36" s="570"/>
      <c r="UFS36" s="570"/>
      <c r="UFT36" s="570"/>
      <c r="UFU36" s="570"/>
      <c r="UFV36" s="570"/>
      <c r="UFW36" s="570"/>
      <c r="UFX36" s="570"/>
      <c r="UFY36" s="570"/>
      <c r="UFZ36" s="570"/>
      <c r="UGA36" s="570"/>
      <c r="UGB36" s="570"/>
      <c r="UGC36" s="570"/>
      <c r="UGD36" s="570"/>
      <c r="UGE36" s="570"/>
      <c r="UGF36" s="570"/>
      <c r="UGG36" s="570"/>
      <c r="UGH36" s="570"/>
      <c r="UGI36" s="570"/>
      <c r="UGJ36" s="570"/>
      <c r="UGK36" s="570"/>
      <c r="UGL36" s="570"/>
      <c r="UGM36" s="570"/>
      <c r="UGN36" s="570"/>
      <c r="UGO36" s="570"/>
      <c r="UGP36" s="570"/>
      <c r="UGQ36" s="570"/>
      <c r="UGR36" s="570"/>
      <c r="UGS36" s="570"/>
      <c r="UGT36" s="570"/>
      <c r="UGU36" s="570"/>
      <c r="UGV36" s="570"/>
      <c r="UGW36" s="570"/>
      <c r="UGX36" s="570"/>
      <c r="UGY36" s="570"/>
      <c r="UGZ36" s="570"/>
      <c r="UHA36" s="570"/>
      <c r="UHB36" s="570"/>
      <c r="UHC36" s="570"/>
      <c r="UHD36" s="570"/>
      <c r="UHE36" s="570"/>
      <c r="UHF36" s="570"/>
      <c r="UHG36" s="570"/>
      <c r="UHH36" s="570"/>
      <c r="UHI36" s="570"/>
      <c r="UHJ36" s="570"/>
      <c r="UHK36" s="570"/>
      <c r="UHL36" s="570"/>
      <c r="UHM36" s="570"/>
      <c r="UHN36" s="570"/>
      <c r="UHO36" s="570"/>
      <c r="UHP36" s="570"/>
      <c r="UHQ36" s="570"/>
      <c r="UHR36" s="570"/>
      <c r="UHS36" s="570"/>
      <c r="UHT36" s="570"/>
      <c r="UHU36" s="570"/>
      <c r="UHV36" s="570"/>
      <c r="UHW36" s="570"/>
      <c r="UHX36" s="570"/>
      <c r="UHY36" s="570"/>
      <c r="UHZ36" s="570"/>
      <c r="UIA36" s="570"/>
      <c r="UIB36" s="570"/>
      <c r="UIC36" s="570"/>
      <c r="UID36" s="570"/>
      <c r="UIE36" s="570"/>
      <c r="UIF36" s="570"/>
      <c r="UIG36" s="570"/>
      <c r="UIH36" s="570"/>
      <c r="UII36" s="570"/>
      <c r="UIJ36" s="570"/>
      <c r="UIK36" s="570"/>
      <c r="UIL36" s="570"/>
      <c r="UIM36" s="570"/>
      <c r="UIN36" s="570"/>
      <c r="UIO36" s="570"/>
      <c r="UIP36" s="570"/>
      <c r="UIQ36" s="570"/>
      <c r="UIR36" s="570"/>
      <c r="UIS36" s="570"/>
      <c r="UIT36" s="570"/>
      <c r="UIU36" s="570"/>
      <c r="UIV36" s="570"/>
      <c r="UIW36" s="570"/>
      <c r="UIX36" s="570"/>
      <c r="UIY36" s="570"/>
      <c r="UIZ36" s="570"/>
      <c r="UJA36" s="570"/>
      <c r="UJB36" s="570"/>
      <c r="UJC36" s="570"/>
      <c r="UJD36" s="570"/>
      <c r="UJE36" s="570"/>
      <c r="UJF36" s="570"/>
      <c r="UJG36" s="570"/>
      <c r="UJH36" s="570"/>
      <c r="UJI36" s="570"/>
      <c r="UJJ36" s="570"/>
      <c r="UJK36" s="570"/>
      <c r="UJL36" s="570"/>
      <c r="UJM36" s="570"/>
      <c r="UJN36" s="570"/>
      <c r="UJO36" s="570"/>
      <c r="UJP36" s="570"/>
      <c r="UJQ36" s="570"/>
      <c r="UJR36" s="570"/>
      <c r="UJS36" s="570"/>
      <c r="UJT36" s="570"/>
      <c r="UJU36" s="570"/>
      <c r="UJV36" s="570"/>
      <c r="UJW36" s="570"/>
      <c r="UJX36" s="570"/>
      <c r="UJY36" s="570"/>
      <c r="UJZ36" s="570"/>
      <c r="UKA36" s="570"/>
      <c r="UKB36" s="570"/>
      <c r="UKC36" s="570"/>
      <c r="UKD36" s="570"/>
      <c r="UKE36" s="570"/>
      <c r="UKF36" s="570"/>
      <c r="UKG36" s="570"/>
      <c r="UKH36" s="570"/>
      <c r="UKI36" s="570"/>
      <c r="UKJ36" s="570"/>
      <c r="UKK36" s="570"/>
      <c r="UKL36" s="570"/>
      <c r="UKM36" s="570"/>
      <c r="UKN36" s="570"/>
      <c r="UKO36" s="570"/>
      <c r="UKP36" s="570"/>
      <c r="UKQ36" s="570"/>
      <c r="UKR36" s="570"/>
      <c r="UKS36" s="570"/>
      <c r="UKT36" s="570"/>
      <c r="UKU36" s="570"/>
      <c r="UKV36" s="570"/>
      <c r="UKW36" s="570"/>
      <c r="UKX36" s="570"/>
      <c r="UKY36" s="570"/>
      <c r="UKZ36" s="570"/>
      <c r="ULA36" s="570"/>
      <c r="ULB36" s="570"/>
      <c r="ULC36" s="570"/>
      <c r="ULD36" s="570"/>
      <c r="ULE36" s="570"/>
      <c r="ULF36" s="570"/>
      <c r="ULG36" s="570"/>
      <c r="ULH36" s="570"/>
      <c r="ULI36" s="570"/>
      <c r="ULJ36" s="570"/>
      <c r="ULK36" s="570"/>
      <c r="ULL36" s="570"/>
      <c r="ULM36" s="570"/>
      <c r="ULN36" s="570"/>
      <c r="ULO36" s="570"/>
      <c r="ULP36" s="570"/>
      <c r="ULQ36" s="570"/>
      <c r="ULR36" s="570"/>
      <c r="ULS36" s="570"/>
      <c r="ULT36" s="570"/>
      <c r="ULU36" s="570"/>
      <c r="ULV36" s="570"/>
      <c r="ULW36" s="570"/>
      <c r="ULX36" s="570"/>
      <c r="ULY36" s="570"/>
      <c r="ULZ36" s="570"/>
      <c r="UMA36" s="570"/>
      <c r="UMB36" s="570"/>
      <c r="UMC36" s="570"/>
      <c r="UMD36" s="570"/>
      <c r="UME36" s="570"/>
      <c r="UMF36" s="570"/>
      <c r="UMG36" s="570"/>
      <c r="UMH36" s="570"/>
      <c r="UMI36" s="570"/>
      <c r="UMJ36" s="570"/>
      <c r="UMK36" s="570"/>
      <c r="UML36" s="570"/>
      <c r="UMM36" s="570"/>
      <c r="UMN36" s="570"/>
      <c r="UMO36" s="570"/>
      <c r="UMP36" s="570"/>
      <c r="UMQ36" s="570"/>
      <c r="UMR36" s="570"/>
      <c r="UMS36" s="570"/>
      <c r="UMT36" s="570"/>
      <c r="UMU36" s="570"/>
      <c r="UMV36" s="570"/>
      <c r="UMW36" s="570"/>
      <c r="UMX36" s="570"/>
      <c r="UMY36" s="570"/>
      <c r="UMZ36" s="570"/>
      <c r="UNA36" s="570"/>
      <c r="UNB36" s="570"/>
      <c r="UNC36" s="570"/>
      <c r="UND36" s="570"/>
      <c r="UNE36" s="570"/>
      <c r="UNF36" s="570"/>
      <c r="UNG36" s="570"/>
      <c r="UNH36" s="570"/>
      <c r="UNI36" s="570"/>
      <c r="UNJ36" s="570"/>
      <c r="UNK36" s="570"/>
      <c r="UNL36" s="570"/>
      <c r="UNM36" s="570"/>
      <c r="UNN36" s="570"/>
      <c r="UNO36" s="570"/>
      <c r="UNP36" s="570"/>
      <c r="UNQ36" s="570"/>
      <c r="UNR36" s="570"/>
      <c r="UNS36" s="570"/>
      <c r="UNT36" s="570"/>
      <c r="UNU36" s="570"/>
      <c r="UNV36" s="570"/>
      <c r="UNW36" s="570"/>
      <c r="UNX36" s="570"/>
      <c r="UNY36" s="570"/>
      <c r="UNZ36" s="570"/>
      <c r="UOA36" s="570"/>
      <c r="UOB36" s="570"/>
      <c r="UOC36" s="570"/>
      <c r="UOD36" s="570"/>
      <c r="UOE36" s="570"/>
      <c r="UOF36" s="570"/>
      <c r="UOG36" s="570"/>
      <c r="UOH36" s="570"/>
      <c r="UOI36" s="570"/>
      <c r="UOJ36" s="570"/>
      <c r="UOK36" s="570"/>
      <c r="UOL36" s="570"/>
      <c r="UOM36" s="570"/>
      <c r="UON36" s="570"/>
      <c r="UOO36" s="570"/>
      <c r="UOP36" s="570"/>
      <c r="UOQ36" s="570"/>
      <c r="UOR36" s="570"/>
      <c r="UOS36" s="570"/>
      <c r="UOT36" s="570"/>
      <c r="UOU36" s="570"/>
      <c r="UOV36" s="570"/>
      <c r="UOW36" s="570"/>
      <c r="UOX36" s="570"/>
      <c r="UOY36" s="570"/>
      <c r="UOZ36" s="570"/>
      <c r="UPA36" s="570"/>
      <c r="UPB36" s="570"/>
      <c r="UPC36" s="570"/>
      <c r="UPD36" s="570"/>
      <c r="UPE36" s="570"/>
      <c r="UPF36" s="570"/>
      <c r="UPG36" s="570"/>
      <c r="UPH36" s="570"/>
      <c r="UPI36" s="570"/>
      <c r="UPJ36" s="570"/>
      <c r="UPK36" s="570"/>
      <c r="UPL36" s="570"/>
      <c r="UPM36" s="570"/>
      <c r="UPN36" s="570"/>
      <c r="UPO36" s="570"/>
      <c r="UPP36" s="570"/>
      <c r="UPQ36" s="570"/>
      <c r="UPR36" s="570"/>
      <c r="UPS36" s="570"/>
      <c r="UPT36" s="570"/>
      <c r="UPU36" s="570"/>
      <c r="UPV36" s="570"/>
      <c r="UPW36" s="570"/>
      <c r="UPX36" s="570"/>
      <c r="UPY36" s="570"/>
      <c r="UPZ36" s="570"/>
      <c r="UQA36" s="570"/>
      <c r="UQB36" s="570"/>
      <c r="UQC36" s="570"/>
      <c r="UQD36" s="570"/>
      <c r="UQE36" s="570"/>
      <c r="UQF36" s="570"/>
      <c r="UQG36" s="570"/>
      <c r="UQH36" s="570"/>
      <c r="UQI36" s="570"/>
      <c r="UQJ36" s="570"/>
      <c r="UQK36" s="570"/>
      <c r="UQL36" s="570"/>
      <c r="UQM36" s="570"/>
      <c r="UQN36" s="570"/>
      <c r="UQO36" s="570"/>
      <c r="UQP36" s="570"/>
      <c r="UQQ36" s="570"/>
      <c r="UQR36" s="570"/>
      <c r="UQS36" s="570"/>
      <c r="UQT36" s="570"/>
      <c r="UQU36" s="570"/>
      <c r="UQV36" s="570"/>
      <c r="UQW36" s="570"/>
      <c r="UQX36" s="570"/>
      <c r="UQY36" s="570"/>
      <c r="UQZ36" s="570"/>
      <c r="URA36" s="570"/>
      <c r="URB36" s="570"/>
      <c r="URC36" s="570"/>
      <c r="URD36" s="570"/>
      <c r="URE36" s="570"/>
      <c r="URF36" s="570"/>
      <c r="URG36" s="570"/>
      <c r="URH36" s="570"/>
      <c r="URI36" s="570"/>
      <c r="URJ36" s="570"/>
      <c r="URK36" s="570"/>
      <c r="URL36" s="570"/>
      <c r="URM36" s="570"/>
      <c r="URN36" s="570"/>
      <c r="URO36" s="570"/>
      <c r="URP36" s="570"/>
      <c r="URQ36" s="570"/>
      <c r="URR36" s="570"/>
      <c r="URS36" s="570"/>
      <c r="URT36" s="570"/>
      <c r="URU36" s="570"/>
      <c r="URV36" s="570"/>
      <c r="URW36" s="570"/>
      <c r="URX36" s="570"/>
      <c r="URY36" s="570"/>
      <c r="URZ36" s="570"/>
      <c r="USA36" s="570"/>
      <c r="USB36" s="570"/>
      <c r="USC36" s="570"/>
      <c r="USD36" s="570"/>
      <c r="USE36" s="570"/>
      <c r="USF36" s="570"/>
      <c r="USG36" s="570"/>
      <c r="USH36" s="570"/>
      <c r="USI36" s="570"/>
      <c r="USJ36" s="570"/>
      <c r="USK36" s="570"/>
      <c r="USL36" s="570"/>
      <c r="USM36" s="570"/>
      <c r="USN36" s="570"/>
      <c r="USO36" s="570"/>
      <c r="USP36" s="570"/>
      <c r="USQ36" s="570"/>
      <c r="USR36" s="570"/>
      <c r="USS36" s="570"/>
      <c r="UST36" s="570"/>
      <c r="USU36" s="570"/>
      <c r="USV36" s="570"/>
      <c r="USW36" s="570"/>
      <c r="USX36" s="570"/>
      <c r="USY36" s="570"/>
      <c r="USZ36" s="570"/>
      <c r="UTA36" s="570"/>
      <c r="UTB36" s="570"/>
      <c r="UTC36" s="570"/>
      <c r="UTD36" s="570"/>
      <c r="UTE36" s="570"/>
      <c r="UTF36" s="570"/>
      <c r="UTG36" s="570"/>
      <c r="UTH36" s="570"/>
      <c r="UTI36" s="570"/>
      <c r="UTJ36" s="570"/>
      <c r="UTK36" s="570"/>
      <c r="UTL36" s="570"/>
      <c r="UTM36" s="570"/>
      <c r="UTN36" s="570"/>
      <c r="UTO36" s="570"/>
      <c r="UTP36" s="570"/>
      <c r="UTQ36" s="570"/>
      <c r="UTR36" s="570"/>
      <c r="UTS36" s="570"/>
      <c r="UTT36" s="570"/>
      <c r="UTU36" s="570"/>
      <c r="UTV36" s="570"/>
      <c r="UTW36" s="570"/>
      <c r="UTX36" s="570"/>
      <c r="UTY36" s="570"/>
      <c r="UTZ36" s="570"/>
      <c r="UUA36" s="570"/>
      <c r="UUB36" s="570"/>
      <c r="UUC36" s="570"/>
      <c r="UUD36" s="570"/>
      <c r="UUE36" s="570"/>
      <c r="UUF36" s="570"/>
      <c r="UUG36" s="570"/>
      <c r="UUH36" s="570"/>
      <c r="UUI36" s="570"/>
      <c r="UUJ36" s="570"/>
      <c r="UUK36" s="570"/>
      <c r="UUL36" s="570"/>
      <c r="UUM36" s="570"/>
      <c r="UUN36" s="570"/>
      <c r="UUO36" s="570"/>
      <c r="UUP36" s="570"/>
      <c r="UUQ36" s="570"/>
      <c r="UUR36" s="570"/>
      <c r="UUS36" s="570"/>
      <c r="UUT36" s="570"/>
      <c r="UUU36" s="570"/>
      <c r="UUV36" s="570"/>
      <c r="UUW36" s="570"/>
      <c r="UUX36" s="570"/>
      <c r="UUY36" s="570"/>
      <c r="UUZ36" s="570"/>
      <c r="UVA36" s="570"/>
      <c r="UVB36" s="570"/>
      <c r="UVC36" s="570"/>
      <c r="UVD36" s="570"/>
      <c r="UVE36" s="570"/>
      <c r="UVF36" s="570"/>
      <c r="UVG36" s="570"/>
      <c r="UVH36" s="570"/>
      <c r="UVI36" s="570"/>
      <c r="UVJ36" s="570"/>
      <c r="UVK36" s="570"/>
      <c r="UVL36" s="570"/>
      <c r="UVM36" s="570"/>
      <c r="UVN36" s="570"/>
      <c r="UVO36" s="570"/>
      <c r="UVP36" s="570"/>
      <c r="UVQ36" s="570"/>
      <c r="UVR36" s="570"/>
      <c r="UVS36" s="570"/>
      <c r="UVT36" s="570"/>
      <c r="UVU36" s="570"/>
      <c r="UVV36" s="570"/>
      <c r="UVW36" s="570"/>
      <c r="UVX36" s="570"/>
      <c r="UVY36" s="570"/>
      <c r="UVZ36" s="570"/>
      <c r="UWA36" s="570"/>
      <c r="UWB36" s="570"/>
      <c r="UWC36" s="570"/>
      <c r="UWD36" s="570"/>
      <c r="UWE36" s="570"/>
      <c r="UWF36" s="570"/>
      <c r="UWG36" s="570"/>
      <c r="UWH36" s="570"/>
      <c r="UWI36" s="570"/>
      <c r="UWJ36" s="570"/>
      <c r="UWK36" s="570"/>
      <c r="UWL36" s="570"/>
      <c r="UWM36" s="570"/>
      <c r="UWN36" s="570"/>
      <c r="UWO36" s="570"/>
      <c r="UWP36" s="570"/>
      <c r="UWQ36" s="570"/>
      <c r="UWR36" s="570"/>
      <c r="UWS36" s="570"/>
      <c r="UWT36" s="570"/>
      <c r="UWU36" s="570"/>
      <c r="UWV36" s="570"/>
      <c r="UWW36" s="570"/>
      <c r="UWX36" s="570"/>
      <c r="UWY36" s="570"/>
      <c r="UWZ36" s="570"/>
      <c r="UXA36" s="570"/>
      <c r="UXB36" s="570"/>
      <c r="UXC36" s="570"/>
      <c r="UXD36" s="570"/>
      <c r="UXE36" s="570"/>
      <c r="UXF36" s="570"/>
      <c r="UXG36" s="570"/>
      <c r="UXH36" s="570"/>
      <c r="UXI36" s="570"/>
      <c r="UXJ36" s="570"/>
      <c r="UXK36" s="570"/>
      <c r="UXL36" s="570"/>
      <c r="UXM36" s="570"/>
      <c r="UXN36" s="570"/>
      <c r="UXO36" s="570"/>
      <c r="UXP36" s="570"/>
      <c r="UXQ36" s="570"/>
      <c r="UXR36" s="570"/>
      <c r="UXS36" s="570"/>
      <c r="UXT36" s="570"/>
      <c r="UXU36" s="570"/>
      <c r="UXV36" s="570"/>
      <c r="UXW36" s="570"/>
      <c r="UXX36" s="570"/>
      <c r="UXY36" s="570"/>
      <c r="UXZ36" s="570"/>
      <c r="UYA36" s="570"/>
      <c r="UYB36" s="570"/>
      <c r="UYC36" s="570"/>
      <c r="UYD36" s="570"/>
      <c r="UYE36" s="570"/>
      <c r="UYF36" s="570"/>
      <c r="UYG36" s="570"/>
      <c r="UYH36" s="570"/>
      <c r="UYI36" s="570"/>
      <c r="UYJ36" s="570"/>
      <c r="UYK36" s="570"/>
      <c r="UYL36" s="570"/>
      <c r="UYM36" s="570"/>
      <c r="UYN36" s="570"/>
      <c r="UYO36" s="570"/>
      <c r="UYP36" s="570"/>
      <c r="UYQ36" s="570"/>
      <c r="UYR36" s="570"/>
      <c r="UYS36" s="570"/>
      <c r="UYT36" s="570"/>
      <c r="UYU36" s="570"/>
      <c r="UYV36" s="570"/>
      <c r="UYW36" s="570"/>
      <c r="UYX36" s="570"/>
      <c r="UYY36" s="570"/>
      <c r="UYZ36" s="570"/>
      <c r="UZA36" s="570"/>
      <c r="UZB36" s="570"/>
      <c r="UZC36" s="570"/>
      <c r="UZD36" s="570"/>
      <c r="UZE36" s="570"/>
      <c r="UZF36" s="570"/>
      <c r="UZG36" s="570"/>
      <c r="UZH36" s="570"/>
      <c r="UZI36" s="570"/>
      <c r="UZJ36" s="570"/>
      <c r="UZK36" s="570"/>
      <c r="UZL36" s="570"/>
      <c r="UZM36" s="570"/>
      <c r="UZN36" s="570"/>
      <c r="UZO36" s="570"/>
      <c r="UZP36" s="570"/>
      <c r="UZQ36" s="570"/>
      <c r="UZR36" s="570"/>
      <c r="UZS36" s="570"/>
      <c r="UZT36" s="570"/>
      <c r="UZU36" s="570"/>
      <c r="UZV36" s="570"/>
      <c r="UZW36" s="570"/>
      <c r="UZX36" s="570"/>
      <c r="UZY36" s="570"/>
      <c r="UZZ36" s="570"/>
      <c r="VAA36" s="570"/>
      <c r="VAB36" s="570"/>
      <c r="VAC36" s="570"/>
      <c r="VAD36" s="570"/>
      <c r="VAE36" s="570"/>
      <c r="VAF36" s="570"/>
      <c r="VAG36" s="570"/>
      <c r="VAH36" s="570"/>
      <c r="VAI36" s="570"/>
      <c r="VAJ36" s="570"/>
      <c r="VAK36" s="570"/>
      <c r="VAL36" s="570"/>
      <c r="VAM36" s="570"/>
      <c r="VAN36" s="570"/>
      <c r="VAO36" s="570"/>
      <c r="VAP36" s="570"/>
      <c r="VAQ36" s="570"/>
      <c r="VAR36" s="570"/>
      <c r="VAS36" s="570"/>
      <c r="VAT36" s="570"/>
      <c r="VAU36" s="570"/>
      <c r="VAV36" s="570"/>
      <c r="VAW36" s="570"/>
      <c r="VAX36" s="570"/>
      <c r="VAY36" s="570"/>
      <c r="VAZ36" s="570"/>
      <c r="VBA36" s="570"/>
      <c r="VBB36" s="570"/>
      <c r="VBC36" s="570"/>
      <c r="VBD36" s="570"/>
      <c r="VBE36" s="570"/>
      <c r="VBF36" s="570"/>
      <c r="VBG36" s="570"/>
      <c r="VBH36" s="570"/>
      <c r="VBI36" s="570"/>
      <c r="VBJ36" s="570"/>
      <c r="VBK36" s="570"/>
      <c r="VBL36" s="570"/>
      <c r="VBM36" s="570"/>
      <c r="VBN36" s="570"/>
      <c r="VBO36" s="570"/>
      <c r="VBP36" s="570"/>
      <c r="VBQ36" s="570"/>
      <c r="VBR36" s="570"/>
      <c r="VBS36" s="570"/>
      <c r="VBT36" s="570"/>
      <c r="VBU36" s="570"/>
      <c r="VBV36" s="570"/>
      <c r="VBW36" s="570"/>
      <c r="VBX36" s="570"/>
      <c r="VBY36" s="570"/>
      <c r="VBZ36" s="570"/>
      <c r="VCA36" s="570"/>
      <c r="VCB36" s="570"/>
      <c r="VCC36" s="570"/>
      <c r="VCD36" s="570"/>
      <c r="VCE36" s="570"/>
      <c r="VCF36" s="570"/>
      <c r="VCG36" s="570"/>
      <c r="VCH36" s="570"/>
      <c r="VCI36" s="570"/>
      <c r="VCJ36" s="570"/>
      <c r="VCK36" s="570"/>
      <c r="VCL36" s="570"/>
      <c r="VCM36" s="570"/>
      <c r="VCN36" s="570"/>
      <c r="VCO36" s="570"/>
      <c r="VCP36" s="570"/>
      <c r="VCQ36" s="570"/>
      <c r="VCR36" s="570"/>
      <c r="VCS36" s="570"/>
      <c r="VCT36" s="570"/>
      <c r="VCU36" s="570"/>
      <c r="VCV36" s="570"/>
      <c r="VCW36" s="570"/>
      <c r="VCX36" s="570"/>
      <c r="VCY36" s="570"/>
      <c r="VCZ36" s="570"/>
      <c r="VDA36" s="570"/>
      <c r="VDB36" s="570"/>
      <c r="VDC36" s="570"/>
      <c r="VDD36" s="570"/>
      <c r="VDE36" s="570"/>
      <c r="VDF36" s="570"/>
      <c r="VDG36" s="570"/>
      <c r="VDH36" s="570"/>
      <c r="VDI36" s="570"/>
      <c r="VDJ36" s="570"/>
      <c r="VDK36" s="570"/>
      <c r="VDL36" s="570"/>
      <c r="VDM36" s="570"/>
      <c r="VDN36" s="570"/>
      <c r="VDO36" s="570"/>
      <c r="VDP36" s="570"/>
      <c r="VDQ36" s="570"/>
      <c r="VDR36" s="570"/>
      <c r="VDS36" s="570"/>
      <c r="VDT36" s="570"/>
      <c r="VDU36" s="570"/>
      <c r="VDV36" s="570"/>
      <c r="VDW36" s="570"/>
      <c r="VDX36" s="570"/>
      <c r="VDY36" s="570"/>
      <c r="VDZ36" s="570"/>
      <c r="VEA36" s="570"/>
      <c r="VEB36" s="570"/>
      <c r="VEC36" s="570"/>
      <c r="VED36" s="570"/>
      <c r="VEE36" s="570"/>
      <c r="VEF36" s="570"/>
      <c r="VEG36" s="570"/>
      <c r="VEH36" s="570"/>
      <c r="VEI36" s="570"/>
      <c r="VEJ36" s="570"/>
      <c r="VEK36" s="570"/>
      <c r="VEL36" s="570"/>
      <c r="VEM36" s="570"/>
      <c r="VEN36" s="570"/>
      <c r="VEO36" s="570"/>
      <c r="VEP36" s="570"/>
      <c r="VEQ36" s="570"/>
      <c r="VER36" s="570"/>
      <c r="VES36" s="570"/>
      <c r="VET36" s="570"/>
      <c r="VEU36" s="570"/>
      <c r="VEV36" s="570"/>
      <c r="VEW36" s="570"/>
      <c r="VEX36" s="570"/>
      <c r="VEY36" s="570"/>
      <c r="VEZ36" s="570"/>
      <c r="VFA36" s="570"/>
      <c r="VFB36" s="570"/>
      <c r="VFC36" s="570"/>
      <c r="VFD36" s="570"/>
      <c r="VFE36" s="570"/>
      <c r="VFF36" s="570"/>
      <c r="VFG36" s="570"/>
      <c r="VFH36" s="570"/>
      <c r="VFI36" s="570"/>
      <c r="VFJ36" s="570"/>
      <c r="VFK36" s="570"/>
      <c r="VFL36" s="570"/>
      <c r="VFM36" s="570"/>
      <c r="VFN36" s="570"/>
      <c r="VFO36" s="570"/>
      <c r="VFP36" s="570"/>
      <c r="VFQ36" s="570"/>
      <c r="VFR36" s="570"/>
      <c r="VFS36" s="570"/>
      <c r="VFT36" s="570"/>
      <c r="VFU36" s="570"/>
      <c r="VFV36" s="570"/>
      <c r="VFW36" s="570"/>
      <c r="VFX36" s="570"/>
      <c r="VFY36" s="570"/>
      <c r="VFZ36" s="570"/>
      <c r="VGA36" s="570"/>
      <c r="VGB36" s="570"/>
      <c r="VGC36" s="570"/>
      <c r="VGD36" s="570"/>
      <c r="VGE36" s="570"/>
      <c r="VGF36" s="570"/>
      <c r="VGG36" s="570"/>
      <c r="VGH36" s="570"/>
      <c r="VGI36" s="570"/>
      <c r="VGJ36" s="570"/>
      <c r="VGK36" s="570"/>
      <c r="VGL36" s="570"/>
      <c r="VGM36" s="570"/>
      <c r="VGN36" s="570"/>
      <c r="VGO36" s="570"/>
      <c r="VGP36" s="570"/>
      <c r="VGQ36" s="570"/>
      <c r="VGR36" s="570"/>
      <c r="VGS36" s="570"/>
      <c r="VGT36" s="570"/>
      <c r="VGU36" s="570"/>
      <c r="VGV36" s="570"/>
      <c r="VGW36" s="570"/>
      <c r="VGX36" s="570"/>
      <c r="VGY36" s="570"/>
      <c r="VGZ36" s="570"/>
      <c r="VHA36" s="570"/>
      <c r="VHB36" s="570"/>
      <c r="VHC36" s="570"/>
      <c r="VHD36" s="570"/>
      <c r="VHE36" s="570"/>
      <c r="VHF36" s="570"/>
      <c r="VHG36" s="570"/>
      <c r="VHH36" s="570"/>
      <c r="VHI36" s="570"/>
      <c r="VHJ36" s="570"/>
      <c r="VHK36" s="570"/>
      <c r="VHL36" s="570"/>
      <c r="VHM36" s="570"/>
      <c r="VHN36" s="570"/>
      <c r="VHO36" s="570"/>
      <c r="VHP36" s="570"/>
      <c r="VHQ36" s="570"/>
      <c r="VHR36" s="570"/>
      <c r="VHS36" s="570"/>
      <c r="VHT36" s="570"/>
      <c r="VHU36" s="570"/>
      <c r="VHV36" s="570"/>
      <c r="VHW36" s="570"/>
      <c r="VHX36" s="570"/>
      <c r="VHY36" s="570"/>
      <c r="VHZ36" s="570"/>
      <c r="VIA36" s="570"/>
      <c r="VIB36" s="570"/>
      <c r="VIC36" s="570"/>
      <c r="VID36" s="570"/>
      <c r="VIE36" s="570"/>
      <c r="VIF36" s="570"/>
      <c r="VIG36" s="570"/>
      <c r="VIH36" s="570"/>
      <c r="VII36" s="570"/>
      <c r="VIJ36" s="570"/>
      <c r="VIK36" s="570"/>
      <c r="VIL36" s="570"/>
      <c r="VIM36" s="570"/>
      <c r="VIN36" s="570"/>
      <c r="VIO36" s="570"/>
      <c r="VIP36" s="570"/>
      <c r="VIQ36" s="570"/>
      <c r="VIR36" s="570"/>
      <c r="VIS36" s="570"/>
      <c r="VIT36" s="570"/>
      <c r="VIU36" s="570"/>
      <c r="VIV36" s="570"/>
      <c r="VIW36" s="570"/>
      <c r="VIX36" s="570"/>
      <c r="VIY36" s="570"/>
      <c r="VIZ36" s="570"/>
      <c r="VJA36" s="570"/>
      <c r="VJB36" s="570"/>
      <c r="VJC36" s="570"/>
      <c r="VJD36" s="570"/>
      <c r="VJE36" s="570"/>
      <c r="VJF36" s="570"/>
      <c r="VJG36" s="570"/>
      <c r="VJH36" s="570"/>
      <c r="VJI36" s="570"/>
      <c r="VJJ36" s="570"/>
      <c r="VJK36" s="570"/>
      <c r="VJL36" s="570"/>
      <c r="VJM36" s="570"/>
      <c r="VJN36" s="570"/>
      <c r="VJO36" s="570"/>
      <c r="VJP36" s="570"/>
      <c r="VJQ36" s="570"/>
      <c r="VJR36" s="570"/>
      <c r="VJS36" s="570"/>
      <c r="VJT36" s="570"/>
      <c r="VJU36" s="570"/>
      <c r="VJV36" s="570"/>
      <c r="VJW36" s="570"/>
      <c r="VJX36" s="570"/>
      <c r="VJY36" s="570"/>
      <c r="VJZ36" s="570"/>
      <c r="VKA36" s="570"/>
      <c r="VKB36" s="570"/>
      <c r="VKC36" s="570"/>
      <c r="VKD36" s="570"/>
      <c r="VKE36" s="570"/>
      <c r="VKF36" s="570"/>
      <c r="VKG36" s="570"/>
      <c r="VKH36" s="570"/>
      <c r="VKI36" s="570"/>
      <c r="VKJ36" s="570"/>
      <c r="VKK36" s="570"/>
      <c r="VKL36" s="570"/>
      <c r="VKM36" s="570"/>
      <c r="VKN36" s="570"/>
      <c r="VKO36" s="570"/>
      <c r="VKP36" s="570"/>
      <c r="VKQ36" s="570"/>
      <c r="VKR36" s="570"/>
      <c r="VKS36" s="570"/>
      <c r="VKT36" s="570"/>
      <c r="VKU36" s="570"/>
      <c r="VKV36" s="570"/>
      <c r="VKW36" s="570"/>
      <c r="VKX36" s="570"/>
      <c r="VKY36" s="570"/>
      <c r="VKZ36" s="570"/>
      <c r="VLA36" s="570"/>
      <c r="VLB36" s="570"/>
      <c r="VLC36" s="570"/>
      <c r="VLD36" s="570"/>
      <c r="VLE36" s="570"/>
      <c r="VLF36" s="570"/>
      <c r="VLG36" s="570"/>
      <c r="VLH36" s="570"/>
      <c r="VLI36" s="570"/>
      <c r="VLJ36" s="570"/>
      <c r="VLK36" s="570"/>
      <c r="VLL36" s="570"/>
      <c r="VLM36" s="570"/>
      <c r="VLN36" s="570"/>
      <c r="VLO36" s="570"/>
      <c r="VLP36" s="570"/>
      <c r="VLQ36" s="570"/>
      <c r="VLR36" s="570"/>
      <c r="VLS36" s="570"/>
      <c r="VLT36" s="570"/>
      <c r="VLU36" s="570"/>
      <c r="VLV36" s="570"/>
      <c r="VLW36" s="570"/>
      <c r="VLX36" s="570"/>
      <c r="VLY36" s="570"/>
      <c r="VLZ36" s="570"/>
      <c r="VMA36" s="570"/>
      <c r="VMB36" s="570"/>
      <c r="VMC36" s="570"/>
      <c r="VMD36" s="570"/>
      <c r="VME36" s="570"/>
      <c r="VMF36" s="570"/>
      <c r="VMG36" s="570"/>
      <c r="VMH36" s="570"/>
      <c r="VMI36" s="570"/>
      <c r="VMJ36" s="570"/>
      <c r="VMK36" s="570"/>
      <c r="VML36" s="570"/>
      <c r="VMM36" s="570"/>
      <c r="VMN36" s="570"/>
      <c r="VMO36" s="570"/>
      <c r="VMP36" s="570"/>
      <c r="VMQ36" s="570"/>
      <c r="VMR36" s="570"/>
      <c r="VMS36" s="570"/>
      <c r="VMT36" s="570"/>
      <c r="VMU36" s="570"/>
      <c r="VMV36" s="570"/>
      <c r="VMW36" s="570"/>
      <c r="VMX36" s="570"/>
      <c r="VMY36" s="570"/>
      <c r="VMZ36" s="570"/>
      <c r="VNA36" s="570"/>
      <c r="VNB36" s="570"/>
      <c r="VNC36" s="570"/>
      <c r="VND36" s="570"/>
      <c r="VNE36" s="570"/>
      <c r="VNF36" s="570"/>
      <c r="VNG36" s="570"/>
      <c r="VNH36" s="570"/>
      <c r="VNI36" s="570"/>
      <c r="VNJ36" s="570"/>
      <c r="VNK36" s="570"/>
      <c r="VNL36" s="570"/>
      <c r="VNM36" s="570"/>
      <c r="VNN36" s="570"/>
      <c r="VNO36" s="570"/>
      <c r="VNP36" s="570"/>
      <c r="VNQ36" s="570"/>
      <c r="VNR36" s="570"/>
      <c r="VNS36" s="570"/>
      <c r="VNT36" s="570"/>
      <c r="VNU36" s="570"/>
      <c r="VNV36" s="570"/>
      <c r="VNW36" s="570"/>
      <c r="VNX36" s="570"/>
      <c r="VNY36" s="570"/>
      <c r="VNZ36" s="570"/>
      <c r="VOA36" s="570"/>
      <c r="VOB36" s="570"/>
      <c r="VOC36" s="570"/>
      <c r="VOD36" s="570"/>
      <c r="VOE36" s="570"/>
      <c r="VOF36" s="570"/>
      <c r="VOG36" s="570"/>
      <c r="VOH36" s="570"/>
      <c r="VOI36" s="570"/>
      <c r="VOJ36" s="570"/>
      <c r="VOK36" s="570"/>
      <c r="VOL36" s="570"/>
      <c r="VOM36" s="570"/>
      <c r="VON36" s="570"/>
      <c r="VOO36" s="570"/>
      <c r="VOP36" s="570"/>
      <c r="VOQ36" s="570"/>
      <c r="VOR36" s="570"/>
      <c r="VOS36" s="570"/>
      <c r="VOT36" s="570"/>
      <c r="VOU36" s="570"/>
      <c r="VOV36" s="570"/>
      <c r="VOW36" s="570"/>
      <c r="VOX36" s="570"/>
      <c r="VOY36" s="570"/>
      <c r="VOZ36" s="570"/>
      <c r="VPA36" s="570"/>
      <c r="VPB36" s="570"/>
      <c r="VPC36" s="570"/>
      <c r="VPD36" s="570"/>
      <c r="VPE36" s="570"/>
      <c r="VPF36" s="570"/>
      <c r="VPG36" s="570"/>
      <c r="VPH36" s="570"/>
      <c r="VPI36" s="570"/>
      <c r="VPJ36" s="570"/>
      <c r="VPK36" s="570"/>
      <c r="VPL36" s="570"/>
      <c r="VPM36" s="570"/>
      <c r="VPN36" s="570"/>
      <c r="VPO36" s="570"/>
      <c r="VPP36" s="570"/>
      <c r="VPQ36" s="570"/>
      <c r="VPR36" s="570"/>
      <c r="VPS36" s="570"/>
      <c r="VPT36" s="570"/>
      <c r="VPU36" s="570"/>
      <c r="VPV36" s="570"/>
      <c r="VPW36" s="570"/>
      <c r="VPX36" s="570"/>
      <c r="VPY36" s="570"/>
      <c r="VPZ36" s="570"/>
      <c r="VQA36" s="570"/>
      <c r="VQB36" s="570"/>
      <c r="VQC36" s="570"/>
      <c r="VQD36" s="570"/>
      <c r="VQE36" s="570"/>
      <c r="VQF36" s="570"/>
      <c r="VQG36" s="570"/>
      <c r="VQH36" s="570"/>
      <c r="VQI36" s="570"/>
      <c r="VQJ36" s="570"/>
      <c r="VQK36" s="570"/>
      <c r="VQL36" s="570"/>
      <c r="VQM36" s="570"/>
      <c r="VQN36" s="570"/>
      <c r="VQO36" s="570"/>
      <c r="VQP36" s="570"/>
      <c r="VQQ36" s="570"/>
      <c r="VQR36" s="570"/>
      <c r="VQS36" s="570"/>
      <c r="VQT36" s="570"/>
      <c r="VQU36" s="570"/>
      <c r="VQV36" s="570"/>
      <c r="VQW36" s="570"/>
      <c r="VQX36" s="570"/>
      <c r="VQY36" s="570"/>
      <c r="VQZ36" s="570"/>
      <c r="VRA36" s="570"/>
      <c r="VRB36" s="570"/>
      <c r="VRC36" s="570"/>
      <c r="VRD36" s="570"/>
      <c r="VRE36" s="570"/>
      <c r="VRF36" s="570"/>
      <c r="VRG36" s="570"/>
      <c r="VRH36" s="570"/>
      <c r="VRI36" s="570"/>
      <c r="VRJ36" s="570"/>
      <c r="VRK36" s="570"/>
      <c r="VRL36" s="570"/>
      <c r="VRM36" s="570"/>
      <c r="VRN36" s="570"/>
      <c r="VRO36" s="570"/>
      <c r="VRP36" s="570"/>
      <c r="VRQ36" s="570"/>
      <c r="VRR36" s="570"/>
      <c r="VRS36" s="570"/>
      <c r="VRT36" s="570"/>
      <c r="VRU36" s="570"/>
      <c r="VRV36" s="570"/>
      <c r="VRW36" s="570"/>
      <c r="VRX36" s="570"/>
      <c r="VRY36" s="570"/>
      <c r="VRZ36" s="570"/>
      <c r="VSA36" s="570"/>
      <c r="VSB36" s="570"/>
      <c r="VSC36" s="570"/>
      <c r="VSD36" s="570"/>
      <c r="VSE36" s="570"/>
      <c r="VSF36" s="570"/>
      <c r="VSG36" s="570"/>
      <c r="VSH36" s="570"/>
      <c r="VSI36" s="570"/>
      <c r="VSJ36" s="570"/>
      <c r="VSK36" s="570"/>
      <c r="VSL36" s="570"/>
      <c r="VSM36" s="570"/>
      <c r="VSN36" s="570"/>
      <c r="VSO36" s="570"/>
      <c r="VSP36" s="570"/>
      <c r="VSQ36" s="570"/>
      <c r="VSR36" s="570"/>
      <c r="VSS36" s="570"/>
      <c r="VST36" s="570"/>
      <c r="VSU36" s="570"/>
      <c r="VSV36" s="570"/>
      <c r="VSW36" s="570"/>
      <c r="VSX36" s="570"/>
      <c r="VSY36" s="570"/>
      <c r="VSZ36" s="570"/>
      <c r="VTA36" s="570"/>
      <c r="VTB36" s="570"/>
      <c r="VTC36" s="570"/>
      <c r="VTD36" s="570"/>
      <c r="VTE36" s="570"/>
      <c r="VTF36" s="570"/>
      <c r="VTG36" s="570"/>
      <c r="VTH36" s="570"/>
      <c r="VTI36" s="570"/>
      <c r="VTJ36" s="570"/>
      <c r="VTK36" s="570"/>
      <c r="VTL36" s="570"/>
      <c r="VTM36" s="570"/>
      <c r="VTN36" s="570"/>
      <c r="VTO36" s="570"/>
      <c r="VTP36" s="570"/>
      <c r="VTQ36" s="570"/>
      <c r="VTR36" s="570"/>
      <c r="VTS36" s="570"/>
      <c r="VTT36" s="570"/>
      <c r="VTU36" s="570"/>
      <c r="VTV36" s="570"/>
      <c r="VTW36" s="570"/>
      <c r="VTX36" s="570"/>
      <c r="VTY36" s="570"/>
      <c r="VTZ36" s="570"/>
      <c r="VUA36" s="570"/>
      <c r="VUB36" s="570"/>
      <c r="VUC36" s="570"/>
      <c r="VUD36" s="570"/>
      <c r="VUE36" s="570"/>
      <c r="VUF36" s="570"/>
      <c r="VUG36" s="570"/>
      <c r="VUH36" s="570"/>
      <c r="VUI36" s="570"/>
      <c r="VUJ36" s="570"/>
      <c r="VUK36" s="570"/>
      <c r="VUL36" s="570"/>
      <c r="VUM36" s="570"/>
      <c r="VUN36" s="570"/>
      <c r="VUO36" s="570"/>
      <c r="VUP36" s="570"/>
      <c r="VUQ36" s="570"/>
      <c r="VUR36" s="570"/>
      <c r="VUS36" s="570"/>
      <c r="VUT36" s="570"/>
      <c r="VUU36" s="570"/>
      <c r="VUV36" s="570"/>
      <c r="VUW36" s="570"/>
      <c r="VUX36" s="570"/>
      <c r="VUY36" s="570"/>
      <c r="VUZ36" s="570"/>
      <c r="VVA36" s="570"/>
      <c r="VVB36" s="570"/>
      <c r="VVC36" s="570"/>
      <c r="VVD36" s="570"/>
      <c r="VVE36" s="570"/>
      <c r="VVF36" s="570"/>
      <c r="VVG36" s="570"/>
      <c r="VVH36" s="570"/>
      <c r="VVI36" s="570"/>
      <c r="VVJ36" s="570"/>
      <c r="VVK36" s="570"/>
      <c r="VVL36" s="570"/>
      <c r="VVM36" s="570"/>
      <c r="VVN36" s="570"/>
      <c r="VVO36" s="570"/>
      <c r="VVP36" s="570"/>
      <c r="VVQ36" s="570"/>
      <c r="VVR36" s="570"/>
      <c r="VVS36" s="570"/>
      <c r="VVT36" s="570"/>
      <c r="VVU36" s="570"/>
      <c r="VVV36" s="570"/>
      <c r="VVW36" s="570"/>
      <c r="VVX36" s="570"/>
      <c r="VVY36" s="570"/>
      <c r="VVZ36" s="570"/>
      <c r="VWA36" s="570"/>
      <c r="VWB36" s="570"/>
      <c r="VWC36" s="570"/>
      <c r="VWD36" s="570"/>
      <c r="VWE36" s="570"/>
      <c r="VWF36" s="570"/>
      <c r="VWG36" s="570"/>
      <c r="VWH36" s="570"/>
      <c r="VWI36" s="570"/>
      <c r="VWJ36" s="570"/>
      <c r="VWK36" s="570"/>
      <c r="VWL36" s="570"/>
      <c r="VWM36" s="570"/>
      <c r="VWN36" s="570"/>
      <c r="VWO36" s="570"/>
      <c r="VWP36" s="570"/>
      <c r="VWQ36" s="570"/>
      <c r="VWR36" s="570"/>
      <c r="VWS36" s="570"/>
      <c r="VWT36" s="570"/>
      <c r="VWU36" s="570"/>
      <c r="VWV36" s="570"/>
      <c r="VWW36" s="570"/>
      <c r="VWX36" s="570"/>
      <c r="VWY36" s="570"/>
      <c r="VWZ36" s="570"/>
      <c r="VXA36" s="570"/>
      <c r="VXB36" s="570"/>
      <c r="VXC36" s="570"/>
      <c r="VXD36" s="570"/>
      <c r="VXE36" s="570"/>
      <c r="VXF36" s="570"/>
      <c r="VXG36" s="570"/>
      <c r="VXH36" s="570"/>
      <c r="VXI36" s="570"/>
      <c r="VXJ36" s="570"/>
      <c r="VXK36" s="570"/>
      <c r="VXL36" s="570"/>
      <c r="VXM36" s="570"/>
      <c r="VXN36" s="570"/>
      <c r="VXO36" s="570"/>
      <c r="VXP36" s="570"/>
      <c r="VXQ36" s="570"/>
      <c r="VXR36" s="570"/>
      <c r="VXS36" s="570"/>
      <c r="VXT36" s="570"/>
      <c r="VXU36" s="570"/>
      <c r="VXV36" s="570"/>
      <c r="VXW36" s="570"/>
      <c r="VXX36" s="570"/>
      <c r="VXY36" s="570"/>
      <c r="VXZ36" s="570"/>
      <c r="VYA36" s="570"/>
      <c r="VYB36" s="570"/>
      <c r="VYC36" s="570"/>
      <c r="VYD36" s="570"/>
      <c r="VYE36" s="570"/>
      <c r="VYF36" s="570"/>
      <c r="VYG36" s="570"/>
      <c r="VYH36" s="570"/>
      <c r="VYI36" s="570"/>
      <c r="VYJ36" s="570"/>
      <c r="VYK36" s="570"/>
      <c r="VYL36" s="570"/>
      <c r="VYM36" s="570"/>
      <c r="VYN36" s="570"/>
      <c r="VYO36" s="570"/>
      <c r="VYP36" s="570"/>
      <c r="VYQ36" s="570"/>
      <c r="VYR36" s="570"/>
      <c r="VYS36" s="570"/>
      <c r="VYT36" s="570"/>
      <c r="VYU36" s="570"/>
      <c r="VYV36" s="570"/>
      <c r="VYW36" s="570"/>
      <c r="VYX36" s="570"/>
      <c r="VYY36" s="570"/>
      <c r="VYZ36" s="570"/>
      <c r="VZA36" s="570"/>
      <c r="VZB36" s="570"/>
      <c r="VZC36" s="570"/>
      <c r="VZD36" s="570"/>
      <c r="VZE36" s="570"/>
      <c r="VZF36" s="570"/>
      <c r="VZG36" s="570"/>
      <c r="VZH36" s="570"/>
      <c r="VZI36" s="570"/>
      <c r="VZJ36" s="570"/>
      <c r="VZK36" s="570"/>
      <c r="VZL36" s="570"/>
      <c r="VZM36" s="570"/>
      <c r="VZN36" s="570"/>
      <c r="VZO36" s="570"/>
      <c r="VZP36" s="570"/>
      <c r="VZQ36" s="570"/>
      <c r="VZR36" s="570"/>
      <c r="VZS36" s="570"/>
      <c r="VZT36" s="570"/>
      <c r="VZU36" s="570"/>
      <c r="VZV36" s="570"/>
      <c r="VZW36" s="570"/>
      <c r="VZX36" s="570"/>
      <c r="VZY36" s="570"/>
      <c r="VZZ36" s="570"/>
      <c r="WAA36" s="570"/>
      <c r="WAB36" s="570"/>
      <c r="WAC36" s="570"/>
      <c r="WAD36" s="570"/>
      <c r="WAE36" s="570"/>
      <c r="WAF36" s="570"/>
      <c r="WAG36" s="570"/>
      <c r="WAH36" s="570"/>
      <c r="WAI36" s="570"/>
      <c r="WAJ36" s="570"/>
      <c r="WAK36" s="570"/>
      <c r="WAL36" s="570"/>
      <c r="WAM36" s="570"/>
      <c r="WAN36" s="570"/>
      <c r="WAO36" s="570"/>
      <c r="WAP36" s="570"/>
      <c r="WAQ36" s="570"/>
      <c r="WAR36" s="570"/>
      <c r="WAS36" s="570"/>
      <c r="WAT36" s="570"/>
      <c r="WAU36" s="570"/>
      <c r="WAV36" s="570"/>
      <c r="WAW36" s="570"/>
      <c r="WAX36" s="570"/>
      <c r="WAY36" s="570"/>
      <c r="WAZ36" s="570"/>
      <c r="WBA36" s="570"/>
      <c r="WBB36" s="570"/>
      <c r="WBC36" s="570"/>
      <c r="WBD36" s="570"/>
      <c r="WBE36" s="570"/>
      <c r="WBF36" s="570"/>
      <c r="WBG36" s="570"/>
      <c r="WBH36" s="570"/>
      <c r="WBI36" s="570"/>
      <c r="WBJ36" s="570"/>
      <c r="WBK36" s="570"/>
      <c r="WBL36" s="570"/>
      <c r="WBM36" s="570"/>
      <c r="WBN36" s="570"/>
      <c r="WBO36" s="570"/>
      <c r="WBP36" s="570"/>
      <c r="WBQ36" s="570"/>
      <c r="WBR36" s="570"/>
      <c r="WBS36" s="570"/>
      <c r="WBT36" s="570"/>
      <c r="WBU36" s="570"/>
      <c r="WBV36" s="570"/>
      <c r="WBW36" s="570"/>
      <c r="WBX36" s="570"/>
      <c r="WBY36" s="570"/>
      <c r="WBZ36" s="570"/>
      <c r="WCA36" s="570"/>
      <c r="WCB36" s="570"/>
      <c r="WCC36" s="570"/>
      <c r="WCD36" s="570"/>
      <c r="WCE36" s="570"/>
      <c r="WCF36" s="570"/>
      <c r="WCG36" s="570"/>
      <c r="WCH36" s="570"/>
      <c r="WCI36" s="570"/>
      <c r="WCJ36" s="570"/>
      <c r="WCK36" s="570"/>
      <c r="WCL36" s="570"/>
      <c r="WCM36" s="570"/>
      <c r="WCN36" s="570"/>
      <c r="WCO36" s="570"/>
      <c r="WCP36" s="570"/>
      <c r="WCQ36" s="570"/>
      <c r="WCR36" s="570"/>
      <c r="WCS36" s="570"/>
      <c r="WCT36" s="570"/>
      <c r="WCU36" s="570"/>
      <c r="WCV36" s="570"/>
      <c r="WCW36" s="570"/>
      <c r="WCX36" s="570"/>
      <c r="WCY36" s="570"/>
      <c r="WCZ36" s="570"/>
      <c r="WDA36" s="570"/>
      <c r="WDB36" s="570"/>
      <c r="WDC36" s="570"/>
      <c r="WDD36" s="570"/>
      <c r="WDE36" s="570"/>
      <c r="WDF36" s="570"/>
      <c r="WDG36" s="570"/>
      <c r="WDH36" s="570"/>
      <c r="WDI36" s="570"/>
      <c r="WDJ36" s="570"/>
      <c r="WDK36" s="570"/>
      <c r="WDL36" s="570"/>
      <c r="WDM36" s="570"/>
      <c r="WDN36" s="570"/>
      <c r="WDO36" s="570"/>
      <c r="WDP36" s="570"/>
      <c r="WDQ36" s="570"/>
      <c r="WDR36" s="570"/>
      <c r="WDS36" s="570"/>
      <c r="WDT36" s="570"/>
      <c r="WDU36" s="570"/>
      <c r="WDV36" s="570"/>
      <c r="WDW36" s="570"/>
      <c r="WDX36" s="570"/>
      <c r="WDY36" s="570"/>
      <c r="WDZ36" s="570"/>
      <c r="WEA36" s="570"/>
      <c r="WEB36" s="570"/>
      <c r="WEC36" s="570"/>
      <c r="WED36" s="570"/>
      <c r="WEE36" s="570"/>
      <c r="WEF36" s="570"/>
      <c r="WEG36" s="570"/>
      <c r="WEH36" s="570"/>
      <c r="WEI36" s="570"/>
      <c r="WEJ36" s="570"/>
      <c r="WEK36" s="570"/>
      <c r="WEL36" s="570"/>
      <c r="WEM36" s="570"/>
      <c r="WEN36" s="570"/>
      <c r="WEO36" s="570"/>
      <c r="WEP36" s="570"/>
      <c r="WEQ36" s="570"/>
      <c r="WER36" s="570"/>
      <c r="WES36" s="570"/>
      <c r="WET36" s="570"/>
      <c r="WEU36" s="570"/>
      <c r="WEV36" s="570"/>
      <c r="WEW36" s="570"/>
      <c r="WEX36" s="570"/>
      <c r="WEY36" s="570"/>
      <c r="WEZ36" s="570"/>
      <c r="WFA36" s="570"/>
      <c r="WFB36" s="570"/>
      <c r="WFC36" s="570"/>
      <c r="WFD36" s="570"/>
      <c r="WFE36" s="570"/>
      <c r="WFF36" s="570"/>
      <c r="WFG36" s="570"/>
      <c r="WFH36" s="570"/>
      <c r="WFI36" s="570"/>
      <c r="WFJ36" s="570"/>
      <c r="WFK36" s="570"/>
      <c r="WFL36" s="570"/>
      <c r="WFM36" s="570"/>
      <c r="WFN36" s="570"/>
      <c r="WFO36" s="570"/>
      <c r="WFP36" s="570"/>
      <c r="WFQ36" s="570"/>
      <c r="WFR36" s="570"/>
      <c r="WFS36" s="570"/>
      <c r="WFT36" s="570"/>
      <c r="WFU36" s="570"/>
      <c r="WFV36" s="570"/>
      <c r="WFW36" s="570"/>
      <c r="WFX36" s="570"/>
      <c r="WFY36" s="570"/>
      <c r="WFZ36" s="570"/>
      <c r="WGA36" s="570"/>
      <c r="WGB36" s="570"/>
      <c r="WGC36" s="570"/>
      <c r="WGD36" s="570"/>
      <c r="WGE36" s="570"/>
      <c r="WGF36" s="570"/>
      <c r="WGG36" s="570"/>
      <c r="WGH36" s="570"/>
      <c r="WGI36" s="570"/>
      <c r="WGJ36" s="570"/>
      <c r="WGK36" s="570"/>
      <c r="WGL36" s="570"/>
      <c r="WGM36" s="570"/>
      <c r="WGN36" s="570"/>
      <c r="WGO36" s="570"/>
      <c r="WGP36" s="570"/>
      <c r="WGQ36" s="570"/>
      <c r="WGR36" s="570"/>
      <c r="WGS36" s="570"/>
      <c r="WGT36" s="570"/>
      <c r="WGU36" s="570"/>
      <c r="WGV36" s="570"/>
      <c r="WGW36" s="570"/>
      <c r="WGX36" s="570"/>
      <c r="WGY36" s="570"/>
      <c r="WGZ36" s="570"/>
      <c r="WHA36" s="570"/>
      <c r="WHB36" s="570"/>
      <c r="WHC36" s="570"/>
      <c r="WHD36" s="570"/>
      <c r="WHE36" s="570"/>
      <c r="WHF36" s="570"/>
      <c r="WHG36" s="570"/>
      <c r="WHH36" s="570"/>
      <c r="WHI36" s="570"/>
      <c r="WHJ36" s="570"/>
      <c r="WHK36" s="570"/>
      <c r="WHL36" s="570"/>
      <c r="WHM36" s="570"/>
      <c r="WHN36" s="570"/>
      <c r="WHO36" s="570"/>
      <c r="WHP36" s="570"/>
      <c r="WHQ36" s="570"/>
      <c r="WHR36" s="570"/>
      <c r="WHS36" s="570"/>
      <c r="WHT36" s="570"/>
      <c r="WHU36" s="570"/>
      <c r="WHV36" s="570"/>
      <c r="WHW36" s="570"/>
      <c r="WHX36" s="570"/>
      <c r="WHY36" s="570"/>
      <c r="WHZ36" s="570"/>
      <c r="WIA36" s="570"/>
      <c r="WIB36" s="570"/>
      <c r="WIC36" s="570"/>
      <c r="WID36" s="570"/>
      <c r="WIE36" s="570"/>
      <c r="WIF36" s="570"/>
      <c r="WIG36" s="570"/>
      <c r="WIH36" s="570"/>
      <c r="WII36" s="570"/>
      <c r="WIJ36" s="570"/>
      <c r="WIK36" s="570"/>
      <c r="WIL36" s="570"/>
      <c r="WIM36" s="570"/>
      <c r="WIN36" s="570"/>
      <c r="WIO36" s="570"/>
      <c r="WIP36" s="570"/>
      <c r="WIQ36" s="570"/>
      <c r="WIR36" s="570"/>
      <c r="WIS36" s="570"/>
      <c r="WIT36" s="570"/>
      <c r="WIU36" s="570"/>
      <c r="WIV36" s="570"/>
      <c r="WIW36" s="570"/>
      <c r="WIX36" s="570"/>
      <c r="WIY36" s="570"/>
      <c r="WIZ36" s="570"/>
      <c r="WJA36" s="570"/>
      <c r="WJB36" s="570"/>
      <c r="WJC36" s="570"/>
      <c r="WJD36" s="570"/>
      <c r="WJE36" s="570"/>
      <c r="WJF36" s="570"/>
      <c r="WJG36" s="570"/>
      <c r="WJH36" s="570"/>
      <c r="WJI36" s="570"/>
      <c r="WJJ36" s="570"/>
      <c r="WJK36" s="570"/>
      <c r="WJL36" s="570"/>
      <c r="WJM36" s="570"/>
      <c r="WJN36" s="570"/>
      <c r="WJO36" s="570"/>
      <c r="WJP36" s="570"/>
      <c r="WJQ36" s="570"/>
      <c r="WJR36" s="570"/>
      <c r="WJS36" s="570"/>
      <c r="WJT36" s="570"/>
      <c r="WJU36" s="570"/>
      <c r="WJV36" s="570"/>
      <c r="WJW36" s="570"/>
      <c r="WJX36" s="570"/>
      <c r="WJY36" s="570"/>
      <c r="WJZ36" s="570"/>
      <c r="WKA36" s="570"/>
      <c r="WKB36" s="570"/>
      <c r="WKC36" s="570"/>
      <c r="WKD36" s="570"/>
      <c r="WKE36" s="570"/>
      <c r="WKF36" s="570"/>
      <c r="WKG36" s="570"/>
      <c r="WKH36" s="570"/>
      <c r="WKI36" s="570"/>
      <c r="WKJ36" s="570"/>
      <c r="WKK36" s="570"/>
      <c r="WKL36" s="570"/>
      <c r="WKM36" s="570"/>
      <c r="WKN36" s="570"/>
      <c r="WKO36" s="570"/>
      <c r="WKP36" s="570"/>
      <c r="WKQ36" s="570"/>
      <c r="WKR36" s="570"/>
      <c r="WKS36" s="570"/>
      <c r="WKT36" s="570"/>
      <c r="WKU36" s="570"/>
      <c r="WKV36" s="570"/>
      <c r="WKW36" s="570"/>
      <c r="WKX36" s="570"/>
      <c r="WKY36" s="570"/>
      <c r="WKZ36" s="570"/>
      <c r="WLA36" s="570"/>
      <c r="WLB36" s="570"/>
      <c r="WLC36" s="570"/>
      <c r="WLD36" s="570"/>
      <c r="WLE36" s="570"/>
      <c r="WLF36" s="570"/>
      <c r="WLG36" s="570"/>
      <c r="WLH36" s="570"/>
      <c r="WLI36" s="570"/>
      <c r="WLJ36" s="570"/>
      <c r="WLK36" s="570"/>
      <c r="WLL36" s="570"/>
      <c r="WLM36" s="570"/>
      <c r="WLN36" s="570"/>
      <c r="WLO36" s="570"/>
      <c r="WLP36" s="570"/>
      <c r="WLQ36" s="570"/>
      <c r="WLR36" s="570"/>
      <c r="WLS36" s="570"/>
      <c r="WLT36" s="570"/>
      <c r="WLU36" s="570"/>
      <c r="WLV36" s="570"/>
      <c r="WLW36" s="570"/>
      <c r="WLX36" s="570"/>
      <c r="WLY36" s="570"/>
      <c r="WLZ36" s="570"/>
      <c r="WMA36" s="570"/>
      <c r="WMB36" s="570"/>
      <c r="WMC36" s="570"/>
      <c r="WMD36" s="570"/>
      <c r="WME36" s="570"/>
      <c r="WMF36" s="570"/>
      <c r="WMG36" s="570"/>
      <c r="WMH36" s="570"/>
      <c r="WMI36" s="570"/>
      <c r="WMJ36" s="570"/>
      <c r="WMK36" s="570"/>
      <c r="WML36" s="570"/>
      <c r="WMM36" s="570"/>
      <c r="WMN36" s="570"/>
      <c r="WMO36" s="570"/>
      <c r="WMP36" s="570"/>
      <c r="WMQ36" s="570"/>
      <c r="WMR36" s="570"/>
      <c r="WMS36" s="570"/>
      <c r="WMT36" s="570"/>
      <c r="WMU36" s="570"/>
      <c r="WMV36" s="570"/>
      <c r="WMW36" s="570"/>
      <c r="WMX36" s="570"/>
      <c r="WMY36" s="570"/>
      <c r="WMZ36" s="570"/>
      <c r="WNA36" s="570"/>
      <c r="WNB36" s="570"/>
      <c r="WNC36" s="570"/>
      <c r="WND36" s="570"/>
      <c r="WNE36" s="570"/>
      <c r="WNF36" s="570"/>
      <c r="WNG36" s="570"/>
      <c r="WNH36" s="570"/>
      <c r="WNI36" s="570"/>
      <c r="WNJ36" s="570"/>
      <c r="WNK36" s="570"/>
      <c r="WNL36" s="570"/>
      <c r="WNM36" s="570"/>
      <c r="WNN36" s="570"/>
      <c r="WNO36" s="570"/>
      <c r="WNP36" s="570"/>
      <c r="WNQ36" s="570"/>
      <c r="WNR36" s="570"/>
      <c r="WNS36" s="570"/>
      <c r="WNT36" s="570"/>
      <c r="WNU36" s="570"/>
      <c r="WNV36" s="570"/>
      <c r="WNW36" s="570"/>
      <c r="WNX36" s="570"/>
      <c r="WNY36" s="570"/>
      <c r="WNZ36" s="570"/>
      <c r="WOA36" s="570"/>
      <c r="WOB36" s="570"/>
      <c r="WOC36" s="570"/>
      <c r="WOD36" s="570"/>
      <c r="WOE36" s="570"/>
      <c r="WOF36" s="570"/>
      <c r="WOG36" s="570"/>
      <c r="WOH36" s="570"/>
      <c r="WOI36" s="570"/>
      <c r="WOJ36" s="570"/>
      <c r="WOK36" s="570"/>
      <c r="WOL36" s="570"/>
      <c r="WOM36" s="570"/>
      <c r="WON36" s="570"/>
      <c r="WOO36" s="570"/>
      <c r="WOP36" s="570"/>
      <c r="WOQ36" s="570"/>
      <c r="WOR36" s="570"/>
      <c r="WOS36" s="570"/>
      <c r="WOT36" s="570"/>
      <c r="WOU36" s="570"/>
      <c r="WOV36" s="570"/>
      <c r="WOW36" s="570"/>
      <c r="WOX36" s="570"/>
      <c r="WOY36" s="570"/>
      <c r="WOZ36" s="570"/>
      <c r="WPA36" s="570"/>
      <c r="WPB36" s="570"/>
      <c r="WPC36" s="570"/>
      <c r="WPD36" s="570"/>
      <c r="WPE36" s="570"/>
      <c r="WPF36" s="570"/>
      <c r="WPG36" s="570"/>
      <c r="WPH36" s="570"/>
      <c r="WPI36" s="570"/>
      <c r="WPJ36" s="570"/>
      <c r="WPK36" s="570"/>
      <c r="WPL36" s="570"/>
      <c r="WPM36" s="570"/>
      <c r="WPN36" s="570"/>
      <c r="WPO36" s="570"/>
      <c r="WPP36" s="570"/>
      <c r="WPQ36" s="570"/>
      <c r="WPR36" s="570"/>
      <c r="WPS36" s="570"/>
      <c r="WPT36" s="570"/>
      <c r="WPU36" s="570"/>
      <c r="WPV36" s="570"/>
      <c r="WPW36" s="570"/>
      <c r="WPX36" s="570"/>
      <c r="WPY36" s="570"/>
      <c r="WPZ36" s="570"/>
      <c r="WQA36" s="570"/>
      <c r="WQB36" s="570"/>
      <c r="WQC36" s="570"/>
      <c r="WQD36" s="570"/>
      <c r="WQE36" s="570"/>
      <c r="WQF36" s="570"/>
      <c r="WQG36" s="570"/>
      <c r="WQH36" s="570"/>
      <c r="WQI36" s="570"/>
      <c r="WQJ36" s="570"/>
      <c r="WQK36" s="570"/>
      <c r="WQL36" s="570"/>
      <c r="WQM36" s="570"/>
      <c r="WQN36" s="570"/>
      <c r="WQO36" s="570"/>
      <c r="WQP36" s="570"/>
      <c r="WQQ36" s="570"/>
      <c r="WQR36" s="570"/>
      <c r="WQS36" s="570"/>
      <c r="WQT36" s="570"/>
      <c r="WQU36" s="570"/>
      <c r="WQV36" s="570"/>
      <c r="WQW36" s="570"/>
      <c r="WQX36" s="570"/>
      <c r="WQY36" s="570"/>
      <c r="WQZ36" s="570"/>
      <c r="WRA36" s="570"/>
      <c r="WRB36" s="570"/>
      <c r="WRC36" s="570"/>
      <c r="WRD36" s="570"/>
      <c r="WRE36" s="570"/>
      <c r="WRF36" s="570"/>
      <c r="WRG36" s="570"/>
      <c r="WRH36" s="570"/>
      <c r="WRI36" s="570"/>
      <c r="WRJ36" s="570"/>
      <c r="WRK36" s="570"/>
      <c r="WRL36" s="570"/>
      <c r="WRM36" s="570"/>
      <c r="WRN36" s="570"/>
      <c r="WRO36" s="570"/>
      <c r="WRP36" s="570"/>
      <c r="WRQ36" s="570"/>
      <c r="WRR36" s="570"/>
      <c r="WRS36" s="570"/>
      <c r="WRT36" s="570"/>
      <c r="WRU36" s="570"/>
      <c r="WRV36" s="570"/>
      <c r="WRW36" s="570"/>
      <c r="WRX36" s="570"/>
      <c r="WRY36" s="570"/>
      <c r="WRZ36" s="570"/>
      <c r="WSA36" s="570"/>
      <c r="WSB36" s="570"/>
      <c r="WSC36" s="570"/>
      <c r="WSD36" s="570"/>
      <c r="WSE36" s="570"/>
      <c r="WSF36" s="570"/>
      <c r="WSG36" s="570"/>
      <c r="WSH36" s="570"/>
      <c r="WSI36" s="570"/>
      <c r="WSJ36" s="570"/>
      <c r="WSK36" s="570"/>
      <c r="WSL36" s="570"/>
      <c r="WSM36" s="570"/>
      <c r="WSN36" s="570"/>
      <c r="WSO36" s="570"/>
      <c r="WSP36" s="570"/>
      <c r="WSQ36" s="570"/>
      <c r="WSR36" s="570"/>
      <c r="WSS36" s="570"/>
      <c r="WST36" s="570"/>
      <c r="WSU36" s="570"/>
      <c r="WSV36" s="570"/>
      <c r="WSW36" s="570"/>
      <c r="WSX36" s="570"/>
      <c r="WSY36" s="570"/>
      <c r="WSZ36" s="570"/>
      <c r="WTA36" s="570"/>
      <c r="WTB36" s="570"/>
      <c r="WTC36" s="570"/>
      <c r="WTD36" s="570"/>
      <c r="WTE36" s="570"/>
      <c r="WTF36" s="570"/>
      <c r="WTG36" s="570"/>
      <c r="WTH36" s="570"/>
      <c r="WTI36" s="570"/>
      <c r="WTJ36" s="570"/>
      <c r="WTK36" s="570"/>
      <c r="WTL36" s="570"/>
      <c r="WTM36" s="570"/>
      <c r="WTN36" s="570"/>
      <c r="WTO36" s="570"/>
      <c r="WTP36" s="570"/>
      <c r="WTQ36" s="570"/>
      <c r="WTR36" s="570"/>
      <c r="WTS36" s="570"/>
      <c r="WTT36" s="570"/>
      <c r="WTU36" s="570"/>
      <c r="WTV36" s="570"/>
      <c r="WTW36" s="570"/>
      <c r="WTX36" s="570"/>
      <c r="WTY36" s="570"/>
      <c r="WTZ36" s="570"/>
      <c r="WUA36" s="570"/>
      <c r="WUB36" s="570"/>
      <c r="WUC36" s="570"/>
      <c r="WUD36" s="570"/>
      <c r="WUE36" s="570"/>
      <c r="WUF36" s="570"/>
      <c r="WUG36" s="570"/>
      <c r="WUH36" s="570"/>
      <c r="WUI36" s="570"/>
      <c r="WUJ36" s="570"/>
      <c r="WUK36" s="570"/>
      <c r="WUL36" s="570"/>
      <c r="WUM36" s="570"/>
      <c r="WUN36" s="570"/>
      <c r="WUO36" s="570"/>
      <c r="WUP36" s="570"/>
      <c r="WUQ36" s="570"/>
      <c r="WUR36" s="570"/>
      <c r="WUS36" s="570"/>
      <c r="WUT36" s="570"/>
      <c r="WUU36" s="570"/>
      <c r="WUV36" s="570"/>
      <c r="WUW36" s="570"/>
      <c r="WUX36" s="570"/>
      <c r="WUY36" s="570"/>
      <c r="WUZ36" s="570"/>
      <c r="WVA36" s="570"/>
      <c r="WVB36" s="570"/>
      <c r="WVC36" s="570"/>
      <c r="WVD36" s="570"/>
      <c r="WVE36" s="570"/>
      <c r="WVF36" s="570"/>
      <c r="WVG36" s="570"/>
      <c r="WVH36" s="570"/>
      <c r="WVI36" s="570"/>
      <c r="WVJ36" s="570"/>
      <c r="WVK36" s="570"/>
      <c r="WVL36" s="570"/>
      <c r="WVM36" s="570"/>
      <c r="WVN36" s="570"/>
      <c r="WVO36" s="570"/>
      <c r="WVP36" s="570"/>
      <c r="WVQ36" s="570"/>
      <c r="WVR36" s="570"/>
      <c r="WVS36" s="570"/>
      <c r="WVT36" s="570"/>
      <c r="WVU36" s="570"/>
      <c r="WVV36" s="570"/>
      <c r="WVW36" s="570"/>
      <c r="WVX36" s="570"/>
      <c r="WVY36" s="570"/>
      <c r="WVZ36" s="570"/>
      <c r="WWA36" s="570"/>
      <c r="WWB36" s="570"/>
      <c r="WWC36" s="570"/>
      <c r="WWD36" s="570"/>
      <c r="WWE36" s="570"/>
      <c r="WWF36" s="570"/>
      <c r="WWG36" s="570"/>
      <c r="WWH36" s="570"/>
      <c r="WWI36" s="570"/>
      <c r="WWJ36" s="570"/>
      <c r="WWK36" s="570"/>
      <c r="WWL36" s="570"/>
      <c r="WWM36" s="570"/>
      <c r="WWN36" s="570"/>
      <c r="WWO36" s="570"/>
      <c r="WWP36" s="570"/>
      <c r="WWQ36" s="570"/>
      <c r="WWR36" s="570"/>
      <c r="WWS36" s="570"/>
      <c r="WWT36" s="570"/>
      <c r="WWU36" s="570"/>
      <c r="WWV36" s="570"/>
      <c r="WWW36" s="570"/>
      <c r="WWX36" s="570"/>
      <c r="WWY36" s="570"/>
      <c r="WWZ36" s="570"/>
      <c r="WXA36" s="570"/>
      <c r="WXB36" s="570"/>
      <c r="WXC36" s="570"/>
      <c r="WXD36" s="570"/>
      <c r="WXE36" s="570"/>
      <c r="WXF36" s="570"/>
      <c r="WXG36" s="570"/>
      <c r="WXH36" s="570"/>
      <c r="WXI36" s="570"/>
      <c r="WXJ36" s="570"/>
      <c r="WXK36" s="570"/>
      <c r="WXL36" s="570"/>
      <c r="WXM36" s="570"/>
      <c r="WXN36" s="570"/>
      <c r="WXO36" s="570"/>
      <c r="WXP36" s="570"/>
      <c r="WXQ36" s="570"/>
      <c r="WXR36" s="570"/>
      <c r="WXS36" s="570"/>
      <c r="WXT36" s="570"/>
      <c r="WXU36" s="570"/>
      <c r="WXV36" s="570"/>
      <c r="WXW36" s="570"/>
      <c r="WXX36" s="570"/>
      <c r="WXY36" s="570"/>
      <c r="WXZ36" s="570"/>
      <c r="WYA36" s="570"/>
      <c r="WYB36" s="570"/>
      <c r="WYC36" s="570"/>
      <c r="WYD36" s="570"/>
      <c r="WYE36" s="570"/>
      <c r="WYF36" s="570"/>
      <c r="WYG36" s="570"/>
      <c r="WYH36" s="570"/>
      <c r="WYI36" s="570"/>
      <c r="WYJ36" s="570"/>
      <c r="WYK36" s="570"/>
      <c r="WYL36" s="570"/>
      <c r="WYM36" s="570"/>
      <c r="WYN36" s="570"/>
      <c r="WYO36" s="570"/>
      <c r="WYP36" s="570"/>
      <c r="WYQ36" s="570"/>
      <c r="WYR36" s="570"/>
      <c r="WYS36" s="570"/>
      <c r="WYT36" s="570"/>
      <c r="WYU36" s="570"/>
      <c r="WYV36" s="570"/>
      <c r="WYW36" s="570"/>
      <c r="WYX36" s="570"/>
      <c r="WYY36" s="570"/>
      <c r="WYZ36" s="570"/>
      <c r="WZA36" s="570"/>
      <c r="WZB36" s="570"/>
      <c r="WZC36" s="570"/>
      <c r="WZD36" s="570"/>
      <c r="WZE36" s="570"/>
      <c r="WZF36" s="570"/>
      <c r="WZG36" s="570"/>
      <c r="WZH36" s="570"/>
      <c r="WZI36" s="570"/>
      <c r="WZJ36" s="570"/>
      <c r="WZK36" s="570"/>
      <c r="WZL36" s="570"/>
      <c r="WZM36" s="570"/>
      <c r="WZN36" s="570"/>
      <c r="WZO36" s="570"/>
      <c r="WZP36" s="570"/>
      <c r="WZQ36" s="570"/>
      <c r="WZR36" s="570"/>
      <c r="WZS36" s="570"/>
      <c r="WZT36" s="570"/>
      <c r="WZU36" s="570"/>
      <c r="WZV36" s="570"/>
      <c r="WZW36" s="570"/>
      <c r="WZX36" s="570"/>
      <c r="WZY36" s="570"/>
      <c r="WZZ36" s="570"/>
      <c r="XAA36" s="570"/>
      <c r="XAB36" s="570"/>
      <c r="XAC36" s="570"/>
      <c r="XAD36" s="570"/>
      <c r="XAE36" s="570"/>
      <c r="XAF36" s="570"/>
      <c r="XAG36" s="570"/>
      <c r="XAH36" s="570"/>
      <c r="XAI36" s="570"/>
      <c r="XAJ36" s="570"/>
      <c r="XAK36" s="570"/>
      <c r="XAL36" s="570"/>
      <c r="XAM36" s="570"/>
      <c r="XAN36" s="570"/>
      <c r="XAO36" s="570"/>
      <c r="XAP36" s="570"/>
      <c r="XAQ36" s="570"/>
      <c r="XAR36" s="570"/>
      <c r="XAS36" s="570"/>
      <c r="XAT36" s="570"/>
      <c r="XAU36" s="570"/>
      <c r="XAV36" s="570"/>
      <c r="XAW36" s="570"/>
      <c r="XAX36" s="570"/>
      <c r="XAY36" s="570"/>
      <c r="XAZ36" s="570"/>
      <c r="XBA36" s="570"/>
      <c r="XBB36" s="570"/>
      <c r="XBC36" s="570"/>
      <c r="XBD36" s="570"/>
      <c r="XBE36" s="570"/>
      <c r="XBF36" s="570"/>
      <c r="XBG36" s="570"/>
      <c r="XBH36" s="570"/>
      <c r="XBI36" s="570"/>
      <c r="XBJ36" s="570"/>
      <c r="XBK36" s="570"/>
      <c r="XBL36" s="570"/>
      <c r="XBM36" s="570"/>
      <c r="XBN36" s="570"/>
      <c r="XBO36" s="570"/>
      <c r="XBP36" s="570"/>
      <c r="XBQ36" s="570"/>
      <c r="XBR36" s="570"/>
      <c r="XBS36" s="570"/>
      <c r="XBT36" s="570"/>
      <c r="XBU36" s="570"/>
      <c r="XBV36" s="570"/>
      <c r="XBW36" s="570"/>
      <c r="XBX36" s="570"/>
      <c r="XBY36" s="570"/>
      <c r="XBZ36" s="570"/>
      <c r="XCA36" s="570"/>
      <c r="XCB36" s="570"/>
      <c r="XCC36" s="570"/>
      <c r="XCD36" s="570"/>
      <c r="XCE36" s="570"/>
      <c r="XCF36" s="570"/>
      <c r="XCG36" s="570"/>
      <c r="XCH36" s="570"/>
      <c r="XCI36" s="570"/>
      <c r="XCJ36" s="570"/>
      <c r="XCK36" s="570"/>
      <c r="XCL36" s="570"/>
      <c r="XCM36" s="570"/>
      <c r="XCN36" s="570"/>
      <c r="XCO36" s="570"/>
      <c r="XCP36" s="570"/>
      <c r="XCQ36" s="570"/>
      <c r="XCR36" s="570"/>
      <c r="XCS36" s="570"/>
      <c r="XCT36" s="570"/>
      <c r="XCU36" s="570"/>
      <c r="XCV36" s="570"/>
      <c r="XCW36" s="570"/>
      <c r="XCX36" s="570"/>
      <c r="XCY36" s="570"/>
      <c r="XCZ36" s="570"/>
      <c r="XDA36" s="570"/>
      <c r="XDB36" s="570"/>
      <c r="XDC36" s="570"/>
      <c r="XDD36" s="570"/>
      <c r="XDE36" s="570"/>
      <c r="XDF36" s="570"/>
      <c r="XDG36" s="570"/>
      <c r="XDH36" s="570"/>
      <c r="XDI36" s="570"/>
      <c r="XDJ36" s="570"/>
      <c r="XDK36" s="570"/>
      <c r="XDL36" s="570"/>
      <c r="XDM36" s="570"/>
      <c r="XDN36" s="570"/>
      <c r="XDO36" s="570"/>
      <c r="XDP36" s="570"/>
      <c r="XDQ36" s="570"/>
      <c r="XDR36" s="570"/>
      <c r="XDS36" s="570"/>
      <c r="XDT36" s="570"/>
      <c r="XDU36" s="570"/>
      <c r="XDV36" s="570"/>
      <c r="XDW36" s="570"/>
      <c r="XDX36" s="570"/>
      <c r="XDY36" s="570"/>
      <c r="XDZ36" s="570"/>
      <c r="XEA36" s="570"/>
      <c r="XEB36" s="570"/>
      <c r="XEC36" s="570"/>
      <c r="XED36" s="570"/>
      <c r="XEE36" s="570"/>
      <c r="XEF36" s="570"/>
      <c r="XEG36" s="570"/>
      <c r="XEH36" s="570"/>
      <c r="XEI36" s="570"/>
      <c r="XEJ36" s="570"/>
      <c r="XEK36" s="570"/>
      <c r="XEL36" s="570"/>
      <c r="XEM36" s="570"/>
      <c r="XEN36" s="570"/>
      <c r="XEO36" s="570"/>
      <c r="XEP36" s="570"/>
      <c r="XEQ36" s="570"/>
      <c r="XER36" s="570"/>
      <c r="XES36" s="570"/>
      <c r="XET36" s="570"/>
      <c r="XEU36" s="570"/>
      <c r="XEV36" s="570"/>
      <c r="XEW36" s="570"/>
      <c r="XEX36" s="570"/>
      <c r="XEY36" s="570"/>
      <c r="XEZ36" s="570"/>
      <c r="XFA36" s="570"/>
      <c r="XFB36" s="570"/>
      <c r="XFC36" s="570"/>
      <c r="XFD36" s="570"/>
    </row>
    <row r="37" spans="1:18">
      <c r="A37" s="569" t="s">
        <v>2084</v>
      </c>
      <c r="B37" s="569" t="s">
        <v>437</v>
      </c>
      <c r="C37" s="569" t="s">
        <v>2085</v>
      </c>
      <c r="D37" s="569">
        <v>21090.2</v>
      </c>
      <c r="E37" s="569">
        <v>22144.7</v>
      </c>
      <c r="F37" s="569" t="s">
        <v>1951</v>
      </c>
      <c r="G37" s="569" t="s">
        <v>2086</v>
      </c>
      <c r="H37" s="569" t="s">
        <v>1982</v>
      </c>
      <c r="I37" s="569">
        <v>1.54</v>
      </c>
      <c r="J37" s="569" t="s">
        <v>1955</v>
      </c>
      <c r="K37" s="573">
        <v>44671.0004976852</v>
      </c>
      <c r="L37" s="569" t="s">
        <v>1956</v>
      </c>
      <c r="M37" s="569" t="s">
        <v>2087</v>
      </c>
      <c r="N37" s="569">
        <v>2163.09</v>
      </c>
      <c r="O37" s="569">
        <v>68.38</v>
      </c>
      <c r="P37" s="569">
        <v>977</v>
      </c>
      <c r="Q37" s="569">
        <v>0</v>
      </c>
      <c r="R37" s="569">
        <f t="shared" si="1"/>
        <v>1431</v>
      </c>
    </row>
    <row r="38" s="568" customFormat="1" spans="1:16384">
      <c r="A38" s="569" t="s">
        <v>2088</v>
      </c>
      <c r="B38" s="569" t="s">
        <v>437</v>
      </c>
      <c r="C38" s="569" t="s">
        <v>2089</v>
      </c>
      <c r="D38" s="569">
        <v>718046.1</v>
      </c>
      <c r="E38" s="569">
        <v>646241.49</v>
      </c>
      <c r="F38" s="569" t="s">
        <v>1951</v>
      </c>
      <c r="G38" s="569" t="s">
        <v>1951</v>
      </c>
      <c r="H38" s="569" t="s">
        <v>1953</v>
      </c>
      <c r="I38" s="569">
        <v>0.9</v>
      </c>
      <c r="J38" s="569" t="s">
        <v>1955</v>
      </c>
      <c r="K38" s="573">
        <v>44671.0004976852</v>
      </c>
      <c r="L38" s="569" t="s">
        <v>1956</v>
      </c>
      <c r="M38" s="569" t="s">
        <v>1957</v>
      </c>
      <c r="N38" s="569">
        <v>61033.92</v>
      </c>
      <c r="O38" s="569">
        <v>56.67</v>
      </c>
      <c r="P38" s="569">
        <v>944</v>
      </c>
      <c r="Q38" s="569">
        <v>0</v>
      </c>
      <c r="R38" s="569">
        <f t="shared" si="1"/>
        <v>1383</v>
      </c>
      <c r="S38" s="569"/>
      <c r="T38" s="569"/>
      <c r="U38" s="569"/>
      <c r="V38" s="569"/>
      <c r="W38" s="569"/>
      <c r="X38" s="569"/>
      <c r="Y38" s="569"/>
      <c r="Z38" s="569"/>
      <c r="AA38" s="569"/>
      <c r="AB38" s="569"/>
      <c r="AC38" s="569"/>
      <c r="AD38" s="569"/>
      <c r="AE38" s="569"/>
      <c r="AF38" s="569"/>
      <c r="AG38" s="569"/>
      <c r="AH38" s="569"/>
      <c r="AI38" s="569"/>
      <c r="AJ38" s="569"/>
      <c r="AK38" s="569"/>
      <c r="AL38" s="569"/>
      <c r="AM38" s="569"/>
      <c r="AN38" s="569"/>
      <c r="AO38" s="569"/>
      <c r="AP38" s="569"/>
      <c r="AQ38" s="569"/>
      <c r="AR38" s="569"/>
      <c r="AS38" s="569"/>
      <c r="AT38" s="569"/>
      <c r="AU38" s="569"/>
      <c r="AV38" s="569"/>
      <c r="AW38" s="569"/>
      <c r="AX38" s="569"/>
      <c r="AY38" s="569"/>
      <c r="AZ38" s="569"/>
      <c r="BA38" s="569"/>
      <c r="BB38" s="569"/>
      <c r="BC38" s="569"/>
      <c r="BD38" s="569"/>
      <c r="BE38" s="569"/>
      <c r="BF38" s="569"/>
      <c r="BG38" s="569"/>
      <c r="BH38" s="569"/>
      <c r="BI38" s="569"/>
      <c r="BJ38" s="569"/>
      <c r="BK38" s="569"/>
      <c r="BL38" s="569"/>
      <c r="BM38" s="569"/>
      <c r="BN38" s="569"/>
      <c r="BO38" s="569"/>
      <c r="BP38" s="569"/>
      <c r="BQ38" s="569"/>
      <c r="BR38" s="569"/>
      <c r="BS38" s="569"/>
      <c r="BT38" s="569"/>
      <c r="BU38" s="569"/>
      <c r="BV38" s="569"/>
      <c r="BW38" s="569"/>
      <c r="BX38" s="569"/>
      <c r="BY38" s="569"/>
      <c r="BZ38" s="569"/>
      <c r="CA38" s="569"/>
      <c r="CB38" s="569"/>
      <c r="CC38" s="569"/>
      <c r="CD38" s="569"/>
      <c r="CE38" s="569"/>
      <c r="CF38" s="569"/>
      <c r="CG38" s="569"/>
      <c r="CH38" s="569"/>
      <c r="CI38" s="569"/>
      <c r="CJ38" s="569"/>
      <c r="CK38" s="569"/>
      <c r="CL38" s="569"/>
      <c r="CM38" s="569"/>
      <c r="CN38" s="569"/>
      <c r="CO38" s="569"/>
      <c r="CP38" s="569"/>
      <c r="CQ38" s="569"/>
      <c r="CR38" s="569"/>
      <c r="CS38" s="569"/>
      <c r="CT38" s="569"/>
      <c r="CU38" s="569"/>
      <c r="CV38" s="569"/>
      <c r="CW38" s="569"/>
      <c r="CX38" s="569"/>
      <c r="CY38" s="569"/>
      <c r="CZ38" s="569"/>
      <c r="DA38" s="569"/>
      <c r="DB38" s="569"/>
      <c r="DC38" s="569"/>
      <c r="DD38" s="569"/>
      <c r="DE38" s="569"/>
      <c r="DF38" s="569"/>
      <c r="DG38" s="569"/>
      <c r="DH38" s="569"/>
      <c r="DI38" s="569"/>
      <c r="DJ38" s="569"/>
      <c r="DK38" s="569"/>
      <c r="DL38" s="569"/>
      <c r="DM38" s="569"/>
      <c r="DN38" s="569"/>
      <c r="DO38" s="569"/>
      <c r="DP38" s="569"/>
      <c r="DQ38" s="569"/>
      <c r="DR38" s="569"/>
      <c r="DS38" s="569"/>
      <c r="DT38" s="569"/>
      <c r="DU38" s="569"/>
      <c r="DV38" s="569"/>
      <c r="DW38" s="569"/>
      <c r="DX38" s="569"/>
      <c r="DY38" s="569"/>
      <c r="DZ38" s="569"/>
      <c r="EA38" s="569"/>
      <c r="EB38" s="569"/>
      <c r="EC38" s="569"/>
      <c r="ED38" s="569"/>
      <c r="EE38" s="569"/>
      <c r="EF38" s="569"/>
      <c r="EG38" s="569"/>
      <c r="EH38" s="569"/>
      <c r="EI38" s="569"/>
      <c r="EJ38" s="569"/>
      <c r="EK38" s="569"/>
      <c r="EL38" s="569"/>
      <c r="EM38" s="569"/>
      <c r="EN38" s="569"/>
      <c r="EO38" s="569"/>
      <c r="EP38" s="569"/>
      <c r="EQ38" s="569"/>
      <c r="ER38" s="569"/>
      <c r="ES38" s="569"/>
      <c r="ET38" s="569"/>
      <c r="EU38" s="569"/>
      <c r="EV38" s="569"/>
      <c r="EW38" s="569"/>
      <c r="EX38" s="569"/>
      <c r="EY38" s="569"/>
      <c r="EZ38" s="569"/>
      <c r="FA38" s="569"/>
      <c r="FB38" s="569"/>
      <c r="FC38" s="569"/>
      <c r="FD38" s="569"/>
      <c r="FE38" s="569"/>
      <c r="FF38" s="569"/>
      <c r="FG38" s="569"/>
      <c r="FH38" s="569"/>
      <c r="FI38" s="569"/>
      <c r="FJ38" s="569"/>
      <c r="FK38" s="569"/>
      <c r="FL38" s="569"/>
      <c r="FM38" s="569"/>
      <c r="FN38" s="569"/>
      <c r="FO38" s="569"/>
      <c r="FP38" s="569"/>
      <c r="FQ38" s="569"/>
      <c r="FR38" s="569"/>
      <c r="FS38" s="569"/>
      <c r="FT38" s="569"/>
      <c r="FU38" s="569"/>
      <c r="FV38" s="569"/>
      <c r="FW38" s="569"/>
      <c r="FX38" s="569"/>
      <c r="FY38" s="569"/>
      <c r="FZ38" s="569"/>
      <c r="GA38" s="569"/>
      <c r="GB38" s="569"/>
      <c r="GC38" s="569"/>
      <c r="GD38" s="569"/>
      <c r="GE38" s="569"/>
      <c r="GF38" s="569"/>
      <c r="GG38" s="569"/>
      <c r="GH38" s="569"/>
      <c r="GI38" s="569"/>
      <c r="GJ38" s="569"/>
      <c r="GK38" s="569"/>
      <c r="GL38" s="569"/>
      <c r="GM38" s="569"/>
      <c r="GN38" s="569"/>
      <c r="GO38" s="569"/>
      <c r="GP38" s="569"/>
      <c r="GQ38" s="569"/>
      <c r="GR38" s="569"/>
      <c r="GS38" s="569"/>
      <c r="GT38" s="569"/>
      <c r="GU38" s="569"/>
      <c r="GV38" s="569"/>
      <c r="GW38" s="569"/>
      <c r="GX38" s="569"/>
      <c r="GY38" s="569"/>
      <c r="GZ38" s="569"/>
      <c r="HA38" s="569"/>
      <c r="HB38" s="569"/>
      <c r="HC38" s="569"/>
      <c r="HD38" s="569"/>
      <c r="HE38" s="569"/>
      <c r="HF38" s="569"/>
      <c r="HG38" s="569"/>
      <c r="HH38" s="569"/>
      <c r="HI38" s="569"/>
      <c r="HJ38" s="569"/>
      <c r="HK38" s="569"/>
      <c r="HL38" s="569"/>
      <c r="HM38" s="569"/>
      <c r="HN38" s="569"/>
      <c r="HO38" s="569"/>
      <c r="HP38" s="569"/>
      <c r="HQ38" s="569"/>
      <c r="HR38" s="569"/>
      <c r="HS38" s="569"/>
      <c r="HT38" s="569"/>
      <c r="HU38" s="569"/>
      <c r="HV38" s="569"/>
      <c r="HW38" s="569"/>
      <c r="HX38" s="569"/>
      <c r="HY38" s="569"/>
      <c r="HZ38" s="569"/>
      <c r="IA38" s="569"/>
      <c r="IB38" s="569"/>
      <c r="IC38" s="569"/>
      <c r="ID38" s="569"/>
      <c r="IE38" s="569"/>
      <c r="IF38" s="569"/>
      <c r="IG38" s="569"/>
      <c r="IH38" s="569"/>
      <c r="II38" s="569"/>
      <c r="IJ38" s="569"/>
      <c r="IK38" s="569"/>
      <c r="IL38" s="569"/>
      <c r="IM38" s="569"/>
      <c r="IN38" s="569"/>
      <c r="IO38" s="569"/>
      <c r="IP38" s="569"/>
      <c r="IQ38" s="569"/>
      <c r="IR38" s="569"/>
      <c r="IS38" s="569"/>
      <c r="IT38" s="569"/>
      <c r="IU38" s="569"/>
      <c r="IV38" s="569"/>
      <c r="IW38" s="569"/>
      <c r="IX38" s="569"/>
      <c r="IY38" s="569"/>
      <c r="IZ38" s="569"/>
      <c r="JA38" s="569"/>
      <c r="JB38" s="569"/>
      <c r="JC38" s="569"/>
      <c r="JD38" s="569"/>
      <c r="JE38" s="569"/>
      <c r="JF38" s="569"/>
      <c r="JG38" s="569"/>
      <c r="JH38" s="569"/>
      <c r="JI38" s="569"/>
      <c r="JJ38" s="569"/>
      <c r="JK38" s="569"/>
      <c r="JL38" s="569"/>
      <c r="JM38" s="569"/>
      <c r="JN38" s="569"/>
      <c r="JO38" s="569"/>
      <c r="JP38" s="569"/>
      <c r="JQ38" s="569"/>
      <c r="JR38" s="569"/>
      <c r="JS38" s="569"/>
      <c r="JT38" s="569"/>
      <c r="JU38" s="569"/>
      <c r="JV38" s="569"/>
      <c r="JW38" s="569"/>
      <c r="JX38" s="569"/>
      <c r="JY38" s="569"/>
      <c r="JZ38" s="569"/>
      <c r="KA38" s="569"/>
      <c r="KB38" s="569"/>
      <c r="KC38" s="569"/>
      <c r="KD38" s="569"/>
      <c r="KE38" s="569"/>
      <c r="KF38" s="569"/>
      <c r="KG38" s="569"/>
      <c r="KH38" s="569"/>
      <c r="KI38" s="569"/>
      <c r="KJ38" s="569"/>
      <c r="KK38" s="569"/>
      <c r="KL38" s="569"/>
      <c r="KM38" s="569"/>
      <c r="KN38" s="569"/>
      <c r="KO38" s="569"/>
      <c r="KP38" s="569"/>
      <c r="KQ38" s="569"/>
      <c r="KR38" s="569"/>
      <c r="KS38" s="569"/>
      <c r="KT38" s="569"/>
      <c r="KU38" s="569"/>
      <c r="KV38" s="569"/>
      <c r="KW38" s="569"/>
      <c r="KX38" s="569"/>
      <c r="KY38" s="569"/>
      <c r="KZ38" s="569"/>
      <c r="LA38" s="569"/>
      <c r="LB38" s="569"/>
      <c r="LC38" s="569"/>
      <c r="LD38" s="569"/>
      <c r="LE38" s="569"/>
      <c r="LF38" s="569"/>
      <c r="LG38" s="569"/>
      <c r="LH38" s="569"/>
      <c r="LI38" s="569"/>
      <c r="LJ38" s="569"/>
      <c r="LK38" s="569"/>
      <c r="LL38" s="569"/>
      <c r="LM38" s="569"/>
      <c r="LN38" s="569"/>
      <c r="LO38" s="569"/>
      <c r="LP38" s="569"/>
      <c r="LQ38" s="569"/>
      <c r="LR38" s="569"/>
      <c r="LS38" s="569"/>
      <c r="LT38" s="569"/>
      <c r="LU38" s="569"/>
      <c r="LV38" s="569"/>
      <c r="LW38" s="569"/>
      <c r="LX38" s="569"/>
      <c r="LY38" s="569"/>
      <c r="LZ38" s="569"/>
      <c r="MA38" s="569"/>
      <c r="MB38" s="569"/>
      <c r="MC38" s="569"/>
      <c r="MD38" s="569"/>
      <c r="ME38" s="569"/>
      <c r="MF38" s="569"/>
      <c r="MG38" s="569"/>
      <c r="MH38" s="569"/>
      <c r="MI38" s="569"/>
      <c r="MJ38" s="569"/>
      <c r="MK38" s="569"/>
      <c r="ML38" s="569"/>
      <c r="MM38" s="569"/>
      <c r="MN38" s="569"/>
      <c r="MO38" s="569"/>
      <c r="MP38" s="569"/>
      <c r="MQ38" s="569"/>
      <c r="MR38" s="569"/>
      <c r="MS38" s="569"/>
      <c r="MT38" s="569"/>
      <c r="MU38" s="569"/>
      <c r="MV38" s="569"/>
      <c r="MW38" s="569"/>
      <c r="MX38" s="569"/>
      <c r="MY38" s="569"/>
      <c r="MZ38" s="569"/>
      <c r="NA38" s="569"/>
      <c r="NB38" s="569"/>
      <c r="NC38" s="569"/>
      <c r="ND38" s="569"/>
      <c r="NE38" s="569"/>
      <c r="NF38" s="569"/>
      <c r="NG38" s="569"/>
      <c r="NH38" s="569"/>
      <c r="NI38" s="569"/>
      <c r="NJ38" s="569"/>
      <c r="NK38" s="569"/>
      <c r="NL38" s="569"/>
      <c r="NM38" s="569"/>
      <c r="NN38" s="569"/>
      <c r="NO38" s="569"/>
      <c r="NP38" s="569"/>
      <c r="NQ38" s="569"/>
      <c r="NR38" s="569"/>
      <c r="NS38" s="569"/>
      <c r="NT38" s="569"/>
      <c r="NU38" s="569"/>
      <c r="NV38" s="569"/>
      <c r="NW38" s="569"/>
      <c r="NX38" s="569"/>
      <c r="NY38" s="569"/>
      <c r="NZ38" s="569"/>
      <c r="OA38" s="569"/>
      <c r="OB38" s="569"/>
      <c r="OC38" s="569"/>
      <c r="OD38" s="569"/>
      <c r="OE38" s="569"/>
      <c r="OF38" s="569"/>
      <c r="OG38" s="569"/>
      <c r="OH38" s="569"/>
      <c r="OI38" s="569"/>
      <c r="OJ38" s="569"/>
      <c r="OK38" s="569"/>
      <c r="OL38" s="569"/>
      <c r="OM38" s="569"/>
      <c r="ON38" s="569"/>
      <c r="OO38" s="569"/>
      <c r="OP38" s="569"/>
      <c r="OQ38" s="569"/>
      <c r="OR38" s="569"/>
      <c r="OS38" s="569"/>
      <c r="OT38" s="569"/>
      <c r="OU38" s="569"/>
      <c r="OV38" s="569"/>
      <c r="OW38" s="569"/>
      <c r="OX38" s="569"/>
      <c r="OY38" s="569"/>
      <c r="OZ38" s="569"/>
      <c r="PA38" s="569"/>
      <c r="PB38" s="569"/>
      <c r="PC38" s="569"/>
      <c r="PD38" s="569"/>
      <c r="PE38" s="569"/>
      <c r="PF38" s="569"/>
      <c r="PG38" s="569"/>
      <c r="PH38" s="569"/>
      <c r="PI38" s="569"/>
      <c r="PJ38" s="569"/>
      <c r="PK38" s="569"/>
      <c r="PL38" s="569"/>
      <c r="PM38" s="569"/>
      <c r="PN38" s="569"/>
      <c r="PO38" s="569"/>
      <c r="PP38" s="569"/>
      <c r="PQ38" s="569"/>
      <c r="PR38" s="569"/>
      <c r="PS38" s="569"/>
      <c r="PT38" s="569"/>
      <c r="PU38" s="569"/>
      <c r="PV38" s="569"/>
      <c r="PW38" s="569"/>
      <c r="PX38" s="569"/>
      <c r="PY38" s="569"/>
      <c r="PZ38" s="569"/>
      <c r="QA38" s="569"/>
      <c r="QB38" s="569"/>
      <c r="QC38" s="569"/>
      <c r="QD38" s="569"/>
      <c r="QE38" s="569"/>
      <c r="QF38" s="569"/>
      <c r="QG38" s="569"/>
      <c r="QH38" s="569"/>
      <c r="QI38" s="569"/>
      <c r="QJ38" s="569"/>
      <c r="QK38" s="569"/>
      <c r="QL38" s="569"/>
      <c r="QM38" s="569"/>
      <c r="QN38" s="569"/>
      <c r="QO38" s="569"/>
      <c r="QP38" s="569"/>
      <c r="QQ38" s="569"/>
      <c r="QR38" s="569"/>
      <c r="QS38" s="569"/>
      <c r="QT38" s="569"/>
      <c r="QU38" s="569"/>
      <c r="QV38" s="569"/>
      <c r="QW38" s="569"/>
      <c r="QX38" s="569"/>
      <c r="QY38" s="569"/>
      <c r="QZ38" s="569"/>
      <c r="RA38" s="569"/>
      <c r="RB38" s="569"/>
      <c r="RC38" s="569"/>
      <c r="RD38" s="569"/>
      <c r="RE38" s="569"/>
      <c r="RF38" s="569"/>
      <c r="RG38" s="569"/>
      <c r="RH38" s="569"/>
      <c r="RI38" s="569"/>
      <c r="RJ38" s="569"/>
      <c r="RK38" s="569"/>
      <c r="RL38" s="569"/>
      <c r="RM38" s="569"/>
      <c r="RN38" s="569"/>
      <c r="RO38" s="569"/>
      <c r="RP38" s="569"/>
      <c r="RQ38" s="569"/>
      <c r="RR38" s="569"/>
      <c r="RS38" s="569"/>
      <c r="RT38" s="569"/>
      <c r="RU38" s="569"/>
      <c r="RV38" s="569"/>
      <c r="RW38" s="569"/>
      <c r="RX38" s="569"/>
      <c r="RY38" s="569"/>
      <c r="RZ38" s="569"/>
      <c r="SA38" s="569"/>
      <c r="SB38" s="569"/>
      <c r="SC38" s="569"/>
      <c r="SD38" s="569"/>
      <c r="SE38" s="569"/>
      <c r="SF38" s="569"/>
      <c r="SG38" s="569"/>
      <c r="SH38" s="569"/>
      <c r="SI38" s="569"/>
      <c r="SJ38" s="569"/>
      <c r="SK38" s="569"/>
      <c r="SL38" s="569"/>
      <c r="SM38" s="569"/>
      <c r="SN38" s="569"/>
      <c r="SO38" s="569"/>
      <c r="SP38" s="569"/>
      <c r="SQ38" s="569"/>
      <c r="SR38" s="569"/>
      <c r="SS38" s="569"/>
      <c r="ST38" s="569"/>
      <c r="SU38" s="569"/>
      <c r="SV38" s="569"/>
      <c r="SW38" s="569"/>
      <c r="SX38" s="569"/>
      <c r="SY38" s="569"/>
      <c r="SZ38" s="569"/>
      <c r="TA38" s="569"/>
      <c r="TB38" s="569"/>
      <c r="TC38" s="569"/>
      <c r="TD38" s="569"/>
      <c r="TE38" s="569"/>
      <c r="TF38" s="569"/>
      <c r="TG38" s="569"/>
      <c r="TH38" s="569"/>
      <c r="TI38" s="569"/>
      <c r="TJ38" s="569"/>
      <c r="TK38" s="569"/>
      <c r="TL38" s="569"/>
      <c r="TM38" s="569"/>
      <c r="TN38" s="569"/>
      <c r="TO38" s="569"/>
      <c r="TP38" s="569"/>
      <c r="TQ38" s="569"/>
      <c r="TR38" s="569"/>
      <c r="TS38" s="569"/>
      <c r="TT38" s="569"/>
      <c r="TU38" s="569"/>
      <c r="TV38" s="569"/>
      <c r="TW38" s="569"/>
      <c r="TX38" s="569"/>
      <c r="TY38" s="569"/>
      <c r="TZ38" s="569"/>
      <c r="UA38" s="569"/>
      <c r="UB38" s="569"/>
      <c r="UC38" s="569"/>
      <c r="UD38" s="569"/>
      <c r="UE38" s="569"/>
      <c r="UF38" s="569"/>
      <c r="UG38" s="569"/>
      <c r="UH38" s="569"/>
      <c r="UI38" s="569"/>
      <c r="UJ38" s="569"/>
      <c r="UK38" s="569"/>
      <c r="UL38" s="569"/>
      <c r="UM38" s="569"/>
      <c r="UN38" s="569"/>
      <c r="UO38" s="569"/>
      <c r="UP38" s="569"/>
      <c r="UQ38" s="569"/>
      <c r="UR38" s="569"/>
      <c r="US38" s="569"/>
      <c r="UT38" s="569"/>
      <c r="UU38" s="569"/>
      <c r="UV38" s="569"/>
      <c r="UW38" s="569"/>
      <c r="UX38" s="569"/>
      <c r="UY38" s="569"/>
      <c r="UZ38" s="569"/>
      <c r="VA38" s="569"/>
      <c r="VB38" s="569"/>
      <c r="VC38" s="569"/>
      <c r="VD38" s="569"/>
      <c r="VE38" s="569"/>
      <c r="VF38" s="569"/>
      <c r="VG38" s="569"/>
      <c r="VH38" s="569"/>
      <c r="VI38" s="569"/>
      <c r="VJ38" s="569"/>
      <c r="VK38" s="569"/>
      <c r="VL38" s="569"/>
      <c r="VM38" s="569"/>
      <c r="VN38" s="569"/>
      <c r="VO38" s="569"/>
      <c r="VP38" s="569"/>
      <c r="VQ38" s="569"/>
      <c r="VR38" s="569"/>
      <c r="VS38" s="569"/>
      <c r="VT38" s="569"/>
      <c r="VU38" s="569"/>
      <c r="VV38" s="569"/>
      <c r="VW38" s="569"/>
      <c r="VX38" s="569"/>
      <c r="VY38" s="569"/>
      <c r="VZ38" s="569"/>
      <c r="WA38" s="569"/>
      <c r="WB38" s="569"/>
      <c r="WC38" s="569"/>
      <c r="WD38" s="569"/>
      <c r="WE38" s="569"/>
      <c r="WF38" s="569"/>
      <c r="WG38" s="569"/>
      <c r="WH38" s="569"/>
      <c r="WI38" s="569"/>
      <c r="WJ38" s="569"/>
      <c r="WK38" s="569"/>
      <c r="WL38" s="569"/>
      <c r="WM38" s="569"/>
      <c r="WN38" s="569"/>
      <c r="WO38" s="569"/>
      <c r="WP38" s="569"/>
      <c r="WQ38" s="569"/>
      <c r="WR38" s="569"/>
      <c r="WS38" s="569"/>
      <c r="WT38" s="569"/>
      <c r="WU38" s="569"/>
      <c r="WV38" s="569"/>
      <c r="WW38" s="569"/>
      <c r="WX38" s="569"/>
      <c r="WY38" s="569"/>
      <c r="WZ38" s="569"/>
      <c r="XA38" s="569"/>
      <c r="XB38" s="569"/>
      <c r="XC38" s="569"/>
      <c r="XD38" s="569"/>
      <c r="XE38" s="569"/>
      <c r="XF38" s="569"/>
      <c r="XG38" s="569"/>
      <c r="XH38" s="569"/>
      <c r="XI38" s="569"/>
      <c r="XJ38" s="569"/>
      <c r="XK38" s="569"/>
      <c r="XL38" s="569"/>
      <c r="XM38" s="569"/>
      <c r="XN38" s="569"/>
      <c r="XO38" s="569"/>
      <c r="XP38" s="569"/>
      <c r="XQ38" s="569"/>
      <c r="XR38" s="569"/>
      <c r="XS38" s="569"/>
      <c r="XT38" s="569"/>
      <c r="XU38" s="569"/>
      <c r="XV38" s="569"/>
      <c r="XW38" s="569"/>
      <c r="XX38" s="569"/>
      <c r="XY38" s="569"/>
      <c r="XZ38" s="569"/>
      <c r="YA38" s="569"/>
      <c r="YB38" s="569"/>
      <c r="YC38" s="569"/>
      <c r="YD38" s="569"/>
      <c r="YE38" s="569"/>
      <c r="YF38" s="569"/>
      <c r="YG38" s="569"/>
      <c r="YH38" s="569"/>
      <c r="YI38" s="569"/>
      <c r="YJ38" s="569"/>
      <c r="YK38" s="569"/>
      <c r="YL38" s="569"/>
      <c r="YM38" s="569"/>
      <c r="YN38" s="569"/>
      <c r="YO38" s="569"/>
      <c r="YP38" s="569"/>
      <c r="YQ38" s="569"/>
      <c r="YR38" s="569"/>
      <c r="YS38" s="569"/>
      <c r="YT38" s="569"/>
      <c r="YU38" s="569"/>
      <c r="YV38" s="569"/>
      <c r="YW38" s="569"/>
      <c r="YX38" s="569"/>
      <c r="YY38" s="569"/>
      <c r="YZ38" s="569"/>
      <c r="ZA38" s="569"/>
      <c r="ZB38" s="569"/>
      <c r="ZC38" s="569"/>
      <c r="ZD38" s="569"/>
      <c r="ZE38" s="569"/>
      <c r="ZF38" s="569"/>
      <c r="ZG38" s="569"/>
      <c r="ZH38" s="569"/>
      <c r="ZI38" s="569"/>
      <c r="ZJ38" s="569"/>
      <c r="ZK38" s="569"/>
      <c r="ZL38" s="569"/>
      <c r="ZM38" s="569"/>
      <c r="ZN38" s="569"/>
      <c r="ZO38" s="569"/>
      <c r="ZP38" s="569"/>
      <c r="ZQ38" s="569"/>
      <c r="ZR38" s="569"/>
      <c r="ZS38" s="569"/>
      <c r="ZT38" s="569"/>
      <c r="ZU38" s="569"/>
      <c r="ZV38" s="569"/>
      <c r="ZW38" s="569"/>
      <c r="ZX38" s="569"/>
      <c r="ZY38" s="569"/>
      <c r="ZZ38" s="569"/>
      <c r="AAA38" s="569"/>
      <c r="AAB38" s="569"/>
      <c r="AAC38" s="569"/>
      <c r="AAD38" s="569"/>
      <c r="AAE38" s="569"/>
      <c r="AAF38" s="569"/>
      <c r="AAG38" s="569"/>
      <c r="AAH38" s="569"/>
      <c r="AAI38" s="569"/>
      <c r="AAJ38" s="569"/>
      <c r="AAK38" s="569"/>
      <c r="AAL38" s="569"/>
      <c r="AAM38" s="569"/>
      <c r="AAN38" s="569"/>
      <c r="AAO38" s="569"/>
      <c r="AAP38" s="569"/>
      <c r="AAQ38" s="569"/>
      <c r="AAR38" s="569"/>
      <c r="AAS38" s="569"/>
      <c r="AAT38" s="569"/>
      <c r="AAU38" s="569"/>
      <c r="AAV38" s="569"/>
      <c r="AAW38" s="569"/>
      <c r="AAX38" s="569"/>
      <c r="AAY38" s="569"/>
      <c r="AAZ38" s="569"/>
      <c r="ABA38" s="569"/>
      <c r="ABB38" s="569"/>
      <c r="ABC38" s="569"/>
      <c r="ABD38" s="569"/>
      <c r="ABE38" s="569"/>
      <c r="ABF38" s="569"/>
      <c r="ABG38" s="569"/>
      <c r="ABH38" s="569"/>
      <c r="ABI38" s="569"/>
      <c r="ABJ38" s="569"/>
      <c r="ABK38" s="569"/>
      <c r="ABL38" s="569"/>
      <c r="ABM38" s="569"/>
      <c r="ABN38" s="569"/>
      <c r="ABO38" s="569"/>
      <c r="ABP38" s="569"/>
      <c r="ABQ38" s="569"/>
      <c r="ABR38" s="569"/>
      <c r="ABS38" s="569"/>
      <c r="ABT38" s="569"/>
      <c r="ABU38" s="569"/>
      <c r="ABV38" s="569"/>
      <c r="ABW38" s="569"/>
      <c r="ABX38" s="569"/>
      <c r="ABY38" s="569"/>
      <c r="ABZ38" s="569"/>
      <c r="ACA38" s="569"/>
      <c r="ACB38" s="569"/>
      <c r="ACC38" s="569"/>
      <c r="ACD38" s="569"/>
      <c r="ACE38" s="569"/>
      <c r="ACF38" s="569"/>
      <c r="ACG38" s="569"/>
      <c r="ACH38" s="569"/>
      <c r="ACI38" s="569"/>
      <c r="ACJ38" s="569"/>
      <c r="ACK38" s="569"/>
      <c r="ACL38" s="569"/>
      <c r="ACM38" s="569"/>
      <c r="ACN38" s="569"/>
      <c r="ACO38" s="569"/>
      <c r="ACP38" s="569"/>
      <c r="ACQ38" s="569"/>
      <c r="ACR38" s="569"/>
      <c r="ACS38" s="569"/>
      <c r="ACT38" s="569"/>
      <c r="ACU38" s="569"/>
      <c r="ACV38" s="569"/>
      <c r="ACW38" s="569"/>
      <c r="ACX38" s="569"/>
      <c r="ACY38" s="569"/>
      <c r="ACZ38" s="569"/>
      <c r="ADA38" s="569"/>
      <c r="ADB38" s="569"/>
      <c r="ADC38" s="569"/>
      <c r="ADD38" s="569"/>
      <c r="ADE38" s="569"/>
      <c r="ADF38" s="569"/>
      <c r="ADG38" s="569"/>
      <c r="ADH38" s="569"/>
      <c r="ADI38" s="569"/>
      <c r="ADJ38" s="569"/>
      <c r="ADK38" s="569"/>
      <c r="ADL38" s="569"/>
      <c r="ADM38" s="569"/>
      <c r="ADN38" s="569"/>
      <c r="ADO38" s="569"/>
      <c r="ADP38" s="569"/>
      <c r="ADQ38" s="569"/>
      <c r="ADR38" s="569"/>
      <c r="ADS38" s="569"/>
      <c r="ADT38" s="569"/>
      <c r="ADU38" s="569"/>
      <c r="ADV38" s="569"/>
      <c r="ADW38" s="569"/>
      <c r="ADX38" s="569"/>
      <c r="ADY38" s="569"/>
      <c r="ADZ38" s="569"/>
      <c r="AEA38" s="569"/>
      <c r="AEB38" s="569"/>
      <c r="AEC38" s="569"/>
      <c r="AED38" s="569"/>
      <c r="AEE38" s="569"/>
      <c r="AEF38" s="569"/>
      <c r="AEG38" s="569"/>
      <c r="AEH38" s="569"/>
      <c r="AEI38" s="569"/>
      <c r="AEJ38" s="569"/>
      <c r="AEK38" s="569"/>
      <c r="AEL38" s="569"/>
      <c r="AEM38" s="569"/>
      <c r="AEN38" s="569"/>
      <c r="AEO38" s="569"/>
      <c r="AEP38" s="569"/>
      <c r="AEQ38" s="569"/>
      <c r="AER38" s="569"/>
      <c r="AES38" s="569"/>
      <c r="AET38" s="569"/>
      <c r="AEU38" s="569"/>
      <c r="AEV38" s="569"/>
      <c r="AEW38" s="569"/>
      <c r="AEX38" s="569"/>
      <c r="AEY38" s="569"/>
      <c r="AEZ38" s="569"/>
      <c r="AFA38" s="569"/>
      <c r="AFB38" s="569"/>
      <c r="AFC38" s="569"/>
      <c r="AFD38" s="569"/>
      <c r="AFE38" s="569"/>
      <c r="AFF38" s="569"/>
      <c r="AFG38" s="569"/>
      <c r="AFH38" s="569"/>
      <c r="AFI38" s="569"/>
      <c r="AFJ38" s="569"/>
      <c r="AFK38" s="569"/>
      <c r="AFL38" s="569"/>
      <c r="AFM38" s="569"/>
      <c r="AFN38" s="569"/>
      <c r="AFO38" s="569"/>
      <c r="AFP38" s="569"/>
      <c r="AFQ38" s="569"/>
      <c r="AFR38" s="569"/>
      <c r="AFS38" s="569"/>
      <c r="AFT38" s="569"/>
      <c r="AFU38" s="569"/>
      <c r="AFV38" s="569"/>
      <c r="AFW38" s="569"/>
      <c r="AFX38" s="569"/>
      <c r="AFY38" s="569"/>
      <c r="AFZ38" s="569"/>
      <c r="AGA38" s="569"/>
      <c r="AGB38" s="569"/>
      <c r="AGC38" s="569"/>
      <c r="AGD38" s="569"/>
      <c r="AGE38" s="569"/>
      <c r="AGF38" s="569"/>
      <c r="AGG38" s="569"/>
      <c r="AGH38" s="569"/>
      <c r="AGI38" s="569"/>
      <c r="AGJ38" s="569"/>
      <c r="AGK38" s="569"/>
      <c r="AGL38" s="569"/>
      <c r="AGM38" s="569"/>
      <c r="AGN38" s="569"/>
      <c r="AGO38" s="569"/>
      <c r="AGP38" s="569"/>
      <c r="AGQ38" s="569"/>
      <c r="AGR38" s="569"/>
      <c r="AGS38" s="569"/>
      <c r="AGT38" s="569"/>
      <c r="AGU38" s="569"/>
      <c r="AGV38" s="569"/>
      <c r="AGW38" s="569"/>
      <c r="AGX38" s="569"/>
      <c r="AGY38" s="569"/>
      <c r="AGZ38" s="569"/>
      <c r="AHA38" s="569"/>
      <c r="AHB38" s="569"/>
      <c r="AHC38" s="569"/>
      <c r="AHD38" s="569"/>
      <c r="AHE38" s="569"/>
      <c r="AHF38" s="569"/>
      <c r="AHG38" s="569"/>
      <c r="AHH38" s="569"/>
      <c r="AHI38" s="569"/>
      <c r="AHJ38" s="569"/>
      <c r="AHK38" s="569"/>
      <c r="AHL38" s="569"/>
      <c r="AHM38" s="569"/>
      <c r="AHN38" s="569"/>
      <c r="AHO38" s="569"/>
      <c r="AHP38" s="569"/>
      <c r="AHQ38" s="569"/>
      <c r="AHR38" s="569"/>
      <c r="AHS38" s="569"/>
      <c r="AHT38" s="569"/>
      <c r="AHU38" s="569"/>
      <c r="AHV38" s="569"/>
      <c r="AHW38" s="569"/>
      <c r="AHX38" s="569"/>
      <c r="AHY38" s="569"/>
      <c r="AHZ38" s="569"/>
      <c r="AIA38" s="569"/>
      <c r="AIB38" s="569"/>
      <c r="AIC38" s="569"/>
      <c r="AID38" s="569"/>
      <c r="AIE38" s="569"/>
      <c r="AIF38" s="569"/>
      <c r="AIG38" s="569"/>
      <c r="AIH38" s="569"/>
      <c r="AII38" s="569"/>
      <c r="AIJ38" s="569"/>
      <c r="AIK38" s="569"/>
      <c r="AIL38" s="569"/>
      <c r="AIM38" s="569"/>
      <c r="AIN38" s="569"/>
      <c r="AIO38" s="569"/>
      <c r="AIP38" s="569"/>
      <c r="AIQ38" s="569"/>
      <c r="AIR38" s="569"/>
      <c r="AIS38" s="569"/>
      <c r="AIT38" s="569"/>
      <c r="AIU38" s="569"/>
      <c r="AIV38" s="569"/>
      <c r="AIW38" s="569"/>
      <c r="AIX38" s="569"/>
      <c r="AIY38" s="569"/>
      <c r="AIZ38" s="569"/>
      <c r="AJA38" s="569"/>
      <c r="AJB38" s="569"/>
      <c r="AJC38" s="569"/>
      <c r="AJD38" s="569"/>
      <c r="AJE38" s="569"/>
      <c r="AJF38" s="569"/>
      <c r="AJG38" s="569"/>
      <c r="AJH38" s="569"/>
      <c r="AJI38" s="569"/>
      <c r="AJJ38" s="569"/>
      <c r="AJK38" s="569"/>
      <c r="AJL38" s="569"/>
      <c r="AJM38" s="569"/>
      <c r="AJN38" s="569"/>
      <c r="AJO38" s="569"/>
      <c r="AJP38" s="569"/>
      <c r="AJQ38" s="569"/>
      <c r="AJR38" s="569"/>
      <c r="AJS38" s="569"/>
      <c r="AJT38" s="569"/>
      <c r="AJU38" s="569"/>
      <c r="AJV38" s="569"/>
      <c r="AJW38" s="569"/>
      <c r="AJX38" s="569"/>
      <c r="AJY38" s="569"/>
      <c r="AJZ38" s="569"/>
      <c r="AKA38" s="569"/>
      <c r="AKB38" s="569"/>
      <c r="AKC38" s="569"/>
      <c r="AKD38" s="569"/>
      <c r="AKE38" s="569"/>
      <c r="AKF38" s="569"/>
      <c r="AKG38" s="569"/>
      <c r="AKH38" s="569"/>
      <c r="AKI38" s="569"/>
      <c r="AKJ38" s="569"/>
      <c r="AKK38" s="569"/>
      <c r="AKL38" s="569"/>
      <c r="AKM38" s="569"/>
      <c r="AKN38" s="569"/>
      <c r="AKO38" s="569"/>
      <c r="AKP38" s="569"/>
      <c r="AKQ38" s="569"/>
      <c r="AKR38" s="569"/>
      <c r="AKS38" s="569"/>
      <c r="AKT38" s="569"/>
      <c r="AKU38" s="569"/>
      <c r="AKV38" s="569"/>
      <c r="AKW38" s="569"/>
      <c r="AKX38" s="569"/>
      <c r="AKY38" s="569"/>
      <c r="AKZ38" s="569"/>
      <c r="ALA38" s="569"/>
      <c r="ALB38" s="569"/>
      <c r="ALC38" s="569"/>
      <c r="ALD38" s="569"/>
      <c r="ALE38" s="569"/>
      <c r="ALF38" s="569"/>
      <c r="ALG38" s="569"/>
      <c r="ALH38" s="569"/>
      <c r="ALI38" s="569"/>
      <c r="ALJ38" s="569"/>
      <c r="ALK38" s="569"/>
      <c r="ALL38" s="569"/>
      <c r="ALM38" s="569"/>
      <c r="ALN38" s="569"/>
      <c r="ALO38" s="569"/>
      <c r="ALP38" s="569"/>
      <c r="ALQ38" s="569"/>
      <c r="ALR38" s="569"/>
      <c r="ALS38" s="569"/>
      <c r="ALT38" s="569"/>
      <c r="ALU38" s="569"/>
      <c r="ALV38" s="569"/>
      <c r="ALW38" s="569"/>
      <c r="ALX38" s="569"/>
      <c r="ALY38" s="569"/>
      <c r="ALZ38" s="569"/>
      <c r="AMA38" s="569"/>
      <c r="AMB38" s="569"/>
      <c r="AMC38" s="569"/>
      <c r="AMD38" s="569"/>
      <c r="AME38" s="569"/>
      <c r="AMF38" s="569"/>
      <c r="AMG38" s="569"/>
      <c r="AMH38" s="569"/>
      <c r="AMI38" s="569"/>
      <c r="AMJ38" s="569"/>
      <c r="AMK38" s="569"/>
      <c r="AML38" s="569"/>
      <c r="AMM38" s="569"/>
      <c r="AMN38" s="569"/>
      <c r="AMO38" s="569"/>
      <c r="AMP38" s="569"/>
      <c r="AMQ38" s="569"/>
      <c r="AMR38" s="569"/>
      <c r="AMS38" s="569"/>
      <c r="AMT38" s="569"/>
      <c r="AMU38" s="569"/>
      <c r="AMV38" s="569"/>
      <c r="AMW38" s="569"/>
      <c r="AMX38" s="569"/>
      <c r="AMY38" s="569"/>
      <c r="AMZ38" s="569"/>
      <c r="ANA38" s="569"/>
      <c r="ANB38" s="569"/>
      <c r="ANC38" s="569"/>
      <c r="AND38" s="569"/>
      <c r="ANE38" s="569"/>
      <c r="ANF38" s="569"/>
      <c r="ANG38" s="569"/>
      <c r="ANH38" s="569"/>
      <c r="ANI38" s="569"/>
      <c r="ANJ38" s="569"/>
      <c r="ANK38" s="569"/>
      <c r="ANL38" s="569"/>
      <c r="ANM38" s="569"/>
      <c r="ANN38" s="569"/>
      <c r="ANO38" s="569"/>
      <c r="ANP38" s="569"/>
      <c r="ANQ38" s="569"/>
      <c r="ANR38" s="569"/>
      <c r="ANS38" s="569"/>
      <c r="ANT38" s="569"/>
      <c r="ANU38" s="569"/>
      <c r="ANV38" s="569"/>
      <c r="ANW38" s="569"/>
      <c r="ANX38" s="569"/>
      <c r="ANY38" s="569"/>
      <c r="ANZ38" s="569"/>
      <c r="AOA38" s="569"/>
      <c r="AOB38" s="569"/>
      <c r="AOC38" s="569"/>
      <c r="AOD38" s="569"/>
      <c r="AOE38" s="569"/>
      <c r="AOF38" s="569"/>
      <c r="AOG38" s="569"/>
      <c r="AOH38" s="569"/>
      <c r="AOI38" s="569"/>
      <c r="AOJ38" s="569"/>
      <c r="AOK38" s="569"/>
      <c r="AOL38" s="569"/>
      <c r="AOM38" s="569"/>
      <c r="AON38" s="569"/>
      <c r="AOO38" s="569"/>
      <c r="AOP38" s="569"/>
      <c r="AOQ38" s="569"/>
      <c r="AOR38" s="569"/>
      <c r="AOS38" s="569"/>
      <c r="AOT38" s="569"/>
      <c r="AOU38" s="569"/>
      <c r="AOV38" s="569"/>
      <c r="AOW38" s="569"/>
      <c r="AOX38" s="569"/>
      <c r="AOY38" s="569"/>
      <c r="AOZ38" s="569"/>
      <c r="APA38" s="569"/>
      <c r="APB38" s="569"/>
      <c r="APC38" s="569"/>
      <c r="APD38" s="569"/>
      <c r="APE38" s="569"/>
      <c r="APF38" s="569"/>
      <c r="APG38" s="569"/>
      <c r="APH38" s="569"/>
      <c r="API38" s="569"/>
      <c r="APJ38" s="569"/>
      <c r="APK38" s="569"/>
      <c r="APL38" s="569"/>
      <c r="APM38" s="569"/>
      <c r="APN38" s="569"/>
      <c r="APO38" s="569"/>
      <c r="APP38" s="569"/>
      <c r="APQ38" s="569"/>
      <c r="APR38" s="569"/>
      <c r="APS38" s="569"/>
      <c r="APT38" s="569"/>
      <c r="APU38" s="569"/>
      <c r="APV38" s="569"/>
      <c r="APW38" s="569"/>
      <c r="APX38" s="569"/>
      <c r="APY38" s="569"/>
      <c r="APZ38" s="569"/>
      <c r="AQA38" s="569"/>
      <c r="AQB38" s="569"/>
      <c r="AQC38" s="569"/>
      <c r="AQD38" s="569"/>
      <c r="AQE38" s="569"/>
      <c r="AQF38" s="569"/>
      <c r="AQG38" s="569"/>
      <c r="AQH38" s="569"/>
      <c r="AQI38" s="569"/>
      <c r="AQJ38" s="569"/>
      <c r="AQK38" s="569"/>
      <c r="AQL38" s="569"/>
      <c r="AQM38" s="569"/>
      <c r="AQN38" s="569"/>
      <c r="AQO38" s="569"/>
      <c r="AQP38" s="569"/>
      <c r="AQQ38" s="569"/>
      <c r="AQR38" s="569"/>
      <c r="AQS38" s="569"/>
      <c r="AQT38" s="569"/>
      <c r="AQU38" s="569"/>
      <c r="AQV38" s="569"/>
      <c r="AQW38" s="569"/>
      <c r="AQX38" s="569"/>
      <c r="AQY38" s="569"/>
      <c r="AQZ38" s="569"/>
      <c r="ARA38" s="569"/>
      <c r="ARB38" s="569"/>
      <c r="ARC38" s="569"/>
      <c r="ARD38" s="569"/>
      <c r="ARE38" s="569"/>
      <c r="ARF38" s="569"/>
      <c r="ARG38" s="569"/>
      <c r="ARH38" s="569"/>
      <c r="ARI38" s="569"/>
      <c r="ARJ38" s="569"/>
      <c r="ARK38" s="569"/>
      <c r="ARL38" s="569"/>
      <c r="ARM38" s="569"/>
      <c r="ARN38" s="569"/>
      <c r="ARO38" s="569"/>
      <c r="ARP38" s="569"/>
      <c r="ARQ38" s="569"/>
      <c r="ARR38" s="569"/>
      <c r="ARS38" s="569"/>
      <c r="ART38" s="569"/>
      <c r="ARU38" s="569"/>
      <c r="ARV38" s="569"/>
      <c r="ARW38" s="569"/>
      <c r="ARX38" s="569"/>
      <c r="ARY38" s="569"/>
      <c r="ARZ38" s="569"/>
      <c r="ASA38" s="569"/>
      <c r="ASB38" s="569"/>
      <c r="ASC38" s="569"/>
      <c r="ASD38" s="569"/>
      <c r="ASE38" s="569"/>
      <c r="ASF38" s="569"/>
      <c r="ASG38" s="569"/>
      <c r="ASH38" s="569"/>
      <c r="ASI38" s="569"/>
      <c r="ASJ38" s="569"/>
      <c r="ASK38" s="569"/>
      <c r="ASL38" s="569"/>
      <c r="ASM38" s="569"/>
      <c r="ASN38" s="569"/>
      <c r="ASO38" s="569"/>
      <c r="ASP38" s="569"/>
      <c r="ASQ38" s="569"/>
      <c r="ASR38" s="569"/>
      <c r="ASS38" s="569"/>
      <c r="AST38" s="569"/>
      <c r="ASU38" s="569"/>
      <c r="ASV38" s="569"/>
      <c r="ASW38" s="569"/>
      <c r="ASX38" s="569"/>
      <c r="ASY38" s="569"/>
      <c r="ASZ38" s="569"/>
      <c r="ATA38" s="569"/>
      <c r="ATB38" s="569"/>
      <c r="ATC38" s="569"/>
      <c r="ATD38" s="569"/>
      <c r="ATE38" s="569"/>
      <c r="ATF38" s="569"/>
      <c r="ATG38" s="569"/>
      <c r="ATH38" s="569"/>
      <c r="ATI38" s="569"/>
      <c r="ATJ38" s="569"/>
      <c r="ATK38" s="569"/>
      <c r="ATL38" s="569"/>
      <c r="ATM38" s="569"/>
      <c r="ATN38" s="569"/>
      <c r="ATO38" s="569"/>
      <c r="ATP38" s="569"/>
      <c r="ATQ38" s="569"/>
      <c r="ATR38" s="569"/>
      <c r="ATS38" s="569"/>
      <c r="ATT38" s="569"/>
      <c r="ATU38" s="569"/>
      <c r="ATV38" s="569"/>
      <c r="ATW38" s="569"/>
      <c r="ATX38" s="569"/>
      <c r="ATY38" s="569"/>
      <c r="ATZ38" s="569"/>
      <c r="AUA38" s="569"/>
      <c r="AUB38" s="569"/>
      <c r="AUC38" s="569"/>
      <c r="AUD38" s="569"/>
      <c r="AUE38" s="569"/>
      <c r="AUF38" s="569"/>
      <c r="AUG38" s="569"/>
      <c r="AUH38" s="569"/>
      <c r="AUI38" s="569"/>
      <c r="AUJ38" s="569"/>
      <c r="AUK38" s="569"/>
      <c r="AUL38" s="569"/>
      <c r="AUM38" s="569"/>
      <c r="AUN38" s="569"/>
      <c r="AUO38" s="569"/>
      <c r="AUP38" s="569"/>
      <c r="AUQ38" s="569"/>
      <c r="AUR38" s="569"/>
      <c r="AUS38" s="569"/>
      <c r="AUT38" s="569"/>
      <c r="AUU38" s="569"/>
      <c r="AUV38" s="569"/>
      <c r="AUW38" s="569"/>
      <c r="AUX38" s="569"/>
      <c r="AUY38" s="569"/>
      <c r="AUZ38" s="569"/>
      <c r="AVA38" s="569"/>
      <c r="AVB38" s="569"/>
      <c r="AVC38" s="569"/>
      <c r="AVD38" s="569"/>
      <c r="AVE38" s="569"/>
      <c r="AVF38" s="569"/>
      <c r="AVG38" s="569"/>
      <c r="AVH38" s="569"/>
      <c r="AVI38" s="569"/>
      <c r="AVJ38" s="569"/>
      <c r="AVK38" s="569"/>
      <c r="AVL38" s="569"/>
      <c r="AVM38" s="569"/>
      <c r="AVN38" s="569"/>
      <c r="AVO38" s="569"/>
      <c r="AVP38" s="569"/>
      <c r="AVQ38" s="569"/>
      <c r="AVR38" s="569"/>
      <c r="AVS38" s="569"/>
      <c r="AVT38" s="569"/>
      <c r="AVU38" s="569"/>
      <c r="AVV38" s="569"/>
      <c r="AVW38" s="569"/>
      <c r="AVX38" s="569"/>
      <c r="AVY38" s="569"/>
      <c r="AVZ38" s="569"/>
      <c r="AWA38" s="569"/>
      <c r="AWB38" s="569"/>
      <c r="AWC38" s="569"/>
      <c r="AWD38" s="569"/>
      <c r="AWE38" s="569"/>
      <c r="AWF38" s="569"/>
      <c r="AWG38" s="569"/>
      <c r="AWH38" s="569"/>
      <c r="AWI38" s="569"/>
      <c r="AWJ38" s="569"/>
      <c r="AWK38" s="569"/>
      <c r="AWL38" s="569"/>
      <c r="AWM38" s="569"/>
      <c r="AWN38" s="569"/>
      <c r="AWO38" s="569"/>
      <c r="AWP38" s="569"/>
      <c r="AWQ38" s="569"/>
      <c r="AWR38" s="569"/>
      <c r="AWS38" s="569"/>
      <c r="AWT38" s="569"/>
      <c r="AWU38" s="569"/>
      <c r="AWV38" s="569"/>
      <c r="AWW38" s="569"/>
      <c r="AWX38" s="569"/>
      <c r="AWY38" s="569"/>
      <c r="AWZ38" s="569"/>
      <c r="AXA38" s="569"/>
      <c r="AXB38" s="569"/>
      <c r="AXC38" s="569"/>
      <c r="AXD38" s="569"/>
      <c r="AXE38" s="569"/>
      <c r="AXF38" s="569"/>
      <c r="AXG38" s="569"/>
      <c r="AXH38" s="569"/>
      <c r="AXI38" s="569"/>
      <c r="AXJ38" s="569"/>
      <c r="AXK38" s="569"/>
      <c r="AXL38" s="569"/>
      <c r="AXM38" s="569"/>
      <c r="AXN38" s="569"/>
      <c r="AXO38" s="569"/>
      <c r="AXP38" s="569"/>
      <c r="AXQ38" s="569"/>
      <c r="AXR38" s="569"/>
      <c r="AXS38" s="569"/>
      <c r="AXT38" s="569"/>
      <c r="AXU38" s="569"/>
      <c r="AXV38" s="569"/>
      <c r="AXW38" s="569"/>
      <c r="AXX38" s="569"/>
      <c r="AXY38" s="569"/>
      <c r="AXZ38" s="569"/>
      <c r="AYA38" s="569"/>
      <c r="AYB38" s="569"/>
      <c r="AYC38" s="569"/>
      <c r="AYD38" s="569"/>
      <c r="AYE38" s="569"/>
      <c r="AYF38" s="569"/>
      <c r="AYG38" s="569"/>
      <c r="AYH38" s="569"/>
      <c r="AYI38" s="569"/>
      <c r="AYJ38" s="569"/>
      <c r="AYK38" s="569"/>
      <c r="AYL38" s="569"/>
      <c r="AYM38" s="569"/>
      <c r="AYN38" s="569"/>
      <c r="AYO38" s="569"/>
      <c r="AYP38" s="569"/>
      <c r="AYQ38" s="569"/>
      <c r="AYR38" s="569"/>
      <c r="AYS38" s="569"/>
      <c r="AYT38" s="569"/>
      <c r="AYU38" s="569"/>
      <c r="AYV38" s="569"/>
      <c r="AYW38" s="569"/>
      <c r="AYX38" s="569"/>
      <c r="AYY38" s="569"/>
      <c r="AYZ38" s="569"/>
      <c r="AZA38" s="569"/>
      <c r="AZB38" s="569"/>
      <c r="AZC38" s="569"/>
      <c r="AZD38" s="569"/>
      <c r="AZE38" s="569"/>
      <c r="AZF38" s="569"/>
      <c r="AZG38" s="569"/>
      <c r="AZH38" s="569"/>
      <c r="AZI38" s="569"/>
      <c r="AZJ38" s="569"/>
      <c r="AZK38" s="569"/>
      <c r="AZL38" s="569"/>
      <c r="AZM38" s="569"/>
      <c r="AZN38" s="569"/>
      <c r="AZO38" s="569"/>
      <c r="AZP38" s="569"/>
      <c r="AZQ38" s="569"/>
      <c r="AZR38" s="569"/>
      <c r="AZS38" s="569"/>
      <c r="AZT38" s="569"/>
      <c r="AZU38" s="569"/>
      <c r="AZV38" s="569"/>
      <c r="AZW38" s="569"/>
      <c r="AZX38" s="569"/>
      <c r="AZY38" s="569"/>
      <c r="AZZ38" s="569"/>
      <c r="BAA38" s="569"/>
      <c r="BAB38" s="569"/>
      <c r="BAC38" s="569"/>
      <c r="BAD38" s="569"/>
      <c r="BAE38" s="569"/>
      <c r="BAF38" s="569"/>
      <c r="BAG38" s="569"/>
      <c r="BAH38" s="569"/>
      <c r="BAI38" s="569"/>
      <c r="BAJ38" s="569"/>
      <c r="BAK38" s="569"/>
      <c r="BAL38" s="569"/>
      <c r="BAM38" s="569"/>
      <c r="BAN38" s="569"/>
      <c r="BAO38" s="569"/>
      <c r="BAP38" s="569"/>
      <c r="BAQ38" s="569"/>
      <c r="BAR38" s="569"/>
      <c r="BAS38" s="569"/>
      <c r="BAT38" s="569"/>
      <c r="BAU38" s="569"/>
      <c r="BAV38" s="569"/>
      <c r="BAW38" s="569"/>
      <c r="BAX38" s="569"/>
      <c r="BAY38" s="569"/>
      <c r="BAZ38" s="569"/>
      <c r="BBA38" s="569"/>
      <c r="BBB38" s="569"/>
      <c r="BBC38" s="569"/>
      <c r="BBD38" s="569"/>
      <c r="BBE38" s="569"/>
      <c r="BBF38" s="569"/>
      <c r="BBG38" s="569"/>
      <c r="BBH38" s="569"/>
      <c r="BBI38" s="569"/>
      <c r="BBJ38" s="569"/>
      <c r="BBK38" s="569"/>
      <c r="BBL38" s="569"/>
      <c r="BBM38" s="569"/>
      <c r="BBN38" s="569"/>
      <c r="BBO38" s="569"/>
      <c r="BBP38" s="569"/>
      <c r="BBQ38" s="569"/>
      <c r="BBR38" s="569"/>
      <c r="BBS38" s="569"/>
      <c r="BBT38" s="569"/>
      <c r="BBU38" s="569"/>
      <c r="BBV38" s="569"/>
      <c r="BBW38" s="569"/>
      <c r="BBX38" s="569"/>
      <c r="BBY38" s="569"/>
      <c r="BBZ38" s="569"/>
      <c r="BCA38" s="569"/>
      <c r="BCB38" s="569"/>
      <c r="BCC38" s="569"/>
      <c r="BCD38" s="569"/>
      <c r="BCE38" s="569"/>
      <c r="BCF38" s="569"/>
      <c r="BCG38" s="569"/>
      <c r="BCH38" s="569"/>
      <c r="BCI38" s="569"/>
      <c r="BCJ38" s="569"/>
      <c r="BCK38" s="569"/>
      <c r="BCL38" s="569"/>
      <c r="BCM38" s="569"/>
      <c r="BCN38" s="569"/>
      <c r="BCO38" s="569"/>
      <c r="BCP38" s="569"/>
      <c r="BCQ38" s="569"/>
      <c r="BCR38" s="569"/>
      <c r="BCS38" s="569"/>
      <c r="BCT38" s="569"/>
      <c r="BCU38" s="569"/>
      <c r="BCV38" s="569"/>
      <c r="BCW38" s="569"/>
      <c r="BCX38" s="569"/>
      <c r="BCY38" s="569"/>
      <c r="BCZ38" s="569"/>
      <c r="BDA38" s="569"/>
      <c r="BDB38" s="569"/>
      <c r="BDC38" s="569"/>
      <c r="BDD38" s="569"/>
      <c r="BDE38" s="569"/>
      <c r="BDF38" s="569"/>
      <c r="BDG38" s="569"/>
      <c r="BDH38" s="569"/>
      <c r="BDI38" s="569"/>
      <c r="BDJ38" s="569"/>
      <c r="BDK38" s="569"/>
      <c r="BDL38" s="569"/>
      <c r="BDM38" s="569"/>
      <c r="BDN38" s="569"/>
      <c r="BDO38" s="569"/>
      <c r="BDP38" s="569"/>
      <c r="BDQ38" s="569"/>
      <c r="BDR38" s="569"/>
      <c r="BDS38" s="569"/>
      <c r="BDT38" s="569"/>
      <c r="BDU38" s="569"/>
      <c r="BDV38" s="569"/>
      <c r="BDW38" s="569"/>
      <c r="BDX38" s="569"/>
      <c r="BDY38" s="569"/>
      <c r="BDZ38" s="569"/>
      <c r="BEA38" s="569"/>
      <c r="BEB38" s="569"/>
      <c r="BEC38" s="569"/>
      <c r="BED38" s="569"/>
      <c r="BEE38" s="569"/>
      <c r="BEF38" s="569"/>
      <c r="BEG38" s="569"/>
      <c r="BEH38" s="569"/>
      <c r="BEI38" s="569"/>
      <c r="BEJ38" s="569"/>
      <c r="BEK38" s="569"/>
      <c r="BEL38" s="569"/>
      <c r="BEM38" s="569"/>
      <c r="BEN38" s="569"/>
      <c r="BEO38" s="569"/>
      <c r="BEP38" s="569"/>
      <c r="BEQ38" s="569"/>
      <c r="BER38" s="569"/>
      <c r="BES38" s="569"/>
      <c r="BET38" s="569"/>
      <c r="BEU38" s="569"/>
      <c r="BEV38" s="569"/>
      <c r="BEW38" s="569"/>
      <c r="BEX38" s="569"/>
      <c r="BEY38" s="569"/>
      <c r="BEZ38" s="569"/>
      <c r="BFA38" s="569"/>
      <c r="BFB38" s="569"/>
      <c r="BFC38" s="569"/>
      <c r="BFD38" s="569"/>
      <c r="BFE38" s="569"/>
      <c r="BFF38" s="569"/>
      <c r="BFG38" s="569"/>
      <c r="BFH38" s="569"/>
      <c r="BFI38" s="569"/>
      <c r="BFJ38" s="569"/>
      <c r="BFK38" s="569"/>
      <c r="BFL38" s="569"/>
      <c r="BFM38" s="569"/>
      <c r="BFN38" s="569"/>
      <c r="BFO38" s="569"/>
      <c r="BFP38" s="569"/>
      <c r="BFQ38" s="569"/>
      <c r="BFR38" s="569"/>
      <c r="BFS38" s="569"/>
      <c r="BFT38" s="569"/>
      <c r="BFU38" s="569"/>
      <c r="BFV38" s="569"/>
      <c r="BFW38" s="569"/>
      <c r="BFX38" s="569"/>
      <c r="BFY38" s="569"/>
      <c r="BFZ38" s="569"/>
      <c r="BGA38" s="569"/>
      <c r="BGB38" s="569"/>
      <c r="BGC38" s="569"/>
      <c r="BGD38" s="569"/>
      <c r="BGE38" s="569"/>
      <c r="BGF38" s="569"/>
      <c r="BGG38" s="569"/>
      <c r="BGH38" s="569"/>
      <c r="BGI38" s="569"/>
      <c r="BGJ38" s="569"/>
      <c r="BGK38" s="569"/>
      <c r="BGL38" s="569"/>
      <c r="BGM38" s="569"/>
      <c r="BGN38" s="569"/>
      <c r="BGO38" s="569"/>
      <c r="BGP38" s="569"/>
      <c r="BGQ38" s="569"/>
      <c r="BGR38" s="569"/>
      <c r="BGS38" s="569"/>
      <c r="BGT38" s="569"/>
      <c r="BGU38" s="569"/>
      <c r="BGV38" s="569"/>
      <c r="BGW38" s="569"/>
      <c r="BGX38" s="569"/>
      <c r="BGY38" s="569"/>
      <c r="BGZ38" s="569"/>
      <c r="BHA38" s="569"/>
      <c r="BHB38" s="569"/>
      <c r="BHC38" s="569"/>
      <c r="BHD38" s="569"/>
      <c r="BHE38" s="569"/>
      <c r="BHF38" s="569"/>
      <c r="BHG38" s="569"/>
      <c r="BHH38" s="569"/>
      <c r="BHI38" s="569"/>
      <c r="BHJ38" s="569"/>
      <c r="BHK38" s="569"/>
      <c r="BHL38" s="569"/>
      <c r="BHM38" s="569"/>
      <c r="BHN38" s="569"/>
      <c r="BHO38" s="569"/>
      <c r="BHP38" s="569"/>
      <c r="BHQ38" s="569"/>
      <c r="BHR38" s="569"/>
      <c r="BHS38" s="569"/>
      <c r="BHT38" s="569"/>
      <c r="BHU38" s="569"/>
      <c r="BHV38" s="569"/>
      <c r="BHW38" s="569"/>
      <c r="BHX38" s="569"/>
      <c r="BHY38" s="569"/>
      <c r="BHZ38" s="569"/>
      <c r="BIA38" s="569"/>
      <c r="BIB38" s="569"/>
      <c r="BIC38" s="569"/>
      <c r="BID38" s="569"/>
      <c r="BIE38" s="569"/>
      <c r="BIF38" s="569"/>
      <c r="BIG38" s="569"/>
      <c r="BIH38" s="569"/>
      <c r="BII38" s="569"/>
      <c r="BIJ38" s="569"/>
      <c r="BIK38" s="569"/>
      <c r="BIL38" s="569"/>
      <c r="BIM38" s="569"/>
      <c r="BIN38" s="569"/>
      <c r="BIO38" s="569"/>
      <c r="BIP38" s="569"/>
      <c r="BIQ38" s="569"/>
      <c r="BIR38" s="569"/>
      <c r="BIS38" s="569"/>
      <c r="BIT38" s="569"/>
      <c r="BIU38" s="569"/>
      <c r="BIV38" s="569"/>
      <c r="BIW38" s="569"/>
      <c r="BIX38" s="569"/>
      <c r="BIY38" s="569"/>
      <c r="BIZ38" s="569"/>
      <c r="BJA38" s="569"/>
      <c r="BJB38" s="569"/>
      <c r="BJC38" s="569"/>
      <c r="BJD38" s="569"/>
      <c r="BJE38" s="569"/>
      <c r="BJF38" s="569"/>
      <c r="BJG38" s="569"/>
      <c r="BJH38" s="569"/>
      <c r="BJI38" s="569"/>
      <c r="BJJ38" s="569"/>
      <c r="BJK38" s="569"/>
      <c r="BJL38" s="569"/>
      <c r="BJM38" s="569"/>
      <c r="BJN38" s="569"/>
      <c r="BJO38" s="569"/>
      <c r="BJP38" s="569"/>
      <c r="BJQ38" s="569"/>
      <c r="BJR38" s="569"/>
      <c r="BJS38" s="569"/>
      <c r="BJT38" s="569"/>
      <c r="BJU38" s="569"/>
      <c r="BJV38" s="569"/>
      <c r="BJW38" s="569"/>
      <c r="BJX38" s="569"/>
      <c r="BJY38" s="569"/>
      <c r="BJZ38" s="569"/>
      <c r="BKA38" s="569"/>
      <c r="BKB38" s="569"/>
      <c r="BKC38" s="569"/>
      <c r="BKD38" s="569"/>
      <c r="BKE38" s="569"/>
      <c r="BKF38" s="569"/>
      <c r="BKG38" s="569"/>
      <c r="BKH38" s="569"/>
      <c r="BKI38" s="569"/>
      <c r="BKJ38" s="569"/>
      <c r="BKK38" s="569"/>
      <c r="BKL38" s="569"/>
      <c r="BKM38" s="569"/>
      <c r="BKN38" s="569"/>
      <c r="BKO38" s="569"/>
      <c r="BKP38" s="569"/>
      <c r="BKQ38" s="569"/>
      <c r="BKR38" s="569"/>
      <c r="BKS38" s="569"/>
      <c r="BKT38" s="569"/>
      <c r="BKU38" s="569"/>
      <c r="BKV38" s="569"/>
      <c r="BKW38" s="569"/>
      <c r="BKX38" s="569"/>
      <c r="BKY38" s="569"/>
      <c r="BKZ38" s="569"/>
      <c r="BLA38" s="569"/>
      <c r="BLB38" s="569"/>
      <c r="BLC38" s="569"/>
      <c r="BLD38" s="569"/>
      <c r="BLE38" s="569"/>
      <c r="BLF38" s="569"/>
      <c r="BLG38" s="569"/>
      <c r="BLH38" s="569"/>
      <c r="BLI38" s="569"/>
      <c r="BLJ38" s="569"/>
      <c r="BLK38" s="569"/>
      <c r="BLL38" s="569"/>
      <c r="BLM38" s="569"/>
      <c r="BLN38" s="569"/>
      <c r="BLO38" s="569"/>
      <c r="BLP38" s="569"/>
      <c r="BLQ38" s="569"/>
      <c r="BLR38" s="569"/>
      <c r="BLS38" s="569"/>
      <c r="BLT38" s="569"/>
      <c r="BLU38" s="569"/>
      <c r="BLV38" s="569"/>
      <c r="BLW38" s="569"/>
      <c r="BLX38" s="569"/>
      <c r="BLY38" s="569"/>
      <c r="BLZ38" s="569"/>
      <c r="BMA38" s="569"/>
      <c r="BMB38" s="569"/>
      <c r="BMC38" s="569"/>
      <c r="BMD38" s="569"/>
      <c r="BME38" s="569"/>
      <c r="BMF38" s="569"/>
      <c r="BMG38" s="569"/>
      <c r="BMH38" s="569"/>
      <c r="BMI38" s="569"/>
      <c r="BMJ38" s="569"/>
      <c r="BMK38" s="569"/>
      <c r="BML38" s="569"/>
      <c r="BMM38" s="569"/>
      <c r="BMN38" s="569"/>
      <c r="BMO38" s="569"/>
      <c r="BMP38" s="569"/>
      <c r="BMQ38" s="569"/>
      <c r="BMR38" s="569"/>
      <c r="BMS38" s="569"/>
      <c r="BMT38" s="569"/>
      <c r="BMU38" s="569"/>
      <c r="BMV38" s="569"/>
      <c r="BMW38" s="569"/>
      <c r="BMX38" s="569"/>
      <c r="BMY38" s="569"/>
      <c r="BMZ38" s="569"/>
      <c r="BNA38" s="569"/>
      <c r="BNB38" s="569"/>
      <c r="BNC38" s="569"/>
      <c r="BND38" s="569"/>
      <c r="BNE38" s="569"/>
      <c r="BNF38" s="569"/>
      <c r="BNG38" s="569"/>
      <c r="BNH38" s="569"/>
      <c r="BNI38" s="569"/>
      <c r="BNJ38" s="569"/>
      <c r="BNK38" s="569"/>
      <c r="BNL38" s="569"/>
      <c r="BNM38" s="569"/>
      <c r="BNN38" s="569"/>
      <c r="BNO38" s="569"/>
      <c r="BNP38" s="569"/>
      <c r="BNQ38" s="569"/>
      <c r="BNR38" s="569"/>
      <c r="BNS38" s="569"/>
      <c r="BNT38" s="569"/>
      <c r="BNU38" s="569"/>
      <c r="BNV38" s="569"/>
      <c r="BNW38" s="569"/>
      <c r="BNX38" s="569"/>
      <c r="BNY38" s="569"/>
      <c r="BNZ38" s="569"/>
      <c r="BOA38" s="569"/>
      <c r="BOB38" s="569"/>
      <c r="BOC38" s="569"/>
      <c r="BOD38" s="569"/>
      <c r="BOE38" s="569"/>
      <c r="BOF38" s="569"/>
      <c r="BOG38" s="569"/>
      <c r="BOH38" s="569"/>
      <c r="BOI38" s="569"/>
      <c r="BOJ38" s="569"/>
      <c r="BOK38" s="569"/>
      <c r="BOL38" s="569"/>
      <c r="BOM38" s="569"/>
      <c r="BON38" s="569"/>
      <c r="BOO38" s="569"/>
      <c r="BOP38" s="569"/>
      <c r="BOQ38" s="569"/>
      <c r="BOR38" s="569"/>
      <c r="BOS38" s="569"/>
      <c r="BOT38" s="569"/>
      <c r="BOU38" s="569"/>
      <c r="BOV38" s="569"/>
      <c r="BOW38" s="569"/>
      <c r="BOX38" s="569"/>
      <c r="BOY38" s="569"/>
      <c r="BOZ38" s="569"/>
      <c r="BPA38" s="569"/>
      <c r="BPB38" s="569"/>
      <c r="BPC38" s="569"/>
      <c r="BPD38" s="569"/>
      <c r="BPE38" s="569"/>
      <c r="BPF38" s="569"/>
      <c r="BPG38" s="569"/>
      <c r="BPH38" s="569"/>
      <c r="BPI38" s="569"/>
      <c r="BPJ38" s="569"/>
      <c r="BPK38" s="569"/>
      <c r="BPL38" s="569"/>
      <c r="BPM38" s="569"/>
      <c r="BPN38" s="569"/>
      <c r="BPO38" s="569"/>
      <c r="BPP38" s="569"/>
      <c r="BPQ38" s="569"/>
      <c r="BPR38" s="569"/>
      <c r="BPS38" s="569"/>
      <c r="BPT38" s="569"/>
      <c r="BPU38" s="569"/>
      <c r="BPV38" s="569"/>
      <c r="BPW38" s="569"/>
      <c r="BPX38" s="569"/>
      <c r="BPY38" s="569"/>
      <c r="BPZ38" s="569"/>
      <c r="BQA38" s="569"/>
      <c r="BQB38" s="569"/>
      <c r="BQC38" s="569"/>
      <c r="BQD38" s="569"/>
      <c r="BQE38" s="569"/>
      <c r="BQF38" s="569"/>
      <c r="BQG38" s="569"/>
      <c r="BQH38" s="569"/>
      <c r="BQI38" s="569"/>
      <c r="BQJ38" s="569"/>
      <c r="BQK38" s="569"/>
      <c r="BQL38" s="569"/>
      <c r="BQM38" s="569"/>
      <c r="BQN38" s="569"/>
      <c r="BQO38" s="569"/>
      <c r="BQP38" s="569"/>
      <c r="BQQ38" s="569"/>
      <c r="BQR38" s="569"/>
      <c r="BQS38" s="569"/>
      <c r="BQT38" s="569"/>
      <c r="BQU38" s="569"/>
      <c r="BQV38" s="569"/>
      <c r="BQW38" s="569"/>
      <c r="BQX38" s="569"/>
      <c r="BQY38" s="569"/>
      <c r="BQZ38" s="569"/>
      <c r="BRA38" s="569"/>
      <c r="BRB38" s="569"/>
      <c r="BRC38" s="569"/>
      <c r="BRD38" s="569"/>
      <c r="BRE38" s="569"/>
      <c r="BRF38" s="569"/>
      <c r="BRG38" s="569"/>
      <c r="BRH38" s="569"/>
      <c r="BRI38" s="569"/>
      <c r="BRJ38" s="569"/>
      <c r="BRK38" s="569"/>
      <c r="BRL38" s="569"/>
      <c r="BRM38" s="569"/>
      <c r="BRN38" s="569"/>
      <c r="BRO38" s="569"/>
      <c r="BRP38" s="569"/>
      <c r="BRQ38" s="569"/>
      <c r="BRR38" s="569"/>
      <c r="BRS38" s="569"/>
      <c r="BRT38" s="569"/>
      <c r="BRU38" s="569"/>
      <c r="BRV38" s="569"/>
      <c r="BRW38" s="569"/>
      <c r="BRX38" s="569"/>
      <c r="BRY38" s="569"/>
      <c r="BRZ38" s="569"/>
      <c r="BSA38" s="569"/>
      <c r="BSB38" s="569"/>
      <c r="BSC38" s="569"/>
      <c r="BSD38" s="569"/>
      <c r="BSE38" s="569"/>
      <c r="BSF38" s="569"/>
      <c r="BSG38" s="569"/>
      <c r="BSH38" s="569"/>
      <c r="BSI38" s="569"/>
      <c r="BSJ38" s="569"/>
      <c r="BSK38" s="569"/>
      <c r="BSL38" s="569"/>
      <c r="BSM38" s="569"/>
      <c r="BSN38" s="569"/>
      <c r="BSO38" s="569"/>
      <c r="BSP38" s="569"/>
      <c r="BSQ38" s="569"/>
      <c r="BSR38" s="569"/>
      <c r="BSS38" s="569"/>
      <c r="BST38" s="569"/>
      <c r="BSU38" s="569"/>
      <c r="BSV38" s="569"/>
      <c r="BSW38" s="569"/>
      <c r="BSX38" s="569"/>
      <c r="BSY38" s="569"/>
      <c r="BSZ38" s="569"/>
      <c r="BTA38" s="569"/>
      <c r="BTB38" s="569"/>
      <c r="BTC38" s="569"/>
      <c r="BTD38" s="569"/>
      <c r="BTE38" s="569"/>
      <c r="BTF38" s="569"/>
      <c r="BTG38" s="569"/>
      <c r="BTH38" s="569"/>
      <c r="BTI38" s="569"/>
      <c r="BTJ38" s="569"/>
      <c r="BTK38" s="569"/>
      <c r="BTL38" s="569"/>
      <c r="BTM38" s="569"/>
      <c r="BTN38" s="569"/>
      <c r="BTO38" s="569"/>
      <c r="BTP38" s="569"/>
      <c r="BTQ38" s="569"/>
      <c r="BTR38" s="569"/>
      <c r="BTS38" s="569"/>
      <c r="BTT38" s="569"/>
      <c r="BTU38" s="569"/>
      <c r="BTV38" s="569"/>
      <c r="BTW38" s="569"/>
      <c r="BTX38" s="569"/>
      <c r="BTY38" s="569"/>
      <c r="BTZ38" s="569"/>
      <c r="BUA38" s="569"/>
      <c r="BUB38" s="569"/>
      <c r="BUC38" s="569"/>
      <c r="BUD38" s="569"/>
      <c r="BUE38" s="569"/>
      <c r="BUF38" s="569"/>
      <c r="BUG38" s="569"/>
      <c r="BUH38" s="569"/>
      <c r="BUI38" s="569"/>
      <c r="BUJ38" s="569"/>
      <c r="BUK38" s="569"/>
      <c r="BUL38" s="569"/>
      <c r="BUM38" s="569"/>
      <c r="BUN38" s="569"/>
      <c r="BUO38" s="569"/>
      <c r="BUP38" s="569"/>
      <c r="BUQ38" s="569"/>
      <c r="BUR38" s="569"/>
      <c r="BUS38" s="569"/>
      <c r="BUT38" s="569"/>
      <c r="BUU38" s="569"/>
      <c r="BUV38" s="569"/>
      <c r="BUW38" s="569"/>
      <c r="BUX38" s="569"/>
      <c r="BUY38" s="569"/>
      <c r="BUZ38" s="569"/>
      <c r="BVA38" s="569"/>
      <c r="BVB38" s="569"/>
      <c r="BVC38" s="569"/>
      <c r="BVD38" s="569"/>
      <c r="BVE38" s="569"/>
      <c r="BVF38" s="569"/>
      <c r="BVG38" s="569"/>
      <c r="BVH38" s="569"/>
      <c r="BVI38" s="569"/>
      <c r="BVJ38" s="569"/>
      <c r="BVK38" s="569"/>
      <c r="BVL38" s="569"/>
      <c r="BVM38" s="569"/>
      <c r="BVN38" s="569"/>
      <c r="BVO38" s="569"/>
      <c r="BVP38" s="569"/>
      <c r="BVQ38" s="569"/>
      <c r="BVR38" s="569"/>
      <c r="BVS38" s="569"/>
      <c r="BVT38" s="569"/>
      <c r="BVU38" s="569"/>
      <c r="BVV38" s="569"/>
      <c r="BVW38" s="569"/>
      <c r="BVX38" s="569"/>
      <c r="BVY38" s="569"/>
      <c r="BVZ38" s="569"/>
      <c r="BWA38" s="569"/>
      <c r="BWB38" s="569"/>
      <c r="BWC38" s="569"/>
      <c r="BWD38" s="569"/>
      <c r="BWE38" s="569"/>
      <c r="BWF38" s="569"/>
      <c r="BWG38" s="569"/>
      <c r="BWH38" s="569"/>
      <c r="BWI38" s="569"/>
      <c r="BWJ38" s="569"/>
      <c r="BWK38" s="569"/>
      <c r="BWL38" s="569"/>
      <c r="BWM38" s="569"/>
      <c r="BWN38" s="569"/>
      <c r="BWO38" s="569"/>
      <c r="BWP38" s="569"/>
      <c r="BWQ38" s="569"/>
      <c r="BWR38" s="569"/>
      <c r="BWS38" s="569"/>
      <c r="BWT38" s="569"/>
      <c r="BWU38" s="569"/>
      <c r="BWV38" s="569"/>
      <c r="BWW38" s="569"/>
      <c r="BWX38" s="569"/>
      <c r="BWY38" s="569"/>
      <c r="BWZ38" s="569"/>
      <c r="BXA38" s="569"/>
      <c r="BXB38" s="569"/>
      <c r="BXC38" s="569"/>
      <c r="BXD38" s="569"/>
      <c r="BXE38" s="569"/>
      <c r="BXF38" s="569"/>
      <c r="BXG38" s="569"/>
      <c r="BXH38" s="569"/>
      <c r="BXI38" s="569"/>
      <c r="BXJ38" s="569"/>
      <c r="BXK38" s="569"/>
      <c r="BXL38" s="569"/>
      <c r="BXM38" s="569"/>
      <c r="BXN38" s="569"/>
      <c r="BXO38" s="569"/>
      <c r="BXP38" s="569"/>
      <c r="BXQ38" s="569"/>
      <c r="BXR38" s="569"/>
      <c r="BXS38" s="569"/>
      <c r="BXT38" s="569"/>
      <c r="BXU38" s="569"/>
      <c r="BXV38" s="569"/>
      <c r="BXW38" s="569"/>
      <c r="BXX38" s="569"/>
      <c r="BXY38" s="569"/>
      <c r="BXZ38" s="569"/>
      <c r="BYA38" s="569"/>
      <c r="BYB38" s="569"/>
      <c r="BYC38" s="569"/>
      <c r="BYD38" s="569"/>
      <c r="BYE38" s="569"/>
      <c r="BYF38" s="569"/>
      <c r="BYG38" s="569"/>
      <c r="BYH38" s="569"/>
      <c r="BYI38" s="569"/>
      <c r="BYJ38" s="569"/>
      <c r="BYK38" s="569"/>
      <c r="BYL38" s="569"/>
      <c r="BYM38" s="569"/>
      <c r="BYN38" s="569"/>
      <c r="BYO38" s="569"/>
      <c r="BYP38" s="569"/>
      <c r="BYQ38" s="569"/>
      <c r="BYR38" s="569"/>
      <c r="BYS38" s="569"/>
      <c r="BYT38" s="569"/>
      <c r="BYU38" s="569"/>
      <c r="BYV38" s="569"/>
      <c r="BYW38" s="569"/>
      <c r="BYX38" s="569"/>
      <c r="BYY38" s="569"/>
      <c r="BYZ38" s="569"/>
      <c r="BZA38" s="569"/>
      <c r="BZB38" s="569"/>
      <c r="BZC38" s="569"/>
      <c r="BZD38" s="569"/>
      <c r="BZE38" s="569"/>
      <c r="BZF38" s="569"/>
      <c r="BZG38" s="569"/>
      <c r="BZH38" s="569"/>
      <c r="BZI38" s="569"/>
      <c r="BZJ38" s="569"/>
      <c r="BZK38" s="569"/>
      <c r="BZL38" s="569"/>
      <c r="BZM38" s="569"/>
      <c r="BZN38" s="569"/>
      <c r="BZO38" s="569"/>
      <c r="BZP38" s="569"/>
      <c r="BZQ38" s="569"/>
      <c r="BZR38" s="569"/>
      <c r="BZS38" s="569"/>
      <c r="BZT38" s="569"/>
      <c r="BZU38" s="569"/>
      <c r="BZV38" s="569"/>
      <c r="BZW38" s="569"/>
      <c r="BZX38" s="569"/>
      <c r="BZY38" s="569"/>
      <c r="BZZ38" s="569"/>
      <c r="CAA38" s="569"/>
      <c r="CAB38" s="569"/>
      <c r="CAC38" s="569"/>
      <c r="CAD38" s="569"/>
      <c r="CAE38" s="569"/>
      <c r="CAF38" s="569"/>
      <c r="CAG38" s="569"/>
      <c r="CAH38" s="569"/>
      <c r="CAI38" s="569"/>
      <c r="CAJ38" s="569"/>
      <c r="CAK38" s="569"/>
      <c r="CAL38" s="569"/>
      <c r="CAM38" s="569"/>
      <c r="CAN38" s="569"/>
      <c r="CAO38" s="569"/>
      <c r="CAP38" s="569"/>
      <c r="CAQ38" s="569"/>
      <c r="CAR38" s="569"/>
      <c r="CAS38" s="569"/>
      <c r="CAT38" s="569"/>
      <c r="CAU38" s="569"/>
      <c r="CAV38" s="569"/>
      <c r="CAW38" s="569"/>
      <c r="CAX38" s="569"/>
      <c r="CAY38" s="569"/>
      <c r="CAZ38" s="569"/>
      <c r="CBA38" s="569"/>
      <c r="CBB38" s="569"/>
      <c r="CBC38" s="569"/>
      <c r="CBD38" s="569"/>
      <c r="CBE38" s="569"/>
      <c r="CBF38" s="569"/>
      <c r="CBG38" s="569"/>
      <c r="CBH38" s="569"/>
      <c r="CBI38" s="569"/>
      <c r="CBJ38" s="569"/>
      <c r="CBK38" s="569"/>
      <c r="CBL38" s="569"/>
      <c r="CBM38" s="569"/>
      <c r="CBN38" s="569"/>
      <c r="CBO38" s="569"/>
      <c r="CBP38" s="569"/>
      <c r="CBQ38" s="569"/>
      <c r="CBR38" s="569"/>
      <c r="CBS38" s="569"/>
      <c r="CBT38" s="569"/>
      <c r="CBU38" s="569"/>
      <c r="CBV38" s="569"/>
      <c r="CBW38" s="569"/>
      <c r="CBX38" s="569"/>
      <c r="CBY38" s="569"/>
      <c r="CBZ38" s="569"/>
      <c r="CCA38" s="569"/>
      <c r="CCB38" s="569"/>
      <c r="CCC38" s="569"/>
      <c r="CCD38" s="569"/>
      <c r="CCE38" s="569"/>
      <c r="CCF38" s="569"/>
      <c r="CCG38" s="569"/>
      <c r="CCH38" s="569"/>
      <c r="CCI38" s="569"/>
      <c r="CCJ38" s="569"/>
      <c r="CCK38" s="569"/>
      <c r="CCL38" s="569"/>
      <c r="CCM38" s="569"/>
      <c r="CCN38" s="569"/>
      <c r="CCO38" s="569"/>
      <c r="CCP38" s="569"/>
      <c r="CCQ38" s="569"/>
      <c r="CCR38" s="569"/>
      <c r="CCS38" s="569"/>
      <c r="CCT38" s="569"/>
      <c r="CCU38" s="569"/>
      <c r="CCV38" s="569"/>
      <c r="CCW38" s="569"/>
      <c r="CCX38" s="569"/>
      <c r="CCY38" s="569"/>
      <c r="CCZ38" s="569"/>
      <c r="CDA38" s="569"/>
      <c r="CDB38" s="569"/>
      <c r="CDC38" s="569"/>
      <c r="CDD38" s="569"/>
      <c r="CDE38" s="569"/>
      <c r="CDF38" s="569"/>
      <c r="CDG38" s="569"/>
      <c r="CDH38" s="569"/>
      <c r="CDI38" s="569"/>
      <c r="CDJ38" s="569"/>
      <c r="CDK38" s="569"/>
      <c r="CDL38" s="569"/>
      <c r="CDM38" s="569"/>
      <c r="CDN38" s="569"/>
      <c r="CDO38" s="569"/>
      <c r="CDP38" s="569"/>
      <c r="CDQ38" s="569"/>
      <c r="CDR38" s="569"/>
      <c r="CDS38" s="569"/>
      <c r="CDT38" s="569"/>
      <c r="CDU38" s="569"/>
      <c r="CDV38" s="569"/>
      <c r="CDW38" s="569"/>
      <c r="CDX38" s="569"/>
      <c r="CDY38" s="569"/>
      <c r="CDZ38" s="569"/>
      <c r="CEA38" s="569"/>
      <c r="CEB38" s="569"/>
      <c r="CEC38" s="569"/>
      <c r="CED38" s="569"/>
      <c r="CEE38" s="569"/>
      <c r="CEF38" s="569"/>
      <c r="CEG38" s="569"/>
      <c r="CEH38" s="569"/>
      <c r="CEI38" s="569"/>
      <c r="CEJ38" s="569"/>
      <c r="CEK38" s="569"/>
      <c r="CEL38" s="569"/>
      <c r="CEM38" s="569"/>
      <c r="CEN38" s="569"/>
      <c r="CEO38" s="569"/>
      <c r="CEP38" s="569"/>
      <c r="CEQ38" s="569"/>
      <c r="CER38" s="569"/>
      <c r="CES38" s="569"/>
      <c r="CET38" s="569"/>
      <c r="CEU38" s="569"/>
      <c r="CEV38" s="569"/>
      <c r="CEW38" s="569"/>
      <c r="CEX38" s="569"/>
      <c r="CEY38" s="569"/>
      <c r="CEZ38" s="569"/>
      <c r="CFA38" s="569"/>
      <c r="CFB38" s="569"/>
      <c r="CFC38" s="569"/>
      <c r="CFD38" s="569"/>
      <c r="CFE38" s="569"/>
      <c r="CFF38" s="569"/>
      <c r="CFG38" s="569"/>
      <c r="CFH38" s="569"/>
      <c r="CFI38" s="569"/>
      <c r="CFJ38" s="569"/>
      <c r="CFK38" s="569"/>
      <c r="CFL38" s="569"/>
      <c r="CFM38" s="569"/>
      <c r="CFN38" s="569"/>
      <c r="CFO38" s="569"/>
      <c r="CFP38" s="569"/>
      <c r="CFQ38" s="569"/>
      <c r="CFR38" s="569"/>
      <c r="CFS38" s="569"/>
      <c r="CFT38" s="569"/>
      <c r="CFU38" s="569"/>
      <c r="CFV38" s="569"/>
      <c r="CFW38" s="569"/>
      <c r="CFX38" s="569"/>
      <c r="CFY38" s="569"/>
      <c r="CFZ38" s="569"/>
      <c r="CGA38" s="569"/>
      <c r="CGB38" s="569"/>
      <c r="CGC38" s="569"/>
      <c r="CGD38" s="569"/>
      <c r="CGE38" s="569"/>
      <c r="CGF38" s="569"/>
      <c r="CGG38" s="569"/>
      <c r="CGH38" s="569"/>
      <c r="CGI38" s="569"/>
      <c r="CGJ38" s="569"/>
      <c r="CGK38" s="569"/>
      <c r="CGL38" s="569"/>
      <c r="CGM38" s="569"/>
      <c r="CGN38" s="569"/>
      <c r="CGO38" s="569"/>
      <c r="CGP38" s="569"/>
      <c r="CGQ38" s="569"/>
      <c r="CGR38" s="569"/>
      <c r="CGS38" s="569"/>
      <c r="CGT38" s="569"/>
      <c r="CGU38" s="569"/>
      <c r="CGV38" s="569"/>
      <c r="CGW38" s="569"/>
      <c r="CGX38" s="569"/>
      <c r="CGY38" s="569"/>
      <c r="CGZ38" s="569"/>
      <c r="CHA38" s="569"/>
      <c r="CHB38" s="569"/>
      <c r="CHC38" s="569"/>
      <c r="CHD38" s="569"/>
      <c r="CHE38" s="569"/>
      <c r="CHF38" s="569"/>
      <c r="CHG38" s="569"/>
      <c r="CHH38" s="569"/>
      <c r="CHI38" s="569"/>
      <c r="CHJ38" s="569"/>
      <c r="CHK38" s="569"/>
      <c r="CHL38" s="569"/>
      <c r="CHM38" s="569"/>
      <c r="CHN38" s="569"/>
      <c r="CHO38" s="569"/>
      <c r="CHP38" s="569"/>
      <c r="CHQ38" s="569"/>
      <c r="CHR38" s="569"/>
      <c r="CHS38" s="569"/>
      <c r="CHT38" s="569"/>
      <c r="CHU38" s="569"/>
      <c r="CHV38" s="569"/>
      <c r="CHW38" s="569"/>
      <c r="CHX38" s="569"/>
      <c r="CHY38" s="569"/>
      <c r="CHZ38" s="569"/>
      <c r="CIA38" s="569"/>
      <c r="CIB38" s="569"/>
      <c r="CIC38" s="569"/>
      <c r="CID38" s="569"/>
      <c r="CIE38" s="569"/>
      <c r="CIF38" s="569"/>
      <c r="CIG38" s="569"/>
      <c r="CIH38" s="569"/>
      <c r="CII38" s="569"/>
      <c r="CIJ38" s="569"/>
      <c r="CIK38" s="569"/>
      <c r="CIL38" s="569"/>
      <c r="CIM38" s="569"/>
      <c r="CIN38" s="569"/>
      <c r="CIO38" s="569"/>
      <c r="CIP38" s="569"/>
      <c r="CIQ38" s="569"/>
      <c r="CIR38" s="569"/>
      <c r="CIS38" s="569"/>
      <c r="CIT38" s="569"/>
      <c r="CIU38" s="569"/>
      <c r="CIV38" s="569"/>
      <c r="CIW38" s="569"/>
      <c r="CIX38" s="569"/>
      <c r="CIY38" s="569"/>
      <c r="CIZ38" s="569"/>
      <c r="CJA38" s="569"/>
      <c r="CJB38" s="569"/>
      <c r="CJC38" s="569"/>
      <c r="CJD38" s="569"/>
      <c r="CJE38" s="569"/>
      <c r="CJF38" s="569"/>
      <c r="CJG38" s="569"/>
      <c r="CJH38" s="569"/>
      <c r="CJI38" s="569"/>
      <c r="CJJ38" s="569"/>
      <c r="CJK38" s="569"/>
      <c r="CJL38" s="569"/>
      <c r="CJM38" s="569"/>
      <c r="CJN38" s="569"/>
      <c r="CJO38" s="569"/>
      <c r="CJP38" s="569"/>
      <c r="CJQ38" s="569"/>
      <c r="CJR38" s="569"/>
      <c r="CJS38" s="569"/>
      <c r="CJT38" s="569"/>
      <c r="CJU38" s="569"/>
      <c r="CJV38" s="569"/>
      <c r="CJW38" s="569"/>
      <c r="CJX38" s="569"/>
      <c r="CJY38" s="569"/>
      <c r="CJZ38" s="569"/>
      <c r="CKA38" s="569"/>
      <c r="CKB38" s="569"/>
      <c r="CKC38" s="569"/>
      <c r="CKD38" s="569"/>
      <c r="CKE38" s="569"/>
      <c r="CKF38" s="569"/>
      <c r="CKG38" s="569"/>
      <c r="CKH38" s="569"/>
      <c r="CKI38" s="569"/>
      <c r="CKJ38" s="569"/>
      <c r="CKK38" s="569"/>
      <c r="CKL38" s="569"/>
      <c r="CKM38" s="569"/>
      <c r="CKN38" s="569"/>
      <c r="CKO38" s="569"/>
      <c r="CKP38" s="569"/>
      <c r="CKQ38" s="569"/>
      <c r="CKR38" s="569"/>
      <c r="CKS38" s="569"/>
      <c r="CKT38" s="569"/>
      <c r="CKU38" s="569"/>
      <c r="CKV38" s="569"/>
      <c r="CKW38" s="569"/>
      <c r="CKX38" s="569"/>
      <c r="CKY38" s="569"/>
      <c r="CKZ38" s="569"/>
      <c r="CLA38" s="569"/>
      <c r="CLB38" s="569"/>
      <c r="CLC38" s="569"/>
      <c r="CLD38" s="569"/>
      <c r="CLE38" s="569"/>
      <c r="CLF38" s="569"/>
      <c r="CLG38" s="569"/>
      <c r="CLH38" s="569"/>
      <c r="CLI38" s="569"/>
      <c r="CLJ38" s="569"/>
      <c r="CLK38" s="569"/>
      <c r="CLL38" s="569"/>
      <c r="CLM38" s="569"/>
      <c r="CLN38" s="569"/>
      <c r="CLO38" s="569"/>
      <c r="CLP38" s="569"/>
      <c r="CLQ38" s="569"/>
      <c r="CLR38" s="569"/>
      <c r="CLS38" s="569"/>
      <c r="CLT38" s="569"/>
      <c r="CLU38" s="569"/>
      <c r="CLV38" s="569"/>
      <c r="CLW38" s="569"/>
      <c r="CLX38" s="569"/>
      <c r="CLY38" s="569"/>
      <c r="CLZ38" s="569"/>
      <c r="CMA38" s="569"/>
      <c r="CMB38" s="569"/>
      <c r="CMC38" s="569"/>
      <c r="CMD38" s="569"/>
      <c r="CME38" s="569"/>
      <c r="CMF38" s="569"/>
      <c r="CMG38" s="569"/>
      <c r="CMH38" s="569"/>
      <c r="CMI38" s="569"/>
      <c r="CMJ38" s="569"/>
      <c r="CMK38" s="569"/>
      <c r="CML38" s="569"/>
      <c r="CMM38" s="569"/>
      <c r="CMN38" s="569"/>
      <c r="CMO38" s="569"/>
      <c r="CMP38" s="569"/>
      <c r="CMQ38" s="569"/>
      <c r="CMR38" s="569"/>
      <c r="CMS38" s="569"/>
      <c r="CMT38" s="569"/>
      <c r="CMU38" s="569"/>
      <c r="CMV38" s="569"/>
      <c r="CMW38" s="569"/>
      <c r="CMX38" s="569"/>
      <c r="CMY38" s="569"/>
      <c r="CMZ38" s="569"/>
      <c r="CNA38" s="569"/>
      <c r="CNB38" s="569"/>
      <c r="CNC38" s="569"/>
      <c r="CND38" s="569"/>
      <c r="CNE38" s="569"/>
      <c r="CNF38" s="569"/>
      <c r="CNG38" s="569"/>
      <c r="CNH38" s="569"/>
      <c r="CNI38" s="569"/>
      <c r="CNJ38" s="569"/>
      <c r="CNK38" s="569"/>
      <c r="CNL38" s="569"/>
      <c r="CNM38" s="569"/>
      <c r="CNN38" s="569"/>
      <c r="CNO38" s="569"/>
      <c r="CNP38" s="569"/>
      <c r="CNQ38" s="569"/>
      <c r="CNR38" s="569"/>
      <c r="CNS38" s="569"/>
      <c r="CNT38" s="569"/>
      <c r="CNU38" s="569"/>
      <c r="CNV38" s="569"/>
      <c r="CNW38" s="569"/>
      <c r="CNX38" s="569"/>
      <c r="CNY38" s="569"/>
      <c r="CNZ38" s="569"/>
      <c r="COA38" s="569"/>
      <c r="COB38" s="569"/>
      <c r="COC38" s="569"/>
      <c r="COD38" s="569"/>
      <c r="COE38" s="569"/>
      <c r="COF38" s="569"/>
      <c r="COG38" s="569"/>
      <c r="COH38" s="569"/>
      <c r="COI38" s="569"/>
      <c r="COJ38" s="569"/>
      <c r="COK38" s="569"/>
      <c r="COL38" s="569"/>
      <c r="COM38" s="569"/>
      <c r="CON38" s="569"/>
      <c r="COO38" s="569"/>
      <c r="COP38" s="569"/>
      <c r="COQ38" s="569"/>
      <c r="COR38" s="569"/>
      <c r="COS38" s="569"/>
      <c r="COT38" s="569"/>
      <c r="COU38" s="569"/>
      <c r="COV38" s="569"/>
      <c r="COW38" s="569"/>
      <c r="COX38" s="569"/>
      <c r="COY38" s="569"/>
      <c r="COZ38" s="569"/>
      <c r="CPA38" s="569"/>
      <c r="CPB38" s="569"/>
      <c r="CPC38" s="569"/>
      <c r="CPD38" s="569"/>
      <c r="CPE38" s="569"/>
      <c r="CPF38" s="569"/>
      <c r="CPG38" s="569"/>
      <c r="CPH38" s="569"/>
      <c r="CPI38" s="569"/>
      <c r="CPJ38" s="569"/>
      <c r="CPK38" s="569"/>
      <c r="CPL38" s="569"/>
      <c r="CPM38" s="569"/>
      <c r="CPN38" s="569"/>
      <c r="CPO38" s="569"/>
      <c r="CPP38" s="569"/>
      <c r="CPQ38" s="569"/>
      <c r="CPR38" s="569"/>
      <c r="CPS38" s="569"/>
      <c r="CPT38" s="569"/>
      <c r="CPU38" s="569"/>
      <c r="CPV38" s="569"/>
      <c r="CPW38" s="569"/>
      <c r="CPX38" s="569"/>
      <c r="CPY38" s="569"/>
      <c r="CPZ38" s="569"/>
      <c r="CQA38" s="569"/>
      <c r="CQB38" s="569"/>
      <c r="CQC38" s="569"/>
      <c r="CQD38" s="569"/>
      <c r="CQE38" s="569"/>
      <c r="CQF38" s="569"/>
      <c r="CQG38" s="569"/>
      <c r="CQH38" s="569"/>
      <c r="CQI38" s="569"/>
      <c r="CQJ38" s="569"/>
      <c r="CQK38" s="569"/>
      <c r="CQL38" s="569"/>
      <c r="CQM38" s="569"/>
      <c r="CQN38" s="569"/>
      <c r="CQO38" s="569"/>
      <c r="CQP38" s="569"/>
      <c r="CQQ38" s="569"/>
      <c r="CQR38" s="569"/>
      <c r="CQS38" s="569"/>
      <c r="CQT38" s="569"/>
      <c r="CQU38" s="569"/>
      <c r="CQV38" s="569"/>
      <c r="CQW38" s="569"/>
      <c r="CQX38" s="569"/>
      <c r="CQY38" s="569"/>
      <c r="CQZ38" s="569"/>
      <c r="CRA38" s="569"/>
      <c r="CRB38" s="569"/>
      <c r="CRC38" s="569"/>
      <c r="CRD38" s="569"/>
      <c r="CRE38" s="569"/>
      <c r="CRF38" s="569"/>
      <c r="CRG38" s="569"/>
      <c r="CRH38" s="569"/>
      <c r="CRI38" s="569"/>
      <c r="CRJ38" s="569"/>
      <c r="CRK38" s="569"/>
      <c r="CRL38" s="569"/>
      <c r="CRM38" s="569"/>
      <c r="CRN38" s="569"/>
      <c r="CRO38" s="569"/>
      <c r="CRP38" s="569"/>
      <c r="CRQ38" s="569"/>
      <c r="CRR38" s="569"/>
      <c r="CRS38" s="569"/>
      <c r="CRT38" s="569"/>
      <c r="CRU38" s="569"/>
      <c r="CRV38" s="569"/>
      <c r="CRW38" s="569"/>
      <c r="CRX38" s="569"/>
      <c r="CRY38" s="569"/>
      <c r="CRZ38" s="569"/>
      <c r="CSA38" s="569"/>
      <c r="CSB38" s="569"/>
      <c r="CSC38" s="569"/>
      <c r="CSD38" s="569"/>
      <c r="CSE38" s="569"/>
      <c r="CSF38" s="569"/>
      <c r="CSG38" s="569"/>
      <c r="CSH38" s="569"/>
      <c r="CSI38" s="569"/>
      <c r="CSJ38" s="569"/>
      <c r="CSK38" s="569"/>
      <c r="CSL38" s="569"/>
      <c r="CSM38" s="569"/>
      <c r="CSN38" s="569"/>
      <c r="CSO38" s="569"/>
      <c r="CSP38" s="569"/>
      <c r="CSQ38" s="569"/>
      <c r="CSR38" s="569"/>
      <c r="CSS38" s="569"/>
      <c r="CST38" s="569"/>
      <c r="CSU38" s="569"/>
      <c r="CSV38" s="569"/>
      <c r="CSW38" s="569"/>
      <c r="CSX38" s="569"/>
      <c r="CSY38" s="569"/>
      <c r="CSZ38" s="569"/>
      <c r="CTA38" s="569"/>
      <c r="CTB38" s="569"/>
      <c r="CTC38" s="569"/>
      <c r="CTD38" s="569"/>
      <c r="CTE38" s="569"/>
      <c r="CTF38" s="569"/>
      <c r="CTG38" s="569"/>
      <c r="CTH38" s="569"/>
      <c r="CTI38" s="569"/>
      <c r="CTJ38" s="569"/>
      <c r="CTK38" s="569"/>
      <c r="CTL38" s="569"/>
      <c r="CTM38" s="569"/>
      <c r="CTN38" s="569"/>
      <c r="CTO38" s="569"/>
      <c r="CTP38" s="569"/>
      <c r="CTQ38" s="569"/>
      <c r="CTR38" s="569"/>
      <c r="CTS38" s="569"/>
      <c r="CTT38" s="569"/>
      <c r="CTU38" s="569"/>
      <c r="CTV38" s="569"/>
      <c r="CTW38" s="569"/>
      <c r="CTX38" s="569"/>
      <c r="CTY38" s="569"/>
      <c r="CTZ38" s="569"/>
      <c r="CUA38" s="569"/>
      <c r="CUB38" s="569"/>
      <c r="CUC38" s="569"/>
      <c r="CUD38" s="569"/>
      <c r="CUE38" s="569"/>
      <c r="CUF38" s="569"/>
      <c r="CUG38" s="569"/>
      <c r="CUH38" s="569"/>
      <c r="CUI38" s="569"/>
      <c r="CUJ38" s="569"/>
      <c r="CUK38" s="569"/>
      <c r="CUL38" s="569"/>
      <c r="CUM38" s="569"/>
      <c r="CUN38" s="569"/>
      <c r="CUO38" s="569"/>
      <c r="CUP38" s="569"/>
      <c r="CUQ38" s="569"/>
      <c r="CUR38" s="569"/>
      <c r="CUS38" s="569"/>
      <c r="CUT38" s="569"/>
      <c r="CUU38" s="569"/>
      <c r="CUV38" s="569"/>
      <c r="CUW38" s="569"/>
      <c r="CUX38" s="569"/>
      <c r="CUY38" s="569"/>
      <c r="CUZ38" s="569"/>
      <c r="CVA38" s="569"/>
      <c r="CVB38" s="569"/>
      <c r="CVC38" s="569"/>
      <c r="CVD38" s="569"/>
      <c r="CVE38" s="569"/>
      <c r="CVF38" s="569"/>
      <c r="CVG38" s="569"/>
      <c r="CVH38" s="569"/>
      <c r="CVI38" s="569"/>
      <c r="CVJ38" s="569"/>
      <c r="CVK38" s="569"/>
      <c r="CVL38" s="569"/>
      <c r="CVM38" s="569"/>
      <c r="CVN38" s="569"/>
      <c r="CVO38" s="569"/>
      <c r="CVP38" s="569"/>
      <c r="CVQ38" s="569"/>
      <c r="CVR38" s="569"/>
      <c r="CVS38" s="569"/>
      <c r="CVT38" s="569"/>
      <c r="CVU38" s="569"/>
      <c r="CVV38" s="569"/>
      <c r="CVW38" s="569"/>
      <c r="CVX38" s="569"/>
      <c r="CVY38" s="569"/>
      <c r="CVZ38" s="569"/>
      <c r="CWA38" s="569"/>
      <c r="CWB38" s="569"/>
      <c r="CWC38" s="569"/>
      <c r="CWD38" s="569"/>
      <c r="CWE38" s="569"/>
      <c r="CWF38" s="569"/>
      <c r="CWG38" s="569"/>
      <c r="CWH38" s="569"/>
      <c r="CWI38" s="569"/>
      <c r="CWJ38" s="569"/>
      <c r="CWK38" s="569"/>
      <c r="CWL38" s="569"/>
      <c r="CWM38" s="569"/>
      <c r="CWN38" s="569"/>
      <c r="CWO38" s="569"/>
      <c r="CWP38" s="569"/>
      <c r="CWQ38" s="569"/>
      <c r="CWR38" s="569"/>
      <c r="CWS38" s="569"/>
      <c r="CWT38" s="569"/>
      <c r="CWU38" s="569"/>
      <c r="CWV38" s="569"/>
      <c r="CWW38" s="569"/>
      <c r="CWX38" s="569"/>
      <c r="CWY38" s="569"/>
      <c r="CWZ38" s="569"/>
      <c r="CXA38" s="569"/>
      <c r="CXB38" s="569"/>
      <c r="CXC38" s="569"/>
      <c r="CXD38" s="569"/>
      <c r="CXE38" s="569"/>
      <c r="CXF38" s="569"/>
      <c r="CXG38" s="569"/>
      <c r="CXH38" s="569"/>
      <c r="CXI38" s="569"/>
      <c r="CXJ38" s="569"/>
      <c r="CXK38" s="569"/>
      <c r="CXL38" s="569"/>
      <c r="CXM38" s="569"/>
      <c r="CXN38" s="569"/>
      <c r="CXO38" s="569"/>
      <c r="CXP38" s="569"/>
      <c r="CXQ38" s="569"/>
      <c r="CXR38" s="569"/>
      <c r="CXS38" s="569"/>
      <c r="CXT38" s="569"/>
      <c r="CXU38" s="569"/>
      <c r="CXV38" s="569"/>
      <c r="CXW38" s="569"/>
      <c r="CXX38" s="569"/>
      <c r="CXY38" s="569"/>
      <c r="CXZ38" s="569"/>
      <c r="CYA38" s="569"/>
      <c r="CYB38" s="569"/>
      <c r="CYC38" s="569"/>
      <c r="CYD38" s="569"/>
      <c r="CYE38" s="569"/>
      <c r="CYF38" s="569"/>
      <c r="CYG38" s="569"/>
      <c r="CYH38" s="569"/>
      <c r="CYI38" s="569"/>
      <c r="CYJ38" s="569"/>
      <c r="CYK38" s="569"/>
      <c r="CYL38" s="569"/>
      <c r="CYM38" s="569"/>
      <c r="CYN38" s="569"/>
      <c r="CYO38" s="569"/>
      <c r="CYP38" s="569"/>
      <c r="CYQ38" s="569"/>
      <c r="CYR38" s="569"/>
      <c r="CYS38" s="569"/>
      <c r="CYT38" s="569"/>
      <c r="CYU38" s="569"/>
      <c r="CYV38" s="569"/>
      <c r="CYW38" s="569"/>
      <c r="CYX38" s="569"/>
      <c r="CYY38" s="569"/>
      <c r="CYZ38" s="569"/>
      <c r="CZA38" s="569"/>
      <c r="CZB38" s="569"/>
      <c r="CZC38" s="569"/>
      <c r="CZD38" s="569"/>
      <c r="CZE38" s="569"/>
      <c r="CZF38" s="569"/>
      <c r="CZG38" s="569"/>
      <c r="CZH38" s="569"/>
      <c r="CZI38" s="569"/>
      <c r="CZJ38" s="569"/>
      <c r="CZK38" s="569"/>
      <c r="CZL38" s="569"/>
      <c r="CZM38" s="569"/>
      <c r="CZN38" s="569"/>
      <c r="CZO38" s="569"/>
      <c r="CZP38" s="569"/>
      <c r="CZQ38" s="569"/>
      <c r="CZR38" s="569"/>
      <c r="CZS38" s="569"/>
      <c r="CZT38" s="569"/>
      <c r="CZU38" s="569"/>
      <c r="CZV38" s="569"/>
      <c r="CZW38" s="569"/>
      <c r="CZX38" s="569"/>
      <c r="CZY38" s="569"/>
      <c r="CZZ38" s="569"/>
      <c r="DAA38" s="569"/>
      <c r="DAB38" s="569"/>
      <c r="DAC38" s="569"/>
      <c r="DAD38" s="569"/>
      <c r="DAE38" s="569"/>
      <c r="DAF38" s="569"/>
      <c r="DAG38" s="569"/>
      <c r="DAH38" s="569"/>
      <c r="DAI38" s="569"/>
      <c r="DAJ38" s="569"/>
      <c r="DAK38" s="569"/>
      <c r="DAL38" s="569"/>
      <c r="DAM38" s="569"/>
      <c r="DAN38" s="569"/>
      <c r="DAO38" s="569"/>
      <c r="DAP38" s="569"/>
      <c r="DAQ38" s="569"/>
      <c r="DAR38" s="569"/>
      <c r="DAS38" s="569"/>
      <c r="DAT38" s="569"/>
      <c r="DAU38" s="569"/>
      <c r="DAV38" s="569"/>
      <c r="DAW38" s="569"/>
      <c r="DAX38" s="569"/>
      <c r="DAY38" s="569"/>
      <c r="DAZ38" s="569"/>
      <c r="DBA38" s="569"/>
      <c r="DBB38" s="569"/>
      <c r="DBC38" s="569"/>
      <c r="DBD38" s="569"/>
      <c r="DBE38" s="569"/>
      <c r="DBF38" s="569"/>
      <c r="DBG38" s="569"/>
      <c r="DBH38" s="569"/>
      <c r="DBI38" s="569"/>
      <c r="DBJ38" s="569"/>
      <c r="DBK38" s="569"/>
      <c r="DBL38" s="569"/>
      <c r="DBM38" s="569"/>
      <c r="DBN38" s="569"/>
      <c r="DBO38" s="569"/>
      <c r="DBP38" s="569"/>
      <c r="DBQ38" s="569"/>
      <c r="DBR38" s="569"/>
      <c r="DBS38" s="569"/>
      <c r="DBT38" s="569"/>
      <c r="DBU38" s="569"/>
      <c r="DBV38" s="569"/>
      <c r="DBW38" s="569"/>
      <c r="DBX38" s="569"/>
      <c r="DBY38" s="569"/>
      <c r="DBZ38" s="569"/>
      <c r="DCA38" s="569"/>
      <c r="DCB38" s="569"/>
      <c r="DCC38" s="569"/>
      <c r="DCD38" s="569"/>
      <c r="DCE38" s="569"/>
      <c r="DCF38" s="569"/>
      <c r="DCG38" s="569"/>
      <c r="DCH38" s="569"/>
      <c r="DCI38" s="569"/>
      <c r="DCJ38" s="569"/>
      <c r="DCK38" s="569"/>
      <c r="DCL38" s="569"/>
      <c r="DCM38" s="569"/>
      <c r="DCN38" s="569"/>
      <c r="DCO38" s="569"/>
      <c r="DCP38" s="569"/>
      <c r="DCQ38" s="569"/>
      <c r="DCR38" s="569"/>
      <c r="DCS38" s="569"/>
      <c r="DCT38" s="569"/>
      <c r="DCU38" s="569"/>
      <c r="DCV38" s="569"/>
      <c r="DCW38" s="569"/>
      <c r="DCX38" s="569"/>
      <c r="DCY38" s="569"/>
      <c r="DCZ38" s="569"/>
      <c r="DDA38" s="569"/>
      <c r="DDB38" s="569"/>
      <c r="DDC38" s="569"/>
      <c r="DDD38" s="569"/>
      <c r="DDE38" s="569"/>
      <c r="DDF38" s="569"/>
      <c r="DDG38" s="569"/>
      <c r="DDH38" s="569"/>
      <c r="DDI38" s="569"/>
      <c r="DDJ38" s="569"/>
      <c r="DDK38" s="569"/>
      <c r="DDL38" s="569"/>
      <c r="DDM38" s="569"/>
      <c r="DDN38" s="569"/>
      <c r="DDO38" s="569"/>
      <c r="DDP38" s="569"/>
      <c r="DDQ38" s="569"/>
      <c r="DDR38" s="569"/>
      <c r="DDS38" s="569"/>
      <c r="DDT38" s="569"/>
      <c r="DDU38" s="569"/>
      <c r="DDV38" s="569"/>
      <c r="DDW38" s="569"/>
      <c r="DDX38" s="569"/>
      <c r="DDY38" s="569"/>
      <c r="DDZ38" s="569"/>
      <c r="DEA38" s="569"/>
      <c r="DEB38" s="569"/>
      <c r="DEC38" s="569"/>
      <c r="DED38" s="569"/>
      <c r="DEE38" s="569"/>
      <c r="DEF38" s="569"/>
      <c r="DEG38" s="569"/>
      <c r="DEH38" s="569"/>
      <c r="DEI38" s="569"/>
      <c r="DEJ38" s="569"/>
      <c r="DEK38" s="569"/>
      <c r="DEL38" s="569"/>
      <c r="DEM38" s="569"/>
      <c r="DEN38" s="569"/>
      <c r="DEO38" s="569"/>
      <c r="DEP38" s="569"/>
      <c r="DEQ38" s="569"/>
      <c r="DER38" s="569"/>
      <c r="DES38" s="569"/>
      <c r="DET38" s="569"/>
      <c r="DEU38" s="569"/>
      <c r="DEV38" s="569"/>
      <c r="DEW38" s="569"/>
      <c r="DEX38" s="569"/>
      <c r="DEY38" s="569"/>
      <c r="DEZ38" s="569"/>
      <c r="DFA38" s="569"/>
      <c r="DFB38" s="569"/>
      <c r="DFC38" s="569"/>
      <c r="DFD38" s="569"/>
      <c r="DFE38" s="569"/>
      <c r="DFF38" s="569"/>
      <c r="DFG38" s="569"/>
      <c r="DFH38" s="569"/>
      <c r="DFI38" s="569"/>
      <c r="DFJ38" s="569"/>
      <c r="DFK38" s="569"/>
      <c r="DFL38" s="569"/>
      <c r="DFM38" s="569"/>
      <c r="DFN38" s="569"/>
      <c r="DFO38" s="569"/>
      <c r="DFP38" s="569"/>
      <c r="DFQ38" s="569"/>
      <c r="DFR38" s="569"/>
      <c r="DFS38" s="569"/>
      <c r="DFT38" s="569"/>
      <c r="DFU38" s="569"/>
      <c r="DFV38" s="569"/>
      <c r="DFW38" s="569"/>
      <c r="DFX38" s="569"/>
      <c r="DFY38" s="569"/>
      <c r="DFZ38" s="569"/>
      <c r="DGA38" s="569"/>
      <c r="DGB38" s="569"/>
      <c r="DGC38" s="569"/>
      <c r="DGD38" s="569"/>
      <c r="DGE38" s="569"/>
      <c r="DGF38" s="569"/>
      <c r="DGG38" s="569"/>
      <c r="DGH38" s="569"/>
      <c r="DGI38" s="569"/>
      <c r="DGJ38" s="569"/>
      <c r="DGK38" s="569"/>
      <c r="DGL38" s="569"/>
      <c r="DGM38" s="569"/>
      <c r="DGN38" s="569"/>
      <c r="DGO38" s="569"/>
      <c r="DGP38" s="569"/>
      <c r="DGQ38" s="569"/>
      <c r="DGR38" s="569"/>
      <c r="DGS38" s="569"/>
      <c r="DGT38" s="569"/>
      <c r="DGU38" s="569"/>
      <c r="DGV38" s="569"/>
      <c r="DGW38" s="569"/>
      <c r="DGX38" s="569"/>
      <c r="DGY38" s="569"/>
      <c r="DGZ38" s="569"/>
      <c r="DHA38" s="569"/>
      <c r="DHB38" s="569"/>
      <c r="DHC38" s="569"/>
      <c r="DHD38" s="569"/>
      <c r="DHE38" s="569"/>
      <c r="DHF38" s="569"/>
      <c r="DHG38" s="569"/>
      <c r="DHH38" s="569"/>
      <c r="DHI38" s="569"/>
      <c r="DHJ38" s="569"/>
      <c r="DHK38" s="569"/>
      <c r="DHL38" s="569"/>
      <c r="DHM38" s="569"/>
      <c r="DHN38" s="569"/>
      <c r="DHO38" s="569"/>
      <c r="DHP38" s="569"/>
      <c r="DHQ38" s="569"/>
      <c r="DHR38" s="569"/>
      <c r="DHS38" s="569"/>
      <c r="DHT38" s="569"/>
      <c r="DHU38" s="569"/>
      <c r="DHV38" s="569"/>
      <c r="DHW38" s="569"/>
      <c r="DHX38" s="569"/>
      <c r="DHY38" s="569"/>
      <c r="DHZ38" s="569"/>
      <c r="DIA38" s="569"/>
      <c r="DIB38" s="569"/>
      <c r="DIC38" s="569"/>
      <c r="DID38" s="569"/>
      <c r="DIE38" s="569"/>
      <c r="DIF38" s="569"/>
      <c r="DIG38" s="569"/>
      <c r="DIH38" s="569"/>
      <c r="DII38" s="569"/>
      <c r="DIJ38" s="569"/>
      <c r="DIK38" s="569"/>
      <c r="DIL38" s="569"/>
      <c r="DIM38" s="569"/>
      <c r="DIN38" s="569"/>
      <c r="DIO38" s="569"/>
      <c r="DIP38" s="569"/>
      <c r="DIQ38" s="569"/>
      <c r="DIR38" s="569"/>
      <c r="DIS38" s="569"/>
      <c r="DIT38" s="569"/>
      <c r="DIU38" s="569"/>
      <c r="DIV38" s="569"/>
      <c r="DIW38" s="569"/>
      <c r="DIX38" s="569"/>
      <c r="DIY38" s="569"/>
      <c r="DIZ38" s="569"/>
      <c r="DJA38" s="569"/>
      <c r="DJB38" s="569"/>
      <c r="DJC38" s="569"/>
      <c r="DJD38" s="569"/>
      <c r="DJE38" s="569"/>
      <c r="DJF38" s="569"/>
      <c r="DJG38" s="569"/>
      <c r="DJH38" s="569"/>
      <c r="DJI38" s="569"/>
      <c r="DJJ38" s="569"/>
      <c r="DJK38" s="569"/>
      <c r="DJL38" s="569"/>
      <c r="DJM38" s="569"/>
      <c r="DJN38" s="569"/>
      <c r="DJO38" s="569"/>
      <c r="DJP38" s="569"/>
      <c r="DJQ38" s="569"/>
      <c r="DJR38" s="569"/>
      <c r="DJS38" s="569"/>
      <c r="DJT38" s="569"/>
      <c r="DJU38" s="569"/>
      <c r="DJV38" s="569"/>
      <c r="DJW38" s="569"/>
      <c r="DJX38" s="569"/>
      <c r="DJY38" s="569"/>
      <c r="DJZ38" s="569"/>
      <c r="DKA38" s="569"/>
      <c r="DKB38" s="569"/>
      <c r="DKC38" s="569"/>
      <c r="DKD38" s="569"/>
      <c r="DKE38" s="569"/>
      <c r="DKF38" s="569"/>
      <c r="DKG38" s="569"/>
      <c r="DKH38" s="569"/>
      <c r="DKI38" s="569"/>
      <c r="DKJ38" s="569"/>
      <c r="DKK38" s="569"/>
      <c r="DKL38" s="569"/>
      <c r="DKM38" s="569"/>
      <c r="DKN38" s="569"/>
      <c r="DKO38" s="569"/>
      <c r="DKP38" s="569"/>
      <c r="DKQ38" s="569"/>
      <c r="DKR38" s="569"/>
      <c r="DKS38" s="569"/>
      <c r="DKT38" s="569"/>
      <c r="DKU38" s="569"/>
      <c r="DKV38" s="569"/>
      <c r="DKW38" s="569"/>
      <c r="DKX38" s="569"/>
      <c r="DKY38" s="569"/>
      <c r="DKZ38" s="569"/>
      <c r="DLA38" s="569"/>
      <c r="DLB38" s="569"/>
      <c r="DLC38" s="569"/>
      <c r="DLD38" s="569"/>
      <c r="DLE38" s="569"/>
      <c r="DLF38" s="569"/>
      <c r="DLG38" s="569"/>
      <c r="DLH38" s="569"/>
      <c r="DLI38" s="569"/>
      <c r="DLJ38" s="569"/>
      <c r="DLK38" s="569"/>
      <c r="DLL38" s="569"/>
      <c r="DLM38" s="569"/>
      <c r="DLN38" s="569"/>
      <c r="DLO38" s="569"/>
      <c r="DLP38" s="569"/>
      <c r="DLQ38" s="569"/>
      <c r="DLR38" s="569"/>
      <c r="DLS38" s="569"/>
      <c r="DLT38" s="569"/>
      <c r="DLU38" s="569"/>
      <c r="DLV38" s="569"/>
      <c r="DLW38" s="569"/>
      <c r="DLX38" s="569"/>
      <c r="DLY38" s="569"/>
      <c r="DLZ38" s="569"/>
      <c r="DMA38" s="569"/>
      <c r="DMB38" s="569"/>
      <c r="DMC38" s="569"/>
      <c r="DMD38" s="569"/>
      <c r="DME38" s="569"/>
      <c r="DMF38" s="569"/>
      <c r="DMG38" s="569"/>
      <c r="DMH38" s="569"/>
      <c r="DMI38" s="569"/>
      <c r="DMJ38" s="569"/>
      <c r="DMK38" s="569"/>
      <c r="DML38" s="569"/>
      <c r="DMM38" s="569"/>
      <c r="DMN38" s="569"/>
      <c r="DMO38" s="569"/>
      <c r="DMP38" s="569"/>
      <c r="DMQ38" s="569"/>
      <c r="DMR38" s="569"/>
      <c r="DMS38" s="569"/>
      <c r="DMT38" s="569"/>
      <c r="DMU38" s="569"/>
      <c r="DMV38" s="569"/>
      <c r="DMW38" s="569"/>
      <c r="DMX38" s="569"/>
      <c r="DMY38" s="569"/>
      <c r="DMZ38" s="569"/>
      <c r="DNA38" s="569"/>
      <c r="DNB38" s="569"/>
      <c r="DNC38" s="569"/>
      <c r="DND38" s="569"/>
      <c r="DNE38" s="569"/>
      <c r="DNF38" s="569"/>
      <c r="DNG38" s="569"/>
      <c r="DNH38" s="569"/>
      <c r="DNI38" s="569"/>
      <c r="DNJ38" s="569"/>
      <c r="DNK38" s="569"/>
      <c r="DNL38" s="569"/>
      <c r="DNM38" s="569"/>
      <c r="DNN38" s="569"/>
      <c r="DNO38" s="569"/>
      <c r="DNP38" s="569"/>
      <c r="DNQ38" s="569"/>
      <c r="DNR38" s="569"/>
      <c r="DNS38" s="569"/>
      <c r="DNT38" s="569"/>
      <c r="DNU38" s="569"/>
      <c r="DNV38" s="569"/>
      <c r="DNW38" s="569"/>
      <c r="DNX38" s="569"/>
      <c r="DNY38" s="569"/>
      <c r="DNZ38" s="569"/>
      <c r="DOA38" s="569"/>
      <c r="DOB38" s="569"/>
      <c r="DOC38" s="569"/>
      <c r="DOD38" s="569"/>
      <c r="DOE38" s="569"/>
      <c r="DOF38" s="569"/>
      <c r="DOG38" s="569"/>
      <c r="DOH38" s="569"/>
      <c r="DOI38" s="569"/>
      <c r="DOJ38" s="569"/>
      <c r="DOK38" s="569"/>
      <c r="DOL38" s="569"/>
      <c r="DOM38" s="569"/>
      <c r="DON38" s="569"/>
      <c r="DOO38" s="569"/>
      <c r="DOP38" s="569"/>
      <c r="DOQ38" s="569"/>
      <c r="DOR38" s="569"/>
      <c r="DOS38" s="569"/>
      <c r="DOT38" s="569"/>
      <c r="DOU38" s="569"/>
      <c r="DOV38" s="569"/>
      <c r="DOW38" s="569"/>
      <c r="DOX38" s="569"/>
      <c r="DOY38" s="569"/>
      <c r="DOZ38" s="569"/>
      <c r="DPA38" s="569"/>
      <c r="DPB38" s="569"/>
      <c r="DPC38" s="569"/>
      <c r="DPD38" s="569"/>
      <c r="DPE38" s="569"/>
      <c r="DPF38" s="569"/>
      <c r="DPG38" s="569"/>
      <c r="DPH38" s="569"/>
      <c r="DPI38" s="569"/>
      <c r="DPJ38" s="569"/>
      <c r="DPK38" s="569"/>
      <c r="DPL38" s="569"/>
      <c r="DPM38" s="569"/>
      <c r="DPN38" s="569"/>
      <c r="DPO38" s="569"/>
      <c r="DPP38" s="569"/>
      <c r="DPQ38" s="569"/>
      <c r="DPR38" s="569"/>
      <c r="DPS38" s="569"/>
      <c r="DPT38" s="569"/>
      <c r="DPU38" s="569"/>
      <c r="DPV38" s="569"/>
      <c r="DPW38" s="569"/>
      <c r="DPX38" s="569"/>
      <c r="DPY38" s="569"/>
      <c r="DPZ38" s="569"/>
      <c r="DQA38" s="569"/>
      <c r="DQB38" s="569"/>
      <c r="DQC38" s="569"/>
      <c r="DQD38" s="569"/>
      <c r="DQE38" s="569"/>
      <c r="DQF38" s="569"/>
      <c r="DQG38" s="569"/>
      <c r="DQH38" s="569"/>
      <c r="DQI38" s="569"/>
      <c r="DQJ38" s="569"/>
      <c r="DQK38" s="569"/>
      <c r="DQL38" s="569"/>
      <c r="DQM38" s="569"/>
      <c r="DQN38" s="569"/>
      <c r="DQO38" s="569"/>
      <c r="DQP38" s="569"/>
      <c r="DQQ38" s="569"/>
      <c r="DQR38" s="569"/>
      <c r="DQS38" s="569"/>
      <c r="DQT38" s="569"/>
      <c r="DQU38" s="569"/>
      <c r="DQV38" s="569"/>
      <c r="DQW38" s="569"/>
      <c r="DQX38" s="569"/>
      <c r="DQY38" s="569"/>
      <c r="DQZ38" s="569"/>
      <c r="DRA38" s="569"/>
      <c r="DRB38" s="569"/>
      <c r="DRC38" s="569"/>
      <c r="DRD38" s="569"/>
      <c r="DRE38" s="569"/>
      <c r="DRF38" s="569"/>
      <c r="DRG38" s="569"/>
      <c r="DRH38" s="569"/>
      <c r="DRI38" s="569"/>
      <c r="DRJ38" s="569"/>
      <c r="DRK38" s="569"/>
      <c r="DRL38" s="569"/>
      <c r="DRM38" s="569"/>
      <c r="DRN38" s="569"/>
      <c r="DRO38" s="569"/>
      <c r="DRP38" s="569"/>
      <c r="DRQ38" s="569"/>
      <c r="DRR38" s="569"/>
      <c r="DRS38" s="569"/>
      <c r="DRT38" s="569"/>
      <c r="DRU38" s="569"/>
      <c r="DRV38" s="569"/>
      <c r="DRW38" s="569"/>
      <c r="DRX38" s="569"/>
      <c r="DRY38" s="569"/>
      <c r="DRZ38" s="569"/>
      <c r="DSA38" s="569"/>
      <c r="DSB38" s="569"/>
      <c r="DSC38" s="569"/>
      <c r="DSD38" s="569"/>
      <c r="DSE38" s="569"/>
      <c r="DSF38" s="569"/>
      <c r="DSG38" s="569"/>
      <c r="DSH38" s="569"/>
      <c r="DSI38" s="569"/>
      <c r="DSJ38" s="569"/>
      <c r="DSK38" s="569"/>
      <c r="DSL38" s="569"/>
      <c r="DSM38" s="569"/>
      <c r="DSN38" s="569"/>
      <c r="DSO38" s="569"/>
      <c r="DSP38" s="569"/>
      <c r="DSQ38" s="569"/>
      <c r="DSR38" s="569"/>
      <c r="DSS38" s="569"/>
      <c r="DST38" s="569"/>
      <c r="DSU38" s="569"/>
      <c r="DSV38" s="569"/>
      <c r="DSW38" s="569"/>
      <c r="DSX38" s="569"/>
      <c r="DSY38" s="569"/>
      <c r="DSZ38" s="569"/>
      <c r="DTA38" s="569"/>
      <c r="DTB38" s="569"/>
      <c r="DTC38" s="569"/>
      <c r="DTD38" s="569"/>
      <c r="DTE38" s="569"/>
      <c r="DTF38" s="569"/>
      <c r="DTG38" s="569"/>
      <c r="DTH38" s="569"/>
      <c r="DTI38" s="569"/>
      <c r="DTJ38" s="569"/>
      <c r="DTK38" s="569"/>
      <c r="DTL38" s="569"/>
      <c r="DTM38" s="569"/>
      <c r="DTN38" s="569"/>
      <c r="DTO38" s="569"/>
      <c r="DTP38" s="569"/>
      <c r="DTQ38" s="569"/>
      <c r="DTR38" s="569"/>
      <c r="DTS38" s="569"/>
      <c r="DTT38" s="569"/>
      <c r="DTU38" s="569"/>
      <c r="DTV38" s="569"/>
      <c r="DTW38" s="569"/>
      <c r="DTX38" s="569"/>
      <c r="DTY38" s="569"/>
      <c r="DTZ38" s="569"/>
      <c r="DUA38" s="569"/>
      <c r="DUB38" s="569"/>
      <c r="DUC38" s="569"/>
      <c r="DUD38" s="569"/>
      <c r="DUE38" s="569"/>
      <c r="DUF38" s="569"/>
      <c r="DUG38" s="569"/>
      <c r="DUH38" s="569"/>
      <c r="DUI38" s="569"/>
      <c r="DUJ38" s="569"/>
      <c r="DUK38" s="569"/>
      <c r="DUL38" s="569"/>
      <c r="DUM38" s="569"/>
      <c r="DUN38" s="569"/>
      <c r="DUO38" s="569"/>
      <c r="DUP38" s="569"/>
      <c r="DUQ38" s="569"/>
      <c r="DUR38" s="569"/>
      <c r="DUS38" s="569"/>
      <c r="DUT38" s="569"/>
      <c r="DUU38" s="569"/>
      <c r="DUV38" s="569"/>
      <c r="DUW38" s="569"/>
      <c r="DUX38" s="569"/>
      <c r="DUY38" s="569"/>
      <c r="DUZ38" s="569"/>
      <c r="DVA38" s="569"/>
      <c r="DVB38" s="569"/>
      <c r="DVC38" s="569"/>
      <c r="DVD38" s="569"/>
      <c r="DVE38" s="569"/>
      <c r="DVF38" s="569"/>
      <c r="DVG38" s="569"/>
      <c r="DVH38" s="569"/>
      <c r="DVI38" s="569"/>
      <c r="DVJ38" s="569"/>
      <c r="DVK38" s="569"/>
      <c r="DVL38" s="569"/>
      <c r="DVM38" s="569"/>
      <c r="DVN38" s="569"/>
      <c r="DVO38" s="569"/>
      <c r="DVP38" s="569"/>
      <c r="DVQ38" s="569"/>
      <c r="DVR38" s="569"/>
      <c r="DVS38" s="569"/>
      <c r="DVT38" s="569"/>
      <c r="DVU38" s="569"/>
      <c r="DVV38" s="569"/>
      <c r="DVW38" s="569"/>
      <c r="DVX38" s="569"/>
      <c r="DVY38" s="569"/>
      <c r="DVZ38" s="569"/>
      <c r="DWA38" s="569"/>
      <c r="DWB38" s="569"/>
      <c r="DWC38" s="569"/>
      <c r="DWD38" s="569"/>
      <c r="DWE38" s="569"/>
      <c r="DWF38" s="569"/>
      <c r="DWG38" s="569"/>
      <c r="DWH38" s="569"/>
      <c r="DWI38" s="569"/>
      <c r="DWJ38" s="569"/>
      <c r="DWK38" s="569"/>
      <c r="DWL38" s="569"/>
      <c r="DWM38" s="569"/>
      <c r="DWN38" s="569"/>
      <c r="DWO38" s="569"/>
      <c r="DWP38" s="569"/>
      <c r="DWQ38" s="569"/>
      <c r="DWR38" s="569"/>
      <c r="DWS38" s="569"/>
      <c r="DWT38" s="569"/>
      <c r="DWU38" s="569"/>
      <c r="DWV38" s="569"/>
      <c r="DWW38" s="569"/>
      <c r="DWX38" s="569"/>
      <c r="DWY38" s="569"/>
      <c r="DWZ38" s="569"/>
      <c r="DXA38" s="569"/>
      <c r="DXB38" s="569"/>
      <c r="DXC38" s="569"/>
      <c r="DXD38" s="569"/>
      <c r="DXE38" s="569"/>
      <c r="DXF38" s="569"/>
      <c r="DXG38" s="569"/>
      <c r="DXH38" s="569"/>
      <c r="DXI38" s="569"/>
      <c r="DXJ38" s="569"/>
      <c r="DXK38" s="569"/>
      <c r="DXL38" s="569"/>
      <c r="DXM38" s="569"/>
      <c r="DXN38" s="569"/>
      <c r="DXO38" s="569"/>
      <c r="DXP38" s="569"/>
      <c r="DXQ38" s="569"/>
      <c r="DXR38" s="569"/>
      <c r="DXS38" s="569"/>
      <c r="DXT38" s="569"/>
      <c r="DXU38" s="569"/>
      <c r="DXV38" s="569"/>
      <c r="DXW38" s="569"/>
      <c r="DXX38" s="569"/>
      <c r="DXY38" s="569"/>
      <c r="DXZ38" s="569"/>
      <c r="DYA38" s="569"/>
      <c r="DYB38" s="569"/>
      <c r="DYC38" s="569"/>
      <c r="DYD38" s="569"/>
      <c r="DYE38" s="569"/>
      <c r="DYF38" s="569"/>
      <c r="DYG38" s="569"/>
      <c r="DYH38" s="569"/>
      <c r="DYI38" s="569"/>
      <c r="DYJ38" s="569"/>
      <c r="DYK38" s="569"/>
      <c r="DYL38" s="569"/>
      <c r="DYM38" s="569"/>
      <c r="DYN38" s="569"/>
      <c r="DYO38" s="569"/>
      <c r="DYP38" s="569"/>
      <c r="DYQ38" s="569"/>
      <c r="DYR38" s="569"/>
      <c r="DYS38" s="569"/>
      <c r="DYT38" s="569"/>
      <c r="DYU38" s="569"/>
      <c r="DYV38" s="569"/>
      <c r="DYW38" s="569"/>
      <c r="DYX38" s="569"/>
      <c r="DYY38" s="569"/>
      <c r="DYZ38" s="569"/>
      <c r="DZA38" s="569"/>
      <c r="DZB38" s="569"/>
      <c r="DZC38" s="569"/>
      <c r="DZD38" s="569"/>
      <c r="DZE38" s="569"/>
      <c r="DZF38" s="569"/>
      <c r="DZG38" s="569"/>
      <c r="DZH38" s="569"/>
      <c r="DZI38" s="569"/>
      <c r="DZJ38" s="569"/>
      <c r="DZK38" s="569"/>
      <c r="DZL38" s="569"/>
      <c r="DZM38" s="569"/>
      <c r="DZN38" s="569"/>
      <c r="DZO38" s="569"/>
      <c r="DZP38" s="569"/>
      <c r="DZQ38" s="569"/>
      <c r="DZR38" s="569"/>
      <c r="DZS38" s="569"/>
      <c r="DZT38" s="569"/>
      <c r="DZU38" s="569"/>
      <c r="DZV38" s="569"/>
      <c r="DZW38" s="569"/>
      <c r="DZX38" s="569"/>
      <c r="DZY38" s="569"/>
      <c r="DZZ38" s="569"/>
      <c r="EAA38" s="569"/>
      <c r="EAB38" s="569"/>
      <c r="EAC38" s="569"/>
      <c r="EAD38" s="569"/>
      <c r="EAE38" s="569"/>
      <c r="EAF38" s="569"/>
      <c r="EAG38" s="569"/>
      <c r="EAH38" s="569"/>
      <c r="EAI38" s="569"/>
      <c r="EAJ38" s="569"/>
      <c r="EAK38" s="569"/>
      <c r="EAL38" s="569"/>
      <c r="EAM38" s="569"/>
      <c r="EAN38" s="569"/>
      <c r="EAO38" s="569"/>
      <c r="EAP38" s="569"/>
      <c r="EAQ38" s="569"/>
      <c r="EAR38" s="569"/>
      <c r="EAS38" s="569"/>
      <c r="EAT38" s="569"/>
      <c r="EAU38" s="569"/>
      <c r="EAV38" s="569"/>
      <c r="EAW38" s="569"/>
      <c r="EAX38" s="569"/>
      <c r="EAY38" s="569"/>
      <c r="EAZ38" s="569"/>
      <c r="EBA38" s="569"/>
      <c r="EBB38" s="569"/>
      <c r="EBC38" s="569"/>
      <c r="EBD38" s="569"/>
      <c r="EBE38" s="569"/>
      <c r="EBF38" s="569"/>
      <c r="EBG38" s="569"/>
      <c r="EBH38" s="569"/>
      <c r="EBI38" s="569"/>
      <c r="EBJ38" s="569"/>
      <c r="EBK38" s="569"/>
      <c r="EBL38" s="569"/>
      <c r="EBM38" s="569"/>
      <c r="EBN38" s="569"/>
      <c r="EBO38" s="569"/>
      <c r="EBP38" s="569"/>
      <c r="EBQ38" s="569"/>
      <c r="EBR38" s="569"/>
      <c r="EBS38" s="569"/>
      <c r="EBT38" s="569"/>
      <c r="EBU38" s="569"/>
      <c r="EBV38" s="569"/>
      <c r="EBW38" s="569"/>
      <c r="EBX38" s="569"/>
      <c r="EBY38" s="569"/>
      <c r="EBZ38" s="569"/>
      <c r="ECA38" s="569"/>
      <c r="ECB38" s="569"/>
      <c r="ECC38" s="569"/>
      <c r="ECD38" s="569"/>
      <c r="ECE38" s="569"/>
      <c r="ECF38" s="569"/>
      <c r="ECG38" s="569"/>
      <c r="ECH38" s="569"/>
      <c r="ECI38" s="569"/>
      <c r="ECJ38" s="569"/>
      <c r="ECK38" s="569"/>
      <c r="ECL38" s="569"/>
      <c r="ECM38" s="569"/>
      <c r="ECN38" s="569"/>
      <c r="ECO38" s="569"/>
      <c r="ECP38" s="569"/>
      <c r="ECQ38" s="569"/>
      <c r="ECR38" s="569"/>
      <c r="ECS38" s="569"/>
      <c r="ECT38" s="569"/>
      <c r="ECU38" s="569"/>
      <c r="ECV38" s="569"/>
      <c r="ECW38" s="569"/>
      <c r="ECX38" s="569"/>
      <c r="ECY38" s="569"/>
      <c r="ECZ38" s="569"/>
      <c r="EDA38" s="569"/>
      <c r="EDB38" s="569"/>
      <c r="EDC38" s="569"/>
      <c r="EDD38" s="569"/>
      <c r="EDE38" s="569"/>
      <c r="EDF38" s="569"/>
      <c r="EDG38" s="569"/>
      <c r="EDH38" s="569"/>
      <c r="EDI38" s="569"/>
      <c r="EDJ38" s="569"/>
      <c r="EDK38" s="569"/>
      <c r="EDL38" s="569"/>
      <c r="EDM38" s="569"/>
      <c r="EDN38" s="569"/>
      <c r="EDO38" s="569"/>
      <c r="EDP38" s="569"/>
      <c r="EDQ38" s="569"/>
      <c r="EDR38" s="569"/>
      <c r="EDS38" s="569"/>
      <c r="EDT38" s="569"/>
      <c r="EDU38" s="569"/>
      <c r="EDV38" s="569"/>
      <c r="EDW38" s="569"/>
      <c r="EDX38" s="569"/>
      <c r="EDY38" s="569"/>
      <c r="EDZ38" s="569"/>
      <c r="EEA38" s="569"/>
      <c r="EEB38" s="569"/>
      <c r="EEC38" s="569"/>
      <c r="EED38" s="569"/>
      <c r="EEE38" s="569"/>
      <c r="EEF38" s="569"/>
      <c r="EEG38" s="569"/>
      <c r="EEH38" s="569"/>
      <c r="EEI38" s="569"/>
      <c r="EEJ38" s="569"/>
      <c r="EEK38" s="569"/>
      <c r="EEL38" s="569"/>
      <c r="EEM38" s="569"/>
      <c r="EEN38" s="569"/>
      <c r="EEO38" s="569"/>
      <c r="EEP38" s="569"/>
      <c r="EEQ38" s="569"/>
      <c r="EER38" s="569"/>
      <c r="EES38" s="569"/>
      <c r="EET38" s="569"/>
      <c r="EEU38" s="569"/>
      <c r="EEV38" s="569"/>
      <c r="EEW38" s="569"/>
      <c r="EEX38" s="569"/>
      <c r="EEY38" s="569"/>
      <c r="EEZ38" s="569"/>
      <c r="EFA38" s="569"/>
      <c r="EFB38" s="569"/>
      <c r="EFC38" s="569"/>
      <c r="EFD38" s="569"/>
      <c r="EFE38" s="569"/>
      <c r="EFF38" s="569"/>
      <c r="EFG38" s="569"/>
      <c r="EFH38" s="569"/>
      <c r="EFI38" s="569"/>
      <c r="EFJ38" s="569"/>
      <c r="EFK38" s="569"/>
      <c r="EFL38" s="569"/>
      <c r="EFM38" s="569"/>
      <c r="EFN38" s="569"/>
      <c r="EFO38" s="569"/>
      <c r="EFP38" s="569"/>
      <c r="EFQ38" s="569"/>
      <c r="EFR38" s="569"/>
      <c r="EFS38" s="569"/>
      <c r="EFT38" s="569"/>
      <c r="EFU38" s="569"/>
      <c r="EFV38" s="569"/>
      <c r="EFW38" s="569"/>
      <c r="EFX38" s="569"/>
      <c r="EFY38" s="569"/>
      <c r="EFZ38" s="569"/>
      <c r="EGA38" s="569"/>
      <c r="EGB38" s="569"/>
      <c r="EGC38" s="569"/>
      <c r="EGD38" s="569"/>
      <c r="EGE38" s="569"/>
      <c r="EGF38" s="569"/>
      <c r="EGG38" s="569"/>
      <c r="EGH38" s="569"/>
      <c r="EGI38" s="569"/>
      <c r="EGJ38" s="569"/>
      <c r="EGK38" s="569"/>
      <c r="EGL38" s="569"/>
      <c r="EGM38" s="569"/>
      <c r="EGN38" s="569"/>
      <c r="EGO38" s="569"/>
      <c r="EGP38" s="569"/>
      <c r="EGQ38" s="569"/>
      <c r="EGR38" s="569"/>
      <c r="EGS38" s="569"/>
      <c r="EGT38" s="569"/>
      <c r="EGU38" s="569"/>
      <c r="EGV38" s="569"/>
      <c r="EGW38" s="569"/>
      <c r="EGX38" s="569"/>
      <c r="EGY38" s="569"/>
      <c r="EGZ38" s="569"/>
      <c r="EHA38" s="569"/>
      <c r="EHB38" s="569"/>
      <c r="EHC38" s="569"/>
      <c r="EHD38" s="569"/>
      <c r="EHE38" s="569"/>
      <c r="EHF38" s="569"/>
      <c r="EHG38" s="569"/>
      <c r="EHH38" s="569"/>
      <c r="EHI38" s="569"/>
      <c r="EHJ38" s="569"/>
      <c r="EHK38" s="569"/>
      <c r="EHL38" s="569"/>
      <c r="EHM38" s="569"/>
      <c r="EHN38" s="569"/>
      <c r="EHO38" s="569"/>
      <c r="EHP38" s="569"/>
      <c r="EHQ38" s="569"/>
      <c r="EHR38" s="569"/>
      <c r="EHS38" s="569"/>
      <c r="EHT38" s="569"/>
      <c r="EHU38" s="569"/>
      <c r="EHV38" s="569"/>
      <c r="EHW38" s="569"/>
      <c r="EHX38" s="569"/>
      <c r="EHY38" s="569"/>
      <c r="EHZ38" s="569"/>
      <c r="EIA38" s="569"/>
      <c r="EIB38" s="569"/>
      <c r="EIC38" s="569"/>
      <c r="EID38" s="569"/>
      <c r="EIE38" s="569"/>
      <c r="EIF38" s="569"/>
      <c r="EIG38" s="569"/>
      <c r="EIH38" s="569"/>
      <c r="EII38" s="569"/>
      <c r="EIJ38" s="569"/>
      <c r="EIK38" s="569"/>
      <c r="EIL38" s="569"/>
      <c r="EIM38" s="569"/>
      <c r="EIN38" s="569"/>
      <c r="EIO38" s="569"/>
      <c r="EIP38" s="569"/>
      <c r="EIQ38" s="569"/>
      <c r="EIR38" s="569"/>
      <c r="EIS38" s="569"/>
      <c r="EIT38" s="569"/>
      <c r="EIU38" s="569"/>
      <c r="EIV38" s="569"/>
      <c r="EIW38" s="569"/>
      <c r="EIX38" s="569"/>
      <c r="EIY38" s="569"/>
      <c r="EIZ38" s="569"/>
      <c r="EJA38" s="569"/>
      <c r="EJB38" s="569"/>
      <c r="EJC38" s="569"/>
      <c r="EJD38" s="569"/>
      <c r="EJE38" s="569"/>
      <c r="EJF38" s="569"/>
      <c r="EJG38" s="569"/>
      <c r="EJH38" s="569"/>
      <c r="EJI38" s="569"/>
      <c r="EJJ38" s="569"/>
      <c r="EJK38" s="569"/>
      <c r="EJL38" s="569"/>
      <c r="EJM38" s="569"/>
      <c r="EJN38" s="569"/>
      <c r="EJO38" s="569"/>
      <c r="EJP38" s="569"/>
      <c r="EJQ38" s="569"/>
      <c r="EJR38" s="569"/>
      <c r="EJS38" s="569"/>
      <c r="EJT38" s="569"/>
      <c r="EJU38" s="569"/>
      <c r="EJV38" s="569"/>
      <c r="EJW38" s="569"/>
      <c r="EJX38" s="569"/>
      <c r="EJY38" s="569"/>
      <c r="EJZ38" s="569"/>
      <c r="EKA38" s="569"/>
      <c r="EKB38" s="569"/>
      <c r="EKC38" s="569"/>
      <c r="EKD38" s="569"/>
      <c r="EKE38" s="569"/>
      <c r="EKF38" s="569"/>
      <c r="EKG38" s="569"/>
      <c r="EKH38" s="569"/>
      <c r="EKI38" s="569"/>
      <c r="EKJ38" s="569"/>
      <c r="EKK38" s="569"/>
      <c r="EKL38" s="569"/>
      <c r="EKM38" s="569"/>
      <c r="EKN38" s="569"/>
      <c r="EKO38" s="569"/>
      <c r="EKP38" s="569"/>
      <c r="EKQ38" s="569"/>
      <c r="EKR38" s="569"/>
      <c r="EKS38" s="569"/>
      <c r="EKT38" s="569"/>
      <c r="EKU38" s="569"/>
      <c r="EKV38" s="569"/>
      <c r="EKW38" s="569"/>
      <c r="EKX38" s="569"/>
      <c r="EKY38" s="569"/>
      <c r="EKZ38" s="569"/>
      <c r="ELA38" s="569"/>
      <c r="ELB38" s="569"/>
      <c r="ELC38" s="569"/>
      <c r="ELD38" s="569"/>
      <c r="ELE38" s="569"/>
      <c r="ELF38" s="569"/>
      <c r="ELG38" s="569"/>
      <c r="ELH38" s="569"/>
      <c r="ELI38" s="569"/>
      <c r="ELJ38" s="569"/>
      <c r="ELK38" s="569"/>
      <c r="ELL38" s="569"/>
      <c r="ELM38" s="569"/>
      <c r="ELN38" s="569"/>
      <c r="ELO38" s="569"/>
      <c r="ELP38" s="569"/>
      <c r="ELQ38" s="569"/>
      <c r="ELR38" s="569"/>
      <c r="ELS38" s="569"/>
      <c r="ELT38" s="569"/>
      <c r="ELU38" s="569"/>
      <c r="ELV38" s="569"/>
      <c r="ELW38" s="569"/>
      <c r="ELX38" s="569"/>
      <c r="ELY38" s="569"/>
      <c r="ELZ38" s="569"/>
      <c r="EMA38" s="569"/>
      <c r="EMB38" s="569"/>
      <c r="EMC38" s="569"/>
      <c r="EMD38" s="569"/>
      <c r="EME38" s="569"/>
      <c r="EMF38" s="569"/>
      <c r="EMG38" s="569"/>
      <c r="EMH38" s="569"/>
      <c r="EMI38" s="569"/>
      <c r="EMJ38" s="569"/>
      <c r="EMK38" s="569"/>
      <c r="EML38" s="569"/>
      <c r="EMM38" s="569"/>
      <c r="EMN38" s="569"/>
      <c r="EMO38" s="569"/>
      <c r="EMP38" s="569"/>
      <c r="EMQ38" s="569"/>
      <c r="EMR38" s="569"/>
      <c r="EMS38" s="569"/>
      <c r="EMT38" s="569"/>
      <c r="EMU38" s="569"/>
      <c r="EMV38" s="569"/>
      <c r="EMW38" s="569"/>
      <c r="EMX38" s="569"/>
      <c r="EMY38" s="569"/>
      <c r="EMZ38" s="569"/>
      <c r="ENA38" s="569"/>
      <c r="ENB38" s="569"/>
      <c r="ENC38" s="569"/>
      <c r="END38" s="569"/>
      <c r="ENE38" s="569"/>
      <c r="ENF38" s="569"/>
      <c r="ENG38" s="569"/>
      <c r="ENH38" s="569"/>
      <c r="ENI38" s="569"/>
      <c r="ENJ38" s="569"/>
      <c r="ENK38" s="569"/>
      <c r="ENL38" s="569"/>
      <c r="ENM38" s="569"/>
      <c r="ENN38" s="569"/>
      <c r="ENO38" s="569"/>
      <c r="ENP38" s="569"/>
      <c r="ENQ38" s="569"/>
      <c r="ENR38" s="569"/>
      <c r="ENS38" s="569"/>
      <c r="ENT38" s="569"/>
      <c r="ENU38" s="569"/>
      <c r="ENV38" s="569"/>
      <c r="ENW38" s="569"/>
      <c r="ENX38" s="569"/>
      <c r="ENY38" s="569"/>
      <c r="ENZ38" s="569"/>
      <c r="EOA38" s="569"/>
      <c r="EOB38" s="569"/>
      <c r="EOC38" s="569"/>
      <c r="EOD38" s="569"/>
      <c r="EOE38" s="569"/>
      <c r="EOF38" s="569"/>
      <c r="EOG38" s="569"/>
      <c r="EOH38" s="569"/>
      <c r="EOI38" s="569"/>
      <c r="EOJ38" s="569"/>
      <c r="EOK38" s="569"/>
      <c r="EOL38" s="569"/>
      <c r="EOM38" s="569"/>
      <c r="EON38" s="569"/>
      <c r="EOO38" s="569"/>
      <c r="EOP38" s="569"/>
      <c r="EOQ38" s="569"/>
      <c r="EOR38" s="569"/>
      <c r="EOS38" s="569"/>
      <c r="EOT38" s="569"/>
      <c r="EOU38" s="569"/>
      <c r="EOV38" s="569"/>
      <c r="EOW38" s="569"/>
      <c r="EOX38" s="569"/>
      <c r="EOY38" s="569"/>
      <c r="EOZ38" s="569"/>
      <c r="EPA38" s="569"/>
      <c r="EPB38" s="569"/>
      <c r="EPC38" s="569"/>
      <c r="EPD38" s="569"/>
      <c r="EPE38" s="569"/>
      <c r="EPF38" s="569"/>
      <c r="EPG38" s="569"/>
      <c r="EPH38" s="569"/>
      <c r="EPI38" s="569"/>
      <c r="EPJ38" s="569"/>
      <c r="EPK38" s="569"/>
      <c r="EPL38" s="569"/>
      <c r="EPM38" s="569"/>
      <c r="EPN38" s="569"/>
      <c r="EPO38" s="569"/>
      <c r="EPP38" s="569"/>
      <c r="EPQ38" s="569"/>
      <c r="EPR38" s="569"/>
      <c r="EPS38" s="569"/>
      <c r="EPT38" s="569"/>
      <c r="EPU38" s="569"/>
      <c r="EPV38" s="569"/>
      <c r="EPW38" s="569"/>
      <c r="EPX38" s="569"/>
      <c r="EPY38" s="569"/>
      <c r="EPZ38" s="569"/>
      <c r="EQA38" s="569"/>
      <c r="EQB38" s="569"/>
      <c r="EQC38" s="569"/>
      <c r="EQD38" s="569"/>
      <c r="EQE38" s="569"/>
      <c r="EQF38" s="569"/>
      <c r="EQG38" s="569"/>
      <c r="EQH38" s="569"/>
      <c r="EQI38" s="569"/>
      <c r="EQJ38" s="569"/>
      <c r="EQK38" s="569"/>
      <c r="EQL38" s="569"/>
      <c r="EQM38" s="569"/>
      <c r="EQN38" s="569"/>
      <c r="EQO38" s="569"/>
      <c r="EQP38" s="569"/>
      <c r="EQQ38" s="569"/>
      <c r="EQR38" s="569"/>
      <c r="EQS38" s="569"/>
      <c r="EQT38" s="569"/>
      <c r="EQU38" s="569"/>
      <c r="EQV38" s="569"/>
      <c r="EQW38" s="569"/>
      <c r="EQX38" s="569"/>
      <c r="EQY38" s="569"/>
      <c r="EQZ38" s="569"/>
      <c r="ERA38" s="569"/>
      <c r="ERB38" s="569"/>
      <c r="ERC38" s="569"/>
      <c r="ERD38" s="569"/>
      <c r="ERE38" s="569"/>
      <c r="ERF38" s="569"/>
      <c r="ERG38" s="569"/>
      <c r="ERH38" s="569"/>
      <c r="ERI38" s="569"/>
      <c r="ERJ38" s="569"/>
      <c r="ERK38" s="569"/>
      <c r="ERL38" s="569"/>
      <c r="ERM38" s="569"/>
      <c r="ERN38" s="569"/>
      <c r="ERO38" s="569"/>
      <c r="ERP38" s="569"/>
      <c r="ERQ38" s="569"/>
      <c r="ERR38" s="569"/>
      <c r="ERS38" s="569"/>
      <c r="ERT38" s="569"/>
      <c r="ERU38" s="569"/>
      <c r="ERV38" s="569"/>
      <c r="ERW38" s="569"/>
      <c r="ERX38" s="569"/>
      <c r="ERY38" s="569"/>
      <c r="ERZ38" s="569"/>
      <c r="ESA38" s="569"/>
      <c r="ESB38" s="569"/>
      <c r="ESC38" s="569"/>
      <c r="ESD38" s="569"/>
      <c r="ESE38" s="569"/>
      <c r="ESF38" s="569"/>
      <c r="ESG38" s="569"/>
      <c r="ESH38" s="569"/>
      <c r="ESI38" s="569"/>
      <c r="ESJ38" s="569"/>
      <c r="ESK38" s="569"/>
      <c r="ESL38" s="569"/>
      <c r="ESM38" s="569"/>
      <c r="ESN38" s="569"/>
      <c r="ESO38" s="569"/>
      <c r="ESP38" s="569"/>
      <c r="ESQ38" s="569"/>
      <c r="ESR38" s="569"/>
      <c r="ESS38" s="569"/>
      <c r="EST38" s="569"/>
      <c r="ESU38" s="569"/>
      <c r="ESV38" s="569"/>
      <c r="ESW38" s="569"/>
      <c r="ESX38" s="569"/>
      <c r="ESY38" s="569"/>
      <c r="ESZ38" s="569"/>
      <c r="ETA38" s="569"/>
      <c r="ETB38" s="569"/>
      <c r="ETC38" s="569"/>
      <c r="ETD38" s="569"/>
      <c r="ETE38" s="569"/>
      <c r="ETF38" s="569"/>
      <c r="ETG38" s="569"/>
      <c r="ETH38" s="569"/>
      <c r="ETI38" s="569"/>
      <c r="ETJ38" s="569"/>
      <c r="ETK38" s="569"/>
      <c r="ETL38" s="569"/>
      <c r="ETM38" s="569"/>
      <c r="ETN38" s="569"/>
      <c r="ETO38" s="569"/>
      <c r="ETP38" s="569"/>
      <c r="ETQ38" s="569"/>
      <c r="ETR38" s="569"/>
      <c r="ETS38" s="569"/>
      <c r="ETT38" s="569"/>
      <c r="ETU38" s="569"/>
      <c r="ETV38" s="569"/>
      <c r="ETW38" s="569"/>
      <c r="ETX38" s="569"/>
      <c r="ETY38" s="569"/>
      <c r="ETZ38" s="569"/>
      <c r="EUA38" s="569"/>
      <c r="EUB38" s="569"/>
      <c r="EUC38" s="569"/>
      <c r="EUD38" s="569"/>
      <c r="EUE38" s="569"/>
      <c r="EUF38" s="569"/>
      <c r="EUG38" s="569"/>
      <c r="EUH38" s="569"/>
      <c r="EUI38" s="569"/>
      <c r="EUJ38" s="569"/>
      <c r="EUK38" s="569"/>
      <c r="EUL38" s="569"/>
      <c r="EUM38" s="569"/>
      <c r="EUN38" s="569"/>
      <c r="EUO38" s="569"/>
      <c r="EUP38" s="569"/>
      <c r="EUQ38" s="569"/>
      <c r="EUR38" s="569"/>
      <c r="EUS38" s="569"/>
      <c r="EUT38" s="569"/>
      <c r="EUU38" s="569"/>
      <c r="EUV38" s="569"/>
      <c r="EUW38" s="569"/>
      <c r="EUX38" s="569"/>
      <c r="EUY38" s="569"/>
      <c r="EUZ38" s="569"/>
      <c r="EVA38" s="569"/>
      <c r="EVB38" s="569"/>
      <c r="EVC38" s="569"/>
      <c r="EVD38" s="569"/>
      <c r="EVE38" s="569"/>
      <c r="EVF38" s="569"/>
      <c r="EVG38" s="569"/>
      <c r="EVH38" s="569"/>
      <c r="EVI38" s="569"/>
      <c r="EVJ38" s="569"/>
      <c r="EVK38" s="569"/>
      <c r="EVL38" s="569"/>
      <c r="EVM38" s="569"/>
      <c r="EVN38" s="569"/>
      <c r="EVO38" s="569"/>
      <c r="EVP38" s="569"/>
      <c r="EVQ38" s="569"/>
      <c r="EVR38" s="569"/>
      <c r="EVS38" s="569"/>
      <c r="EVT38" s="569"/>
      <c r="EVU38" s="569"/>
      <c r="EVV38" s="569"/>
      <c r="EVW38" s="569"/>
      <c r="EVX38" s="569"/>
      <c r="EVY38" s="569"/>
      <c r="EVZ38" s="569"/>
      <c r="EWA38" s="569"/>
      <c r="EWB38" s="569"/>
      <c r="EWC38" s="569"/>
      <c r="EWD38" s="569"/>
      <c r="EWE38" s="569"/>
      <c r="EWF38" s="569"/>
      <c r="EWG38" s="569"/>
      <c r="EWH38" s="569"/>
      <c r="EWI38" s="569"/>
      <c r="EWJ38" s="569"/>
      <c r="EWK38" s="569"/>
      <c r="EWL38" s="569"/>
      <c r="EWM38" s="569"/>
      <c r="EWN38" s="569"/>
      <c r="EWO38" s="569"/>
      <c r="EWP38" s="569"/>
      <c r="EWQ38" s="569"/>
      <c r="EWR38" s="569"/>
      <c r="EWS38" s="569"/>
      <c r="EWT38" s="569"/>
      <c r="EWU38" s="569"/>
      <c r="EWV38" s="569"/>
      <c r="EWW38" s="569"/>
      <c r="EWX38" s="569"/>
      <c r="EWY38" s="569"/>
      <c r="EWZ38" s="569"/>
      <c r="EXA38" s="569"/>
      <c r="EXB38" s="569"/>
      <c r="EXC38" s="569"/>
      <c r="EXD38" s="569"/>
      <c r="EXE38" s="569"/>
      <c r="EXF38" s="569"/>
      <c r="EXG38" s="569"/>
      <c r="EXH38" s="569"/>
      <c r="EXI38" s="569"/>
      <c r="EXJ38" s="569"/>
      <c r="EXK38" s="569"/>
      <c r="EXL38" s="569"/>
      <c r="EXM38" s="569"/>
      <c r="EXN38" s="569"/>
      <c r="EXO38" s="569"/>
      <c r="EXP38" s="569"/>
      <c r="EXQ38" s="569"/>
      <c r="EXR38" s="569"/>
      <c r="EXS38" s="569"/>
      <c r="EXT38" s="569"/>
      <c r="EXU38" s="569"/>
      <c r="EXV38" s="569"/>
      <c r="EXW38" s="569"/>
      <c r="EXX38" s="569"/>
      <c r="EXY38" s="569"/>
      <c r="EXZ38" s="569"/>
      <c r="EYA38" s="569"/>
      <c r="EYB38" s="569"/>
      <c r="EYC38" s="569"/>
      <c r="EYD38" s="569"/>
      <c r="EYE38" s="569"/>
      <c r="EYF38" s="569"/>
      <c r="EYG38" s="569"/>
      <c r="EYH38" s="569"/>
      <c r="EYI38" s="569"/>
      <c r="EYJ38" s="569"/>
      <c r="EYK38" s="569"/>
      <c r="EYL38" s="569"/>
      <c r="EYM38" s="569"/>
      <c r="EYN38" s="569"/>
      <c r="EYO38" s="569"/>
      <c r="EYP38" s="569"/>
      <c r="EYQ38" s="569"/>
      <c r="EYR38" s="569"/>
      <c r="EYS38" s="569"/>
      <c r="EYT38" s="569"/>
      <c r="EYU38" s="569"/>
      <c r="EYV38" s="569"/>
      <c r="EYW38" s="569"/>
      <c r="EYX38" s="569"/>
      <c r="EYY38" s="569"/>
      <c r="EYZ38" s="569"/>
      <c r="EZA38" s="569"/>
      <c r="EZB38" s="569"/>
      <c r="EZC38" s="569"/>
      <c r="EZD38" s="569"/>
      <c r="EZE38" s="569"/>
      <c r="EZF38" s="569"/>
      <c r="EZG38" s="569"/>
      <c r="EZH38" s="569"/>
      <c r="EZI38" s="569"/>
      <c r="EZJ38" s="569"/>
      <c r="EZK38" s="569"/>
      <c r="EZL38" s="569"/>
      <c r="EZM38" s="569"/>
      <c r="EZN38" s="569"/>
      <c r="EZO38" s="569"/>
      <c r="EZP38" s="569"/>
      <c r="EZQ38" s="569"/>
      <c r="EZR38" s="569"/>
      <c r="EZS38" s="569"/>
      <c r="EZT38" s="569"/>
      <c r="EZU38" s="569"/>
      <c r="EZV38" s="569"/>
      <c r="EZW38" s="569"/>
      <c r="EZX38" s="569"/>
      <c r="EZY38" s="569"/>
      <c r="EZZ38" s="569"/>
      <c r="FAA38" s="569"/>
      <c r="FAB38" s="569"/>
      <c r="FAC38" s="569"/>
      <c r="FAD38" s="569"/>
      <c r="FAE38" s="569"/>
      <c r="FAF38" s="569"/>
      <c r="FAG38" s="569"/>
      <c r="FAH38" s="569"/>
      <c r="FAI38" s="569"/>
      <c r="FAJ38" s="569"/>
      <c r="FAK38" s="569"/>
      <c r="FAL38" s="569"/>
      <c r="FAM38" s="569"/>
      <c r="FAN38" s="569"/>
      <c r="FAO38" s="569"/>
      <c r="FAP38" s="569"/>
      <c r="FAQ38" s="569"/>
      <c r="FAR38" s="569"/>
      <c r="FAS38" s="569"/>
      <c r="FAT38" s="569"/>
      <c r="FAU38" s="569"/>
      <c r="FAV38" s="569"/>
      <c r="FAW38" s="569"/>
      <c r="FAX38" s="569"/>
      <c r="FAY38" s="569"/>
      <c r="FAZ38" s="569"/>
      <c r="FBA38" s="569"/>
      <c r="FBB38" s="569"/>
      <c r="FBC38" s="569"/>
      <c r="FBD38" s="569"/>
      <c r="FBE38" s="569"/>
      <c r="FBF38" s="569"/>
      <c r="FBG38" s="569"/>
      <c r="FBH38" s="569"/>
      <c r="FBI38" s="569"/>
      <c r="FBJ38" s="569"/>
      <c r="FBK38" s="569"/>
      <c r="FBL38" s="569"/>
      <c r="FBM38" s="569"/>
      <c r="FBN38" s="569"/>
      <c r="FBO38" s="569"/>
      <c r="FBP38" s="569"/>
      <c r="FBQ38" s="569"/>
      <c r="FBR38" s="569"/>
      <c r="FBS38" s="569"/>
      <c r="FBT38" s="569"/>
      <c r="FBU38" s="569"/>
      <c r="FBV38" s="569"/>
      <c r="FBW38" s="569"/>
      <c r="FBX38" s="569"/>
      <c r="FBY38" s="569"/>
      <c r="FBZ38" s="569"/>
      <c r="FCA38" s="569"/>
      <c r="FCB38" s="569"/>
      <c r="FCC38" s="569"/>
      <c r="FCD38" s="569"/>
      <c r="FCE38" s="569"/>
      <c r="FCF38" s="569"/>
      <c r="FCG38" s="569"/>
      <c r="FCH38" s="569"/>
      <c r="FCI38" s="569"/>
      <c r="FCJ38" s="569"/>
      <c r="FCK38" s="569"/>
      <c r="FCL38" s="569"/>
      <c r="FCM38" s="569"/>
      <c r="FCN38" s="569"/>
      <c r="FCO38" s="569"/>
      <c r="FCP38" s="569"/>
      <c r="FCQ38" s="569"/>
      <c r="FCR38" s="569"/>
      <c r="FCS38" s="569"/>
      <c r="FCT38" s="569"/>
      <c r="FCU38" s="569"/>
      <c r="FCV38" s="569"/>
      <c r="FCW38" s="569"/>
      <c r="FCX38" s="569"/>
      <c r="FCY38" s="569"/>
      <c r="FCZ38" s="569"/>
      <c r="FDA38" s="569"/>
      <c r="FDB38" s="569"/>
      <c r="FDC38" s="569"/>
      <c r="FDD38" s="569"/>
      <c r="FDE38" s="569"/>
      <c r="FDF38" s="569"/>
      <c r="FDG38" s="569"/>
      <c r="FDH38" s="569"/>
      <c r="FDI38" s="569"/>
      <c r="FDJ38" s="569"/>
      <c r="FDK38" s="569"/>
      <c r="FDL38" s="569"/>
      <c r="FDM38" s="569"/>
      <c r="FDN38" s="569"/>
      <c r="FDO38" s="569"/>
      <c r="FDP38" s="569"/>
      <c r="FDQ38" s="569"/>
      <c r="FDR38" s="569"/>
      <c r="FDS38" s="569"/>
      <c r="FDT38" s="569"/>
      <c r="FDU38" s="569"/>
      <c r="FDV38" s="569"/>
      <c r="FDW38" s="569"/>
      <c r="FDX38" s="569"/>
      <c r="FDY38" s="569"/>
      <c r="FDZ38" s="569"/>
      <c r="FEA38" s="569"/>
      <c r="FEB38" s="569"/>
      <c r="FEC38" s="569"/>
      <c r="FED38" s="569"/>
      <c r="FEE38" s="569"/>
      <c r="FEF38" s="569"/>
      <c r="FEG38" s="569"/>
      <c r="FEH38" s="569"/>
      <c r="FEI38" s="569"/>
      <c r="FEJ38" s="569"/>
      <c r="FEK38" s="569"/>
      <c r="FEL38" s="569"/>
      <c r="FEM38" s="569"/>
      <c r="FEN38" s="569"/>
      <c r="FEO38" s="569"/>
      <c r="FEP38" s="569"/>
      <c r="FEQ38" s="569"/>
      <c r="FER38" s="569"/>
      <c r="FES38" s="569"/>
      <c r="FET38" s="569"/>
      <c r="FEU38" s="569"/>
      <c r="FEV38" s="569"/>
      <c r="FEW38" s="569"/>
      <c r="FEX38" s="569"/>
      <c r="FEY38" s="569"/>
      <c r="FEZ38" s="569"/>
      <c r="FFA38" s="569"/>
      <c r="FFB38" s="569"/>
      <c r="FFC38" s="569"/>
      <c r="FFD38" s="569"/>
      <c r="FFE38" s="569"/>
      <c r="FFF38" s="569"/>
      <c r="FFG38" s="569"/>
      <c r="FFH38" s="569"/>
      <c r="FFI38" s="569"/>
      <c r="FFJ38" s="569"/>
      <c r="FFK38" s="569"/>
      <c r="FFL38" s="569"/>
      <c r="FFM38" s="569"/>
      <c r="FFN38" s="569"/>
      <c r="FFO38" s="569"/>
      <c r="FFP38" s="569"/>
      <c r="FFQ38" s="569"/>
      <c r="FFR38" s="569"/>
      <c r="FFS38" s="569"/>
      <c r="FFT38" s="569"/>
      <c r="FFU38" s="569"/>
      <c r="FFV38" s="569"/>
      <c r="FFW38" s="569"/>
      <c r="FFX38" s="569"/>
      <c r="FFY38" s="569"/>
      <c r="FFZ38" s="569"/>
      <c r="FGA38" s="569"/>
      <c r="FGB38" s="569"/>
      <c r="FGC38" s="569"/>
      <c r="FGD38" s="569"/>
      <c r="FGE38" s="569"/>
      <c r="FGF38" s="569"/>
      <c r="FGG38" s="569"/>
      <c r="FGH38" s="569"/>
      <c r="FGI38" s="569"/>
      <c r="FGJ38" s="569"/>
      <c r="FGK38" s="569"/>
      <c r="FGL38" s="569"/>
      <c r="FGM38" s="569"/>
      <c r="FGN38" s="569"/>
      <c r="FGO38" s="569"/>
      <c r="FGP38" s="569"/>
      <c r="FGQ38" s="569"/>
      <c r="FGR38" s="569"/>
      <c r="FGS38" s="569"/>
      <c r="FGT38" s="569"/>
      <c r="FGU38" s="569"/>
      <c r="FGV38" s="569"/>
      <c r="FGW38" s="569"/>
      <c r="FGX38" s="569"/>
      <c r="FGY38" s="569"/>
      <c r="FGZ38" s="569"/>
      <c r="FHA38" s="569"/>
      <c r="FHB38" s="569"/>
      <c r="FHC38" s="569"/>
      <c r="FHD38" s="569"/>
      <c r="FHE38" s="569"/>
      <c r="FHF38" s="569"/>
      <c r="FHG38" s="569"/>
      <c r="FHH38" s="569"/>
      <c r="FHI38" s="569"/>
      <c r="FHJ38" s="569"/>
      <c r="FHK38" s="569"/>
      <c r="FHL38" s="569"/>
      <c r="FHM38" s="569"/>
      <c r="FHN38" s="569"/>
      <c r="FHO38" s="569"/>
      <c r="FHP38" s="569"/>
      <c r="FHQ38" s="569"/>
      <c r="FHR38" s="569"/>
      <c r="FHS38" s="569"/>
      <c r="FHT38" s="569"/>
      <c r="FHU38" s="569"/>
      <c r="FHV38" s="569"/>
      <c r="FHW38" s="569"/>
      <c r="FHX38" s="569"/>
      <c r="FHY38" s="569"/>
      <c r="FHZ38" s="569"/>
      <c r="FIA38" s="569"/>
      <c r="FIB38" s="569"/>
      <c r="FIC38" s="569"/>
      <c r="FID38" s="569"/>
      <c r="FIE38" s="569"/>
      <c r="FIF38" s="569"/>
      <c r="FIG38" s="569"/>
      <c r="FIH38" s="569"/>
      <c r="FII38" s="569"/>
      <c r="FIJ38" s="569"/>
      <c r="FIK38" s="569"/>
      <c r="FIL38" s="569"/>
      <c r="FIM38" s="569"/>
      <c r="FIN38" s="569"/>
      <c r="FIO38" s="569"/>
      <c r="FIP38" s="569"/>
      <c r="FIQ38" s="569"/>
      <c r="FIR38" s="569"/>
      <c r="FIS38" s="569"/>
      <c r="FIT38" s="569"/>
      <c r="FIU38" s="569"/>
      <c r="FIV38" s="569"/>
      <c r="FIW38" s="569"/>
      <c r="FIX38" s="569"/>
      <c r="FIY38" s="569"/>
      <c r="FIZ38" s="569"/>
      <c r="FJA38" s="569"/>
      <c r="FJB38" s="569"/>
      <c r="FJC38" s="569"/>
      <c r="FJD38" s="569"/>
      <c r="FJE38" s="569"/>
      <c r="FJF38" s="569"/>
      <c r="FJG38" s="569"/>
      <c r="FJH38" s="569"/>
      <c r="FJI38" s="569"/>
      <c r="FJJ38" s="569"/>
      <c r="FJK38" s="569"/>
      <c r="FJL38" s="569"/>
      <c r="FJM38" s="569"/>
      <c r="FJN38" s="569"/>
      <c r="FJO38" s="569"/>
      <c r="FJP38" s="569"/>
      <c r="FJQ38" s="569"/>
      <c r="FJR38" s="569"/>
      <c r="FJS38" s="569"/>
      <c r="FJT38" s="569"/>
      <c r="FJU38" s="569"/>
      <c r="FJV38" s="569"/>
      <c r="FJW38" s="569"/>
      <c r="FJX38" s="569"/>
      <c r="FJY38" s="569"/>
      <c r="FJZ38" s="569"/>
      <c r="FKA38" s="569"/>
      <c r="FKB38" s="569"/>
      <c r="FKC38" s="569"/>
      <c r="FKD38" s="569"/>
      <c r="FKE38" s="569"/>
      <c r="FKF38" s="569"/>
      <c r="FKG38" s="569"/>
      <c r="FKH38" s="569"/>
      <c r="FKI38" s="569"/>
      <c r="FKJ38" s="569"/>
      <c r="FKK38" s="569"/>
      <c r="FKL38" s="569"/>
      <c r="FKM38" s="569"/>
      <c r="FKN38" s="569"/>
      <c r="FKO38" s="569"/>
      <c r="FKP38" s="569"/>
      <c r="FKQ38" s="569"/>
      <c r="FKR38" s="569"/>
      <c r="FKS38" s="569"/>
      <c r="FKT38" s="569"/>
      <c r="FKU38" s="569"/>
      <c r="FKV38" s="569"/>
      <c r="FKW38" s="569"/>
      <c r="FKX38" s="569"/>
      <c r="FKY38" s="569"/>
      <c r="FKZ38" s="569"/>
      <c r="FLA38" s="569"/>
      <c r="FLB38" s="569"/>
      <c r="FLC38" s="569"/>
      <c r="FLD38" s="569"/>
      <c r="FLE38" s="569"/>
      <c r="FLF38" s="569"/>
      <c r="FLG38" s="569"/>
      <c r="FLH38" s="569"/>
      <c r="FLI38" s="569"/>
      <c r="FLJ38" s="569"/>
      <c r="FLK38" s="569"/>
      <c r="FLL38" s="569"/>
      <c r="FLM38" s="569"/>
      <c r="FLN38" s="569"/>
      <c r="FLO38" s="569"/>
      <c r="FLP38" s="569"/>
      <c r="FLQ38" s="569"/>
      <c r="FLR38" s="569"/>
      <c r="FLS38" s="569"/>
      <c r="FLT38" s="569"/>
      <c r="FLU38" s="569"/>
      <c r="FLV38" s="569"/>
      <c r="FLW38" s="569"/>
      <c r="FLX38" s="569"/>
      <c r="FLY38" s="569"/>
      <c r="FLZ38" s="569"/>
      <c r="FMA38" s="569"/>
      <c r="FMB38" s="569"/>
      <c r="FMC38" s="569"/>
      <c r="FMD38" s="569"/>
      <c r="FME38" s="569"/>
      <c r="FMF38" s="569"/>
      <c r="FMG38" s="569"/>
      <c r="FMH38" s="569"/>
      <c r="FMI38" s="569"/>
      <c r="FMJ38" s="569"/>
      <c r="FMK38" s="569"/>
      <c r="FML38" s="569"/>
      <c r="FMM38" s="569"/>
      <c r="FMN38" s="569"/>
      <c r="FMO38" s="569"/>
      <c r="FMP38" s="569"/>
      <c r="FMQ38" s="569"/>
      <c r="FMR38" s="569"/>
      <c r="FMS38" s="569"/>
      <c r="FMT38" s="569"/>
      <c r="FMU38" s="569"/>
      <c r="FMV38" s="569"/>
      <c r="FMW38" s="569"/>
      <c r="FMX38" s="569"/>
      <c r="FMY38" s="569"/>
      <c r="FMZ38" s="569"/>
      <c r="FNA38" s="569"/>
      <c r="FNB38" s="569"/>
      <c r="FNC38" s="569"/>
      <c r="FND38" s="569"/>
      <c r="FNE38" s="569"/>
      <c r="FNF38" s="569"/>
      <c r="FNG38" s="569"/>
      <c r="FNH38" s="569"/>
      <c r="FNI38" s="569"/>
      <c r="FNJ38" s="569"/>
      <c r="FNK38" s="569"/>
      <c r="FNL38" s="569"/>
      <c r="FNM38" s="569"/>
      <c r="FNN38" s="569"/>
      <c r="FNO38" s="569"/>
      <c r="FNP38" s="569"/>
      <c r="FNQ38" s="569"/>
      <c r="FNR38" s="569"/>
      <c r="FNS38" s="569"/>
      <c r="FNT38" s="569"/>
      <c r="FNU38" s="569"/>
      <c r="FNV38" s="569"/>
      <c r="FNW38" s="569"/>
      <c r="FNX38" s="569"/>
      <c r="FNY38" s="569"/>
      <c r="FNZ38" s="569"/>
      <c r="FOA38" s="569"/>
      <c r="FOB38" s="569"/>
      <c r="FOC38" s="569"/>
      <c r="FOD38" s="569"/>
      <c r="FOE38" s="569"/>
      <c r="FOF38" s="569"/>
      <c r="FOG38" s="569"/>
      <c r="FOH38" s="569"/>
      <c r="FOI38" s="569"/>
      <c r="FOJ38" s="569"/>
      <c r="FOK38" s="569"/>
      <c r="FOL38" s="569"/>
      <c r="FOM38" s="569"/>
      <c r="FON38" s="569"/>
      <c r="FOO38" s="569"/>
      <c r="FOP38" s="569"/>
      <c r="FOQ38" s="569"/>
      <c r="FOR38" s="569"/>
      <c r="FOS38" s="569"/>
      <c r="FOT38" s="569"/>
      <c r="FOU38" s="569"/>
      <c r="FOV38" s="569"/>
      <c r="FOW38" s="569"/>
      <c r="FOX38" s="569"/>
      <c r="FOY38" s="569"/>
      <c r="FOZ38" s="569"/>
      <c r="FPA38" s="569"/>
      <c r="FPB38" s="569"/>
      <c r="FPC38" s="569"/>
      <c r="FPD38" s="569"/>
      <c r="FPE38" s="569"/>
      <c r="FPF38" s="569"/>
      <c r="FPG38" s="569"/>
      <c r="FPH38" s="569"/>
      <c r="FPI38" s="569"/>
      <c r="FPJ38" s="569"/>
      <c r="FPK38" s="569"/>
      <c r="FPL38" s="569"/>
      <c r="FPM38" s="569"/>
      <c r="FPN38" s="569"/>
      <c r="FPO38" s="569"/>
      <c r="FPP38" s="569"/>
      <c r="FPQ38" s="569"/>
      <c r="FPR38" s="569"/>
      <c r="FPS38" s="569"/>
      <c r="FPT38" s="569"/>
      <c r="FPU38" s="569"/>
      <c r="FPV38" s="569"/>
      <c r="FPW38" s="569"/>
      <c r="FPX38" s="569"/>
      <c r="FPY38" s="569"/>
      <c r="FPZ38" s="569"/>
      <c r="FQA38" s="569"/>
      <c r="FQB38" s="569"/>
      <c r="FQC38" s="569"/>
      <c r="FQD38" s="569"/>
      <c r="FQE38" s="569"/>
      <c r="FQF38" s="569"/>
      <c r="FQG38" s="569"/>
      <c r="FQH38" s="569"/>
      <c r="FQI38" s="569"/>
      <c r="FQJ38" s="569"/>
      <c r="FQK38" s="569"/>
      <c r="FQL38" s="569"/>
      <c r="FQM38" s="569"/>
      <c r="FQN38" s="569"/>
      <c r="FQO38" s="569"/>
      <c r="FQP38" s="569"/>
      <c r="FQQ38" s="569"/>
      <c r="FQR38" s="569"/>
      <c r="FQS38" s="569"/>
      <c r="FQT38" s="569"/>
      <c r="FQU38" s="569"/>
      <c r="FQV38" s="569"/>
      <c r="FQW38" s="569"/>
      <c r="FQX38" s="569"/>
      <c r="FQY38" s="569"/>
      <c r="FQZ38" s="569"/>
      <c r="FRA38" s="569"/>
      <c r="FRB38" s="569"/>
      <c r="FRC38" s="569"/>
      <c r="FRD38" s="569"/>
      <c r="FRE38" s="569"/>
      <c r="FRF38" s="569"/>
      <c r="FRG38" s="569"/>
      <c r="FRH38" s="569"/>
      <c r="FRI38" s="569"/>
      <c r="FRJ38" s="569"/>
      <c r="FRK38" s="569"/>
      <c r="FRL38" s="569"/>
      <c r="FRM38" s="569"/>
      <c r="FRN38" s="569"/>
      <c r="FRO38" s="569"/>
      <c r="FRP38" s="569"/>
      <c r="FRQ38" s="569"/>
      <c r="FRR38" s="569"/>
      <c r="FRS38" s="569"/>
      <c r="FRT38" s="569"/>
      <c r="FRU38" s="569"/>
      <c r="FRV38" s="569"/>
      <c r="FRW38" s="569"/>
      <c r="FRX38" s="569"/>
      <c r="FRY38" s="569"/>
      <c r="FRZ38" s="569"/>
      <c r="FSA38" s="569"/>
      <c r="FSB38" s="569"/>
      <c r="FSC38" s="569"/>
      <c r="FSD38" s="569"/>
      <c r="FSE38" s="569"/>
      <c r="FSF38" s="569"/>
      <c r="FSG38" s="569"/>
      <c r="FSH38" s="569"/>
      <c r="FSI38" s="569"/>
      <c r="FSJ38" s="569"/>
      <c r="FSK38" s="569"/>
      <c r="FSL38" s="569"/>
      <c r="FSM38" s="569"/>
      <c r="FSN38" s="569"/>
      <c r="FSO38" s="569"/>
      <c r="FSP38" s="569"/>
      <c r="FSQ38" s="569"/>
      <c r="FSR38" s="569"/>
      <c r="FSS38" s="569"/>
      <c r="FST38" s="569"/>
      <c r="FSU38" s="569"/>
      <c r="FSV38" s="569"/>
      <c r="FSW38" s="569"/>
      <c r="FSX38" s="569"/>
      <c r="FSY38" s="569"/>
      <c r="FSZ38" s="569"/>
      <c r="FTA38" s="569"/>
      <c r="FTB38" s="569"/>
      <c r="FTC38" s="569"/>
      <c r="FTD38" s="569"/>
      <c r="FTE38" s="569"/>
      <c r="FTF38" s="569"/>
      <c r="FTG38" s="569"/>
      <c r="FTH38" s="569"/>
      <c r="FTI38" s="569"/>
      <c r="FTJ38" s="569"/>
      <c r="FTK38" s="569"/>
      <c r="FTL38" s="569"/>
      <c r="FTM38" s="569"/>
      <c r="FTN38" s="569"/>
      <c r="FTO38" s="569"/>
      <c r="FTP38" s="569"/>
      <c r="FTQ38" s="569"/>
      <c r="FTR38" s="569"/>
      <c r="FTS38" s="569"/>
      <c r="FTT38" s="569"/>
      <c r="FTU38" s="569"/>
      <c r="FTV38" s="569"/>
      <c r="FTW38" s="569"/>
      <c r="FTX38" s="569"/>
      <c r="FTY38" s="569"/>
      <c r="FTZ38" s="569"/>
      <c r="FUA38" s="569"/>
      <c r="FUB38" s="569"/>
      <c r="FUC38" s="569"/>
      <c r="FUD38" s="569"/>
      <c r="FUE38" s="569"/>
      <c r="FUF38" s="569"/>
      <c r="FUG38" s="569"/>
      <c r="FUH38" s="569"/>
      <c r="FUI38" s="569"/>
      <c r="FUJ38" s="569"/>
      <c r="FUK38" s="569"/>
      <c r="FUL38" s="569"/>
      <c r="FUM38" s="569"/>
      <c r="FUN38" s="569"/>
      <c r="FUO38" s="569"/>
      <c r="FUP38" s="569"/>
      <c r="FUQ38" s="569"/>
      <c r="FUR38" s="569"/>
      <c r="FUS38" s="569"/>
      <c r="FUT38" s="569"/>
      <c r="FUU38" s="569"/>
      <c r="FUV38" s="569"/>
      <c r="FUW38" s="569"/>
      <c r="FUX38" s="569"/>
      <c r="FUY38" s="569"/>
      <c r="FUZ38" s="569"/>
      <c r="FVA38" s="569"/>
      <c r="FVB38" s="569"/>
      <c r="FVC38" s="569"/>
      <c r="FVD38" s="569"/>
      <c r="FVE38" s="569"/>
      <c r="FVF38" s="569"/>
      <c r="FVG38" s="569"/>
      <c r="FVH38" s="569"/>
      <c r="FVI38" s="569"/>
      <c r="FVJ38" s="569"/>
      <c r="FVK38" s="569"/>
      <c r="FVL38" s="569"/>
      <c r="FVM38" s="569"/>
      <c r="FVN38" s="569"/>
      <c r="FVO38" s="569"/>
      <c r="FVP38" s="569"/>
      <c r="FVQ38" s="569"/>
      <c r="FVR38" s="569"/>
      <c r="FVS38" s="569"/>
      <c r="FVT38" s="569"/>
      <c r="FVU38" s="569"/>
      <c r="FVV38" s="569"/>
      <c r="FVW38" s="569"/>
      <c r="FVX38" s="569"/>
      <c r="FVY38" s="569"/>
      <c r="FVZ38" s="569"/>
      <c r="FWA38" s="569"/>
      <c r="FWB38" s="569"/>
      <c r="FWC38" s="569"/>
      <c r="FWD38" s="569"/>
      <c r="FWE38" s="569"/>
      <c r="FWF38" s="569"/>
      <c r="FWG38" s="569"/>
      <c r="FWH38" s="569"/>
      <c r="FWI38" s="569"/>
      <c r="FWJ38" s="569"/>
      <c r="FWK38" s="569"/>
      <c r="FWL38" s="569"/>
      <c r="FWM38" s="569"/>
      <c r="FWN38" s="569"/>
      <c r="FWO38" s="569"/>
      <c r="FWP38" s="569"/>
      <c r="FWQ38" s="569"/>
      <c r="FWR38" s="569"/>
      <c r="FWS38" s="569"/>
      <c r="FWT38" s="569"/>
      <c r="FWU38" s="569"/>
      <c r="FWV38" s="569"/>
      <c r="FWW38" s="569"/>
      <c r="FWX38" s="569"/>
      <c r="FWY38" s="569"/>
      <c r="FWZ38" s="569"/>
      <c r="FXA38" s="569"/>
      <c r="FXB38" s="569"/>
      <c r="FXC38" s="569"/>
      <c r="FXD38" s="569"/>
      <c r="FXE38" s="569"/>
      <c r="FXF38" s="569"/>
      <c r="FXG38" s="569"/>
      <c r="FXH38" s="569"/>
      <c r="FXI38" s="569"/>
      <c r="FXJ38" s="569"/>
      <c r="FXK38" s="569"/>
      <c r="FXL38" s="569"/>
      <c r="FXM38" s="569"/>
      <c r="FXN38" s="569"/>
      <c r="FXO38" s="569"/>
      <c r="FXP38" s="569"/>
      <c r="FXQ38" s="569"/>
      <c r="FXR38" s="569"/>
      <c r="FXS38" s="569"/>
      <c r="FXT38" s="569"/>
      <c r="FXU38" s="569"/>
      <c r="FXV38" s="569"/>
      <c r="FXW38" s="569"/>
      <c r="FXX38" s="569"/>
      <c r="FXY38" s="569"/>
      <c r="FXZ38" s="569"/>
      <c r="FYA38" s="569"/>
      <c r="FYB38" s="569"/>
      <c r="FYC38" s="569"/>
      <c r="FYD38" s="569"/>
      <c r="FYE38" s="569"/>
      <c r="FYF38" s="569"/>
      <c r="FYG38" s="569"/>
      <c r="FYH38" s="569"/>
      <c r="FYI38" s="569"/>
      <c r="FYJ38" s="569"/>
      <c r="FYK38" s="569"/>
      <c r="FYL38" s="569"/>
      <c r="FYM38" s="569"/>
      <c r="FYN38" s="569"/>
      <c r="FYO38" s="569"/>
      <c r="FYP38" s="569"/>
      <c r="FYQ38" s="569"/>
      <c r="FYR38" s="569"/>
      <c r="FYS38" s="569"/>
      <c r="FYT38" s="569"/>
      <c r="FYU38" s="569"/>
      <c r="FYV38" s="569"/>
      <c r="FYW38" s="569"/>
      <c r="FYX38" s="569"/>
      <c r="FYY38" s="569"/>
      <c r="FYZ38" s="569"/>
      <c r="FZA38" s="569"/>
      <c r="FZB38" s="569"/>
      <c r="FZC38" s="569"/>
      <c r="FZD38" s="569"/>
      <c r="FZE38" s="569"/>
      <c r="FZF38" s="569"/>
      <c r="FZG38" s="569"/>
      <c r="FZH38" s="569"/>
      <c r="FZI38" s="569"/>
      <c r="FZJ38" s="569"/>
      <c r="FZK38" s="569"/>
      <c r="FZL38" s="569"/>
      <c r="FZM38" s="569"/>
      <c r="FZN38" s="569"/>
      <c r="FZO38" s="569"/>
      <c r="FZP38" s="569"/>
      <c r="FZQ38" s="569"/>
      <c r="FZR38" s="569"/>
      <c r="FZS38" s="569"/>
      <c r="FZT38" s="569"/>
      <c r="FZU38" s="569"/>
      <c r="FZV38" s="569"/>
      <c r="FZW38" s="569"/>
      <c r="FZX38" s="569"/>
      <c r="FZY38" s="569"/>
      <c r="FZZ38" s="569"/>
      <c r="GAA38" s="569"/>
      <c r="GAB38" s="569"/>
      <c r="GAC38" s="569"/>
      <c r="GAD38" s="569"/>
      <c r="GAE38" s="569"/>
      <c r="GAF38" s="569"/>
      <c r="GAG38" s="569"/>
      <c r="GAH38" s="569"/>
      <c r="GAI38" s="569"/>
      <c r="GAJ38" s="569"/>
      <c r="GAK38" s="569"/>
      <c r="GAL38" s="569"/>
      <c r="GAM38" s="569"/>
      <c r="GAN38" s="569"/>
      <c r="GAO38" s="569"/>
      <c r="GAP38" s="569"/>
      <c r="GAQ38" s="569"/>
      <c r="GAR38" s="569"/>
      <c r="GAS38" s="569"/>
      <c r="GAT38" s="569"/>
      <c r="GAU38" s="569"/>
      <c r="GAV38" s="569"/>
      <c r="GAW38" s="569"/>
      <c r="GAX38" s="569"/>
      <c r="GAY38" s="569"/>
      <c r="GAZ38" s="569"/>
      <c r="GBA38" s="569"/>
      <c r="GBB38" s="569"/>
      <c r="GBC38" s="569"/>
      <c r="GBD38" s="569"/>
      <c r="GBE38" s="569"/>
      <c r="GBF38" s="569"/>
      <c r="GBG38" s="569"/>
      <c r="GBH38" s="569"/>
      <c r="GBI38" s="569"/>
      <c r="GBJ38" s="569"/>
      <c r="GBK38" s="569"/>
      <c r="GBL38" s="569"/>
      <c r="GBM38" s="569"/>
      <c r="GBN38" s="569"/>
      <c r="GBO38" s="569"/>
      <c r="GBP38" s="569"/>
      <c r="GBQ38" s="569"/>
      <c r="GBR38" s="569"/>
      <c r="GBS38" s="569"/>
      <c r="GBT38" s="569"/>
      <c r="GBU38" s="569"/>
      <c r="GBV38" s="569"/>
      <c r="GBW38" s="569"/>
      <c r="GBX38" s="569"/>
      <c r="GBY38" s="569"/>
      <c r="GBZ38" s="569"/>
      <c r="GCA38" s="569"/>
      <c r="GCB38" s="569"/>
      <c r="GCC38" s="569"/>
      <c r="GCD38" s="569"/>
      <c r="GCE38" s="569"/>
      <c r="GCF38" s="569"/>
      <c r="GCG38" s="569"/>
      <c r="GCH38" s="569"/>
      <c r="GCI38" s="569"/>
      <c r="GCJ38" s="569"/>
      <c r="GCK38" s="569"/>
      <c r="GCL38" s="569"/>
      <c r="GCM38" s="569"/>
      <c r="GCN38" s="569"/>
      <c r="GCO38" s="569"/>
      <c r="GCP38" s="569"/>
      <c r="GCQ38" s="569"/>
      <c r="GCR38" s="569"/>
      <c r="GCS38" s="569"/>
      <c r="GCT38" s="569"/>
      <c r="GCU38" s="569"/>
      <c r="GCV38" s="569"/>
      <c r="GCW38" s="569"/>
      <c r="GCX38" s="569"/>
      <c r="GCY38" s="569"/>
      <c r="GCZ38" s="569"/>
      <c r="GDA38" s="569"/>
      <c r="GDB38" s="569"/>
      <c r="GDC38" s="569"/>
      <c r="GDD38" s="569"/>
      <c r="GDE38" s="569"/>
      <c r="GDF38" s="569"/>
      <c r="GDG38" s="569"/>
      <c r="GDH38" s="569"/>
      <c r="GDI38" s="569"/>
      <c r="GDJ38" s="569"/>
      <c r="GDK38" s="569"/>
      <c r="GDL38" s="569"/>
      <c r="GDM38" s="569"/>
      <c r="GDN38" s="569"/>
      <c r="GDO38" s="569"/>
      <c r="GDP38" s="569"/>
      <c r="GDQ38" s="569"/>
      <c r="GDR38" s="569"/>
      <c r="GDS38" s="569"/>
      <c r="GDT38" s="569"/>
      <c r="GDU38" s="569"/>
      <c r="GDV38" s="569"/>
      <c r="GDW38" s="569"/>
      <c r="GDX38" s="569"/>
      <c r="GDY38" s="569"/>
      <c r="GDZ38" s="569"/>
      <c r="GEA38" s="569"/>
      <c r="GEB38" s="569"/>
      <c r="GEC38" s="569"/>
      <c r="GED38" s="569"/>
      <c r="GEE38" s="569"/>
      <c r="GEF38" s="569"/>
      <c r="GEG38" s="569"/>
      <c r="GEH38" s="569"/>
      <c r="GEI38" s="569"/>
      <c r="GEJ38" s="569"/>
      <c r="GEK38" s="569"/>
      <c r="GEL38" s="569"/>
      <c r="GEM38" s="569"/>
      <c r="GEN38" s="569"/>
      <c r="GEO38" s="569"/>
      <c r="GEP38" s="569"/>
      <c r="GEQ38" s="569"/>
      <c r="GER38" s="569"/>
      <c r="GES38" s="569"/>
      <c r="GET38" s="569"/>
      <c r="GEU38" s="569"/>
      <c r="GEV38" s="569"/>
      <c r="GEW38" s="569"/>
      <c r="GEX38" s="569"/>
      <c r="GEY38" s="569"/>
      <c r="GEZ38" s="569"/>
      <c r="GFA38" s="569"/>
      <c r="GFB38" s="569"/>
      <c r="GFC38" s="569"/>
      <c r="GFD38" s="569"/>
      <c r="GFE38" s="569"/>
      <c r="GFF38" s="569"/>
      <c r="GFG38" s="569"/>
      <c r="GFH38" s="569"/>
      <c r="GFI38" s="569"/>
      <c r="GFJ38" s="569"/>
      <c r="GFK38" s="569"/>
      <c r="GFL38" s="569"/>
      <c r="GFM38" s="569"/>
      <c r="GFN38" s="569"/>
      <c r="GFO38" s="569"/>
      <c r="GFP38" s="569"/>
      <c r="GFQ38" s="569"/>
      <c r="GFR38" s="569"/>
      <c r="GFS38" s="569"/>
      <c r="GFT38" s="569"/>
      <c r="GFU38" s="569"/>
      <c r="GFV38" s="569"/>
      <c r="GFW38" s="569"/>
      <c r="GFX38" s="569"/>
      <c r="GFY38" s="569"/>
      <c r="GFZ38" s="569"/>
      <c r="GGA38" s="569"/>
      <c r="GGB38" s="569"/>
      <c r="GGC38" s="569"/>
      <c r="GGD38" s="569"/>
      <c r="GGE38" s="569"/>
      <c r="GGF38" s="569"/>
      <c r="GGG38" s="569"/>
      <c r="GGH38" s="569"/>
      <c r="GGI38" s="569"/>
      <c r="GGJ38" s="569"/>
      <c r="GGK38" s="569"/>
      <c r="GGL38" s="569"/>
      <c r="GGM38" s="569"/>
      <c r="GGN38" s="569"/>
      <c r="GGO38" s="569"/>
      <c r="GGP38" s="569"/>
      <c r="GGQ38" s="569"/>
      <c r="GGR38" s="569"/>
      <c r="GGS38" s="569"/>
      <c r="GGT38" s="569"/>
      <c r="GGU38" s="569"/>
      <c r="GGV38" s="569"/>
      <c r="GGW38" s="569"/>
      <c r="GGX38" s="569"/>
      <c r="GGY38" s="569"/>
      <c r="GGZ38" s="569"/>
      <c r="GHA38" s="569"/>
      <c r="GHB38" s="569"/>
      <c r="GHC38" s="569"/>
      <c r="GHD38" s="569"/>
      <c r="GHE38" s="569"/>
      <c r="GHF38" s="569"/>
      <c r="GHG38" s="569"/>
      <c r="GHH38" s="569"/>
      <c r="GHI38" s="569"/>
      <c r="GHJ38" s="569"/>
      <c r="GHK38" s="569"/>
      <c r="GHL38" s="569"/>
      <c r="GHM38" s="569"/>
      <c r="GHN38" s="569"/>
      <c r="GHO38" s="569"/>
      <c r="GHP38" s="569"/>
      <c r="GHQ38" s="569"/>
      <c r="GHR38" s="569"/>
      <c r="GHS38" s="569"/>
      <c r="GHT38" s="569"/>
      <c r="GHU38" s="569"/>
      <c r="GHV38" s="569"/>
      <c r="GHW38" s="569"/>
      <c r="GHX38" s="569"/>
      <c r="GHY38" s="569"/>
      <c r="GHZ38" s="569"/>
      <c r="GIA38" s="569"/>
      <c r="GIB38" s="569"/>
      <c r="GIC38" s="569"/>
      <c r="GID38" s="569"/>
      <c r="GIE38" s="569"/>
      <c r="GIF38" s="569"/>
      <c r="GIG38" s="569"/>
      <c r="GIH38" s="569"/>
      <c r="GII38" s="569"/>
      <c r="GIJ38" s="569"/>
      <c r="GIK38" s="569"/>
      <c r="GIL38" s="569"/>
      <c r="GIM38" s="569"/>
      <c r="GIN38" s="569"/>
      <c r="GIO38" s="569"/>
      <c r="GIP38" s="569"/>
      <c r="GIQ38" s="569"/>
      <c r="GIR38" s="569"/>
      <c r="GIS38" s="569"/>
      <c r="GIT38" s="569"/>
      <c r="GIU38" s="569"/>
      <c r="GIV38" s="569"/>
      <c r="GIW38" s="569"/>
      <c r="GIX38" s="569"/>
      <c r="GIY38" s="569"/>
      <c r="GIZ38" s="569"/>
      <c r="GJA38" s="569"/>
      <c r="GJB38" s="569"/>
      <c r="GJC38" s="569"/>
      <c r="GJD38" s="569"/>
      <c r="GJE38" s="569"/>
      <c r="GJF38" s="569"/>
      <c r="GJG38" s="569"/>
      <c r="GJH38" s="569"/>
      <c r="GJI38" s="569"/>
      <c r="GJJ38" s="569"/>
      <c r="GJK38" s="569"/>
      <c r="GJL38" s="569"/>
      <c r="GJM38" s="569"/>
      <c r="GJN38" s="569"/>
      <c r="GJO38" s="569"/>
      <c r="GJP38" s="569"/>
      <c r="GJQ38" s="569"/>
      <c r="GJR38" s="569"/>
      <c r="GJS38" s="569"/>
      <c r="GJT38" s="569"/>
      <c r="GJU38" s="569"/>
      <c r="GJV38" s="569"/>
      <c r="GJW38" s="569"/>
      <c r="GJX38" s="569"/>
      <c r="GJY38" s="569"/>
      <c r="GJZ38" s="569"/>
      <c r="GKA38" s="569"/>
      <c r="GKB38" s="569"/>
      <c r="GKC38" s="569"/>
      <c r="GKD38" s="569"/>
      <c r="GKE38" s="569"/>
      <c r="GKF38" s="569"/>
      <c r="GKG38" s="569"/>
      <c r="GKH38" s="569"/>
      <c r="GKI38" s="569"/>
      <c r="GKJ38" s="569"/>
      <c r="GKK38" s="569"/>
      <c r="GKL38" s="569"/>
      <c r="GKM38" s="569"/>
      <c r="GKN38" s="569"/>
      <c r="GKO38" s="569"/>
      <c r="GKP38" s="569"/>
      <c r="GKQ38" s="569"/>
      <c r="GKR38" s="569"/>
      <c r="GKS38" s="569"/>
      <c r="GKT38" s="569"/>
      <c r="GKU38" s="569"/>
      <c r="GKV38" s="569"/>
      <c r="GKW38" s="569"/>
      <c r="GKX38" s="569"/>
      <c r="GKY38" s="569"/>
      <c r="GKZ38" s="569"/>
      <c r="GLA38" s="569"/>
      <c r="GLB38" s="569"/>
      <c r="GLC38" s="569"/>
      <c r="GLD38" s="569"/>
      <c r="GLE38" s="569"/>
      <c r="GLF38" s="569"/>
      <c r="GLG38" s="569"/>
      <c r="GLH38" s="569"/>
      <c r="GLI38" s="569"/>
      <c r="GLJ38" s="569"/>
      <c r="GLK38" s="569"/>
      <c r="GLL38" s="569"/>
      <c r="GLM38" s="569"/>
      <c r="GLN38" s="569"/>
      <c r="GLO38" s="569"/>
      <c r="GLP38" s="569"/>
      <c r="GLQ38" s="569"/>
      <c r="GLR38" s="569"/>
      <c r="GLS38" s="569"/>
      <c r="GLT38" s="569"/>
      <c r="GLU38" s="569"/>
      <c r="GLV38" s="569"/>
      <c r="GLW38" s="569"/>
      <c r="GLX38" s="569"/>
      <c r="GLY38" s="569"/>
      <c r="GLZ38" s="569"/>
      <c r="GMA38" s="569"/>
      <c r="GMB38" s="569"/>
      <c r="GMC38" s="569"/>
      <c r="GMD38" s="569"/>
      <c r="GME38" s="569"/>
      <c r="GMF38" s="569"/>
      <c r="GMG38" s="569"/>
      <c r="GMH38" s="569"/>
      <c r="GMI38" s="569"/>
      <c r="GMJ38" s="569"/>
      <c r="GMK38" s="569"/>
      <c r="GML38" s="569"/>
      <c r="GMM38" s="569"/>
      <c r="GMN38" s="569"/>
      <c r="GMO38" s="569"/>
      <c r="GMP38" s="569"/>
      <c r="GMQ38" s="569"/>
      <c r="GMR38" s="569"/>
      <c r="GMS38" s="569"/>
      <c r="GMT38" s="569"/>
      <c r="GMU38" s="569"/>
      <c r="GMV38" s="569"/>
      <c r="GMW38" s="569"/>
      <c r="GMX38" s="569"/>
      <c r="GMY38" s="569"/>
      <c r="GMZ38" s="569"/>
      <c r="GNA38" s="569"/>
      <c r="GNB38" s="569"/>
      <c r="GNC38" s="569"/>
      <c r="GND38" s="569"/>
      <c r="GNE38" s="569"/>
      <c r="GNF38" s="569"/>
      <c r="GNG38" s="569"/>
      <c r="GNH38" s="569"/>
      <c r="GNI38" s="569"/>
      <c r="GNJ38" s="569"/>
      <c r="GNK38" s="569"/>
      <c r="GNL38" s="569"/>
      <c r="GNM38" s="569"/>
      <c r="GNN38" s="569"/>
      <c r="GNO38" s="569"/>
      <c r="GNP38" s="569"/>
      <c r="GNQ38" s="569"/>
      <c r="GNR38" s="569"/>
      <c r="GNS38" s="569"/>
      <c r="GNT38" s="569"/>
      <c r="GNU38" s="569"/>
      <c r="GNV38" s="569"/>
      <c r="GNW38" s="569"/>
      <c r="GNX38" s="569"/>
      <c r="GNY38" s="569"/>
      <c r="GNZ38" s="569"/>
      <c r="GOA38" s="569"/>
      <c r="GOB38" s="569"/>
      <c r="GOC38" s="569"/>
      <c r="GOD38" s="569"/>
      <c r="GOE38" s="569"/>
      <c r="GOF38" s="569"/>
      <c r="GOG38" s="569"/>
      <c r="GOH38" s="569"/>
      <c r="GOI38" s="569"/>
      <c r="GOJ38" s="569"/>
      <c r="GOK38" s="569"/>
      <c r="GOL38" s="569"/>
      <c r="GOM38" s="569"/>
      <c r="GON38" s="569"/>
      <c r="GOO38" s="569"/>
      <c r="GOP38" s="569"/>
      <c r="GOQ38" s="569"/>
      <c r="GOR38" s="569"/>
      <c r="GOS38" s="569"/>
      <c r="GOT38" s="569"/>
      <c r="GOU38" s="569"/>
      <c r="GOV38" s="569"/>
      <c r="GOW38" s="569"/>
      <c r="GOX38" s="569"/>
      <c r="GOY38" s="569"/>
      <c r="GOZ38" s="569"/>
      <c r="GPA38" s="569"/>
      <c r="GPB38" s="569"/>
      <c r="GPC38" s="569"/>
      <c r="GPD38" s="569"/>
      <c r="GPE38" s="569"/>
      <c r="GPF38" s="569"/>
      <c r="GPG38" s="569"/>
      <c r="GPH38" s="569"/>
      <c r="GPI38" s="569"/>
      <c r="GPJ38" s="569"/>
      <c r="GPK38" s="569"/>
      <c r="GPL38" s="569"/>
      <c r="GPM38" s="569"/>
      <c r="GPN38" s="569"/>
      <c r="GPO38" s="569"/>
      <c r="GPP38" s="569"/>
      <c r="GPQ38" s="569"/>
      <c r="GPR38" s="569"/>
      <c r="GPS38" s="569"/>
      <c r="GPT38" s="569"/>
      <c r="GPU38" s="569"/>
      <c r="GPV38" s="569"/>
      <c r="GPW38" s="569"/>
      <c r="GPX38" s="569"/>
      <c r="GPY38" s="569"/>
      <c r="GPZ38" s="569"/>
      <c r="GQA38" s="569"/>
      <c r="GQB38" s="569"/>
      <c r="GQC38" s="569"/>
      <c r="GQD38" s="569"/>
      <c r="GQE38" s="569"/>
      <c r="GQF38" s="569"/>
      <c r="GQG38" s="569"/>
      <c r="GQH38" s="569"/>
      <c r="GQI38" s="569"/>
      <c r="GQJ38" s="569"/>
      <c r="GQK38" s="569"/>
      <c r="GQL38" s="569"/>
      <c r="GQM38" s="569"/>
      <c r="GQN38" s="569"/>
      <c r="GQO38" s="569"/>
      <c r="GQP38" s="569"/>
      <c r="GQQ38" s="569"/>
      <c r="GQR38" s="569"/>
      <c r="GQS38" s="569"/>
      <c r="GQT38" s="569"/>
      <c r="GQU38" s="569"/>
      <c r="GQV38" s="569"/>
      <c r="GQW38" s="569"/>
      <c r="GQX38" s="569"/>
      <c r="GQY38" s="569"/>
      <c r="GQZ38" s="569"/>
      <c r="GRA38" s="569"/>
      <c r="GRB38" s="569"/>
      <c r="GRC38" s="569"/>
      <c r="GRD38" s="569"/>
      <c r="GRE38" s="569"/>
      <c r="GRF38" s="569"/>
      <c r="GRG38" s="569"/>
      <c r="GRH38" s="569"/>
      <c r="GRI38" s="569"/>
      <c r="GRJ38" s="569"/>
      <c r="GRK38" s="569"/>
      <c r="GRL38" s="569"/>
      <c r="GRM38" s="569"/>
      <c r="GRN38" s="569"/>
      <c r="GRO38" s="569"/>
      <c r="GRP38" s="569"/>
      <c r="GRQ38" s="569"/>
      <c r="GRR38" s="569"/>
      <c r="GRS38" s="569"/>
      <c r="GRT38" s="569"/>
      <c r="GRU38" s="569"/>
      <c r="GRV38" s="569"/>
      <c r="GRW38" s="569"/>
      <c r="GRX38" s="569"/>
      <c r="GRY38" s="569"/>
      <c r="GRZ38" s="569"/>
      <c r="GSA38" s="569"/>
      <c r="GSB38" s="569"/>
      <c r="GSC38" s="569"/>
      <c r="GSD38" s="569"/>
      <c r="GSE38" s="569"/>
      <c r="GSF38" s="569"/>
      <c r="GSG38" s="569"/>
      <c r="GSH38" s="569"/>
      <c r="GSI38" s="569"/>
      <c r="GSJ38" s="569"/>
      <c r="GSK38" s="569"/>
      <c r="GSL38" s="569"/>
      <c r="GSM38" s="569"/>
      <c r="GSN38" s="569"/>
      <c r="GSO38" s="569"/>
      <c r="GSP38" s="569"/>
      <c r="GSQ38" s="569"/>
      <c r="GSR38" s="569"/>
      <c r="GSS38" s="569"/>
      <c r="GST38" s="569"/>
      <c r="GSU38" s="569"/>
      <c r="GSV38" s="569"/>
      <c r="GSW38" s="569"/>
      <c r="GSX38" s="569"/>
      <c r="GSY38" s="569"/>
      <c r="GSZ38" s="569"/>
      <c r="GTA38" s="569"/>
      <c r="GTB38" s="569"/>
      <c r="GTC38" s="569"/>
      <c r="GTD38" s="569"/>
      <c r="GTE38" s="569"/>
      <c r="GTF38" s="569"/>
      <c r="GTG38" s="569"/>
      <c r="GTH38" s="569"/>
      <c r="GTI38" s="569"/>
      <c r="GTJ38" s="569"/>
      <c r="GTK38" s="569"/>
      <c r="GTL38" s="569"/>
      <c r="GTM38" s="569"/>
      <c r="GTN38" s="569"/>
      <c r="GTO38" s="569"/>
      <c r="GTP38" s="569"/>
      <c r="GTQ38" s="569"/>
      <c r="GTR38" s="569"/>
      <c r="GTS38" s="569"/>
      <c r="GTT38" s="569"/>
      <c r="GTU38" s="569"/>
      <c r="GTV38" s="569"/>
      <c r="GTW38" s="569"/>
      <c r="GTX38" s="569"/>
      <c r="GTY38" s="569"/>
      <c r="GTZ38" s="569"/>
      <c r="GUA38" s="569"/>
      <c r="GUB38" s="569"/>
      <c r="GUC38" s="569"/>
      <c r="GUD38" s="569"/>
      <c r="GUE38" s="569"/>
      <c r="GUF38" s="569"/>
      <c r="GUG38" s="569"/>
      <c r="GUH38" s="569"/>
      <c r="GUI38" s="569"/>
      <c r="GUJ38" s="569"/>
      <c r="GUK38" s="569"/>
      <c r="GUL38" s="569"/>
      <c r="GUM38" s="569"/>
      <c r="GUN38" s="569"/>
      <c r="GUO38" s="569"/>
      <c r="GUP38" s="569"/>
      <c r="GUQ38" s="569"/>
      <c r="GUR38" s="569"/>
      <c r="GUS38" s="569"/>
      <c r="GUT38" s="569"/>
      <c r="GUU38" s="569"/>
      <c r="GUV38" s="569"/>
      <c r="GUW38" s="569"/>
      <c r="GUX38" s="569"/>
      <c r="GUY38" s="569"/>
      <c r="GUZ38" s="569"/>
      <c r="GVA38" s="569"/>
      <c r="GVB38" s="569"/>
      <c r="GVC38" s="569"/>
      <c r="GVD38" s="569"/>
      <c r="GVE38" s="569"/>
      <c r="GVF38" s="569"/>
      <c r="GVG38" s="569"/>
      <c r="GVH38" s="569"/>
      <c r="GVI38" s="569"/>
      <c r="GVJ38" s="569"/>
      <c r="GVK38" s="569"/>
      <c r="GVL38" s="569"/>
      <c r="GVM38" s="569"/>
      <c r="GVN38" s="569"/>
      <c r="GVO38" s="569"/>
      <c r="GVP38" s="569"/>
      <c r="GVQ38" s="569"/>
      <c r="GVR38" s="569"/>
      <c r="GVS38" s="569"/>
      <c r="GVT38" s="569"/>
      <c r="GVU38" s="569"/>
      <c r="GVV38" s="569"/>
      <c r="GVW38" s="569"/>
      <c r="GVX38" s="569"/>
      <c r="GVY38" s="569"/>
      <c r="GVZ38" s="569"/>
      <c r="GWA38" s="569"/>
      <c r="GWB38" s="569"/>
      <c r="GWC38" s="569"/>
      <c r="GWD38" s="569"/>
      <c r="GWE38" s="569"/>
      <c r="GWF38" s="569"/>
      <c r="GWG38" s="569"/>
      <c r="GWH38" s="569"/>
      <c r="GWI38" s="569"/>
      <c r="GWJ38" s="569"/>
      <c r="GWK38" s="569"/>
      <c r="GWL38" s="569"/>
      <c r="GWM38" s="569"/>
      <c r="GWN38" s="569"/>
      <c r="GWO38" s="569"/>
      <c r="GWP38" s="569"/>
      <c r="GWQ38" s="569"/>
      <c r="GWR38" s="569"/>
      <c r="GWS38" s="569"/>
      <c r="GWT38" s="569"/>
      <c r="GWU38" s="569"/>
      <c r="GWV38" s="569"/>
      <c r="GWW38" s="569"/>
      <c r="GWX38" s="569"/>
      <c r="GWY38" s="569"/>
      <c r="GWZ38" s="569"/>
      <c r="GXA38" s="569"/>
      <c r="GXB38" s="569"/>
      <c r="GXC38" s="569"/>
      <c r="GXD38" s="569"/>
      <c r="GXE38" s="569"/>
      <c r="GXF38" s="569"/>
      <c r="GXG38" s="569"/>
      <c r="GXH38" s="569"/>
      <c r="GXI38" s="569"/>
      <c r="GXJ38" s="569"/>
      <c r="GXK38" s="569"/>
      <c r="GXL38" s="569"/>
      <c r="GXM38" s="569"/>
      <c r="GXN38" s="569"/>
      <c r="GXO38" s="569"/>
      <c r="GXP38" s="569"/>
      <c r="GXQ38" s="569"/>
      <c r="GXR38" s="569"/>
      <c r="GXS38" s="569"/>
      <c r="GXT38" s="569"/>
      <c r="GXU38" s="569"/>
      <c r="GXV38" s="569"/>
      <c r="GXW38" s="569"/>
      <c r="GXX38" s="569"/>
      <c r="GXY38" s="569"/>
      <c r="GXZ38" s="569"/>
      <c r="GYA38" s="569"/>
      <c r="GYB38" s="569"/>
      <c r="GYC38" s="569"/>
      <c r="GYD38" s="569"/>
      <c r="GYE38" s="569"/>
      <c r="GYF38" s="569"/>
      <c r="GYG38" s="569"/>
      <c r="GYH38" s="569"/>
      <c r="GYI38" s="569"/>
      <c r="GYJ38" s="569"/>
      <c r="GYK38" s="569"/>
      <c r="GYL38" s="569"/>
      <c r="GYM38" s="569"/>
      <c r="GYN38" s="569"/>
      <c r="GYO38" s="569"/>
      <c r="GYP38" s="569"/>
      <c r="GYQ38" s="569"/>
      <c r="GYR38" s="569"/>
      <c r="GYS38" s="569"/>
      <c r="GYT38" s="569"/>
      <c r="GYU38" s="569"/>
      <c r="GYV38" s="569"/>
      <c r="GYW38" s="569"/>
      <c r="GYX38" s="569"/>
      <c r="GYY38" s="569"/>
      <c r="GYZ38" s="569"/>
      <c r="GZA38" s="569"/>
      <c r="GZB38" s="569"/>
      <c r="GZC38" s="569"/>
      <c r="GZD38" s="569"/>
      <c r="GZE38" s="569"/>
      <c r="GZF38" s="569"/>
      <c r="GZG38" s="569"/>
      <c r="GZH38" s="569"/>
      <c r="GZI38" s="569"/>
      <c r="GZJ38" s="569"/>
      <c r="GZK38" s="569"/>
      <c r="GZL38" s="569"/>
      <c r="GZM38" s="569"/>
      <c r="GZN38" s="569"/>
      <c r="GZO38" s="569"/>
      <c r="GZP38" s="569"/>
      <c r="GZQ38" s="569"/>
      <c r="GZR38" s="569"/>
      <c r="GZS38" s="569"/>
      <c r="GZT38" s="569"/>
      <c r="GZU38" s="569"/>
      <c r="GZV38" s="569"/>
      <c r="GZW38" s="569"/>
      <c r="GZX38" s="569"/>
      <c r="GZY38" s="569"/>
      <c r="GZZ38" s="569"/>
      <c r="HAA38" s="569"/>
      <c r="HAB38" s="569"/>
      <c r="HAC38" s="569"/>
      <c r="HAD38" s="569"/>
      <c r="HAE38" s="569"/>
      <c r="HAF38" s="569"/>
      <c r="HAG38" s="569"/>
      <c r="HAH38" s="569"/>
      <c r="HAI38" s="569"/>
      <c r="HAJ38" s="569"/>
      <c r="HAK38" s="569"/>
      <c r="HAL38" s="569"/>
      <c r="HAM38" s="569"/>
      <c r="HAN38" s="569"/>
      <c r="HAO38" s="569"/>
      <c r="HAP38" s="569"/>
      <c r="HAQ38" s="569"/>
      <c r="HAR38" s="569"/>
      <c r="HAS38" s="569"/>
      <c r="HAT38" s="569"/>
      <c r="HAU38" s="569"/>
      <c r="HAV38" s="569"/>
      <c r="HAW38" s="569"/>
      <c r="HAX38" s="569"/>
      <c r="HAY38" s="569"/>
      <c r="HAZ38" s="569"/>
      <c r="HBA38" s="569"/>
      <c r="HBB38" s="569"/>
      <c r="HBC38" s="569"/>
      <c r="HBD38" s="569"/>
      <c r="HBE38" s="569"/>
      <c r="HBF38" s="569"/>
      <c r="HBG38" s="569"/>
      <c r="HBH38" s="569"/>
      <c r="HBI38" s="569"/>
      <c r="HBJ38" s="569"/>
      <c r="HBK38" s="569"/>
      <c r="HBL38" s="569"/>
      <c r="HBM38" s="569"/>
      <c r="HBN38" s="569"/>
      <c r="HBO38" s="569"/>
      <c r="HBP38" s="569"/>
      <c r="HBQ38" s="569"/>
      <c r="HBR38" s="569"/>
      <c r="HBS38" s="569"/>
      <c r="HBT38" s="569"/>
      <c r="HBU38" s="569"/>
      <c r="HBV38" s="569"/>
      <c r="HBW38" s="569"/>
      <c r="HBX38" s="569"/>
      <c r="HBY38" s="569"/>
      <c r="HBZ38" s="569"/>
      <c r="HCA38" s="569"/>
      <c r="HCB38" s="569"/>
      <c r="HCC38" s="569"/>
      <c r="HCD38" s="569"/>
      <c r="HCE38" s="569"/>
      <c r="HCF38" s="569"/>
      <c r="HCG38" s="569"/>
      <c r="HCH38" s="569"/>
      <c r="HCI38" s="569"/>
      <c r="HCJ38" s="569"/>
      <c r="HCK38" s="569"/>
      <c r="HCL38" s="569"/>
      <c r="HCM38" s="569"/>
      <c r="HCN38" s="569"/>
      <c r="HCO38" s="569"/>
      <c r="HCP38" s="569"/>
      <c r="HCQ38" s="569"/>
      <c r="HCR38" s="569"/>
      <c r="HCS38" s="569"/>
      <c r="HCT38" s="569"/>
      <c r="HCU38" s="569"/>
      <c r="HCV38" s="569"/>
      <c r="HCW38" s="569"/>
      <c r="HCX38" s="569"/>
      <c r="HCY38" s="569"/>
      <c r="HCZ38" s="569"/>
      <c r="HDA38" s="569"/>
      <c r="HDB38" s="569"/>
      <c r="HDC38" s="569"/>
      <c r="HDD38" s="569"/>
      <c r="HDE38" s="569"/>
      <c r="HDF38" s="569"/>
      <c r="HDG38" s="569"/>
      <c r="HDH38" s="569"/>
      <c r="HDI38" s="569"/>
      <c r="HDJ38" s="569"/>
      <c r="HDK38" s="569"/>
      <c r="HDL38" s="569"/>
      <c r="HDM38" s="569"/>
      <c r="HDN38" s="569"/>
      <c r="HDO38" s="569"/>
      <c r="HDP38" s="569"/>
      <c r="HDQ38" s="569"/>
      <c r="HDR38" s="569"/>
      <c r="HDS38" s="569"/>
      <c r="HDT38" s="569"/>
      <c r="HDU38" s="569"/>
      <c r="HDV38" s="569"/>
      <c r="HDW38" s="569"/>
      <c r="HDX38" s="569"/>
      <c r="HDY38" s="569"/>
      <c r="HDZ38" s="569"/>
      <c r="HEA38" s="569"/>
      <c r="HEB38" s="569"/>
      <c r="HEC38" s="569"/>
      <c r="HED38" s="569"/>
      <c r="HEE38" s="569"/>
      <c r="HEF38" s="569"/>
      <c r="HEG38" s="569"/>
      <c r="HEH38" s="569"/>
      <c r="HEI38" s="569"/>
      <c r="HEJ38" s="569"/>
      <c r="HEK38" s="569"/>
      <c r="HEL38" s="569"/>
      <c r="HEM38" s="569"/>
      <c r="HEN38" s="569"/>
      <c r="HEO38" s="569"/>
      <c r="HEP38" s="569"/>
      <c r="HEQ38" s="569"/>
      <c r="HER38" s="569"/>
      <c r="HES38" s="569"/>
      <c r="HET38" s="569"/>
      <c r="HEU38" s="569"/>
      <c r="HEV38" s="569"/>
      <c r="HEW38" s="569"/>
      <c r="HEX38" s="569"/>
      <c r="HEY38" s="569"/>
      <c r="HEZ38" s="569"/>
      <c r="HFA38" s="569"/>
      <c r="HFB38" s="569"/>
      <c r="HFC38" s="569"/>
      <c r="HFD38" s="569"/>
      <c r="HFE38" s="569"/>
      <c r="HFF38" s="569"/>
      <c r="HFG38" s="569"/>
      <c r="HFH38" s="569"/>
      <c r="HFI38" s="569"/>
      <c r="HFJ38" s="569"/>
      <c r="HFK38" s="569"/>
      <c r="HFL38" s="569"/>
      <c r="HFM38" s="569"/>
      <c r="HFN38" s="569"/>
      <c r="HFO38" s="569"/>
      <c r="HFP38" s="569"/>
      <c r="HFQ38" s="569"/>
      <c r="HFR38" s="569"/>
      <c r="HFS38" s="569"/>
      <c r="HFT38" s="569"/>
      <c r="HFU38" s="569"/>
      <c r="HFV38" s="569"/>
      <c r="HFW38" s="569"/>
      <c r="HFX38" s="569"/>
      <c r="HFY38" s="569"/>
      <c r="HFZ38" s="569"/>
      <c r="HGA38" s="569"/>
      <c r="HGB38" s="569"/>
      <c r="HGC38" s="569"/>
      <c r="HGD38" s="569"/>
      <c r="HGE38" s="569"/>
      <c r="HGF38" s="569"/>
      <c r="HGG38" s="569"/>
      <c r="HGH38" s="569"/>
      <c r="HGI38" s="569"/>
      <c r="HGJ38" s="569"/>
      <c r="HGK38" s="569"/>
      <c r="HGL38" s="569"/>
      <c r="HGM38" s="569"/>
      <c r="HGN38" s="569"/>
      <c r="HGO38" s="569"/>
      <c r="HGP38" s="569"/>
      <c r="HGQ38" s="569"/>
      <c r="HGR38" s="569"/>
      <c r="HGS38" s="569"/>
      <c r="HGT38" s="569"/>
      <c r="HGU38" s="569"/>
      <c r="HGV38" s="569"/>
      <c r="HGW38" s="569"/>
      <c r="HGX38" s="569"/>
      <c r="HGY38" s="569"/>
      <c r="HGZ38" s="569"/>
      <c r="HHA38" s="569"/>
      <c r="HHB38" s="569"/>
      <c r="HHC38" s="569"/>
      <c r="HHD38" s="569"/>
      <c r="HHE38" s="569"/>
      <c r="HHF38" s="569"/>
      <c r="HHG38" s="569"/>
      <c r="HHH38" s="569"/>
      <c r="HHI38" s="569"/>
      <c r="HHJ38" s="569"/>
      <c r="HHK38" s="569"/>
      <c r="HHL38" s="569"/>
      <c r="HHM38" s="569"/>
      <c r="HHN38" s="569"/>
      <c r="HHO38" s="569"/>
      <c r="HHP38" s="569"/>
      <c r="HHQ38" s="569"/>
      <c r="HHR38" s="569"/>
      <c r="HHS38" s="569"/>
      <c r="HHT38" s="569"/>
      <c r="HHU38" s="569"/>
      <c r="HHV38" s="569"/>
      <c r="HHW38" s="569"/>
      <c r="HHX38" s="569"/>
      <c r="HHY38" s="569"/>
      <c r="HHZ38" s="569"/>
      <c r="HIA38" s="569"/>
      <c r="HIB38" s="569"/>
      <c r="HIC38" s="569"/>
      <c r="HID38" s="569"/>
      <c r="HIE38" s="569"/>
      <c r="HIF38" s="569"/>
      <c r="HIG38" s="569"/>
      <c r="HIH38" s="569"/>
      <c r="HII38" s="569"/>
      <c r="HIJ38" s="569"/>
      <c r="HIK38" s="569"/>
      <c r="HIL38" s="569"/>
      <c r="HIM38" s="569"/>
      <c r="HIN38" s="569"/>
      <c r="HIO38" s="569"/>
      <c r="HIP38" s="569"/>
      <c r="HIQ38" s="569"/>
      <c r="HIR38" s="569"/>
      <c r="HIS38" s="569"/>
      <c r="HIT38" s="569"/>
      <c r="HIU38" s="569"/>
      <c r="HIV38" s="569"/>
      <c r="HIW38" s="569"/>
      <c r="HIX38" s="569"/>
      <c r="HIY38" s="569"/>
      <c r="HIZ38" s="569"/>
      <c r="HJA38" s="569"/>
      <c r="HJB38" s="569"/>
      <c r="HJC38" s="569"/>
      <c r="HJD38" s="569"/>
      <c r="HJE38" s="569"/>
      <c r="HJF38" s="569"/>
      <c r="HJG38" s="569"/>
      <c r="HJH38" s="569"/>
      <c r="HJI38" s="569"/>
      <c r="HJJ38" s="569"/>
      <c r="HJK38" s="569"/>
      <c r="HJL38" s="569"/>
      <c r="HJM38" s="569"/>
      <c r="HJN38" s="569"/>
      <c r="HJO38" s="569"/>
      <c r="HJP38" s="569"/>
      <c r="HJQ38" s="569"/>
      <c r="HJR38" s="569"/>
      <c r="HJS38" s="569"/>
      <c r="HJT38" s="569"/>
      <c r="HJU38" s="569"/>
      <c r="HJV38" s="569"/>
      <c r="HJW38" s="569"/>
      <c r="HJX38" s="569"/>
      <c r="HJY38" s="569"/>
      <c r="HJZ38" s="569"/>
      <c r="HKA38" s="569"/>
      <c r="HKB38" s="569"/>
      <c r="HKC38" s="569"/>
      <c r="HKD38" s="569"/>
      <c r="HKE38" s="569"/>
      <c r="HKF38" s="569"/>
      <c r="HKG38" s="569"/>
      <c r="HKH38" s="569"/>
      <c r="HKI38" s="569"/>
      <c r="HKJ38" s="569"/>
      <c r="HKK38" s="569"/>
      <c r="HKL38" s="569"/>
      <c r="HKM38" s="569"/>
      <c r="HKN38" s="569"/>
      <c r="HKO38" s="569"/>
      <c r="HKP38" s="569"/>
      <c r="HKQ38" s="569"/>
      <c r="HKR38" s="569"/>
      <c r="HKS38" s="569"/>
      <c r="HKT38" s="569"/>
      <c r="HKU38" s="569"/>
      <c r="HKV38" s="569"/>
      <c r="HKW38" s="569"/>
      <c r="HKX38" s="569"/>
      <c r="HKY38" s="569"/>
      <c r="HKZ38" s="569"/>
      <c r="HLA38" s="569"/>
      <c r="HLB38" s="569"/>
      <c r="HLC38" s="569"/>
      <c r="HLD38" s="569"/>
      <c r="HLE38" s="569"/>
      <c r="HLF38" s="569"/>
      <c r="HLG38" s="569"/>
      <c r="HLH38" s="569"/>
      <c r="HLI38" s="569"/>
      <c r="HLJ38" s="569"/>
      <c r="HLK38" s="569"/>
      <c r="HLL38" s="569"/>
      <c r="HLM38" s="569"/>
      <c r="HLN38" s="569"/>
      <c r="HLO38" s="569"/>
      <c r="HLP38" s="569"/>
      <c r="HLQ38" s="569"/>
      <c r="HLR38" s="569"/>
      <c r="HLS38" s="569"/>
      <c r="HLT38" s="569"/>
      <c r="HLU38" s="569"/>
      <c r="HLV38" s="569"/>
      <c r="HLW38" s="569"/>
      <c r="HLX38" s="569"/>
      <c r="HLY38" s="569"/>
      <c r="HLZ38" s="569"/>
      <c r="HMA38" s="569"/>
      <c r="HMB38" s="569"/>
      <c r="HMC38" s="569"/>
      <c r="HMD38" s="569"/>
      <c r="HME38" s="569"/>
      <c r="HMF38" s="569"/>
      <c r="HMG38" s="569"/>
      <c r="HMH38" s="569"/>
      <c r="HMI38" s="569"/>
      <c r="HMJ38" s="569"/>
      <c r="HMK38" s="569"/>
      <c r="HML38" s="569"/>
      <c r="HMM38" s="569"/>
      <c r="HMN38" s="569"/>
      <c r="HMO38" s="569"/>
      <c r="HMP38" s="569"/>
      <c r="HMQ38" s="569"/>
      <c r="HMR38" s="569"/>
      <c r="HMS38" s="569"/>
      <c r="HMT38" s="569"/>
      <c r="HMU38" s="569"/>
      <c r="HMV38" s="569"/>
      <c r="HMW38" s="569"/>
      <c r="HMX38" s="569"/>
      <c r="HMY38" s="569"/>
      <c r="HMZ38" s="569"/>
      <c r="HNA38" s="569"/>
      <c r="HNB38" s="569"/>
      <c r="HNC38" s="569"/>
      <c r="HND38" s="569"/>
      <c r="HNE38" s="569"/>
      <c r="HNF38" s="569"/>
      <c r="HNG38" s="569"/>
      <c r="HNH38" s="569"/>
      <c r="HNI38" s="569"/>
      <c r="HNJ38" s="569"/>
      <c r="HNK38" s="569"/>
      <c r="HNL38" s="569"/>
      <c r="HNM38" s="569"/>
      <c r="HNN38" s="569"/>
      <c r="HNO38" s="569"/>
      <c r="HNP38" s="569"/>
      <c r="HNQ38" s="569"/>
      <c r="HNR38" s="569"/>
      <c r="HNS38" s="569"/>
      <c r="HNT38" s="569"/>
      <c r="HNU38" s="569"/>
      <c r="HNV38" s="569"/>
      <c r="HNW38" s="569"/>
      <c r="HNX38" s="569"/>
      <c r="HNY38" s="569"/>
      <c r="HNZ38" s="569"/>
      <c r="HOA38" s="569"/>
      <c r="HOB38" s="569"/>
      <c r="HOC38" s="569"/>
      <c r="HOD38" s="569"/>
      <c r="HOE38" s="569"/>
      <c r="HOF38" s="569"/>
      <c r="HOG38" s="569"/>
      <c r="HOH38" s="569"/>
      <c r="HOI38" s="569"/>
      <c r="HOJ38" s="569"/>
      <c r="HOK38" s="569"/>
      <c r="HOL38" s="569"/>
      <c r="HOM38" s="569"/>
      <c r="HON38" s="569"/>
      <c r="HOO38" s="569"/>
      <c r="HOP38" s="569"/>
      <c r="HOQ38" s="569"/>
      <c r="HOR38" s="569"/>
      <c r="HOS38" s="569"/>
      <c r="HOT38" s="569"/>
      <c r="HOU38" s="569"/>
      <c r="HOV38" s="569"/>
      <c r="HOW38" s="569"/>
      <c r="HOX38" s="569"/>
      <c r="HOY38" s="569"/>
      <c r="HOZ38" s="569"/>
      <c r="HPA38" s="569"/>
      <c r="HPB38" s="569"/>
      <c r="HPC38" s="569"/>
      <c r="HPD38" s="569"/>
      <c r="HPE38" s="569"/>
      <c r="HPF38" s="569"/>
      <c r="HPG38" s="569"/>
      <c r="HPH38" s="569"/>
      <c r="HPI38" s="569"/>
      <c r="HPJ38" s="569"/>
      <c r="HPK38" s="569"/>
      <c r="HPL38" s="569"/>
      <c r="HPM38" s="569"/>
      <c r="HPN38" s="569"/>
      <c r="HPO38" s="569"/>
      <c r="HPP38" s="569"/>
      <c r="HPQ38" s="569"/>
      <c r="HPR38" s="569"/>
      <c r="HPS38" s="569"/>
      <c r="HPT38" s="569"/>
      <c r="HPU38" s="569"/>
      <c r="HPV38" s="569"/>
      <c r="HPW38" s="569"/>
      <c r="HPX38" s="569"/>
      <c r="HPY38" s="569"/>
      <c r="HPZ38" s="569"/>
      <c r="HQA38" s="569"/>
      <c r="HQB38" s="569"/>
      <c r="HQC38" s="569"/>
      <c r="HQD38" s="569"/>
      <c r="HQE38" s="569"/>
      <c r="HQF38" s="569"/>
      <c r="HQG38" s="569"/>
      <c r="HQH38" s="569"/>
      <c r="HQI38" s="569"/>
      <c r="HQJ38" s="569"/>
      <c r="HQK38" s="569"/>
      <c r="HQL38" s="569"/>
      <c r="HQM38" s="569"/>
      <c r="HQN38" s="569"/>
      <c r="HQO38" s="569"/>
      <c r="HQP38" s="569"/>
      <c r="HQQ38" s="569"/>
      <c r="HQR38" s="569"/>
      <c r="HQS38" s="569"/>
      <c r="HQT38" s="569"/>
      <c r="HQU38" s="569"/>
      <c r="HQV38" s="569"/>
      <c r="HQW38" s="569"/>
      <c r="HQX38" s="569"/>
      <c r="HQY38" s="569"/>
      <c r="HQZ38" s="569"/>
      <c r="HRA38" s="569"/>
      <c r="HRB38" s="569"/>
      <c r="HRC38" s="569"/>
      <c r="HRD38" s="569"/>
      <c r="HRE38" s="569"/>
      <c r="HRF38" s="569"/>
      <c r="HRG38" s="569"/>
      <c r="HRH38" s="569"/>
      <c r="HRI38" s="569"/>
      <c r="HRJ38" s="569"/>
      <c r="HRK38" s="569"/>
      <c r="HRL38" s="569"/>
      <c r="HRM38" s="569"/>
      <c r="HRN38" s="569"/>
      <c r="HRO38" s="569"/>
      <c r="HRP38" s="569"/>
      <c r="HRQ38" s="569"/>
      <c r="HRR38" s="569"/>
      <c r="HRS38" s="569"/>
      <c r="HRT38" s="569"/>
      <c r="HRU38" s="569"/>
      <c r="HRV38" s="569"/>
      <c r="HRW38" s="569"/>
      <c r="HRX38" s="569"/>
      <c r="HRY38" s="569"/>
      <c r="HRZ38" s="569"/>
      <c r="HSA38" s="569"/>
      <c r="HSB38" s="569"/>
      <c r="HSC38" s="569"/>
      <c r="HSD38" s="569"/>
      <c r="HSE38" s="569"/>
      <c r="HSF38" s="569"/>
      <c r="HSG38" s="569"/>
      <c r="HSH38" s="569"/>
      <c r="HSI38" s="569"/>
      <c r="HSJ38" s="569"/>
      <c r="HSK38" s="569"/>
      <c r="HSL38" s="569"/>
      <c r="HSM38" s="569"/>
      <c r="HSN38" s="569"/>
      <c r="HSO38" s="569"/>
      <c r="HSP38" s="569"/>
      <c r="HSQ38" s="569"/>
      <c r="HSR38" s="569"/>
      <c r="HSS38" s="569"/>
      <c r="HST38" s="569"/>
      <c r="HSU38" s="569"/>
      <c r="HSV38" s="569"/>
      <c r="HSW38" s="569"/>
      <c r="HSX38" s="569"/>
      <c r="HSY38" s="569"/>
      <c r="HSZ38" s="569"/>
      <c r="HTA38" s="569"/>
      <c r="HTB38" s="569"/>
      <c r="HTC38" s="569"/>
      <c r="HTD38" s="569"/>
      <c r="HTE38" s="569"/>
      <c r="HTF38" s="569"/>
      <c r="HTG38" s="569"/>
      <c r="HTH38" s="569"/>
      <c r="HTI38" s="569"/>
      <c r="HTJ38" s="569"/>
      <c r="HTK38" s="569"/>
      <c r="HTL38" s="569"/>
      <c r="HTM38" s="569"/>
      <c r="HTN38" s="569"/>
      <c r="HTO38" s="569"/>
      <c r="HTP38" s="569"/>
      <c r="HTQ38" s="569"/>
      <c r="HTR38" s="569"/>
      <c r="HTS38" s="569"/>
      <c r="HTT38" s="569"/>
      <c r="HTU38" s="569"/>
      <c r="HTV38" s="569"/>
      <c r="HTW38" s="569"/>
      <c r="HTX38" s="569"/>
      <c r="HTY38" s="569"/>
      <c r="HTZ38" s="569"/>
      <c r="HUA38" s="569"/>
      <c r="HUB38" s="569"/>
      <c r="HUC38" s="569"/>
      <c r="HUD38" s="569"/>
      <c r="HUE38" s="569"/>
      <c r="HUF38" s="569"/>
      <c r="HUG38" s="569"/>
      <c r="HUH38" s="569"/>
      <c r="HUI38" s="569"/>
      <c r="HUJ38" s="569"/>
      <c r="HUK38" s="569"/>
      <c r="HUL38" s="569"/>
      <c r="HUM38" s="569"/>
      <c r="HUN38" s="569"/>
      <c r="HUO38" s="569"/>
      <c r="HUP38" s="569"/>
      <c r="HUQ38" s="569"/>
      <c r="HUR38" s="569"/>
      <c r="HUS38" s="569"/>
      <c r="HUT38" s="569"/>
      <c r="HUU38" s="569"/>
      <c r="HUV38" s="569"/>
      <c r="HUW38" s="569"/>
      <c r="HUX38" s="569"/>
      <c r="HUY38" s="569"/>
      <c r="HUZ38" s="569"/>
      <c r="HVA38" s="569"/>
      <c r="HVB38" s="569"/>
      <c r="HVC38" s="569"/>
      <c r="HVD38" s="569"/>
      <c r="HVE38" s="569"/>
      <c r="HVF38" s="569"/>
      <c r="HVG38" s="569"/>
      <c r="HVH38" s="569"/>
      <c r="HVI38" s="569"/>
      <c r="HVJ38" s="569"/>
      <c r="HVK38" s="569"/>
      <c r="HVL38" s="569"/>
      <c r="HVM38" s="569"/>
      <c r="HVN38" s="569"/>
      <c r="HVO38" s="569"/>
      <c r="HVP38" s="569"/>
      <c r="HVQ38" s="569"/>
      <c r="HVR38" s="569"/>
      <c r="HVS38" s="569"/>
      <c r="HVT38" s="569"/>
      <c r="HVU38" s="569"/>
      <c r="HVV38" s="569"/>
      <c r="HVW38" s="569"/>
      <c r="HVX38" s="569"/>
      <c r="HVY38" s="569"/>
      <c r="HVZ38" s="569"/>
      <c r="HWA38" s="569"/>
      <c r="HWB38" s="569"/>
      <c r="HWC38" s="569"/>
      <c r="HWD38" s="569"/>
      <c r="HWE38" s="569"/>
      <c r="HWF38" s="569"/>
      <c r="HWG38" s="569"/>
      <c r="HWH38" s="569"/>
      <c r="HWI38" s="569"/>
      <c r="HWJ38" s="569"/>
      <c r="HWK38" s="569"/>
      <c r="HWL38" s="569"/>
      <c r="HWM38" s="569"/>
      <c r="HWN38" s="569"/>
      <c r="HWO38" s="569"/>
      <c r="HWP38" s="569"/>
      <c r="HWQ38" s="569"/>
      <c r="HWR38" s="569"/>
      <c r="HWS38" s="569"/>
      <c r="HWT38" s="569"/>
      <c r="HWU38" s="569"/>
      <c r="HWV38" s="569"/>
      <c r="HWW38" s="569"/>
      <c r="HWX38" s="569"/>
      <c r="HWY38" s="569"/>
      <c r="HWZ38" s="569"/>
      <c r="HXA38" s="569"/>
      <c r="HXB38" s="569"/>
      <c r="HXC38" s="569"/>
      <c r="HXD38" s="569"/>
      <c r="HXE38" s="569"/>
      <c r="HXF38" s="569"/>
      <c r="HXG38" s="569"/>
      <c r="HXH38" s="569"/>
      <c r="HXI38" s="569"/>
      <c r="HXJ38" s="569"/>
      <c r="HXK38" s="569"/>
      <c r="HXL38" s="569"/>
      <c r="HXM38" s="569"/>
      <c r="HXN38" s="569"/>
      <c r="HXO38" s="569"/>
      <c r="HXP38" s="569"/>
      <c r="HXQ38" s="569"/>
      <c r="HXR38" s="569"/>
      <c r="HXS38" s="569"/>
      <c r="HXT38" s="569"/>
      <c r="HXU38" s="569"/>
      <c r="HXV38" s="569"/>
      <c r="HXW38" s="569"/>
      <c r="HXX38" s="569"/>
      <c r="HXY38" s="569"/>
      <c r="HXZ38" s="569"/>
      <c r="HYA38" s="569"/>
      <c r="HYB38" s="569"/>
      <c r="HYC38" s="569"/>
      <c r="HYD38" s="569"/>
      <c r="HYE38" s="569"/>
      <c r="HYF38" s="569"/>
      <c r="HYG38" s="569"/>
      <c r="HYH38" s="569"/>
      <c r="HYI38" s="569"/>
      <c r="HYJ38" s="569"/>
      <c r="HYK38" s="569"/>
      <c r="HYL38" s="569"/>
      <c r="HYM38" s="569"/>
      <c r="HYN38" s="569"/>
      <c r="HYO38" s="569"/>
      <c r="HYP38" s="569"/>
      <c r="HYQ38" s="569"/>
      <c r="HYR38" s="569"/>
      <c r="HYS38" s="569"/>
      <c r="HYT38" s="569"/>
      <c r="HYU38" s="569"/>
      <c r="HYV38" s="569"/>
      <c r="HYW38" s="569"/>
      <c r="HYX38" s="569"/>
      <c r="HYY38" s="569"/>
      <c r="HYZ38" s="569"/>
      <c r="HZA38" s="569"/>
      <c r="HZB38" s="569"/>
      <c r="HZC38" s="569"/>
      <c r="HZD38" s="569"/>
      <c r="HZE38" s="569"/>
      <c r="HZF38" s="569"/>
      <c r="HZG38" s="569"/>
      <c r="HZH38" s="569"/>
      <c r="HZI38" s="569"/>
      <c r="HZJ38" s="569"/>
      <c r="HZK38" s="569"/>
      <c r="HZL38" s="569"/>
      <c r="HZM38" s="569"/>
      <c r="HZN38" s="569"/>
      <c r="HZO38" s="569"/>
      <c r="HZP38" s="569"/>
      <c r="HZQ38" s="569"/>
      <c r="HZR38" s="569"/>
      <c r="HZS38" s="569"/>
      <c r="HZT38" s="569"/>
      <c r="HZU38" s="569"/>
      <c r="HZV38" s="569"/>
      <c r="HZW38" s="569"/>
      <c r="HZX38" s="569"/>
      <c r="HZY38" s="569"/>
      <c r="HZZ38" s="569"/>
      <c r="IAA38" s="569"/>
      <c r="IAB38" s="569"/>
      <c r="IAC38" s="569"/>
      <c r="IAD38" s="569"/>
      <c r="IAE38" s="569"/>
      <c r="IAF38" s="569"/>
      <c r="IAG38" s="569"/>
      <c r="IAH38" s="569"/>
      <c r="IAI38" s="569"/>
      <c r="IAJ38" s="569"/>
      <c r="IAK38" s="569"/>
      <c r="IAL38" s="569"/>
      <c r="IAM38" s="569"/>
      <c r="IAN38" s="569"/>
      <c r="IAO38" s="569"/>
      <c r="IAP38" s="569"/>
      <c r="IAQ38" s="569"/>
      <c r="IAR38" s="569"/>
      <c r="IAS38" s="569"/>
      <c r="IAT38" s="569"/>
      <c r="IAU38" s="569"/>
      <c r="IAV38" s="569"/>
      <c r="IAW38" s="569"/>
      <c r="IAX38" s="569"/>
      <c r="IAY38" s="569"/>
      <c r="IAZ38" s="569"/>
      <c r="IBA38" s="569"/>
      <c r="IBB38" s="569"/>
      <c r="IBC38" s="569"/>
      <c r="IBD38" s="569"/>
      <c r="IBE38" s="569"/>
      <c r="IBF38" s="569"/>
      <c r="IBG38" s="569"/>
      <c r="IBH38" s="569"/>
      <c r="IBI38" s="569"/>
      <c r="IBJ38" s="569"/>
      <c r="IBK38" s="569"/>
      <c r="IBL38" s="569"/>
      <c r="IBM38" s="569"/>
      <c r="IBN38" s="569"/>
      <c r="IBO38" s="569"/>
      <c r="IBP38" s="569"/>
      <c r="IBQ38" s="569"/>
      <c r="IBR38" s="569"/>
      <c r="IBS38" s="569"/>
      <c r="IBT38" s="569"/>
      <c r="IBU38" s="569"/>
      <c r="IBV38" s="569"/>
      <c r="IBW38" s="569"/>
      <c r="IBX38" s="569"/>
      <c r="IBY38" s="569"/>
      <c r="IBZ38" s="569"/>
      <c r="ICA38" s="569"/>
      <c r="ICB38" s="569"/>
      <c r="ICC38" s="569"/>
      <c r="ICD38" s="569"/>
      <c r="ICE38" s="569"/>
      <c r="ICF38" s="569"/>
      <c r="ICG38" s="569"/>
      <c r="ICH38" s="569"/>
      <c r="ICI38" s="569"/>
      <c r="ICJ38" s="569"/>
      <c r="ICK38" s="569"/>
      <c r="ICL38" s="569"/>
      <c r="ICM38" s="569"/>
      <c r="ICN38" s="569"/>
      <c r="ICO38" s="569"/>
      <c r="ICP38" s="569"/>
      <c r="ICQ38" s="569"/>
      <c r="ICR38" s="569"/>
      <c r="ICS38" s="569"/>
      <c r="ICT38" s="569"/>
      <c r="ICU38" s="569"/>
      <c r="ICV38" s="569"/>
      <c r="ICW38" s="569"/>
      <c r="ICX38" s="569"/>
      <c r="ICY38" s="569"/>
      <c r="ICZ38" s="569"/>
      <c r="IDA38" s="569"/>
      <c r="IDB38" s="569"/>
      <c r="IDC38" s="569"/>
      <c r="IDD38" s="569"/>
      <c r="IDE38" s="569"/>
      <c r="IDF38" s="569"/>
      <c r="IDG38" s="569"/>
      <c r="IDH38" s="569"/>
      <c r="IDI38" s="569"/>
      <c r="IDJ38" s="569"/>
      <c r="IDK38" s="569"/>
      <c r="IDL38" s="569"/>
      <c r="IDM38" s="569"/>
      <c r="IDN38" s="569"/>
      <c r="IDO38" s="569"/>
      <c r="IDP38" s="569"/>
      <c r="IDQ38" s="569"/>
      <c r="IDR38" s="569"/>
      <c r="IDS38" s="569"/>
      <c r="IDT38" s="569"/>
      <c r="IDU38" s="569"/>
      <c r="IDV38" s="569"/>
      <c r="IDW38" s="569"/>
      <c r="IDX38" s="569"/>
      <c r="IDY38" s="569"/>
      <c r="IDZ38" s="569"/>
      <c r="IEA38" s="569"/>
      <c r="IEB38" s="569"/>
      <c r="IEC38" s="569"/>
      <c r="IED38" s="569"/>
      <c r="IEE38" s="569"/>
      <c r="IEF38" s="569"/>
      <c r="IEG38" s="569"/>
      <c r="IEH38" s="569"/>
      <c r="IEI38" s="569"/>
      <c r="IEJ38" s="569"/>
      <c r="IEK38" s="569"/>
      <c r="IEL38" s="569"/>
      <c r="IEM38" s="569"/>
      <c r="IEN38" s="569"/>
      <c r="IEO38" s="569"/>
      <c r="IEP38" s="569"/>
      <c r="IEQ38" s="569"/>
      <c r="IER38" s="569"/>
      <c r="IES38" s="569"/>
      <c r="IET38" s="569"/>
      <c r="IEU38" s="569"/>
      <c r="IEV38" s="569"/>
      <c r="IEW38" s="569"/>
      <c r="IEX38" s="569"/>
      <c r="IEY38" s="569"/>
      <c r="IEZ38" s="569"/>
      <c r="IFA38" s="569"/>
      <c r="IFB38" s="569"/>
      <c r="IFC38" s="569"/>
      <c r="IFD38" s="569"/>
      <c r="IFE38" s="569"/>
      <c r="IFF38" s="569"/>
      <c r="IFG38" s="569"/>
      <c r="IFH38" s="569"/>
      <c r="IFI38" s="569"/>
      <c r="IFJ38" s="569"/>
      <c r="IFK38" s="569"/>
      <c r="IFL38" s="569"/>
      <c r="IFM38" s="569"/>
      <c r="IFN38" s="569"/>
      <c r="IFO38" s="569"/>
      <c r="IFP38" s="569"/>
      <c r="IFQ38" s="569"/>
      <c r="IFR38" s="569"/>
      <c r="IFS38" s="569"/>
      <c r="IFT38" s="569"/>
      <c r="IFU38" s="569"/>
      <c r="IFV38" s="569"/>
      <c r="IFW38" s="569"/>
      <c r="IFX38" s="569"/>
      <c r="IFY38" s="569"/>
      <c r="IFZ38" s="569"/>
      <c r="IGA38" s="569"/>
      <c r="IGB38" s="569"/>
      <c r="IGC38" s="569"/>
      <c r="IGD38" s="569"/>
      <c r="IGE38" s="569"/>
      <c r="IGF38" s="569"/>
      <c r="IGG38" s="569"/>
      <c r="IGH38" s="569"/>
      <c r="IGI38" s="569"/>
      <c r="IGJ38" s="569"/>
      <c r="IGK38" s="569"/>
      <c r="IGL38" s="569"/>
      <c r="IGM38" s="569"/>
      <c r="IGN38" s="569"/>
      <c r="IGO38" s="569"/>
      <c r="IGP38" s="569"/>
      <c r="IGQ38" s="569"/>
      <c r="IGR38" s="569"/>
      <c r="IGS38" s="569"/>
      <c r="IGT38" s="569"/>
      <c r="IGU38" s="569"/>
      <c r="IGV38" s="569"/>
      <c r="IGW38" s="569"/>
      <c r="IGX38" s="569"/>
      <c r="IGY38" s="569"/>
      <c r="IGZ38" s="569"/>
      <c r="IHA38" s="569"/>
      <c r="IHB38" s="569"/>
      <c r="IHC38" s="569"/>
      <c r="IHD38" s="569"/>
      <c r="IHE38" s="569"/>
      <c r="IHF38" s="569"/>
      <c r="IHG38" s="569"/>
      <c r="IHH38" s="569"/>
      <c r="IHI38" s="569"/>
      <c r="IHJ38" s="569"/>
      <c r="IHK38" s="569"/>
      <c r="IHL38" s="569"/>
      <c r="IHM38" s="569"/>
      <c r="IHN38" s="569"/>
      <c r="IHO38" s="569"/>
      <c r="IHP38" s="569"/>
      <c r="IHQ38" s="569"/>
      <c r="IHR38" s="569"/>
      <c r="IHS38" s="569"/>
      <c r="IHT38" s="569"/>
      <c r="IHU38" s="569"/>
      <c r="IHV38" s="569"/>
      <c r="IHW38" s="569"/>
      <c r="IHX38" s="569"/>
      <c r="IHY38" s="569"/>
      <c r="IHZ38" s="569"/>
      <c r="IIA38" s="569"/>
      <c r="IIB38" s="569"/>
      <c r="IIC38" s="569"/>
      <c r="IID38" s="569"/>
      <c r="IIE38" s="569"/>
      <c r="IIF38" s="569"/>
      <c r="IIG38" s="569"/>
      <c r="IIH38" s="569"/>
      <c r="III38" s="569"/>
      <c r="IIJ38" s="569"/>
      <c r="IIK38" s="569"/>
      <c r="IIL38" s="569"/>
      <c r="IIM38" s="569"/>
      <c r="IIN38" s="569"/>
      <c r="IIO38" s="569"/>
      <c r="IIP38" s="569"/>
      <c r="IIQ38" s="569"/>
      <c r="IIR38" s="569"/>
      <c r="IIS38" s="569"/>
      <c r="IIT38" s="569"/>
      <c r="IIU38" s="569"/>
      <c r="IIV38" s="569"/>
      <c r="IIW38" s="569"/>
      <c r="IIX38" s="569"/>
      <c r="IIY38" s="569"/>
      <c r="IIZ38" s="569"/>
      <c r="IJA38" s="569"/>
      <c r="IJB38" s="569"/>
      <c r="IJC38" s="569"/>
      <c r="IJD38" s="569"/>
      <c r="IJE38" s="569"/>
      <c r="IJF38" s="569"/>
      <c r="IJG38" s="569"/>
      <c r="IJH38" s="569"/>
      <c r="IJI38" s="569"/>
      <c r="IJJ38" s="569"/>
      <c r="IJK38" s="569"/>
      <c r="IJL38" s="569"/>
      <c r="IJM38" s="569"/>
      <c r="IJN38" s="569"/>
      <c r="IJO38" s="569"/>
      <c r="IJP38" s="569"/>
      <c r="IJQ38" s="569"/>
      <c r="IJR38" s="569"/>
      <c r="IJS38" s="569"/>
      <c r="IJT38" s="569"/>
      <c r="IJU38" s="569"/>
      <c r="IJV38" s="569"/>
      <c r="IJW38" s="569"/>
      <c r="IJX38" s="569"/>
      <c r="IJY38" s="569"/>
      <c r="IJZ38" s="569"/>
      <c r="IKA38" s="569"/>
      <c r="IKB38" s="569"/>
      <c r="IKC38" s="569"/>
      <c r="IKD38" s="569"/>
      <c r="IKE38" s="569"/>
      <c r="IKF38" s="569"/>
      <c r="IKG38" s="569"/>
      <c r="IKH38" s="569"/>
      <c r="IKI38" s="569"/>
      <c r="IKJ38" s="569"/>
      <c r="IKK38" s="569"/>
      <c r="IKL38" s="569"/>
      <c r="IKM38" s="569"/>
      <c r="IKN38" s="569"/>
      <c r="IKO38" s="569"/>
      <c r="IKP38" s="569"/>
      <c r="IKQ38" s="569"/>
      <c r="IKR38" s="569"/>
      <c r="IKS38" s="569"/>
      <c r="IKT38" s="569"/>
      <c r="IKU38" s="569"/>
      <c r="IKV38" s="569"/>
      <c r="IKW38" s="569"/>
      <c r="IKX38" s="569"/>
      <c r="IKY38" s="569"/>
      <c r="IKZ38" s="569"/>
      <c r="ILA38" s="569"/>
      <c r="ILB38" s="569"/>
      <c r="ILC38" s="569"/>
      <c r="ILD38" s="569"/>
      <c r="ILE38" s="569"/>
      <c r="ILF38" s="569"/>
      <c r="ILG38" s="569"/>
      <c r="ILH38" s="569"/>
      <c r="ILI38" s="569"/>
      <c r="ILJ38" s="569"/>
      <c r="ILK38" s="569"/>
      <c r="ILL38" s="569"/>
      <c r="ILM38" s="569"/>
      <c r="ILN38" s="569"/>
      <c r="ILO38" s="569"/>
      <c r="ILP38" s="569"/>
      <c r="ILQ38" s="569"/>
      <c r="ILR38" s="569"/>
      <c r="ILS38" s="569"/>
      <c r="ILT38" s="569"/>
      <c r="ILU38" s="569"/>
      <c r="ILV38" s="569"/>
      <c r="ILW38" s="569"/>
      <c r="ILX38" s="569"/>
      <c r="ILY38" s="569"/>
      <c r="ILZ38" s="569"/>
      <c r="IMA38" s="569"/>
      <c r="IMB38" s="569"/>
      <c r="IMC38" s="569"/>
      <c r="IMD38" s="569"/>
      <c r="IME38" s="569"/>
      <c r="IMF38" s="569"/>
      <c r="IMG38" s="569"/>
      <c r="IMH38" s="569"/>
      <c r="IMI38" s="569"/>
      <c r="IMJ38" s="569"/>
      <c r="IMK38" s="569"/>
      <c r="IML38" s="569"/>
      <c r="IMM38" s="569"/>
      <c r="IMN38" s="569"/>
      <c r="IMO38" s="569"/>
      <c r="IMP38" s="569"/>
      <c r="IMQ38" s="569"/>
      <c r="IMR38" s="569"/>
      <c r="IMS38" s="569"/>
      <c r="IMT38" s="569"/>
      <c r="IMU38" s="569"/>
      <c r="IMV38" s="569"/>
      <c r="IMW38" s="569"/>
      <c r="IMX38" s="569"/>
      <c r="IMY38" s="569"/>
      <c r="IMZ38" s="569"/>
      <c r="INA38" s="569"/>
      <c r="INB38" s="569"/>
      <c r="INC38" s="569"/>
      <c r="IND38" s="569"/>
      <c r="INE38" s="569"/>
      <c r="INF38" s="569"/>
      <c r="ING38" s="569"/>
      <c r="INH38" s="569"/>
      <c r="INI38" s="569"/>
      <c r="INJ38" s="569"/>
      <c r="INK38" s="569"/>
      <c r="INL38" s="569"/>
      <c r="INM38" s="569"/>
      <c r="INN38" s="569"/>
      <c r="INO38" s="569"/>
      <c r="INP38" s="569"/>
      <c r="INQ38" s="569"/>
      <c r="INR38" s="569"/>
      <c r="INS38" s="569"/>
      <c r="INT38" s="569"/>
      <c r="INU38" s="569"/>
      <c r="INV38" s="569"/>
      <c r="INW38" s="569"/>
      <c r="INX38" s="569"/>
      <c r="INY38" s="569"/>
      <c r="INZ38" s="569"/>
      <c r="IOA38" s="569"/>
      <c r="IOB38" s="569"/>
      <c r="IOC38" s="569"/>
      <c r="IOD38" s="569"/>
      <c r="IOE38" s="569"/>
      <c r="IOF38" s="569"/>
      <c r="IOG38" s="569"/>
      <c r="IOH38" s="569"/>
      <c r="IOI38" s="569"/>
      <c r="IOJ38" s="569"/>
      <c r="IOK38" s="569"/>
      <c r="IOL38" s="569"/>
      <c r="IOM38" s="569"/>
      <c r="ION38" s="569"/>
      <c r="IOO38" s="569"/>
      <c r="IOP38" s="569"/>
      <c r="IOQ38" s="569"/>
      <c r="IOR38" s="569"/>
      <c r="IOS38" s="569"/>
      <c r="IOT38" s="569"/>
      <c r="IOU38" s="569"/>
      <c r="IOV38" s="569"/>
      <c r="IOW38" s="569"/>
      <c r="IOX38" s="569"/>
      <c r="IOY38" s="569"/>
      <c r="IOZ38" s="569"/>
      <c r="IPA38" s="569"/>
      <c r="IPB38" s="569"/>
      <c r="IPC38" s="569"/>
      <c r="IPD38" s="569"/>
      <c r="IPE38" s="569"/>
      <c r="IPF38" s="569"/>
      <c r="IPG38" s="569"/>
      <c r="IPH38" s="569"/>
      <c r="IPI38" s="569"/>
      <c r="IPJ38" s="569"/>
      <c r="IPK38" s="569"/>
      <c r="IPL38" s="569"/>
      <c r="IPM38" s="569"/>
      <c r="IPN38" s="569"/>
      <c r="IPO38" s="569"/>
      <c r="IPP38" s="569"/>
      <c r="IPQ38" s="569"/>
      <c r="IPR38" s="569"/>
      <c r="IPS38" s="569"/>
      <c r="IPT38" s="569"/>
      <c r="IPU38" s="569"/>
      <c r="IPV38" s="569"/>
      <c r="IPW38" s="569"/>
      <c r="IPX38" s="569"/>
      <c r="IPY38" s="569"/>
      <c r="IPZ38" s="569"/>
      <c r="IQA38" s="569"/>
      <c r="IQB38" s="569"/>
      <c r="IQC38" s="569"/>
      <c r="IQD38" s="569"/>
      <c r="IQE38" s="569"/>
      <c r="IQF38" s="569"/>
      <c r="IQG38" s="569"/>
      <c r="IQH38" s="569"/>
      <c r="IQI38" s="569"/>
      <c r="IQJ38" s="569"/>
      <c r="IQK38" s="569"/>
      <c r="IQL38" s="569"/>
      <c r="IQM38" s="569"/>
      <c r="IQN38" s="569"/>
      <c r="IQO38" s="569"/>
      <c r="IQP38" s="569"/>
      <c r="IQQ38" s="569"/>
      <c r="IQR38" s="569"/>
      <c r="IQS38" s="569"/>
      <c r="IQT38" s="569"/>
      <c r="IQU38" s="569"/>
      <c r="IQV38" s="569"/>
      <c r="IQW38" s="569"/>
      <c r="IQX38" s="569"/>
      <c r="IQY38" s="569"/>
      <c r="IQZ38" s="569"/>
      <c r="IRA38" s="569"/>
      <c r="IRB38" s="569"/>
      <c r="IRC38" s="569"/>
      <c r="IRD38" s="569"/>
      <c r="IRE38" s="569"/>
      <c r="IRF38" s="569"/>
      <c r="IRG38" s="569"/>
      <c r="IRH38" s="569"/>
      <c r="IRI38" s="569"/>
      <c r="IRJ38" s="569"/>
      <c r="IRK38" s="569"/>
      <c r="IRL38" s="569"/>
      <c r="IRM38" s="569"/>
      <c r="IRN38" s="569"/>
      <c r="IRO38" s="569"/>
      <c r="IRP38" s="569"/>
      <c r="IRQ38" s="569"/>
      <c r="IRR38" s="569"/>
      <c r="IRS38" s="569"/>
      <c r="IRT38" s="569"/>
      <c r="IRU38" s="569"/>
      <c r="IRV38" s="569"/>
      <c r="IRW38" s="569"/>
      <c r="IRX38" s="569"/>
      <c r="IRY38" s="569"/>
      <c r="IRZ38" s="569"/>
      <c r="ISA38" s="569"/>
      <c r="ISB38" s="569"/>
      <c r="ISC38" s="569"/>
      <c r="ISD38" s="569"/>
      <c r="ISE38" s="569"/>
      <c r="ISF38" s="569"/>
      <c r="ISG38" s="569"/>
      <c r="ISH38" s="569"/>
      <c r="ISI38" s="569"/>
      <c r="ISJ38" s="569"/>
      <c r="ISK38" s="569"/>
      <c r="ISL38" s="569"/>
      <c r="ISM38" s="569"/>
      <c r="ISN38" s="569"/>
      <c r="ISO38" s="569"/>
      <c r="ISP38" s="569"/>
      <c r="ISQ38" s="569"/>
      <c r="ISR38" s="569"/>
      <c r="ISS38" s="569"/>
      <c r="IST38" s="569"/>
      <c r="ISU38" s="569"/>
      <c r="ISV38" s="569"/>
      <c r="ISW38" s="569"/>
      <c r="ISX38" s="569"/>
      <c r="ISY38" s="569"/>
      <c r="ISZ38" s="569"/>
      <c r="ITA38" s="569"/>
      <c r="ITB38" s="569"/>
      <c r="ITC38" s="569"/>
      <c r="ITD38" s="569"/>
      <c r="ITE38" s="569"/>
      <c r="ITF38" s="569"/>
      <c r="ITG38" s="569"/>
      <c r="ITH38" s="569"/>
      <c r="ITI38" s="569"/>
      <c r="ITJ38" s="569"/>
      <c r="ITK38" s="569"/>
      <c r="ITL38" s="569"/>
      <c r="ITM38" s="569"/>
      <c r="ITN38" s="569"/>
      <c r="ITO38" s="569"/>
      <c r="ITP38" s="569"/>
      <c r="ITQ38" s="569"/>
      <c r="ITR38" s="569"/>
      <c r="ITS38" s="569"/>
      <c r="ITT38" s="569"/>
      <c r="ITU38" s="569"/>
      <c r="ITV38" s="569"/>
      <c r="ITW38" s="569"/>
      <c r="ITX38" s="569"/>
      <c r="ITY38" s="569"/>
      <c r="ITZ38" s="569"/>
      <c r="IUA38" s="569"/>
      <c r="IUB38" s="569"/>
      <c r="IUC38" s="569"/>
      <c r="IUD38" s="569"/>
      <c r="IUE38" s="569"/>
      <c r="IUF38" s="569"/>
      <c r="IUG38" s="569"/>
      <c r="IUH38" s="569"/>
      <c r="IUI38" s="569"/>
      <c r="IUJ38" s="569"/>
      <c r="IUK38" s="569"/>
      <c r="IUL38" s="569"/>
      <c r="IUM38" s="569"/>
      <c r="IUN38" s="569"/>
      <c r="IUO38" s="569"/>
      <c r="IUP38" s="569"/>
      <c r="IUQ38" s="569"/>
      <c r="IUR38" s="569"/>
      <c r="IUS38" s="569"/>
      <c r="IUT38" s="569"/>
      <c r="IUU38" s="569"/>
      <c r="IUV38" s="569"/>
      <c r="IUW38" s="569"/>
      <c r="IUX38" s="569"/>
      <c r="IUY38" s="569"/>
      <c r="IUZ38" s="569"/>
      <c r="IVA38" s="569"/>
      <c r="IVB38" s="569"/>
      <c r="IVC38" s="569"/>
      <c r="IVD38" s="569"/>
      <c r="IVE38" s="569"/>
      <c r="IVF38" s="569"/>
      <c r="IVG38" s="569"/>
      <c r="IVH38" s="569"/>
      <c r="IVI38" s="569"/>
      <c r="IVJ38" s="569"/>
      <c r="IVK38" s="569"/>
      <c r="IVL38" s="569"/>
      <c r="IVM38" s="569"/>
      <c r="IVN38" s="569"/>
      <c r="IVO38" s="569"/>
      <c r="IVP38" s="569"/>
      <c r="IVQ38" s="569"/>
      <c r="IVR38" s="569"/>
      <c r="IVS38" s="569"/>
      <c r="IVT38" s="569"/>
      <c r="IVU38" s="569"/>
      <c r="IVV38" s="569"/>
      <c r="IVW38" s="569"/>
      <c r="IVX38" s="569"/>
      <c r="IVY38" s="569"/>
      <c r="IVZ38" s="569"/>
      <c r="IWA38" s="569"/>
      <c r="IWB38" s="569"/>
      <c r="IWC38" s="569"/>
      <c r="IWD38" s="569"/>
      <c r="IWE38" s="569"/>
      <c r="IWF38" s="569"/>
      <c r="IWG38" s="569"/>
      <c r="IWH38" s="569"/>
      <c r="IWI38" s="569"/>
      <c r="IWJ38" s="569"/>
      <c r="IWK38" s="569"/>
      <c r="IWL38" s="569"/>
      <c r="IWM38" s="569"/>
      <c r="IWN38" s="569"/>
      <c r="IWO38" s="569"/>
      <c r="IWP38" s="569"/>
      <c r="IWQ38" s="569"/>
      <c r="IWR38" s="569"/>
      <c r="IWS38" s="569"/>
      <c r="IWT38" s="569"/>
      <c r="IWU38" s="569"/>
      <c r="IWV38" s="569"/>
      <c r="IWW38" s="569"/>
      <c r="IWX38" s="569"/>
      <c r="IWY38" s="569"/>
      <c r="IWZ38" s="569"/>
      <c r="IXA38" s="569"/>
      <c r="IXB38" s="569"/>
      <c r="IXC38" s="569"/>
      <c r="IXD38" s="569"/>
      <c r="IXE38" s="569"/>
      <c r="IXF38" s="569"/>
      <c r="IXG38" s="569"/>
      <c r="IXH38" s="569"/>
      <c r="IXI38" s="569"/>
      <c r="IXJ38" s="569"/>
      <c r="IXK38" s="569"/>
      <c r="IXL38" s="569"/>
      <c r="IXM38" s="569"/>
      <c r="IXN38" s="569"/>
      <c r="IXO38" s="569"/>
      <c r="IXP38" s="569"/>
      <c r="IXQ38" s="569"/>
      <c r="IXR38" s="569"/>
      <c r="IXS38" s="569"/>
      <c r="IXT38" s="569"/>
      <c r="IXU38" s="569"/>
      <c r="IXV38" s="569"/>
      <c r="IXW38" s="569"/>
      <c r="IXX38" s="569"/>
      <c r="IXY38" s="569"/>
      <c r="IXZ38" s="569"/>
      <c r="IYA38" s="569"/>
      <c r="IYB38" s="569"/>
      <c r="IYC38" s="569"/>
      <c r="IYD38" s="569"/>
      <c r="IYE38" s="569"/>
      <c r="IYF38" s="569"/>
      <c r="IYG38" s="569"/>
      <c r="IYH38" s="569"/>
      <c r="IYI38" s="569"/>
      <c r="IYJ38" s="569"/>
      <c r="IYK38" s="569"/>
      <c r="IYL38" s="569"/>
      <c r="IYM38" s="569"/>
      <c r="IYN38" s="569"/>
      <c r="IYO38" s="569"/>
      <c r="IYP38" s="569"/>
      <c r="IYQ38" s="569"/>
      <c r="IYR38" s="569"/>
      <c r="IYS38" s="569"/>
      <c r="IYT38" s="569"/>
      <c r="IYU38" s="569"/>
      <c r="IYV38" s="569"/>
      <c r="IYW38" s="569"/>
      <c r="IYX38" s="569"/>
      <c r="IYY38" s="569"/>
      <c r="IYZ38" s="569"/>
      <c r="IZA38" s="569"/>
      <c r="IZB38" s="569"/>
      <c r="IZC38" s="569"/>
      <c r="IZD38" s="569"/>
      <c r="IZE38" s="569"/>
      <c r="IZF38" s="569"/>
      <c r="IZG38" s="569"/>
      <c r="IZH38" s="569"/>
      <c r="IZI38" s="569"/>
      <c r="IZJ38" s="569"/>
      <c r="IZK38" s="569"/>
      <c r="IZL38" s="569"/>
      <c r="IZM38" s="569"/>
      <c r="IZN38" s="569"/>
      <c r="IZO38" s="569"/>
      <c r="IZP38" s="569"/>
      <c r="IZQ38" s="569"/>
      <c r="IZR38" s="569"/>
      <c r="IZS38" s="569"/>
      <c r="IZT38" s="569"/>
      <c r="IZU38" s="569"/>
      <c r="IZV38" s="569"/>
      <c r="IZW38" s="569"/>
      <c r="IZX38" s="569"/>
      <c r="IZY38" s="569"/>
      <c r="IZZ38" s="569"/>
      <c r="JAA38" s="569"/>
      <c r="JAB38" s="569"/>
      <c r="JAC38" s="569"/>
      <c r="JAD38" s="569"/>
      <c r="JAE38" s="569"/>
      <c r="JAF38" s="569"/>
      <c r="JAG38" s="569"/>
      <c r="JAH38" s="569"/>
      <c r="JAI38" s="569"/>
      <c r="JAJ38" s="569"/>
      <c r="JAK38" s="569"/>
      <c r="JAL38" s="569"/>
      <c r="JAM38" s="569"/>
      <c r="JAN38" s="569"/>
      <c r="JAO38" s="569"/>
      <c r="JAP38" s="569"/>
      <c r="JAQ38" s="569"/>
      <c r="JAR38" s="569"/>
      <c r="JAS38" s="569"/>
      <c r="JAT38" s="569"/>
      <c r="JAU38" s="569"/>
      <c r="JAV38" s="569"/>
      <c r="JAW38" s="569"/>
      <c r="JAX38" s="569"/>
      <c r="JAY38" s="569"/>
      <c r="JAZ38" s="569"/>
      <c r="JBA38" s="569"/>
      <c r="JBB38" s="569"/>
      <c r="JBC38" s="569"/>
      <c r="JBD38" s="569"/>
      <c r="JBE38" s="569"/>
      <c r="JBF38" s="569"/>
      <c r="JBG38" s="569"/>
      <c r="JBH38" s="569"/>
      <c r="JBI38" s="569"/>
      <c r="JBJ38" s="569"/>
      <c r="JBK38" s="569"/>
      <c r="JBL38" s="569"/>
      <c r="JBM38" s="569"/>
      <c r="JBN38" s="569"/>
      <c r="JBO38" s="569"/>
      <c r="JBP38" s="569"/>
      <c r="JBQ38" s="569"/>
      <c r="JBR38" s="569"/>
      <c r="JBS38" s="569"/>
      <c r="JBT38" s="569"/>
      <c r="JBU38" s="569"/>
      <c r="JBV38" s="569"/>
      <c r="JBW38" s="569"/>
      <c r="JBX38" s="569"/>
      <c r="JBY38" s="569"/>
      <c r="JBZ38" s="569"/>
      <c r="JCA38" s="569"/>
      <c r="JCB38" s="569"/>
      <c r="JCC38" s="569"/>
      <c r="JCD38" s="569"/>
      <c r="JCE38" s="569"/>
      <c r="JCF38" s="569"/>
      <c r="JCG38" s="569"/>
      <c r="JCH38" s="569"/>
      <c r="JCI38" s="569"/>
      <c r="JCJ38" s="569"/>
      <c r="JCK38" s="569"/>
      <c r="JCL38" s="569"/>
      <c r="JCM38" s="569"/>
      <c r="JCN38" s="569"/>
      <c r="JCO38" s="569"/>
      <c r="JCP38" s="569"/>
      <c r="JCQ38" s="569"/>
      <c r="JCR38" s="569"/>
      <c r="JCS38" s="569"/>
      <c r="JCT38" s="569"/>
      <c r="JCU38" s="569"/>
      <c r="JCV38" s="569"/>
      <c r="JCW38" s="569"/>
      <c r="JCX38" s="569"/>
      <c r="JCY38" s="569"/>
      <c r="JCZ38" s="569"/>
      <c r="JDA38" s="569"/>
      <c r="JDB38" s="569"/>
      <c r="JDC38" s="569"/>
      <c r="JDD38" s="569"/>
      <c r="JDE38" s="569"/>
      <c r="JDF38" s="569"/>
      <c r="JDG38" s="569"/>
      <c r="JDH38" s="569"/>
      <c r="JDI38" s="569"/>
      <c r="JDJ38" s="569"/>
      <c r="JDK38" s="569"/>
      <c r="JDL38" s="569"/>
      <c r="JDM38" s="569"/>
      <c r="JDN38" s="569"/>
      <c r="JDO38" s="569"/>
      <c r="JDP38" s="569"/>
      <c r="JDQ38" s="569"/>
      <c r="JDR38" s="569"/>
      <c r="JDS38" s="569"/>
      <c r="JDT38" s="569"/>
      <c r="JDU38" s="569"/>
      <c r="JDV38" s="569"/>
      <c r="JDW38" s="569"/>
      <c r="JDX38" s="569"/>
      <c r="JDY38" s="569"/>
      <c r="JDZ38" s="569"/>
      <c r="JEA38" s="569"/>
      <c r="JEB38" s="569"/>
      <c r="JEC38" s="569"/>
      <c r="JED38" s="569"/>
      <c r="JEE38" s="569"/>
      <c r="JEF38" s="569"/>
      <c r="JEG38" s="569"/>
      <c r="JEH38" s="569"/>
      <c r="JEI38" s="569"/>
      <c r="JEJ38" s="569"/>
      <c r="JEK38" s="569"/>
      <c r="JEL38" s="569"/>
      <c r="JEM38" s="569"/>
      <c r="JEN38" s="569"/>
      <c r="JEO38" s="569"/>
      <c r="JEP38" s="569"/>
      <c r="JEQ38" s="569"/>
      <c r="JER38" s="569"/>
      <c r="JES38" s="569"/>
      <c r="JET38" s="569"/>
      <c r="JEU38" s="569"/>
      <c r="JEV38" s="569"/>
      <c r="JEW38" s="569"/>
      <c r="JEX38" s="569"/>
      <c r="JEY38" s="569"/>
      <c r="JEZ38" s="569"/>
      <c r="JFA38" s="569"/>
      <c r="JFB38" s="569"/>
      <c r="JFC38" s="569"/>
      <c r="JFD38" s="569"/>
      <c r="JFE38" s="569"/>
      <c r="JFF38" s="569"/>
      <c r="JFG38" s="569"/>
      <c r="JFH38" s="569"/>
      <c r="JFI38" s="569"/>
      <c r="JFJ38" s="569"/>
      <c r="JFK38" s="569"/>
      <c r="JFL38" s="569"/>
      <c r="JFM38" s="569"/>
      <c r="JFN38" s="569"/>
      <c r="JFO38" s="569"/>
      <c r="JFP38" s="569"/>
      <c r="JFQ38" s="569"/>
      <c r="JFR38" s="569"/>
      <c r="JFS38" s="569"/>
      <c r="JFT38" s="569"/>
      <c r="JFU38" s="569"/>
      <c r="JFV38" s="569"/>
      <c r="JFW38" s="569"/>
      <c r="JFX38" s="569"/>
      <c r="JFY38" s="569"/>
      <c r="JFZ38" s="569"/>
      <c r="JGA38" s="569"/>
      <c r="JGB38" s="569"/>
      <c r="JGC38" s="569"/>
      <c r="JGD38" s="569"/>
      <c r="JGE38" s="569"/>
      <c r="JGF38" s="569"/>
      <c r="JGG38" s="569"/>
      <c r="JGH38" s="569"/>
      <c r="JGI38" s="569"/>
      <c r="JGJ38" s="569"/>
      <c r="JGK38" s="569"/>
      <c r="JGL38" s="569"/>
      <c r="JGM38" s="569"/>
      <c r="JGN38" s="569"/>
      <c r="JGO38" s="569"/>
      <c r="JGP38" s="569"/>
      <c r="JGQ38" s="569"/>
      <c r="JGR38" s="569"/>
      <c r="JGS38" s="569"/>
      <c r="JGT38" s="569"/>
      <c r="JGU38" s="569"/>
      <c r="JGV38" s="569"/>
      <c r="JGW38" s="569"/>
      <c r="JGX38" s="569"/>
      <c r="JGY38" s="569"/>
      <c r="JGZ38" s="569"/>
      <c r="JHA38" s="569"/>
      <c r="JHB38" s="569"/>
      <c r="JHC38" s="569"/>
      <c r="JHD38" s="569"/>
      <c r="JHE38" s="569"/>
      <c r="JHF38" s="569"/>
      <c r="JHG38" s="569"/>
      <c r="JHH38" s="569"/>
      <c r="JHI38" s="569"/>
      <c r="JHJ38" s="569"/>
      <c r="JHK38" s="569"/>
      <c r="JHL38" s="569"/>
      <c r="JHM38" s="569"/>
      <c r="JHN38" s="569"/>
      <c r="JHO38" s="569"/>
      <c r="JHP38" s="569"/>
      <c r="JHQ38" s="569"/>
      <c r="JHR38" s="569"/>
      <c r="JHS38" s="569"/>
      <c r="JHT38" s="569"/>
      <c r="JHU38" s="569"/>
      <c r="JHV38" s="569"/>
      <c r="JHW38" s="569"/>
      <c r="JHX38" s="569"/>
      <c r="JHY38" s="569"/>
      <c r="JHZ38" s="569"/>
      <c r="JIA38" s="569"/>
      <c r="JIB38" s="569"/>
      <c r="JIC38" s="569"/>
      <c r="JID38" s="569"/>
      <c r="JIE38" s="569"/>
      <c r="JIF38" s="569"/>
      <c r="JIG38" s="569"/>
      <c r="JIH38" s="569"/>
      <c r="JII38" s="569"/>
      <c r="JIJ38" s="569"/>
      <c r="JIK38" s="569"/>
      <c r="JIL38" s="569"/>
      <c r="JIM38" s="569"/>
      <c r="JIN38" s="569"/>
      <c r="JIO38" s="569"/>
      <c r="JIP38" s="569"/>
      <c r="JIQ38" s="569"/>
      <c r="JIR38" s="569"/>
      <c r="JIS38" s="569"/>
      <c r="JIT38" s="569"/>
      <c r="JIU38" s="569"/>
      <c r="JIV38" s="569"/>
      <c r="JIW38" s="569"/>
      <c r="JIX38" s="569"/>
      <c r="JIY38" s="569"/>
      <c r="JIZ38" s="569"/>
      <c r="JJA38" s="569"/>
      <c r="JJB38" s="569"/>
      <c r="JJC38" s="569"/>
      <c r="JJD38" s="569"/>
      <c r="JJE38" s="569"/>
      <c r="JJF38" s="569"/>
      <c r="JJG38" s="569"/>
      <c r="JJH38" s="569"/>
      <c r="JJI38" s="569"/>
      <c r="JJJ38" s="569"/>
      <c r="JJK38" s="569"/>
      <c r="JJL38" s="569"/>
      <c r="JJM38" s="569"/>
      <c r="JJN38" s="569"/>
      <c r="JJO38" s="569"/>
      <c r="JJP38" s="569"/>
      <c r="JJQ38" s="569"/>
      <c r="JJR38" s="569"/>
      <c r="JJS38" s="569"/>
      <c r="JJT38" s="569"/>
      <c r="JJU38" s="569"/>
      <c r="JJV38" s="569"/>
      <c r="JJW38" s="569"/>
      <c r="JJX38" s="569"/>
      <c r="JJY38" s="569"/>
      <c r="JJZ38" s="569"/>
      <c r="JKA38" s="569"/>
      <c r="JKB38" s="569"/>
      <c r="JKC38" s="569"/>
      <c r="JKD38" s="569"/>
      <c r="JKE38" s="569"/>
      <c r="JKF38" s="569"/>
      <c r="JKG38" s="569"/>
      <c r="JKH38" s="569"/>
      <c r="JKI38" s="569"/>
      <c r="JKJ38" s="569"/>
      <c r="JKK38" s="569"/>
      <c r="JKL38" s="569"/>
      <c r="JKM38" s="569"/>
      <c r="JKN38" s="569"/>
      <c r="JKO38" s="569"/>
      <c r="JKP38" s="569"/>
      <c r="JKQ38" s="569"/>
      <c r="JKR38" s="569"/>
      <c r="JKS38" s="569"/>
      <c r="JKT38" s="569"/>
      <c r="JKU38" s="569"/>
      <c r="JKV38" s="569"/>
      <c r="JKW38" s="569"/>
      <c r="JKX38" s="569"/>
      <c r="JKY38" s="569"/>
      <c r="JKZ38" s="569"/>
      <c r="JLA38" s="569"/>
      <c r="JLB38" s="569"/>
      <c r="JLC38" s="569"/>
      <c r="JLD38" s="569"/>
      <c r="JLE38" s="569"/>
      <c r="JLF38" s="569"/>
      <c r="JLG38" s="569"/>
      <c r="JLH38" s="569"/>
      <c r="JLI38" s="569"/>
      <c r="JLJ38" s="569"/>
      <c r="JLK38" s="569"/>
      <c r="JLL38" s="569"/>
      <c r="JLM38" s="569"/>
      <c r="JLN38" s="569"/>
      <c r="JLO38" s="569"/>
      <c r="JLP38" s="569"/>
      <c r="JLQ38" s="569"/>
      <c r="JLR38" s="569"/>
      <c r="JLS38" s="569"/>
      <c r="JLT38" s="569"/>
      <c r="JLU38" s="569"/>
      <c r="JLV38" s="569"/>
      <c r="JLW38" s="569"/>
      <c r="JLX38" s="569"/>
      <c r="JLY38" s="569"/>
      <c r="JLZ38" s="569"/>
      <c r="JMA38" s="569"/>
      <c r="JMB38" s="569"/>
      <c r="JMC38" s="569"/>
      <c r="JMD38" s="569"/>
      <c r="JME38" s="569"/>
      <c r="JMF38" s="569"/>
      <c r="JMG38" s="569"/>
      <c r="JMH38" s="569"/>
      <c r="JMI38" s="569"/>
      <c r="JMJ38" s="569"/>
      <c r="JMK38" s="569"/>
      <c r="JML38" s="569"/>
      <c r="JMM38" s="569"/>
      <c r="JMN38" s="569"/>
      <c r="JMO38" s="569"/>
      <c r="JMP38" s="569"/>
      <c r="JMQ38" s="569"/>
      <c r="JMR38" s="569"/>
      <c r="JMS38" s="569"/>
      <c r="JMT38" s="569"/>
      <c r="JMU38" s="569"/>
      <c r="JMV38" s="569"/>
      <c r="JMW38" s="569"/>
      <c r="JMX38" s="569"/>
      <c r="JMY38" s="569"/>
      <c r="JMZ38" s="569"/>
      <c r="JNA38" s="569"/>
      <c r="JNB38" s="569"/>
      <c r="JNC38" s="569"/>
      <c r="JND38" s="569"/>
      <c r="JNE38" s="569"/>
      <c r="JNF38" s="569"/>
      <c r="JNG38" s="569"/>
      <c r="JNH38" s="569"/>
      <c r="JNI38" s="569"/>
      <c r="JNJ38" s="569"/>
      <c r="JNK38" s="569"/>
      <c r="JNL38" s="569"/>
      <c r="JNM38" s="569"/>
      <c r="JNN38" s="569"/>
      <c r="JNO38" s="569"/>
      <c r="JNP38" s="569"/>
      <c r="JNQ38" s="569"/>
      <c r="JNR38" s="569"/>
      <c r="JNS38" s="569"/>
      <c r="JNT38" s="569"/>
      <c r="JNU38" s="569"/>
      <c r="JNV38" s="569"/>
      <c r="JNW38" s="569"/>
      <c r="JNX38" s="569"/>
      <c r="JNY38" s="569"/>
      <c r="JNZ38" s="569"/>
      <c r="JOA38" s="569"/>
      <c r="JOB38" s="569"/>
      <c r="JOC38" s="569"/>
      <c r="JOD38" s="569"/>
      <c r="JOE38" s="569"/>
      <c r="JOF38" s="569"/>
      <c r="JOG38" s="569"/>
      <c r="JOH38" s="569"/>
      <c r="JOI38" s="569"/>
      <c r="JOJ38" s="569"/>
      <c r="JOK38" s="569"/>
      <c r="JOL38" s="569"/>
      <c r="JOM38" s="569"/>
      <c r="JON38" s="569"/>
      <c r="JOO38" s="569"/>
      <c r="JOP38" s="569"/>
      <c r="JOQ38" s="569"/>
      <c r="JOR38" s="569"/>
      <c r="JOS38" s="569"/>
      <c r="JOT38" s="569"/>
      <c r="JOU38" s="569"/>
      <c r="JOV38" s="569"/>
      <c r="JOW38" s="569"/>
      <c r="JOX38" s="569"/>
      <c r="JOY38" s="569"/>
      <c r="JOZ38" s="569"/>
      <c r="JPA38" s="569"/>
      <c r="JPB38" s="569"/>
      <c r="JPC38" s="569"/>
      <c r="JPD38" s="569"/>
      <c r="JPE38" s="569"/>
      <c r="JPF38" s="569"/>
      <c r="JPG38" s="569"/>
      <c r="JPH38" s="569"/>
      <c r="JPI38" s="569"/>
      <c r="JPJ38" s="569"/>
      <c r="JPK38" s="569"/>
      <c r="JPL38" s="569"/>
      <c r="JPM38" s="569"/>
      <c r="JPN38" s="569"/>
      <c r="JPO38" s="569"/>
      <c r="JPP38" s="569"/>
      <c r="JPQ38" s="569"/>
      <c r="JPR38" s="569"/>
      <c r="JPS38" s="569"/>
      <c r="JPT38" s="569"/>
      <c r="JPU38" s="569"/>
      <c r="JPV38" s="569"/>
      <c r="JPW38" s="569"/>
      <c r="JPX38" s="569"/>
      <c r="JPY38" s="569"/>
      <c r="JPZ38" s="569"/>
      <c r="JQA38" s="569"/>
      <c r="JQB38" s="569"/>
      <c r="JQC38" s="569"/>
      <c r="JQD38" s="569"/>
      <c r="JQE38" s="569"/>
      <c r="JQF38" s="569"/>
      <c r="JQG38" s="569"/>
      <c r="JQH38" s="569"/>
      <c r="JQI38" s="569"/>
      <c r="JQJ38" s="569"/>
      <c r="JQK38" s="569"/>
      <c r="JQL38" s="569"/>
      <c r="JQM38" s="569"/>
      <c r="JQN38" s="569"/>
      <c r="JQO38" s="569"/>
      <c r="JQP38" s="569"/>
      <c r="JQQ38" s="569"/>
      <c r="JQR38" s="569"/>
      <c r="JQS38" s="569"/>
      <c r="JQT38" s="569"/>
      <c r="JQU38" s="569"/>
      <c r="JQV38" s="569"/>
      <c r="JQW38" s="569"/>
      <c r="JQX38" s="569"/>
      <c r="JQY38" s="569"/>
      <c r="JQZ38" s="569"/>
      <c r="JRA38" s="569"/>
      <c r="JRB38" s="569"/>
      <c r="JRC38" s="569"/>
      <c r="JRD38" s="569"/>
      <c r="JRE38" s="569"/>
      <c r="JRF38" s="569"/>
      <c r="JRG38" s="569"/>
      <c r="JRH38" s="569"/>
      <c r="JRI38" s="569"/>
      <c r="JRJ38" s="569"/>
      <c r="JRK38" s="569"/>
      <c r="JRL38" s="569"/>
      <c r="JRM38" s="569"/>
      <c r="JRN38" s="569"/>
      <c r="JRO38" s="569"/>
      <c r="JRP38" s="569"/>
      <c r="JRQ38" s="569"/>
      <c r="JRR38" s="569"/>
      <c r="JRS38" s="569"/>
      <c r="JRT38" s="569"/>
      <c r="JRU38" s="569"/>
      <c r="JRV38" s="569"/>
      <c r="JRW38" s="569"/>
      <c r="JRX38" s="569"/>
      <c r="JRY38" s="569"/>
      <c r="JRZ38" s="569"/>
      <c r="JSA38" s="569"/>
      <c r="JSB38" s="569"/>
      <c r="JSC38" s="569"/>
      <c r="JSD38" s="569"/>
      <c r="JSE38" s="569"/>
      <c r="JSF38" s="569"/>
      <c r="JSG38" s="569"/>
      <c r="JSH38" s="569"/>
      <c r="JSI38" s="569"/>
      <c r="JSJ38" s="569"/>
      <c r="JSK38" s="569"/>
      <c r="JSL38" s="569"/>
      <c r="JSM38" s="569"/>
      <c r="JSN38" s="569"/>
      <c r="JSO38" s="569"/>
      <c r="JSP38" s="569"/>
      <c r="JSQ38" s="569"/>
      <c r="JSR38" s="569"/>
      <c r="JSS38" s="569"/>
      <c r="JST38" s="569"/>
      <c r="JSU38" s="569"/>
      <c r="JSV38" s="569"/>
      <c r="JSW38" s="569"/>
      <c r="JSX38" s="569"/>
      <c r="JSY38" s="569"/>
      <c r="JSZ38" s="569"/>
      <c r="JTA38" s="569"/>
      <c r="JTB38" s="569"/>
      <c r="JTC38" s="569"/>
      <c r="JTD38" s="569"/>
      <c r="JTE38" s="569"/>
      <c r="JTF38" s="569"/>
      <c r="JTG38" s="569"/>
      <c r="JTH38" s="569"/>
      <c r="JTI38" s="569"/>
      <c r="JTJ38" s="569"/>
      <c r="JTK38" s="569"/>
      <c r="JTL38" s="569"/>
      <c r="JTM38" s="569"/>
      <c r="JTN38" s="569"/>
      <c r="JTO38" s="569"/>
      <c r="JTP38" s="569"/>
      <c r="JTQ38" s="569"/>
      <c r="JTR38" s="569"/>
      <c r="JTS38" s="569"/>
      <c r="JTT38" s="569"/>
      <c r="JTU38" s="569"/>
      <c r="JTV38" s="569"/>
      <c r="JTW38" s="569"/>
      <c r="JTX38" s="569"/>
      <c r="JTY38" s="569"/>
      <c r="JTZ38" s="569"/>
      <c r="JUA38" s="569"/>
      <c r="JUB38" s="569"/>
      <c r="JUC38" s="569"/>
      <c r="JUD38" s="569"/>
      <c r="JUE38" s="569"/>
      <c r="JUF38" s="569"/>
      <c r="JUG38" s="569"/>
      <c r="JUH38" s="569"/>
      <c r="JUI38" s="569"/>
      <c r="JUJ38" s="569"/>
      <c r="JUK38" s="569"/>
      <c r="JUL38" s="569"/>
      <c r="JUM38" s="569"/>
      <c r="JUN38" s="569"/>
      <c r="JUO38" s="569"/>
      <c r="JUP38" s="569"/>
      <c r="JUQ38" s="569"/>
      <c r="JUR38" s="569"/>
      <c r="JUS38" s="569"/>
      <c r="JUT38" s="569"/>
      <c r="JUU38" s="569"/>
      <c r="JUV38" s="569"/>
      <c r="JUW38" s="569"/>
      <c r="JUX38" s="569"/>
      <c r="JUY38" s="569"/>
      <c r="JUZ38" s="569"/>
      <c r="JVA38" s="569"/>
      <c r="JVB38" s="569"/>
      <c r="JVC38" s="569"/>
      <c r="JVD38" s="569"/>
      <c r="JVE38" s="569"/>
      <c r="JVF38" s="569"/>
      <c r="JVG38" s="569"/>
      <c r="JVH38" s="569"/>
      <c r="JVI38" s="569"/>
      <c r="JVJ38" s="569"/>
      <c r="JVK38" s="569"/>
      <c r="JVL38" s="569"/>
      <c r="JVM38" s="569"/>
      <c r="JVN38" s="569"/>
      <c r="JVO38" s="569"/>
      <c r="JVP38" s="569"/>
      <c r="JVQ38" s="569"/>
      <c r="JVR38" s="569"/>
      <c r="JVS38" s="569"/>
      <c r="JVT38" s="569"/>
      <c r="JVU38" s="569"/>
      <c r="JVV38" s="569"/>
      <c r="JVW38" s="569"/>
      <c r="JVX38" s="569"/>
      <c r="JVY38" s="569"/>
      <c r="JVZ38" s="569"/>
      <c r="JWA38" s="569"/>
      <c r="JWB38" s="569"/>
      <c r="JWC38" s="569"/>
      <c r="JWD38" s="569"/>
      <c r="JWE38" s="569"/>
      <c r="JWF38" s="569"/>
      <c r="JWG38" s="569"/>
      <c r="JWH38" s="569"/>
      <c r="JWI38" s="569"/>
      <c r="JWJ38" s="569"/>
      <c r="JWK38" s="569"/>
      <c r="JWL38" s="569"/>
      <c r="JWM38" s="569"/>
      <c r="JWN38" s="569"/>
      <c r="JWO38" s="569"/>
      <c r="JWP38" s="569"/>
      <c r="JWQ38" s="569"/>
      <c r="JWR38" s="569"/>
      <c r="JWS38" s="569"/>
      <c r="JWT38" s="569"/>
      <c r="JWU38" s="569"/>
      <c r="JWV38" s="569"/>
      <c r="JWW38" s="569"/>
      <c r="JWX38" s="569"/>
      <c r="JWY38" s="569"/>
      <c r="JWZ38" s="569"/>
      <c r="JXA38" s="569"/>
      <c r="JXB38" s="569"/>
      <c r="JXC38" s="569"/>
      <c r="JXD38" s="569"/>
      <c r="JXE38" s="569"/>
      <c r="JXF38" s="569"/>
      <c r="JXG38" s="569"/>
      <c r="JXH38" s="569"/>
      <c r="JXI38" s="569"/>
      <c r="JXJ38" s="569"/>
      <c r="JXK38" s="569"/>
      <c r="JXL38" s="569"/>
      <c r="JXM38" s="569"/>
      <c r="JXN38" s="569"/>
      <c r="JXO38" s="569"/>
      <c r="JXP38" s="569"/>
      <c r="JXQ38" s="569"/>
      <c r="JXR38" s="569"/>
      <c r="JXS38" s="569"/>
      <c r="JXT38" s="569"/>
      <c r="JXU38" s="569"/>
      <c r="JXV38" s="569"/>
      <c r="JXW38" s="569"/>
      <c r="JXX38" s="569"/>
      <c r="JXY38" s="569"/>
      <c r="JXZ38" s="569"/>
      <c r="JYA38" s="569"/>
      <c r="JYB38" s="569"/>
      <c r="JYC38" s="569"/>
      <c r="JYD38" s="569"/>
      <c r="JYE38" s="569"/>
      <c r="JYF38" s="569"/>
      <c r="JYG38" s="569"/>
      <c r="JYH38" s="569"/>
      <c r="JYI38" s="569"/>
      <c r="JYJ38" s="569"/>
      <c r="JYK38" s="569"/>
      <c r="JYL38" s="569"/>
      <c r="JYM38" s="569"/>
      <c r="JYN38" s="569"/>
      <c r="JYO38" s="569"/>
      <c r="JYP38" s="569"/>
      <c r="JYQ38" s="569"/>
      <c r="JYR38" s="569"/>
      <c r="JYS38" s="569"/>
      <c r="JYT38" s="569"/>
      <c r="JYU38" s="569"/>
      <c r="JYV38" s="569"/>
      <c r="JYW38" s="569"/>
      <c r="JYX38" s="569"/>
      <c r="JYY38" s="569"/>
      <c r="JYZ38" s="569"/>
      <c r="JZA38" s="569"/>
      <c r="JZB38" s="569"/>
      <c r="JZC38" s="569"/>
      <c r="JZD38" s="569"/>
      <c r="JZE38" s="569"/>
      <c r="JZF38" s="569"/>
      <c r="JZG38" s="569"/>
      <c r="JZH38" s="569"/>
      <c r="JZI38" s="569"/>
      <c r="JZJ38" s="569"/>
      <c r="JZK38" s="569"/>
      <c r="JZL38" s="569"/>
      <c r="JZM38" s="569"/>
      <c r="JZN38" s="569"/>
      <c r="JZO38" s="569"/>
      <c r="JZP38" s="569"/>
      <c r="JZQ38" s="569"/>
      <c r="JZR38" s="569"/>
      <c r="JZS38" s="569"/>
      <c r="JZT38" s="569"/>
      <c r="JZU38" s="569"/>
      <c r="JZV38" s="569"/>
      <c r="JZW38" s="569"/>
      <c r="JZX38" s="569"/>
      <c r="JZY38" s="569"/>
      <c r="JZZ38" s="569"/>
      <c r="KAA38" s="569"/>
      <c r="KAB38" s="569"/>
      <c r="KAC38" s="569"/>
      <c r="KAD38" s="569"/>
      <c r="KAE38" s="569"/>
      <c r="KAF38" s="569"/>
      <c r="KAG38" s="569"/>
      <c r="KAH38" s="569"/>
      <c r="KAI38" s="569"/>
      <c r="KAJ38" s="569"/>
      <c r="KAK38" s="569"/>
      <c r="KAL38" s="569"/>
      <c r="KAM38" s="569"/>
      <c r="KAN38" s="569"/>
      <c r="KAO38" s="569"/>
      <c r="KAP38" s="569"/>
      <c r="KAQ38" s="569"/>
      <c r="KAR38" s="569"/>
      <c r="KAS38" s="569"/>
      <c r="KAT38" s="569"/>
      <c r="KAU38" s="569"/>
      <c r="KAV38" s="569"/>
      <c r="KAW38" s="569"/>
      <c r="KAX38" s="569"/>
      <c r="KAY38" s="569"/>
      <c r="KAZ38" s="569"/>
      <c r="KBA38" s="569"/>
      <c r="KBB38" s="569"/>
      <c r="KBC38" s="569"/>
      <c r="KBD38" s="569"/>
      <c r="KBE38" s="569"/>
      <c r="KBF38" s="569"/>
      <c r="KBG38" s="569"/>
      <c r="KBH38" s="569"/>
      <c r="KBI38" s="569"/>
      <c r="KBJ38" s="569"/>
      <c r="KBK38" s="569"/>
      <c r="KBL38" s="569"/>
      <c r="KBM38" s="569"/>
      <c r="KBN38" s="569"/>
      <c r="KBO38" s="569"/>
      <c r="KBP38" s="569"/>
      <c r="KBQ38" s="569"/>
      <c r="KBR38" s="569"/>
      <c r="KBS38" s="569"/>
      <c r="KBT38" s="569"/>
      <c r="KBU38" s="569"/>
      <c r="KBV38" s="569"/>
      <c r="KBW38" s="569"/>
      <c r="KBX38" s="569"/>
      <c r="KBY38" s="569"/>
      <c r="KBZ38" s="569"/>
      <c r="KCA38" s="569"/>
      <c r="KCB38" s="569"/>
      <c r="KCC38" s="569"/>
      <c r="KCD38" s="569"/>
      <c r="KCE38" s="569"/>
      <c r="KCF38" s="569"/>
      <c r="KCG38" s="569"/>
      <c r="KCH38" s="569"/>
      <c r="KCI38" s="569"/>
      <c r="KCJ38" s="569"/>
      <c r="KCK38" s="569"/>
      <c r="KCL38" s="569"/>
      <c r="KCM38" s="569"/>
      <c r="KCN38" s="569"/>
      <c r="KCO38" s="569"/>
      <c r="KCP38" s="569"/>
      <c r="KCQ38" s="569"/>
      <c r="KCR38" s="569"/>
      <c r="KCS38" s="569"/>
      <c r="KCT38" s="569"/>
      <c r="KCU38" s="569"/>
      <c r="KCV38" s="569"/>
      <c r="KCW38" s="569"/>
      <c r="KCX38" s="569"/>
      <c r="KCY38" s="569"/>
      <c r="KCZ38" s="569"/>
      <c r="KDA38" s="569"/>
      <c r="KDB38" s="569"/>
      <c r="KDC38" s="569"/>
      <c r="KDD38" s="569"/>
      <c r="KDE38" s="569"/>
      <c r="KDF38" s="569"/>
      <c r="KDG38" s="569"/>
      <c r="KDH38" s="569"/>
      <c r="KDI38" s="569"/>
      <c r="KDJ38" s="569"/>
      <c r="KDK38" s="569"/>
      <c r="KDL38" s="569"/>
      <c r="KDM38" s="569"/>
      <c r="KDN38" s="569"/>
      <c r="KDO38" s="569"/>
      <c r="KDP38" s="569"/>
      <c r="KDQ38" s="569"/>
      <c r="KDR38" s="569"/>
      <c r="KDS38" s="569"/>
      <c r="KDT38" s="569"/>
      <c r="KDU38" s="569"/>
      <c r="KDV38" s="569"/>
      <c r="KDW38" s="569"/>
      <c r="KDX38" s="569"/>
      <c r="KDY38" s="569"/>
      <c r="KDZ38" s="569"/>
      <c r="KEA38" s="569"/>
      <c r="KEB38" s="569"/>
      <c r="KEC38" s="569"/>
      <c r="KED38" s="569"/>
      <c r="KEE38" s="569"/>
      <c r="KEF38" s="569"/>
      <c r="KEG38" s="569"/>
      <c r="KEH38" s="569"/>
      <c r="KEI38" s="569"/>
      <c r="KEJ38" s="569"/>
      <c r="KEK38" s="569"/>
      <c r="KEL38" s="569"/>
      <c r="KEM38" s="569"/>
      <c r="KEN38" s="569"/>
      <c r="KEO38" s="569"/>
      <c r="KEP38" s="569"/>
      <c r="KEQ38" s="569"/>
      <c r="KER38" s="569"/>
      <c r="KES38" s="569"/>
      <c r="KET38" s="569"/>
      <c r="KEU38" s="569"/>
      <c r="KEV38" s="569"/>
      <c r="KEW38" s="569"/>
      <c r="KEX38" s="569"/>
      <c r="KEY38" s="569"/>
      <c r="KEZ38" s="569"/>
      <c r="KFA38" s="569"/>
      <c r="KFB38" s="569"/>
      <c r="KFC38" s="569"/>
      <c r="KFD38" s="569"/>
      <c r="KFE38" s="569"/>
      <c r="KFF38" s="569"/>
      <c r="KFG38" s="569"/>
      <c r="KFH38" s="569"/>
      <c r="KFI38" s="569"/>
      <c r="KFJ38" s="569"/>
      <c r="KFK38" s="569"/>
      <c r="KFL38" s="569"/>
      <c r="KFM38" s="569"/>
      <c r="KFN38" s="569"/>
      <c r="KFO38" s="569"/>
      <c r="KFP38" s="569"/>
      <c r="KFQ38" s="569"/>
      <c r="KFR38" s="569"/>
      <c r="KFS38" s="569"/>
      <c r="KFT38" s="569"/>
      <c r="KFU38" s="569"/>
      <c r="KFV38" s="569"/>
      <c r="KFW38" s="569"/>
      <c r="KFX38" s="569"/>
      <c r="KFY38" s="569"/>
      <c r="KFZ38" s="569"/>
      <c r="KGA38" s="569"/>
      <c r="KGB38" s="569"/>
      <c r="KGC38" s="569"/>
      <c r="KGD38" s="569"/>
      <c r="KGE38" s="569"/>
      <c r="KGF38" s="569"/>
      <c r="KGG38" s="569"/>
      <c r="KGH38" s="569"/>
      <c r="KGI38" s="569"/>
      <c r="KGJ38" s="569"/>
      <c r="KGK38" s="569"/>
      <c r="KGL38" s="569"/>
      <c r="KGM38" s="569"/>
      <c r="KGN38" s="569"/>
      <c r="KGO38" s="569"/>
      <c r="KGP38" s="569"/>
      <c r="KGQ38" s="569"/>
      <c r="KGR38" s="569"/>
      <c r="KGS38" s="569"/>
      <c r="KGT38" s="569"/>
      <c r="KGU38" s="569"/>
      <c r="KGV38" s="569"/>
      <c r="KGW38" s="569"/>
      <c r="KGX38" s="569"/>
      <c r="KGY38" s="569"/>
      <c r="KGZ38" s="569"/>
      <c r="KHA38" s="569"/>
      <c r="KHB38" s="569"/>
      <c r="KHC38" s="569"/>
      <c r="KHD38" s="569"/>
      <c r="KHE38" s="569"/>
      <c r="KHF38" s="569"/>
      <c r="KHG38" s="569"/>
      <c r="KHH38" s="569"/>
      <c r="KHI38" s="569"/>
      <c r="KHJ38" s="569"/>
      <c r="KHK38" s="569"/>
      <c r="KHL38" s="569"/>
      <c r="KHM38" s="569"/>
      <c r="KHN38" s="569"/>
      <c r="KHO38" s="569"/>
      <c r="KHP38" s="569"/>
      <c r="KHQ38" s="569"/>
      <c r="KHR38" s="569"/>
      <c r="KHS38" s="569"/>
      <c r="KHT38" s="569"/>
      <c r="KHU38" s="569"/>
      <c r="KHV38" s="569"/>
      <c r="KHW38" s="569"/>
      <c r="KHX38" s="569"/>
      <c r="KHY38" s="569"/>
      <c r="KHZ38" s="569"/>
      <c r="KIA38" s="569"/>
      <c r="KIB38" s="569"/>
      <c r="KIC38" s="569"/>
      <c r="KID38" s="569"/>
      <c r="KIE38" s="569"/>
      <c r="KIF38" s="569"/>
      <c r="KIG38" s="569"/>
      <c r="KIH38" s="569"/>
      <c r="KII38" s="569"/>
      <c r="KIJ38" s="569"/>
      <c r="KIK38" s="569"/>
      <c r="KIL38" s="569"/>
      <c r="KIM38" s="569"/>
      <c r="KIN38" s="569"/>
      <c r="KIO38" s="569"/>
      <c r="KIP38" s="569"/>
      <c r="KIQ38" s="569"/>
      <c r="KIR38" s="569"/>
      <c r="KIS38" s="569"/>
      <c r="KIT38" s="569"/>
      <c r="KIU38" s="569"/>
      <c r="KIV38" s="569"/>
      <c r="KIW38" s="569"/>
      <c r="KIX38" s="569"/>
      <c r="KIY38" s="569"/>
      <c r="KIZ38" s="569"/>
      <c r="KJA38" s="569"/>
      <c r="KJB38" s="569"/>
      <c r="KJC38" s="569"/>
      <c r="KJD38" s="569"/>
      <c r="KJE38" s="569"/>
      <c r="KJF38" s="569"/>
      <c r="KJG38" s="569"/>
      <c r="KJH38" s="569"/>
      <c r="KJI38" s="569"/>
      <c r="KJJ38" s="569"/>
      <c r="KJK38" s="569"/>
      <c r="KJL38" s="569"/>
      <c r="KJM38" s="569"/>
      <c r="KJN38" s="569"/>
      <c r="KJO38" s="569"/>
      <c r="KJP38" s="569"/>
      <c r="KJQ38" s="569"/>
      <c r="KJR38" s="569"/>
      <c r="KJS38" s="569"/>
      <c r="KJT38" s="569"/>
      <c r="KJU38" s="569"/>
      <c r="KJV38" s="569"/>
      <c r="KJW38" s="569"/>
      <c r="KJX38" s="569"/>
      <c r="KJY38" s="569"/>
      <c r="KJZ38" s="569"/>
      <c r="KKA38" s="569"/>
      <c r="KKB38" s="569"/>
      <c r="KKC38" s="569"/>
      <c r="KKD38" s="569"/>
      <c r="KKE38" s="569"/>
      <c r="KKF38" s="569"/>
      <c r="KKG38" s="569"/>
      <c r="KKH38" s="569"/>
      <c r="KKI38" s="569"/>
      <c r="KKJ38" s="569"/>
      <c r="KKK38" s="569"/>
      <c r="KKL38" s="569"/>
      <c r="KKM38" s="569"/>
      <c r="KKN38" s="569"/>
      <c r="KKO38" s="569"/>
      <c r="KKP38" s="569"/>
      <c r="KKQ38" s="569"/>
      <c r="KKR38" s="569"/>
      <c r="KKS38" s="569"/>
      <c r="KKT38" s="569"/>
      <c r="KKU38" s="569"/>
      <c r="KKV38" s="569"/>
      <c r="KKW38" s="569"/>
      <c r="KKX38" s="569"/>
      <c r="KKY38" s="569"/>
      <c r="KKZ38" s="569"/>
      <c r="KLA38" s="569"/>
      <c r="KLB38" s="569"/>
      <c r="KLC38" s="569"/>
      <c r="KLD38" s="569"/>
      <c r="KLE38" s="569"/>
      <c r="KLF38" s="569"/>
      <c r="KLG38" s="569"/>
      <c r="KLH38" s="569"/>
      <c r="KLI38" s="569"/>
      <c r="KLJ38" s="569"/>
      <c r="KLK38" s="569"/>
      <c r="KLL38" s="569"/>
      <c r="KLM38" s="569"/>
      <c r="KLN38" s="569"/>
      <c r="KLO38" s="569"/>
      <c r="KLP38" s="569"/>
      <c r="KLQ38" s="569"/>
      <c r="KLR38" s="569"/>
      <c r="KLS38" s="569"/>
      <c r="KLT38" s="569"/>
      <c r="KLU38" s="569"/>
      <c r="KLV38" s="569"/>
      <c r="KLW38" s="569"/>
      <c r="KLX38" s="569"/>
      <c r="KLY38" s="569"/>
      <c r="KLZ38" s="569"/>
      <c r="KMA38" s="569"/>
      <c r="KMB38" s="569"/>
      <c r="KMC38" s="569"/>
      <c r="KMD38" s="569"/>
      <c r="KME38" s="569"/>
      <c r="KMF38" s="569"/>
      <c r="KMG38" s="569"/>
      <c r="KMH38" s="569"/>
      <c r="KMI38" s="569"/>
      <c r="KMJ38" s="569"/>
      <c r="KMK38" s="569"/>
      <c r="KML38" s="569"/>
      <c r="KMM38" s="569"/>
      <c r="KMN38" s="569"/>
      <c r="KMO38" s="569"/>
      <c r="KMP38" s="569"/>
      <c r="KMQ38" s="569"/>
      <c r="KMR38" s="569"/>
      <c r="KMS38" s="569"/>
      <c r="KMT38" s="569"/>
      <c r="KMU38" s="569"/>
      <c r="KMV38" s="569"/>
      <c r="KMW38" s="569"/>
      <c r="KMX38" s="569"/>
      <c r="KMY38" s="569"/>
      <c r="KMZ38" s="569"/>
      <c r="KNA38" s="569"/>
      <c r="KNB38" s="569"/>
      <c r="KNC38" s="569"/>
      <c r="KND38" s="569"/>
      <c r="KNE38" s="569"/>
      <c r="KNF38" s="569"/>
      <c r="KNG38" s="569"/>
      <c r="KNH38" s="569"/>
      <c r="KNI38" s="569"/>
      <c r="KNJ38" s="569"/>
      <c r="KNK38" s="569"/>
      <c r="KNL38" s="569"/>
      <c r="KNM38" s="569"/>
      <c r="KNN38" s="569"/>
      <c r="KNO38" s="569"/>
      <c r="KNP38" s="569"/>
      <c r="KNQ38" s="569"/>
      <c r="KNR38" s="569"/>
      <c r="KNS38" s="569"/>
      <c r="KNT38" s="569"/>
      <c r="KNU38" s="569"/>
      <c r="KNV38" s="569"/>
      <c r="KNW38" s="569"/>
      <c r="KNX38" s="569"/>
      <c r="KNY38" s="569"/>
      <c r="KNZ38" s="569"/>
      <c r="KOA38" s="569"/>
      <c r="KOB38" s="569"/>
      <c r="KOC38" s="569"/>
      <c r="KOD38" s="569"/>
      <c r="KOE38" s="569"/>
      <c r="KOF38" s="569"/>
      <c r="KOG38" s="569"/>
      <c r="KOH38" s="569"/>
      <c r="KOI38" s="569"/>
      <c r="KOJ38" s="569"/>
      <c r="KOK38" s="569"/>
      <c r="KOL38" s="569"/>
      <c r="KOM38" s="569"/>
      <c r="KON38" s="569"/>
      <c r="KOO38" s="569"/>
      <c r="KOP38" s="569"/>
      <c r="KOQ38" s="569"/>
      <c r="KOR38" s="569"/>
      <c r="KOS38" s="569"/>
      <c r="KOT38" s="569"/>
      <c r="KOU38" s="569"/>
      <c r="KOV38" s="569"/>
      <c r="KOW38" s="569"/>
      <c r="KOX38" s="569"/>
      <c r="KOY38" s="569"/>
      <c r="KOZ38" s="569"/>
      <c r="KPA38" s="569"/>
      <c r="KPB38" s="569"/>
      <c r="KPC38" s="569"/>
      <c r="KPD38" s="569"/>
      <c r="KPE38" s="569"/>
      <c r="KPF38" s="569"/>
      <c r="KPG38" s="569"/>
      <c r="KPH38" s="569"/>
      <c r="KPI38" s="569"/>
      <c r="KPJ38" s="569"/>
      <c r="KPK38" s="569"/>
      <c r="KPL38" s="569"/>
      <c r="KPM38" s="569"/>
      <c r="KPN38" s="569"/>
      <c r="KPO38" s="569"/>
      <c r="KPP38" s="569"/>
      <c r="KPQ38" s="569"/>
      <c r="KPR38" s="569"/>
      <c r="KPS38" s="569"/>
      <c r="KPT38" s="569"/>
      <c r="KPU38" s="569"/>
      <c r="KPV38" s="569"/>
      <c r="KPW38" s="569"/>
      <c r="KPX38" s="569"/>
      <c r="KPY38" s="569"/>
      <c r="KPZ38" s="569"/>
      <c r="KQA38" s="569"/>
      <c r="KQB38" s="569"/>
      <c r="KQC38" s="569"/>
      <c r="KQD38" s="569"/>
      <c r="KQE38" s="569"/>
      <c r="KQF38" s="569"/>
      <c r="KQG38" s="569"/>
      <c r="KQH38" s="569"/>
      <c r="KQI38" s="569"/>
      <c r="KQJ38" s="569"/>
      <c r="KQK38" s="569"/>
      <c r="KQL38" s="569"/>
      <c r="KQM38" s="569"/>
      <c r="KQN38" s="569"/>
      <c r="KQO38" s="569"/>
      <c r="KQP38" s="569"/>
      <c r="KQQ38" s="569"/>
      <c r="KQR38" s="569"/>
      <c r="KQS38" s="569"/>
      <c r="KQT38" s="569"/>
      <c r="KQU38" s="569"/>
      <c r="KQV38" s="569"/>
      <c r="KQW38" s="569"/>
      <c r="KQX38" s="569"/>
      <c r="KQY38" s="569"/>
      <c r="KQZ38" s="569"/>
      <c r="KRA38" s="569"/>
      <c r="KRB38" s="569"/>
      <c r="KRC38" s="569"/>
      <c r="KRD38" s="569"/>
      <c r="KRE38" s="569"/>
      <c r="KRF38" s="569"/>
      <c r="KRG38" s="569"/>
      <c r="KRH38" s="569"/>
      <c r="KRI38" s="569"/>
      <c r="KRJ38" s="569"/>
      <c r="KRK38" s="569"/>
      <c r="KRL38" s="569"/>
      <c r="KRM38" s="569"/>
      <c r="KRN38" s="569"/>
      <c r="KRO38" s="569"/>
      <c r="KRP38" s="569"/>
      <c r="KRQ38" s="569"/>
      <c r="KRR38" s="569"/>
      <c r="KRS38" s="569"/>
      <c r="KRT38" s="569"/>
      <c r="KRU38" s="569"/>
      <c r="KRV38" s="569"/>
      <c r="KRW38" s="569"/>
      <c r="KRX38" s="569"/>
      <c r="KRY38" s="569"/>
      <c r="KRZ38" s="569"/>
      <c r="KSA38" s="569"/>
      <c r="KSB38" s="569"/>
      <c r="KSC38" s="569"/>
      <c r="KSD38" s="569"/>
      <c r="KSE38" s="569"/>
      <c r="KSF38" s="569"/>
      <c r="KSG38" s="569"/>
      <c r="KSH38" s="569"/>
      <c r="KSI38" s="569"/>
      <c r="KSJ38" s="569"/>
      <c r="KSK38" s="569"/>
      <c r="KSL38" s="569"/>
      <c r="KSM38" s="569"/>
      <c r="KSN38" s="569"/>
      <c r="KSO38" s="569"/>
      <c r="KSP38" s="569"/>
      <c r="KSQ38" s="569"/>
      <c r="KSR38" s="569"/>
      <c r="KSS38" s="569"/>
      <c r="KST38" s="569"/>
      <c r="KSU38" s="569"/>
      <c r="KSV38" s="569"/>
      <c r="KSW38" s="569"/>
      <c r="KSX38" s="569"/>
      <c r="KSY38" s="569"/>
      <c r="KSZ38" s="569"/>
      <c r="KTA38" s="569"/>
      <c r="KTB38" s="569"/>
      <c r="KTC38" s="569"/>
      <c r="KTD38" s="569"/>
      <c r="KTE38" s="569"/>
      <c r="KTF38" s="569"/>
      <c r="KTG38" s="569"/>
      <c r="KTH38" s="569"/>
      <c r="KTI38" s="569"/>
      <c r="KTJ38" s="569"/>
      <c r="KTK38" s="569"/>
      <c r="KTL38" s="569"/>
      <c r="KTM38" s="569"/>
      <c r="KTN38" s="569"/>
      <c r="KTO38" s="569"/>
      <c r="KTP38" s="569"/>
      <c r="KTQ38" s="569"/>
      <c r="KTR38" s="569"/>
      <c r="KTS38" s="569"/>
      <c r="KTT38" s="569"/>
      <c r="KTU38" s="569"/>
      <c r="KTV38" s="569"/>
      <c r="KTW38" s="569"/>
      <c r="KTX38" s="569"/>
      <c r="KTY38" s="569"/>
      <c r="KTZ38" s="569"/>
      <c r="KUA38" s="569"/>
      <c r="KUB38" s="569"/>
      <c r="KUC38" s="569"/>
      <c r="KUD38" s="569"/>
      <c r="KUE38" s="569"/>
      <c r="KUF38" s="569"/>
      <c r="KUG38" s="569"/>
      <c r="KUH38" s="569"/>
      <c r="KUI38" s="569"/>
      <c r="KUJ38" s="569"/>
      <c r="KUK38" s="569"/>
      <c r="KUL38" s="569"/>
      <c r="KUM38" s="569"/>
      <c r="KUN38" s="569"/>
      <c r="KUO38" s="569"/>
      <c r="KUP38" s="569"/>
      <c r="KUQ38" s="569"/>
      <c r="KUR38" s="569"/>
      <c r="KUS38" s="569"/>
      <c r="KUT38" s="569"/>
      <c r="KUU38" s="569"/>
      <c r="KUV38" s="569"/>
      <c r="KUW38" s="569"/>
      <c r="KUX38" s="569"/>
      <c r="KUY38" s="569"/>
      <c r="KUZ38" s="569"/>
      <c r="KVA38" s="569"/>
      <c r="KVB38" s="569"/>
      <c r="KVC38" s="569"/>
      <c r="KVD38" s="569"/>
      <c r="KVE38" s="569"/>
      <c r="KVF38" s="569"/>
      <c r="KVG38" s="569"/>
      <c r="KVH38" s="569"/>
      <c r="KVI38" s="569"/>
      <c r="KVJ38" s="569"/>
      <c r="KVK38" s="569"/>
      <c r="KVL38" s="569"/>
      <c r="KVM38" s="569"/>
      <c r="KVN38" s="569"/>
      <c r="KVO38" s="569"/>
      <c r="KVP38" s="569"/>
      <c r="KVQ38" s="569"/>
      <c r="KVR38" s="569"/>
      <c r="KVS38" s="569"/>
      <c r="KVT38" s="569"/>
      <c r="KVU38" s="569"/>
      <c r="KVV38" s="569"/>
      <c r="KVW38" s="569"/>
      <c r="KVX38" s="569"/>
      <c r="KVY38" s="569"/>
      <c r="KVZ38" s="569"/>
      <c r="KWA38" s="569"/>
      <c r="KWB38" s="569"/>
      <c r="KWC38" s="569"/>
      <c r="KWD38" s="569"/>
      <c r="KWE38" s="569"/>
      <c r="KWF38" s="569"/>
      <c r="KWG38" s="569"/>
      <c r="KWH38" s="569"/>
      <c r="KWI38" s="569"/>
      <c r="KWJ38" s="569"/>
      <c r="KWK38" s="569"/>
      <c r="KWL38" s="569"/>
      <c r="KWM38" s="569"/>
      <c r="KWN38" s="569"/>
      <c r="KWO38" s="569"/>
      <c r="KWP38" s="569"/>
      <c r="KWQ38" s="569"/>
      <c r="KWR38" s="569"/>
      <c r="KWS38" s="569"/>
      <c r="KWT38" s="569"/>
      <c r="KWU38" s="569"/>
      <c r="KWV38" s="569"/>
      <c r="KWW38" s="569"/>
      <c r="KWX38" s="569"/>
      <c r="KWY38" s="569"/>
      <c r="KWZ38" s="569"/>
      <c r="KXA38" s="569"/>
      <c r="KXB38" s="569"/>
      <c r="KXC38" s="569"/>
      <c r="KXD38" s="569"/>
      <c r="KXE38" s="569"/>
      <c r="KXF38" s="569"/>
      <c r="KXG38" s="569"/>
      <c r="KXH38" s="569"/>
      <c r="KXI38" s="569"/>
      <c r="KXJ38" s="569"/>
      <c r="KXK38" s="569"/>
      <c r="KXL38" s="569"/>
      <c r="KXM38" s="569"/>
      <c r="KXN38" s="569"/>
      <c r="KXO38" s="569"/>
      <c r="KXP38" s="569"/>
      <c r="KXQ38" s="569"/>
      <c r="KXR38" s="569"/>
      <c r="KXS38" s="569"/>
      <c r="KXT38" s="569"/>
      <c r="KXU38" s="569"/>
      <c r="KXV38" s="569"/>
      <c r="KXW38" s="569"/>
      <c r="KXX38" s="569"/>
      <c r="KXY38" s="569"/>
      <c r="KXZ38" s="569"/>
      <c r="KYA38" s="569"/>
      <c r="KYB38" s="569"/>
      <c r="KYC38" s="569"/>
      <c r="KYD38" s="569"/>
      <c r="KYE38" s="569"/>
      <c r="KYF38" s="569"/>
      <c r="KYG38" s="569"/>
      <c r="KYH38" s="569"/>
      <c r="KYI38" s="569"/>
      <c r="KYJ38" s="569"/>
      <c r="KYK38" s="569"/>
      <c r="KYL38" s="569"/>
      <c r="KYM38" s="569"/>
      <c r="KYN38" s="569"/>
      <c r="KYO38" s="569"/>
      <c r="KYP38" s="569"/>
      <c r="KYQ38" s="569"/>
      <c r="KYR38" s="569"/>
      <c r="KYS38" s="569"/>
      <c r="KYT38" s="569"/>
      <c r="KYU38" s="569"/>
      <c r="KYV38" s="569"/>
      <c r="KYW38" s="569"/>
      <c r="KYX38" s="569"/>
      <c r="KYY38" s="569"/>
      <c r="KYZ38" s="569"/>
      <c r="KZA38" s="569"/>
      <c r="KZB38" s="569"/>
      <c r="KZC38" s="569"/>
      <c r="KZD38" s="569"/>
      <c r="KZE38" s="569"/>
      <c r="KZF38" s="569"/>
      <c r="KZG38" s="569"/>
      <c r="KZH38" s="569"/>
      <c r="KZI38" s="569"/>
      <c r="KZJ38" s="569"/>
      <c r="KZK38" s="569"/>
      <c r="KZL38" s="569"/>
      <c r="KZM38" s="569"/>
      <c r="KZN38" s="569"/>
      <c r="KZO38" s="569"/>
      <c r="KZP38" s="569"/>
      <c r="KZQ38" s="569"/>
      <c r="KZR38" s="569"/>
      <c r="KZS38" s="569"/>
      <c r="KZT38" s="569"/>
      <c r="KZU38" s="569"/>
      <c r="KZV38" s="569"/>
      <c r="KZW38" s="569"/>
      <c r="KZX38" s="569"/>
      <c r="KZY38" s="569"/>
      <c r="KZZ38" s="569"/>
      <c r="LAA38" s="569"/>
      <c r="LAB38" s="569"/>
      <c r="LAC38" s="569"/>
      <c r="LAD38" s="569"/>
      <c r="LAE38" s="569"/>
      <c r="LAF38" s="569"/>
      <c r="LAG38" s="569"/>
      <c r="LAH38" s="569"/>
      <c r="LAI38" s="569"/>
      <c r="LAJ38" s="569"/>
      <c r="LAK38" s="569"/>
      <c r="LAL38" s="569"/>
      <c r="LAM38" s="569"/>
      <c r="LAN38" s="569"/>
      <c r="LAO38" s="569"/>
      <c r="LAP38" s="569"/>
      <c r="LAQ38" s="569"/>
      <c r="LAR38" s="569"/>
      <c r="LAS38" s="569"/>
      <c r="LAT38" s="569"/>
      <c r="LAU38" s="569"/>
      <c r="LAV38" s="569"/>
      <c r="LAW38" s="569"/>
      <c r="LAX38" s="569"/>
      <c r="LAY38" s="569"/>
      <c r="LAZ38" s="569"/>
      <c r="LBA38" s="569"/>
      <c r="LBB38" s="569"/>
      <c r="LBC38" s="569"/>
      <c r="LBD38" s="569"/>
      <c r="LBE38" s="569"/>
      <c r="LBF38" s="569"/>
      <c r="LBG38" s="569"/>
      <c r="LBH38" s="569"/>
      <c r="LBI38" s="569"/>
      <c r="LBJ38" s="569"/>
      <c r="LBK38" s="569"/>
      <c r="LBL38" s="569"/>
      <c r="LBM38" s="569"/>
      <c r="LBN38" s="569"/>
      <c r="LBO38" s="569"/>
      <c r="LBP38" s="569"/>
      <c r="LBQ38" s="569"/>
      <c r="LBR38" s="569"/>
      <c r="LBS38" s="569"/>
      <c r="LBT38" s="569"/>
      <c r="LBU38" s="569"/>
      <c r="LBV38" s="569"/>
      <c r="LBW38" s="569"/>
      <c r="LBX38" s="569"/>
      <c r="LBY38" s="569"/>
      <c r="LBZ38" s="569"/>
      <c r="LCA38" s="569"/>
      <c r="LCB38" s="569"/>
      <c r="LCC38" s="569"/>
      <c r="LCD38" s="569"/>
      <c r="LCE38" s="569"/>
      <c r="LCF38" s="569"/>
      <c r="LCG38" s="569"/>
      <c r="LCH38" s="569"/>
      <c r="LCI38" s="569"/>
      <c r="LCJ38" s="569"/>
      <c r="LCK38" s="569"/>
      <c r="LCL38" s="569"/>
      <c r="LCM38" s="569"/>
      <c r="LCN38" s="569"/>
      <c r="LCO38" s="569"/>
      <c r="LCP38" s="569"/>
      <c r="LCQ38" s="569"/>
      <c r="LCR38" s="569"/>
      <c r="LCS38" s="569"/>
      <c r="LCT38" s="569"/>
      <c r="LCU38" s="569"/>
      <c r="LCV38" s="569"/>
      <c r="LCW38" s="569"/>
      <c r="LCX38" s="569"/>
      <c r="LCY38" s="569"/>
      <c r="LCZ38" s="569"/>
      <c r="LDA38" s="569"/>
      <c r="LDB38" s="569"/>
      <c r="LDC38" s="569"/>
      <c r="LDD38" s="569"/>
      <c r="LDE38" s="569"/>
      <c r="LDF38" s="569"/>
      <c r="LDG38" s="569"/>
      <c r="LDH38" s="569"/>
      <c r="LDI38" s="569"/>
      <c r="LDJ38" s="569"/>
      <c r="LDK38" s="569"/>
      <c r="LDL38" s="569"/>
      <c r="LDM38" s="569"/>
      <c r="LDN38" s="569"/>
      <c r="LDO38" s="569"/>
      <c r="LDP38" s="569"/>
      <c r="LDQ38" s="569"/>
      <c r="LDR38" s="569"/>
      <c r="LDS38" s="569"/>
      <c r="LDT38" s="569"/>
      <c r="LDU38" s="569"/>
      <c r="LDV38" s="569"/>
      <c r="LDW38" s="569"/>
      <c r="LDX38" s="569"/>
      <c r="LDY38" s="569"/>
      <c r="LDZ38" s="569"/>
      <c r="LEA38" s="569"/>
      <c r="LEB38" s="569"/>
      <c r="LEC38" s="569"/>
      <c r="LED38" s="569"/>
      <c r="LEE38" s="569"/>
      <c r="LEF38" s="569"/>
      <c r="LEG38" s="569"/>
      <c r="LEH38" s="569"/>
      <c r="LEI38" s="569"/>
      <c r="LEJ38" s="569"/>
      <c r="LEK38" s="569"/>
      <c r="LEL38" s="569"/>
      <c r="LEM38" s="569"/>
      <c r="LEN38" s="569"/>
      <c r="LEO38" s="569"/>
      <c r="LEP38" s="569"/>
      <c r="LEQ38" s="569"/>
      <c r="LER38" s="569"/>
      <c r="LES38" s="569"/>
      <c r="LET38" s="569"/>
      <c r="LEU38" s="569"/>
      <c r="LEV38" s="569"/>
      <c r="LEW38" s="569"/>
      <c r="LEX38" s="569"/>
      <c r="LEY38" s="569"/>
      <c r="LEZ38" s="569"/>
      <c r="LFA38" s="569"/>
      <c r="LFB38" s="569"/>
      <c r="LFC38" s="569"/>
      <c r="LFD38" s="569"/>
      <c r="LFE38" s="569"/>
      <c r="LFF38" s="569"/>
      <c r="LFG38" s="569"/>
      <c r="LFH38" s="569"/>
      <c r="LFI38" s="569"/>
      <c r="LFJ38" s="569"/>
      <c r="LFK38" s="569"/>
      <c r="LFL38" s="569"/>
      <c r="LFM38" s="569"/>
      <c r="LFN38" s="569"/>
      <c r="LFO38" s="569"/>
      <c r="LFP38" s="569"/>
      <c r="LFQ38" s="569"/>
      <c r="LFR38" s="569"/>
      <c r="LFS38" s="569"/>
      <c r="LFT38" s="569"/>
      <c r="LFU38" s="569"/>
      <c r="LFV38" s="569"/>
      <c r="LFW38" s="569"/>
      <c r="LFX38" s="569"/>
      <c r="LFY38" s="569"/>
      <c r="LFZ38" s="569"/>
      <c r="LGA38" s="569"/>
      <c r="LGB38" s="569"/>
      <c r="LGC38" s="569"/>
      <c r="LGD38" s="569"/>
      <c r="LGE38" s="569"/>
      <c r="LGF38" s="569"/>
      <c r="LGG38" s="569"/>
      <c r="LGH38" s="569"/>
      <c r="LGI38" s="569"/>
      <c r="LGJ38" s="569"/>
      <c r="LGK38" s="569"/>
      <c r="LGL38" s="569"/>
      <c r="LGM38" s="569"/>
      <c r="LGN38" s="569"/>
      <c r="LGO38" s="569"/>
      <c r="LGP38" s="569"/>
      <c r="LGQ38" s="569"/>
      <c r="LGR38" s="569"/>
      <c r="LGS38" s="569"/>
      <c r="LGT38" s="569"/>
      <c r="LGU38" s="569"/>
      <c r="LGV38" s="569"/>
      <c r="LGW38" s="569"/>
      <c r="LGX38" s="569"/>
      <c r="LGY38" s="569"/>
      <c r="LGZ38" s="569"/>
      <c r="LHA38" s="569"/>
      <c r="LHB38" s="569"/>
      <c r="LHC38" s="569"/>
      <c r="LHD38" s="569"/>
      <c r="LHE38" s="569"/>
      <c r="LHF38" s="569"/>
      <c r="LHG38" s="569"/>
      <c r="LHH38" s="569"/>
      <c r="LHI38" s="569"/>
      <c r="LHJ38" s="569"/>
      <c r="LHK38" s="569"/>
      <c r="LHL38" s="569"/>
      <c r="LHM38" s="569"/>
      <c r="LHN38" s="569"/>
      <c r="LHO38" s="569"/>
      <c r="LHP38" s="569"/>
      <c r="LHQ38" s="569"/>
      <c r="LHR38" s="569"/>
      <c r="LHS38" s="569"/>
      <c r="LHT38" s="569"/>
      <c r="LHU38" s="569"/>
      <c r="LHV38" s="569"/>
      <c r="LHW38" s="569"/>
      <c r="LHX38" s="569"/>
      <c r="LHY38" s="569"/>
      <c r="LHZ38" s="569"/>
      <c r="LIA38" s="569"/>
      <c r="LIB38" s="569"/>
      <c r="LIC38" s="569"/>
      <c r="LID38" s="569"/>
      <c r="LIE38" s="569"/>
      <c r="LIF38" s="569"/>
      <c r="LIG38" s="569"/>
      <c r="LIH38" s="569"/>
      <c r="LII38" s="569"/>
      <c r="LIJ38" s="569"/>
      <c r="LIK38" s="569"/>
      <c r="LIL38" s="569"/>
      <c r="LIM38" s="569"/>
      <c r="LIN38" s="569"/>
      <c r="LIO38" s="569"/>
      <c r="LIP38" s="569"/>
      <c r="LIQ38" s="569"/>
      <c r="LIR38" s="569"/>
      <c r="LIS38" s="569"/>
      <c r="LIT38" s="569"/>
      <c r="LIU38" s="569"/>
      <c r="LIV38" s="569"/>
      <c r="LIW38" s="569"/>
      <c r="LIX38" s="569"/>
      <c r="LIY38" s="569"/>
      <c r="LIZ38" s="569"/>
      <c r="LJA38" s="569"/>
      <c r="LJB38" s="569"/>
      <c r="LJC38" s="569"/>
      <c r="LJD38" s="569"/>
      <c r="LJE38" s="569"/>
      <c r="LJF38" s="569"/>
      <c r="LJG38" s="569"/>
      <c r="LJH38" s="569"/>
      <c r="LJI38" s="569"/>
      <c r="LJJ38" s="569"/>
      <c r="LJK38" s="569"/>
      <c r="LJL38" s="569"/>
      <c r="LJM38" s="569"/>
      <c r="LJN38" s="569"/>
      <c r="LJO38" s="569"/>
      <c r="LJP38" s="569"/>
      <c r="LJQ38" s="569"/>
      <c r="LJR38" s="569"/>
      <c r="LJS38" s="569"/>
      <c r="LJT38" s="569"/>
      <c r="LJU38" s="569"/>
      <c r="LJV38" s="569"/>
      <c r="LJW38" s="569"/>
      <c r="LJX38" s="569"/>
      <c r="LJY38" s="569"/>
      <c r="LJZ38" s="569"/>
      <c r="LKA38" s="569"/>
      <c r="LKB38" s="569"/>
      <c r="LKC38" s="569"/>
      <c r="LKD38" s="569"/>
      <c r="LKE38" s="569"/>
      <c r="LKF38" s="569"/>
      <c r="LKG38" s="569"/>
      <c r="LKH38" s="569"/>
      <c r="LKI38" s="569"/>
      <c r="LKJ38" s="569"/>
      <c r="LKK38" s="569"/>
      <c r="LKL38" s="569"/>
      <c r="LKM38" s="569"/>
      <c r="LKN38" s="569"/>
      <c r="LKO38" s="569"/>
      <c r="LKP38" s="569"/>
      <c r="LKQ38" s="569"/>
      <c r="LKR38" s="569"/>
      <c r="LKS38" s="569"/>
      <c r="LKT38" s="569"/>
      <c r="LKU38" s="569"/>
      <c r="LKV38" s="569"/>
      <c r="LKW38" s="569"/>
      <c r="LKX38" s="569"/>
      <c r="LKY38" s="569"/>
      <c r="LKZ38" s="569"/>
      <c r="LLA38" s="569"/>
      <c r="LLB38" s="569"/>
      <c r="LLC38" s="569"/>
      <c r="LLD38" s="569"/>
      <c r="LLE38" s="569"/>
      <c r="LLF38" s="569"/>
      <c r="LLG38" s="569"/>
      <c r="LLH38" s="569"/>
      <c r="LLI38" s="569"/>
      <c r="LLJ38" s="569"/>
      <c r="LLK38" s="569"/>
      <c r="LLL38" s="569"/>
      <c r="LLM38" s="569"/>
      <c r="LLN38" s="569"/>
      <c r="LLO38" s="569"/>
      <c r="LLP38" s="569"/>
      <c r="LLQ38" s="569"/>
      <c r="LLR38" s="569"/>
      <c r="LLS38" s="569"/>
      <c r="LLT38" s="569"/>
      <c r="LLU38" s="569"/>
      <c r="LLV38" s="569"/>
      <c r="LLW38" s="569"/>
      <c r="LLX38" s="569"/>
      <c r="LLY38" s="569"/>
      <c r="LLZ38" s="569"/>
      <c r="LMA38" s="569"/>
      <c r="LMB38" s="569"/>
      <c r="LMC38" s="569"/>
      <c r="LMD38" s="569"/>
      <c r="LME38" s="569"/>
      <c r="LMF38" s="569"/>
      <c r="LMG38" s="569"/>
      <c r="LMH38" s="569"/>
      <c r="LMI38" s="569"/>
      <c r="LMJ38" s="569"/>
      <c r="LMK38" s="569"/>
      <c r="LML38" s="569"/>
      <c r="LMM38" s="569"/>
      <c r="LMN38" s="569"/>
      <c r="LMO38" s="569"/>
      <c r="LMP38" s="569"/>
      <c r="LMQ38" s="569"/>
      <c r="LMR38" s="569"/>
      <c r="LMS38" s="569"/>
      <c r="LMT38" s="569"/>
      <c r="LMU38" s="569"/>
      <c r="LMV38" s="569"/>
      <c r="LMW38" s="569"/>
      <c r="LMX38" s="569"/>
      <c r="LMY38" s="569"/>
      <c r="LMZ38" s="569"/>
      <c r="LNA38" s="569"/>
      <c r="LNB38" s="569"/>
      <c r="LNC38" s="569"/>
      <c r="LND38" s="569"/>
      <c r="LNE38" s="569"/>
      <c r="LNF38" s="569"/>
      <c r="LNG38" s="569"/>
      <c r="LNH38" s="569"/>
      <c r="LNI38" s="569"/>
      <c r="LNJ38" s="569"/>
      <c r="LNK38" s="569"/>
      <c r="LNL38" s="569"/>
      <c r="LNM38" s="569"/>
      <c r="LNN38" s="569"/>
      <c r="LNO38" s="569"/>
      <c r="LNP38" s="569"/>
      <c r="LNQ38" s="569"/>
      <c r="LNR38" s="569"/>
      <c r="LNS38" s="569"/>
      <c r="LNT38" s="569"/>
      <c r="LNU38" s="569"/>
      <c r="LNV38" s="569"/>
      <c r="LNW38" s="569"/>
      <c r="LNX38" s="569"/>
      <c r="LNY38" s="569"/>
      <c r="LNZ38" s="569"/>
      <c r="LOA38" s="569"/>
      <c r="LOB38" s="569"/>
      <c r="LOC38" s="569"/>
      <c r="LOD38" s="569"/>
      <c r="LOE38" s="569"/>
      <c r="LOF38" s="569"/>
      <c r="LOG38" s="569"/>
      <c r="LOH38" s="569"/>
      <c r="LOI38" s="569"/>
      <c r="LOJ38" s="569"/>
      <c r="LOK38" s="569"/>
      <c r="LOL38" s="569"/>
      <c r="LOM38" s="569"/>
      <c r="LON38" s="569"/>
      <c r="LOO38" s="569"/>
      <c r="LOP38" s="569"/>
      <c r="LOQ38" s="569"/>
      <c r="LOR38" s="569"/>
      <c r="LOS38" s="569"/>
      <c r="LOT38" s="569"/>
      <c r="LOU38" s="569"/>
      <c r="LOV38" s="569"/>
      <c r="LOW38" s="569"/>
      <c r="LOX38" s="569"/>
      <c r="LOY38" s="569"/>
      <c r="LOZ38" s="569"/>
      <c r="LPA38" s="569"/>
      <c r="LPB38" s="569"/>
      <c r="LPC38" s="569"/>
      <c r="LPD38" s="569"/>
      <c r="LPE38" s="569"/>
      <c r="LPF38" s="569"/>
      <c r="LPG38" s="569"/>
      <c r="LPH38" s="569"/>
      <c r="LPI38" s="569"/>
      <c r="LPJ38" s="569"/>
      <c r="LPK38" s="569"/>
      <c r="LPL38" s="569"/>
      <c r="LPM38" s="569"/>
      <c r="LPN38" s="569"/>
      <c r="LPO38" s="569"/>
      <c r="LPP38" s="569"/>
      <c r="LPQ38" s="569"/>
      <c r="LPR38" s="569"/>
      <c r="LPS38" s="569"/>
      <c r="LPT38" s="569"/>
      <c r="LPU38" s="569"/>
      <c r="LPV38" s="569"/>
      <c r="LPW38" s="569"/>
      <c r="LPX38" s="569"/>
      <c r="LPY38" s="569"/>
      <c r="LPZ38" s="569"/>
      <c r="LQA38" s="569"/>
      <c r="LQB38" s="569"/>
      <c r="LQC38" s="569"/>
      <c r="LQD38" s="569"/>
      <c r="LQE38" s="569"/>
      <c r="LQF38" s="569"/>
      <c r="LQG38" s="569"/>
      <c r="LQH38" s="569"/>
      <c r="LQI38" s="569"/>
      <c r="LQJ38" s="569"/>
      <c r="LQK38" s="569"/>
      <c r="LQL38" s="569"/>
      <c r="LQM38" s="569"/>
      <c r="LQN38" s="569"/>
      <c r="LQO38" s="569"/>
      <c r="LQP38" s="569"/>
      <c r="LQQ38" s="569"/>
      <c r="LQR38" s="569"/>
      <c r="LQS38" s="569"/>
      <c r="LQT38" s="569"/>
      <c r="LQU38" s="569"/>
      <c r="LQV38" s="569"/>
      <c r="LQW38" s="569"/>
      <c r="LQX38" s="569"/>
      <c r="LQY38" s="569"/>
      <c r="LQZ38" s="569"/>
      <c r="LRA38" s="569"/>
      <c r="LRB38" s="569"/>
      <c r="LRC38" s="569"/>
      <c r="LRD38" s="569"/>
      <c r="LRE38" s="569"/>
      <c r="LRF38" s="569"/>
      <c r="LRG38" s="569"/>
      <c r="LRH38" s="569"/>
      <c r="LRI38" s="569"/>
      <c r="LRJ38" s="569"/>
      <c r="LRK38" s="569"/>
      <c r="LRL38" s="569"/>
      <c r="LRM38" s="569"/>
      <c r="LRN38" s="569"/>
      <c r="LRO38" s="569"/>
      <c r="LRP38" s="569"/>
      <c r="LRQ38" s="569"/>
      <c r="LRR38" s="569"/>
      <c r="LRS38" s="569"/>
      <c r="LRT38" s="569"/>
      <c r="LRU38" s="569"/>
      <c r="LRV38" s="569"/>
      <c r="LRW38" s="569"/>
      <c r="LRX38" s="569"/>
      <c r="LRY38" s="569"/>
      <c r="LRZ38" s="569"/>
      <c r="LSA38" s="569"/>
      <c r="LSB38" s="569"/>
      <c r="LSC38" s="569"/>
      <c r="LSD38" s="569"/>
      <c r="LSE38" s="569"/>
      <c r="LSF38" s="569"/>
      <c r="LSG38" s="569"/>
      <c r="LSH38" s="569"/>
      <c r="LSI38" s="569"/>
      <c r="LSJ38" s="569"/>
      <c r="LSK38" s="569"/>
      <c r="LSL38" s="569"/>
      <c r="LSM38" s="569"/>
      <c r="LSN38" s="569"/>
      <c r="LSO38" s="569"/>
      <c r="LSP38" s="569"/>
      <c r="LSQ38" s="569"/>
      <c r="LSR38" s="569"/>
      <c r="LSS38" s="569"/>
      <c r="LST38" s="569"/>
      <c r="LSU38" s="569"/>
      <c r="LSV38" s="569"/>
      <c r="LSW38" s="569"/>
      <c r="LSX38" s="569"/>
      <c r="LSY38" s="569"/>
      <c r="LSZ38" s="569"/>
      <c r="LTA38" s="569"/>
      <c r="LTB38" s="569"/>
      <c r="LTC38" s="569"/>
      <c r="LTD38" s="569"/>
      <c r="LTE38" s="569"/>
      <c r="LTF38" s="569"/>
      <c r="LTG38" s="569"/>
      <c r="LTH38" s="569"/>
      <c r="LTI38" s="569"/>
      <c r="LTJ38" s="569"/>
      <c r="LTK38" s="569"/>
      <c r="LTL38" s="569"/>
      <c r="LTM38" s="569"/>
      <c r="LTN38" s="569"/>
      <c r="LTO38" s="569"/>
      <c r="LTP38" s="569"/>
      <c r="LTQ38" s="569"/>
      <c r="LTR38" s="569"/>
      <c r="LTS38" s="569"/>
      <c r="LTT38" s="569"/>
      <c r="LTU38" s="569"/>
      <c r="LTV38" s="569"/>
      <c r="LTW38" s="569"/>
      <c r="LTX38" s="569"/>
      <c r="LTY38" s="569"/>
      <c r="LTZ38" s="569"/>
      <c r="LUA38" s="569"/>
      <c r="LUB38" s="569"/>
      <c r="LUC38" s="569"/>
      <c r="LUD38" s="569"/>
      <c r="LUE38" s="569"/>
      <c r="LUF38" s="569"/>
      <c r="LUG38" s="569"/>
      <c r="LUH38" s="569"/>
      <c r="LUI38" s="569"/>
      <c r="LUJ38" s="569"/>
      <c r="LUK38" s="569"/>
      <c r="LUL38" s="569"/>
      <c r="LUM38" s="569"/>
      <c r="LUN38" s="569"/>
      <c r="LUO38" s="569"/>
      <c r="LUP38" s="569"/>
      <c r="LUQ38" s="569"/>
      <c r="LUR38" s="569"/>
      <c r="LUS38" s="569"/>
      <c r="LUT38" s="569"/>
      <c r="LUU38" s="569"/>
      <c r="LUV38" s="569"/>
      <c r="LUW38" s="569"/>
      <c r="LUX38" s="569"/>
      <c r="LUY38" s="569"/>
      <c r="LUZ38" s="569"/>
      <c r="LVA38" s="569"/>
      <c r="LVB38" s="569"/>
      <c r="LVC38" s="569"/>
      <c r="LVD38" s="569"/>
      <c r="LVE38" s="569"/>
      <c r="LVF38" s="569"/>
      <c r="LVG38" s="569"/>
      <c r="LVH38" s="569"/>
      <c r="LVI38" s="569"/>
      <c r="LVJ38" s="569"/>
      <c r="LVK38" s="569"/>
      <c r="LVL38" s="569"/>
      <c r="LVM38" s="569"/>
      <c r="LVN38" s="569"/>
      <c r="LVO38" s="569"/>
      <c r="LVP38" s="569"/>
      <c r="LVQ38" s="569"/>
      <c r="LVR38" s="569"/>
      <c r="LVS38" s="569"/>
      <c r="LVT38" s="569"/>
      <c r="LVU38" s="569"/>
      <c r="LVV38" s="569"/>
      <c r="LVW38" s="569"/>
      <c r="LVX38" s="569"/>
      <c r="LVY38" s="569"/>
      <c r="LVZ38" s="569"/>
      <c r="LWA38" s="569"/>
      <c r="LWB38" s="569"/>
      <c r="LWC38" s="569"/>
      <c r="LWD38" s="569"/>
      <c r="LWE38" s="569"/>
      <c r="LWF38" s="569"/>
      <c r="LWG38" s="569"/>
      <c r="LWH38" s="569"/>
      <c r="LWI38" s="569"/>
      <c r="LWJ38" s="569"/>
      <c r="LWK38" s="569"/>
      <c r="LWL38" s="569"/>
      <c r="LWM38" s="569"/>
      <c r="LWN38" s="569"/>
      <c r="LWO38" s="569"/>
      <c r="LWP38" s="569"/>
      <c r="LWQ38" s="569"/>
      <c r="LWR38" s="569"/>
      <c r="LWS38" s="569"/>
      <c r="LWT38" s="569"/>
      <c r="LWU38" s="569"/>
      <c r="LWV38" s="569"/>
      <c r="LWW38" s="569"/>
      <c r="LWX38" s="569"/>
      <c r="LWY38" s="569"/>
      <c r="LWZ38" s="569"/>
      <c r="LXA38" s="569"/>
      <c r="LXB38" s="569"/>
      <c r="LXC38" s="569"/>
      <c r="LXD38" s="569"/>
      <c r="LXE38" s="569"/>
      <c r="LXF38" s="569"/>
      <c r="LXG38" s="569"/>
      <c r="LXH38" s="569"/>
      <c r="LXI38" s="569"/>
      <c r="LXJ38" s="569"/>
      <c r="LXK38" s="569"/>
      <c r="LXL38" s="569"/>
      <c r="LXM38" s="569"/>
      <c r="LXN38" s="569"/>
      <c r="LXO38" s="569"/>
      <c r="LXP38" s="569"/>
      <c r="LXQ38" s="569"/>
      <c r="LXR38" s="569"/>
      <c r="LXS38" s="569"/>
      <c r="LXT38" s="569"/>
      <c r="LXU38" s="569"/>
      <c r="LXV38" s="569"/>
      <c r="LXW38" s="569"/>
      <c r="LXX38" s="569"/>
      <c r="LXY38" s="569"/>
      <c r="LXZ38" s="569"/>
      <c r="LYA38" s="569"/>
      <c r="LYB38" s="569"/>
      <c r="LYC38" s="569"/>
      <c r="LYD38" s="569"/>
      <c r="LYE38" s="569"/>
      <c r="LYF38" s="569"/>
      <c r="LYG38" s="569"/>
      <c r="LYH38" s="569"/>
      <c r="LYI38" s="569"/>
      <c r="LYJ38" s="569"/>
      <c r="LYK38" s="569"/>
      <c r="LYL38" s="569"/>
      <c r="LYM38" s="569"/>
      <c r="LYN38" s="569"/>
      <c r="LYO38" s="569"/>
      <c r="LYP38" s="569"/>
      <c r="LYQ38" s="569"/>
      <c r="LYR38" s="569"/>
      <c r="LYS38" s="569"/>
      <c r="LYT38" s="569"/>
      <c r="LYU38" s="569"/>
      <c r="LYV38" s="569"/>
      <c r="LYW38" s="569"/>
      <c r="LYX38" s="569"/>
      <c r="LYY38" s="569"/>
      <c r="LYZ38" s="569"/>
      <c r="LZA38" s="569"/>
      <c r="LZB38" s="569"/>
      <c r="LZC38" s="569"/>
      <c r="LZD38" s="569"/>
      <c r="LZE38" s="569"/>
      <c r="LZF38" s="569"/>
      <c r="LZG38" s="569"/>
      <c r="LZH38" s="569"/>
      <c r="LZI38" s="569"/>
      <c r="LZJ38" s="569"/>
      <c r="LZK38" s="569"/>
      <c r="LZL38" s="569"/>
      <c r="LZM38" s="569"/>
      <c r="LZN38" s="569"/>
      <c r="LZO38" s="569"/>
      <c r="LZP38" s="569"/>
      <c r="LZQ38" s="569"/>
      <c r="LZR38" s="569"/>
      <c r="LZS38" s="569"/>
      <c r="LZT38" s="569"/>
      <c r="LZU38" s="569"/>
      <c r="LZV38" s="569"/>
      <c r="LZW38" s="569"/>
      <c r="LZX38" s="569"/>
      <c r="LZY38" s="569"/>
      <c r="LZZ38" s="569"/>
      <c r="MAA38" s="569"/>
      <c r="MAB38" s="569"/>
      <c r="MAC38" s="569"/>
      <c r="MAD38" s="569"/>
      <c r="MAE38" s="569"/>
      <c r="MAF38" s="569"/>
      <c r="MAG38" s="569"/>
      <c r="MAH38" s="569"/>
      <c r="MAI38" s="569"/>
      <c r="MAJ38" s="569"/>
      <c r="MAK38" s="569"/>
      <c r="MAL38" s="569"/>
      <c r="MAM38" s="569"/>
      <c r="MAN38" s="569"/>
      <c r="MAO38" s="569"/>
      <c r="MAP38" s="569"/>
      <c r="MAQ38" s="569"/>
      <c r="MAR38" s="569"/>
      <c r="MAS38" s="569"/>
      <c r="MAT38" s="569"/>
      <c r="MAU38" s="569"/>
      <c r="MAV38" s="569"/>
      <c r="MAW38" s="569"/>
      <c r="MAX38" s="569"/>
      <c r="MAY38" s="569"/>
      <c r="MAZ38" s="569"/>
      <c r="MBA38" s="569"/>
      <c r="MBB38" s="569"/>
      <c r="MBC38" s="569"/>
      <c r="MBD38" s="569"/>
      <c r="MBE38" s="569"/>
      <c r="MBF38" s="569"/>
      <c r="MBG38" s="569"/>
      <c r="MBH38" s="569"/>
      <c r="MBI38" s="569"/>
      <c r="MBJ38" s="569"/>
      <c r="MBK38" s="569"/>
      <c r="MBL38" s="569"/>
      <c r="MBM38" s="569"/>
      <c r="MBN38" s="569"/>
      <c r="MBO38" s="569"/>
      <c r="MBP38" s="569"/>
      <c r="MBQ38" s="569"/>
      <c r="MBR38" s="569"/>
      <c r="MBS38" s="569"/>
      <c r="MBT38" s="569"/>
      <c r="MBU38" s="569"/>
      <c r="MBV38" s="569"/>
      <c r="MBW38" s="569"/>
      <c r="MBX38" s="569"/>
      <c r="MBY38" s="569"/>
      <c r="MBZ38" s="569"/>
      <c r="MCA38" s="569"/>
      <c r="MCB38" s="569"/>
      <c r="MCC38" s="569"/>
      <c r="MCD38" s="569"/>
      <c r="MCE38" s="569"/>
      <c r="MCF38" s="569"/>
      <c r="MCG38" s="569"/>
      <c r="MCH38" s="569"/>
      <c r="MCI38" s="569"/>
      <c r="MCJ38" s="569"/>
      <c r="MCK38" s="569"/>
      <c r="MCL38" s="569"/>
      <c r="MCM38" s="569"/>
      <c r="MCN38" s="569"/>
      <c r="MCO38" s="569"/>
      <c r="MCP38" s="569"/>
      <c r="MCQ38" s="569"/>
      <c r="MCR38" s="569"/>
      <c r="MCS38" s="569"/>
      <c r="MCT38" s="569"/>
      <c r="MCU38" s="569"/>
      <c r="MCV38" s="569"/>
      <c r="MCW38" s="569"/>
      <c r="MCX38" s="569"/>
      <c r="MCY38" s="569"/>
      <c r="MCZ38" s="569"/>
      <c r="MDA38" s="569"/>
      <c r="MDB38" s="569"/>
      <c r="MDC38" s="569"/>
      <c r="MDD38" s="569"/>
      <c r="MDE38" s="569"/>
      <c r="MDF38" s="569"/>
      <c r="MDG38" s="569"/>
      <c r="MDH38" s="569"/>
      <c r="MDI38" s="569"/>
      <c r="MDJ38" s="569"/>
      <c r="MDK38" s="569"/>
      <c r="MDL38" s="569"/>
      <c r="MDM38" s="569"/>
      <c r="MDN38" s="569"/>
      <c r="MDO38" s="569"/>
      <c r="MDP38" s="569"/>
      <c r="MDQ38" s="569"/>
      <c r="MDR38" s="569"/>
      <c r="MDS38" s="569"/>
      <c r="MDT38" s="569"/>
      <c r="MDU38" s="569"/>
      <c r="MDV38" s="569"/>
      <c r="MDW38" s="569"/>
      <c r="MDX38" s="569"/>
      <c r="MDY38" s="569"/>
      <c r="MDZ38" s="569"/>
      <c r="MEA38" s="569"/>
      <c r="MEB38" s="569"/>
      <c r="MEC38" s="569"/>
      <c r="MED38" s="569"/>
      <c r="MEE38" s="569"/>
      <c r="MEF38" s="569"/>
      <c r="MEG38" s="569"/>
      <c r="MEH38" s="569"/>
      <c r="MEI38" s="569"/>
      <c r="MEJ38" s="569"/>
      <c r="MEK38" s="569"/>
      <c r="MEL38" s="569"/>
      <c r="MEM38" s="569"/>
      <c r="MEN38" s="569"/>
      <c r="MEO38" s="569"/>
      <c r="MEP38" s="569"/>
      <c r="MEQ38" s="569"/>
      <c r="MER38" s="569"/>
      <c r="MES38" s="569"/>
      <c r="MET38" s="569"/>
      <c r="MEU38" s="569"/>
      <c r="MEV38" s="569"/>
      <c r="MEW38" s="569"/>
      <c r="MEX38" s="569"/>
      <c r="MEY38" s="569"/>
      <c r="MEZ38" s="569"/>
      <c r="MFA38" s="569"/>
      <c r="MFB38" s="569"/>
      <c r="MFC38" s="569"/>
      <c r="MFD38" s="569"/>
      <c r="MFE38" s="569"/>
      <c r="MFF38" s="569"/>
      <c r="MFG38" s="569"/>
      <c r="MFH38" s="569"/>
      <c r="MFI38" s="569"/>
      <c r="MFJ38" s="569"/>
      <c r="MFK38" s="569"/>
      <c r="MFL38" s="569"/>
      <c r="MFM38" s="569"/>
      <c r="MFN38" s="569"/>
      <c r="MFO38" s="569"/>
      <c r="MFP38" s="569"/>
      <c r="MFQ38" s="569"/>
      <c r="MFR38" s="569"/>
      <c r="MFS38" s="569"/>
      <c r="MFT38" s="569"/>
      <c r="MFU38" s="569"/>
      <c r="MFV38" s="569"/>
      <c r="MFW38" s="569"/>
      <c r="MFX38" s="569"/>
      <c r="MFY38" s="569"/>
      <c r="MFZ38" s="569"/>
      <c r="MGA38" s="569"/>
      <c r="MGB38" s="569"/>
      <c r="MGC38" s="569"/>
      <c r="MGD38" s="569"/>
      <c r="MGE38" s="569"/>
      <c r="MGF38" s="569"/>
      <c r="MGG38" s="569"/>
      <c r="MGH38" s="569"/>
      <c r="MGI38" s="569"/>
      <c r="MGJ38" s="569"/>
      <c r="MGK38" s="569"/>
      <c r="MGL38" s="569"/>
      <c r="MGM38" s="569"/>
      <c r="MGN38" s="569"/>
      <c r="MGO38" s="569"/>
      <c r="MGP38" s="569"/>
      <c r="MGQ38" s="569"/>
      <c r="MGR38" s="569"/>
      <c r="MGS38" s="569"/>
      <c r="MGT38" s="569"/>
      <c r="MGU38" s="569"/>
      <c r="MGV38" s="569"/>
      <c r="MGW38" s="569"/>
      <c r="MGX38" s="569"/>
      <c r="MGY38" s="569"/>
      <c r="MGZ38" s="569"/>
      <c r="MHA38" s="569"/>
      <c r="MHB38" s="569"/>
      <c r="MHC38" s="569"/>
      <c r="MHD38" s="569"/>
      <c r="MHE38" s="569"/>
      <c r="MHF38" s="569"/>
      <c r="MHG38" s="569"/>
      <c r="MHH38" s="569"/>
      <c r="MHI38" s="569"/>
      <c r="MHJ38" s="569"/>
      <c r="MHK38" s="569"/>
      <c r="MHL38" s="569"/>
      <c r="MHM38" s="569"/>
      <c r="MHN38" s="569"/>
      <c r="MHO38" s="569"/>
      <c r="MHP38" s="569"/>
      <c r="MHQ38" s="569"/>
      <c r="MHR38" s="569"/>
      <c r="MHS38" s="569"/>
      <c r="MHT38" s="569"/>
      <c r="MHU38" s="569"/>
      <c r="MHV38" s="569"/>
      <c r="MHW38" s="569"/>
      <c r="MHX38" s="569"/>
      <c r="MHY38" s="569"/>
      <c r="MHZ38" s="569"/>
      <c r="MIA38" s="569"/>
      <c r="MIB38" s="569"/>
      <c r="MIC38" s="569"/>
      <c r="MID38" s="569"/>
      <c r="MIE38" s="569"/>
      <c r="MIF38" s="569"/>
      <c r="MIG38" s="569"/>
      <c r="MIH38" s="569"/>
      <c r="MII38" s="569"/>
      <c r="MIJ38" s="569"/>
      <c r="MIK38" s="569"/>
      <c r="MIL38" s="569"/>
      <c r="MIM38" s="569"/>
      <c r="MIN38" s="569"/>
      <c r="MIO38" s="569"/>
      <c r="MIP38" s="569"/>
      <c r="MIQ38" s="569"/>
      <c r="MIR38" s="569"/>
      <c r="MIS38" s="569"/>
      <c r="MIT38" s="569"/>
      <c r="MIU38" s="569"/>
      <c r="MIV38" s="569"/>
      <c r="MIW38" s="569"/>
      <c r="MIX38" s="569"/>
      <c r="MIY38" s="569"/>
      <c r="MIZ38" s="569"/>
      <c r="MJA38" s="569"/>
      <c r="MJB38" s="569"/>
      <c r="MJC38" s="569"/>
      <c r="MJD38" s="569"/>
      <c r="MJE38" s="569"/>
      <c r="MJF38" s="569"/>
      <c r="MJG38" s="569"/>
      <c r="MJH38" s="569"/>
      <c r="MJI38" s="569"/>
      <c r="MJJ38" s="569"/>
      <c r="MJK38" s="569"/>
      <c r="MJL38" s="569"/>
      <c r="MJM38" s="569"/>
      <c r="MJN38" s="569"/>
      <c r="MJO38" s="569"/>
      <c r="MJP38" s="569"/>
      <c r="MJQ38" s="569"/>
      <c r="MJR38" s="569"/>
      <c r="MJS38" s="569"/>
      <c r="MJT38" s="569"/>
      <c r="MJU38" s="569"/>
      <c r="MJV38" s="569"/>
      <c r="MJW38" s="569"/>
      <c r="MJX38" s="569"/>
      <c r="MJY38" s="569"/>
      <c r="MJZ38" s="569"/>
      <c r="MKA38" s="569"/>
      <c r="MKB38" s="569"/>
      <c r="MKC38" s="569"/>
      <c r="MKD38" s="569"/>
      <c r="MKE38" s="569"/>
      <c r="MKF38" s="569"/>
      <c r="MKG38" s="569"/>
      <c r="MKH38" s="569"/>
      <c r="MKI38" s="569"/>
      <c r="MKJ38" s="569"/>
      <c r="MKK38" s="569"/>
      <c r="MKL38" s="569"/>
      <c r="MKM38" s="569"/>
      <c r="MKN38" s="569"/>
      <c r="MKO38" s="569"/>
      <c r="MKP38" s="569"/>
      <c r="MKQ38" s="569"/>
      <c r="MKR38" s="569"/>
      <c r="MKS38" s="569"/>
      <c r="MKT38" s="569"/>
      <c r="MKU38" s="569"/>
      <c r="MKV38" s="569"/>
      <c r="MKW38" s="569"/>
      <c r="MKX38" s="569"/>
      <c r="MKY38" s="569"/>
      <c r="MKZ38" s="569"/>
      <c r="MLA38" s="569"/>
      <c r="MLB38" s="569"/>
      <c r="MLC38" s="569"/>
      <c r="MLD38" s="569"/>
      <c r="MLE38" s="569"/>
      <c r="MLF38" s="569"/>
      <c r="MLG38" s="569"/>
      <c r="MLH38" s="569"/>
      <c r="MLI38" s="569"/>
      <c r="MLJ38" s="569"/>
      <c r="MLK38" s="569"/>
      <c r="MLL38" s="569"/>
      <c r="MLM38" s="569"/>
      <c r="MLN38" s="569"/>
      <c r="MLO38" s="569"/>
      <c r="MLP38" s="569"/>
      <c r="MLQ38" s="569"/>
      <c r="MLR38" s="569"/>
      <c r="MLS38" s="569"/>
      <c r="MLT38" s="569"/>
      <c r="MLU38" s="569"/>
      <c r="MLV38" s="569"/>
      <c r="MLW38" s="569"/>
      <c r="MLX38" s="569"/>
      <c r="MLY38" s="569"/>
      <c r="MLZ38" s="569"/>
      <c r="MMA38" s="569"/>
      <c r="MMB38" s="569"/>
      <c r="MMC38" s="569"/>
      <c r="MMD38" s="569"/>
      <c r="MME38" s="569"/>
      <c r="MMF38" s="569"/>
      <c r="MMG38" s="569"/>
      <c r="MMH38" s="569"/>
      <c r="MMI38" s="569"/>
      <c r="MMJ38" s="569"/>
      <c r="MMK38" s="569"/>
      <c r="MML38" s="569"/>
      <c r="MMM38" s="569"/>
      <c r="MMN38" s="569"/>
      <c r="MMO38" s="569"/>
      <c r="MMP38" s="569"/>
      <c r="MMQ38" s="569"/>
      <c r="MMR38" s="569"/>
      <c r="MMS38" s="569"/>
      <c r="MMT38" s="569"/>
      <c r="MMU38" s="569"/>
      <c r="MMV38" s="569"/>
      <c r="MMW38" s="569"/>
      <c r="MMX38" s="569"/>
      <c r="MMY38" s="569"/>
      <c r="MMZ38" s="569"/>
      <c r="MNA38" s="569"/>
      <c r="MNB38" s="569"/>
      <c r="MNC38" s="569"/>
      <c r="MND38" s="569"/>
      <c r="MNE38" s="569"/>
      <c r="MNF38" s="569"/>
      <c r="MNG38" s="569"/>
      <c r="MNH38" s="569"/>
      <c r="MNI38" s="569"/>
      <c r="MNJ38" s="569"/>
      <c r="MNK38" s="569"/>
      <c r="MNL38" s="569"/>
      <c r="MNM38" s="569"/>
      <c r="MNN38" s="569"/>
      <c r="MNO38" s="569"/>
      <c r="MNP38" s="569"/>
      <c r="MNQ38" s="569"/>
      <c r="MNR38" s="569"/>
      <c r="MNS38" s="569"/>
      <c r="MNT38" s="569"/>
      <c r="MNU38" s="569"/>
      <c r="MNV38" s="569"/>
      <c r="MNW38" s="569"/>
      <c r="MNX38" s="569"/>
      <c r="MNY38" s="569"/>
      <c r="MNZ38" s="569"/>
      <c r="MOA38" s="569"/>
      <c r="MOB38" s="569"/>
      <c r="MOC38" s="569"/>
      <c r="MOD38" s="569"/>
      <c r="MOE38" s="569"/>
      <c r="MOF38" s="569"/>
      <c r="MOG38" s="569"/>
      <c r="MOH38" s="569"/>
      <c r="MOI38" s="569"/>
      <c r="MOJ38" s="569"/>
      <c r="MOK38" s="569"/>
      <c r="MOL38" s="569"/>
      <c r="MOM38" s="569"/>
      <c r="MON38" s="569"/>
      <c r="MOO38" s="569"/>
      <c r="MOP38" s="569"/>
      <c r="MOQ38" s="569"/>
      <c r="MOR38" s="569"/>
      <c r="MOS38" s="569"/>
      <c r="MOT38" s="569"/>
      <c r="MOU38" s="569"/>
      <c r="MOV38" s="569"/>
      <c r="MOW38" s="569"/>
      <c r="MOX38" s="569"/>
      <c r="MOY38" s="569"/>
      <c r="MOZ38" s="569"/>
      <c r="MPA38" s="569"/>
      <c r="MPB38" s="569"/>
      <c r="MPC38" s="569"/>
      <c r="MPD38" s="569"/>
      <c r="MPE38" s="569"/>
      <c r="MPF38" s="569"/>
      <c r="MPG38" s="569"/>
      <c r="MPH38" s="569"/>
      <c r="MPI38" s="569"/>
      <c r="MPJ38" s="569"/>
      <c r="MPK38" s="569"/>
      <c r="MPL38" s="569"/>
      <c r="MPM38" s="569"/>
      <c r="MPN38" s="569"/>
      <c r="MPO38" s="569"/>
      <c r="MPP38" s="569"/>
      <c r="MPQ38" s="569"/>
      <c r="MPR38" s="569"/>
      <c r="MPS38" s="569"/>
      <c r="MPT38" s="569"/>
      <c r="MPU38" s="569"/>
      <c r="MPV38" s="569"/>
      <c r="MPW38" s="569"/>
      <c r="MPX38" s="569"/>
      <c r="MPY38" s="569"/>
      <c r="MPZ38" s="569"/>
      <c r="MQA38" s="569"/>
      <c r="MQB38" s="569"/>
      <c r="MQC38" s="569"/>
      <c r="MQD38" s="569"/>
      <c r="MQE38" s="569"/>
      <c r="MQF38" s="569"/>
      <c r="MQG38" s="569"/>
      <c r="MQH38" s="569"/>
      <c r="MQI38" s="569"/>
      <c r="MQJ38" s="569"/>
      <c r="MQK38" s="569"/>
      <c r="MQL38" s="569"/>
      <c r="MQM38" s="569"/>
      <c r="MQN38" s="569"/>
      <c r="MQO38" s="569"/>
      <c r="MQP38" s="569"/>
      <c r="MQQ38" s="569"/>
      <c r="MQR38" s="569"/>
      <c r="MQS38" s="569"/>
      <c r="MQT38" s="569"/>
      <c r="MQU38" s="569"/>
      <c r="MQV38" s="569"/>
      <c r="MQW38" s="569"/>
      <c r="MQX38" s="569"/>
      <c r="MQY38" s="569"/>
      <c r="MQZ38" s="569"/>
      <c r="MRA38" s="569"/>
      <c r="MRB38" s="569"/>
      <c r="MRC38" s="569"/>
      <c r="MRD38" s="569"/>
      <c r="MRE38" s="569"/>
      <c r="MRF38" s="569"/>
      <c r="MRG38" s="569"/>
      <c r="MRH38" s="569"/>
      <c r="MRI38" s="569"/>
      <c r="MRJ38" s="569"/>
      <c r="MRK38" s="569"/>
      <c r="MRL38" s="569"/>
      <c r="MRM38" s="569"/>
      <c r="MRN38" s="569"/>
      <c r="MRO38" s="569"/>
      <c r="MRP38" s="569"/>
      <c r="MRQ38" s="569"/>
      <c r="MRR38" s="569"/>
      <c r="MRS38" s="569"/>
      <c r="MRT38" s="569"/>
      <c r="MRU38" s="569"/>
      <c r="MRV38" s="569"/>
      <c r="MRW38" s="569"/>
      <c r="MRX38" s="569"/>
      <c r="MRY38" s="569"/>
      <c r="MRZ38" s="569"/>
      <c r="MSA38" s="569"/>
      <c r="MSB38" s="569"/>
      <c r="MSC38" s="569"/>
      <c r="MSD38" s="569"/>
      <c r="MSE38" s="569"/>
      <c r="MSF38" s="569"/>
      <c r="MSG38" s="569"/>
      <c r="MSH38" s="569"/>
      <c r="MSI38" s="569"/>
      <c r="MSJ38" s="569"/>
      <c r="MSK38" s="569"/>
      <c r="MSL38" s="569"/>
      <c r="MSM38" s="569"/>
      <c r="MSN38" s="569"/>
      <c r="MSO38" s="569"/>
      <c r="MSP38" s="569"/>
      <c r="MSQ38" s="569"/>
      <c r="MSR38" s="569"/>
      <c r="MSS38" s="569"/>
      <c r="MST38" s="569"/>
      <c r="MSU38" s="569"/>
      <c r="MSV38" s="569"/>
      <c r="MSW38" s="569"/>
      <c r="MSX38" s="569"/>
      <c r="MSY38" s="569"/>
      <c r="MSZ38" s="569"/>
      <c r="MTA38" s="569"/>
      <c r="MTB38" s="569"/>
      <c r="MTC38" s="569"/>
      <c r="MTD38" s="569"/>
      <c r="MTE38" s="569"/>
      <c r="MTF38" s="569"/>
      <c r="MTG38" s="569"/>
      <c r="MTH38" s="569"/>
      <c r="MTI38" s="569"/>
      <c r="MTJ38" s="569"/>
      <c r="MTK38" s="569"/>
      <c r="MTL38" s="569"/>
      <c r="MTM38" s="569"/>
      <c r="MTN38" s="569"/>
      <c r="MTO38" s="569"/>
      <c r="MTP38" s="569"/>
      <c r="MTQ38" s="569"/>
      <c r="MTR38" s="569"/>
      <c r="MTS38" s="569"/>
      <c r="MTT38" s="569"/>
      <c r="MTU38" s="569"/>
      <c r="MTV38" s="569"/>
      <c r="MTW38" s="569"/>
      <c r="MTX38" s="569"/>
      <c r="MTY38" s="569"/>
      <c r="MTZ38" s="569"/>
      <c r="MUA38" s="569"/>
      <c r="MUB38" s="569"/>
      <c r="MUC38" s="569"/>
      <c r="MUD38" s="569"/>
      <c r="MUE38" s="569"/>
      <c r="MUF38" s="569"/>
      <c r="MUG38" s="569"/>
      <c r="MUH38" s="569"/>
      <c r="MUI38" s="569"/>
      <c r="MUJ38" s="569"/>
      <c r="MUK38" s="569"/>
      <c r="MUL38" s="569"/>
      <c r="MUM38" s="569"/>
      <c r="MUN38" s="569"/>
      <c r="MUO38" s="569"/>
      <c r="MUP38" s="569"/>
      <c r="MUQ38" s="569"/>
      <c r="MUR38" s="569"/>
      <c r="MUS38" s="569"/>
      <c r="MUT38" s="569"/>
      <c r="MUU38" s="569"/>
      <c r="MUV38" s="569"/>
      <c r="MUW38" s="569"/>
      <c r="MUX38" s="569"/>
      <c r="MUY38" s="569"/>
      <c r="MUZ38" s="569"/>
      <c r="MVA38" s="569"/>
      <c r="MVB38" s="569"/>
      <c r="MVC38" s="569"/>
      <c r="MVD38" s="569"/>
      <c r="MVE38" s="569"/>
      <c r="MVF38" s="569"/>
      <c r="MVG38" s="569"/>
      <c r="MVH38" s="569"/>
      <c r="MVI38" s="569"/>
      <c r="MVJ38" s="569"/>
      <c r="MVK38" s="569"/>
      <c r="MVL38" s="569"/>
      <c r="MVM38" s="569"/>
      <c r="MVN38" s="569"/>
      <c r="MVO38" s="569"/>
      <c r="MVP38" s="569"/>
      <c r="MVQ38" s="569"/>
      <c r="MVR38" s="569"/>
      <c r="MVS38" s="569"/>
      <c r="MVT38" s="569"/>
      <c r="MVU38" s="569"/>
      <c r="MVV38" s="569"/>
      <c r="MVW38" s="569"/>
      <c r="MVX38" s="569"/>
      <c r="MVY38" s="569"/>
      <c r="MVZ38" s="569"/>
      <c r="MWA38" s="569"/>
      <c r="MWB38" s="569"/>
      <c r="MWC38" s="569"/>
      <c r="MWD38" s="569"/>
      <c r="MWE38" s="569"/>
      <c r="MWF38" s="569"/>
      <c r="MWG38" s="569"/>
      <c r="MWH38" s="569"/>
      <c r="MWI38" s="569"/>
      <c r="MWJ38" s="569"/>
      <c r="MWK38" s="569"/>
      <c r="MWL38" s="569"/>
      <c r="MWM38" s="569"/>
      <c r="MWN38" s="569"/>
      <c r="MWO38" s="569"/>
      <c r="MWP38" s="569"/>
      <c r="MWQ38" s="569"/>
      <c r="MWR38" s="569"/>
      <c r="MWS38" s="569"/>
      <c r="MWT38" s="569"/>
      <c r="MWU38" s="569"/>
      <c r="MWV38" s="569"/>
      <c r="MWW38" s="569"/>
      <c r="MWX38" s="569"/>
      <c r="MWY38" s="569"/>
      <c r="MWZ38" s="569"/>
      <c r="MXA38" s="569"/>
      <c r="MXB38" s="569"/>
      <c r="MXC38" s="569"/>
      <c r="MXD38" s="569"/>
      <c r="MXE38" s="569"/>
      <c r="MXF38" s="569"/>
      <c r="MXG38" s="569"/>
      <c r="MXH38" s="569"/>
      <c r="MXI38" s="569"/>
      <c r="MXJ38" s="569"/>
      <c r="MXK38" s="569"/>
      <c r="MXL38" s="569"/>
      <c r="MXM38" s="569"/>
      <c r="MXN38" s="569"/>
      <c r="MXO38" s="569"/>
      <c r="MXP38" s="569"/>
      <c r="MXQ38" s="569"/>
      <c r="MXR38" s="569"/>
      <c r="MXS38" s="569"/>
      <c r="MXT38" s="569"/>
      <c r="MXU38" s="569"/>
      <c r="MXV38" s="569"/>
      <c r="MXW38" s="569"/>
      <c r="MXX38" s="569"/>
      <c r="MXY38" s="569"/>
      <c r="MXZ38" s="569"/>
      <c r="MYA38" s="569"/>
      <c r="MYB38" s="569"/>
      <c r="MYC38" s="569"/>
      <c r="MYD38" s="569"/>
      <c r="MYE38" s="569"/>
      <c r="MYF38" s="569"/>
      <c r="MYG38" s="569"/>
      <c r="MYH38" s="569"/>
      <c r="MYI38" s="569"/>
      <c r="MYJ38" s="569"/>
      <c r="MYK38" s="569"/>
      <c r="MYL38" s="569"/>
      <c r="MYM38" s="569"/>
      <c r="MYN38" s="569"/>
      <c r="MYO38" s="569"/>
      <c r="MYP38" s="569"/>
      <c r="MYQ38" s="569"/>
      <c r="MYR38" s="569"/>
      <c r="MYS38" s="569"/>
      <c r="MYT38" s="569"/>
      <c r="MYU38" s="569"/>
      <c r="MYV38" s="569"/>
      <c r="MYW38" s="569"/>
      <c r="MYX38" s="569"/>
      <c r="MYY38" s="569"/>
      <c r="MYZ38" s="569"/>
      <c r="MZA38" s="569"/>
      <c r="MZB38" s="569"/>
      <c r="MZC38" s="569"/>
      <c r="MZD38" s="569"/>
      <c r="MZE38" s="569"/>
      <c r="MZF38" s="569"/>
      <c r="MZG38" s="569"/>
      <c r="MZH38" s="569"/>
      <c r="MZI38" s="569"/>
      <c r="MZJ38" s="569"/>
      <c r="MZK38" s="569"/>
      <c r="MZL38" s="569"/>
      <c r="MZM38" s="569"/>
      <c r="MZN38" s="569"/>
      <c r="MZO38" s="569"/>
      <c r="MZP38" s="569"/>
      <c r="MZQ38" s="569"/>
      <c r="MZR38" s="569"/>
      <c r="MZS38" s="569"/>
      <c r="MZT38" s="569"/>
      <c r="MZU38" s="569"/>
      <c r="MZV38" s="569"/>
      <c r="MZW38" s="569"/>
      <c r="MZX38" s="569"/>
      <c r="MZY38" s="569"/>
      <c r="MZZ38" s="569"/>
      <c r="NAA38" s="569"/>
      <c r="NAB38" s="569"/>
      <c r="NAC38" s="569"/>
      <c r="NAD38" s="569"/>
      <c r="NAE38" s="569"/>
      <c r="NAF38" s="569"/>
      <c r="NAG38" s="569"/>
      <c r="NAH38" s="569"/>
      <c r="NAI38" s="569"/>
      <c r="NAJ38" s="569"/>
      <c r="NAK38" s="569"/>
      <c r="NAL38" s="569"/>
      <c r="NAM38" s="569"/>
      <c r="NAN38" s="569"/>
      <c r="NAO38" s="569"/>
      <c r="NAP38" s="569"/>
      <c r="NAQ38" s="569"/>
      <c r="NAR38" s="569"/>
      <c r="NAS38" s="569"/>
      <c r="NAT38" s="569"/>
      <c r="NAU38" s="569"/>
      <c r="NAV38" s="569"/>
      <c r="NAW38" s="569"/>
      <c r="NAX38" s="569"/>
      <c r="NAY38" s="569"/>
      <c r="NAZ38" s="569"/>
      <c r="NBA38" s="569"/>
      <c r="NBB38" s="569"/>
      <c r="NBC38" s="569"/>
      <c r="NBD38" s="569"/>
      <c r="NBE38" s="569"/>
      <c r="NBF38" s="569"/>
      <c r="NBG38" s="569"/>
      <c r="NBH38" s="569"/>
      <c r="NBI38" s="569"/>
      <c r="NBJ38" s="569"/>
      <c r="NBK38" s="569"/>
      <c r="NBL38" s="569"/>
      <c r="NBM38" s="569"/>
      <c r="NBN38" s="569"/>
      <c r="NBO38" s="569"/>
      <c r="NBP38" s="569"/>
      <c r="NBQ38" s="569"/>
      <c r="NBR38" s="569"/>
      <c r="NBS38" s="569"/>
      <c r="NBT38" s="569"/>
      <c r="NBU38" s="569"/>
      <c r="NBV38" s="569"/>
      <c r="NBW38" s="569"/>
      <c r="NBX38" s="569"/>
      <c r="NBY38" s="569"/>
      <c r="NBZ38" s="569"/>
      <c r="NCA38" s="569"/>
      <c r="NCB38" s="569"/>
      <c r="NCC38" s="569"/>
      <c r="NCD38" s="569"/>
      <c r="NCE38" s="569"/>
      <c r="NCF38" s="569"/>
      <c r="NCG38" s="569"/>
      <c r="NCH38" s="569"/>
      <c r="NCI38" s="569"/>
      <c r="NCJ38" s="569"/>
      <c r="NCK38" s="569"/>
      <c r="NCL38" s="569"/>
      <c r="NCM38" s="569"/>
      <c r="NCN38" s="569"/>
      <c r="NCO38" s="569"/>
      <c r="NCP38" s="569"/>
      <c r="NCQ38" s="569"/>
      <c r="NCR38" s="569"/>
      <c r="NCS38" s="569"/>
      <c r="NCT38" s="569"/>
      <c r="NCU38" s="569"/>
      <c r="NCV38" s="569"/>
      <c r="NCW38" s="569"/>
      <c r="NCX38" s="569"/>
      <c r="NCY38" s="569"/>
      <c r="NCZ38" s="569"/>
      <c r="NDA38" s="569"/>
      <c r="NDB38" s="569"/>
      <c r="NDC38" s="569"/>
      <c r="NDD38" s="569"/>
      <c r="NDE38" s="569"/>
      <c r="NDF38" s="569"/>
      <c r="NDG38" s="569"/>
      <c r="NDH38" s="569"/>
      <c r="NDI38" s="569"/>
      <c r="NDJ38" s="569"/>
      <c r="NDK38" s="569"/>
      <c r="NDL38" s="569"/>
      <c r="NDM38" s="569"/>
      <c r="NDN38" s="569"/>
      <c r="NDO38" s="569"/>
      <c r="NDP38" s="569"/>
      <c r="NDQ38" s="569"/>
      <c r="NDR38" s="569"/>
      <c r="NDS38" s="569"/>
      <c r="NDT38" s="569"/>
      <c r="NDU38" s="569"/>
      <c r="NDV38" s="569"/>
      <c r="NDW38" s="569"/>
      <c r="NDX38" s="569"/>
      <c r="NDY38" s="569"/>
      <c r="NDZ38" s="569"/>
      <c r="NEA38" s="569"/>
      <c r="NEB38" s="569"/>
      <c r="NEC38" s="569"/>
      <c r="NED38" s="569"/>
      <c r="NEE38" s="569"/>
      <c r="NEF38" s="569"/>
      <c r="NEG38" s="569"/>
      <c r="NEH38" s="569"/>
      <c r="NEI38" s="569"/>
      <c r="NEJ38" s="569"/>
      <c r="NEK38" s="569"/>
      <c r="NEL38" s="569"/>
      <c r="NEM38" s="569"/>
      <c r="NEN38" s="569"/>
      <c r="NEO38" s="569"/>
      <c r="NEP38" s="569"/>
      <c r="NEQ38" s="569"/>
      <c r="NER38" s="569"/>
      <c r="NES38" s="569"/>
      <c r="NET38" s="569"/>
      <c r="NEU38" s="569"/>
      <c r="NEV38" s="569"/>
      <c r="NEW38" s="569"/>
      <c r="NEX38" s="569"/>
      <c r="NEY38" s="569"/>
      <c r="NEZ38" s="569"/>
      <c r="NFA38" s="569"/>
      <c r="NFB38" s="569"/>
      <c r="NFC38" s="569"/>
      <c r="NFD38" s="569"/>
      <c r="NFE38" s="569"/>
      <c r="NFF38" s="569"/>
      <c r="NFG38" s="569"/>
      <c r="NFH38" s="569"/>
      <c r="NFI38" s="569"/>
      <c r="NFJ38" s="569"/>
      <c r="NFK38" s="569"/>
      <c r="NFL38" s="569"/>
      <c r="NFM38" s="569"/>
      <c r="NFN38" s="569"/>
      <c r="NFO38" s="569"/>
      <c r="NFP38" s="569"/>
      <c r="NFQ38" s="569"/>
      <c r="NFR38" s="569"/>
      <c r="NFS38" s="569"/>
      <c r="NFT38" s="569"/>
      <c r="NFU38" s="569"/>
      <c r="NFV38" s="569"/>
      <c r="NFW38" s="569"/>
      <c r="NFX38" s="569"/>
      <c r="NFY38" s="569"/>
      <c r="NFZ38" s="569"/>
      <c r="NGA38" s="569"/>
      <c r="NGB38" s="569"/>
      <c r="NGC38" s="569"/>
      <c r="NGD38" s="569"/>
      <c r="NGE38" s="569"/>
      <c r="NGF38" s="569"/>
      <c r="NGG38" s="569"/>
      <c r="NGH38" s="569"/>
      <c r="NGI38" s="569"/>
      <c r="NGJ38" s="569"/>
      <c r="NGK38" s="569"/>
      <c r="NGL38" s="569"/>
      <c r="NGM38" s="569"/>
      <c r="NGN38" s="569"/>
      <c r="NGO38" s="569"/>
      <c r="NGP38" s="569"/>
      <c r="NGQ38" s="569"/>
      <c r="NGR38" s="569"/>
      <c r="NGS38" s="569"/>
      <c r="NGT38" s="569"/>
      <c r="NGU38" s="569"/>
      <c r="NGV38" s="569"/>
      <c r="NGW38" s="569"/>
      <c r="NGX38" s="569"/>
      <c r="NGY38" s="569"/>
      <c r="NGZ38" s="569"/>
      <c r="NHA38" s="569"/>
      <c r="NHB38" s="569"/>
      <c r="NHC38" s="569"/>
      <c r="NHD38" s="569"/>
      <c r="NHE38" s="569"/>
      <c r="NHF38" s="569"/>
      <c r="NHG38" s="569"/>
      <c r="NHH38" s="569"/>
      <c r="NHI38" s="569"/>
      <c r="NHJ38" s="569"/>
      <c r="NHK38" s="569"/>
      <c r="NHL38" s="569"/>
      <c r="NHM38" s="569"/>
      <c r="NHN38" s="569"/>
      <c r="NHO38" s="569"/>
      <c r="NHP38" s="569"/>
      <c r="NHQ38" s="569"/>
      <c r="NHR38" s="569"/>
      <c r="NHS38" s="569"/>
      <c r="NHT38" s="569"/>
      <c r="NHU38" s="569"/>
      <c r="NHV38" s="569"/>
      <c r="NHW38" s="569"/>
      <c r="NHX38" s="569"/>
      <c r="NHY38" s="569"/>
      <c r="NHZ38" s="569"/>
      <c r="NIA38" s="569"/>
      <c r="NIB38" s="569"/>
      <c r="NIC38" s="569"/>
      <c r="NID38" s="569"/>
      <c r="NIE38" s="569"/>
      <c r="NIF38" s="569"/>
      <c r="NIG38" s="569"/>
      <c r="NIH38" s="569"/>
      <c r="NII38" s="569"/>
      <c r="NIJ38" s="569"/>
      <c r="NIK38" s="569"/>
      <c r="NIL38" s="569"/>
      <c r="NIM38" s="569"/>
      <c r="NIN38" s="569"/>
      <c r="NIO38" s="569"/>
      <c r="NIP38" s="569"/>
      <c r="NIQ38" s="569"/>
      <c r="NIR38" s="569"/>
      <c r="NIS38" s="569"/>
      <c r="NIT38" s="569"/>
      <c r="NIU38" s="569"/>
      <c r="NIV38" s="569"/>
      <c r="NIW38" s="569"/>
      <c r="NIX38" s="569"/>
      <c r="NIY38" s="569"/>
      <c r="NIZ38" s="569"/>
      <c r="NJA38" s="569"/>
      <c r="NJB38" s="569"/>
      <c r="NJC38" s="569"/>
      <c r="NJD38" s="569"/>
      <c r="NJE38" s="569"/>
      <c r="NJF38" s="569"/>
      <c r="NJG38" s="569"/>
      <c r="NJH38" s="569"/>
      <c r="NJI38" s="569"/>
      <c r="NJJ38" s="569"/>
      <c r="NJK38" s="569"/>
      <c r="NJL38" s="569"/>
      <c r="NJM38" s="569"/>
      <c r="NJN38" s="569"/>
      <c r="NJO38" s="569"/>
      <c r="NJP38" s="569"/>
      <c r="NJQ38" s="569"/>
      <c r="NJR38" s="569"/>
      <c r="NJS38" s="569"/>
      <c r="NJT38" s="569"/>
      <c r="NJU38" s="569"/>
      <c r="NJV38" s="569"/>
      <c r="NJW38" s="569"/>
      <c r="NJX38" s="569"/>
      <c r="NJY38" s="569"/>
      <c r="NJZ38" s="569"/>
      <c r="NKA38" s="569"/>
      <c r="NKB38" s="569"/>
      <c r="NKC38" s="569"/>
      <c r="NKD38" s="569"/>
      <c r="NKE38" s="569"/>
      <c r="NKF38" s="569"/>
      <c r="NKG38" s="569"/>
      <c r="NKH38" s="569"/>
      <c r="NKI38" s="569"/>
      <c r="NKJ38" s="569"/>
      <c r="NKK38" s="569"/>
      <c r="NKL38" s="569"/>
      <c r="NKM38" s="569"/>
      <c r="NKN38" s="569"/>
      <c r="NKO38" s="569"/>
      <c r="NKP38" s="569"/>
      <c r="NKQ38" s="569"/>
      <c r="NKR38" s="569"/>
      <c r="NKS38" s="569"/>
      <c r="NKT38" s="569"/>
      <c r="NKU38" s="569"/>
      <c r="NKV38" s="569"/>
      <c r="NKW38" s="569"/>
      <c r="NKX38" s="569"/>
      <c r="NKY38" s="569"/>
      <c r="NKZ38" s="569"/>
      <c r="NLA38" s="569"/>
      <c r="NLB38" s="569"/>
      <c r="NLC38" s="569"/>
      <c r="NLD38" s="569"/>
      <c r="NLE38" s="569"/>
      <c r="NLF38" s="569"/>
      <c r="NLG38" s="569"/>
      <c r="NLH38" s="569"/>
      <c r="NLI38" s="569"/>
      <c r="NLJ38" s="569"/>
      <c r="NLK38" s="569"/>
      <c r="NLL38" s="569"/>
      <c r="NLM38" s="569"/>
      <c r="NLN38" s="569"/>
      <c r="NLO38" s="569"/>
      <c r="NLP38" s="569"/>
      <c r="NLQ38" s="569"/>
      <c r="NLR38" s="569"/>
      <c r="NLS38" s="569"/>
      <c r="NLT38" s="569"/>
      <c r="NLU38" s="569"/>
      <c r="NLV38" s="569"/>
      <c r="NLW38" s="569"/>
      <c r="NLX38" s="569"/>
      <c r="NLY38" s="569"/>
      <c r="NLZ38" s="569"/>
      <c r="NMA38" s="569"/>
      <c r="NMB38" s="569"/>
      <c r="NMC38" s="569"/>
      <c r="NMD38" s="569"/>
      <c r="NME38" s="569"/>
      <c r="NMF38" s="569"/>
      <c r="NMG38" s="569"/>
      <c r="NMH38" s="569"/>
      <c r="NMI38" s="569"/>
      <c r="NMJ38" s="569"/>
      <c r="NMK38" s="569"/>
      <c r="NML38" s="569"/>
      <c r="NMM38" s="569"/>
      <c r="NMN38" s="569"/>
      <c r="NMO38" s="569"/>
      <c r="NMP38" s="569"/>
      <c r="NMQ38" s="569"/>
      <c r="NMR38" s="569"/>
      <c r="NMS38" s="569"/>
      <c r="NMT38" s="569"/>
      <c r="NMU38" s="569"/>
      <c r="NMV38" s="569"/>
      <c r="NMW38" s="569"/>
      <c r="NMX38" s="569"/>
      <c r="NMY38" s="569"/>
      <c r="NMZ38" s="569"/>
      <c r="NNA38" s="569"/>
      <c r="NNB38" s="569"/>
      <c r="NNC38" s="569"/>
      <c r="NND38" s="569"/>
      <c r="NNE38" s="569"/>
      <c r="NNF38" s="569"/>
      <c r="NNG38" s="569"/>
      <c r="NNH38" s="569"/>
      <c r="NNI38" s="569"/>
      <c r="NNJ38" s="569"/>
      <c r="NNK38" s="569"/>
      <c r="NNL38" s="569"/>
      <c r="NNM38" s="569"/>
      <c r="NNN38" s="569"/>
      <c r="NNO38" s="569"/>
      <c r="NNP38" s="569"/>
      <c r="NNQ38" s="569"/>
      <c r="NNR38" s="569"/>
      <c r="NNS38" s="569"/>
      <c r="NNT38" s="569"/>
      <c r="NNU38" s="569"/>
      <c r="NNV38" s="569"/>
      <c r="NNW38" s="569"/>
      <c r="NNX38" s="569"/>
      <c r="NNY38" s="569"/>
      <c r="NNZ38" s="569"/>
      <c r="NOA38" s="569"/>
      <c r="NOB38" s="569"/>
      <c r="NOC38" s="569"/>
      <c r="NOD38" s="569"/>
      <c r="NOE38" s="569"/>
      <c r="NOF38" s="569"/>
      <c r="NOG38" s="569"/>
      <c r="NOH38" s="569"/>
      <c r="NOI38" s="569"/>
      <c r="NOJ38" s="569"/>
      <c r="NOK38" s="569"/>
      <c r="NOL38" s="569"/>
      <c r="NOM38" s="569"/>
      <c r="NON38" s="569"/>
      <c r="NOO38" s="569"/>
      <c r="NOP38" s="569"/>
      <c r="NOQ38" s="569"/>
      <c r="NOR38" s="569"/>
      <c r="NOS38" s="569"/>
      <c r="NOT38" s="569"/>
      <c r="NOU38" s="569"/>
      <c r="NOV38" s="569"/>
      <c r="NOW38" s="569"/>
      <c r="NOX38" s="569"/>
      <c r="NOY38" s="569"/>
      <c r="NOZ38" s="569"/>
      <c r="NPA38" s="569"/>
      <c r="NPB38" s="569"/>
      <c r="NPC38" s="569"/>
      <c r="NPD38" s="569"/>
      <c r="NPE38" s="569"/>
      <c r="NPF38" s="569"/>
      <c r="NPG38" s="569"/>
      <c r="NPH38" s="569"/>
      <c r="NPI38" s="569"/>
      <c r="NPJ38" s="569"/>
      <c r="NPK38" s="569"/>
      <c r="NPL38" s="569"/>
      <c r="NPM38" s="569"/>
      <c r="NPN38" s="569"/>
      <c r="NPO38" s="569"/>
      <c r="NPP38" s="569"/>
      <c r="NPQ38" s="569"/>
      <c r="NPR38" s="569"/>
      <c r="NPS38" s="569"/>
      <c r="NPT38" s="569"/>
      <c r="NPU38" s="569"/>
      <c r="NPV38" s="569"/>
      <c r="NPW38" s="569"/>
      <c r="NPX38" s="569"/>
      <c r="NPY38" s="569"/>
      <c r="NPZ38" s="569"/>
      <c r="NQA38" s="569"/>
      <c r="NQB38" s="569"/>
      <c r="NQC38" s="569"/>
      <c r="NQD38" s="569"/>
      <c r="NQE38" s="569"/>
      <c r="NQF38" s="569"/>
      <c r="NQG38" s="569"/>
      <c r="NQH38" s="569"/>
      <c r="NQI38" s="569"/>
      <c r="NQJ38" s="569"/>
      <c r="NQK38" s="569"/>
      <c r="NQL38" s="569"/>
      <c r="NQM38" s="569"/>
      <c r="NQN38" s="569"/>
      <c r="NQO38" s="569"/>
      <c r="NQP38" s="569"/>
      <c r="NQQ38" s="569"/>
      <c r="NQR38" s="569"/>
      <c r="NQS38" s="569"/>
      <c r="NQT38" s="569"/>
      <c r="NQU38" s="569"/>
      <c r="NQV38" s="569"/>
      <c r="NQW38" s="569"/>
      <c r="NQX38" s="569"/>
      <c r="NQY38" s="569"/>
      <c r="NQZ38" s="569"/>
      <c r="NRA38" s="569"/>
      <c r="NRB38" s="569"/>
      <c r="NRC38" s="569"/>
      <c r="NRD38" s="569"/>
      <c r="NRE38" s="569"/>
      <c r="NRF38" s="569"/>
      <c r="NRG38" s="569"/>
      <c r="NRH38" s="569"/>
      <c r="NRI38" s="569"/>
      <c r="NRJ38" s="569"/>
      <c r="NRK38" s="569"/>
      <c r="NRL38" s="569"/>
      <c r="NRM38" s="569"/>
      <c r="NRN38" s="569"/>
      <c r="NRO38" s="569"/>
      <c r="NRP38" s="569"/>
      <c r="NRQ38" s="569"/>
      <c r="NRR38" s="569"/>
      <c r="NRS38" s="569"/>
      <c r="NRT38" s="569"/>
      <c r="NRU38" s="569"/>
      <c r="NRV38" s="569"/>
      <c r="NRW38" s="569"/>
      <c r="NRX38" s="569"/>
      <c r="NRY38" s="569"/>
      <c r="NRZ38" s="569"/>
      <c r="NSA38" s="569"/>
      <c r="NSB38" s="569"/>
      <c r="NSC38" s="569"/>
      <c r="NSD38" s="569"/>
      <c r="NSE38" s="569"/>
      <c r="NSF38" s="569"/>
      <c r="NSG38" s="569"/>
      <c r="NSH38" s="569"/>
      <c r="NSI38" s="569"/>
      <c r="NSJ38" s="569"/>
      <c r="NSK38" s="569"/>
      <c r="NSL38" s="569"/>
      <c r="NSM38" s="569"/>
      <c r="NSN38" s="569"/>
      <c r="NSO38" s="569"/>
      <c r="NSP38" s="569"/>
      <c r="NSQ38" s="569"/>
      <c r="NSR38" s="569"/>
      <c r="NSS38" s="569"/>
      <c r="NST38" s="569"/>
      <c r="NSU38" s="569"/>
      <c r="NSV38" s="569"/>
      <c r="NSW38" s="569"/>
      <c r="NSX38" s="569"/>
      <c r="NSY38" s="569"/>
      <c r="NSZ38" s="569"/>
      <c r="NTA38" s="569"/>
      <c r="NTB38" s="569"/>
      <c r="NTC38" s="569"/>
      <c r="NTD38" s="569"/>
      <c r="NTE38" s="569"/>
      <c r="NTF38" s="569"/>
      <c r="NTG38" s="569"/>
      <c r="NTH38" s="569"/>
      <c r="NTI38" s="569"/>
      <c r="NTJ38" s="569"/>
      <c r="NTK38" s="569"/>
      <c r="NTL38" s="569"/>
      <c r="NTM38" s="569"/>
      <c r="NTN38" s="569"/>
      <c r="NTO38" s="569"/>
      <c r="NTP38" s="569"/>
      <c r="NTQ38" s="569"/>
      <c r="NTR38" s="569"/>
      <c r="NTS38" s="569"/>
      <c r="NTT38" s="569"/>
      <c r="NTU38" s="569"/>
      <c r="NTV38" s="569"/>
      <c r="NTW38" s="569"/>
      <c r="NTX38" s="569"/>
      <c r="NTY38" s="569"/>
      <c r="NTZ38" s="569"/>
      <c r="NUA38" s="569"/>
      <c r="NUB38" s="569"/>
      <c r="NUC38" s="569"/>
      <c r="NUD38" s="569"/>
      <c r="NUE38" s="569"/>
      <c r="NUF38" s="569"/>
      <c r="NUG38" s="569"/>
      <c r="NUH38" s="569"/>
      <c r="NUI38" s="569"/>
      <c r="NUJ38" s="569"/>
      <c r="NUK38" s="569"/>
      <c r="NUL38" s="569"/>
      <c r="NUM38" s="569"/>
      <c r="NUN38" s="569"/>
      <c r="NUO38" s="569"/>
      <c r="NUP38" s="569"/>
      <c r="NUQ38" s="569"/>
      <c r="NUR38" s="569"/>
      <c r="NUS38" s="569"/>
      <c r="NUT38" s="569"/>
      <c r="NUU38" s="569"/>
      <c r="NUV38" s="569"/>
      <c r="NUW38" s="569"/>
      <c r="NUX38" s="569"/>
      <c r="NUY38" s="569"/>
      <c r="NUZ38" s="569"/>
      <c r="NVA38" s="569"/>
      <c r="NVB38" s="569"/>
      <c r="NVC38" s="569"/>
      <c r="NVD38" s="569"/>
      <c r="NVE38" s="569"/>
      <c r="NVF38" s="569"/>
      <c r="NVG38" s="569"/>
      <c r="NVH38" s="569"/>
      <c r="NVI38" s="569"/>
      <c r="NVJ38" s="569"/>
      <c r="NVK38" s="569"/>
      <c r="NVL38" s="569"/>
      <c r="NVM38" s="569"/>
      <c r="NVN38" s="569"/>
      <c r="NVO38" s="569"/>
      <c r="NVP38" s="569"/>
      <c r="NVQ38" s="569"/>
      <c r="NVR38" s="569"/>
      <c r="NVS38" s="569"/>
      <c r="NVT38" s="569"/>
      <c r="NVU38" s="569"/>
      <c r="NVV38" s="569"/>
      <c r="NVW38" s="569"/>
      <c r="NVX38" s="569"/>
      <c r="NVY38" s="569"/>
      <c r="NVZ38" s="569"/>
      <c r="NWA38" s="569"/>
      <c r="NWB38" s="569"/>
      <c r="NWC38" s="569"/>
      <c r="NWD38" s="569"/>
      <c r="NWE38" s="569"/>
      <c r="NWF38" s="569"/>
      <c r="NWG38" s="569"/>
      <c r="NWH38" s="569"/>
      <c r="NWI38" s="569"/>
      <c r="NWJ38" s="569"/>
      <c r="NWK38" s="569"/>
      <c r="NWL38" s="569"/>
      <c r="NWM38" s="569"/>
      <c r="NWN38" s="569"/>
      <c r="NWO38" s="569"/>
      <c r="NWP38" s="569"/>
      <c r="NWQ38" s="569"/>
      <c r="NWR38" s="569"/>
      <c r="NWS38" s="569"/>
      <c r="NWT38" s="569"/>
      <c r="NWU38" s="569"/>
      <c r="NWV38" s="569"/>
      <c r="NWW38" s="569"/>
      <c r="NWX38" s="569"/>
      <c r="NWY38" s="569"/>
      <c r="NWZ38" s="569"/>
      <c r="NXA38" s="569"/>
      <c r="NXB38" s="569"/>
      <c r="NXC38" s="569"/>
      <c r="NXD38" s="569"/>
      <c r="NXE38" s="569"/>
      <c r="NXF38" s="569"/>
      <c r="NXG38" s="569"/>
      <c r="NXH38" s="569"/>
      <c r="NXI38" s="569"/>
      <c r="NXJ38" s="569"/>
      <c r="NXK38" s="569"/>
      <c r="NXL38" s="569"/>
      <c r="NXM38" s="569"/>
      <c r="NXN38" s="569"/>
      <c r="NXO38" s="569"/>
      <c r="NXP38" s="569"/>
      <c r="NXQ38" s="569"/>
      <c r="NXR38" s="569"/>
      <c r="NXS38" s="569"/>
      <c r="NXT38" s="569"/>
      <c r="NXU38" s="569"/>
      <c r="NXV38" s="569"/>
      <c r="NXW38" s="569"/>
      <c r="NXX38" s="569"/>
      <c r="NXY38" s="569"/>
      <c r="NXZ38" s="569"/>
      <c r="NYA38" s="569"/>
      <c r="NYB38" s="569"/>
      <c r="NYC38" s="569"/>
      <c r="NYD38" s="569"/>
      <c r="NYE38" s="569"/>
      <c r="NYF38" s="569"/>
      <c r="NYG38" s="569"/>
      <c r="NYH38" s="569"/>
      <c r="NYI38" s="569"/>
      <c r="NYJ38" s="569"/>
      <c r="NYK38" s="569"/>
      <c r="NYL38" s="569"/>
      <c r="NYM38" s="569"/>
      <c r="NYN38" s="569"/>
      <c r="NYO38" s="569"/>
      <c r="NYP38" s="569"/>
      <c r="NYQ38" s="569"/>
      <c r="NYR38" s="569"/>
      <c r="NYS38" s="569"/>
      <c r="NYT38" s="569"/>
      <c r="NYU38" s="569"/>
      <c r="NYV38" s="569"/>
      <c r="NYW38" s="569"/>
      <c r="NYX38" s="569"/>
      <c r="NYY38" s="569"/>
      <c r="NYZ38" s="569"/>
      <c r="NZA38" s="569"/>
      <c r="NZB38" s="569"/>
      <c r="NZC38" s="569"/>
      <c r="NZD38" s="569"/>
      <c r="NZE38" s="569"/>
      <c r="NZF38" s="569"/>
      <c r="NZG38" s="569"/>
      <c r="NZH38" s="569"/>
      <c r="NZI38" s="569"/>
      <c r="NZJ38" s="569"/>
      <c r="NZK38" s="569"/>
      <c r="NZL38" s="569"/>
      <c r="NZM38" s="569"/>
      <c r="NZN38" s="569"/>
      <c r="NZO38" s="569"/>
      <c r="NZP38" s="569"/>
      <c r="NZQ38" s="569"/>
      <c r="NZR38" s="569"/>
      <c r="NZS38" s="569"/>
      <c r="NZT38" s="569"/>
      <c r="NZU38" s="569"/>
      <c r="NZV38" s="569"/>
      <c r="NZW38" s="569"/>
      <c r="NZX38" s="569"/>
      <c r="NZY38" s="569"/>
      <c r="NZZ38" s="569"/>
      <c r="OAA38" s="569"/>
      <c r="OAB38" s="569"/>
      <c r="OAC38" s="569"/>
      <c r="OAD38" s="569"/>
      <c r="OAE38" s="569"/>
      <c r="OAF38" s="569"/>
      <c r="OAG38" s="569"/>
      <c r="OAH38" s="569"/>
      <c r="OAI38" s="569"/>
      <c r="OAJ38" s="569"/>
      <c r="OAK38" s="569"/>
      <c r="OAL38" s="569"/>
      <c r="OAM38" s="569"/>
      <c r="OAN38" s="569"/>
      <c r="OAO38" s="569"/>
      <c r="OAP38" s="569"/>
      <c r="OAQ38" s="569"/>
      <c r="OAR38" s="569"/>
      <c r="OAS38" s="569"/>
      <c r="OAT38" s="569"/>
      <c r="OAU38" s="569"/>
      <c r="OAV38" s="569"/>
      <c r="OAW38" s="569"/>
      <c r="OAX38" s="569"/>
      <c r="OAY38" s="569"/>
      <c r="OAZ38" s="569"/>
      <c r="OBA38" s="569"/>
      <c r="OBB38" s="569"/>
      <c r="OBC38" s="569"/>
      <c r="OBD38" s="569"/>
      <c r="OBE38" s="569"/>
      <c r="OBF38" s="569"/>
      <c r="OBG38" s="569"/>
      <c r="OBH38" s="569"/>
      <c r="OBI38" s="569"/>
      <c r="OBJ38" s="569"/>
      <c r="OBK38" s="569"/>
      <c r="OBL38" s="569"/>
      <c r="OBM38" s="569"/>
      <c r="OBN38" s="569"/>
      <c r="OBO38" s="569"/>
      <c r="OBP38" s="569"/>
      <c r="OBQ38" s="569"/>
      <c r="OBR38" s="569"/>
      <c r="OBS38" s="569"/>
      <c r="OBT38" s="569"/>
      <c r="OBU38" s="569"/>
      <c r="OBV38" s="569"/>
      <c r="OBW38" s="569"/>
      <c r="OBX38" s="569"/>
      <c r="OBY38" s="569"/>
      <c r="OBZ38" s="569"/>
      <c r="OCA38" s="569"/>
      <c r="OCB38" s="569"/>
      <c r="OCC38" s="569"/>
      <c r="OCD38" s="569"/>
      <c r="OCE38" s="569"/>
      <c r="OCF38" s="569"/>
      <c r="OCG38" s="569"/>
      <c r="OCH38" s="569"/>
      <c r="OCI38" s="569"/>
      <c r="OCJ38" s="569"/>
      <c r="OCK38" s="569"/>
      <c r="OCL38" s="569"/>
      <c r="OCM38" s="569"/>
      <c r="OCN38" s="569"/>
      <c r="OCO38" s="569"/>
      <c r="OCP38" s="569"/>
      <c r="OCQ38" s="569"/>
      <c r="OCR38" s="569"/>
      <c r="OCS38" s="569"/>
      <c r="OCT38" s="569"/>
      <c r="OCU38" s="569"/>
      <c r="OCV38" s="569"/>
      <c r="OCW38" s="569"/>
      <c r="OCX38" s="569"/>
      <c r="OCY38" s="569"/>
      <c r="OCZ38" s="569"/>
      <c r="ODA38" s="569"/>
      <c r="ODB38" s="569"/>
      <c r="ODC38" s="569"/>
      <c r="ODD38" s="569"/>
      <c r="ODE38" s="569"/>
      <c r="ODF38" s="569"/>
      <c r="ODG38" s="569"/>
      <c r="ODH38" s="569"/>
      <c r="ODI38" s="569"/>
      <c r="ODJ38" s="569"/>
      <c r="ODK38" s="569"/>
      <c r="ODL38" s="569"/>
      <c r="ODM38" s="569"/>
      <c r="ODN38" s="569"/>
      <c r="ODO38" s="569"/>
      <c r="ODP38" s="569"/>
      <c r="ODQ38" s="569"/>
      <c r="ODR38" s="569"/>
      <c r="ODS38" s="569"/>
      <c r="ODT38" s="569"/>
      <c r="ODU38" s="569"/>
      <c r="ODV38" s="569"/>
      <c r="ODW38" s="569"/>
      <c r="ODX38" s="569"/>
      <c r="ODY38" s="569"/>
      <c r="ODZ38" s="569"/>
      <c r="OEA38" s="569"/>
      <c r="OEB38" s="569"/>
      <c r="OEC38" s="569"/>
      <c r="OED38" s="569"/>
      <c r="OEE38" s="569"/>
      <c r="OEF38" s="569"/>
      <c r="OEG38" s="569"/>
      <c r="OEH38" s="569"/>
      <c r="OEI38" s="569"/>
      <c r="OEJ38" s="569"/>
      <c r="OEK38" s="569"/>
      <c r="OEL38" s="569"/>
      <c r="OEM38" s="569"/>
      <c r="OEN38" s="569"/>
      <c r="OEO38" s="569"/>
      <c r="OEP38" s="569"/>
      <c r="OEQ38" s="569"/>
      <c r="OER38" s="569"/>
      <c r="OES38" s="569"/>
      <c r="OET38" s="569"/>
      <c r="OEU38" s="569"/>
      <c r="OEV38" s="569"/>
      <c r="OEW38" s="569"/>
      <c r="OEX38" s="569"/>
      <c r="OEY38" s="569"/>
      <c r="OEZ38" s="569"/>
      <c r="OFA38" s="569"/>
      <c r="OFB38" s="569"/>
      <c r="OFC38" s="569"/>
      <c r="OFD38" s="569"/>
      <c r="OFE38" s="569"/>
      <c r="OFF38" s="569"/>
      <c r="OFG38" s="569"/>
      <c r="OFH38" s="569"/>
      <c r="OFI38" s="569"/>
      <c r="OFJ38" s="569"/>
      <c r="OFK38" s="569"/>
      <c r="OFL38" s="569"/>
      <c r="OFM38" s="569"/>
      <c r="OFN38" s="569"/>
      <c r="OFO38" s="569"/>
      <c r="OFP38" s="569"/>
      <c r="OFQ38" s="569"/>
      <c r="OFR38" s="569"/>
      <c r="OFS38" s="569"/>
      <c r="OFT38" s="569"/>
      <c r="OFU38" s="569"/>
      <c r="OFV38" s="569"/>
      <c r="OFW38" s="569"/>
      <c r="OFX38" s="569"/>
      <c r="OFY38" s="569"/>
      <c r="OFZ38" s="569"/>
      <c r="OGA38" s="569"/>
      <c r="OGB38" s="569"/>
      <c r="OGC38" s="569"/>
      <c r="OGD38" s="569"/>
      <c r="OGE38" s="569"/>
      <c r="OGF38" s="569"/>
      <c r="OGG38" s="569"/>
      <c r="OGH38" s="569"/>
      <c r="OGI38" s="569"/>
      <c r="OGJ38" s="569"/>
      <c r="OGK38" s="569"/>
      <c r="OGL38" s="569"/>
      <c r="OGM38" s="569"/>
      <c r="OGN38" s="569"/>
      <c r="OGO38" s="569"/>
      <c r="OGP38" s="569"/>
      <c r="OGQ38" s="569"/>
      <c r="OGR38" s="569"/>
      <c r="OGS38" s="569"/>
      <c r="OGT38" s="569"/>
      <c r="OGU38" s="569"/>
      <c r="OGV38" s="569"/>
      <c r="OGW38" s="569"/>
      <c r="OGX38" s="569"/>
      <c r="OGY38" s="569"/>
      <c r="OGZ38" s="569"/>
      <c r="OHA38" s="569"/>
      <c r="OHB38" s="569"/>
      <c r="OHC38" s="569"/>
      <c r="OHD38" s="569"/>
      <c r="OHE38" s="569"/>
      <c r="OHF38" s="569"/>
      <c r="OHG38" s="569"/>
      <c r="OHH38" s="569"/>
      <c r="OHI38" s="569"/>
      <c r="OHJ38" s="569"/>
      <c r="OHK38" s="569"/>
      <c r="OHL38" s="569"/>
      <c r="OHM38" s="569"/>
      <c r="OHN38" s="569"/>
      <c r="OHO38" s="569"/>
      <c r="OHP38" s="569"/>
      <c r="OHQ38" s="569"/>
      <c r="OHR38" s="569"/>
      <c r="OHS38" s="569"/>
      <c r="OHT38" s="569"/>
      <c r="OHU38" s="569"/>
      <c r="OHV38" s="569"/>
      <c r="OHW38" s="569"/>
      <c r="OHX38" s="569"/>
      <c r="OHY38" s="569"/>
      <c r="OHZ38" s="569"/>
      <c r="OIA38" s="569"/>
      <c r="OIB38" s="569"/>
      <c r="OIC38" s="569"/>
      <c r="OID38" s="569"/>
      <c r="OIE38" s="569"/>
      <c r="OIF38" s="569"/>
      <c r="OIG38" s="569"/>
      <c r="OIH38" s="569"/>
      <c r="OII38" s="569"/>
      <c r="OIJ38" s="569"/>
      <c r="OIK38" s="569"/>
      <c r="OIL38" s="569"/>
      <c r="OIM38" s="569"/>
      <c r="OIN38" s="569"/>
      <c r="OIO38" s="569"/>
      <c r="OIP38" s="569"/>
      <c r="OIQ38" s="569"/>
      <c r="OIR38" s="569"/>
      <c r="OIS38" s="569"/>
      <c r="OIT38" s="569"/>
      <c r="OIU38" s="569"/>
      <c r="OIV38" s="569"/>
      <c r="OIW38" s="569"/>
      <c r="OIX38" s="569"/>
      <c r="OIY38" s="569"/>
      <c r="OIZ38" s="569"/>
      <c r="OJA38" s="569"/>
      <c r="OJB38" s="569"/>
      <c r="OJC38" s="569"/>
      <c r="OJD38" s="569"/>
      <c r="OJE38" s="569"/>
      <c r="OJF38" s="569"/>
      <c r="OJG38" s="569"/>
      <c r="OJH38" s="569"/>
      <c r="OJI38" s="569"/>
      <c r="OJJ38" s="569"/>
      <c r="OJK38" s="569"/>
      <c r="OJL38" s="569"/>
      <c r="OJM38" s="569"/>
      <c r="OJN38" s="569"/>
      <c r="OJO38" s="569"/>
      <c r="OJP38" s="569"/>
      <c r="OJQ38" s="569"/>
      <c r="OJR38" s="569"/>
      <c r="OJS38" s="569"/>
      <c r="OJT38" s="569"/>
      <c r="OJU38" s="569"/>
      <c r="OJV38" s="569"/>
      <c r="OJW38" s="569"/>
      <c r="OJX38" s="569"/>
      <c r="OJY38" s="569"/>
      <c r="OJZ38" s="569"/>
      <c r="OKA38" s="569"/>
      <c r="OKB38" s="569"/>
      <c r="OKC38" s="569"/>
      <c r="OKD38" s="569"/>
      <c r="OKE38" s="569"/>
      <c r="OKF38" s="569"/>
      <c r="OKG38" s="569"/>
      <c r="OKH38" s="569"/>
      <c r="OKI38" s="569"/>
      <c r="OKJ38" s="569"/>
      <c r="OKK38" s="569"/>
      <c r="OKL38" s="569"/>
      <c r="OKM38" s="569"/>
      <c r="OKN38" s="569"/>
      <c r="OKO38" s="569"/>
      <c r="OKP38" s="569"/>
      <c r="OKQ38" s="569"/>
      <c r="OKR38" s="569"/>
      <c r="OKS38" s="569"/>
      <c r="OKT38" s="569"/>
      <c r="OKU38" s="569"/>
      <c r="OKV38" s="569"/>
      <c r="OKW38" s="569"/>
      <c r="OKX38" s="569"/>
      <c r="OKY38" s="569"/>
      <c r="OKZ38" s="569"/>
      <c r="OLA38" s="569"/>
      <c r="OLB38" s="569"/>
      <c r="OLC38" s="569"/>
      <c r="OLD38" s="569"/>
      <c r="OLE38" s="569"/>
      <c r="OLF38" s="569"/>
      <c r="OLG38" s="569"/>
      <c r="OLH38" s="569"/>
      <c r="OLI38" s="569"/>
      <c r="OLJ38" s="569"/>
      <c r="OLK38" s="569"/>
      <c r="OLL38" s="569"/>
      <c r="OLM38" s="569"/>
      <c r="OLN38" s="569"/>
      <c r="OLO38" s="569"/>
      <c r="OLP38" s="569"/>
      <c r="OLQ38" s="569"/>
      <c r="OLR38" s="569"/>
      <c r="OLS38" s="569"/>
      <c r="OLT38" s="569"/>
      <c r="OLU38" s="569"/>
      <c r="OLV38" s="569"/>
      <c r="OLW38" s="569"/>
      <c r="OLX38" s="569"/>
      <c r="OLY38" s="569"/>
      <c r="OLZ38" s="569"/>
      <c r="OMA38" s="569"/>
      <c r="OMB38" s="569"/>
      <c r="OMC38" s="569"/>
      <c r="OMD38" s="569"/>
      <c r="OME38" s="569"/>
      <c r="OMF38" s="569"/>
      <c r="OMG38" s="569"/>
      <c r="OMH38" s="569"/>
      <c r="OMI38" s="569"/>
      <c r="OMJ38" s="569"/>
      <c r="OMK38" s="569"/>
      <c r="OML38" s="569"/>
      <c r="OMM38" s="569"/>
      <c r="OMN38" s="569"/>
      <c r="OMO38" s="569"/>
      <c r="OMP38" s="569"/>
      <c r="OMQ38" s="569"/>
      <c r="OMR38" s="569"/>
      <c r="OMS38" s="569"/>
      <c r="OMT38" s="569"/>
      <c r="OMU38" s="569"/>
      <c r="OMV38" s="569"/>
      <c r="OMW38" s="569"/>
      <c r="OMX38" s="569"/>
      <c r="OMY38" s="569"/>
      <c r="OMZ38" s="569"/>
      <c r="ONA38" s="569"/>
      <c r="ONB38" s="569"/>
      <c r="ONC38" s="569"/>
      <c r="OND38" s="569"/>
      <c r="ONE38" s="569"/>
      <c r="ONF38" s="569"/>
      <c r="ONG38" s="569"/>
      <c r="ONH38" s="569"/>
      <c r="ONI38" s="569"/>
      <c r="ONJ38" s="569"/>
      <c r="ONK38" s="569"/>
      <c r="ONL38" s="569"/>
      <c r="ONM38" s="569"/>
      <c r="ONN38" s="569"/>
      <c r="ONO38" s="569"/>
      <c r="ONP38" s="569"/>
      <c r="ONQ38" s="569"/>
      <c r="ONR38" s="569"/>
      <c r="ONS38" s="569"/>
      <c r="ONT38" s="569"/>
      <c r="ONU38" s="569"/>
      <c r="ONV38" s="569"/>
      <c r="ONW38" s="569"/>
      <c r="ONX38" s="569"/>
      <c r="ONY38" s="569"/>
      <c r="ONZ38" s="569"/>
      <c r="OOA38" s="569"/>
      <c r="OOB38" s="569"/>
      <c r="OOC38" s="569"/>
      <c r="OOD38" s="569"/>
      <c r="OOE38" s="569"/>
      <c r="OOF38" s="569"/>
      <c r="OOG38" s="569"/>
      <c r="OOH38" s="569"/>
      <c r="OOI38" s="569"/>
      <c r="OOJ38" s="569"/>
      <c r="OOK38" s="569"/>
      <c r="OOL38" s="569"/>
      <c r="OOM38" s="569"/>
      <c r="OON38" s="569"/>
      <c r="OOO38" s="569"/>
      <c r="OOP38" s="569"/>
      <c r="OOQ38" s="569"/>
      <c r="OOR38" s="569"/>
      <c r="OOS38" s="569"/>
      <c r="OOT38" s="569"/>
      <c r="OOU38" s="569"/>
      <c r="OOV38" s="569"/>
      <c r="OOW38" s="569"/>
      <c r="OOX38" s="569"/>
      <c r="OOY38" s="569"/>
      <c r="OOZ38" s="569"/>
      <c r="OPA38" s="569"/>
      <c r="OPB38" s="569"/>
      <c r="OPC38" s="569"/>
      <c r="OPD38" s="569"/>
      <c r="OPE38" s="569"/>
      <c r="OPF38" s="569"/>
      <c r="OPG38" s="569"/>
      <c r="OPH38" s="569"/>
      <c r="OPI38" s="569"/>
      <c r="OPJ38" s="569"/>
      <c r="OPK38" s="569"/>
      <c r="OPL38" s="569"/>
      <c r="OPM38" s="569"/>
      <c r="OPN38" s="569"/>
      <c r="OPO38" s="569"/>
      <c r="OPP38" s="569"/>
      <c r="OPQ38" s="569"/>
      <c r="OPR38" s="569"/>
      <c r="OPS38" s="569"/>
      <c r="OPT38" s="569"/>
      <c r="OPU38" s="569"/>
      <c r="OPV38" s="569"/>
      <c r="OPW38" s="569"/>
      <c r="OPX38" s="569"/>
      <c r="OPY38" s="569"/>
      <c r="OPZ38" s="569"/>
      <c r="OQA38" s="569"/>
      <c r="OQB38" s="569"/>
      <c r="OQC38" s="569"/>
      <c r="OQD38" s="569"/>
      <c r="OQE38" s="569"/>
      <c r="OQF38" s="569"/>
      <c r="OQG38" s="569"/>
      <c r="OQH38" s="569"/>
      <c r="OQI38" s="569"/>
      <c r="OQJ38" s="569"/>
      <c r="OQK38" s="569"/>
      <c r="OQL38" s="569"/>
      <c r="OQM38" s="569"/>
      <c r="OQN38" s="569"/>
      <c r="OQO38" s="569"/>
      <c r="OQP38" s="569"/>
      <c r="OQQ38" s="569"/>
      <c r="OQR38" s="569"/>
      <c r="OQS38" s="569"/>
      <c r="OQT38" s="569"/>
      <c r="OQU38" s="569"/>
      <c r="OQV38" s="569"/>
      <c r="OQW38" s="569"/>
      <c r="OQX38" s="569"/>
      <c r="OQY38" s="569"/>
      <c r="OQZ38" s="569"/>
      <c r="ORA38" s="569"/>
      <c r="ORB38" s="569"/>
      <c r="ORC38" s="569"/>
      <c r="ORD38" s="569"/>
      <c r="ORE38" s="569"/>
      <c r="ORF38" s="569"/>
      <c r="ORG38" s="569"/>
      <c r="ORH38" s="569"/>
      <c r="ORI38" s="569"/>
      <c r="ORJ38" s="569"/>
      <c r="ORK38" s="569"/>
      <c r="ORL38" s="569"/>
      <c r="ORM38" s="569"/>
      <c r="ORN38" s="569"/>
      <c r="ORO38" s="569"/>
      <c r="ORP38" s="569"/>
      <c r="ORQ38" s="569"/>
      <c r="ORR38" s="569"/>
      <c r="ORS38" s="569"/>
      <c r="ORT38" s="569"/>
      <c r="ORU38" s="569"/>
      <c r="ORV38" s="569"/>
      <c r="ORW38" s="569"/>
      <c r="ORX38" s="569"/>
      <c r="ORY38" s="569"/>
      <c r="ORZ38" s="569"/>
      <c r="OSA38" s="569"/>
      <c r="OSB38" s="569"/>
      <c r="OSC38" s="569"/>
      <c r="OSD38" s="569"/>
      <c r="OSE38" s="569"/>
      <c r="OSF38" s="569"/>
      <c r="OSG38" s="569"/>
      <c r="OSH38" s="569"/>
      <c r="OSI38" s="569"/>
      <c r="OSJ38" s="569"/>
      <c r="OSK38" s="569"/>
      <c r="OSL38" s="569"/>
      <c r="OSM38" s="569"/>
      <c r="OSN38" s="569"/>
      <c r="OSO38" s="569"/>
      <c r="OSP38" s="569"/>
      <c r="OSQ38" s="569"/>
      <c r="OSR38" s="569"/>
      <c r="OSS38" s="569"/>
      <c r="OST38" s="569"/>
      <c r="OSU38" s="569"/>
      <c r="OSV38" s="569"/>
      <c r="OSW38" s="569"/>
      <c r="OSX38" s="569"/>
      <c r="OSY38" s="569"/>
      <c r="OSZ38" s="569"/>
      <c r="OTA38" s="569"/>
      <c r="OTB38" s="569"/>
      <c r="OTC38" s="569"/>
      <c r="OTD38" s="569"/>
      <c r="OTE38" s="569"/>
      <c r="OTF38" s="569"/>
      <c r="OTG38" s="569"/>
      <c r="OTH38" s="569"/>
      <c r="OTI38" s="569"/>
      <c r="OTJ38" s="569"/>
      <c r="OTK38" s="569"/>
      <c r="OTL38" s="569"/>
      <c r="OTM38" s="569"/>
      <c r="OTN38" s="569"/>
      <c r="OTO38" s="569"/>
      <c r="OTP38" s="569"/>
      <c r="OTQ38" s="569"/>
      <c r="OTR38" s="569"/>
      <c r="OTS38" s="569"/>
      <c r="OTT38" s="569"/>
      <c r="OTU38" s="569"/>
      <c r="OTV38" s="569"/>
      <c r="OTW38" s="569"/>
      <c r="OTX38" s="569"/>
      <c r="OTY38" s="569"/>
      <c r="OTZ38" s="569"/>
      <c r="OUA38" s="569"/>
      <c r="OUB38" s="569"/>
      <c r="OUC38" s="569"/>
      <c r="OUD38" s="569"/>
      <c r="OUE38" s="569"/>
      <c r="OUF38" s="569"/>
      <c r="OUG38" s="569"/>
      <c r="OUH38" s="569"/>
      <c r="OUI38" s="569"/>
      <c r="OUJ38" s="569"/>
      <c r="OUK38" s="569"/>
      <c r="OUL38" s="569"/>
      <c r="OUM38" s="569"/>
      <c r="OUN38" s="569"/>
      <c r="OUO38" s="569"/>
      <c r="OUP38" s="569"/>
      <c r="OUQ38" s="569"/>
      <c r="OUR38" s="569"/>
      <c r="OUS38" s="569"/>
      <c r="OUT38" s="569"/>
      <c r="OUU38" s="569"/>
      <c r="OUV38" s="569"/>
      <c r="OUW38" s="569"/>
      <c r="OUX38" s="569"/>
      <c r="OUY38" s="569"/>
      <c r="OUZ38" s="569"/>
      <c r="OVA38" s="569"/>
      <c r="OVB38" s="569"/>
      <c r="OVC38" s="569"/>
      <c r="OVD38" s="569"/>
      <c r="OVE38" s="569"/>
      <c r="OVF38" s="569"/>
      <c r="OVG38" s="569"/>
      <c r="OVH38" s="569"/>
      <c r="OVI38" s="569"/>
      <c r="OVJ38" s="569"/>
      <c r="OVK38" s="569"/>
      <c r="OVL38" s="569"/>
      <c r="OVM38" s="569"/>
      <c r="OVN38" s="569"/>
      <c r="OVO38" s="569"/>
      <c r="OVP38" s="569"/>
      <c r="OVQ38" s="569"/>
      <c r="OVR38" s="569"/>
      <c r="OVS38" s="569"/>
      <c r="OVT38" s="569"/>
      <c r="OVU38" s="569"/>
      <c r="OVV38" s="569"/>
      <c r="OVW38" s="569"/>
      <c r="OVX38" s="569"/>
      <c r="OVY38" s="569"/>
      <c r="OVZ38" s="569"/>
      <c r="OWA38" s="569"/>
      <c r="OWB38" s="569"/>
      <c r="OWC38" s="569"/>
      <c r="OWD38" s="569"/>
      <c r="OWE38" s="569"/>
      <c r="OWF38" s="569"/>
      <c r="OWG38" s="569"/>
      <c r="OWH38" s="569"/>
      <c r="OWI38" s="569"/>
      <c r="OWJ38" s="569"/>
      <c r="OWK38" s="569"/>
      <c r="OWL38" s="569"/>
      <c r="OWM38" s="569"/>
      <c r="OWN38" s="569"/>
      <c r="OWO38" s="569"/>
      <c r="OWP38" s="569"/>
      <c r="OWQ38" s="569"/>
      <c r="OWR38" s="569"/>
      <c r="OWS38" s="569"/>
      <c r="OWT38" s="569"/>
      <c r="OWU38" s="569"/>
      <c r="OWV38" s="569"/>
      <c r="OWW38" s="569"/>
      <c r="OWX38" s="569"/>
      <c r="OWY38" s="569"/>
      <c r="OWZ38" s="569"/>
      <c r="OXA38" s="569"/>
      <c r="OXB38" s="569"/>
      <c r="OXC38" s="569"/>
      <c r="OXD38" s="569"/>
      <c r="OXE38" s="569"/>
      <c r="OXF38" s="569"/>
      <c r="OXG38" s="569"/>
      <c r="OXH38" s="569"/>
      <c r="OXI38" s="569"/>
      <c r="OXJ38" s="569"/>
      <c r="OXK38" s="569"/>
      <c r="OXL38" s="569"/>
      <c r="OXM38" s="569"/>
      <c r="OXN38" s="569"/>
      <c r="OXO38" s="569"/>
      <c r="OXP38" s="569"/>
      <c r="OXQ38" s="569"/>
      <c r="OXR38" s="569"/>
      <c r="OXS38" s="569"/>
      <c r="OXT38" s="569"/>
      <c r="OXU38" s="569"/>
      <c r="OXV38" s="569"/>
      <c r="OXW38" s="569"/>
      <c r="OXX38" s="569"/>
      <c r="OXY38" s="569"/>
      <c r="OXZ38" s="569"/>
      <c r="OYA38" s="569"/>
      <c r="OYB38" s="569"/>
      <c r="OYC38" s="569"/>
      <c r="OYD38" s="569"/>
      <c r="OYE38" s="569"/>
      <c r="OYF38" s="569"/>
      <c r="OYG38" s="569"/>
      <c r="OYH38" s="569"/>
      <c r="OYI38" s="569"/>
      <c r="OYJ38" s="569"/>
      <c r="OYK38" s="569"/>
      <c r="OYL38" s="569"/>
      <c r="OYM38" s="569"/>
      <c r="OYN38" s="569"/>
      <c r="OYO38" s="569"/>
      <c r="OYP38" s="569"/>
      <c r="OYQ38" s="569"/>
      <c r="OYR38" s="569"/>
      <c r="OYS38" s="569"/>
      <c r="OYT38" s="569"/>
      <c r="OYU38" s="569"/>
      <c r="OYV38" s="569"/>
      <c r="OYW38" s="569"/>
      <c r="OYX38" s="569"/>
      <c r="OYY38" s="569"/>
      <c r="OYZ38" s="569"/>
      <c r="OZA38" s="569"/>
      <c r="OZB38" s="569"/>
      <c r="OZC38" s="569"/>
      <c r="OZD38" s="569"/>
      <c r="OZE38" s="569"/>
      <c r="OZF38" s="569"/>
      <c r="OZG38" s="569"/>
      <c r="OZH38" s="569"/>
      <c r="OZI38" s="569"/>
      <c r="OZJ38" s="569"/>
      <c r="OZK38" s="569"/>
      <c r="OZL38" s="569"/>
      <c r="OZM38" s="569"/>
      <c r="OZN38" s="569"/>
      <c r="OZO38" s="569"/>
      <c r="OZP38" s="569"/>
      <c r="OZQ38" s="569"/>
      <c r="OZR38" s="569"/>
      <c r="OZS38" s="569"/>
      <c r="OZT38" s="569"/>
      <c r="OZU38" s="569"/>
      <c r="OZV38" s="569"/>
      <c r="OZW38" s="569"/>
      <c r="OZX38" s="569"/>
      <c r="OZY38" s="569"/>
      <c r="OZZ38" s="569"/>
      <c r="PAA38" s="569"/>
      <c r="PAB38" s="569"/>
      <c r="PAC38" s="569"/>
      <c r="PAD38" s="569"/>
      <c r="PAE38" s="569"/>
      <c r="PAF38" s="569"/>
      <c r="PAG38" s="569"/>
      <c r="PAH38" s="569"/>
      <c r="PAI38" s="569"/>
      <c r="PAJ38" s="569"/>
      <c r="PAK38" s="569"/>
      <c r="PAL38" s="569"/>
      <c r="PAM38" s="569"/>
      <c r="PAN38" s="569"/>
      <c r="PAO38" s="569"/>
      <c r="PAP38" s="569"/>
      <c r="PAQ38" s="569"/>
      <c r="PAR38" s="569"/>
      <c r="PAS38" s="569"/>
      <c r="PAT38" s="569"/>
      <c r="PAU38" s="569"/>
      <c r="PAV38" s="569"/>
      <c r="PAW38" s="569"/>
      <c r="PAX38" s="569"/>
      <c r="PAY38" s="569"/>
      <c r="PAZ38" s="569"/>
      <c r="PBA38" s="569"/>
      <c r="PBB38" s="569"/>
      <c r="PBC38" s="569"/>
      <c r="PBD38" s="569"/>
      <c r="PBE38" s="569"/>
      <c r="PBF38" s="569"/>
      <c r="PBG38" s="569"/>
      <c r="PBH38" s="569"/>
      <c r="PBI38" s="569"/>
      <c r="PBJ38" s="569"/>
      <c r="PBK38" s="569"/>
      <c r="PBL38" s="569"/>
      <c r="PBM38" s="569"/>
      <c r="PBN38" s="569"/>
      <c r="PBO38" s="569"/>
      <c r="PBP38" s="569"/>
      <c r="PBQ38" s="569"/>
      <c r="PBR38" s="569"/>
      <c r="PBS38" s="569"/>
      <c r="PBT38" s="569"/>
      <c r="PBU38" s="569"/>
      <c r="PBV38" s="569"/>
      <c r="PBW38" s="569"/>
      <c r="PBX38" s="569"/>
      <c r="PBY38" s="569"/>
      <c r="PBZ38" s="569"/>
      <c r="PCA38" s="569"/>
      <c r="PCB38" s="569"/>
      <c r="PCC38" s="569"/>
      <c r="PCD38" s="569"/>
      <c r="PCE38" s="569"/>
      <c r="PCF38" s="569"/>
      <c r="PCG38" s="569"/>
      <c r="PCH38" s="569"/>
      <c r="PCI38" s="569"/>
      <c r="PCJ38" s="569"/>
      <c r="PCK38" s="569"/>
      <c r="PCL38" s="569"/>
      <c r="PCM38" s="569"/>
      <c r="PCN38" s="569"/>
      <c r="PCO38" s="569"/>
      <c r="PCP38" s="569"/>
      <c r="PCQ38" s="569"/>
      <c r="PCR38" s="569"/>
      <c r="PCS38" s="569"/>
      <c r="PCT38" s="569"/>
      <c r="PCU38" s="569"/>
      <c r="PCV38" s="569"/>
      <c r="PCW38" s="569"/>
      <c r="PCX38" s="569"/>
      <c r="PCY38" s="569"/>
      <c r="PCZ38" s="569"/>
      <c r="PDA38" s="569"/>
      <c r="PDB38" s="569"/>
      <c r="PDC38" s="569"/>
      <c r="PDD38" s="569"/>
      <c r="PDE38" s="569"/>
      <c r="PDF38" s="569"/>
      <c r="PDG38" s="569"/>
      <c r="PDH38" s="569"/>
      <c r="PDI38" s="569"/>
      <c r="PDJ38" s="569"/>
      <c r="PDK38" s="569"/>
      <c r="PDL38" s="569"/>
      <c r="PDM38" s="569"/>
      <c r="PDN38" s="569"/>
      <c r="PDO38" s="569"/>
      <c r="PDP38" s="569"/>
      <c r="PDQ38" s="569"/>
      <c r="PDR38" s="569"/>
      <c r="PDS38" s="569"/>
      <c r="PDT38" s="569"/>
      <c r="PDU38" s="569"/>
      <c r="PDV38" s="569"/>
      <c r="PDW38" s="569"/>
      <c r="PDX38" s="569"/>
      <c r="PDY38" s="569"/>
      <c r="PDZ38" s="569"/>
      <c r="PEA38" s="569"/>
      <c r="PEB38" s="569"/>
      <c r="PEC38" s="569"/>
      <c r="PED38" s="569"/>
      <c r="PEE38" s="569"/>
      <c r="PEF38" s="569"/>
      <c r="PEG38" s="569"/>
      <c r="PEH38" s="569"/>
      <c r="PEI38" s="569"/>
      <c r="PEJ38" s="569"/>
      <c r="PEK38" s="569"/>
      <c r="PEL38" s="569"/>
      <c r="PEM38" s="569"/>
      <c r="PEN38" s="569"/>
      <c r="PEO38" s="569"/>
      <c r="PEP38" s="569"/>
      <c r="PEQ38" s="569"/>
      <c r="PER38" s="569"/>
      <c r="PES38" s="569"/>
      <c r="PET38" s="569"/>
      <c r="PEU38" s="569"/>
      <c r="PEV38" s="569"/>
      <c r="PEW38" s="569"/>
      <c r="PEX38" s="569"/>
      <c r="PEY38" s="569"/>
      <c r="PEZ38" s="569"/>
      <c r="PFA38" s="569"/>
      <c r="PFB38" s="569"/>
      <c r="PFC38" s="569"/>
      <c r="PFD38" s="569"/>
      <c r="PFE38" s="569"/>
      <c r="PFF38" s="569"/>
      <c r="PFG38" s="569"/>
      <c r="PFH38" s="569"/>
      <c r="PFI38" s="569"/>
      <c r="PFJ38" s="569"/>
      <c r="PFK38" s="569"/>
      <c r="PFL38" s="569"/>
      <c r="PFM38" s="569"/>
      <c r="PFN38" s="569"/>
      <c r="PFO38" s="569"/>
      <c r="PFP38" s="569"/>
      <c r="PFQ38" s="569"/>
      <c r="PFR38" s="569"/>
      <c r="PFS38" s="569"/>
      <c r="PFT38" s="569"/>
      <c r="PFU38" s="569"/>
      <c r="PFV38" s="569"/>
      <c r="PFW38" s="569"/>
      <c r="PFX38" s="569"/>
      <c r="PFY38" s="569"/>
      <c r="PFZ38" s="569"/>
      <c r="PGA38" s="569"/>
      <c r="PGB38" s="569"/>
      <c r="PGC38" s="569"/>
      <c r="PGD38" s="569"/>
      <c r="PGE38" s="569"/>
      <c r="PGF38" s="569"/>
      <c r="PGG38" s="569"/>
      <c r="PGH38" s="569"/>
      <c r="PGI38" s="569"/>
      <c r="PGJ38" s="569"/>
      <c r="PGK38" s="569"/>
      <c r="PGL38" s="569"/>
      <c r="PGM38" s="569"/>
      <c r="PGN38" s="569"/>
      <c r="PGO38" s="569"/>
      <c r="PGP38" s="569"/>
      <c r="PGQ38" s="569"/>
      <c r="PGR38" s="569"/>
      <c r="PGS38" s="569"/>
      <c r="PGT38" s="569"/>
      <c r="PGU38" s="569"/>
      <c r="PGV38" s="569"/>
      <c r="PGW38" s="569"/>
      <c r="PGX38" s="569"/>
      <c r="PGY38" s="569"/>
      <c r="PGZ38" s="569"/>
      <c r="PHA38" s="569"/>
      <c r="PHB38" s="569"/>
      <c r="PHC38" s="569"/>
      <c r="PHD38" s="569"/>
      <c r="PHE38" s="569"/>
      <c r="PHF38" s="569"/>
      <c r="PHG38" s="569"/>
      <c r="PHH38" s="569"/>
      <c r="PHI38" s="569"/>
      <c r="PHJ38" s="569"/>
      <c r="PHK38" s="569"/>
      <c r="PHL38" s="569"/>
      <c r="PHM38" s="569"/>
      <c r="PHN38" s="569"/>
      <c r="PHO38" s="569"/>
      <c r="PHP38" s="569"/>
      <c r="PHQ38" s="569"/>
      <c r="PHR38" s="569"/>
      <c r="PHS38" s="569"/>
      <c r="PHT38" s="569"/>
      <c r="PHU38" s="569"/>
      <c r="PHV38" s="569"/>
      <c r="PHW38" s="569"/>
      <c r="PHX38" s="569"/>
      <c r="PHY38" s="569"/>
      <c r="PHZ38" s="569"/>
      <c r="PIA38" s="569"/>
      <c r="PIB38" s="569"/>
      <c r="PIC38" s="569"/>
      <c r="PID38" s="569"/>
      <c r="PIE38" s="569"/>
      <c r="PIF38" s="569"/>
      <c r="PIG38" s="569"/>
      <c r="PIH38" s="569"/>
      <c r="PII38" s="569"/>
      <c r="PIJ38" s="569"/>
      <c r="PIK38" s="569"/>
      <c r="PIL38" s="569"/>
      <c r="PIM38" s="569"/>
      <c r="PIN38" s="569"/>
      <c r="PIO38" s="569"/>
      <c r="PIP38" s="569"/>
      <c r="PIQ38" s="569"/>
      <c r="PIR38" s="569"/>
      <c r="PIS38" s="569"/>
      <c r="PIT38" s="569"/>
      <c r="PIU38" s="569"/>
      <c r="PIV38" s="569"/>
      <c r="PIW38" s="569"/>
      <c r="PIX38" s="569"/>
      <c r="PIY38" s="569"/>
      <c r="PIZ38" s="569"/>
      <c r="PJA38" s="569"/>
      <c r="PJB38" s="569"/>
      <c r="PJC38" s="569"/>
      <c r="PJD38" s="569"/>
      <c r="PJE38" s="569"/>
      <c r="PJF38" s="569"/>
      <c r="PJG38" s="569"/>
      <c r="PJH38" s="569"/>
      <c r="PJI38" s="569"/>
      <c r="PJJ38" s="569"/>
      <c r="PJK38" s="569"/>
      <c r="PJL38" s="569"/>
      <c r="PJM38" s="569"/>
      <c r="PJN38" s="569"/>
      <c r="PJO38" s="569"/>
      <c r="PJP38" s="569"/>
      <c r="PJQ38" s="569"/>
      <c r="PJR38" s="569"/>
      <c r="PJS38" s="569"/>
      <c r="PJT38" s="569"/>
      <c r="PJU38" s="569"/>
      <c r="PJV38" s="569"/>
      <c r="PJW38" s="569"/>
      <c r="PJX38" s="569"/>
      <c r="PJY38" s="569"/>
      <c r="PJZ38" s="569"/>
      <c r="PKA38" s="569"/>
      <c r="PKB38" s="569"/>
      <c r="PKC38" s="569"/>
      <c r="PKD38" s="569"/>
      <c r="PKE38" s="569"/>
      <c r="PKF38" s="569"/>
      <c r="PKG38" s="569"/>
      <c r="PKH38" s="569"/>
      <c r="PKI38" s="569"/>
      <c r="PKJ38" s="569"/>
      <c r="PKK38" s="569"/>
      <c r="PKL38" s="569"/>
      <c r="PKM38" s="569"/>
      <c r="PKN38" s="569"/>
      <c r="PKO38" s="569"/>
      <c r="PKP38" s="569"/>
      <c r="PKQ38" s="569"/>
      <c r="PKR38" s="569"/>
      <c r="PKS38" s="569"/>
      <c r="PKT38" s="569"/>
      <c r="PKU38" s="569"/>
      <c r="PKV38" s="569"/>
      <c r="PKW38" s="569"/>
      <c r="PKX38" s="569"/>
      <c r="PKY38" s="569"/>
      <c r="PKZ38" s="569"/>
      <c r="PLA38" s="569"/>
      <c r="PLB38" s="569"/>
      <c r="PLC38" s="569"/>
      <c r="PLD38" s="569"/>
      <c r="PLE38" s="569"/>
      <c r="PLF38" s="569"/>
      <c r="PLG38" s="569"/>
      <c r="PLH38" s="569"/>
      <c r="PLI38" s="569"/>
      <c r="PLJ38" s="569"/>
      <c r="PLK38" s="569"/>
      <c r="PLL38" s="569"/>
      <c r="PLM38" s="569"/>
      <c r="PLN38" s="569"/>
      <c r="PLO38" s="569"/>
      <c r="PLP38" s="569"/>
      <c r="PLQ38" s="569"/>
      <c r="PLR38" s="569"/>
      <c r="PLS38" s="569"/>
      <c r="PLT38" s="569"/>
      <c r="PLU38" s="569"/>
      <c r="PLV38" s="569"/>
      <c r="PLW38" s="569"/>
      <c r="PLX38" s="569"/>
      <c r="PLY38" s="569"/>
      <c r="PLZ38" s="569"/>
      <c r="PMA38" s="569"/>
      <c r="PMB38" s="569"/>
      <c r="PMC38" s="569"/>
      <c r="PMD38" s="569"/>
      <c r="PME38" s="569"/>
      <c r="PMF38" s="569"/>
      <c r="PMG38" s="569"/>
      <c r="PMH38" s="569"/>
      <c r="PMI38" s="569"/>
      <c r="PMJ38" s="569"/>
      <c r="PMK38" s="569"/>
      <c r="PML38" s="569"/>
      <c r="PMM38" s="569"/>
      <c r="PMN38" s="569"/>
      <c r="PMO38" s="569"/>
      <c r="PMP38" s="569"/>
      <c r="PMQ38" s="569"/>
      <c r="PMR38" s="569"/>
      <c r="PMS38" s="569"/>
      <c r="PMT38" s="569"/>
      <c r="PMU38" s="569"/>
      <c r="PMV38" s="569"/>
      <c r="PMW38" s="569"/>
      <c r="PMX38" s="569"/>
      <c r="PMY38" s="569"/>
      <c r="PMZ38" s="569"/>
      <c r="PNA38" s="569"/>
      <c r="PNB38" s="569"/>
      <c r="PNC38" s="569"/>
      <c r="PND38" s="569"/>
      <c r="PNE38" s="569"/>
      <c r="PNF38" s="569"/>
      <c r="PNG38" s="569"/>
      <c r="PNH38" s="569"/>
      <c r="PNI38" s="569"/>
      <c r="PNJ38" s="569"/>
      <c r="PNK38" s="569"/>
      <c r="PNL38" s="569"/>
      <c r="PNM38" s="569"/>
      <c r="PNN38" s="569"/>
      <c r="PNO38" s="569"/>
      <c r="PNP38" s="569"/>
      <c r="PNQ38" s="569"/>
      <c r="PNR38" s="569"/>
      <c r="PNS38" s="569"/>
      <c r="PNT38" s="569"/>
      <c r="PNU38" s="569"/>
      <c r="PNV38" s="569"/>
      <c r="PNW38" s="569"/>
      <c r="PNX38" s="569"/>
      <c r="PNY38" s="569"/>
      <c r="PNZ38" s="569"/>
      <c r="POA38" s="569"/>
      <c r="POB38" s="569"/>
      <c r="POC38" s="569"/>
      <c r="POD38" s="569"/>
      <c r="POE38" s="569"/>
      <c r="POF38" s="569"/>
      <c r="POG38" s="569"/>
      <c r="POH38" s="569"/>
      <c r="POI38" s="569"/>
      <c r="POJ38" s="569"/>
      <c r="POK38" s="569"/>
      <c r="POL38" s="569"/>
      <c r="POM38" s="569"/>
      <c r="PON38" s="569"/>
      <c r="POO38" s="569"/>
      <c r="POP38" s="569"/>
      <c r="POQ38" s="569"/>
      <c r="POR38" s="569"/>
      <c r="POS38" s="569"/>
      <c r="POT38" s="569"/>
      <c r="POU38" s="569"/>
      <c r="POV38" s="569"/>
      <c r="POW38" s="569"/>
      <c r="POX38" s="569"/>
      <c r="POY38" s="569"/>
      <c r="POZ38" s="569"/>
      <c r="PPA38" s="569"/>
      <c r="PPB38" s="569"/>
      <c r="PPC38" s="569"/>
      <c r="PPD38" s="569"/>
      <c r="PPE38" s="569"/>
      <c r="PPF38" s="569"/>
      <c r="PPG38" s="569"/>
      <c r="PPH38" s="569"/>
      <c r="PPI38" s="569"/>
      <c r="PPJ38" s="569"/>
      <c r="PPK38" s="569"/>
      <c r="PPL38" s="569"/>
      <c r="PPM38" s="569"/>
      <c r="PPN38" s="569"/>
      <c r="PPO38" s="569"/>
      <c r="PPP38" s="569"/>
      <c r="PPQ38" s="569"/>
      <c r="PPR38" s="569"/>
      <c r="PPS38" s="569"/>
      <c r="PPT38" s="569"/>
      <c r="PPU38" s="569"/>
      <c r="PPV38" s="569"/>
      <c r="PPW38" s="569"/>
      <c r="PPX38" s="569"/>
      <c r="PPY38" s="569"/>
      <c r="PPZ38" s="569"/>
      <c r="PQA38" s="569"/>
      <c r="PQB38" s="569"/>
      <c r="PQC38" s="569"/>
      <c r="PQD38" s="569"/>
      <c r="PQE38" s="569"/>
      <c r="PQF38" s="569"/>
      <c r="PQG38" s="569"/>
      <c r="PQH38" s="569"/>
      <c r="PQI38" s="569"/>
      <c r="PQJ38" s="569"/>
      <c r="PQK38" s="569"/>
      <c r="PQL38" s="569"/>
      <c r="PQM38" s="569"/>
      <c r="PQN38" s="569"/>
      <c r="PQO38" s="569"/>
      <c r="PQP38" s="569"/>
      <c r="PQQ38" s="569"/>
      <c r="PQR38" s="569"/>
      <c r="PQS38" s="569"/>
      <c r="PQT38" s="569"/>
      <c r="PQU38" s="569"/>
      <c r="PQV38" s="569"/>
      <c r="PQW38" s="569"/>
      <c r="PQX38" s="569"/>
      <c r="PQY38" s="569"/>
      <c r="PQZ38" s="569"/>
      <c r="PRA38" s="569"/>
      <c r="PRB38" s="569"/>
      <c r="PRC38" s="569"/>
      <c r="PRD38" s="569"/>
      <c r="PRE38" s="569"/>
      <c r="PRF38" s="569"/>
      <c r="PRG38" s="569"/>
      <c r="PRH38" s="569"/>
      <c r="PRI38" s="569"/>
      <c r="PRJ38" s="569"/>
      <c r="PRK38" s="569"/>
      <c r="PRL38" s="569"/>
      <c r="PRM38" s="569"/>
      <c r="PRN38" s="569"/>
      <c r="PRO38" s="569"/>
      <c r="PRP38" s="569"/>
      <c r="PRQ38" s="569"/>
      <c r="PRR38" s="569"/>
      <c r="PRS38" s="569"/>
      <c r="PRT38" s="569"/>
      <c r="PRU38" s="569"/>
      <c r="PRV38" s="569"/>
      <c r="PRW38" s="569"/>
      <c r="PRX38" s="569"/>
      <c r="PRY38" s="569"/>
      <c r="PRZ38" s="569"/>
      <c r="PSA38" s="569"/>
      <c r="PSB38" s="569"/>
      <c r="PSC38" s="569"/>
      <c r="PSD38" s="569"/>
      <c r="PSE38" s="569"/>
      <c r="PSF38" s="569"/>
      <c r="PSG38" s="569"/>
      <c r="PSH38" s="569"/>
      <c r="PSI38" s="569"/>
      <c r="PSJ38" s="569"/>
      <c r="PSK38" s="569"/>
      <c r="PSL38" s="569"/>
      <c r="PSM38" s="569"/>
      <c r="PSN38" s="569"/>
      <c r="PSO38" s="569"/>
      <c r="PSP38" s="569"/>
      <c r="PSQ38" s="569"/>
      <c r="PSR38" s="569"/>
      <c r="PSS38" s="569"/>
      <c r="PST38" s="569"/>
      <c r="PSU38" s="569"/>
      <c r="PSV38" s="569"/>
      <c r="PSW38" s="569"/>
      <c r="PSX38" s="569"/>
      <c r="PSY38" s="569"/>
      <c r="PSZ38" s="569"/>
      <c r="PTA38" s="569"/>
      <c r="PTB38" s="569"/>
      <c r="PTC38" s="569"/>
      <c r="PTD38" s="569"/>
      <c r="PTE38" s="569"/>
      <c r="PTF38" s="569"/>
      <c r="PTG38" s="569"/>
      <c r="PTH38" s="569"/>
      <c r="PTI38" s="569"/>
      <c r="PTJ38" s="569"/>
      <c r="PTK38" s="569"/>
      <c r="PTL38" s="569"/>
      <c r="PTM38" s="569"/>
      <c r="PTN38" s="569"/>
      <c r="PTO38" s="569"/>
      <c r="PTP38" s="569"/>
      <c r="PTQ38" s="569"/>
      <c r="PTR38" s="569"/>
      <c r="PTS38" s="569"/>
      <c r="PTT38" s="569"/>
      <c r="PTU38" s="569"/>
      <c r="PTV38" s="569"/>
      <c r="PTW38" s="569"/>
      <c r="PTX38" s="569"/>
      <c r="PTY38" s="569"/>
      <c r="PTZ38" s="569"/>
      <c r="PUA38" s="569"/>
      <c r="PUB38" s="569"/>
      <c r="PUC38" s="569"/>
      <c r="PUD38" s="569"/>
      <c r="PUE38" s="569"/>
      <c r="PUF38" s="569"/>
      <c r="PUG38" s="569"/>
      <c r="PUH38" s="569"/>
      <c r="PUI38" s="569"/>
      <c r="PUJ38" s="569"/>
      <c r="PUK38" s="569"/>
      <c r="PUL38" s="569"/>
      <c r="PUM38" s="569"/>
      <c r="PUN38" s="569"/>
      <c r="PUO38" s="569"/>
      <c r="PUP38" s="569"/>
      <c r="PUQ38" s="569"/>
      <c r="PUR38" s="569"/>
      <c r="PUS38" s="569"/>
      <c r="PUT38" s="569"/>
      <c r="PUU38" s="569"/>
      <c r="PUV38" s="569"/>
      <c r="PUW38" s="569"/>
      <c r="PUX38" s="569"/>
      <c r="PUY38" s="569"/>
      <c r="PUZ38" s="569"/>
      <c r="PVA38" s="569"/>
      <c r="PVB38" s="569"/>
      <c r="PVC38" s="569"/>
      <c r="PVD38" s="569"/>
      <c r="PVE38" s="569"/>
      <c r="PVF38" s="569"/>
      <c r="PVG38" s="569"/>
      <c r="PVH38" s="569"/>
      <c r="PVI38" s="569"/>
      <c r="PVJ38" s="569"/>
      <c r="PVK38" s="569"/>
      <c r="PVL38" s="569"/>
      <c r="PVM38" s="569"/>
      <c r="PVN38" s="569"/>
      <c r="PVO38" s="569"/>
      <c r="PVP38" s="569"/>
      <c r="PVQ38" s="569"/>
      <c r="PVR38" s="569"/>
      <c r="PVS38" s="569"/>
      <c r="PVT38" s="569"/>
      <c r="PVU38" s="569"/>
      <c r="PVV38" s="569"/>
      <c r="PVW38" s="569"/>
      <c r="PVX38" s="569"/>
      <c r="PVY38" s="569"/>
      <c r="PVZ38" s="569"/>
      <c r="PWA38" s="569"/>
      <c r="PWB38" s="569"/>
      <c r="PWC38" s="569"/>
      <c r="PWD38" s="569"/>
      <c r="PWE38" s="569"/>
      <c r="PWF38" s="569"/>
      <c r="PWG38" s="569"/>
      <c r="PWH38" s="569"/>
      <c r="PWI38" s="569"/>
      <c r="PWJ38" s="569"/>
      <c r="PWK38" s="569"/>
      <c r="PWL38" s="569"/>
      <c r="PWM38" s="569"/>
      <c r="PWN38" s="569"/>
      <c r="PWO38" s="569"/>
      <c r="PWP38" s="569"/>
      <c r="PWQ38" s="569"/>
      <c r="PWR38" s="569"/>
      <c r="PWS38" s="569"/>
      <c r="PWT38" s="569"/>
      <c r="PWU38" s="569"/>
      <c r="PWV38" s="569"/>
      <c r="PWW38" s="569"/>
      <c r="PWX38" s="569"/>
      <c r="PWY38" s="569"/>
      <c r="PWZ38" s="569"/>
      <c r="PXA38" s="569"/>
      <c r="PXB38" s="569"/>
      <c r="PXC38" s="569"/>
      <c r="PXD38" s="569"/>
      <c r="PXE38" s="569"/>
      <c r="PXF38" s="569"/>
      <c r="PXG38" s="569"/>
      <c r="PXH38" s="569"/>
      <c r="PXI38" s="569"/>
      <c r="PXJ38" s="569"/>
      <c r="PXK38" s="569"/>
      <c r="PXL38" s="569"/>
      <c r="PXM38" s="569"/>
      <c r="PXN38" s="569"/>
      <c r="PXO38" s="569"/>
      <c r="PXP38" s="569"/>
      <c r="PXQ38" s="569"/>
      <c r="PXR38" s="569"/>
      <c r="PXS38" s="569"/>
      <c r="PXT38" s="569"/>
      <c r="PXU38" s="569"/>
      <c r="PXV38" s="569"/>
      <c r="PXW38" s="569"/>
      <c r="PXX38" s="569"/>
      <c r="PXY38" s="569"/>
      <c r="PXZ38" s="569"/>
      <c r="PYA38" s="569"/>
      <c r="PYB38" s="569"/>
      <c r="PYC38" s="569"/>
      <c r="PYD38" s="569"/>
      <c r="PYE38" s="569"/>
      <c r="PYF38" s="569"/>
      <c r="PYG38" s="569"/>
      <c r="PYH38" s="569"/>
      <c r="PYI38" s="569"/>
      <c r="PYJ38" s="569"/>
      <c r="PYK38" s="569"/>
      <c r="PYL38" s="569"/>
      <c r="PYM38" s="569"/>
      <c r="PYN38" s="569"/>
      <c r="PYO38" s="569"/>
      <c r="PYP38" s="569"/>
      <c r="PYQ38" s="569"/>
      <c r="PYR38" s="569"/>
      <c r="PYS38" s="569"/>
      <c r="PYT38" s="569"/>
      <c r="PYU38" s="569"/>
      <c r="PYV38" s="569"/>
      <c r="PYW38" s="569"/>
      <c r="PYX38" s="569"/>
      <c r="PYY38" s="569"/>
      <c r="PYZ38" s="569"/>
      <c r="PZA38" s="569"/>
      <c r="PZB38" s="569"/>
      <c r="PZC38" s="569"/>
      <c r="PZD38" s="569"/>
      <c r="PZE38" s="569"/>
      <c r="PZF38" s="569"/>
      <c r="PZG38" s="569"/>
      <c r="PZH38" s="569"/>
      <c r="PZI38" s="569"/>
      <c r="PZJ38" s="569"/>
      <c r="PZK38" s="569"/>
      <c r="PZL38" s="569"/>
      <c r="PZM38" s="569"/>
      <c r="PZN38" s="569"/>
      <c r="PZO38" s="569"/>
      <c r="PZP38" s="569"/>
      <c r="PZQ38" s="569"/>
      <c r="PZR38" s="569"/>
      <c r="PZS38" s="569"/>
      <c r="PZT38" s="569"/>
      <c r="PZU38" s="569"/>
      <c r="PZV38" s="569"/>
      <c r="PZW38" s="569"/>
      <c r="PZX38" s="569"/>
      <c r="PZY38" s="569"/>
      <c r="PZZ38" s="569"/>
      <c r="QAA38" s="569"/>
      <c r="QAB38" s="569"/>
      <c r="QAC38" s="569"/>
      <c r="QAD38" s="569"/>
      <c r="QAE38" s="569"/>
      <c r="QAF38" s="569"/>
      <c r="QAG38" s="569"/>
      <c r="QAH38" s="569"/>
      <c r="QAI38" s="569"/>
      <c r="QAJ38" s="569"/>
      <c r="QAK38" s="569"/>
      <c r="QAL38" s="569"/>
      <c r="QAM38" s="569"/>
      <c r="QAN38" s="569"/>
      <c r="QAO38" s="569"/>
      <c r="QAP38" s="569"/>
      <c r="QAQ38" s="569"/>
      <c r="QAR38" s="569"/>
      <c r="QAS38" s="569"/>
      <c r="QAT38" s="569"/>
      <c r="QAU38" s="569"/>
      <c r="QAV38" s="569"/>
      <c r="QAW38" s="569"/>
      <c r="QAX38" s="569"/>
      <c r="QAY38" s="569"/>
      <c r="QAZ38" s="569"/>
      <c r="QBA38" s="569"/>
      <c r="QBB38" s="569"/>
      <c r="QBC38" s="569"/>
      <c r="QBD38" s="569"/>
      <c r="QBE38" s="569"/>
      <c r="QBF38" s="569"/>
      <c r="QBG38" s="569"/>
      <c r="QBH38" s="569"/>
      <c r="QBI38" s="569"/>
      <c r="QBJ38" s="569"/>
      <c r="QBK38" s="569"/>
      <c r="QBL38" s="569"/>
      <c r="QBM38" s="569"/>
      <c r="QBN38" s="569"/>
      <c r="QBO38" s="569"/>
      <c r="QBP38" s="569"/>
      <c r="QBQ38" s="569"/>
      <c r="QBR38" s="569"/>
      <c r="QBS38" s="569"/>
      <c r="QBT38" s="569"/>
      <c r="QBU38" s="569"/>
      <c r="QBV38" s="569"/>
      <c r="QBW38" s="569"/>
      <c r="QBX38" s="569"/>
      <c r="QBY38" s="569"/>
      <c r="QBZ38" s="569"/>
      <c r="QCA38" s="569"/>
      <c r="QCB38" s="569"/>
      <c r="QCC38" s="569"/>
      <c r="QCD38" s="569"/>
      <c r="QCE38" s="569"/>
      <c r="QCF38" s="569"/>
      <c r="QCG38" s="569"/>
      <c r="QCH38" s="569"/>
      <c r="QCI38" s="569"/>
      <c r="QCJ38" s="569"/>
      <c r="QCK38" s="569"/>
      <c r="QCL38" s="569"/>
      <c r="QCM38" s="569"/>
      <c r="QCN38" s="569"/>
      <c r="QCO38" s="569"/>
      <c r="QCP38" s="569"/>
      <c r="QCQ38" s="569"/>
      <c r="QCR38" s="569"/>
      <c r="QCS38" s="569"/>
      <c r="QCT38" s="569"/>
      <c r="QCU38" s="569"/>
      <c r="QCV38" s="569"/>
      <c r="QCW38" s="569"/>
      <c r="QCX38" s="569"/>
      <c r="QCY38" s="569"/>
      <c r="QCZ38" s="569"/>
      <c r="QDA38" s="569"/>
      <c r="QDB38" s="569"/>
      <c r="QDC38" s="569"/>
      <c r="QDD38" s="569"/>
      <c r="QDE38" s="569"/>
      <c r="QDF38" s="569"/>
      <c r="QDG38" s="569"/>
      <c r="QDH38" s="569"/>
      <c r="QDI38" s="569"/>
      <c r="QDJ38" s="569"/>
      <c r="QDK38" s="569"/>
      <c r="QDL38" s="569"/>
      <c r="QDM38" s="569"/>
      <c r="QDN38" s="569"/>
      <c r="QDO38" s="569"/>
      <c r="QDP38" s="569"/>
      <c r="QDQ38" s="569"/>
      <c r="QDR38" s="569"/>
      <c r="QDS38" s="569"/>
      <c r="QDT38" s="569"/>
      <c r="QDU38" s="569"/>
      <c r="QDV38" s="569"/>
      <c r="QDW38" s="569"/>
      <c r="QDX38" s="569"/>
      <c r="QDY38" s="569"/>
      <c r="QDZ38" s="569"/>
      <c r="QEA38" s="569"/>
      <c r="QEB38" s="569"/>
      <c r="QEC38" s="569"/>
      <c r="QED38" s="569"/>
      <c r="QEE38" s="569"/>
      <c r="QEF38" s="569"/>
      <c r="QEG38" s="569"/>
      <c r="QEH38" s="569"/>
      <c r="QEI38" s="569"/>
      <c r="QEJ38" s="569"/>
      <c r="QEK38" s="569"/>
      <c r="QEL38" s="569"/>
      <c r="QEM38" s="569"/>
      <c r="QEN38" s="569"/>
      <c r="QEO38" s="569"/>
      <c r="QEP38" s="569"/>
      <c r="QEQ38" s="569"/>
      <c r="QER38" s="569"/>
      <c r="QES38" s="569"/>
      <c r="QET38" s="569"/>
      <c r="QEU38" s="569"/>
      <c r="QEV38" s="569"/>
      <c r="QEW38" s="569"/>
      <c r="QEX38" s="569"/>
      <c r="QEY38" s="569"/>
      <c r="QEZ38" s="569"/>
      <c r="QFA38" s="569"/>
      <c r="QFB38" s="569"/>
      <c r="QFC38" s="569"/>
      <c r="QFD38" s="569"/>
      <c r="QFE38" s="569"/>
      <c r="QFF38" s="569"/>
      <c r="QFG38" s="569"/>
      <c r="QFH38" s="569"/>
      <c r="QFI38" s="569"/>
      <c r="QFJ38" s="569"/>
      <c r="QFK38" s="569"/>
      <c r="QFL38" s="569"/>
      <c r="QFM38" s="569"/>
      <c r="QFN38" s="569"/>
      <c r="QFO38" s="569"/>
      <c r="QFP38" s="569"/>
      <c r="QFQ38" s="569"/>
      <c r="QFR38" s="569"/>
      <c r="QFS38" s="569"/>
      <c r="QFT38" s="569"/>
      <c r="QFU38" s="569"/>
      <c r="QFV38" s="569"/>
      <c r="QFW38" s="569"/>
      <c r="QFX38" s="569"/>
      <c r="QFY38" s="569"/>
      <c r="QFZ38" s="569"/>
      <c r="QGA38" s="569"/>
      <c r="QGB38" s="569"/>
      <c r="QGC38" s="569"/>
      <c r="QGD38" s="569"/>
      <c r="QGE38" s="569"/>
      <c r="QGF38" s="569"/>
      <c r="QGG38" s="569"/>
      <c r="QGH38" s="569"/>
      <c r="QGI38" s="569"/>
      <c r="QGJ38" s="569"/>
      <c r="QGK38" s="569"/>
      <c r="QGL38" s="569"/>
      <c r="QGM38" s="569"/>
      <c r="QGN38" s="569"/>
      <c r="QGO38" s="569"/>
      <c r="QGP38" s="569"/>
      <c r="QGQ38" s="569"/>
      <c r="QGR38" s="569"/>
      <c r="QGS38" s="569"/>
      <c r="QGT38" s="569"/>
      <c r="QGU38" s="569"/>
      <c r="QGV38" s="569"/>
      <c r="QGW38" s="569"/>
      <c r="QGX38" s="569"/>
      <c r="QGY38" s="569"/>
      <c r="QGZ38" s="569"/>
      <c r="QHA38" s="569"/>
      <c r="QHB38" s="569"/>
      <c r="QHC38" s="569"/>
      <c r="QHD38" s="569"/>
      <c r="QHE38" s="569"/>
      <c r="QHF38" s="569"/>
      <c r="QHG38" s="569"/>
      <c r="QHH38" s="569"/>
      <c r="QHI38" s="569"/>
      <c r="QHJ38" s="569"/>
      <c r="QHK38" s="569"/>
      <c r="QHL38" s="569"/>
      <c r="QHM38" s="569"/>
      <c r="QHN38" s="569"/>
      <c r="QHO38" s="569"/>
      <c r="QHP38" s="569"/>
      <c r="QHQ38" s="569"/>
      <c r="QHR38" s="569"/>
      <c r="QHS38" s="569"/>
      <c r="QHT38" s="569"/>
      <c r="QHU38" s="569"/>
      <c r="QHV38" s="569"/>
      <c r="QHW38" s="569"/>
      <c r="QHX38" s="569"/>
      <c r="QHY38" s="569"/>
      <c r="QHZ38" s="569"/>
      <c r="QIA38" s="569"/>
      <c r="QIB38" s="569"/>
      <c r="QIC38" s="569"/>
      <c r="QID38" s="569"/>
      <c r="QIE38" s="569"/>
      <c r="QIF38" s="569"/>
      <c r="QIG38" s="569"/>
      <c r="QIH38" s="569"/>
      <c r="QII38" s="569"/>
      <c r="QIJ38" s="569"/>
      <c r="QIK38" s="569"/>
      <c r="QIL38" s="569"/>
      <c r="QIM38" s="569"/>
      <c r="QIN38" s="569"/>
      <c r="QIO38" s="569"/>
      <c r="QIP38" s="569"/>
      <c r="QIQ38" s="569"/>
      <c r="QIR38" s="569"/>
      <c r="QIS38" s="569"/>
      <c r="QIT38" s="569"/>
      <c r="QIU38" s="569"/>
      <c r="QIV38" s="569"/>
      <c r="QIW38" s="569"/>
      <c r="QIX38" s="569"/>
      <c r="QIY38" s="569"/>
      <c r="QIZ38" s="569"/>
      <c r="QJA38" s="569"/>
      <c r="QJB38" s="569"/>
      <c r="QJC38" s="569"/>
      <c r="QJD38" s="569"/>
      <c r="QJE38" s="569"/>
      <c r="QJF38" s="569"/>
      <c r="QJG38" s="569"/>
      <c r="QJH38" s="569"/>
      <c r="QJI38" s="569"/>
      <c r="QJJ38" s="569"/>
      <c r="QJK38" s="569"/>
      <c r="QJL38" s="569"/>
      <c r="QJM38" s="569"/>
      <c r="QJN38" s="569"/>
      <c r="QJO38" s="569"/>
      <c r="QJP38" s="569"/>
      <c r="QJQ38" s="569"/>
      <c r="QJR38" s="569"/>
      <c r="QJS38" s="569"/>
      <c r="QJT38" s="569"/>
      <c r="QJU38" s="569"/>
      <c r="QJV38" s="569"/>
      <c r="QJW38" s="569"/>
      <c r="QJX38" s="569"/>
      <c r="QJY38" s="569"/>
      <c r="QJZ38" s="569"/>
      <c r="QKA38" s="569"/>
      <c r="QKB38" s="569"/>
      <c r="QKC38" s="569"/>
      <c r="QKD38" s="569"/>
      <c r="QKE38" s="569"/>
      <c r="QKF38" s="569"/>
      <c r="QKG38" s="569"/>
      <c r="QKH38" s="569"/>
      <c r="QKI38" s="569"/>
      <c r="QKJ38" s="569"/>
      <c r="QKK38" s="569"/>
      <c r="QKL38" s="569"/>
      <c r="QKM38" s="569"/>
      <c r="QKN38" s="569"/>
      <c r="QKO38" s="569"/>
      <c r="QKP38" s="569"/>
      <c r="QKQ38" s="569"/>
      <c r="QKR38" s="569"/>
      <c r="QKS38" s="569"/>
      <c r="QKT38" s="569"/>
      <c r="QKU38" s="569"/>
      <c r="QKV38" s="569"/>
      <c r="QKW38" s="569"/>
      <c r="QKX38" s="569"/>
      <c r="QKY38" s="569"/>
      <c r="QKZ38" s="569"/>
      <c r="QLA38" s="569"/>
      <c r="QLB38" s="569"/>
      <c r="QLC38" s="569"/>
      <c r="QLD38" s="569"/>
      <c r="QLE38" s="569"/>
      <c r="QLF38" s="569"/>
      <c r="QLG38" s="569"/>
      <c r="QLH38" s="569"/>
      <c r="QLI38" s="569"/>
      <c r="QLJ38" s="569"/>
      <c r="QLK38" s="569"/>
      <c r="QLL38" s="569"/>
      <c r="QLM38" s="569"/>
      <c r="QLN38" s="569"/>
      <c r="QLO38" s="569"/>
      <c r="QLP38" s="569"/>
      <c r="QLQ38" s="569"/>
      <c r="QLR38" s="569"/>
      <c r="QLS38" s="569"/>
      <c r="QLT38" s="569"/>
      <c r="QLU38" s="569"/>
      <c r="QLV38" s="569"/>
      <c r="QLW38" s="569"/>
      <c r="QLX38" s="569"/>
      <c r="QLY38" s="569"/>
      <c r="QLZ38" s="569"/>
      <c r="QMA38" s="569"/>
      <c r="QMB38" s="569"/>
      <c r="QMC38" s="569"/>
      <c r="QMD38" s="569"/>
      <c r="QME38" s="569"/>
      <c r="QMF38" s="569"/>
      <c r="QMG38" s="569"/>
      <c r="QMH38" s="569"/>
      <c r="QMI38" s="569"/>
      <c r="QMJ38" s="569"/>
      <c r="QMK38" s="569"/>
      <c r="QML38" s="569"/>
      <c r="QMM38" s="569"/>
      <c r="QMN38" s="569"/>
      <c r="QMO38" s="569"/>
      <c r="QMP38" s="569"/>
      <c r="QMQ38" s="569"/>
      <c r="QMR38" s="569"/>
      <c r="QMS38" s="569"/>
      <c r="QMT38" s="569"/>
      <c r="QMU38" s="569"/>
      <c r="QMV38" s="569"/>
      <c r="QMW38" s="569"/>
      <c r="QMX38" s="569"/>
      <c r="QMY38" s="569"/>
      <c r="QMZ38" s="569"/>
      <c r="QNA38" s="569"/>
      <c r="QNB38" s="569"/>
      <c r="QNC38" s="569"/>
      <c r="QND38" s="569"/>
      <c r="QNE38" s="569"/>
      <c r="QNF38" s="569"/>
      <c r="QNG38" s="569"/>
      <c r="QNH38" s="569"/>
      <c r="QNI38" s="569"/>
      <c r="QNJ38" s="569"/>
      <c r="QNK38" s="569"/>
      <c r="QNL38" s="569"/>
      <c r="QNM38" s="569"/>
      <c r="QNN38" s="569"/>
      <c r="QNO38" s="569"/>
      <c r="QNP38" s="569"/>
      <c r="QNQ38" s="569"/>
      <c r="QNR38" s="569"/>
      <c r="QNS38" s="569"/>
      <c r="QNT38" s="569"/>
      <c r="QNU38" s="569"/>
      <c r="QNV38" s="569"/>
      <c r="QNW38" s="569"/>
      <c r="QNX38" s="569"/>
      <c r="QNY38" s="569"/>
      <c r="QNZ38" s="569"/>
      <c r="QOA38" s="569"/>
      <c r="QOB38" s="569"/>
      <c r="QOC38" s="569"/>
      <c r="QOD38" s="569"/>
      <c r="QOE38" s="569"/>
      <c r="QOF38" s="569"/>
      <c r="QOG38" s="569"/>
      <c r="QOH38" s="569"/>
      <c r="QOI38" s="569"/>
      <c r="QOJ38" s="569"/>
      <c r="QOK38" s="569"/>
      <c r="QOL38" s="569"/>
      <c r="QOM38" s="569"/>
      <c r="QON38" s="569"/>
      <c r="QOO38" s="569"/>
      <c r="QOP38" s="569"/>
      <c r="QOQ38" s="569"/>
      <c r="QOR38" s="569"/>
      <c r="QOS38" s="569"/>
      <c r="QOT38" s="569"/>
      <c r="QOU38" s="569"/>
      <c r="QOV38" s="569"/>
      <c r="QOW38" s="569"/>
      <c r="QOX38" s="569"/>
      <c r="QOY38" s="569"/>
      <c r="QOZ38" s="569"/>
      <c r="QPA38" s="569"/>
      <c r="QPB38" s="569"/>
      <c r="QPC38" s="569"/>
      <c r="QPD38" s="569"/>
      <c r="QPE38" s="569"/>
      <c r="QPF38" s="569"/>
      <c r="QPG38" s="569"/>
      <c r="QPH38" s="569"/>
      <c r="QPI38" s="569"/>
      <c r="QPJ38" s="569"/>
      <c r="QPK38" s="569"/>
      <c r="QPL38" s="569"/>
      <c r="QPM38" s="569"/>
      <c r="QPN38" s="569"/>
      <c r="QPO38" s="569"/>
      <c r="QPP38" s="569"/>
      <c r="QPQ38" s="569"/>
      <c r="QPR38" s="569"/>
      <c r="QPS38" s="569"/>
      <c r="QPT38" s="569"/>
      <c r="QPU38" s="569"/>
      <c r="QPV38" s="569"/>
      <c r="QPW38" s="569"/>
      <c r="QPX38" s="569"/>
      <c r="QPY38" s="569"/>
      <c r="QPZ38" s="569"/>
      <c r="QQA38" s="569"/>
      <c r="QQB38" s="569"/>
      <c r="QQC38" s="569"/>
      <c r="QQD38" s="569"/>
      <c r="QQE38" s="569"/>
      <c r="QQF38" s="569"/>
      <c r="QQG38" s="569"/>
      <c r="QQH38" s="569"/>
      <c r="QQI38" s="569"/>
      <c r="QQJ38" s="569"/>
      <c r="QQK38" s="569"/>
      <c r="QQL38" s="569"/>
      <c r="QQM38" s="569"/>
      <c r="QQN38" s="569"/>
      <c r="QQO38" s="569"/>
      <c r="QQP38" s="569"/>
      <c r="QQQ38" s="569"/>
      <c r="QQR38" s="569"/>
      <c r="QQS38" s="569"/>
      <c r="QQT38" s="569"/>
      <c r="QQU38" s="569"/>
      <c r="QQV38" s="569"/>
      <c r="QQW38" s="569"/>
      <c r="QQX38" s="569"/>
      <c r="QQY38" s="569"/>
      <c r="QQZ38" s="569"/>
      <c r="QRA38" s="569"/>
      <c r="QRB38" s="569"/>
      <c r="QRC38" s="569"/>
      <c r="QRD38" s="569"/>
      <c r="QRE38" s="569"/>
      <c r="QRF38" s="569"/>
      <c r="QRG38" s="569"/>
      <c r="QRH38" s="569"/>
      <c r="QRI38" s="569"/>
      <c r="QRJ38" s="569"/>
      <c r="QRK38" s="569"/>
      <c r="QRL38" s="569"/>
      <c r="QRM38" s="569"/>
      <c r="QRN38" s="569"/>
      <c r="QRO38" s="569"/>
      <c r="QRP38" s="569"/>
      <c r="QRQ38" s="569"/>
      <c r="QRR38" s="569"/>
      <c r="QRS38" s="569"/>
      <c r="QRT38" s="569"/>
      <c r="QRU38" s="569"/>
      <c r="QRV38" s="569"/>
      <c r="QRW38" s="569"/>
      <c r="QRX38" s="569"/>
      <c r="QRY38" s="569"/>
      <c r="QRZ38" s="569"/>
      <c r="QSA38" s="569"/>
      <c r="QSB38" s="569"/>
      <c r="QSC38" s="569"/>
      <c r="QSD38" s="569"/>
      <c r="QSE38" s="569"/>
      <c r="QSF38" s="569"/>
      <c r="QSG38" s="569"/>
      <c r="QSH38" s="569"/>
      <c r="QSI38" s="569"/>
      <c r="QSJ38" s="569"/>
      <c r="QSK38" s="569"/>
      <c r="QSL38" s="569"/>
      <c r="QSM38" s="569"/>
      <c r="QSN38" s="569"/>
      <c r="QSO38" s="569"/>
      <c r="QSP38" s="569"/>
      <c r="QSQ38" s="569"/>
      <c r="QSR38" s="569"/>
      <c r="QSS38" s="569"/>
      <c r="QST38" s="569"/>
      <c r="QSU38" s="569"/>
      <c r="QSV38" s="569"/>
      <c r="QSW38" s="569"/>
      <c r="QSX38" s="569"/>
      <c r="QSY38" s="569"/>
      <c r="QSZ38" s="569"/>
      <c r="QTA38" s="569"/>
      <c r="QTB38" s="569"/>
      <c r="QTC38" s="569"/>
      <c r="QTD38" s="569"/>
      <c r="QTE38" s="569"/>
      <c r="QTF38" s="569"/>
      <c r="QTG38" s="569"/>
      <c r="QTH38" s="569"/>
      <c r="QTI38" s="569"/>
      <c r="QTJ38" s="569"/>
      <c r="QTK38" s="569"/>
      <c r="QTL38" s="569"/>
      <c r="QTM38" s="569"/>
      <c r="QTN38" s="569"/>
      <c r="QTO38" s="569"/>
      <c r="QTP38" s="569"/>
      <c r="QTQ38" s="569"/>
      <c r="QTR38" s="569"/>
      <c r="QTS38" s="569"/>
      <c r="QTT38" s="569"/>
      <c r="QTU38" s="569"/>
      <c r="QTV38" s="569"/>
      <c r="QTW38" s="569"/>
      <c r="QTX38" s="569"/>
      <c r="QTY38" s="569"/>
      <c r="QTZ38" s="569"/>
      <c r="QUA38" s="569"/>
      <c r="QUB38" s="569"/>
      <c r="QUC38" s="569"/>
      <c r="QUD38" s="569"/>
      <c r="QUE38" s="569"/>
      <c r="QUF38" s="569"/>
      <c r="QUG38" s="569"/>
      <c r="QUH38" s="569"/>
      <c r="QUI38" s="569"/>
      <c r="QUJ38" s="569"/>
      <c r="QUK38" s="569"/>
      <c r="QUL38" s="569"/>
      <c r="QUM38" s="569"/>
      <c r="QUN38" s="569"/>
      <c r="QUO38" s="569"/>
      <c r="QUP38" s="569"/>
      <c r="QUQ38" s="569"/>
      <c r="QUR38" s="569"/>
      <c r="QUS38" s="569"/>
      <c r="QUT38" s="569"/>
      <c r="QUU38" s="569"/>
      <c r="QUV38" s="569"/>
      <c r="QUW38" s="569"/>
      <c r="QUX38" s="569"/>
      <c r="QUY38" s="569"/>
      <c r="QUZ38" s="569"/>
      <c r="QVA38" s="569"/>
      <c r="QVB38" s="569"/>
      <c r="QVC38" s="569"/>
      <c r="QVD38" s="569"/>
      <c r="QVE38" s="569"/>
      <c r="QVF38" s="569"/>
      <c r="QVG38" s="569"/>
      <c r="QVH38" s="569"/>
      <c r="QVI38" s="569"/>
      <c r="QVJ38" s="569"/>
      <c r="QVK38" s="569"/>
      <c r="QVL38" s="569"/>
      <c r="QVM38" s="569"/>
      <c r="QVN38" s="569"/>
      <c r="QVO38" s="569"/>
      <c r="QVP38" s="569"/>
      <c r="QVQ38" s="569"/>
      <c r="QVR38" s="569"/>
      <c r="QVS38" s="569"/>
      <c r="QVT38" s="569"/>
      <c r="QVU38" s="569"/>
      <c r="QVV38" s="569"/>
      <c r="QVW38" s="569"/>
      <c r="QVX38" s="569"/>
      <c r="QVY38" s="569"/>
      <c r="QVZ38" s="569"/>
      <c r="QWA38" s="569"/>
      <c r="QWB38" s="569"/>
      <c r="QWC38" s="569"/>
      <c r="QWD38" s="569"/>
      <c r="QWE38" s="569"/>
      <c r="QWF38" s="569"/>
      <c r="QWG38" s="569"/>
      <c r="QWH38" s="569"/>
      <c r="QWI38" s="569"/>
      <c r="QWJ38" s="569"/>
      <c r="QWK38" s="569"/>
      <c r="QWL38" s="569"/>
      <c r="QWM38" s="569"/>
      <c r="QWN38" s="569"/>
      <c r="QWO38" s="569"/>
      <c r="QWP38" s="569"/>
      <c r="QWQ38" s="569"/>
      <c r="QWR38" s="569"/>
      <c r="QWS38" s="569"/>
      <c r="QWT38" s="569"/>
      <c r="QWU38" s="569"/>
      <c r="QWV38" s="569"/>
      <c r="QWW38" s="569"/>
      <c r="QWX38" s="569"/>
      <c r="QWY38" s="569"/>
      <c r="QWZ38" s="569"/>
      <c r="QXA38" s="569"/>
      <c r="QXB38" s="569"/>
      <c r="QXC38" s="569"/>
      <c r="QXD38" s="569"/>
      <c r="QXE38" s="569"/>
      <c r="QXF38" s="569"/>
      <c r="QXG38" s="569"/>
      <c r="QXH38" s="569"/>
      <c r="QXI38" s="569"/>
      <c r="QXJ38" s="569"/>
      <c r="QXK38" s="569"/>
      <c r="QXL38" s="569"/>
      <c r="QXM38" s="569"/>
      <c r="QXN38" s="569"/>
      <c r="QXO38" s="569"/>
      <c r="QXP38" s="569"/>
      <c r="QXQ38" s="569"/>
      <c r="QXR38" s="569"/>
      <c r="QXS38" s="569"/>
      <c r="QXT38" s="569"/>
      <c r="QXU38" s="569"/>
      <c r="QXV38" s="569"/>
      <c r="QXW38" s="569"/>
      <c r="QXX38" s="569"/>
      <c r="QXY38" s="569"/>
      <c r="QXZ38" s="569"/>
      <c r="QYA38" s="569"/>
      <c r="QYB38" s="569"/>
      <c r="QYC38" s="569"/>
      <c r="QYD38" s="569"/>
      <c r="QYE38" s="569"/>
      <c r="QYF38" s="569"/>
      <c r="QYG38" s="569"/>
      <c r="QYH38" s="569"/>
      <c r="QYI38" s="569"/>
      <c r="QYJ38" s="569"/>
      <c r="QYK38" s="569"/>
      <c r="QYL38" s="569"/>
      <c r="QYM38" s="569"/>
      <c r="QYN38" s="569"/>
      <c r="QYO38" s="569"/>
      <c r="QYP38" s="569"/>
      <c r="QYQ38" s="569"/>
      <c r="QYR38" s="569"/>
      <c r="QYS38" s="569"/>
      <c r="QYT38" s="569"/>
      <c r="QYU38" s="569"/>
      <c r="QYV38" s="569"/>
      <c r="QYW38" s="569"/>
      <c r="QYX38" s="569"/>
      <c r="QYY38" s="569"/>
      <c r="QYZ38" s="569"/>
      <c r="QZA38" s="569"/>
      <c r="QZB38" s="569"/>
      <c r="QZC38" s="569"/>
      <c r="QZD38" s="569"/>
      <c r="QZE38" s="569"/>
      <c r="QZF38" s="569"/>
      <c r="QZG38" s="569"/>
      <c r="QZH38" s="569"/>
      <c r="QZI38" s="569"/>
      <c r="QZJ38" s="569"/>
      <c r="QZK38" s="569"/>
      <c r="QZL38" s="569"/>
      <c r="QZM38" s="569"/>
      <c r="QZN38" s="569"/>
      <c r="QZO38" s="569"/>
      <c r="QZP38" s="569"/>
      <c r="QZQ38" s="569"/>
      <c r="QZR38" s="569"/>
      <c r="QZS38" s="569"/>
      <c r="QZT38" s="569"/>
      <c r="QZU38" s="569"/>
      <c r="QZV38" s="569"/>
      <c r="QZW38" s="569"/>
      <c r="QZX38" s="569"/>
      <c r="QZY38" s="569"/>
      <c r="QZZ38" s="569"/>
      <c r="RAA38" s="569"/>
      <c r="RAB38" s="569"/>
      <c r="RAC38" s="569"/>
      <c r="RAD38" s="569"/>
      <c r="RAE38" s="569"/>
      <c r="RAF38" s="569"/>
      <c r="RAG38" s="569"/>
      <c r="RAH38" s="569"/>
      <c r="RAI38" s="569"/>
      <c r="RAJ38" s="569"/>
      <c r="RAK38" s="569"/>
      <c r="RAL38" s="569"/>
      <c r="RAM38" s="569"/>
      <c r="RAN38" s="569"/>
      <c r="RAO38" s="569"/>
      <c r="RAP38" s="569"/>
      <c r="RAQ38" s="569"/>
      <c r="RAR38" s="569"/>
      <c r="RAS38" s="569"/>
      <c r="RAT38" s="569"/>
      <c r="RAU38" s="569"/>
      <c r="RAV38" s="569"/>
      <c r="RAW38" s="569"/>
      <c r="RAX38" s="569"/>
      <c r="RAY38" s="569"/>
      <c r="RAZ38" s="569"/>
      <c r="RBA38" s="569"/>
      <c r="RBB38" s="569"/>
      <c r="RBC38" s="569"/>
      <c r="RBD38" s="569"/>
      <c r="RBE38" s="569"/>
      <c r="RBF38" s="569"/>
      <c r="RBG38" s="569"/>
      <c r="RBH38" s="569"/>
      <c r="RBI38" s="569"/>
      <c r="RBJ38" s="569"/>
      <c r="RBK38" s="569"/>
      <c r="RBL38" s="569"/>
      <c r="RBM38" s="569"/>
      <c r="RBN38" s="569"/>
      <c r="RBO38" s="569"/>
      <c r="RBP38" s="569"/>
      <c r="RBQ38" s="569"/>
      <c r="RBR38" s="569"/>
      <c r="RBS38" s="569"/>
      <c r="RBT38" s="569"/>
      <c r="RBU38" s="569"/>
      <c r="RBV38" s="569"/>
      <c r="RBW38" s="569"/>
      <c r="RBX38" s="569"/>
      <c r="RBY38" s="569"/>
      <c r="RBZ38" s="569"/>
      <c r="RCA38" s="569"/>
      <c r="RCB38" s="569"/>
      <c r="RCC38" s="569"/>
      <c r="RCD38" s="569"/>
      <c r="RCE38" s="569"/>
      <c r="RCF38" s="569"/>
      <c r="RCG38" s="569"/>
      <c r="RCH38" s="569"/>
      <c r="RCI38" s="569"/>
      <c r="RCJ38" s="569"/>
      <c r="RCK38" s="569"/>
      <c r="RCL38" s="569"/>
      <c r="RCM38" s="569"/>
      <c r="RCN38" s="569"/>
      <c r="RCO38" s="569"/>
      <c r="RCP38" s="569"/>
      <c r="RCQ38" s="569"/>
      <c r="RCR38" s="569"/>
      <c r="RCS38" s="569"/>
      <c r="RCT38" s="569"/>
      <c r="RCU38" s="569"/>
      <c r="RCV38" s="569"/>
      <c r="RCW38" s="569"/>
      <c r="RCX38" s="569"/>
      <c r="RCY38" s="569"/>
      <c r="RCZ38" s="569"/>
      <c r="RDA38" s="569"/>
      <c r="RDB38" s="569"/>
      <c r="RDC38" s="569"/>
      <c r="RDD38" s="569"/>
      <c r="RDE38" s="569"/>
      <c r="RDF38" s="569"/>
      <c r="RDG38" s="569"/>
      <c r="RDH38" s="569"/>
      <c r="RDI38" s="569"/>
      <c r="RDJ38" s="569"/>
      <c r="RDK38" s="569"/>
      <c r="RDL38" s="569"/>
      <c r="RDM38" s="569"/>
      <c r="RDN38" s="569"/>
      <c r="RDO38" s="569"/>
      <c r="RDP38" s="569"/>
      <c r="RDQ38" s="569"/>
      <c r="RDR38" s="569"/>
      <c r="RDS38" s="569"/>
      <c r="RDT38" s="569"/>
      <c r="RDU38" s="569"/>
      <c r="RDV38" s="569"/>
      <c r="RDW38" s="569"/>
      <c r="RDX38" s="569"/>
      <c r="RDY38" s="569"/>
      <c r="RDZ38" s="569"/>
      <c r="REA38" s="569"/>
      <c r="REB38" s="569"/>
      <c r="REC38" s="569"/>
      <c r="RED38" s="569"/>
      <c r="REE38" s="569"/>
      <c r="REF38" s="569"/>
      <c r="REG38" s="569"/>
      <c r="REH38" s="569"/>
      <c r="REI38" s="569"/>
      <c r="REJ38" s="569"/>
      <c r="REK38" s="569"/>
      <c r="REL38" s="569"/>
      <c r="REM38" s="569"/>
      <c r="REN38" s="569"/>
      <c r="REO38" s="569"/>
      <c r="REP38" s="569"/>
      <c r="REQ38" s="569"/>
      <c r="RER38" s="569"/>
      <c r="RES38" s="569"/>
      <c r="RET38" s="569"/>
      <c r="REU38" s="569"/>
      <c r="REV38" s="569"/>
      <c r="REW38" s="569"/>
      <c r="REX38" s="569"/>
      <c r="REY38" s="569"/>
      <c r="REZ38" s="569"/>
      <c r="RFA38" s="569"/>
      <c r="RFB38" s="569"/>
      <c r="RFC38" s="569"/>
      <c r="RFD38" s="569"/>
      <c r="RFE38" s="569"/>
      <c r="RFF38" s="569"/>
      <c r="RFG38" s="569"/>
      <c r="RFH38" s="569"/>
      <c r="RFI38" s="569"/>
      <c r="RFJ38" s="569"/>
      <c r="RFK38" s="569"/>
      <c r="RFL38" s="569"/>
      <c r="RFM38" s="569"/>
      <c r="RFN38" s="569"/>
      <c r="RFO38" s="569"/>
      <c r="RFP38" s="569"/>
      <c r="RFQ38" s="569"/>
      <c r="RFR38" s="569"/>
      <c r="RFS38" s="569"/>
      <c r="RFT38" s="569"/>
      <c r="RFU38" s="569"/>
      <c r="RFV38" s="569"/>
      <c r="RFW38" s="569"/>
      <c r="RFX38" s="569"/>
      <c r="RFY38" s="569"/>
      <c r="RFZ38" s="569"/>
      <c r="RGA38" s="569"/>
      <c r="RGB38" s="569"/>
      <c r="RGC38" s="569"/>
      <c r="RGD38" s="569"/>
      <c r="RGE38" s="569"/>
      <c r="RGF38" s="569"/>
      <c r="RGG38" s="569"/>
      <c r="RGH38" s="569"/>
      <c r="RGI38" s="569"/>
      <c r="RGJ38" s="569"/>
      <c r="RGK38" s="569"/>
      <c r="RGL38" s="569"/>
      <c r="RGM38" s="569"/>
      <c r="RGN38" s="569"/>
      <c r="RGO38" s="569"/>
      <c r="RGP38" s="569"/>
      <c r="RGQ38" s="569"/>
      <c r="RGR38" s="569"/>
      <c r="RGS38" s="569"/>
      <c r="RGT38" s="569"/>
      <c r="RGU38" s="569"/>
      <c r="RGV38" s="569"/>
      <c r="RGW38" s="569"/>
      <c r="RGX38" s="569"/>
      <c r="RGY38" s="569"/>
      <c r="RGZ38" s="569"/>
      <c r="RHA38" s="569"/>
      <c r="RHB38" s="569"/>
      <c r="RHC38" s="569"/>
      <c r="RHD38" s="569"/>
      <c r="RHE38" s="569"/>
      <c r="RHF38" s="569"/>
      <c r="RHG38" s="569"/>
      <c r="RHH38" s="569"/>
      <c r="RHI38" s="569"/>
      <c r="RHJ38" s="569"/>
      <c r="RHK38" s="569"/>
      <c r="RHL38" s="569"/>
      <c r="RHM38" s="569"/>
      <c r="RHN38" s="569"/>
      <c r="RHO38" s="569"/>
      <c r="RHP38" s="569"/>
      <c r="RHQ38" s="569"/>
      <c r="RHR38" s="569"/>
      <c r="RHS38" s="569"/>
      <c r="RHT38" s="569"/>
      <c r="RHU38" s="569"/>
      <c r="RHV38" s="569"/>
      <c r="RHW38" s="569"/>
      <c r="RHX38" s="569"/>
      <c r="RHY38" s="569"/>
      <c r="RHZ38" s="569"/>
      <c r="RIA38" s="569"/>
      <c r="RIB38" s="569"/>
      <c r="RIC38" s="569"/>
      <c r="RID38" s="569"/>
      <c r="RIE38" s="569"/>
      <c r="RIF38" s="569"/>
      <c r="RIG38" s="569"/>
      <c r="RIH38" s="569"/>
      <c r="RII38" s="569"/>
      <c r="RIJ38" s="569"/>
      <c r="RIK38" s="569"/>
      <c r="RIL38" s="569"/>
      <c r="RIM38" s="569"/>
      <c r="RIN38" s="569"/>
      <c r="RIO38" s="569"/>
      <c r="RIP38" s="569"/>
      <c r="RIQ38" s="569"/>
      <c r="RIR38" s="569"/>
      <c r="RIS38" s="569"/>
      <c r="RIT38" s="569"/>
      <c r="RIU38" s="569"/>
      <c r="RIV38" s="569"/>
      <c r="RIW38" s="569"/>
      <c r="RIX38" s="569"/>
      <c r="RIY38" s="569"/>
      <c r="RIZ38" s="569"/>
      <c r="RJA38" s="569"/>
      <c r="RJB38" s="569"/>
      <c r="RJC38" s="569"/>
      <c r="RJD38" s="569"/>
      <c r="RJE38" s="569"/>
      <c r="RJF38" s="569"/>
      <c r="RJG38" s="569"/>
      <c r="RJH38" s="569"/>
      <c r="RJI38" s="569"/>
      <c r="RJJ38" s="569"/>
      <c r="RJK38" s="569"/>
      <c r="RJL38" s="569"/>
      <c r="RJM38" s="569"/>
      <c r="RJN38" s="569"/>
      <c r="RJO38" s="569"/>
      <c r="RJP38" s="569"/>
      <c r="RJQ38" s="569"/>
      <c r="RJR38" s="569"/>
      <c r="RJS38" s="569"/>
      <c r="RJT38" s="569"/>
      <c r="RJU38" s="569"/>
      <c r="RJV38" s="569"/>
      <c r="RJW38" s="569"/>
      <c r="RJX38" s="569"/>
      <c r="RJY38" s="569"/>
      <c r="RJZ38" s="569"/>
      <c r="RKA38" s="569"/>
      <c r="RKB38" s="569"/>
      <c r="RKC38" s="569"/>
      <c r="RKD38" s="569"/>
      <c r="RKE38" s="569"/>
      <c r="RKF38" s="569"/>
      <c r="RKG38" s="569"/>
      <c r="RKH38" s="569"/>
      <c r="RKI38" s="569"/>
      <c r="RKJ38" s="569"/>
      <c r="RKK38" s="569"/>
      <c r="RKL38" s="569"/>
      <c r="RKM38" s="569"/>
      <c r="RKN38" s="569"/>
      <c r="RKO38" s="569"/>
      <c r="RKP38" s="569"/>
      <c r="RKQ38" s="569"/>
      <c r="RKR38" s="569"/>
      <c r="RKS38" s="569"/>
      <c r="RKT38" s="569"/>
      <c r="RKU38" s="569"/>
      <c r="RKV38" s="569"/>
      <c r="RKW38" s="569"/>
      <c r="RKX38" s="569"/>
      <c r="RKY38" s="569"/>
      <c r="RKZ38" s="569"/>
      <c r="RLA38" s="569"/>
      <c r="RLB38" s="569"/>
      <c r="RLC38" s="569"/>
      <c r="RLD38" s="569"/>
      <c r="RLE38" s="569"/>
      <c r="RLF38" s="569"/>
      <c r="RLG38" s="569"/>
      <c r="RLH38" s="569"/>
      <c r="RLI38" s="569"/>
      <c r="RLJ38" s="569"/>
      <c r="RLK38" s="569"/>
      <c r="RLL38" s="569"/>
      <c r="RLM38" s="569"/>
      <c r="RLN38" s="569"/>
      <c r="RLO38" s="569"/>
      <c r="RLP38" s="569"/>
      <c r="RLQ38" s="569"/>
      <c r="RLR38" s="569"/>
      <c r="RLS38" s="569"/>
      <c r="RLT38" s="569"/>
      <c r="RLU38" s="569"/>
      <c r="RLV38" s="569"/>
      <c r="RLW38" s="569"/>
      <c r="RLX38" s="569"/>
      <c r="RLY38" s="569"/>
      <c r="RLZ38" s="569"/>
      <c r="RMA38" s="569"/>
      <c r="RMB38" s="569"/>
      <c r="RMC38" s="569"/>
      <c r="RMD38" s="569"/>
      <c r="RME38" s="569"/>
      <c r="RMF38" s="569"/>
      <c r="RMG38" s="569"/>
      <c r="RMH38" s="569"/>
      <c r="RMI38" s="569"/>
      <c r="RMJ38" s="569"/>
      <c r="RMK38" s="569"/>
      <c r="RML38" s="569"/>
      <c r="RMM38" s="569"/>
      <c r="RMN38" s="569"/>
      <c r="RMO38" s="569"/>
      <c r="RMP38" s="569"/>
      <c r="RMQ38" s="569"/>
      <c r="RMR38" s="569"/>
      <c r="RMS38" s="569"/>
      <c r="RMT38" s="569"/>
      <c r="RMU38" s="569"/>
      <c r="RMV38" s="569"/>
      <c r="RMW38" s="569"/>
      <c r="RMX38" s="569"/>
      <c r="RMY38" s="569"/>
      <c r="RMZ38" s="569"/>
      <c r="RNA38" s="569"/>
      <c r="RNB38" s="569"/>
      <c r="RNC38" s="569"/>
      <c r="RND38" s="569"/>
      <c r="RNE38" s="569"/>
      <c r="RNF38" s="569"/>
      <c r="RNG38" s="569"/>
      <c r="RNH38" s="569"/>
      <c r="RNI38" s="569"/>
      <c r="RNJ38" s="569"/>
      <c r="RNK38" s="569"/>
      <c r="RNL38" s="569"/>
      <c r="RNM38" s="569"/>
      <c r="RNN38" s="569"/>
      <c r="RNO38" s="569"/>
      <c r="RNP38" s="569"/>
      <c r="RNQ38" s="569"/>
      <c r="RNR38" s="569"/>
      <c r="RNS38" s="569"/>
      <c r="RNT38" s="569"/>
      <c r="RNU38" s="569"/>
      <c r="RNV38" s="569"/>
      <c r="RNW38" s="569"/>
      <c r="RNX38" s="569"/>
      <c r="RNY38" s="569"/>
      <c r="RNZ38" s="569"/>
      <c r="ROA38" s="569"/>
      <c r="ROB38" s="569"/>
      <c r="ROC38" s="569"/>
      <c r="ROD38" s="569"/>
      <c r="ROE38" s="569"/>
      <c r="ROF38" s="569"/>
      <c r="ROG38" s="569"/>
      <c r="ROH38" s="569"/>
      <c r="ROI38" s="569"/>
      <c r="ROJ38" s="569"/>
      <c r="ROK38" s="569"/>
      <c r="ROL38" s="569"/>
      <c r="ROM38" s="569"/>
      <c r="RON38" s="569"/>
      <c r="ROO38" s="569"/>
      <c r="ROP38" s="569"/>
      <c r="ROQ38" s="569"/>
      <c r="ROR38" s="569"/>
      <c r="ROS38" s="569"/>
      <c r="ROT38" s="569"/>
      <c r="ROU38" s="569"/>
      <c r="ROV38" s="569"/>
      <c r="ROW38" s="569"/>
      <c r="ROX38" s="569"/>
      <c r="ROY38" s="569"/>
      <c r="ROZ38" s="569"/>
      <c r="RPA38" s="569"/>
      <c r="RPB38" s="569"/>
      <c r="RPC38" s="569"/>
      <c r="RPD38" s="569"/>
      <c r="RPE38" s="569"/>
      <c r="RPF38" s="569"/>
      <c r="RPG38" s="569"/>
      <c r="RPH38" s="569"/>
      <c r="RPI38" s="569"/>
      <c r="RPJ38" s="569"/>
      <c r="RPK38" s="569"/>
      <c r="RPL38" s="569"/>
      <c r="RPM38" s="569"/>
      <c r="RPN38" s="569"/>
      <c r="RPO38" s="569"/>
      <c r="RPP38" s="569"/>
      <c r="RPQ38" s="569"/>
      <c r="RPR38" s="569"/>
      <c r="RPS38" s="569"/>
      <c r="RPT38" s="569"/>
      <c r="RPU38" s="569"/>
      <c r="RPV38" s="569"/>
      <c r="RPW38" s="569"/>
      <c r="RPX38" s="569"/>
      <c r="RPY38" s="569"/>
      <c r="RPZ38" s="569"/>
      <c r="RQA38" s="569"/>
      <c r="RQB38" s="569"/>
      <c r="RQC38" s="569"/>
      <c r="RQD38" s="569"/>
      <c r="RQE38" s="569"/>
      <c r="RQF38" s="569"/>
      <c r="RQG38" s="569"/>
      <c r="RQH38" s="569"/>
      <c r="RQI38" s="569"/>
      <c r="RQJ38" s="569"/>
      <c r="RQK38" s="569"/>
      <c r="RQL38" s="569"/>
      <c r="RQM38" s="569"/>
      <c r="RQN38" s="569"/>
      <c r="RQO38" s="569"/>
      <c r="RQP38" s="569"/>
      <c r="RQQ38" s="569"/>
      <c r="RQR38" s="569"/>
      <c r="RQS38" s="569"/>
      <c r="RQT38" s="569"/>
      <c r="RQU38" s="569"/>
      <c r="RQV38" s="569"/>
      <c r="RQW38" s="569"/>
      <c r="RQX38" s="569"/>
      <c r="RQY38" s="569"/>
      <c r="RQZ38" s="569"/>
      <c r="RRA38" s="569"/>
      <c r="RRB38" s="569"/>
      <c r="RRC38" s="569"/>
      <c r="RRD38" s="569"/>
      <c r="RRE38" s="569"/>
      <c r="RRF38" s="569"/>
      <c r="RRG38" s="569"/>
      <c r="RRH38" s="569"/>
      <c r="RRI38" s="569"/>
      <c r="RRJ38" s="569"/>
      <c r="RRK38" s="569"/>
      <c r="RRL38" s="569"/>
      <c r="RRM38" s="569"/>
      <c r="RRN38" s="569"/>
      <c r="RRO38" s="569"/>
      <c r="RRP38" s="569"/>
      <c r="RRQ38" s="569"/>
      <c r="RRR38" s="569"/>
      <c r="RRS38" s="569"/>
      <c r="RRT38" s="569"/>
      <c r="RRU38" s="569"/>
      <c r="RRV38" s="569"/>
      <c r="RRW38" s="569"/>
      <c r="RRX38" s="569"/>
      <c r="RRY38" s="569"/>
      <c r="RRZ38" s="569"/>
      <c r="RSA38" s="569"/>
      <c r="RSB38" s="569"/>
      <c r="RSC38" s="569"/>
      <c r="RSD38" s="569"/>
      <c r="RSE38" s="569"/>
      <c r="RSF38" s="569"/>
      <c r="RSG38" s="569"/>
      <c r="RSH38" s="569"/>
      <c r="RSI38" s="569"/>
      <c r="RSJ38" s="569"/>
      <c r="RSK38" s="569"/>
      <c r="RSL38" s="569"/>
      <c r="RSM38" s="569"/>
      <c r="RSN38" s="569"/>
      <c r="RSO38" s="569"/>
      <c r="RSP38" s="569"/>
      <c r="RSQ38" s="569"/>
      <c r="RSR38" s="569"/>
      <c r="RSS38" s="569"/>
      <c r="RST38" s="569"/>
      <c r="RSU38" s="569"/>
      <c r="RSV38" s="569"/>
      <c r="RSW38" s="569"/>
      <c r="RSX38" s="569"/>
      <c r="RSY38" s="569"/>
      <c r="RSZ38" s="569"/>
      <c r="RTA38" s="569"/>
      <c r="RTB38" s="569"/>
      <c r="RTC38" s="569"/>
      <c r="RTD38" s="569"/>
      <c r="RTE38" s="569"/>
      <c r="RTF38" s="569"/>
      <c r="RTG38" s="569"/>
      <c r="RTH38" s="569"/>
      <c r="RTI38" s="569"/>
      <c r="RTJ38" s="569"/>
      <c r="RTK38" s="569"/>
      <c r="RTL38" s="569"/>
      <c r="RTM38" s="569"/>
      <c r="RTN38" s="569"/>
      <c r="RTO38" s="569"/>
      <c r="RTP38" s="569"/>
      <c r="RTQ38" s="569"/>
      <c r="RTR38" s="569"/>
      <c r="RTS38" s="569"/>
      <c r="RTT38" s="569"/>
      <c r="RTU38" s="569"/>
      <c r="RTV38" s="569"/>
      <c r="RTW38" s="569"/>
      <c r="RTX38" s="569"/>
      <c r="RTY38" s="569"/>
      <c r="RTZ38" s="569"/>
      <c r="RUA38" s="569"/>
      <c r="RUB38" s="569"/>
      <c r="RUC38" s="569"/>
      <c r="RUD38" s="569"/>
      <c r="RUE38" s="569"/>
      <c r="RUF38" s="569"/>
      <c r="RUG38" s="569"/>
      <c r="RUH38" s="569"/>
      <c r="RUI38" s="569"/>
      <c r="RUJ38" s="569"/>
      <c r="RUK38" s="569"/>
      <c r="RUL38" s="569"/>
      <c r="RUM38" s="569"/>
      <c r="RUN38" s="569"/>
      <c r="RUO38" s="569"/>
      <c r="RUP38" s="569"/>
      <c r="RUQ38" s="569"/>
      <c r="RUR38" s="569"/>
      <c r="RUS38" s="569"/>
      <c r="RUT38" s="569"/>
      <c r="RUU38" s="569"/>
      <c r="RUV38" s="569"/>
      <c r="RUW38" s="569"/>
      <c r="RUX38" s="569"/>
      <c r="RUY38" s="569"/>
      <c r="RUZ38" s="569"/>
      <c r="RVA38" s="569"/>
      <c r="RVB38" s="569"/>
      <c r="RVC38" s="569"/>
      <c r="RVD38" s="569"/>
      <c r="RVE38" s="569"/>
      <c r="RVF38" s="569"/>
      <c r="RVG38" s="569"/>
      <c r="RVH38" s="569"/>
      <c r="RVI38" s="569"/>
      <c r="RVJ38" s="569"/>
      <c r="RVK38" s="569"/>
      <c r="RVL38" s="569"/>
      <c r="RVM38" s="569"/>
      <c r="RVN38" s="569"/>
      <c r="RVO38" s="569"/>
      <c r="RVP38" s="569"/>
      <c r="RVQ38" s="569"/>
      <c r="RVR38" s="569"/>
      <c r="RVS38" s="569"/>
      <c r="RVT38" s="569"/>
      <c r="RVU38" s="569"/>
      <c r="RVV38" s="569"/>
      <c r="RVW38" s="569"/>
      <c r="RVX38" s="569"/>
      <c r="RVY38" s="569"/>
      <c r="RVZ38" s="569"/>
      <c r="RWA38" s="569"/>
      <c r="RWB38" s="569"/>
      <c r="RWC38" s="569"/>
      <c r="RWD38" s="569"/>
      <c r="RWE38" s="569"/>
      <c r="RWF38" s="569"/>
      <c r="RWG38" s="569"/>
      <c r="RWH38" s="569"/>
      <c r="RWI38" s="569"/>
      <c r="RWJ38" s="569"/>
      <c r="RWK38" s="569"/>
      <c r="RWL38" s="569"/>
      <c r="RWM38" s="569"/>
      <c r="RWN38" s="569"/>
      <c r="RWO38" s="569"/>
      <c r="RWP38" s="569"/>
      <c r="RWQ38" s="569"/>
      <c r="RWR38" s="569"/>
      <c r="RWS38" s="569"/>
      <c r="RWT38" s="569"/>
      <c r="RWU38" s="569"/>
      <c r="RWV38" s="569"/>
      <c r="RWW38" s="569"/>
      <c r="RWX38" s="569"/>
      <c r="RWY38" s="569"/>
      <c r="RWZ38" s="569"/>
      <c r="RXA38" s="569"/>
      <c r="RXB38" s="569"/>
      <c r="RXC38" s="569"/>
      <c r="RXD38" s="569"/>
      <c r="RXE38" s="569"/>
      <c r="RXF38" s="569"/>
      <c r="RXG38" s="569"/>
      <c r="RXH38" s="569"/>
      <c r="RXI38" s="569"/>
      <c r="RXJ38" s="569"/>
      <c r="RXK38" s="569"/>
      <c r="RXL38" s="569"/>
      <c r="RXM38" s="569"/>
      <c r="RXN38" s="569"/>
      <c r="RXO38" s="569"/>
      <c r="RXP38" s="569"/>
      <c r="RXQ38" s="569"/>
      <c r="RXR38" s="569"/>
      <c r="RXS38" s="569"/>
      <c r="RXT38" s="569"/>
      <c r="RXU38" s="569"/>
      <c r="RXV38" s="569"/>
      <c r="RXW38" s="569"/>
      <c r="RXX38" s="569"/>
      <c r="RXY38" s="569"/>
      <c r="RXZ38" s="569"/>
      <c r="RYA38" s="569"/>
      <c r="RYB38" s="569"/>
      <c r="RYC38" s="569"/>
      <c r="RYD38" s="569"/>
      <c r="RYE38" s="569"/>
      <c r="RYF38" s="569"/>
      <c r="RYG38" s="569"/>
      <c r="RYH38" s="569"/>
      <c r="RYI38" s="569"/>
      <c r="RYJ38" s="569"/>
      <c r="RYK38" s="569"/>
      <c r="RYL38" s="569"/>
      <c r="RYM38" s="569"/>
      <c r="RYN38" s="569"/>
      <c r="RYO38" s="569"/>
      <c r="RYP38" s="569"/>
      <c r="RYQ38" s="569"/>
      <c r="RYR38" s="569"/>
      <c r="RYS38" s="569"/>
      <c r="RYT38" s="569"/>
      <c r="RYU38" s="569"/>
      <c r="RYV38" s="569"/>
      <c r="RYW38" s="569"/>
      <c r="RYX38" s="569"/>
      <c r="RYY38" s="569"/>
      <c r="RYZ38" s="569"/>
      <c r="RZA38" s="569"/>
      <c r="RZB38" s="569"/>
      <c r="RZC38" s="569"/>
      <c r="RZD38" s="569"/>
      <c r="RZE38" s="569"/>
      <c r="RZF38" s="569"/>
      <c r="RZG38" s="569"/>
      <c r="RZH38" s="569"/>
      <c r="RZI38" s="569"/>
      <c r="RZJ38" s="569"/>
      <c r="RZK38" s="569"/>
      <c r="RZL38" s="569"/>
      <c r="RZM38" s="569"/>
      <c r="RZN38" s="569"/>
      <c r="RZO38" s="569"/>
      <c r="RZP38" s="569"/>
      <c r="RZQ38" s="569"/>
      <c r="RZR38" s="569"/>
      <c r="RZS38" s="569"/>
      <c r="RZT38" s="569"/>
      <c r="RZU38" s="569"/>
      <c r="RZV38" s="569"/>
      <c r="RZW38" s="569"/>
      <c r="RZX38" s="569"/>
      <c r="RZY38" s="569"/>
      <c r="RZZ38" s="569"/>
      <c r="SAA38" s="569"/>
      <c r="SAB38" s="569"/>
      <c r="SAC38" s="569"/>
      <c r="SAD38" s="569"/>
      <c r="SAE38" s="569"/>
      <c r="SAF38" s="569"/>
      <c r="SAG38" s="569"/>
      <c r="SAH38" s="569"/>
      <c r="SAI38" s="569"/>
      <c r="SAJ38" s="569"/>
      <c r="SAK38" s="569"/>
      <c r="SAL38" s="569"/>
      <c r="SAM38" s="569"/>
      <c r="SAN38" s="569"/>
      <c r="SAO38" s="569"/>
      <c r="SAP38" s="569"/>
      <c r="SAQ38" s="569"/>
      <c r="SAR38" s="569"/>
      <c r="SAS38" s="569"/>
      <c r="SAT38" s="569"/>
      <c r="SAU38" s="569"/>
      <c r="SAV38" s="569"/>
      <c r="SAW38" s="569"/>
      <c r="SAX38" s="569"/>
      <c r="SAY38" s="569"/>
      <c r="SAZ38" s="569"/>
      <c r="SBA38" s="569"/>
      <c r="SBB38" s="569"/>
      <c r="SBC38" s="569"/>
      <c r="SBD38" s="569"/>
      <c r="SBE38" s="569"/>
      <c r="SBF38" s="569"/>
      <c r="SBG38" s="569"/>
      <c r="SBH38" s="569"/>
      <c r="SBI38" s="569"/>
      <c r="SBJ38" s="569"/>
      <c r="SBK38" s="569"/>
      <c r="SBL38" s="569"/>
      <c r="SBM38" s="569"/>
      <c r="SBN38" s="569"/>
      <c r="SBO38" s="569"/>
      <c r="SBP38" s="569"/>
      <c r="SBQ38" s="569"/>
      <c r="SBR38" s="569"/>
      <c r="SBS38" s="569"/>
      <c r="SBT38" s="569"/>
      <c r="SBU38" s="569"/>
      <c r="SBV38" s="569"/>
      <c r="SBW38" s="569"/>
      <c r="SBX38" s="569"/>
      <c r="SBY38" s="569"/>
      <c r="SBZ38" s="569"/>
      <c r="SCA38" s="569"/>
      <c r="SCB38" s="569"/>
      <c r="SCC38" s="569"/>
      <c r="SCD38" s="569"/>
      <c r="SCE38" s="569"/>
      <c r="SCF38" s="569"/>
      <c r="SCG38" s="569"/>
      <c r="SCH38" s="569"/>
      <c r="SCI38" s="569"/>
      <c r="SCJ38" s="569"/>
      <c r="SCK38" s="569"/>
      <c r="SCL38" s="569"/>
      <c r="SCM38" s="569"/>
      <c r="SCN38" s="569"/>
      <c r="SCO38" s="569"/>
      <c r="SCP38" s="569"/>
      <c r="SCQ38" s="569"/>
      <c r="SCR38" s="569"/>
      <c r="SCS38" s="569"/>
      <c r="SCT38" s="569"/>
      <c r="SCU38" s="569"/>
      <c r="SCV38" s="569"/>
      <c r="SCW38" s="569"/>
      <c r="SCX38" s="569"/>
      <c r="SCY38" s="569"/>
      <c r="SCZ38" s="569"/>
      <c r="SDA38" s="569"/>
      <c r="SDB38" s="569"/>
      <c r="SDC38" s="569"/>
      <c r="SDD38" s="569"/>
      <c r="SDE38" s="569"/>
      <c r="SDF38" s="569"/>
      <c r="SDG38" s="569"/>
      <c r="SDH38" s="569"/>
      <c r="SDI38" s="569"/>
      <c r="SDJ38" s="569"/>
      <c r="SDK38" s="569"/>
      <c r="SDL38" s="569"/>
      <c r="SDM38" s="569"/>
      <c r="SDN38" s="569"/>
      <c r="SDO38" s="569"/>
      <c r="SDP38" s="569"/>
      <c r="SDQ38" s="569"/>
      <c r="SDR38" s="569"/>
      <c r="SDS38" s="569"/>
      <c r="SDT38" s="569"/>
      <c r="SDU38" s="569"/>
      <c r="SDV38" s="569"/>
      <c r="SDW38" s="569"/>
      <c r="SDX38" s="569"/>
      <c r="SDY38" s="569"/>
      <c r="SDZ38" s="569"/>
      <c r="SEA38" s="569"/>
      <c r="SEB38" s="569"/>
      <c r="SEC38" s="569"/>
      <c r="SED38" s="569"/>
      <c r="SEE38" s="569"/>
      <c r="SEF38" s="569"/>
      <c r="SEG38" s="569"/>
      <c r="SEH38" s="569"/>
      <c r="SEI38" s="569"/>
      <c r="SEJ38" s="569"/>
      <c r="SEK38" s="569"/>
      <c r="SEL38" s="569"/>
      <c r="SEM38" s="569"/>
      <c r="SEN38" s="569"/>
      <c r="SEO38" s="569"/>
      <c r="SEP38" s="569"/>
      <c r="SEQ38" s="569"/>
      <c r="SER38" s="569"/>
      <c r="SES38" s="569"/>
      <c r="SET38" s="569"/>
      <c r="SEU38" s="569"/>
      <c r="SEV38" s="569"/>
      <c r="SEW38" s="569"/>
      <c r="SEX38" s="569"/>
      <c r="SEY38" s="569"/>
      <c r="SEZ38" s="569"/>
      <c r="SFA38" s="569"/>
      <c r="SFB38" s="569"/>
      <c r="SFC38" s="569"/>
      <c r="SFD38" s="569"/>
      <c r="SFE38" s="569"/>
      <c r="SFF38" s="569"/>
      <c r="SFG38" s="569"/>
      <c r="SFH38" s="569"/>
      <c r="SFI38" s="569"/>
      <c r="SFJ38" s="569"/>
      <c r="SFK38" s="569"/>
      <c r="SFL38" s="569"/>
      <c r="SFM38" s="569"/>
      <c r="SFN38" s="569"/>
      <c r="SFO38" s="569"/>
      <c r="SFP38" s="569"/>
      <c r="SFQ38" s="569"/>
      <c r="SFR38" s="569"/>
      <c r="SFS38" s="569"/>
      <c r="SFT38" s="569"/>
      <c r="SFU38" s="569"/>
      <c r="SFV38" s="569"/>
      <c r="SFW38" s="569"/>
      <c r="SFX38" s="569"/>
      <c r="SFY38" s="569"/>
      <c r="SFZ38" s="569"/>
      <c r="SGA38" s="569"/>
      <c r="SGB38" s="569"/>
      <c r="SGC38" s="569"/>
      <c r="SGD38" s="569"/>
      <c r="SGE38" s="569"/>
      <c r="SGF38" s="569"/>
      <c r="SGG38" s="569"/>
      <c r="SGH38" s="569"/>
      <c r="SGI38" s="569"/>
      <c r="SGJ38" s="569"/>
      <c r="SGK38" s="569"/>
      <c r="SGL38" s="569"/>
      <c r="SGM38" s="569"/>
      <c r="SGN38" s="569"/>
      <c r="SGO38" s="569"/>
      <c r="SGP38" s="569"/>
      <c r="SGQ38" s="569"/>
      <c r="SGR38" s="569"/>
      <c r="SGS38" s="569"/>
      <c r="SGT38" s="569"/>
      <c r="SGU38" s="569"/>
      <c r="SGV38" s="569"/>
      <c r="SGW38" s="569"/>
      <c r="SGX38" s="569"/>
      <c r="SGY38" s="569"/>
      <c r="SGZ38" s="569"/>
      <c r="SHA38" s="569"/>
      <c r="SHB38" s="569"/>
      <c r="SHC38" s="569"/>
      <c r="SHD38" s="569"/>
      <c r="SHE38" s="569"/>
      <c r="SHF38" s="569"/>
      <c r="SHG38" s="569"/>
      <c r="SHH38" s="569"/>
      <c r="SHI38" s="569"/>
      <c r="SHJ38" s="569"/>
      <c r="SHK38" s="569"/>
      <c r="SHL38" s="569"/>
      <c r="SHM38" s="569"/>
      <c r="SHN38" s="569"/>
      <c r="SHO38" s="569"/>
      <c r="SHP38" s="569"/>
      <c r="SHQ38" s="569"/>
      <c r="SHR38" s="569"/>
      <c r="SHS38" s="569"/>
      <c r="SHT38" s="569"/>
      <c r="SHU38" s="569"/>
      <c r="SHV38" s="569"/>
      <c r="SHW38" s="569"/>
      <c r="SHX38" s="569"/>
      <c r="SHY38" s="569"/>
      <c r="SHZ38" s="569"/>
      <c r="SIA38" s="569"/>
      <c r="SIB38" s="569"/>
      <c r="SIC38" s="569"/>
      <c r="SID38" s="569"/>
      <c r="SIE38" s="569"/>
      <c r="SIF38" s="569"/>
      <c r="SIG38" s="569"/>
      <c r="SIH38" s="569"/>
      <c r="SII38" s="569"/>
      <c r="SIJ38" s="569"/>
      <c r="SIK38" s="569"/>
      <c r="SIL38" s="569"/>
      <c r="SIM38" s="569"/>
      <c r="SIN38" s="569"/>
      <c r="SIO38" s="569"/>
      <c r="SIP38" s="569"/>
      <c r="SIQ38" s="569"/>
      <c r="SIR38" s="569"/>
      <c r="SIS38" s="569"/>
      <c r="SIT38" s="569"/>
      <c r="SIU38" s="569"/>
      <c r="SIV38" s="569"/>
      <c r="SIW38" s="569"/>
      <c r="SIX38" s="569"/>
      <c r="SIY38" s="569"/>
      <c r="SIZ38" s="569"/>
      <c r="SJA38" s="569"/>
      <c r="SJB38" s="569"/>
      <c r="SJC38" s="569"/>
      <c r="SJD38" s="569"/>
      <c r="SJE38" s="569"/>
      <c r="SJF38" s="569"/>
      <c r="SJG38" s="569"/>
      <c r="SJH38" s="569"/>
      <c r="SJI38" s="569"/>
      <c r="SJJ38" s="569"/>
      <c r="SJK38" s="569"/>
      <c r="SJL38" s="569"/>
      <c r="SJM38" s="569"/>
      <c r="SJN38" s="569"/>
      <c r="SJO38" s="569"/>
      <c r="SJP38" s="569"/>
      <c r="SJQ38" s="569"/>
      <c r="SJR38" s="569"/>
      <c r="SJS38" s="569"/>
      <c r="SJT38" s="569"/>
      <c r="SJU38" s="569"/>
      <c r="SJV38" s="569"/>
      <c r="SJW38" s="569"/>
      <c r="SJX38" s="569"/>
      <c r="SJY38" s="569"/>
      <c r="SJZ38" s="569"/>
      <c r="SKA38" s="569"/>
      <c r="SKB38" s="569"/>
      <c r="SKC38" s="569"/>
      <c r="SKD38" s="569"/>
      <c r="SKE38" s="569"/>
      <c r="SKF38" s="569"/>
      <c r="SKG38" s="569"/>
      <c r="SKH38" s="569"/>
      <c r="SKI38" s="569"/>
      <c r="SKJ38" s="569"/>
      <c r="SKK38" s="569"/>
      <c r="SKL38" s="569"/>
      <c r="SKM38" s="569"/>
      <c r="SKN38" s="569"/>
      <c r="SKO38" s="569"/>
      <c r="SKP38" s="569"/>
      <c r="SKQ38" s="569"/>
      <c r="SKR38" s="569"/>
      <c r="SKS38" s="569"/>
      <c r="SKT38" s="569"/>
      <c r="SKU38" s="569"/>
      <c r="SKV38" s="569"/>
      <c r="SKW38" s="569"/>
      <c r="SKX38" s="569"/>
      <c r="SKY38" s="569"/>
      <c r="SKZ38" s="569"/>
      <c r="SLA38" s="569"/>
      <c r="SLB38" s="569"/>
      <c r="SLC38" s="569"/>
      <c r="SLD38" s="569"/>
      <c r="SLE38" s="569"/>
      <c r="SLF38" s="569"/>
      <c r="SLG38" s="569"/>
      <c r="SLH38" s="569"/>
      <c r="SLI38" s="569"/>
      <c r="SLJ38" s="569"/>
      <c r="SLK38" s="569"/>
      <c r="SLL38" s="569"/>
      <c r="SLM38" s="569"/>
      <c r="SLN38" s="569"/>
      <c r="SLO38" s="569"/>
      <c r="SLP38" s="569"/>
      <c r="SLQ38" s="569"/>
      <c r="SLR38" s="569"/>
      <c r="SLS38" s="569"/>
      <c r="SLT38" s="569"/>
      <c r="SLU38" s="569"/>
      <c r="SLV38" s="569"/>
      <c r="SLW38" s="569"/>
      <c r="SLX38" s="569"/>
      <c r="SLY38" s="569"/>
      <c r="SLZ38" s="569"/>
      <c r="SMA38" s="569"/>
      <c r="SMB38" s="569"/>
      <c r="SMC38" s="569"/>
      <c r="SMD38" s="569"/>
      <c r="SME38" s="569"/>
      <c r="SMF38" s="569"/>
      <c r="SMG38" s="569"/>
      <c r="SMH38" s="569"/>
      <c r="SMI38" s="569"/>
      <c r="SMJ38" s="569"/>
      <c r="SMK38" s="569"/>
      <c r="SML38" s="569"/>
      <c r="SMM38" s="569"/>
      <c r="SMN38" s="569"/>
      <c r="SMO38" s="569"/>
      <c r="SMP38" s="569"/>
      <c r="SMQ38" s="569"/>
      <c r="SMR38" s="569"/>
      <c r="SMS38" s="569"/>
      <c r="SMT38" s="569"/>
      <c r="SMU38" s="569"/>
      <c r="SMV38" s="569"/>
      <c r="SMW38" s="569"/>
      <c r="SMX38" s="569"/>
      <c r="SMY38" s="569"/>
      <c r="SMZ38" s="569"/>
      <c r="SNA38" s="569"/>
      <c r="SNB38" s="569"/>
      <c r="SNC38" s="569"/>
      <c r="SND38" s="569"/>
      <c r="SNE38" s="569"/>
      <c r="SNF38" s="569"/>
      <c r="SNG38" s="569"/>
      <c r="SNH38" s="569"/>
      <c r="SNI38" s="569"/>
      <c r="SNJ38" s="569"/>
      <c r="SNK38" s="569"/>
      <c r="SNL38" s="569"/>
      <c r="SNM38" s="569"/>
      <c r="SNN38" s="569"/>
      <c r="SNO38" s="569"/>
      <c r="SNP38" s="569"/>
      <c r="SNQ38" s="569"/>
      <c r="SNR38" s="569"/>
      <c r="SNS38" s="569"/>
      <c r="SNT38" s="569"/>
      <c r="SNU38" s="569"/>
      <c r="SNV38" s="569"/>
      <c r="SNW38" s="569"/>
      <c r="SNX38" s="569"/>
      <c r="SNY38" s="569"/>
      <c r="SNZ38" s="569"/>
      <c r="SOA38" s="569"/>
      <c r="SOB38" s="569"/>
      <c r="SOC38" s="569"/>
      <c r="SOD38" s="569"/>
      <c r="SOE38" s="569"/>
      <c r="SOF38" s="569"/>
      <c r="SOG38" s="569"/>
      <c r="SOH38" s="569"/>
      <c r="SOI38" s="569"/>
      <c r="SOJ38" s="569"/>
      <c r="SOK38" s="569"/>
      <c r="SOL38" s="569"/>
      <c r="SOM38" s="569"/>
      <c r="SON38" s="569"/>
      <c r="SOO38" s="569"/>
      <c r="SOP38" s="569"/>
      <c r="SOQ38" s="569"/>
      <c r="SOR38" s="569"/>
      <c r="SOS38" s="569"/>
      <c r="SOT38" s="569"/>
      <c r="SOU38" s="569"/>
      <c r="SOV38" s="569"/>
      <c r="SOW38" s="569"/>
      <c r="SOX38" s="569"/>
      <c r="SOY38" s="569"/>
      <c r="SOZ38" s="569"/>
      <c r="SPA38" s="569"/>
      <c r="SPB38" s="569"/>
      <c r="SPC38" s="569"/>
      <c r="SPD38" s="569"/>
      <c r="SPE38" s="569"/>
      <c r="SPF38" s="569"/>
      <c r="SPG38" s="569"/>
      <c r="SPH38" s="569"/>
      <c r="SPI38" s="569"/>
      <c r="SPJ38" s="569"/>
      <c r="SPK38" s="569"/>
      <c r="SPL38" s="569"/>
      <c r="SPM38" s="569"/>
      <c r="SPN38" s="569"/>
      <c r="SPO38" s="569"/>
      <c r="SPP38" s="569"/>
      <c r="SPQ38" s="569"/>
      <c r="SPR38" s="569"/>
      <c r="SPS38" s="569"/>
      <c r="SPT38" s="569"/>
      <c r="SPU38" s="569"/>
      <c r="SPV38" s="569"/>
      <c r="SPW38" s="569"/>
      <c r="SPX38" s="569"/>
      <c r="SPY38" s="569"/>
      <c r="SPZ38" s="569"/>
      <c r="SQA38" s="569"/>
      <c r="SQB38" s="569"/>
      <c r="SQC38" s="569"/>
      <c r="SQD38" s="569"/>
      <c r="SQE38" s="569"/>
      <c r="SQF38" s="569"/>
      <c r="SQG38" s="569"/>
      <c r="SQH38" s="569"/>
      <c r="SQI38" s="569"/>
      <c r="SQJ38" s="569"/>
      <c r="SQK38" s="569"/>
      <c r="SQL38" s="569"/>
      <c r="SQM38" s="569"/>
      <c r="SQN38" s="569"/>
      <c r="SQO38" s="569"/>
      <c r="SQP38" s="569"/>
      <c r="SQQ38" s="569"/>
      <c r="SQR38" s="569"/>
      <c r="SQS38" s="569"/>
      <c r="SQT38" s="569"/>
      <c r="SQU38" s="569"/>
      <c r="SQV38" s="569"/>
      <c r="SQW38" s="569"/>
      <c r="SQX38" s="569"/>
      <c r="SQY38" s="569"/>
      <c r="SQZ38" s="569"/>
      <c r="SRA38" s="569"/>
      <c r="SRB38" s="569"/>
      <c r="SRC38" s="569"/>
      <c r="SRD38" s="569"/>
      <c r="SRE38" s="569"/>
      <c r="SRF38" s="569"/>
      <c r="SRG38" s="569"/>
      <c r="SRH38" s="569"/>
      <c r="SRI38" s="569"/>
      <c r="SRJ38" s="569"/>
      <c r="SRK38" s="569"/>
      <c r="SRL38" s="569"/>
      <c r="SRM38" s="569"/>
      <c r="SRN38" s="569"/>
      <c r="SRO38" s="569"/>
      <c r="SRP38" s="569"/>
      <c r="SRQ38" s="569"/>
      <c r="SRR38" s="569"/>
      <c r="SRS38" s="569"/>
      <c r="SRT38" s="569"/>
      <c r="SRU38" s="569"/>
      <c r="SRV38" s="569"/>
      <c r="SRW38" s="569"/>
      <c r="SRX38" s="569"/>
      <c r="SRY38" s="569"/>
      <c r="SRZ38" s="569"/>
      <c r="SSA38" s="569"/>
      <c r="SSB38" s="569"/>
      <c r="SSC38" s="569"/>
      <c r="SSD38" s="569"/>
      <c r="SSE38" s="569"/>
      <c r="SSF38" s="569"/>
      <c r="SSG38" s="569"/>
      <c r="SSH38" s="569"/>
      <c r="SSI38" s="569"/>
      <c r="SSJ38" s="569"/>
      <c r="SSK38" s="569"/>
      <c r="SSL38" s="569"/>
      <c r="SSM38" s="569"/>
      <c r="SSN38" s="569"/>
      <c r="SSO38" s="569"/>
      <c r="SSP38" s="569"/>
      <c r="SSQ38" s="569"/>
      <c r="SSR38" s="569"/>
      <c r="SSS38" s="569"/>
      <c r="SST38" s="569"/>
      <c r="SSU38" s="569"/>
      <c r="SSV38" s="569"/>
      <c r="SSW38" s="569"/>
      <c r="SSX38" s="569"/>
      <c r="SSY38" s="569"/>
      <c r="SSZ38" s="569"/>
      <c r="STA38" s="569"/>
      <c r="STB38" s="569"/>
      <c r="STC38" s="569"/>
      <c r="STD38" s="569"/>
      <c r="STE38" s="569"/>
      <c r="STF38" s="569"/>
      <c r="STG38" s="569"/>
      <c r="STH38" s="569"/>
      <c r="STI38" s="569"/>
      <c r="STJ38" s="569"/>
      <c r="STK38" s="569"/>
      <c r="STL38" s="569"/>
      <c r="STM38" s="569"/>
      <c r="STN38" s="569"/>
      <c r="STO38" s="569"/>
      <c r="STP38" s="569"/>
      <c r="STQ38" s="569"/>
      <c r="STR38" s="569"/>
      <c r="STS38" s="569"/>
      <c r="STT38" s="569"/>
      <c r="STU38" s="569"/>
      <c r="STV38" s="569"/>
      <c r="STW38" s="569"/>
      <c r="STX38" s="569"/>
      <c r="STY38" s="569"/>
      <c r="STZ38" s="569"/>
      <c r="SUA38" s="569"/>
      <c r="SUB38" s="569"/>
      <c r="SUC38" s="569"/>
      <c r="SUD38" s="569"/>
      <c r="SUE38" s="569"/>
      <c r="SUF38" s="569"/>
      <c r="SUG38" s="569"/>
      <c r="SUH38" s="569"/>
      <c r="SUI38" s="569"/>
      <c r="SUJ38" s="569"/>
      <c r="SUK38" s="569"/>
      <c r="SUL38" s="569"/>
      <c r="SUM38" s="569"/>
      <c r="SUN38" s="569"/>
      <c r="SUO38" s="569"/>
      <c r="SUP38" s="569"/>
      <c r="SUQ38" s="569"/>
      <c r="SUR38" s="569"/>
      <c r="SUS38" s="569"/>
      <c r="SUT38" s="569"/>
      <c r="SUU38" s="569"/>
      <c r="SUV38" s="569"/>
      <c r="SUW38" s="569"/>
      <c r="SUX38" s="569"/>
      <c r="SUY38" s="569"/>
      <c r="SUZ38" s="569"/>
      <c r="SVA38" s="569"/>
      <c r="SVB38" s="569"/>
      <c r="SVC38" s="569"/>
      <c r="SVD38" s="569"/>
      <c r="SVE38" s="569"/>
      <c r="SVF38" s="569"/>
      <c r="SVG38" s="569"/>
      <c r="SVH38" s="569"/>
      <c r="SVI38" s="569"/>
      <c r="SVJ38" s="569"/>
      <c r="SVK38" s="569"/>
      <c r="SVL38" s="569"/>
      <c r="SVM38" s="569"/>
      <c r="SVN38" s="569"/>
      <c r="SVO38" s="569"/>
      <c r="SVP38" s="569"/>
      <c r="SVQ38" s="569"/>
      <c r="SVR38" s="569"/>
      <c r="SVS38" s="569"/>
      <c r="SVT38" s="569"/>
      <c r="SVU38" s="569"/>
      <c r="SVV38" s="569"/>
      <c r="SVW38" s="569"/>
      <c r="SVX38" s="569"/>
      <c r="SVY38" s="569"/>
      <c r="SVZ38" s="569"/>
      <c r="SWA38" s="569"/>
      <c r="SWB38" s="569"/>
      <c r="SWC38" s="569"/>
      <c r="SWD38" s="569"/>
      <c r="SWE38" s="569"/>
      <c r="SWF38" s="569"/>
      <c r="SWG38" s="569"/>
      <c r="SWH38" s="569"/>
      <c r="SWI38" s="569"/>
      <c r="SWJ38" s="569"/>
      <c r="SWK38" s="569"/>
      <c r="SWL38" s="569"/>
      <c r="SWM38" s="569"/>
      <c r="SWN38" s="569"/>
      <c r="SWO38" s="569"/>
      <c r="SWP38" s="569"/>
      <c r="SWQ38" s="569"/>
      <c r="SWR38" s="569"/>
      <c r="SWS38" s="569"/>
      <c r="SWT38" s="569"/>
      <c r="SWU38" s="569"/>
      <c r="SWV38" s="569"/>
      <c r="SWW38" s="569"/>
      <c r="SWX38" s="569"/>
      <c r="SWY38" s="569"/>
      <c r="SWZ38" s="569"/>
      <c r="SXA38" s="569"/>
      <c r="SXB38" s="569"/>
      <c r="SXC38" s="569"/>
      <c r="SXD38" s="569"/>
      <c r="SXE38" s="569"/>
      <c r="SXF38" s="569"/>
      <c r="SXG38" s="569"/>
      <c r="SXH38" s="569"/>
      <c r="SXI38" s="569"/>
      <c r="SXJ38" s="569"/>
      <c r="SXK38" s="569"/>
      <c r="SXL38" s="569"/>
      <c r="SXM38" s="569"/>
      <c r="SXN38" s="569"/>
      <c r="SXO38" s="569"/>
      <c r="SXP38" s="569"/>
      <c r="SXQ38" s="569"/>
      <c r="SXR38" s="569"/>
      <c r="SXS38" s="569"/>
      <c r="SXT38" s="569"/>
      <c r="SXU38" s="569"/>
      <c r="SXV38" s="569"/>
      <c r="SXW38" s="569"/>
      <c r="SXX38" s="569"/>
      <c r="SXY38" s="569"/>
      <c r="SXZ38" s="569"/>
      <c r="SYA38" s="569"/>
      <c r="SYB38" s="569"/>
      <c r="SYC38" s="569"/>
      <c r="SYD38" s="569"/>
      <c r="SYE38" s="569"/>
      <c r="SYF38" s="569"/>
      <c r="SYG38" s="569"/>
      <c r="SYH38" s="569"/>
      <c r="SYI38" s="569"/>
      <c r="SYJ38" s="569"/>
      <c r="SYK38" s="569"/>
      <c r="SYL38" s="569"/>
      <c r="SYM38" s="569"/>
      <c r="SYN38" s="569"/>
      <c r="SYO38" s="569"/>
      <c r="SYP38" s="569"/>
      <c r="SYQ38" s="569"/>
      <c r="SYR38" s="569"/>
      <c r="SYS38" s="569"/>
      <c r="SYT38" s="569"/>
      <c r="SYU38" s="569"/>
      <c r="SYV38" s="569"/>
      <c r="SYW38" s="569"/>
      <c r="SYX38" s="569"/>
      <c r="SYY38" s="569"/>
      <c r="SYZ38" s="569"/>
      <c r="SZA38" s="569"/>
      <c r="SZB38" s="569"/>
      <c r="SZC38" s="569"/>
      <c r="SZD38" s="569"/>
      <c r="SZE38" s="569"/>
      <c r="SZF38" s="569"/>
      <c r="SZG38" s="569"/>
      <c r="SZH38" s="569"/>
      <c r="SZI38" s="569"/>
      <c r="SZJ38" s="569"/>
      <c r="SZK38" s="569"/>
      <c r="SZL38" s="569"/>
      <c r="SZM38" s="569"/>
      <c r="SZN38" s="569"/>
      <c r="SZO38" s="569"/>
      <c r="SZP38" s="569"/>
      <c r="SZQ38" s="569"/>
      <c r="SZR38" s="569"/>
      <c r="SZS38" s="569"/>
      <c r="SZT38" s="569"/>
      <c r="SZU38" s="569"/>
      <c r="SZV38" s="569"/>
      <c r="SZW38" s="569"/>
      <c r="SZX38" s="569"/>
      <c r="SZY38" s="569"/>
      <c r="SZZ38" s="569"/>
      <c r="TAA38" s="569"/>
      <c r="TAB38" s="569"/>
      <c r="TAC38" s="569"/>
      <c r="TAD38" s="569"/>
      <c r="TAE38" s="569"/>
      <c r="TAF38" s="569"/>
      <c r="TAG38" s="569"/>
      <c r="TAH38" s="569"/>
      <c r="TAI38" s="569"/>
      <c r="TAJ38" s="569"/>
      <c r="TAK38" s="569"/>
      <c r="TAL38" s="569"/>
      <c r="TAM38" s="569"/>
      <c r="TAN38" s="569"/>
      <c r="TAO38" s="569"/>
      <c r="TAP38" s="569"/>
      <c r="TAQ38" s="569"/>
      <c r="TAR38" s="569"/>
      <c r="TAS38" s="569"/>
      <c r="TAT38" s="569"/>
      <c r="TAU38" s="569"/>
      <c r="TAV38" s="569"/>
      <c r="TAW38" s="569"/>
      <c r="TAX38" s="569"/>
      <c r="TAY38" s="569"/>
      <c r="TAZ38" s="569"/>
      <c r="TBA38" s="569"/>
      <c r="TBB38" s="569"/>
      <c r="TBC38" s="569"/>
      <c r="TBD38" s="569"/>
      <c r="TBE38" s="569"/>
      <c r="TBF38" s="569"/>
      <c r="TBG38" s="569"/>
      <c r="TBH38" s="569"/>
      <c r="TBI38" s="569"/>
      <c r="TBJ38" s="569"/>
      <c r="TBK38" s="569"/>
      <c r="TBL38" s="569"/>
      <c r="TBM38" s="569"/>
      <c r="TBN38" s="569"/>
      <c r="TBO38" s="569"/>
      <c r="TBP38" s="569"/>
      <c r="TBQ38" s="569"/>
      <c r="TBR38" s="569"/>
      <c r="TBS38" s="569"/>
      <c r="TBT38" s="569"/>
      <c r="TBU38" s="569"/>
      <c r="TBV38" s="569"/>
      <c r="TBW38" s="569"/>
      <c r="TBX38" s="569"/>
      <c r="TBY38" s="569"/>
      <c r="TBZ38" s="569"/>
      <c r="TCA38" s="569"/>
      <c r="TCB38" s="569"/>
      <c r="TCC38" s="569"/>
      <c r="TCD38" s="569"/>
      <c r="TCE38" s="569"/>
      <c r="TCF38" s="569"/>
      <c r="TCG38" s="569"/>
      <c r="TCH38" s="569"/>
      <c r="TCI38" s="569"/>
      <c r="TCJ38" s="569"/>
      <c r="TCK38" s="569"/>
      <c r="TCL38" s="569"/>
      <c r="TCM38" s="569"/>
      <c r="TCN38" s="569"/>
      <c r="TCO38" s="569"/>
      <c r="TCP38" s="569"/>
      <c r="TCQ38" s="569"/>
      <c r="TCR38" s="569"/>
      <c r="TCS38" s="569"/>
      <c r="TCT38" s="569"/>
      <c r="TCU38" s="569"/>
      <c r="TCV38" s="569"/>
      <c r="TCW38" s="569"/>
      <c r="TCX38" s="569"/>
      <c r="TCY38" s="569"/>
      <c r="TCZ38" s="569"/>
      <c r="TDA38" s="569"/>
      <c r="TDB38" s="569"/>
      <c r="TDC38" s="569"/>
      <c r="TDD38" s="569"/>
      <c r="TDE38" s="569"/>
      <c r="TDF38" s="569"/>
      <c r="TDG38" s="569"/>
      <c r="TDH38" s="569"/>
      <c r="TDI38" s="569"/>
      <c r="TDJ38" s="569"/>
      <c r="TDK38" s="569"/>
      <c r="TDL38" s="569"/>
      <c r="TDM38" s="569"/>
      <c r="TDN38" s="569"/>
      <c r="TDO38" s="569"/>
      <c r="TDP38" s="569"/>
      <c r="TDQ38" s="569"/>
      <c r="TDR38" s="569"/>
      <c r="TDS38" s="569"/>
      <c r="TDT38" s="569"/>
      <c r="TDU38" s="569"/>
      <c r="TDV38" s="569"/>
      <c r="TDW38" s="569"/>
      <c r="TDX38" s="569"/>
      <c r="TDY38" s="569"/>
      <c r="TDZ38" s="569"/>
      <c r="TEA38" s="569"/>
      <c r="TEB38" s="569"/>
      <c r="TEC38" s="569"/>
      <c r="TED38" s="569"/>
      <c r="TEE38" s="569"/>
      <c r="TEF38" s="569"/>
      <c r="TEG38" s="569"/>
      <c r="TEH38" s="569"/>
      <c r="TEI38" s="569"/>
      <c r="TEJ38" s="569"/>
      <c r="TEK38" s="569"/>
      <c r="TEL38" s="569"/>
      <c r="TEM38" s="569"/>
      <c r="TEN38" s="569"/>
      <c r="TEO38" s="569"/>
      <c r="TEP38" s="569"/>
      <c r="TEQ38" s="569"/>
      <c r="TER38" s="569"/>
      <c r="TES38" s="569"/>
      <c r="TET38" s="569"/>
      <c r="TEU38" s="569"/>
      <c r="TEV38" s="569"/>
      <c r="TEW38" s="569"/>
      <c r="TEX38" s="569"/>
      <c r="TEY38" s="569"/>
      <c r="TEZ38" s="569"/>
      <c r="TFA38" s="569"/>
      <c r="TFB38" s="569"/>
      <c r="TFC38" s="569"/>
      <c r="TFD38" s="569"/>
      <c r="TFE38" s="569"/>
      <c r="TFF38" s="569"/>
      <c r="TFG38" s="569"/>
      <c r="TFH38" s="569"/>
      <c r="TFI38" s="569"/>
      <c r="TFJ38" s="569"/>
      <c r="TFK38" s="569"/>
      <c r="TFL38" s="569"/>
      <c r="TFM38" s="569"/>
      <c r="TFN38" s="569"/>
      <c r="TFO38" s="569"/>
      <c r="TFP38" s="569"/>
      <c r="TFQ38" s="569"/>
      <c r="TFR38" s="569"/>
      <c r="TFS38" s="569"/>
      <c r="TFT38" s="569"/>
      <c r="TFU38" s="569"/>
      <c r="TFV38" s="569"/>
      <c r="TFW38" s="569"/>
      <c r="TFX38" s="569"/>
      <c r="TFY38" s="569"/>
      <c r="TFZ38" s="569"/>
      <c r="TGA38" s="569"/>
      <c r="TGB38" s="569"/>
      <c r="TGC38" s="569"/>
      <c r="TGD38" s="569"/>
      <c r="TGE38" s="569"/>
      <c r="TGF38" s="569"/>
      <c r="TGG38" s="569"/>
      <c r="TGH38" s="569"/>
      <c r="TGI38" s="569"/>
      <c r="TGJ38" s="569"/>
      <c r="TGK38" s="569"/>
      <c r="TGL38" s="569"/>
      <c r="TGM38" s="569"/>
      <c r="TGN38" s="569"/>
      <c r="TGO38" s="569"/>
      <c r="TGP38" s="569"/>
      <c r="TGQ38" s="569"/>
      <c r="TGR38" s="569"/>
      <c r="TGS38" s="569"/>
      <c r="TGT38" s="569"/>
      <c r="TGU38" s="569"/>
      <c r="TGV38" s="569"/>
      <c r="TGW38" s="569"/>
      <c r="TGX38" s="569"/>
      <c r="TGY38" s="569"/>
      <c r="TGZ38" s="569"/>
      <c r="THA38" s="569"/>
      <c r="THB38" s="569"/>
      <c r="THC38" s="569"/>
      <c r="THD38" s="569"/>
      <c r="THE38" s="569"/>
      <c r="THF38" s="569"/>
      <c r="THG38" s="569"/>
      <c r="THH38" s="569"/>
      <c r="THI38" s="569"/>
      <c r="THJ38" s="569"/>
      <c r="THK38" s="569"/>
      <c r="THL38" s="569"/>
      <c r="THM38" s="569"/>
      <c r="THN38" s="569"/>
      <c r="THO38" s="569"/>
      <c r="THP38" s="569"/>
      <c r="THQ38" s="569"/>
      <c r="THR38" s="569"/>
      <c r="THS38" s="569"/>
      <c r="THT38" s="569"/>
      <c r="THU38" s="569"/>
      <c r="THV38" s="569"/>
      <c r="THW38" s="569"/>
      <c r="THX38" s="569"/>
      <c r="THY38" s="569"/>
      <c r="THZ38" s="569"/>
      <c r="TIA38" s="569"/>
      <c r="TIB38" s="569"/>
      <c r="TIC38" s="569"/>
      <c r="TID38" s="569"/>
      <c r="TIE38" s="569"/>
      <c r="TIF38" s="569"/>
      <c r="TIG38" s="569"/>
      <c r="TIH38" s="569"/>
      <c r="TII38" s="569"/>
      <c r="TIJ38" s="569"/>
      <c r="TIK38" s="569"/>
      <c r="TIL38" s="569"/>
      <c r="TIM38" s="569"/>
      <c r="TIN38" s="569"/>
      <c r="TIO38" s="569"/>
      <c r="TIP38" s="569"/>
      <c r="TIQ38" s="569"/>
      <c r="TIR38" s="569"/>
      <c r="TIS38" s="569"/>
      <c r="TIT38" s="569"/>
      <c r="TIU38" s="569"/>
      <c r="TIV38" s="569"/>
      <c r="TIW38" s="569"/>
      <c r="TIX38" s="569"/>
      <c r="TIY38" s="569"/>
      <c r="TIZ38" s="569"/>
      <c r="TJA38" s="569"/>
      <c r="TJB38" s="569"/>
      <c r="TJC38" s="569"/>
      <c r="TJD38" s="569"/>
      <c r="TJE38" s="569"/>
      <c r="TJF38" s="569"/>
      <c r="TJG38" s="569"/>
      <c r="TJH38" s="569"/>
      <c r="TJI38" s="569"/>
      <c r="TJJ38" s="569"/>
      <c r="TJK38" s="569"/>
      <c r="TJL38" s="569"/>
      <c r="TJM38" s="569"/>
      <c r="TJN38" s="569"/>
      <c r="TJO38" s="569"/>
      <c r="TJP38" s="569"/>
      <c r="TJQ38" s="569"/>
      <c r="TJR38" s="569"/>
      <c r="TJS38" s="569"/>
      <c r="TJT38" s="569"/>
      <c r="TJU38" s="569"/>
      <c r="TJV38" s="569"/>
      <c r="TJW38" s="569"/>
      <c r="TJX38" s="569"/>
      <c r="TJY38" s="569"/>
      <c r="TJZ38" s="569"/>
      <c r="TKA38" s="569"/>
      <c r="TKB38" s="569"/>
      <c r="TKC38" s="569"/>
      <c r="TKD38" s="569"/>
      <c r="TKE38" s="569"/>
      <c r="TKF38" s="569"/>
      <c r="TKG38" s="569"/>
      <c r="TKH38" s="569"/>
      <c r="TKI38" s="569"/>
      <c r="TKJ38" s="569"/>
      <c r="TKK38" s="569"/>
      <c r="TKL38" s="569"/>
      <c r="TKM38" s="569"/>
      <c r="TKN38" s="569"/>
      <c r="TKO38" s="569"/>
      <c r="TKP38" s="569"/>
      <c r="TKQ38" s="569"/>
      <c r="TKR38" s="569"/>
      <c r="TKS38" s="569"/>
      <c r="TKT38" s="569"/>
      <c r="TKU38" s="569"/>
      <c r="TKV38" s="569"/>
      <c r="TKW38" s="569"/>
      <c r="TKX38" s="569"/>
      <c r="TKY38" s="569"/>
      <c r="TKZ38" s="569"/>
      <c r="TLA38" s="569"/>
      <c r="TLB38" s="569"/>
      <c r="TLC38" s="569"/>
      <c r="TLD38" s="569"/>
      <c r="TLE38" s="569"/>
      <c r="TLF38" s="569"/>
      <c r="TLG38" s="569"/>
      <c r="TLH38" s="569"/>
      <c r="TLI38" s="569"/>
      <c r="TLJ38" s="569"/>
      <c r="TLK38" s="569"/>
      <c r="TLL38" s="569"/>
      <c r="TLM38" s="569"/>
      <c r="TLN38" s="569"/>
      <c r="TLO38" s="569"/>
      <c r="TLP38" s="569"/>
      <c r="TLQ38" s="569"/>
      <c r="TLR38" s="569"/>
      <c r="TLS38" s="569"/>
      <c r="TLT38" s="569"/>
      <c r="TLU38" s="569"/>
      <c r="TLV38" s="569"/>
      <c r="TLW38" s="569"/>
      <c r="TLX38" s="569"/>
      <c r="TLY38" s="569"/>
      <c r="TLZ38" s="569"/>
      <c r="TMA38" s="569"/>
      <c r="TMB38" s="569"/>
      <c r="TMC38" s="569"/>
      <c r="TMD38" s="569"/>
      <c r="TME38" s="569"/>
      <c r="TMF38" s="569"/>
      <c r="TMG38" s="569"/>
      <c r="TMH38" s="569"/>
      <c r="TMI38" s="569"/>
      <c r="TMJ38" s="569"/>
      <c r="TMK38" s="569"/>
      <c r="TML38" s="569"/>
      <c r="TMM38" s="569"/>
      <c r="TMN38" s="569"/>
      <c r="TMO38" s="569"/>
      <c r="TMP38" s="569"/>
      <c r="TMQ38" s="569"/>
      <c r="TMR38" s="569"/>
      <c r="TMS38" s="569"/>
      <c r="TMT38" s="569"/>
      <c r="TMU38" s="569"/>
      <c r="TMV38" s="569"/>
      <c r="TMW38" s="569"/>
      <c r="TMX38" s="569"/>
      <c r="TMY38" s="569"/>
      <c r="TMZ38" s="569"/>
      <c r="TNA38" s="569"/>
      <c r="TNB38" s="569"/>
      <c r="TNC38" s="569"/>
      <c r="TND38" s="569"/>
      <c r="TNE38" s="569"/>
      <c r="TNF38" s="569"/>
      <c r="TNG38" s="569"/>
      <c r="TNH38" s="569"/>
      <c r="TNI38" s="569"/>
      <c r="TNJ38" s="569"/>
      <c r="TNK38" s="569"/>
      <c r="TNL38" s="569"/>
      <c r="TNM38" s="569"/>
      <c r="TNN38" s="569"/>
      <c r="TNO38" s="569"/>
      <c r="TNP38" s="569"/>
      <c r="TNQ38" s="569"/>
      <c r="TNR38" s="569"/>
      <c r="TNS38" s="569"/>
      <c r="TNT38" s="569"/>
      <c r="TNU38" s="569"/>
      <c r="TNV38" s="569"/>
      <c r="TNW38" s="569"/>
      <c r="TNX38" s="569"/>
      <c r="TNY38" s="569"/>
      <c r="TNZ38" s="569"/>
      <c r="TOA38" s="569"/>
      <c r="TOB38" s="569"/>
      <c r="TOC38" s="569"/>
      <c r="TOD38" s="569"/>
      <c r="TOE38" s="569"/>
      <c r="TOF38" s="569"/>
      <c r="TOG38" s="569"/>
      <c r="TOH38" s="569"/>
      <c r="TOI38" s="569"/>
      <c r="TOJ38" s="569"/>
      <c r="TOK38" s="569"/>
      <c r="TOL38" s="569"/>
      <c r="TOM38" s="569"/>
      <c r="TON38" s="569"/>
      <c r="TOO38" s="569"/>
      <c r="TOP38" s="569"/>
      <c r="TOQ38" s="569"/>
      <c r="TOR38" s="569"/>
      <c r="TOS38" s="569"/>
      <c r="TOT38" s="569"/>
      <c r="TOU38" s="569"/>
      <c r="TOV38" s="569"/>
      <c r="TOW38" s="569"/>
      <c r="TOX38" s="569"/>
      <c r="TOY38" s="569"/>
      <c r="TOZ38" s="569"/>
      <c r="TPA38" s="569"/>
      <c r="TPB38" s="569"/>
      <c r="TPC38" s="569"/>
      <c r="TPD38" s="569"/>
      <c r="TPE38" s="569"/>
      <c r="TPF38" s="569"/>
      <c r="TPG38" s="569"/>
      <c r="TPH38" s="569"/>
      <c r="TPI38" s="569"/>
      <c r="TPJ38" s="569"/>
      <c r="TPK38" s="569"/>
      <c r="TPL38" s="569"/>
      <c r="TPM38" s="569"/>
      <c r="TPN38" s="569"/>
      <c r="TPO38" s="569"/>
      <c r="TPP38" s="569"/>
      <c r="TPQ38" s="569"/>
      <c r="TPR38" s="569"/>
      <c r="TPS38" s="569"/>
      <c r="TPT38" s="569"/>
      <c r="TPU38" s="569"/>
      <c r="TPV38" s="569"/>
      <c r="TPW38" s="569"/>
      <c r="TPX38" s="569"/>
      <c r="TPY38" s="569"/>
      <c r="TPZ38" s="569"/>
      <c r="TQA38" s="569"/>
      <c r="TQB38" s="569"/>
      <c r="TQC38" s="569"/>
      <c r="TQD38" s="569"/>
      <c r="TQE38" s="569"/>
      <c r="TQF38" s="569"/>
      <c r="TQG38" s="569"/>
      <c r="TQH38" s="569"/>
      <c r="TQI38" s="569"/>
      <c r="TQJ38" s="569"/>
      <c r="TQK38" s="569"/>
      <c r="TQL38" s="569"/>
      <c r="TQM38" s="569"/>
      <c r="TQN38" s="569"/>
      <c r="TQO38" s="569"/>
      <c r="TQP38" s="569"/>
      <c r="TQQ38" s="569"/>
      <c r="TQR38" s="569"/>
      <c r="TQS38" s="569"/>
      <c r="TQT38" s="569"/>
      <c r="TQU38" s="569"/>
      <c r="TQV38" s="569"/>
      <c r="TQW38" s="569"/>
      <c r="TQX38" s="569"/>
      <c r="TQY38" s="569"/>
      <c r="TQZ38" s="569"/>
      <c r="TRA38" s="569"/>
      <c r="TRB38" s="569"/>
      <c r="TRC38" s="569"/>
      <c r="TRD38" s="569"/>
      <c r="TRE38" s="569"/>
      <c r="TRF38" s="569"/>
      <c r="TRG38" s="569"/>
      <c r="TRH38" s="569"/>
      <c r="TRI38" s="569"/>
      <c r="TRJ38" s="569"/>
      <c r="TRK38" s="569"/>
      <c r="TRL38" s="569"/>
      <c r="TRM38" s="569"/>
      <c r="TRN38" s="569"/>
      <c r="TRO38" s="569"/>
      <c r="TRP38" s="569"/>
      <c r="TRQ38" s="569"/>
      <c r="TRR38" s="569"/>
      <c r="TRS38" s="569"/>
      <c r="TRT38" s="569"/>
      <c r="TRU38" s="569"/>
      <c r="TRV38" s="569"/>
      <c r="TRW38" s="569"/>
      <c r="TRX38" s="569"/>
      <c r="TRY38" s="569"/>
      <c r="TRZ38" s="569"/>
      <c r="TSA38" s="569"/>
      <c r="TSB38" s="569"/>
      <c r="TSC38" s="569"/>
      <c r="TSD38" s="569"/>
      <c r="TSE38" s="569"/>
      <c r="TSF38" s="569"/>
      <c r="TSG38" s="569"/>
      <c r="TSH38" s="569"/>
      <c r="TSI38" s="569"/>
      <c r="TSJ38" s="569"/>
      <c r="TSK38" s="569"/>
      <c r="TSL38" s="569"/>
      <c r="TSM38" s="569"/>
      <c r="TSN38" s="569"/>
      <c r="TSO38" s="569"/>
      <c r="TSP38" s="569"/>
      <c r="TSQ38" s="569"/>
      <c r="TSR38" s="569"/>
      <c r="TSS38" s="569"/>
      <c r="TST38" s="569"/>
      <c r="TSU38" s="569"/>
      <c r="TSV38" s="569"/>
      <c r="TSW38" s="569"/>
      <c r="TSX38" s="569"/>
      <c r="TSY38" s="569"/>
      <c r="TSZ38" s="569"/>
      <c r="TTA38" s="569"/>
      <c r="TTB38" s="569"/>
      <c r="TTC38" s="569"/>
      <c r="TTD38" s="569"/>
      <c r="TTE38" s="569"/>
      <c r="TTF38" s="569"/>
      <c r="TTG38" s="569"/>
      <c r="TTH38" s="569"/>
      <c r="TTI38" s="569"/>
      <c r="TTJ38" s="569"/>
      <c r="TTK38" s="569"/>
      <c r="TTL38" s="569"/>
      <c r="TTM38" s="569"/>
      <c r="TTN38" s="569"/>
      <c r="TTO38" s="569"/>
      <c r="TTP38" s="569"/>
      <c r="TTQ38" s="569"/>
      <c r="TTR38" s="569"/>
      <c r="TTS38" s="569"/>
      <c r="TTT38" s="569"/>
      <c r="TTU38" s="569"/>
      <c r="TTV38" s="569"/>
      <c r="TTW38" s="569"/>
      <c r="TTX38" s="569"/>
      <c r="TTY38" s="569"/>
      <c r="TTZ38" s="569"/>
      <c r="TUA38" s="569"/>
      <c r="TUB38" s="569"/>
      <c r="TUC38" s="569"/>
      <c r="TUD38" s="569"/>
      <c r="TUE38" s="569"/>
      <c r="TUF38" s="569"/>
      <c r="TUG38" s="569"/>
      <c r="TUH38" s="569"/>
      <c r="TUI38" s="569"/>
      <c r="TUJ38" s="569"/>
      <c r="TUK38" s="569"/>
      <c r="TUL38" s="569"/>
      <c r="TUM38" s="569"/>
      <c r="TUN38" s="569"/>
      <c r="TUO38" s="569"/>
      <c r="TUP38" s="569"/>
      <c r="TUQ38" s="569"/>
      <c r="TUR38" s="569"/>
      <c r="TUS38" s="569"/>
      <c r="TUT38" s="569"/>
      <c r="TUU38" s="569"/>
      <c r="TUV38" s="569"/>
      <c r="TUW38" s="569"/>
      <c r="TUX38" s="569"/>
      <c r="TUY38" s="569"/>
      <c r="TUZ38" s="569"/>
      <c r="TVA38" s="569"/>
      <c r="TVB38" s="569"/>
      <c r="TVC38" s="569"/>
      <c r="TVD38" s="569"/>
      <c r="TVE38" s="569"/>
      <c r="TVF38" s="569"/>
      <c r="TVG38" s="569"/>
      <c r="TVH38" s="569"/>
      <c r="TVI38" s="569"/>
      <c r="TVJ38" s="569"/>
      <c r="TVK38" s="569"/>
      <c r="TVL38" s="569"/>
      <c r="TVM38" s="569"/>
      <c r="TVN38" s="569"/>
      <c r="TVO38" s="569"/>
      <c r="TVP38" s="569"/>
      <c r="TVQ38" s="569"/>
      <c r="TVR38" s="569"/>
      <c r="TVS38" s="569"/>
      <c r="TVT38" s="569"/>
      <c r="TVU38" s="569"/>
      <c r="TVV38" s="569"/>
      <c r="TVW38" s="569"/>
      <c r="TVX38" s="569"/>
      <c r="TVY38" s="569"/>
      <c r="TVZ38" s="569"/>
      <c r="TWA38" s="569"/>
      <c r="TWB38" s="569"/>
      <c r="TWC38" s="569"/>
      <c r="TWD38" s="569"/>
      <c r="TWE38" s="569"/>
      <c r="TWF38" s="569"/>
      <c r="TWG38" s="569"/>
      <c r="TWH38" s="569"/>
      <c r="TWI38" s="569"/>
      <c r="TWJ38" s="569"/>
      <c r="TWK38" s="569"/>
      <c r="TWL38" s="569"/>
      <c r="TWM38" s="569"/>
      <c r="TWN38" s="569"/>
      <c r="TWO38" s="569"/>
      <c r="TWP38" s="569"/>
      <c r="TWQ38" s="569"/>
      <c r="TWR38" s="569"/>
      <c r="TWS38" s="569"/>
      <c r="TWT38" s="569"/>
      <c r="TWU38" s="569"/>
      <c r="TWV38" s="569"/>
      <c r="TWW38" s="569"/>
      <c r="TWX38" s="569"/>
      <c r="TWY38" s="569"/>
      <c r="TWZ38" s="569"/>
      <c r="TXA38" s="569"/>
      <c r="TXB38" s="569"/>
      <c r="TXC38" s="569"/>
      <c r="TXD38" s="569"/>
      <c r="TXE38" s="569"/>
      <c r="TXF38" s="569"/>
      <c r="TXG38" s="569"/>
      <c r="TXH38" s="569"/>
      <c r="TXI38" s="569"/>
      <c r="TXJ38" s="569"/>
      <c r="TXK38" s="569"/>
      <c r="TXL38" s="569"/>
      <c r="TXM38" s="569"/>
      <c r="TXN38" s="569"/>
      <c r="TXO38" s="569"/>
      <c r="TXP38" s="569"/>
      <c r="TXQ38" s="569"/>
      <c r="TXR38" s="569"/>
      <c r="TXS38" s="569"/>
      <c r="TXT38" s="569"/>
      <c r="TXU38" s="569"/>
      <c r="TXV38" s="569"/>
      <c r="TXW38" s="569"/>
      <c r="TXX38" s="569"/>
      <c r="TXY38" s="569"/>
      <c r="TXZ38" s="569"/>
      <c r="TYA38" s="569"/>
      <c r="TYB38" s="569"/>
      <c r="TYC38" s="569"/>
      <c r="TYD38" s="569"/>
      <c r="TYE38" s="569"/>
      <c r="TYF38" s="569"/>
      <c r="TYG38" s="569"/>
      <c r="TYH38" s="569"/>
      <c r="TYI38" s="569"/>
      <c r="TYJ38" s="569"/>
      <c r="TYK38" s="569"/>
      <c r="TYL38" s="569"/>
      <c r="TYM38" s="569"/>
      <c r="TYN38" s="569"/>
      <c r="TYO38" s="569"/>
      <c r="TYP38" s="569"/>
      <c r="TYQ38" s="569"/>
      <c r="TYR38" s="569"/>
      <c r="TYS38" s="569"/>
      <c r="TYT38" s="569"/>
      <c r="TYU38" s="569"/>
      <c r="TYV38" s="569"/>
      <c r="TYW38" s="569"/>
      <c r="TYX38" s="569"/>
      <c r="TYY38" s="569"/>
      <c r="TYZ38" s="569"/>
      <c r="TZA38" s="569"/>
      <c r="TZB38" s="569"/>
      <c r="TZC38" s="569"/>
      <c r="TZD38" s="569"/>
      <c r="TZE38" s="569"/>
      <c r="TZF38" s="569"/>
      <c r="TZG38" s="569"/>
      <c r="TZH38" s="569"/>
      <c r="TZI38" s="569"/>
      <c r="TZJ38" s="569"/>
      <c r="TZK38" s="569"/>
      <c r="TZL38" s="569"/>
      <c r="TZM38" s="569"/>
      <c r="TZN38" s="569"/>
      <c r="TZO38" s="569"/>
      <c r="TZP38" s="569"/>
      <c r="TZQ38" s="569"/>
      <c r="TZR38" s="569"/>
      <c r="TZS38" s="569"/>
      <c r="TZT38" s="569"/>
      <c r="TZU38" s="569"/>
      <c r="TZV38" s="569"/>
      <c r="TZW38" s="569"/>
      <c r="TZX38" s="569"/>
      <c r="TZY38" s="569"/>
      <c r="TZZ38" s="569"/>
      <c r="UAA38" s="569"/>
      <c r="UAB38" s="569"/>
      <c r="UAC38" s="569"/>
      <c r="UAD38" s="569"/>
      <c r="UAE38" s="569"/>
      <c r="UAF38" s="569"/>
      <c r="UAG38" s="569"/>
      <c r="UAH38" s="569"/>
      <c r="UAI38" s="569"/>
      <c r="UAJ38" s="569"/>
      <c r="UAK38" s="569"/>
      <c r="UAL38" s="569"/>
      <c r="UAM38" s="569"/>
      <c r="UAN38" s="569"/>
      <c r="UAO38" s="569"/>
      <c r="UAP38" s="569"/>
      <c r="UAQ38" s="569"/>
      <c r="UAR38" s="569"/>
      <c r="UAS38" s="569"/>
      <c r="UAT38" s="569"/>
      <c r="UAU38" s="569"/>
      <c r="UAV38" s="569"/>
      <c r="UAW38" s="569"/>
      <c r="UAX38" s="569"/>
      <c r="UAY38" s="569"/>
      <c r="UAZ38" s="569"/>
      <c r="UBA38" s="569"/>
      <c r="UBB38" s="569"/>
      <c r="UBC38" s="569"/>
      <c r="UBD38" s="569"/>
      <c r="UBE38" s="569"/>
      <c r="UBF38" s="569"/>
      <c r="UBG38" s="569"/>
      <c r="UBH38" s="569"/>
      <c r="UBI38" s="569"/>
      <c r="UBJ38" s="569"/>
      <c r="UBK38" s="569"/>
      <c r="UBL38" s="569"/>
      <c r="UBM38" s="569"/>
      <c r="UBN38" s="569"/>
      <c r="UBO38" s="569"/>
      <c r="UBP38" s="569"/>
      <c r="UBQ38" s="569"/>
      <c r="UBR38" s="569"/>
      <c r="UBS38" s="569"/>
      <c r="UBT38" s="569"/>
      <c r="UBU38" s="569"/>
      <c r="UBV38" s="569"/>
      <c r="UBW38" s="569"/>
      <c r="UBX38" s="569"/>
      <c r="UBY38" s="569"/>
      <c r="UBZ38" s="569"/>
      <c r="UCA38" s="569"/>
      <c r="UCB38" s="569"/>
      <c r="UCC38" s="569"/>
      <c r="UCD38" s="569"/>
      <c r="UCE38" s="569"/>
      <c r="UCF38" s="569"/>
      <c r="UCG38" s="569"/>
      <c r="UCH38" s="569"/>
      <c r="UCI38" s="569"/>
      <c r="UCJ38" s="569"/>
      <c r="UCK38" s="569"/>
      <c r="UCL38" s="569"/>
      <c r="UCM38" s="569"/>
      <c r="UCN38" s="569"/>
      <c r="UCO38" s="569"/>
      <c r="UCP38" s="569"/>
      <c r="UCQ38" s="569"/>
      <c r="UCR38" s="569"/>
      <c r="UCS38" s="569"/>
      <c r="UCT38" s="569"/>
      <c r="UCU38" s="569"/>
      <c r="UCV38" s="569"/>
      <c r="UCW38" s="569"/>
      <c r="UCX38" s="569"/>
      <c r="UCY38" s="569"/>
      <c r="UCZ38" s="569"/>
      <c r="UDA38" s="569"/>
      <c r="UDB38" s="569"/>
      <c r="UDC38" s="569"/>
      <c r="UDD38" s="569"/>
      <c r="UDE38" s="569"/>
      <c r="UDF38" s="569"/>
      <c r="UDG38" s="569"/>
      <c r="UDH38" s="569"/>
      <c r="UDI38" s="569"/>
      <c r="UDJ38" s="569"/>
      <c r="UDK38" s="569"/>
      <c r="UDL38" s="569"/>
      <c r="UDM38" s="569"/>
      <c r="UDN38" s="569"/>
      <c r="UDO38" s="569"/>
      <c r="UDP38" s="569"/>
      <c r="UDQ38" s="569"/>
      <c r="UDR38" s="569"/>
      <c r="UDS38" s="569"/>
      <c r="UDT38" s="569"/>
      <c r="UDU38" s="569"/>
      <c r="UDV38" s="569"/>
      <c r="UDW38" s="569"/>
      <c r="UDX38" s="569"/>
      <c r="UDY38" s="569"/>
      <c r="UDZ38" s="569"/>
      <c r="UEA38" s="569"/>
      <c r="UEB38" s="569"/>
      <c r="UEC38" s="569"/>
      <c r="UED38" s="569"/>
      <c r="UEE38" s="569"/>
      <c r="UEF38" s="569"/>
      <c r="UEG38" s="569"/>
      <c r="UEH38" s="569"/>
      <c r="UEI38" s="569"/>
      <c r="UEJ38" s="569"/>
      <c r="UEK38" s="569"/>
      <c r="UEL38" s="569"/>
      <c r="UEM38" s="569"/>
      <c r="UEN38" s="569"/>
      <c r="UEO38" s="569"/>
      <c r="UEP38" s="569"/>
      <c r="UEQ38" s="569"/>
      <c r="UER38" s="569"/>
      <c r="UES38" s="569"/>
      <c r="UET38" s="569"/>
      <c r="UEU38" s="569"/>
      <c r="UEV38" s="569"/>
      <c r="UEW38" s="569"/>
      <c r="UEX38" s="569"/>
      <c r="UEY38" s="569"/>
      <c r="UEZ38" s="569"/>
      <c r="UFA38" s="569"/>
      <c r="UFB38" s="569"/>
      <c r="UFC38" s="569"/>
      <c r="UFD38" s="569"/>
      <c r="UFE38" s="569"/>
      <c r="UFF38" s="569"/>
      <c r="UFG38" s="569"/>
      <c r="UFH38" s="569"/>
      <c r="UFI38" s="569"/>
      <c r="UFJ38" s="569"/>
      <c r="UFK38" s="569"/>
      <c r="UFL38" s="569"/>
      <c r="UFM38" s="569"/>
      <c r="UFN38" s="569"/>
      <c r="UFO38" s="569"/>
      <c r="UFP38" s="569"/>
      <c r="UFQ38" s="569"/>
      <c r="UFR38" s="569"/>
      <c r="UFS38" s="569"/>
      <c r="UFT38" s="569"/>
      <c r="UFU38" s="569"/>
      <c r="UFV38" s="569"/>
      <c r="UFW38" s="569"/>
      <c r="UFX38" s="569"/>
      <c r="UFY38" s="569"/>
      <c r="UFZ38" s="569"/>
      <c r="UGA38" s="569"/>
      <c r="UGB38" s="569"/>
      <c r="UGC38" s="569"/>
      <c r="UGD38" s="569"/>
      <c r="UGE38" s="569"/>
      <c r="UGF38" s="569"/>
      <c r="UGG38" s="569"/>
      <c r="UGH38" s="569"/>
      <c r="UGI38" s="569"/>
      <c r="UGJ38" s="569"/>
      <c r="UGK38" s="569"/>
      <c r="UGL38" s="569"/>
      <c r="UGM38" s="569"/>
      <c r="UGN38" s="569"/>
      <c r="UGO38" s="569"/>
      <c r="UGP38" s="569"/>
      <c r="UGQ38" s="569"/>
      <c r="UGR38" s="569"/>
      <c r="UGS38" s="569"/>
      <c r="UGT38" s="569"/>
      <c r="UGU38" s="569"/>
      <c r="UGV38" s="569"/>
      <c r="UGW38" s="569"/>
      <c r="UGX38" s="569"/>
      <c r="UGY38" s="569"/>
      <c r="UGZ38" s="569"/>
      <c r="UHA38" s="569"/>
      <c r="UHB38" s="569"/>
      <c r="UHC38" s="569"/>
      <c r="UHD38" s="569"/>
      <c r="UHE38" s="569"/>
      <c r="UHF38" s="569"/>
      <c r="UHG38" s="569"/>
      <c r="UHH38" s="569"/>
      <c r="UHI38" s="569"/>
      <c r="UHJ38" s="569"/>
      <c r="UHK38" s="569"/>
      <c r="UHL38" s="569"/>
      <c r="UHM38" s="569"/>
      <c r="UHN38" s="569"/>
      <c r="UHO38" s="569"/>
      <c r="UHP38" s="569"/>
      <c r="UHQ38" s="569"/>
      <c r="UHR38" s="569"/>
      <c r="UHS38" s="569"/>
      <c r="UHT38" s="569"/>
      <c r="UHU38" s="569"/>
      <c r="UHV38" s="569"/>
      <c r="UHW38" s="569"/>
      <c r="UHX38" s="569"/>
      <c r="UHY38" s="569"/>
      <c r="UHZ38" s="569"/>
      <c r="UIA38" s="569"/>
      <c r="UIB38" s="569"/>
      <c r="UIC38" s="569"/>
      <c r="UID38" s="569"/>
      <c r="UIE38" s="569"/>
      <c r="UIF38" s="569"/>
      <c r="UIG38" s="569"/>
      <c r="UIH38" s="569"/>
      <c r="UII38" s="569"/>
      <c r="UIJ38" s="569"/>
      <c r="UIK38" s="569"/>
      <c r="UIL38" s="569"/>
      <c r="UIM38" s="569"/>
      <c r="UIN38" s="569"/>
      <c r="UIO38" s="569"/>
      <c r="UIP38" s="569"/>
      <c r="UIQ38" s="569"/>
      <c r="UIR38" s="569"/>
      <c r="UIS38" s="569"/>
      <c r="UIT38" s="569"/>
      <c r="UIU38" s="569"/>
      <c r="UIV38" s="569"/>
      <c r="UIW38" s="569"/>
      <c r="UIX38" s="569"/>
      <c r="UIY38" s="569"/>
      <c r="UIZ38" s="569"/>
      <c r="UJA38" s="569"/>
      <c r="UJB38" s="569"/>
      <c r="UJC38" s="569"/>
      <c r="UJD38" s="569"/>
      <c r="UJE38" s="569"/>
      <c r="UJF38" s="569"/>
      <c r="UJG38" s="569"/>
      <c r="UJH38" s="569"/>
      <c r="UJI38" s="569"/>
      <c r="UJJ38" s="569"/>
      <c r="UJK38" s="569"/>
      <c r="UJL38" s="569"/>
      <c r="UJM38" s="569"/>
      <c r="UJN38" s="569"/>
      <c r="UJO38" s="569"/>
      <c r="UJP38" s="569"/>
      <c r="UJQ38" s="569"/>
      <c r="UJR38" s="569"/>
      <c r="UJS38" s="569"/>
      <c r="UJT38" s="569"/>
      <c r="UJU38" s="569"/>
      <c r="UJV38" s="569"/>
      <c r="UJW38" s="569"/>
      <c r="UJX38" s="569"/>
      <c r="UJY38" s="569"/>
      <c r="UJZ38" s="569"/>
      <c r="UKA38" s="569"/>
      <c r="UKB38" s="569"/>
      <c r="UKC38" s="569"/>
      <c r="UKD38" s="569"/>
      <c r="UKE38" s="569"/>
      <c r="UKF38" s="569"/>
      <c r="UKG38" s="569"/>
      <c r="UKH38" s="569"/>
      <c r="UKI38" s="569"/>
      <c r="UKJ38" s="569"/>
      <c r="UKK38" s="569"/>
      <c r="UKL38" s="569"/>
      <c r="UKM38" s="569"/>
      <c r="UKN38" s="569"/>
      <c r="UKO38" s="569"/>
      <c r="UKP38" s="569"/>
      <c r="UKQ38" s="569"/>
      <c r="UKR38" s="569"/>
      <c r="UKS38" s="569"/>
      <c r="UKT38" s="569"/>
      <c r="UKU38" s="569"/>
      <c r="UKV38" s="569"/>
      <c r="UKW38" s="569"/>
      <c r="UKX38" s="569"/>
      <c r="UKY38" s="569"/>
      <c r="UKZ38" s="569"/>
      <c r="ULA38" s="569"/>
      <c r="ULB38" s="569"/>
      <c r="ULC38" s="569"/>
      <c r="ULD38" s="569"/>
      <c r="ULE38" s="569"/>
      <c r="ULF38" s="569"/>
      <c r="ULG38" s="569"/>
      <c r="ULH38" s="569"/>
      <c r="ULI38" s="569"/>
      <c r="ULJ38" s="569"/>
      <c r="ULK38" s="569"/>
      <c r="ULL38" s="569"/>
      <c r="ULM38" s="569"/>
      <c r="ULN38" s="569"/>
      <c r="ULO38" s="569"/>
      <c r="ULP38" s="569"/>
      <c r="ULQ38" s="569"/>
      <c r="ULR38" s="569"/>
      <c r="ULS38" s="569"/>
      <c r="ULT38" s="569"/>
      <c r="ULU38" s="569"/>
      <c r="ULV38" s="569"/>
      <c r="ULW38" s="569"/>
      <c r="ULX38" s="569"/>
      <c r="ULY38" s="569"/>
      <c r="ULZ38" s="569"/>
      <c r="UMA38" s="569"/>
      <c r="UMB38" s="569"/>
      <c r="UMC38" s="569"/>
      <c r="UMD38" s="569"/>
      <c r="UME38" s="569"/>
      <c r="UMF38" s="569"/>
      <c r="UMG38" s="569"/>
      <c r="UMH38" s="569"/>
      <c r="UMI38" s="569"/>
      <c r="UMJ38" s="569"/>
      <c r="UMK38" s="569"/>
      <c r="UML38" s="569"/>
      <c r="UMM38" s="569"/>
      <c r="UMN38" s="569"/>
      <c r="UMO38" s="569"/>
      <c r="UMP38" s="569"/>
      <c r="UMQ38" s="569"/>
      <c r="UMR38" s="569"/>
      <c r="UMS38" s="569"/>
      <c r="UMT38" s="569"/>
      <c r="UMU38" s="569"/>
      <c r="UMV38" s="569"/>
      <c r="UMW38" s="569"/>
      <c r="UMX38" s="569"/>
      <c r="UMY38" s="569"/>
      <c r="UMZ38" s="569"/>
      <c r="UNA38" s="569"/>
      <c r="UNB38" s="569"/>
      <c r="UNC38" s="569"/>
      <c r="UND38" s="569"/>
      <c r="UNE38" s="569"/>
      <c r="UNF38" s="569"/>
      <c r="UNG38" s="569"/>
      <c r="UNH38" s="569"/>
      <c r="UNI38" s="569"/>
      <c r="UNJ38" s="569"/>
      <c r="UNK38" s="569"/>
      <c r="UNL38" s="569"/>
      <c r="UNM38" s="569"/>
      <c r="UNN38" s="569"/>
      <c r="UNO38" s="569"/>
      <c r="UNP38" s="569"/>
      <c r="UNQ38" s="569"/>
      <c r="UNR38" s="569"/>
      <c r="UNS38" s="569"/>
      <c r="UNT38" s="569"/>
      <c r="UNU38" s="569"/>
      <c r="UNV38" s="569"/>
      <c r="UNW38" s="569"/>
      <c r="UNX38" s="569"/>
      <c r="UNY38" s="569"/>
      <c r="UNZ38" s="569"/>
      <c r="UOA38" s="569"/>
      <c r="UOB38" s="569"/>
      <c r="UOC38" s="569"/>
      <c r="UOD38" s="569"/>
      <c r="UOE38" s="569"/>
      <c r="UOF38" s="569"/>
      <c r="UOG38" s="569"/>
      <c r="UOH38" s="569"/>
      <c r="UOI38" s="569"/>
      <c r="UOJ38" s="569"/>
      <c r="UOK38" s="569"/>
      <c r="UOL38" s="569"/>
      <c r="UOM38" s="569"/>
      <c r="UON38" s="569"/>
      <c r="UOO38" s="569"/>
      <c r="UOP38" s="569"/>
      <c r="UOQ38" s="569"/>
      <c r="UOR38" s="569"/>
      <c r="UOS38" s="569"/>
      <c r="UOT38" s="569"/>
      <c r="UOU38" s="569"/>
      <c r="UOV38" s="569"/>
      <c r="UOW38" s="569"/>
      <c r="UOX38" s="569"/>
      <c r="UOY38" s="569"/>
      <c r="UOZ38" s="569"/>
      <c r="UPA38" s="569"/>
      <c r="UPB38" s="569"/>
      <c r="UPC38" s="569"/>
      <c r="UPD38" s="569"/>
      <c r="UPE38" s="569"/>
      <c r="UPF38" s="569"/>
      <c r="UPG38" s="569"/>
      <c r="UPH38" s="569"/>
      <c r="UPI38" s="569"/>
      <c r="UPJ38" s="569"/>
      <c r="UPK38" s="569"/>
      <c r="UPL38" s="569"/>
      <c r="UPM38" s="569"/>
      <c r="UPN38" s="569"/>
      <c r="UPO38" s="569"/>
      <c r="UPP38" s="569"/>
      <c r="UPQ38" s="569"/>
      <c r="UPR38" s="569"/>
      <c r="UPS38" s="569"/>
      <c r="UPT38" s="569"/>
      <c r="UPU38" s="569"/>
      <c r="UPV38" s="569"/>
      <c r="UPW38" s="569"/>
      <c r="UPX38" s="569"/>
      <c r="UPY38" s="569"/>
      <c r="UPZ38" s="569"/>
      <c r="UQA38" s="569"/>
      <c r="UQB38" s="569"/>
      <c r="UQC38" s="569"/>
      <c r="UQD38" s="569"/>
      <c r="UQE38" s="569"/>
      <c r="UQF38" s="569"/>
      <c r="UQG38" s="569"/>
      <c r="UQH38" s="569"/>
      <c r="UQI38" s="569"/>
      <c r="UQJ38" s="569"/>
      <c r="UQK38" s="569"/>
      <c r="UQL38" s="569"/>
      <c r="UQM38" s="569"/>
      <c r="UQN38" s="569"/>
      <c r="UQO38" s="569"/>
      <c r="UQP38" s="569"/>
      <c r="UQQ38" s="569"/>
      <c r="UQR38" s="569"/>
      <c r="UQS38" s="569"/>
      <c r="UQT38" s="569"/>
      <c r="UQU38" s="569"/>
      <c r="UQV38" s="569"/>
      <c r="UQW38" s="569"/>
      <c r="UQX38" s="569"/>
      <c r="UQY38" s="569"/>
      <c r="UQZ38" s="569"/>
      <c r="URA38" s="569"/>
      <c r="URB38" s="569"/>
      <c r="URC38" s="569"/>
      <c r="URD38" s="569"/>
      <c r="URE38" s="569"/>
      <c r="URF38" s="569"/>
      <c r="URG38" s="569"/>
      <c r="URH38" s="569"/>
      <c r="URI38" s="569"/>
      <c r="URJ38" s="569"/>
      <c r="URK38" s="569"/>
      <c r="URL38" s="569"/>
      <c r="URM38" s="569"/>
      <c r="URN38" s="569"/>
      <c r="URO38" s="569"/>
      <c r="URP38" s="569"/>
      <c r="URQ38" s="569"/>
      <c r="URR38" s="569"/>
      <c r="URS38" s="569"/>
      <c r="URT38" s="569"/>
      <c r="URU38" s="569"/>
      <c r="URV38" s="569"/>
      <c r="URW38" s="569"/>
      <c r="URX38" s="569"/>
      <c r="URY38" s="569"/>
      <c r="URZ38" s="569"/>
      <c r="USA38" s="569"/>
      <c r="USB38" s="569"/>
      <c r="USC38" s="569"/>
      <c r="USD38" s="569"/>
      <c r="USE38" s="569"/>
      <c r="USF38" s="569"/>
      <c r="USG38" s="569"/>
      <c r="USH38" s="569"/>
      <c r="USI38" s="569"/>
      <c r="USJ38" s="569"/>
      <c r="USK38" s="569"/>
      <c r="USL38" s="569"/>
      <c r="USM38" s="569"/>
      <c r="USN38" s="569"/>
      <c r="USO38" s="569"/>
      <c r="USP38" s="569"/>
      <c r="USQ38" s="569"/>
      <c r="USR38" s="569"/>
      <c r="USS38" s="569"/>
      <c r="UST38" s="569"/>
      <c r="USU38" s="569"/>
      <c r="USV38" s="569"/>
      <c r="USW38" s="569"/>
      <c r="USX38" s="569"/>
      <c r="USY38" s="569"/>
      <c r="USZ38" s="569"/>
      <c r="UTA38" s="569"/>
      <c r="UTB38" s="569"/>
      <c r="UTC38" s="569"/>
      <c r="UTD38" s="569"/>
      <c r="UTE38" s="569"/>
      <c r="UTF38" s="569"/>
      <c r="UTG38" s="569"/>
      <c r="UTH38" s="569"/>
      <c r="UTI38" s="569"/>
      <c r="UTJ38" s="569"/>
      <c r="UTK38" s="569"/>
      <c r="UTL38" s="569"/>
      <c r="UTM38" s="569"/>
      <c r="UTN38" s="569"/>
      <c r="UTO38" s="569"/>
      <c r="UTP38" s="569"/>
      <c r="UTQ38" s="569"/>
      <c r="UTR38" s="569"/>
      <c r="UTS38" s="569"/>
      <c r="UTT38" s="569"/>
      <c r="UTU38" s="569"/>
      <c r="UTV38" s="569"/>
      <c r="UTW38" s="569"/>
      <c r="UTX38" s="569"/>
      <c r="UTY38" s="569"/>
      <c r="UTZ38" s="569"/>
      <c r="UUA38" s="569"/>
      <c r="UUB38" s="569"/>
      <c r="UUC38" s="569"/>
      <c r="UUD38" s="569"/>
      <c r="UUE38" s="569"/>
      <c r="UUF38" s="569"/>
      <c r="UUG38" s="569"/>
      <c r="UUH38" s="569"/>
      <c r="UUI38" s="569"/>
      <c r="UUJ38" s="569"/>
      <c r="UUK38" s="569"/>
      <c r="UUL38" s="569"/>
      <c r="UUM38" s="569"/>
      <c r="UUN38" s="569"/>
      <c r="UUO38" s="569"/>
      <c r="UUP38" s="569"/>
      <c r="UUQ38" s="569"/>
      <c r="UUR38" s="569"/>
      <c r="UUS38" s="569"/>
      <c r="UUT38" s="569"/>
      <c r="UUU38" s="569"/>
      <c r="UUV38" s="569"/>
      <c r="UUW38" s="569"/>
      <c r="UUX38" s="569"/>
      <c r="UUY38" s="569"/>
      <c r="UUZ38" s="569"/>
      <c r="UVA38" s="569"/>
      <c r="UVB38" s="569"/>
      <c r="UVC38" s="569"/>
      <c r="UVD38" s="569"/>
      <c r="UVE38" s="569"/>
      <c r="UVF38" s="569"/>
      <c r="UVG38" s="569"/>
      <c r="UVH38" s="569"/>
      <c r="UVI38" s="569"/>
      <c r="UVJ38" s="569"/>
      <c r="UVK38" s="569"/>
      <c r="UVL38" s="569"/>
      <c r="UVM38" s="569"/>
      <c r="UVN38" s="569"/>
      <c r="UVO38" s="569"/>
      <c r="UVP38" s="569"/>
      <c r="UVQ38" s="569"/>
      <c r="UVR38" s="569"/>
      <c r="UVS38" s="569"/>
      <c r="UVT38" s="569"/>
      <c r="UVU38" s="569"/>
      <c r="UVV38" s="569"/>
      <c r="UVW38" s="569"/>
      <c r="UVX38" s="569"/>
      <c r="UVY38" s="569"/>
      <c r="UVZ38" s="569"/>
      <c r="UWA38" s="569"/>
      <c r="UWB38" s="569"/>
      <c r="UWC38" s="569"/>
      <c r="UWD38" s="569"/>
      <c r="UWE38" s="569"/>
      <c r="UWF38" s="569"/>
      <c r="UWG38" s="569"/>
      <c r="UWH38" s="569"/>
      <c r="UWI38" s="569"/>
      <c r="UWJ38" s="569"/>
      <c r="UWK38" s="569"/>
      <c r="UWL38" s="569"/>
      <c r="UWM38" s="569"/>
      <c r="UWN38" s="569"/>
      <c r="UWO38" s="569"/>
      <c r="UWP38" s="569"/>
      <c r="UWQ38" s="569"/>
      <c r="UWR38" s="569"/>
      <c r="UWS38" s="569"/>
      <c r="UWT38" s="569"/>
      <c r="UWU38" s="569"/>
      <c r="UWV38" s="569"/>
      <c r="UWW38" s="569"/>
      <c r="UWX38" s="569"/>
      <c r="UWY38" s="569"/>
      <c r="UWZ38" s="569"/>
      <c r="UXA38" s="569"/>
      <c r="UXB38" s="569"/>
      <c r="UXC38" s="569"/>
      <c r="UXD38" s="569"/>
      <c r="UXE38" s="569"/>
      <c r="UXF38" s="569"/>
      <c r="UXG38" s="569"/>
      <c r="UXH38" s="569"/>
      <c r="UXI38" s="569"/>
      <c r="UXJ38" s="569"/>
      <c r="UXK38" s="569"/>
      <c r="UXL38" s="569"/>
      <c r="UXM38" s="569"/>
      <c r="UXN38" s="569"/>
      <c r="UXO38" s="569"/>
      <c r="UXP38" s="569"/>
      <c r="UXQ38" s="569"/>
      <c r="UXR38" s="569"/>
      <c r="UXS38" s="569"/>
      <c r="UXT38" s="569"/>
      <c r="UXU38" s="569"/>
      <c r="UXV38" s="569"/>
      <c r="UXW38" s="569"/>
      <c r="UXX38" s="569"/>
      <c r="UXY38" s="569"/>
      <c r="UXZ38" s="569"/>
      <c r="UYA38" s="569"/>
      <c r="UYB38" s="569"/>
      <c r="UYC38" s="569"/>
      <c r="UYD38" s="569"/>
      <c r="UYE38" s="569"/>
      <c r="UYF38" s="569"/>
      <c r="UYG38" s="569"/>
      <c r="UYH38" s="569"/>
      <c r="UYI38" s="569"/>
      <c r="UYJ38" s="569"/>
      <c r="UYK38" s="569"/>
      <c r="UYL38" s="569"/>
      <c r="UYM38" s="569"/>
      <c r="UYN38" s="569"/>
      <c r="UYO38" s="569"/>
      <c r="UYP38" s="569"/>
      <c r="UYQ38" s="569"/>
      <c r="UYR38" s="569"/>
      <c r="UYS38" s="569"/>
      <c r="UYT38" s="569"/>
      <c r="UYU38" s="569"/>
      <c r="UYV38" s="569"/>
      <c r="UYW38" s="569"/>
      <c r="UYX38" s="569"/>
      <c r="UYY38" s="569"/>
      <c r="UYZ38" s="569"/>
      <c r="UZA38" s="569"/>
      <c r="UZB38" s="569"/>
      <c r="UZC38" s="569"/>
      <c r="UZD38" s="569"/>
      <c r="UZE38" s="569"/>
      <c r="UZF38" s="569"/>
      <c r="UZG38" s="569"/>
      <c r="UZH38" s="569"/>
      <c r="UZI38" s="569"/>
      <c r="UZJ38" s="569"/>
      <c r="UZK38" s="569"/>
      <c r="UZL38" s="569"/>
      <c r="UZM38" s="569"/>
      <c r="UZN38" s="569"/>
      <c r="UZO38" s="569"/>
      <c r="UZP38" s="569"/>
      <c r="UZQ38" s="569"/>
      <c r="UZR38" s="569"/>
      <c r="UZS38" s="569"/>
      <c r="UZT38" s="569"/>
      <c r="UZU38" s="569"/>
      <c r="UZV38" s="569"/>
      <c r="UZW38" s="569"/>
      <c r="UZX38" s="569"/>
      <c r="UZY38" s="569"/>
      <c r="UZZ38" s="569"/>
      <c r="VAA38" s="569"/>
      <c r="VAB38" s="569"/>
      <c r="VAC38" s="569"/>
      <c r="VAD38" s="569"/>
      <c r="VAE38" s="569"/>
      <c r="VAF38" s="569"/>
      <c r="VAG38" s="569"/>
      <c r="VAH38" s="569"/>
      <c r="VAI38" s="569"/>
      <c r="VAJ38" s="569"/>
      <c r="VAK38" s="569"/>
      <c r="VAL38" s="569"/>
      <c r="VAM38" s="569"/>
      <c r="VAN38" s="569"/>
      <c r="VAO38" s="569"/>
      <c r="VAP38" s="569"/>
      <c r="VAQ38" s="569"/>
      <c r="VAR38" s="569"/>
      <c r="VAS38" s="569"/>
      <c r="VAT38" s="569"/>
      <c r="VAU38" s="569"/>
      <c r="VAV38" s="569"/>
      <c r="VAW38" s="569"/>
      <c r="VAX38" s="569"/>
      <c r="VAY38" s="569"/>
      <c r="VAZ38" s="569"/>
      <c r="VBA38" s="569"/>
      <c r="VBB38" s="569"/>
      <c r="VBC38" s="569"/>
      <c r="VBD38" s="569"/>
      <c r="VBE38" s="569"/>
      <c r="VBF38" s="569"/>
      <c r="VBG38" s="569"/>
      <c r="VBH38" s="569"/>
      <c r="VBI38" s="569"/>
      <c r="VBJ38" s="569"/>
      <c r="VBK38" s="569"/>
      <c r="VBL38" s="569"/>
      <c r="VBM38" s="569"/>
      <c r="VBN38" s="569"/>
      <c r="VBO38" s="569"/>
      <c r="VBP38" s="569"/>
      <c r="VBQ38" s="569"/>
      <c r="VBR38" s="569"/>
      <c r="VBS38" s="569"/>
      <c r="VBT38" s="569"/>
      <c r="VBU38" s="569"/>
      <c r="VBV38" s="569"/>
      <c r="VBW38" s="569"/>
      <c r="VBX38" s="569"/>
      <c r="VBY38" s="569"/>
      <c r="VBZ38" s="569"/>
      <c r="VCA38" s="569"/>
      <c r="VCB38" s="569"/>
      <c r="VCC38" s="569"/>
      <c r="VCD38" s="569"/>
      <c r="VCE38" s="569"/>
      <c r="VCF38" s="569"/>
      <c r="VCG38" s="569"/>
      <c r="VCH38" s="569"/>
      <c r="VCI38" s="569"/>
      <c r="VCJ38" s="569"/>
      <c r="VCK38" s="569"/>
      <c r="VCL38" s="569"/>
      <c r="VCM38" s="569"/>
      <c r="VCN38" s="569"/>
      <c r="VCO38" s="569"/>
      <c r="VCP38" s="569"/>
      <c r="VCQ38" s="569"/>
      <c r="VCR38" s="569"/>
      <c r="VCS38" s="569"/>
      <c r="VCT38" s="569"/>
      <c r="VCU38" s="569"/>
      <c r="VCV38" s="569"/>
      <c r="VCW38" s="569"/>
      <c r="VCX38" s="569"/>
      <c r="VCY38" s="569"/>
      <c r="VCZ38" s="569"/>
      <c r="VDA38" s="569"/>
      <c r="VDB38" s="569"/>
      <c r="VDC38" s="569"/>
      <c r="VDD38" s="569"/>
      <c r="VDE38" s="569"/>
      <c r="VDF38" s="569"/>
      <c r="VDG38" s="569"/>
      <c r="VDH38" s="569"/>
      <c r="VDI38" s="569"/>
      <c r="VDJ38" s="569"/>
      <c r="VDK38" s="569"/>
      <c r="VDL38" s="569"/>
      <c r="VDM38" s="569"/>
      <c r="VDN38" s="569"/>
      <c r="VDO38" s="569"/>
      <c r="VDP38" s="569"/>
      <c r="VDQ38" s="569"/>
      <c r="VDR38" s="569"/>
      <c r="VDS38" s="569"/>
      <c r="VDT38" s="569"/>
      <c r="VDU38" s="569"/>
      <c r="VDV38" s="569"/>
      <c r="VDW38" s="569"/>
      <c r="VDX38" s="569"/>
      <c r="VDY38" s="569"/>
      <c r="VDZ38" s="569"/>
      <c r="VEA38" s="569"/>
      <c r="VEB38" s="569"/>
      <c r="VEC38" s="569"/>
      <c r="VED38" s="569"/>
      <c r="VEE38" s="569"/>
      <c r="VEF38" s="569"/>
      <c r="VEG38" s="569"/>
      <c r="VEH38" s="569"/>
      <c r="VEI38" s="569"/>
      <c r="VEJ38" s="569"/>
      <c r="VEK38" s="569"/>
      <c r="VEL38" s="569"/>
      <c r="VEM38" s="569"/>
      <c r="VEN38" s="569"/>
      <c r="VEO38" s="569"/>
      <c r="VEP38" s="569"/>
      <c r="VEQ38" s="569"/>
      <c r="VER38" s="569"/>
      <c r="VES38" s="569"/>
      <c r="VET38" s="569"/>
      <c r="VEU38" s="569"/>
      <c r="VEV38" s="569"/>
      <c r="VEW38" s="569"/>
      <c r="VEX38" s="569"/>
      <c r="VEY38" s="569"/>
      <c r="VEZ38" s="569"/>
      <c r="VFA38" s="569"/>
      <c r="VFB38" s="569"/>
      <c r="VFC38" s="569"/>
      <c r="VFD38" s="569"/>
      <c r="VFE38" s="569"/>
      <c r="VFF38" s="569"/>
      <c r="VFG38" s="569"/>
      <c r="VFH38" s="569"/>
      <c r="VFI38" s="569"/>
      <c r="VFJ38" s="569"/>
      <c r="VFK38" s="569"/>
      <c r="VFL38" s="569"/>
      <c r="VFM38" s="569"/>
      <c r="VFN38" s="569"/>
      <c r="VFO38" s="569"/>
      <c r="VFP38" s="569"/>
      <c r="VFQ38" s="569"/>
      <c r="VFR38" s="569"/>
      <c r="VFS38" s="569"/>
      <c r="VFT38" s="569"/>
      <c r="VFU38" s="569"/>
      <c r="VFV38" s="569"/>
      <c r="VFW38" s="569"/>
      <c r="VFX38" s="569"/>
      <c r="VFY38" s="569"/>
      <c r="VFZ38" s="569"/>
      <c r="VGA38" s="569"/>
      <c r="VGB38" s="569"/>
      <c r="VGC38" s="569"/>
      <c r="VGD38" s="569"/>
      <c r="VGE38" s="569"/>
      <c r="VGF38" s="569"/>
      <c r="VGG38" s="569"/>
      <c r="VGH38" s="569"/>
      <c r="VGI38" s="569"/>
      <c r="VGJ38" s="569"/>
      <c r="VGK38" s="569"/>
      <c r="VGL38" s="569"/>
      <c r="VGM38" s="569"/>
      <c r="VGN38" s="569"/>
      <c r="VGO38" s="569"/>
      <c r="VGP38" s="569"/>
      <c r="VGQ38" s="569"/>
      <c r="VGR38" s="569"/>
      <c r="VGS38" s="569"/>
      <c r="VGT38" s="569"/>
      <c r="VGU38" s="569"/>
      <c r="VGV38" s="569"/>
      <c r="VGW38" s="569"/>
      <c r="VGX38" s="569"/>
      <c r="VGY38" s="569"/>
      <c r="VGZ38" s="569"/>
      <c r="VHA38" s="569"/>
      <c r="VHB38" s="569"/>
      <c r="VHC38" s="569"/>
      <c r="VHD38" s="569"/>
      <c r="VHE38" s="569"/>
      <c r="VHF38" s="569"/>
      <c r="VHG38" s="569"/>
      <c r="VHH38" s="569"/>
      <c r="VHI38" s="569"/>
      <c r="VHJ38" s="569"/>
      <c r="VHK38" s="569"/>
      <c r="VHL38" s="569"/>
      <c r="VHM38" s="569"/>
      <c r="VHN38" s="569"/>
      <c r="VHO38" s="569"/>
      <c r="VHP38" s="569"/>
      <c r="VHQ38" s="569"/>
      <c r="VHR38" s="569"/>
      <c r="VHS38" s="569"/>
      <c r="VHT38" s="569"/>
      <c r="VHU38" s="569"/>
      <c r="VHV38" s="569"/>
      <c r="VHW38" s="569"/>
      <c r="VHX38" s="569"/>
      <c r="VHY38" s="569"/>
      <c r="VHZ38" s="569"/>
      <c r="VIA38" s="569"/>
      <c r="VIB38" s="569"/>
      <c r="VIC38" s="569"/>
      <c r="VID38" s="569"/>
      <c r="VIE38" s="569"/>
      <c r="VIF38" s="569"/>
      <c r="VIG38" s="569"/>
      <c r="VIH38" s="569"/>
      <c r="VII38" s="569"/>
      <c r="VIJ38" s="569"/>
      <c r="VIK38" s="569"/>
      <c r="VIL38" s="569"/>
      <c r="VIM38" s="569"/>
      <c r="VIN38" s="569"/>
      <c r="VIO38" s="569"/>
      <c r="VIP38" s="569"/>
      <c r="VIQ38" s="569"/>
      <c r="VIR38" s="569"/>
      <c r="VIS38" s="569"/>
      <c r="VIT38" s="569"/>
      <c r="VIU38" s="569"/>
      <c r="VIV38" s="569"/>
      <c r="VIW38" s="569"/>
      <c r="VIX38" s="569"/>
      <c r="VIY38" s="569"/>
      <c r="VIZ38" s="569"/>
      <c r="VJA38" s="569"/>
      <c r="VJB38" s="569"/>
      <c r="VJC38" s="569"/>
      <c r="VJD38" s="569"/>
      <c r="VJE38" s="569"/>
      <c r="VJF38" s="569"/>
      <c r="VJG38" s="569"/>
      <c r="VJH38" s="569"/>
      <c r="VJI38" s="569"/>
      <c r="VJJ38" s="569"/>
      <c r="VJK38" s="569"/>
      <c r="VJL38" s="569"/>
      <c r="VJM38" s="569"/>
      <c r="VJN38" s="569"/>
      <c r="VJO38" s="569"/>
      <c r="VJP38" s="569"/>
      <c r="VJQ38" s="569"/>
      <c r="VJR38" s="569"/>
      <c r="VJS38" s="569"/>
      <c r="VJT38" s="569"/>
      <c r="VJU38" s="569"/>
      <c r="VJV38" s="569"/>
      <c r="VJW38" s="569"/>
      <c r="VJX38" s="569"/>
      <c r="VJY38" s="569"/>
      <c r="VJZ38" s="569"/>
      <c r="VKA38" s="569"/>
      <c r="VKB38" s="569"/>
      <c r="VKC38" s="569"/>
      <c r="VKD38" s="569"/>
      <c r="VKE38" s="569"/>
      <c r="VKF38" s="569"/>
      <c r="VKG38" s="569"/>
      <c r="VKH38" s="569"/>
      <c r="VKI38" s="569"/>
      <c r="VKJ38" s="569"/>
      <c r="VKK38" s="569"/>
      <c r="VKL38" s="569"/>
      <c r="VKM38" s="569"/>
      <c r="VKN38" s="569"/>
      <c r="VKO38" s="569"/>
      <c r="VKP38" s="569"/>
      <c r="VKQ38" s="569"/>
      <c r="VKR38" s="569"/>
      <c r="VKS38" s="569"/>
      <c r="VKT38" s="569"/>
      <c r="VKU38" s="569"/>
      <c r="VKV38" s="569"/>
      <c r="VKW38" s="569"/>
      <c r="VKX38" s="569"/>
      <c r="VKY38" s="569"/>
      <c r="VKZ38" s="569"/>
      <c r="VLA38" s="569"/>
      <c r="VLB38" s="569"/>
      <c r="VLC38" s="569"/>
      <c r="VLD38" s="569"/>
      <c r="VLE38" s="569"/>
      <c r="VLF38" s="569"/>
      <c r="VLG38" s="569"/>
      <c r="VLH38" s="569"/>
      <c r="VLI38" s="569"/>
      <c r="VLJ38" s="569"/>
      <c r="VLK38" s="569"/>
      <c r="VLL38" s="569"/>
      <c r="VLM38" s="569"/>
      <c r="VLN38" s="569"/>
      <c r="VLO38" s="569"/>
      <c r="VLP38" s="569"/>
      <c r="VLQ38" s="569"/>
      <c r="VLR38" s="569"/>
      <c r="VLS38" s="569"/>
      <c r="VLT38" s="569"/>
      <c r="VLU38" s="569"/>
      <c r="VLV38" s="569"/>
      <c r="VLW38" s="569"/>
      <c r="VLX38" s="569"/>
      <c r="VLY38" s="569"/>
      <c r="VLZ38" s="569"/>
      <c r="VMA38" s="569"/>
      <c r="VMB38" s="569"/>
      <c r="VMC38" s="569"/>
      <c r="VMD38" s="569"/>
      <c r="VME38" s="569"/>
      <c r="VMF38" s="569"/>
      <c r="VMG38" s="569"/>
      <c r="VMH38" s="569"/>
      <c r="VMI38" s="569"/>
      <c r="VMJ38" s="569"/>
      <c r="VMK38" s="569"/>
      <c r="VML38" s="569"/>
      <c r="VMM38" s="569"/>
      <c r="VMN38" s="569"/>
      <c r="VMO38" s="569"/>
      <c r="VMP38" s="569"/>
      <c r="VMQ38" s="569"/>
      <c r="VMR38" s="569"/>
      <c r="VMS38" s="569"/>
      <c r="VMT38" s="569"/>
      <c r="VMU38" s="569"/>
      <c r="VMV38" s="569"/>
      <c r="VMW38" s="569"/>
      <c r="VMX38" s="569"/>
      <c r="VMY38" s="569"/>
      <c r="VMZ38" s="569"/>
      <c r="VNA38" s="569"/>
      <c r="VNB38" s="569"/>
      <c r="VNC38" s="569"/>
      <c r="VND38" s="569"/>
      <c r="VNE38" s="569"/>
      <c r="VNF38" s="569"/>
      <c r="VNG38" s="569"/>
      <c r="VNH38" s="569"/>
      <c r="VNI38" s="569"/>
      <c r="VNJ38" s="569"/>
      <c r="VNK38" s="569"/>
      <c r="VNL38" s="569"/>
      <c r="VNM38" s="569"/>
      <c r="VNN38" s="569"/>
      <c r="VNO38" s="569"/>
      <c r="VNP38" s="569"/>
      <c r="VNQ38" s="569"/>
      <c r="VNR38" s="569"/>
      <c r="VNS38" s="569"/>
      <c r="VNT38" s="569"/>
      <c r="VNU38" s="569"/>
      <c r="VNV38" s="569"/>
      <c r="VNW38" s="569"/>
      <c r="VNX38" s="569"/>
      <c r="VNY38" s="569"/>
      <c r="VNZ38" s="569"/>
      <c r="VOA38" s="569"/>
      <c r="VOB38" s="569"/>
      <c r="VOC38" s="569"/>
      <c r="VOD38" s="569"/>
      <c r="VOE38" s="569"/>
      <c r="VOF38" s="569"/>
      <c r="VOG38" s="569"/>
      <c r="VOH38" s="569"/>
      <c r="VOI38" s="569"/>
      <c r="VOJ38" s="569"/>
      <c r="VOK38" s="569"/>
      <c r="VOL38" s="569"/>
      <c r="VOM38" s="569"/>
      <c r="VON38" s="569"/>
      <c r="VOO38" s="569"/>
      <c r="VOP38" s="569"/>
      <c r="VOQ38" s="569"/>
      <c r="VOR38" s="569"/>
      <c r="VOS38" s="569"/>
      <c r="VOT38" s="569"/>
      <c r="VOU38" s="569"/>
      <c r="VOV38" s="569"/>
      <c r="VOW38" s="569"/>
      <c r="VOX38" s="569"/>
      <c r="VOY38" s="569"/>
      <c r="VOZ38" s="569"/>
      <c r="VPA38" s="569"/>
      <c r="VPB38" s="569"/>
      <c r="VPC38" s="569"/>
      <c r="VPD38" s="569"/>
      <c r="VPE38" s="569"/>
      <c r="VPF38" s="569"/>
      <c r="VPG38" s="569"/>
      <c r="VPH38" s="569"/>
      <c r="VPI38" s="569"/>
      <c r="VPJ38" s="569"/>
      <c r="VPK38" s="569"/>
      <c r="VPL38" s="569"/>
      <c r="VPM38" s="569"/>
      <c r="VPN38" s="569"/>
      <c r="VPO38" s="569"/>
      <c r="VPP38" s="569"/>
      <c r="VPQ38" s="569"/>
      <c r="VPR38" s="569"/>
      <c r="VPS38" s="569"/>
      <c r="VPT38" s="569"/>
      <c r="VPU38" s="569"/>
      <c r="VPV38" s="569"/>
      <c r="VPW38" s="569"/>
      <c r="VPX38" s="569"/>
      <c r="VPY38" s="569"/>
      <c r="VPZ38" s="569"/>
      <c r="VQA38" s="569"/>
      <c r="VQB38" s="569"/>
      <c r="VQC38" s="569"/>
      <c r="VQD38" s="569"/>
      <c r="VQE38" s="569"/>
      <c r="VQF38" s="569"/>
      <c r="VQG38" s="569"/>
      <c r="VQH38" s="569"/>
      <c r="VQI38" s="569"/>
      <c r="VQJ38" s="569"/>
      <c r="VQK38" s="569"/>
      <c r="VQL38" s="569"/>
      <c r="VQM38" s="569"/>
      <c r="VQN38" s="569"/>
      <c r="VQO38" s="569"/>
      <c r="VQP38" s="569"/>
      <c r="VQQ38" s="569"/>
      <c r="VQR38" s="569"/>
      <c r="VQS38" s="569"/>
      <c r="VQT38" s="569"/>
      <c r="VQU38" s="569"/>
      <c r="VQV38" s="569"/>
      <c r="VQW38" s="569"/>
      <c r="VQX38" s="569"/>
      <c r="VQY38" s="569"/>
      <c r="VQZ38" s="569"/>
      <c r="VRA38" s="569"/>
      <c r="VRB38" s="569"/>
      <c r="VRC38" s="569"/>
      <c r="VRD38" s="569"/>
      <c r="VRE38" s="569"/>
      <c r="VRF38" s="569"/>
      <c r="VRG38" s="569"/>
      <c r="VRH38" s="569"/>
      <c r="VRI38" s="569"/>
      <c r="VRJ38" s="569"/>
      <c r="VRK38" s="569"/>
      <c r="VRL38" s="569"/>
      <c r="VRM38" s="569"/>
      <c r="VRN38" s="569"/>
      <c r="VRO38" s="569"/>
      <c r="VRP38" s="569"/>
      <c r="VRQ38" s="569"/>
      <c r="VRR38" s="569"/>
      <c r="VRS38" s="569"/>
      <c r="VRT38" s="569"/>
      <c r="VRU38" s="569"/>
      <c r="VRV38" s="569"/>
      <c r="VRW38" s="569"/>
      <c r="VRX38" s="569"/>
      <c r="VRY38" s="569"/>
      <c r="VRZ38" s="569"/>
      <c r="VSA38" s="569"/>
      <c r="VSB38" s="569"/>
      <c r="VSC38" s="569"/>
      <c r="VSD38" s="569"/>
      <c r="VSE38" s="569"/>
      <c r="VSF38" s="569"/>
      <c r="VSG38" s="569"/>
      <c r="VSH38" s="569"/>
      <c r="VSI38" s="569"/>
      <c r="VSJ38" s="569"/>
      <c r="VSK38" s="569"/>
      <c r="VSL38" s="569"/>
      <c r="VSM38" s="569"/>
      <c r="VSN38" s="569"/>
      <c r="VSO38" s="569"/>
      <c r="VSP38" s="569"/>
      <c r="VSQ38" s="569"/>
      <c r="VSR38" s="569"/>
      <c r="VSS38" s="569"/>
      <c r="VST38" s="569"/>
      <c r="VSU38" s="569"/>
      <c r="VSV38" s="569"/>
      <c r="VSW38" s="569"/>
      <c r="VSX38" s="569"/>
      <c r="VSY38" s="569"/>
      <c r="VSZ38" s="569"/>
      <c r="VTA38" s="569"/>
      <c r="VTB38" s="569"/>
      <c r="VTC38" s="569"/>
      <c r="VTD38" s="569"/>
      <c r="VTE38" s="569"/>
      <c r="VTF38" s="569"/>
      <c r="VTG38" s="569"/>
      <c r="VTH38" s="569"/>
      <c r="VTI38" s="569"/>
      <c r="VTJ38" s="569"/>
      <c r="VTK38" s="569"/>
      <c r="VTL38" s="569"/>
      <c r="VTM38" s="569"/>
      <c r="VTN38" s="569"/>
      <c r="VTO38" s="569"/>
      <c r="VTP38" s="569"/>
      <c r="VTQ38" s="569"/>
      <c r="VTR38" s="569"/>
      <c r="VTS38" s="569"/>
      <c r="VTT38" s="569"/>
      <c r="VTU38" s="569"/>
      <c r="VTV38" s="569"/>
      <c r="VTW38" s="569"/>
      <c r="VTX38" s="569"/>
      <c r="VTY38" s="569"/>
      <c r="VTZ38" s="569"/>
      <c r="VUA38" s="569"/>
      <c r="VUB38" s="569"/>
      <c r="VUC38" s="569"/>
      <c r="VUD38" s="569"/>
      <c r="VUE38" s="569"/>
      <c r="VUF38" s="569"/>
      <c r="VUG38" s="569"/>
      <c r="VUH38" s="569"/>
      <c r="VUI38" s="569"/>
      <c r="VUJ38" s="569"/>
      <c r="VUK38" s="569"/>
      <c r="VUL38" s="569"/>
      <c r="VUM38" s="569"/>
      <c r="VUN38" s="569"/>
      <c r="VUO38" s="569"/>
      <c r="VUP38" s="569"/>
      <c r="VUQ38" s="569"/>
      <c r="VUR38" s="569"/>
      <c r="VUS38" s="569"/>
      <c r="VUT38" s="569"/>
      <c r="VUU38" s="569"/>
      <c r="VUV38" s="569"/>
      <c r="VUW38" s="569"/>
      <c r="VUX38" s="569"/>
      <c r="VUY38" s="569"/>
      <c r="VUZ38" s="569"/>
      <c r="VVA38" s="569"/>
      <c r="VVB38" s="569"/>
      <c r="VVC38" s="569"/>
      <c r="VVD38" s="569"/>
      <c r="VVE38" s="569"/>
      <c r="VVF38" s="569"/>
      <c r="VVG38" s="569"/>
      <c r="VVH38" s="569"/>
      <c r="VVI38" s="569"/>
      <c r="VVJ38" s="569"/>
      <c r="VVK38" s="569"/>
      <c r="VVL38" s="569"/>
      <c r="VVM38" s="569"/>
      <c r="VVN38" s="569"/>
      <c r="VVO38" s="569"/>
      <c r="VVP38" s="569"/>
      <c r="VVQ38" s="569"/>
      <c r="VVR38" s="569"/>
      <c r="VVS38" s="569"/>
      <c r="VVT38" s="569"/>
      <c r="VVU38" s="569"/>
      <c r="VVV38" s="569"/>
      <c r="VVW38" s="569"/>
      <c r="VVX38" s="569"/>
      <c r="VVY38" s="569"/>
      <c r="VVZ38" s="569"/>
      <c r="VWA38" s="569"/>
      <c r="VWB38" s="569"/>
      <c r="VWC38" s="569"/>
      <c r="VWD38" s="569"/>
      <c r="VWE38" s="569"/>
      <c r="VWF38" s="569"/>
      <c r="VWG38" s="569"/>
      <c r="VWH38" s="569"/>
      <c r="VWI38" s="569"/>
      <c r="VWJ38" s="569"/>
      <c r="VWK38" s="569"/>
      <c r="VWL38" s="569"/>
      <c r="VWM38" s="569"/>
      <c r="VWN38" s="569"/>
      <c r="VWO38" s="569"/>
      <c r="VWP38" s="569"/>
      <c r="VWQ38" s="569"/>
      <c r="VWR38" s="569"/>
      <c r="VWS38" s="569"/>
      <c r="VWT38" s="569"/>
      <c r="VWU38" s="569"/>
      <c r="VWV38" s="569"/>
      <c r="VWW38" s="569"/>
      <c r="VWX38" s="569"/>
      <c r="VWY38" s="569"/>
      <c r="VWZ38" s="569"/>
      <c r="VXA38" s="569"/>
      <c r="VXB38" s="569"/>
      <c r="VXC38" s="569"/>
      <c r="VXD38" s="569"/>
      <c r="VXE38" s="569"/>
      <c r="VXF38" s="569"/>
      <c r="VXG38" s="569"/>
      <c r="VXH38" s="569"/>
      <c r="VXI38" s="569"/>
      <c r="VXJ38" s="569"/>
      <c r="VXK38" s="569"/>
      <c r="VXL38" s="569"/>
      <c r="VXM38" s="569"/>
      <c r="VXN38" s="569"/>
      <c r="VXO38" s="569"/>
      <c r="VXP38" s="569"/>
      <c r="VXQ38" s="569"/>
      <c r="VXR38" s="569"/>
      <c r="VXS38" s="569"/>
      <c r="VXT38" s="569"/>
      <c r="VXU38" s="569"/>
      <c r="VXV38" s="569"/>
      <c r="VXW38" s="569"/>
      <c r="VXX38" s="569"/>
      <c r="VXY38" s="569"/>
      <c r="VXZ38" s="569"/>
      <c r="VYA38" s="569"/>
      <c r="VYB38" s="569"/>
      <c r="VYC38" s="569"/>
      <c r="VYD38" s="569"/>
      <c r="VYE38" s="569"/>
      <c r="VYF38" s="569"/>
      <c r="VYG38" s="569"/>
      <c r="VYH38" s="569"/>
      <c r="VYI38" s="569"/>
      <c r="VYJ38" s="569"/>
      <c r="VYK38" s="569"/>
      <c r="VYL38" s="569"/>
      <c r="VYM38" s="569"/>
      <c r="VYN38" s="569"/>
      <c r="VYO38" s="569"/>
      <c r="VYP38" s="569"/>
      <c r="VYQ38" s="569"/>
      <c r="VYR38" s="569"/>
      <c r="VYS38" s="569"/>
      <c r="VYT38" s="569"/>
      <c r="VYU38" s="569"/>
      <c r="VYV38" s="569"/>
      <c r="VYW38" s="569"/>
      <c r="VYX38" s="569"/>
      <c r="VYY38" s="569"/>
      <c r="VYZ38" s="569"/>
      <c r="VZA38" s="569"/>
      <c r="VZB38" s="569"/>
      <c r="VZC38" s="569"/>
      <c r="VZD38" s="569"/>
      <c r="VZE38" s="569"/>
      <c r="VZF38" s="569"/>
      <c r="VZG38" s="569"/>
      <c r="VZH38" s="569"/>
      <c r="VZI38" s="569"/>
      <c r="VZJ38" s="569"/>
      <c r="VZK38" s="569"/>
      <c r="VZL38" s="569"/>
      <c r="VZM38" s="569"/>
      <c r="VZN38" s="569"/>
      <c r="VZO38" s="569"/>
      <c r="VZP38" s="569"/>
      <c r="VZQ38" s="569"/>
      <c r="VZR38" s="569"/>
      <c r="VZS38" s="569"/>
      <c r="VZT38" s="569"/>
      <c r="VZU38" s="569"/>
      <c r="VZV38" s="569"/>
      <c r="VZW38" s="569"/>
      <c r="VZX38" s="569"/>
      <c r="VZY38" s="569"/>
      <c r="VZZ38" s="569"/>
      <c r="WAA38" s="569"/>
      <c r="WAB38" s="569"/>
      <c r="WAC38" s="569"/>
      <c r="WAD38" s="569"/>
      <c r="WAE38" s="569"/>
      <c r="WAF38" s="569"/>
      <c r="WAG38" s="569"/>
      <c r="WAH38" s="569"/>
      <c r="WAI38" s="569"/>
      <c r="WAJ38" s="569"/>
      <c r="WAK38" s="569"/>
      <c r="WAL38" s="569"/>
      <c r="WAM38" s="569"/>
      <c r="WAN38" s="569"/>
      <c r="WAO38" s="569"/>
      <c r="WAP38" s="569"/>
      <c r="WAQ38" s="569"/>
      <c r="WAR38" s="569"/>
      <c r="WAS38" s="569"/>
      <c r="WAT38" s="569"/>
      <c r="WAU38" s="569"/>
      <c r="WAV38" s="569"/>
      <c r="WAW38" s="569"/>
      <c r="WAX38" s="569"/>
      <c r="WAY38" s="569"/>
      <c r="WAZ38" s="569"/>
      <c r="WBA38" s="569"/>
      <c r="WBB38" s="569"/>
      <c r="WBC38" s="569"/>
      <c r="WBD38" s="569"/>
      <c r="WBE38" s="569"/>
      <c r="WBF38" s="569"/>
      <c r="WBG38" s="569"/>
      <c r="WBH38" s="569"/>
      <c r="WBI38" s="569"/>
      <c r="WBJ38" s="569"/>
      <c r="WBK38" s="569"/>
      <c r="WBL38" s="569"/>
      <c r="WBM38" s="569"/>
      <c r="WBN38" s="569"/>
      <c r="WBO38" s="569"/>
      <c r="WBP38" s="569"/>
      <c r="WBQ38" s="569"/>
      <c r="WBR38" s="569"/>
      <c r="WBS38" s="569"/>
      <c r="WBT38" s="569"/>
      <c r="WBU38" s="569"/>
      <c r="WBV38" s="569"/>
      <c r="WBW38" s="569"/>
      <c r="WBX38" s="569"/>
      <c r="WBY38" s="569"/>
      <c r="WBZ38" s="569"/>
      <c r="WCA38" s="569"/>
      <c r="WCB38" s="569"/>
      <c r="WCC38" s="569"/>
      <c r="WCD38" s="569"/>
      <c r="WCE38" s="569"/>
      <c r="WCF38" s="569"/>
      <c r="WCG38" s="569"/>
      <c r="WCH38" s="569"/>
      <c r="WCI38" s="569"/>
      <c r="WCJ38" s="569"/>
      <c r="WCK38" s="569"/>
      <c r="WCL38" s="569"/>
      <c r="WCM38" s="569"/>
      <c r="WCN38" s="569"/>
      <c r="WCO38" s="569"/>
      <c r="WCP38" s="569"/>
      <c r="WCQ38" s="569"/>
      <c r="WCR38" s="569"/>
      <c r="WCS38" s="569"/>
      <c r="WCT38" s="569"/>
      <c r="WCU38" s="569"/>
      <c r="WCV38" s="569"/>
      <c r="WCW38" s="569"/>
      <c r="WCX38" s="569"/>
      <c r="WCY38" s="569"/>
      <c r="WCZ38" s="569"/>
      <c r="WDA38" s="569"/>
      <c r="WDB38" s="569"/>
      <c r="WDC38" s="569"/>
      <c r="WDD38" s="569"/>
      <c r="WDE38" s="569"/>
      <c r="WDF38" s="569"/>
      <c r="WDG38" s="569"/>
      <c r="WDH38" s="569"/>
      <c r="WDI38" s="569"/>
      <c r="WDJ38" s="569"/>
      <c r="WDK38" s="569"/>
      <c r="WDL38" s="569"/>
      <c r="WDM38" s="569"/>
      <c r="WDN38" s="569"/>
      <c r="WDO38" s="569"/>
      <c r="WDP38" s="569"/>
      <c r="WDQ38" s="569"/>
      <c r="WDR38" s="569"/>
      <c r="WDS38" s="569"/>
      <c r="WDT38" s="569"/>
      <c r="WDU38" s="569"/>
      <c r="WDV38" s="569"/>
      <c r="WDW38" s="569"/>
      <c r="WDX38" s="569"/>
      <c r="WDY38" s="569"/>
      <c r="WDZ38" s="569"/>
      <c r="WEA38" s="569"/>
      <c r="WEB38" s="569"/>
      <c r="WEC38" s="569"/>
      <c r="WED38" s="569"/>
      <c r="WEE38" s="569"/>
      <c r="WEF38" s="569"/>
      <c r="WEG38" s="569"/>
      <c r="WEH38" s="569"/>
      <c r="WEI38" s="569"/>
      <c r="WEJ38" s="569"/>
      <c r="WEK38" s="569"/>
      <c r="WEL38" s="569"/>
      <c r="WEM38" s="569"/>
      <c r="WEN38" s="569"/>
      <c r="WEO38" s="569"/>
      <c r="WEP38" s="569"/>
      <c r="WEQ38" s="569"/>
      <c r="WER38" s="569"/>
      <c r="WES38" s="569"/>
      <c r="WET38" s="569"/>
      <c r="WEU38" s="569"/>
      <c r="WEV38" s="569"/>
      <c r="WEW38" s="569"/>
      <c r="WEX38" s="569"/>
      <c r="WEY38" s="569"/>
      <c r="WEZ38" s="569"/>
      <c r="WFA38" s="569"/>
      <c r="WFB38" s="569"/>
      <c r="WFC38" s="569"/>
      <c r="WFD38" s="569"/>
      <c r="WFE38" s="569"/>
      <c r="WFF38" s="569"/>
      <c r="WFG38" s="569"/>
      <c r="WFH38" s="569"/>
      <c r="WFI38" s="569"/>
      <c r="WFJ38" s="569"/>
      <c r="WFK38" s="569"/>
      <c r="WFL38" s="569"/>
      <c r="WFM38" s="569"/>
      <c r="WFN38" s="569"/>
      <c r="WFO38" s="569"/>
      <c r="WFP38" s="569"/>
      <c r="WFQ38" s="569"/>
      <c r="WFR38" s="569"/>
      <c r="WFS38" s="569"/>
      <c r="WFT38" s="569"/>
      <c r="WFU38" s="569"/>
      <c r="WFV38" s="569"/>
      <c r="WFW38" s="569"/>
      <c r="WFX38" s="569"/>
      <c r="WFY38" s="569"/>
      <c r="WFZ38" s="569"/>
      <c r="WGA38" s="569"/>
      <c r="WGB38" s="569"/>
      <c r="WGC38" s="569"/>
      <c r="WGD38" s="569"/>
      <c r="WGE38" s="569"/>
      <c r="WGF38" s="569"/>
      <c r="WGG38" s="569"/>
      <c r="WGH38" s="569"/>
      <c r="WGI38" s="569"/>
      <c r="WGJ38" s="569"/>
      <c r="WGK38" s="569"/>
      <c r="WGL38" s="569"/>
      <c r="WGM38" s="569"/>
      <c r="WGN38" s="569"/>
      <c r="WGO38" s="569"/>
      <c r="WGP38" s="569"/>
      <c r="WGQ38" s="569"/>
      <c r="WGR38" s="569"/>
      <c r="WGS38" s="569"/>
      <c r="WGT38" s="569"/>
      <c r="WGU38" s="569"/>
      <c r="WGV38" s="569"/>
      <c r="WGW38" s="569"/>
      <c r="WGX38" s="569"/>
      <c r="WGY38" s="569"/>
      <c r="WGZ38" s="569"/>
      <c r="WHA38" s="569"/>
      <c r="WHB38" s="569"/>
      <c r="WHC38" s="569"/>
      <c r="WHD38" s="569"/>
      <c r="WHE38" s="569"/>
      <c r="WHF38" s="569"/>
      <c r="WHG38" s="569"/>
      <c r="WHH38" s="569"/>
      <c r="WHI38" s="569"/>
      <c r="WHJ38" s="569"/>
      <c r="WHK38" s="569"/>
      <c r="WHL38" s="569"/>
      <c r="WHM38" s="569"/>
      <c r="WHN38" s="569"/>
      <c r="WHO38" s="569"/>
      <c r="WHP38" s="569"/>
      <c r="WHQ38" s="569"/>
      <c r="WHR38" s="569"/>
      <c r="WHS38" s="569"/>
      <c r="WHT38" s="569"/>
      <c r="WHU38" s="569"/>
      <c r="WHV38" s="569"/>
      <c r="WHW38" s="569"/>
      <c r="WHX38" s="569"/>
      <c r="WHY38" s="569"/>
      <c r="WHZ38" s="569"/>
      <c r="WIA38" s="569"/>
      <c r="WIB38" s="569"/>
      <c r="WIC38" s="569"/>
      <c r="WID38" s="569"/>
      <c r="WIE38" s="569"/>
      <c r="WIF38" s="569"/>
      <c r="WIG38" s="569"/>
      <c r="WIH38" s="569"/>
      <c r="WII38" s="569"/>
      <c r="WIJ38" s="569"/>
      <c r="WIK38" s="569"/>
      <c r="WIL38" s="569"/>
      <c r="WIM38" s="569"/>
      <c r="WIN38" s="569"/>
      <c r="WIO38" s="569"/>
      <c r="WIP38" s="569"/>
      <c r="WIQ38" s="569"/>
      <c r="WIR38" s="569"/>
      <c r="WIS38" s="569"/>
      <c r="WIT38" s="569"/>
      <c r="WIU38" s="569"/>
      <c r="WIV38" s="569"/>
      <c r="WIW38" s="569"/>
      <c r="WIX38" s="569"/>
      <c r="WIY38" s="569"/>
      <c r="WIZ38" s="569"/>
      <c r="WJA38" s="569"/>
      <c r="WJB38" s="569"/>
      <c r="WJC38" s="569"/>
      <c r="WJD38" s="569"/>
      <c r="WJE38" s="569"/>
      <c r="WJF38" s="569"/>
      <c r="WJG38" s="569"/>
      <c r="WJH38" s="569"/>
      <c r="WJI38" s="569"/>
      <c r="WJJ38" s="569"/>
      <c r="WJK38" s="569"/>
      <c r="WJL38" s="569"/>
      <c r="WJM38" s="569"/>
      <c r="WJN38" s="569"/>
      <c r="WJO38" s="569"/>
      <c r="WJP38" s="569"/>
      <c r="WJQ38" s="569"/>
      <c r="WJR38" s="569"/>
      <c r="WJS38" s="569"/>
      <c r="WJT38" s="569"/>
      <c r="WJU38" s="569"/>
      <c r="WJV38" s="569"/>
      <c r="WJW38" s="569"/>
      <c r="WJX38" s="569"/>
      <c r="WJY38" s="569"/>
      <c r="WJZ38" s="569"/>
      <c r="WKA38" s="569"/>
      <c r="WKB38" s="569"/>
      <c r="WKC38" s="569"/>
      <c r="WKD38" s="569"/>
      <c r="WKE38" s="569"/>
      <c r="WKF38" s="569"/>
      <c r="WKG38" s="569"/>
      <c r="WKH38" s="569"/>
      <c r="WKI38" s="569"/>
      <c r="WKJ38" s="569"/>
      <c r="WKK38" s="569"/>
      <c r="WKL38" s="569"/>
      <c r="WKM38" s="569"/>
      <c r="WKN38" s="569"/>
      <c r="WKO38" s="569"/>
      <c r="WKP38" s="569"/>
      <c r="WKQ38" s="569"/>
      <c r="WKR38" s="569"/>
      <c r="WKS38" s="569"/>
      <c r="WKT38" s="569"/>
      <c r="WKU38" s="569"/>
      <c r="WKV38" s="569"/>
      <c r="WKW38" s="569"/>
      <c r="WKX38" s="569"/>
      <c r="WKY38" s="569"/>
      <c r="WKZ38" s="569"/>
      <c r="WLA38" s="569"/>
      <c r="WLB38" s="569"/>
      <c r="WLC38" s="569"/>
      <c r="WLD38" s="569"/>
      <c r="WLE38" s="569"/>
      <c r="WLF38" s="569"/>
      <c r="WLG38" s="569"/>
      <c r="WLH38" s="569"/>
      <c r="WLI38" s="569"/>
      <c r="WLJ38" s="569"/>
      <c r="WLK38" s="569"/>
      <c r="WLL38" s="569"/>
      <c r="WLM38" s="569"/>
      <c r="WLN38" s="569"/>
      <c r="WLO38" s="569"/>
      <c r="WLP38" s="569"/>
      <c r="WLQ38" s="569"/>
      <c r="WLR38" s="569"/>
      <c r="WLS38" s="569"/>
      <c r="WLT38" s="569"/>
      <c r="WLU38" s="569"/>
      <c r="WLV38" s="569"/>
      <c r="WLW38" s="569"/>
      <c r="WLX38" s="569"/>
      <c r="WLY38" s="569"/>
      <c r="WLZ38" s="569"/>
      <c r="WMA38" s="569"/>
      <c r="WMB38" s="569"/>
      <c r="WMC38" s="569"/>
      <c r="WMD38" s="569"/>
      <c r="WME38" s="569"/>
      <c r="WMF38" s="569"/>
      <c r="WMG38" s="569"/>
      <c r="WMH38" s="569"/>
      <c r="WMI38" s="569"/>
      <c r="WMJ38" s="569"/>
      <c r="WMK38" s="569"/>
      <c r="WML38" s="569"/>
      <c r="WMM38" s="569"/>
      <c r="WMN38" s="569"/>
      <c r="WMO38" s="569"/>
      <c r="WMP38" s="569"/>
      <c r="WMQ38" s="569"/>
      <c r="WMR38" s="569"/>
      <c r="WMS38" s="569"/>
      <c r="WMT38" s="569"/>
      <c r="WMU38" s="569"/>
      <c r="WMV38" s="569"/>
      <c r="WMW38" s="569"/>
      <c r="WMX38" s="569"/>
      <c r="WMY38" s="569"/>
      <c r="WMZ38" s="569"/>
      <c r="WNA38" s="569"/>
      <c r="WNB38" s="569"/>
      <c r="WNC38" s="569"/>
      <c r="WND38" s="569"/>
      <c r="WNE38" s="569"/>
      <c r="WNF38" s="569"/>
      <c r="WNG38" s="569"/>
      <c r="WNH38" s="569"/>
      <c r="WNI38" s="569"/>
      <c r="WNJ38" s="569"/>
      <c r="WNK38" s="569"/>
      <c r="WNL38" s="569"/>
      <c r="WNM38" s="569"/>
      <c r="WNN38" s="569"/>
      <c r="WNO38" s="569"/>
      <c r="WNP38" s="569"/>
      <c r="WNQ38" s="569"/>
      <c r="WNR38" s="569"/>
      <c r="WNS38" s="569"/>
      <c r="WNT38" s="569"/>
      <c r="WNU38" s="569"/>
      <c r="WNV38" s="569"/>
      <c r="WNW38" s="569"/>
      <c r="WNX38" s="569"/>
      <c r="WNY38" s="569"/>
      <c r="WNZ38" s="569"/>
      <c r="WOA38" s="569"/>
      <c r="WOB38" s="569"/>
      <c r="WOC38" s="569"/>
      <c r="WOD38" s="569"/>
      <c r="WOE38" s="569"/>
      <c r="WOF38" s="569"/>
      <c r="WOG38" s="569"/>
      <c r="WOH38" s="569"/>
      <c r="WOI38" s="569"/>
      <c r="WOJ38" s="569"/>
      <c r="WOK38" s="569"/>
      <c r="WOL38" s="569"/>
      <c r="WOM38" s="569"/>
      <c r="WON38" s="569"/>
      <c r="WOO38" s="569"/>
      <c r="WOP38" s="569"/>
      <c r="WOQ38" s="569"/>
      <c r="WOR38" s="569"/>
      <c r="WOS38" s="569"/>
      <c r="WOT38" s="569"/>
      <c r="WOU38" s="569"/>
      <c r="WOV38" s="569"/>
      <c r="WOW38" s="569"/>
      <c r="WOX38" s="569"/>
      <c r="WOY38" s="569"/>
      <c r="WOZ38" s="569"/>
      <c r="WPA38" s="569"/>
      <c r="WPB38" s="569"/>
      <c r="WPC38" s="569"/>
      <c r="WPD38" s="569"/>
      <c r="WPE38" s="569"/>
      <c r="WPF38" s="569"/>
      <c r="WPG38" s="569"/>
      <c r="WPH38" s="569"/>
      <c r="WPI38" s="569"/>
      <c r="WPJ38" s="569"/>
      <c r="WPK38" s="569"/>
      <c r="WPL38" s="569"/>
      <c r="WPM38" s="569"/>
      <c r="WPN38" s="569"/>
      <c r="WPO38" s="569"/>
      <c r="WPP38" s="569"/>
      <c r="WPQ38" s="569"/>
      <c r="WPR38" s="569"/>
      <c r="WPS38" s="569"/>
      <c r="WPT38" s="569"/>
      <c r="WPU38" s="569"/>
      <c r="WPV38" s="569"/>
      <c r="WPW38" s="569"/>
      <c r="WPX38" s="569"/>
      <c r="WPY38" s="569"/>
      <c r="WPZ38" s="569"/>
      <c r="WQA38" s="569"/>
      <c r="WQB38" s="569"/>
      <c r="WQC38" s="569"/>
      <c r="WQD38" s="569"/>
      <c r="WQE38" s="569"/>
      <c r="WQF38" s="569"/>
      <c r="WQG38" s="569"/>
      <c r="WQH38" s="569"/>
      <c r="WQI38" s="569"/>
      <c r="WQJ38" s="569"/>
      <c r="WQK38" s="569"/>
      <c r="WQL38" s="569"/>
      <c r="WQM38" s="569"/>
      <c r="WQN38" s="569"/>
      <c r="WQO38" s="569"/>
      <c r="WQP38" s="569"/>
      <c r="WQQ38" s="569"/>
      <c r="WQR38" s="569"/>
      <c r="WQS38" s="569"/>
      <c r="WQT38" s="569"/>
      <c r="WQU38" s="569"/>
      <c r="WQV38" s="569"/>
      <c r="WQW38" s="569"/>
      <c r="WQX38" s="569"/>
      <c r="WQY38" s="569"/>
      <c r="WQZ38" s="569"/>
      <c r="WRA38" s="569"/>
      <c r="WRB38" s="569"/>
      <c r="WRC38" s="569"/>
      <c r="WRD38" s="569"/>
      <c r="WRE38" s="569"/>
      <c r="WRF38" s="569"/>
      <c r="WRG38" s="569"/>
      <c r="WRH38" s="569"/>
      <c r="WRI38" s="569"/>
      <c r="WRJ38" s="569"/>
      <c r="WRK38" s="569"/>
      <c r="WRL38" s="569"/>
      <c r="WRM38" s="569"/>
      <c r="WRN38" s="569"/>
      <c r="WRO38" s="569"/>
      <c r="WRP38" s="569"/>
      <c r="WRQ38" s="569"/>
      <c r="WRR38" s="569"/>
      <c r="WRS38" s="569"/>
      <c r="WRT38" s="569"/>
      <c r="WRU38" s="569"/>
      <c r="WRV38" s="569"/>
      <c r="WRW38" s="569"/>
      <c r="WRX38" s="569"/>
      <c r="WRY38" s="569"/>
      <c r="WRZ38" s="569"/>
      <c r="WSA38" s="569"/>
      <c r="WSB38" s="569"/>
      <c r="WSC38" s="569"/>
      <c r="WSD38" s="569"/>
      <c r="WSE38" s="569"/>
      <c r="WSF38" s="569"/>
      <c r="WSG38" s="569"/>
      <c r="WSH38" s="569"/>
      <c r="WSI38" s="569"/>
      <c r="WSJ38" s="569"/>
      <c r="WSK38" s="569"/>
      <c r="WSL38" s="569"/>
      <c r="WSM38" s="569"/>
      <c r="WSN38" s="569"/>
      <c r="WSO38" s="569"/>
      <c r="WSP38" s="569"/>
      <c r="WSQ38" s="569"/>
      <c r="WSR38" s="569"/>
      <c r="WSS38" s="569"/>
      <c r="WST38" s="569"/>
      <c r="WSU38" s="569"/>
      <c r="WSV38" s="569"/>
      <c r="WSW38" s="569"/>
      <c r="WSX38" s="569"/>
      <c r="WSY38" s="569"/>
      <c r="WSZ38" s="569"/>
      <c r="WTA38" s="569"/>
      <c r="WTB38" s="569"/>
      <c r="WTC38" s="569"/>
      <c r="WTD38" s="569"/>
      <c r="WTE38" s="569"/>
      <c r="WTF38" s="569"/>
      <c r="WTG38" s="569"/>
      <c r="WTH38" s="569"/>
      <c r="WTI38" s="569"/>
      <c r="WTJ38" s="569"/>
      <c r="WTK38" s="569"/>
      <c r="WTL38" s="569"/>
      <c r="WTM38" s="569"/>
      <c r="WTN38" s="569"/>
      <c r="WTO38" s="569"/>
      <c r="WTP38" s="569"/>
      <c r="WTQ38" s="569"/>
      <c r="WTR38" s="569"/>
      <c r="WTS38" s="569"/>
      <c r="WTT38" s="569"/>
      <c r="WTU38" s="569"/>
      <c r="WTV38" s="569"/>
      <c r="WTW38" s="569"/>
      <c r="WTX38" s="569"/>
      <c r="WTY38" s="569"/>
      <c r="WTZ38" s="569"/>
      <c r="WUA38" s="569"/>
      <c r="WUB38" s="569"/>
      <c r="WUC38" s="569"/>
      <c r="WUD38" s="569"/>
      <c r="WUE38" s="569"/>
      <c r="WUF38" s="569"/>
      <c r="WUG38" s="569"/>
      <c r="WUH38" s="569"/>
      <c r="WUI38" s="569"/>
      <c r="WUJ38" s="569"/>
      <c r="WUK38" s="569"/>
      <c r="WUL38" s="569"/>
      <c r="WUM38" s="569"/>
      <c r="WUN38" s="569"/>
      <c r="WUO38" s="569"/>
      <c r="WUP38" s="569"/>
      <c r="WUQ38" s="569"/>
      <c r="WUR38" s="569"/>
      <c r="WUS38" s="569"/>
      <c r="WUT38" s="569"/>
      <c r="WUU38" s="569"/>
      <c r="WUV38" s="569"/>
      <c r="WUW38" s="569"/>
      <c r="WUX38" s="569"/>
      <c r="WUY38" s="569"/>
      <c r="WUZ38" s="569"/>
      <c r="WVA38" s="569"/>
      <c r="WVB38" s="569"/>
      <c r="WVC38" s="569"/>
      <c r="WVD38" s="569"/>
      <c r="WVE38" s="569"/>
      <c r="WVF38" s="569"/>
      <c r="WVG38" s="569"/>
      <c r="WVH38" s="569"/>
      <c r="WVI38" s="569"/>
      <c r="WVJ38" s="569"/>
      <c r="WVK38" s="569"/>
      <c r="WVL38" s="569"/>
      <c r="WVM38" s="569"/>
      <c r="WVN38" s="569"/>
      <c r="WVO38" s="569"/>
      <c r="WVP38" s="569"/>
      <c r="WVQ38" s="569"/>
      <c r="WVR38" s="569"/>
      <c r="WVS38" s="569"/>
      <c r="WVT38" s="569"/>
      <c r="WVU38" s="569"/>
      <c r="WVV38" s="569"/>
      <c r="WVW38" s="569"/>
      <c r="WVX38" s="569"/>
      <c r="WVY38" s="569"/>
      <c r="WVZ38" s="569"/>
      <c r="WWA38" s="569"/>
      <c r="WWB38" s="569"/>
      <c r="WWC38" s="569"/>
      <c r="WWD38" s="569"/>
      <c r="WWE38" s="569"/>
      <c r="WWF38" s="569"/>
      <c r="WWG38" s="569"/>
      <c r="WWH38" s="569"/>
      <c r="WWI38" s="569"/>
      <c r="WWJ38" s="569"/>
      <c r="WWK38" s="569"/>
      <c r="WWL38" s="569"/>
      <c r="WWM38" s="569"/>
      <c r="WWN38" s="569"/>
      <c r="WWO38" s="569"/>
      <c r="WWP38" s="569"/>
      <c r="WWQ38" s="569"/>
      <c r="WWR38" s="569"/>
      <c r="WWS38" s="569"/>
      <c r="WWT38" s="569"/>
      <c r="WWU38" s="569"/>
      <c r="WWV38" s="569"/>
      <c r="WWW38" s="569"/>
      <c r="WWX38" s="569"/>
      <c r="WWY38" s="569"/>
      <c r="WWZ38" s="569"/>
      <c r="WXA38" s="569"/>
      <c r="WXB38" s="569"/>
      <c r="WXC38" s="569"/>
      <c r="WXD38" s="569"/>
      <c r="WXE38" s="569"/>
      <c r="WXF38" s="569"/>
      <c r="WXG38" s="569"/>
      <c r="WXH38" s="569"/>
      <c r="WXI38" s="569"/>
      <c r="WXJ38" s="569"/>
      <c r="WXK38" s="569"/>
      <c r="WXL38" s="569"/>
      <c r="WXM38" s="569"/>
      <c r="WXN38" s="569"/>
      <c r="WXO38" s="569"/>
      <c r="WXP38" s="569"/>
      <c r="WXQ38" s="569"/>
      <c r="WXR38" s="569"/>
      <c r="WXS38" s="569"/>
      <c r="WXT38" s="569"/>
      <c r="WXU38" s="569"/>
      <c r="WXV38" s="569"/>
      <c r="WXW38" s="569"/>
      <c r="WXX38" s="569"/>
      <c r="WXY38" s="569"/>
      <c r="WXZ38" s="569"/>
      <c r="WYA38" s="569"/>
      <c r="WYB38" s="569"/>
      <c r="WYC38" s="569"/>
      <c r="WYD38" s="569"/>
      <c r="WYE38" s="569"/>
      <c r="WYF38" s="569"/>
      <c r="WYG38" s="569"/>
      <c r="WYH38" s="569"/>
      <c r="WYI38" s="569"/>
      <c r="WYJ38" s="569"/>
      <c r="WYK38" s="569"/>
      <c r="WYL38" s="569"/>
      <c r="WYM38" s="569"/>
      <c r="WYN38" s="569"/>
      <c r="WYO38" s="569"/>
      <c r="WYP38" s="569"/>
      <c r="WYQ38" s="569"/>
      <c r="WYR38" s="569"/>
      <c r="WYS38" s="569"/>
      <c r="WYT38" s="569"/>
      <c r="WYU38" s="569"/>
      <c r="WYV38" s="569"/>
      <c r="WYW38" s="569"/>
      <c r="WYX38" s="569"/>
      <c r="WYY38" s="569"/>
      <c r="WYZ38" s="569"/>
      <c r="WZA38" s="569"/>
      <c r="WZB38" s="569"/>
      <c r="WZC38" s="569"/>
      <c r="WZD38" s="569"/>
      <c r="WZE38" s="569"/>
      <c r="WZF38" s="569"/>
      <c r="WZG38" s="569"/>
      <c r="WZH38" s="569"/>
      <c r="WZI38" s="569"/>
      <c r="WZJ38" s="569"/>
      <c r="WZK38" s="569"/>
      <c r="WZL38" s="569"/>
      <c r="WZM38" s="569"/>
      <c r="WZN38" s="569"/>
      <c r="WZO38" s="569"/>
      <c r="WZP38" s="569"/>
      <c r="WZQ38" s="569"/>
      <c r="WZR38" s="569"/>
      <c r="WZS38" s="569"/>
      <c r="WZT38" s="569"/>
      <c r="WZU38" s="569"/>
      <c r="WZV38" s="569"/>
      <c r="WZW38" s="569"/>
      <c r="WZX38" s="569"/>
      <c r="WZY38" s="569"/>
      <c r="WZZ38" s="569"/>
      <c r="XAA38" s="569"/>
      <c r="XAB38" s="569"/>
      <c r="XAC38" s="569"/>
      <c r="XAD38" s="569"/>
      <c r="XAE38" s="569"/>
      <c r="XAF38" s="569"/>
      <c r="XAG38" s="569"/>
      <c r="XAH38" s="569"/>
      <c r="XAI38" s="569"/>
      <c r="XAJ38" s="569"/>
      <c r="XAK38" s="569"/>
      <c r="XAL38" s="569"/>
      <c r="XAM38" s="569"/>
      <c r="XAN38" s="569"/>
      <c r="XAO38" s="569"/>
      <c r="XAP38" s="569"/>
      <c r="XAQ38" s="569"/>
      <c r="XAR38" s="569"/>
      <c r="XAS38" s="569"/>
      <c r="XAT38" s="569"/>
      <c r="XAU38" s="569"/>
      <c r="XAV38" s="569"/>
      <c r="XAW38" s="569"/>
      <c r="XAX38" s="569"/>
      <c r="XAY38" s="569"/>
      <c r="XAZ38" s="569"/>
      <c r="XBA38" s="569"/>
      <c r="XBB38" s="569"/>
      <c r="XBC38" s="569"/>
      <c r="XBD38" s="569"/>
      <c r="XBE38" s="569"/>
      <c r="XBF38" s="569"/>
      <c r="XBG38" s="569"/>
      <c r="XBH38" s="569"/>
      <c r="XBI38" s="569"/>
      <c r="XBJ38" s="569"/>
      <c r="XBK38" s="569"/>
      <c r="XBL38" s="569"/>
      <c r="XBM38" s="569"/>
      <c r="XBN38" s="569"/>
      <c r="XBO38" s="569"/>
      <c r="XBP38" s="569"/>
      <c r="XBQ38" s="569"/>
      <c r="XBR38" s="569"/>
      <c r="XBS38" s="569"/>
      <c r="XBT38" s="569"/>
      <c r="XBU38" s="569"/>
      <c r="XBV38" s="569"/>
      <c r="XBW38" s="569"/>
      <c r="XBX38" s="569"/>
      <c r="XBY38" s="569"/>
      <c r="XBZ38" s="569"/>
      <c r="XCA38" s="569"/>
      <c r="XCB38" s="569"/>
      <c r="XCC38" s="569"/>
      <c r="XCD38" s="569"/>
      <c r="XCE38" s="569"/>
      <c r="XCF38" s="569"/>
      <c r="XCG38" s="569"/>
      <c r="XCH38" s="569"/>
      <c r="XCI38" s="569"/>
      <c r="XCJ38" s="569"/>
      <c r="XCK38" s="569"/>
      <c r="XCL38" s="569"/>
      <c r="XCM38" s="569"/>
      <c r="XCN38" s="569"/>
      <c r="XCO38" s="569"/>
      <c r="XCP38" s="569"/>
      <c r="XCQ38" s="569"/>
      <c r="XCR38" s="569"/>
      <c r="XCS38" s="569"/>
      <c r="XCT38" s="569"/>
      <c r="XCU38" s="569"/>
      <c r="XCV38" s="569"/>
      <c r="XCW38" s="569"/>
      <c r="XCX38" s="569"/>
      <c r="XCY38" s="569"/>
      <c r="XCZ38" s="569"/>
      <c r="XDA38" s="569"/>
      <c r="XDB38" s="569"/>
      <c r="XDC38" s="569"/>
      <c r="XDD38" s="569"/>
      <c r="XDE38" s="569"/>
      <c r="XDF38" s="569"/>
      <c r="XDG38" s="569"/>
      <c r="XDH38" s="569"/>
      <c r="XDI38" s="569"/>
      <c r="XDJ38" s="569"/>
      <c r="XDK38" s="569"/>
      <c r="XDL38" s="569"/>
      <c r="XDM38" s="569"/>
      <c r="XDN38" s="569"/>
      <c r="XDO38" s="569"/>
      <c r="XDP38" s="569"/>
      <c r="XDQ38" s="569"/>
      <c r="XDR38" s="569"/>
      <c r="XDS38" s="569"/>
      <c r="XDT38" s="569"/>
      <c r="XDU38" s="569"/>
      <c r="XDV38" s="569"/>
      <c r="XDW38" s="569"/>
      <c r="XDX38" s="569"/>
      <c r="XDY38" s="569"/>
      <c r="XDZ38" s="569"/>
      <c r="XEA38" s="569"/>
      <c r="XEB38" s="569"/>
      <c r="XEC38" s="569"/>
      <c r="XED38" s="569"/>
      <c r="XEE38" s="569"/>
      <c r="XEF38" s="569"/>
      <c r="XEG38" s="569"/>
      <c r="XEH38" s="569"/>
      <c r="XEI38" s="569"/>
      <c r="XEJ38" s="569"/>
      <c r="XEK38" s="569"/>
      <c r="XEL38" s="569"/>
      <c r="XEM38" s="569"/>
      <c r="XEN38" s="569"/>
      <c r="XEO38" s="569"/>
      <c r="XEP38" s="569"/>
      <c r="XEQ38" s="569"/>
      <c r="XER38" s="569"/>
      <c r="XES38" s="569"/>
      <c r="XET38" s="569"/>
      <c r="XEU38" s="569"/>
      <c r="XEV38" s="569"/>
      <c r="XEW38" s="569"/>
      <c r="XEX38" s="569"/>
      <c r="XEY38" s="569"/>
      <c r="XEZ38" s="569"/>
      <c r="XFA38" s="569"/>
      <c r="XFB38" s="569"/>
      <c r="XFC38" s="569"/>
      <c r="XFD38" s="569"/>
    </row>
    <row r="39" s="568" customFormat="1" spans="1:16384">
      <c r="A39" s="569" t="s">
        <v>2090</v>
      </c>
      <c r="B39" s="569" t="s">
        <v>437</v>
      </c>
      <c r="C39" s="569" t="s">
        <v>2091</v>
      </c>
      <c r="D39" s="569">
        <v>76366.38</v>
      </c>
      <c r="E39" s="569">
        <v>114549.57</v>
      </c>
      <c r="F39" s="569" t="s">
        <v>1951</v>
      </c>
      <c r="G39" s="569" t="s">
        <v>1951</v>
      </c>
      <c r="H39" s="569" t="s">
        <v>1982</v>
      </c>
      <c r="I39" s="569">
        <v>1.5</v>
      </c>
      <c r="J39" s="569" t="s">
        <v>1955</v>
      </c>
      <c r="K39" s="573">
        <v>44630.0004976852</v>
      </c>
      <c r="L39" s="569" t="s">
        <v>1956</v>
      </c>
      <c r="M39" s="569" t="s">
        <v>2092</v>
      </c>
      <c r="N39" s="569">
        <v>11431.52</v>
      </c>
      <c r="O39" s="569">
        <v>99.8</v>
      </c>
      <c r="P39" s="569">
        <v>998</v>
      </c>
      <c r="Q39" s="569">
        <v>0</v>
      </c>
      <c r="R39" s="569">
        <f t="shared" si="1"/>
        <v>1462</v>
      </c>
      <c r="S39" s="569"/>
      <c r="T39" s="569"/>
      <c r="U39" s="569"/>
      <c r="V39" s="569"/>
      <c r="W39" s="569"/>
      <c r="X39" s="569"/>
      <c r="Y39" s="569"/>
      <c r="Z39" s="569"/>
      <c r="AA39" s="569"/>
      <c r="AB39" s="569"/>
      <c r="AC39" s="569"/>
      <c r="AD39" s="569"/>
      <c r="AE39" s="569"/>
      <c r="AF39" s="569"/>
      <c r="AG39" s="569"/>
      <c r="AH39" s="569"/>
      <c r="AI39" s="569"/>
      <c r="AJ39" s="569"/>
      <c r="AK39" s="569"/>
      <c r="AL39" s="569"/>
      <c r="AM39" s="569"/>
      <c r="AN39" s="569"/>
      <c r="AO39" s="569"/>
      <c r="AP39" s="569"/>
      <c r="AQ39" s="569"/>
      <c r="AR39" s="569"/>
      <c r="AS39" s="569"/>
      <c r="AT39" s="569"/>
      <c r="AU39" s="569"/>
      <c r="AV39" s="569"/>
      <c r="AW39" s="569"/>
      <c r="AX39" s="569"/>
      <c r="AY39" s="569"/>
      <c r="AZ39" s="569"/>
      <c r="BA39" s="569"/>
      <c r="BB39" s="569"/>
      <c r="BC39" s="569"/>
      <c r="BD39" s="569"/>
      <c r="BE39" s="569"/>
      <c r="BF39" s="569"/>
      <c r="BG39" s="569"/>
      <c r="BH39" s="569"/>
      <c r="BI39" s="569"/>
      <c r="BJ39" s="569"/>
      <c r="BK39" s="569"/>
      <c r="BL39" s="569"/>
      <c r="BM39" s="569"/>
      <c r="BN39" s="569"/>
      <c r="BO39" s="569"/>
      <c r="BP39" s="569"/>
      <c r="BQ39" s="569"/>
      <c r="BR39" s="569"/>
      <c r="BS39" s="569"/>
      <c r="BT39" s="569"/>
      <c r="BU39" s="569"/>
      <c r="BV39" s="569"/>
      <c r="BW39" s="569"/>
      <c r="BX39" s="569"/>
      <c r="BY39" s="569"/>
      <c r="BZ39" s="569"/>
      <c r="CA39" s="569"/>
      <c r="CB39" s="569"/>
      <c r="CC39" s="569"/>
      <c r="CD39" s="569"/>
      <c r="CE39" s="569"/>
      <c r="CF39" s="569"/>
      <c r="CG39" s="569"/>
      <c r="CH39" s="569"/>
      <c r="CI39" s="569"/>
      <c r="CJ39" s="569"/>
      <c r="CK39" s="569"/>
      <c r="CL39" s="569"/>
      <c r="CM39" s="569"/>
      <c r="CN39" s="569"/>
      <c r="CO39" s="569"/>
      <c r="CP39" s="569"/>
      <c r="CQ39" s="569"/>
      <c r="CR39" s="569"/>
      <c r="CS39" s="569"/>
      <c r="CT39" s="569"/>
      <c r="CU39" s="569"/>
      <c r="CV39" s="569"/>
      <c r="CW39" s="569"/>
      <c r="CX39" s="569"/>
      <c r="CY39" s="569"/>
      <c r="CZ39" s="569"/>
      <c r="DA39" s="569"/>
      <c r="DB39" s="569"/>
      <c r="DC39" s="569"/>
      <c r="DD39" s="569"/>
      <c r="DE39" s="569"/>
      <c r="DF39" s="569"/>
      <c r="DG39" s="569"/>
      <c r="DH39" s="569"/>
      <c r="DI39" s="569"/>
      <c r="DJ39" s="569"/>
      <c r="DK39" s="569"/>
      <c r="DL39" s="569"/>
      <c r="DM39" s="569"/>
      <c r="DN39" s="569"/>
      <c r="DO39" s="569"/>
      <c r="DP39" s="569"/>
      <c r="DQ39" s="569"/>
      <c r="DR39" s="569"/>
      <c r="DS39" s="569"/>
      <c r="DT39" s="569"/>
      <c r="DU39" s="569"/>
      <c r="DV39" s="569"/>
      <c r="DW39" s="569"/>
      <c r="DX39" s="569"/>
      <c r="DY39" s="569"/>
      <c r="DZ39" s="569"/>
      <c r="EA39" s="569"/>
      <c r="EB39" s="569"/>
      <c r="EC39" s="569"/>
      <c r="ED39" s="569"/>
      <c r="EE39" s="569"/>
      <c r="EF39" s="569"/>
      <c r="EG39" s="569"/>
      <c r="EH39" s="569"/>
      <c r="EI39" s="569"/>
      <c r="EJ39" s="569"/>
      <c r="EK39" s="569"/>
      <c r="EL39" s="569"/>
      <c r="EM39" s="569"/>
      <c r="EN39" s="569"/>
      <c r="EO39" s="569"/>
      <c r="EP39" s="569"/>
      <c r="EQ39" s="569"/>
      <c r="ER39" s="569"/>
      <c r="ES39" s="569"/>
      <c r="ET39" s="569"/>
      <c r="EU39" s="569"/>
      <c r="EV39" s="569"/>
      <c r="EW39" s="569"/>
      <c r="EX39" s="569"/>
      <c r="EY39" s="569"/>
      <c r="EZ39" s="569"/>
      <c r="FA39" s="569"/>
      <c r="FB39" s="569"/>
      <c r="FC39" s="569"/>
      <c r="FD39" s="569"/>
      <c r="FE39" s="569"/>
      <c r="FF39" s="569"/>
      <c r="FG39" s="569"/>
      <c r="FH39" s="569"/>
      <c r="FI39" s="569"/>
      <c r="FJ39" s="569"/>
      <c r="FK39" s="569"/>
      <c r="FL39" s="569"/>
      <c r="FM39" s="569"/>
      <c r="FN39" s="569"/>
      <c r="FO39" s="569"/>
      <c r="FP39" s="569"/>
      <c r="FQ39" s="569"/>
      <c r="FR39" s="569"/>
      <c r="FS39" s="569"/>
      <c r="FT39" s="569"/>
      <c r="FU39" s="569"/>
      <c r="FV39" s="569"/>
      <c r="FW39" s="569"/>
      <c r="FX39" s="569"/>
      <c r="FY39" s="569"/>
      <c r="FZ39" s="569"/>
      <c r="GA39" s="569"/>
      <c r="GB39" s="569"/>
      <c r="GC39" s="569"/>
      <c r="GD39" s="569"/>
      <c r="GE39" s="569"/>
      <c r="GF39" s="569"/>
      <c r="GG39" s="569"/>
      <c r="GH39" s="569"/>
      <c r="GI39" s="569"/>
      <c r="GJ39" s="569"/>
      <c r="GK39" s="569"/>
      <c r="GL39" s="569"/>
      <c r="GM39" s="569"/>
      <c r="GN39" s="569"/>
      <c r="GO39" s="569"/>
      <c r="GP39" s="569"/>
      <c r="GQ39" s="569"/>
      <c r="GR39" s="569"/>
      <c r="GS39" s="569"/>
      <c r="GT39" s="569"/>
      <c r="GU39" s="569"/>
      <c r="GV39" s="569"/>
      <c r="GW39" s="569"/>
      <c r="GX39" s="569"/>
      <c r="GY39" s="569"/>
      <c r="GZ39" s="569"/>
      <c r="HA39" s="569"/>
      <c r="HB39" s="569"/>
      <c r="HC39" s="569"/>
      <c r="HD39" s="569"/>
      <c r="HE39" s="569"/>
      <c r="HF39" s="569"/>
      <c r="HG39" s="569"/>
      <c r="HH39" s="569"/>
      <c r="HI39" s="569"/>
      <c r="HJ39" s="569"/>
      <c r="HK39" s="569"/>
      <c r="HL39" s="569"/>
      <c r="HM39" s="569"/>
      <c r="HN39" s="569"/>
      <c r="HO39" s="569"/>
      <c r="HP39" s="569"/>
      <c r="HQ39" s="569"/>
      <c r="HR39" s="569"/>
      <c r="HS39" s="569"/>
      <c r="HT39" s="569"/>
      <c r="HU39" s="569"/>
      <c r="HV39" s="569"/>
      <c r="HW39" s="569"/>
      <c r="HX39" s="569"/>
      <c r="HY39" s="569"/>
      <c r="HZ39" s="569"/>
      <c r="IA39" s="569"/>
      <c r="IB39" s="569"/>
      <c r="IC39" s="569"/>
      <c r="ID39" s="569"/>
      <c r="IE39" s="569"/>
      <c r="IF39" s="569"/>
      <c r="IG39" s="569"/>
      <c r="IH39" s="569"/>
      <c r="II39" s="569"/>
      <c r="IJ39" s="569"/>
      <c r="IK39" s="569"/>
      <c r="IL39" s="569"/>
      <c r="IM39" s="569"/>
      <c r="IN39" s="569"/>
      <c r="IO39" s="569"/>
      <c r="IP39" s="569"/>
      <c r="IQ39" s="569"/>
      <c r="IR39" s="569"/>
      <c r="IS39" s="569"/>
      <c r="IT39" s="569"/>
      <c r="IU39" s="569"/>
      <c r="IV39" s="569"/>
      <c r="IW39" s="569"/>
      <c r="IX39" s="569"/>
      <c r="IY39" s="569"/>
      <c r="IZ39" s="569"/>
      <c r="JA39" s="569"/>
      <c r="JB39" s="569"/>
      <c r="JC39" s="569"/>
      <c r="JD39" s="569"/>
      <c r="JE39" s="569"/>
      <c r="JF39" s="569"/>
      <c r="JG39" s="569"/>
      <c r="JH39" s="569"/>
      <c r="JI39" s="569"/>
      <c r="JJ39" s="569"/>
      <c r="JK39" s="569"/>
      <c r="JL39" s="569"/>
      <c r="JM39" s="569"/>
      <c r="JN39" s="569"/>
      <c r="JO39" s="569"/>
      <c r="JP39" s="569"/>
      <c r="JQ39" s="569"/>
      <c r="JR39" s="569"/>
      <c r="JS39" s="569"/>
      <c r="JT39" s="569"/>
      <c r="JU39" s="569"/>
      <c r="JV39" s="569"/>
      <c r="JW39" s="569"/>
      <c r="JX39" s="569"/>
      <c r="JY39" s="569"/>
      <c r="JZ39" s="569"/>
      <c r="KA39" s="569"/>
      <c r="KB39" s="569"/>
      <c r="KC39" s="569"/>
      <c r="KD39" s="569"/>
      <c r="KE39" s="569"/>
      <c r="KF39" s="569"/>
      <c r="KG39" s="569"/>
      <c r="KH39" s="569"/>
      <c r="KI39" s="569"/>
      <c r="KJ39" s="569"/>
      <c r="KK39" s="569"/>
      <c r="KL39" s="569"/>
      <c r="KM39" s="569"/>
      <c r="KN39" s="569"/>
      <c r="KO39" s="569"/>
      <c r="KP39" s="569"/>
      <c r="KQ39" s="569"/>
      <c r="KR39" s="569"/>
      <c r="KS39" s="569"/>
      <c r="KT39" s="569"/>
      <c r="KU39" s="569"/>
      <c r="KV39" s="569"/>
      <c r="KW39" s="569"/>
      <c r="KX39" s="569"/>
      <c r="KY39" s="569"/>
      <c r="KZ39" s="569"/>
      <c r="LA39" s="569"/>
      <c r="LB39" s="569"/>
      <c r="LC39" s="569"/>
      <c r="LD39" s="569"/>
      <c r="LE39" s="569"/>
      <c r="LF39" s="569"/>
      <c r="LG39" s="569"/>
      <c r="LH39" s="569"/>
      <c r="LI39" s="569"/>
      <c r="LJ39" s="569"/>
      <c r="LK39" s="569"/>
      <c r="LL39" s="569"/>
      <c r="LM39" s="569"/>
      <c r="LN39" s="569"/>
      <c r="LO39" s="569"/>
      <c r="LP39" s="569"/>
      <c r="LQ39" s="569"/>
      <c r="LR39" s="569"/>
      <c r="LS39" s="569"/>
      <c r="LT39" s="569"/>
      <c r="LU39" s="569"/>
      <c r="LV39" s="569"/>
      <c r="LW39" s="569"/>
      <c r="LX39" s="569"/>
      <c r="LY39" s="569"/>
      <c r="LZ39" s="569"/>
      <c r="MA39" s="569"/>
      <c r="MB39" s="569"/>
      <c r="MC39" s="569"/>
      <c r="MD39" s="569"/>
      <c r="ME39" s="569"/>
      <c r="MF39" s="569"/>
      <c r="MG39" s="569"/>
      <c r="MH39" s="569"/>
      <c r="MI39" s="569"/>
      <c r="MJ39" s="569"/>
      <c r="MK39" s="569"/>
      <c r="ML39" s="569"/>
      <c r="MM39" s="569"/>
      <c r="MN39" s="569"/>
      <c r="MO39" s="569"/>
      <c r="MP39" s="569"/>
      <c r="MQ39" s="569"/>
      <c r="MR39" s="569"/>
      <c r="MS39" s="569"/>
      <c r="MT39" s="569"/>
      <c r="MU39" s="569"/>
      <c r="MV39" s="569"/>
      <c r="MW39" s="569"/>
      <c r="MX39" s="569"/>
      <c r="MY39" s="569"/>
      <c r="MZ39" s="569"/>
      <c r="NA39" s="569"/>
      <c r="NB39" s="569"/>
      <c r="NC39" s="569"/>
      <c r="ND39" s="569"/>
      <c r="NE39" s="569"/>
      <c r="NF39" s="569"/>
      <c r="NG39" s="569"/>
      <c r="NH39" s="569"/>
      <c r="NI39" s="569"/>
      <c r="NJ39" s="569"/>
      <c r="NK39" s="569"/>
      <c r="NL39" s="569"/>
      <c r="NM39" s="569"/>
      <c r="NN39" s="569"/>
      <c r="NO39" s="569"/>
      <c r="NP39" s="569"/>
      <c r="NQ39" s="569"/>
      <c r="NR39" s="569"/>
      <c r="NS39" s="569"/>
      <c r="NT39" s="569"/>
      <c r="NU39" s="569"/>
      <c r="NV39" s="569"/>
      <c r="NW39" s="569"/>
      <c r="NX39" s="569"/>
      <c r="NY39" s="569"/>
      <c r="NZ39" s="569"/>
      <c r="OA39" s="569"/>
      <c r="OB39" s="569"/>
      <c r="OC39" s="569"/>
      <c r="OD39" s="569"/>
      <c r="OE39" s="569"/>
      <c r="OF39" s="569"/>
      <c r="OG39" s="569"/>
      <c r="OH39" s="569"/>
      <c r="OI39" s="569"/>
      <c r="OJ39" s="569"/>
      <c r="OK39" s="569"/>
      <c r="OL39" s="569"/>
      <c r="OM39" s="569"/>
      <c r="ON39" s="569"/>
      <c r="OO39" s="569"/>
      <c r="OP39" s="569"/>
      <c r="OQ39" s="569"/>
      <c r="OR39" s="569"/>
      <c r="OS39" s="569"/>
      <c r="OT39" s="569"/>
      <c r="OU39" s="569"/>
      <c r="OV39" s="569"/>
      <c r="OW39" s="569"/>
      <c r="OX39" s="569"/>
      <c r="OY39" s="569"/>
      <c r="OZ39" s="569"/>
      <c r="PA39" s="569"/>
      <c r="PB39" s="569"/>
      <c r="PC39" s="569"/>
      <c r="PD39" s="569"/>
      <c r="PE39" s="569"/>
      <c r="PF39" s="569"/>
      <c r="PG39" s="569"/>
      <c r="PH39" s="569"/>
      <c r="PI39" s="569"/>
      <c r="PJ39" s="569"/>
      <c r="PK39" s="569"/>
      <c r="PL39" s="569"/>
      <c r="PM39" s="569"/>
      <c r="PN39" s="569"/>
      <c r="PO39" s="569"/>
      <c r="PP39" s="569"/>
      <c r="PQ39" s="569"/>
      <c r="PR39" s="569"/>
      <c r="PS39" s="569"/>
      <c r="PT39" s="569"/>
      <c r="PU39" s="569"/>
      <c r="PV39" s="569"/>
      <c r="PW39" s="569"/>
      <c r="PX39" s="569"/>
      <c r="PY39" s="569"/>
      <c r="PZ39" s="569"/>
      <c r="QA39" s="569"/>
      <c r="QB39" s="569"/>
      <c r="QC39" s="569"/>
      <c r="QD39" s="569"/>
      <c r="QE39" s="569"/>
      <c r="QF39" s="569"/>
      <c r="QG39" s="569"/>
      <c r="QH39" s="569"/>
      <c r="QI39" s="569"/>
      <c r="QJ39" s="569"/>
      <c r="QK39" s="569"/>
      <c r="QL39" s="569"/>
      <c r="QM39" s="569"/>
      <c r="QN39" s="569"/>
      <c r="QO39" s="569"/>
      <c r="QP39" s="569"/>
      <c r="QQ39" s="569"/>
      <c r="QR39" s="569"/>
      <c r="QS39" s="569"/>
      <c r="QT39" s="569"/>
      <c r="QU39" s="569"/>
      <c r="QV39" s="569"/>
      <c r="QW39" s="569"/>
      <c r="QX39" s="569"/>
      <c r="QY39" s="569"/>
      <c r="QZ39" s="569"/>
      <c r="RA39" s="569"/>
      <c r="RB39" s="569"/>
      <c r="RC39" s="569"/>
      <c r="RD39" s="569"/>
      <c r="RE39" s="569"/>
      <c r="RF39" s="569"/>
      <c r="RG39" s="569"/>
      <c r="RH39" s="569"/>
      <c r="RI39" s="569"/>
      <c r="RJ39" s="569"/>
      <c r="RK39" s="569"/>
      <c r="RL39" s="569"/>
      <c r="RM39" s="569"/>
      <c r="RN39" s="569"/>
      <c r="RO39" s="569"/>
      <c r="RP39" s="569"/>
      <c r="RQ39" s="569"/>
      <c r="RR39" s="569"/>
      <c r="RS39" s="569"/>
      <c r="RT39" s="569"/>
      <c r="RU39" s="569"/>
      <c r="RV39" s="569"/>
      <c r="RW39" s="569"/>
      <c r="RX39" s="569"/>
      <c r="RY39" s="569"/>
      <c r="RZ39" s="569"/>
      <c r="SA39" s="569"/>
      <c r="SB39" s="569"/>
      <c r="SC39" s="569"/>
      <c r="SD39" s="569"/>
      <c r="SE39" s="569"/>
      <c r="SF39" s="569"/>
      <c r="SG39" s="569"/>
      <c r="SH39" s="569"/>
      <c r="SI39" s="569"/>
      <c r="SJ39" s="569"/>
      <c r="SK39" s="569"/>
      <c r="SL39" s="569"/>
      <c r="SM39" s="569"/>
      <c r="SN39" s="569"/>
      <c r="SO39" s="569"/>
      <c r="SP39" s="569"/>
      <c r="SQ39" s="569"/>
      <c r="SR39" s="569"/>
      <c r="SS39" s="569"/>
      <c r="ST39" s="569"/>
      <c r="SU39" s="569"/>
      <c r="SV39" s="569"/>
      <c r="SW39" s="569"/>
      <c r="SX39" s="569"/>
      <c r="SY39" s="569"/>
      <c r="SZ39" s="569"/>
      <c r="TA39" s="569"/>
      <c r="TB39" s="569"/>
      <c r="TC39" s="569"/>
      <c r="TD39" s="569"/>
      <c r="TE39" s="569"/>
      <c r="TF39" s="569"/>
      <c r="TG39" s="569"/>
      <c r="TH39" s="569"/>
      <c r="TI39" s="569"/>
      <c r="TJ39" s="569"/>
      <c r="TK39" s="569"/>
      <c r="TL39" s="569"/>
      <c r="TM39" s="569"/>
      <c r="TN39" s="569"/>
      <c r="TO39" s="569"/>
      <c r="TP39" s="569"/>
      <c r="TQ39" s="569"/>
      <c r="TR39" s="569"/>
      <c r="TS39" s="569"/>
      <c r="TT39" s="569"/>
      <c r="TU39" s="569"/>
      <c r="TV39" s="569"/>
      <c r="TW39" s="569"/>
      <c r="TX39" s="569"/>
      <c r="TY39" s="569"/>
      <c r="TZ39" s="569"/>
      <c r="UA39" s="569"/>
      <c r="UB39" s="569"/>
      <c r="UC39" s="569"/>
      <c r="UD39" s="569"/>
      <c r="UE39" s="569"/>
      <c r="UF39" s="569"/>
      <c r="UG39" s="569"/>
      <c r="UH39" s="569"/>
      <c r="UI39" s="569"/>
      <c r="UJ39" s="569"/>
      <c r="UK39" s="569"/>
      <c r="UL39" s="569"/>
      <c r="UM39" s="569"/>
      <c r="UN39" s="569"/>
      <c r="UO39" s="569"/>
      <c r="UP39" s="569"/>
      <c r="UQ39" s="569"/>
      <c r="UR39" s="569"/>
      <c r="US39" s="569"/>
      <c r="UT39" s="569"/>
      <c r="UU39" s="569"/>
      <c r="UV39" s="569"/>
      <c r="UW39" s="569"/>
      <c r="UX39" s="569"/>
      <c r="UY39" s="569"/>
      <c r="UZ39" s="569"/>
      <c r="VA39" s="569"/>
      <c r="VB39" s="569"/>
      <c r="VC39" s="569"/>
      <c r="VD39" s="569"/>
      <c r="VE39" s="569"/>
      <c r="VF39" s="569"/>
      <c r="VG39" s="569"/>
      <c r="VH39" s="569"/>
      <c r="VI39" s="569"/>
      <c r="VJ39" s="569"/>
      <c r="VK39" s="569"/>
      <c r="VL39" s="569"/>
      <c r="VM39" s="569"/>
      <c r="VN39" s="569"/>
      <c r="VO39" s="569"/>
      <c r="VP39" s="569"/>
      <c r="VQ39" s="569"/>
      <c r="VR39" s="569"/>
      <c r="VS39" s="569"/>
      <c r="VT39" s="569"/>
      <c r="VU39" s="569"/>
      <c r="VV39" s="569"/>
      <c r="VW39" s="569"/>
      <c r="VX39" s="569"/>
      <c r="VY39" s="569"/>
      <c r="VZ39" s="569"/>
      <c r="WA39" s="569"/>
      <c r="WB39" s="569"/>
      <c r="WC39" s="569"/>
      <c r="WD39" s="569"/>
      <c r="WE39" s="569"/>
      <c r="WF39" s="569"/>
      <c r="WG39" s="569"/>
      <c r="WH39" s="569"/>
      <c r="WI39" s="569"/>
      <c r="WJ39" s="569"/>
      <c r="WK39" s="569"/>
      <c r="WL39" s="569"/>
      <c r="WM39" s="569"/>
      <c r="WN39" s="569"/>
      <c r="WO39" s="569"/>
      <c r="WP39" s="569"/>
      <c r="WQ39" s="569"/>
      <c r="WR39" s="569"/>
      <c r="WS39" s="569"/>
      <c r="WT39" s="569"/>
      <c r="WU39" s="569"/>
      <c r="WV39" s="569"/>
      <c r="WW39" s="569"/>
      <c r="WX39" s="569"/>
      <c r="WY39" s="569"/>
      <c r="WZ39" s="569"/>
      <c r="XA39" s="569"/>
      <c r="XB39" s="569"/>
      <c r="XC39" s="569"/>
      <c r="XD39" s="569"/>
      <c r="XE39" s="569"/>
      <c r="XF39" s="569"/>
      <c r="XG39" s="569"/>
      <c r="XH39" s="569"/>
      <c r="XI39" s="569"/>
      <c r="XJ39" s="569"/>
      <c r="XK39" s="569"/>
      <c r="XL39" s="569"/>
      <c r="XM39" s="569"/>
      <c r="XN39" s="569"/>
      <c r="XO39" s="569"/>
      <c r="XP39" s="569"/>
      <c r="XQ39" s="569"/>
      <c r="XR39" s="569"/>
      <c r="XS39" s="569"/>
      <c r="XT39" s="569"/>
      <c r="XU39" s="569"/>
      <c r="XV39" s="569"/>
      <c r="XW39" s="569"/>
      <c r="XX39" s="569"/>
      <c r="XY39" s="569"/>
      <c r="XZ39" s="569"/>
      <c r="YA39" s="569"/>
      <c r="YB39" s="569"/>
      <c r="YC39" s="569"/>
      <c r="YD39" s="569"/>
      <c r="YE39" s="569"/>
      <c r="YF39" s="569"/>
      <c r="YG39" s="569"/>
      <c r="YH39" s="569"/>
      <c r="YI39" s="569"/>
      <c r="YJ39" s="569"/>
      <c r="YK39" s="569"/>
      <c r="YL39" s="569"/>
      <c r="YM39" s="569"/>
      <c r="YN39" s="569"/>
      <c r="YO39" s="569"/>
      <c r="YP39" s="569"/>
      <c r="YQ39" s="569"/>
      <c r="YR39" s="569"/>
      <c r="YS39" s="569"/>
      <c r="YT39" s="569"/>
      <c r="YU39" s="569"/>
      <c r="YV39" s="569"/>
      <c r="YW39" s="569"/>
      <c r="YX39" s="569"/>
      <c r="YY39" s="569"/>
      <c r="YZ39" s="569"/>
      <c r="ZA39" s="569"/>
      <c r="ZB39" s="569"/>
      <c r="ZC39" s="569"/>
      <c r="ZD39" s="569"/>
      <c r="ZE39" s="569"/>
      <c r="ZF39" s="569"/>
      <c r="ZG39" s="569"/>
      <c r="ZH39" s="569"/>
      <c r="ZI39" s="569"/>
      <c r="ZJ39" s="569"/>
      <c r="ZK39" s="569"/>
      <c r="ZL39" s="569"/>
      <c r="ZM39" s="569"/>
      <c r="ZN39" s="569"/>
      <c r="ZO39" s="569"/>
      <c r="ZP39" s="569"/>
      <c r="ZQ39" s="569"/>
      <c r="ZR39" s="569"/>
      <c r="ZS39" s="569"/>
      <c r="ZT39" s="569"/>
      <c r="ZU39" s="569"/>
      <c r="ZV39" s="569"/>
      <c r="ZW39" s="569"/>
      <c r="ZX39" s="569"/>
      <c r="ZY39" s="569"/>
      <c r="ZZ39" s="569"/>
      <c r="AAA39" s="569"/>
      <c r="AAB39" s="569"/>
      <c r="AAC39" s="569"/>
      <c r="AAD39" s="569"/>
      <c r="AAE39" s="569"/>
      <c r="AAF39" s="569"/>
      <c r="AAG39" s="569"/>
      <c r="AAH39" s="569"/>
      <c r="AAI39" s="569"/>
      <c r="AAJ39" s="569"/>
      <c r="AAK39" s="569"/>
      <c r="AAL39" s="569"/>
      <c r="AAM39" s="569"/>
      <c r="AAN39" s="569"/>
      <c r="AAO39" s="569"/>
      <c r="AAP39" s="569"/>
      <c r="AAQ39" s="569"/>
      <c r="AAR39" s="569"/>
      <c r="AAS39" s="569"/>
      <c r="AAT39" s="569"/>
      <c r="AAU39" s="569"/>
      <c r="AAV39" s="569"/>
      <c r="AAW39" s="569"/>
      <c r="AAX39" s="569"/>
      <c r="AAY39" s="569"/>
      <c r="AAZ39" s="569"/>
      <c r="ABA39" s="569"/>
      <c r="ABB39" s="569"/>
      <c r="ABC39" s="569"/>
      <c r="ABD39" s="569"/>
      <c r="ABE39" s="569"/>
      <c r="ABF39" s="569"/>
      <c r="ABG39" s="569"/>
      <c r="ABH39" s="569"/>
      <c r="ABI39" s="569"/>
      <c r="ABJ39" s="569"/>
      <c r="ABK39" s="569"/>
      <c r="ABL39" s="569"/>
      <c r="ABM39" s="569"/>
      <c r="ABN39" s="569"/>
      <c r="ABO39" s="569"/>
      <c r="ABP39" s="569"/>
      <c r="ABQ39" s="569"/>
      <c r="ABR39" s="569"/>
      <c r="ABS39" s="569"/>
      <c r="ABT39" s="569"/>
      <c r="ABU39" s="569"/>
      <c r="ABV39" s="569"/>
      <c r="ABW39" s="569"/>
      <c r="ABX39" s="569"/>
      <c r="ABY39" s="569"/>
      <c r="ABZ39" s="569"/>
      <c r="ACA39" s="569"/>
      <c r="ACB39" s="569"/>
      <c r="ACC39" s="569"/>
      <c r="ACD39" s="569"/>
      <c r="ACE39" s="569"/>
      <c r="ACF39" s="569"/>
      <c r="ACG39" s="569"/>
      <c r="ACH39" s="569"/>
      <c r="ACI39" s="569"/>
      <c r="ACJ39" s="569"/>
      <c r="ACK39" s="569"/>
      <c r="ACL39" s="569"/>
      <c r="ACM39" s="569"/>
      <c r="ACN39" s="569"/>
      <c r="ACO39" s="569"/>
      <c r="ACP39" s="569"/>
      <c r="ACQ39" s="569"/>
      <c r="ACR39" s="569"/>
      <c r="ACS39" s="569"/>
      <c r="ACT39" s="569"/>
      <c r="ACU39" s="569"/>
      <c r="ACV39" s="569"/>
      <c r="ACW39" s="569"/>
      <c r="ACX39" s="569"/>
      <c r="ACY39" s="569"/>
      <c r="ACZ39" s="569"/>
      <c r="ADA39" s="569"/>
      <c r="ADB39" s="569"/>
      <c r="ADC39" s="569"/>
      <c r="ADD39" s="569"/>
      <c r="ADE39" s="569"/>
      <c r="ADF39" s="569"/>
      <c r="ADG39" s="569"/>
      <c r="ADH39" s="569"/>
      <c r="ADI39" s="569"/>
      <c r="ADJ39" s="569"/>
      <c r="ADK39" s="569"/>
      <c r="ADL39" s="569"/>
      <c r="ADM39" s="569"/>
      <c r="ADN39" s="569"/>
      <c r="ADO39" s="569"/>
      <c r="ADP39" s="569"/>
      <c r="ADQ39" s="569"/>
      <c r="ADR39" s="569"/>
      <c r="ADS39" s="569"/>
      <c r="ADT39" s="569"/>
      <c r="ADU39" s="569"/>
      <c r="ADV39" s="569"/>
      <c r="ADW39" s="569"/>
      <c r="ADX39" s="569"/>
      <c r="ADY39" s="569"/>
      <c r="ADZ39" s="569"/>
      <c r="AEA39" s="569"/>
      <c r="AEB39" s="569"/>
      <c r="AEC39" s="569"/>
      <c r="AED39" s="569"/>
      <c r="AEE39" s="569"/>
      <c r="AEF39" s="569"/>
      <c r="AEG39" s="569"/>
      <c r="AEH39" s="569"/>
      <c r="AEI39" s="569"/>
      <c r="AEJ39" s="569"/>
      <c r="AEK39" s="569"/>
      <c r="AEL39" s="569"/>
      <c r="AEM39" s="569"/>
      <c r="AEN39" s="569"/>
      <c r="AEO39" s="569"/>
      <c r="AEP39" s="569"/>
      <c r="AEQ39" s="569"/>
      <c r="AER39" s="569"/>
      <c r="AES39" s="569"/>
      <c r="AET39" s="569"/>
      <c r="AEU39" s="569"/>
      <c r="AEV39" s="569"/>
      <c r="AEW39" s="569"/>
      <c r="AEX39" s="569"/>
      <c r="AEY39" s="569"/>
      <c r="AEZ39" s="569"/>
      <c r="AFA39" s="569"/>
      <c r="AFB39" s="569"/>
      <c r="AFC39" s="569"/>
      <c r="AFD39" s="569"/>
      <c r="AFE39" s="569"/>
      <c r="AFF39" s="569"/>
      <c r="AFG39" s="569"/>
      <c r="AFH39" s="569"/>
      <c r="AFI39" s="569"/>
      <c r="AFJ39" s="569"/>
      <c r="AFK39" s="569"/>
      <c r="AFL39" s="569"/>
      <c r="AFM39" s="569"/>
      <c r="AFN39" s="569"/>
      <c r="AFO39" s="569"/>
      <c r="AFP39" s="569"/>
      <c r="AFQ39" s="569"/>
      <c r="AFR39" s="569"/>
      <c r="AFS39" s="569"/>
      <c r="AFT39" s="569"/>
      <c r="AFU39" s="569"/>
      <c r="AFV39" s="569"/>
      <c r="AFW39" s="569"/>
      <c r="AFX39" s="569"/>
      <c r="AFY39" s="569"/>
      <c r="AFZ39" s="569"/>
      <c r="AGA39" s="569"/>
      <c r="AGB39" s="569"/>
      <c r="AGC39" s="569"/>
      <c r="AGD39" s="569"/>
      <c r="AGE39" s="569"/>
      <c r="AGF39" s="569"/>
      <c r="AGG39" s="569"/>
      <c r="AGH39" s="569"/>
      <c r="AGI39" s="569"/>
      <c r="AGJ39" s="569"/>
      <c r="AGK39" s="569"/>
      <c r="AGL39" s="569"/>
      <c r="AGM39" s="569"/>
      <c r="AGN39" s="569"/>
      <c r="AGO39" s="569"/>
      <c r="AGP39" s="569"/>
      <c r="AGQ39" s="569"/>
      <c r="AGR39" s="569"/>
      <c r="AGS39" s="569"/>
      <c r="AGT39" s="569"/>
      <c r="AGU39" s="569"/>
      <c r="AGV39" s="569"/>
      <c r="AGW39" s="569"/>
      <c r="AGX39" s="569"/>
      <c r="AGY39" s="569"/>
      <c r="AGZ39" s="569"/>
      <c r="AHA39" s="569"/>
      <c r="AHB39" s="569"/>
      <c r="AHC39" s="569"/>
      <c r="AHD39" s="569"/>
      <c r="AHE39" s="569"/>
      <c r="AHF39" s="569"/>
      <c r="AHG39" s="569"/>
      <c r="AHH39" s="569"/>
      <c r="AHI39" s="569"/>
      <c r="AHJ39" s="569"/>
      <c r="AHK39" s="569"/>
      <c r="AHL39" s="569"/>
      <c r="AHM39" s="569"/>
      <c r="AHN39" s="569"/>
      <c r="AHO39" s="569"/>
      <c r="AHP39" s="569"/>
      <c r="AHQ39" s="569"/>
      <c r="AHR39" s="569"/>
      <c r="AHS39" s="569"/>
      <c r="AHT39" s="569"/>
      <c r="AHU39" s="569"/>
      <c r="AHV39" s="569"/>
      <c r="AHW39" s="569"/>
      <c r="AHX39" s="569"/>
      <c r="AHY39" s="569"/>
      <c r="AHZ39" s="569"/>
      <c r="AIA39" s="569"/>
      <c r="AIB39" s="569"/>
      <c r="AIC39" s="569"/>
      <c r="AID39" s="569"/>
      <c r="AIE39" s="569"/>
      <c r="AIF39" s="569"/>
      <c r="AIG39" s="569"/>
      <c r="AIH39" s="569"/>
      <c r="AII39" s="569"/>
      <c r="AIJ39" s="569"/>
      <c r="AIK39" s="569"/>
      <c r="AIL39" s="569"/>
      <c r="AIM39" s="569"/>
      <c r="AIN39" s="569"/>
      <c r="AIO39" s="569"/>
      <c r="AIP39" s="569"/>
      <c r="AIQ39" s="569"/>
      <c r="AIR39" s="569"/>
      <c r="AIS39" s="569"/>
      <c r="AIT39" s="569"/>
      <c r="AIU39" s="569"/>
      <c r="AIV39" s="569"/>
      <c r="AIW39" s="569"/>
      <c r="AIX39" s="569"/>
      <c r="AIY39" s="569"/>
      <c r="AIZ39" s="569"/>
      <c r="AJA39" s="569"/>
      <c r="AJB39" s="569"/>
      <c r="AJC39" s="569"/>
      <c r="AJD39" s="569"/>
      <c r="AJE39" s="569"/>
      <c r="AJF39" s="569"/>
      <c r="AJG39" s="569"/>
      <c r="AJH39" s="569"/>
      <c r="AJI39" s="569"/>
      <c r="AJJ39" s="569"/>
      <c r="AJK39" s="569"/>
      <c r="AJL39" s="569"/>
      <c r="AJM39" s="569"/>
      <c r="AJN39" s="569"/>
      <c r="AJO39" s="569"/>
      <c r="AJP39" s="569"/>
      <c r="AJQ39" s="569"/>
      <c r="AJR39" s="569"/>
      <c r="AJS39" s="569"/>
      <c r="AJT39" s="569"/>
      <c r="AJU39" s="569"/>
      <c r="AJV39" s="569"/>
      <c r="AJW39" s="569"/>
      <c r="AJX39" s="569"/>
      <c r="AJY39" s="569"/>
      <c r="AJZ39" s="569"/>
      <c r="AKA39" s="569"/>
      <c r="AKB39" s="569"/>
      <c r="AKC39" s="569"/>
      <c r="AKD39" s="569"/>
      <c r="AKE39" s="569"/>
      <c r="AKF39" s="569"/>
      <c r="AKG39" s="569"/>
      <c r="AKH39" s="569"/>
      <c r="AKI39" s="569"/>
      <c r="AKJ39" s="569"/>
      <c r="AKK39" s="569"/>
      <c r="AKL39" s="569"/>
      <c r="AKM39" s="569"/>
      <c r="AKN39" s="569"/>
      <c r="AKO39" s="569"/>
      <c r="AKP39" s="569"/>
      <c r="AKQ39" s="569"/>
      <c r="AKR39" s="569"/>
      <c r="AKS39" s="569"/>
      <c r="AKT39" s="569"/>
      <c r="AKU39" s="569"/>
      <c r="AKV39" s="569"/>
      <c r="AKW39" s="569"/>
      <c r="AKX39" s="569"/>
      <c r="AKY39" s="569"/>
      <c r="AKZ39" s="569"/>
      <c r="ALA39" s="569"/>
      <c r="ALB39" s="569"/>
      <c r="ALC39" s="569"/>
      <c r="ALD39" s="569"/>
      <c r="ALE39" s="569"/>
      <c r="ALF39" s="569"/>
      <c r="ALG39" s="569"/>
      <c r="ALH39" s="569"/>
      <c r="ALI39" s="569"/>
      <c r="ALJ39" s="569"/>
      <c r="ALK39" s="569"/>
      <c r="ALL39" s="569"/>
      <c r="ALM39" s="569"/>
      <c r="ALN39" s="569"/>
      <c r="ALO39" s="569"/>
      <c r="ALP39" s="569"/>
      <c r="ALQ39" s="569"/>
      <c r="ALR39" s="569"/>
      <c r="ALS39" s="569"/>
      <c r="ALT39" s="569"/>
      <c r="ALU39" s="569"/>
      <c r="ALV39" s="569"/>
      <c r="ALW39" s="569"/>
      <c r="ALX39" s="569"/>
      <c r="ALY39" s="569"/>
      <c r="ALZ39" s="569"/>
      <c r="AMA39" s="569"/>
      <c r="AMB39" s="569"/>
      <c r="AMC39" s="569"/>
      <c r="AMD39" s="569"/>
      <c r="AME39" s="569"/>
      <c r="AMF39" s="569"/>
      <c r="AMG39" s="569"/>
      <c r="AMH39" s="569"/>
      <c r="AMI39" s="569"/>
      <c r="AMJ39" s="569"/>
      <c r="AMK39" s="569"/>
      <c r="AML39" s="569"/>
      <c r="AMM39" s="569"/>
      <c r="AMN39" s="569"/>
      <c r="AMO39" s="569"/>
      <c r="AMP39" s="569"/>
      <c r="AMQ39" s="569"/>
      <c r="AMR39" s="569"/>
      <c r="AMS39" s="569"/>
      <c r="AMT39" s="569"/>
      <c r="AMU39" s="569"/>
      <c r="AMV39" s="569"/>
      <c r="AMW39" s="569"/>
      <c r="AMX39" s="569"/>
      <c r="AMY39" s="569"/>
      <c r="AMZ39" s="569"/>
      <c r="ANA39" s="569"/>
      <c r="ANB39" s="569"/>
      <c r="ANC39" s="569"/>
      <c r="AND39" s="569"/>
      <c r="ANE39" s="569"/>
      <c r="ANF39" s="569"/>
      <c r="ANG39" s="569"/>
      <c r="ANH39" s="569"/>
      <c r="ANI39" s="569"/>
      <c r="ANJ39" s="569"/>
      <c r="ANK39" s="569"/>
      <c r="ANL39" s="569"/>
      <c r="ANM39" s="569"/>
      <c r="ANN39" s="569"/>
      <c r="ANO39" s="569"/>
      <c r="ANP39" s="569"/>
      <c r="ANQ39" s="569"/>
      <c r="ANR39" s="569"/>
      <c r="ANS39" s="569"/>
      <c r="ANT39" s="569"/>
      <c r="ANU39" s="569"/>
      <c r="ANV39" s="569"/>
      <c r="ANW39" s="569"/>
      <c r="ANX39" s="569"/>
      <c r="ANY39" s="569"/>
      <c r="ANZ39" s="569"/>
      <c r="AOA39" s="569"/>
      <c r="AOB39" s="569"/>
      <c r="AOC39" s="569"/>
      <c r="AOD39" s="569"/>
      <c r="AOE39" s="569"/>
      <c r="AOF39" s="569"/>
      <c r="AOG39" s="569"/>
      <c r="AOH39" s="569"/>
      <c r="AOI39" s="569"/>
      <c r="AOJ39" s="569"/>
      <c r="AOK39" s="569"/>
      <c r="AOL39" s="569"/>
      <c r="AOM39" s="569"/>
      <c r="AON39" s="569"/>
      <c r="AOO39" s="569"/>
      <c r="AOP39" s="569"/>
      <c r="AOQ39" s="569"/>
      <c r="AOR39" s="569"/>
      <c r="AOS39" s="569"/>
      <c r="AOT39" s="569"/>
      <c r="AOU39" s="569"/>
      <c r="AOV39" s="569"/>
      <c r="AOW39" s="569"/>
      <c r="AOX39" s="569"/>
      <c r="AOY39" s="569"/>
      <c r="AOZ39" s="569"/>
      <c r="APA39" s="569"/>
      <c r="APB39" s="569"/>
      <c r="APC39" s="569"/>
      <c r="APD39" s="569"/>
      <c r="APE39" s="569"/>
      <c r="APF39" s="569"/>
      <c r="APG39" s="569"/>
      <c r="APH39" s="569"/>
      <c r="API39" s="569"/>
      <c r="APJ39" s="569"/>
      <c r="APK39" s="569"/>
      <c r="APL39" s="569"/>
      <c r="APM39" s="569"/>
      <c r="APN39" s="569"/>
      <c r="APO39" s="569"/>
      <c r="APP39" s="569"/>
      <c r="APQ39" s="569"/>
      <c r="APR39" s="569"/>
      <c r="APS39" s="569"/>
      <c r="APT39" s="569"/>
      <c r="APU39" s="569"/>
      <c r="APV39" s="569"/>
      <c r="APW39" s="569"/>
      <c r="APX39" s="569"/>
      <c r="APY39" s="569"/>
      <c r="APZ39" s="569"/>
      <c r="AQA39" s="569"/>
      <c r="AQB39" s="569"/>
      <c r="AQC39" s="569"/>
      <c r="AQD39" s="569"/>
      <c r="AQE39" s="569"/>
      <c r="AQF39" s="569"/>
      <c r="AQG39" s="569"/>
      <c r="AQH39" s="569"/>
      <c r="AQI39" s="569"/>
      <c r="AQJ39" s="569"/>
      <c r="AQK39" s="569"/>
      <c r="AQL39" s="569"/>
      <c r="AQM39" s="569"/>
      <c r="AQN39" s="569"/>
      <c r="AQO39" s="569"/>
      <c r="AQP39" s="569"/>
      <c r="AQQ39" s="569"/>
      <c r="AQR39" s="569"/>
      <c r="AQS39" s="569"/>
      <c r="AQT39" s="569"/>
      <c r="AQU39" s="569"/>
      <c r="AQV39" s="569"/>
      <c r="AQW39" s="569"/>
      <c r="AQX39" s="569"/>
      <c r="AQY39" s="569"/>
      <c r="AQZ39" s="569"/>
      <c r="ARA39" s="569"/>
      <c r="ARB39" s="569"/>
      <c r="ARC39" s="569"/>
      <c r="ARD39" s="569"/>
      <c r="ARE39" s="569"/>
      <c r="ARF39" s="569"/>
      <c r="ARG39" s="569"/>
      <c r="ARH39" s="569"/>
      <c r="ARI39" s="569"/>
      <c r="ARJ39" s="569"/>
      <c r="ARK39" s="569"/>
      <c r="ARL39" s="569"/>
      <c r="ARM39" s="569"/>
      <c r="ARN39" s="569"/>
      <c r="ARO39" s="569"/>
      <c r="ARP39" s="569"/>
      <c r="ARQ39" s="569"/>
      <c r="ARR39" s="569"/>
      <c r="ARS39" s="569"/>
      <c r="ART39" s="569"/>
      <c r="ARU39" s="569"/>
      <c r="ARV39" s="569"/>
      <c r="ARW39" s="569"/>
      <c r="ARX39" s="569"/>
      <c r="ARY39" s="569"/>
      <c r="ARZ39" s="569"/>
      <c r="ASA39" s="569"/>
      <c r="ASB39" s="569"/>
      <c r="ASC39" s="569"/>
      <c r="ASD39" s="569"/>
      <c r="ASE39" s="569"/>
      <c r="ASF39" s="569"/>
      <c r="ASG39" s="569"/>
      <c r="ASH39" s="569"/>
      <c r="ASI39" s="569"/>
      <c r="ASJ39" s="569"/>
      <c r="ASK39" s="569"/>
      <c r="ASL39" s="569"/>
      <c r="ASM39" s="569"/>
      <c r="ASN39" s="569"/>
      <c r="ASO39" s="569"/>
      <c r="ASP39" s="569"/>
      <c r="ASQ39" s="569"/>
      <c r="ASR39" s="569"/>
      <c r="ASS39" s="569"/>
      <c r="AST39" s="569"/>
      <c r="ASU39" s="569"/>
      <c r="ASV39" s="569"/>
      <c r="ASW39" s="569"/>
      <c r="ASX39" s="569"/>
      <c r="ASY39" s="569"/>
      <c r="ASZ39" s="569"/>
      <c r="ATA39" s="569"/>
      <c r="ATB39" s="569"/>
      <c r="ATC39" s="569"/>
      <c r="ATD39" s="569"/>
      <c r="ATE39" s="569"/>
      <c r="ATF39" s="569"/>
      <c r="ATG39" s="569"/>
      <c r="ATH39" s="569"/>
      <c r="ATI39" s="569"/>
      <c r="ATJ39" s="569"/>
      <c r="ATK39" s="569"/>
      <c r="ATL39" s="569"/>
      <c r="ATM39" s="569"/>
      <c r="ATN39" s="569"/>
      <c r="ATO39" s="569"/>
      <c r="ATP39" s="569"/>
      <c r="ATQ39" s="569"/>
      <c r="ATR39" s="569"/>
      <c r="ATS39" s="569"/>
      <c r="ATT39" s="569"/>
      <c r="ATU39" s="569"/>
      <c r="ATV39" s="569"/>
      <c r="ATW39" s="569"/>
      <c r="ATX39" s="569"/>
      <c r="ATY39" s="569"/>
      <c r="ATZ39" s="569"/>
      <c r="AUA39" s="569"/>
      <c r="AUB39" s="569"/>
      <c r="AUC39" s="569"/>
      <c r="AUD39" s="569"/>
      <c r="AUE39" s="569"/>
      <c r="AUF39" s="569"/>
      <c r="AUG39" s="569"/>
      <c r="AUH39" s="569"/>
      <c r="AUI39" s="569"/>
      <c r="AUJ39" s="569"/>
      <c r="AUK39" s="569"/>
      <c r="AUL39" s="569"/>
      <c r="AUM39" s="569"/>
      <c r="AUN39" s="569"/>
      <c r="AUO39" s="569"/>
      <c r="AUP39" s="569"/>
      <c r="AUQ39" s="569"/>
      <c r="AUR39" s="569"/>
      <c r="AUS39" s="569"/>
      <c r="AUT39" s="569"/>
      <c r="AUU39" s="569"/>
      <c r="AUV39" s="569"/>
      <c r="AUW39" s="569"/>
      <c r="AUX39" s="569"/>
      <c r="AUY39" s="569"/>
      <c r="AUZ39" s="569"/>
      <c r="AVA39" s="569"/>
      <c r="AVB39" s="569"/>
      <c r="AVC39" s="569"/>
      <c r="AVD39" s="569"/>
      <c r="AVE39" s="569"/>
      <c r="AVF39" s="569"/>
      <c r="AVG39" s="569"/>
      <c r="AVH39" s="569"/>
      <c r="AVI39" s="569"/>
      <c r="AVJ39" s="569"/>
      <c r="AVK39" s="569"/>
      <c r="AVL39" s="569"/>
      <c r="AVM39" s="569"/>
      <c r="AVN39" s="569"/>
      <c r="AVO39" s="569"/>
      <c r="AVP39" s="569"/>
      <c r="AVQ39" s="569"/>
      <c r="AVR39" s="569"/>
      <c r="AVS39" s="569"/>
      <c r="AVT39" s="569"/>
      <c r="AVU39" s="569"/>
      <c r="AVV39" s="569"/>
      <c r="AVW39" s="569"/>
      <c r="AVX39" s="569"/>
      <c r="AVY39" s="569"/>
      <c r="AVZ39" s="569"/>
      <c r="AWA39" s="569"/>
      <c r="AWB39" s="569"/>
      <c r="AWC39" s="569"/>
      <c r="AWD39" s="569"/>
      <c r="AWE39" s="569"/>
      <c r="AWF39" s="569"/>
      <c r="AWG39" s="569"/>
      <c r="AWH39" s="569"/>
      <c r="AWI39" s="569"/>
      <c r="AWJ39" s="569"/>
      <c r="AWK39" s="569"/>
      <c r="AWL39" s="569"/>
      <c r="AWM39" s="569"/>
      <c r="AWN39" s="569"/>
      <c r="AWO39" s="569"/>
      <c r="AWP39" s="569"/>
      <c r="AWQ39" s="569"/>
      <c r="AWR39" s="569"/>
      <c r="AWS39" s="569"/>
      <c r="AWT39" s="569"/>
      <c r="AWU39" s="569"/>
      <c r="AWV39" s="569"/>
      <c r="AWW39" s="569"/>
      <c r="AWX39" s="569"/>
      <c r="AWY39" s="569"/>
      <c r="AWZ39" s="569"/>
      <c r="AXA39" s="569"/>
      <c r="AXB39" s="569"/>
      <c r="AXC39" s="569"/>
      <c r="AXD39" s="569"/>
      <c r="AXE39" s="569"/>
      <c r="AXF39" s="569"/>
      <c r="AXG39" s="569"/>
      <c r="AXH39" s="569"/>
      <c r="AXI39" s="569"/>
      <c r="AXJ39" s="569"/>
      <c r="AXK39" s="569"/>
      <c r="AXL39" s="569"/>
      <c r="AXM39" s="569"/>
      <c r="AXN39" s="569"/>
      <c r="AXO39" s="569"/>
      <c r="AXP39" s="569"/>
      <c r="AXQ39" s="569"/>
      <c r="AXR39" s="569"/>
      <c r="AXS39" s="569"/>
      <c r="AXT39" s="569"/>
      <c r="AXU39" s="569"/>
      <c r="AXV39" s="569"/>
      <c r="AXW39" s="569"/>
      <c r="AXX39" s="569"/>
      <c r="AXY39" s="569"/>
      <c r="AXZ39" s="569"/>
      <c r="AYA39" s="569"/>
      <c r="AYB39" s="569"/>
      <c r="AYC39" s="569"/>
      <c r="AYD39" s="569"/>
      <c r="AYE39" s="569"/>
      <c r="AYF39" s="569"/>
      <c r="AYG39" s="569"/>
      <c r="AYH39" s="569"/>
      <c r="AYI39" s="569"/>
      <c r="AYJ39" s="569"/>
      <c r="AYK39" s="569"/>
      <c r="AYL39" s="569"/>
      <c r="AYM39" s="569"/>
      <c r="AYN39" s="569"/>
      <c r="AYO39" s="569"/>
      <c r="AYP39" s="569"/>
      <c r="AYQ39" s="569"/>
      <c r="AYR39" s="569"/>
      <c r="AYS39" s="569"/>
      <c r="AYT39" s="569"/>
      <c r="AYU39" s="569"/>
      <c r="AYV39" s="569"/>
      <c r="AYW39" s="569"/>
      <c r="AYX39" s="569"/>
      <c r="AYY39" s="569"/>
      <c r="AYZ39" s="569"/>
      <c r="AZA39" s="569"/>
      <c r="AZB39" s="569"/>
      <c r="AZC39" s="569"/>
      <c r="AZD39" s="569"/>
      <c r="AZE39" s="569"/>
      <c r="AZF39" s="569"/>
      <c r="AZG39" s="569"/>
      <c r="AZH39" s="569"/>
      <c r="AZI39" s="569"/>
      <c r="AZJ39" s="569"/>
      <c r="AZK39" s="569"/>
      <c r="AZL39" s="569"/>
      <c r="AZM39" s="569"/>
      <c r="AZN39" s="569"/>
      <c r="AZO39" s="569"/>
      <c r="AZP39" s="569"/>
      <c r="AZQ39" s="569"/>
      <c r="AZR39" s="569"/>
      <c r="AZS39" s="569"/>
      <c r="AZT39" s="569"/>
      <c r="AZU39" s="569"/>
      <c r="AZV39" s="569"/>
      <c r="AZW39" s="569"/>
      <c r="AZX39" s="569"/>
      <c r="AZY39" s="569"/>
      <c r="AZZ39" s="569"/>
      <c r="BAA39" s="569"/>
      <c r="BAB39" s="569"/>
      <c r="BAC39" s="569"/>
      <c r="BAD39" s="569"/>
      <c r="BAE39" s="569"/>
      <c r="BAF39" s="569"/>
      <c r="BAG39" s="569"/>
      <c r="BAH39" s="569"/>
      <c r="BAI39" s="569"/>
      <c r="BAJ39" s="569"/>
      <c r="BAK39" s="569"/>
      <c r="BAL39" s="569"/>
      <c r="BAM39" s="569"/>
      <c r="BAN39" s="569"/>
      <c r="BAO39" s="569"/>
      <c r="BAP39" s="569"/>
      <c r="BAQ39" s="569"/>
      <c r="BAR39" s="569"/>
      <c r="BAS39" s="569"/>
      <c r="BAT39" s="569"/>
      <c r="BAU39" s="569"/>
      <c r="BAV39" s="569"/>
      <c r="BAW39" s="569"/>
      <c r="BAX39" s="569"/>
      <c r="BAY39" s="569"/>
      <c r="BAZ39" s="569"/>
      <c r="BBA39" s="569"/>
      <c r="BBB39" s="569"/>
      <c r="BBC39" s="569"/>
      <c r="BBD39" s="569"/>
      <c r="BBE39" s="569"/>
      <c r="BBF39" s="569"/>
      <c r="BBG39" s="569"/>
      <c r="BBH39" s="569"/>
      <c r="BBI39" s="569"/>
      <c r="BBJ39" s="569"/>
      <c r="BBK39" s="569"/>
      <c r="BBL39" s="569"/>
      <c r="BBM39" s="569"/>
      <c r="BBN39" s="569"/>
      <c r="BBO39" s="569"/>
      <c r="BBP39" s="569"/>
      <c r="BBQ39" s="569"/>
      <c r="BBR39" s="569"/>
      <c r="BBS39" s="569"/>
      <c r="BBT39" s="569"/>
      <c r="BBU39" s="569"/>
      <c r="BBV39" s="569"/>
      <c r="BBW39" s="569"/>
      <c r="BBX39" s="569"/>
      <c r="BBY39" s="569"/>
      <c r="BBZ39" s="569"/>
      <c r="BCA39" s="569"/>
      <c r="BCB39" s="569"/>
      <c r="BCC39" s="569"/>
      <c r="BCD39" s="569"/>
      <c r="BCE39" s="569"/>
      <c r="BCF39" s="569"/>
      <c r="BCG39" s="569"/>
      <c r="BCH39" s="569"/>
      <c r="BCI39" s="569"/>
      <c r="BCJ39" s="569"/>
      <c r="BCK39" s="569"/>
      <c r="BCL39" s="569"/>
      <c r="BCM39" s="569"/>
      <c r="BCN39" s="569"/>
      <c r="BCO39" s="569"/>
      <c r="BCP39" s="569"/>
      <c r="BCQ39" s="569"/>
      <c r="BCR39" s="569"/>
      <c r="BCS39" s="569"/>
      <c r="BCT39" s="569"/>
      <c r="BCU39" s="569"/>
      <c r="BCV39" s="569"/>
      <c r="BCW39" s="569"/>
      <c r="BCX39" s="569"/>
      <c r="BCY39" s="569"/>
      <c r="BCZ39" s="569"/>
      <c r="BDA39" s="569"/>
      <c r="BDB39" s="569"/>
      <c r="BDC39" s="569"/>
      <c r="BDD39" s="569"/>
      <c r="BDE39" s="569"/>
      <c r="BDF39" s="569"/>
      <c r="BDG39" s="569"/>
      <c r="BDH39" s="569"/>
      <c r="BDI39" s="569"/>
      <c r="BDJ39" s="569"/>
      <c r="BDK39" s="569"/>
      <c r="BDL39" s="569"/>
      <c r="BDM39" s="569"/>
      <c r="BDN39" s="569"/>
      <c r="BDO39" s="569"/>
      <c r="BDP39" s="569"/>
      <c r="BDQ39" s="569"/>
      <c r="BDR39" s="569"/>
      <c r="BDS39" s="569"/>
      <c r="BDT39" s="569"/>
      <c r="BDU39" s="569"/>
      <c r="BDV39" s="569"/>
      <c r="BDW39" s="569"/>
      <c r="BDX39" s="569"/>
      <c r="BDY39" s="569"/>
      <c r="BDZ39" s="569"/>
      <c r="BEA39" s="569"/>
      <c r="BEB39" s="569"/>
      <c r="BEC39" s="569"/>
      <c r="BED39" s="569"/>
      <c r="BEE39" s="569"/>
      <c r="BEF39" s="569"/>
      <c r="BEG39" s="569"/>
      <c r="BEH39" s="569"/>
      <c r="BEI39" s="569"/>
      <c r="BEJ39" s="569"/>
      <c r="BEK39" s="569"/>
      <c r="BEL39" s="569"/>
      <c r="BEM39" s="569"/>
      <c r="BEN39" s="569"/>
      <c r="BEO39" s="569"/>
      <c r="BEP39" s="569"/>
      <c r="BEQ39" s="569"/>
      <c r="BER39" s="569"/>
      <c r="BES39" s="569"/>
      <c r="BET39" s="569"/>
      <c r="BEU39" s="569"/>
      <c r="BEV39" s="569"/>
      <c r="BEW39" s="569"/>
      <c r="BEX39" s="569"/>
      <c r="BEY39" s="569"/>
      <c r="BEZ39" s="569"/>
      <c r="BFA39" s="569"/>
      <c r="BFB39" s="569"/>
      <c r="BFC39" s="569"/>
      <c r="BFD39" s="569"/>
      <c r="BFE39" s="569"/>
      <c r="BFF39" s="569"/>
      <c r="BFG39" s="569"/>
      <c r="BFH39" s="569"/>
      <c r="BFI39" s="569"/>
      <c r="BFJ39" s="569"/>
      <c r="BFK39" s="569"/>
      <c r="BFL39" s="569"/>
      <c r="BFM39" s="569"/>
      <c r="BFN39" s="569"/>
      <c r="BFO39" s="569"/>
      <c r="BFP39" s="569"/>
      <c r="BFQ39" s="569"/>
      <c r="BFR39" s="569"/>
      <c r="BFS39" s="569"/>
      <c r="BFT39" s="569"/>
      <c r="BFU39" s="569"/>
      <c r="BFV39" s="569"/>
      <c r="BFW39" s="569"/>
      <c r="BFX39" s="569"/>
      <c r="BFY39" s="569"/>
      <c r="BFZ39" s="569"/>
      <c r="BGA39" s="569"/>
      <c r="BGB39" s="569"/>
      <c r="BGC39" s="569"/>
      <c r="BGD39" s="569"/>
      <c r="BGE39" s="569"/>
      <c r="BGF39" s="569"/>
      <c r="BGG39" s="569"/>
      <c r="BGH39" s="569"/>
      <c r="BGI39" s="569"/>
      <c r="BGJ39" s="569"/>
      <c r="BGK39" s="569"/>
      <c r="BGL39" s="569"/>
      <c r="BGM39" s="569"/>
      <c r="BGN39" s="569"/>
      <c r="BGO39" s="569"/>
      <c r="BGP39" s="569"/>
      <c r="BGQ39" s="569"/>
      <c r="BGR39" s="569"/>
      <c r="BGS39" s="569"/>
      <c r="BGT39" s="569"/>
      <c r="BGU39" s="569"/>
      <c r="BGV39" s="569"/>
      <c r="BGW39" s="569"/>
      <c r="BGX39" s="569"/>
      <c r="BGY39" s="569"/>
      <c r="BGZ39" s="569"/>
      <c r="BHA39" s="569"/>
      <c r="BHB39" s="569"/>
      <c r="BHC39" s="569"/>
      <c r="BHD39" s="569"/>
      <c r="BHE39" s="569"/>
      <c r="BHF39" s="569"/>
      <c r="BHG39" s="569"/>
      <c r="BHH39" s="569"/>
      <c r="BHI39" s="569"/>
      <c r="BHJ39" s="569"/>
      <c r="BHK39" s="569"/>
      <c r="BHL39" s="569"/>
      <c r="BHM39" s="569"/>
      <c r="BHN39" s="569"/>
      <c r="BHO39" s="569"/>
      <c r="BHP39" s="569"/>
      <c r="BHQ39" s="569"/>
      <c r="BHR39" s="569"/>
      <c r="BHS39" s="569"/>
      <c r="BHT39" s="569"/>
      <c r="BHU39" s="569"/>
      <c r="BHV39" s="569"/>
      <c r="BHW39" s="569"/>
      <c r="BHX39" s="569"/>
      <c r="BHY39" s="569"/>
      <c r="BHZ39" s="569"/>
      <c r="BIA39" s="569"/>
      <c r="BIB39" s="569"/>
      <c r="BIC39" s="569"/>
      <c r="BID39" s="569"/>
      <c r="BIE39" s="569"/>
      <c r="BIF39" s="569"/>
      <c r="BIG39" s="569"/>
      <c r="BIH39" s="569"/>
      <c r="BII39" s="569"/>
      <c r="BIJ39" s="569"/>
      <c r="BIK39" s="569"/>
      <c r="BIL39" s="569"/>
      <c r="BIM39" s="569"/>
      <c r="BIN39" s="569"/>
      <c r="BIO39" s="569"/>
      <c r="BIP39" s="569"/>
      <c r="BIQ39" s="569"/>
      <c r="BIR39" s="569"/>
      <c r="BIS39" s="569"/>
      <c r="BIT39" s="569"/>
      <c r="BIU39" s="569"/>
      <c r="BIV39" s="569"/>
      <c r="BIW39" s="569"/>
      <c r="BIX39" s="569"/>
      <c r="BIY39" s="569"/>
      <c r="BIZ39" s="569"/>
      <c r="BJA39" s="569"/>
      <c r="BJB39" s="569"/>
      <c r="BJC39" s="569"/>
      <c r="BJD39" s="569"/>
      <c r="BJE39" s="569"/>
      <c r="BJF39" s="569"/>
      <c r="BJG39" s="569"/>
      <c r="BJH39" s="569"/>
      <c r="BJI39" s="569"/>
      <c r="BJJ39" s="569"/>
      <c r="BJK39" s="569"/>
      <c r="BJL39" s="569"/>
      <c r="BJM39" s="569"/>
      <c r="BJN39" s="569"/>
      <c r="BJO39" s="569"/>
      <c r="BJP39" s="569"/>
      <c r="BJQ39" s="569"/>
      <c r="BJR39" s="569"/>
      <c r="BJS39" s="569"/>
      <c r="BJT39" s="569"/>
      <c r="BJU39" s="569"/>
      <c r="BJV39" s="569"/>
      <c r="BJW39" s="569"/>
      <c r="BJX39" s="569"/>
      <c r="BJY39" s="569"/>
      <c r="BJZ39" s="569"/>
      <c r="BKA39" s="569"/>
      <c r="BKB39" s="569"/>
      <c r="BKC39" s="569"/>
      <c r="BKD39" s="569"/>
      <c r="BKE39" s="569"/>
      <c r="BKF39" s="569"/>
      <c r="BKG39" s="569"/>
      <c r="BKH39" s="569"/>
      <c r="BKI39" s="569"/>
      <c r="BKJ39" s="569"/>
      <c r="BKK39" s="569"/>
      <c r="BKL39" s="569"/>
      <c r="BKM39" s="569"/>
      <c r="BKN39" s="569"/>
      <c r="BKO39" s="569"/>
      <c r="BKP39" s="569"/>
      <c r="BKQ39" s="569"/>
      <c r="BKR39" s="569"/>
      <c r="BKS39" s="569"/>
      <c r="BKT39" s="569"/>
      <c r="BKU39" s="569"/>
      <c r="BKV39" s="569"/>
      <c r="BKW39" s="569"/>
      <c r="BKX39" s="569"/>
      <c r="BKY39" s="569"/>
      <c r="BKZ39" s="569"/>
      <c r="BLA39" s="569"/>
      <c r="BLB39" s="569"/>
      <c r="BLC39" s="569"/>
      <c r="BLD39" s="569"/>
      <c r="BLE39" s="569"/>
      <c r="BLF39" s="569"/>
      <c r="BLG39" s="569"/>
      <c r="BLH39" s="569"/>
      <c r="BLI39" s="569"/>
      <c r="BLJ39" s="569"/>
      <c r="BLK39" s="569"/>
      <c r="BLL39" s="569"/>
      <c r="BLM39" s="569"/>
      <c r="BLN39" s="569"/>
      <c r="BLO39" s="569"/>
      <c r="BLP39" s="569"/>
      <c r="BLQ39" s="569"/>
      <c r="BLR39" s="569"/>
      <c r="BLS39" s="569"/>
      <c r="BLT39" s="569"/>
      <c r="BLU39" s="569"/>
      <c r="BLV39" s="569"/>
      <c r="BLW39" s="569"/>
      <c r="BLX39" s="569"/>
      <c r="BLY39" s="569"/>
      <c r="BLZ39" s="569"/>
      <c r="BMA39" s="569"/>
      <c r="BMB39" s="569"/>
      <c r="BMC39" s="569"/>
      <c r="BMD39" s="569"/>
      <c r="BME39" s="569"/>
      <c r="BMF39" s="569"/>
      <c r="BMG39" s="569"/>
      <c r="BMH39" s="569"/>
      <c r="BMI39" s="569"/>
      <c r="BMJ39" s="569"/>
      <c r="BMK39" s="569"/>
      <c r="BML39" s="569"/>
      <c r="BMM39" s="569"/>
      <c r="BMN39" s="569"/>
      <c r="BMO39" s="569"/>
      <c r="BMP39" s="569"/>
      <c r="BMQ39" s="569"/>
      <c r="BMR39" s="569"/>
      <c r="BMS39" s="569"/>
      <c r="BMT39" s="569"/>
      <c r="BMU39" s="569"/>
      <c r="BMV39" s="569"/>
      <c r="BMW39" s="569"/>
      <c r="BMX39" s="569"/>
      <c r="BMY39" s="569"/>
      <c r="BMZ39" s="569"/>
      <c r="BNA39" s="569"/>
      <c r="BNB39" s="569"/>
      <c r="BNC39" s="569"/>
      <c r="BND39" s="569"/>
      <c r="BNE39" s="569"/>
      <c r="BNF39" s="569"/>
      <c r="BNG39" s="569"/>
      <c r="BNH39" s="569"/>
      <c r="BNI39" s="569"/>
      <c r="BNJ39" s="569"/>
      <c r="BNK39" s="569"/>
      <c r="BNL39" s="569"/>
      <c r="BNM39" s="569"/>
      <c r="BNN39" s="569"/>
      <c r="BNO39" s="569"/>
      <c r="BNP39" s="569"/>
      <c r="BNQ39" s="569"/>
      <c r="BNR39" s="569"/>
      <c r="BNS39" s="569"/>
      <c r="BNT39" s="569"/>
      <c r="BNU39" s="569"/>
      <c r="BNV39" s="569"/>
      <c r="BNW39" s="569"/>
      <c r="BNX39" s="569"/>
      <c r="BNY39" s="569"/>
      <c r="BNZ39" s="569"/>
      <c r="BOA39" s="569"/>
      <c r="BOB39" s="569"/>
      <c r="BOC39" s="569"/>
      <c r="BOD39" s="569"/>
      <c r="BOE39" s="569"/>
      <c r="BOF39" s="569"/>
      <c r="BOG39" s="569"/>
      <c r="BOH39" s="569"/>
      <c r="BOI39" s="569"/>
      <c r="BOJ39" s="569"/>
      <c r="BOK39" s="569"/>
      <c r="BOL39" s="569"/>
      <c r="BOM39" s="569"/>
      <c r="BON39" s="569"/>
      <c r="BOO39" s="569"/>
      <c r="BOP39" s="569"/>
      <c r="BOQ39" s="569"/>
      <c r="BOR39" s="569"/>
      <c r="BOS39" s="569"/>
      <c r="BOT39" s="569"/>
      <c r="BOU39" s="569"/>
      <c r="BOV39" s="569"/>
      <c r="BOW39" s="569"/>
      <c r="BOX39" s="569"/>
      <c r="BOY39" s="569"/>
      <c r="BOZ39" s="569"/>
      <c r="BPA39" s="569"/>
      <c r="BPB39" s="569"/>
      <c r="BPC39" s="569"/>
      <c r="BPD39" s="569"/>
      <c r="BPE39" s="569"/>
      <c r="BPF39" s="569"/>
      <c r="BPG39" s="569"/>
      <c r="BPH39" s="569"/>
      <c r="BPI39" s="569"/>
      <c r="BPJ39" s="569"/>
      <c r="BPK39" s="569"/>
      <c r="BPL39" s="569"/>
      <c r="BPM39" s="569"/>
      <c r="BPN39" s="569"/>
      <c r="BPO39" s="569"/>
      <c r="BPP39" s="569"/>
      <c r="BPQ39" s="569"/>
      <c r="BPR39" s="569"/>
      <c r="BPS39" s="569"/>
      <c r="BPT39" s="569"/>
      <c r="BPU39" s="569"/>
      <c r="BPV39" s="569"/>
      <c r="BPW39" s="569"/>
      <c r="BPX39" s="569"/>
      <c r="BPY39" s="569"/>
      <c r="BPZ39" s="569"/>
      <c r="BQA39" s="569"/>
      <c r="BQB39" s="569"/>
      <c r="BQC39" s="569"/>
      <c r="BQD39" s="569"/>
      <c r="BQE39" s="569"/>
      <c r="BQF39" s="569"/>
      <c r="BQG39" s="569"/>
      <c r="BQH39" s="569"/>
      <c r="BQI39" s="569"/>
      <c r="BQJ39" s="569"/>
      <c r="BQK39" s="569"/>
      <c r="BQL39" s="569"/>
      <c r="BQM39" s="569"/>
      <c r="BQN39" s="569"/>
      <c r="BQO39" s="569"/>
      <c r="BQP39" s="569"/>
      <c r="BQQ39" s="569"/>
      <c r="BQR39" s="569"/>
      <c r="BQS39" s="569"/>
      <c r="BQT39" s="569"/>
      <c r="BQU39" s="569"/>
      <c r="BQV39" s="569"/>
      <c r="BQW39" s="569"/>
      <c r="BQX39" s="569"/>
      <c r="BQY39" s="569"/>
      <c r="BQZ39" s="569"/>
      <c r="BRA39" s="569"/>
      <c r="BRB39" s="569"/>
      <c r="BRC39" s="569"/>
      <c r="BRD39" s="569"/>
      <c r="BRE39" s="569"/>
      <c r="BRF39" s="569"/>
      <c r="BRG39" s="569"/>
      <c r="BRH39" s="569"/>
      <c r="BRI39" s="569"/>
      <c r="BRJ39" s="569"/>
      <c r="BRK39" s="569"/>
      <c r="BRL39" s="569"/>
      <c r="BRM39" s="569"/>
      <c r="BRN39" s="569"/>
      <c r="BRO39" s="569"/>
      <c r="BRP39" s="569"/>
      <c r="BRQ39" s="569"/>
      <c r="BRR39" s="569"/>
      <c r="BRS39" s="569"/>
      <c r="BRT39" s="569"/>
      <c r="BRU39" s="569"/>
      <c r="BRV39" s="569"/>
      <c r="BRW39" s="569"/>
      <c r="BRX39" s="569"/>
      <c r="BRY39" s="569"/>
      <c r="BRZ39" s="569"/>
      <c r="BSA39" s="569"/>
      <c r="BSB39" s="569"/>
      <c r="BSC39" s="569"/>
      <c r="BSD39" s="569"/>
      <c r="BSE39" s="569"/>
      <c r="BSF39" s="569"/>
      <c r="BSG39" s="569"/>
      <c r="BSH39" s="569"/>
      <c r="BSI39" s="569"/>
      <c r="BSJ39" s="569"/>
      <c r="BSK39" s="569"/>
      <c r="BSL39" s="569"/>
      <c r="BSM39" s="569"/>
      <c r="BSN39" s="569"/>
      <c r="BSO39" s="569"/>
      <c r="BSP39" s="569"/>
      <c r="BSQ39" s="569"/>
      <c r="BSR39" s="569"/>
      <c r="BSS39" s="569"/>
      <c r="BST39" s="569"/>
      <c r="BSU39" s="569"/>
      <c r="BSV39" s="569"/>
      <c r="BSW39" s="569"/>
      <c r="BSX39" s="569"/>
      <c r="BSY39" s="569"/>
      <c r="BSZ39" s="569"/>
      <c r="BTA39" s="569"/>
      <c r="BTB39" s="569"/>
      <c r="BTC39" s="569"/>
      <c r="BTD39" s="569"/>
      <c r="BTE39" s="569"/>
      <c r="BTF39" s="569"/>
      <c r="BTG39" s="569"/>
      <c r="BTH39" s="569"/>
      <c r="BTI39" s="569"/>
      <c r="BTJ39" s="569"/>
      <c r="BTK39" s="569"/>
      <c r="BTL39" s="569"/>
      <c r="BTM39" s="569"/>
      <c r="BTN39" s="569"/>
      <c r="BTO39" s="569"/>
      <c r="BTP39" s="569"/>
      <c r="BTQ39" s="569"/>
      <c r="BTR39" s="569"/>
      <c r="BTS39" s="569"/>
      <c r="BTT39" s="569"/>
      <c r="BTU39" s="569"/>
      <c r="BTV39" s="569"/>
      <c r="BTW39" s="569"/>
      <c r="BTX39" s="569"/>
      <c r="BTY39" s="569"/>
      <c r="BTZ39" s="569"/>
      <c r="BUA39" s="569"/>
      <c r="BUB39" s="569"/>
      <c r="BUC39" s="569"/>
      <c r="BUD39" s="569"/>
      <c r="BUE39" s="569"/>
      <c r="BUF39" s="569"/>
      <c r="BUG39" s="569"/>
      <c r="BUH39" s="569"/>
      <c r="BUI39" s="569"/>
      <c r="BUJ39" s="569"/>
      <c r="BUK39" s="569"/>
      <c r="BUL39" s="569"/>
      <c r="BUM39" s="569"/>
      <c r="BUN39" s="569"/>
      <c r="BUO39" s="569"/>
      <c r="BUP39" s="569"/>
      <c r="BUQ39" s="569"/>
      <c r="BUR39" s="569"/>
      <c r="BUS39" s="569"/>
      <c r="BUT39" s="569"/>
      <c r="BUU39" s="569"/>
      <c r="BUV39" s="569"/>
      <c r="BUW39" s="569"/>
      <c r="BUX39" s="569"/>
      <c r="BUY39" s="569"/>
      <c r="BUZ39" s="569"/>
      <c r="BVA39" s="569"/>
      <c r="BVB39" s="569"/>
      <c r="BVC39" s="569"/>
      <c r="BVD39" s="569"/>
      <c r="BVE39" s="569"/>
      <c r="BVF39" s="569"/>
      <c r="BVG39" s="569"/>
      <c r="BVH39" s="569"/>
      <c r="BVI39" s="569"/>
      <c r="BVJ39" s="569"/>
      <c r="BVK39" s="569"/>
      <c r="BVL39" s="569"/>
      <c r="BVM39" s="569"/>
      <c r="BVN39" s="569"/>
      <c r="BVO39" s="569"/>
      <c r="BVP39" s="569"/>
      <c r="BVQ39" s="569"/>
      <c r="BVR39" s="569"/>
      <c r="BVS39" s="569"/>
      <c r="BVT39" s="569"/>
      <c r="BVU39" s="569"/>
      <c r="BVV39" s="569"/>
      <c r="BVW39" s="569"/>
      <c r="BVX39" s="569"/>
      <c r="BVY39" s="569"/>
      <c r="BVZ39" s="569"/>
      <c r="BWA39" s="569"/>
      <c r="BWB39" s="569"/>
      <c r="BWC39" s="569"/>
      <c r="BWD39" s="569"/>
      <c r="BWE39" s="569"/>
      <c r="BWF39" s="569"/>
      <c r="BWG39" s="569"/>
      <c r="BWH39" s="569"/>
      <c r="BWI39" s="569"/>
      <c r="BWJ39" s="569"/>
      <c r="BWK39" s="569"/>
      <c r="BWL39" s="569"/>
      <c r="BWM39" s="569"/>
      <c r="BWN39" s="569"/>
      <c r="BWO39" s="569"/>
      <c r="BWP39" s="569"/>
      <c r="BWQ39" s="569"/>
      <c r="BWR39" s="569"/>
      <c r="BWS39" s="569"/>
      <c r="BWT39" s="569"/>
      <c r="BWU39" s="569"/>
      <c r="BWV39" s="569"/>
      <c r="BWW39" s="569"/>
      <c r="BWX39" s="569"/>
      <c r="BWY39" s="569"/>
      <c r="BWZ39" s="569"/>
      <c r="BXA39" s="569"/>
      <c r="BXB39" s="569"/>
      <c r="BXC39" s="569"/>
      <c r="BXD39" s="569"/>
      <c r="BXE39" s="569"/>
      <c r="BXF39" s="569"/>
      <c r="BXG39" s="569"/>
      <c r="BXH39" s="569"/>
      <c r="BXI39" s="569"/>
      <c r="BXJ39" s="569"/>
      <c r="BXK39" s="569"/>
      <c r="BXL39" s="569"/>
      <c r="BXM39" s="569"/>
      <c r="BXN39" s="569"/>
      <c r="BXO39" s="569"/>
      <c r="BXP39" s="569"/>
      <c r="BXQ39" s="569"/>
      <c r="BXR39" s="569"/>
      <c r="BXS39" s="569"/>
      <c r="BXT39" s="569"/>
      <c r="BXU39" s="569"/>
      <c r="BXV39" s="569"/>
      <c r="BXW39" s="569"/>
      <c r="BXX39" s="569"/>
      <c r="BXY39" s="569"/>
      <c r="BXZ39" s="569"/>
      <c r="BYA39" s="569"/>
      <c r="BYB39" s="569"/>
      <c r="BYC39" s="569"/>
      <c r="BYD39" s="569"/>
      <c r="BYE39" s="569"/>
      <c r="BYF39" s="569"/>
      <c r="BYG39" s="569"/>
      <c r="BYH39" s="569"/>
      <c r="BYI39" s="569"/>
      <c r="BYJ39" s="569"/>
      <c r="BYK39" s="569"/>
      <c r="BYL39" s="569"/>
      <c r="BYM39" s="569"/>
      <c r="BYN39" s="569"/>
      <c r="BYO39" s="569"/>
      <c r="BYP39" s="569"/>
      <c r="BYQ39" s="569"/>
      <c r="BYR39" s="569"/>
      <c r="BYS39" s="569"/>
      <c r="BYT39" s="569"/>
      <c r="BYU39" s="569"/>
      <c r="BYV39" s="569"/>
      <c r="BYW39" s="569"/>
      <c r="BYX39" s="569"/>
      <c r="BYY39" s="569"/>
      <c r="BYZ39" s="569"/>
      <c r="BZA39" s="569"/>
      <c r="BZB39" s="569"/>
      <c r="BZC39" s="569"/>
      <c r="BZD39" s="569"/>
      <c r="BZE39" s="569"/>
      <c r="BZF39" s="569"/>
      <c r="BZG39" s="569"/>
      <c r="BZH39" s="569"/>
      <c r="BZI39" s="569"/>
      <c r="BZJ39" s="569"/>
      <c r="BZK39" s="569"/>
      <c r="BZL39" s="569"/>
      <c r="BZM39" s="569"/>
      <c r="BZN39" s="569"/>
      <c r="BZO39" s="569"/>
      <c r="BZP39" s="569"/>
      <c r="BZQ39" s="569"/>
      <c r="BZR39" s="569"/>
      <c r="BZS39" s="569"/>
      <c r="BZT39" s="569"/>
      <c r="BZU39" s="569"/>
      <c r="BZV39" s="569"/>
      <c r="BZW39" s="569"/>
      <c r="BZX39" s="569"/>
      <c r="BZY39" s="569"/>
      <c r="BZZ39" s="569"/>
      <c r="CAA39" s="569"/>
      <c r="CAB39" s="569"/>
      <c r="CAC39" s="569"/>
      <c r="CAD39" s="569"/>
      <c r="CAE39" s="569"/>
      <c r="CAF39" s="569"/>
      <c r="CAG39" s="569"/>
      <c r="CAH39" s="569"/>
      <c r="CAI39" s="569"/>
      <c r="CAJ39" s="569"/>
      <c r="CAK39" s="569"/>
      <c r="CAL39" s="569"/>
      <c r="CAM39" s="569"/>
      <c r="CAN39" s="569"/>
      <c r="CAO39" s="569"/>
      <c r="CAP39" s="569"/>
      <c r="CAQ39" s="569"/>
      <c r="CAR39" s="569"/>
      <c r="CAS39" s="569"/>
      <c r="CAT39" s="569"/>
      <c r="CAU39" s="569"/>
      <c r="CAV39" s="569"/>
      <c r="CAW39" s="569"/>
      <c r="CAX39" s="569"/>
      <c r="CAY39" s="569"/>
      <c r="CAZ39" s="569"/>
      <c r="CBA39" s="569"/>
      <c r="CBB39" s="569"/>
      <c r="CBC39" s="569"/>
      <c r="CBD39" s="569"/>
      <c r="CBE39" s="569"/>
      <c r="CBF39" s="569"/>
      <c r="CBG39" s="569"/>
      <c r="CBH39" s="569"/>
      <c r="CBI39" s="569"/>
      <c r="CBJ39" s="569"/>
      <c r="CBK39" s="569"/>
      <c r="CBL39" s="569"/>
      <c r="CBM39" s="569"/>
      <c r="CBN39" s="569"/>
      <c r="CBO39" s="569"/>
      <c r="CBP39" s="569"/>
      <c r="CBQ39" s="569"/>
      <c r="CBR39" s="569"/>
      <c r="CBS39" s="569"/>
      <c r="CBT39" s="569"/>
      <c r="CBU39" s="569"/>
      <c r="CBV39" s="569"/>
      <c r="CBW39" s="569"/>
      <c r="CBX39" s="569"/>
      <c r="CBY39" s="569"/>
      <c r="CBZ39" s="569"/>
      <c r="CCA39" s="569"/>
      <c r="CCB39" s="569"/>
      <c r="CCC39" s="569"/>
      <c r="CCD39" s="569"/>
      <c r="CCE39" s="569"/>
      <c r="CCF39" s="569"/>
      <c r="CCG39" s="569"/>
      <c r="CCH39" s="569"/>
      <c r="CCI39" s="569"/>
      <c r="CCJ39" s="569"/>
      <c r="CCK39" s="569"/>
      <c r="CCL39" s="569"/>
      <c r="CCM39" s="569"/>
      <c r="CCN39" s="569"/>
      <c r="CCO39" s="569"/>
      <c r="CCP39" s="569"/>
      <c r="CCQ39" s="569"/>
      <c r="CCR39" s="569"/>
      <c r="CCS39" s="569"/>
      <c r="CCT39" s="569"/>
      <c r="CCU39" s="569"/>
      <c r="CCV39" s="569"/>
      <c r="CCW39" s="569"/>
      <c r="CCX39" s="569"/>
      <c r="CCY39" s="569"/>
      <c r="CCZ39" s="569"/>
      <c r="CDA39" s="569"/>
      <c r="CDB39" s="569"/>
      <c r="CDC39" s="569"/>
      <c r="CDD39" s="569"/>
      <c r="CDE39" s="569"/>
      <c r="CDF39" s="569"/>
      <c r="CDG39" s="569"/>
      <c r="CDH39" s="569"/>
      <c r="CDI39" s="569"/>
      <c r="CDJ39" s="569"/>
      <c r="CDK39" s="569"/>
      <c r="CDL39" s="569"/>
      <c r="CDM39" s="569"/>
      <c r="CDN39" s="569"/>
      <c r="CDO39" s="569"/>
      <c r="CDP39" s="569"/>
      <c r="CDQ39" s="569"/>
      <c r="CDR39" s="569"/>
      <c r="CDS39" s="569"/>
      <c r="CDT39" s="569"/>
      <c r="CDU39" s="569"/>
      <c r="CDV39" s="569"/>
      <c r="CDW39" s="569"/>
      <c r="CDX39" s="569"/>
      <c r="CDY39" s="569"/>
      <c r="CDZ39" s="569"/>
      <c r="CEA39" s="569"/>
      <c r="CEB39" s="569"/>
      <c r="CEC39" s="569"/>
      <c r="CED39" s="569"/>
      <c r="CEE39" s="569"/>
      <c r="CEF39" s="569"/>
      <c r="CEG39" s="569"/>
      <c r="CEH39" s="569"/>
      <c r="CEI39" s="569"/>
      <c r="CEJ39" s="569"/>
      <c r="CEK39" s="569"/>
      <c r="CEL39" s="569"/>
      <c r="CEM39" s="569"/>
      <c r="CEN39" s="569"/>
      <c r="CEO39" s="569"/>
      <c r="CEP39" s="569"/>
      <c r="CEQ39" s="569"/>
      <c r="CER39" s="569"/>
      <c r="CES39" s="569"/>
      <c r="CET39" s="569"/>
      <c r="CEU39" s="569"/>
      <c r="CEV39" s="569"/>
      <c r="CEW39" s="569"/>
      <c r="CEX39" s="569"/>
      <c r="CEY39" s="569"/>
      <c r="CEZ39" s="569"/>
      <c r="CFA39" s="569"/>
      <c r="CFB39" s="569"/>
      <c r="CFC39" s="569"/>
      <c r="CFD39" s="569"/>
      <c r="CFE39" s="569"/>
      <c r="CFF39" s="569"/>
      <c r="CFG39" s="569"/>
      <c r="CFH39" s="569"/>
      <c r="CFI39" s="569"/>
      <c r="CFJ39" s="569"/>
      <c r="CFK39" s="569"/>
      <c r="CFL39" s="569"/>
      <c r="CFM39" s="569"/>
      <c r="CFN39" s="569"/>
      <c r="CFO39" s="569"/>
      <c r="CFP39" s="569"/>
      <c r="CFQ39" s="569"/>
      <c r="CFR39" s="569"/>
      <c r="CFS39" s="569"/>
      <c r="CFT39" s="569"/>
      <c r="CFU39" s="569"/>
      <c r="CFV39" s="569"/>
      <c r="CFW39" s="569"/>
      <c r="CFX39" s="569"/>
      <c r="CFY39" s="569"/>
      <c r="CFZ39" s="569"/>
      <c r="CGA39" s="569"/>
      <c r="CGB39" s="569"/>
      <c r="CGC39" s="569"/>
      <c r="CGD39" s="569"/>
      <c r="CGE39" s="569"/>
      <c r="CGF39" s="569"/>
      <c r="CGG39" s="569"/>
      <c r="CGH39" s="569"/>
      <c r="CGI39" s="569"/>
      <c r="CGJ39" s="569"/>
      <c r="CGK39" s="569"/>
      <c r="CGL39" s="569"/>
      <c r="CGM39" s="569"/>
      <c r="CGN39" s="569"/>
      <c r="CGO39" s="569"/>
      <c r="CGP39" s="569"/>
      <c r="CGQ39" s="569"/>
      <c r="CGR39" s="569"/>
      <c r="CGS39" s="569"/>
      <c r="CGT39" s="569"/>
      <c r="CGU39" s="569"/>
      <c r="CGV39" s="569"/>
      <c r="CGW39" s="569"/>
      <c r="CGX39" s="569"/>
      <c r="CGY39" s="569"/>
      <c r="CGZ39" s="569"/>
      <c r="CHA39" s="569"/>
      <c r="CHB39" s="569"/>
      <c r="CHC39" s="569"/>
      <c r="CHD39" s="569"/>
      <c r="CHE39" s="569"/>
      <c r="CHF39" s="569"/>
      <c r="CHG39" s="569"/>
      <c r="CHH39" s="569"/>
      <c r="CHI39" s="569"/>
      <c r="CHJ39" s="569"/>
      <c r="CHK39" s="569"/>
      <c r="CHL39" s="569"/>
      <c r="CHM39" s="569"/>
      <c r="CHN39" s="569"/>
      <c r="CHO39" s="569"/>
      <c r="CHP39" s="569"/>
      <c r="CHQ39" s="569"/>
      <c r="CHR39" s="569"/>
      <c r="CHS39" s="569"/>
      <c r="CHT39" s="569"/>
      <c r="CHU39" s="569"/>
      <c r="CHV39" s="569"/>
      <c r="CHW39" s="569"/>
      <c r="CHX39" s="569"/>
      <c r="CHY39" s="569"/>
      <c r="CHZ39" s="569"/>
      <c r="CIA39" s="569"/>
      <c r="CIB39" s="569"/>
      <c r="CIC39" s="569"/>
      <c r="CID39" s="569"/>
      <c r="CIE39" s="569"/>
      <c r="CIF39" s="569"/>
      <c r="CIG39" s="569"/>
      <c r="CIH39" s="569"/>
      <c r="CII39" s="569"/>
      <c r="CIJ39" s="569"/>
      <c r="CIK39" s="569"/>
      <c r="CIL39" s="569"/>
      <c r="CIM39" s="569"/>
      <c r="CIN39" s="569"/>
      <c r="CIO39" s="569"/>
      <c r="CIP39" s="569"/>
      <c r="CIQ39" s="569"/>
      <c r="CIR39" s="569"/>
      <c r="CIS39" s="569"/>
      <c r="CIT39" s="569"/>
      <c r="CIU39" s="569"/>
      <c r="CIV39" s="569"/>
      <c r="CIW39" s="569"/>
      <c r="CIX39" s="569"/>
      <c r="CIY39" s="569"/>
      <c r="CIZ39" s="569"/>
      <c r="CJA39" s="569"/>
      <c r="CJB39" s="569"/>
      <c r="CJC39" s="569"/>
      <c r="CJD39" s="569"/>
      <c r="CJE39" s="569"/>
      <c r="CJF39" s="569"/>
      <c r="CJG39" s="569"/>
      <c r="CJH39" s="569"/>
      <c r="CJI39" s="569"/>
      <c r="CJJ39" s="569"/>
      <c r="CJK39" s="569"/>
      <c r="CJL39" s="569"/>
      <c r="CJM39" s="569"/>
      <c r="CJN39" s="569"/>
      <c r="CJO39" s="569"/>
      <c r="CJP39" s="569"/>
      <c r="CJQ39" s="569"/>
      <c r="CJR39" s="569"/>
      <c r="CJS39" s="569"/>
      <c r="CJT39" s="569"/>
      <c r="CJU39" s="569"/>
      <c r="CJV39" s="569"/>
      <c r="CJW39" s="569"/>
      <c r="CJX39" s="569"/>
      <c r="CJY39" s="569"/>
      <c r="CJZ39" s="569"/>
      <c r="CKA39" s="569"/>
      <c r="CKB39" s="569"/>
      <c r="CKC39" s="569"/>
      <c r="CKD39" s="569"/>
      <c r="CKE39" s="569"/>
      <c r="CKF39" s="569"/>
      <c r="CKG39" s="569"/>
      <c r="CKH39" s="569"/>
      <c r="CKI39" s="569"/>
      <c r="CKJ39" s="569"/>
      <c r="CKK39" s="569"/>
      <c r="CKL39" s="569"/>
      <c r="CKM39" s="569"/>
      <c r="CKN39" s="569"/>
      <c r="CKO39" s="569"/>
      <c r="CKP39" s="569"/>
      <c r="CKQ39" s="569"/>
      <c r="CKR39" s="569"/>
      <c r="CKS39" s="569"/>
      <c r="CKT39" s="569"/>
      <c r="CKU39" s="569"/>
      <c r="CKV39" s="569"/>
      <c r="CKW39" s="569"/>
      <c r="CKX39" s="569"/>
      <c r="CKY39" s="569"/>
      <c r="CKZ39" s="569"/>
      <c r="CLA39" s="569"/>
      <c r="CLB39" s="569"/>
      <c r="CLC39" s="569"/>
      <c r="CLD39" s="569"/>
      <c r="CLE39" s="569"/>
      <c r="CLF39" s="569"/>
      <c r="CLG39" s="569"/>
      <c r="CLH39" s="569"/>
      <c r="CLI39" s="569"/>
      <c r="CLJ39" s="569"/>
      <c r="CLK39" s="569"/>
      <c r="CLL39" s="569"/>
      <c r="CLM39" s="569"/>
      <c r="CLN39" s="569"/>
      <c r="CLO39" s="569"/>
      <c r="CLP39" s="569"/>
      <c r="CLQ39" s="569"/>
      <c r="CLR39" s="569"/>
      <c r="CLS39" s="569"/>
      <c r="CLT39" s="569"/>
      <c r="CLU39" s="569"/>
      <c r="CLV39" s="569"/>
      <c r="CLW39" s="569"/>
      <c r="CLX39" s="569"/>
      <c r="CLY39" s="569"/>
      <c r="CLZ39" s="569"/>
      <c r="CMA39" s="569"/>
      <c r="CMB39" s="569"/>
      <c r="CMC39" s="569"/>
      <c r="CMD39" s="569"/>
      <c r="CME39" s="569"/>
      <c r="CMF39" s="569"/>
      <c r="CMG39" s="569"/>
      <c r="CMH39" s="569"/>
      <c r="CMI39" s="569"/>
      <c r="CMJ39" s="569"/>
      <c r="CMK39" s="569"/>
      <c r="CML39" s="569"/>
      <c r="CMM39" s="569"/>
      <c r="CMN39" s="569"/>
      <c r="CMO39" s="569"/>
      <c r="CMP39" s="569"/>
      <c r="CMQ39" s="569"/>
      <c r="CMR39" s="569"/>
      <c r="CMS39" s="569"/>
      <c r="CMT39" s="569"/>
      <c r="CMU39" s="569"/>
      <c r="CMV39" s="569"/>
      <c r="CMW39" s="569"/>
      <c r="CMX39" s="569"/>
      <c r="CMY39" s="569"/>
      <c r="CMZ39" s="569"/>
      <c r="CNA39" s="569"/>
      <c r="CNB39" s="569"/>
      <c r="CNC39" s="569"/>
      <c r="CND39" s="569"/>
      <c r="CNE39" s="569"/>
      <c r="CNF39" s="569"/>
      <c r="CNG39" s="569"/>
      <c r="CNH39" s="569"/>
      <c r="CNI39" s="569"/>
      <c r="CNJ39" s="569"/>
      <c r="CNK39" s="569"/>
      <c r="CNL39" s="569"/>
      <c r="CNM39" s="569"/>
      <c r="CNN39" s="569"/>
      <c r="CNO39" s="569"/>
      <c r="CNP39" s="569"/>
      <c r="CNQ39" s="569"/>
      <c r="CNR39" s="569"/>
      <c r="CNS39" s="569"/>
      <c r="CNT39" s="569"/>
      <c r="CNU39" s="569"/>
      <c r="CNV39" s="569"/>
      <c r="CNW39" s="569"/>
      <c r="CNX39" s="569"/>
      <c r="CNY39" s="569"/>
      <c r="CNZ39" s="569"/>
      <c r="COA39" s="569"/>
      <c r="COB39" s="569"/>
      <c r="COC39" s="569"/>
      <c r="COD39" s="569"/>
      <c r="COE39" s="569"/>
      <c r="COF39" s="569"/>
      <c r="COG39" s="569"/>
      <c r="COH39" s="569"/>
      <c r="COI39" s="569"/>
      <c r="COJ39" s="569"/>
      <c r="COK39" s="569"/>
      <c r="COL39" s="569"/>
      <c r="COM39" s="569"/>
      <c r="CON39" s="569"/>
      <c r="COO39" s="569"/>
      <c r="COP39" s="569"/>
      <c r="COQ39" s="569"/>
      <c r="COR39" s="569"/>
      <c r="COS39" s="569"/>
      <c r="COT39" s="569"/>
      <c r="COU39" s="569"/>
      <c r="COV39" s="569"/>
      <c r="COW39" s="569"/>
      <c r="COX39" s="569"/>
      <c r="COY39" s="569"/>
      <c r="COZ39" s="569"/>
      <c r="CPA39" s="569"/>
      <c r="CPB39" s="569"/>
      <c r="CPC39" s="569"/>
      <c r="CPD39" s="569"/>
      <c r="CPE39" s="569"/>
      <c r="CPF39" s="569"/>
      <c r="CPG39" s="569"/>
      <c r="CPH39" s="569"/>
      <c r="CPI39" s="569"/>
      <c r="CPJ39" s="569"/>
      <c r="CPK39" s="569"/>
      <c r="CPL39" s="569"/>
      <c r="CPM39" s="569"/>
      <c r="CPN39" s="569"/>
      <c r="CPO39" s="569"/>
      <c r="CPP39" s="569"/>
      <c r="CPQ39" s="569"/>
      <c r="CPR39" s="569"/>
      <c r="CPS39" s="569"/>
      <c r="CPT39" s="569"/>
      <c r="CPU39" s="569"/>
      <c r="CPV39" s="569"/>
      <c r="CPW39" s="569"/>
      <c r="CPX39" s="569"/>
      <c r="CPY39" s="569"/>
      <c r="CPZ39" s="569"/>
      <c r="CQA39" s="569"/>
      <c r="CQB39" s="569"/>
      <c r="CQC39" s="569"/>
      <c r="CQD39" s="569"/>
      <c r="CQE39" s="569"/>
      <c r="CQF39" s="569"/>
      <c r="CQG39" s="569"/>
      <c r="CQH39" s="569"/>
      <c r="CQI39" s="569"/>
      <c r="CQJ39" s="569"/>
      <c r="CQK39" s="569"/>
      <c r="CQL39" s="569"/>
      <c r="CQM39" s="569"/>
      <c r="CQN39" s="569"/>
      <c r="CQO39" s="569"/>
      <c r="CQP39" s="569"/>
      <c r="CQQ39" s="569"/>
      <c r="CQR39" s="569"/>
      <c r="CQS39" s="569"/>
      <c r="CQT39" s="569"/>
      <c r="CQU39" s="569"/>
      <c r="CQV39" s="569"/>
      <c r="CQW39" s="569"/>
      <c r="CQX39" s="569"/>
      <c r="CQY39" s="569"/>
      <c r="CQZ39" s="569"/>
      <c r="CRA39" s="569"/>
      <c r="CRB39" s="569"/>
      <c r="CRC39" s="569"/>
      <c r="CRD39" s="569"/>
      <c r="CRE39" s="569"/>
      <c r="CRF39" s="569"/>
      <c r="CRG39" s="569"/>
      <c r="CRH39" s="569"/>
      <c r="CRI39" s="569"/>
      <c r="CRJ39" s="569"/>
      <c r="CRK39" s="569"/>
      <c r="CRL39" s="569"/>
      <c r="CRM39" s="569"/>
      <c r="CRN39" s="569"/>
      <c r="CRO39" s="569"/>
      <c r="CRP39" s="569"/>
      <c r="CRQ39" s="569"/>
      <c r="CRR39" s="569"/>
      <c r="CRS39" s="569"/>
      <c r="CRT39" s="569"/>
      <c r="CRU39" s="569"/>
      <c r="CRV39" s="569"/>
      <c r="CRW39" s="569"/>
      <c r="CRX39" s="569"/>
      <c r="CRY39" s="569"/>
      <c r="CRZ39" s="569"/>
      <c r="CSA39" s="569"/>
      <c r="CSB39" s="569"/>
      <c r="CSC39" s="569"/>
      <c r="CSD39" s="569"/>
      <c r="CSE39" s="569"/>
      <c r="CSF39" s="569"/>
      <c r="CSG39" s="569"/>
      <c r="CSH39" s="569"/>
      <c r="CSI39" s="569"/>
      <c r="CSJ39" s="569"/>
      <c r="CSK39" s="569"/>
      <c r="CSL39" s="569"/>
      <c r="CSM39" s="569"/>
      <c r="CSN39" s="569"/>
      <c r="CSO39" s="569"/>
      <c r="CSP39" s="569"/>
      <c r="CSQ39" s="569"/>
      <c r="CSR39" s="569"/>
      <c r="CSS39" s="569"/>
      <c r="CST39" s="569"/>
      <c r="CSU39" s="569"/>
      <c r="CSV39" s="569"/>
      <c r="CSW39" s="569"/>
      <c r="CSX39" s="569"/>
      <c r="CSY39" s="569"/>
      <c r="CSZ39" s="569"/>
      <c r="CTA39" s="569"/>
      <c r="CTB39" s="569"/>
      <c r="CTC39" s="569"/>
      <c r="CTD39" s="569"/>
      <c r="CTE39" s="569"/>
      <c r="CTF39" s="569"/>
      <c r="CTG39" s="569"/>
      <c r="CTH39" s="569"/>
      <c r="CTI39" s="569"/>
      <c r="CTJ39" s="569"/>
      <c r="CTK39" s="569"/>
      <c r="CTL39" s="569"/>
      <c r="CTM39" s="569"/>
      <c r="CTN39" s="569"/>
      <c r="CTO39" s="569"/>
      <c r="CTP39" s="569"/>
      <c r="CTQ39" s="569"/>
      <c r="CTR39" s="569"/>
      <c r="CTS39" s="569"/>
      <c r="CTT39" s="569"/>
      <c r="CTU39" s="569"/>
      <c r="CTV39" s="569"/>
      <c r="CTW39" s="569"/>
      <c r="CTX39" s="569"/>
      <c r="CTY39" s="569"/>
      <c r="CTZ39" s="569"/>
      <c r="CUA39" s="569"/>
      <c r="CUB39" s="569"/>
      <c r="CUC39" s="569"/>
      <c r="CUD39" s="569"/>
      <c r="CUE39" s="569"/>
      <c r="CUF39" s="569"/>
      <c r="CUG39" s="569"/>
      <c r="CUH39" s="569"/>
      <c r="CUI39" s="569"/>
      <c r="CUJ39" s="569"/>
      <c r="CUK39" s="569"/>
      <c r="CUL39" s="569"/>
      <c r="CUM39" s="569"/>
      <c r="CUN39" s="569"/>
      <c r="CUO39" s="569"/>
      <c r="CUP39" s="569"/>
      <c r="CUQ39" s="569"/>
      <c r="CUR39" s="569"/>
      <c r="CUS39" s="569"/>
      <c r="CUT39" s="569"/>
      <c r="CUU39" s="569"/>
      <c r="CUV39" s="569"/>
      <c r="CUW39" s="569"/>
      <c r="CUX39" s="569"/>
      <c r="CUY39" s="569"/>
      <c r="CUZ39" s="569"/>
      <c r="CVA39" s="569"/>
      <c r="CVB39" s="569"/>
      <c r="CVC39" s="569"/>
      <c r="CVD39" s="569"/>
      <c r="CVE39" s="569"/>
      <c r="CVF39" s="569"/>
      <c r="CVG39" s="569"/>
      <c r="CVH39" s="569"/>
      <c r="CVI39" s="569"/>
      <c r="CVJ39" s="569"/>
      <c r="CVK39" s="569"/>
      <c r="CVL39" s="569"/>
      <c r="CVM39" s="569"/>
      <c r="CVN39" s="569"/>
      <c r="CVO39" s="569"/>
      <c r="CVP39" s="569"/>
      <c r="CVQ39" s="569"/>
      <c r="CVR39" s="569"/>
      <c r="CVS39" s="569"/>
      <c r="CVT39" s="569"/>
      <c r="CVU39" s="569"/>
      <c r="CVV39" s="569"/>
      <c r="CVW39" s="569"/>
      <c r="CVX39" s="569"/>
      <c r="CVY39" s="569"/>
      <c r="CVZ39" s="569"/>
      <c r="CWA39" s="569"/>
      <c r="CWB39" s="569"/>
      <c r="CWC39" s="569"/>
      <c r="CWD39" s="569"/>
      <c r="CWE39" s="569"/>
      <c r="CWF39" s="569"/>
      <c r="CWG39" s="569"/>
      <c r="CWH39" s="569"/>
      <c r="CWI39" s="569"/>
      <c r="CWJ39" s="569"/>
      <c r="CWK39" s="569"/>
      <c r="CWL39" s="569"/>
      <c r="CWM39" s="569"/>
      <c r="CWN39" s="569"/>
      <c r="CWO39" s="569"/>
      <c r="CWP39" s="569"/>
      <c r="CWQ39" s="569"/>
      <c r="CWR39" s="569"/>
      <c r="CWS39" s="569"/>
      <c r="CWT39" s="569"/>
      <c r="CWU39" s="569"/>
      <c r="CWV39" s="569"/>
      <c r="CWW39" s="569"/>
      <c r="CWX39" s="569"/>
      <c r="CWY39" s="569"/>
      <c r="CWZ39" s="569"/>
      <c r="CXA39" s="569"/>
      <c r="CXB39" s="569"/>
      <c r="CXC39" s="569"/>
      <c r="CXD39" s="569"/>
      <c r="CXE39" s="569"/>
      <c r="CXF39" s="569"/>
      <c r="CXG39" s="569"/>
      <c r="CXH39" s="569"/>
      <c r="CXI39" s="569"/>
      <c r="CXJ39" s="569"/>
      <c r="CXK39" s="569"/>
      <c r="CXL39" s="569"/>
      <c r="CXM39" s="569"/>
      <c r="CXN39" s="569"/>
      <c r="CXO39" s="569"/>
      <c r="CXP39" s="569"/>
      <c r="CXQ39" s="569"/>
      <c r="CXR39" s="569"/>
      <c r="CXS39" s="569"/>
      <c r="CXT39" s="569"/>
      <c r="CXU39" s="569"/>
      <c r="CXV39" s="569"/>
      <c r="CXW39" s="569"/>
      <c r="CXX39" s="569"/>
      <c r="CXY39" s="569"/>
      <c r="CXZ39" s="569"/>
      <c r="CYA39" s="569"/>
      <c r="CYB39" s="569"/>
      <c r="CYC39" s="569"/>
      <c r="CYD39" s="569"/>
      <c r="CYE39" s="569"/>
      <c r="CYF39" s="569"/>
      <c r="CYG39" s="569"/>
      <c r="CYH39" s="569"/>
      <c r="CYI39" s="569"/>
      <c r="CYJ39" s="569"/>
      <c r="CYK39" s="569"/>
      <c r="CYL39" s="569"/>
      <c r="CYM39" s="569"/>
      <c r="CYN39" s="569"/>
      <c r="CYO39" s="569"/>
      <c r="CYP39" s="569"/>
      <c r="CYQ39" s="569"/>
      <c r="CYR39" s="569"/>
      <c r="CYS39" s="569"/>
      <c r="CYT39" s="569"/>
      <c r="CYU39" s="569"/>
      <c r="CYV39" s="569"/>
      <c r="CYW39" s="569"/>
      <c r="CYX39" s="569"/>
      <c r="CYY39" s="569"/>
      <c r="CYZ39" s="569"/>
      <c r="CZA39" s="569"/>
      <c r="CZB39" s="569"/>
      <c r="CZC39" s="569"/>
      <c r="CZD39" s="569"/>
      <c r="CZE39" s="569"/>
      <c r="CZF39" s="569"/>
      <c r="CZG39" s="569"/>
      <c r="CZH39" s="569"/>
      <c r="CZI39" s="569"/>
      <c r="CZJ39" s="569"/>
      <c r="CZK39" s="569"/>
      <c r="CZL39" s="569"/>
      <c r="CZM39" s="569"/>
      <c r="CZN39" s="569"/>
      <c r="CZO39" s="569"/>
      <c r="CZP39" s="569"/>
      <c r="CZQ39" s="569"/>
      <c r="CZR39" s="569"/>
      <c r="CZS39" s="569"/>
      <c r="CZT39" s="569"/>
      <c r="CZU39" s="569"/>
      <c r="CZV39" s="569"/>
      <c r="CZW39" s="569"/>
      <c r="CZX39" s="569"/>
      <c r="CZY39" s="569"/>
      <c r="CZZ39" s="569"/>
      <c r="DAA39" s="569"/>
      <c r="DAB39" s="569"/>
      <c r="DAC39" s="569"/>
      <c r="DAD39" s="569"/>
      <c r="DAE39" s="569"/>
      <c r="DAF39" s="569"/>
      <c r="DAG39" s="569"/>
      <c r="DAH39" s="569"/>
      <c r="DAI39" s="569"/>
      <c r="DAJ39" s="569"/>
      <c r="DAK39" s="569"/>
      <c r="DAL39" s="569"/>
      <c r="DAM39" s="569"/>
      <c r="DAN39" s="569"/>
      <c r="DAO39" s="569"/>
      <c r="DAP39" s="569"/>
      <c r="DAQ39" s="569"/>
      <c r="DAR39" s="569"/>
      <c r="DAS39" s="569"/>
      <c r="DAT39" s="569"/>
      <c r="DAU39" s="569"/>
      <c r="DAV39" s="569"/>
      <c r="DAW39" s="569"/>
      <c r="DAX39" s="569"/>
      <c r="DAY39" s="569"/>
      <c r="DAZ39" s="569"/>
      <c r="DBA39" s="569"/>
      <c r="DBB39" s="569"/>
      <c r="DBC39" s="569"/>
      <c r="DBD39" s="569"/>
      <c r="DBE39" s="569"/>
      <c r="DBF39" s="569"/>
      <c r="DBG39" s="569"/>
      <c r="DBH39" s="569"/>
      <c r="DBI39" s="569"/>
      <c r="DBJ39" s="569"/>
      <c r="DBK39" s="569"/>
      <c r="DBL39" s="569"/>
      <c r="DBM39" s="569"/>
      <c r="DBN39" s="569"/>
      <c r="DBO39" s="569"/>
      <c r="DBP39" s="569"/>
      <c r="DBQ39" s="569"/>
      <c r="DBR39" s="569"/>
      <c r="DBS39" s="569"/>
      <c r="DBT39" s="569"/>
      <c r="DBU39" s="569"/>
      <c r="DBV39" s="569"/>
      <c r="DBW39" s="569"/>
      <c r="DBX39" s="569"/>
      <c r="DBY39" s="569"/>
      <c r="DBZ39" s="569"/>
      <c r="DCA39" s="569"/>
      <c r="DCB39" s="569"/>
      <c r="DCC39" s="569"/>
      <c r="DCD39" s="569"/>
      <c r="DCE39" s="569"/>
      <c r="DCF39" s="569"/>
      <c r="DCG39" s="569"/>
      <c r="DCH39" s="569"/>
      <c r="DCI39" s="569"/>
      <c r="DCJ39" s="569"/>
      <c r="DCK39" s="569"/>
      <c r="DCL39" s="569"/>
      <c r="DCM39" s="569"/>
      <c r="DCN39" s="569"/>
      <c r="DCO39" s="569"/>
      <c r="DCP39" s="569"/>
      <c r="DCQ39" s="569"/>
      <c r="DCR39" s="569"/>
      <c r="DCS39" s="569"/>
      <c r="DCT39" s="569"/>
      <c r="DCU39" s="569"/>
      <c r="DCV39" s="569"/>
      <c r="DCW39" s="569"/>
      <c r="DCX39" s="569"/>
      <c r="DCY39" s="569"/>
      <c r="DCZ39" s="569"/>
      <c r="DDA39" s="569"/>
      <c r="DDB39" s="569"/>
      <c r="DDC39" s="569"/>
      <c r="DDD39" s="569"/>
      <c r="DDE39" s="569"/>
      <c r="DDF39" s="569"/>
      <c r="DDG39" s="569"/>
      <c r="DDH39" s="569"/>
      <c r="DDI39" s="569"/>
      <c r="DDJ39" s="569"/>
      <c r="DDK39" s="569"/>
      <c r="DDL39" s="569"/>
      <c r="DDM39" s="569"/>
      <c r="DDN39" s="569"/>
      <c r="DDO39" s="569"/>
      <c r="DDP39" s="569"/>
      <c r="DDQ39" s="569"/>
      <c r="DDR39" s="569"/>
      <c r="DDS39" s="569"/>
      <c r="DDT39" s="569"/>
      <c r="DDU39" s="569"/>
      <c r="DDV39" s="569"/>
      <c r="DDW39" s="569"/>
      <c r="DDX39" s="569"/>
      <c r="DDY39" s="569"/>
      <c r="DDZ39" s="569"/>
      <c r="DEA39" s="569"/>
      <c r="DEB39" s="569"/>
      <c r="DEC39" s="569"/>
      <c r="DED39" s="569"/>
      <c r="DEE39" s="569"/>
      <c r="DEF39" s="569"/>
      <c r="DEG39" s="569"/>
      <c r="DEH39" s="569"/>
      <c r="DEI39" s="569"/>
      <c r="DEJ39" s="569"/>
      <c r="DEK39" s="569"/>
      <c r="DEL39" s="569"/>
      <c r="DEM39" s="569"/>
      <c r="DEN39" s="569"/>
      <c r="DEO39" s="569"/>
      <c r="DEP39" s="569"/>
      <c r="DEQ39" s="569"/>
      <c r="DER39" s="569"/>
      <c r="DES39" s="569"/>
      <c r="DET39" s="569"/>
      <c r="DEU39" s="569"/>
      <c r="DEV39" s="569"/>
      <c r="DEW39" s="569"/>
      <c r="DEX39" s="569"/>
      <c r="DEY39" s="569"/>
      <c r="DEZ39" s="569"/>
      <c r="DFA39" s="569"/>
      <c r="DFB39" s="569"/>
      <c r="DFC39" s="569"/>
      <c r="DFD39" s="569"/>
      <c r="DFE39" s="569"/>
      <c r="DFF39" s="569"/>
      <c r="DFG39" s="569"/>
      <c r="DFH39" s="569"/>
      <c r="DFI39" s="569"/>
      <c r="DFJ39" s="569"/>
      <c r="DFK39" s="569"/>
      <c r="DFL39" s="569"/>
      <c r="DFM39" s="569"/>
      <c r="DFN39" s="569"/>
      <c r="DFO39" s="569"/>
      <c r="DFP39" s="569"/>
      <c r="DFQ39" s="569"/>
      <c r="DFR39" s="569"/>
      <c r="DFS39" s="569"/>
      <c r="DFT39" s="569"/>
      <c r="DFU39" s="569"/>
      <c r="DFV39" s="569"/>
      <c r="DFW39" s="569"/>
      <c r="DFX39" s="569"/>
      <c r="DFY39" s="569"/>
      <c r="DFZ39" s="569"/>
      <c r="DGA39" s="569"/>
      <c r="DGB39" s="569"/>
      <c r="DGC39" s="569"/>
      <c r="DGD39" s="569"/>
      <c r="DGE39" s="569"/>
      <c r="DGF39" s="569"/>
      <c r="DGG39" s="569"/>
      <c r="DGH39" s="569"/>
      <c r="DGI39" s="569"/>
      <c r="DGJ39" s="569"/>
      <c r="DGK39" s="569"/>
      <c r="DGL39" s="569"/>
      <c r="DGM39" s="569"/>
      <c r="DGN39" s="569"/>
      <c r="DGO39" s="569"/>
      <c r="DGP39" s="569"/>
      <c r="DGQ39" s="569"/>
      <c r="DGR39" s="569"/>
      <c r="DGS39" s="569"/>
      <c r="DGT39" s="569"/>
      <c r="DGU39" s="569"/>
      <c r="DGV39" s="569"/>
      <c r="DGW39" s="569"/>
      <c r="DGX39" s="569"/>
      <c r="DGY39" s="569"/>
      <c r="DGZ39" s="569"/>
      <c r="DHA39" s="569"/>
      <c r="DHB39" s="569"/>
      <c r="DHC39" s="569"/>
      <c r="DHD39" s="569"/>
      <c r="DHE39" s="569"/>
      <c r="DHF39" s="569"/>
      <c r="DHG39" s="569"/>
      <c r="DHH39" s="569"/>
      <c r="DHI39" s="569"/>
      <c r="DHJ39" s="569"/>
      <c r="DHK39" s="569"/>
      <c r="DHL39" s="569"/>
      <c r="DHM39" s="569"/>
      <c r="DHN39" s="569"/>
      <c r="DHO39" s="569"/>
      <c r="DHP39" s="569"/>
      <c r="DHQ39" s="569"/>
      <c r="DHR39" s="569"/>
      <c r="DHS39" s="569"/>
      <c r="DHT39" s="569"/>
      <c r="DHU39" s="569"/>
      <c r="DHV39" s="569"/>
      <c r="DHW39" s="569"/>
      <c r="DHX39" s="569"/>
      <c r="DHY39" s="569"/>
      <c r="DHZ39" s="569"/>
      <c r="DIA39" s="569"/>
      <c r="DIB39" s="569"/>
      <c r="DIC39" s="569"/>
      <c r="DID39" s="569"/>
      <c r="DIE39" s="569"/>
      <c r="DIF39" s="569"/>
      <c r="DIG39" s="569"/>
      <c r="DIH39" s="569"/>
      <c r="DII39" s="569"/>
      <c r="DIJ39" s="569"/>
      <c r="DIK39" s="569"/>
      <c r="DIL39" s="569"/>
      <c r="DIM39" s="569"/>
      <c r="DIN39" s="569"/>
      <c r="DIO39" s="569"/>
      <c r="DIP39" s="569"/>
      <c r="DIQ39" s="569"/>
      <c r="DIR39" s="569"/>
      <c r="DIS39" s="569"/>
      <c r="DIT39" s="569"/>
      <c r="DIU39" s="569"/>
      <c r="DIV39" s="569"/>
      <c r="DIW39" s="569"/>
      <c r="DIX39" s="569"/>
      <c r="DIY39" s="569"/>
      <c r="DIZ39" s="569"/>
      <c r="DJA39" s="569"/>
      <c r="DJB39" s="569"/>
      <c r="DJC39" s="569"/>
      <c r="DJD39" s="569"/>
      <c r="DJE39" s="569"/>
      <c r="DJF39" s="569"/>
      <c r="DJG39" s="569"/>
      <c r="DJH39" s="569"/>
      <c r="DJI39" s="569"/>
      <c r="DJJ39" s="569"/>
      <c r="DJK39" s="569"/>
      <c r="DJL39" s="569"/>
      <c r="DJM39" s="569"/>
      <c r="DJN39" s="569"/>
      <c r="DJO39" s="569"/>
      <c r="DJP39" s="569"/>
      <c r="DJQ39" s="569"/>
      <c r="DJR39" s="569"/>
      <c r="DJS39" s="569"/>
      <c r="DJT39" s="569"/>
      <c r="DJU39" s="569"/>
      <c r="DJV39" s="569"/>
      <c r="DJW39" s="569"/>
      <c r="DJX39" s="569"/>
      <c r="DJY39" s="569"/>
      <c r="DJZ39" s="569"/>
      <c r="DKA39" s="569"/>
      <c r="DKB39" s="569"/>
      <c r="DKC39" s="569"/>
      <c r="DKD39" s="569"/>
      <c r="DKE39" s="569"/>
      <c r="DKF39" s="569"/>
      <c r="DKG39" s="569"/>
      <c r="DKH39" s="569"/>
      <c r="DKI39" s="569"/>
      <c r="DKJ39" s="569"/>
      <c r="DKK39" s="569"/>
      <c r="DKL39" s="569"/>
      <c r="DKM39" s="569"/>
      <c r="DKN39" s="569"/>
      <c r="DKO39" s="569"/>
      <c r="DKP39" s="569"/>
      <c r="DKQ39" s="569"/>
      <c r="DKR39" s="569"/>
      <c r="DKS39" s="569"/>
      <c r="DKT39" s="569"/>
      <c r="DKU39" s="569"/>
      <c r="DKV39" s="569"/>
      <c r="DKW39" s="569"/>
      <c r="DKX39" s="569"/>
      <c r="DKY39" s="569"/>
      <c r="DKZ39" s="569"/>
      <c r="DLA39" s="569"/>
      <c r="DLB39" s="569"/>
      <c r="DLC39" s="569"/>
      <c r="DLD39" s="569"/>
      <c r="DLE39" s="569"/>
      <c r="DLF39" s="569"/>
      <c r="DLG39" s="569"/>
      <c r="DLH39" s="569"/>
      <c r="DLI39" s="569"/>
      <c r="DLJ39" s="569"/>
      <c r="DLK39" s="569"/>
      <c r="DLL39" s="569"/>
      <c r="DLM39" s="569"/>
      <c r="DLN39" s="569"/>
      <c r="DLO39" s="569"/>
      <c r="DLP39" s="569"/>
      <c r="DLQ39" s="569"/>
      <c r="DLR39" s="569"/>
      <c r="DLS39" s="569"/>
      <c r="DLT39" s="569"/>
      <c r="DLU39" s="569"/>
      <c r="DLV39" s="569"/>
      <c r="DLW39" s="569"/>
      <c r="DLX39" s="569"/>
      <c r="DLY39" s="569"/>
      <c r="DLZ39" s="569"/>
      <c r="DMA39" s="569"/>
      <c r="DMB39" s="569"/>
      <c r="DMC39" s="569"/>
      <c r="DMD39" s="569"/>
      <c r="DME39" s="569"/>
      <c r="DMF39" s="569"/>
      <c r="DMG39" s="569"/>
      <c r="DMH39" s="569"/>
      <c r="DMI39" s="569"/>
      <c r="DMJ39" s="569"/>
      <c r="DMK39" s="569"/>
      <c r="DML39" s="569"/>
      <c r="DMM39" s="569"/>
      <c r="DMN39" s="569"/>
      <c r="DMO39" s="569"/>
      <c r="DMP39" s="569"/>
      <c r="DMQ39" s="569"/>
      <c r="DMR39" s="569"/>
      <c r="DMS39" s="569"/>
      <c r="DMT39" s="569"/>
      <c r="DMU39" s="569"/>
      <c r="DMV39" s="569"/>
      <c r="DMW39" s="569"/>
      <c r="DMX39" s="569"/>
      <c r="DMY39" s="569"/>
      <c r="DMZ39" s="569"/>
      <c r="DNA39" s="569"/>
      <c r="DNB39" s="569"/>
      <c r="DNC39" s="569"/>
      <c r="DND39" s="569"/>
      <c r="DNE39" s="569"/>
      <c r="DNF39" s="569"/>
      <c r="DNG39" s="569"/>
      <c r="DNH39" s="569"/>
      <c r="DNI39" s="569"/>
      <c r="DNJ39" s="569"/>
      <c r="DNK39" s="569"/>
      <c r="DNL39" s="569"/>
      <c r="DNM39" s="569"/>
      <c r="DNN39" s="569"/>
      <c r="DNO39" s="569"/>
      <c r="DNP39" s="569"/>
      <c r="DNQ39" s="569"/>
      <c r="DNR39" s="569"/>
      <c r="DNS39" s="569"/>
      <c r="DNT39" s="569"/>
      <c r="DNU39" s="569"/>
      <c r="DNV39" s="569"/>
      <c r="DNW39" s="569"/>
      <c r="DNX39" s="569"/>
      <c r="DNY39" s="569"/>
      <c r="DNZ39" s="569"/>
      <c r="DOA39" s="569"/>
      <c r="DOB39" s="569"/>
      <c r="DOC39" s="569"/>
      <c r="DOD39" s="569"/>
      <c r="DOE39" s="569"/>
      <c r="DOF39" s="569"/>
      <c r="DOG39" s="569"/>
      <c r="DOH39" s="569"/>
      <c r="DOI39" s="569"/>
      <c r="DOJ39" s="569"/>
      <c r="DOK39" s="569"/>
      <c r="DOL39" s="569"/>
      <c r="DOM39" s="569"/>
      <c r="DON39" s="569"/>
      <c r="DOO39" s="569"/>
      <c r="DOP39" s="569"/>
      <c r="DOQ39" s="569"/>
      <c r="DOR39" s="569"/>
      <c r="DOS39" s="569"/>
      <c r="DOT39" s="569"/>
      <c r="DOU39" s="569"/>
      <c r="DOV39" s="569"/>
      <c r="DOW39" s="569"/>
      <c r="DOX39" s="569"/>
      <c r="DOY39" s="569"/>
      <c r="DOZ39" s="569"/>
      <c r="DPA39" s="569"/>
      <c r="DPB39" s="569"/>
      <c r="DPC39" s="569"/>
      <c r="DPD39" s="569"/>
      <c r="DPE39" s="569"/>
      <c r="DPF39" s="569"/>
      <c r="DPG39" s="569"/>
      <c r="DPH39" s="569"/>
      <c r="DPI39" s="569"/>
      <c r="DPJ39" s="569"/>
      <c r="DPK39" s="569"/>
      <c r="DPL39" s="569"/>
      <c r="DPM39" s="569"/>
      <c r="DPN39" s="569"/>
      <c r="DPO39" s="569"/>
      <c r="DPP39" s="569"/>
      <c r="DPQ39" s="569"/>
      <c r="DPR39" s="569"/>
      <c r="DPS39" s="569"/>
      <c r="DPT39" s="569"/>
      <c r="DPU39" s="569"/>
      <c r="DPV39" s="569"/>
      <c r="DPW39" s="569"/>
      <c r="DPX39" s="569"/>
      <c r="DPY39" s="569"/>
      <c r="DPZ39" s="569"/>
      <c r="DQA39" s="569"/>
      <c r="DQB39" s="569"/>
      <c r="DQC39" s="569"/>
      <c r="DQD39" s="569"/>
      <c r="DQE39" s="569"/>
      <c r="DQF39" s="569"/>
      <c r="DQG39" s="569"/>
      <c r="DQH39" s="569"/>
      <c r="DQI39" s="569"/>
      <c r="DQJ39" s="569"/>
      <c r="DQK39" s="569"/>
      <c r="DQL39" s="569"/>
      <c r="DQM39" s="569"/>
      <c r="DQN39" s="569"/>
      <c r="DQO39" s="569"/>
      <c r="DQP39" s="569"/>
      <c r="DQQ39" s="569"/>
      <c r="DQR39" s="569"/>
      <c r="DQS39" s="569"/>
      <c r="DQT39" s="569"/>
      <c r="DQU39" s="569"/>
      <c r="DQV39" s="569"/>
      <c r="DQW39" s="569"/>
      <c r="DQX39" s="569"/>
      <c r="DQY39" s="569"/>
      <c r="DQZ39" s="569"/>
      <c r="DRA39" s="569"/>
      <c r="DRB39" s="569"/>
      <c r="DRC39" s="569"/>
      <c r="DRD39" s="569"/>
      <c r="DRE39" s="569"/>
      <c r="DRF39" s="569"/>
      <c r="DRG39" s="569"/>
      <c r="DRH39" s="569"/>
      <c r="DRI39" s="569"/>
      <c r="DRJ39" s="569"/>
      <c r="DRK39" s="569"/>
      <c r="DRL39" s="569"/>
      <c r="DRM39" s="569"/>
      <c r="DRN39" s="569"/>
      <c r="DRO39" s="569"/>
      <c r="DRP39" s="569"/>
      <c r="DRQ39" s="569"/>
      <c r="DRR39" s="569"/>
      <c r="DRS39" s="569"/>
      <c r="DRT39" s="569"/>
      <c r="DRU39" s="569"/>
      <c r="DRV39" s="569"/>
      <c r="DRW39" s="569"/>
      <c r="DRX39" s="569"/>
      <c r="DRY39" s="569"/>
      <c r="DRZ39" s="569"/>
      <c r="DSA39" s="569"/>
      <c r="DSB39" s="569"/>
      <c r="DSC39" s="569"/>
      <c r="DSD39" s="569"/>
      <c r="DSE39" s="569"/>
      <c r="DSF39" s="569"/>
      <c r="DSG39" s="569"/>
      <c r="DSH39" s="569"/>
      <c r="DSI39" s="569"/>
      <c r="DSJ39" s="569"/>
      <c r="DSK39" s="569"/>
      <c r="DSL39" s="569"/>
      <c r="DSM39" s="569"/>
      <c r="DSN39" s="569"/>
      <c r="DSO39" s="569"/>
      <c r="DSP39" s="569"/>
      <c r="DSQ39" s="569"/>
      <c r="DSR39" s="569"/>
      <c r="DSS39" s="569"/>
      <c r="DST39" s="569"/>
      <c r="DSU39" s="569"/>
      <c r="DSV39" s="569"/>
      <c r="DSW39" s="569"/>
      <c r="DSX39" s="569"/>
      <c r="DSY39" s="569"/>
      <c r="DSZ39" s="569"/>
      <c r="DTA39" s="569"/>
      <c r="DTB39" s="569"/>
      <c r="DTC39" s="569"/>
      <c r="DTD39" s="569"/>
      <c r="DTE39" s="569"/>
      <c r="DTF39" s="569"/>
      <c r="DTG39" s="569"/>
      <c r="DTH39" s="569"/>
      <c r="DTI39" s="569"/>
      <c r="DTJ39" s="569"/>
      <c r="DTK39" s="569"/>
      <c r="DTL39" s="569"/>
      <c r="DTM39" s="569"/>
      <c r="DTN39" s="569"/>
      <c r="DTO39" s="569"/>
      <c r="DTP39" s="569"/>
      <c r="DTQ39" s="569"/>
      <c r="DTR39" s="569"/>
      <c r="DTS39" s="569"/>
      <c r="DTT39" s="569"/>
      <c r="DTU39" s="569"/>
      <c r="DTV39" s="569"/>
      <c r="DTW39" s="569"/>
      <c r="DTX39" s="569"/>
      <c r="DTY39" s="569"/>
      <c r="DTZ39" s="569"/>
      <c r="DUA39" s="569"/>
      <c r="DUB39" s="569"/>
      <c r="DUC39" s="569"/>
      <c r="DUD39" s="569"/>
      <c r="DUE39" s="569"/>
      <c r="DUF39" s="569"/>
      <c r="DUG39" s="569"/>
      <c r="DUH39" s="569"/>
      <c r="DUI39" s="569"/>
      <c r="DUJ39" s="569"/>
      <c r="DUK39" s="569"/>
      <c r="DUL39" s="569"/>
      <c r="DUM39" s="569"/>
      <c r="DUN39" s="569"/>
      <c r="DUO39" s="569"/>
      <c r="DUP39" s="569"/>
      <c r="DUQ39" s="569"/>
      <c r="DUR39" s="569"/>
      <c r="DUS39" s="569"/>
      <c r="DUT39" s="569"/>
      <c r="DUU39" s="569"/>
      <c r="DUV39" s="569"/>
      <c r="DUW39" s="569"/>
      <c r="DUX39" s="569"/>
      <c r="DUY39" s="569"/>
      <c r="DUZ39" s="569"/>
      <c r="DVA39" s="569"/>
      <c r="DVB39" s="569"/>
      <c r="DVC39" s="569"/>
      <c r="DVD39" s="569"/>
      <c r="DVE39" s="569"/>
      <c r="DVF39" s="569"/>
      <c r="DVG39" s="569"/>
      <c r="DVH39" s="569"/>
      <c r="DVI39" s="569"/>
      <c r="DVJ39" s="569"/>
      <c r="DVK39" s="569"/>
      <c r="DVL39" s="569"/>
      <c r="DVM39" s="569"/>
      <c r="DVN39" s="569"/>
      <c r="DVO39" s="569"/>
      <c r="DVP39" s="569"/>
      <c r="DVQ39" s="569"/>
      <c r="DVR39" s="569"/>
      <c r="DVS39" s="569"/>
      <c r="DVT39" s="569"/>
      <c r="DVU39" s="569"/>
      <c r="DVV39" s="569"/>
      <c r="DVW39" s="569"/>
      <c r="DVX39" s="569"/>
      <c r="DVY39" s="569"/>
      <c r="DVZ39" s="569"/>
      <c r="DWA39" s="569"/>
      <c r="DWB39" s="569"/>
      <c r="DWC39" s="569"/>
      <c r="DWD39" s="569"/>
      <c r="DWE39" s="569"/>
      <c r="DWF39" s="569"/>
      <c r="DWG39" s="569"/>
      <c r="DWH39" s="569"/>
      <c r="DWI39" s="569"/>
      <c r="DWJ39" s="569"/>
      <c r="DWK39" s="569"/>
      <c r="DWL39" s="569"/>
      <c r="DWM39" s="569"/>
      <c r="DWN39" s="569"/>
      <c r="DWO39" s="569"/>
      <c r="DWP39" s="569"/>
      <c r="DWQ39" s="569"/>
      <c r="DWR39" s="569"/>
      <c r="DWS39" s="569"/>
      <c r="DWT39" s="569"/>
      <c r="DWU39" s="569"/>
      <c r="DWV39" s="569"/>
      <c r="DWW39" s="569"/>
      <c r="DWX39" s="569"/>
      <c r="DWY39" s="569"/>
      <c r="DWZ39" s="569"/>
      <c r="DXA39" s="569"/>
      <c r="DXB39" s="569"/>
      <c r="DXC39" s="569"/>
      <c r="DXD39" s="569"/>
      <c r="DXE39" s="569"/>
      <c r="DXF39" s="569"/>
      <c r="DXG39" s="569"/>
      <c r="DXH39" s="569"/>
      <c r="DXI39" s="569"/>
      <c r="DXJ39" s="569"/>
      <c r="DXK39" s="569"/>
      <c r="DXL39" s="569"/>
      <c r="DXM39" s="569"/>
      <c r="DXN39" s="569"/>
      <c r="DXO39" s="569"/>
      <c r="DXP39" s="569"/>
      <c r="DXQ39" s="569"/>
      <c r="DXR39" s="569"/>
      <c r="DXS39" s="569"/>
      <c r="DXT39" s="569"/>
      <c r="DXU39" s="569"/>
      <c r="DXV39" s="569"/>
      <c r="DXW39" s="569"/>
      <c r="DXX39" s="569"/>
      <c r="DXY39" s="569"/>
      <c r="DXZ39" s="569"/>
      <c r="DYA39" s="569"/>
      <c r="DYB39" s="569"/>
      <c r="DYC39" s="569"/>
      <c r="DYD39" s="569"/>
      <c r="DYE39" s="569"/>
      <c r="DYF39" s="569"/>
      <c r="DYG39" s="569"/>
      <c r="DYH39" s="569"/>
      <c r="DYI39" s="569"/>
      <c r="DYJ39" s="569"/>
      <c r="DYK39" s="569"/>
      <c r="DYL39" s="569"/>
      <c r="DYM39" s="569"/>
      <c r="DYN39" s="569"/>
      <c r="DYO39" s="569"/>
      <c r="DYP39" s="569"/>
      <c r="DYQ39" s="569"/>
      <c r="DYR39" s="569"/>
      <c r="DYS39" s="569"/>
      <c r="DYT39" s="569"/>
      <c r="DYU39" s="569"/>
      <c r="DYV39" s="569"/>
      <c r="DYW39" s="569"/>
      <c r="DYX39" s="569"/>
      <c r="DYY39" s="569"/>
      <c r="DYZ39" s="569"/>
      <c r="DZA39" s="569"/>
      <c r="DZB39" s="569"/>
      <c r="DZC39" s="569"/>
      <c r="DZD39" s="569"/>
      <c r="DZE39" s="569"/>
      <c r="DZF39" s="569"/>
      <c r="DZG39" s="569"/>
      <c r="DZH39" s="569"/>
      <c r="DZI39" s="569"/>
      <c r="DZJ39" s="569"/>
      <c r="DZK39" s="569"/>
      <c r="DZL39" s="569"/>
      <c r="DZM39" s="569"/>
      <c r="DZN39" s="569"/>
      <c r="DZO39" s="569"/>
      <c r="DZP39" s="569"/>
      <c r="DZQ39" s="569"/>
      <c r="DZR39" s="569"/>
      <c r="DZS39" s="569"/>
      <c r="DZT39" s="569"/>
      <c r="DZU39" s="569"/>
      <c r="DZV39" s="569"/>
      <c r="DZW39" s="569"/>
      <c r="DZX39" s="569"/>
      <c r="DZY39" s="569"/>
      <c r="DZZ39" s="569"/>
      <c r="EAA39" s="569"/>
      <c r="EAB39" s="569"/>
      <c r="EAC39" s="569"/>
      <c r="EAD39" s="569"/>
      <c r="EAE39" s="569"/>
      <c r="EAF39" s="569"/>
      <c r="EAG39" s="569"/>
      <c r="EAH39" s="569"/>
      <c r="EAI39" s="569"/>
      <c r="EAJ39" s="569"/>
      <c r="EAK39" s="569"/>
      <c r="EAL39" s="569"/>
      <c r="EAM39" s="569"/>
      <c r="EAN39" s="569"/>
      <c r="EAO39" s="569"/>
      <c r="EAP39" s="569"/>
      <c r="EAQ39" s="569"/>
      <c r="EAR39" s="569"/>
      <c r="EAS39" s="569"/>
      <c r="EAT39" s="569"/>
      <c r="EAU39" s="569"/>
      <c r="EAV39" s="569"/>
      <c r="EAW39" s="569"/>
      <c r="EAX39" s="569"/>
      <c r="EAY39" s="569"/>
      <c r="EAZ39" s="569"/>
      <c r="EBA39" s="569"/>
      <c r="EBB39" s="569"/>
      <c r="EBC39" s="569"/>
      <c r="EBD39" s="569"/>
      <c r="EBE39" s="569"/>
      <c r="EBF39" s="569"/>
      <c r="EBG39" s="569"/>
      <c r="EBH39" s="569"/>
      <c r="EBI39" s="569"/>
      <c r="EBJ39" s="569"/>
      <c r="EBK39" s="569"/>
      <c r="EBL39" s="569"/>
      <c r="EBM39" s="569"/>
      <c r="EBN39" s="569"/>
      <c r="EBO39" s="569"/>
      <c r="EBP39" s="569"/>
      <c r="EBQ39" s="569"/>
      <c r="EBR39" s="569"/>
      <c r="EBS39" s="569"/>
      <c r="EBT39" s="569"/>
      <c r="EBU39" s="569"/>
      <c r="EBV39" s="569"/>
      <c r="EBW39" s="569"/>
      <c r="EBX39" s="569"/>
      <c r="EBY39" s="569"/>
      <c r="EBZ39" s="569"/>
      <c r="ECA39" s="569"/>
      <c r="ECB39" s="569"/>
      <c r="ECC39" s="569"/>
      <c r="ECD39" s="569"/>
      <c r="ECE39" s="569"/>
      <c r="ECF39" s="569"/>
      <c r="ECG39" s="569"/>
      <c r="ECH39" s="569"/>
      <c r="ECI39" s="569"/>
      <c r="ECJ39" s="569"/>
      <c r="ECK39" s="569"/>
      <c r="ECL39" s="569"/>
      <c r="ECM39" s="569"/>
      <c r="ECN39" s="569"/>
      <c r="ECO39" s="569"/>
      <c r="ECP39" s="569"/>
      <c r="ECQ39" s="569"/>
      <c r="ECR39" s="569"/>
      <c r="ECS39" s="569"/>
      <c r="ECT39" s="569"/>
      <c r="ECU39" s="569"/>
      <c r="ECV39" s="569"/>
      <c r="ECW39" s="569"/>
      <c r="ECX39" s="569"/>
      <c r="ECY39" s="569"/>
      <c r="ECZ39" s="569"/>
      <c r="EDA39" s="569"/>
      <c r="EDB39" s="569"/>
      <c r="EDC39" s="569"/>
      <c r="EDD39" s="569"/>
      <c r="EDE39" s="569"/>
      <c r="EDF39" s="569"/>
      <c r="EDG39" s="569"/>
      <c r="EDH39" s="569"/>
      <c r="EDI39" s="569"/>
      <c r="EDJ39" s="569"/>
      <c r="EDK39" s="569"/>
      <c r="EDL39" s="569"/>
      <c r="EDM39" s="569"/>
      <c r="EDN39" s="569"/>
      <c r="EDO39" s="569"/>
      <c r="EDP39" s="569"/>
      <c r="EDQ39" s="569"/>
      <c r="EDR39" s="569"/>
      <c r="EDS39" s="569"/>
      <c r="EDT39" s="569"/>
      <c r="EDU39" s="569"/>
      <c r="EDV39" s="569"/>
      <c r="EDW39" s="569"/>
      <c r="EDX39" s="569"/>
      <c r="EDY39" s="569"/>
      <c r="EDZ39" s="569"/>
      <c r="EEA39" s="569"/>
      <c r="EEB39" s="569"/>
      <c r="EEC39" s="569"/>
      <c r="EED39" s="569"/>
      <c r="EEE39" s="569"/>
      <c r="EEF39" s="569"/>
      <c r="EEG39" s="569"/>
      <c r="EEH39" s="569"/>
      <c r="EEI39" s="569"/>
      <c r="EEJ39" s="569"/>
      <c r="EEK39" s="569"/>
      <c r="EEL39" s="569"/>
      <c r="EEM39" s="569"/>
      <c r="EEN39" s="569"/>
      <c r="EEO39" s="569"/>
      <c r="EEP39" s="569"/>
      <c r="EEQ39" s="569"/>
      <c r="EER39" s="569"/>
      <c r="EES39" s="569"/>
      <c r="EET39" s="569"/>
      <c r="EEU39" s="569"/>
      <c r="EEV39" s="569"/>
      <c r="EEW39" s="569"/>
      <c r="EEX39" s="569"/>
      <c r="EEY39" s="569"/>
      <c r="EEZ39" s="569"/>
      <c r="EFA39" s="569"/>
      <c r="EFB39" s="569"/>
      <c r="EFC39" s="569"/>
      <c r="EFD39" s="569"/>
      <c r="EFE39" s="569"/>
      <c r="EFF39" s="569"/>
      <c r="EFG39" s="569"/>
      <c r="EFH39" s="569"/>
      <c r="EFI39" s="569"/>
      <c r="EFJ39" s="569"/>
      <c r="EFK39" s="569"/>
      <c r="EFL39" s="569"/>
      <c r="EFM39" s="569"/>
      <c r="EFN39" s="569"/>
      <c r="EFO39" s="569"/>
      <c r="EFP39" s="569"/>
      <c r="EFQ39" s="569"/>
      <c r="EFR39" s="569"/>
      <c r="EFS39" s="569"/>
      <c r="EFT39" s="569"/>
      <c r="EFU39" s="569"/>
      <c r="EFV39" s="569"/>
      <c r="EFW39" s="569"/>
      <c r="EFX39" s="569"/>
      <c r="EFY39" s="569"/>
      <c r="EFZ39" s="569"/>
      <c r="EGA39" s="569"/>
      <c r="EGB39" s="569"/>
      <c r="EGC39" s="569"/>
      <c r="EGD39" s="569"/>
      <c r="EGE39" s="569"/>
      <c r="EGF39" s="569"/>
      <c r="EGG39" s="569"/>
      <c r="EGH39" s="569"/>
      <c r="EGI39" s="569"/>
      <c r="EGJ39" s="569"/>
      <c r="EGK39" s="569"/>
      <c r="EGL39" s="569"/>
      <c r="EGM39" s="569"/>
      <c r="EGN39" s="569"/>
      <c r="EGO39" s="569"/>
      <c r="EGP39" s="569"/>
      <c r="EGQ39" s="569"/>
      <c r="EGR39" s="569"/>
      <c r="EGS39" s="569"/>
      <c r="EGT39" s="569"/>
      <c r="EGU39" s="569"/>
      <c r="EGV39" s="569"/>
      <c r="EGW39" s="569"/>
      <c r="EGX39" s="569"/>
      <c r="EGY39" s="569"/>
      <c r="EGZ39" s="569"/>
      <c r="EHA39" s="569"/>
      <c r="EHB39" s="569"/>
      <c r="EHC39" s="569"/>
      <c r="EHD39" s="569"/>
      <c r="EHE39" s="569"/>
      <c r="EHF39" s="569"/>
      <c r="EHG39" s="569"/>
      <c r="EHH39" s="569"/>
      <c r="EHI39" s="569"/>
      <c r="EHJ39" s="569"/>
      <c r="EHK39" s="569"/>
      <c r="EHL39" s="569"/>
      <c r="EHM39" s="569"/>
      <c r="EHN39" s="569"/>
      <c r="EHO39" s="569"/>
      <c r="EHP39" s="569"/>
      <c r="EHQ39" s="569"/>
      <c r="EHR39" s="569"/>
      <c r="EHS39" s="569"/>
      <c r="EHT39" s="569"/>
      <c r="EHU39" s="569"/>
      <c r="EHV39" s="569"/>
      <c r="EHW39" s="569"/>
      <c r="EHX39" s="569"/>
      <c r="EHY39" s="569"/>
      <c r="EHZ39" s="569"/>
      <c r="EIA39" s="569"/>
      <c r="EIB39" s="569"/>
      <c r="EIC39" s="569"/>
      <c r="EID39" s="569"/>
      <c r="EIE39" s="569"/>
      <c r="EIF39" s="569"/>
      <c r="EIG39" s="569"/>
      <c r="EIH39" s="569"/>
      <c r="EII39" s="569"/>
      <c r="EIJ39" s="569"/>
      <c r="EIK39" s="569"/>
      <c r="EIL39" s="569"/>
      <c r="EIM39" s="569"/>
      <c r="EIN39" s="569"/>
      <c r="EIO39" s="569"/>
      <c r="EIP39" s="569"/>
      <c r="EIQ39" s="569"/>
      <c r="EIR39" s="569"/>
      <c r="EIS39" s="569"/>
      <c r="EIT39" s="569"/>
      <c r="EIU39" s="569"/>
      <c r="EIV39" s="569"/>
      <c r="EIW39" s="569"/>
      <c r="EIX39" s="569"/>
      <c r="EIY39" s="569"/>
      <c r="EIZ39" s="569"/>
      <c r="EJA39" s="569"/>
      <c r="EJB39" s="569"/>
      <c r="EJC39" s="569"/>
      <c r="EJD39" s="569"/>
      <c r="EJE39" s="569"/>
      <c r="EJF39" s="569"/>
      <c r="EJG39" s="569"/>
      <c r="EJH39" s="569"/>
      <c r="EJI39" s="569"/>
      <c r="EJJ39" s="569"/>
      <c r="EJK39" s="569"/>
      <c r="EJL39" s="569"/>
      <c r="EJM39" s="569"/>
      <c r="EJN39" s="569"/>
      <c r="EJO39" s="569"/>
      <c r="EJP39" s="569"/>
      <c r="EJQ39" s="569"/>
      <c r="EJR39" s="569"/>
      <c r="EJS39" s="569"/>
      <c r="EJT39" s="569"/>
      <c r="EJU39" s="569"/>
      <c r="EJV39" s="569"/>
      <c r="EJW39" s="569"/>
      <c r="EJX39" s="569"/>
      <c r="EJY39" s="569"/>
      <c r="EJZ39" s="569"/>
      <c r="EKA39" s="569"/>
      <c r="EKB39" s="569"/>
      <c r="EKC39" s="569"/>
      <c r="EKD39" s="569"/>
      <c r="EKE39" s="569"/>
      <c r="EKF39" s="569"/>
      <c r="EKG39" s="569"/>
      <c r="EKH39" s="569"/>
      <c r="EKI39" s="569"/>
      <c r="EKJ39" s="569"/>
      <c r="EKK39" s="569"/>
      <c r="EKL39" s="569"/>
      <c r="EKM39" s="569"/>
      <c r="EKN39" s="569"/>
      <c r="EKO39" s="569"/>
      <c r="EKP39" s="569"/>
      <c r="EKQ39" s="569"/>
      <c r="EKR39" s="569"/>
      <c r="EKS39" s="569"/>
      <c r="EKT39" s="569"/>
      <c r="EKU39" s="569"/>
      <c r="EKV39" s="569"/>
      <c r="EKW39" s="569"/>
      <c r="EKX39" s="569"/>
      <c r="EKY39" s="569"/>
      <c r="EKZ39" s="569"/>
      <c r="ELA39" s="569"/>
      <c r="ELB39" s="569"/>
      <c r="ELC39" s="569"/>
      <c r="ELD39" s="569"/>
      <c r="ELE39" s="569"/>
      <c r="ELF39" s="569"/>
      <c r="ELG39" s="569"/>
      <c r="ELH39" s="569"/>
      <c r="ELI39" s="569"/>
      <c r="ELJ39" s="569"/>
      <c r="ELK39" s="569"/>
      <c r="ELL39" s="569"/>
      <c r="ELM39" s="569"/>
      <c r="ELN39" s="569"/>
      <c r="ELO39" s="569"/>
      <c r="ELP39" s="569"/>
      <c r="ELQ39" s="569"/>
      <c r="ELR39" s="569"/>
      <c r="ELS39" s="569"/>
      <c r="ELT39" s="569"/>
      <c r="ELU39" s="569"/>
      <c r="ELV39" s="569"/>
      <c r="ELW39" s="569"/>
      <c r="ELX39" s="569"/>
      <c r="ELY39" s="569"/>
      <c r="ELZ39" s="569"/>
      <c r="EMA39" s="569"/>
      <c r="EMB39" s="569"/>
      <c r="EMC39" s="569"/>
      <c r="EMD39" s="569"/>
      <c r="EME39" s="569"/>
      <c r="EMF39" s="569"/>
      <c r="EMG39" s="569"/>
      <c r="EMH39" s="569"/>
      <c r="EMI39" s="569"/>
      <c r="EMJ39" s="569"/>
      <c r="EMK39" s="569"/>
      <c r="EML39" s="569"/>
      <c r="EMM39" s="569"/>
      <c r="EMN39" s="569"/>
      <c r="EMO39" s="569"/>
      <c r="EMP39" s="569"/>
      <c r="EMQ39" s="569"/>
      <c r="EMR39" s="569"/>
      <c r="EMS39" s="569"/>
      <c r="EMT39" s="569"/>
      <c r="EMU39" s="569"/>
      <c r="EMV39" s="569"/>
      <c r="EMW39" s="569"/>
      <c r="EMX39" s="569"/>
      <c r="EMY39" s="569"/>
      <c r="EMZ39" s="569"/>
      <c r="ENA39" s="569"/>
      <c r="ENB39" s="569"/>
      <c r="ENC39" s="569"/>
      <c r="END39" s="569"/>
      <c r="ENE39" s="569"/>
      <c r="ENF39" s="569"/>
      <c r="ENG39" s="569"/>
      <c r="ENH39" s="569"/>
      <c r="ENI39" s="569"/>
      <c r="ENJ39" s="569"/>
      <c r="ENK39" s="569"/>
      <c r="ENL39" s="569"/>
      <c r="ENM39" s="569"/>
      <c r="ENN39" s="569"/>
      <c r="ENO39" s="569"/>
      <c r="ENP39" s="569"/>
      <c r="ENQ39" s="569"/>
      <c r="ENR39" s="569"/>
      <c r="ENS39" s="569"/>
      <c r="ENT39" s="569"/>
      <c r="ENU39" s="569"/>
      <c r="ENV39" s="569"/>
      <c r="ENW39" s="569"/>
      <c r="ENX39" s="569"/>
      <c r="ENY39" s="569"/>
      <c r="ENZ39" s="569"/>
      <c r="EOA39" s="569"/>
      <c r="EOB39" s="569"/>
      <c r="EOC39" s="569"/>
      <c r="EOD39" s="569"/>
      <c r="EOE39" s="569"/>
      <c r="EOF39" s="569"/>
      <c r="EOG39" s="569"/>
      <c r="EOH39" s="569"/>
      <c r="EOI39" s="569"/>
      <c r="EOJ39" s="569"/>
      <c r="EOK39" s="569"/>
      <c r="EOL39" s="569"/>
      <c r="EOM39" s="569"/>
      <c r="EON39" s="569"/>
      <c r="EOO39" s="569"/>
      <c r="EOP39" s="569"/>
      <c r="EOQ39" s="569"/>
      <c r="EOR39" s="569"/>
      <c r="EOS39" s="569"/>
      <c r="EOT39" s="569"/>
      <c r="EOU39" s="569"/>
      <c r="EOV39" s="569"/>
      <c r="EOW39" s="569"/>
      <c r="EOX39" s="569"/>
      <c r="EOY39" s="569"/>
      <c r="EOZ39" s="569"/>
      <c r="EPA39" s="569"/>
      <c r="EPB39" s="569"/>
      <c r="EPC39" s="569"/>
      <c r="EPD39" s="569"/>
      <c r="EPE39" s="569"/>
      <c r="EPF39" s="569"/>
      <c r="EPG39" s="569"/>
      <c r="EPH39" s="569"/>
      <c r="EPI39" s="569"/>
      <c r="EPJ39" s="569"/>
      <c r="EPK39" s="569"/>
      <c r="EPL39" s="569"/>
      <c r="EPM39" s="569"/>
      <c r="EPN39" s="569"/>
      <c r="EPO39" s="569"/>
      <c r="EPP39" s="569"/>
      <c r="EPQ39" s="569"/>
      <c r="EPR39" s="569"/>
      <c r="EPS39" s="569"/>
      <c r="EPT39" s="569"/>
      <c r="EPU39" s="569"/>
      <c r="EPV39" s="569"/>
      <c r="EPW39" s="569"/>
      <c r="EPX39" s="569"/>
      <c r="EPY39" s="569"/>
      <c r="EPZ39" s="569"/>
      <c r="EQA39" s="569"/>
      <c r="EQB39" s="569"/>
      <c r="EQC39" s="569"/>
      <c r="EQD39" s="569"/>
      <c r="EQE39" s="569"/>
      <c r="EQF39" s="569"/>
      <c r="EQG39" s="569"/>
      <c r="EQH39" s="569"/>
      <c r="EQI39" s="569"/>
      <c r="EQJ39" s="569"/>
      <c r="EQK39" s="569"/>
      <c r="EQL39" s="569"/>
      <c r="EQM39" s="569"/>
      <c r="EQN39" s="569"/>
      <c r="EQO39" s="569"/>
      <c r="EQP39" s="569"/>
      <c r="EQQ39" s="569"/>
      <c r="EQR39" s="569"/>
      <c r="EQS39" s="569"/>
      <c r="EQT39" s="569"/>
      <c r="EQU39" s="569"/>
      <c r="EQV39" s="569"/>
      <c r="EQW39" s="569"/>
      <c r="EQX39" s="569"/>
      <c r="EQY39" s="569"/>
      <c r="EQZ39" s="569"/>
      <c r="ERA39" s="569"/>
      <c r="ERB39" s="569"/>
      <c r="ERC39" s="569"/>
      <c r="ERD39" s="569"/>
      <c r="ERE39" s="569"/>
      <c r="ERF39" s="569"/>
      <c r="ERG39" s="569"/>
      <c r="ERH39" s="569"/>
      <c r="ERI39" s="569"/>
      <c r="ERJ39" s="569"/>
      <c r="ERK39" s="569"/>
      <c r="ERL39" s="569"/>
      <c r="ERM39" s="569"/>
      <c r="ERN39" s="569"/>
      <c r="ERO39" s="569"/>
      <c r="ERP39" s="569"/>
      <c r="ERQ39" s="569"/>
      <c r="ERR39" s="569"/>
      <c r="ERS39" s="569"/>
      <c r="ERT39" s="569"/>
      <c r="ERU39" s="569"/>
      <c r="ERV39" s="569"/>
      <c r="ERW39" s="569"/>
      <c r="ERX39" s="569"/>
      <c r="ERY39" s="569"/>
      <c r="ERZ39" s="569"/>
      <c r="ESA39" s="569"/>
      <c r="ESB39" s="569"/>
      <c r="ESC39" s="569"/>
      <c r="ESD39" s="569"/>
      <c r="ESE39" s="569"/>
      <c r="ESF39" s="569"/>
      <c r="ESG39" s="569"/>
      <c r="ESH39" s="569"/>
      <c r="ESI39" s="569"/>
      <c r="ESJ39" s="569"/>
      <c r="ESK39" s="569"/>
      <c r="ESL39" s="569"/>
      <c r="ESM39" s="569"/>
      <c r="ESN39" s="569"/>
      <c r="ESO39" s="569"/>
      <c r="ESP39" s="569"/>
      <c r="ESQ39" s="569"/>
      <c r="ESR39" s="569"/>
      <c r="ESS39" s="569"/>
      <c r="EST39" s="569"/>
      <c r="ESU39" s="569"/>
      <c r="ESV39" s="569"/>
      <c r="ESW39" s="569"/>
      <c r="ESX39" s="569"/>
      <c r="ESY39" s="569"/>
      <c r="ESZ39" s="569"/>
      <c r="ETA39" s="569"/>
      <c r="ETB39" s="569"/>
      <c r="ETC39" s="569"/>
      <c r="ETD39" s="569"/>
      <c r="ETE39" s="569"/>
      <c r="ETF39" s="569"/>
      <c r="ETG39" s="569"/>
      <c r="ETH39" s="569"/>
      <c r="ETI39" s="569"/>
      <c r="ETJ39" s="569"/>
      <c r="ETK39" s="569"/>
      <c r="ETL39" s="569"/>
      <c r="ETM39" s="569"/>
      <c r="ETN39" s="569"/>
      <c r="ETO39" s="569"/>
      <c r="ETP39" s="569"/>
      <c r="ETQ39" s="569"/>
      <c r="ETR39" s="569"/>
      <c r="ETS39" s="569"/>
      <c r="ETT39" s="569"/>
      <c r="ETU39" s="569"/>
      <c r="ETV39" s="569"/>
      <c r="ETW39" s="569"/>
      <c r="ETX39" s="569"/>
      <c r="ETY39" s="569"/>
      <c r="ETZ39" s="569"/>
      <c r="EUA39" s="569"/>
      <c r="EUB39" s="569"/>
      <c r="EUC39" s="569"/>
      <c r="EUD39" s="569"/>
      <c r="EUE39" s="569"/>
      <c r="EUF39" s="569"/>
      <c r="EUG39" s="569"/>
      <c r="EUH39" s="569"/>
      <c r="EUI39" s="569"/>
      <c r="EUJ39" s="569"/>
      <c r="EUK39" s="569"/>
      <c r="EUL39" s="569"/>
      <c r="EUM39" s="569"/>
      <c r="EUN39" s="569"/>
      <c r="EUO39" s="569"/>
      <c r="EUP39" s="569"/>
      <c r="EUQ39" s="569"/>
      <c r="EUR39" s="569"/>
      <c r="EUS39" s="569"/>
      <c r="EUT39" s="569"/>
      <c r="EUU39" s="569"/>
      <c r="EUV39" s="569"/>
      <c r="EUW39" s="569"/>
      <c r="EUX39" s="569"/>
      <c r="EUY39" s="569"/>
      <c r="EUZ39" s="569"/>
      <c r="EVA39" s="569"/>
      <c r="EVB39" s="569"/>
      <c r="EVC39" s="569"/>
      <c r="EVD39" s="569"/>
      <c r="EVE39" s="569"/>
      <c r="EVF39" s="569"/>
      <c r="EVG39" s="569"/>
      <c r="EVH39" s="569"/>
      <c r="EVI39" s="569"/>
      <c r="EVJ39" s="569"/>
      <c r="EVK39" s="569"/>
      <c r="EVL39" s="569"/>
      <c r="EVM39" s="569"/>
      <c r="EVN39" s="569"/>
      <c r="EVO39" s="569"/>
      <c r="EVP39" s="569"/>
      <c r="EVQ39" s="569"/>
      <c r="EVR39" s="569"/>
      <c r="EVS39" s="569"/>
      <c r="EVT39" s="569"/>
      <c r="EVU39" s="569"/>
      <c r="EVV39" s="569"/>
      <c r="EVW39" s="569"/>
      <c r="EVX39" s="569"/>
      <c r="EVY39" s="569"/>
      <c r="EVZ39" s="569"/>
      <c r="EWA39" s="569"/>
      <c r="EWB39" s="569"/>
      <c r="EWC39" s="569"/>
      <c r="EWD39" s="569"/>
      <c r="EWE39" s="569"/>
      <c r="EWF39" s="569"/>
      <c r="EWG39" s="569"/>
      <c r="EWH39" s="569"/>
      <c r="EWI39" s="569"/>
      <c r="EWJ39" s="569"/>
      <c r="EWK39" s="569"/>
      <c r="EWL39" s="569"/>
      <c r="EWM39" s="569"/>
      <c r="EWN39" s="569"/>
      <c r="EWO39" s="569"/>
      <c r="EWP39" s="569"/>
      <c r="EWQ39" s="569"/>
      <c r="EWR39" s="569"/>
      <c r="EWS39" s="569"/>
      <c r="EWT39" s="569"/>
      <c r="EWU39" s="569"/>
      <c r="EWV39" s="569"/>
      <c r="EWW39" s="569"/>
      <c r="EWX39" s="569"/>
      <c r="EWY39" s="569"/>
      <c r="EWZ39" s="569"/>
      <c r="EXA39" s="569"/>
      <c r="EXB39" s="569"/>
      <c r="EXC39" s="569"/>
      <c r="EXD39" s="569"/>
      <c r="EXE39" s="569"/>
      <c r="EXF39" s="569"/>
      <c r="EXG39" s="569"/>
      <c r="EXH39" s="569"/>
      <c r="EXI39" s="569"/>
      <c r="EXJ39" s="569"/>
      <c r="EXK39" s="569"/>
      <c r="EXL39" s="569"/>
      <c r="EXM39" s="569"/>
      <c r="EXN39" s="569"/>
      <c r="EXO39" s="569"/>
      <c r="EXP39" s="569"/>
      <c r="EXQ39" s="569"/>
      <c r="EXR39" s="569"/>
      <c r="EXS39" s="569"/>
      <c r="EXT39" s="569"/>
      <c r="EXU39" s="569"/>
      <c r="EXV39" s="569"/>
      <c r="EXW39" s="569"/>
      <c r="EXX39" s="569"/>
      <c r="EXY39" s="569"/>
      <c r="EXZ39" s="569"/>
      <c r="EYA39" s="569"/>
      <c r="EYB39" s="569"/>
      <c r="EYC39" s="569"/>
      <c r="EYD39" s="569"/>
      <c r="EYE39" s="569"/>
      <c r="EYF39" s="569"/>
      <c r="EYG39" s="569"/>
      <c r="EYH39" s="569"/>
      <c r="EYI39" s="569"/>
      <c r="EYJ39" s="569"/>
      <c r="EYK39" s="569"/>
      <c r="EYL39" s="569"/>
      <c r="EYM39" s="569"/>
      <c r="EYN39" s="569"/>
      <c r="EYO39" s="569"/>
      <c r="EYP39" s="569"/>
      <c r="EYQ39" s="569"/>
      <c r="EYR39" s="569"/>
      <c r="EYS39" s="569"/>
      <c r="EYT39" s="569"/>
      <c r="EYU39" s="569"/>
      <c r="EYV39" s="569"/>
      <c r="EYW39" s="569"/>
      <c r="EYX39" s="569"/>
      <c r="EYY39" s="569"/>
      <c r="EYZ39" s="569"/>
      <c r="EZA39" s="569"/>
      <c r="EZB39" s="569"/>
      <c r="EZC39" s="569"/>
      <c r="EZD39" s="569"/>
      <c r="EZE39" s="569"/>
      <c r="EZF39" s="569"/>
      <c r="EZG39" s="569"/>
      <c r="EZH39" s="569"/>
      <c r="EZI39" s="569"/>
      <c r="EZJ39" s="569"/>
      <c r="EZK39" s="569"/>
      <c r="EZL39" s="569"/>
      <c r="EZM39" s="569"/>
      <c r="EZN39" s="569"/>
      <c r="EZO39" s="569"/>
      <c r="EZP39" s="569"/>
      <c r="EZQ39" s="569"/>
      <c r="EZR39" s="569"/>
      <c r="EZS39" s="569"/>
      <c r="EZT39" s="569"/>
      <c r="EZU39" s="569"/>
      <c r="EZV39" s="569"/>
      <c r="EZW39" s="569"/>
      <c r="EZX39" s="569"/>
      <c r="EZY39" s="569"/>
      <c r="EZZ39" s="569"/>
      <c r="FAA39" s="569"/>
      <c r="FAB39" s="569"/>
      <c r="FAC39" s="569"/>
      <c r="FAD39" s="569"/>
      <c r="FAE39" s="569"/>
      <c r="FAF39" s="569"/>
      <c r="FAG39" s="569"/>
      <c r="FAH39" s="569"/>
      <c r="FAI39" s="569"/>
      <c r="FAJ39" s="569"/>
      <c r="FAK39" s="569"/>
      <c r="FAL39" s="569"/>
      <c r="FAM39" s="569"/>
      <c r="FAN39" s="569"/>
      <c r="FAO39" s="569"/>
      <c r="FAP39" s="569"/>
      <c r="FAQ39" s="569"/>
      <c r="FAR39" s="569"/>
      <c r="FAS39" s="569"/>
      <c r="FAT39" s="569"/>
      <c r="FAU39" s="569"/>
      <c r="FAV39" s="569"/>
      <c r="FAW39" s="569"/>
      <c r="FAX39" s="569"/>
      <c r="FAY39" s="569"/>
      <c r="FAZ39" s="569"/>
      <c r="FBA39" s="569"/>
      <c r="FBB39" s="569"/>
      <c r="FBC39" s="569"/>
      <c r="FBD39" s="569"/>
      <c r="FBE39" s="569"/>
      <c r="FBF39" s="569"/>
      <c r="FBG39" s="569"/>
      <c r="FBH39" s="569"/>
      <c r="FBI39" s="569"/>
      <c r="FBJ39" s="569"/>
      <c r="FBK39" s="569"/>
      <c r="FBL39" s="569"/>
      <c r="FBM39" s="569"/>
      <c r="FBN39" s="569"/>
      <c r="FBO39" s="569"/>
      <c r="FBP39" s="569"/>
      <c r="FBQ39" s="569"/>
      <c r="FBR39" s="569"/>
      <c r="FBS39" s="569"/>
      <c r="FBT39" s="569"/>
      <c r="FBU39" s="569"/>
      <c r="FBV39" s="569"/>
      <c r="FBW39" s="569"/>
      <c r="FBX39" s="569"/>
      <c r="FBY39" s="569"/>
      <c r="FBZ39" s="569"/>
      <c r="FCA39" s="569"/>
      <c r="FCB39" s="569"/>
      <c r="FCC39" s="569"/>
      <c r="FCD39" s="569"/>
      <c r="FCE39" s="569"/>
      <c r="FCF39" s="569"/>
      <c r="FCG39" s="569"/>
      <c r="FCH39" s="569"/>
      <c r="FCI39" s="569"/>
      <c r="FCJ39" s="569"/>
      <c r="FCK39" s="569"/>
      <c r="FCL39" s="569"/>
      <c r="FCM39" s="569"/>
      <c r="FCN39" s="569"/>
      <c r="FCO39" s="569"/>
      <c r="FCP39" s="569"/>
      <c r="FCQ39" s="569"/>
      <c r="FCR39" s="569"/>
      <c r="FCS39" s="569"/>
      <c r="FCT39" s="569"/>
      <c r="FCU39" s="569"/>
      <c r="FCV39" s="569"/>
      <c r="FCW39" s="569"/>
      <c r="FCX39" s="569"/>
      <c r="FCY39" s="569"/>
      <c r="FCZ39" s="569"/>
      <c r="FDA39" s="569"/>
      <c r="FDB39" s="569"/>
      <c r="FDC39" s="569"/>
      <c r="FDD39" s="569"/>
      <c r="FDE39" s="569"/>
      <c r="FDF39" s="569"/>
      <c r="FDG39" s="569"/>
      <c r="FDH39" s="569"/>
      <c r="FDI39" s="569"/>
      <c r="FDJ39" s="569"/>
      <c r="FDK39" s="569"/>
      <c r="FDL39" s="569"/>
      <c r="FDM39" s="569"/>
      <c r="FDN39" s="569"/>
      <c r="FDO39" s="569"/>
      <c r="FDP39" s="569"/>
      <c r="FDQ39" s="569"/>
      <c r="FDR39" s="569"/>
      <c r="FDS39" s="569"/>
      <c r="FDT39" s="569"/>
      <c r="FDU39" s="569"/>
      <c r="FDV39" s="569"/>
      <c r="FDW39" s="569"/>
      <c r="FDX39" s="569"/>
      <c r="FDY39" s="569"/>
      <c r="FDZ39" s="569"/>
      <c r="FEA39" s="569"/>
      <c r="FEB39" s="569"/>
      <c r="FEC39" s="569"/>
      <c r="FED39" s="569"/>
      <c r="FEE39" s="569"/>
      <c r="FEF39" s="569"/>
      <c r="FEG39" s="569"/>
      <c r="FEH39" s="569"/>
      <c r="FEI39" s="569"/>
      <c r="FEJ39" s="569"/>
      <c r="FEK39" s="569"/>
      <c r="FEL39" s="569"/>
      <c r="FEM39" s="569"/>
      <c r="FEN39" s="569"/>
      <c r="FEO39" s="569"/>
      <c r="FEP39" s="569"/>
      <c r="FEQ39" s="569"/>
      <c r="FER39" s="569"/>
      <c r="FES39" s="569"/>
      <c r="FET39" s="569"/>
      <c r="FEU39" s="569"/>
      <c r="FEV39" s="569"/>
      <c r="FEW39" s="569"/>
      <c r="FEX39" s="569"/>
      <c r="FEY39" s="569"/>
      <c r="FEZ39" s="569"/>
      <c r="FFA39" s="569"/>
      <c r="FFB39" s="569"/>
      <c r="FFC39" s="569"/>
      <c r="FFD39" s="569"/>
      <c r="FFE39" s="569"/>
      <c r="FFF39" s="569"/>
      <c r="FFG39" s="569"/>
      <c r="FFH39" s="569"/>
      <c r="FFI39" s="569"/>
      <c r="FFJ39" s="569"/>
      <c r="FFK39" s="569"/>
      <c r="FFL39" s="569"/>
      <c r="FFM39" s="569"/>
      <c r="FFN39" s="569"/>
      <c r="FFO39" s="569"/>
      <c r="FFP39" s="569"/>
      <c r="FFQ39" s="569"/>
      <c r="FFR39" s="569"/>
      <c r="FFS39" s="569"/>
      <c r="FFT39" s="569"/>
      <c r="FFU39" s="569"/>
      <c r="FFV39" s="569"/>
      <c r="FFW39" s="569"/>
      <c r="FFX39" s="569"/>
      <c r="FFY39" s="569"/>
      <c r="FFZ39" s="569"/>
      <c r="FGA39" s="569"/>
      <c r="FGB39" s="569"/>
      <c r="FGC39" s="569"/>
      <c r="FGD39" s="569"/>
      <c r="FGE39" s="569"/>
      <c r="FGF39" s="569"/>
      <c r="FGG39" s="569"/>
      <c r="FGH39" s="569"/>
      <c r="FGI39" s="569"/>
      <c r="FGJ39" s="569"/>
      <c r="FGK39" s="569"/>
      <c r="FGL39" s="569"/>
      <c r="FGM39" s="569"/>
      <c r="FGN39" s="569"/>
      <c r="FGO39" s="569"/>
      <c r="FGP39" s="569"/>
      <c r="FGQ39" s="569"/>
      <c r="FGR39" s="569"/>
      <c r="FGS39" s="569"/>
      <c r="FGT39" s="569"/>
      <c r="FGU39" s="569"/>
      <c r="FGV39" s="569"/>
      <c r="FGW39" s="569"/>
      <c r="FGX39" s="569"/>
      <c r="FGY39" s="569"/>
      <c r="FGZ39" s="569"/>
      <c r="FHA39" s="569"/>
      <c r="FHB39" s="569"/>
      <c r="FHC39" s="569"/>
      <c r="FHD39" s="569"/>
      <c r="FHE39" s="569"/>
      <c r="FHF39" s="569"/>
      <c r="FHG39" s="569"/>
      <c r="FHH39" s="569"/>
      <c r="FHI39" s="569"/>
      <c r="FHJ39" s="569"/>
      <c r="FHK39" s="569"/>
      <c r="FHL39" s="569"/>
      <c r="FHM39" s="569"/>
      <c r="FHN39" s="569"/>
      <c r="FHO39" s="569"/>
      <c r="FHP39" s="569"/>
      <c r="FHQ39" s="569"/>
      <c r="FHR39" s="569"/>
      <c r="FHS39" s="569"/>
      <c r="FHT39" s="569"/>
      <c r="FHU39" s="569"/>
      <c r="FHV39" s="569"/>
      <c r="FHW39" s="569"/>
      <c r="FHX39" s="569"/>
      <c r="FHY39" s="569"/>
      <c r="FHZ39" s="569"/>
      <c r="FIA39" s="569"/>
      <c r="FIB39" s="569"/>
      <c r="FIC39" s="569"/>
      <c r="FID39" s="569"/>
      <c r="FIE39" s="569"/>
      <c r="FIF39" s="569"/>
      <c r="FIG39" s="569"/>
      <c r="FIH39" s="569"/>
      <c r="FII39" s="569"/>
      <c r="FIJ39" s="569"/>
      <c r="FIK39" s="569"/>
      <c r="FIL39" s="569"/>
      <c r="FIM39" s="569"/>
      <c r="FIN39" s="569"/>
      <c r="FIO39" s="569"/>
      <c r="FIP39" s="569"/>
      <c r="FIQ39" s="569"/>
      <c r="FIR39" s="569"/>
      <c r="FIS39" s="569"/>
      <c r="FIT39" s="569"/>
      <c r="FIU39" s="569"/>
      <c r="FIV39" s="569"/>
      <c r="FIW39" s="569"/>
      <c r="FIX39" s="569"/>
      <c r="FIY39" s="569"/>
      <c r="FIZ39" s="569"/>
      <c r="FJA39" s="569"/>
      <c r="FJB39" s="569"/>
      <c r="FJC39" s="569"/>
      <c r="FJD39" s="569"/>
      <c r="FJE39" s="569"/>
      <c r="FJF39" s="569"/>
      <c r="FJG39" s="569"/>
      <c r="FJH39" s="569"/>
      <c r="FJI39" s="569"/>
      <c r="FJJ39" s="569"/>
      <c r="FJK39" s="569"/>
      <c r="FJL39" s="569"/>
      <c r="FJM39" s="569"/>
      <c r="FJN39" s="569"/>
      <c r="FJO39" s="569"/>
      <c r="FJP39" s="569"/>
      <c r="FJQ39" s="569"/>
      <c r="FJR39" s="569"/>
      <c r="FJS39" s="569"/>
      <c r="FJT39" s="569"/>
      <c r="FJU39" s="569"/>
      <c r="FJV39" s="569"/>
      <c r="FJW39" s="569"/>
      <c r="FJX39" s="569"/>
      <c r="FJY39" s="569"/>
      <c r="FJZ39" s="569"/>
      <c r="FKA39" s="569"/>
      <c r="FKB39" s="569"/>
      <c r="FKC39" s="569"/>
      <c r="FKD39" s="569"/>
      <c r="FKE39" s="569"/>
      <c r="FKF39" s="569"/>
      <c r="FKG39" s="569"/>
      <c r="FKH39" s="569"/>
      <c r="FKI39" s="569"/>
      <c r="FKJ39" s="569"/>
      <c r="FKK39" s="569"/>
      <c r="FKL39" s="569"/>
      <c r="FKM39" s="569"/>
      <c r="FKN39" s="569"/>
      <c r="FKO39" s="569"/>
      <c r="FKP39" s="569"/>
      <c r="FKQ39" s="569"/>
      <c r="FKR39" s="569"/>
      <c r="FKS39" s="569"/>
      <c r="FKT39" s="569"/>
      <c r="FKU39" s="569"/>
      <c r="FKV39" s="569"/>
      <c r="FKW39" s="569"/>
      <c r="FKX39" s="569"/>
      <c r="FKY39" s="569"/>
      <c r="FKZ39" s="569"/>
      <c r="FLA39" s="569"/>
      <c r="FLB39" s="569"/>
      <c r="FLC39" s="569"/>
      <c r="FLD39" s="569"/>
      <c r="FLE39" s="569"/>
      <c r="FLF39" s="569"/>
      <c r="FLG39" s="569"/>
      <c r="FLH39" s="569"/>
      <c r="FLI39" s="569"/>
      <c r="FLJ39" s="569"/>
      <c r="FLK39" s="569"/>
      <c r="FLL39" s="569"/>
      <c r="FLM39" s="569"/>
      <c r="FLN39" s="569"/>
      <c r="FLO39" s="569"/>
      <c r="FLP39" s="569"/>
      <c r="FLQ39" s="569"/>
      <c r="FLR39" s="569"/>
      <c r="FLS39" s="569"/>
      <c r="FLT39" s="569"/>
      <c r="FLU39" s="569"/>
      <c r="FLV39" s="569"/>
      <c r="FLW39" s="569"/>
      <c r="FLX39" s="569"/>
      <c r="FLY39" s="569"/>
      <c r="FLZ39" s="569"/>
      <c r="FMA39" s="569"/>
      <c r="FMB39" s="569"/>
      <c r="FMC39" s="569"/>
      <c r="FMD39" s="569"/>
      <c r="FME39" s="569"/>
      <c r="FMF39" s="569"/>
      <c r="FMG39" s="569"/>
      <c r="FMH39" s="569"/>
      <c r="FMI39" s="569"/>
      <c r="FMJ39" s="569"/>
      <c r="FMK39" s="569"/>
      <c r="FML39" s="569"/>
      <c r="FMM39" s="569"/>
      <c r="FMN39" s="569"/>
      <c r="FMO39" s="569"/>
      <c r="FMP39" s="569"/>
      <c r="FMQ39" s="569"/>
      <c r="FMR39" s="569"/>
      <c r="FMS39" s="569"/>
      <c r="FMT39" s="569"/>
      <c r="FMU39" s="569"/>
      <c r="FMV39" s="569"/>
      <c r="FMW39" s="569"/>
      <c r="FMX39" s="569"/>
      <c r="FMY39" s="569"/>
      <c r="FMZ39" s="569"/>
      <c r="FNA39" s="569"/>
      <c r="FNB39" s="569"/>
      <c r="FNC39" s="569"/>
      <c r="FND39" s="569"/>
      <c r="FNE39" s="569"/>
      <c r="FNF39" s="569"/>
      <c r="FNG39" s="569"/>
      <c r="FNH39" s="569"/>
      <c r="FNI39" s="569"/>
      <c r="FNJ39" s="569"/>
      <c r="FNK39" s="569"/>
      <c r="FNL39" s="569"/>
      <c r="FNM39" s="569"/>
      <c r="FNN39" s="569"/>
      <c r="FNO39" s="569"/>
      <c r="FNP39" s="569"/>
      <c r="FNQ39" s="569"/>
      <c r="FNR39" s="569"/>
      <c r="FNS39" s="569"/>
      <c r="FNT39" s="569"/>
      <c r="FNU39" s="569"/>
      <c r="FNV39" s="569"/>
      <c r="FNW39" s="569"/>
      <c r="FNX39" s="569"/>
      <c r="FNY39" s="569"/>
      <c r="FNZ39" s="569"/>
      <c r="FOA39" s="569"/>
      <c r="FOB39" s="569"/>
      <c r="FOC39" s="569"/>
      <c r="FOD39" s="569"/>
      <c r="FOE39" s="569"/>
      <c r="FOF39" s="569"/>
      <c r="FOG39" s="569"/>
      <c r="FOH39" s="569"/>
      <c r="FOI39" s="569"/>
      <c r="FOJ39" s="569"/>
      <c r="FOK39" s="569"/>
      <c r="FOL39" s="569"/>
      <c r="FOM39" s="569"/>
      <c r="FON39" s="569"/>
      <c r="FOO39" s="569"/>
      <c r="FOP39" s="569"/>
      <c r="FOQ39" s="569"/>
      <c r="FOR39" s="569"/>
      <c r="FOS39" s="569"/>
      <c r="FOT39" s="569"/>
      <c r="FOU39" s="569"/>
      <c r="FOV39" s="569"/>
      <c r="FOW39" s="569"/>
      <c r="FOX39" s="569"/>
      <c r="FOY39" s="569"/>
      <c r="FOZ39" s="569"/>
      <c r="FPA39" s="569"/>
      <c r="FPB39" s="569"/>
      <c r="FPC39" s="569"/>
      <c r="FPD39" s="569"/>
      <c r="FPE39" s="569"/>
      <c r="FPF39" s="569"/>
      <c r="FPG39" s="569"/>
      <c r="FPH39" s="569"/>
      <c r="FPI39" s="569"/>
      <c r="FPJ39" s="569"/>
      <c r="FPK39" s="569"/>
      <c r="FPL39" s="569"/>
      <c r="FPM39" s="569"/>
      <c r="FPN39" s="569"/>
      <c r="FPO39" s="569"/>
      <c r="FPP39" s="569"/>
      <c r="FPQ39" s="569"/>
      <c r="FPR39" s="569"/>
      <c r="FPS39" s="569"/>
      <c r="FPT39" s="569"/>
      <c r="FPU39" s="569"/>
      <c r="FPV39" s="569"/>
      <c r="FPW39" s="569"/>
      <c r="FPX39" s="569"/>
      <c r="FPY39" s="569"/>
      <c r="FPZ39" s="569"/>
      <c r="FQA39" s="569"/>
      <c r="FQB39" s="569"/>
      <c r="FQC39" s="569"/>
      <c r="FQD39" s="569"/>
      <c r="FQE39" s="569"/>
      <c r="FQF39" s="569"/>
      <c r="FQG39" s="569"/>
      <c r="FQH39" s="569"/>
      <c r="FQI39" s="569"/>
      <c r="FQJ39" s="569"/>
      <c r="FQK39" s="569"/>
      <c r="FQL39" s="569"/>
      <c r="FQM39" s="569"/>
      <c r="FQN39" s="569"/>
      <c r="FQO39" s="569"/>
      <c r="FQP39" s="569"/>
      <c r="FQQ39" s="569"/>
      <c r="FQR39" s="569"/>
      <c r="FQS39" s="569"/>
      <c r="FQT39" s="569"/>
      <c r="FQU39" s="569"/>
      <c r="FQV39" s="569"/>
      <c r="FQW39" s="569"/>
      <c r="FQX39" s="569"/>
      <c r="FQY39" s="569"/>
      <c r="FQZ39" s="569"/>
      <c r="FRA39" s="569"/>
      <c r="FRB39" s="569"/>
      <c r="FRC39" s="569"/>
      <c r="FRD39" s="569"/>
      <c r="FRE39" s="569"/>
      <c r="FRF39" s="569"/>
      <c r="FRG39" s="569"/>
      <c r="FRH39" s="569"/>
      <c r="FRI39" s="569"/>
      <c r="FRJ39" s="569"/>
      <c r="FRK39" s="569"/>
      <c r="FRL39" s="569"/>
      <c r="FRM39" s="569"/>
      <c r="FRN39" s="569"/>
      <c r="FRO39" s="569"/>
      <c r="FRP39" s="569"/>
      <c r="FRQ39" s="569"/>
      <c r="FRR39" s="569"/>
      <c r="FRS39" s="569"/>
      <c r="FRT39" s="569"/>
      <c r="FRU39" s="569"/>
      <c r="FRV39" s="569"/>
      <c r="FRW39" s="569"/>
      <c r="FRX39" s="569"/>
      <c r="FRY39" s="569"/>
      <c r="FRZ39" s="569"/>
      <c r="FSA39" s="569"/>
      <c r="FSB39" s="569"/>
      <c r="FSC39" s="569"/>
      <c r="FSD39" s="569"/>
      <c r="FSE39" s="569"/>
      <c r="FSF39" s="569"/>
      <c r="FSG39" s="569"/>
      <c r="FSH39" s="569"/>
      <c r="FSI39" s="569"/>
      <c r="FSJ39" s="569"/>
      <c r="FSK39" s="569"/>
      <c r="FSL39" s="569"/>
      <c r="FSM39" s="569"/>
      <c r="FSN39" s="569"/>
      <c r="FSO39" s="569"/>
      <c r="FSP39" s="569"/>
      <c r="FSQ39" s="569"/>
      <c r="FSR39" s="569"/>
      <c r="FSS39" s="569"/>
      <c r="FST39" s="569"/>
      <c r="FSU39" s="569"/>
      <c r="FSV39" s="569"/>
      <c r="FSW39" s="569"/>
      <c r="FSX39" s="569"/>
      <c r="FSY39" s="569"/>
      <c r="FSZ39" s="569"/>
      <c r="FTA39" s="569"/>
      <c r="FTB39" s="569"/>
      <c r="FTC39" s="569"/>
      <c r="FTD39" s="569"/>
      <c r="FTE39" s="569"/>
      <c r="FTF39" s="569"/>
      <c r="FTG39" s="569"/>
      <c r="FTH39" s="569"/>
      <c r="FTI39" s="569"/>
      <c r="FTJ39" s="569"/>
      <c r="FTK39" s="569"/>
      <c r="FTL39" s="569"/>
      <c r="FTM39" s="569"/>
      <c r="FTN39" s="569"/>
      <c r="FTO39" s="569"/>
      <c r="FTP39" s="569"/>
      <c r="FTQ39" s="569"/>
      <c r="FTR39" s="569"/>
      <c r="FTS39" s="569"/>
      <c r="FTT39" s="569"/>
      <c r="FTU39" s="569"/>
      <c r="FTV39" s="569"/>
      <c r="FTW39" s="569"/>
      <c r="FTX39" s="569"/>
      <c r="FTY39" s="569"/>
      <c r="FTZ39" s="569"/>
      <c r="FUA39" s="569"/>
      <c r="FUB39" s="569"/>
      <c r="FUC39" s="569"/>
      <c r="FUD39" s="569"/>
      <c r="FUE39" s="569"/>
      <c r="FUF39" s="569"/>
      <c r="FUG39" s="569"/>
      <c r="FUH39" s="569"/>
      <c r="FUI39" s="569"/>
      <c r="FUJ39" s="569"/>
      <c r="FUK39" s="569"/>
      <c r="FUL39" s="569"/>
      <c r="FUM39" s="569"/>
      <c r="FUN39" s="569"/>
      <c r="FUO39" s="569"/>
      <c r="FUP39" s="569"/>
      <c r="FUQ39" s="569"/>
      <c r="FUR39" s="569"/>
      <c r="FUS39" s="569"/>
      <c r="FUT39" s="569"/>
      <c r="FUU39" s="569"/>
      <c r="FUV39" s="569"/>
      <c r="FUW39" s="569"/>
      <c r="FUX39" s="569"/>
      <c r="FUY39" s="569"/>
      <c r="FUZ39" s="569"/>
      <c r="FVA39" s="569"/>
      <c r="FVB39" s="569"/>
      <c r="FVC39" s="569"/>
      <c r="FVD39" s="569"/>
      <c r="FVE39" s="569"/>
      <c r="FVF39" s="569"/>
      <c r="FVG39" s="569"/>
      <c r="FVH39" s="569"/>
      <c r="FVI39" s="569"/>
      <c r="FVJ39" s="569"/>
      <c r="FVK39" s="569"/>
      <c r="FVL39" s="569"/>
      <c r="FVM39" s="569"/>
      <c r="FVN39" s="569"/>
      <c r="FVO39" s="569"/>
      <c r="FVP39" s="569"/>
      <c r="FVQ39" s="569"/>
      <c r="FVR39" s="569"/>
      <c r="FVS39" s="569"/>
      <c r="FVT39" s="569"/>
      <c r="FVU39" s="569"/>
      <c r="FVV39" s="569"/>
      <c r="FVW39" s="569"/>
      <c r="FVX39" s="569"/>
      <c r="FVY39" s="569"/>
      <c r="FVZ39" s="569"/>
      <c r="FWA39" s="569"/>
      <c r="FWB39" s="569"/>
      <c r="FWC39" s="569"/>
      <c r="FWD39" s="569"/>
      <c r="FWE39" s="569"/>
      <c r="FWF39" s="569"/>
      <c r="FWG39" s="569"/>
      <c r="FWH39" s="569"/>
      <c r="FWI39" s="569"/>
      <c r="FWJ39" s="569"/>
      <c r="FWK39" s="569"/>
      <c r="FWL39" s="569"/>
      <c r="FWM39" s="569"/>
      <c r="FWN39" s="569"/>
      <c r="FWO39" s="569"/>
      <c r="FWP39" s="569"/>
      <c r="FWQ39" s="569"/>
      <c r="FWR39" s="569"/>
      <c r="FWS39" s="569"/>
      <c r="FWT39" s="569"/>
      <c r="FWU39" s="569"/>
      <c r="FWV39" s="569"/>
      <c r="FWW39" s="569"/>
      <c r="FWX39" s="569"/>
      <c r="FWY39" s="569"/>
      <c r="FWZ39" s="569"/>
      <c r="FXA39" s="569"/>
      <c r="FXB39" s="569"/>
      <c r="FXC39" s="569"/>
      <c r="FXD39" s="569"/>
      <c r="FXE39" s="569"/>
      <c r="FXF39" s="569"/>
      <c r="FXG39" s="569"/>
      <c r="FXH39" s="569"/>
      <c r="FXI39" s="569"/>
      <c r="FXJ39" s="569"/>
      <c r="FXK39" s="569"/>
      <c r="FXL39" s="569"/>
      <c r="FXM39" s="569"/>
      <c r="FXN39" s="569"/>
      <c r="FXO39" s="569"/>
      <c r="FXP39" s="569"/>
      <c r="FXQ39" s="569"/>
      <c r="FXR39" s="569"/>
      <c r="FXS39" s="569"/>
      <c r="FXT39" s="569"/>
      <c r="FXU39" s="569"/>
      <c r="FXV39" s="569"/>
      <c r="FXW39" s="569"/>
      <c r="FXX39" s="569"/>
      <c r="FXY39" s="569"/>
      <c r="FXZ39" s="569"/>
      <c r="FYA39" s="569"/>
      <c r="FYB39" s="569"/>
      <c r="FYC39" s="569"/>
      <c r="FYD39" s="569"/>
      <c r="FYE39" s="569"/>
      <c r="FYF39" s="569"/>
      <c r="FYG39" s="569"/>
      <c r="FYH39" s="569"/>
      <c r="FYI39" s="569"/>
      <c r="FYJ39" s="569"/>
      <c r="FYK39" s="569"/>
      <c r="FYL39" s="569"/>
      <c r="FYM39" s="569"/>
      <c r="FYN39" s="569"/>
      <c r="FYO39" s="569"/>
      <c r="FYP39" s="569"/>
      <c r="FYQ39" s="569"/>
      <c r="FYR39" s="569"/>
      <c r="FYS39" s="569"/>
      <c r="FYT39" s="569"/>
      <c r="FYU39" s="569"/>
      <c r="FYV39" s="569"/>
      <c r="FYW39" s="569"/>
      <c r="FYX39" s="569"/>
      <c r="FYY39" s="569"/>
      <c r="FYZ39" s="569"/>
      <c r="FZA39" s="569"/>
      <c r="FZB39" s="569"/>
      <c r="FZC39" s="569"/>
      <c r="FZD39" s="569"/>
      <c r="FZE39" s="569"/>
      <c r="FZF39" s="569"/>
      <c r="FZG39" s="569"/>
      <c r="FZH39" s="569"/>
      <c r="FZI39" s="569"/>
      <c r="FZJ39" s="569"/>
      <c r="FZK39" s="569"/>
      <c r="FZL39" s="569"/>
      <c r="FZM39" s="569"/>
      <c r="FZN39" s="569"/>
      <c r="FZO39" s="569"/>
      <c r="FZP39" s="569"/>
      <c r="FZQ39" s="569"/>
      <c r="FZR39" s="569"/>
      <c r="FZS39" s="569"/>
      <c r="FZT39" s="569"/>
      <c r="FZU39" s="569"/>
      <c r="FZV39" s="569"/>
      <c r="FZW39" s="569"/>
      <c r="FZX39" s="569"/>
      <c r="FZY39" s="569"/>
      <c r="FZZ39" s="569"/>
      <c r="GAA39" s="569"/>
      <c r="GAB39" s="569"/>
      <c r="GAC39" s="569"/>
      <c r="GAD39" s="569"/>
      <c r="GAE39" s="569"/>
      <c r="GAF39" s="569"/>
      <c r="GAG39" s="569"/>
      <c r="GAH39" s="569"/>
      <c r="GAI39" s="569"/>
      <c r="GAJ39" s="569"/>
      <c r="GAK39" s="569"/>
      <c r="GAL39" s="569"/>
      <c r="GAM39" s="569"/>
      <c r="GAN39" s="569"/>
      <c r="GAO39" s="569"/>
      <c r="GAP39" s="569"/>
      <c r="GAQ39" s="569"/>
      <c r="GAR39" s="569"/>
      <c r="GAS39" s="569"/>
      <c r="GAT39" s="569"/>
      <c r="GAU39" s="569"/>
      <c r="GAV39" s="569"/>
      <c r="GAW39" s="569"/>
      <c r="GAX39" s="569"/>
      <c r="GAY39" s="569"/>
      <c r="GAZ39" s="569"/>
      <c r="GBA39" s="569"/>
      <c r="GBB39" s="569"/>
      <c r="GBC39" s="569"/>
      <c r="GBD39" s="569"/>
      <c r="GBE39" s="569"/>
      <c r="GBF39" s="569"/>
      <c r="GBG39" s="569"/>
      <c r="GBH39" s="569"/>
      <c r="GBI39" s="569"/>
      <c r="GBJ39" s="569"/>
      <c r="GBK39" s="569"/>
      <c r="GBL39" s="569"/>
      <c r="GBM39" s="569"/>
      <c r="GBN39" s="569"/>
      <c r="GBO39" s="569"/>
      <c r="GBP39" s="569"/>
      <c r="GBQ39" s="569"/>
      <c r="GBR39" s="569"/>
      <c r="GBS39" s="569"/>
      <c r="GBT39" s="569"/>
      <c r="GBU39" s="569"/>
      <c r="GBV39" s="569"/>
      <c r="GBW39" s="569"/>
      <c r="GBX39" s="569"/>
      <c r="GBY39" s="569"/>
      <c r="GBZ39" s="569"/>
      <c r="GCA39" s="569"/>
      <c r="GCB39" s="569"/>
      <c r="GCC39" s="569"/>
      <c r="GCD39" s="569"/>
      <c r="GCE39" s="569"/>
      <c r="GCF39" s="569"/>
      <c r="GCG39" s="569"/>
      <c r="GCH39" s="569"/>
      <c r="GCI39" s="569"/>
      <c r="GCJ39" s="569"/>
      <c r="GCK39" s="569"/>
      <c r="GCL39" s="569"/>
      <c r="GCM39" s="569"/>
      <c r="GCN39" s="569"/>
      <c r="GCO39" s="569"/>
      <c r="GCP39" s="569"/>
      <c r="GCQ39" s="569"/>
      <c r="GCR39" s="569"/>
      <c r="GCS39" s="569"/>
      <c r="GCT39" s="569"/>
      <c r="GCU39" s="569"/>
      <c r="GCV39" s="569"/>
      <c r="GCW39" s="569"/>
      <c r="GCX39" s="569"/>
      <c r="GCY39" s="569"/>
      <c r="GCZ39" s="569"/>
      <c r="GDA39" s="569"/>
      <c r="GDB39" s="569"/>
      <c r="GDC39" s="569"/>
      <c r="GDD39" s="569"/>
      <c r="GDE39" s="569"/>
      <c r="GDF39" s="569"/>
      <c r="GDG39" s="569"/>
      <c r="GDH39" s="569"/>
      <c r="GDI39" s="569"/>
      <c r="GDJ39" s="569"/>
      <c r="GDK39" s="569"/>
      <c r="GDL39" s="569"/>
      <c r="GDM39" s="569"/>
      <c r="GDN39" s="569"/>
      <c r="GDO39" s="569"/>
      <c r="GDP39" s="569"/>
      <c r="GDQ39" s="569"/>
      <c r="GDR39" s="569"/>
      <c r="GDS39" s="569"/>
      <c r="GDT39" s="569"/>
      <c r="GDU39" s="569"/>
      <c r="GDV39" s="569"/>
      <c r="GDW39" s="569"/>
      <c r="GDX39" s="569"/>
      <c r="GDY39" s="569"/>
      <c r="GDZ39" s="569"/>
      <c r="GEA39" s="569"/>
      <c r="GEB39" s="569"/>
      <c r="GEC39" s="569"/>
      <c r="GED39" s="569"/>
      <c r="GEE39" s="569"/>
      <c r="GEF39" s="569"/>
      <c r="GEG39" s="569"/>
      <c r="GEH39" s="569"/>
      <c r="GEI39" s="569"/>
      <c r="GEJ39" s="569"/>
      <c r="GEK39" s="569"/>
      <c r="GEL39" s="569"/>
      <c r="GEM39" s="569"/>
      <c r="GEN39" s="569"/>
      <c r="GEO39" s="569"/>
      <c r="GEP39" s="569"/>
      <c r="GEQ39" s="569"/>
      <c r="GER39" s="569"/>
      <c r="GES39" s="569"/>
      <c r="GET39" s="569"/>
      <c r="GEU39" s="569"/>
      <c r="GEV39" s="569"/>
      <c r="GEW39" s="569"/>
      <c r="GEX39" s="569"/>
      <c r="GEY39" s="569"/>
      <c r="GEZ39" s="569"/>
      <c r="GFA39" s="569"/>
      <c r="GFB39" s="569"/>
      <c r="GFC39" s="569"/>
      <c r="GFD39" s="569"/>
      <c r="GFE39" s="569"/>
      <c r="GFF39" s="569"/>
      <c r="GFG39" s="569"/>
      <c r="GFH39" s="569"/>
      <c r="GFI39" s="569"/>
      <c r="GFJ39" s="569"/>
      <c r="GFK39" s="569"/>
      <c r="GFL39" s="569"/>
      <c r="GFM39" s="569"/>
      <c r="GFN39" s="569"/>
      <c r="GFO39" s="569"/>
      <c r="GFP39" s="569"/>
      <c r="GFQ39" s="569"/>
      <c r="GFR39" s="569"/>
      <c r="GFS39" s="569"/>
      <c r="GFT39" s="569"/>
      <c r="GFU39" s="569"/>
      <c r="GFV39" s="569"/>
      <c r="GFW39" s="569"/>
      <c r="GFX39" s="569"/>
      <c r="GFY39" s="569"/>
      <c r="GFZ39" s="569"/>
      <c r="GGA39" s="569"/>
      <c r="GGB39" s="569"/>
      <c r="GGC39" s="569"/>
      <c r="GGD39" s="569"/>
      <c r="GGE39" s="569"/>
      <c r="GGF39" s="569"/>
      <c r="GGG39" s="569"/>
      <c r="GGH39" s="569"/>
      <c r="GGI39" s="569"/>
      <c r="GGJ39" s="569"/>
      <c r="GGK39" s="569"/>
      <c r="GGL39" s="569"/>
      <c r="GGM39" s="569"/>
      <c r="GGN39" s="569"/>
      <c r="GGO39" s="569"/>
      <c r="GGP39" s="569"/>
      <c r="GGQ39" s="569"/>
      <c r="GGR39" s="569"/>
      <c r="GGS39" s="569"/>
      <c r="GGT39" s="569"/>
      <c r="GGU39" s="569"/>
      <c r="GGV39" s="569"/>
      <c r="GGW39" s="569"/>
      <c r="GGX39" s="569"/>
      <c r="GGY39" s="569"/>
      <c r="GGZ39" s="569"/>
      <c r="GHA39" s="569"/>
      <c r="GHB39" s="569"/>
      <c r="GHC39" s="569"/>
      <c r="GHD39" s="569"/>
      <c r="GHE39" s="569"/>
      <c r="GHF39" s="569"/>
      <c r="GHG39" s="569"/>
      <c r="GHH39" s="569"/>
      <c r="GHI39" s="569"/>
      <c r="GHJ39" s="569"/>
      <c r="GHK39" s="569"/>
      <c r="GHL39" s="569"/>
      <c r="GHM39" s="569"/>
      <c r="GHN39" s="569"/>
      <c r="GHO39" s="569"/>
      <c r="GHP39" s="569"/>
      <c r="GHQ39" s="569"/>
      <c r="GHR39" s="569"/>
      <c r="GHS39" s="569"/>
      <c r="GHT39" s="569"/>
      <c r="GHU39" s="569"/>
      <c r="GHV39" s="569"/>
      <c r="GHW39" s="569"/>
      <c r="GHX39" s="569"/>
      <c r="GHY39" s="569"/>
      <c r="GHZ39" s="569"/>
      <c r="GIA39" s="569"/>
      <c r="GIB39" s="569"/>
      <c r="GIC39" s="569"/>
      <c r="GID39" s="569"/>
      <c r="GIE39" s="569"/>
      <c r="GIF39" s="569"/>
      <c r="GIG39" s="569"/>
      <c r="GIH39" s="569"/>
      <c r="GII39" s="569"/>
      <c r="GIJ39" s="569"/>
      <c r="GIK39" s="569"/>
      <c r="GIL39" s="569"/>
      <c r="GIM39" s="569"/>
      <c r="GIN39" s="569"/>
      <c r="GIO39" s="569"/>
      <c r="GIP39" s="569"/>
      <c r="GIQ39" s="569"/>
      <c r="GIR39" s="569"/>
      <c r="GIS39" s="569"/>
      <c r="GIT39" s="569"/>
      <c r="GIU39" s="569"/>
      <c r="GIV39" s="569"/>
      <c r="GIW39" s="569"/>
      <c r="GIX39" s="569"/>
      <c r="GIY39" s="569"/>
      <c r="GIZ39" s="569"/>
      <c r="GJA39" s="569"/>
      <c r="GJB39" s="569"/>
      <c r="GJC39" s="569"/>
      <c r="GJD39" s="569"/>
      <c r="GJE39" s="569"/>
      <c r="GJF39" s="569"/>
      <c r="GJG39" s="569"/>
      <c r="GJH39" s="569"/>
      <c r="GJI39" s="569"/>
      <c r="GJJ39" s="569"/>
      <c r="GJK39" s="569"/>
      <c r="GJL39" s="569"/>
      <c r="GJM39" s="569"/>
      <c r="GJN39" s="569"/>
      <c r="GJO39" s="569"/>
      <c r="GJP39" s="569"/>
      <c r="GJQ39" s="569"/>
      <c r="GJR39" s="569"/>
      <c r="GJS39" s="569"/>
      <c r="GJT39" s="569"/>
      <c r="GJU39" s="569"/>
      <c r="GJV39" s="569"/>
      <c r="GJW39" s="569"/>
      <c r="GJX39" s="569"/>
      <c r="GJY39" s="569"/>
      <c r="GJZ39" s="569"/>
      <c r="GKA39" s="569"/>
      <c r="GKB39" s="569"/>
      <c r="GKC39" s="569"/>
      <c r="GKD39" s="569"/>
      <c r="GKE39" s="569"/>
      <c r="GKF39" s="569"/>
      <c r="GKG39" s="569"/>
      <c r="GKH39" s="569"/>
      <c r="GKI39" s="569"/>
      <c r="GKJ39" s="569"/>
      <c r="GKK39" s="569"/>
      <c r="GKL39" s="569"/>
      <c r="GKM39" s="569"/>
      <c r="GKN39" s="569"/>
      <c r="GKO39" s="569"/>
      <c r="GKP39" s="569"/>
      <c r="GKQ39" s="569"/>
      <c r="GKR39" s="569"/>
      <c r="GKS39" s="569"/>
      <c r="GKT39" s="569"/>
      <c r="GKU39" s="569"/>
      <c r="GKV39" s="569"/>
      <c r="GKW39" s="569"/>
      <c r="GKX39" s="569"/>
      <c r="GKY39" s="569"/>
      <c r="GKZ39" s="569"/>
      <c r="GLA39" s="569"/>
      <c r="GLB39" s="569"/>
      <c r="GLC39" s="569"/>
      <c r="GLD39" s="569"/>
      <c r="GLE39" s="569"/>
      <c r="GLF39" s="569"/>
      <c r="GLG39" s="569"/>
      <c r="GLH39" s="569"/>
      <c r="GLI39" s="569"/>
      <c r="GLJ39" s="569"/>
      <c r="GLK39" s="569"/>
      <c r="GLL39" s="569"/>
      <c r="GLM39" s="569"/>
      <c r="GLN39" s="569"/>
      <c r="GLO39" s="569"/>
      <c r="GLP39" s="569"/>
      <c r="GLQ39" s="569"/>
      <c r="GLR39" s="569"/>
      <c r="GLS39" s="569"/>
      <c r="GLT39" s="569"/>
      <c r="GLU39" s="569"/>
      <c r="GLV39" s="569"/>
      <c r="GLW39" s="569"/>
      <c r="GLX39" s="569"/>
      <c r="GLY39" s="569"/>
      <c r="GLZ39" s="569"/>
      <c r="GMA39" s="569"/>
      <c r="GMB39" s="569"/>
      <c r="GMC39" s="569"/>
      <c r="GMD39" s="569"/>
      <c r="GME39" s="569"/>
      <c r="GMF39" s="569"/>
      <c r="GMG39" s="569"/>
      <c r="GMH39" s="569"/>
      <c r="GMI39" s="569"/>
      <c r="GMJ39" s="569"/>
      <c r="GMK39" s="569"/>
      <c r="GML39" s="569"/>
      <c r="GMM39" s="569"/>
      <c r="GMN39" s="569"/>
      <c r="GMO39" s="569"/>
      <c r="GMP39" s="569"/>
      <c r="GMQ39" s="569"/>
      <c r="GMR39" s="569"/>
      <c r="GMS39" s="569"/>
      <c r="GMT39" s="569"/>
      <c r="GMU39" s="569"/>
      <c r="GMV39" s="569"/>
      <c r="GMW39" s="569"/>
      <c r="GMX39" s="569"/>
      <c r="GMY39" s="569"/>
      <c r="GMZ39" s="569"/>
      <c r="GNA39" s="569"/>
      <c r="GNB39" s="569"/>
      <c r="GNC39" s="569"/>
      <c r="GND39" s="569"/>
      <c r="GNE39" s="569"/>
      <c r="GNF39" s="569"/>
      <c r="GNG39" s="569"/>
      <c r="GNH39" s="569"/>
      <c r="GNI39" s="569"/>
      <c r="GNJ39" s="569"/>
      <c r="GNK39" s="569"/>
      <c r="GNL39" s="569"/>
      <c r="GNM39" s="569"/>
      <c r="GNN39" s="569"/>
      <c r="GNO39" s="569"/>
      <c r="GNP39" s="569"/>
      <c r="GNQ39" s="569"/>
      <c r="GNR39" s="569"/>
      <c r="GNS39" s="569"/>
      <c r="GNT39" s="569"/>
      <c r="GNU39" s="569"/>
      <c r="GNV39" s="569"/>
      <c r="GNW39" s="569"/>
      <c r="GNX39" s="569"/>
      <c r="GNY39" s="569"/>
      <c r="GNZ39" s="569"/>
      <c r="GOA39" s="569"/>
      <c r="GOB39" s="569"/>
      <c r="GOC39" s="569"/>
      <c r="GOD39" s="569"/>
      <c r="GOE39" s="569"/>
      <c r="GOF39" s="569"/>
      <c r="GOG39" s="569"/>
      <c r="GOH39" s="569"/>
      <c r="GOI39" s="569"/>
      <c r="GOJ39" s="569"/>
      <c r="GOK39" s="569"/>
      <c r="GOL39" s="569"/>
      <c r="GOM39" s="569"/>
      <c r="GON39" s="569"/>
      <c r="GOO39" s="569"/>
      <c r="GOP39" s="569"/>
      <c r="GOQ39" s="569"/>
      <c r="GOR39" s="569"/>
      <c r="GOS39" s="569"/>
      <c r="GOT39" s="569"/>
      <c r="GOU39" s="569"/>
      <c r="GOV39" s="569"/>
      <c r="GOW39" s="569"/>
      <c r="GOX39" s="569"/>
      <c r="GOY39" s="569"/>
      <c r="GOZ39" s="569"/>
      <c r="GPA39" s="569"/>
      <c r="GPB39" s="569"/>
      <c r="GPC39" s="569"/>
      <c r="GPD39" s="569"/>
      <c r="GPE39" s="569"/>
      <c r="GPF39" s="569"/>
      <c r="GPG39" s="569"/>
      <c r="GPH39" s="569"/>
      <c r="GPI39" s="569"/>
      <c r="GPJ39" s="569"/>
      <c r="GPK39" s="569"/>
      <c r="GPL39" s="569"/>
      <c r="GPM39" s="569"/>
      <c r="GPN39" s="569"/>
      <c r="GPO39" s="569"/>
      <c r="GPP39" s="569"/>
      <c r="GPQ39" s="569"/>
      <c r="GPR39" s="569"/>
      <c r="GPS39" s="569"/>
      <c r="GPT39" s="569"/>
      <c r="GPU39" s="569"/>
      <c r="GPV39" s="569"/>
      <c r="GPW39" s="569"/>
      <c r="GPX39" s="569"/>
      <c r="GPY39" s="569"/>
      <c r="GPZ39" s="569"/>
      <c r="GQA39" s="569"/>
      <c r="GQB39" s="569"/>
      <c r="GQC39" s="569"/>
      <c r="GQD39" s="569"/>
      <c r="GQE39" s="569"/>
      <c r="GQF39" s="569"/>
      <c r="GQG39" s="569"/>
      <c r="GQH39" s="569"/>
      <c r="GQI39" s="569"/>
      <c r="GQJ39" s="569"/>
      <c r="GQK39" s="569"/>
      <c r="GQL39" s="569"/>
      <c r="GQM39" s="569"/>
      <c r="GQN39" s="569"/>
      <c r="GQO39" s="569"/>
      <c r="GQP39" s="569"/>
      <c r="GQQ39" s="569"/>
      <c r="GQR39" s="569"/>
      <c r="GQS39" s="569"/>
      <c r="GQT39" s="569"/>
      <c r="GQU39" s="569"/>
      <c r="GQV39" s="569"/>
      <c r="GQW39" s="569"/>
      <c r="GQX39" s="569"/>
      <c r="GQY39" s="569"/>
      <c r="GQZ39" s="569"/>
      <c r="GRA39" s="569"/>
      <c r="GRB39" s="569"/>
      <c r="GRC39" s="569"/>
      <c r="GRD39" s="569"/>
      <c r="GRE39" s="569"/>
      <c r="GRF39" s="569"/>
      <c r="GRG39" s="569"/>
      <c r="GRH39" s="569"/>
      <c r="GRI39" s="569"/>
      <c r="GRJ39" s="569"/>
      <c r="GRK39" s="569"/>
      <c r="GRL39" s="569"/>
      <c r="GRM39" s="569"/>
      <c r="GRN39" s="569"/>
      <c r="GRO39" s="569"/>
      <c r="GRP39" s="569"/>
      <c r="GRQ39" s="569"/>
      <c r="GRR39" s="569"/>
      <c r="GRS39" s="569"/>
      <c r="GRT39" s="569"/>
      <c r="GRU39" s="569"/>
      <c r="GRV39" s="569"/>
      <c r="GRW39" s="569"/>
      <c r="GRX39" s="569"/>
      <c r="GRY39" s="569"/>
      <c r="GRZ39" s="569"/>
      <c r="GSA39" s="569"/>
      <c r="GSB39" s="569"/>
      <c r="GSC39" s="569"/>
      <c r="GSD39" s="569"/>
      <c r="GSE39" s="569"/>
      <c r="GSF39" s="569"/>
      <c r="GSG39" s="569"/>
      <c r="GSH39" s="569"/>
      <c r="GSI39" s="569"/>
      <c r="GSJ39" s="569"/>
      <c r="GSK39" s="569"/>
      <c r="GSL39" s="569"/>
      <c r="GSM39" s="569"/>
      <c r="GSN39" s="569"/>
      <c r="GSO39" s="569"/>
      <c r="GSP39" s="569"/>
      <c r="GSQ39" s="569"/>
      <c r="GSR39" s="569"/>
      <c r="GSS39" s="569"/>
      <c r="GST39" s="569"/>
      <c r="GSU39" s="569"/>
      <c r="GSV39" s="569"/>
      <c r="GSW39" s="569"/>
      <c r="GSX39" s="569"/>
      <c r="GSY39" s="569"/>
      <c r="GSZ39" s="569"/>
      <c r="GTA39" s="569"/>
      <c r="GTB39" s="569"/>
      <c r="GTC39" s="569"/>
      <c r="GTD39" s="569"/>
      <c r="GTE39" s="569"/>
      <c r="GTF39" s="569"/>
      <c r="GTG39" s="569"/>
      <c r="GTH39" s="569"/>
      <c r="GTI39" s="569"/>
      <c r="GTJ39" s="569"/>
      <c r="GTK39" s="569"/>
      <c r="GTL39" s="569"/>
      <c r="GTM39" s="569"/>
      <c r="GTN39" s="569"/>
      <c r="GTO39" s="569"/>
      <c r="GTP39" s="569"/>
      <c r="GTQ39" s="569"/>
      <c r="GTR39" s="569"/>
      <c r="GTS39" s="569"/>
      <c r="GTT39" s="569"/>
      <c r="GTU39" s="569"/>
      <c r="GTV39" s="569"/>
      <c r="GTW39" s="569"/>
      <c r="GTX39" s="569"/>
      <c r="GTY39" s="569"/>
      <c r="GTZ39" s="569"/>
      <c r="GUA39" s="569"/>
      <c r="GUB39" s="569"/>
      <c r="GUC39" s="569"/>
      <c r="GUD39" s="569"/>
      <c r="GUE39" s="569"/>
      <c r="GUF39" s="569"/>
      <c r="GUG39" s="569"/>
      <c r="GUH39" s="569"/>
      <c r="GUI39" s="569"/>
      <c r="GUJ39" s="569"/>
      <c r="GUK39" s="569"/>
      <c r="GUL39" s="569"/>
      <c r="GUM39" s="569"/>
      <c r="GUN39" s="569"/>
      <c r="GUO39" s="569"/>
      <c r="GUP39" s="569"/>
      <c r="GUQ39" s="569"/>
      <c r="GUR39" s="569"/>
      <c r="GUS39" s="569"/>
      <c r="GUT39" s="569"/>
      <c r="GUU39" s="569"/>
      <c r="GUV39" s="569"/>
      <c r="GUW39" s="569"/>
      <c r="GUX39" s="569"/>
      <c r="GUY39" s="569"/>
      <c r="GUZ39" s="569"/>
      <c r="GVA39" s="569"/>
      <c r="GVB39" s="569"/>
      <c r="GVC39" s="569"/>
      <c r="GVD39" s="569"/>
      <c r="GVE39" s="569"/>
      <c r="GVF39" s="569"/>
      <c r="GVG39" s="569"/>
      <c r="GVH39" s="569"/>
      <c r="GVI39" s="569"/>
      <c r="GVJ39" s="569"/>
      <c r="GVK39" s="569"/>
      <c r="GVL39" s="569"/>
      <c r="GVM39" s="569"/>
      <c r="GVN39" s="569"/>
      <c r="GVO39" s="569"/>
      <c r="GVP39" s="569"/>
      <c r="GVQ39" s="569"/>
      <c r="GVR39" s="569"/>
      <c r="GVS39" s="569"/>
      <c r="GVT39" s="569"/>
      <c r="GVU39" s="569"/>
      <c r="GVV39" s="569"/>
      <c r="GVW39" s="569"/>
      <c r="GVX39" s="569"/>
      <c r="GVY39" s="569"/>
      <c r="GVZ39" s="569"/>
      <c r="GWA39" s="569"/>
      <c r="GWB39" s="569"/>
      <c r="GWC39" s="569"/>
      <c r="GWD39" s="569"/>
      <c r="GWE39" s="569"/>
      <c r="GWF39" s="569"/>
      <c r="GWG39" s="569"/>
      <c r="GWH39" s="569"/>
      <c r="GWI39" s="569"/>
      <c r="GWJ39" s="569"/>
      <c r="GWK39" s="569"/>
      <c r="GWL39" s="569"/>
      <c r="GWM39" s="569"/>
      <c r="GWN39" s="569"/>
      <c r="GWO39" s="569"/>
      <c r="GWP39" s="569"/>
      <c r="GWQ39" s="569"/>
      <c r="GWR39" s="569"/>
      <c r="GWS39" s="569"/>
      <c r="GWT39" s="569"/>
      <c r="GWU39" s="569"/>
      <c r="GWV39" s="569"/>
      <c r="GWW39" s="569"/>
      <c r="GWX39" s="569"/>
      <c r="GWY39" s="569"/>
      <c r="GWZ39" s="569"/>
      <c r="GXA39" s="569"/>
      <c r="GXB39" s="569"/>
      <c r="GXC39" s="569"/>
      <c r="GXD39" s="569"/>
      <c r="GXE39" s="569"/>
      <c r="GXF39" s="569"/>
      <c r="GXG39" s="569"/>
      <c r="GXH39" s="569"/>
      <c r="GXI39" s="569"/>
      <c r="GXJ39" s="569"/>
      <c r="GXK39" s="569"/>
      <c r="GXL39" s="569"/>
      <c r="GXM39" s="569"/>
      <c r="GXN39" s="569"/>
      <c r="GXO39" s="569"/>
      <c r="GXP39" s="569"/>
      <c r="GXQ39" s="569"/>
      <c r="GXR39" s="569"/>
      <c r="GXS39" s="569"/>
      <c r="GXT39" s="569"/>
      <c r="GXU39" s="569"/>
      <c r="GXV39" s="569"/>
      <c r="GXW39" s="569"/>
      <c r="GXX39" s="569"/>
      <c r="GXY39" s="569"/>
      <c r="GXZ39" s="569"/>
      <c r="GYA39" s="569"/>
      <c r="GYB39" s="569"/>
      <c r="GYC39" s="569"/>
      <c r="GYD39" s="569"/>
      <c r="GYE39" s="569"/>
      <c r="GYF39" s="569"/>
      <c r="GYG39" s="569"/>
      <c r="GYH39" s="569"/>
      <c r="GYI39" s="569"/>
      <c r="GYJ39" s="569"/>
      <c r="GYK39" s="569"/>
      <c r="GYL39" s="569"/>
      <c r="GYM39" s="569"/>
      <c r="GYN39" s="569"/>
      <c r="GYO39" s="569"/>
      <c r="GYP39" s="569"/>
      <c r="GYQ39" s="569"/>
      <c r="GYR39" s="569"/>
      <c r="GYS39" s="569"/>
      <c r="GYT39" s="569"/>
      <c r="GYU39" s="569"/>
      <c r="GYV39" s="569"/>
      <c r="GYW39" s="569"/>
      <c r="GYX39" s="569"/>
      <c r="GYY39" s="569"/>
      <c r="GYZ39" s="569"/>
      <c r="GZA39" s="569"/>
      <c r="GZB39" s="569"/>
      <c r="GZC39" s="569"/>
      <c r="GZD39" s="569"/>
      <c r="GZE39" s="569"/>
      <c r="GZF39" s="569"/>
      <c r="GZG39" s="569"/>
      <c r="GZH39" s="569"/>
      <c r="GZI39" s="569"/>
      <c r="GZJ39" s="569"/>
      <c r="GZK39" s="569"/>
      <c r="GZL39" s="569"/>
      <c r="GZM39" s="569"/>
      <c r="GZN39" s="569"/>
      <c r="GZO39" s="569"/>
      <c r="GZP39" s="569"/>
      <c r="GZQ39" s="569"/>
      <c r="GZR39" s="569"/>
      <c r="GZS39" s="569"/>
      <c r="GZT39" s="569"/>
      <c r="GZU39" s="569"/>
      <c r="GZV39" s="569"/>
      <c r="GZW39" s="569"/>
      <c r="GZX39" s="569"/>
      <c r="GZY39" s="569"/>
      <c r="GZZ39" s="569"/>
      <c r="HAA39" s="569"/>
      <c r="HAB39" s="569"/>
      <c r="HAC39" s="569"/>
      <c r="HAD39" s="569"/>
      <c r="HAE39" s="569"/>
      <c r="HAF39" s="569"/>
      <c r="HAG39" s="569"/>
      <c r="HAH39" s="569"/>
      <c r="HAI39" s="569"/>
      <c r="HAJ39" s="569"/>
      <c r="HAK39" s="569"/>
      <c r="HAL39" s="569"/>
      <c r="HAM39" s="569"/>
      <c r="HAN39" s="569"/>
      <c r="HAO39" s="569"/>
      <c r="HAP39" s="569"/>
      <c r="HAQ39" s="569"/>
      <c r="HAR39" s="569"/>
      <c r="HAS39" s="569"/>
      <c r="HAT39" s="569"/>
      <c r="HAU39" s="569"/>
      <c r="HAV39" s="569"/>
      <c r="HAW39" s="569"/>
      <c r="HAX39" s="569"/>
      <c r="HAY39" s="569"/>
      <c r="HAZ39" s="569"/>
      <c r="HBA39" s="569"/>
      <c r="HBB39" s="569"/>
      <c r="HBC39" s="569"/>
      <c r="HBD39" s="569"/>
      <c r="HBE39" s="569"/>
      <c r="HBF39" s="569"/>
      <c r="HBG39" s="569"/>
      <c r="HBH39" s="569"/>
      <c r="HBI39" s="569"/>
      <c r="HBJ39" s="569"/>
      <c r="HBK39" s="569"/>
      <c r="HBL39" s="569"/>
      <c r="HBM39" s="569"/>
      <c r="HBN39" s="569"/>
      <c r="HBO39" s="569"/>
      <c r="HBP39" s="569"/>
      <c r="HBQ39" s="569"/>
      <c r="HBR39" s="569"/>
      <c r="HBS39" s="569"/>
      <c r="HBT39" s="569"/>
      <c r="HBU39" s="569"/>
      <c r="HBV39" s="569"/>
      <c r="HBW39" s="569"/>
      <c r="HBX39" s="569"/>
      <c r="HBY39" s="569"/>
      <c r="HBZ39" s="569"/>
      <c r="HCA39" s="569"/>
      <c r="HCB39" s="569"/>
      <c r="HCC39" s="569"/>
      <c r="HCD39" s="569"/>
      <c r="HCE39" s="569"/>
      <c r="HCF39" s="569"/>
      <c r="HCG39" s="569"/>
      <c r="HCH39" s="569"/>
      <c r="HCI39" s="569"/>
      <c r="HCJ39" s="569"/>
      <c r="HCK39" s="569"/>
      <c r="HCL39" s="569"/>
      <c r="HCM39" s="569"/>
      <c r="HCN39" s="569"/>
      <c r="HCO39" s="569"/>
      <c r="HCP39" s="569"/>
      <c r="HCQ39" s="569"/>
      <c r="HCR39" s="569"/>
      <c r="HCS39" s="569"/>
      <c r="HCT39" s="569"/>
      <c r="HCU39" s="569"/>
      <c r="HCV39" s="569"/>
      <c r="HCW39" s="569"/>
      <c r="HCX39" s="569"/>
      <c r="HCY39" s="569"/>
      <c r="HCZ39" s="569"/>
      <c r="HDA39" s="569"/>
      <c r="HDB39" s="569"/>
      <c r="HDC39" s="569"/>
      <c r="HDD39" s="569"/>
      <c r="HDE39" s="569"/>
      <c r="HDF39" s="569"/>
      <c r="HDG39" s="569"/>
      <c r="HDH39" s="569"/>
      <c r="HDI39" s="569"/>
      <c r="HDJ39" s="569"/>
      <c r="HDK39" s="569"/>
      <c r="HDL39" s="569"/>
      <c r="HDM39" s="569"/>
      <c r="HDN39" s="569"/>
      <c r="HDO39" s="569"/>
      <c r="HDP39" s="569"/>
      <c r="HDQ39" s="569"/>
      <c r="HDR39" s="569"/>
      <c r="HDS39" s="569"/>
      <c r="HDT39" s="569"/>
      <c r="HDU39" s="569"/>
      <c r="HDV39" s="569"/>
      <c r="HDW39" s="569"/>
      <c r="HDX39" s="569"/>
      <c r="HDY39" s="569"/>
      <c r="HDZ39" s="569"/>
      <c r="HEA39" s="569"/>
      <c r="HEB39" s="569"/>
      <c r="HEC39" s="569"/>
      <c r="HED39" s="569"/>
      <c r="HEE39" s="569"/>
      <c r="HEF39" s="569"/>
      <c r="HEG39" s="569"/>
      <c r="HEH39" s="569"/>
      <c r="HEI39" s="569"/>
      <c r="HEJ39" s="569"/>
      <c r="HEK39" s="569"/>
      <c r="HEL39" s="569"/>
      <c r="HEM39" s="569"/>
      <c r="HEN39" s="569"/>
      <c r="HEO39" s="569"/>
      <c r="HEP39" s="569"/>
      <c r="HEQ39" s="569"/>
      <c r="HER39" s="569"/>
      <c r="HES39" s="569"/>
      <c r="HET39" s="569"/>
      <c r="HEU39" s="569"/>
      <c r="HEV39" s="569"/>
      <c r="HEW39" s="569"/>
      <c r="HEX39" s="569"/>
      <c r="HEY39" s="569"/>
      <c r="HEZ39" s="569"/>
      <c r="HFA39" s="569"/>
      <c r="HFB39" s="569"/>
      <c r="HFC39" s="569"/>
      <c r="HFD39" s="569"/>
      <c r="HFE39" s="569"/>
      <c r="HFF39" s="569"/>
      <c r="HFG39" s="569"/>
      <c r="HFH39" s="569"/>
      <c r="HFI39" s="569"/>
      <c r="HFJ39" s="569"/>
      <c r="HFK39" s="569"/>
      <c r="HFL39" s="569"/>
      <c r="HFM39" s="569"/>
      <c r="HFN39" s="569"/>
      <c r="HFO39" s="569"/>
      <c r="HFP39" s="569"/>
      <c r="HFQ39" s="569"/>
      <c r="HFR39" s="569"/>
      <c r="HFS39" s="569"/>
      <c r="HFT39" s="569"/>
      <c r="HFU39" s="569"/>
      <c r="HFV39" s="569"/>
      <c r="HFW39" s="569"/>
      <c r="HFX39" s="569"/>
      <c r="HFY39" s="569"/>
      <c r="HFZ39" s="569"/>
      <c r="HGA39" s="569"/>
      <c r="HGB39" s="569"/>
      <c r="HGC39" s="569"/>
      <c r="HGD39" s="569"/>
      <c r="HGE39" s="569"/>
      <c r="HGF39" s="569"/>
      <c r="HGG39" s="569"/>
      <c r="HGH39" s="569"/>
      <c r="HGI39" s="569"/>
      <c r="HGJ39" s="569"/>
      <c r="HGK39" s="569"/>
      <c r="HGL39" s="569"/>
      <c r="HGM39" s="569"/>
      <c r="HGN39" s="569"/>
      <c r="HGO39" s="569"/>
      <c r="HGP39" s="569"/>
      <c r="HGQ39" s="569"/>
      <c r="HGR39" s="569"/>
      <c r="HGS39" s="569"/>
      <c r="HGT39" s="569"/>
      <c r="HGU39" s="569"/>
      <c r="HGV39" s="569"/>
      <c r="HGW39" s="569"/>
      <c r="HGX39" s="569"/>
      <c r="HGY39" s="569"/>
      <c r="HGZ39" s="569"/>
      <c r="HHA39" s="569"/>
      <c r="HHB39" s="569"/>
      <c r="HHC39" s="569"/>
      <c r="HHD39" s="569"/>
      <c r="HHE39" s="569"/>
      <c r="HHF39" s="569"/>
      <c r="HHG39" s="569"/>
      <c r="HHH39" s="569"/>
      <c r="HHI39" s="569"/>
      <c r="HHJ39" s="569"/>
      <c r="HHK39" s="569"/>
      <c r="HHL39" s="569"/>
      <c r="HHM39" s="569"/>
      <c r="HHN39" s="569"/>
      <c r="HHO39" s="569"/>
      <c r="HHP39" s="569"/>
      <c r="HHQ39" s="569"/>
      <c r="HHR39" s="569"/>
      <c r="HHS39" s="569"/>
      <c r="HHT39" s="569"/>
      <c r="HHU39" s="569"/>
      <c r="HHV39" s="569"/>
      <c r="HHW39" s="569"/>
      <c r="HHX39" s="569"/>
      <c r="HHY39" s="569"/>
      <c r="HHZ39" s="569"/>
      <c r="HIA39" s="569"/>
      <c r="HIB39" s="569"/>
      <c r="HIC39" s="569"/>
      <c r="HID39" s="569"/>
      <c r="HIE39" s="569"/>
      <c r="HIF39" s="569"/>
      <c r="HIG39" s="569"/>
      <c r="HIH39" s="569"/>
      <c r="HII39" s="569"/>
      <c r="HIJ39" s="569"/>
      <c r="HIK39" s="569"/>
      <c r="HIL39" s="569"/>
      <c r="HIM39" s="569"/>
      <c r="HIN39" s="569"/>
      <c r="HIO39" s="569"/>
      <c r="HIP39" s="569"/>
      <c r="HIQ39" s="569"/>
      <c r="HIR39" s="569"/>
      <c r="HIS39" s="569"/>
      <c r="HIT39" s="569"/>
      <c r="HIU39" s="569"/>
      <c r="HIV39" s="569"/>
      <c r="HIW39" s="569"/>
      <c r="HIX39" s="569"/>
      <c r="HIY39" s="569"/>
      <c r="HIZ39" s="569"/>
      <c r="HJA39" s="569"/>
      <c r="HJB39" s="569"/>
      <c r="HJC39" s="569"/>
      <c r="HJD39" s="569"/>
      <c r="HJE39" s="569"/>
      <c r="HJF39" s="569"/>
      <c r="HJG39" s="569"/>
      <c r="HJH39" s="569"/>
      <c r="HJI39" s="569"/>
      <c r="HJJ39" s="569"/>
      <c r="HJK39" s="569"/>
      <c r="HJL39" s="569"/>
      <c r="HJM39" s="569"/>
      <c r="HJN39" s="569"/>
      <c r="HJO39" s="569"/>
      <c r="HJP39" s="569"/>
      <c r="HJQ39" s="569"/>
      <c r="HJR39" s="569"/>
      <c r="HJS39" s="569"/>
      <c r="HJT39" s="569"/>
      <c r="HJU39" s="569"/>
      <c r="HJV39" s="569"/>
      <c r="HJW39" s="569"/>
      <c r="HJX39" s="569"/>
      <c r="HJY39" s="569"/>
      <c r="HJZ39" s="569"/>
      <c r="HKA39" s="569"/>
      <c r="HKB39" s="569"/>
      <c r="HKC39" s="569"/>
      <c r="HKD39" s="569"/>
      <c r="HKE39" s="569"/>
      <c r="HKF39" s="569"/>
      <c r="HKG39" s="569"/>
      <c r="HKH39" s="569"/>
      <c r="HKI39" s="569"/>
      <c r="HKJ39" s="569"/>
      <c r="HKK39" s="569"/>
      <c r="HKL39" s="569"/>
      <c r="HKM39" s="569"/>
      <c r="HKN39" s="569"/>
      <c r="HKO39" s="569"/>
      <c r="HKP39" s="569"/>
      <c r="HKQ39" s="569"/>
      <c r="HKR39" s="569"/>
      <c r="HKS39" s="569"/>
      <c r="HKT39" s="569"/>
      <c r="HKU39" s="569"/>
      <c r="HKV39" s="569"/>
      <c r="HKW39" s="569"/>
      <c r="HKX39" s="569"/>
      <c r="HKY39" s="569"/>
      <c r="HKZ39" s="569"/>
      <c r="HLA39" s="569"/>
      <c r="HLB39" s="569"/>
      <c r="HLC39" s="569"/>
      <c r="HLD39" s="569"/>
      <c r="HLE39" s="569"/>
      <c r="HLF39" s="569"/>
      <c r="HLG39" s="569"/>
      <c r="HLH39" s="569"/>
      <c r="HLI39" s="569"/>
      <c r="HLJ39" s="569"/>
      <c r="HLK39" s="569"/>
      <c r="HLL39" s="569"/>
      <c r="HLM39" s="569"/>
      <c r="HLN39" s="569"/>
      <c r="HLO39" s="569"/>
      <c r="HLP39" s="569"/>
      <c r="HLQ39" s="569"/>
      <c r="HLR39" s="569"/>
      <c r="HLS39" s="569"/>
      <c r="HLT39" s="569"/>
      <c r="HLU39" s="569"/>
      <c r="HLV39" s="569"/>
      <c r="HLW39" s="569"/>
      <c r="HLX39" s="569"/>
      <c r="HLY39" s="569"/>
      <c r="HLZ39" s="569"/>
      <c r="HMA39" s="569"/>
      <c r="HMB39" s="569"/>
      <c r="HMC39" s="569"/>
      <c r="HMD39" s="569"/>
      <c r="HME39" s="569"/>
      <c r="HMF39" s="569"/>
      <c r="HMG39" s="569"/>
      <c r="HMH39" s="569"/>
      <c r="HMI39" s="569"/>
      <c r="HMJ39" s="569"/>
      <c r="HMK39" s="569"/>
      <c r="HML39" s="569"/>
      <c r="HMM39" s="569"/>
      <c r="HMN39" s="569"/>
      <c r="HMO39" s="569"/>
      <c r="HMP39" s="569"/>
      <c r="HMQ39" s="569"/>
      <c r="HMR39" s="569"/>
      <c r="HMS39" s="569"/>
      <c r="HMT39" s="569"/>
      <c r="HMU39" s="569"/>
      <c r="HMV39" s="569"/>
      <c r="HMW39" s="569"/>
      <c r="HMX39" s="569"/>
      <c r="HMY39" s="569"/>
      <c r="HMZ39" s="569"/>
      <c r="HNA39" s="569"/>
      <c r="HNB39" s="569"/>
      <c r="HNC39" s="569"/>
      <c r="HND39" s="569"/>
      <c r="HNE39" s="569"/>
      <c r="HNF39" s="569"/>
      <c r="HNG39" s="569"/>
      <c r="HNH39" s="569"/>
      <c r="HNI39" s="569"/>
      <c r="HNJ39" s="569"/>
      <c r="HNK39" s="569"/>
      <c r="HNL39" s="569"/>
      <c r="HNM39" s="569"/>
      <c r="HNN39" s="569"/>
      <c r="HNO39" s="569"/>
      <c r="HNP39" s="569"/>
      <c r="HNQ39" s="569"/>
      <c r="HNR39" s="569"/>
      <c r="HNS39" s="569"/>
      <c r="HNT39" s="569"/>
      <c r="HNU39" s="569"/>
      <c r="HNV39" s="569"/>
      <c r="HNW39" s="569"/>
      <c r="HNX39" s="569"/>
      <c r="HNY39" s="569"/>
      <c r="HNZ39" s="569"/>
      <c r="HOA39" s="569"/>
      <c r="HOB39" s="569"/>
      <c r="HOC39" s="569"/>
      <c r="HOD39" s="569"/>
      <c r="HOE39" s="569"/>
      <c r="HOF39" s="569"/>
      <c r="HOG39" s="569"/>
      <c r="HOH39" s="569"/>
      <c r="HOI39" s="569"/>
      <c r="HOJ39" s="569"/>
      <c r="HOK39" s="569"/>
      <c r="HOL39" s="569"/>
      <c r="HOM39" s="569"/>
      <c r="HON39" s="569"/>
      <c r="HOO39" s="569"/>
      <c r="HOP39" s="569"/>
      <c r="HOQ39" s="569"/>
      <c r="HOR39" s="569"/>
      <c r="HOS39" s="569"/>
      <c r="HOT39" s="569"/>
      <c r="HOU39" s="569"/>
      <c r="HOV39" s="569"/>
      <c r="HOW39" s="569"/>
      <c r="HOX39" s="569"/>
      <c r="HOY39" s="569"/>
      <c r="HOZ39" s="569"/>
      <c r="HPA39" s="569"/>
      <c r="HPB39" s="569"/>
      <c r="HPC39" s="569"/>
      <c r="HPD39" s="569"/>
      <c r="HPE39" s="569"/>
      <c r="HPF39" s="569"/>
      <c r="HPG39" s="569"/>
      <c r="HPH39" s="569"/>
      <c r="HPI39" s="569"/>
      <c r="HPJ39" s="569"/>
      <c r="HPK39" s="569"/>
      <c r="HPL39" s="569"/>
      <c r="HPM39" s="569"/>
      <c r="HPN39" s="569"/>
      <c r="HPO39" s="569"/>
      <c r="HPP39" s="569"/>
      <c r="HPQ39" s="569"/>
      <c r="HPR39" s="569"/>
      <c r="HPS39" s="569"/>
      <c r="HPT39" s="569"/>
      <c r="HPU39" s="569"/>
      <c r="HPV39" s="569"/>
      <c r="HPW39" s="569"/>
      <c r="HPX39" s="569"/>
      <c r="HPY39" s="569"/>
      <c r="HPZ39" s="569"/>
      <c r="HQA39" s="569"/>
      <c r="HQB39" s="569"/>
      <c r="HQC39" s="569"/>
      <c r="HQD39" s="569"/>
      <c r="HQE39" s="569"/>
      <c r="HQF39" s="569"/>
      <c r="HQG39" s="569"/>
      <c r="HQH39" s="569"/>
      <c r="HQI39" s="569"/>
      <c r="HQJ39" s="569"/>
      <c r="HQK39" s="569"/>
      <c r="HQL39" s="569"/>
      <c r="HQM39" s="569"/>
      <c r="HQN39" s="569"/>
      <c r="HQO39" s="569"/>
      <c r="HQP39" s="569"/>
      <c r="HQQ39" s="569"/>
      <c r="HQR39" s="569"/>
      <c r="HQS39" s="569"/>
      <c r="HQT39" s="569"/>
      <c r="HQU39" s="569"/>
      <c r="HQV39" s="569"/>
      <c r="HQW39" s="569"/>
      <c r="HQX39" s="569"/>
      <c r="HQY39" s="569"/>
      <c r="HQZ39" s="569"/>
      <c r="HRA39" s="569"/>
      <c r="HRB39" s="569"/>
      <c r="HRC39" s="569"/>
      <c r="HRD39" s="569"/>
      <c r="HRE39" s="569"/>
      <c r="HRF39" s="569"/>
      <c r="HRG39" s="569"/>
      <c r="HRH39" s="569"/>
      <c r="HRI39" s="569"/>
      <c r="HRJ39" s="569"/>
      <c r="HRK39" s="569"/>
      <c r="HRL39" s="569"/>
      <c r="HRM39" s="569"/>
      <c r="HRN39" s="569"/>
      <c r="HRO39" s="569"/>
      <c r="HRP39" s="569"/>
      <c r="HRQ39" s="569"/>
      <c r="HRR39" s="569"/>
      <c r="HRS39" s="569"/>
      <c r="HRT39" s="569"/>
      <c r="HRU39" s="569"/>
      <c r="HRV39" s="569"/>
      <c r="HRW39" s="569"/>
      <c r="HRX39" s="569"/>
      <c r="HRY39" s="569"/>
      <c r="HRZ39" s="569"/>
      <c r="HSA39" s="569"/>
      <c r="HSB39" s="569"/>
      <c r="HSC39" s="569"/>
      <c r="HSD39" s="569"/>
      <c r="HSE39" s="569"/>
      <c r="HSF39" s="569"/>
      <c r="HSG39" s="569"/>
      <c r="HSH39" s="569"/>
      <c r="HSI39" s="569"/>
      <c r="HSJ39" s="569"/>
      <c r="HSK39" s="569"/>
      <c r="HSL39" s="569"/>
      <c r="HSM39" s="569"/>
      <c r="HSN39" s="569"/>
      <c r="HSO39" s="569"/>
      <c r="HSP39" s="569"/>
      <c r="HSQ39" s="569"/>
      <c r="HSR39" s="569"/>
      <c r="HSS39" s="569"/>
      <c r="HST39" s="569"/>
      <c r="HSU39" s="569"/>
      <c r="HSV39" s="569"/>
      <c r="HSW39" s="569"/>
      <c r="HSX39" s="569"/>
      <c r="HSY39" s="569"/>
      <c r="HSZ39" s="569"/>
      <c r="HTA39" s="569"/>
      <c r="HTB39" s="569"/>
      <c r="HTC39" s="569"/>
      <c r="HTD39" s="569"/>
      <c r="HTE39" s="569"/>
      <c r="HTF39" s="569"/>
      <c r="HTG39" s="569"/>
      <c r="HTH39" s="569"/>
      <c r="HTI39" s="569"/>
      <c r="HTJ39" s="569"/>
      <c r="HTK39" s="569"/>
      <c r="HTL39" s="569"/>
      <c r="HTM39" s="569"/>
      <c r="HTN39" s="569"/>
      <c r="HTO39" s="569"/>
      <c r="HTP39" s="569"/>
      <c r="HTQ39" s="569"/>
      <c r="HTR39" s="569"/>
      <c r="HTS39" s="569"/>
      <c r="HTT39" s="569"/>
      <c r="HTU39" s="569"/>
      <c r="HTV39" s="569"/>
      <c r="HTW39" s="569"/>
      <c r="HTX39" s="569"/>
      <c r="HTY39" s="569"/>
      <c r="HTZ39" s="569"/>
      <c r="HUA39" s="569"/>
      <c r="HUB39" s="569"/>
      <c r="HUC39" s="569"/>
      <c r="HUD39" s="569"/>
      <c r="HUE39" s="569"/>
      <c r="HUF39" s="569"/>
      <c r="HUG39" s="569"/>
      <c r="HUH39" s="569"/>
      <c r="HUI39" s="569"/>
      <c r="HUJ39" s="569"/>
      <c r="HUK39" s="569"/>
      <c r="HUL39" s="569"/>
      <c r="HUM39" s="569"/>
      <c r="HUN39" s="569"/>
      <c r="HUO39" s="569"/>
      <c r="HUP39" s="569"/>
      <c r="HUQ39" s="569"/>
      <c r="HUR39" s="569"/>
      <c r="HUS39" s="569"/>
      <c r="HUT39" s="569"/>
      <c r="HUU39" s="569"/>
      <c r="HUV39" s="569"/>
      <c r="HUW39" s="569"/>
      <c r="HUX39" s="569"/>
      <c r="HUY39" s="569"/>
      <c r="HUZ39" s="569"/>
      <c r="HVA39" s="569"/>
      <c r="HVB39" s="569"/>
      <c r="HVC39" s="569"/>
      <c r="HVD39" s="569"/>
      <c r="HVE39" s="569"/>
      <c r="HVF39" s="569"/>
      <c r="HVG39" s="569"/>
      <c r="HVH39" s="569"/>
      <c r="HVI39" s="569"/>
      <c r="HVJ39" s="569"/>
      <c r="HVK39" s="569"/>
      <c r="HVL39" s="569"/>
      <c r="HVM39" s="569"/>
      <c r="HVN39" s="569"/>
      <c r="HVO39" s="569"/>
      <c r="HVP39" s="569"/>
      <c r="HVQ39" s="569"/>
      <c r="HVR39" s="569"/>
      <c r="HVS39" s="569"/>
      <c r="HVT39" s="569"/>
      <c r="HVU39" s="569"/>
      <c r="HVV39" s="569"/>
      <c r="HVW39" s="569"/>
      <c r="HVX39" s="569"/>
      <c r="HVY39" s="569"/>
      <c r="HVZ39" s="569"/>
      <c r="HWA39" s="569"/>
      <c r="HWB39" s="569"/>
      <c r="HWC39" s="569"/>
      <c r="HWD39" s="569"/>
      <c r="HWE39" s="569"/>
      <c r="HWF39" s="569"/>
      <c r="HWG39" s="569"/>
      <c r="HWH39" s="569"/>
      <c r="HWI39" s="569"/>
      <c r="HWJ39" s="569"/>
      <c r="HWK39" s="569"/>
      <c r="HWL39" s="569"/>
      <c r="HWM39" s="569"/>
      <c r="HWN39" s="569"/>
      <c r="HWO39" s="569"/>
      <c r="HWP39" s="569"/>
      <c r="HWQ39" s="569"/>
      <c r="HWR39" s="569"/>
      <c r="HWS39" s="569"/>
      <c r="HWT39" s="569"/>
      <c r="HWU39" s="569"/>
      <c r="HWV39" s="569"/>
      <c r="HWW39" s="569"/>
      <c r="HWX39" s="569"/>
      <c r="HWY39" s="569"/>
      <c r="HWZ39" s="569"/>
      <c r="HXA39" s="569"/>
      <c r="HXB39" s="569"/>
      <c r="HXC39" s="569"/>
      <c r="HXD39" s="569"/>
      <c r="HXE39" s="569"/>
      <c r="HXF39" s="569"/>
      <c r="HXG39" s="569"/>
      <c r="HXH39" s="569"/>
      <c r="HXI39" s="569"/>
      <c r="HXJ39" s="569"/>
      <c r="HXK39" s="569"/>
      <c r="HXL39" s="569"/>
      <c r="HXM39" s="569"/>
      <c r="HXN39" s="569"/>
      <c r="HXO39" s="569"/>
      <c r="HXP39" s="569"/>
      <c r="HXQ39" s="569"/>
      <c r="HXR39" s="569"/>
      <c r="HXS39" s="569"/>
      <c r="HXT39" s="569"/>
      <c r="HXU39" s="569"/>
      <c r="HXV39" s="569"/>
      <c r="HXW39" s="569"/>
      <c r="HXX39" s="569"/>
      <c r="HXY39" s="569"/>
      <c r="HXZ39" s="569"/>
      <c r="HYA39" s="569"/>
      <c r="HYB39" s="569"/>
      <c r="HYC39" s="569"/>
      <c r="HYD39" s="569"/>
      <c r="HYE39" s="569"/>
      <c r="HYF39" s="569"/>
      <c r="HYG39" s="569"/>
      <c r="HYH39" s="569"/>
      <c r="HYI39" s="569"/>
      <c r="HYJ39" s="569"/>
      <c r="HYK39" s="569"/>
      <c r="HYL39" s="569"/>
      <c r="HYM39" s="569"/>
      <c r="HYN39" s="569"/>
      <c r="HYO39" s="569"/>
      <c r="HYP39" s="569"/>
      <c r="HYQ39" s="569"/>
      <c r="HYR39" s="569"/>
      <c r="HYS39" s="569"/>
      <c r="HYT39" s="569"/>
      <c r="HYU39" s="569"/>
      <c r="HYV39" s="569"/>
      <c r="HYW39" s="569"/>
      <c r="HYX39" s="569"/>
      <c r="HYY39" s="569"/>
      <c r="HYZ39" s="569"/>
      <c r="HZA39" s="569"/>
      <c r="HZB39" s="569"/>
      <c r="HZC39" s="569"/>
      <c r="HZD39" s="569"/>
      <c r="HZE39" s="569"/>
      <c r="HZF39" s="569"/>
      <c r="HZG39" s="569"/>
      <c r="HZH39" s="569"/>
      <c r="HZI39" s="569"/>
      <c r="HZJ39" s="569"/>
      <c r="HZK39" s="569"/>
      <c r="HZL39" s="569"/>
      <c r="HZM39" s="569"/>
      <c r="HZN39" s="569"/>
      <c r="HZO39" s="569"/>
      <c r="HZP39" s="569"/>
      <c r="HZQ39" s="569"/>
      <c r="HZR39" s="569"/>
      <c r="HZS39" s="569"/>
      <c r="HZT39" s="569"/>
      <c r="HZU39" s="569"/>
      <c r="HZV39" s="569"/>
      <c r="HZW39" s="569"/>
      <c r="HZX39" s="569"/>
      <c r="HZY39" s="569"/>
      <c r="HZZ39" s="569"/>
      <c r="IAA39" s="569"/>
      <c r="IAB39" s="569"/>
      <c r="IAC39" s="569"/>
      <c r="IAD39" s="569"/>
      <c r="IAE39" s="569"/>
      <c r="IAF39" s="569"/>
      <c r="IAG39" s="569"/>
      <c r="IAH39" s="569"/>
      <c r="IAI39" s="569"/>
      <c r="IAJ39" s="569"/>
      <c r="IAK39" s="569"/>
      <c r="IAL39" s="569"/>
      <c r="IAM39" s="569"/>
      <c r="IAN39" s="569"/>
      <c r="IAO39" s="569"/>
      <c r="IAP39" s="569"/>
      <c r="IAQ39" s="569"/>
      <c r="IAR39" s="569"/>
      <c r="IAS39" s="569"/>
      <c r="IAT39" s="569"/>
      <c r="IAU39" s="569"/>
      <c r="IAV39" s="569"/>
      <c r="IAW39" s="569"/>
      <c r="IAX39" s="569"/>
      <c r="IAY39" s="569"/>
      <c r="IAZ39" s="569"/>
      <c r="IBA39" s="569"/>
      <c r="IBB39" s="569"/>
      <c r="IBC39" s="569"/>
      <c r="IBD39" s="569"/>
      <c r="IBE39" s="569"/>
      <c r="IBF39" s="569"/>
      <c r="IBG39" s="569"/>
      <c r="IBH39" s="569"/>
      <c r="IBI39" s="569"/>
      <c r="IBJ39" s="569"/>
      <c r="IBK39" s="569"/>
      <c r="IBL39" s="569"/>
      <c r="IBM39" s="569"/>
      <c r="IBN39" s="569"/>
      <c r="IBO39" s="569"/>
      <c r="IBP39" s="569"/>
      <c r="IBQ39" s="569"/>
      <c r="IBR39" s="569"/>
      <c r="IBS39" s="569"/>
      <c r="IBT39" s="569"/>
      <c r="IBU39" s="569"/>
      <c r="IBV39" s="569"/>
      <c r="IBW39" s="569"/>
      <c r="IBX39" s="569"/>
      <c r="IBY39" s="569"/>
      <c r="IBZ39" s="569"/>
      <c r="ICA39" s="569"/>
      <c r="ICB39" s="569"/>
      <c r="ICC39" s="569"/>
      <c r="ICD39" s="569"/>
      <c r="ICE39" s="569"/>
      <c r="ICF39" s="569"/>
      <c r="ICG39" s="569"/>
      <c r="ICH39" s="569"/>
      <c r="ICI39" s="569"/>
      <c r="ICJ39" s="569"/>
      <c r="ICK39" s="569"/>
      <c r="ICL39" s="569"/>
      <c r="ICM39" s="569"/>
      <c r="ICN39" s="569"/>
      <c r="ICO39" s="569"/>
      <c r="ICP39" s="569"/>
      <c r="ICQ39" s="569"/>
      <c r="ICR39" s="569"/>
      <c r="ICS39" s="569"/>
      <c r="ICT39" s="569"/>
      <c r="ICU39" s="569"/>
      <c r="ICV39" s="569"/>
      <c r="ICW39" s="569"/>
      <c r="ICX39" s="569"/>
      <c r="ICY39" s="569"/>
      <c r="ICZ39" s="569"/>
      <c r="IDA39" s="569"/>
      <c r="IDB39" s="569"/>
      <c r="IDC39" s="569"/>
      <c r="IDD39" s="569"/>
      <c r="IDE39" s="569"/>
      <c r="IDF39" s="569"/>
      <c r="IDG39" s="569"/>
      <c r="IDH39" s="569"/>
      <c r="IDI39" s="569"/>
      <c r="IDJ39" s="569"/>
      <c r="IDK39" s="569"/>
      <c r="IDL39" s="569"/>
      <c r="IDM39" s="569"/>
      <c r="IDN39" s="569"/>
      <c r="IDO39" s="569"/>
      <c r="IDP39" s="569"/>
      <c r="IDQ39" s="569"/>
      <c r="IDR39" s="569"/>
      <c r="IDS39" s="569"/>
      <c r="IDT39" s="569"/>
      <c r="IDU39" s="569"/>
      <c r="IDV39" s="569"/>
      <c r="IDW39" s="569"/>
      <c r="IDX39" s="569"/>
      <c r="IDY39" s="569"/>
      <c r="IDZ39" s="569"/>
      <c r="IEA39" s="569"/>
      <c r="IEB39" s="569"/>
      <c r="IEC39" s="569"/>
      <c r="IED39" s="569"/>
      <c r="IEE39" s="569"/>
      <c r="IEF39" s="569"/>
      <c r="IEG39" s="569"/>
      <c r="IEH39" s="569"/>
      <c r="IEI39" s="569"/>
      <c r="IEJ39" s="569"/>
      <c r="IEK39" s="569"/>
      <c r="IEL39" s="569"/>
      <c r="IEM39" s="569"/>
      <c r="IEN39" s="569"/>
      <c r="IEO39" s="569"/>
      <c r="IEP39" s="569"/>
      <c r="IEQ39" s="569"/>
      <c r="IER39" s="569"/>
      <c r="IES39" s="569"/>
      <c r="IET39" s="569"/>
      <c r="IEU39" s="569"/>
      <c r="IEV39" s="569"/>
      <c r="IEW39" s="569"/>
      <c r="IEX39" s="569"/>
      <c r="IEY39" s="569"/>
      <c r="IEZ39" s="569"/>
      <c r="IFA39" s="569"/>
      <c r="IFB39" s="569"/>
      <c r="IFC39" s="569"/>
      <c r="IFD39" s="569"/>
      <c r="IFE39" s="569"/>
      <c r="IFF39" s="569"/>
      <c r="IFG39" s="569"/>
      <c r="IFH39" s="569"/>
      <c r="IFI39" s="569"/>
      <c r="IFJ39" s="569"/>
      <c r="IFK39" s="569"/>
      <c r="IFL39" s="569"/>
      <c r="IFM39" s="569"/>
      <c r="IFN39" s="569"/>
      <c r="IFO39" s="569"/>
      <c r="IFP39" s="569"/>
      <c r="IFQ39" s="569"/>
      <c r="IFR39" s="569"/>
      <c r="IFS39" s="569"/>
      <c r="IFT39" s="569"/>
      <c r="IFU39" s="569"/>
      <c r="IFV39" s="569"/>
      <c r="IFW39" s="569"/>
      <c r="IFX39" s="569"/>
      <c r="IFY39" s="569"/>
      <c r="IFZ39" s="569"/>
      <c r="IGA39" s="569"/>
      <c r="IGB39" s="569"/>
      <c r="IGC39" s="569"/>
      <c r="IGD39" s="569"/>
      <c r="IGE39" s="569"/>
      <c r="IGF39" s="569"/>
      <c r="IGG39" s="569"/>
      <c r="IGH39" s="569"/>
      <c r="IGI39" s="569"/>
      <c r="IGJ39" s="569"/>
      <c r="IGK39" s="569"/>
      <c r="IGL39" s="569"/>
      <c r="IGM39" s="569"/>
      <c r="IGN39" s="569"/>
      <c r="IGO39" s="569"/>
      <c r="IGP39" s="569"/>
      <c r="IGQ39" s="569"/>
      <c r="IGR39" s="569"/>
      <c r="IGS39" s="569"/>
      <c r="IGT39" s="569"/>
      <c r="IGU39" s="569"/>
      <c r="IGV39" s="569"/>
      <c r="IGW39" s="569"/>
      <c r="IGX39" s="569"/>
      <c r="IGY39" s="569"/>
      <c r="IGZ39" s="569"/>
      <c r="IHA39" s="569"/>
      <c r="IHB39" s="569"/>
      <c r="IHC39" s="569"/>
      <c r="IHD39" s="569"/>
      <c r="IHE39" s="569"/>
      <c r="IHF39" s="569"/>
      <c r="IHG39" s="569"/>
      <c r="IHH39" s="569"/>
      <c r="IHI39" s="569"/>
      <c r="IHJ39" s="569"/>
      <c r="IHK39" s="569"/>
      <c r="IHL39" s="569"/>
      <c r="IHM39" s="569"/>
      <c r="IHN39" s="569"/>
      <c r="IHO39" s="569"/>
      <c r="IHP39" s="569"/>
      <c r="IHQ39" s="569"/>
      <c r="IHR39" s="569"/>
      <c r="IHS39" s="569"/>
      <c r="IHT39" s="569"/>
      <c r="IHU39" s="569"/>
      <c r="IHV39" s="569"/>
      <c r="IHW39" s="569"/>
      <c r="IHX39" s="569"/>
      <c r="IHY39" s="569"/>
      <c r="IHZ39" s="569"/>
      <c r="IIA39" s="569"/>
      <c r="IIB39" s="569"/>
      <c r="IIC39" s="569"/>
      <c r="IID39" s="569"/>
      <c r="IIE39" s="569"/>
      <c r="IIF39" s="569"/>
      <c r="IIG39" s="569"/>
      <c r="IIH39" s="569"/>
      <c r="III39" s="569"/>
      <c r="IIJ39" s="569"/>
      <c r="IIK39" s="569"/>
      <c r="IIL39" s="569"/>
      <c r="IIM39" s="569"/>
      <c r="IIN39" s="569"/>
      <c r="IIO39" s="569"/>
      <c r="IIP39" s="569"/>
      <c r="IIQ39" s="569"/>
      <c r="IIR39" s="569"/>
      <c r="IIS39" s="569"/>
      <c r="IIT39" s="569"/>
      <c r="IIU39" s="569"/>
      <c r="IIV39" s="569"/>
      <c r="IIW39" s="569"/>
      <c r="IIX39" s="569"/>
      <c r="IIY39" s="569"/>
      <c r="IIZ39" s="569"/>
      <c r="IJA39" s="569"/>
      <c r="IJB39" s="569"/>
      <c r="IJC39" s="569"/>
      <c r="IJD39" s="569"/>
      <c r="IJE39" s="569"/>
      <c r="IJF39" s="569"/>
      <c r="IJG39" s="569"/>
      <c r="IJH39" s="569"/>
      <c r="IJI39" s="569"/>
      <c r="IJJ39" s="569"/>
      <c r="IJK39" s="569"/>
      <c r="IJL39" s="569"/>
      <c r="IJM39" s="569"/>
      <c r="IJN39" s="569"/>
      <c r="IJO39" s="569"/>
      <c r="IJP39" s="569"/>
      <c r="IJQ39" s="569"/>
      <c r="IJR39" s="569"/>
      <c r="IJS39" s="569"/>
      <c r="IJT39" s="569"/>
      <c r="IJU39" s="569"/>
      <c r="IJV39" s="569"/>
      <c r="IJW39" s="569"/>
      <c r="IJX39" s="569"/>
      <c r="IJY39" s="569"/>
      <c r="IJZ39" s="569"/>
      <c r="IKA39" s="569"/>
      <c r="IKB39" s="569"/>
      <c r="IKC39" s="569"/>
      <c r="IKD39" s="569"/>
      <c r="IKE39" s="569"/>
      <c r="IKF39" s="569"/>
      <c r="IKG39" s="569"/>
      <c r="IKH39" s="569"/>
      <c r="IKI39" s="569"/>
      <c r="IKJ39" s="569"/>
      <c r="IKK39" s="569"/>
      <c r="IKL39" s="569"/>
      <c r="IKM39" s="569"/>
      <c r="IKN39" s="569"/>
      <c r="IKO39" s="569"/>
      <c r="IKP39" s="569"/>
      <c r="IKQ39" s="569"/>
      <c r="IKR39" s="569"/>
      <c r="IKS39" s="569"/>
      <c r="IKT39" s="569"/>
      <c r="IKU39" s="569"/>
      <c r="IKV39" s="569"/>
      <c r="IKW39" s="569"/>
      <c r="IKX39" s="569"/>
      <c r="IKY39" s="569"/>
      <c r="IKZ39" s="569"/>
      <c r="ILA39" s="569"/>
      <c r="ILB39" s="569"/>
      <c r="ILC39" s="569"/>
      <c r="ILD39" s="569"/>
      <c r="ILE39" s="569"/>
      <c r="ILF39" s="569"/>
      <c r="ILG39" s="569"/>
      <c r="ILH39" s="569"/>
      <c r="ILI39" s="569"/>
      <c r="ILJ39" s="569"/>
      <c r="ILK39" s="569"/>
      <c r="ILL39" s="569"/>
      <c r="ILM39" s="569"/>
      <c r="ILN39" s="569"/>
      <c r="ILO39" s="569"/>
      <c r="ILP39" s="569"/>
      <c r="ILQ39" s="569"/>
      <c r="ILR39" s="569"/>
      <c r="ILS39" s="569"/>
      <c r="ILT39" s="569"/>
      <c r="ILU39" s="569"/>
      <c r="ILV39" s="569"/>
      <c r="ILW39" s="569"/>
      <c r="ILX39" s="569"/>
      <c r="ILY39" s="569"/>
      <c r="ILZ39" s="569"/>
      <c r="IMA39" s="569"/>
      <c r="IMB39" s="569"/>
      <c r="IMC39" s="569"/>
      <c r="IMD39" s="569"/>
      <c r="IME39" s="569"/>
      <c r="IMF39" s="569"/>
      <c r="IMG39" s="569"/>
      <c r="IMH39" s="569"/>
      <c r="IMI39" s="569"/>
      <c r="IMJ39" s="569"/>
      <c r="IMK39" s="569"/>
      <c r="IML39" s="569"/>
      <c r="IMM39" s="569"/>
      <c r="IMN39" s="569"/>
      <c r="IMO39" s="569"/>
      <c r="IMP39" s="569"/>
      <c r="IMQ39" s="569"/>
      <c r="IMR39" s="569"/>
      <c r="IMS39" s="569"/>
      <c r="IMT39" s="569"/>
      <c r="IMU39" s="569"/>
      <c r="IMV39" s="569"/>
      <c r="IMW39" s="569"/>
      <c r="IMX39" s="569"/>
      <c r="IMY39" s="569"/>
      <c r="IMZ39" s="569"/>
      <c r="INA39" s="569"/>
      <c r="INB39" s="569"/>
      <c r="INC39" s="569"/>
      <c r="IND39" s="569"/>
      <c r="INE39" s="569"/>
      <c r="INF39" s="569"/>
      <c r="ING39" s="569"/>
      <c r="INH39" s="569"/>
      <c r="INI39" s="569"/>
      <c r="INJ39" s="569"/>
      <c r="INK39" s="569"/>
      <c r="INL39" s="569"/>
      <c r="INM39" s="569"/>
      <c r="INN39" s="569"/>
      <c r="INO39" s="569"/>
      <c r="INP39" s="569"/>
      <c r="INQ39" s="569"/>
      <c r="INR39" s="569"/>
      <c r="INS39" s="569"/>
      <c r="INT39" s="569"/>
      <c r="INU39" s="569"/>
      <c r="INV39" s="569"/>
      <c r="INW39" s="569"/>
      <c r="INX39" s="569"/>
      <c r="INY39" s="569"/>
      <c r="INZ39" s="569"/>
      <c r="IOA39" s="569"/>
      <c r="IOB39" s="569"/>
      <c r="IOC39" s="569"/>
      <c r="IOD39" s="569"/>
      <c r="IOE39" s="569"/>
      <c r="IOF39" s="569"/>
      <c r="IOG39" s="569"/>
      <c r="IOH39" s="569"/>
      <c r="IOI39" s="569"/>
      <c r="IOJ39" s="569"/>
      <c r="IOK39" s="569"/>
      <c r="IOL39" s="569"/>
      <c r="IOM39" s="569"/>
      <c r="ION39" s="569"/>
      <c r="IOO39" s="569"/>
      <c r="IOP39" s="569"/>
      <c r="IOQ39" s="569"/>
      <c r="IOR39" s="569"/>
      <c r="IOS39" s="569"/>
      <c r="IOT39" s="569"/>
      <c r="IOU39" s="569"/>
      <c r="IOV39" s="569"/>
      <c r="IOW39" s="569"/>
      <c r="IOX39" s="569"/>
      <c r="IOY39" s="569"/>
      <c r="IOZ39" s="569"/>
      <c r="IPA39" s="569"/>
      <c r="IPB39" s="569"/>
      <c r="IPC39" s="569"/>
      <c r="IPD39" s="569"/>
      <c r="IPE39" s="569"/>
      <c r="IPF39" s="569"/>
      <c r="IPG39" s="569"/>
      <c r="IPH39" s="569"/>
      <c r="IPI39" s="569"/>
      <c r="IPJ39" s="569"/>
      <c r="IPK39" s="569"/>
      <c r="IPL39" s="569"/>
      <c r="IPM39" s="569"/>
      <c r="IPN39" s="569"/>
      <c r="IPO39" s="569"/>
      <c r="IPP39" s="569"/>
      <c r="IPQ39" s="569"/>
      <c r="IPR39" s="569"/>
      <c r="IPS39" s="569"/>
      <c r="IPT39" s="569"/>
      <c r="IPU39" s="569"/>
      <c r="IPV39" s="569"/>
      <c r="IPW39" s="569"/>
      <c r="IPX39" s="569"/>
      <c r="IPY39" s="569"/>
      <c r="IPZ39" s="569"/>
      <c r="IQA39" s="569"/>
      <c r="IQB39" s="569"/>
      <c r="IQC39" s="569"/>
      <c r="IQD39" s="569"/>
      <c r="IQE39" s="569"/>
      <c r="IQF39" s="569"/>
      <c r="IQG39" s="569"/>
      <c r="IQH39" s="569"/>
      <c r="IQI39" s="569"/>
      <c r="IQJ39" s="569"/>
      <c r="IQK39" s="569"/>
      <c r="IQL39" s="569"/>
      <c r="IQM39" s="569"/>
      <c r="IQN39" s="569"/>
      <c r="IQO39" s="569"/>
      <c r="IQP39" s="569"/>
      <c r="IQQ39" s="569"/>
      <c r="IQR39" s="569"/>
      <c r="IQS39" s="569"/>
      <c r="IQT39" s="569"/>
      <c r="IQU39" s="569"/>
      <c r="IQV39" s="569"/>
      <c r="IQW39" s="569"/>
      <c r="IQX39" s="569"/>
      <c r="IQY39" s="569"/>
      <c r="IQZ39" s="569"/>
      <c r="IRA39" s="569"/>
      <c r="IRB39" s="569"/>
      <c r="IRC39" s="569"/>
      <c r="IRD39" s="569"/>
      <c r="IRE39" s="569"/>
      <c r="IRF39" s="569"/>
      <c r="IRG39" s="569"/>
      <c r="IRH39" s="569"/>
      <c r="IRI39" s="569"/>
      <c r="IRJ39" s="569"/>
      <c r="IRK39" s="569"/>
      <c r="IRL39" s="569"/>
      <c r="IRM39" s="569"/>
      <c r="IRN39" s="569"/>
      <c r="IRO39" s="569"/>
      <c r="IRP39" s="569"/>
      <c r="IRQ39" s="569"/>
      <c r="IRR39" s="569"/>
      <c r="IRS39" s="569"/>
      <c r="IRT39" s="569"/>
      <c r="IRU39" s="569"/>
      <c r="IRV39" s="569"/>
      <c r="IRW39" s="569"/>
      <c r="IRX39" s="569"/>
      <c r="IRY39" s="569"/>
      <c r="IRZ39" s="569"/>
      <c r="ISA39" s="569"/>
      <c r="ISB39" s="569"/>
      <c r="ISC39" s="569"/>
      <c r="ISD39" s="569"/>
      <c r="ISE39" s="569"/>
      <c r="ISF39" s="569"/>
      <c r="ISG39" s="569"/>
      <c r="ISH39" s="569"/>
      <c r="ISI39" s="569"/>
      <c r="ISJ39" s="569"/>
      <c r="ISK39" s="569"/>
      <c r="ISL39" s="569"/>
      <c r="ISM39" s="569"/>
      <c r="ISN39" s="569"/>
      <c r="ISO39" s="569"/>
      <c r="ISP39" s="569"/>
      <c r="ISQ39" s="569"/>
      <c r="ISR39" s="569"/>
      <c r="ISS39" s="569"/>
      <c r="IST39" s="569"/>
      <c r="ISU39" s="569"/>
      <c r="ISV39" s="569"/>
      <c r="ISW39" s="569"/>
      <c r="ISX39" s="569"/>
      <c r="ISY39" s="569"/>
      <c r="ISZ39" s="569"/>
      <c r="ITA39" s="569"/>
      <c r="ITB39" s="569"/>
      <c r="ITC39" s="569"/>
      <c r="ITD39" s="569"/>
      <c r="ITE39" s="569"/>
      <c r="ITF39" s="569"/>
      <c r="ITG39" s="569"/>
      <c r="ITH39" s="569"/>
      <c r="ITI39" s="569"/>
      <c r="ITJ39" s="569"/>
      <c r="ITK39" s="569"/>
      <c r="ITL39" s="569"/>
      <c r="ITM39" s="569"/>
      <c r="ITN39" s="569"/>
      <c r="ITO39" s="569"/>
      <c r="ITP39" s="569"/>
      <c r="ITQ39" s="569"/>
      <c r="ITR39" s="569"/>
      <c r="ITS39" s="569"/>
      <c r="ITT39" s="569"/>
      <c r="ITU39" s="569"/>
      <c r="ITV39" s="569"/>
      <c r="ITW39" s="569"/>
      <c r="ITX39" s="569"/>
      <c r="ITY39" s="569"/>
      <c r="ITZ39" s="569"/>
      <c r="IUA39" s="569"/>
      <c r="IUB39" s="569"/>
      <c r="IUC39" s="569"/>
      <c r="IUD39" s="569"/>
      <c r="IUE39" s="569"/>
      <c r="IUF39" s="569"/>
      <c r="IUG39" s="569"/>
      <c r="IUH39" s="569"/>
      <c r="IUI39" s="569"/>
      <c r="IUJ39" s="569"/>
      <c r="IUK39" s="569"/>
      <c r="IUL39" s="569"/>
      <c r="IUM39" s="569"/>
      <c r="IUN39" s="569"/>
      <c r="IUO39" s="569"/>
      <c r="IUP39" s="569"/>
      <c r="IUQ39" s="569"/>
      <c r="IUR39" s="569"/>
      <c r="IUS39" s="569"/>
      <c r="IUT39" s="569"/>
      <c r="IUU39" s="569"/>
      <c r="IUV39" s="569"/>
      <c r="IUW39" s="569"/>
      <c r="IUX39" s="569"/>
      <c r="IUY39" s="569"/>
      <c r="IUZ39" s="569"/>
      <c r="IVA39" s="569"/>
      <c r="IVB39" s="569"/>
      <c r="IVC39" s="569"/>
      <c r="IVD39" s="569"/>
      <c r="IVE39" s="569"/>
      <c r="IVF39" s="569"/>
      <c r="IVG39" s="569"/>
      <c r="IVH39" s="569"/>
      <c r="IVI39" s="569"/>
      <c r="IVJ39" s="569"/>
      <c r="IVK39" s="569"/>
      <c r="IVL39" s="569"/>
      <c r="IVM39" s="569"/>
      <c r="IVN39" s="569"/>
      <c r="IVO39" s="569"/>
      <c r="IVP39" s="569"/>
      <c r="IVQ39" s="569"/>
      <c r="IVR39" s="569"/>
      <c r="IVS39" s="569"/>
      <c r="IVT39" s="569"/>
      <c r="IVU39" s="569"/>
      <c r="IVV39" s="569"/>
      <c r="IVW39" s="569"/>
      <c r="IVX39" s="569"/>
      <c r="IVY39" s="569"/>
      <c r="IVZ39" s="569"/>
      <c r="IWA39" s="569"/>
      <c r="IWB39" s="569"/>
      <c r="IWC39" s="569"/>
      <c r="IWD39" s="569"/>
      <c r="IWE39" s="569"/>
      <c r="IWF39" s="569"/>
      <c r="IWG39" s="569"/>
      <c r="IWH39" s="569"/>
      <c r="IWI39" s="569"/>
      <c r="IWJ39" s="569"/>
      <c r="IWK39" s="569"/>
      <c r="IWL39" s="569"/>
      <c r="IWM39" s="569"/>
      <c r="IWN39" s="569"/>
      <c r="IWO39" s="569"/>
      <c r="IWP39" s="569"/>
      <c r="IWQ39" s="569"/>
      <c r="IWR39" s="569"/>
      <c r="IWS39" s="569"/>
      <c r="IWT39" s="569"/>
      <c r="IWU39" s="569"/>
      <c r="IWV39" s="569"/>
      <c r="IWW39" s="569"/>
      <c r="IWX39" s="569"/>
      <c r="IWY39" s="569"/>
      <c r="IWZ39" s="569"/>
      <c r="IXA39" s="569"/>
      <c r="IXB39" s="569"/>
      <c r="IXC39" s="569"/>
      <c r="IXD39" s="569"/>
      <c r="IXE39" s="569"/>
      <c r="IXF39" s="569"/>
      <c r="IXG39" s="569"/>
      <c r="IXH39" s="569"/>
      <c r="IXI39" s="569"/>
      <c r="IXJ39" s="569"/>
      <c r="IXK39" s="569"/>
      <c r="IXL39" s="569"/>
      <c r="IXM39" s="569"/>
      <c r="IXN39" s="569"/>
      <c r="IXO39" s="569"/>
      <c r="IXP39" s="569"/>
      <c r="IXQ39" s="569"/>
      <c r="IXR39" s="569"/>
      <c r="IXS39" s="569"/>
      <c r="IXT39" s="569"/>
      <c r="IXU39" s="569"/>
      <c r="IXV39" s="569"/>
      <c r="IXW39" s="569"/>
      <c r="IXX39" s="569"/>
      <c r="IXY39" s="569"/>
      <c r="IXZ39" s="569"/>
      <c r="IYA39" s="569"/>
      <c r="IYB39" s="569"/>
      <c r="IYC39" s="569"/>
      <c r="IYD39" s="569"/>
      <c r="IYE39" s="569"/>
      <c r="IYF39" s="569"/>
      <c r="IYG39" s="569"/>
      <c r="IYH39" s="569"/>
      <c r="IYI39" s="569"/>
      <c r="IYJ39" s="569"/>
      <c r="IYK39" s="569"/>
      <c r="IYL39" s="569"/>
      <c r="IYM39" s="569"/>
      <c r="IYN39" s="569"/>
      <c r="IYO39" s="569"/>
      <c r="IYP39" s="569"/>
      <c r="IYQ39" s="569"/>
      <c r="IYR39" s="569"/>
      <c r="IYS39" s="569"/>
      <c r="IYT39" s="569"/>
      <c r="IYU39" s="569"/>
      <c r="IYV39" s="569"/>
      <c r="IYW39" s="569"/>
      <c r="IYX39" s="569"/>
      <c r="IYY39" s="569"/>
      <c r="IYZ39" s="569"/>
      <c r="IZA39" s="569"/>
      <c r="IZB39" s="569"/>
      <c r="IZC39" s="569"/>
      <c r="IZD39" s="569"/>
      <c r="IZE39" s="569"/>
      <c r="IZF39" s="569"/>
      <c r="IZG39" s="569"/>
      <c r="IZH39" s="569"/>
      <c r="IZI39" s="569"/>
      <c r="IZJ39" s="569"/>
      <c r="IZK39" s="569"/>
      <c r="IZL39" s="569"/>
      <c r="IZM39" s="569"/>
      <c r="IZN39" s="569"/>
      <c r="IZO39" s="569"/>
      <c r="IZP39" s="569"/>
      <c r="IZQ39" s="569"/>
      <c r="IZR39" s="569"/>
      <c r="IZS39" s="569"/>
      <c r="IZT39" s="569"/>
      <c r="IZU39" s="569"/>
      <c r="IZV39" s="569"/>
      <c r="IZW39" s="569"/>
      <c r="IZX39" s="569"/>
      <c r="IZY39" s="569"/>
      <c r="IZZ39" s="569"/>
      <c r="JAA39" s="569"/>
      <c r="JAB39" s="569"/>
      <c r="JAC39" s="569"/>
      <c r="JAD39" s="569"/>
      <c r="JAE39" s="569"/>
      <c r="JAF39" s="569"/>
      <c r="JAG39" s="569"/>
      <c r="JAH39" s="569"/>
      <c r="JAI39" s="569"/>
      <c r="JAJ39" s="569"/>
      <c r="JAK39" s="569"/>
      <c r="JAL39" s="569"/>
      <c r="JAM39" s="569"/>
      <c r="JAN39" s="569"/>
      <c r="JAO39" s="569"/>
      <c r="JAP39" s="569"/>
      <c r="JAQ39" s="569"/>
      <c r="JAR39" s="569"/>
      <c r="JAS39" s="569"/>
      <c r="JAT39" s="569"/>
      <c r="JAU39" s="569"/>
      <c r="JAV39" s="569"/>
      <c r="JAW39" s="569"/>
      <c r="JAX39" s="569"/>
      <c r="JAY39" s="569"/>
      <c r="JAZ39" s="569"/>
      <c r="JBA39" s="569"/>
      <c r="JBB39" s="569"/>
      <c r="JBC39" s="569"/>
      <c r="JBD39" s="569"/>
      <c r="JBE39" s="569"/>
      <c r="JBF39" s="569"/>
      <c r="JBG39" s="569"/>
      <c r="JBH39" s="569"/>
      <c r="JBI39" s="569"/>
      <c r="JBJ39" s="569"/>
      <c r="JBK39" s="569"/>
      <c r="JBL39" s="569"/>
      <c r="JBM39" s="569"/>
      <c r="JBN39" s="569"/>
      <c r="JBO39" s="569"/>
      <c r="JBP39" s="569"/>
      <c r="JBQ39" s="569"/>
      <c r="JBR39" s="569"/>
      <c r="JBS39" s="569"/>
      <c r="JBT39" s="569"/>
      <c r="JBU39" s="569"/>
      <c r="JBV39" s="569"/>
      <c r="JBW39" s="569"/>
      <c r="JBX39" s="569"/>
      <c r="JBY39" s="569"/>
      <c r="JBZ39" s="569"/>
      <c r="JCA39" s="569"/>
      <c r="JCB39" s="569"/>
      <c r="JCC39" s="569"/>
      <c r="JCD39" s="569"/>
      <c r="JCE39" s="569"/>
      <c r="JCF39" s="569"/>
      <c r="JCG39" s="569"/>
      <c r="JCH39" s="569"/>
      <c r="JCI39" s="569"/>
      <c r="JCJ39" s="569"/>
      <c r="JCK39" s="569"/>
      <c r="JCL39" s="569"/>
      <c r="JCM39" s="569"/>
      <c r="JCN39" s="569"/>
      <c r="JCO39" s="569"/>
      <c r="JCP39" s="569"/>
      <c r="JCQ39" s="569"/>
      <c r="JCR39" s="569"/>
      <c r="JCS39" s="569"/>
      <c r="JCT39" s="569"/>
      <c r="JCU39" s="569"/>
      <c r="JCV39" s="569"/>
      <c r="JCW39" s="569"/>
      <c r="JCX39" s="569"/>
      <c r="JCY39" s="569"/>
      <c r="JCZ39" s="569"/>
      <c r="JDA39" s="569"/>
      <c r="JDB39" s="569"/>
      <c r="JDC39" s="569"/>
      <c r="JDD39" s="569"/>
      <c r="JDE39" s="569"/>
      <c r="JDF39" s="569"/>
      <c r="JDG39" s="569"/>
      <c r="JDH39" s="569"/>
      <c r="JDI39" s="569"/>
      <c r="JDJ39" s="569"/>
      <c r="JDK39" s="569"/>
      <c r="JDL39" s="569"/>
      <c r="JDM39" s="569"/>
      <c r="JDN39" s="569"/>
      <c r="JDO39" s="569"/>
      <c r="JDP39" s="569"/>
      <c r="JDQ39" s="569"/>
      <c r="JDR39" s="569"/>
      <c r="JDS39" s="569"/>
      <c r="JDT39" s="569"/>
      <c r="JDU39" s="569"/>
      <c r="JDV39" s="569"/>
      <c r="JDW39" s="569"/>
      <c r="JDX39" s="569"/>
      <c r="JDY39" s="569"/>
      <c r="JDZ39" s="569"/>
      <c r="JEA39" s="569"/>
      <c r="JEB39" s="569"/>
      <c r="JEC39" s="569"/>
      <c r="JED39" s="569"/>
      <c r="JEE39" s="569"/>
      <c r="JEF39" s="569"/>
      <c r="JEG39" s="569"/>
      <c r="JEH39" s="569"/>
      <c r="JEI39" s="569"/>
      <c r="JEJ39" s="569"/>
      <c r="JEK39" s="569"/>
      <c r="JEL39" s="569"/>
      <c r="JEM39" s="569"/>
      <c r="JEN39" s="569"/>
      <c r="JEO39" s="569"/>
      <c r="JEP39" s="569"/>
      <c r="JEQ39" s="569"/>
      <c r="JER39" s="569"/>
      <c r="JES39" s="569"/>
      <c r="JET39" s="569"/>
      <c r="JEU39" s="569"/>
      <c r="JEV39" s="569"/>
      <c r="JEW39" s="569"/>
      <c r="JEX39" s="569"/>
      <c r="JEY39" s="569"/>
      <c r="JEZ39" s="569"/>
      <c r="JFA39" s="569"/>
      <c r="JFB39" s="569"/>
      <c r="JFC39" s="569"/>
      <c r="JFD39" s="569"/>
      <c r="JFE39" s="569"/>
      <c r="JFF39" s="569"/>
      <c r="JFG39" s="569"/>
      <c r="JFH39" s="569"/>
      <c r="JFI39" s="569"/>
      <c r="JFJ39" s="569"/>
      <c r="JFK39" s="569"/>
      <c r="JFL39" s="569"/>
      <c r="JFM39" s="569"/>
      <c r="JFN39" s="569"/>
      <c r="JFO39" s="569"/>
      <c r="JFP39" s="569"/>
      <c r="JFQ39" s="569"/>
      <c r="JFR39" s="569"/>
      <c r="JFS39" s="569"/>
      <c r="JFT39" s="569"/>
      <c r="JFU39" s="569"/>
      <c r="JFV39" s="569"/>
      <c r="JFW39" s="569"/>
      <c r="JFX39" s="569"/>
      <c r="JFY39" s="569"/>
      <c r="JFZ39" s="569"/>
      <c r="JGA39" s="569"/>
      <c r="JGB39" s="569"/>
      <c r="JGC39" s="569"/>
      <c r="JGD39" s="569"/>
      <c r="JGE39" s="569"/>
      <c r="JGF39" s="569"/>
      <c r="JGG39" s="569"/>
      <c r="JGH39" s="569"/>
      <c r="JGI39" s="569"/>
      <c r="JGJ39" s="569"/>
      <c r="JGK39" s="569"/>
      <c r="JGL39" s="569"/>
      <c r="JGM39" s="569"/>
      <c r="JGN39" s="569"/>
      <c r="JGO39" s="569"/>
      <c r="JGP39" s="569"/>
      <c r="JGQ39" s="569"/>
      <c r="JGR39" s="569"/>
      <c r="JGS39" s="569"/>
      <c r="JGT39" s="569"/>
      <c r="JGU39" s="569"/>
      <c r="JGV39" s="569"/>
      <c r="JGW39" s="569"/>
      <c r="JGX39" s="569"/>
      <c r="JGY39" s="569"/>
      <c r="JGZ39" s="569"/>
      <c r="JHA39" s="569"/>
      <c r="JHB39" s="569"/>
      <c r="JHC39" s="569"/>
      <c r="JHD39" s="569"/>
      <c r="JHE39" s="569"/>
      <c r="JHF39" s="569"/>
      <c r="JHG39" s="569"/>
      <c r="JHH39" s="569"/>
      <c r="JHI39" s="569"/>
      <c r="JHJ39" s="569"/>
      <c r="JHK39" s="569"/>
      <c r="JHL39" s="569"/>
      <c r="JHM39" s="569"/>
      <c r="JHN39" s="569"/>
      <c r="JHO39" s="569"/>
      <c r="JHP39" s="569"/>
      <c r="JHQ39" s="569"/>
      <c r="JHR39" s="569"/>
      <c r="JHS39" s="569"/>
      <c r="JHT39" s="569"/>
      <c r="JHU39" s="569"/>
      <c r="JHV39" s="569"/>
      <c r="JHW39" s="569"/>
      <c r="JHX39" s="569"/>
      <c r="JHY39" s="569"/>
      <c r="JHZ39" s="569"/>
      <c r="JIA39" s="569"/>
      <c r="JIB39" s="569"/>
      <c r="JIC39" s="569"/>
      <c r="JID39" s="569"/>
      <c r="JIE39" s="569"/>
      <c r="JIF39" s="569"/>
      <c r="JIG39" s="569"/>
      <c r="JIH39" s="569"/>
      <c r="JII39" s="569"/>
      <c r="JIJ39" s="569"/>
      <c r="JIK39" s="569"/>
      <c r="JIL39" s="569"/>
      <c r="JIM39" s="569"/>
      <c r="JIN39" s="569"/>
      <c r="JIO39" s="569"/>
      <c r="JIP39" s="569"/>
      <c r="JIQ39" s="569"/>
      <c r="JIR39" s="569"/>
      <c r="JIS39" s="569"/>
      <c r="JIT39" s="569"/>
      <c r="JIU39" s="569"/>
      <c r="JIV39" s="569"/>
      <c r="JIW39" s="569"/>
      <c r="JIX39" s="569"/>
      <c r="JIY39" s="569"/>
      <c r="JIZ39" s="569"/>
      <c r="JJA39" s="569"/>
      <c r="JJB39" s="569"/>
      <c r="JJC39" s="569"/>
      <c r="JJD39" s="569"/>
      <c r="JJE39" s="569"/>
      <c r="JJF39" s="569"/>
      <c r="JJG39" s="569"/>
      <c r="JJH39" s="569"/>
      <c r="JJI39" s="569"/>
      <c r="JJJ39" s="569"/>
      <c r="JJK39" s="569"/>
      <c r="JJL39" s="569"/>
      <c r="JJM39" s="569"/>
      <c r="JJN39" s="569"/>
      <c r="JJO39" s="569"/>
      <c r="JJP39" s="569"/>
      <c r="JJQ39" s="569"/>
      <c r="JJR39" s="569"/>
      <c r="JJS39" s="569"/>
      <c r="JJT39" s="569"/>
      <c r="JJU39" s="569"/>
      <c r="JJV39" s="569"/>
      <c r="JJW39" s="569"/>
      <c r="JJX39" s="569"/>
      <c r="JJY39" s="569"/>
      <c r="JJZ39" s="569"/>
      <c r="JKA39" s="569"/>
      <c r="JKB39" s="569"/>
      <c r="JKC39" s="569"/>
      <c r="JKD39" s="569"/>
      <c r="JKE39" s="569"/>
      <c r="JKF39" s="569"/>
      <c r="JKG39" s="569"/>
      <c r="JKH39" s="569"/>
      <c r="JKI39" s="569"/>
      <c r="JKJ39" s="569"/>
      <c r="JKK39" s="569"/>
      <c r="JKL39" s="569"/>
      <c r="JKM39" s="569"/>
      <c r="JKN39" s="569"/>
      <c r="JKO39" s="569"/>
      <c r="JKP39" s="569"/>
      <c r="JKQ39" s="569"/>
      <c r="JKR39" s="569"/>
      <c r="JKS39" s="569"/>
      <c r="JKT39" s="569"/>
      <c r="JKU39" s="569"/>
      <c r="JKV39" s="569"/>
      <c r="JKW39" s="569"/>
      <c r="JKX39" s="569"/>
      <c r="JKY39" s="569"/>
      <c r="JKZ39" s="569"/>
      <c r="JLA39" s="569"/>
      <c r="JLB39" s="569"/>
      <c r="JLC39" s="569"/>
      <c r="JLD39" s="569"/>
      <c r="JLE39" s="569"/>
      <c r="JLF39" s="569"/>
      <c r="JLG39" s="569"/>
      <c r="JLH39" s="569"/>
      <c r="JLI39" s="569"/>
      <c r="JLJ39" s="569"/>
      <c r="JLK39" s="569"/>
      <c r="JLL39" s="569"/>
      <c r="JLM39" s="569"/>
      <c r="JLN39" s="569"/>
      <c r="JLO39" s="569"/>
      <c r="JLP39" s="569"/>
      <c r="JLQ39" s="569"/>
      <c r="JLR39" s="569"/>
      <c r="JLS39" s="569"/>
      <c r="JLT39" s="569"/>
      <c r="JLU39" s="569"/>
      <c r="JLV39" s="569"/>
      <c r="JLW39" s="569"/>
      <c r="JLX39" s="569"/>
      <c r="JLY39" s="569"/>
      <c r="JLZ39" s="569"/>
      <c r="JMA39" s="569"/>
      <c r="JMB39" s="569"/>
      <c r="JMC39" s="569"/>
      <c r="JMD39" s="569"/>
      <c r="JME39" s="569"/>
      <c r="JMF39" s="569"/>
      <c r="JMG39" s="569"/>
      <c r="JMH39" s="569"/>
      <c r="JMI39" s="569"/>
      <c r="JMJ39" s="569"/>
      <c r="JMK39" s="569"/>
      <c r="JML39" s="569"/>
      <c r="JMM39" s="569"/>
      <c r="JMN39" s="569"/>
      <c r="JMO39" s="569"/>
      <c r="JMP39" s="569"/>
      <c r="JMQ39" s="569"/>
      <c r="JMR39" s="569"/>
      <c r="JMS39" s="569"/>
      <c r="JMT39" s="569"/>
      <c r="JMU39" s="569"/>
      <c r="JMV39" s="569"/>
      <c r="JMW39" s="569"/>
      <c r="JMX39" s="569"/>
      <c r="JMY39" s="569"/>
      <c r="JMZ39" s="569"/>
      <c r="JNA39" s="569"/>
      <c r="JNB39" s="569"/>
      <c r="JNC39" s="569"/>
      <c r="JND39" s="569"/>
      <c r="JNE39" s="569"/>
      <c r="JNF39" s="569"/>
      <c r="JNG39" s="569"/>
      <c r="JNH39" s="569"/>
      <c r="JNI39" s="569"/>
      <c r="JNJ39" s="569"/>
      <c r="JNK39" s="569"/>
      <c r="JNL39" s="569"/>
      <c r="JNM39" s="569"/>
      <c r="JNN39" s="569"/>
      <c r="JNO39" s="569"/>
      <c r="JNP39" s="569"/>
      <c r="JNQ39" s="569"/>
      <c r="JNR39" s="569"/>
      <c r="JNS39" s="569"/>
      <c r="JNT39" s="569"/>
      <c r="JNU39" s="569"/>
      <c r="JNV39" s="569"/>
      <c r="JNW39" s="569"/>
      <c r="JNX39" s="569"/>
      <c r="JNY39" s="569"/>
      <c r="JNZ39" s="569"/>
      <c r="JOA39" s="569"/>
      <c r="JOB39" s="569"/>
      <c r="JOC39" s="569"/>
      <c r="JOD39" s="569"/>
      <c r="JOE39" s="569"/>
      <c r="JOF39" s="569"/>
      <c r="JOG39" s="569"/>
      <c r="JOH39" s="569"/>
      <c r="JOI39" s="569"/>
      <c r="JOJ39" s="569"/>
      <c r="JOK39" s="569"/>
      <c r="JOL39" s="569"/>
      <c r="JOM39" s="569"/>
      <c r="JON39" s="569"/>
      <c r="JOO39" s="569"/>
      <c r="JOP39" s="569"/>
      <c r="JOQ39" s="569"/>
      <c r="JOR39" s="569"/>
      <c r="JOS39" s="569"/>
      <c r="JOT39" s="569"/>
      <c r="JOU39" s="569"/>
      <c r="JOV39" s="569"/>
      <c r="JOW39" s="569"/>
      <c r="JOX39" s="569"/>
      <c r="JOY39" s="569"/>
      <c r="JOZ39" s="569"/>
      <c r="JPA39" s="569"/>
      <c r="JPB39" s="569"/>
      <c r="JPC39" s="569"/>
      <c r="JPD39" s="569"/>
      <c r="JPE39" s="569"/>
      <c r="JPF39" s="569"/>
      <c r="JPG39" s="569"/>
      <c r="JPH39" s="569"/>
      <c r="JPI39" s="569"/>
      <c r="JPJ39" s="569"/>
      <c r="JPK39" s="569"/>
      <c r="JPL39" s="569"/>
      <c r="JPM39" s="569"/>
      <c r="JPN39" s="569"/>
      <c r="JPO39" s="569"/>
      <c r="JPP39" s="569"/>
      <c r="JPQ39" s="569"/>
      <c r="JPR39" s="569"/>
      <c r="JPS39" s="569"/>
      <c r="JPT39" s="569"/>
      <c r="JPU39" s="569"/>
      <c r="JPV39" s="569"/>
      <c r="JPW39" s="569"/>
      <c r="JPX39" s="569"/>
      <c r="JPY39" s="569"/>
      <c r="JPZ39" s="569"/>
      <c r="JQA39" s="569"/>
      <c r="JQB39" s="569"/>
      <c r="JQC39" s="569"/>
      <c r="JQD39" s="569"/>
      <c r="JQE39" s="569"/>
      <c r="JQF39" s="569"/>
      <c r="JQG39" s="569"/>
      <c r="JQH39" s="569"/>
      <c r="JQI39" s="569"/>
      <c r="JQJ39" s="569"/>
      <c r="JQK39" s="569"/>
      <c r="JQL39" s="569"/>
      <c r="JQM39" s="569"/>
      <c r="JQN39" s="569"/>
      <c r="JQO39" s="569"/>
      <c r="JQP39" s="569"/>
      <c r="JQQ39" s="569"/>
      <c r="JQR39" s="569"/>
      <c r="JQS39" s="569"/>
      <c r="JQT39" s="569"/>
      <c r="JQU39" s="569"/>
      <c r="JQV39" s="569"/>
      <c r="JQW39" s="569"/>
      <c r="JQX39" s="569"/>
      <c r="JQY39" s="569"/>
      <c r="JQZ39" s="569"/>
      <c r="JRA39" s="569"/>
      <c r="JRB39" s="569"/>
      <c r="JRC39" s="569"/>
      <c r="JRD39" s="569"/>
      <c r="JRE39" s="569"/>
      <c r="JRF39" s="569"/>
      <c r="JRG39" s="569"/>
      <c r="JRH39" s="569"/>
      <c r="JRI39" s="569"/>
      <c r="JRJ39" s="569"/>
      <c r="JRK39" s="569"/>
      <c r="JRL39" s="569"/>
      <c r="JRM39" s="569"/>
      <c r="JRN39" s="569"/>
      <c r="JRO39" s="569"/>
      <c r="JRP39" s="569"/>
      <c r="JRQ39" s="569"/>
      <c r="JRR39" s="569"/>
      <c r="JRS39" s="569"/>
      <c r="JRT39" s="569"/>
      <c r="JRU39" s="569"/>
      <c r="JRV39" s="569"/>
      <c r="JRW39" s="569"/>
      <c r="JRX39" s="569"/>
      <c r="JRY39" s="569"/>
      <c r="JRZ39" s="569"/>
      <c r="JSA39" s="569"/>
      <c r="JSB39" s="569"/>
      <c r="JSC39" s="569"/>
      <c r="JSD39" s="569"/>
      <c r="JSE39" s="569"/>
      <c r="JSF39" s="569"/>
      <c r="JSG39" s="569"/>
      <c r="JSH39" s="569"/>
      <c r="JSI39" s="569"/>
      <c r="JSJ39" s="569"/>
      <c r="JSK39" s="569"/>
      <c r="JSL39" s="569"/>
      <c r="JSM39" s="569"/>
      <c r="JSN39" s="569"/>
      <c r="JSO39" s="569"/>
      <c r="JSP39" s="569"/>
      <c r="JSQ39" s="569"/>
      <c r="JSR39" s="569"/>
      <c r="JSS39" s="569"/>
      <c r="JST39" s="569"/>
      <c r="JSU39" s="569"/>
      <c r="JSV39" s="569"/>
      <c r="JSW39" s="569"/>
      <c r="JSX39" s="569"/>
      <c r="JSY39" s="569"/>
      <c r="JSZ39" s="569"/>
      <c r="JTA39" s="569"/>
      <c r="JTB39" s="569"/>
      <c r="JTC39" s="569"/>
      <c r="JTD39" s="569"/>
      <c r="JTE39" s="569"/>
      <c r="JTF39" s="569"/>
      <c r="JTG39" s="569"/>
      <c r="JTH39" s="569"/>
      <c r="JTI39" s="569"/>
      <c r="JTJ39" s="569"/>
      <c r="JTK39" s="569"/>
      <c r="JTL39" s="569"/>
      <c r="JTM39" s="569"/>
      <c r="JTN39" s="569"/>
      <c r="JTO39" s="569"/>
      <c r="JTP39" s="569"/>
      <c r="JTQ39" s="569"/>
      <c r="JTR39" s="569"/>
      <c r="JTS39" s="569"/>
      <c r="JTT39" s="569"/>
      <c r="JTU39" s="569"/>
      <c r="JTV39" s="569"/>
      <c r="JTW39" s="569"/>
      <c r="JTX39" s="569"/>
      <c r="JTY39" s="569"/>
      <c r="JTZ39" s="569"/>
      <c r="JUA39" s="569"/>
      <c r="JUB39" s="569"/>
      <c r="JUC39" s="569"/>
      <c r="JUD39" s="569"/>
      <c r="JUE39" s="569"/>
      <c r="JUF39" s="569"/>
      <c r="JUG39" s="569"/>
      <c r="JUH39" s="569"/>
      <c r="JUI39" s="569"/>
      <c r="JUJ39" s="569"/>
      <c r="JUK39" s="569"/>
      <c r="JUL39" s="569"/>
      <c r="JUM39" s="569"/>
      <c r="JUN39" s="569"/>
      <c r="JUO39" s="569"/>
      <c r="JUP39" s="569"/>
      <c r="JUQ39" s="569"/>
      <c r="JUR39" s="569"/>
      <c r="JUS39" s="569"/>
      <c r="JUT39" s="569"/>
      <c r="JUU39" s="569"/>
      <c r="JUV39" s="569"/>
      <c r="JUW39" s="569"/>
      <c r="JUX39" s="569"/>
      <c r="JUY39" s="569"/>
      <c r="JUZ39" s="569"/>
      <c r="JVA39" s="569"/>
      <c r="JVB39" s="569"/>
      <c r="JVC39" s="569"/>
      <c r="JVD39" s="569"/>
      <c r="JVE39" s="569"/>
      <c r="JVF39" s="569"/>
      <c r="JVG39" s="569"/>
      <c r="JVH39" s="569"/>
      <c r="JVI39" s="569"/>
      <c r="JVJ39" s="569"/>
      <c r="JVK39" s="569"/>
      <c r="JVL39" s="569"/>
      <c r="JVM39" s="569"/>
      <c r="JVN39" s="569"/>
      <c r="JVO39" s="569"/>
      <c r="JVP39" s="569"/>
      <c r="JVQ39" s="569"/>
      <c r="JVR39" s="569"/>
      <c r="JVS39" s="569"/>
      <c r="JVT39" s="569"/>
      <c r="JVU39" s="569"/>
      <c r="JVV39" s="569"/>
      <c r="JVW39" s="569"/>
      <c r="JVX39" s="569"/>
      <c r="JVY39" s="569"/>
      <c r="JVZ39" s="569"/>
      <c r="JWA39" s="569"/>
      <c r="JWB39" s="569"/>
      <c r="JWC39" s="569"/>
      <c r="JWD39" s="569"/>
      <c r="JWE39" s="569"/>
      <c r="JWF39" s="569"/>
      <c r="JWG39" s="569"/>
      <c r="JWH39" s="569"/>
      <c r="JWI39" s="569"/>
      <c r="JWJ39" s="569"/>
      <c r="JWK39" s="569"/>
      <c r="JWL39" s="569"/>
      <c r="JWM39" s="569"/>
      <c r="JWN39" s="569"/>
      <c r="JWO39" s="569"/>
      <c r="JWP39" s="569"/>
      <c r="JWQ39" s="569"/>
      <c r="JWR39" s="569"/>
      <c r="JWS39" s="569"/>
      <c r="JWT39" s="569"/>
      <c r="JWU39" s="569"/>
      <c r="JWV39" s="569"/>
      <c r="JWW39" s="569"/>
      <c r="JWX39" s="569"/>
      <c r="JWY39" s="569"/>
      <c r="JWZ39" s="569"/>
      <c r="JXA39" s="569"/>
      <c r="JXB39" s="569"/>
      <c r="JXC39" s="569"/>
      <c r="JXD39" s="569"/>
      <c r="JXE39" s="569"/>
      <c r="JXF39" s="569"/>
      <c r="JXG39" s="569"/>
      <c r="JXH39" s="569"/>
      <c r="JXI39" s="569"/>
      <c r="JXJ39" s="569"/>
      <c r="JXK39" s="569"/>
      <c r="JXL39" s="569"/>
      <c r="JXM39" s="569"/>
      <c r="JXN39" s="569"/>
      <c r="JXO39" s="569"/>
      <c r="JXP39" s="569"/>
      <c r="JXQ39" s="569"/>
      <c r="JXR39" s="569"/>
      <c r="JXS39" s="569"/>
      <c r="JXT39" s="569"/>
      <c r="JXU39" s="569"/>
      <c r="JXV39" s="569"/>
      <c r="JXW39" s="569"/>
      <c r="JXX39" s="569"/>
      <c r="JXY39" s="569"/>
      <c r="JXZ39" s="569"/>
      <c r="JYA39" s="569"/>
      <c r="JYB39" s="569"/>
      <c r="JYC39" s="569"/>
      <c r="JYD39" s="569"/>
      <c r="JYE39" s="569"/>
      <c r="JYF39" s="569"/>
      <c r="JYG39" s="569"/>
      <c r="JYH39" s="569"/>
      <c r="JYI39" s="569"/>
      <c r="JYJ39" s="569"/>
      <c r="JYK39" s="569"/>
      <c r="JYL39" s="569"/>
      <c r="JYM39" s="569"/>
      <c r="JYN39" s="569"/>
      <c r="JYO39" s="569"/>
      <c r="JYP39" s="569"/>
      <c r="JYQ39" s="569"/>
      <c r="JYR39" s="569"/>
      <c r="JYS39" s="569"/>
      <c r="JYT39" s="569"/>
      <c r="JYU39" s="569"/>
      <c r="JYV39" s="569"/>
      <c r="JYW39" s="569"/>
      <c r="JYX39" s="569"/>
      <c r="JYY39" s="569"/>
      <c r="JYZ39" s="569"/>
      <c r="JZA39" s="569"/>
      <c r="JZB39" s="569"/>
      <c r="JZC39" s="569"/>
      <c r="JZD39" s="569"/>
      <c r="JZE39" s="569"/>
      <c r="JZF39" s="569"/>
      <c r="JZG39" s="569"/>
      <c r="JZH39" s="569"/>
      <c r="JZI39" s="569"/>
      <c r="JZJ39" s="569"/>
      <c r="JZK39" s="569"/>
      <c r="JZL39" s="569"/>
      <c r="JZM39" s="569"/>
      <c r="JZN39" s="569"/>
      <c r="JZO39" s="569"/>
      <c r="JZP39" s="569"/>
      <c r="JZQ39" s="569"/>
      <c r="JZR39" s="569"/>
      <c r="JZS39" s="569"/>
      <c r="JZT39" s="569"/>
      <c r="JZU39" s="569"/>
      <c r="JZV39" s="569"/>
      <c r="JZW39" s="569"/>
      <c r="JZX39" s="569"/>
      <c r="JZY39" s="569"/>
      <c r="JZZ39" s="569"/>
      <c r="KAA39" s="569"/>
      <c r="KAB39" s="569"/>
      <c r="KAC39" s="569"/>
      <c r="KAD39" s="569"/>
      <c r="KAE39" s="569"/>
      <c r="KAF39" s="569"/>
      <c r="KAG39" s="569"/>
      <c r="KAH39" s="569"/>
      <c r="KAI39" s="569"/>
      <c r="KAJ39" s="569"/>
      <c r="KAK39" s="569"/>
      <c r="KAL39" s="569"/>
      <c r="KAM39" s="569"/>
      <c r="KAN39" s="569"/>
      <c r="KAO39" s="569"/>
      <c r="KAP39" s="569"/>
      <c r="KAQ39" s="569"/>
      <c r="KAR39" s="569"/>
      <c r="KAS39" s="569"/>
      <c r="KAT39" s="569"/>
      <c r="KAU39" s="569"/>
      <c r="KAV39" s="569"/>
      <c r="KAW39" s="569"/>
      <c r="KAX39" s="569"/>
      <c r="KAY39" s="569"/>
      <c r="KAZ39" s="569"/>
      <c r="KBA39" s="569"/>
      <c r="KBB39" s="569"/>
      <c r="KBC39" s="569"/>
      <c r="KBD39" s="569"/>
      <c r="KBE39" s="569"/>
      <c r="KBF39" s="569"/>
      <c r="KBG39" s="569"/>
      <c r="KBH39" s="569"/>
      <c r="KBI39" s="569"/>
      <c r="KBJ39" s="569"/>
      <c r="KBK39" s="569"/>
      <c r="KBL39" s="569"/>
      <c r="KBM39" s="569"/>
      <c r="KBN39" s="569"/>
      <c r="KBO39" s="569"/>
      <c r="KBP39" s="569"/>
      <c r="KBQ39" s="569"/>
      <c r="KBR39" s="569"/>
      <c r="KBS39" s="569"/>
      <c r="KBT39" s="569"/>
      <c r="KBU39" s="569"/>
      <c r="KBV39" s="569"/>
      <c r="KBW39" s="569"/>
      <c r="KBX39" s="569"/>
      <c r="KBY39" s="569"/>
      <c r="KBZ39" s="569"/>
      <c r="KCA39" s="569"/>
      <c r="KCB39" s="569"/>
      <c r="KCC39" s="569"/>
      <c r="KCD39" s="569"/>
      <c r="KCE39" s="569"/>
      <c r="KCF39" s="569"/>
      <c r="KCG39" s="569"/>
      <c r="KCH39" s="569"/>
      <c r="KCI39" s="569"/>
      <c r="KCJ39" s="569"/>
      <c r="KCK39" s="569"/>
      <c r="KCL39" s="569"/>
      <c r="KCM39" s="569"/>
      <c r="KCN39" s="569"/>
      <c r="KCO39" s="569"/>
      <c r="KCP39" s="569"/>
      <c r="KCQ39" s="569"/>
      <c r="KCR39" s="569"/>
      <c r="KCS39" s="569"/>
      <c r="KCT39" s="569"/>
      <c r="KCU39" s="569"/>
      <c r="KCV39" s="569"/>
      <c r="KCW39" s="569"/>
      <c r="KCX39" s="569"/>
      <c r="KCY39" s="569"/>
      <c r="KCZ39" s="569"/>
      <c r="KDA39" s="569"/>
      <c r="KDB39" s="569"/>
      <c r="KDC39" s="569"/>
      <c r="KDD39" s="569"/>
      <c r="KDE39" s="569"/>
      <c r="KDF39" s="569"/>
      <c r="KDG39" s="569"/>
      <c r="KDH39" s="569"/>
      <c r="KDI39" s="569"/>
      <c r="KDJ39" s="569"/>
      <c r="KDK39" s="569"/>
      <c r="KDL39" s="569"/>
      <c r="KDM39" s="569"/>
      <c r="KDN39" s="569"/>
      <c r="KDO39" s="569"/>
      <c r="KDP39" s="569"/>
      <c r="KDQ39" s="569"/>
      <c r="KDR39" s="569"/>
      <c r="KDS39" s="569"/>
      <c r="KDT39" s="569"/>
      <c r="KDU39" s="569"/>
      <c r="KDV39" s="569"/>
      <c r="KDW39" s="569"/>
      <c r="KDX39" s="569"/>
      <c r="KDY39" s="569"/>
      <c r="KDZ39" s="569"/>
      <c r="KEA39" s="569"/>
      <c r="KEB39" s="569"/>
      <c r="KEC39" s="569"/>
      <c r="KED39" s="569"/>
      <c r="KEE39" s="569"/>
      <c r="KEF39" s="569"/>
      <c r="KEG39" s="569"/>
      <c r="KEH39" s="569"/>
      <c r="KEI39" s="569"/>
      <c r="KEJ39" s="569"/>
      <c r="KEK39" s="569"/>
      <c r="KEL39" s="569"/>
      <c r="KEM39" s="569"/>
      <c r="KEN39" s="569"/>
      <c r="KEO39" s="569"/>
      <c r="KEP39" s="569"/>
      <c r="KEQ39" s="569"/>
      <c r="KER39" s="569"/>
      <c r="KES39" s="569"/>
      <c r="KET39" s="569"/>
      <c r="KEU39" s="569"/>
      <c r="KEV39" s="569"/>
      <c r="KEW39" s="569"/>
      <c r="KEX39" s="569"/>
      <c r="KEY39" s="569"/>
      <c r="KEZ39" s="569"/>
      <c r="KFA39" s="569"/>
      <c r="KFB39" s="569"/>
      <c r="KFC39" s="569"/>
      <c r="KFD39" s="569"/>
      <c r="KFE39" s="569"/>
      <c r="KFF39" s="569"/>
      <c r="KFG39" s="569"/>
      <c r="KFH39" s="569"/>
      <c r="KFI39" s="569"/>
      <c r="KFJ39" s="569"/>
      <c r="KFK39" s="569"/>
      <c r="KFL39" s="569"/>
      <c r="KFM39" s="569"/>
      <c r="KFN39" s="569"/>
      <c r="KFO39" s="569"/>
      <c r="KFP39" s="569"/>
      <c r="KFQ39" s="569"/>
      <c r="KFR39" s="569"/>
      <c r="KFS39" s="569"/>
      <c r="KFT39" s="569"/>
      <c r="KFU39" s="569"/>
      <c r="KFV39" s="569"/>
      <c r="KFW39" s="569"/>
      <c r="KFX39" s="569"/>
      <c r="KFY39" s="569"/>
      <c r="KFZ39" s="569"/>
      <c r="KGA39" s="569"/>
      <c r="KGB39" s="569"/>
      <c r="KGC39" s="569"/>
      <c r="KGD39" s="569"/>
      <c r="KGE39" s="569"/>
      <c r="KGF39" s="569"/>
      <c r="KGG39" s="569"/>
      <c r="KGH39" s="569"/>
      <c r="KGI39" s="569"/>
      <c r="KGJ39" s="569"/>
      <c r="KGK39" s="569"/>
      <c r="KGL39" s="569"/>
      <c r="KGM39" s="569"/>
      <c r="KGN39" s="569"/>
      <c r="KGO39" s="569"/>
      <c r="KGP39" s="569"/>
      <c r="KGQ39" s="569"/>
      <c r="KGR39" s="569"/>
      <c r="KGS39" s="569"/>
      <c r="KGT39" s="569"/>
      <c r="KGU39" s="569"/>
      <c r="KGV39" s="569"/>
      <c r="KGW39" s="569"/>
      <c r="KGX39" s="569"/>
      <c r="KGY39" s="569"/>
      <c r="KGZ39" s="569"/>
      <c r="KHA39" s="569"/>
      <c r="KHB39" s="569"/>
      <c r="KHC39" s="569"/>
      <c r="KHD39" s="569"/>
      <c r="KHE39" s="569"/>
      <c r="KHF39" s="569"/>
      <c r="KHG39" s="569"/>
      <c r="KHH39" s="569"/>
      <c r="KHI39" s="569"/>
      <c r="KHJ39" s="569"/>
      <c r="KHK39" s="569"/>
      <c r="KHL39" s="569"/>
      <c r="KHM39" s="569"/>
      <c r="KHN39" s="569"/>
      <c r="KHO39" s="569"/>
      <c r="KHP39" s="569"/>
      <c r="KHQ39" s="569"/>
      <c r="KHR39" s="569"/>
      <c r="KHS39" s="569"/>
      <c r="KHT39" s="569"/>
      <c r="KHU39" s="569"/>
      <c r="KHV39" s="569"/>
      <c r="KHW39" s="569"/>
      <c r="KHX39" s="569"/>
      <c r="KHY39" s="569"/>
      <c r="KHZ39" s="569"/>
      <c r="KIA39" s="569"/>
      <c r="KIB39" s="569"/>
      <c r="KIC39" s="569"/>
      <c r="KID39" s="569"/>
      <c r="KIE39" s="569"/>
      <c r="KIF39" s="569"/>
      <c r="KIG39" s="569"/>
      <c r="KIH39" s="569"/>
      <c r="KII39" s="569"/>
      <c r="KIJ39" s="569"/>
      <c r="KIK39" s="569"/>
      <c r="KIL39" s="569"/>
      <c r="KIM39" s="569"/>
      <c r="KIN39" s="569"/>
      <c r="KIO39" s="569"/>
      <c r="KIP39" s="569"/>
      <c r="KIQ39" s="569"/>
      <c r="KIR39" s="569"/>
      <c r="KIS39" s="569"/>
      <c r="KIT39" s="569"/>
      <c r="KIU39" s="569"/>
      <c r="KIV39" s="569"/>
      <c r="KIW39" s="569"/>
      <c r="KIX39" s="569"/>
      <c r="KIY39" s="569"/>
      <c r="KIZ39" s="569"/>
      <c r="KJA39" s="569"/>
      <c r="KJB39" s="569"/>
      <c r="KJC39" s="569"/>
      <c r="KJD39" s="569"/>
      <c r="KJE39" s="569"/>
      <c r="KJF39" s="569"/>
      <c r="KJG39" s="569"/>
      <c r="KJH39" s="569"/>
      <c r="KJI39" s="569"/>
      <c r="KJJ39" s="569"/>
      <c r="KJK39" s="569"/>
      <c r="KJL39" s="569"/>
      <c r="KJM39" s="569"/>
      <c r="KJN39" s="569"/>
      <c r="KJO39" s="569"/>
      <c r="KJP39" s="569"/>
      <c r="KJQ39" s="569"/>
      <c r="KJR39" s="569"/>
      <c r="KJS39" s="569"/>
      <c r="KJT39" s="569"/>
      <c r="KJU39" s="569"/>
      <c r="KJV39" s="569"/>
      <c r="KJW39" s="569"/>
      <c r="KJX39" s="569"/>
      <c r="KJY39" s="569"/>
      <c r="KJZ39" s="569"/>
      <c r="KKA39" s="569"/>
      <c r="KKB39" s="569"/>
      <c r="KKC39" s="569"/>
      <c r="KKD39" s="569"/>
      <c r="KKE39" s="569"/>
      <c r="KKF39" s="569"/>
      <c r="KKG39" s="569"/>
      <c r="KKH39" s="569"/>
      <c r="KKI39" s="569"/>
      <c r="KKJ39" s="569"/>
      <c r="KKK39" s="569"/>
      <c r="KKL39" s="569"/>
      <c r="KKM39" s="569"/>
      <c r="KKN39" s="569"/>
      <c r="KKO39" s="569"/>
      <c r="KKP39" s="569"/>
      <c r="KKQ39" s="569"/>
      <c r="KKR39" s="569"/>
      <c r="KKS39" s="569"/>
      <c r="KKT39" s="569"/>
      <c r="KKU39" s="569"/>
      <c r="KKV39" s="569"/>
      <c r="KKW39" s="569"/>
      <c r="KKX39" s="569"/>
      <c r="KKY39" s="569"/>
      <c r="KKZ39" s="569"/>
      <c r="KLA39" s="569"/>
      <c r="KLB39" s="569"/>
      <c r="KLC39" s="569"/>
      <c r="KLD39" s="569"/>
      <c r="KLE39" s="569"/>
      <c r="KLF39" s="569"/>
      <c r="KLG39" s="569"/>
      <c r="KLH39" s="569"/>
      <c r="KLI39" s="569"/>
      <c r="KLJ39" s="569"/>
      <c r="KLK39" s="569"/>
      <c r="KLL39" s="569"/>
      <c r="KLM39" s="569"/>
      <c r="KLN39" s="569"/>
      <c r="KLO39" s="569"/>
      <c r="KLP39" s="569"/>
      <c r="KLQ39" s="569"/>
      <c r="KLR39" s="569"/>
      <c r="KLS39" s="569"/>
      <c r="KLT39" s="569"/>
      <c r="KLU39" s="569"/>
      <c r="KLV39" s="569"/>
      <c r="KLW39" s="569"/>
      <c r="KLX39" s="569"/>
      <c r="KLY39" s="569"/>
      <c r="KLZ39" s="569"/>
      <c r="KMA39" s="569"/>
      <c r="KMB39" s="569"/>
      <c r="KMC39" s="569"/>
      <c r="KMD39" s="569"/>
      <c r="KME39" s="569"/>
      <c r="KMF39" s="569"/>
      <c r="KMG39" s="569"/>
      <c r="KMH39" s="569"/>
      <c r="KMI39" s="569"/>
      <c r="KMJ39" s="569"/>
      <c r="KMK39" s="569"/>
      <c r="KML39" s="569"/>
      <c r="KMM39" s="569"/>
      <c r="KMN39" s="569"/>
      <c r="KMO39" s="569"/>
      <c r="KMP39" s="569"/>
      <c r="KMQ39" s="569"/>
      <c r="KMR39" s="569"/>
      <c r="KMS39" s="569"/>
      <c r="KMT39" s="569"/>
      <c r="KMU39" s="569"/>
      <c r="KMV39" s="569"/>
      <c r="KMW39" s="569"/>
      <c r="KMX39" s="569"/>
      <c r="KMY39" s="569"/>
      <c r="KMZ39" s="569"/>
      <c r="KNA39" s="569"/>
      <c r="KNB39" s="569"/>
      <c r="KNC39" s="569"/>
      <c r="KND39" s="569"/>
      <c r="KNE39" s="569"/>
      <c r="KNF39" s="569"/>
      <c r="KNG39" s="569"/>
      <c r="KNH39" s="569"/>
      <c r="KNI39" s="569"/>
      <c r="KNJ39" s="569"/>
      <c r="KNK39" s="569"/>
      <c r="KNL39" s="569"/>
      <c r="KNM39" s="569"/>
      <c r="KNN39" s="569"/>
      <c r="KNO39" s="569"/>
      <c r="KNP39" s="569"/>
      <c r="KNQ39" s="569"/>
      <c r="KNR39" s="569"/>
      <c r="KNS39" s="569"/>
      <c r="KNT39" s="569"/>
      <c r="KNU39" s="569"/>
      <c r="KNV39" s="569"/>
      <c r="KNW39" s="569"/>
      <c r="KNX39" s="569"/>
      <c r="KNY39" s="569"/>
      <c r="KNZ39" s="569"/>
      <c r="KOA39" s="569"/>
      <c r="KOB39" s="569"/>
      <c r="KOC39" s="569"/>
      <c r="KOD39" s="569"/>
      <c r="KOE39" s="569"/>
      <c r="KOF39" s="569"/>
      <c r="KOG39" s="569"/>
      <c r="KOH39" s="569"/>
      <c r="KOI39" s="569"/>
      <c r="KOJ39" s="569"/>
      <c r="KOK39" s="569"/>
      <c r="KOL39" s="569"/>
      <c r="KOM39" s="569"/>
      <c r="KON39" s="569"/>
      <c r="KOO39" s="569"/>
      <c r="KOP39" s="569"/>
      <c r="KOQ39" s="569"/>
      <c r="KOR39" s="569"/>
      <c r="KOS39" s="569"/>
      <c r="KOT39" s="569"/>
      <c r="KOU39" s="569"/>
      <c r="KOV39" s="569"/>
      <c r="KOW39" s="569"/>
      <c r="KOX39" s="569"/>
      <c r="KOY39" s="569"/>
      <c r="KOZ39" s="569"/>
      <c r="KPA39" s="569"/>
      <c r="KPB39" s="569"/>
      <c r="KPC39" s="569"/>
      <c r="KPD39" s="569"/>
      <c r="KPE39" s="569"/>
      <c r="KPF39" s="569"/>
      <c r="KPG39" s="569"/>
      <c r="KPH39" s="569"/>
      <c r="KPI39" s="569"/>
      <c r="KPJ39" s="569"/>
      <c r="KPK39" s="569"/>
      <c r="KPL39" s="569"/>
      <c r="KPM39" s="569"/>
      <c r="KPN39" s="569"/>
      <c r="KPO39" s="569"/>
      <c r="KPP39" s="569"/>
      <c r="KPQ39" s="569"/>
      <c r="KPR39" s="569"/>
      <c r="KPS39" s="569"/>
      <c r="KPT39" s="569"/>
      <c r="KPU39" s="569"/>
      <c r="KPV39" s="569"/>
      <c r="KPW39" s="569"/>
      <c r="KPX39" s="569"/>
      <c r="KPY39" s="569"/>
      <c r="KPZ39" s="569"/>
      <c r="KQA39" s="569"/>
      <c r="KQB39" s="569"/>
      <c r="KQC39" s="569"/>
      <c r="KQD39" s="569"/>
      <c r="KQE39" s="569"/>
      <c r="KQF39" s="569"/>
      <c r="KQG39" s="569"/>
      <c r="KQH39" s="569"/>
      <c r="KQI39" s="569"/>
      <c r="KQJ39" s="569"/>
      <c r="KQK39" s="569"/>
      <c r="KQL39" s="569"/>
      <c r="KQM39" s="569"/>
      <c r="KQN39" s="569"/>
      <c r="KQO39" s="569"/>
      <c r="KQP39" s="569"/>
      <c r="KQQ39" s="569"/>
      <c r="KQR39" s="569"/>
      <c r="KQS39" s="569"/>
      <c r="KQT39" s="569"/>
      <c r="KQU39" s="569"/>
      <c r="KQV39" s="569"/>
      <c r="KQW39" s="569"/>
      <c r="KQX39" s="569"/>
      <c r="KQY39" s="569"/>
      <c r="KQZ39" s="569"/>
      <c r="KRA39" s="569"/>
      <c r="KRB39" s="569"/>
      <c r="KRC39" s="569"/>
      <c r="KRD39" s="569"/>
      <c r="KRE39" s="569"/>
      <c r="KRF39" s="569"/>
      <c r="KRG39" s="569"/>
      <c r="KRH39" s="569"/>
      <c r="KRI39" s="569"/>
      <c r="KRJ39" s="569"/>
      <c r="KRK39" s="569"/>
      <c r="KRL39" s="569"/>
      <c r="KRM39" s="569"/>
      <c r="KRN39" s="569"/>
      <c r="KRO39" s="569"/>
      <c r="KRP39" s="569"/>
      <c r="KRQ39" s="569"/>
      <c r="KRR39" s="569"/>
      <c r="KRS39" s="569"/>
      <c r="KRT39" s="569"/>
      <c r="KRU39" s="569"/>
      <c r="KRV39" s="569"/>
      <c r="KRW39" s="569"/>
      <c r="KRX39" s="569"/>
      <c r="KRY39" s="569"/>
      <c r="KRZ39" s="569"/>
      <c r="KSA39" s="569"/>
      <c r="KSB39" s="569"/>
      <c r="KSC39" s="569"/>
      <c r="KSD39" s="569"/>
      <c r="KSE39" s="569"/>
      <c r="KSF39" s="569"/>
      <c r="KSG39" s="569"/>
      <c r="KSH39" s="569"/>
      <c r="KSI39" s="569"/>
      <c r="KSJ39" s="569"/>
      <c r="KSK39" s="569"/>
      <c r="KSL39" s="569"/>
      <c r="KSM39" s="569"/>
      <c r="KSN39" s="569"/>
      <c r="KSO39" s="569"/>
      <c r="KSP39" s="569"/>
      <c r="KSQ39" s="569"/>
      <c r="KSR39" s="569"/>
      <c r="KSS39" s="569"/>
      <c r="KST39" s="569"/>
      <c r="KSU39" s="569"/>
      <c r="KSV39" s="569"/>
      <c r="KSW39" s="569"/>
      <c r="KSX39" s="569"/>
      <c r="KSY39" s="569"/>
      <c r="KSZ39" s="569"/>
      <c r="KTA39" s="569"/>
      <c r="KTB39" s="569"/>
      <c r="KTC39" s="569"/>
      <c r="KTD39" s="569"/>
      <c r="KTE39" s="569"/>
      <c r="KTF39" s="569"/>
      <c r="KTG39" s="569"/>
      <c r="KTH39" s="569"/>
      <c r="KTI39" s="569"/>
      <c r="KTJ39" s="569"/>
      <c r="KTK39" s="569"/>
      <c r="KTL39" s="569"/>
      <c r="KTM39" s="569"/>
      <c r="KTN39" s="569"/>
      <c r="KTO39" s="569"/>
      <c r="KTP39" s="569"/>
      <c r="KTQ39" s="569"/>
      <c r="KTR39" s="569"/>
      <c r="KTS39" s="569"/>
      <c r="KTT39" s="569"/>
      <c r="KTU39" s="569"/>
      <c r="KTV39" s="569"/>
      <c r="KTW39" s="569"/>
      <c r="KTX39" s="569"/>
      <c r="KTY39" s="569"/>
      <c r="KTZ39" s="569"/>
      <c r="KUA39" s="569"/>
      <c r="KUB39" s="569"/>
      <c r="KUC39" s="569"/>
      <c r="KUD39" s="569"/>
      <c r="KUE39" s="569"/>
      <c r="KUF39" s="569"/>
      <c r="KUG39" s="569"/>
      <c r="KUH39" s="569"/>
      <c r="KUI39" s="569"/>
      <c r="KUJ39" s="569"/>
      <c r="KUK39" s="569"/>
      <c r="KUL39" s="569"/>
      <c r="KUM39" s="569"/>
      <c r="KUN39" s="569"/>
      <c r="KUO39" s="569"/>
      <c r="KUP39" s="569"/>
      <c r="KUQ39" s="569"/>
      <c r="KUR39" s="569"/>
      <c r="KUS39" s="569"/>
      <c r="KUT39" s="569"/>
      <c r="KUU39" s="569"/>
      <c r="KUV39" s="569"/>
      <c r="KUW39" s="569"/>
      <c r="KUX39" s="569"/>
      <c r="KUY39" s="569"/>
      <c r="KUZ39" s="569"/>
      <c r="KVA39" s="569"/>
      <c r="KVB39" s="569"/>
      <c r="KVC39" s="569"/>
      <c r="KVD39" s="569"/>
      <c r="KVE39" s="569"/>
      <c r="KVF39" s="569"/>
      <c r="KVG39" s="569"/>
      <c r="KVH39" s="569"/>
      <c r="KVI39" s="569"/>
      <c r="KVJ39" s="569"/>
      <c r="KVK39" s="569"/>
      <c r="KVL39" s="569"/>
      <c r="KVM39" s="569"/>
      <c r="KVN39" s="569"/>
      <c r="KVO39" s="569"/>
      <c r="KVP39" s="569"/>
      <c r="KVQ39" s="569"/>
      <c r="KVR39" s="569"/>
      <c r="KVS39" s="569"/>
      <c r="KVT39" s="569"/>
      <c r="KVU39" s="569"/>
      <c r="KVV39" s="569"/>
      <c r="KVW39" s="569"/>
      <c r="KVX39" s="569"/>
      <c r="KVY39" s="569"/>
      <c r="KVZ39" s="569"/>
      <c r="KWA39" s="569"/>
      <c r="KWB39" s="569"/>
      <c r="KWC39" s="569"/>
      <c r="KWD39" s="569"/>
      <c r="KWE39" s="569"/>
      <c r="KWF39" s="569"/>
      <c r="KWG39" s="569"/>
      <c r="KWH39" s="569"/>
      <c r="KWI39" s="569"/>
      <c r="KWJ39" s="569"/>
      <c r="KWK39" s="569"/>
      <c r="KWL39" s="569"/>
      <c r="KWM39" s="569"/>
      <c r="KWN39" s="569"/>
      <c r="KWO39" s="569"/>
      <c r="KWP39" s="569"/>
      <c r="KWQ39" s="569"/>
      <c r="KWR39" s="569"/>
      <c r="KWS39" s="569"/>
      <c r="KWT39" s="569"/>
      <c r="KWU39" s="569"/>
      <c r="KWV39" s="569"/>
      <c r="KWW39" s="569"/>
      <c r="KWX39" s="569"/>
      <c r="KWY39" s="569"/>
      <c r="KWZ39" s="569"/>
      <c r="KXA39" s="569"/>
      <c r="KXB39" s="569"/>
      <c r="KXC39" s="569"/>
      <c r="KXD39" s="569"/>
      <c r="KXE39" s="569"/>
      <c r="KXF39" s="569"/>
      <c r="KXG39" s="569"/>
      <c r="KXH39" s="569"/>
      <c r="KXI39" s="569"/>
      <c r="KXJ39" s="569"/>
      <c r="KXK39" s="569"/>
      <c r="KXL39" s="569"/>
      <c r="KXM39" s="569"/>
      <c r="KXN39" s="569"/>
      <c r="KXO39" s="569"/>
      <c r="KXP39" s="569"/>
      <c r="KXQ39" s="569"/>
      <c r="KXR39" s="569"/>
      <c r="KXS39" s="569"/>
      <c r="KXT39" s="569"/>
      <c r="KXU39" s="569"/>
      <c r="KXV39" s="569"/>
      <c r="KXW39" s="569"/>
      <c r="KXX39" s="569"/>
      <c r="KXY39" s="569"/>
      <c r="KXZ39" s="569"/>
      <c r="KYA39" s="569"/>
      <c r="KYB39" s="569"/>
      <c r="KYC39" s="569"/>
      <c r="KYD39" s="569"/>
      <c r="KYE39" s="569"/>
      <c r="KYF39" s="569"/>
      <c r="KYG39" s="569"/>
      <c r="KYH39" s="569"/>
      <c r="KYI39" s="569"/>
      <c r="KYJ39" s="569"/>
      <c r="KYK39" s="569"/>
      <c r="KYL39" s="569"/>
      <c r="KYM39" s="569"/>
      <c r="KYN39" s="569"/>
      <c r="KYO39" s="569"/>
      <c r="KYP39" s="569"/>
      <c r="KYQ39" s="569"/>
      <c r="KYR39" s="569"/>
      <c r="KYS39" s="569"/>
      <c r="KYT39" s="569"/>
      <c r="KYU39" s="569"/>
      <c r="KYV39" s="569"/>
      <c r="KYW39" s="569"/>
      <c r="KYX39" s="569"/>
      <c r="KYY39" s="569"/>
      <c r="KYZ39" s="569"/>
      <c r="KZA39" s="569"/>
      <c r="KZB39" s="569"/>
      <c r="KZC39" s="569"/>
      <c r="KZD39" s="569"/>
      <c r="KZE39" s="569"/>
      <c r="KZF39" s="569"/>
      <c r="KZG39" s="569"/>
      <c r="KZH39" s="569"/>
      <c r="KZI39" s="569"/>
      <c r="KZJ39" s="569"/>
      <c r="KZK39" s="569"/>
      <c r="KZL39" s="569"/>
      <c r="KZM39" s="569"/>
      <c r="KZN39" s="569"/>
      <c r="KZO39" s="569"/>
      <c r="KZP39" s="569"/>
      <c r="KZQ39" s="569"/>
      <c r="KZR39" s="569"/>
      <c r="KZS39" s="569"/>
      <c r="KZT39" s="569"/>
      <c r="KZU39" s="569"/>
      <c r="KZV39" s="569"/>
      <c r="KZW39" s="569"/>
      <c r="KZX39" s="569"/>
      <c r="KZY39" s="569"/>
      <c r="KZZ39" s="569"/>
      <c r="LAA39" s="569"/>
      <c r="LAB39" s="569"/>
      <c r="LAC39" s="569"/>
      <c r="LAD39" s="569"/>
      <c r="LAE39" s="569"/>
      <c r="LAF39" s="569"/>
      <c r="LAG39" s="569"/>
      <c r="LAH39" s="569"/>
      <c r="LAI39" s="569"/>
      <c r="LAJ39" s="569"/>
      <c r="LAK39" s="569"/>
      <c r="LAL39" s="569"/>
      <c r="LAM39" s="569"/>
      <c r="LAN39" s="569"/>
      <c r="LAO39" s="569"/>
      <c r="LAP39" s="569"/>
      <c r="LAQ39" s="569"/>
      <c r="LAR39" s="569"/>
      <c r="LAS39" s="569"/>
      <c r="LAT39" s="569"/>
      <c r="LAU39" s="569"/>
      <c r="LAV39" s="569"/>
      <c r="LAW39" s="569"/>
      <c r="LAX39" s="569"/>
      <c r="LAY39" s="569"/>
      <c r="LAZ39" s="569"/>
      <c r="LBA39" s="569"/>
      <c r="LBB39" s="569"/>
      <c r="LBC39" s="569"/>
      <c r="LBD39" s="569"/>
      <c r="LBE39" s="569"/>
      <c r="LBF39" s="569"/>
      <c r="LBG39" s="569"/>
      <c r="LBH39" s="569"/>
      <c r="LBI39" s="569"/>
      <c r="LBJ39" s="569"/>
      <c r="LBK39" s="569"/>
      <c r="LBL39" s="569"/>
      <c r="LBM39" s="569"/>
      <c r="LBN39" s="569"/>
      <c r="LBO39" s="569"/>
      <c r="LBP39" s="569"/>
      <c r="LBQ39" s="569"/>
      <c r="LBR39" s="569"/>
      <c r="LBS39" s="569"/>
      <c r="LBT39" s="569"/>
      <c r="LBU39" s="569"/>
      <c r="LBV39" s="569"/>
      <c r="LBW39" s="569"/>
      <c r="LBX39" s="569"/>
      <c r="LBY39" s="569"/>
      <c r="LBZ39" s="569"/>
      <c r="LCA39" s="569"/>
      <c r="LCB39" s="569"/>
      <c r="LCC39" s="569"/>
      <c r="LCD39" s="569"/>
      <c r="LCE39" s="569"/>
      <c r="LCF39" s="569"/>
      <c r="LCG39" s="569"/>
      <c r="LCH39" s="569"/>
      <c r="LCI39" s="569"/>
      <c r="LCJ39" s="569"/>
      <c r="LCK39" s="569"/>
      <c r="LCL39" s="569"/>
      <c r="LCM39" s="569"/>
      <c r="LCN39" s="569"/>
      <c r="LCO39" s="569"/>
      <c r="LCP39" s="569"/>
      <c r="LCQ39" s="569"/>
      <c r="LCR39" s="569"/>
      <c r="LCS39" s="569"/>
      <c r="LCT39" s="569"/>
      <c r="LCU39" s="569"/>
      <c r="LCV39" s="569"/>
      <c r="LCW39" s="569"/>
      <c r="LCX39" s="569"/>
      <c r="LCY39" s="569"/>
      <c r="LCZ39" s="569"/>
      <c r="LDA39" s="569"/>
      <c r="LDB39" s="569"/>
      <c r="LDC39" s="569"/>
      <c r="LDD39" s="569"/>
      <c r="LDE39" s="569"/>
      <c r="LDF39" s="569"/>
      <c r="LDG39" s="569"/>
      <c r="LDH39" s="569"/>
      <c r="LDI39" s="569"/>
      <c r="LDJ39" s="569"/>
      <c r="LDK39" s="569"/>
      <c r="LDL39" s="569"/>
      <c r="LDM39" s="569"/>
      <c r="LDN39" s="569"/>
      <c r="LDO39" s="569"/>
      <c r="LDP39" s="569"/>
      <c r="LDQ39" s="569"/>
      <c r="LDR39" s="569"/>
      <c r="LDS39" s="569"/>
      <c r="LDT39" s="569"/>
      <c r="LDU39" s="569"/>
      <c r="LDV39" s="569"/>
      <c r="LDW39" s="569"/>
      <c r="LDX39" s="569"/>
      <c r="LDY39" s="569"/>
      <c r="LDZ39" s="569"/>
      <c r="LEA39" s="569"/>
      <c r="LEB39" s="569"/>
      <c r="LEC39" s="569"/>
      <c r="LED39" s="569"/>
      <c r="LEE39" s="569"/>
      <c r="LEF39" s="569"/>
      <c r="LEG39" s="569"/>
      <c r="LEH39" s="569"/>
      <c r="LEI39" s="569"/>
      <c r="LEJ39" s="569"/>
      <c r="LEK39" s="569"/>
      <c r="LEL39" s="569"/>
      <c r="LEM39" s="569"/>
      <c r="LEN39" s="569"/>
      <c r="LEO39" s="569"/>
      <c r="LEP39" s="569"/>
      <c r="LEQ39" s="569"/>
      <c r="LER39" s="569"/>
      <c r="LES39" s="569"/>
      <c r="LET39" s="569"/>
      <c r="LEU39" s="569"/>
      <c r="LEV39" s="569"/>
      <c r="LEW39" s="569"/>
      <c r="LEX39" s="569"/>
      <c r="LEY39" s="569"/>
      <c r="LEZ39" s="569"/>
      <c r="LFA39" s="569"/>
      <c r="LFB39" s="569"/>
      <c r="LFC39" s="569"/>
      <c r="LFD39" s="569"/>
      <c r="LFE39" s="569"/>
      <c r="LFF39" s="569"/>
      <c r="LFG39" s="569"/>
      <c r="LFH39" s="569"/>
      <c r="LFI39" s="569"/>
      <c r="LFJ39" s="569"/>
      <c r="LFK39" s="569"/>
      <c r="LFL39" s="569"/>
      <c r="LFM39" s="569"/>
      <c r="LFN39" s="569"/>
      <c r="LFO39" s="569"/>
      <c r="LFP39" s="569"/>
      <c r="LFQ39" s="569"/>
      <c r="LFR39" s="569"/>
      <c r="LFS39" s="569"/>
      <c r="LFT39" s="569"/>
      <c r="LFU39" s="569"/>
      <c r="LFV39" s="569"/>
      <c r="LFW39" s="569"/>
      <c r="LFX39" s="569"/>
      <c r="LFY39" s="569"/>
      <c r="LFZ39" s="569"/>
      <c r="LGA39" s="569"/>
      <c r="LGB39" s="569"/>
      <c r="LGC39" s="569"/>
      <c r="LGD39" s="569"/>
      <c r="LGE39" s="569"/>
      <c r="LGF39" s="569"/>
      <c r="LGG39" s="569"/>
      <c r="LGH39" s="569"/>
      <c r="LGI39" s="569"/>
      <c r="LGJ39" s="569"/>
      <c r="LGK39" s="569"/>
      <c r="LGL39" s="569"/>
      <c r="LGM39" s="569"/>
      <c r="LGN39" s="569"/>
      <c r="LGO39" s="569"/>
      <c r="LGP39" s="569"/>
      <c r="LGQ39" s="569"/>
      <c r="LGR39" s="569"/>
      <c r="LGS39" s="569"/>
      <c r="LGT39" s="569"/>
      <c r="LGU39" s="569"/>
      <c r="LGV39" s="569"/>
      <c r="LGW39" s="569"/>
      <c r="LGX39" s="569"/>
      <c r="LGY39" s="569"/>
      <c r="LGZ39" s="569"/>
      <c r="LHA39" s="569"/>
      <c r="LHB39" s="569"/>
      <c r="LHC39" s="569"/>
      <c r="LHD39" s="569"/>
      <c r="LHE39" s="569"/>
      <c r="LHF39" s="569"/>
      <c r="LHG39" s="569"/>
      <c r="LHH39" s="569"/>
      <c r="LHI39" s="569"/>
      <c r="LHJ39" s="569"/>
      <c r="LHK39" s="569"/>
      <c r="LHL39" s="569"/>
      <c r="LHM39" s="569"/>
      <c r="LHN39" s="569"/>
      <c r="LHO39" s="569"/>
      <c r="LHP39" s="569"/>
      <c r="LHQ39" s="569"/>
      <c r="LHR39" s="569"/>
      <c r="LHS39" s="569"/>
      <c r="LHT39" s="569"/>
      <c r="LHU39" s="569"/>
      <c r="LHV39" s="569"/>
      <c r="LHW39" s="569"/>
      <c r="LHX39" s="569"/>
      <c r="LHY39" s="569"/>
      <c r="LHZ39" s="569"/>
      <c r="LIA39" s="569"/>
      <c r="LIB39" s="569"/>
      <c r="LIC39" s="569"/>
      <c r="LID39" s="569"/>
      <c r="LIE39" s="569"/>
      <c r="LIF39" s="569"/>
      <c r="LIG39" s="569"/>
      <c r="LIH39" s="569"/>
      <c r="LII39" s="569"/>
      <c r="LIJ39" s="569"/>
      <c r="LIK39" s="569"/>
      <c r="LIL39" s="569"/>
      <c r="LIM39" s="569"/>
      <c r="LIN39" s="569"/>
      <c r="LIO39" s="569"/>
      <c r="LIP39" s="569"/>
      <c r="LIQ39" s="569"/>
      <c r="LIR39" s="569"/>
      <c r="LIS39" s="569"/>
      <c r="LIT39" s="569"/>
      <c r="LIU39" s="569"/>
      <c r="LIV39" s="569"/>
      <c r="LIW39" s="569"/>
      <c r="LIX39" s="569"/>
      <c r="LIY39" s="569"/>
      <c r="LIZ39" s="569"/>
      <c r="LJA39" s="569"/>
      <c r="LJB39" s="569"/>
      <c r="LJC39" s="569"/>
      <c r="LJD39" s="569"/>
      <c r="LJE39" s="569"/>
      <c r="LJF39" s="569"/>
      <c r="LJG39" s="569"/>
      <c r="LJH39" s="569"/>
      <c r="LJI39" s="569"/>
      <c r="LJJ39" s="569"/>
      <c r="LJK39" s="569"/>
      <c r="LJL39" s="569"/>
      <c r="LJM39" s="569"/>
      <c r="LJN39" s="569"/>
      <c r="LJO39" s="569"/>
      <c r="LJP39" s="569"/>
      <c r="LJQ39" s="569"/>
      <c r="LJR39" s="569"/>
      <c r="LJS39" s="569"/>
      <c r="LJT39" s="569"/>
      <c r="LJU39" s="569"/>
      <c r="LJV39" s="569"/>
      <c r="LJW39" s="569"/>
      <c r="LJX39" s="569"/>
      <c r="LJY39" s="569"/>
      <c r="LJZ39" s="569"/>
      <c r="LKA39" s="569"/>
      <c r="LKB39" s="569"/>
      <c r="LKC39" s="569"/>
      <c r="LKD39" s="569"/>
      <c r="LKE39" s="569"/>
      <c r="LKF39" s="569"/>
      <c r="LKG39" s="569"/>
      <c r="LKH39" s="569"/>
      <c r="LKI39" s="569"/>
      <c r="LKJ39" s="569"/>
      <c r="LKK39" s="569"/>
      <c r="LKL39" s="569"/>
      <c r="LKM39" s="569"/>
      <c r="LKN39" s="569"/>
      <c r="LKO39" s="569"/>
      <c r="LKP39" s="569"/>
      <c r="LKQ39" s="569"/>
      <c r="LKR39" s="569"/>
      <c r="LKS39" s="569"/>
      <c r="LKT39" s="569"/>
      <c r="LKU39" s="569"/>
      <c r="LKV39" s="569"/>
      <c r="LKW39" s="569"/>
      <c r="LKX39" s="569"/>
      <c r="LKY39" s="569"/>
      <c r="LKZ39" s="569"/>
      <c r="LLA39" s="569"/>
      <c r="LLB39" s="569"/>
      <c r="LLC39" s="569"/>
      <c r="LLD39" s="569"/>
      <c r="LLE39" s="569"/>
      <c r="LLF39" s="569"/>
      <c r="LLG39" s="569"/>
      <c r="LLH39" s="569"/>
      <c r="LLI39" s="569"/>
      <c r="LLJ39" s="569"/>
      <c r="LLK39" s="569"/>
      <c r="LLL39" s="569"/>
      <c r="LLM39" s="569"/>
      <c r="LLN39" s="569"/>
      <c r="LLO39" s="569"/>
      <c r="LLP39" s="569"/>
      <c r="LLQ39" s="569"/>
      <c r="LLR39" s="569"/>
      <c r="LLS39" s="569"/>
      <c r="LLT39" s="569"/>
      <c r="LLU39" s="569"/>
      <c r="LLV39" s="569"/>
      <c r="LLW39" s="569"/>
      <c r="LLX39" s="569"/>
      <c r="LLY39" s="569"/>
      <c r="LLZ39" s="569"/>
      <c r="LMA39" s="569"/>
      <c r="LMB39" s="569"/>
      <c r="LMC39" s="569"/>
      <c r="LMD39" s="569"/>
      <c r="LME39" s="569"/>
      <c r="LMF39" s="569"/>
      <c r="LMG39" s="569"/>
      <c r="LMH39" s="569"/>
      <c r="LMI39" s="569"/>
      <c r="LMJ39" s="569"/>
      <c r="LMK39" s="569"/>
      <c r="LML39" s="569"/>
      <c r="LMM39" s="569"/>
      <c r="LMN39" s="569"/>
      <c r="LMO39" s="569"/>
      <c r="LMP39" s="569"/>
      <c r="LMQ39" s="569"/>
      <c r="LMR39" s="569"/>
      <c r="LMS39" s="569"/>
      <c r="LMT39" s="569"/>
      <c r="LMU39" s="569"/>
      <c r="LMV39" s="569"/>
      <c r="LMW39" s="569"/>
      <c r="LMX39" s="569"/>
      <c r="LMY39" s="569"/>
      <c r="LMZ39" s="569"/>
      <c r="LNA39" s="569"/>
      <c r="LNB39" s="569"/>
      <c r="LNC39" s="569"/>
      <c r="LND39" s="569"/>
      <c r="LNE39" s="569"/>
      <c r="LNF39" s="569"/>
      <c r="LNG39" s="569"/>
      <c r="LNH39" s="569"/>
      <c r="LNI39" s="569"/>
      <c r="LNJ39" s="569"/>
      <c r="LNK39" s="569"/>
      <c r="LNL39" s="569"/>
      <c r="LNM39" s="569"/>
      <c r="LNN39" s="569"/>
      <c r="LNO39" s="569"/>
      <c r="LNP39" s="569"/>
      <c r="LNQ39" s="569"/>
      <c r="LNR39" s="569"/>
      <c r="LNS39" s="569"/>
      <c r="LNT39" s="569"/>
      <c r="LNU39" s="569"/>
      <c r="LNV39" s="569"/>
      <c r="LNW39" s="569"/>
      <c r="LNX39" s="569"/>
      <c r="LNY39" s="569"/>
      <c r="LNZ39" s="569"/>
      <c r="LOA39" s="569"/>
      <c r="LOB39" s="569"/>
      <c r="LOC39" s="569"/>
      <c r="LOD39" s="569"/>
      <c r="LOE39" s="569"/>
      <c r="LOF39" s="569"/>
      <c r="LOG39" s="569"/>
      <c r="LOH39" s="569"/>
      <c r="LOI39" s="569"/>
      <c r="LOJ39" s="569"/>
      <c r="LOK39" s="569"/>
      <c r="LOL39" s="569"/>
      <c r="LOM39" s="569"/>
      <c r="LON39" s="569"/>
      <c r="LOO39" s="569"/>
      <c r="LOP39" s="569"/>
      <c r="LOQ39" s="569"/>
      <c r="LOR39" s="569"/>
      <c r="LOS39" s="569"/>
      <c r="LOT39" s="569"/>
      <c r="LOU39" s="569"/>
      <c r="LOV39" s="569"/>
      <c r="LOW39" s="569"/>
      <c r="LOX39" s="569"/>
      <c r="LOY39" s="569"/>
      <c r="LOZ39" s="569"/>
      <c r="LPA39" s="569"/>
      <c r="LPB39" s="569"/>
      <c r="LPC39" s="569"/>
      <c r="LPD39" s="569"/>
      <c r="LPE39" s="569"/>
      <c r="LPF39" s="569"/>
      <c r="LPG39" s="569"/>
      <c r="LPH39" s="569"/>
      <c r="LPI39" s="569"/>
      <c r="LPJ39" s="569"/>
      <c r="LPK39" s="569"/>
      <c r="LPL39" s="569"/>
      <c r="LPM39" s="569"/>
      <c r="LPN39" s="569"/>
      <c r="LPO39" s="569"/>
      <c r="LPP39" s="569"/>
      <c r="LPQ39" s="569"/>
      <c r="LPR39" s="569"/>
      <c r="LPS39" s="569"/>
      <c r="LPT39" s="569"/>
      <c r="LPU39" s="569"/>
      <c r="LPV39" s="569"/>
      <c r="LPW39" s="569"/>
      <c r="LPX39" s="569"/>
      <c r="LPY39" s="569"/>
      <c r="LPZ39" s="569"/>
      <c r="LQA39" s="569"/>
      <c r="LQB39" s="569"/>
      <c r="LQC39" s="569"/>
      <c r="LQD39" s="569"/>
      <c r="LQE39" s="569"/>
      <c r="LQF39" s="569"/>
      <c r="LQG39" s="569"/>
      <c r="LQH39" s="569"/>
      <c r="LQI39" s="569"/>
      <c r="LQJ39" s="569"/>
      <c r="LQK39" s="569"/>
      <c r="LQL39" s="569"/>
      <c r="LQM39" s="569"/>
      <c r="LQN39" s="569"/>
      <c r="LQO39" s="569"/>
      <c r="LQP39" s="569"/>
      <c r="LQQ39" s="569"/>
      <c r="LQR39" s="569"/>
      <c r="LQS39" s="569"/>
      <c r="LQT39" s="569"/>
      <c r="LQU39" s="569"/>
      <c r="LQV39" s="569"/>
      <c r="LQW39" s="569"/>
      <c r="LQX39" s="569"/>
      <c r="LQY39" s="569"/>
      <c r="LQZ39" s="569"/>
      <c r="LRA39" s="569"/>
      <c r="LRB39" s="569"/>
      <c r="LRC39" s="569"/>
      <c r="LRD39" s="569"/>
      <c r="LRE39" s="569"/>
      <c r="LRF39" s="569"/>
      <c r="LRG39" s="569"/>
      <c r="LRH39" s="569"/>
      <c r="LRI39" s="569"/>
      <c r="LRJ39" s="569"/>
      <c r="LRK39" s="569"/>
      <c r="LRL39" s="569"/>
      <c r="LRM39" s="569"/>
      <c r="LRN39" s="569"/>
      <c r="LRO39" s="569"/>
      <c r="LRP39" s="569"/>
      <c r="LRQ39" s="569"/>
      <c r="LRR39" s="569"/>
      <c r="LRS39" s="569"/>
      <c r="LRT39" s="569"/>
      <c r="LRU39" s="569"/>
      <c r="LRV39" s="569"/>
      <c r="LRW39" s="569"/>
      <c r="LRX39" s="569"/>
      <c r="LRY39" s="569"/>
      <c r="LRZ39" s="569"/>
      <c r="LSA39" s="569"/>
      <c r="LSB39" s="569"/>
      <c r="LSC39" s="569"/>
      <c r="LSD39" s="569"/>
      <c r="LSE39" s="569"/>
      <c r="LSF39" s="569"/>
      <c r="LSG39" s="569"/>
      <c r="LSH39" s="569"/>
      <c r="LSI39" s="569"/>
      <c r="LSJ39" s="569"/>
      <c r="LSK39" s="569"/>
      <c r="LSL39" s="569"/>
      <c r="LSM39" s="569"/>
      <c r="LSN39" s="569"/>
      <c r="LSO39" s="569"/>
      <c r="LSP39" s="569"/>
      <c r="LSQ39" s="569"/>
      <c r="LSR39" s="569"/>
      <c r="LSS39" s="569"/>
      <c r="LST39" s="569"/>
      <c r="LSU39" s="569"/>
      <c r="LSV39" s="569"/>
      <c r="LSW39" s="569"/>
      <c r="LSX39" s="569"/>
      <c r="LSY39" s="569"/>
      <c r="LSZ39" s="569"/>
      <c r="LTA39" s="569"/>
      <c r="LTB39" s="569"/>
      <c r="LTC39" s="569"/>
      <c r="LTD39" s="569"/>
      <c r="LTE39" s="569"/>
      <c r="LTF39" s="569"/>
      <c r="LTG39" s="569"/>
      <c r="LTH39" s="569"/>
      <c r="LTI39" s="569"/>
      <c r="LTJ39" s="569"/>
      <c r="LTK39" s="569"/>
      <c r="LTL39" s="569"/>
      <c r="LTM39" s="569"/>
      <c r="LTN39" s="569"/>
      <c r="LTO39" s="569"/>
      <c r="LTP39" s="569"/>
      <c r="LTQ39" s="569"/>
      <c r="LTR39" s="569"/>
      <c r="LTS39" s="569"/>
      <c r="LTT39" s="569"/>
      <c r="LTU39" s="569"/>
      <c r="LTV39" s="569"/>
      <c r="LTW39" s="569"/>
      <c r="LTX39" s="569"/>
      <c r="LTY39" s="569"/>
      <c r="LTZ39" s="569"/>
      <c r="LUA39" s="569"/>
      <c r="LUB39" s="569"/>
      <c r="LUC39" s="569"/>
      <c r="LUD39" s="569"/>
      <c r="LUE39" s="569"/>
      <c r="LUF39" s="569"/>
      <c r="LUG39" s="569"/>
      <c r="LUH39" s="569"/>
      <c r="LUI39" s="569"/>
      <c r="LUJ39" s="569"/>
      <c r="LUK39" s="569"/>
      <c r="LUL39" s="569"/>
      <c r="LUM39" s="569"/>
      <c r="LUN39" s="569"/>
      <c r="LUO39" s="569"/>
      <c r="LUP39" s="569"/>
      <c r="LUQ39" s="569"/>
      <c r="LUR39" s="569"/>
      <c r="LUS39" s="569"/>
      <c r="LUT39" s="569"/>
      <c r="LUU39" s="569"/>
      <c r="LUV39" s="569"/>
      <c r="LUW39" s="569"/>
      <c r="LUX39" s="569"/>
      <c r="LUY39" s="569"/>
      <c r="LUZ39" s="569"/>
      <c r="LVA39" s="569"/>
      <c r="LVB39" s="569"/>
      <c r="LVC39" s="569"/>
      <c r="LVD39" s="569"/>
      <c r="LVE39" s="569"/>
      <c r="LVF39" s="569"/>
      <c r="LVG39" s="569"/>
      <c r="LVH39" s="569"/>
      <c r="LVI39" s="569"/>
      <c r="LVJ39" s="569"/>
      <c r="LVK39" s="569"/>
      <c r="LVL39" s="569"/>
      <c r="LVM39" s="569"/>
      <c r="LVN39" s="569"/>
      <c r="LVO39" s="569"/>
      <c r="LVP39" s="569"/>
      <c r="LVQ39" s="569"/>
      <c r="LVR39" s="569"/>
      <c r="LVS39" s="569"/>
      <c r="LVT39" s="569"/>
      <c r="LVU39" s="569"/>
      <c r="LVV39" s="569"/>
      <c r="LVW39" s="569"/>
      <c r="LVX39" s="569"/>
      <c r="LVY39" s="569"/>
      <c r="LVZ39" s="569"/>
      <c r="LWA39" s="569"/>
      <c r="LWB39" s="569"/>
      <c r="LWC39" s="569"/>
      <c r="LWD39" s="569"/>
      <c r="LWE39" s="569"/>
      <c r="LWF39" s="569"/>
      <c r="LWG39" s="569"/>
      <c r="LWH39" s="569"/>
      <c r="LWI39" s="569"/>
      <c r="LWJ39" s="569"/>
      <c r="LWK39" s="569"/>
      <c r="LWL39" s="569"/>
      <c r="LWM39" s="569"/>
      <c r="LWN39" s="569"/>
      <c r="LWO39" s="569"/>
      <c r="LWP39" s="569"/>
      <c r="LWQ39" s="569"/>
      <c r="LWR39" s="569"/>
      <c r="LWS39" s="569"/>
      <c r="LWT39" s="569"/>
      <c r="LWU39" s="569"/>
      <c r="LWV39" s="569"/>
      <c r="LWW39" s="569"/>
      <c r="LWX39" s="569"/>
      <c r="LWY39" s="569"/>
      <c r="LWZ39" s="569"/>
      <c r="LXA39" s="569"/>
      <c r="LXB39" s="569"/>
      <c r="LXC39" s="569"/>
      <c r="LXD39" s="569"/>
      <c r="LXE39" s="569"/>
      <c r="LXF39" s="569"/>
      <c r="LXG39" s="569"/>
      <c r="LXH39" s="569"/>
      <c r="LXI39" s="569"/>
      <c r="LXJ39" s="569"/>
      <c r="LXK39" s="569"/>
      <c r="LXL39" s="569"/>
      <c r="LXM39" s="569"/>
      <c r="LXN39" s="569"/>
      <c r="LXO39" s="569"/>
      <c r="LXP39" s="569"/>
      <c r="LXQ39" s="569"/>
      <c r="LXR39" s="569"/>
      <c r="LXS39" s="569"/>
      <c r="LXT39" s="569"/>
      <c r="LXU39" s="569"/>
      <c r="LXV39" s="569"/>
      <c r="LXW39" s="569"/>
      <c r="LXX39" s="569"/>
      <c r="LXY39" s="569"/>
      <c r="LXZ39" s="569"/>
      <c r="LYA39" s="569"/>
      <c r="LYB39" s="569"/>
      <c r="LYC39" s="569"/>
      <c r="LYD39" s="569"/>
      <c r="LYE39" s="569"/>
      <c r="LYF39" s="569"/>
      <c r="LYG39" s="569"/>
      <c r="LYH39" s="569"/>
      <c r="LYI39" s="569"/>
      <c r="LYJ39" s="569"/>
      <c r="LYK39" s="569"/>
      <c r="LYL39" s="569"/>
      <c r="LYM39" s="569"/>
      <c r="LYN39" s="569"/>
      <c r="LYO39" s="569"/>
      <c r="LYP39" s="569"/>
      <c r="LYQ39" s="569"/>
      <c r="LYR39" s="569"/>
      <c r="LYS39" s="569"/>
      <c r="LYT39" s="569"/>
      <c r="LYU39" s="569"/>
      <c r="LYV39" s="569"/>
      <c r="LYW39" s="569"/>
      <c r="LYX39" s="569"/>
      <c r="LYY39" s="569"/>
      <c r="LYZ39" s="569"/>
      <c r="LZA39" s="569"/>
      <c r="LZB39" s="569"/>
      <c r="LZC39" s="569"/>
      <c r="LZD39" s="569"/>
      <c r="LZE39" s="569"/>
      <c r="LZF39" s="569"/>
      <c r="LZG39" s="569"/>
      <c r="LZH39" s="569"/>
      <c r="LZI39" s="569"/>
      <c r="LZJ39" s="569"/>
      <c r="LZK39" s="569"/>
      <c r="LZL39" s="569"/>
      <c r="LZM39" s="569"/>
      <c r="LZN39" s="569"/>
      <c r="LZO39" s="569"/>
      <c r="LZP39" s="569"/>
      <c r="LZQ39" s="569"/>
      <c r="LZR39" s="569"/>
      <c r="LZS39" s="569"/>
      <c r="LZT39" s="569"/>
      <c r="LZU39" s="569"/>
      <c r="LZV39" s="569"/>
      <c r="LZW39" s="569"/>
      <c r="LZX39" s="569"/>
      <c r="LZY39" s="569"/>
      <c r="LZZ39" s="569"/>
      <c r="MAA39" s="569"/>
      <c r="MAB39" s="569"/>
      <c r="MAC39" s="569"/>
      <c r="MAD39" s="569"/>
      <c r="MAE39" s="569"/>
      <c r="MAF39" s="569"/>
      <c r="MAG39" s="569"/>
      <c r="MAH39" s="569"/>
      <c r="MAI39" s="569"/>
      <c r="MAJ39" s="569"/>
      <c r="MAK39" s="569"/>
      <c r="MAL39" s="569"/>
      <c r="MAM39" s="569"/>
      <c r="MAN39" s="569"/>
      <c r="MAO39" s="569"/>
      <c r="MAP39" s="569"/>
      <c r="MAQ39" s="569"/>
      <c r="MAR39" s="569"/>
      <c r="MAS39" s="569"/>
      <c r="MAT39" s="569"/>
      <c r="MAU39" s="569"/>
      <c r="MAV39" s="569"/>
      <c r="MAW39" s="569"/>
      <c r="MAX39" s="569"/>
      <c r="MAY39" s="569"/>
      <c r="MAZ39" s="569"/>
      <c r="MBA39" s="569"/>
      <c r="MBB39" s="569"/>
      <c r="MBC39" s="569"/>
      <c r="MBD39" s="569"/>
      <c r="MBE39" s="569"/>
      <c r="MBF39" s="569"/>
      <c r="MBG39" s="569"/>
      <c r="MBH39" s="569"/>
      <c r="MBI39" s="569"/>
      <c r="MBJ39" s="569"/>
      <c r="MBK39" s="569"/>
      <c r="MBL39" s="569"/>
      <c r="MBM39" s="569"/>
      <c r="MBN39" s="569"/>
      <c r="MBO39" s="569"/>
      <c r="MBP39" s="569"/>
      <c r="MBQ39" s="569"/>
      <c r="MBR39" s="569"/>
      <c r="MBS39" s="569"/>
      <c r="MBT39" s="569"/>
      <c r="MBU39" s="569"/>
      <c r="MBV39" s="569"/>
      <c r="MBW39" s="569"/>
      <c r="MBX39" s="569"/>
      <c r="MBY39" s="569"/>
      <c r="MBZ39" s="569"/>
      <c r="MCA39" s="569"/>
      <c r="MCB39" s="569"/>
      <c r="MCC39" s="569"/>
      <c r="MCD39" s="569"/>
      <c r="MCE39" s="569"/>
      <c r="MCF39" s="569"/>
      <c r="MCG39" s="569"/>
      <c r="MCH39" s="569"/>
      <c r="MCI39" s="569"/>
      <c r="MCJ39" s="569"/>
      <c r="MCK39" s="569"/>
      <c r="MCL39" s="569"/>
      <c r="MCM39" s="569"/>
      <c r="MCN39" s="569"/>
      <c r="MCO39" s="569"/>
      <c r="MCP39" s="569"/>
      <c r="MCQ39" s="569"/>
      <c r="MCR39" s="569"/>
      <c r="MCS39" s="569"/>
      <c r="MCT39" s="569"/>
      <c r="MCU39" s="569"/>
      <c r="MCV39" s="569"/>
      <c r="MCW39" s="569"/>
      <c r="MCX39" s="569"/>
      <c r="MCY39" s="569"/>
      <c r="MCZ39" s="569"/>
      <c r="MDA39" s="569"/>
      <c r="MDB39" s="569"/>
      <c r="MDC39" s="569"/>
      <c r="MDD39" s="569"/>
      <c r="MDE39" s="569"/>
      <c r="MDF39" s="569"/>
      <c r="MDG39" s="569"/>
      <c r="MDH39" s="569"/>
      <c r="MDI39" s="569"/>
      <c r="MDJ39" s="569"/>
      <c r="MDK39" s="569"/>
      <c r="MDL39" s="569"/>
      <c r="MDM39" s="569"/>
      <c r="MDN39" s="569"/>
      <c r="MDO39" s="569"/>
      <c r="MDP39" s="569"/>
      <c r="MDQ39" s="569"/>
      <c r="MDR39" s="569"/>
      <c r="MDS39" s="569"/>
      <c r="MDT39" s="569"/>
      <c r="MDU39" s="569"/>
      <c r="MDV39" s="569"/>
      <c r="MDW39" s="569"/>
      <c r="MDX39" s="569"/>
      <c r="MDY39" s="569"/>
      <c r="MDZ39" s="569"/>
      <c r="MEA39" s="569"/>
      <c r="MEB39" s="569"/>
      <c r="MEC39" s="569"/>
      <c r="MED39" s="569"/>
      <c r="MEE39" s="569"/>
      <c r="MEF39" s="569"/>
      <c r="MEG39" s="569"/>
      <c r="MEH39" s="569"/>
      <c r="MEI39" s="569"/>
      <c r="MEJ39" s="569"/>
      <c r="MEK39" s="569"/>
      <c r="MEL39" s="569"/>
      <c r="MEM39" s="569"/>
      <c r="MEN39" s="569"/>
      <c r="MEO39" s="569"/>
      <c r="MEP39" s="569"/>
      <c r="MEQ39" s="569"/>
      <c r="MER39" s="569"/>
      <c r="MES39" s="569"/>
      <c r="MET39" s="569"/>
      <c r="MEU39" s="569"/>
      <c r="MEV39" s="569"/>
      <c r="MEW39" s="569"/>
      <c r="MEX39" s="569"/>
      <c r="MEY39" s="569"/>
      <c r="MEZ39" s="569"/>
      <c r="MFA39" s="569"/>
      <c r="MFB39" s="569"/>
      <c r="MFC39" s="569"/>
      <c r="MFD39" s="569"/>
      <c r="MFE39" s="569"/>
      <c r="MFF39" s="569"/>
      <c r="MFG39" s="569"/>
      <c r="MFH39" s="569"/>
      <c r="MFI39" s="569"/>
      <c r="MFJ39" s="569"/>
      <c r="MFK39" s="569"/>
      <c r="MFL39" s="569"/>
      <c r="MFM39" s="569"/>
      <c r="MFN39" s="569"/>
      <c r="MFO39" s="569"/>
      <c r="MFP39" s="569"/>
      <c r="MFQ39" s="569"/>
      <c r="MFR39" s="569"/>
      <c r="MFS39" s="569"/>
      <c r="MFT39" s="569"/>
      <c r="MFU39" s="569"/>
      <c r="MFV39" s="569"/>
      <c r="MFW39" s="569"/>
      <c r="MFX39" s="569"/>
      <c r="MFY39" s="569"/>
      <c r="MFZ39" s="569"/>
      <c r="MGA39" s="569"/>
      <c r="MGB39" s="569"/>
      <c r="MGC39" s="569"/>
      <c r="MGD39" s="569"/>
      <c r="MGE39" s="569"/>
      <c r="MGF39" s="569"/>
      <c r="MGG39" s="569"/>
      <c r="MGH39" s="569"/>
      <c r="MGI39" s="569"/>
      <c r="MGJ39" s="569"/>
      <c r="MGK39" s="569"/>
      <c r="MGL39" s="569"/>
      <c r="MGM39" s="569"/>
      <c r="MGN39" s="569"/>
      <c r="MGO39" s="569"/>
      <c r="MGP39" s="569"/>
      <c r="MGQ39" s="569"/>
      <c r="MGR39" s="569"/>
      <c r="MGS39" s="569"/>
      <c r="MGT39" s="569"/>
      <c r="MGU39" s="569"/>
      <c r="MGV39" s="569"/>
      <c r="MGW39" s="569"/>
      <c r="MGX39" s="569"/>
      <c r="MGY39" s="569"/>
      <c r="MGZ39" s="569"/>
      <c r="MHA39" s="569"/>
      <c r="MHB39" s="569"/>
      <c r="MHC39" s="569"/>
      <c r="MHD39" s="569"/>
      <c r="MHE39" s="569"/>
      <c r="MHF39" s="569"/>
      <c r="MHG39" s="569"/>
      <c r="MHH39" s="569"/>
      <c r="MHI39" s="569"/>
      <c r="MHJ39" s="569"/>
      <c r="MHK39" s="569"/>
      <c r="MHL39" s="569"/>
      <c r="MHM39" s="569"/>
      <c r="MHN39" s="569"/>
      <c r="MHO39" s="569"/>
      <c r="MHP39" s="569"/>
      <c r="MHQ39" s="569"/>
      <c r="MHR39" s="569"/>
      <c r="MHS39" s="569"/>
      <c r="MHT39" s="569"/>
      <c r="MHU39" s="569"/>
      <c r="MHV39" s="569"/>
      <c r="MHW39" s="569"/>
      <c r="MHX39" s="569"/>
      <c r="MHY39" s="569"/>
      <c r="MHZ39" s="569"/>
      <c r="MIA39" s="569"/>
      <c r="MIB39" s="569"/>
      <c r="MIC39" s="569"/>
      <c r="MID39" s="569"/>
      <c r="MIE39" s="569"/>
      <c r="MIF39" s="569"/>
      <c r="MIG39" s="569"/>
      <c r="MIH39" s="569"/>
      <c r="MII39" s="569"/>
      <c r="MIJ39" s="569"/>
      <c r="MIK39" s="569"/>
      <c r="MIL39" s="569"/>
      <c r="MIM39" s="569"/>
      <c r="MIN39" s="569"/>
      <c r="MIO39" s="569"/>
      <c r="MIP39" s="569"/>
      <c r="MIQ39" s="569"/>
      <c r="MIR39" s="569"/>
      <c r="MIS39" s="569"/>
      <c r="MIT39" s="569"/>
      <c r="MIU39" s="569"/>
      <c r="MIV39" s="569"/>
      <c r="MIW39" s="569"/>
      <c r="MIX39" s="569"/>
      <c r="MIY39" s="569"/>
      <c r="MIZ39" s="569"/>
      <c r="MJA39" s="569"/>
      <c r="MJB39" s="569"/>
      <c r="MJC39" s="569"/>
      <c r="MJD39" s="569"/>
      <c r="MJE39" s="569"/>
      <c r="MJF39" s="569"/>
      <c r="MJG39" s="569"/>
      <c r="MJH39" s="569"/>
      <c r="MJI39" s="569"/>
      <c r="MJJ39" s="569"/>
      <c r="MJK39" s="569"/>
      <c r="MJL39" s="569"/>
      <c r="MJM39" s="569"/>
      <c r="MJN39" s="569"/>
      <c r="MJO39" s="569"/>
      <c r="MJP39" s="569"/>
      <c r="MJQ39" s="569"/>
      <c r="MJR39" s="569"/>
      <c r="MJS39" s="569"/>
      <c r="MJT39" s="569"/>
      <c r="MJU39" s="569"/>
      <c r="MJV39" s="569"/>
      <c r="MJW39" s="569"/>
      <c r="MJX39" s="569"/>
      <c r="MJY39" s="569"/>
      <c r="MJZ39" s="569"/>
      <c r="MKA39" s="569"/>
      <c r="MKB39" s="569"/>
      <c r="MKC39" s="569"/>
      <c r="MKD39" s="569"/>
      <c r="MKE39" s="569"/>
      <c r="MKF39" s="569"/>
      <c r="MKG39" s="569"/>
      <c r="MKH39" s="569"/>
      <c r="MKI39" s="569"/>
      <c r="MKJ39" s="569"/>
      <c r="MKK39" s="569"/>
      <c r="MKL39" s="569"/>
      <c r="MKM39" s="569"/>
      <c r="MKN39" s="569"/>
      <c r="MKO39" s="569"/>
      <c r="MKP39" s="569"/>
      <c r="MKQ39" s="569"/>
      <c r="MKR39" s="569"/>
      <c r="MKS39" s="569"/>
      <c r="MKT39" s="569"/>
      <c r="MKU39" s="569"/>
      <c r="MKV39" s="569"/>
      <c r="MKW39" s="569"/>
      <c r="MKX39" s="569"/>
      <c r="MKY39" s="569"/>
      <c r="MKZ39" s="569"/>
      <c r="MLA39" s="569"/>
      <c r="MLB39" s="569"/>
      <c r="MLC39" s="569"/>
      <c r="MLD39" s="569"/>
      <c r="MLE39" s="569"/>
      <c r="MLF39" s="569"/>
      <c r="MLG39" s="569"/>
      <c r="MLH39" s="569"/>
      <c r="MLI39" s="569"/>
      <c r="MLJ39" s="569"/>
      <c r="MLK39" s="569"/>
      <c r="MLL39" s="569"/>
      <c r="MLM39" s="569"/>
      <c r="MLN39" s="569"/>
      <c r="MLO39" s="569"/>
      <c r="MLP39" s="569"/>
      <c r="MLQ39" s="569"/>
      <c r="MLR39" s="569"/>
      <c r="MLS39" s="569"/>
      <c r="MLT39" s="569"/>
      <c r="MLU39" s="569"/>
      <c r="MLV39" s="569"/>
      <c r="MLW39" s="569"/>
      <c r="MLX39" s="569"/>
      <c r="MLY39" s="569"/>
      <c r="MLZ39" s="569"/>
      <c r="MMA39" s="569"/>
      <c r="MMB39" s="569"/>
      <c r="MMC39" s="569"/>
      <c r="MMD39" s="569"/>
      <c r="MME39" s="569"/>
      <c r="MMF39" s="569"/>
      <c r="MMG39" s="569"/>
      <c r="MMH39" s="569"/>
      <c r="MMI39" s="569"/>
      <c r="MMJ39" s="569"/>
      <c r="MMK39" s="569"/>
      <c r="MML39" s="569"/>
      <c r="MMM39" s="569"/>
      <c r="MMN39" s="569"/>
      <c r="MMO39" s="569"/>
      <c r="MMP39" s="569"/>
      <c r="MMQ39" s="569"/>
      <c r="MMR39" s="569"/>
      <c r="MMS39" s="569"/>
      <c r="MMT39" s="569"/>
      <c r="MMU39" s="569"/>
      <c r="MMV39" s="569"/>
      <c r="MMW39" s="569"/>
      <c r="MMX39" s="569"/>
      <c r="MMY39" s="569"/>
      <c r="MMZ39" s="569"/>
      <c r="MNA39" s="569"/>
      <c r="MNB39" s="569"/>
      <c r="MNC39" s="569"/>
      <c r="MND39" s="569"/>
      <c r="MNE39" s="569"/>
      <c r="MNF39" s="569"/>
      <c r="MNG39" s="569"/>
      <c r="MNH39" s="569"/>
      <c r="MNI39" s="569"/>
      <c r="MNJ39" s="569"/>
      <c r="MNK39" s="569"/>
      <c r="MNL39" s="569"/>
      <c r="MNM39" s="569"/>
      <c r="MNN39" s="569"/>
      <c r="MNO39" s="569"/>
      <c r="MNP39" s="569"/>
      <c r="MNQ39" s="569"/>
      <c r="MNR39" s="569"/>
      <c r="MNS39" s="569"/>
      <c r="MNT39" s="569"/>
      <c r="MNU39" s="569"/>
      <c r="MNV39" s="569"/>
      <c r="MNW39" s="569"/>
      <c r="MNX39" s="569"/>
      <c r="MNY39" s="569"/>
      <c r="MNZ39" s="569"/>
      <c r="MOA39" s="569"/>
      <c r="MOB39" s="569"/>
      <c r="MOC39" s="569"/>
      <c r="MOD39" s="569"/>
      <c r="MOE39" s="569"/>
      <c r="MOF39" s="569"/>
      <c r="MOG39" s="569"/>
      <c r="MOH39" s="569"/>
      <c r="MOI39" s="569"/>
      <c r="MOJ39" s="569"/>
      <c r="MOK39" s="569"/>
      <c r="MOL39" s="569"/>
      <c r="MOM39" s="569"/>
      <c r="MON39" s="569"/>
      <c r="MOO39" s="569"/>
      <c r="MOP39" s="569"/>
      <c r="MOQ39" s="569"/>
      <c r="MOR39" s="569"/>
      <c r="MOS39" s="569"/>
      <c r="MOT39" s="569"/>
      <c r="MOU39" s="569"/>
      <c r="MOV39" s="569"/>
      <c r="MOW39" s="569"/>
      <c r="MOX39" s="569"/>
      <c r="MOY39" s="569"/>
      <c r="MOZ39" s="569"/>
      <c r="MPA39" s="569"/>
      <c r="MPB39" s="569"/>
      <c r="MPC39" s="569"/>
      <c r="MPD39" s="569"/>
      <c r="MPE39" s="569"/>
      <c r="MPF39" s="569"/>
      <c r="MPG39" s="569"/>
      <c r="MPH39" s="569"/>
      <c r="MPI39" s="569"/>
      <c r="MPJ39" s="569"/>
      <c r="MPK39" s="569"/>
      <c r="MPL39" s="569"/>
      <c r="MPM39" s="569"/>
      <c r="MPN39" s="569"/>
      <c r="MPO39" s="569"/>
      <c r="MPP39" s="569"/>
      <c r="MPQ39" s="569"/>
      <c r="MPR39" s="569"/>
      <c r="MPS39" s="569"/>
      <c r="MPT39" s="569"/>
      <c r="MPU39" s="569"/>
      <c r="MPV39" s="569"/>
      <c r="MPW39" s="569"/>
      <c r="MPX39" s="569"/>
      <c r="MPY39" s="569"/>
      <c r="MPZ39" s="569"/>
      <c r="MQA39" s="569"/>
      <c r="MQB39" s="569"/>
      <c r="MQC39" s="569"/>
      <c r="MQD39" s="569"/>
      <c r="MQE39" s="569"/>
      <c r="MQF39" s="569"/>
      <c r="MQG39" s="569"/>
      <c r="MQH39" s="569"/>
      <c r="MQI39" s="569"/>
      <c r="MQJ39" s="569"/>
      <c r="MQK39" s="569"/>
      <c r="MQL39" s="569"/>
      <c r="MQM39" s="569"/>
      <c r="MQN39" s="569"/>
      <c r="MQO39" s="569"/>
      <c r="MQP39" s="569"/>
      <c r="MQQ39" s="569"/>
      <c r="MQR39" s="569"/>
      <c r="MQS39" s="569"/>
      <c r="MQT39" s="569"/>
      <c r="MQU39" s="569"/>
      <c r="MQV39" s="569"/>
      <c r="MQW39" s="569"/>
      <c r="MQX39" s="569"/>
      <c r="MQY39" s="569"/>
      <c r="MQZ39" s="569"/>
      <c r="MRA39" s="569"/>
      <c r="MRB39" s="569"/>
      <c r="MRC39" s="569"/>
      <c r="MRD39" s="569"/>
      <c r="MRE39" s="569"/>
      <c r="MRF39" s="569"/>
      <c r="MRG39" s="569"/>
      <c r="MRH39" s="569"/>
      <c r="MRI39" s="569"/>
      <c r="MRJ39" s="569"/>
      <c r="MRK39" s="569"/>
      <c r="MRL39" s="569"/>
      <c r="MRM39" s="569"/>
      <c r="MRN39" s="569"/>
      <c r="MRO39" s="569"/>
      <c r="MRP39" s="569"/>
      <c r="MRQ39" s="569"/>
      <c r="MRR39" s="569"/>
      <c r="MRS39" s="569"/>
      <c r="MRT39" s="569"/>
      <c r="MRU39" s="569"/>
      <c r="MRV39" s="569"/>
      <c r="MRW39" s="569"/>
      <c r="MRX39" s="569"/>
      <c r="MRY39" s="569"/>
      <c r="MRZ39" s="569"/>
      <c r="MSA39" s="569"/>
      <c r="MSB39" s="569"/>
      <c r="MSC39" s="569"/>
      <c r="MSD39" s="569"/>
      <c r="MSE39" s="569"/>
      <c r="MSF39" s="569"/>
      <c r="MSG39" s="569"/>
      <c r="MSH39" s="569"/>
      <c r="MSI39" s="569"/>
      <c r="MSJ39" s="569"/>
      <c r="MSK39" s="569"/>
      <c r="MSL39" s="569"/>
      <c r="MSM39" s="569"/>
      <c r="MSN39" s="569"/>
      <c r="MSO39" s="569"/>
      <c r="MSP39" s="569"/>
      <c r="MSQ39" s="569"/>
      <c r="MSR39" s="569"/>
      <c r="MSS39" s="569"/>
      <c r="MST39" s="569"/>
      <c r="MSU39" s="569"/>
      <c r="MSV39" s="569"/>
      <c r="MSW39" s="569"/>
      <c r="MSX39" s="569"/>
      <c r="MSY39" s="569"/>
      <c r="MSZ39" s="569"/>
      <c r="MTA39" s="569"/>
      <c r="MTB39" s="569"/>
      <c r="MTC39" s="569"/>
      <c r="MTD39" s="569"/>
      <c r="MTE39" s="569"/>
      <c r="MTF39" s="569"/>
      <c r="MTG39" s="569"/>
      <c r="MTH39" s="569"/>
      <c r="MTI39" s="569"/>
      <c r="MTJ39" s="569"/>
      <c r="MTK39" s="569"/>
      <c r="MTL39" s="569"/>
      <c r="MTM39" s="569"/>
      <c r="MTN39" s="569"/>
      <c r="MTO39" s="569"/>
      <c r="MTP39" s="569"/>
      <c r="MTQ39" s="569"/>
      <c r="MTR39" s="569"/>
      <c r="MTS39" s="569"/>
      <c r="MTT39" s="569"/>
      <c r="MTU39" s="569"/>
      <c r="MTV39" s="569"/>
      <c r="MTW39" s="569"/>
      <c r="MTX39" s="569"/>
      <c r="MTY39" s="569"/>
      <c r="MTZ39" s="569"/>
      <c r="MUA39" s="569"/>
      <c r="MUB39" s="569"/>
      <c r="MUC39" s="569"/>
      <c r="MUD39" s="569"/>
      <c r="MUE39" s="569"/>
      <c r="MUF39" s="569"/>
      <c r="MUG39" s="569"/>
      <c r="MUH39" s="569"/>
      <c r="MUI39" s="569"/>
      <c r="MUJ39" s="569"/>
      <c r="MUK39" s="569"/>
      <c r="MUL39" s="569"/>
      <c r="MUM39" s="569"/>
      <c r="MUN39" s="569"/>
      <c r="MUO39" s="569"/>
      <c r="MUP39" s="569"/>
      <c r="MUQ39" s="569"/>
      <c r="MUR39" s="569"/>
      <c r="MUS39" s="569"/>
      <c r="MUT39" s="569"/>
      <c r="MUU39" s="569"/>
      <c r="MUV39" s="569"/>
      <c r="MUW39" s="569"/>
      <c r="MUX39" s="569"/>
      <c r="MUY39" s="569"/>
      <c r="MUZ39" s="569"/>
      <c r="MVA39" s="569"/>
      <c r="MVB39" s="569"/>
      <c r="MVC39" s="569"/>
      <c r="MVD39" s="569"/>
      <c r="MVE39" s="569"/>
      <c r="MVF39" s="569"/>
      <c r="MVG39" s="569"/>
      <c r="MVH39" s="569"/>
      <c r="MVI39" s="569"/>
      <c r="MVJ39" s="569"/>
      <c r="MVK39" s="569"/>
      <c r="MVL39" s="569"/>
      <c r="MVM39" s="569"/>
      <c r="MVN39" s="569"/>
      <c r="MVO39" s="569"/>
      <c r="MVP39" s="569"/>
      <c r="MVQ39" s="569"/>
      <c r="MVR39" s="569"/>
      <c r="MVS39" s="569"/>
      <c r="MVT39" s="569"/>
      <c r="MVU39" s="569"/>
      <c r="MVV39" s="569"/>
      <c r="MVW39" s="569"/>
      <c r="MVX39" s="569"/>
      <c r="MVY39" s="569"/>
      <c r="MVZ39" s="569"/>
      <c r="MWA39" s="569"/>
      <c r="MWB39" s="569"/>
      <c r="MWC39" s="569"/>
      <c r="MWD39" s="569"/>
      <c r="MWE39" s="569"/>
      <c r="MWF39" s="569"/>
      <c r="MWG39" s="569"/>
      <c r="MWH39" s="569"/>
      <c r="MWI39" s="569"/>
      <c r="MWJ39" s="569"/>
      <c r="MWK39" s="569"/>
      <c r="MWL39" s="569"/>
      <c r="MWM39" s="569"/>
      <c r="MWN39" s="569"/>
      <c r="MWO39" s="569"/>
      <c r="MWP39" s="569"/>
      <c r="MWQ39" s="569"/>
      <c r="MWR39" s="569"/>
      <c r="MWS39" s="569"/>
      <c r="MWT39" s="569"/>
      <c r="MWU39" s="569"/>
      <c r="MWV39" s="569"/>
      <c r="MWW39" s="569"/>
      <c r="MWX39" s="569"/>
      <c r="MWY39" s="569"/>
      <c r="MWZ39" s="569"/>
      <c r="MXA39" s="569"/>
      <c r="MXB39" s="569"/>
      <c r="MXC39" s="569"/>
      <c r="MXD39" s="569"/>
      <c r="MXE39" s="569"/>
      <c r="MXF39" s="569"/>
      <c r="MXG39" s="569"/>
      <c r="MXH39" s="569"/>
      <c r="MXI39" s="569"/>
      <c r="MXJ39" s="569"/>
      <c r="MXK39" s="569"/>
      <c r="MXL39" s="569"/>
      <c r="MXM39" s="569"/>
      <c r="MXN39" s="569"/>
      <c r="MXO39" s="569"/>
      <c r="MXP39" s="569"/>
      <c r="MXQ39" s="569"/>
      <c r="MXR39" s="569"/>
      <c r="MXS39" s="569"/>
      <c r="MXT39" s="569"/>
      <c r="MXU39" s="569"/>
      <c r="MXV39" s="569"/>
      <c r="MXW39" s="569"/>
      <c r="MXX39" s="569"/>
      <c r="MXY39" s="569"/>
      <c r="MXZ39" s="569"/>
      <c r="MYA39" s="569"/>
      <c r="MYB39" s="569"/>
      <c r="MYC39" s="569"/>
      <c r="MYD39" s="569"/>
      <c r="MYE39" s="569"/>
      <c r="MYF39" s="569"/>
      <c r="MYG39" s="569"/>
      <c r="MYH39" s="569"/>
      <c r="MYI39" s="569"/>
      <c r="MYJ39" s="569"/>
      <c r="MYK39" s="569"/>
      <c r="MYL39" s="569"/>
      <c r="MYM39" s="569"/>
      <c r="MYN39" s="569"/>
      <c r="MYO39" s="569"/>
      <c r="MYP39" s="569"/>
      <c r="MYQ39" s="569"/>
      <c r="MYR39" s="569"/>
      <c r="MYS39" s="569"/>
      <c r="MYT39" s="569"/>
      <c r="MYU39" s="569"/>
      <c r="MYV39" s="569"/>
      <c r="MYW39" s="569"/>
      <c r="MYX39" s="569"/>
      <c r="MYY39" s="569"/>
      <c r="MYZ39" s="569"/>
      <c r="MZA39" s="569"/>
      <c r="MZB39" s="569"/>
      <c r="MZC39" s="569"/>
      <c r="MZD39" s="569"/>
      <c r="MZE39" s="569"/>
      <c r="MZF39" s="569"/>
      <c r="MZG39" s="569"/>
      <c r="MZH39" s="569"/>
      <c r="MZI39" s="569"/>
      <c r="MZJ39" s="569"/>
      <c r="MZK39" s="569"/>
      <c r="MZL39" s="569"/>
      <c r="MZM39" s="569"/>
      <c r="MZN39" s="569"/>
      <c r="MZO39" s="569"/>
      <c r="MZP39" s="569"/>
      <c r="MZQ39" s="569"/>
      <c r="MZR39" s="569"/>
      <c r="MZS39" s="569"/>
      <c r="MZT39" s="569"/>
      <c r="MZU39" s="569"/>
      <c r="MZV39" s="569"/>
      <c r="MZW39" s="569"/>
      <c r="MZX39" s="569"/>
      <c r="MZY39" s="569"/>
      <c r="MZZ39" s="569"/>
      <c r="NAA39" s="569"/>
      <c r="NAB39" s="569"/>
      <c r="NAC39" s="569"/>
      <c r="NAD39" s="569"/>
      <c r="NAE39" s="569"/>
      <c r="NAF39" s="569"/>
      <c r="NAG39" s="569"/>
      <c r="NAH39" s="569"/>
      <c r="NAI39" s="569"/>
      <c r="NAJ39" s="569"/>
      <c r="NAK39" s="569"/>
      <c r="NAL39" s="569"/>
      <c r="NAM39" s="569"/>
      <c r="NAN39" s="569"/>
      <c r="NAO39" s="569"/>
      <c r="NAP39" s="569"/>
      <c r="NAQ39" s="569"/>
      <c r="NAR39" s="569"/>
      <c r="NAS39" s="569"/>
      <c r="NAT39" s="569"/>
      <c r="NAU39" s="569"/>
      <c r="NAV39" s="569"/>
      <c r="NAW39" s="569"/>
      <c r="NAX39" s="569"/>
      <c r="NAY39" s="569"/>
      <c r="NAZ39" s="569"/>
      <c r="NBA39" s="569"/>
      <c r="NBB39" s="569"/>
      <c r="NBC39" s="569"/>
      <c r="NBD39" s="569"/>
      <c r="NBE39" s="569"/>
      <c r="NBF39" s="569"/>
      <c r="NBG39" s="569"/>
      <c r="NBH39" s="569"/>
      <c r="NBI39" s="569"/>
      <c r="NBJ39" s="569"/>
      <c r="NBK39" s="569"/>
      <c r="NBL39" s="569"/>
      <c r="NBM39" s="569"/>
      <c r="NBN39" s="569"/>
      <c r="NBO39" s="569"/>
      <c r="NBP39" s="569"/>
      <c r="NBQ39" s="569"/>
      <c r="NBR39" s="569"/>
      <c r="NBS39" s="569"/>
      <c r="NBT39" s="569"/>
      <c r="NBU39" s="569"/>
      <c r="NBV39" s="569"/>
      <c r="NBW39" s="569"/>
      <c r="NBX39" s="569"/>
      <c r="NBY39" s="569"/>
      <c r="NBZ39" s="569"/>
      <c r="NCA39" s="569"/>
      <c r="NCB39" s="569"/>
      <c r="NCC39" s="569"/>
      <c r="NCD39" s="569"/>
      <c r="NCE39" s="569"/>
      <c r="NCF39" s="569"/>
      <c r="NCG39" s="569"/>
      <c r="NCH39" s="569"/>
      <c r="NCI39" s="569"/>
      <c r="NCJ39" s="569"/>
      <c r="NCK39" s="569"/>
      <c r="NCL39" s="569"/>
      <c r="NCM39" s="569"/>
      <c r="NCN39" s="569"/>
      <c r="NCO39" s="569"/>
      <c r="NCP39" s="569"/>
      <c r="NCQ39" s="569"/>
      <c r="NCR39" s="569"/>
      <c r="NCS39" s="569"/>
      <c r="NCT39" s="569"/>
      <c r="NCU39" s="569"/>
      <c r="NCV39" s="569"/>
      <c r="NCW39" s="569"/>
      <c r="NCX39" s="569"/>
      <c r="NCY39" s="569"/>
      <c r="NCZ39" s="569"/>
      <c r="NDA39" s="569"/>
      <c r="NDB39" s="569"/>
      <c r="NDC39" s="569"/>
      <c r="NDD39" s="569"/>
      <c r="NDE39" s="569"/>
      <c r="NDF39" s="569"/>
      <c r="NDG39" s="569"/>
      <c r="NDH39" s="569"/>
      <c r="NDI39" s="569"/>
      <c r="NDJ39" s="569"/>
      <c r="NDK39" s="569"/>
      <c r="NDL39" s="569"/>
      <c r="NDM39" s="569"/>
      <c r="NDN39" s="569"/>
      <c r="NDO39" s="569"/>
      <c r="NDP39" s="569"/>
      <c r="NDQ39" s="569"/>
      <c r="NDR39" s="569"/>
      <c r="NDS39" s="569"/>
      <c r="NDT39" s="569"/>
      <c r="NDU39" s="569"/>
      <c r="NDV39" s="569"/>
      <c r="NDW39" s="569"/>
      <c r="NDX39" s="569"/>
      <c r="NDY39" s="569"/>
      <c r="NDZ39" s="569"/>
      <c r="NEA39" s="569"/>
      <c r="NEB39" s="569"/>
      <c r="NEC39" s="569"/>
      <c r="NED39" s="569"/>
      <c r="NEE39" s="569"/>
      <c r="NEF39" s="569"/>
      <c r="NEG39" s="569"/>
      <c r="NEH39" s="569"/>
      <c r="NEI39" s="569"/>
      <c r="NEJ39" s="569"/>
      <c r="NEK39" s="569"/>
      <c r="NEL39" s="569"/>
      <c r="NEM39" s="569"/>
      <c r="NEN39" s="569"/>
      <c r="NEO39" s="569"/>
      <c r="NEP39" s="569"/>
      <c r="NEQ39" s="569"/>
      <c r="NER39" s="569"/>
      <c r="NES39" s="569"/>
      <c r="NET39" s="569"/>
      <c r="NEU39" s="569"/>
      <c r="NEV39" s="569"/>
      <c r="NEW39" s="569"/>
      <c r="NEX39" s="569"/>
      <c r="NEY39" s="569"/>
      <c r="NEZ39" s="569"/>
      <c r="NFA39" s="569"/>
      <c r="NFB39" s="569"/>
      <c r="NFC39" s="569"/>
      <c r="NFD39" s="569"/>
      <c r="NFE39" s="569"/>
      <c r="NFF39" s="569"/>
      <c r="NFG39" s="569"/>
      <c r="NFH39" s="569"/>
      <c r="NFI39" s="569"/>
      <c r="NFJ39" s="569"/>
      <c r="NFK39" s="569"/>
      <c r="NFL39" s="569"/>
      <c r="NFM39" s="569"/>
      <c r="NFN39" s="569"/>
      <c r="NFO39" s="569"/>
      <c r="NFP39" s="569"/>
      <c r="NFQ39" s="569"/>
      <c r="NFR39" s="569"/>
      <c r="NFS39" s="569"/>
      <c r="NFT39" s="569"/>
      <c r="NFU39" s="569"/>
      <c r="NFV39" s="569"/>
      <c r="NFW39" s="569"/>
      <c r="NFX39" s="569"/>
      <c r="NFY39" s="569"/>
      <c r="NFZ39" s="569"/>
      <c r="NGA39" s="569"/>
      <c r="NGB39" s="569"/>
      <c r="NGC39" s="569"/>
      <c r="NGD39" s="569"/>
      <c r="NGE39" s="569"/>
      <c r="NGF39" s="569"/>
      <c r="NGG39" s="569"/>
      <c r="NGH39" s="569"/>
      <c r="NGI39" s="569"/>
      <c r="NGJ39" s="569"/>
      <c r="NGK39" s="569"/>
      <c r="NGL39" s="569"/>
      <c r="NGM39" s="569"/>
      <c r="NGN39" s="569"/>
      <c r="NGO39" s="569"/>
      <c r="NGP39" s="569"/>
      <c r="NGQ39" s="569"/>
      <c r="NGR39" s="569"/>
      <c r="NGS39" s="569"/>
      <c r="NGT39" s="569"/>
      <c r="NGU39" s="569"/>
      <c r="NGV39" s="569"/>
      <c r="NGW39" s="569"/>
      <c r="NGX39" s="569"/>
      <c r="NGY39" s="569"/>
      <c r="NGZ39" s="569"/>
      <c r="NHA39" s="569"/>
      <c r="NHB39" s="569"/>
      <c r="NHC39" s="569"/>
      <c r="NHD39" s="569"/>
      <c r="NHE39" s="569"/>
      <c r="NHF39" s="569"/>
      <c r="NHG39" s="569"/>
      <c r="NHH39" s="569"/>
      <c r="NHI39" s="569"/>
      <c r="NHJ39" s="569"/>
      <c r="NHK39" s="569"/>
      <c r="NHL39" s="569"/>
      <c r="NHM39" s="569"/>
      <c r="NHN39" s="569"/>
      <c r="NHO39" s="569"/>
      <c r="NHP39" s="569"/>
      <c r="NHQ39" s="569"/>
      <c r="NHR39" s="569"/>
      <c r="NHS39" s="569"/>
      <c r="NHT39" s="569"/>
      <c r="NHU39" s="569"/>
      <c r="NHV39" s="569"/>
      <c r="NHW39" s="569"/>
      <c r="NHX39" s="569"/>
      <c r="NHY39" s="569"/>
      <c r="NHZ39" s="569"/>
      <c r="NIA39" s="569"/>
      <c r="NIB39" s="569"/>
      <c r="NIC39" s="569"/>
      <c r="NID39" s="569"/>
      <c r="NIE39" s="569"/>
      <c r="NIF39" s="569"/>
      <c r="NIG39" s="569"/>
      <c r="NIH39" s="569"/>
      <c r="NII39" s="569"/>
      <c r="NIJ39" s="569"/>
      <c r="NIK39" s="569"/>
      <c r="NIL39" s="569"/>
      <c r="NIM39" s="569"/>
      <c r="NIN39" s="569"/>
      <c r="NIO39" s="569"/>
      <c r="NIP39" s="569"/>
      <c r="NIQ39" s="569"/>
      <c r="NIR39" s="569"/>
      <c r="NIS39" s="569"/>
      <c r="NIT39" s="569"/>
      <c r="NIU39" s="569"/>
      <c r="NIV39" s="569"/>
      <c r="NIW39" s="569"/>
      <c r="NIX39" s="569"/>
      <c r="NIY39" s="569"/>
      <c r="NIZ39" s="569"/>
      <c r="NJA39" s="569"/>
      <c r="NJB39" s="569"/>
      <c r="NJC39" s="569"/>
      <c r="NJD39" s="569"/>
      <c r="NJE39" s="569"/>
      <c r="NJF39" s="569"/>
      <c r="NJG39" s="569"/>
      <c r="NJH39" s="569"/>
      <c r="NJI39" s="569"/>
      <c r="NJJ39" s="569"/>
      <c r="NJK39" s="569"/>
      <c r="NJL39" s="569"/>
      <c r="NJM39" s="569"/>
      <c r="NJN39" s="569"/>
      <c r="NJO39" s="569"/>
      <c r="NJP39" s="569"/>
      <c r="NJQ39" s="569"/>
      <c r="NJR39" s="569"/>
      <c r="NJS39" s="569"/>
      <c r="NJT39" s="569"/>
      <c r="NJU39" s="569"/>
      <c r="NJV39" s="569"/>
      <c r="NJW39" s="569"/>
      <c r="NJX39" s="569"/>
      <c r="NJY39" s="569"/>
      <c r="NJZ39" s="569"/>
      <c r="NKA39" s="569"/>
      <c r="NKB39" s="569"/>
      <c r="NKC39" s="569"/>
      <c r="NKD39" s="569"/>
      <c r="NKE39" s="569"/>
      <c r="NKF39" s="569"/>
      <c r="NKG39" s="569"/>
      <c r="NKH39" s="569"/>
      <c r="NKI39" s="569"/>
      <c r="NKJ39" s="569"/>
      <c r="NKK39" s="569"/>
      <c r="NKL39" s="569"/>
      <c r="NKM39" s="569"/>
      <c r="NKN39" s="569"/>
      <c r="NKO39" s="569"/>
      <c r="NKP39" s="569"/>
      <c r="NKQ39" s="569"/>
      <c r="NKR39" s="569"/>
      <c r="NKS39" s="569"/>
      <c r="NKT39" s="569"/>
      <c r="NKU39" s="569"/>
      <c r="NKV39" s="569"/>
      <c r="NKW39" s="569"/>
      <c r="NKX39" s="569"/>
      <c r="NKY39" s="569"/>
      <c r="NKZ39" s="569"/>
      <c r="NLA39" s="569"/>
      <c r="NLB39" s="569"/>
      <c r="NLC39" s="569"/>
      <c r="NLD39" s="569"/>
      <c r="NLE39" s="569"/>
      <c r="NLF39" s="569"/>
      <c r="NLG39" s="569"/>
      <c r="NLH39" s="569"/>
      <c r="NLI39" s="569"/>
      <c r="NLJ39" s="569"/>
      <c r="NLK39" s="569"/>
      <c r="NLL39" s="569"/>
      <c r="NLM39" s="569"/>
      <c r="NLN39" s="569"/>
      <c r="NLO39" s="569"/>
      <c r="NLP39" s="569"/>
      <c r="NLQ39" s="569"/>
      <c r="NLR39" s="569"/>
      <c r="NLS39" s="569"/>
      <c r="NLT39" s="569"/>
      <c r="NLU39" s="569"/>
      <c r="NLV39" s="569"/>
      <c r="NLW39" s="569"/>
      <c r="NLX39" s="569"/>
      <c r="NLY39" s="569"/>
      <c r="NLZ39" s="569"/>
      <c r="NMA39" s="569"/>
      <c r="NMB39" s="569"/>
      <c r="NMC39" s="569"/>
      <c r="NMD39" s="569"/>
      <c r="NME39" s="569"/>
      <c r="NMF39" s="569"/>
      <c r="NMG39" s="569"/>
      <c r="NMH39" s="569"/>
      <c r="NMI39" s="569"/>
      <c r="NMJ39" s="569"/>
      <c r="NMK39" s="569"/>
      <c r="NML39" s="569"/>
      <c r="NMM39" s="569"/>
      <c r="NMN39" s="569"/>
      <c r="NMO39" s="569"/>
      <c r="NMP39" s="569"/>
      <c r="NMQ39" s="569"/>
      <c r="NMR39" s="569"/>
      <c r="NMS39" s="569"/>
      <c r="NMT39" s="569"/>
      <c r="NMU39" s="569"/>
      <c r="NMV39" s="569"/>
      <c r="NMW39" s="569"/>
      <c r="NMX39" s="569"/>
      <c r="NMY39" s="569"/>
      <c r="NMZ39" s="569"/>
      <c r="NNA39" s="569"/>
      <c r="NNB39" s="569"/>
      <c r="NNC39" s="569"/>
      <c r="NND39" s="569"/>
      <c r="NNE39" s="569"/>
      <c r="NNF39" s="569"/>
      <c r="NNG39" s="569"/>
      <c r="NNH39" s="569"/>
      <c r="NNI39" s="569"/>
      <c r="NNJ39" s="569"/>
      <c r="NNK39" s="569"/>
      <c r="NNL39" s="569"/>
      <c r="NNM39" s="569"/>
      <c r="NNN39" s="569"/>
      <c r="NNO39" s="569"/>
      <c r="NNP39" s="569"/>
      <c r="NNQ39" s="569"/>
      <c r="NNR39" s="569"/>
      <c r="NNS39" s="569"/>
      <c r="NNT39" s="569"/>
      <c r="NNU39" s="569"/>
      <c r="NNV39" s="569"/>
      <c r="NNW39" s="569"/>
      <c r="NNX39" s="569"/>
      <c r="NNY39" s="569"/>
      <c r="NNZ39" s="569"/>
      <c r="NOA39" s="569"/>
      <c r="NOB39" s="569"/>
      <c r="NOC39" s="569"/>
      <c r="NOD39" s="569"/>
      <c r="NOE39" s="569"/>
      <c r="NOF39" s="569"/>
      <c r="NOG39" s="569"/>
      <c r="NOH39" s="569"/>
      <c r="NOI39" s="569"/>
      <c r="NOJ39" s="569"/>
      <c r="NOK39" s="569"/>
      <c r="NOL39" s="569"/>
      <c r="NOM39" s="569"/>
      <c r="NON39" s="569"/>
      <c r="NOO39" s="569"/>
      <c r="NOP39" s="569"/>
      <c r="NOQ39" s="569"/>
      <c r="NOR39" s="569"/>
      <c r="NOS39" s="569"/>
      <c r="NOT39" s="569"/>
      <c r="NOU39" s="569"/>
      <c r="NOV39" s="569"/>
      <c r="NOW39" s="569"/>
      <c r="NOX39" s="569"/>
      <c r="NOY39" s="569"/>
      <c r="NOZ39" s="569"/>
      <c r="NPA39" s="569"/>
      <c r="NPB39" s="569"/>
      <c r="NPC39" s="569"/>
      <c r="NPD39" s="569"/>
      <c r="NPE39" s="569"/>
      <c r="NPF39" s="569"/>
      <c r="NPG39" s="569"/>
      <c r="NPH39" s="569"/>
      <c r="NPI39" s="569"/>
      <c r="NPJ39" s="569"/>
      <c r="NPK39" s="569"/>
      <c r="NPL39" s="569"/>
      <c r="NPM39" s="569"/>
      <c r="NPN39" s="569"/>
      <c r="NPO39" s="569"/>
      <c r="NPP39" s="569"/>
      <c r="NPQ39" s="569"/>
      <c r="NPR39" s="569"/>
      <c r="NPS39" s="569"/>
      <c r="NPT39" s="569"/>
      <c r="NPU39" s="569"/>
      <c r="NPV39" s="569"/>
      <c r="NPW39" s="569"/>
      <c r="NPX39" s="569"/>
      <c r="NPY39" s="569"/>
      <c r="NPZ39" s="569"/>
      <c r="NQA39" s="569"/>
      <c r="NQB39" s="569"/>
      <c r="NQC39" s="569"/>
      <c r="NQD39" s="569"/>
      <c r="NQE39" s="569"/>
      <c r="NQF39" s="569"/>
      <c r="NQG39" s="569"/>
      <c r="NQH39" s="569"/>
      <c r="NQI39" s="569"/>
      <c r="NQJ39" s="569"/>
      <c r="NQK39" s="569"/>
      <c r="NQL39" s="569"/>
      <c r="NQM39" s="569"/>
      <c r="NQN39" s="569"/>
      <c r="NQO39" s="569"/>
      <c r="NQP39" s="569"/>
      <c r="NQQ39" s="569"/>
      <c r="NQR39" s="569"/>
      <c r="NQS39" s="569"/>
      <c r="NQT39" s="569"/>
      <c r="NQU39" s="569"/>
      <c r="NQV39" s="569"/>
      <c r="NQW39" s="569"/>
      <c r="NQX39" s="569"/>
      <c r="NQY39" s="569"/>
      <c r="NQZ39" s="569"/>
      <c r="NRA39" s="569"/>
      <c r="NRB39" s="569"/>
      <c r="NRC39" s="569"/>
      <c r="NRD39" s="569"/>
      <c r="NRE39" s="569"/>
      <c r="NRF39" s="569"/>
      <c r="NRG39" s="569"/>
      <c r="NRH39" s="569"/>
      <c r="NRI39" s="569"/>
      <c r="NRJ39" s="569"/>
      <c r="NRK39" s="569"/>
      <c r="NRL39" s="569"/>
      <c r="NRM39" s="569"/>
      <c r="NRN39" s="569"/>
      <c r="NRO39" s="569"/>
      <c r="NRP39" s="569"/>
      <c r="NRQ39" s="569"/>
      <c r="NRR39" s="569"/>
      <c r="NRS39" s="569"/>
      <c r="NRT39" s="569"/>
      <c r="NRU39" s="569"/>
      <c r="NRV39" s="569"/>
      <c r="NRW39" s="569"/>
      <c r="NRX39" s="569"/>
      <c r="NRY39" s="569"/>
      <c r="NRZ39" s="569"/>
      <c r="NSA39" s="569"/>
      <c r="NSB39" s="569"/>
      <c r="NSC39" s="569"/>
      <c r="NSD39" s="569"/>
      <c r="NSE39" s="569"/>
      <c r="NSF39" s="569"/>
      <c r="NSG39" s="569"/>
      <c r="NSH39" s="569"/>
      <c r="NSI39" s="569"/>
      <c r="NSJ39" s="569"/>
      <c r="NSK39" s="569"/>
      <c r="NSL39" s="569"/>
      <c r="NSM39" s="569"/>
      <c r="NSN39" s="569"/>
      <c r="NSO39" s="569"/>
      <c r="NSP39" s="569"/>
      <c r="NSQ39" s="569"/>
      <c r="NSR39" s="569"/>
      <c r="NSS39" s="569"/>
      <c r="NST39" s="569"/>
      <c r="NSU39" s="569"/>
      <c r="NSV39" s="569"/>
      <c r="NSW39" s="569"/>
      <c r="NSX39" s="569"/>
      <c r="NSY39" s="569"/>
      <c r="NSZ39" s="569"/>
      <c r="NTA39" s="569"/>
      <c r="NTB39" s="569"/>
      <c r="NTC39" s="569"/>
      <c r="NTD39" s="569"/>
      <c r="NTE39" s="569"/>
      <c r="NTF39" s="569"/>
      <c r="NTG39" s="569"/>
      <c r="NTH39" s="569"/>
      <c r="NTI39" s="569"/>
      <c r="NTJ39" s="569"/>
      <c r="NTK39" s="569"/>
      <c r="NTL39" s="569"/>
      <c r="NTM39" s="569"/>
      <c r="NTN39" s="569"/>
      <c r="NTO39" s="569"/>
      <c r="NTP39" s="569"/>
      <c r="NTQ39" s="569"/>
      <c r="NTR39" s="569"/>
      <c r="NTS39" s="569"/>
      <c r="NTT39" s="569"/>
      <c r="NTU39" s="569"/>
      <c r="NTV39" s="569"/>
      <c r="NTW39" s="569"/>
      <c r="NTX39" s="569"/>
      <c r="NTY39" s="569"/>
      <c r="NTZ39" s="569"/>
      <c r="NUA39" s="569"/>
      <c r="NUB39" s="569"/>
      <c r="NUC39" s="569"/>
      <c r="NUD39" s="569"/>
      <c r="NUE39" s="569"/>
      <c r="NUF39" s="569"/>
      <c r="NUG39" s="569"/>
      <c r="NUH39" s="569"/>
      <c r="NUI39" s="569"/>
      <c r="NUJ39" s="569"/>
      <c r="NUK39" s="569"/>
      <c r="NUL39" s="569"/>
      <c r="NUM39" s="569"/>
      <c r="NUN39" s="569"/>
      <c r="NUO39" s="569"/>
      <c r="NUP39" s="569"/>
      <c r="NUQ39" s="569"/>
      <c r="NUR39" s="569"/>
      <c r="NUS39" s="569"/>
      <c r="NUT39" s="569"/>
      <c r="NUU39" s="569"/>
      <c r="NUV39" s="569"/>
      <c r="NUW39" s="569"/>
      <c r="NUX39" s="569"/>
      <c r="NUY39" s="569"/>
      <c r="NUZ39" s="569"/>
      <c r="NVA39" s="569"/>
      <c r="NVB39" s="569"/>
      <c r="NVC39" s="569"/>
      <c r="NVD39" s="569"/>
      <c r="NVE39" s="569"/>
      <c r="NVF39" s="569"/>
      <c r="NVG39" s="569"/>
      <c r="NVH39" s="569"/>
      <c r="NVI39" s="569"/>
      <c r="NVJ39" s="569"/>
      <c r="NVK39" s="569"/>
      <c r="NVL39" s="569"/>
      <c r="NVM39" s="569"/>
      <c r="NVN39" s="569"/>
      <c r="NVO39" s="569"/>
      <c r="NVP39" s="569"/>
      <c r="NVQ39" s="569"/>
      <c r="NVR39" s="569"/>
      <c r="NVS39" s="569"/>
      <c r="NVT39" s="569"/>
      <c r="NVU39" s="569"/>
      <c r="NVV39" s="569"/>
      <c r="NVW39" s="569"/>
      <c r="NVX39" s="569"/>
      <c r="NVY39" s="569"/>
      <c r="NVZ39" s="569"/>
      <c r="NWA39" s="569"/>
      <c r="NWB39" s="569"/>
      <c r="NWC39" s="569"/>
      <c r="NWD39" s="569"/>
      <c r="NWE39" s="569"/>
      <c r="NWF39" s="569"/>
      <c r="NWG39" s="569"/>
      <c r="NWH39" s="569"/>
      <c r="NWI39" s="569"/>
      <c r="NWJ39" s="569"/>
      <c r="NWK39" s="569"/>
      <c r="NWL39" s="569"/>
      <c r="NWM39" s="569"/>
      <c r="NWN39" s="569"/>
      <c r="NWO39" s="569"/>
      <c r="NWP39" s="569"/>
      <c r="NWQ39" s="569"/>
      <c r="NWR39" s="569"/>
      <c r="NWS39" s="569"/>
      <c r="NWT39" s="569"/>
      <c r="NWU39" s="569"/>
      <c r="NWV39" s="569"/>
      <c r="NWW39" s="569"/>
      <c r="NWX39" s="569"/>
      <c r="NWY39" s="569"/>
      <c r="NWZ39" s="569"/>
      <c r="NXA39" s="569"/>
      <c r="NXB39" s="569"/>
      <c r="NXC39" s="569"/>
      <c r="NXD39" s="569"/>
      <c r="NXE39" s="569"/>
      <c r="NXF39" s="569"/>
      <c r="NXG39" s="569"/>
      <c r="NXH39" s="569"/>
      <c r="NXI39" s="569"/>
      <c r="NXJ39" s="569"/>
      <c r="NXK39" s="569"/>
      <c r="NXL39" s="569"/>
      <c r="NXM39" s="569"/>
      <c r="NXN39" s="569"/>
      <c r="NXO39" s="569"/>
      <c r="NXP39" s="569"/>
      <c r="NXQ39" s="569"/>
      <c r="NXR39" s="569"/>
      <c r="NXS39" s="569"/>
      <c r="NXT39" s="569"/>
      <c r="NXU39" s="569"/>
      <c r="NXV39" s="569"/>
      <c r="NXW39" s="569"/>
      <c r="NXX39" s="569"/>
      <c r="NXY39" s="569"/>
      <c r="NXZ39" s="569"/>
      <c r="NYA39" s="569"/>
      <c r="NYB39" s="569"/>
      <c r="NYC39" s="569"/>
      <c r="NYD39" s="569"/>
      <c r="NYE39" s="569"/>
      <c r="NYF39" s="569"/>
      <c r="NYG39" s="569"/>
      <c r="NYH39" s="569"/>
      <c r="NYI39" s="569"/>
      <c r="NYJ39" s="569"/>
      <c r="NYK39" s="569"/>
      <c r="NYL39" s="569"/>
      <c r="NYM39" s="569"/>
      <c r="NYN39" s="569"/>
      <c r="NYO39" s="569"/>
      <c r="NYP39" s="569"/>
      <c r="NYQ39" s="569"/>
      <c r="NYR39" s="569"/>
      <c r="NYS39" s="569"/>
      <c r="NYT39" s="569"/>
      <c r="NYU39" s="569"/>
      <c r="NYV39" s="569"/>
      <c r="NYW39" s="569"/>
      <c r="NYX39" s="569"/>
      <c r="NYY39" s="569"/>
      <c r="NYZ39" s="569"/>
      <c r="NZA39" s="569"/>
      <c r="NZB39" s="569"/>
      <c r="NZC39" s="569"/>
      <c r="NZD39" s="569"/>
      <c r="NZE39" s="569"/>
      <c r="NZF39" s="569"/>
      <c r="NZG39" s="569"/>
      <c r="NZH39" s="569"/>
      <c r="NZI39" s="569"/>
      <c r="NZJ39" s="569"/>
      <c r="NZK39" s="569"/>
      <c r="NZL39" s="569"/>
      <c r="NZM39" s="569"/>
      <c r="NZN39" s="569"/>
      <c r="NZO39" s="569"/>
      <c r="NZP39" s="569"/>
      <c r="NZQ39" s="569"/>
      <c r="NZR39" s="569"/>
      <c r="NZS39" s="569"/>
      <c r="NZT39" s="569"/>
      <c r="NZU39" s="569"/>
      <c r="NZV39" s="569"/>
      <c r="NZW39" s="569"/>
      <c r="NZX39" s="569"/>
      <c r="NZY39" s="569"/>
      <c r="NZZ39" s="569"/>
      <c r="OAA39" s="569"/>
      <c r="OAB39" s="569"/>
      <c r="OAC39" s="569"/>
      <c r="OAD39" s="569"/>
      <c r="OAE39" s="569"/>
      <c r="OAF39" s="569"/>
      <c r="OAG39" s="569"/>
      <c r="OAH39" s="569"/>
      <c r="OAI39" s="569"/>
      <c r="OAJ39" s="569"/>
      <c r="OAK39" s="569"/>
      <c r="OAL39" s="569"/>
      <c r="OAM39" s="569"/>
      <c r="OAN39" s="569"/>
      <c r="OAO39" s="569"/>
      <c r="OAP39" s="569"/>
      <c r="OAQ39" s="569"/>
      <c r="OAR39" s="569"/>
      <c r="OAS39" s="569"/>
      <c r="OAT39" s="569"/>
      <c r="OAU39" s="569"/>
      <c r="OAV39" s="569"/>
      <c r="OAW39" s="569"/>
      <c r="OAX39" s="569"/>
      <c r="OAY39" s="569"/>
      <c r="OAZ39" s="569"/>
      <c r="OBA39" s="569"/>
      <c r="OBB39" s="569"/>
      <c r="OBC39" s="569"/>
      <c r="OBD39" s="569"/>
      <c r="OBE39" s="569"/>
      <c r="OBF39" s="569"/>
      <c r="OBG39" s="569"/>
      <c r="OBH39" s="569"/>
      <c r="OBI39" s="569"/>
      <c r="OBJ39" s="569"/>
      <c r="OBK39" s="569"/>
      <c r="OBL39" s="569"/>
      <c r="OBM39" s="569"/>
      <c r="OBN39" s="569"/>
      <c r="OBO39" s="569"/>
      <c r="OBP39" s="569"/>
      <c r="OBQ39" s="569"/>
      <c r="OBR39" s="569"/>
      <c r="OBS39" s="569"/>
      <c r="OBT39" s="569"/>
      <c r="OBU39" s="569"/>
      <c r="OBV39" s="569"/>
      <c r="OBW39" s="569"/>
      <c r="OBX39" s="569"/>
      <c r="OBY39" s="569"/>
      <c r="OBZ39" s="569"/>
      <c r="OCA39" s="569"/>
      <c r="OCB39" s="569"/>
      <c r="OCC39" s="569"/>
      <c r="OCD39" s="569"/>
      <c r="OCE39" s="569"/>
      <c r="OCF39" s="569"/>
      <c r="OCG39" s="569"/>
      <c r="OCH39" s="569"/>
      <c r="OCI39" s="569"/>
      <c r="OCJ39" s="569"/>
      <c r="OCK39" s="569"/>
      <c r="OCL39" s="569"/>
      <c r="OCM39" s="569"/>
      <c r="OCN39" s="569"/>
      <c r="OCO39" s="569"/>
      <c r="OCP39" s="569"/>
      <c r="OCQ39" s="569"/>
      <c r="OCR39" s="569"/>
      <c r="OCS39" s="569"/>
      <c r="OCT39" s="569"/>
      <c r="OCU39" s="569"/>
      <c r="OCV39" s="569"/>
      <c r="OCW39" s="569"/>
      <c r="OCX39" s="569"/>
      <c r="OCY39" s="569"/>
      <c r="OCZ39" s="569"/>
      <c r="ODA39" s="569"/>
      <c r="ODB39" s="569"/>
      <c r="ODC39" s="569"/>
      <c r="ODD39" s="569"/>
      <c r="ODE39" s="569"/>
      <c r="ODF39" s="569"/>
      <c r="ODG39" s="569"/>
      <c r="ODH39" s="569"/>
      <c r="ODI39" s="569"/>
      <c r="ODJ39" s="569"/>
      <c r="ODK39" s="569"/>
      <c r="ODL39" s="569"/>
      <c r="ODM39" s="569"/>
      <c r="ODN39" s="569"/>
      <c r="ODO39" s="569"/>
      <c r="ODP39" s="569"/>
      <c r="ODQ39" s="569"/>
      <c r="ODR39" s="569"/>
      <c r="ODS39" s="569"/>
      <c r="ODT39" s="569"/>
      <c r="ODU39" s="569"/>
      <c r="ODV39" s="569"/>
      <c r="ODW39" s="569"/>
      <c r="ODX39" s="569"/>
      <c r="ODY39" s="569"/>
      <c r="ODZ39" s="569"/>
      <c r="OEA39" s="569"/>
      <c r="OEB39" s="569"/>
      <c r="OEC39" s="569"/>
      <c r="OED39" s="569"/>
      <c r="OEE39" s="569"/>
      <c r="OEF39" s="569"/>
      <c r="OEG39" s="569"/>
      <c r="OEH39" s="569"/>
      <c r="OEI39" s="569"/>
      <c r="OEJ39" s="569"/>
      <c r="OEK39" s="569"/>
      <c r="OEL39" s="569"/>
      <c r="OEM39" s="569"/>
      <c r="OEN39" s="569"/>
      <c r="OEO39" s="569"/>
      <c r="OEP39" s="569"/>
      <c r="OEQ39" s="569"/>
      <c r="OER39" s="569"/>
      <c r="OES39" s="569"/>
      <c r="OET39" s="569"/>
      <c r="OEU39" s="569"/>
      <c r="OEV39" s="569"/>
      <c r="OEW39" s="569"/>
      <c r="OEX39" s="569"/>
      <c r="OEY39" s="569"/>
      <c r="OEZ39" s="569"/>
      <c r="OFA39" s="569"/>
      <c r="OFB39" s="569"/>
      <c r="OFC39" s="569"/>
      <c r="OFD39" s="569"/>
      <c r="OFE39" s="569"/>
      <c r="OFF39" s="569"/>
      <c r="OFG39" s="569"/>
      <c r="OFH39" s="569"/>
      <c r="OFI39" s="569"/>
      <c r="OFJ39" s="569"/>
      <c r="OFK39" s="569"/>
      <c r="OFL39" s="569"/>
      <c r="OFM39" s="569"/>
      <c r="OFN39" s="569"/>
      <c r="OFO39" s="569"/>
      <c r="OFP39" s="569"/>
      <c r="OFQ39" s="569"/>
      <c r="OFR39" s="569"/>
      <c r="OFS39" s="569"/>
      <c r="OFT39" s="569"/>
      <c r="OFU39" s="569"/>
      <c r="OFV39" s="569"/>
      <c r="OFW39" s="569"/>
      <c r="OFX39" s="569"/>
      <c r="OFY39" s="569"/>
      <c r="OFZ39" s="569"/>
      <c r="OGA39" s="569"/>
      <c r="OGB39" s="569"/>
      <c r="OGC39" s="569"/>
      <c r="OGD39" s="569"/>
      <c r="OGE39" s="569"/>
      <c r="OGF39" s="569"/>
      <c r="OGG39" s="569"/>
      <c r="OGH39" s="569"/>
      <c r="OGI39" s="569"/>
      <c r="OGJ39" s="569"/>
      <c r="OGK39" s="569"/>
      <c r="OGL39" s="569"/>
      <c r="OGM39" s="569"/>
      <c r="OGN39" s="569"/>
      <c r="OGO39" s="569"/>
      <c r="OGP39" s="569"/>
      <c r="OGQ39" s="569"/>
      <c r="OGR39" s="569"/>
      <c r="OGS39" s="569"/>
      <c r="OGT39" s="569"/>
      <c r="OGU39" s="569"/>
      <c r="OGV39" s="569"/>
      <c r="OGW39" s="569"/>
      <c r="OGX39" s="569"/>
      <c r="OGY39" s="569"/>
      <c r="OGZ39" s="569"/>
      <c r="OHA39" s="569"/>
      <c r="OHB39" s="569"/>
      <c r="OHC39" s="569"/>
      <c r="OHD39" s="569"/>
      <c r="OHE39" s="569"/>
      <c r="OHF39" s="569"/>
      <c r="OHG39" s="569"/>
      <c r="OHH39" s="569"/>
      <c r="OHI39" s="569"/>
      <c r="OHJ39" s="569"/>
      <c r="OHK39" s="569"/>
      <c r="OHL39" s="569"/>
      <c r="OHM39" s="569"/>
      <c r="OHN39" s="569"/>
      <c r="OHO39" s="569"/>
      <c r="OHP39" s="569"/>
      <c r="OHQ39" s="569"/>
      <c r="OHR39" s="569"/>
      <c r="OHS39" s="569"/>
      <c r="OHT39" s="569"/>
      <c r="OHU39" s="569"/>
      <c r="OHV39" s="569"/>
      <c r="OHW39" s="569"/>
      <c r="OHX39" s="569"/>
      <c r="OHY39" s="569"/>
      <c r="OHZ39" s="569"/>
      <c r="OIA39" s="569"/>
      <c r="OIB39" s="569"/>
      <c r="OIC39" s="569"/>
      <c r="OID39" s="569"/>
      <c r="OIE39" s="569"/>
      <c r="OIF39" s="569"/>
      <c r="OIG39" s="569"/>
      <c r="OIH39" s="569"/>
      <c r="OII39" s="569"/>
      <c r="OIJ39" s="569"/>
      <c r="OIK39" s="569"/>
      <c r="OIL39" s="569"/>
      <c r="OIM39" s="569"/>
      <c r="OIN39" s="569"/>
      <c r="OIO39" s="569"/>
      <c r="OIP39" s="569"/>
      <c r="OIQ39" s="569"/>
      <c r="OIR39" s="569"/>
      <c r="OIS39" s="569"/>
      <c r="OIT39" s="569"/>
      <c r="OIU39" s="569"/>
      <c r="OIV39" s="569"/>
      <c r="OIW39" s="569"/>
      <c r="OIX39" s="569"/>
      <c r="OIY39" s="569"/>
      <c r="OIZ39" s="569"/>
      <c r="OJA39" s="569"/>
      <c r="OJB39" s="569"/>
      <c r="OJC39" s="569"/>
      <c r="OJD39" s="569"/>
      <c r="OJE39" s="569"/>
      <c r="OJF39" s="569"/>
      <c r="OJG39" s="569"/>
      <c r="OJH39" s="569"/>
      <c r="OJI39" s="569"/>
      <c r="OJJ39" s="569"/>
      <c r="OJK39" s="569"/>
      <c r="OJL39" s="569"/>
      <c r="OJM39" s="569"/>
      <c r="OJN39" s="569"/>
      <c r="OJO39" s="569"/>
      <c r="OJP39" s="569"/>
      <c r="OJQ39" s="569"/>
      <c r="OJR39" s="569"/>
      <c r="OJS39" s="569"/>
      <c r="OJT39" s="569"/>
      <c r="OJU39" s="569"/>
      <c r="OJV39" s="569"/>
      <c r="OJW39" s="569"/>
      <c r="OJX39" s="569"/>
      <c r="OJY39" s="569"/>
      <c r="OJZ39" s="569"/>
      <c r="OKA39" s="569"/>
      <c r="OKB39" s="569"/>
      <c r="OKC39" s="569"/>
      <c r="OKD39" s="569"/>
      <c r="OKE39" s="569"/>
      <c r="OKF39" s="569"/>
      <c r="OKG39" s="569"/>
      <c r="OKH39" s="569"/>
      <c r="OKI39" s="569"/>
      <c r="OKJ39" s="569"/>
      <c r="OKK39" s="569"/>
      <c r="OKL39" s="569"/>
      <c r="OKM39" s="569"/>
      <c r="OKN39" s="569"/>
      <c r="OKO39" s="569"/>
      <c r="OKP39" s="569"/>
      <c r="OKQ39" s="569"/>
      <c r="OKR39" s="569"/>
      <c r="OKS39" s="569"/>
      <c r="OKT39" s="569"/>
      <c r="OKU39" s="569"/>
      <c r="OKV39" s="569"/>
      <c r="OKW39" s="569"/>
      <c r="OKX39" s="569"/>
      <c r="OKY39" s="569"/>
      <c r="OKZ39" s="569"/>
      <c r="OLA39" s="569"/>
      <c r="OLB39" s="569"/>
      <c r="OLC39" s="569"/>
      <c r="OLD39" s="569"/>
      <c r="OLE39" s="569"/>
      <c r="OLF39" s="569"/>
      <c r="OLG39" s="569"/>
      <c r="OLH39" s="569"/>
      <c r="OLI39" s="569"/>
      <c r="OLJ39" s="569"/>
      <c r="OLK39" s="569"/>
      <c r="OLL39" s="569"/>
      <c r="OLM39" s="569"/>
      <c r="OLN39" s="569"/>
      <c r="OLO39" s="569"/>
      <c r="OLP39" s="569"/>
      <c r="OLQ39" s="569"/>
      <c r="OLR39" s="569"/>
      <c r="OLS39" s="569"/>
      <c r="OLT39" s="569"/>
      <c r="OLU39" s="569"/>
      <c r="OLV39" s="569"/>
      <c r="OLW39" s="569"/>
      <c r="OLX39" s="569"/>
      <c r="OLY39" s="569"/>
      <c r="OLZ39" s="569"/>
      <c r="OMA39" s="569"/>
      <c r="OMB39" s="569"/>
      <c r="OMC39" s="569"/>
      <c r="OMD39" s="569"/>
      <c r="OME39" s="569"/>
      <c r="OMF39" s="569"/>
      <c r="OMG39" s="569"/>
      <c r="OMH39" s="569"/>
      <c r="OMI39" s="569"/>
      <c r="OMJ39" s="569"/>
      <c r="OMK39" s="569"/>
      <c r="OML39" s="569"/>
      <c r="OMM39" s="569"/>
      <c r="OMN39" s="569"/>
      <c r="OMO39" s="569"/>
      <c r="OMP39" s="569"/>
      <c r="OMQ39" s="569"/>
      <c r="OMR39" s="569"/>
      <c r="OMS39" s="569"/>
      <c r="OMT39" s="569"/>
      <c r="OMU39" s="569"/>
      <c r="OMV39" s="569"/>
      <c r="OMW39" s="569"/>
      <c r="OMX39" s="569"/>
      <c r="OMY39" s="569"/>
      <c r="OMZ39" s="569"/>
      <c r="ONA39" s="569"/>
      <c r="ONB39" s="569"/>
      <c r="ONC39" s="569"/>
      <c r="OND39" s="569"/>
      <c r="ONE39" s="569"/>
      <c r="ONF39" s="569"/>
      <c r="ONG39" s="569"/>
      <c r="ONH39" s="569"/>
      <c r="ONI39" s="569"/>
      <c r="ONJ39" s="569"/>
      <c r="ONK39" s="569"/>
      <c r="ONL39" s="569"/>
      <c r="ONM39" s="569"/>
      <c r="ONN39" s="569"/>
      <c r="ONO39" s="569"/>
      <c r="ONP39" s="569"/>
      <c r="ONQ39" s="569"/>
      <c r="ONR39" s="569"/>
      <c r="ONS39" s="569"/>
      <c r="ONT39" s="569"/>
      <c r="ONU39" s="569"/>
      <c r="ONV39" s="569"/>
      <c r="ONW39" s="569"/>
      <c r="ONX39" s="569"/>
      <c r="ONY39" s="569"/>
      <c r="ONZ39" s="569"/>
      <c r="OOA39" s="569"/>
      <c r="OOB39" s="569"/>
      <c r="OOC39" s="569"/>
      <c r="OOD39" s="569"/>
      <c r="OOE39" s="569"/>
      <c r="OOF39" s="569"/>
      <c r="OOG39" s="569"/>
      <c r="OOH39" s="569"/>
      <c r="OOI39" s="569"/>
      <c r="OOJ39" s="569"/>
      <c r="OOK39" s="569"/>
      <c r="OOL39" s="569"/>
      <c r="OOM39" s="569"/>
      <c r="OON39" s="569"/>
      <c r="OOO39" s="569"/>
      <c r="OOP39" s="569"/>
      <c r="OOQ39" s="569"/>
      <c r="OOR39" s="569"/>
      <c r="OOS39" s="569"/>
      <c r="OOT39" s="569"/>
      <c r="OOU39" s="569"/>
      <c r="OOV39" s="569"/>
      <c r="OOW39" s="569"/>
      <c r="OOX39" s="569"/>
      <c r="OOY39" s="569"/>
      <c r="OOZ39" s="569"/>
      <c r="OPA39" s="569"/>
      <c r="OPB39" s="569"/>
      <c r="OPC39" s="569"/>
      <c r="OPD39" s="569"/>
      <c r="OPE39" s="569"/>
      <c r="OPF39" s="569"/>
      <c r="OPG39" s="569"/>
      <c r="OPH39" s="569"/>
      <c r="OPI39" s="569"/>
      <c r="OPJ39" s="569"/>
      <c r="OPK39" s="569"/>
      <c r="OPL39" s="569"/>
      <c r="OPM39" s="569"/>
      <c r="OPN39" s="569"/>
      <c r="OPO39" s="569"/>
      <c r="OPP39" s="569"/>
      <c r="OPQ39" s="569"/>
      <c r="OPR39" s="569"/>
      <c r="OPS39" s="569"/>
      <c r="OPT39" s="569"/>
      <c r="OPU39" s="569"/>
      <c r="OPV39" s="569"/>
      <c r="OPW39" s="569"/>
      <c r="OPX39" s="569"/>
      <c r="OPY39" s="569"/>
      <c r="OPZ39" s="569"/>
      <c r="OQA39" s="569"/>
      <c r="OQB39" s="569"/>
      <c r="OQC39" s="569"/>
      <c r="OQD39" s="569"/>
      <c r="OQE39" s="569"/>
      <c r="OQF39" s="569"/>
      <c r="OQG39" s="569"/>
      <c r="OQH39" s="569"/>
      <c r="OQI39" s="569"/>
      <c r="OQJ39" s="569"/>
      <c r="OQK39" s="569"/>
      <c r="OQL39" s="569"/>
      <c r="OQM39" s="569"/>
      <c r="OQN39" s="569"/>
      <c r="OQO39" s="569"/>
      <c r="OQP39" s="569"/>
      <c r="OQQ39" s="569"/>
      <c r="OQR39" s="569"/>
      <c r="OQS39" s="569"/>
      <c r="OQT39" s="569"/>
      <c r="OQU39" s="569"/>
      <c r="OQV39" s="569"/>
      <c r="OQW39" s="569"/>
      <c r="OQX39" s="569"/>
      <c r="OQY39" s="569"/>
      <c r="OQZ39" s="569"/>
      <c r="ORA39" s="569"/>
      <c r="ORB39" s="569"/>
      <c r="ORC39" s="569"/>
      <c r="ORD39" s="569"/>
      <c r="ORE39" s="569"/>
      <c r="ORF39" s="569"/>
      <c r="ORG39" s="569"/>
      <c r="ORH39" s="569"/>
      <c r="ORI39" s="569"/>
      <c r="ORJ39" s="569"/>
      <c r="ORK39" s="569"/>
      <c r="ORL39" s="569"/>
      <c r="ORM39" s="569"/>
      <c r="ORN39" s="569"/>
      <c r="ORO39" s="569"/>
      <c r="ORP39" s="569"/>
      <c r="ORQ39" s="569"/>
      <c r="ORR39" s="569"/>
      <c r="ORS39" s="569"/>
      <c r="ORT39" s="569"/>
      <c r="ORU39" s="569"/>
      <c r="ORV39" s="569"/>
      <c r="ORW39" s="569"/>
      <c r="ORX39" s="569"/>
      <c r="ORY39" s="569"/>
      <c r="ORZ39" s="569"/>
      <c r="OSA39" s="569"/>
      <c r="OSB39" s="569"/>
      <c r="OSC39" s="569"/>
      <c r="OSD39" s="569"/>
      <c r="OSE39" s="569"/>
      <c r="OSF39" s="569"/>
      <c r="OSG39" s="569"/>
      <c r="OSH39" s="569"/>
      <c r="OSI39" s="569"/>
      <c r="OSJ39" s="569"/>
      <c r="OSK39" s="569"/>
      <c r="OSL39" s="569"/>
      <c r="OSM39" s="569"/>
      <c r="OSN39" s="569"/>
      <c r="OSO39" s="569"/>
      <c r="OSP39" s="569"/>
      <c r="OSQ39" s="569"/>
      <c r="OSR39" s="569"/>
      <c r="OSS39" s="569"/>
      <c r="OST39" s="569"/>
      <c r="OSU39" s="569"/>
      <c r="OSV39" s="569"/>
      <c r="OSW39" s="569"/>
      <c r="OSX39" s="569"/>
      <c r="OSY39" s="569"/>
      <c r="OSZ39" s="569"/>
      <c r="OTA39" s="569"/>
      <c r="OTB39" s="569"/>
      <c r="OTC39" s="569"/>
      <c r="OTD39" s="569"/>
      <c r="OTE39" s="569"/>
      <c r="OTF39" s="569"/>
      <c r="OTG39" s="569"/>
      <c r="OTH39" s="569"/>
      <c r="OTI39" s="569"/>
      <c r="OTJ39" s="569"/>
      <c r="OTK39" s="569"/>
      <c r="OTL39" s="569"/>
      <c r="OTM39" s="569"/>
      <c r="OTN39" s="569"/>
      <c r="OTO39" s="569"/>
      <c r="OTP39" s="569"/>
      <c r="OTQ39" s="569"/>
      <c r="OTR39" s="569"/>
      <c r="OTS39" s="569"/>
      <c r="OTT39" s="569"/>
      <c r="OTU39" s="569"/>
      <c r="OTV39" s="569"/>
      <c r="OTW39" s="569"/>
      <c r="OTX39" s="569"/>
      <c r="OTY39" s="569"/>
      <c r="OTZ39" s="569"/>
      <c r="OUA39" s="569"/>
      <c r="OUB39" s="569"/>
      <c r="OUC39" s="569"/>
      <c r="OUD39" s="569"/>
      <c r="OUE39" s="569"/>
      <c r="OUF39" s="569"/>
      <c r="OUG39" s="569"/>
      <c r="OUH39" s="569"/>
      <c r="OUI39" s="569"/>
      <c r="OUJ39" s="569"/>
      <c r="OUK39" s="569"/>
      <c r="OUL39" s="569"/>
      <c r="OUM39" s="569"/>
      <c r="OUN39" s="569"/>
      <c r="OUO39" s="569"/>
      <c r="OUP39" s="569"/>
      <c r="OUQ39" s="569"/>
      <c r="OUR39" s="569"/>
      <c r="OUS39" s="569"/>
      <c r="OUT39" s="569"/>
      <c r="OUU39" s="569"/>
      <c r="OUV39" s="569"/>
      <c r="OUW39" s="569"/>
      <c r="OUX39" s="569"/>
      <c r="OUY39" s="569"/>
      <c r="OUZ39" s="569"/>
      <c r="OVA39" s="569"/>
      <c r="OVB39" s="569"/>
      <c r="OVC39" s="569"/>
      <c r="OVD39" s="569"/>
      <c r="OVE39" s="569"/>
      <c r="OVF39" s="569"/>
      <c r="OVG39" s="569"/>
      <c r="OVH39" s="569"/>
      <c r="OVI39" s="569"/>
      <c r="OVJ39" s="569"/>
      <c r="OVK39" s="569"/>
      <c r="OVL39" s="569"/>
      <c r="OVM39" s="569"/>
      <c r="OVN39" s="569"/>
      <c r="OVO39" s="569"/>
      <c r="OVP39" s="569"/>
      <c r="OVQ39" s="569"/>
      <c r="OVR39" s="569"/>
      <c r="OVS39" s="569"/>
      <c r="OVT39" s="569"/>
      <c r="OVU39" s="569"/>
      <c r="OVV39" s="569"/>
      <c r="OVW39" s="569"/>
      <c r="OVX39" s="569"/>
      <c r="OVY39" s="569"/>
      <c r="OVZ39" s="569"/>
      <c r="OWA39" s="569"/>
      <c r="OWB39" s="569"/>
      <c r="OWC39" s="569"/>
      <c r="OWD39" s="569"/>
      <c r="OWE39" s="569"/>
      <c r="OWF39" s="569"/>
      <c r="OWG39" s="569"/>
      <c r="OWH39" s="569"/>
      <c r="OWI39" s="569"/>
      <c r="OWJ39" s="569"/>
      <c r="OWK39" s="569"/>
      <c r="OWL39" s="569"/>
      <c r="OWM39" s="569"/>
      <c r="OWN39" s="569"/>
      <c r="OWO39" s="569"/>
      <c r="OWP39" s="569"/>
      <c r="OWQ39" s="569"/>
      <c r="OWR39" s="569"/>
      <c r="OWS39" s="569"/>
      <c r="OWT39" s="569"/>
      <c r="OWU39" s="569"/>
      <c r="OWV39" s="569"/>
      <c r="OWW39" s="569"/>
      <c r="OWX39" s="569"/>
      <c r="OWY39" s="569"/>
      <c r="OWZ39" s="569"/>
      <c r="OXA39" s="569"/>
      <c r="OXB39" s="569"/>
      <c r="OXC39" s="569"/>
      <c r="OXD39" s="569"/>
      <c r="OXE39" s="569"/>
      <c r="OXF39" s="569"/>
      <c r="OXG39" s="569"/>
      <c r="OXH39" s="569"/>
      <c r="OXI39" s="569"/>
      <c r="OXJ39" s="569"/>
      <c r="OXK39" s="569"/>
      <c r="OXL39" s="569"/>
      <c r="OXM39" s="569"/>
      <c r="OXN39" s="569"/>
      <c r="OXO39" s="569"/>
      <c r="OXP39" s="569"/>
      <c r="OXQ39" s="569"/>
      <c r="OXR39" s="569"/>
      <c r="OXS39" s="569"/>
      <c r="OXT39" s="569"/>
      <c r="OXU39" s="569"/>
      <c r="OXV39" s="569"/>
      <c r="OXW39" s="569"/>
      <c r="OXX39" s="569"/>
      <c r="OXY39" s="569"/>
      <c r="OXZ39" s="569"/>
      <c r="OYA39" s="569"/>
      <c r="OYB39" s="569"/>
      <c r="OYC39" s="569"/>
      <c r="OYD39" s="569"/>
      <c r="OYE39" s="569"/>
      <c r="OYF39" s="569"/>
      <c r="OYG39" s="569"/>
      <c r="OYH39" s="569"/>
      <c r="OYI39" s="569"/>
      <c r="OYJ39" s="569"/>
      <c r="OYK39" s="569"/>
      <c r="OYL39" s="569"/>
      <c r="OYM39" s="569"/>
      <c r="OYN39" s="569"/>
      <c r="OYO39" s="569"/>
      <c r="OYP39" s="569"/>
      <c r="OYQ39" s="569"/>
      <c r="OYR39" s="569"/>
      <c r="OYS39" s="569"/>
      <c r="OYT39" s="569"/>
      <c r="OYU39" s="569"/>
      <c r="OYV39" s="569"/>
      <c r="OYW39" s="569"/>
      <c r="OYX39" s="569"/>
      <c r="OYY39" s="569"/>
      <c r="OYZ39" s="569"/>
      <c r="OZA39" s="569"/>
      <c r="OZB39" s="569"/>
      <c r="OZC39" s="569"/>
      <c r="OZD39" s="569"/>
      <c r="OZE39" s="569"/>
      <c r="OZF39" s="569"/>
      <c r="OZG39" s="569"/>
      <c r="OZH39" s="569"/>
      <c r="OZI39" s="569"/>
      <c r="OZJ39" s="569"/>
      <c r="OZK39" s="569"/>
      <c r="OZL39" s="569"/>
      <c r="OZM39" s="569"/>
      <c r="OZN39" s="569"/>
      <c r="OZO39" s="569"/>
      <c r="OZP39" s="569"/>
      <c r="OZQ39" s="569"/>
      <c r="OZR39" s="569"/>
      <c r="OZS39" s="569"/>
      <c r="OZT39" s="569"/>
      <c r="OZU39" s="569"/>
      <c r="OZV39" s="569"/>
      <c r="OZW39" s="569"/>
      <c r="OZX39" s="569"/>
      <c r="OZY39" s="569"/>
      <c r="OZZ39" s="569"/>
      <c r="PAA39" s="569"/>
      <c r="PAB39" s="569"/>
      <c r="PAC39" s="569"/>
      <c r="PAD39" s="569"/>
      <c r="PAE39" s="569"/>
      <c r="PAF39" s="569"/>
      <c r="PAG39" s="569"/>
      <c r="PAH39" s="569"/>
      <c r="PAI39" s="569"/>
      <c r="PAJ39" s="569"/>
      <c r="PAK39" s="569"/>
      <c r="PAL39" s="569"/>
      <c r="PAM39" s="569"/>
      <c r="PAN39" s="569"/>
      <c r="PAO39" s="569"/>
      <c r="PAP39" s="569"/>
      <c r="PAQ39" s="569"/>
      <c r="PAR39" s="569"/>
      <c r="PAS39" s="569"/>
      <c r="PAT39" s="569"/>
      <c r="PAU39" s="569"/>
      <c r="PAV39" s="569"/>
      <c r="PAW39" s="569"/>
      <c r="PAX39" s="569"/>
      <c r="PAY39" s="569"/>
      <c r="PAZ39" s="569"/>
      <c r="PBA39" s="569"/>
      <c r="PBB39" s="569"/>
      <c r="PBC39" s="569"/>
      <c r="PBD39" s="569"/>
      <c r="PBE39" s="569"/>
      <c r="PBF39" s="569"/>
      <c r="PBG39" s="569"/>
      <c r="PBH39" s="569"/>
      <c r="PBI39" s="569"/>
      <c r="PBJ39" s="569"/>
      <c r="PBK39" s="569"/>
      <c r="PBL39" s="569"/>
      <c r="PBM39" s="569"/>
      <c r="PBN39" s="569"/>
      <c r="PBO39" s="569"/>
      <c r="PBP39" s="569"/>
      <c r="PBQ39" s="569"/>
      <c r="PBR39" s="569"/>
      <c r="PBS39" s="569"/>
      <c r="PBT39" s="569"/>
      <c r="PBU39" s="569"/>
      <c r="PBV39" s="569"/>
      <c r="PBW39" s="569"/>
      <c r="PBX39" s="569"/>
      <c r="PBY39" s="569"/>
      <c r="PBZ39" s="569"/>
      <c r="PCA39" s="569"/>
      <c r="PCB39" s="569"/>
      <c r="PCC39" s="569"/>
      <c r="PCD39" s="569"/>
      <c r="PCE39" s="569"/>
      <c r="PCF39" s="569"/>
      <c r="PCG39" s="569"/>
      <c r="PCH39" s="569"/>
      <c r="PCI39" s="569"/>
      <c r="PCJ39" s="569"/>
      <c r="PCK39" s="569"/>
      <c r="PCL39" s="569"/>
      <c r="PCM39" s="569"/>
      <c r="PCN39" s="569"/>
      <c r="PCO39" s="569"/>
      <c r="PCP39" s="569"/>
      <c r="PCQ39" s="569"/>
      <c r="PCR39" s="569"/>
      <c r="PCS39" s="569"/>
      <c r="PCT39" s="569"/>
      <c r="PCU39" s="569"/>
      <c r="PCV39" s="569"/>
      <c r="PCW39" s="569"/>
      <c r="PCX39" s="569"/>
      <c r="PCY39" s="569"/>
      <c r="PCZ39" s="569"/>
      <c r="PDA39" s="569"/>
      <c r="PDB39" s="569"/>
      <c r="PDC39" s="569"/>
      <c r="PDD39" s="569"/>
      <c r="PDE39" s="569"/>
      <c r="PDF39" s="569"/>
      <c r="PDG39" s="569"/>
      <c r="PDH39" s="569"/>
      <c r="PDI39" s="569"/>
      <c r="PDJ39" s="569"/>
      <c r="PDK39" s="569"/>
      <c r="PDL39" s="569"/>
      <c r="PDM39" s="569"/>
      <c r="PDN39" s="569"/>
      <c r="PDO39" s="569"/>
      <c r="PDP39" s="569"/>
      <c r="PDQ39" s="569"/>
      <c r="PDR39" s="569"/>
      <c r="PDS39" s="569"/>
      <c r="PDT39" s="569"/>
      <c r="PDU39" s="569"/>
      <c r="PDV39" s="569"/>
      <c r="PDW39" s="569"/>
      <c r="PDX39" s="569"/>
      <c r="PDY39" s="569"/>
      <c r="PDZ39" s="569"/>
      <c r="PEA39" s="569"/>
      <c r="PEB39" s="569"/>
      <c r="PEC39" s="569"/>
      <c r="PED39" s="569"/>
      <c r="PEE39" s="569"/>
      <c r="PEF39" s="569"/>
      <c r="PEG39" s="569"/>
      <c r="PEH39" s="569"/>
      <c r="PEI39" s="569"/>
      <c r="PEJ39" s="569"/>
      <c r="PEK39" s="569"/>
      <c r="PEL39" s="569"/>
      <c r="PEM39" s="569"/>
      <c r="PEN39" s="569"/>
      <c r="PEO39" s="569"/>
      <c r="PEP39" s="569"/>
      <c r="PEQ39" s="569"/>
      <c r="PER39" s="569"/>
      <c r="PES39" s="569"/>
      <c r="PET39" s="569"/>
      <c r="PEU39" s="569"/>
      <c r="PEV39" s="569"/>
      <c r="PEW39" s="569"/>
      <c r="PEX39" s="569"/>
      <c r="PEY39" s="569"/>
      <c r="PEZ39" s="569"/>
      <c r="PFA39" s="569"/>
      <c r="PFB39" s="569"/>
      <c r="PFC39" s="569"/>
      <c r="PFD39" s="569"/>
      <c r="PFE39" s="569"/>
      <c r="PFF39" s="569"/>
      <c r="PFG39" s="569"/>
      <c r="PFH39" s="569"/>
      <c r="PFI39" s="569"/>
      <c r="PFJ39" s="569"/>
      <c r="PFK39" s="569"/>
      <c r="PFL39" s="569"/>
      <c r="PFM39" s="569"/>
      <c r="PFN39" s="569"/>
      <c r="PFO39" s="569"/>
      <c r="PFP39" s="569"/>
      <c r="PFQ39" s="569"/>
      <c r="PFR39" s="569"/>
      <c r="PFS39" s="569"/>
      <c r="PFT39" s="569"/>
      <c r="PFU39" s="569"/>
      <c r="PFV39" s="569"/>
      <c r="PFW39" s="569"/>
      <c r="PFX39" s="569"/>
      <c r="PFY39" s="569"/>
      <c r="PFZ39" s="569"/>
      <c r="PGA39" s="569"/>
      <c r="PGB39" s="569"/>
      <c r="PGC39" s="569"/>
      <c r="PGD39" s="569"/>
      <c r="PGE39" s="569"/>
      <c r="PGF39" s="569"/>
      <c r="PGG39" s="569"/>
      <c r="PGH39" s="569"/>
      <c r="PGI39" s="569"/>
      <c r="PGJ39" s="569"/>
      <c r="PGK39" s="569"/>
      <c r="PGL39" s="569"/>
      <c r="PGM39" s="569"/>
      <c r="PGN39" s="569"/>
      <c r="PGO39" s="569"/>
      <c r="PGP39" s="569"/>
      <c r="PGQ39" s="569"/>
      <c r="PGR39" s="569"/>
      <c r="PGS39" s="569"/>
      <c r="PGT39" s="569"/>
      <c r="PGU39" s="569"/>
      <c r="PGV39" s="569"/>
      <c r="PGW39" s="569"/>
      <c r="PGX39" s="569"/>
      <c r="PGY39" s="569"/>
      <c r="PGZ39" s="569"/>
      <c r="PHA39" s="569"/>
      <c r="PHB39" s="569"/>
      <c r="PHC39" s="569"/>
      <c r="PHD39" s="569"/>
      <c r="PHE39" s="569"/>
      <c r="PHF39" s="569"/>
      <c r="PHG39" s="569"/>
      <c r="PHH39" s="569"/>
      <c r="PHI39" s="569"/>
      <c r="PHJ39" s="569"/>
      <c r="PHK39" s="569"/>
      <c r="PHL39" s="569"/>
      <c r="PHM39" s="569"/>
      <c r="PHN39" s="569"/>
      <c r="PHO39" s="569"/>
      <c r="PHP39" s="569"/>
      <c r="PHQ39" s="569"/>
      <c r="PHR39" s="569"/>
      <c r="PHS39" s="569"/>
      <c r="PHT39" s="569"/>
      <c r="PHU39" s="569"/>
      <c r="PHV39" s="569"/>
      <c r="PHW39" s="569"/>
      <c r="PHX39" s="569"/>
      <c r="PHY39" s="569"/>
      <c r="PHZ39" s="569"/>
      <c r="PIA39" s="569"/>
      <c r="PIB39" s="569"/>
      <c r="PIC39" s="569"/>
      <c r="PID39" s="569"/>
      <c r="PIE39" s="569"/>
      <c r="PIF39" s="569"/>
      <c r="PIG39" s="569"/>
      <c r="PIH39" s="569"/>
      <c r="PII39" s="569"/>
      <c r="PIJ39" s="569"/>
      <c r="PIK39" s="569"/>
      <c r="PIL39" s="569"/>
      <c r="PIM39" s="569"/>
      <c r="PIN39" s="569"/>
      <c r="PIO39" s="569"/>
      <c r="PIP39" s="569"/>
      <c r="PIQ39" s="569"/>
      <c r="PIR39" s="569"/>
      <c r="PIS39" s="569"/>
      <c r="PIT39" s="569"/>
      <c r="PIU39" s="569"/>
      <c r="PIV39" s="569"/>
      <c r="PIW39" s="569"/>
      <c r="PIX39" s="569"/>
      <c r="PIY39" s="569"/>
      <c r="PIZ39" s="569"/>
      <c r="PJA39" s="569"/>
      <c r="PJB39" s="569"/>
      <c r="PJC39" s="569"/>
      <c r="PJD39" s="569"/>
      <c r="PJE39" s="569"/>
      <c r="PJF39" s="569"/>
      <c r="PJG39" s="569"/>
      <c r="PJH39" s="569"/>
      <c r="PJI39" s="569"/>
      <c r="PJJ39" s="569"/>
      <c r="PJK39" s="569"/>
      <c r="PJL39" s="569"/>
      <c r="PJM39" s="569"/>
      <c r="PJN39" s="569"/>
      <c r="PJO39" s="569"/>
      <c r="PJP39" s="569"/>
      <c r="PJQ39" s="569"/>
      <c r="PJR39" s="569"/>
      <c r="PJS39" s="569"/>
      <c r="PJT39" s="569"/>
      <c r="PJU39" s="569"/>
      <c r="PJV39" s="569"/>
      <c r="PJW39" s="569"/>
      <c r="PJX39" s="569"/>
      <c r="PJY39" s="569"/>
      <c r="PJZ39" s="569"/>
      <c r="PKA39" s="569"/>
      <c r="PKB39" s="569"/>
      <c r="PKC39" s="569"/>
      <c r="PKD39" s="569"/>
      <c r="PKE39" s="569"/>
      <c r="PKF39" s="569"/>
      <c r="PKG39" s="569"/>
      <c r="PKH39" s="569"/>
      <c r="PKI39" s="569"/>
      <c r="PKJ39" s="569"/>
      <c r="PKK39" s="569"/>
      <c r="PKL39" s="569"/>
      <c r="PKM39" s="569"/>
      <c r="PKN39" s="569"/>
      <c r="PKO39" s="569"/>
      <c r="PKP39" s="569"/>
      <c r="PKQ39" s="569"/>
      <c r="PKR39" s="569"/>
      <c r="PKS39" s="569"/>
      <c r="PKT39" s="569"/>
      <c r="PKU39" s="569"/>
      <c r="PKV39" s="569"/>
      <c r="PKW39" s="569"/>
      <c r="PKX39" s="569"/>
      <c r="PKY39" s="569"/>
      <c r="PKZ39" s="569"/>
      <c r="PLA39" s="569"/>
      <c r="PLB39" s="569"/>
      <c r="PLC39" s="569"/>
      <c r="PLD39" s="569"/>
      <c r="PLE39" s="569"/>
      <c r="PLF39" s="569"/>
      <c r="PLG39" s="569"/>
      <c r="PLH39" s="569"/>
      <c r="PLI39" s="569"/>
      <c r="PLJ39" s="569"/>
      <c r="PLK39" s="569"/>
      <c r="PLL39" s="569"/>
      <c r="PLM39" s="569"/>
      <c r="PLN39" s="569"/>
      <c r="PLO39" s="569"/>
      <c r="PLP39" s="569"/>
      <c r="PLQ39" s="569"/>
      <c r="PLR39" s="569"/>
      <c r="PLS39" s="569"/>
      <c r="PLT39" s="569"/>
      <c r="PLU39" s="569"/>
      <c r="PLV39" s="569"/>
      <c r="PLW39" s="569"/>
      <c r="PLX39" s="569"/>
      <c r="PLY39" s="569"/>
      <c r="PLZ39" s="569"/>
      <c r="PMA39" s="569"/>
      <c r="PMB39" s="569"/>
      <c r="PMC39" s="569"/>
      <c r="PMD39" s="569"/>
      <c r="PME39" s="569"/>
      <c r="PMF39" s="569"/>
      <c r="PMG39" s="569"/>
      <c r="PMH39" s="569"/>
      <c r="PMI39" s="569"/>
      <c r="PMJ39" s="569"/>
      <c r="PMK39" s="569"/>
      <c r="PML39" s="569"/>
      <c r="PMM39" s="569"/>
      <c r="PMN39" s="569"/>
      <c r="PMO39" s="569"/>
      <c r="PMP39" s="569"/>
      <c r="PMQ39" s="569"/>
      <c r="PMR39" s="569"/>
      <c r="PMS39" s="569"/>
      <c r="PMT39" s="569"/>
      <c r="PMU39" s="569"/>
      <c r="PMV39" s="569"/>
      <c r="PMW39" s="569"/>
      <c r="PMX39" s="569"/>
      <c r="PMY39" s="569"/>
      <c r="PMZ39" s="569"/>
      <c r="PNA39" s="569"/>
      <c r="PNB39" s="569"/>
      <c r="PNC39" s="569"/>
      <c r="PND39" s="569"/>
      <c r="PNE39" s="569"/>
      <c r="PNF39" s="569"/>
      <c r="PNG39" s="569"/>
      <c r="PNH39" s="569"/>
      <c r="PNI39" s="569"/>
      <c r="PNJ39" s="569"/>
      <c r="PNK39" s="569"/>
      <c r="PNL39" s="569"/>
      <c r="PNM39" s="569"/>
      <c r="PNN39" s="569"/>
      <c r="PNO39" s="569"/>
      <c r="PNP39" s="569"/>
      <c r="PNQ39" s="569"/>
      <c r="PNR39" s="569"/>
      <c r="PNS39" s="569"/>
      <c r="PNT39" s="569"/>
      <c r="PNU39" s="569"/>
      <c r="PNV39" s="569"/>
      <c r="PNW39" s="569"/>
      <c r="PNX39" s="569"/>
      <c r="PNY39" s="569"/>
      <c r="PNZ39" s="569"/>
      <c r="POA39" s="569"/>
      <c r="POB39" s="569"/>
      <c r="POC39" s="569"/>
      <c r="POD39" s="569"/>
      <c r="POE39" s="569"/>
      <c r="POF39" s="569"/>
      <c r="POG39" s="569"/>
      <c r="POH39" s="569"/>
      <c r="POI39" s="569"/>
      <c r="POJ39" s="569"/>
      <c r="POK39" s="569"/>
      <c r="POL39" s="569"/>
      <c r="POM39" s="569"/>
      <c r="PON39" s="569"/>
      <c r="POO39" s="569"/>
      <c r="POP39" s="569"/>
      <c r="POQ39" s="569"/>
      <c r="POR39" s="569"/>
      <c r="POS39" s="569"/>
      <c r="POT39" s="569"/>
      <c r="POU39" s="569"/>
      <c r="POV39" s="569"/>
      <c r="POW39" s="569"/>
      <c r="POX39" s="569"/>
      <c r="POY39" s="569"/>
      <c r="POZ39" s="569"/>
      <c r="PPA39" s="569"/>
      <c r="PPB39" s="569"/>
      <c r="PPC39" s="569"/>
      <c r="PPD39" s="569"/>
      <c r="PPE39" s="569"/>
      <c r="PPF39" s="569"/>
      <c r="PPG39" s="569"/>
      <c r="PPH39" s="569"/>
      <c r="PPI39" s="569"/>
      <c r="PPJ39" s="569"/>
      <c r="PPK39" s="569"/>
      <c r="PPL39" s="569"/>
      <c r="PPM39" s="569"/>
      <c r="PPN39" s="569"/>
      <c r="PPO39" s="569"/>
      <c r="PPP39" s="569"/>
      <c r="PPQ39" s="569"/>
      <c r="PPR39" s="569"/>
      <c r="PPS39" s="569"/>
      <c r="PPT39" s="569"/>
      <c r="PPU39" s="569"/>
      <c r="PPV39" s="569"/>
      <c r="PPW39" s="569"/>
      <c r="PPX39" s="569"/>
      <c r="PPY39" s="569"/>
      <c r="PPZ39" s="569"/>
      <c r="PQA39" s="569"/>
      <c r="PQB39" s="569"/>
      <c r="PQC39" s="569"/>
      <c r="PQD39" s="569"/>
      <c r="PQE39" s="569"/>
      <c r="PQF39" s="569"/>
      <c r="PQG39" s="569"/>
      <c r="PQH39" s="569"/>
      <c r="PQI39" s="569"/>
      <c r="PQJ39" s="569"/>
      <c r="PQK39" s="569"/>
      <c r="PQL39" s="569"/>
      <c r="PQM39" s="569"/>
      <c r="PQN39" s="569"/>
      <c r="PQO39" s="569"/>
      <c r="PQP39" s="569"/>
      <c r="PQQ39" s="569"/>
      <c r="PQR39" s="569"/>
      <c r="PQS39" s="569"/>
      <c r="PQT39" s="569"/>
      <c r="PQU39" s="569"/>
      <c r="PQV39" s="569"/>
      <c r="PQW39" s="569"/>
      <c r="PQX39" s="569"/>
      <c r="PQY39" s="569"/>
      <c r="PQZ39" s="569"/>
      <c r="PRA39" s="569"/>
      <c r="PRB39" s="569"/>
      <c r="PRC39" s="569"/>
      <c r="PRD39" s="569"/>
      <c r="PRE39" s="569"/>
      <c r="PRF39" s="569"/>
      <c r="PRG39" s="569"/>
      <c r="PRH39" s="569"/>
      <c r="PRI39" s="569"/>
      <c r="PRJ39" s="569"/>
      <c r="PRK39" s="569"/>
      <c r="PRL39" s="569"/>
      <c r="PRM39" s="569"/>
      <c r="PRN39" s="569"/>
      <c r="PRO39" s="569"/>
      <c r="PRP39" s="569"/>
      <c r="PRQ39" s="569"/>
      <c r="PRR39" s="569"/>
      <c r="PRS39" s="569"/>
      <c r="PRT39" s="569"/>
      <c r="PRU39" s="569"/>
      <c r="PRV39" s="569"/>
      <c r="PRW39" s="569"/>
      <c r="PRX39" s="569"/>
      <c r="PRY39" s="569"/>
      <c r="PRZ39" s="569"/>
      <c r="PSA39" s="569"/>
      <c r="PSB39" s="569"/>
      <c r="PSC39" s="569"/>
      <c r="PSD39" s="569"/>
      <c r="PSE39" s="569"/>
      <c r="PSF39" s="569"/>
      <c r="PSG39" s="569"/>
      <c r="PSH39" s="569"/>
      <c r="PSI39" s="569"/>
      <c r="PSJ39" s="569"/>
      <c r="PSK39" s="569"/>
      <c r="PSL39" s="569"/>
      <c r="PSM39" s="569"/>
      <c r="PSN39" s="569"/>
      <c r="PSO39" s="569"/>
      <c r="PSP39" s="569"/>
      <c r="PSQ39" s="569"/>
      <c r="PSR39" s="569"/>
      <c r="PSS39" s="569"/>
      <c r="PST39" s="569"/>
      <c r="PSU39" s="569"/>
      <c r="PSV39" s="569"/>
      <c r="PSW39" s="569"/>
      <c r="PSX39" s="569"/>
      <c r="PSY39" s="569"/>
      <c r="PSZ39" s="569"/>
      <c r="PTA39" s="569"/>
      <c r="PTB39" s="569"/>
      <c r="PTC39" s="569"/>
      <c r="PTD39" s="569"/>
      <c r="PTE39" s="569"/>
      <c r="PTF39" s="569"/>
      <c r="PTG39" s="569"/>
      <c r="PTH39" s="569"/>
      <c r="PTI39" s="569"/>
      <c r="PTJ39" s="569"/>
      <c r="PTK39" s="569"/>
      <c r="PTL39" s="569"/>
      <c r="PTM39" s="569"/>
      <c r="PTN39" s="569"/>
      <c r="PTO39" s="569"/>
      <c r="PTP39" s="569"/>
      <c r="PTQ39" s="569"/>
      <c r="PTR39" s="569"/>
      <c r="PTS39" s="569"/>
      <c r="PTT39" s="569"/>
      <c r="PTU39" s="569"/>
      <c r="PTV39" s="569"/>
      <c r="PTW39" s="569"/>
      <c r="PTX39" s="569"/>
      <c r="PTY39" s="569"/>
      <c r="PTZ39" s="569"/>
      <c r="PUA39" s="569"/>
      <c r="PUB39" s="569"/>
      <c r="PUC39" s="569"/>
      <c r="PUD39" s="569"/>
      <c r="PUE39" s="569"/>
      <c r="PUF39" s="569"/>
      <c r="PUG39" s="569"/>
      <c r="PUH39" s="569"/>
      <c r="PUI39" s="569"/>
      <c r="PUJ39" s="569"/>
      <c r="PUK39" s="569"/>
      <c r="PUL39" s="569"/>
      <c r="PUM39" s="569"/>
      <c r="PUN39" s="569"/>
      <c r="PUO39" s="569"/>
      <c r="PUP39" s="569"/>
      <c r="PUQ39" s="569"/>
      <c r="PUR39" s="569"/>
      <c r="PUS39" s="569"/>
      <c r="PUT39" s="569"/>
      <c r="PUU39" s="569"/>
      <c r="PUV39" s="569"/>
      <c r="PUW39" s="569"/>
      <c r="PUX39" s="569"/>
      <c r="PUY39" s="569"/>
      <c r="PUZ39" s="569"/>
      <c r="PVA39" s="569"/>
      <c r="PVB39" s="569"/>
      <c r="PVC39" s="569"/>
      <c r="PVD39" s="569"/>
      <c r="PVE39" s="569"/>
      <c r="PVF39" s="569"/>
      <c r="PVG39" s="569"/>
      <c r="PVH39" s="569"/>
      <c r="PVI39" s="569"/>
      <c r="PVJ39" s="569"/>
      <c r="PVK39" s="569"/>
      <c r="PVL39" s="569"/>
      <c r="PVM39" s="569"/>
      <c r="PVN39" s="569"/>
      <c r="PVO39" s="569"/>
      <c r="PVP39" s="569"/>
      <c r="PVQ39" s="569"/>
      <c r="PVR39" s="569"/>
      <c r="PVS39" s="569"/>
      <c r="PVT39" s="569"/>
      <c r="PVU39" s="569"/>
      <c r="PVV39" s="569"/>
      <c r="PVW39" s="569"/>
      <c r="PVX39" s="569"/>
      <c r="PVY39" s="569"/>
      <c r="PVZ39" s="569"/>
      <c r="PWA39" s="569"/>
      <c r="PWB39" s="569"/>
      <c r="PWC39" s="569"/>
      <c r="PWD39" s="569"/>
      <c r="PWE39" s="569"/>
      <c r="PWF39" s="569"/>
      <c r="PWG39" s="569"/>
      <c r="PWH39" s="569"/>
      <c r="PWI39" s="569"/>
      <c r="PWJ39" s="569"/>
      <c r="PWK39" s="569"/>
      <c r="PWL39" s="569"/>
      <c r="PWM39" s="569"/>
      <c r="PWN39" s="569"/>
      <c r="PWO39" s="569"/>
      <c r="PWP39" s="569"/>
      <c r="PWQ39" s="569"/>
      <c r="PWR39" s="569"/>
      <c r="PWS39" s="569"/>
      <c r="PWT39" s="569"/>
      <c r="PWU39" s="569"/>
      <c r="PWV39" s="569"/>
      <c r="PWW39" s="569"/>
      <c r="PWX39" s="569"/>
      <c r="PWY39" s="569"/>
      <c r="PWZ39" s="569"/>
      <c r="PXA39" s="569"/>
      <c r="PXB39" s="569"/>
      <c r="PXC39" s="569"/>
      <c r="PXD39" s="569"/>
      <c r="PXE39" s="569"/>
      <c r="PXF39" s="569"/>
      <c r="PXG39" s="569"/>
      <c r="PXH39" s="569"/>
      <c r="PXI39" s="569"/>
      <c r="PXJ39" s="569"/>
      <c r="PXK39" s="569"/>
      <c r="PXL39" s="569"/>
      <c r="PXM39" s="569"/>
      <c r="PXN39" s="569"/>
      <c r="PXO39" s="569"/>
      <c r="PXP39" s="569"/>
      <c r="PXQ39" s="569"/>
      <c r="PXR39" s="569"/>
      <c r="PXS39" s="569"/>
      <c r="PXT39" s="569"/>
      <c r="PXU39" s="569"/>
      <c r="PXV39" s="569"/>
      <c r="PXW39" s="569"/>
      <c r="PXX39" s="569"/>
      <c r="PXY39" s="569"/>
      <c r="PXZ39" s="569"/>
      <c r="PYA39" s="569"/>
      <c r="PYB39" s="569"/>
      <c r="PYC39" s="569"/>
      <c r="PYD39" s="569"/>
      <c r="PYE39" s="569"/>
      <c r="PYF39" s="569"/>
      <c r="PYG39" s="569"/>
      <c r="PYH39" s="569"/>
      <c r="PYI39" s="569"/>
      <c r="PYJ39" s="569"/>
      <c r="PYK39" s="569"/>
      <c r="PYL39" s="569"/>
      <c r="PYM39" s="569"/>
      <c r="PYN39" s="569"/>
      <c r="PYO39" s="569"/>
      <c r="PYP39" s="569"/>
      <c r="PYQ39" s="569"/>
      <c r="PYR39" s="569"/>
      <c r="PYS39" s="569"/>
      <c r="PYT39" s="569"/>
      <c r="PYU39" s="569"/>
      <c r="PYV39" s="569"/>
      <c r="PYW39" s="569"/>
      <c r="PYX39" s="569"/>
      <c r="PYY39" s="569"/>
      <c r="PYZ39" s="569"/>
      <c r="PZA39" s="569"/>
      <c r="PZB39" s="569"/>
      <c r="PZC39" s="569"/>
      <c r="PZD39" s="569"/>
      <c r="PZE39" s="569"/>
      <c r="PZF39" s="569"/>
      <c r="PZG39" s="569"/>
      <c r="PZH39" s="569"/>
      <c r="PZI39" s="569"/>
      <c r="PZJ39" s="569"/>
      <c r="PZK39" s="569"/>
      <c r="PZL39" s="569"/>
      <c r="PZM39" s="569"/>
      <c r="PZN39" s="569"/>
      <c r="PZO39" s="569"/>
      <c r="PZP39" s="569"/>
      <c r="PZQ39" s="569"/>
      <c r="PZR39" s="569"/>
      <c r="PZS39" s="569"/>
      <c r="PZT39" s="569"/>
      <c r="PZU39" s="569"/>
      <c r="PZV39" s="569"/>
      <c r="PZW39" s="569"/>
      <c r="PZX39" s="569"/>
      <c r="PZY39" s="569"/>
      <c r="PZZ39" s="569"/>
      <c r="QAA39" s="569"/>
      <c r="QAB39" s="569"/>
      <c r="QAC39" s="569"/>
      <c r="QAD39" s="569"/>
      <c r="QAE39" s="569"/>
      <c r="QAF39" s="569"/>
      <c r="QAG39" s="569"/>
      <c r="QAH39" s="569"/>
      <c r="QAI39" s="569"/>
      <c r="QAJ39" s="569"/>
      <c r="QAK39" s="569"/>
      <c r="QAL39" s="569"/>
      <c r="QAM39" s="569"/>
      <c r="QAN39" s="569"/>
      <c r="QAO39" s="569"/>
      <c r="QAP39" s="569"/>
      <c r="QAQ39" s="569"/>
      <c r="QAR39" s="569"/>
      <c r="QAS39" s="569"/>
      <c r="QAT39" s="569"/>
      <c r="QAU39" s="569"/>
      <c r="QAV39" s="569"/>
      <c r="QAW39" s="569"/>
      <c r="QAX39" s="569"/>
      <c r="QAY39" s="569"/>
      <c r="QAZ39" s="569"/>
      <c r="QBA39" s="569"/>
      <c r="QBB39" s="569"/>
      <c r="QBC39" s="569"/>
      <c r="QBD39" s="569"/>
      <c r="QBE39" s="569"/>
      <c r="QBF39" s="569"/>
      <c r="QBG39" s="569"/>
      <c r="QBH39" s="569"/>
      <c r="QBI39" s="569"/>
      <c r="QBJ39" s="569"/>
      <c r="QBK39" s="569"/>
      <c r="QBL39" s="569"/>
      <c r="QBM39" s="569"/>
      <c r="QBN39" s="569"/>
      <c r="QBO39" s="569"/>
      <c r="QBP39" s="569"/>
      <c r="QBQ39" s="569"/>
      <c r="QBR39" s="569"/>
      <c r="QBS39" s="569"/>
      <c r="QBT39" s="569"/>
      <c r="QBU39" s="569"/>
      <c r="QBV39" s="569"/>
      <c r="QBW39" s="569"/>
      <c r="QBX39" s="569"/>
      <c r="QBY39" s="569"/>
      <c r="QBZ39" s="569"/>
      <c r="QCA39" s="569"/>
      <c r="QCB39" s="569"/>
      <c r="QCC39" s="569"/>
      <c r="QCD39" s="569"/>
      <c r="QCE39" s="569"/>
      <c r="QCF39" s="569"/>
      <c r="QCG39" s="569"/>
      <c r="QCH39" s="569"/>
      <c r="QCI39" s="569"/>
      <c r="QCJ39" s="569"/>
      <c r="QCK39" s="569"/>
      <c r="QCL39" s="569"/>
      <c r="QCM39" s="569"/>
      <c r="QCN39" s="569"/>
      <c r="QCO39" s="569"/>
      <c r="QCP39" s="569"/>
      <c r="QCQ39" s="569"/>
      <c r="QCR39" s="569"/>
      <c r="QCS39" s="569"/>
      <c r="QCT39" s="569"/>
      <c r="QCU39" s="569"/>
      <c r="QCV39" s="569"/>
      <c r="QCW39" s="569"/>
      <c r="QCX39" s="569"/>
      <c r="QCY39" s="569"/>
      <c r="QCZ39" s="569"/>
      <c r="QDA39" s="569"/>
      <c r="QDB39" s="569"/>
      <c r="QDC39" s="569"/>
      <c r="QDD39" s="569"/>
      <c r="QDE39" s="569"/>
      <c r="QDF39" s="569"/>
      <c r="QDG39" s="569"/>
      <c r="QDH39" s="569"/>
      <c r="QDI39" s="569"/>
      <c r="QDJ39" s="569"/>
      <c r="QDK39" s="569"/>
      <c r="QDL39" s="569"/>
      <c r="QDM39" s="569"/>
      <c r="QDN39" s="569"/>
      <c r="QDO39" s="569"/>
      <c r="QDP39" s="569"/>
      <c r="QDQ39" s="569"/>
      <c r="QDR39" s="569"/>
      <c r="QDS39" s="569"/>
      <c r="QDT39" s="569"/>
      <c r="QDU39" s="569"/>
      <c r="QDV39" s="569"/>
      <c r="QDW39" s="569"/>
      <c r="QDX39" s="569"/>
      <c r="QDY39" s="569"/>
      <c r="QDZ39" s="569"/>
      <c r="QEA39" s="569"/>
      <c r="QEB39" s="569"/>
      <c r="QEC39" s="569"/>
      <c r="QED39" s="569"/>
      <c r="QEE39" s="569"/>
      <c r="QEF39" s="569"/>
      <c r="QEG39" s="569"/>
      <c r="QEH39" s="569"/>
      <c r="QEI39" s="569"/>
      <c r="QEJ39" s="569"/>
      <c r="QEK39" s="569"/>
      <c r="QEL39" s="569"/>
      <c r="QEM39" s="569"/>
      <c r="QEN39" s="569"/>
      <c r="QEO39" s="569"/>
      <c r="QEP39" s="569"/>
      <c r="QEQ39" s="569"/>
      <c r="QER39" s="569"/>
      <c r="QES39" s="569"/>
      <c r="QET39" s="569"/>
      <c r="QEU39" s="569"/>
      <c r="QEV39" s="569"/>
      <c r="QEW39" s="569"/>
      <c r="QEX39" s="569"/>
      <c r="QEY39" s="569"/>
      <c r="QEZ39" s="569"/>
      <c r="QFA39" s="569"/>
      <c r="QFB39" s="569"/>
      <c r="QFC39" s="569"/>
      <c r="QFD39" s="569"/>
      <c r="QFE39" s="569"/>
      <c r="QFF39" s="569"/>
      <c r="QFG39" s="569"/>
      <c r="QFH39" s="569"/>
      <c r="QFI39" s="569"/>
      <c r="QFJ39" s="569"/>
      <c r="QFK39" s="569"/>
      <c r="QFL39" s="569"/>
      <c r="QFM39" s="569"/>
      <c r="QFN39" s="569"/>
      <c r="QFO39" s="569"/>
      <c r="QFP39" s="569"/>
      <c r="QFQ39" s="569"/>
      <c r="QFR39" s="569"/>
      <c r="QFS39" s="569"/>
      <c r="QFT39" s="569"/>
      <c r="QFU39" s="569"/>
      <c r="QFV39" s="569"/>
      <c r="QFW39" s="569"/>
      <c r="QFX39" s="569"/>
      <c r="QFY39" s="569"/>
      <c r="QFZ39" s="569"/>
      <c r="QGA39" s="569"/>
      <c r="QGB39" s="569"/>
      <c r="QGC39" s="569"/>
      <c r="QGD39" s="569"/>
      <c r="QGE39" s="569"/>
      <c r="QGF39" s="569"/>
      <c r="QGG39" s="569"/>
      <c r="QGH39" s="569"/>
      <c r="QGI39" s="569"/>
      <c r="QGJ39" s="569"/>
      <c r="QGK39" s="569"/>
      <c r="QGL39" s="569"/>
      <c r="QGM39" s="569"/>
      <c r="QGN39" s="569"/>
      <c r="QGO39" s="569"/>
      <c r="QGP39" s="569"/>
      <c r="QGQ39" s="569"/>
      <c r="QGR39" s="569"/>
      <c r="QGS39" s="569"/>
      <c r="QGT39" s="569"/>
      <c r="QGU39" s="569"/>
      <c r="QGV39" s="569"/>
      <c r="QGW39" s="569"/>
      <c r="QGX39" s="569"/>
      <c r="QGY39" s="569"/>
      <c r="QGZ39" s="569"/>
      <c r="QHA39" s="569"/>
      <c r="QHB39" s="569"/>
      <c r="QHC39" s="569"/>
      <c r="QHD39" s="569"/>
      <c r="QHE39" s="569"/>
      <c r="QHF39" s="569"/>
      <c r="QHG39" s="569"/>
      <c r="QHH39" s="569"/>
      <c r="QHI39" s="569"/>
      <c r="QHJ39" s="569"/>
      <c r="QHK39" s="569"/>
      <c r="QHL39" s="569"/>
      <c r="QHM39" s="569"/>
      <c r="QHN39" s="569"/>
      <c r="QHO39" s="569"/>
      <c r="QHP39" s="569"/>
      <c r="QHQ39" s="569"/>
      <c r="QHR39" s="569"/>
      <c r="QHS39" s="569"/>
      <c r="QHT39" s="569"/>
      <c r="QHU39" s="569"/>
      <c r="QHV39" s="569"/>
      <c r="QHW39" s="569"/>
      <c r="QHX39" s="569"/>
      <c r="QHY39" s="569"/>
      <c r="QHZ39" s="569"/>
      <c r="QIA39" s="569"/>
      <c r="QIB39" s="569"/>
      <c r="QIC39" s="569"/>
      <c r="QID39" s="569"/>
      <c r="QIE39" s="569"/>
      <c r="QIF39" s="569"/>
      <c r="QIG39" s="569"/>
      <c r="QIH39" s="569"/>
      <c r="QII39" s="569"/>
      <c r="QIJ39" s="569"/>
      <c r="QIK39" s="569"/>
      <c r="QIL39" s="569"/>
      <c r="QIM39" s="569"/>
      <c r="QIN39" s="569"/>
      <c r="QIO39" s="569"/>
      <c r="QIP39" s="569"/>
      <c r="QIQ39" s="569"/>
      <c r="QIR39" s="569"/>
      <c r="QIS39" s="569"/>
      <c r="QIT39" s="569"/>
      <c r="QIU39" s="569"/>
      <c r="QIV39" s="569"/>
      <c r="QIW39" s="569"/>
      <c r="QIX39" s="569"/>
      <c r="QIY39" s="569"/>
      <c r="QIZ39" s="569"/>
      <c r="QJA39" s="569"/>
      <c r="QJB39" s="569"/>
      <c r="QJC39" s="569"/>
      <c r="QJD39" s="569"/>
      <c r="QJE39" s="569"/>
      <c r="QJF39" s="569"/>
      <c r="QJG39" s="569"/>
      <c r="QJH39" s="569"/>
      <c r="QJI39" s="569"/>
      <c r="QJJ39" s="569"/>
      <c r="QJK39" s="569"/>
      <c r="QJL39" s="569"/>
      <c r="QJM39" s="569"/>
      <c r="QJN39" s="569"/>
      <c r="QJO39" s="569"/>
      <c r="QJP39" s="569"/>
      <c r="QJQ39" s="569"/>
      <c r="QJR39" s="569"/>
      <c r="QJS39" s="569"/>
      <c r="QJT39" s="569"/>
      <c r="QJU39" s="569"/>
      <c r="QJV39" s="569"/>
      <c r="QJW39" s="569"/>
      <c r="QJX39" s="569"/>
      <c r="QJY39" s="569"/>
      <c r="QJZ39" s="569"/>
      <c r="QKA39" s="569"/>
      <c r="QKB39" s="569"/>
      <c r="QKC39" s="569"/>
      <c r="QKD39" s="569"/>
      <c r="QKE39" s="569"/>
      <c r="QKF39" s="569"/>
      <c r="QKG39" s="569"/>
      <c r="QKH39" s="569"/>
      <c r="QKI39" s="569"/>
      <c r="QKJ39" s="569"/>
      <c r="QKK39" s="569"/>
      <c r="QKL39" s="569"/>
      <c r="QKM39" s="569"/>
      <c r="QKN39" s="569"/>
      <c r="QKO39" s="569"/>
      <c r="QKP39" s="569"/>
      <c r="QKQ39" s="569"/>
      <c r="QKR39" s="569"/>
      <c r="QKS39" s="569"/>
      <c r="QKT39" s="569"/>
      <c r="QKU39" s="569"/>
      <c r="QKV39" s="569"/>
      <c r="QKW39" s="569"/>
      <c r="QKX39" s="569"/>
      <c r="QKY39" s="569"/>
      <c r="QKZ39" s="569"/>
      <c r="QLA39" s="569"/>
      <c r="QLB39" s="569"/>
      <c r="QLC39" s="569"/>
      <c r="QLD39" s="569"/>
      <c r="QLE39" s="569"/>
      <c r="QLF39" s="569"/>
      <c r="QLG39" s="569"/>
      <c r="QLH39" s="569"/>
      <c r="QLI39" s="569"/>
      <c r="QLJ39" s="569"/>
      <c r="QLK39" s="569"/>
      <c r="QLL39" s="569"/>
      <c r="QLM39" s="569"/>
      <c r="QLN39" s="569"/>
      <c r="QLO39" s="569"/>
      <c r="QLP39" s="569"/>
      <c r="QLQ39" s="569"/>
      <c r="QLR39" s="569"/>
      <c r="QLS39" s="569"/>
      <c r="QLT39" s="569"/>
      <c r="QLU39" s="569"/>
      <c r="QLV39" s="569"/>
      <c r="QLW39" s="569"/>
      <c r="QLX39" s="569"/>
      <c r="QLY39" s="569"/>
      <c r="QLZ39" s="569"/>
      <c r="QMA39" s="569"/>
      <c r="QMB39" s="569"/>
      <c r="QMC39" s="569"/>
      <c r="QMD39" s="569"/>
      <c r="QME39" s="569"/>
      <c r="QMF39" s="569"/>
      <c r="QMG39" s="569"/>
      <c r="QMH39" s="569"/>
      <c r="QMI39" s="569"/>
      <c r="QMJ39" s="569"/>
      <c r="QMK39" s="569"/>
      <c r="QML39" s="569"/>
      <c r="QMM39" s="569"/>
      <c r="QMN39" s="569"/>
      <c r="QMO39" s="569"/>
      <c r="QMP39" s="569"/>
      <c r="QMQ39" s="569"/>
      <c r="QMR39" s="569"/>
      <c r="QMS39" s="569"/>
      <c r="QMT39" s="569"/>
      <c r="QMU39" s="569"/>
      <c r="QMV39" s="569"/>
      <c r="QMW39" s="569"/>
      <c r="QMX39" s="569"/>
      <c r="QMY39" s="569"/>
      <c r="QMZ39" s="569"/>
      <c r="QNA39" s="569"/>
      <c r="QNB39" s="569"/>
      <c r="QNC39" s="569"/>
      <c r="QND39" s="569"/>
      <c r="QNE39" s="569"/>
      <c r="QNF39" s="569"/>
      <c r="QNG39" s="569"/>
      <c r="QNH39" s="569"/>
      <c r="QNI39" s="569"/>
      <c r="QNJ39" s="569"/>
      <c r="QNK39" s="569"/>
      <c r="QNL39" s="569"/>
      <c r="QNM39" s="569"/>
      <c r="QNN39" s="569"/>
      <c r="QNO39" s="569"/>
      <c r="QNP39" s="569"/>
      <c r="QNQ39" s="569"/>
      <c r="QNR39" s="569"/>
      <c r="QNS39" s="569"/>
      <c r="QNT39" s="569"/>
      <c r="QNU39" s="569"/>
      <c r="QNV39" s="569"/>
      <c r="QNW39" s="569"/>
      <c r="QNX39" s="569"/>
      <c r="QNY39" s="569"/>
      <c r="QNZ39" s="569"/>
      <c r="QOA39" s="569"/>
      <c r="QOB39" s="569"/>
      <c r="QOC39" s="569"/>
      <c r="QOD39" s="569"/>
      <c r="QOE39" s="569"/>
      <c r="QOF39" s="569"/>
      <c r="QOG39" s="569"/>
      <c r="QOH39" s="569"/>
      <c r="QOI39" s="569"/>
      <c r="QOJ39" s="569"/>
      <c r="QOK39" s="569"/>
      <c r="QOL39" s="569"/>
      <c r="QOM39" s="569"/>
      <c r="QON39" s="569"/>
      <c r="QOO39" s="569"/>
      <c r="QOP39" s="569"/>
      <c r="QOQ39" s="569"/>
      <c r="QOR39" s="569"/>
      <c r="QOS39" s="569"/>
      <c r="QOT39" s="569"/>
      <c r="QOU39" s="569"/>
      <c r="QOV39" s="569"/>
      <c r="QOW39" s="569"/>
      <c r="QOX39" s="569"/>
      <c r="QOY39" s="569"/>
      <c r="QOZ39" s="569"/>
      <c r="QPA39" s="569"/>
      <c r="QPB39" s="569"/>
      <c r="QPC39" s="569"/>
      <c r="QPD39" s="569"/>
      <c r="QPE39" s="569"/>
      <c r="QPF39" s="569"/>
      <c r="QPG39" s="569"/>
      <c r="QPH39" s="569"/>
      <c r="QPI39" s="569"/>
      <c r="QPJ39" s="569"/>
      <c r="QPK39" s="569"/>
      <c r="QPL39" s="569"/>
      <c r="QPM39" s="569"/>
      <c r="QPN39" s="569"/>
      <c r="QPO39" s="569"/>
      <c r="QPP39" s="569"/>
      <c r="QPQ39" s="569"/>
      <c r="QPR39" s="569"/>
      <c r="QPS39" s="569"/>
      <c r="QPT39" s="569"/>
      <c r="QPU39" s="569"/>
      <c r="QPV39" s="569"/>
      <c r="QPW39" s="569"/>
      <c r="QPX39" s="569"/>
      <c r="QPY39" s="569"/>
      <c r="QPZ39" s="569"/>
      <c r="QQA39" s="569"/>
      <c r="QQB39" s="569"/>
      <c r="QQC39" s="569"/>
      <c r="QQD39" s="569"/>
      <c r="QQE39" s="569"/>
      <c r="QQF39" s="569"/>
      <c r="QQG39" s="569"/>
      <c r="QQH39" s="569"/>
      <c r="QQI39" s="569"/>
      <c r="QQJ39" s="569"/>
      <c r="QQK39" s="569"/>
      <c r="QQL39" s="569"/>
      <c r="QQM39" s="569"/>
      <c r="QQN39" s="569"/>
      <c r="QQO39" s="569"/>
      <c r="QQP39" s="569"/>
      <c r="QQQ39" s="569"/>
      <c r="QQR39" s="569"/>
      <c r="QQS39" s="569"/>
      <c r="QQT39" s="569"/>
      <c r="QQU39" s="569"/>
      <c r="QQV39" s="569"/>
      <c r="QQW39" s="569"/>
      <c r="QQX39" s="569"/>
      <c r="QQY39" s="569"/>
      <c r="QQZ39" s="569"/>
      <c r="QRA39" s="569"/>
      <c r="QRB39" s="569"/>
      <c r="QRC39" s="569"/>
      <c r="QRD39" s="569"/>
      <c r="QRE39" s="569"/>
      <c r="QRF39" s="569"/>
      <c r="QRG39" s="569"/>
      <c r="QRH39" s="569"/>
      <c r="QRI39" s="569"/>
      <c r="QRJ39" s="569"/>
      <c r="QRK39" s="569"/>
      <c r="QRL39" s="569"/>
      <c r="QRM39" s="569"/>
      <c r="QRN39" s="569"/>
      <c r="QRO39" s="569"/>
      <c r="QRP39" s="569"/>
      <c r="QRQ39" s="569"/>
      <c r="QRR39" s="569"/>
      <c r="QRS39" s="569"/>
      <c r="QRT39" s="569"/>
      <c r="QRU39" s="569"/>
      <c r="QRV39" s="569"/>
      <c r="QRW39" s="569"/>
      <c r="QRX39" s="569"/>
      <c r="QRY39" s="569"/>
      <c r="QRZ39" s="569"/>
      <c r="QSA39" s="569"/>
      <c r="QSB39" s="569"/>
      <c r="QSC39" s="569"/>
      <c r="QSD39" s="569"/>
      <c r="QSE39" s="569"/>
      <c r="QSF39" s="569"/>
      <c r="QSG39" s="569"/>
      <c r="QSH39" s="569"/>
      <c r="QSI39" s="569"/>
      <c r="QSJ39" s="569"/>
      <c r="QSK39" s="569"/>
      <c r="QSL39" s="569"/>
      <c r="QSM39" s="569"/>
      <c r="QSN39" s="569"/>
      <c r="QSO39" s="569"/>
      <c r="QSP39" s="569"/>
      <c r="QSQ39" s="569"/>
      <c r="QSR39" s="569"/>
      <c r="QSS39" s="569"/>
      <c r="QST39" s="569"/>
      <c r="QSU39" s="569"/>
      <c r="QSV39" s="569"/>
      <c r="QSW39" s="569"/>
      <c r="QSX39" s="569"/>
      <c r="QSY39" s="569"/>
      <c r="QSZ39" s="569"/>
      <c r="QTA39" s="569"/>
      <c r="QTB39" s="569"/>
      <c r="QTC39" s="569"/>
      <c r="QTD39" s="569"/>
      <c r="QTE39" s="569"/>
      <c r="QTF39" s="569"/>
      <c r="QTG39" s="569"/>
      <c r="QTH39" s="569"/>
      <c r="QTI39" s="569"/>
      <c r="QTJ39" s="569"/>
      <c r="QTK39" s="569"/>
      <c r="QTL39" s="569"/>
      <c r="QTM39" s="569"/>
      <c r="QTN39" s="569"/>
      <c r="QTO39" s="569"/>
      <c r="QTP39" s="569"/>
      <c r="QTQ39" s="569"/>
      <c r="QTR39" s="569"/>
      <c r="QTS39" s="569"/>
      <c r="QTT39" s="569"/>
      <c r="QTU39" s="569"/>
      <c r="QTV39" s="569"/>
      <c r="QTW39" s="569"/>
      <c r="QTX39" s="569"/>
      <c r="QTY39" s="569"/>
      <c r="QTZ39" s="569"/>
      <c r="QUA39" s="569"/>
      <c r="QUB39" s="569"/>
      <c r="QUC39" s="569"/>
      <c r="QUD39" s="569"/>
      <c r="QUE39" s="569"/>
      <c r="QUF39" s="569"/>
      <c r="QUG39" s="569"/>
      <c r="QUH39" s="569"/>
      <c r="QUI39" s="569"/>
      <c r="QUJ39" s="569"/>
      <c r="QUK39" s="569"/>
      <c r="QUL39" s="569"/>
      <c r="QUM39" s="569"/>
      <c r="QUN39" s="569"/>
      <c r="QUO39" s="569"/>
      <c r="QUP39" s="569"/>
      <c r="QUQ39" s="569"/>
      <c r="QUR39" s="569"/>
      <c r="QUS39" s="569"/>
      <c r="QUT39" s="569"/>
      <c r="QUU39" s="569"/>
      <c r="QUV39" s="569"/>
      <c r="QUW39" s="569"/>
      <c r="QUX39" s="569"/>
      <c r="QUY39" s="569"/>
      <c r="QUZ39" s="569"/>
      <c r="QVA39" s="569"/>
      <c r="QVB39" s="569"/>
      <c r="QVC39" s="569"/>
      <c r="QVD39" s="569"/>
      <c r="QVE39" s="569"/>
      <c r="QVF39" s="569"/>
      <c r="QVG39" s="569"/>
      <c r="QVH39" s="569"/>
      <c r="QVI39" s="569"/>
      <c r="QVJ39" s="569"/>
      <c r="QVK39" s="569"/>
      <c r="QVL39" s="569"/>
      <c r="QVM39" s="569"/>
      <c r="QVN39" s="569"/>
      <c r="QVO39" s="569"/>
      <c r="QVP39" s="569"/>
      <c r="QVQ39" s="569"/>
      <c r="QVR39" s="569"/>
      <c r="QVS39" s="569"/>
      <c r="QVT39" s="569"/>
      <c r="QVU39" s="569"/>
      <c r="QVV39" s="569"/>
      <c r="QVW39" s="569"/>
      <c r="QVX39" s="569"/>
      <c r="QVY39" s="569"/>
      <c r="QVZ39" s="569"/>
      <c r="QWA39" s="569"/>
      <c r="QWB39" s="569"/>
      <c r="QWC39" s="569"/>
      <c r="QWD39" s="569"/>
      <c r="QWE39" s="569"/>
      <c r="QWF39" s="569"/>
      <c r="QWG39" s="569"/>
      <c r="QWH39" s="569"/>
      <c r="QWI39" s="569"/>
      <c r="QWJ39" s="569"/>
      <c r="QWK39" s="569"/>
      <c r="QWL39" s="569"/>
      <c r="QWM39" s="569"/>
      <c r="QWN39" s="569"/>
      <c r="QWO39" s="569"/>
      <c r="QWP39" s="569"/>
      <c r="QWQ39" s="569"/>
      <c r="QWR39" s="569"/>
      <c r="QWS39" s="569"/>
      <c r="QWT39" s="569"/>
      <c r="QWU39" s="569"/>
      <c r="QWV39" s="569"/>
      <c r="QWW39" s="569"/>
      <c r="QWX39" s="569"/>
      <c r="QWY39" s="569"/>
      <c r="QWZ39" s="569"/>
      <c r="QXA39" s="569"/>
      <c r="QXB39" s="569"/>
      <c r="QXC39" s="569"/>
      <c r="QXD39" s="569"/>
      <c r="QXE39" s="569"/>
      <c r="QXF39" s="569"/>
      <c r="QXG39" s="569"/>
      <c r="QXH39" s="569"/>
      <c r="QXI39" s="569"/>
      <c r="QXJ39" s="569"/>
      <c r="QXK39" s="569"/>
      <c r="QXL39" s="569"/>
      <c r="QXM39" s="569"/>
      <c r="QXN39" s="569"/>
      <c r="QXO39" s="569"/>
      <c r="QXP39" s="569"/>
      <c r="QXQ39" s="569"/>
      <c r="QXR39" s="569"/>
      <c r="QXS39" s="569"/>
      <c r="QXT39" s="569"/>
      <c r="QXU39" s="569"/>
      <c r="QXV39" s="569"/>
      <c r="QXW39" s="569"/>
      <c r="QXX39" s="569"/>
      <c r="QXY39" s="569"/>
      <c r="QXZ39" s="569"/>
      <c r="QYA39" s="569"/>
      <c r="QYB39" s="569"/>
      <c r="QYC39" s="569"/>
      <c r="QYD39" s="569"/>
      <c r="QYE39" s="569"/>
      <c r="QYF39" s="569"/>
      <c r="QYG39" s="569"/>
      <c r="QYH39" s="569"/>
      <c r="QYI39" s="569"/>
      <c r="QYJ39" s="569"/>
      <c r="QYK39" s="569"/>
      <c r="QYL39" s="569"/>
      <c r="QYM39" s="569"/>
      <c r="QYN39" s="569"/>
      <c r="QYO39" s="569"/>
      <c r="QYP39" s="569"/>
      <c r="QYQ39" s="569"/>
      <c r="QYR39" s="569"/>
      <c r="QYS39" s="569"/>
      <c r="QYT39" s="569"/>
      <c r="QYU39" s="569"/>
      <c r="QYV39" s="569"/>
      <c r="QYW39" s="569"/>
      <c r="QYX39" s="569"/>
      <c r="QYY39" s="569"/>
      <c r="QYZ39" s="569"/>
      <c r="QZA39" s="569"/>
      <c r="QZB39" s="569"/>
      <c r="QZC39" s="569"/>
      <c r="QZD39" s="569"/>
      <c r="QZE39" s="569"/>
      <c r="QZF39" s="569"/>
      <c r="QZG39" s="569"/>
      <c r="QZH39" s="569"/>
      <c r="QZI39" s="569"/>
      <c r="QZJ39" s="569"/>
      <c r="QZK39" s="569"/>
      <c r="QZL39" s="569"/>
      <c r="QZM39" s="569"/>
      <c r="QZN39" s="569"/>
      <c r="QZO39" s="569"/>
      <c r="QZP39" s="569"/>
      <c r="QZQ39" s="569"/>
      <c r="QZR39" s="569"/>
      <c r="QZS39" s="569"/>
      <c r="QZT39" s="569"/>
      <c r="QZU39" s="569"/>
      <c r="QZV39" s="569"/>
      <c r="QZW39" s="569"/>
      <c r="QZX39" s="569"/>
      <c r="QZY39" s="569"/>
      <c r="QZZ39" s="569"/>
      <c r="RAA39" s="569"/>
      <c r="RAB39" s="569"/>
      <c r="RAC39" s="569"/>
      <c r="RAD39" s="569"/>
      <c r="RAE39" s="569"/>
      <c r="RAF39" s="569"/>
      <c r="RAG39" s="569"/>
      <c r="RAH39" s="569"/>
      <c r="RAI39" s="569"/>
      <c r="RAJ39" s="569"/>
      <c r="RAK39" s="569"/>
      <c r="RAL39" s="569"/>
      <c r="RAM39" s="569"/>
      <c r="RAN39" s="569"/>
      <c r="RAO39" s="569"/>
      <c r="RAP39" s="569"/>
      <c r="RAQ39" s="569"/>
      <c r="RAR39" s="569"/>
      <c r="RAS39" s="569"/>
      <c r="RAT39" s="569"/>
      <c r="RAU39" s="569"/>
      <c r="RAV39" s="569"/>
      <c r="RAW39" s="569"/>
      <c r="RAX39" s="569"/>
      <c r="RAY39" s="569"/>
      <c r="RAZ39" s="569"/>
      <c r="RBA39" s="569"/>
      <c r="RBB39" s="569"/>
      <c r="RBC39" s="569"/>
      <c r="RBD39" s="569"/>
      <c r="RBE39" s="569"/>
      <c r="RBF39" s="569"/>
      <c r="RBG39" s="569"/>
      <c r="RBH39" s="569"/>
      <c r="RBI39" s="569"/>
      <c r="RBJ39" s="569"/>
      <c r="RBK39" s="569"/>
      <c r="RBL39" s="569"/>
      <c r="RBM39" s="569"/>
      <c r="RBN39" s="569"/>
      <c r="RBO39" s="569"/>
      <c r="RBP39" s="569"/>
      <c r="RBQ39" s="569"/>
      <c r="RBR39" s="569"/>
      <c r="RBS39" s="569"/>
      <c r="RBT39" s="569"/>
      <c r="RBU39" s="569"/>
      <c r="RBV39" s="569"/>
      <c r="RBW39" s="569"/>
      <c r="RBX39" s="569"/>
      <c r="RBY39" s="569"/>
      <c r="RBZ39" s="569"/>
      <c r="RCA39" s="569"/>
      <c r="RCB39" s="569"/>
      <c r="RCC39" s="569"/>
      <c r="RCD39" s="569"/>
      <c r="RCE39" s="569"/>
      <c r="RCF39" s="569"/>
      <c r="RCG39" s="569"/>
      <c r="RCH39" s="569"/>
      <c r="RCI39" s="569"/>
      <c r="RCJ39" s="569"/>
      <c r="RCK39" s="569"/>
      <c r="RCL39" s="569"/>
      <c r="RCM39" s="569"/>
      <c r="RCN39" s="569"/>
      <c r="RCO39" s="569"/>
      <c r="RCP39" s="569"/>
      <c r="RCQ39" s="569"/>
      <c r="RCR39" s="569"/>
      <c r="RCS39" s="569"/>
      <c r="RCT39" s="569"/>
      <c r="RCU39" s="569"/>
      <c r="RCV39" s="569"/>
      <c r="RCW39" s="569"/>
      <c r="RCX39" s="569"/>
      <c r="RCY39" s="569"/>
      <c r="RCZ39" s="569"/>
      <c r="RDA39" s="569"/>
      <c r="RDB39" s="569"/>
      <c r="RDC39" s="569"/>
      <c r="RDD39" s="569"/>
      <c r="RDE39" s="569"/>
      <c r="RDF39" s="569"/>
      <c r="RDG39" s="569"/>
      <c r="RDH39" s="569"/>
      <c r="RDI39" s="569"/>
      <c r="RDJ39" s="569"/>
      <c r="RDK39" s="569"/>
      <c r="RDL39" s="569"/>
      <c r="RDM39" s="569"/>
      <c r="RDN39" s="569"/>
      <c r="RDO39" s="569"/>
      <c r="RDP39" s="569"/>
      <c r="RDQ39" s="569"/>
      <c r="RDR39" s="569"/>
      <c r="RDS39" s="569"/>
      <c r="RDT39" s="569"/>
      <c r="RDU39" s="569"/>
      <c r="RDV39" s="569"/>
      <c r="RDW39" s="569"/>
      <c r="RDX39" s="569"/>
      <c r="RDY39" s="569"/>
      <c r="RDZ39" s="569"/>
      <c r="REA39" s="569"/>
      <c r="REB39" s="569"/>
      <c r="REC39" s="569"/>
      <c r="RED39" s="569"/>
      <c r="REE39" s="569"/>
      <c r="REF39" s="569"/>
      <c r="REG39" s="569"/>
      <c r="REH39" s="569"/>
      <c r="REI39" s="569"/>
      <c r="REJ39" s="569"/>
      <c r="REK39" s="569"/>
      <c r="REL39" s="569"/>
      <c r="REM39" s="569"/>
      <c r="REN39" s="569"/>
      <c r="REO39" s="569"/>
      <c r="REP39" s="569"/>
      <c r="REQ39" s="569"/>
      <c r="RER39" s="569"/>
      <c r="RES39" s="569"/>
      <c r="RET39" s="569"/>
      <c r="REU39" s="569"/>
      <c r="REV39" s="569"/>
      <c r="REW39" s="569"/>
      <c r="REX39" s="569"/>
      <c r="REY39" s="569"/>
      <c r="REZ39" s="569"/>
      <c r="RFA39" s="569"/>
      <c r="RFB39" s="569"/>
      <c r="RFC39" s="569"/>
      <c r="RFD39" s="569"/>
      <c r="RFE39" s="569"/>
      <c r="RFF39" s="569"/>
      <c r="RFG39" s="569"/>
      <c r="RFH39" s="569"/>
      <c r="RFI39" s="569"/>
      <c r="RFJ39" s="569"/>
      <c r="RFK39" s="569"/>
      <c r="RFL39" s="569"/>
      <c r="RFM39" s="569"/>
      <c r="RFN39" s="569"/>
      <c r="RFO39" s="569"/>
      <c r="RFP39" s="569"/>
      <c r="RFQ39" s="569"/>
      <c r="RFR39" s="569"/>
      <c r="RFS39" s="569"/>
      <c r="RFT39" s="569"/>
      <c r="RFU39" s="569"/>
      <c r="RFV39" s="569"/>
      <c r="RFW39" s="569"/>
      <c r="RFX39" s="569"/>
      <c r="RFY39" s="569"/>
      <c r="RFZ39" s="569"/>
      <c r="RGA39" s="569"/>
      <c r="RGB39" s="569"/>
      <c r="RGC39" s="569"/>
      <c r="RGD39" s="569"/>
      <c r="RGE39" s="569"/>
      <c r="RGF39" s="569"/>
      <c r="RGG39" s="569"/>
      <c r="RGH39" s="569"/>
      <c r="RGI39" s="569"/>
      <c r="RGJ39" s="569"/>
      <c r="RGK39" s="569"/>
      <c r="RGL39" s="569"/>
      <c r="RGM39" s="569"/>
      <c r="RGN39" s="569"/>
      <c r="RGO39" s="569"/>
      <c r="RGP39" s="569"/>
      <c r="RGQ39" s="569"/>
      <c r="RGR39" s="569"/>
      <c r="RGS39" s="569"/>
      <c r="RGT39" s="569"/>
      <c r="RGU39" s="569"/>
      <c r="RGV39" s="569"/>
      <c r="RGW39" s="569"/>
      <c r="RGX39" s="569"/>
      <c r="RGY39" s="569"/>
      <c r="RGZ39" s="569"/>
      <c r="RHA39" s="569"/>
      <c r="RHB39" s="569"/>
      <c r="RHC39" s="569"/>
      <c r="RHD39" s="569"/>
      <c r="RHE39" s="569"/>
      <c r="RHF39" s="569"/>
      <c r="RHG39" s="569"/>
      <c r="RHH39" s="569"/>
      <c r="RHI39" s="569"/>
      <c r="RHJ39" s="569"/>
      <c r="RHK39" s="569"/>
      <c r="RHL39" s="569"/>
      <c r="RHM39" s="569"/>
      <c r="RHN39" s="569"/>
      <c r="RHO39" s="569"/>
      <c r="RHP39" s="569"/>
      <c r="RHQ39" s="569"/>
      <c r="RHR39" s="569"/>
      <c r="RHS39" s="569"/>
      <c r="RHT39" s="569"/>
      <c r="RHU39" s="569"/>
      <c r="RHV39" s="569"/>
      <c r="RHW39" s="569"/>
      <c r="RHX39" s="569"/>
      <c r="RHY39" s="569"/>
      <c r="RHZ39" s="569"/>
      <c r="RIA39" s="569"/>
      <c r="RIB39" s="569"/>
      <c r="RIC39" s="569"/>
      <c r="RID39" s="569"/>
      <c r="RIE39" s="569"/>
      <c r="RIF39" s="569"/>
      <c r="RIG39" s="569"/>
      <c r="RIH39" s="569"/>
      <c r="RII39" s="569"/>
      <c r="RIJ39" s="569"/>
      <c r="RIK39" s="569"/>
      <c r="RIL39" s="569"/>
      <c r="RIM39" s="569"/>
      <c r="RIN39" s="569"/>
      <c r="RIO39" s="569"/>
      <c r="RIP39" s="569"/>
      <c r="RIQ39" s="569"/>
      <c r="RIR39" s="569"/>
      <c r="RIS39" s="569"/>
      <c r="RIT39" s="569"/>
      <c r="RIU39" s="569"/>
      <c r="RIV39" s="569"/>
      <c r="RIW39" s="569"/>
      <c r="RIX39" s="569"/>
      <c r="RIY39" s="569"/>
      <c r="RIZ39" s="569"/>
      <c r="RJA39" s="569"/>
      <c r="RJB39" s="569"/>
      <c r="RJC39" s="569"/>
      <c r="RJD39" s="569"/>
      <c r="RJE39" s="569"/>
      <c r="RJF39" s="569"/>
      <c r="RJG39" s="569"/>
      <c r="RJH39" s="569"/>
      <c r="RJI39" s="569"/>
      <c r="RJJ39" s="569"/>
      <c r="RJK39" s="569"/>
      <c r="RJL39" s="569"/>
      <c r="RJM39" s="569"/>
      <c r="RJN39" s="569"/>
      <c r="RJO39" s="569"/>
      <c r="RJP39" s="569"/>
      <c r="RJQ39" s="569"/>
      <c r="RJR39" s="569"/>
      <c r="RJS39" s="569"/>
      <c r="RJT39" s="569"/>
      <c r="RJU39" s="569"/>
      <c r="RJV39" s="569"/>
      <c r="RJW39" s="569"/>
      <c r="RJX39" s="569"/>
      <c r="RJY39" s="569"/>
      <c r="RJZ39" s="569"/>
      <c r="RKA39" s="569"/>
      <c r="RKB39" s="569"/>
      <c r="RKC39" s="569"/>
      <c r="RKD39" s="569"/>
      <c r="RKE39" s="569"/>
      <c r="RKF39" s="569"/>
      <c r="RKG39" s="569"/>
      <c r="RKH39" s="569"/>
      <c r="RKI39" s="569"/>
      <c r="RKJ39" s="569"/>
      <c r="RKK39" s="569"/>
      <c r="RKL39" s="569"/>
      <c r="RKM39" s="569"/>
      <c r="RKN39" s="569"/>
      <c r="RKO39" s="569"/>
      <c r="RKP39" s="569"/>
      <c r="RKQ39" s="569"/>
      <c r="RKR39" s="569"/>
      <c r="RKS39" s="569"/>
      <c r="RKT39" s="569"/>
      <c r="RKU39" s="569"/>
      <c r="RKV39" s="569"/>
      <c r="RKW39" s="569"/>
      <c r="RKX39" s="569"/>
      <c r="RKY39" s="569"/>
      <c r="RKZ39" s="569"/>
      <c r="RLA39" s="569"/>
      <c r="RLB39" s="569"/>
      <c r="RLC39" s="569"/>
      <c r="RLD39" s="569"/>
      <c r="RLE39" s="569"/>
      <c r="RLF39" s="569"/>
      <c r="RLG39" s="569"/>
      <c r="RLH39" s="569"/>
      <c r="RLI39" s="569"/>
      <c r="RLJ39" s="569"/>
      <c r="RLK39" s="569"/>
      <c r="RLL39" s="569"/>
      <c r="RLM39" s="569"/>
      <c r="RLN39" s="569"/>
      <c r="RLO39" s="569"/>
      <c r="RLP39" s="569"/>
      <c r="RLQ39" s="569"/>
      <c r="RLR39" s="569"/>
      <c r="RLS39" s="569"/>
      <c r="RLT39" s="569"/>
      <c r="RLU39" s="569"/>
      <c r="RLV39" s="569"/>
      <c r="RLW39" s="569"/>
      <c r="RLX39" s="569"/>
      <c r="RLY39" s="569"/>
      <c r="RLZ39" s="569"/>
      <c r="RMA39" s="569"/>
      <c r="RMB39" s="569"/>
      <c r="RMC39" s="569"/>
      <c r="RMD39" s="569"/>
      <c r="RME39" s="569"/>
      <c r="RMF39" s="569"/>
      <c r="RMG39" s="569"/>
      <c r="RMH39" s="569"/>
      <c r="RMI39" s="569"/>
      <c r="RMJ39" s="569"/>
      <c r="RMK39" s="569"/>
      <c r="RML39" s="569"/>
      <c r="RMM39" s="569"/>
      <c r="RMN39" s="569"/>
      <c r="RMO39" s="569"/>
      <c r="RMP39" s="569"/>
      <c r="RMQ39" s="569"/>
      <c r="RMR39" s="569"/>
      <c r="RMS39" s="569"/>
      <c r="RMT39" s="569"/>
      <c r="RMU39" s="569"/>
      <c r="RMV39" s="569"/>
      <c r="RMW39" s="569"/>
      <c r="RMX39" s="569"/>
      <c r="RMY39" s="569"/>
      <c r="RMZ39" s="569"/>
      <c r="RNA39" s="569"/>
      <c r="RNB39" s="569"/>
      <c r="RNC39" s="569"/>
      <c r="RND39" s="569"/>
      <c r="RNE39" s="569"/>
      <c r="RNF39" s="569"/>
      <c r="RNG39" s="569"/>
      <c r="RNH39" s="569"/>
      <c r="RNI39" s="569"/>
      <c r="RNJ39" s="569"/>
      <c r="RNK39" s="569"/>
      <c r="RNL39" s="569"/>
      <c r="RNM39" s="569"/>
      <c r="RNN39" s="569"/>
      <c r="RNO39" s="569"/>
      <c r="RNP39" s="569"/>
      <c r="RNQ39" s="569"/>
      <c r="RNR39" s="569"/>
      <c r="RNS39" s="569"/>
      <c r="RNT39" s="569"/>
      <c r="RNU39" s="569"/>
      <c r="RNV39" s="569"/>
      <c r="RNW39" s="569"/>
      <c r="RNX39" s="569"/>
      <c r="RNY39" s="569"/>
      <c r="RNZ39" s="569"/>
      <c r="ROA39" s="569"/>
      <c r="ROB39" s="569"/>
      <c r="ROC39" s="569"/>
      <c r="ROD39" s="569"/>
      <c r="ROE39" s="569"/>
      <c r="ROF39" s="569"/>
      <c r="ROG39" s="569"/>
      <c r="ROH39" s="569"/>
      <c r="ROI39" s="569"/>
      <c r="ROJ39" s="569"/>
      <c r="ROK39" s="569"/>
      <c r="ROL39" s="569"/>
      <c r="ROM39" s="569"/>
      <c r="RON39" s="569"/>
      <c r="ROO39" s="569"/>
      <c r="ROP39" s="569"/>
      <c r="ROQ39" s="569"/>
      <c r="ROR39" s="569"/>
      <c r="ROS39" s="569"/>
      <c r="ROT39" s="569"/>
      <c r="ROU39" s="569"/>
      <c r="ROV39" s="569"/>
      <c r="ROW39" s="569"/>
      <c r="ROX39" s="569"/>
      <c r="ROY39" s="569"/>
      <c r="ROZ39" s="569"/>
      <c r="RPA39" s="569"/>
      <c r="RPB39" s="569"/>
      <c r="RPC39" s="569"/>
      <c r="RPD39" s="569"/>
      <c r="RPE39" s="569"/>
      <c r="RPF39" s="569"/>
      <c r="RPG39" s="569"/>
      <c r="RPH39" s="569"/>
      <c r="RPI39" s="569"/>
      <c r="RPJ39" s="569"/>
      <c r="RPK39" s="569"/>
      <c r="RPL39" s="569"/>
      <c r="RPM39" s="569"/>
      <c r="RPN39" s="569"/>
      <c r="RPO39" s="569"/>
      <c r="RPP39" s="569"/>
      <c r="RPQ39" s="569"/>
      <c r="RPR39" s="569"/>
      <c r="RPS39" s="569"/>
      <c r="RPT39" s="569"/>
      <c r="RPU39" s="569"/>
      <c r="RPV39" s="569"/>
      <c r="RPW39" s="569"/>
      <c r="RPX39" s="569"/>
      <c r="RPY39" s="569"/>
      <c r="RPZ39" s="569"/>
      <c r="RQA39" s="569"/>
      <c r="RQB39" s="569"/>
      <c r="RQC39" s="569"/>
      <c r="RQD39" s="569"/>
      <c r="RQE39" s="569"/>
      <c r="RQF39" s="569"/>
      <c r="RQG39" s="569"/>
      <c r="RQH39" s="569"/>
      <c r="RQI39" s="569"/>
      <c r="RQJ39" s="569"/>
      <c r="RQK39" s="569"/>
      <c r="RQL39" s="569"/>
      <c r="RQM39" s="569"/>
      <c r="RQN39" s="569"/>
      <c r="RQO39" s="569"/>
      <c r="RQP39" s="569"/>
      <c r="RQQ39" s="569"/>
      <c r="RQR39" s="569"/>
      <c r="RQS39" s="569"/>
      <c r="RQT39" s="569"/>
      <c r="RQU39" s="569"/>
      <c r="RQV39" s="569"/>
      <c r="RQW39" s="569"/>
      <c r="RQX39" s="569"/>
      <c r="RQY39" s="569"/>
      <c r="RQZ39" s="569"/>
      <c r="RRA39" s="569"/>
      <c r="RRB39" s="569"/>
      <c r="RRC39" s="569"/>
      <c r="RRD39" s="569"/>
      <c r="RRE39" s="569"/>
      <c r="RRF39" s="569"/>
      <c r="RRG39" s="569"/>
      <c r="RRH39" s="569"/>
      <c r="RRI39" s="569"/>
      <c r="RRJ39" s="569"/>
      <c r="RRK39" s="569"/>
      <c r="RRL39" s="569"/>
      <c r="RRM39" s="569"/>
      <c r="RRN39" s="569"/>
      <c r="RRO39" s="569"/>
      <c r="RRP39" s="569"/>
      <c r="RRQ39" s="569"/>
      <c r="RRR39" s="569"/>
      <c r="RRS39" s="569"/>
      <c r="RRT39" s="569"/>
      <c r="RRU39" s="569"/>
      <c r="RRV39" s="569"/>
      <c r="RRW39" s="569"/>
      <c r="RRX39" s="569"/>
      <c r="RRY39" s="569"/>
      <c r="RRZ39" s="569"/>
      <c r="RSA39" s="569"/>
      <c r="RSB39" s="569"/>
      <c r="RSC39" s="569"/>
      <c r="RSD39" s="569"/>
      <c r="RSE39" s="569"/>
      <c r="RSF39" s="569"/>
      <c r="RSG39" s="569"/>
      <c r="RSH39" s="569"/>
      <c r="RSI39" s="569"/>
      <c r="RSJ39" s="569"/>
      <c r="RSK39" s="569"/>
      <c r="RSL39" s="569"/>
      <c r="RSM39" s="569"/>
      <c r="RSN39" s="569"/>
      <c r="RSO39" s="569"/>
      <c r="RSP39" s="569"/>
      <c r="RSQ39" s="569"/>
      <c r="RSR39" s="569"/>
      <c r="RSS39" s="569"/>
      <c r="RST39" s="569"/>
      <c r="RSU39" s="569"/>
      <c r="RSV39" s="569"/>
      <c r="RSW39" s="569"/>
      <c r="RSX39" s="569"/>
      <c r="RSY39" s="569"/>
      <c r="RSZ39" s="569"/>
      <c r="RTA39" s="569"/>
      <c r="RTB39" s="569"/>
      <c r="RTC39" s="569"/>
      <c r="RTD39" s="569"/>
      <c r="RTE39" s="569"/>
      <c r="RTF39" s="569"/>
      <c r="RTG39" s="569"/>
      <c r="RTH39" s="569"/>
      <c r="RTI39" s="569"/>
      <c r="RTJ39" s="569"/>
      <c r="RTK39" s="569"/>
      <c r="RTL39" s="569"/>
      <c r="RTM39" s="569"/>
      <c r="RTN39" s="569"/>
      <c r="RTO39" s="569"/>
      <c r="RTP39" s="569"/>
      <c r="RTQ39" s="569"/>
      <c r="RTR39" s="569"/>
      <c r="RTS39" s="569"/>
      <c r="RTT39" s="569"/>
      <c r="RTU39" s="569"/>
      <c r="RTV39" s="569"/>
      <c r="RTW39" s="569"/>
      <c r="RTX39" s="569"/>
      <c r="RTY39" s="569"/>
      <c r="RTZ39" s="569"/>
      <c r="RUA39" s="569"/>
      <c r="RUB39" s="569"/>
      <c r="RUC39" s="569"/>
      <c r="RUD39" s="569"/>
      <c r="RUE39" s="569"/>
      <c r="RUF39" s="569"/>
      <c r="RUG39" s="569"/>
      <c r="RUH39" s="569"/>
      <c r="RUI39" s="569"/>
      <c r="RUJ39" s="569"/>
      <c r="RUK39" s="569"/>
      <c r="RUL39" s="569"/>
      <c r="RUM39" s="569"/>
      <c r="RUN39" s="569"/>
      <c r="RUO39" s="569"/>
      <c r="RUP39" s="569"/>
      <c r="RUQ39" s="569"/>
      <c r="RUR39" s="569"/>
      <c r="RUS39" s="569"/>
      <c r="RUT39" s="569"/>
      <c r="RUU39" s="569"/>
      <c r="RUV39" s="569"/>
      <c r="RUW39" s="569"/>
      <c r="RUX39" s="569"/>
      <c r="RUY39" s="569"/>
      <c r="RUZ39" s="569"/>
      <c r="RVA39" s="569"/>
      <c r="RVB39" s="569"/>
      <c r="RVC39" s="569"/>
      <c r="RVD39" s="569"/>
      <c r="RVE39" s="569"/>
      <c r="RVF39" s="569"/>
      <c r="RVG39" s="569"/>
      <c r="RVH39" s="569"/>
      <c r="RVI39" s="569"/>
      <c r="RVJ39" s="569"/>
      <c r="RVK39" s="569"/>
      <c r="RVL39" s="569"/>
      <c r="RVM39" s="569"/>
      <c r="RVN39" s="569"/>
      <c r="RVO39" s="569"/>
      <c r="RVP39" s="569"/>
      <c r="RVQ39" s="569"/>
      <c r="RVR39" s="569"/>
      <c r="RVS39" s="569"/>
      <c r="RVT39" s="569"/>
      <c r="RVU39" s="569"/>
      <c r="RVV39" s="569"/>
      <c r="RVW39" s="569"/>
      <c r="RVX39" s="569"/>
      <c r="RVY39" s="569"/>
      <c r="RVZ39" s="569"/>
      <c r="RWA39" s="569"/>
      <c r="RWB39" s="569"/>
      <c r="RWC39" s="569"/>
      <c r="RWD39" s="569"/>
      <c r="RWE39" s="569"/>
      <c r="RWF39" s="569"/>
      <c r="RWG39" s="569"/>
      <c r="RWH39" s="569"/>
      <c r="RWI39" s="569"/>
      <c r="RWJ39" s="569"/>
      <c r="RWK39" s="569"/>
      <c r="RWL39" s="569"/>
      <c r="RWM39" s="569"/>
      <c r="RWN39" s="569"/>
      <c r="RWO39" s="569"/>
      <c r="RWP39" s="569"/>
      <c r="RWQ39" s="569"/>
      <c r="RWR39" s="569"/>
      <c r="RWS39" s="569"/>
      <c r="RWT39" s="569"/>
      <c r="RWU39" s="569"/>
      <c r="RWV39" s="569"/>
      <c r="RWW39" s="569"/>
      <c r="RWX39" s="569"/>
      <c r="RWY39" s="569"/>
      <c r="RWZ39" s="569"/>
      <c r="RXA39" s="569"/>
      <c r="RXB39" s="569"/>
      <c r="RXC39" s="569"/>
      <c r="RXD39" s="569"/>
      <c r="RXE39" s="569"/>
      <c r="RXF39" s="569"/>
      <c r="RXG39" s="569"/>
      <c r="RXH39" s="569"/>
      <c r="RXI39" s="569"/>
      <c r="RXJ39" s="569"/>
      <c r="RXK39" s="569"/>
      <c r="RXL39" s="569"/>
      <c r="RXM39" s="569"/>
      <c r="RXN39" s="569"/>
      <c r="RXO39" s="569"/>
      <c r="RXP39" s="569"/>
      <c r="RXQ39" s="569"/>
      <c r="RXR39" s="569"/>
      <c r="RXS39" s="569"/>
      <c r="RXT39" s="569"/>
      <c r="RXU39" s="569"/>
      <c r="RXV39" s="569"/>
      <c r="RXW39" s="569"/>
      <c r="RXX39" s="569"/>
      <c r="RXY39" s="569"/>
      <c r="RXZ39" s="569"/>
      <c r="RYA39" s="569"/>
      <c r="RYB39" s="569"/>
      <c r="RYC39" s="569"/>
      <c r="RYD39" s="569"/>
      <c r="RYE39" s="569"/>
      <c r="RYF39" s="569"/>
      <c r="RYG39" s="569"/>
      <c r="RYH39" s="569"/>
      <c r="RYI39" s="569"/>
      <c r="RYJ39" s="569"/>
      <c r="RYK39" s="569"/>
      <c r="RYL39" s="569"/>
      <c r="RYM39" s="569"/>
      <c r="RYN39" s="569"/>
      <c r="RYO39" s="569"/>
      <c r="RYP39" s="569"/>
      <c r="RYQ39" s="569"/>
      <c r="RYR39" s="569"/>
      <c r="RYS39" s="569"/>
      <c r="RYT39" s="569"/>
      <c r="RYU39" s="569"/>
      <c r="RYV39" s="569"/>
      <c r="RYW39" s="569"/>
      <c r="RYX39" s="569"/>
      <c r="RYY39" s="569"/>
      <c r="RYZ39" s="569"/>
      <c r="RZA39" s="569"/>
      <c r="RZB39" s="569"/>
      <c r="RZC39" s="569"/>
      <c r="RZD39" s="569"/>
      <c r="RZE39" s="569"/>
      <c r="RZF39" s="569"/>
      <c r="RZG39" s="569"/>
      <c r="RZH39" s="569"/>
      <c r="RZI39" s="569"/>
      <c r="RZJ39" s="569"/>
      <c r="RZK39" s="569"/>
      <c r="RZL39" s="569"/>
      <c r="RZM39" s="569"/>
      <c r="RZN39" s="569"/>
      <c r="RZO39" s="569"/>
      <c r="RZP39" s="569"/>
      <c r="RZQ39" s="569"/>
      <c r="RZR39" s="569"/>
      <c r="RZS39" s="569"/>
      <c r="RZT39" s="569"/>
      <c r="RZU39" s="569"/>
      <c r="RZV39" s="569"/>
      <c r="RZW39" s="569"/>
      <c r="RZX39" s="569"/>
      <c r="RZY39" s="569"/>
      <c r="RZZ39" s="569"/>
      <c r="SAA39" s="569"/>
      <c r="SAB39" s="569"/>
      <c r="SAC39" s="569"/>
      <c r="SAD39" s="569"/>
      <c r="SAE39" s="569"/>
      <c r="SAF39" s="569"/>
      <c r="SAG39" s="569"/>
      <c r="SAH39" s="569"/>
      <c r="SAI39" s="569"/>
      <c r="SAJ39" s="569"/>
      <c r="SAK39" s="569"/>
      <c r="SAL39" s="569"/>
      <c r="SAM39" s="569"/>
      <c r="SAN39" s="569"/>
      <c r="SAO39" s="569"/>
      <c r="SAP39" s="569"/>
      <c r="SAQ39" s="569"/>
      <c r="SAR39" s="569"/>
      <c r="SAS39" s="569"/>
      <c r="SAT39" s="569"/>
      <c r="SAU39" s="569"/>
      <c r="SAV39" s="569"/>
      <c r="SAW39" s="569"/>
      <c r="SAX39" s="569"/>
      <c r="SAY39" s="569"/>
      <c r="SAZ39" s="569"/>
      <c r="SBA39" s="569"/>
      <c r="SBB39" s="569"/>
      <c r="SBC39" s="569"/>
      <c r="SBD39" s="569"/>
      <c r="SBE39" s="569"/>
      <c r="SBF39" s="569"/>
      <c r="SBG39" s="569"/>
      <c r="SBH39" s="569"/>
      <c r="SBI39" s="569"/>
      <c r="SBJ39" s="569"/>
      <c r="SBK39" s="569"/>
      <c r="SBL39" s="569"/>
      <c r="SBM39" s="569"/>
      <c r="SBN39" s="569"/>
      <c r="SBO39" s="569"/>
      <c r="SBP39" s="569"/>
      <c r="SBQ39" s="569"/>
      <c r="SBR39" s="569"/>
      <c r="SBS39" s="569"/>
      <c r="SBT39" s="569"/>
      <c r="SBU39" s="569"/>
      <c r="SBV39" s="569"/>
      <c r="SBW39" s="569"/>
      <c r="SBX39" s="569"/>
      <c r="SBY39" s="569"/>
      <c r="SBZ39" s="569"/>
      <c r="SCA39" s="569"/>
      <c r="SCB39" s="569"/>
      <c r="SCC39" s="569"/>
      <c r="SCD39" s="569"/>
      <c r="SCE39" s="569"/>
      <c r="SCF39" s="569"/>
      <c r="SCG39" s="569"/>
      <c r="SCH39" s="569"/>
      <c r="SCI39" s="569"/>
      <c r="SCJ39" s="569"/>
      <c r="SCK39" s="569"/>
      <c r="SCL39" s="569"/>
      <c r="SCM39" s="569"/>
      <c r="SCN39" s="569"/>
      <c r="SCO39" s="569"/>
      <c r="SCP39" s="569"/>
      <c r="SCQ39" s="569"/>
      <c r="SCR39" s="569"/>
      <c r="SCS39" s="569"/>
      <c r="SCT39" s="569"/>
      <c r="SCU39" s="569"/>
      <c r="SCV39" s="569"/>
      <c r="SCW39" s="569"/>
      <c r="SCX39" s="569"/>
      <c r="SCY39" s="569"/>
      <c r="SCZ39" s="569"/>
      <c r="SDA39" s="569"/>
      <c r="SDB39" s="569"/>
      <c r="SDC39" s="569"/>
      <c r="SDD39" s="569"/>
      <c r="SDE39" s="569"/>
      <c r="SDF39" s="569"/>
      <c r="SDG39" s="569"/>
      <c r="SDH39" s="569"/>
      <c r="SDI39" s="569"/>
      <c r="SDJ39" s="569"/>
      <c r="SDK39" s="569"/>
      <c r="SDL39" s="569"/>
      <c r="SDM39" s="569"/>
      <c r="SDN39" s="569"/>
      <c r="SDO39" s="569"/>
      <c r="SDP39" s="569"/>
      <c r="SDQ39" s="569"/>
      <c r="SDR39" s="569"/>
      <c r="SDS39" s="569"/>
      <c r="SDT39" s="569"/>
      <c r="SDU39" s="569"/>
      <c r="SDV39" s="569"/>
      <c r="SDW39" s="569"/>
      <c r="SDX39" s="569"/>
      <c r="SDY39" s="569"/>
      <c r="SDZ39" s="569"/>
      <c r="SEA39" s="569"/>
      <c r="SEB39" s="569"/>
      <c r="SEC39" s="569"/>
      <c r="SED39" s="569"/>
      <c r="SEE39" s="569"/>
      <c r="SEF39" s="569"/>
      <c r="SEG39" s="569"/>
      <c r="SEH39" s="569"/>
      <c r="SEI39" s="569"/>
      <c r="SEJ39" s="569"/>
      <c r="SEK39" s="569"/>
      <c r="SEL39" s="569"/>
      <c r="SEM39" s="569"/>
      <c r="SEN39" s="569"/>
      <c r="SEO39" s="569"/>
      <c r="SEP39" s="569"/>
      <c r="SEQ39" s="569"/>
      <c r="SER39" s="569"/>
      <c r="SES39" s="569"/>
      <c r="SET39" s="569"/>
      <c r="SEU39" s="569"/>
      <c r="SEV39" s="569"/>
      <c r="SEW39" s="569"/>
      <c r="SEX39" s="569"/>
      <c r="SEY39" s="569"/>
      <c r="SEZ39" s="569"/>
      <c r="SFA39" s="569"/>
      <c r="SFB39" s="569"/>
      <c r="SFC39" s="569"/>
      <c r="SFD39" s="569"/>
      <c r="SFE39" s="569"/>
      <c r="SFF39" s="569"/>
      <c r="SFG39" s="569"/>
      <c r="SFH39" s="569"/>
      <c r="SFI39" s="569"/>
      <c r="SFJ39" s="569"/>
      <c r="SFK39" s="569"/>
      <c r="SFL39" s="569"/>
      <c r="SFM39" s="569"/>
      <c r="SFN39" s="569"/>
      <c r="SFO39" s="569"/>
      <c r="SFP39" s="569"/>
      <c r="SFQ39" s="569"/>
      <c r="SFR39" s="569"/>
      <c r="SFS39" s="569"/>
      <c r="SFT39" s="569"/>
      <c r="SFU39" s="569"/>
      <c r="SFV39" s="569"/>
      <c r="SFW39" s="569"/>
      <c r="SFX39" s="569"/>
      <c r="SFY39" s="569"/>
      <c r="SFZ39" s="569"/>
      <c r="SGA39" s="569"/>
      <c r="SGB39" s="569"/>
      <c r="SGC39" s="569"/>
      <c r="SGD39" s="569"/>
      <c r="SGE39" s="569"/>
      <c r="SGF39" s="569"/>
      <c r="SGG39" s="569"/>
      <c r="SGH39" s="569"/>
      <c r="SGI39" s="569"/>
      <c r="SGJ39" s="569"/>
      <c r="SGK39" s="569"/>
      <c r="SGL39" s="569"/>
      <c r="SGM39" s="569"/>
      <c r="SGN39" s="569"/>
      <c r="SGO39" s="569"/>
      <c r="SGP39" s="569"/>
      <c r="SGQ39" s="569"/>
      <c r="SGR39" s="569"/>
      <c r="SGS39" s="569"/>
      <c r="SGT39" s="569"/>
      <c r="SGU39" s="569"/>
      <c r="SGV39" s="569"/>
      <c r="SGW39" s="569"/>
      <c r="SGX39" s="569"/>
      <c r="SGY39" s="569"/>
      <c r="SGZ39" s="569"/>
      <c r="SHA39" s="569"/>
      <c r="SHB39" s="569"/>
      <c r="SHC39" s="569"/>
      <c r="SHD39" s="569"/>
      <c r="SHE39" s="569"/>
      <c r="SHF39" s="569"/>
      <c r="SHG39" s="569"/>
      <c r="SHH39" s="569"/>
      <c r="SHI39" s="569"/>
      <c r="SHJ39" s="569"/>
      <c r="SHK39" s="569"/>
      <c r="SHL39" s="569"/>
      <c r="SHM39" s="569"/>
      <c r="SHN39" s="569"/>
      <c r="SHO39" s="569"/>
      <c r="SHP39" s="569"/>
      <c r="SHQ39" s="569"/>
      <c r="SHR39" s="569"/>
      <c r="SHS39" s="569"/>
      <c r="SHT39" s="569"/>
      <c r="SHU39" s="569"/>
      <c r="SHV39" s="569"/>
      <c r="SHW39" s="569"/>
      <c r="SHX39" s="569"/>
      <c r="SHY39" s="569"/>
      <c r="SHZ39" s="569"/>
      <c r="SIA39" s="569"/>
      <c r="SIB39" s="569"/>
      <c r="SIC39" s="569"/>
      <c r="SID39" s="569"/>
      <c r="SIE39" s="569"/>
      <c r="SIF39" s="569"/>
      <c r="SIG39" s="569"/>
      <c r="SIH39" s="569"/>
      <c r="SII39" s="569"/>
      <c r="SIJ39" s="569"/>
      <c r="SIK39" s="569"/>
      <c r="SIL39" s="569"/>
      <c r="SIM39" s="569"/>
      <c r="SIN39" s="569"/>
      <c r="SIO39" s="569"/>
      <c r="SIP39" s="569"/>
      <c r="SIQ39" s="569"/>
      <c r="SIR39" s="569"/>
      <c r="SIS39" s="569"/>
      <c r="SIT39" s="569"/>
      <c r="SIU39" s="569"/>
      <c r="SIV39" s="569"/>
      <c r="SIW39" s="569"/>
      <c r="SIX39" s="569"/>
      <c r="SIY39" s="569"/>
      <c r="SIZ39" s="569"/>
      <c r="SJA39" s="569"/>
      <c r="SJB39" s="569"/>
      <c r="SJC39" s="569"/>
      <c r="SJD39" s="569"/>
      <c r="SJE39" s="569"/>
      <c r="SJF39" s="569"/>
      <c r="SJG39" s="569"/>
      <c r="SJH39" s="569"/>
      <c r="SJI39" s="569"/>
      <c r="SJJ39" s="569"/>
      <c r="SJK39" s="569"/>
      <c r="SJL39" s="569"/>
      <c r="SJM39" s="569"/>
      <c r="SJN39" s="569"/>
      <c r="SJO39" s="569"/>
      <c r="SJP39" s="569"/>
      <c r="SJQ39" s="569"/>
      <c r="SJR39" s="569"/>
      <c r="SJS39" s="569"/>
      <c r="SJT39" s="569"/>
      <c r="SJU39" s="569"/>
      <c r="SJV39" s="569"/>
      <c r="SJW39" s="569"/>
      <c r="SJX39" s="569"/>
      <c r="SJY39" s="569"/>
      <c r="SJZ39" s="569"/>
      <c r="SKA39" s="569"/>
      <c r="SKB39" s="569"/>
      <c r="SKC39" s="569"/>
      <c r="SKD39" s="569"/>
      <c r="SKE39" s="569"/>
      <c r="SKF39" s="569"/>
      <c r="SKG39" s="569"/>
      <c r="SKH39" s="569"/>
      <c r="SKI39" s="569"/>
      <c r="SKJ39" s="569"/>
      <c r="SKK39" s="569"/>
      <c r="SKL39" s="569"/>
      <c r="SKM39" s="569"/>
      <c r="SKN39" s="569"/>
      <c r="SKO39" s="569"/>
      <c r="SKP39" s="569"/>
      <c r="SKQ39" s="569"/>
      <c r="SKR39" s="569"/>
      <c r="SKS39" s="569"/>
      <c r="SKT39" s="569"/>
      <c r="SKU39" s="569"/>
      <c r="SKV39" s="569"/>
      <c r="SKW39" s="569"/>
      <c r="SKX39" s="569"/>
      <c r="SKY39" s="569"/>
      <c r="SKZ39" s="569"/>
      <c r="SLA39" s="569"/>
      <c r="SLB39" s="569"/>
      <c r="SLC39" s="569"/>
      <c r="SLD39" s="569"/>
      <c r="SLE39" s="569"/>
      <c r="SLF39" s="569"/>
      <c r="SLG39" s="569"/>
      <c r="SLH39" s="569"/>
      <c r="SLI39" s="569"/>
      <c r="SLJ39" s="569"/>
      <c r="SLK39" s="569"/>
      <c r="SLL39" s="569"/>
      <c r="SLM39" s="569"/>
      <c r="SLN39" s="569"/>
      <c r="SLO39" s="569"/>
      <c r="SLP39" s="569"/>
      <c r="SLQ39" s="569"/>
      <c r="SLR39" s="569"/>
      <c r="SLS39" s="569"/>
      <c r="SLT39" s="569"/>
      <c r="SLU39" s="569"/>
      <c r="SLV39" s="569"/>
      <c r="SLW39" s="569"/>
      <c r="SLX39" s="569"/>
      <c r="SLY39" s="569"/>
      <c r="SLZ39" s="569"/>
      <c r="SMA39" s="569"/>
      <c r="SMB39" s="569"/>
      <c r="SMC39" s="569"/>
      <c r="SMD39" s="569"/>
      <c r="SME39" s="569"/>
      <c r="SMF39" s="569"/>
      <c r="SMG39" s="569"/>
      <c r="SMH39" s="569"/>
      <c r="SMI39" s="569"/>
      <c r="SMJ39" s="569"/>
      <c r="SMK39" s="569"/>
      <c r="SML39" s="569"/>
      <c r="SMM39" s="569"/>
      <c r="SMN39" s="569"/>
      <c r="SMO39" s="569"/>
      <c r="SMP39" s="569"/>
      <c r="SMQ39" s="569"/>
      <c r="SMR39" s="569"/>
      <c r="SMS39" s="569"/>
      <c r="SMT39" s="569"/>
      <c r="SMU39" s="569"/>
      <c r="SMV39" s="569"/>
      <c r="SMW39" s="569"/>
      <c r="SMX39" s="569"/>
      <c r="SMY39" s="569"/>
      <c r="SMZ39" s="569"/>
      <c r="SNA39" s="569"/>
      <c r="SNB39" s="569"/>
      <c r="SNC39" s="569"/>
      <c r="SND39" s="569"/>
      <c r="SNE39" s="569"/>
      <c r="SNF39" s="569"/>
      <c r="SNG39" s="569"/>
      <c r="SNH39" s="569"/>
      <c r="SNI39" s="569"/>
      <c r="SNJ39" s="569"/>
      <c r="SNK39" s="569"/>
      <c r="SNL39" s="569"/>
      <c r="SNM39" s="569"/>
      <c r="SNN39" s="569"/>
      <c r="SNO39" s="569"/>
      <c r="SNP39" s="569"/>
      <c r="SNQ39" s="569"/>
      <c r="SNR39" s="569"/>
      <c r="SNS39" s="569"/>
      <c r="SNT39" s="569"/>
      <c r="SNU39" s="569"/>
      <c r="SNV39" s="569"/>
      <c r="SNW39" s="569"/>
      <c r="SNX39" s="569"/>
      <c r="SNY39" s="569"/>
      <c r="SNZ39" s="569"/>
      <c r="SOA39" s="569"/>
      <c r="SOB39" s="569"/>
      <c r="SOC39" s="569"/>
      <c r="SOD39" s="569"/>
      <c r="SOE39" s="569"/>
      <c r="SOF39" s="569"/>
      <c r="SOG39" s="569"/>
      <c r="SOH39" s="569"/>
      <c r="SOI39" s="569"/>
      <c r="SOJ39" s="569"/>
      <c r="SOK39" s="569"/>
      <c r="SOL39" s="569"/>
      <c r="SOM39" s="569"/>
      <c r="SON39" s="569"/>
      <c r="SOO39" s="569"/>
      <c r="SOP39" s="569"/>
      <c r="SOQ39" s="569"/>
      <c r="SOR39" s="569"/>
      <c r="SOS39" s="569"/>
      <c r="SOT39" s="569"/>
      <c r="SOU39" s="569"/>
      <c r="SOV39" s="569"/>
      <c r="SOW39" s="569"/>
      <c r="SOX39" s="569"/>
      <c r="SOY39" s="569"/>
      <c r="SOZ39" s="569"/>
      <c r="SPA39" s="569"/>
      <c r="SPB39" s="569"/>
      <c r="SPC39" s="569"/>
      <c r="SPD39" s="569"/>
      <c r="SPE39" s="569"/>
      <c r="SPF39" s="569"/>
      <c r="SPG39" s="569"/>
      <c r="SPH39" s="569"/>
      <c r="SPI39" s="569"/>
      <c r="SPJ39" s="569"/>
      <c r="SPK39" s="569"/>
      <c r="SPL39" s="569"/>
      <c r="SPM39" s="569"/>
      <c r="SPN39" s="569"/>
      <c r="SPO39" s="569"/>
      <c r="SPP39" s="569"/>
      <c r="SPQ39" s="569"/>
      <c r="SPR39" s="569"/>
      <c r="SPS39" s="569"/>
      <c r="SPT39" s="569"/>
      <c r="SPU39" s="569"/>
      <c r="SPV39" s="569"/>
      <c r="SPW39" s="569"/>
      <c r="SPX39" s="569"/>
      <c r="SPY39" s="569"/>
      <c r="SPZ39" s="569"/>
      <c r="SQA39" s="569"/>
      <c r="SQB39" s="569"/>
      <c r="SQC39" s="569"/>
      <c r="SQD39" s="569"/>
      <c r="SQE39" s="569"/>
      <c r="SQF39" s="569"/>
      <c r="SQG39" s="569"/>
      <c r="SQH39" s="569"/>
      <c r="SQI39" s="569"/>
      <c r="SQJ39" s="569"/>
      <c r="SQK39" s="569"/>
      <c r="SQL39" s="569"/>
      <c r="SQM39" s="569"/>
      <c r="SQN39" s="569"/>
      <c r="SQO39" s="569"/>
      <c r="SQP39" s="569"/>
      <c r="SQQ39" s="569"/>
      <c r="SQR39" s="569"/>
      <c r="SQS39" s="569"/>
      <c r="SQT39" s="569"/>
      <c r="SQU39" s="569"/>
      <c r="SQV39" s="569"/>
      <c r="SQW39" s="569"/>
      <c r="SQX39" s="569"/>
      <c r="SQY39" s="569"/>
      <c r="SQZ39" s="569"/>
      <c r="SRA39" s="569"/>
      <c r="SRB39" s="569"/>
      <c r="SRC39" s="569"/>
      <c r="SRD39" s="569"/>
      <c r="SRE39" s="569"/>
      <c r="SRF39" s="569"/>
      <c r="SRG39" s="569"/>
      <c r="SRH39" s="569"/>
      <c r="SRI39" s="569"/>
      <c r="SRJ39" s="569"/>
      <c r="SRK39" s="569"/>
      <c r="SRL39" s="569"/>
      <c r="SRM39" s="569"/>
      <c r="SRN39" s="569"/>
      <c r="SRO39" s="569"/>
      <c r="SRP39" s="569"/>
      <c r="SRQ39" s="569"/>
      <c r="SRR39" s="569"/>
      <c r="SRS39" s="569"/>
      <c r="SRT39" s="569"/>
      <c r="SRU39" s="569"/>
      <c r="SRV39" s="569"/>
      <c r="SRW39" s="569"/>
      <c r="SRX39" s="569"/>
      <c r="SRY39" s="569"/>
      <c r="SRZ39" s="569"/>
      <c r="SSA39" s="569"/>
      <c r="SSB39" s="569"/>
      <c r="SSC39" s="569"/>
      <c r="SSD39" s="569"/>
      <c r="SSE39" s="569"/>
      <c r="SSF39" s="569"/>
      <c r="SSG39" s="569"/>
      <c r="SSH39" s="569"/>
      <c r="SSI39" s="569"/>
      <c r="SSJ39" s="569"/>
      <c r="SSK39" s="569"/>
      <c r="SSL39" s="569"/>
      <c r="SSM39" s="569"/>
      <c r="SSN39" s="569"/>
      <c r="SSO39" s="569"/>
      <c r="SSP39" s="569"/>
      <c r="SSQ39" s="569"/>
      <c r="SSR39" s="569"/>
      <c r="SSS39" s="569"/>
      <c r="SST39" s="569"/>
      <c r="SSU39" s="569"/>
      <c r="SSV39" s="569"/>
      <c r="SSW39" s="569"/>
      <c r="SSX39" s="569"/>
      <c r="SSY39" s="569"/>
      <c r="SSZ39" s="569"/>
      <c r="STA39" s="569"/>
      <c r="STB39" s="569"/>
      <c r="STC39" s="569"/>
      <c r="STD39" s="569"/>
      <c r="STE39" s="569"/>
      <c r="STF39" s="569"/>
      <c r="STG39" s="569"/>
      <c r="STH39" s="569"/>
      <c r="STI39" s="569"/>
      <c r="STJ39" s="569"/>
      <c r="STK39" s="569"/>
      <c r="STL39" s="569"/>
      <c r="STM39" s="569"/>
      <c r="STN39" s="569"/>
      <c r="STO39" s="569"/>
      <c r="STP39" s="569"/>
      <c r="STQ39" s="569"/>
      <c r="STR39" s="569"/>
      <c r="STS39" s="569"/>
      <c r="STT39" s="569"/>
      <c r="STU39" s="569"/>
      <c r="STV39" s="569"/>
      <c r="STW39" s="569"/>
      <c r="STX39" s="569"/>
      <c r="STY39" s="569"/>
      <c r="STZ39" s="569"/>
      <c r="SUA39" s="569"/>
      <c r="SUB39" s="569"/>
      <c r="SUC39" s="569"/>
      <c r="SUD39" s="569"/>
      <c r="SUE39" s="569"/>
      <c r="SUF39" s="569"/>
      <c r="SUG39" s="569"/>
      <c r="SUH39" s="569"/>
      <c r="SUI39" s="569"/>
      <c r="SUJ39" s="569"/>
      <c r="SUK39" s="569"/>
      <c r="SUL39" s="569"/>
      <c r="SUM39" s="569"/>
      <c r="SUN39" s="569"/>
      <c r="SUO39" s="569"/>
      <c r="SUP39" s="569"/>
      <c r="SUQ39" s="569"/>
      <c r="SUR39" s="569"/>
      <c r="SUS39" s="569"/>
      <c r="SUT39" s="569"/>
      <c r="SUU39" s="569"/>
      <c r="SUV39" s="569"/>
      <c r="SUW39" s="569"/>
      <c r="SUX39" s="569"/>
      <c r="SUY39" s="569"/>
      <c r="SUZ39" s="569"/>
      <c r="SVA39" s="569"/>
      <c r="SVB39" s="569"/>
      <c r="SVC39" s="569"/>
      <c r="SVD39" s="569"/>
      <c r="SVE39" s="569"/>
      <c r="SVF39" s="569"/>
      <c r="SVG39" s="569"/>
      <c r="SVH39" s="569"/>
      <c r="SVI39" s="569"/>
      <c r="SVJ39" s="569"/>
      <c r="SVK39" s="569"/>
      <c r="SVL39" s="569"/>
      <c r="SVM39" s="569"/>
      <c r="SVN39" s="569"/>
      <c r="SVO39" s="569"/>
      <c r="SVP39" s="569"/>
      <c r="SVQ39" s="569"/>
      <c r="SVR39" s="569"/>
      <c r="SVS39" s="569"/>
      <c r="SVT39" s="569"/>
      <c r="SVU39" s="569"/>
      <c r="SVV39" s="569"/>
      <c r="SVW39" s="569"/>
      <c r="SVX39" s="569"/>
      <c r="SVY39" s="569"/>
      <c r="SVZ39" s="569"/>
      <c r="SWA39" s="569"/>
      <c r="SWB39" s="569"/>
      <c r="SWC39" s="569"/>
      <c r="SWD39" s="569"/>
      <c r="SWE39" s="569"/>
      <c r="SWF39" s="569"/>
      <c r="SWG39" s="569"/>
      <c r="SWH39" s="569"/>
      <c r="SWI39" s="569"/>
      <c r="SWJ39" s="569"/>
      <c r="SWK39" s="569"/>
      <c r="SWL39" s="569"/>
      <c r="SWM39" s="569"/>
      <c r="SWN39" s="569"/>
      <c r="SWO39" s="569"/>
      <c r="SWP39" s="569"/>
      <c r="SWQ39" s="569"/>
      <c r="SWR39" s="569"/>
      <c r="SWS39" s="569"/>
      <c r="SWT39" s="569"/>
      <c r="SWU39" s="569"/>
      <c r="SWV39" s="569"/>
      <c r="SWW39" s="569"/>
      <c r="SWX39" s="569"/>
      <c r="SWY39" s="569"/>
      <c r="SWZ39" s="569"/>
      <c r="SXA39" s="569"/>
      <c r="SXB39" s="569"/>
      <c r="SXC39" s="569"/>
      <c r="SXD39" s="569"/>
      <c r="SXE39" s="569"/>
      <c r="SXF39" s="569"/>
      <c r="SXG39" s="569"/>
      <c r="SXH39" s="569"/>
      <c r="SXI39" s="569"/>
      <c r="SXJ39" s="569"/>
      <c r="SXK39" s="569"/>
      <c r="SXL39" s="569"/>
      <c r="SXM39" s="569"/>
      <c r="SXN39" s="569"/>
      <c r="SXO39" s="569"/>
      <c r="SXP39" s="569"/>
      <c r="SXQ39" s="569"/>
      <c r="SXR39" s="569"/>
      <c r="SXS39" s="569"/>
      <c r="SXT39" s="569"/>
      <c r="SXU39" s="569"/>
      <c r="SXV39" s="569"/>
      <c r="SXW39" s="569"/>
      <c r="SXX39" s="569"/>
      <c r="SXY39" s="569"/>
      <c r="SXZ39" s="569"/>
      <c r="SYA39" s="569"/>
      <c r="SYB39" s="569"/>
      <c r="SYC39" s="569"/>
      <c r="SYD39" s="569"/>
      <c r="SYE39" s="569"/>
      <c r="SYF39" s="569"/>
      <c r="SYG39" s="569"/>
      <c r="SYH39" s="569"/>
      <c r="SYI39" s="569"/>
      <c r="SYJ39" s="569"/>
      <c r="SYK39" s="569"/>
      <c r="SYL39" s="569"/>
      <c r="SYM39" s="569"/>
      <c r="SYN39" s="569"/>
      <c r="SYO39" s="569"/>
      <c r="SYP39" s="569"/>
      <c r="SYQ39" s="569"/>
      <c r="SYR39" s="569"/>
      <c r="SYS39" s="569"/>
      <c r="SYT39" s="569"/>
      <c r="SYU39" s="569"/>
      <c r="SYV39" s="569"/>
      <c r="SYW39" s="569"/>
      <c r="SYX39" s="569"/>
      <c r="SYY39" s="569"/>
      <c r="SYZ39" s="569"/>
      <c r="SZA39" s="569"/>
      <c r="SZB39" s="569"/>
      <c r="SZC39" s="569"/>
      <c r="SZD39" s="569"/>
      <c r="SZE39" s="569"/>
      <c r="SZF39" s="569"/>
      <c r="SZG39" s="569"/>
      <c r="SZH39" s="569"/>
      <c r="SZI39" s="569"/>
      <c r="SZJ39" s="569"/>
      <c r="SZK39" s="569"/>
      <c r="SZL39" s="569"/>
      <c r="SZM39" s="569"/>
      <c r="SZN39" s="569"/>
      <c r="SZO39" s="569"/>
      <c r="SZP39" s="569"/>
      <c r="SZQ39" s="569"/>
      <c r="SZR39" s="569"/>
      <c r="SZS39" s="569"/>
      <c r="SZT39" s="569"/>
      <c r="SZU39" s="569"/>
      <c r="SZV39" s="569"/>
      <c r="SZW39" s="569"/>
      <c r="SZX39" s="569"/>
      <c r="SZY39" s="569"/>
      <c r="SZZ39" s="569"/>
      <c r="TAA39" s="569"/>
      <c r="TAB39" s="569"/>
      <c r="TAC39" s="569"/>
      <c r="TAD39" s="569"/>
      <c r="TAE39" s="569"/>
      <c r="TAF39" s="569"/>
      <c r="TAG39" s="569"/>
      <c r="TAH39" s="569"/>
      <c r="TAI39" s="569"/>
      <c r="TAJ39" s="569"/>
      <c r="TAK39" s="569"/>
      <c r="TAL39" s="569"/>
      <c r="TAM39" s="569"/>
      <c r="TAN39" s="569"/>
      <c r="TAO39" s="569"/>
      <c r="TAP39" s="569"/>
      <c r="TAQ39" s="569"/>
      <c r="TAR39" s="569"/>
      <c r="TAS39" s="569"/>
      <c r="TAT39" s="569"/>
      <c r="TAU39" s="569"/>
      <c r="TAV39" s="569"/>
      <c r="TAW39" s="569"/>
      <c r="TAX39" s="569"/>
      <c r="TAY39" s="569"/>
      <c r="TAZ39" s="569"/>
      <c r="TBA39" s="569"/>
      <c r="TBB39" s="569"/>
      <c r="TBC39" s="569"/>
      <c r="TBD39" s="569"/>
      <c r="TBE39" s="569"/>
      <c r="TBF39" s="569"/>
      <c r="TBG39" s="569"/>
      <c r="TBH39" s="569"/>
      <c r="TBI39" s="569"/>
      <c r="TBJ39" s="569"/>
      <c r="TBK39" s="569"/>
      <c r="TBL39" s="569"/>
      <c r="TBM39" s="569"/>
      <c r="TBN39" s="569"/>
      <c r="TBO39" s="569"/>
      <c r="TBP39" s="569"/>
      <c r="TBQ39" s="569"/>
      <c r="TBR39" s="569"/>
      <c r="TBS39" s="569"/>
      <c r="TBT39" s="569"/>
      <c r="TBU39" s="569"/>
      <c r="TBV39" s="569"/>
      <c r="TBW39" s="569"/>
      <c r="TBX39" s="569"/>
      <c r="TBY39" s="569"/>
      <c r="TBZ39" s="569"/>
      <c r="TCA39" s="569"/>
      <c r="TCB39" s="569"/>
      <c r="TCC39" s="569"/>
      <c r="TCD39" s="569"/>
      <c r="TCE39" s="569"/>
      <c r="TCF39" s="569"/>
      <c r="TCG39" s="569"/>
      <c r="TCH39" s="569"/>
      <c r="TCI39" s="569"/>
      <c r="TCJ39" s="569"/>
      <c r="TCK39" s="569"/>
      <c r="TCL39" s="569"/>
      <c r="TCM39" s="569"/>
      <c r="TCN39" s="569"/>
      <c r="TCO39" s="569"/>
      <c r="TCP39" s="569"/>
      <c r="TCQ39" s="569"/>
      <c r="TCR39" s="569"/>
      <c r="TCS39" s="569"/>
      <c r="TCT39" s="569"/>
      <c r="TCU39" s="569"/>
      <c r="TCV39" s="569"/>
      <c r="TCW39" s="569"/>
      <c r="TCX39" s="569"/>
      <c r="TCY39" s="569"/>
      <c r="TCZ39" s="569"/>
      <c r="TDA39" s="569"/>
      <c r="TDB39" s="569"/>
      <c r="TDC39" s="569"/>
      <c r="TDD39" s="569"/>
      <c r="TDE39" s="569"/>
      <c r="TDF39" s="569"/>
      <c r="TDG39" s="569"/>
      <c r="TDH39" s="569"/>
      <c r="TDI39" s="569"/>
      <c r="TDJ39" s="569"/>
      <c r="TDK39" s="569"/>
      <c r="TDL39" s="569"/>
      <c r="TDM39" s="569"/>
      <c r="TDN39" s="569"/>
      <c r="TDO39" s="569"/>
      <c r="TDP39" s="569"/>
      <c r="TDQ39" s="569"/>
      <c r="TDR39" s="569"/>
      <c r="TDS39" s="569"/>
      <c r="TDT39" s="569"/>
      <c r="TDU39" s="569"/>
      <c r="TDV39" s="569"/>
      <c r="TDW39" s="569"/>
      <c r="TDX39" s="569"/>
      <c r="TDY39" s="569"/>
      <c r="TDZ39" s="569"/>
      <c r="TEA39" s="569"/>
      <c r="TEB39" s="569"/>
      <c r="TEC39" s="569"/>
      <c r="TED39" s="569"/>
      <c r="TEE39" s="569"/>
      <c r="TEF39" s="569"/>
      <c r="TEG39" s="569"/>
      <c r="TEH39" s="569"/>
      <c r="TEI39" s="569"/>
      <c r="TEJ39" s="569"/>
      <c r="TEK39" s="569"/>
      <c r="TEL39" s="569"/>
      <c r="TEM39" s="569"/>
      <c r="TEN39" s="569"/>
      <c r="TEO39" s="569"/>
      <c r="TEP39" s="569"/>
      <c r="TEQ39" s="569"/>
      <c r="TER39" s="569"/>
      <c r="TES39" s="569"/>
      <c r="TET39" s="569"/>
      <c r="TEU39" s="569"/>
      <c r="TEV39" s="569"/>
      <c r="TEW39" s="569"/>
      <c r="TEX39" s="569"/>
      <c r="TEY39" s="569"/>
      <c r="TEZ39" s="569"/>
      <c r="TFA39" s="569"/>
      <c r="TFB39" s="569"/>
      <c r="TFC39" s="569"/>
      <c r="TFD39" s="569"/>
      <c r="TFE39" s="569"/>
      <c r="TFF39" s="569"/>
      <c r="TFG39" s="569"/>
      <c r="TFH39" s="569"/>
      <c r="TFI39" s="569"/>
      <c r="TFJ39" s="569"/>
      <c r="TFK39" s="569"/>
      <c r="TFL39" s="569"/>
      <c r="TFM39" s="569"/>
      <c r="TFN39" s="569"/>
      <c r="TFO39" s="569"/>
      <c r="TFP39" s="569"/>
      <c r="TFQ39" s="569"/>
      <c r="TFR39" s="569"/>
      <c r="TFS39" s="569"/>
      <c r="TFT39" s="569"/>
      <c r="TFU39" s="569"/>
      <c r="TFV39" s="569"/>
      <c r="TFW39" s="569"/>
      <c r="TFX39" s="569"/>
      <c r="TFY39" s="569"/>
      <c r="TFZ39" s="569"/>
      <c r="TGA39" s="569"/>
      <c r="TGB39" s="569"/>
      <c r="TGC39" s="569"/>
      <c r="TGD39" s="569"/>
      <c r="TGE39" s="569"/>
      <c r="TGF39" s="569"/>
      <c r="TGG39" s="569"/>
      <c r="TGH39" s="569"/>
      <c r="TGI39" s="569"/>
      <c r="TGJ39" s="569"/>
      <c r="TGK39" s="569"/>
      <c r="TGL39" s="569"/>
      <c r="TGM39" s="569"/>
      <c r="TGN39" s="569"/>
      <c r="TGO39" s="569"/>
      <c r="TGP39" s="569"/>
      <c r="TGQ39" s="569"/>
      <c r="TGR39" s="569"/>
      <c r="TGS39" s="569"/>
      <c r="TGT39" s="569"/>
      <c r="TGU39" s="569"/>
      <c r="TGV39" s="569"/>
      <c r="TGW39" s="569"/>
      <c r="TGX39" s="569"/>
      <c r="TGY39" s="569"/>
      <c r="TGZ39" s="569"/>
      <c r="THA39" s="569"/>
      <c r="THB39" s="569"/>
      <c r="THC39" s="569"/>
      <c r="THD39" s="569"/>
      <c r="THE39" s="569"/>
      <c r="THF39" s="569"/>
      <c r="THG39" s="569"/>
      <c r="THH39" s="569"/>
      <c r="THI39" s="569"/>
      <c r="THJ39" s="569"/>
      <c r="THK39" s="569"/>
      <c r="THL39" s="569"/>
      <c r="THM39" s="569"/>
      <c r="THN39" s="569"/>
      <c r="THO39" s="569"/>
      <c r="THP39" s="569"/>
      <c r="THQ39" s="569"/>
      <c r="THR39" s="569"/>
      <c r="THS39" s="569"/>
      <c r="THT39" s="569"/>
      <c r="THU39" s="569"/>
      <c r="THV39" s="569"/>
      <c r="THW39" s="569"/>
      <c r="THX39" s="569"/>
      <c r="THY39" s="569"/>
      <c r="THZ39" s="569"/>
      <c r="TIA39" s="569"/>
      <c r="TIB39" s="569"/>
      <c r="TIC39" s="569"/>
      <c r="TID39" s="569"/>
      <c r="TIE39" s="569"/>
      <c r="TIF39" s="569"/>
      <c r="TIG39" s="569"/>
      <c r="TIH39" s="569"/>
      <c r="TII39" s="569"/>
      <c r="TIJ39" s="569"/>
      <c r="TIK39" s="569"/>
      <c r="TIL39" s="569"/>
      <c r="TIM39" s="569"/>
      <c r="TIN39" s="569"/>
      <c r="TIO39" s="569"/>
      <c r="TIP39" s="569"/>
      <c r="TIQ39" s="569"/>
      <c r="TIR39" s="569"/>
      <c r="TIS39" s="569"/>
      <c r="TIT39" s="569"/>
      <c r="TIU39" s="569"/>
      <c r="TIV39" s="569"/>
      <c r="TIW39" s="569"/>
      <c r="TIX39" s="569"/>
      <c r="TIY39" s="569"/>
      <c r="TIZ39" s="569"/>
      <c r="TJA39" s="569"/>
      <c r="TJB39" s="569"/>
      <c r="TJC39" s="569"/>
      <c r="TJD39" s="569"/>
      <c r="TJE39" s="569"/>
      <c r="TJF39" s="569"/>
      <c r="TJG39" s="569"/>
      <c r="TJH39" s="569"/>
      <c r="TJI39" s="569"/>
      <c r="TJJ39" s="569"/>
      <c r="TJK39" s="569"/>
      <c r="TJL39" s="569"/>
      <c r="TJM39" s="569"/>
      <c r="TJN39" s="569"/>
      <c r="TJO39" s="569"/>
      <c r="TJP39" s="569"/>
      <c r="TJQ39" s="569"/>
      <c r="TJR39" s="569"/>
      <c r="TJS39" s="569"/>
      <c r="TJT39" s="569"/>
      <c r="TJU39" s="569"/>
      <c r="TJV39" s="569"/>
      <c r="TJW39" s="569"/>
      <c r="TJX39" s="569"/>
      <c r="TJY39" s="569"/>
      <c r="TJZ39" s="569"/>
      <c r="TKA39" s="569"/>
      <c r="TKB39" s="569"/>
      <c r="TKC39" s="569"/>
      <c r="TKD39" s="569"/>
      <c r="TKE39" s="569"/>
      <c r="TKF39" s="569"/>
      <c r="TKG39" s="569"/>
      <c r="TKH39" s="569"/>
      <c r="TKI39" s="569"/>
      <c r="TKJ39" s="569"/>
      <c r="TKK39" s="569"/>
      <c r="TKL39" s="569"/>
      <c r="TKM39" s="569"/>
      <c r="TKN39" s="569"/>
      <c r="TKO39" s="569"/>
      <c r="TKP39" s="569"/>
      <c r="TKQ39" s="569"/>
      <c r="TKR39" s="569"/>
      <c r="TKS39" s="569"/>
      <c r="TKT39" s="569"/>
      <c r="TKU39" s="569"/>
      <c r="TKV39" s="569"/>
      <c r="TKW39" s="569"/>
      <c r="TKX39" s="569"/>
      <c r="TKY39" s="569"/>
      <c r="TKZ39" s="569"/>
      <c r="TLA39" s="569"/>
      <c r="TLB39" s="569"/>
      <c r="TLC39" s="569"/>
      <c r="TLD39" s="569"/>
      <c r="TLE39" s="569"/>
      <c r="TLF39" s="569"/>
      <c r="TLG39" s="569"/>
      <c r="TLH39" s="569"/>
      <c r="TLI39" s="569"/>
      <c r="TLJ39" s="569"/>
      <c r="TLK39" s="569"/>
      <c r="TLL39" s="569"/>
      <c r="TLM39" s="569"/>
      <c r="TLN39" s="569"/>
      <c r="TLO39" s="569"/>
      <c r="TLP39" s="569"/>
      <c r="TLQ39" s="569"/>
      <c r="TLR39" s="569"/>
      <c r="TLS39" s="569"/>
      <c r="TLT39" s="569"/>
      <c r="TLU39" s="569"/>
      <c r="TLV39" s="569"/>
      <c r="TLW39" s="569"/>
      <c r="TLX39" s="569"/>
      <c r="TLY39" s="569"/>
      <c r="TLZ39" s="569"/>
      <c r="TMA39" s="569"/>
      <c r="TMB39" s="569"/>
      <c r="TMC39" s="569"/>
      <c r="TMD39" s="569"/>
      <c r="TME39" s="569"/>
      <c r="TMF39" s="569"/>
      <c r="TMG39" s="569"/>
      <c r="TMH39" s="569"/>
      <c r="TMI39" s="569"/>
      <c r="TMJ39" s="569"/>
      <c r="TMK39" s="569"/>
      <c r="TML39" s="569"/>
      <c r="TMM39" s="569"/>
      <c r="TMN39" s="569"/>
      <c r="TMO39" s="569"/>
      <c r="TMP39" s="569"/>
      <c r="TMQ39" s="569"/>
      <c r="TMR39" s="569"/>
      <c r="TMS39" s="569"/>
      <c r="TMT39" s="569"/>
      <c r="TMU39" s="569"/>
      <c r="TMV39" s="569"/>
      <c r="TMW39" s="569"/>
      <c r="TMX39" s="569"/>
      <c r="TMY39" s="569"/>
      <c r="TMZ39" s="569"/>
      <c r="TNA39" s="569"/>
      <c r="TNB39" s="569"/>
      <c r="TNC39" s="569"/>
      <c r="TND39" s="569"/>
      <c r="TNE39" s="569"/>
      <c r="TNF39" s="569"/>
      <c r="TNG39" s="569"/>
      <c r="TNH39" s="569"/>
      <c r="TNI39" s="569"/>
      <c r="TNJ39" s="569"/>
      <c r="TNK39" s="569"/>
      <c r="TNL39" s="569"/>
      <c r="TNM39" s="569"/>
      <c r="TNN39" s="569"/>
      <c r="TNO39" s="569"/>
      <c r="TNP39" s="569"/>
      <c r="TNQ39" s="569"/>
      <c r="TNR39" s="569"/>
      <c r="TNS39" s="569"/>
      <c r="TNT39" s="569"/>
      <c r="TNU39" s="569"/>
      <c r="TNV39" s="569"/>
      <c r="TNW39" s="569"/>
      <c r="TNX39" s="569"/>
      <c r="TNY39" s="569"/>
      <c r="TNZ39" s="569"/>
      <c r="TOA39" s="569"/>
      <c r="TOB39" s="569"/>
      <c r="TOC39" s="569"/>
      <c r="TOD39" s="569"/>
      <c r="TOE39" s="569"/>
      <c r="TOF39" s="569"/>
      <c r="TOG39" s="569"/>
      <c r="TOH39" s="569"/>
      <c r="TOI39" s="569"/>
      <c r="TOJ39" s="569"/>
      <c r="TOK39" s="569"/>
      <c r="TOL39" s="569"/>
      <c r="TOM39" s="569"/>
      <c r="TON39" s="569"/>
      <c r="TOO39" s="569"/>
      <c r="TOP39" s="569"/>
      <c r="TOQ39" s="569"/>
      <c r="TOR39" s="569"/>
      <c r="TOS39" s="569"/>
      <c r="TOT39" s="569"/>
      <c r="TOU39" s="569"/>
      <c r="TOV39" s="569"/>
      <c r="TOW39" s="569"/>
      <c r="TOX39" s="569"/>
      <c r="TOY39" s="569"/>
      <c r="TOZ39" s="569"/>
      <c r="TPA39" s="569"/>
      <c r="TPB39" s="569"/>
      <c r="TPC39" s="569"/>
      <c r="TPD39" s="569"/>
      <c r="TPE39" s="569"/>
      <c r="TPF39" s="569"/>
      <c r="TPG39" s="569"/>
      <c r="TPH39" s="569"/>
      <c r="TPI39" s="569"/>
      <c r="TPJ39" s="569"/>
      <c r="TPK39" s="569"/>
      <c r="TPL39" s="569"/>
      <c r="TPM39" s="569"/>
      <c r="TPN39" s="569"/>
      <c r="TPO39" s="569"/>
      <c r="TPP39" s="569"/>
      <c r="TPQ39" s="569"/>
      <c r="TPR39" s="569"/>
      <c r="TPS39" s="569"/>
      <c r="TPT39" s="569"/>
      <c r="TPU39" s="569"/>
      <c r="TPV39" s="569"/>
      <c r="TPW39" s="569"/>
      <c r="TPX39" s="569"/>
      <c r="TPY39" s="569"/>
      <c r="TPZ39" s="569"/>
      <c r="TQA39" s="569"/>
      <c r="TQB39" s="569"/>
      <c r="TQC39" s="569"/>
      <c r="TQD39" s="569"/>
      <c r="TQE39" s="569"/>
      <c r="TQF39" s="569"/>
      <c r="TQG39" s="569"/>
      <c r="TQH39" s="569"/>
      <c r="TQI39" s="569"/>
      <c r="TQJ39" s="569"/>
      <c r="TQK39" s="569"/>
      <c r="TQL39" s="569"/>
      <c r="TQM39" s="569"/>
      <c r="TQN39" s="569"/>
      <c r="TQO39" s="569"/>
      <c r="TQP39" s="569"/>
      <c r="TQQ39" s="569"/>
      <c r="TQR39" s="569"/>
      <c r="TQS39" s="569"/>
      <c r="TQT39" s="569"/>
      <c r="TQU39" s="569"/>
      <c r="TQV39" s="569"/>
      <c r="TQW39" s="569"/>
      <c r="TQX39" s="569"/>
      <c r="TQY39" s="569"/>
      <c r="TQZ39" s="569"/>
      <c r="TRA39" s="569"/>
      <c r="TRB39" s="569"/>
      <c r="TRC39" s="569"/>
      <c r="TRD39" s="569"/>
      <c r="TRE39" s="569"/>
      <c r="TRF39" s="569"/>
      <c r="TRG39" s="569"/>
      <c r="TRH39" s="569"/>
      <c r="TRI39" s="569"/>
      <c r="TRJ39" s="569"/>
      <c r="TRK39" s="569"/>
      <c r="TRL39" s="569"/>
      <c r="TRM39" s="569"/>
      <c r="TRN39" s="569"/>
      <c r="TRO39" s="569"/>
      <c r="TRP39" s="569"/>
      <c r="TRQ39" s="569"/>
      <c r="TRR39" s="569"/>
      <c r="TRS39" s="569"/>
      <c r="TRT39" s="569"/>
      <c r="TRU39" s="569"/>
      <c r="TRV39" s="569"/>
      <c r="TRW39" s="569"/>
      <c r="TRX39" s="569"/>
      <c r="TRY39" s="569"/>
      <c r="TRZ39" s="569"/>
      <c r="TSA39" s="569"/>
      <c r="TSB39" s="569"/>
      <c r="TSC39" s="569"/>
      <c r="TSD39" s="569"/>
      <c r="TSE39" s="569"/>
      <c r="TSF39" s="569"/>
      <c r="TSG39" s="569"/>
      <c r="TSH39" s="569"/>
      <c r="TSI39" s="569"/>
      <c r="TSJ39" s="569"/>
      <c r="TSK39" s="569"/>
      <c r="TSL39" s="569"/>
      <c r="TSM39" s="569"/>
      <c r="TSN39" s="569"/>
      <c r="TSO39" s="569"/>
      <c r="TSP39" s="569"/>
      <c r="TSQ39" s="569"/>
      <c r="TSR39" s="569"/>
      <c r="TSS39" s="569"/>
      <c r="TST39" s="569"/>
      <c r="TSU39" s="569"/>
      <c r="TSV39" s="569"/>
      <c r="TSW39" s="569"/>
      <c r="TSX39" s="569"/>
      <c r="TSY39" s="569"/>
      <c r="TSZ39" s="569"/>
      <c r="TTA39" s="569"/>
      <c r="TTB39" s="569"/>
      <c r="TTC39" s="569"/>
      <c r="TTD39" s="569"/>
      <c r="TTE39" s="569"/>
      <c r="TTF39" s="569"/>
      <c r="TTG39" s="569"/>
      <c r="TTH39" s="569"/>
      <c r="TTI39" s="569"/>
      <c r="TTJ39" s="569"/>
      <c r="TTK39" s="569"/>
      <c r="TTL39" s="569"/>
      <c r="TTM39" s="569"/>
      <c r="TTN39" s="569"/>
      <c r="TTO39" s="569"/>
      <c r="TTP39" s="569"/>
      <c r="TTQ39" s="569"/>
      <c r="TTR39" s="569"/>
      <c r="TTS39" s="569"/>
      <c r="TTT39" s="569"/>
      <c r="TTU39" s="569"/>
      <c r="TTV39" s="569"/>
      <c r="TTW39" s="569"/>
      <c r="TTX39" s="569"/>
      <c r="TTY39" s="569"/>
      <c r="TTZ39" s="569"/>
      <c r="TUA39" s="569"/>
      <c r="TUB39" s="569"/>
      <c r="TUC39" s="569"/>
      <c r="TUD39" s="569"/>
      <c r="TUE39" s="569"/>
      <c r="TUF39" s="569"/>
      <c r="TUG39" s="569"/>
      <c r="TUH39" s="569"/>
      <c r="TUI39" s="569"/>
      <c r="TUJ39" s="569"/>
      <c r="TUK39" s="569"/>
      <c r="TUL39" s="569"/>
      <c r="TUM39" s="569"/>
      <c r="TUN39" s="569"/>
      <c r="TUO39" s="569"/>
      <c r="TUP39" s="569"/>
      <c r="TUQ39" s="569"/>
      <c r="TUR39" s="569"/>
      <c r="TUS39" s="569"/>
      <c r="TUT39" s="569"/>
      <c r="TUU39" s="569"/>
      <c r="TUV39" s="569"/>
      <c r="TUW39" s="569"/>
      <c r="TUX39" s="569"/>
      <c r="TUY39" s="569"/>
      <c r="TUZ39" s="569"/>
      <c r="TVA39" s="569"/>
      <c r="TVB39" s="569"/>
      <c r="TVC39" s="569"/>
      <c r="TVD39" s="569"/>
      <c r="TVE39" s="569"/>
      <c r="TVF39" s="569"/>
      <c r="TVG39" s="569"/>
      <c r="TVH39" s="569"/>
      <c r="TVI39" s="569"/>
      <c r="TVJ39" s="569"/>
      <c r="TVK39" s="569"/>
      <c r="TVL39" s="569"/>
      <c r="TVM39" s="569"/>
      <c r="TVN39" s="569"/>
      <c r="TVO39" s="569"/>
      <c r="TVP39" s="569"/>
      <c r="TVQ39" s="569"/>
      <c r="TVR39" s="569"/>
      <c r="TVS39" s="569"/>
      <c r="TVT39" s="569"/>
      <c r="TVU39" s="569"/>
      <c r="TVV39" s="569"/>
      <c r="TVW39" s="569"/>
      <c r="TVX39" s="569"/>
      <c r="TVY39" s="569"/>
      <c r="TVZ39" s="569"/>
      <c r="TWA39" s="569"/>
      <c r="TWB39" s="569"/>
      <c r="TWC39" s="569"/>
      <c r="TWD39" s="569"/>
      <c r="TWE39" s="569"/>
      <c r="TWF39" s="569"/>
      <c r="TWG39" s="569"/>
      <c r="TWH39" s="569"/>
      <c r="TWI39" s="569"/>
      <c r="TWJ39" s="569"/>
      <c r="TWK39" s="569"/>
      <c r="TWL39" s="569"/>
      <c r="TWM39" s="569"/>
      <c r="TWN39" s="569"/>
      <c r="TWO39" s="569"/>
      <c r="TWP39" s="569"/>
      <c r="TWQ39" s="569"/>
      <c r="TWR39" s="569"/>
      <c r="TWS39" s="569"/>
      <c r="TWT39" s="569"/>
      <c r="TWU39" s="569"/>
      <c r="TWV39" s="569"/>
      <c r="TWW39" s="569"/>
      <c r="TWX39" s="569"/>
      <c r="TWY39" s="569"/>
      <c r="TWZ39" s="569"/>
      <c r="TXA39" s="569"/>
      <c r="TXB39" s="569"/>
      <c r="TXC39" s="569"/>
      <c r="TXD39" s="569"/>
      <c r="TXE39" s="569"/>
      <c r="TXF39" s="569"/>
      <c r="TXG39" s="569"/>
      <c r="TXH39" s="569"/>
      <c r="TXI39" s="569"/>
      <c r="TXJ39" s="569"/>
      <c r="TXK39" s="569"/>
      <c r="TXL39" s="569"/>
      <c r="TXM39" s="569"/>
      <c r="TXN39" s="569"/>
      <c r="TXO39" s="569"/>
      <c r="TXP39" s="569"/>
      <c r="TXQ39" s="569"/>
      <c r="TXR39" s="569"/>
      <c r="TXS39" s="569"/>
      <c r="TXT39" s="569"/>
      <c r="TXU39" s="569"/>
      <c r="TXV39" s="569"/>
      <c r="TXW39" s="569"/>
      <c r="TXX39" s="569"/>
      <c r="TXY39" s="569"/>
      <c r="TXZ39" s="569"/>
      <c r="TYA39" s="569"/>
      <c r="TYB39" s="569"/>
      <c r="TYC39" s="569"/>
      <c r="TYD39" s="569"/>
      <c r="TYE39" s="569"/>
      <c r="TYF39" s="569"/>
      <c r="TYG39" s="569"/>
      <c r="TYH39" s="569"/>
      <c r="TYI39" s="569"/>
      <c r="TYJ39" s="569"/>
      <c r="TYK39" s="569"/>
      <c r="TYL39" s="569"/>
      <c r="TYM39" s="569"/>
      <c r="TYN39" s="569"/>
      <c r="TYO39" s="569"/>
      <c r="TYP39" s="569"/>
      <c r="TYQ39" s="569"/>
      <c r="TYR39" s="569"/>
      <c r="TYS39" s="569"/>
      <c r="TYT39" s="569"/>
      <c r="TYU39" s="569"/>
      <c r="TYV39" s="569"/>
      <c r="TYW39" s="569"/>
      <c r="TYX39" s="569"/>
      <c r="TYY39" s="569"/>
      <c r="TYZ39" s="569"/>
      <c r="TZA39" s="569"/>
      <c r="TZB39" s="569"/>
      <c r="TZC39" s="569"/>
      <c r="TZD39" s="569"/>
      <c r="TZE39" s="569"/>
      <c r="TZF39" s="569"/>
      <c r="TZG39" s="569"/>
      <c r="TZH39" s="569"/>
      <c r="TZI39" s="569"/>
      <c r="TZJ39" s="569"/>
      <c r="TZK39" s="569"/>
      <c r="TZL39" s="569"/>
      <c r="TZM39" s="569"/>
      <c r="TZN39" s="569"/>
      <c r="TZO39" s="569"/>
      <c r="TZP39" s="569"/>
      <c r="TZQ39" s="569"/>
      <c r="TZR39" s="569"/>
      <c r="TZS39" s="569"/>
      <c r="TZT39" s="569"/>
      <c r="TZU39" s="569"/>
      <c r="TZV39" s="569"/>
      <c r="TZW39" s="569"/>
      <c r="TZX39" s="569"/>
      <c r="TZY39" s="569"/>
      <c r="TZZ39" s="569"/>
      <c r="UAA39" s="569"/>
      <c r="UAB39" s="569"/>
      <c r="UAC39" s="569"/>
      <c r="UAD39" s="569"/>
      <c r="UAE39" s="569"/>
      <c r="UAF39" s="569"/>
      <c r="UAG39" s="569"/>
      <c r="UAH39" s="569"/>
      <c r="UAI39" s="569"/>
      <c r="UAJ39" s="569"/>
      <c r="UAK39" s="569"/>
      <c r="UAL39" s="569"/>
      <c r="UAM39" s="569"/>
      <c r="UAN39" s="569"/>
      <c r="UAO39" s="569"/>
      <c r="UAP39" s="569"/>
      <c r="UAQ39" s="569"/>
      <c r="UAR39" s="569"/>
      <c r="UAS39" s="569"/>
      <c r="UAT39" s="569"/>
      <c r="UAU39" s="569"/>
      <c r="UAV39" s="569"/>
      <c r="UAW39" s="569"/>
      <c r="UAX39" s="569"/>
      <c r="UAY39" s="569"/>
      <c r="UAZ39" s="569"/>
      <c r="UBA39" s="569"/>
      <c r="UBB39" s="569"/>
      <c r="UBC39" s="569"/>
      <c r="UBD39" s="569"/>
      <c r="UBE39" s="569"/>
      <c r="UBF39" s="569"/>
      <c r="UBG39" s="569"/>
      <c r="UBH39" s="569"/>
      <c r="UBI39" s="569"/>
      <c r="UBJ39" s="569"/>
      <c r="UBK39" s="569"/>
      <c r="UBL39" s="569"/>
      <c r="UBM39" s="569"/>
      <c r="UBN39" s="569"/>
      <c r="UBO39" s="569"/>
      <c r="UBP39" s="569"/>
      <c r="UBQ39" s="569"/>
      <c r="UBR39" s="569"/>
      <c r="UBS39" s="569"/>
      <c r="UBT39" s="569"/>
      <c r="UBU39" s="569"/>
      <c r="UBV39" s="569"/>
      <c r="UBW39" s="569"/>
      <c r="UBX39" s="569"/>
      <c r="UBY39" s="569"/>
      <c r="UBZ39" s="569"/>
      <c r="UCA39" s="569"/>
      <c r="UCB39" s="569"/>
      <c r="UCC39" s="569"/>
      <c r="UCD39" s="569"/>
      <c r="UCE39" s="569"/>
      <c r="UCF39" s="569"/>
      <c r="UCG39" s="569"/>
      <c r="UCH39" s="569"/>
      <c r="UCI39" s="569"/>
      <c r="UCJ39" s="569"/>
      <c r="UCK39" s="569"/>
      <c r="UCL39" s="569"/>
      <c r="UCM39" s="569"/>
      <c r="UCN39" s="569"/>
      <c r="UCO39" s="569"/>
      <c r="UCP39" s="569"/>
      <c r="UCQ39" s="569"/>
      <c r="UCR39" s="569"/>
      <c r="UCS39" s="569"/>
      <c r="UCT39" s="569"/>
      <c r="UCU39" s="569"/>
      <c r="UCV39" s="569"/>
      <c r="UCW39" s="569"/>
      <c r="UCX39" s="569"/>
      <c r="UCY39" s="569"/>
      <c r="UCZ39" s="569"/>
      <c r="UDA39" s="569"/>
      <c r="UDB39" s="569"/>
      <c r="UDC39" s="569"/>
      <c r="UDD39" s="569"/>
      <c r="UDE39" s="569"/>
      <c r="UDF39" s="569"/>
      <c r="UDG39" s="569"/>
      <c r="UDH39" s="569"/>
      <c r="UDI39" s="569"/>
      <c r="UDJ39" s="569"/>
      <c r="UDK39" s="569"/>
      <c r="UDL39" s="569"/>
      <c r="UDM39" s="569"/>
      <c r="UDN39" s="569"/>
      <c r="UDO39" s="569"/>
      <c r="UDP39" s="569"/>
      <c r="UDQ39" s="569"/>
      <c r="UDR39" s="569"/>
      <c r="UDS39" s="569"/>
      <c r="UDT39" s="569"/>
      <c r="UDU39" s="569"/>
      <c r="UDV39" s="569"/>
      <c r="UDW39" s="569"/>
      <c r="UDX39" s="569"/>
      <c r="UDY39" s="569"/>
      <c r="UDZ39" s="569"/>
      <c r="UEA39" s="569"/>
      <c r="UEB39" s="569"/>
      <c r="UEC39" s="569"/>
      <c r="UED39" s="569"/>
      <c r="UEE39" s="569"/>
      <c r="UEF39" s="569"/>
      <c r="UEG39" s="569"/>
      <c r="UEH39" s="569"/>
      <c r="UEI39" s="569"/>
      <c r="UEJ39" s="569"/>
      <c r="UEK39" s="569"/>
      <c r="UEL39" s="569"/>
      <c r="UEM39" s="569"/>
      <c r="UEN39" s="569"/>
      <c r="UEO39" s="569"/>
      <c r="UEP39" s="569"/>
      <c r="UEQ39" s="569"/>
      <c r="UER39" s="569"/>
      <c r="UES39" s="569"/>
      <c r="UET39" s="569"/>
      <c r="UEU39" s="569"/>
      <c r="UEV39" s="569"/>
      <c r="UEW39" s="569"/>
      <c r="UEX39" s="569"/>
      <c r="UEY39" s="569"/>
      <c r="UEZ39" s="569"/>
      <c r="UFA39" s="569"/>
      <c r="UFB39" s="569"/>
      <c r="UFC39" s="569"/>
      <c r="UFD39" s="569"/>
      <c r="UFE39" s="569"/>
      <c r="UFF39" s="569"/>
      <c r="UFG39" s="569"/>
      <c r="UFH39" s="569"/>
      <c r="UFI39" s="569"/>
      <c r="UFJ39" s="569"/>
      <c r="UFK39" s="569"/>
      <c r="UFL39" s="569"/>
      <c r="UFM39" s="569"/>
      <c r="UFN39" s="569"/>
      <c r="UFO39" s="569"/>
      <c r="UFP39" s="569"/>
      <c r="UFQ39" s="569"/>
      <c r="UFR39" s="569"/>
      <c r="UFS39" s="569"/>
      <c r="UFT39" s="569"/>
      <c r="UFU39" s="569"/>
      <c r="UFV39" s="569"/>
      <c r="UFW39" s="569"/>
      <c r="UFX39" s="569"/>
      <c r="UFY39" s="569"/>
      <c r="UFZ39" s="569"/>
      <c r="UGA39" s="569"/>
      <c r="UGB39" s="569"/>
      <c r="UGC39" s="569"/>
      <c r="UGD39" s="569"/>
      <c r="UGE39" s="569"/>
      <c r="UGF39" s="569"/>
      <c r="UGG39" s="569"/>
      <c r="UGH39" s="569"/>
      <c r="UGI39" s="569"/>
      <c r="UGJ39" s="569"/>
      <c r="UGK39" s="569"/>
      <c r="UGL39" s="569"/>
      <c r="UGM39" s="569"/>
      <c r="UGN39" s="569"/>
      <c r="UGO39" s="569"/>
      <c r="UGP39" s="569"/>
      <c r="UGQ39" s="569"/>
      <c r="UGR39" s="569"/>
      <c r="UGS39" s="569"/>
      <c r="UGT39" s="569"/>
      <c r="UGU39" s="569"/>
      <c r="UGV39" s="569"/>
      <c r="UGW39" s="569"/>
      <c r="UGX39" s="569"/>
      <c r="UGY39" s="569"/>
      <c r="UGZ39" s="569"/>
      <c r="UHA39" s="569"/>
      <c r="UHB39" s="569"/>
      <c r="UHC39" s="569"/>
      <c r="UHD39" s="569"/>
      <c r="UHE39" s="569"/>
      <c r="UHF39" s="569"/>
      <c r="UHG39" s="569"/>
      <c r="UHH39" s="569"/>
      <c r="UHI39" s="569"/>
      <c r="UHJ39" s="569"/>
      <c r="UHK39" s="569"/>
      <c r="UHL39" s="569"/>
      <c r="UHM39" s="569"/>
      <c r="UHN39" s="569"/>
      <c r="UHO39" s="569"/>
      <c r="UHP39" s="569"/>
      <c r="UHQ39" s="569"/>
      <c r="UHR39" s="569"/>
      <c r="UHS39" s="569"/>
      <c r="UHT39" s="569"/>
      <c r="UHU39" s="569"/>
      <c r="UHV39" s="569"/>
      <c r="UHW39" s="569"/>
      <c r="UHX39" s="569"/>
      <c r="UHY39" s="569"/>
      <c r="UHZ39" s="569"/>
      <c r="UIA39" s="569"/>
      <c r="UIB39" s="569"/>
      <c r="UIC39" s="569"/>
      <c r="UID39" s="569"/>
      <c r="UIE39" s="569"/>
      <c r="UIF39" s="569"/>
      <c r="UIG39" s="569"/>
      <c r="UIH39" s="569"/>
      <c r="UII39" s="569"/>
      <c r="UIJ39" s="569"/>
      <c r="UIK39" s="569"/>
      <c r="UIL39" s="569"/>
      <c r="UIM39" s="569"/>
      <c r="UIN39" s="569"/>
      <c r="UIO39" s="569"/>
      <c r="UIP39" s="569"/>
      <c r="UIQ39" s="569"/>
      <c r="UIR39" s="569"/>
      <c r="UIS39" s="569"/>
      <c r="UIT39" s="569"/>
      <c r="UIU39" s="569"/>
      <c r="UIV39" s="569"/>
      <c r="UIW39" s="569"/>
      <c r="UIX39" s="569"/>
      <c r="UIY39" s="569"/>
      <c r="UIZ39" s="569"/>
      <c r="UJA39" s="569"/>
      <c r="UJB39" s="569"/>
      <c r="UJC39" s="569"/>
      <c r="UJD39" s="569"/>
      <c r="UJE39" s="569"/>
      <c r="UJF39" s="569"/>
      <c r="UJG39" s="569"/>
      <c r="UJH39" s="569"/>
      <c r="UJI39" s="569"/>
      <c r="UJJ39" s="569"/>
      <c r="UJK39" s="569"/>
      <c r="UJL39" s="569"/>
      <c r="UJM39" s="569"/>
      <c r="UJN39" s="569"/>
      <c r="UJO39" s="569"/>
      <c r="UJP39" s="569"/>
      <c r="UJQ39" s="569"/>
      <c r="UJR39" s="569"/>
      <c r="UJS39" s="569"/>
      <c r="UJT39" s="569"/>
      <c r="UJU39" s="569"/>
      <c r="UJV39" s="569"/>
      <c r="UJW39" s="569"/>
      <c r="UJX39" s="569"/>
      <c r="UJY39" s="569"/>
      <c r="UJZ39" s="569"/>
      <c r="UKA39" s="569"/>
      <c r="UKB39" s="569"/>
      <c r="UKC39" s="569"/>
      <c r="UKD39" s="569"/>
      <c r="UKE39" s="569"/>
      <c r="UKF39" s="569"/>
      <c r="UKG39" s="569"/>
      <c r="UKH39" s="569"/>
      <c r="UKI39" s="569"/>
      <c r="UKJ39" s="569"/>
      <c r="UKK39" s="569"/>
      <c r="UKL39" s="569"/>
      <c r="UKM39" s="569"/>
      <c r="UKN39" s="569"/>
      <c r="UKO39" s="569"/>
      <c r="UKP39" s="569"/>
      <c r="UKQ39" s="569"/>
      <c r="UKR39" s="569"/>
      <c r="UKS39" s="569"/>
      <c r="UKT39" s="569"/>
      <c r="UKU39" s="569"/>
      <c r="UKV39" s="569"/>
      <c r="UKW39" s="569"/>
      <c r="UKX39" s="569"/>
      <c r="UKY39" s="569"/>
      <c r="UKZ39" s="569"/>
      <c r="ULA39" s="569"/>
      <c r="ULB39" s="569"/>
      <c r="ULC39" s="569"/>
      <c r="ULD39" s="569"/>
      <c r="ULE39" s="569"/>
      <c r="ULF39" s="569"/>
      <c r="ULG39" s="569"/>
      <c r="ULH39" s="569"/>
      <c r="ULI39" s="569"/>
      <c r="ULJ39" s="569"/>
      <c r="ULK39" s="569"/>
      <c r="ULL39" s="569"/>
      <c r="ULM39" s="569"/>
      <c r="ULN39" s="569"/>
      <c r="ULO39" s="569"/>
      <c r="ULP39" s="569"/>
      <c r="ULQ39" s="569"/>
      <c r="ULR39" s="569"/>
      <c r="ULS39" s="569"/>
      <c r="ULT39" s="569"/>
      <c r="ULU39" s="569"/>
      <c r="ULV39" s="569"/>
      <c r="ULW39" s="569"/>
      <c r="ULX39" s="569"/>
      <c r="ULY39" s="569"/>
      <c r="ULZ39" s="569"/>
      <c r="UMA39" s="569"/>
      <c r="UMB39" s="569"/>
      <c r="UMC39" s="569"/>
      <c r="UMD39" s="569"/>
      <c r="UME39" s="569"/>
      <c r="UMF39" s="569"/>
      <c r="UMG39" s="569"/>
      <c r="UMH39" s="569"/>
      <c r="UMI39" s="569"/>
      <c r="UMJ39" s="569"/>
      <c r="UMK39" s="569"/>
      <c r="UML39" s="569"/>
      <c r="UMM39" s="569"/>
      <c r="UMN39" s="569"/>
      <c r="UMO39" s="569"/>
      <c r="UMP39" s="569"/>
      <c r="UMQ39" s="569"/>
      <c r="UMR39" s="569"/>
      <c r="UMS39" s="569"/>
      <c r="UMT39" s="569"/>
      <c r="UMU39" s="569"/>
      <c r="UMV39" s="569"/>
      <c r="UMW39" s="569"/>
      <c r="UMX39" s="569"/>
      <c r="UMY39" s="569"/>
      <c r="UMZ39" s="569"/>
      <c r="UNA39" s="569"/>
      <c r="UNB39" s="569"/>
      <c r="UNC39" s="569"/>
      <c r="UND39" s="569"/>
      <c r="UNE39" s="569"/>
      <c r="UNF39" s="569"/>
      <c r="UNG39" s="569"/>
      <c r="UNH39" s="569"/>
      <c r="UNI39" s="569"/>
      <c r="UNJ39" s="569"/>
      <c r="UNK39" s="569"/>
      <c r="UNL39" s="569"/>
      <c r="UNM39" s="569"/>
      <c r="UNN39" s="569"/>
      <c r="UNO39" s="569"/>
      <c r="UNP39" s="569"/>
      <c r="UNQ39" s="569"/>
      <c r="UNR39" s="569"/>
      <c r="UNS39" s="569"/>
      <c r="UNT39" s="569"/>
      <c r="UNU39" s="569"/>
      <c r="UNV39" s="569"/>
      <c r="UNW39" s="569"/>
      <c r="UNX39" s="569"/>
      <c r="UNY39" s="569"/>
      <c r="UNZ39" s="569"/>
      <c r="UOA39" s="569"/>
      <c r="UOB39" s="569"/>
      <c r="UOC39" s="569"/>
      <c r="UOD39" s="569"/>
      <c r="UOE39" s="569"/>
      <c r="UOF39" s="569"/>
      <c r="UOG39" s="569"/>
      <c r="UOH39" s="569"/>
      <c r="UOI39" s="569"/>
      <c r="UOJ39" s="569"/>
      <c r="UOK39" s="569"/>
      <c r="UOL39" s="569"/>
      <c r="UOM39" s="569"/>
      <c r="UON39" s="569"/>
      <c r="UOO39" s="569"/>
      <c r="UOP39" s="569"/>
      <c r="UOQ39" s="569"/>
      <c r="UOR39" s="569"/>
      <c r="UOS39" s="569"/>
      <c r="UOT39" s="569"/>
      <c r="UOU39" s="569"/>
      <c r="UOV39" s="569"/>
      <c r="UOW39" s="569"/>
      <c r="UOX39" s="569"/>
      <c r="UOY39" s="569"/>
      <c r="UOZ39" s="569"/>
      <c r="UPA39" s="569"/>
      <c r="UPB39" s="569"/>
      <c r="UPC39" s="569"/>
      <c r="UPD39" s="569"/>
      <c r="UPE39" s="569"/>
      <c r="UPF39" s="569"/>
      <c r="UPG39" s="569"/>
      <c r="UPH39" s="569"/>
      <c r="UPI39" s="569"/>
      <c r="UPJ39" s="569"/>
      <c r="UPK39" s="569"/>
      <c r="UPL39" s="569"/>
      <c r="UPM39" s="569"/>
      <c r="UPN39" s="569"/>
      <c r="UPO39" s="569"/>
      <c r="UPP39" s="569"/>
      <c r="UPQ39" s="569"/>
      <c r="UPR39" s="569"/>
      <c r="UPS39" s="569"/>
      <c r="UPT39" s="569"/>
      <c r="UPU39" s="569"/>
      <c r="UPV39" s="569"/>
      <c r="UPW39" s="569"/>
      <c r="UPX39" s="569"/>
      <c r="UPY39" s="569"/>
      <c r="UPZ39" s="569"/>
      <c r="UQA39" s="569"/>
      <c r="UQB39" s="569"/>
      <c r="UQC39" s="569"/>
      <c r="UQD39" s="569"/>
      <c r="UQE39" s="569"/>
      <c r="UQF39" s="569"/>
      <c r="UQG39" s="569"/>
      <c r="UQH39" s="569"/>
      <c r="UQI39" s="569"/>
      <c r="UQJ39" s="569"/>
      <c r="UQK39" s="569"/>
      <c r="UQL39" s="569"/>
      <c r="UQM39" s="569"/>
      <c r="UQN39" s="569"/>
      <c r="UQO39" s="569"/>
      <c r="UQP39" s="569"/>
      <c r="UQQ39" s="569"/>
      <c r="UQR39" s="569"/>
      <c r="UQS39" s="569"/>
      <c r="UQT39" s="569"/>
      <c r="UQU39" s="569"/>
      <c r="UQV39" s="569"/>
      <c r="UQW39" s="569"/>
      <c r="UQX39" s="569"/>
      <c r="UQY39" s="569"/>
      <c r="UQZ39" s="569"/>
      <c r="URA39" s="569"/>
      <c r="URB39" s="569"/>
      <c r="URC39" s="569"/>
      <c r="URD39" s="569"/>
      <c r="URE39" s="569"/>
      <c r="URF39" s="569"/>
      <c r="URG39" s="569"/>
      <c r="URH39" s="569"/>
      <c r="URI39" s="569"/>
      <c r="URJ39" s="569"/>
      <c r="URK39" s="569"/>
      <c r="URL39" s="569"/>
      <c r="URM39" s="569"/>
      <c r="URN39" s="569"/>
      <c r="URO39" s="569"/>
      <c r="URP39" s="569"/>
      <c r="URQ39" s="569"/>
      <c r="URR39" s="569"/>
      <c r="URS39" s="569"/>
      <c r="URT39" s="569"/>
      <c r="URU39" s="569"/>
      <c r="URV39" s="569"/>
      <c r="URW39" s="569"/>
      <c r="URX39" s="569"/>
      <c r="URY39" s="569"/>
      <c r="URZ39" s="569"/>
      <c r="USA39" s="569"/>
      <c r="USB39" s="569"/>
      <c r="USC39" s="569"/>
      <c r="USD39" s="569"/>
      <c r="USE39" s="569"/>
      <c r="USF39" s="569"/>
      <c r="USG39" s="569"/>
      <c r="USH39" s="569"/>
      <c r="USI39" s="569"/>
      <c r="USJ39" s="569"/>
      <c r="USK39" s="569"/>
      <c r="USL39" s="569"/>
      <c r="USM39" s="569"/>
      <c r="USN39" s="569"/>
      <c r="USO39" s="569"/>
      <c r="USP39" s="569"/>
      <c r="USQ39" s="569"/>
      <c r="USR39" s="569"/>
      <c r="USS39" s="569"/>
      <c r="UST39" s="569"/>
      <c r="USU39" s="569"/>
      <c r="USV39" s="569"/>
      <c r="USW39" s="569"/>
      <c r="USX39" s="569"/>
      <c r="USY39" s="569"/>
      <c r="USZ39" s="569"/>
      <c r="UTA39" s="569"/>
      <c r="UTB39" s="569"/>
      <c r="UTC39" s="569"/>
      <c r="UTD39" s="569"/>
      <c r="UTE39" s="569"/>
      <c r="UTF39" s="569"/>
      <c r="UTG39" s="569"/>
      <c r="UTH39" s="569"/>
      <c r="UTI39" s="569"/>
      <c r="UTJ39" s="569"/>
      <c r="UTK39" s="569"/>
      <c r="UTL39" s="569"/>
      <c r="UTM39" s="569"/>
      <c r="UTN39" s="569"/>
      <c r="UTO39" s="569"/>
      <c r="UTP39" s="569"/>
      <c r="UTQ39" s="569"/>
      <c r="UTR39" s="569"/>
      <c r="UTS39" s="569"/>
      <c r="UTT39" s="569"/>
      <c r="UTU39" s="569"/>
      <c r="UTV39" s="569"/>
      <c r="UTW39" s="569"/>
      <c r="UTX39" s="569"/>
      <c r="UTY39" s="569"/>
      <c r="UTZ39" s="569"/>
      <c r="UUA39" s="569"/>
      <c r="UUB39" s="569"/>
      <c r="UUC39" s="569"/>
      <c r="UUD39" s="569"/>
      <c r="UUE39" s="569"/>
      <c r="UUF39" s="569"/>
      <c r="UUG39" s="569"/>
      <c r="UUH39" s="569"/>
      <c r="UUI39" s="569"/>
      <c r="UUJ39" s="569"/>
      <c r="UUK39" s="569"/>
      <c r="UUL39" s="569"/>
      <c r="UUM39" s="569"/>
      <c r="UUN39" s="569"/>
      <c r="UUO39" s="569"/>
      <c r="UUP39" s="569"/>
      <c r="UUQ39" s="569"/>
      <c r="UUR39" s="569"/>
      <c r="UUS39" s="569"/>
      <c r="UUT39" s="569"/>
      <c r="UUU39" s="569"/>
      <c r="UUV39" s="569"/>
      <c r="UUW39" s="569"/>
      <c r="UUX39" s="569"/>
      <c r="UUY39" s="569"/>
      <c r="UUZ39" s="569"/>
      <c r="UVA39" s="569"/>
      <c r="UVB39" s="569"/>
      <c r="UVC39" s="569"/>
      <c r="UVD39" s="569"/>
      <c r="UVE39" s="569"/>
      <c r="UVF39" s="569"/>
      <c r="UVG39" s="569"/>
      <c r="UVH39" s="569"/>
      <c r="UVI39" s="569"/>
      <c r="UVJ39" s="569"/>
      <c r="UVK39" s="569"/>
      <c r="UVL39" s="569"/>
      <c r="UVM39" s="569"/>
      <c r="UVN39" s="569"/>
      <c r="UVO39" s="569"/>
      <c r="UVP39" s="569"/>
      <c r="UVQ39" s="569"/>
      <c r="UVR39" s="569"/>
      <c r="UVS39" s="569"/>
      <c r="UVT39" s="569"/>
      <c r="UVU39" s="569"/>
      <c r="UVV39" s="569"/>
      <c r="UVW39" s="569"/>
      <c r="UVX39" s="569"/>
      <c r="UVY39" s="569"/>
      <c r="UVZ39" s="569"/>
      <c r="UWA39" s="569"/>
      <c r="UWB39" s="569"/>
      <c r="UWC39" s="569"/>
      <c r="UWD39" s="569"/>
      <c r="UWE39" s="569"/>
      <c r="UWF39" s="569"/>
      <c r="UWG39" s="569"/>
      <c r="UWH39" s="569"/>
      <c r="UWI39" s="569"/>
      <c r="UWJ39" s="569"/>
      <c r="UWK39" s="569"/>
      <c r="UWL39" s="569"/>
      <c r="UWM39" s="569"/>
      <c r="UWN39" s="569"/>
      <c r="UWO39" s="569"/>
      <c r="UWP39" s="569"/>
      <c r="UWQ39" s="569"/>
      <c r="UWR39" s="569"/>
      <c r="UWS39" s="569"/>
      <c r="UWT39" s="569"/>
      <c r="UWU39" s="569"/>
      <c r="UWV39" s="569"/>
      <c r="UWW39" s="569"/>
      <c r="UWX39" s="569"/>
      <c r="UWY39" s="569"/>
      <c r="UWZ39" s="569"/>
      <c r="UXA39" s="569"/>
      <c r="UXB39" s="569"/>
      <c r="UXC39" s="569"/>
      <c r="UXD39" s="569"/>
      <c r="UXE39" s="569"/>
      <c r="UXF39" s="569"/>
      <c r="UXG39" s="569"/>
      <c r="UXH39" s="569"/>
      <c r="UXI39" s="569"/>
      <c r="UXJ39" s="569"/>
      <c r="UXK39" s="569"/>
      <c r="UXL39" s="569"/>
      <c r="UXM39" s="569"/>
      <c r="UXN39" s="569"/>
      <c r="UXO39" s="569"/>
      <c r="UXP39" s="569"/>
      <c r="UXQ39" s="569"/>
      <c r="UXR39" s="569"/>
      <c r="UXS39" s="569"/>
      <c r="UXT39" s="569"/>
      <c r="UXU39" s="569"/>
      <c r="UXV39" s="569"/>
      <c r="UXW39" s="569"/>
      <c r="UXX39" s="569"/>
      <c r="UXY39" s="569"/>
      <c r="UXZ39" s="569"/>
      <c r="UYA39" s="569"/>
      <c r="UYB39" s="569"/>
      <c r="UYC39" s="569"/>
      <c r="UYD39" s="569"/>
      <c r="UYE39" s="569"/>
      <c r="UYF39" s="569"/>
      <c r="UYG39" s="569"/>
      <c r="UYH39" s="569"/>
      <c r="UYI39" s="569"/>
      <c r="UYJ39" s="569"/>
      <c r="UYK39" s="569"/>
      <c r="UYL39" s="569"/>
      <c r="UYM39" s="569"/>
      <c r="UYN39" s="569"/>
      <c r="UYO39" s="569"/>
      <c r="UYP39" s="569"/>
      <c r="UYQ39" s="569"/>
      <c r="UYR39" s="569"/>
      <c r="UYS39" s="569"/>
      <c r="UYT39" s="569"/>
      <c r="UYU39" s="569"/>
      <c r="UYV39" s="569"/>
      <c r="UYW39" s="569"/>
      <c r="UYX39" s="569"/>
      <c r="UYY39" s="569"/>
      <c r="UYZ39" s="569"/>
      <c r="UZA39" s="569"/>
      <c r="UZB39" s="569"/>
      <c r="UZC39" s="569"/>
      <c r="UZD39" s="569"/>
      <c r="UZE39" s="569"/>
      <c r="UZF39" s="569"/>
      <c r="UZG39" s="569"/>
      <c r="UZH39" s="569"/>
      <c r="UZI39" s="569"/>
      <c r="UZJ39" s="569"/>
      <c r="UZK39" s="569"/>
      <c r="UZL39" s="569"/>
      <c r="UZM39" s="569"/>
      <c r="UZN39" s="569"/>
      <c r="UZO39" s="569"/>
      <c r="UZP39" s="569"/>
      <c r="UZQ39" s="569"/>
      <c r="UZR39" s="569"/>
      <c r="UZS39" s="569"/>
      <c r="UZT39" s="569"/>
      <c r="UZU39" s="569"/>
      <c r="UZV39" s="569"/>
      <c r="UZW39" s="569"/>
      <c r="UZX39" s="569"/>
      <c r="UZY39" s="569"/>
      <c r="UZZ39" s="569"/>
      <c r="VAA39" s="569"/>
      <c r="VAB39" s="569"/>
      <c r="VAC39" s="569"/>
      <c r="VAD39" s="569"/>
      <c r="VAE39" s="569"/>
      <c r="VAF39" s="569"/>
      <c r="VAG39" s="569"/>
      <c r="VAH39" s="569"/>
      <c r="VAI39" s="569"/>
      <c r="VAJ39" s="569"/>
      <c r="VAK39" s="569"/>
      <c r="VAL39" s="569"/>
      <c r="VAM39" s="569"/>
      <c r="VAN39" s="569"/>
      <c r="VAO39" s="569"/>
      <c r="VAP39" s="569"/>
      <c r="VAQ39" s="569"/>
      <c r="VAR39" s="569"/>
      <c r="VAS39" s="569"/>
      <c r="VAT39" s="569"/>
      <c r="VAU39" s="569"/>
      <c r="VAV39" s="569"/>
      <c r="VAW39" s="569"/>
      <c r="VAX39" s="569"/>
      <c r="VAY39" s="569"/>
      <c r="VAZ39" s="569"/>
      <c r="VBA39" s="569"/>
      <c r="VBB39" s="569"/>
      <c r="VBC39" s="569"/>
      <c r="VBD39" s="569"/>
      <c r="VBE39" s="569"/>
      <c r="VBF39" s="569"/>
      <c r="VBG39" s="569"/>
      <c r="VBH39" s="569"/>
      <c r="VBI39" s="569"/>
      <c r="VBJ39" s="569"/>
      <c r="VBK39" s="569"/>
      <c r="VBL39" s="569"/>
      <c r="VBM39" s="569"/>
      <c r="VBN39" s="569"/>
      <c r="VBO39" s="569"/>
      <c r="VBP39" s="569"/>
      <c r="VBQ39" s="569"/>
      <c r="VBR39" s="569"/>
      <c r="VBS39" s="569"/>
      <c r="VBT39" s="569"/>
      <c r="VBU39" s="569"/>
      <c r="VBV39" s="569"/>
      <c r="VBW39" s="569"/>
      <c r="VBX39" s="569"/>
      <c r="VBY39" s="569"/>
      <c r="VBZ39" s="569"/>
      <c r="VCA39" s="569"/>
      <c r="VCB39" s="569"/>
      <c r="VCC39" s="569"/>
      <c r="VCD39" s="569"/>
      <c r="VCE39" s="569"/>
      <c r="VCF39" s="569"/>
      <c r="VCG39" s="569"/>
      <c r="VCH39" s="569"/>
      <c r="VCI39" s="569"/>
      <c r="VCJ39" s="569"/>
      <c r="VCK39" s="569"/>
      <c r="VCL39" s="569"/>
      <c r="VCM39" s="569"/>
      <c r="VCN39" s="569"/>
      <c r="VCO39" s="569"/>
      <c r="VCP39" s="569"/>
      <c r="VCQ39" s="569"/>
      <c r="VCR39" s="569"/>
      <c r="VCS39" s="569"/>
      <c r="VCT39" s="569"/>
      <c r="VCU39" s="569"/>
      <c r="VCV39" s="569"/>
      <c r="VCW39" s="569"/>
      <c r="VCX39" s="569"/>
      <c r="VCY39" s="569"/>
      <c r="VCZ39" s="569"/>
      <c r="VDA39" s="569"/>
      <c r="VDB39" s="569"/>
      <c r="VDC39" s="569"/>
      <c r="VDD39" s="569"/>
      <c r="VDE39" s="569"/>
      <c r="VDF39" s="569"/>
      <c r="VDG39" s="569"/>
      <c r="VDH39" s="569"/>
      <c r="VDI39" s="569"/>
      <c r="VDJ39" s="569"/>
      <c r="VDK39" s="569"/>
      <c r="VDL39" s="569"/>
      <c r="VDM39" s="569"/>
      <c r="VDN39" s="569"/>
      <c r="VDO39" s="569"/>
      <c r="VDP39" s="569"/>
      <c r="VDQ39" s="569"/>
      <c r="VDR39" s="569"/>
      <c r="VDS39" s="569"/>
      <c r="VDT39" s="569"/>
      <c r="VDU39" s="569"/>
      <c r="VDV39" s="569"/>
      <c r="VDW39" s="569"/>
      <c r="VDX39" s="569"/>
      <c r="VDY39" s="569"/>
      <c r="VDZ39" s="569"/>
      <c r="VEA39" s="569"/>
      <c r="VEB39" s="569"/>
      <c r="VEC39" s="569"/>
      <c r="VED39" s="569"/>
      <c r="VEE39" s="569"/>
      <c r="VEF39" s="569"/>
      <c r="VEG39" s="569"/>
      <c r="VEH39" s="569"/>
      <c r="VEI39" s="569"/>
      <c r="VEJ39" s="569"/>
      <c r="VEK39" s="569"/>
      <c r="VEL39" s="569"/>
      <c r="VEM39" s="569"/>
      <c r="VEN39" s="569"/>
      <c r="VEO39" s="569"/>
      <c r="VEP39" s="569"/>
      <c r="VEQ39" s="569"/>
      <c r="VER39" s="569"/>
      <c r="VES39" s="569"/>
      <c r="VET39" s="569"/>
      <c r="VEU39" s="569"/>
      <c r="VEV39" s="569"/>
      <c r="VEW39" s="569"/>
      <c r="VEX39" s="569"/>
      <c r="VEY39" s="569"/>
      <c r="VEZ39" s="569"/>
      <c r="VFA39" s="569"/>
      <c r="VFB39" s="569"/>
      <c r="VFC39" s="569"/>
      <c r="VFD39" s="569"/>
      <c r="VFE39" s="569"/>
      <c r="VFF39" s="569"/>
      <c r="VFG39" s="569"/>
      <c r="VFH39" s="569"/>
      <c r="VFI39" s="569"/>
      <c r="VFJ39" s="569"/>
      <c r="VFK39" s="569"/>
      <c r="VFL39" s="569"/>
      <c r="VFM39" s="569"/>
      <c r="VFN39" s="569"/>
      <c r="VFO39" s="569"/>
      <c r="VFP39" s="569"/>
      <c r="VFQ39" s="569"/>
      <c r="VFR39" s="569"/>
      <c r="VFS39" s="569"/>
      <c r="VFT39" s="569"/>
      <c r="VFU39" s="569"/>
      <c r="VFV39" s="569"/>
      <c r="VFW39" s="569"/>
      <c r="VFX39" s="569"/>
      <c r="VFY39" s="569"/>
      <c r="VFZ39" s="569"/>
      <c r="VGA39" s="569"/>
      <c r="VGB39" s="569"/>
      <c r="VGC39" s="569"/>
      <c r="VGD39" s="569"/>
      <c r="VGE39" s="569"/>
      <c r="VGF39" s="569"/>
      <c r="VGG39" s="569"/>
      <c r="VGH39" s="569"/>
      <c r="VGI39" s="569"/>
      <c r="VGJ39" s="569"/>
      <c r="VGK39" s="569"/>
      <c r="VGL39" s="569"/>
      <c r="VGM39" s="569"/>
      <c r="VGN39" s="569"/>
      <c r="VGO39" s="569"/>
      <c r="VGP39" s="569"/>
      <c r="VGQ39" s="569"/>
      <c r="VGR39" s="569"/>
      <c r="VGS39" s="569"/>
      <c r="VGT39" s="569"/>
      <c r="VGU39" s="569"/>
      <c r="VGV39" s="569"/>
      <c r="VGW39" s="569"/>
      <c r="VGX39" s="569"/>
      <c r="VGY39" s="569"/>
      <c r="VGZ39" s="569"/>
      <c r="VHA39" s="569"/>
      <c r="VHB39" s="569"/>
      <c r="VHC39" s="569"/>
      <c r="VHD39" s="569"/>
      <c r="VHE39" s="569"/>
      <c r="VHF39" s="569"/>
      <c r="VHG39" s="569"/>
      <c r="VHH39" s="569"/>
      <c r="VHI39" s="569"/>
      <c r="VHJ39" s="569"/>
      <c r="VHK39" s="569"/>
      <c r="VHL39" s="569"/>
      <c r="VHM39" s="569"/>
      <c r="VHN39" s="569"/>
      <c r="VHO39" s="569"/>
      <c r="VHP39" s="569"/>
      <c r="VHQ39" s="569"/>
      <c r="VHR39" s="569"/>
      <c r="VHS39" s="569"/>
      <c r="VHT39" s="569"/>
      <c r="VHU39" s="569"/>
      <c r="VHV39" s="569"/>
      <c r="VHW39" s="569"/>
      <c r="VHX39" s="569"/>
      <c r="VHY39" s="569"/>
      <c r="VHZ39" s="569"/>
      <c r="VIA39" s="569"/>
      <c r="VIB39" s="569"/>
      <c r="VIC39" s="569"/>
      <c r="VID39" s="569"/>
      <c r="VIE39" s="569"/>
      <c r="VIF39" s="569"/>
      <c r="VIG39" s="569"/>
      <c r="VIH39" s="569"/>
      <c r="VII39" s="569"/>
      <c r="VIJ39" s="569"/>
      <c r="VIK39" s="569"/>
      <c r="VIL39" s="569"/>
      <c r="VIM39" s="569"/>
      <c r="VIN39" s="569"/>
      <c r="VIO39" s="569"/>
      <c r="VIP39" s="569"/>
      <c r="VIQ39" s="569"/>
      <c r="VIR39" s="569"/>
      <c r="VIS39" s="569"/>
      <c r="VIT39" s="569"/>
      <c r="VIU39" s="569"/>
      <c r="VIV39" s="569"/>
      <c r="VIW39" s="569"/>
      <c r="VIX39" s="569"/>
      <c r="VIY39" s="569"/>
      <c r="VIZ39" s="569"/>
      <c r="VJA39" s="569"/>
      <c r="VJB39" s="569"/>
      <c r="VJC39" s="569"/>
      <c r="VJD39" s="569"/>
      <c r="VJE39" s="569"/>
      <c r="VJF39" s="569"/>
      <c r="VJG39" s="569"/>
      <c r="VJH39" s="569"/>
      <c r="VJI39" s="569"/>
      <c r="VJJ39" s="569"/>
      <c r="VJK39" s="569"/>
      <c r="VJL39" s="569"/>
      <c r="VJM39" s="569"/>
      <c r="VJN39" s="569"/>
      <c r="VJO39" s="569"/>
      <c r="VJP39" s="569"/>
      <c r="VJQ39" s="569"/>
      <c r="VJR39" s="569"/>
      <c r="VJS39" s="569"/>
      <c r="VJT39" s="569"/>
      <c r="VJU39" s="569"/>
      <c r="VJV39" s="569"/>
      <c r="VJW39" s="569"/>
      <c r="VJX39" s="569"/>
      <c r="VJY39" s="569"/>
      <c r="VJZ39" s="569"/>
      <c r="VKA39" s="569"/>
      <c r="VKB39" s="569"/>
      <c r="VKC39" s="569"/>
      <c r="VKD39" s="569"/>
      <c r="VKE39" s="569"/>
      <c r="VKF39" s="569"/>
      <c r="VKG39" s="569"/>
      <c r="VKH39" s="569"/>
      <c r="VKI39" s="569"/>
      <c r="VKJ39" s="569"/>
      <c r="VKK39" s="569"/>
      <c r="VKL39" s="569"/>
      <c r="VKM39" s="569"/>
      <c r="VKN39" s="569"/>
      <c r="VKO39" s="569"/>
      <c r="VKP39" s="569"/>
      <c r="VKQ39" s="569"/>
      <c r="VKR39" s="569"/>
      <c r="VKS39" s="569"/>
      <c r="VKT39" s="569"/>
      <c r="VKU39" s="569"/>
      <c r="VKV39" s="569"/>
      <c r="VKW39" s="569"/>
      <c r="VKX39" s="569"/>
      <c r="VKY39" s="569"/>
      <c r="VKZ39" s="569"/>
      <c r="VLA39" s="569"/>
      <c r="VLB39" s="569"/>
      <c r="VLC39" s="569"/>
      <c r="VLD39" s="569"/>
      <c r="VLE39" s="569"/>
      <c r="VLF39" s="569"/>
      <c r="VLG39" s="569"/>
      <c r="VLH39" s="569"/>
      <c r="VLI39" s="569"/>
      <c r="VLJ39" s="569"/>
      <c r="VLK39" s="569"/>
      <c r="VLL39" s="569"/>
      <c r="VLM39" s="569"/>
      <c r="VLN39" s="569"/>
      <c r="VLO39" s="569"/>
      <c r="VLP39" s="569"/>
      <c r="VLQ39" s="569"/>
      <c r="VLR39" s="569"/>
      <c r="VLS39" s="569"/>
      <c r="VLT39" s="569"/>
      <c r="VLU39" s="569"/>
      <c r="VLV39" s="569"/>
      <c r="VLW39" s="569"/>
      <c r="VLX39" s="569"/>
      <c r="VLY39" s="569"/>
      <c r="VLZ39" s="569"/>
      <c r="VMA39" s="569"/>
      <c r="VMB39" s="569"/>
      <c r="VMC39" s="569"/>
      <c r="VMD39" s="569"/>
      <c r="VME39" s="569"/>
      <c r="VMF39" s="569"/>
      <c r="VMG39" s="569"/>
      <c r="VMH39" s="569"/>
      <c r="VMI39" s="569"/>
      <c r="VMJ39" s="569"/>
      <c r="VMK39" s="569"/>
      <c r="VML39" s="569"/>
      <c r="VMM39" s="569"/>
      <c r="VMN39" s="569"/>
      <c r="VMO39" s="569"/>
      <c r="VMP39" s="569"/>
      <c r="VMQ39" s="569"/>
      <c r="VMR39" s="569"/>
      <c r="VMS39" s="569"/>
      <c r="VMT39" s="569"/>
      <c r="VMU39" s="569"/>
      <c r="VMV39" s="569"/>
      <c r="VMW39" s="569"/>
      <c r="VMX39" s="569"/>
      <c r="VMY39" s="569"/>
      <c r="VMZ39" s="569"/>
      <c r="VNA39" s="569"/>
      <c r="VNB39" s="569"/>
      <c r="VNC39" s="569"/>
      <c r="VND39" s="569"/>
      <c r="VNE39" s="569"/>
      <c r="VNF39" s="569"/>
      <c r="VNG39" s="569"/>
      <c r="VNH39" s="569"/>
      <c r="VNI39" s="569"/>
      <c r="VNJ39" s="569"/>
      <c r="VNK39" s="569"/>
      <c r="VNL39" s="569"/>
      <c r="VNM39" s="569"/>
      <c r="VNN39" s="569"/>
      <c r="VNO39" s="569"/>
      <c r="VNP39" s="569"/>
      <c r="VNQ39" s="569"/>
      <c r="VNR39" s="569"/>
      <c r="VNS39" s="569"/>
      <c r="VNT39" s="569"/>
      <c r="VNU39" s="569"/>
      <c r="VNV39" s="569"/>
      <c r="VNW39" s="569"/>
      <c r="VNX39" s="569"/>
      <c r="VNY39" s="569"/>
      <c r="VNZ39" s="569"/>
      <c r="VOA39" s="569"/>
      <c r="VOB39" s="569"/>
      <c r="VOC39" s="569"/>
      <c r="VOD39" s="569"/>
      <c r="VOE39" s="569"/>
      <c r="VOF39" s="569"/>
      <c r="VOG39" s="569"/>
      <c r="VOH39" s="569"/>
      <c r="VOI39" s="569"/>
      <c r="VOJ39" s="569"/>
      <c r="VOK39" s="569"/>
      <c r="VOL39" s="569"/>
      <c r="VOM39" s="569"/>
      <c r="VON39" s="569"/>
      <c r="VOO39" s="569"/>
      <c r="VOP39" s="569"/>
      <c r="VOQ39" s="569"/>
      <c r="VOR39" s="569"/>
      <c r="VOS39" s="569"/>
      <c r="VOT39" s="569"/>
      <c r="VOU39" s="569"/>
      <c r="VOV39" s="569"/>
      <c r="VOW39" s="569"/>
      <c r="VOX39" s="569"/>
      <c r="VOY39" s="569"/>
      <c r="VOZ39" s="569"/>
      <c r="VPA39" s="569"/>
      <c r="VPB39" s="569"/>
      <c r="VPC39" s="569"/>
      <c r="VPD39" s="569"/>
      <c r="VPE39" s="569"/>
      <c r="VPF39" s="569"/>
      <c r="VPG39" s="569"/>
      <c r="VPH39" s="569"/>
      <c r="VPI39" s="569"/>
      <c r="VPJ39" s="569"/>
      <c r="VPK39" s="569"/>
      <c r="VPL39" s="569"/>
      <c r="VPM39" s="569"/>
      <c r="VPN39" s="569"/>
      <c r="VPO39" s="569"/>
      <c r="VPP39" s="569"/>
      <c r="VPQ39" s="569"/>
      <c r="VPR39" s="569"/>
      <c r="VPS39" s="569"/>
      <c r="VPT39" s="569"/>
      <c r="VPU39" s="569"/>
      <c r="VPV39" s="569"/>
      <c r="VPW39" s="569"/>
      <c r="VPX39" s="569"/>
      <c r="VPY39" s="569"/>
      <c r="VPZ39" s="569"/>
      <c r="VQA39" s="569"/>
      <c r="VQB39" s="569"/>
      <c r="VQC39" s="569"/>
      <c r="VQD39" s="569"/>
      <c r="VQE39" s="569"/>
      <c r="VQF39" s="569"/>
      <c r="VQG39" s="569"/>
      <c r="VQH39" s="569"/>
      <c r="VQI39" s="569"/>
      <c r="VQJ39" s="569"/>
      <c r="VQK39" s="569"/>
      <c r="VQL39" s="569"/>
      <c r="VQM39" s="569"/>
      <c r="VQN39" s="569"/>
      <c r="VQO39" s="569"/>
      <c r="VQP39" s="569"/>
      <c r="VQQ39" s="569"/>
      <c r="VQR39" s="569"/>
      <c r="VQS39" s="569"/>
      <c r="VQT39" s="569"/>
      <c r="VQU39" s="569"/>
      <c r="VQV39" s="569"/>
      <c r="VQW39" s="569"/>
      <c r="VQX39" s="569"/>
      <c r="VQY39" s="569"/>
      <c r="VQZ39" s="569"/>
      <c r="VRA39" s="569"/>
      <c r="VRB39" s="569"/>
      <c r="VRC39" s="569"/>
      <c r="VRD39" s="569"/>
      <c r="VRE39" s="569"/>
      <c r="VRF39" s="569"/>
      <c r="VRG39" s="569"/>
      <c r="VRH39" s="569"/>
      <c r="VRI39" s="569"/>
      <c r="VRJ39" s="569"/>
      <c r="VRK39" s="569"/>
      <c r="VRL39" s="569"/>
      <c r="VRM39" s="569"/>
      <c r="VRN39" s="569"/>
      <c r="VRO39" s="569"/>
      <c r="VRP39" s="569"/>
      <c r="VRQ39" s="569"/>
      <c r="VRR39" s="569"/>
      <c r="VRS39" s="569"/>
      <c r="VRT39" s="569"/>
      <c r="VRU39" s="569"/>
      <c r="VRV39" s="569"/>
      <c r="VRW39" s="569"/>
      <c r="VRX39" s="569"/>
      <c r="VRY39" s="569"/>
      <c r="VRZ39" s="569"/>
      <c r="VSA39" s="569"/>
      <c r="VSB39" s="569"/>
      <c r="VSC39" s="569"/>
      <c r="VSD39" s="569"/>
      <c r="VSE39" s="569"/>
      <c r="VSF39" s="569"/>
      <c r="VSG39" s="569"/>
      <c r="VSH39" s="569"/>
      <c r="VSI39" s="569"/>
      <c r="VSJ39" s="569"/>
      <c r="VSK39" s="569"/>
      <c r="VSL39" s="569"/>
      <c r="VSM39" s="569"/>
      <c r="VSN39" s="569"/>
      <c r="VSO39" s="569"/>
      <c r="VSP39" s="569"/>
      <c r="VSQ39" s="569"/>
      <c r="VSR39" s="569"/>
      <c r="VSS39" s="569"/>
      <c r="VST39" s="569"/>
      <c r="VSU39" s="569"/>
      <c r="VSV39" s="569"/>
      <c r="VSW39" s="569"/>
      <c r="VSX39" s="569"/>
      <c r="VSY39" s="569"/>
      <c r="VSZ39" s="569"/>
      <c r="VTA39" s="569"/>
      <c r="VTB39" s="569"/>
      <c r="VTC39" s="569"/>
      <c r="VTD39" s="569"/>
      <c r="VTE39" s="569"/>
      <c r="VTF39" s="569"/>
      <c r="VTG39" s="569"/>
      <c r="VTH39" s="569"/>
      <c r="VTI39" s="569"/>
      <c r="VTJ39" s="569"/>
      <c r="VTK39" s="569"/>
      <c r="VTL39" s="569"/>
      <c r="VTM39" s="569"/>
      <c r="VTN39" s="569"/>
      <c r="VTO39" s="569"/>
      <c r="VTP39" s="569"/>
      <c r="VTQ39" s="569"/>
      <c r="VTR39" s="569"/>
      <c r="VTS39" s="569"/>
      <c r="VTT39" s="569"/>
      <c r="VTU39" s="569"/>
      <c r="VTV39" s="569"/>
      <c r="VTW39" s="569"/>
      <c r="VTX39" s="569"/>
      <c r="VTY39" s="569"/>
      <c r="VTZ39" s="569"/>
      <c r="VUA39" s="569"/>
      <c r="VUB39" s="569"/>
      <c r="VUC39" s="569"/>
      <c r="VUD39" s="569"/>
      <c r="VUE39" s="569"/>
      <c r="VUF39" s="569"/>
      <c r="VUG39" s="569"/>
      <c r="VUH39" s="569"/>
      <c r="VUI39" s="569"/>
      <c r="VUJ39" s="569"/>
      <c r="VUK39" s="569"/>
      <c r="VUL39" s="569"/>
      <c r="VUM39" s="569"/>
      <c r="VUN39" s="569"/>
      <c r="VUO39" s="569"/>
      <c r="VUP39" s="569"/>
      <c r="VUQ39" s="569"/>
      <c r="VUR39" s="569"/>
      <c r="VUS39" s="569"/>
      <c r="VUT39" s="569"/>
      <c r="VUU39" s="569"/>
      <c r="VUV39" s="569"/>
      <c r="VUW39" s="569"/>
      <c r="VUX39" s="569"/>
      <c r="VUY39" s="569"/>
      <c r="VUZ39" s="569"/>
      <c r="VVA39" s="569"/>
      <c r="VVB39" s="569"/>
      <c r="VVC39" s="569"/>
      <c r="VVD39" s="569"/>
      <c r="VVE39" s="569"/>
      <c r="VVF39" s="569"/>
      <c r="VVG39" s="569"/>
      <c r="VVH39" s="569"/>
      <c r="VVI39" s="569"/>
      <c r="VVJ39" s="569"/>
      <c r="VVK39" s="569"/>
      <c r="VVL39" s="569"/>
      <c r="VVM39" s="569"/>
      <c r="VVN39" s="569"/>
      <c r="VVO39" s="569"/>
      <c r="VVP39" s="569"/>
      <c r="VVQ39" s="569"/>
      <c r="VVR39" s="569"/>
      <c r="VVS39" s="569"/>
      <c r="VVT39" s="569"/>
      <c r="VVU39" s="569"/>
      <c r="VVV39" s="569"/>
      <c r="VVW39" s="569"/>
      <c r="VVX39" s="569"/>
      <c r="VVY39" s="569"/>
      <c r="VVZ39" s="569"/>
      <c r="VWA39" s="569"/>
      <c r="VWB39" s="569"/>
      <c r="VWC39" s="569"/>
      <c r="VWD39" s="569"/>
      <c r="VWE39" s="569"/>
      <c r="VWF39" s="569"/>
      <c r="VWG39" s="569"/>
      <c r="VWH39" s="569"/>
      <c r="VWI39" s="569"/>
      <c r="VWJ39" s="569"/>
      <c r="VWK39" s="569"/>
      <c r="VWL39" s="569"/>
      <c r="VWM39" s="569"/>
      <c r="VWN39" s="569"/>
      <c r="VWO39" s="569"/>
      <c r="VWP39" s="569"/>
      <c r="VWQ39" s="569"/>
      <c r="VWR39" s="569"/>
      <c r="VWS39" s="569"/>
      <c r="VWT39" s="569"/>
      <c r="VWU39" s="569"/>
      <c r="VWV39" s="569"/>
      <c r="VWW39" s="569"/>
      <c r="VWX39" s="569"/>
      <c r="VWY39" s="569"/>
      <c r="VWZ39" s="569"/>
      <c r="VXA39" s="569"/>
      <c r="VXB39" s="569"/>
      <c r="VXC39" s="569"/>
      <c r="VXD39" s="569"/>
      <c r="VXE39" s="569"/>
      <c r="VXF39" s="569"/>
      <c r="VXG39" s="569"/>
      <c r="VXH39" s="569"/>
      <c r="VXI39" s="569"/>
      <c r="VXJ39" s="569"/>
      <c r="VXK39" s="569"/>
      <c r="VXL39" s="569"/>
      <c r="VXM39" s="569"/>
      <c r="VXN39" s="569"/>
      <c r="VXO39" s="569"/>
      <c r="VXP39" s="569"/>
      <c r="VXQ39" s="569"/>
      <c r="VXR39" s="569"/>
      <c r="VXS39" s="569"/>
      <c r="VXT39" s="569"/>
      <c r="VXU39" s="569"/>
      <c r="VXV39" s="569"/>
      <c r="VXW39" s="569"/>
      <c r="VXX39" s="569"/>
      <c r="VXY39" s="569"/>
      <c r="VXZ39" s="569"/>
      <c r="VYA39" s="569"/>
      <c r="VYB39" s="569"/>
      <c r="VYC39" s="569"/>
      <c r="VYD39" s="569"/>
      <c r="VYE39" s="569"/>
      <c r="VYF39" s="569"/>
      <c r="VYG39" s="569"/>
      <c r="VYH39" s="569"/>
      <c r="VYI39" s="569"/>
      <c r="VYJ39" s="569"/>
      <c r="VYK39" s="569"/>
      <c r="VYL39" s="569"/>
      <c r="VYM39" s="569"/>
      <c r="VYN39" s="569"/>
      <c r="VYO39" s="569"/>
      <c r="VYP39" s="569"/>
      <c r="VYQ39" s="569"/>
      <c r="VYR39" s="569"/>
      <c r="VYS39" s="569"/>
      <c r="VYT39" s="569"/>
      <c r="VYU39" s="569"/>
      <c r="VYV39" s="569"/>
      <c r="VYW39" s="569"/>
      <c r="VYX39" s="569"/>
      <c r="VYY39" s="569"/>
      <c r="VYZ39" s="569"/>
      <c r="VZA39" s="569"/>
      <c r="VZB39" s="569"/>
      <c r="VZC39" s="569"/>
      <c r="VZD39" s="569"/>
      <c r="VZE39" s="569"/>
      <c r="VZF39" s="569"/>
      <c r="VZG39" s="569"/>
      <c r="VZH39" s="569"/>
      <c r="VZI39" s="569"/>
      <c r="VZJ39" s="569"/>
      <c r="VZK39" s="569"/>
      <c r="VZL39" s="569"/>
      <c r="VZM39" s="569"/>
      <c r="VZN39" s="569"/>
      <c r="VZO39" s="569"/>
      <c r="VZP39" s="569"/>
      <c r="VZQ39" s="569"/>
      <c r="VZR39" s="569"/>
      <c r="VZS39" s="569"/>
      <c r="VZT39" s="569"/>
      <c r="VZU39" s="569"/>
      <c r="VZV39" s="569"/>
      <c r="VZW39" s="569"/>
      <c r="VZX39" s="569"/>
      <c r="VZY39" s="569"/>
      <c r="VZZ39" s="569"/>
      <c r="WAA39" s="569"/>
      <c r="WAB39" s="569"/>
      <c r="WAC39" s="569"/>
      <c r="WAD39" s="569"/>
      <c r="WAE39" s="569"/>
      <c r="WAF39" s="569"/>
      <c r="WAG39" s="569"/>
      <c r="WAH39" s="569"/>
      <c r="WAI39" s="569"/>
      <c r="WAJ39" s="569"/>
      <c r="WAK39" s="569"/>
      <c r="WAL39" s="569"/>
      <c r="WAM39" s="569"/>
      <c r="WAN39" s="569"/>
      <c r="WAO39" s="569"/>
      <c r="WAP39" s="569"/>
      <c r="WAQ39" s="569"/>
      <c r="WAR39" s="569"/>
      <c r="WAS39" s="569"/>
      <c r="WAT39" s="569"/>
      <c r="WAU39" s="569"/>
      <c r="WAV39" s="569"/>
      <c r="WAW39" s="569"/>
      <c r="WAX39" s="569"/>
      <c r="WAY39" s="569"/>
      <c r="WAZ39" s="569"/>
      <c r="WBA39" s="569"/>
      <c r="WBB39" s="569"/>
      <c r="WBC39" s="569"/>
      <c r="WBD39" s="569"/>
      <c r="WBE39" s="569"/>
      <c r="WBF39" s="569"/>
      <c r="WBG39" s="569"/>
      <c r="WBH39" s="569"/>
      <c r="WBI39" s="569"/>
      <c r="WBJ39" s="569"/>
      <c r="WBK39" s="569"/>
      <c r="WBL39" s="569"/>
      <c r="WBM39" s="569"/>
      <c r="WBN39" s="569"/>
      <c r="WBO39" s="569"/>
      <c r="WBP39" s="569"/>
      <c r="WBQ39" s="569"/>
      <c r="WBR39" s="569"/>
      <c r="WBS39" s="569"/>
      <c r="WBT39" s="569"/>
      <c r="WBU39" s="569"/>
      <c r="WBV39" s="569"/>
      <c r="WBW39" s="569"/>
      <c r="WBX39" s="569"/>
      <c r="WBY39" s="569"/>
      <c r="WBZ39" s="569"/>
      <c r="WCA39" s="569"/>
      <c r="WCB39" s="569"/>
      <c r="WCC39" s="569"/>
      <c r="WCD39" s="569"/>
      <c r="WCE39" s="569"/>
      <c r="WCF39" s="569"/>
      <c r="WCG39" s="569"/>
      <c r="WCH39" s="569"/>
      <c r="WCI39" s="569"/>
      <c r="WCJ39" s="569"/>
      <c r="WCK39" s="569"/>
      <c r="WCL39" s="569"/>
      <c r="WCM39" s="569"/>
      <c r="WCN39" s="569"/>
      <c r="WCO39" s="569"/>
      <c r="WCP39" s="569"/>
      <c r="WCQ39" s="569"/>
      <c r="WCR39" s="569"/>
      <c r="WCS39" s="569"/>
      <c r="WCT39" s="569"/>
      <c r="WCU39" s="569"/>
      <c r="WCV39" s="569"/>
      <c r="WCW39" s="569"/>
      <c r="WCX39" s="569"/>
      <c r="WCY39" s="569"/>
      <c r="WCZ39" s="569"/>
      <c r="WDA39" s="569"/>
      <c r="WDB39" s="569"/>
      <c r="WDC39" s="569"/>
      <c r="WDD39" s="569"/>
      <c r="WDE39" s="569"/>
      <c r="WDF39" s="569"/>
      <c r="WDG39" s="569"/>
      <c r="WDH39" s="569"/>
      <c r="WDI39" s="569"/>
      <c r="WDJ39" s="569"/>
      <c r="WDK39" s="569"/>
      <c r="WDL39" s="569"/>
      <c r="WDM39" s="569"/>
      <c r="WDN39" s="569"/>
      <c r="WDO39" s="569"/>
      <c r="WDP39" s="569"/>
      <c r="WDQ39" s="569"/>
      <c r="WDR39" s="569"/>
      <c r="WDS39" s="569"/>
      <c r="WDT39" s="569"/>
      <c r="WDU39" s="569"/>
      <c r="WDV39" s="569"/>
      <c r="WDW39" s="569"/>
      <c r="WDX39" s="569"/>
      <c r="WDY39" s="569"/>
      <c r="WDZ39" s="569"/>
      <c r="WEA39" s="569"/>
      <c r="WEB39" s="569"/>
      <c r="WEC39" s="569"/>
      <c r="WED39" s="569"/>
      <c r="WEE39" s="569"/>
      <c r="WEF39" s="569"/>
      <c r="WEG39" s="569"/>
      <c r="WEH39" s="569"/>
      <c r="WEI39" s="569"/>
      <c r="WEJ39" s="569"/>
      <c r="WEK39" s="569"/>
      <c r="WEL39" s="569"/>
      <c r="WEM39" s="569"/>
      <c r="WEN39" s="569"/>
      <c r="WEO39" s="569"/>
      <c r="WEP39" s="569"/>
      <c r="WEQ39" s="569"/>
      <c r="WER39" s="569"/>
      <c r="WES39" s="569"/>
      <c r="WET39" s="569"/>
      <c r="WEU39" s="569"/>
      <c r="WEV39" s="569"/>
      <c r="WEW39" s="569"/>
      <c r="WEX39" s="569"/>
      <c r="WEY39" s="569"/>
      <c r="WEZ39" s="569"/>
      <c r="WFA39" s="569"/>
      <c r="WFB39" s="569"/>
      <c r="WFC39" s="569"/>
      <c r="WFD39" s="569"/>
      <c r="WFE39" s="569"/>
      <c r="WFF39" s="569"/>
      <c r="WFG39" s="569"/>
      <c r="WFH39" s="569"/>
      <c r="WFI39" s="569"/>
      <c r="WFJ39" s="569"/>
      <c r="WFK39" s="569"/>
      <c r="WFL39" s="569"/>
      <c r="WFM39" s="569"/>
      <c r="WFN39" s="569"/>
      <c r="WFO39" s="569"/>
      <c r="WFP39" s="569"/>
      <c r="WFQ39" s="569"/>
      <c r="WFR39" s="569"/>
      <c r="WFS39" s="569"/>
      <c r="WFT39" s="569"/>
      <c r="WFU39" s="569"/>
      <c r="WFV39" s="569"/>
      <c r="WFW39" s="569"/>
      <c r="WFX39" s="569"/>
      <c r="WFY39" s="569"/>
      <c r="WFZ39" s="569"/>
      <c r="WGA39" s="569"/>
      <c r="WGB39" s="569"/>
      <c r="WGC39" s="569"/>
      <c r="WGD39" s="569"/>
      <c r="WGE39" s="569"/>
      <c r="WGF39" s="569"/>
      <c r="WGG39" s="569"/>
      <c r="WGH39" s="569"/>
      <c r="WGI39" s="569"/>
      <c r="WGJ39" s="569"/>
      <c r="WGK39" s="569"/>
      <c r="WGL39" s="569"/>
      <c r="WGM39" s="569"/>
      <c r="WGN39" s="569"/>
      <c r="WGO39" s="569"/>
      <c r="WGP39" s="569"/>
      <c r="WGQ39" s="569"/>
      <c r="WGR39" s="569"/>
      <c r="WGS39" s="569"/>
      <c r="WGT39" s="569"/>
      <c r="WGU39" s="569"/>
      <c r="WGV39" s="569"/>
      <c r="WGW39" s="569"/>
      <c r="WGX39" s="569"/>
      <c r="WGY39" s="569"/>
      <c r="WGZ39" s="569"/>
      <c r="WHA39" s="569"/>
      <c r="WHB39" s="569"/>
      <c r="WHC39" s="569"/>
      <c r="WHD39" s="569"/>
      <c r="WHE39" s="569"/>
      <c r="WHF39" s="569"/>
      <c r="WHG39" s="569"/>
      <c r="WHH39" s="569"/>
      <c r="WHI39" s="569"/>
      <c r="WHJ39" s="569"/>
      <c r="WHK39" s="569"/>
      <c r="WHL39" s="569"/>
      <c r="WHM39" s="569"/>
      <c r="WHN39" s="569"/>
      <c r="WHO39" s="569"/>
      <c r="WHP39" s="569"/>
      <c r="WHQ39" s="569"/>
      <c r="WHR39" s="569"/>
      <c r="WHS39" s="569"/>
      <c r="WHT39" s="569"/>
      <c r="WHU39" s="569"/>
      <c r="WHV39" s="569"/>
      <c r="WHW39" s="569"/>
      <c r="WHX39" s="569"/>
      <c r="WHY39" s="569"/>
      <c r="WHZ39" s="569"/>
      <c r="WIA39" s="569"/>
      <c r="WIB39" s="569"/>
      <c r="WIC39" s="569"/>
      <c r="WID39" s="569"/>
      <c r="WIE39" s="569"/>
      <c r="WIF39" s="569"/>
      <c r="WIG39" s="569"/>
      <c r="WIH39" s="569"/>
      <c r="WII39" s="569"/>
      <c r="WIJ39" s="569"/>
      <c r="WIK39" s="569"/>
      <c r="WIL39" s="569"/>
      <c r="WIM39" s="569"/>
      <c r="WIN39" s="569"/>
      <c r="WIO39" s="569"/>
      <c r="WIP39" s="569"/>
      <c r="WIQ39" s="569"/>
      <c r="WIR39" s="569"/>
      <c r="WIS39" s="569"/>
      <c r="WIT39" s="569"/>
      <c r="WIU39" s="569"/>
      <c r="WIV39" s="569"/>
      <c r="WIW39" s="569"/>
      <c r="WIX39" s="569"/>
      <c r="WIY39" s="569"/>
      <c r="WIZ39" s="569"/>
      <c r="WJA39" s="569"/>
      <c r="WJB39" s="569"/>
      <c r="WJC39" s="569"/>
      <c r="WJD39" s="569"/>
      <c r="WJE39" s="569"/>
      <c r="WJF39" s="569"/>
      <c r="WJG39" s="569"/>
      <c r="WJH39" s="569"/>
      <c r="WJI39" s="569"/>
      <c r="WJJ39" s="569"/>
      <c r="WJK39" s="569"/>
      <c r="WJL39" s="569"/>
      <c r="WJM39" s="569"/>
      <c r="WJN39" s="569"/>
      <c r="WJO39" s="569"/>
      <c r="WJP39" s="569"/>
      <c r="WJQ39" s="569"/>
      <c r="WJR39" s="569"/>
      <c r="WJS39" s="569"/>
      <c r="WJT39" s="569"/>
      <c r="WJU39" s="569"/>
      <c r="WJV39" s="569"/>
      <c r="WJW39" s="569"/>
      <c r="WJX39" s="569"/>
      <c r="WJY39" s="569"/>
      <c r="WJZ39" s="569"/>
      <c r="WKA39" s="569"/>
      <c r="WKB39" s="569"/>
      <c r="WKC39" s="569"/>
      <c r="WKD39" s="569"/>
      <c r="WKE39" s="569"/>
      <c r="WKF39" s="569"/>
      <c r="WKG39" s="569"/>
      <c r="WKH39" s="569"/>
      <c r="WKI39" s="569"/>
      <c r="WKJ39" s="569"/>
      <c r="WKK39" s="569"/>
      <c r="WKL39" s="569"/>
      <c r="WKM39" s="569"/>
      <c r="WKN39" s="569"/>
      <c r="WKO39" s="569"/>
      <c r="WKP39" s="569"/>
      <c r="WKQ39" s="569"/>
      <c r="WKR39" s="569"/>
      <c r="WKS39" s="569"/>
      <c r="WKT39" s="569"/>
      <c r="WKU39" s="569"/>
      <c r="WKV39" s="569"/>
      <c r="WKW39" s="569"/>
      <c r="WKX39" s="569"/>
      <c r="WKY39" s="569"/>
      <c r="WKZ39" s="569"/>
      <c r="WLA39" s="569"/>
      <c r="WLB39" s="569"/>
      <c r="WLC39" s="569"/>
      <c r="WLD39" s="569"/>
      <c r="WLE39" s="569"/>
      <c r="WLF39" s="569"/>
      <c r="WLG39" s="569"/>
      <c r="WLH39" s="569"/>
      <c r="WLI39" s="569"/>
      <c r="WLJ39" s="569"/>
      <c r="WLK39" s="569"/>
      <c r="WLL39" s="569"/>
      <c r="WLM39" s="569"/>
      <c r="WLN39" s="569"/>
      <c r="WLO39" s="569"/>
      <c r="WLP39" s="569"/>
      <c r="WLQ39" s="569"/>
      <c r="WLR39" s="569"/>
      <c r="WLS39" s="569"/>
      <c r="WLT39" s="569"/>
      <c r="WLU39" s="569"/>
      <c r="WLV39" s="569"/>
      <c r="WLW39" s="569"/>
      <c r="WLX39" s="569"/>
      <c r="WLY39" s="569"/>
      <c r="WLZ39" s="569"/>
      <c r="WMA39" s="569"/>
      <c r="WMB39" s="569"/>
      <c r="WMC39" s="569"/>
      <c r="WMD39" s="569"/>
      <c r="WME39" s="569"/>
      <c r="WMF39" s="569"/>
      <c r="WMG39" s="569"/>
      <c r="WMH39" s="569"/>
      <c r="WMI39" s="569"/>
      <c r="WMJ39" s="569"/>
      <c r="WMK39" s="569"/>
      <c r="WML39" s="569"/>
      <c r="WMM39" s="569"/>
      <c r="WMN39" s="569"/>
      <c r="WMO39" s="569"/>
      <c r="WMP39" s="569"/>
      <c r="WMQ39" s="569"/>
      <c r="WMR39" s="569"/>
      <c r="WMS39" s="569"/>
      <c r="WMT39" s="569"/>
      <c r="WMU39" s="569"/>
      <c r="WMV39" s="569"/>
      <c r="WMW39" s="569"/>
      <c r="WMX39" s="569"/>
      <c r="WMY39" s="569"/>
      <c r="WMZ39" s="569"/>
      <c r="WNA39" s="569"/>
      <c r="WNB39" s="569"/>
      <c r="WNC39" s="569"/>
      <c r="WND39" s="569"/>
      <c r="WNE39" s="569"/>
      <c r="WNF39" s="569"/>
      <c r="WNG39" s="569"/>
      <c r="WNH39" s="569"/>
      <c r="WNI39" s="569"/>
      <c r="WNJ39" s="569"/>
      <c r="WNK39" s="569"/>
      <c r="WNL39" s="569"/>
      <c r="WNM39" s="569"/>
      <c r="WNN39" s="569"/>
      <c r="WNO39" s="569"/>
      <c r="WNP39" s="569"/>
      <c r="WNQ39" s="569"/>
      <c r="WNR39" s="569"/>
      <c r="WNS39" s="569"/>
      <c r="WNT39" s="569"/>
      <c r="WNU39" s="569"/>
      <c r="WNV39" s="569"/>
      <c r="WNW39" s="569"/>
      <c r="WNX39" s="569"/>
      <c r="WNY39" s="569"/>
      <c r="WNZ39" s="569"/>
      <c r="WOA39" s="569"/>
      <c r="WOB39" s="569"/>
      <c r="WOC39" s="569"/>
      <c r="WOD39" s="569"/>
      <c r="WOE39" s="569"/>
      <c r="WOF39" s="569"/>
      <c r="WOG39" s="569"/>
      <c r="WOH39" s="569"/>
      <c r="WOI39" s="569"/>
      <c r="WOJ39" s="569"/>
      <c r="WOK39" s="569"/>
      <c r="WOL39" s="569"/>
      <c r="WOM39" s="569"/>
      <c r="WON39" s="569"/>
      <c r="WOO39" s="569"/>
      <c r="WOP39" s="569"/>
      <c r="WOQ39" s="569"/>
      <c r="WOR39" s="569"/>
      <c r="WOS39" s="569"/>
      <c r="WOT39" s="569"/>
      <c r="WOU39" s="569"/>
      <c r="WOV39" s="569"/>
      <c r="WOW39" s="569"/>
      <c r="WOX39" s="569"/>
      <c r="WOY39" s="569"/>
      <c r="WOZ39" s="569"/>
      <c r="WPA39" s="569"/>
      <c r="WPB39" s="569"/>
      <c r="WPC39" s="569"/>
      <c r="WPD39" s="569"/>
      <c r="WPE39" s="569"/>
      <c r="WPF39" s="569"/>
      <c r="WPG39" s="569"/>
      <c r="WPH39" s="569"/>
      <c r="WPI39" s="569"/>
      <c r="WPJ39" s="569"/>
      <c r="WPK39" s="569"/>
      <c r="WPL39" s="569"/>
      <c r="WPM39" s="569"/>
      <c r="WPN39" s="569"/>
      <c r="WPO39" s="569"/>
      <c r="WPP39" s="569"/>
      <c r="WPQ39" s="569"/>
      <c r="WPR39" s="569"/>
      <c r="WPS39" s="569"/>
      <c r="WPT39" s="569"/>
      <c r="WPU39" s="569"/>
      <c r="WPV39" s="569"/>
      <c r="WPW39" s="569"/>
      <c r="WPX39" s="569"/>
      <c r="WPY39" s="569"/>
      <c r="WPZ39" s="569"/>
      <c r="WQA39" s="569"/>
      <c r="WQB39" s="569"/>
      <c r="WQC39" s="569"/>
      <c r="WQD39" s="569"/>
      <c r="WQE39" s="569"/>
      <c r="WQF39" s="569"/>
      <c r="WQG39" s="569"/>
      <c r="WQH39" s="569"/>
      <c r="WQI39" s="569"/>
      <c r="WQJ39" s="569"/>
      <c r="WQK39" s="569"/>
      <c r="WQL39" s="569"/>
      <c r="WQM39" s="569"/>
      <c r="WQN39" s="569"/>
      <c r="WQO39" s="569"/>
      <c r="WQP39" s="569"/>
      <c r="WQQ39" s="569"/>
      <c r="WQR39" s="569"/>
      <c r="WQS39" s="569"/>
      <c r="WQT39" s="569"/>
      <c r="WQU39" s="569"/>
      <c r="WQV39" s="569"/>
      <c r="WQW39" s="569"/>
      <c r="WQX39" s="569"/>
      <c r="WQY39" s="569"/>
      <c r="WQZ39" s="569"/>
      <c r="WRA39" s="569"/>
      <c r="WRB39" s="569"/>
      <c r="WRC39" s="569"/>
      <c r="WRD39" s="569"/>
      <c r="WRE39" s="569"/>
      <c r="WRF39" s="569"/>
      <c r="WRG39" s="569"/>
      <c r="WRH39" s="569"/>
      <c r="WRI39" s="569"/>
      <c r="WRJ39" s="569"/>
      <c r="WRK39" s="569"/>
      <c r="WRL39" s="569"/>
      <c r="WRM39" s="569"/>
      <c r="WRN39" s="569"/>
      <c r="WRO39" s="569"/>
      <c r="WRP39" s="569"/>
      <c r="WRQ39" s="569"/>
      <c r="WRR39" s="569"/>
      <c r="WRS39" s="569"/>
      <c r="WRT39" s="569"/>
      <c r="WRU39" s="569"/>
      <c r="WRV39" s="569"/>
      <c r="WRW39" s="569"/>
      <c r="WRX39" s="569"/>
      <c r="WRY39" s="569"/>
      <c r="WRZ39" s="569"/>
      <c r="WSA39" s="569"/>
      <c r="WSB39" s="569"/>
      <c r="WSC39" s="569"/>
      <c r="WSD39" s="569"/>
      <c r="WSE39" s="569"/>
      <c r="WSF39" s="569"/>
      <c r="WSG39" s="569"/>
      <c r="WSH39" s="569"/>
      <c r="WSI39" s="569"/>
      <c r="WSJ39" s="569"/>
      <c r="WSK39" s="569"/>
      <c r="WSL39" s="569"/>
      <c r="WSM39" s="569"/>
      <c r="WSN39" s="569"/>
      <c r="WSO39" s="569"/>
      <c r="WSP39" s="569"/>
      <c r="WSQ39" s="569"/>
      <c r="WSR39" s="569"/>
      <c r="WSS39" s="569"/>
      <c r="WST39" s="569"/>
      <c r="WSU39" s="569"/>
      <c r="WSV39" s="569"/>
      <c r="WSW39" s="569"/>
      <c r="WSX39" s="569"/>
      <c r="WSY39" s="569"/>
      <c r="WSZ39" s="569"/>
      <c r="WTA39" s="569"/>
      <c r="WTB39" s="569"/>
      <c r="WTC39" s="569"/>
      <c r="WTD39" s="569"/>
      <c r="WTE39" s="569"/>
      <c r="WTF39" s="569"/>
      <c r="WTG39" s="569"/>
      <c r="WTH39" s="569"/>
      <c r="WTI39" s="569"/>
      <c r="WTJ39" s="569"/>
      <c r="WTK39" s="569"/>
      <c r="WTL39" s="569"/>
      <c r="WTM39" s="569"/>
      <c r="WTN39" s="569"/>
      <c r="WTO39" s="569"/>
      <c r="WTP39" s="569"/>
      <c r="WTQ39" s="569"/>
      <c r="WTR39" s="569"/>
      <c r="WTS39" s="569"/>
      <c r="WTT39" s="569"/>
      <c r="WTU39" s="569"/>
      <c r="WTV39" s="569"/>
      <c r="WTW39" s="569"/>
      <c r="WTX39" s="569"/>
      <c r="WTY39" s="569"/>
      <c r="WTZ39" s="569"/>
      <c r="WUA39" s="569"/>
      <c r="WUB39" s="569"/>
      <c r="WUC39" s="569"/>
      <c r="WUD39" s="569"/>
      <c r="WUE39" s="569"/>
      <c r="WUF39" s="569"/>
      <c r="WUG39" s="569"/>
      <c r="WUH39" s="569"/>
      <c r="WUI39" s="569"/>
      <c r="WUJ39" s="569"/>
      <c r="WUK39" s="569"/>
      <c r="WUL39" s="569"/>
      <c r="WUM39" s="569"/>
      <c r="WUN39" s="569"/>
      <c r="WUO39" s="569"/>
      <c r="WUP39" s="569"/>
      <c r="WUQ39" s="569"/>
      <c r="WUR39" s="569"/>
      <c r="WUS39" s="569"/>
      <c r="WUT39" s="569"/>
      <c r="WUU39" s="569"/>
      <c r="WUV39" s="569"/>
      <c r="WUW39" s="569"/>
      <c r="WUX39" s="569"/>
      <c r="WUY39" s="569"/>
      <c r="WUZ39" s="569"/>
      <c r="WVA39" s="569"/>
      <c r="WVB39" s="569"/>
      <c r="WVC39" s="569"/>
      <c r="WVD39" s="569"/>
      <c r="WVE39" s="569"/>
      <c r="WVF39" s="569"/>
      <c r="WVG39" s="569"/>
      <c r="WVH39" s="569"/>
      <c r="WVI39" s="569"/>
      <c r="WVJ39" s="569"/>
      <c r="WVK39" s="569"/>
      <c r="WVL39" s="569"/>
      <c r="WVM39" s="569"/>
      <c r="WVN39" s="569"/>
      <c r="WVO39" s="569"/>
      <c r="WVP39" s="569"/>
      <c r="WVQ39" s="569"/>
      <c r="WVR39" s="569"/>
      <c r="WVS39" s="569"/>
      <c r="WVT39" s="569"/>
      <c r="WVU39" s="569"/>
      <c r="WVV39" s="569"/>
      <c r="WVW39" s="569"/>
      <c r="WVX39" s="569"/>
      <c r="WVY39" s="569"/>
      <c r="WVZ39" s="569"/>
      <c r="WWA39" s="569"/>
      <c r="WWB39" s="569"/>
      <c r="WWC39" s="569"/>
      <c r="WWD39" s="569"/>
      <c r="WWE39" s="569"/>
      <c r="WWF39" s="569"/>
      <c r="WWG39" s="569"/>
      <c r="WWH39" s="569"/>
      <c r="WWI39" s="569"/>
      <c r="WWJ39" s="569"/>
      <c r="WWK39" s="569"/>
      <c r="WWL39" s="569"/>
      <c r="WWM39" s="569"/>
      <c r="WWN39" s="569"/>
      <c r="WWO39" s="569"/>
      <c r="WWP39" s="569"/>
      <c r="WWQ39" s="569"/>
      <c r="WWR39" s="569"/>
      <c r="WWS39" s="569"/>
      <c r="WWT39" s="569"/>
      <c r="WWU39" s="569"/>
      <c r="WWV39" s="569"/>
      <c r="WWW39" s="569"/>
      <c r="WWX39" s="569"/>
      <c r="WWY39" s="569"/>
      <c r="WWZ39" s="569"/>
      <c r="WXA39" s="569"/>
      <c r="WXB39" s="569"/>
      <c r="WXC39" s="569"/>
      <c r="WXD39" s="569"/>
      <c r="WXE39" s="569"/>
      <c r="WXF39" s="569"/>
      <c r="WXG39" s="569"/>
      <c r="WXH39" s="569"/>
      <c r="WXI39" s="569"/>
      <c r="WXJ39" s="569"/>
      <c r="WXK39" s="569"/>
      <c r="WXL39" s="569"/>
      <c r="WXM39" s="569"/>
      <c r="WXN39" s="569"/>
      <c r="WXO39" s="569"/>
      <c r="WXP39" s="569"/>
      <c r="WXQ39" s="569"/>
      <c r="WXR39" s="569"/>
      <c r="WXS39" s="569"/>
      <c r="WXT39" s="569"/>
      <c r="WXU39" s="569"/>
      <c r="WXV39" s="569"/>
      <c r="WXW39" s="569"/>
      <c r="WXX39" s="569"/>
      <c r="WXY39" s="569"/>
      <c r="WXZ39" s="569"/>
      <c r="WYA39" s="569"/>
      <c r="WYB39" s="569"/>
      <c r="WYC39" s="569"/>
      <c r="WYD39" s="569"/>
      <c r="WYE39" s="569"/>
      <c r="WYF39" s="569"/>
      <c r="WYG39" s="569"/>
      <c r="WYH39" s="569"/>
      <c r="WYI39" s="569"/>
      <c r="WYJ39" s="569"/>
      <c r="WYK39" s="569"/>
      <c r="WYL39" s="569"/>
      <c r="WYM39" s="569"/>
      <c r="WYN39" s="569"/>
      <c r="WYO39" s="569"/>
      <c r="WYP39" s="569"/>
      <c r="WYQ39" s="569"/>
      <c r="WYR39" s="569"/>
      <c r="WYS39" s="569"/>
      <c r="WYT39" s="569"/>
      <c r="WYU39" s="569"/>
      <c r="WYV39" s="569"/>
      <c r="WYW39" s="569"/>
      <c r="WYX39" s="569"/>
      <c r="WYY39" s="569"/>
      <c r="WYZ39" s="569"/>
      <c r="WZA39" s="569"/>
      <c r="WZB39" s="569"/>
      <c r="WZC39" s="569"/>
      <c r="WZD39" s="569"/>
      <c r="WZE39" s="569"/>
      <c r="WZF39" s="569"/>
      <c r="WZG39" s="569"/>
      <c r="WZH39" s="569"/>
      <c r="WZI39" s="569"/>
      <c r="WZJ39" s="569"/>
      <c r="WZK39" s="569"/>
      <c r="WZL39" s="569"/>
      <c r="WZM39" s="569"/>
      <c r="WZN39" s="569"/>
      <c r="WZO39" s="569"/>
      <c r="WZP39" s="569"/>
      <c r="WZQ39" s="569"/>
      <c r="WZR39" s="569"/>
      <c r="WZS39" s="569"/>
      <c r="WZT39" s="569"/>
      <c r="WZU39" s="569"/>
      <c r="WZV39" s="569"/>
      <c r="WZW39" s="569"/>
      <c r="WZX39" s="569"/>
      <c r="WZY39" s="569"/>
      <c r="WZZ39" s="569"/>
      <c r="XAA39" s="569"/>
      <c r="XAB39" s="569"/>
      <c r="XAC39" s="569"/>
      <c r="XAD39" s="569"/>
      <c r="XAE39" s="569"/>
      <c r="XAF39" s="569"/>
      <c r="XAG39" s="569"/>
      <c r="XAH39" s="569"/>
      <c r="XAI39" s="569"/>
      <c r="XAJ39" s="569"/>
      <c r="XAK39" s="569"/>
      <c r="XAL39" s="569"/>
      <c r="XAM39" s="569"/>
      <c r="XAN39" s="569"/>
      <c r="XAO39" s="569"/>
      <c r="XAP39" s="569"/>
      <c r="XAQ39" s="569"/>
      <c r="XAR39" s="569"/>
      <c r="XAS39" s="569"/>
      <c r="XAT39" s="569"/>
      <c r="XAU39" s="569"/>
      <c r="XAV39" s="569"/>
      <c r="XAW39" s="569"/>
      <c r="XAX39" s="569"/>
      <c r="XAY39" s="569"/>
      <c r="XAZ39" s="569"/>
      <c r="XBA39" s="569"/>
      <c r="XBB39" s="569"/>
      <c r="XBC39" s="569"/>
      <c r="XBD39" s="569"/>
      <c r="XBE39" s="569"/>
      <c r="XBF39" s="569"/>
      <c r="XBG39" s="569"/>
      <c r="XBH39" s="569"/>
      <c r="XBI39" s="569"/>
      <c r="XBJ39" s="569"/>
      <c r="XBK39" s="569"/>
      <c r="XBL39" s="569"/>
      <c r="XBM39" s="569"/>
      <c r="XBN39" s="569"/>
      <c r="XBO39" s="569"/>
      <c r="XBP39" s="569"/>
      <c r="XBQ39" s="569"/>
      <c r="XBR39" s="569"/>
      <c r="XBS39" s="569"/>
      <c r="XBT39" s="569"/>
      <c r="XBU39" s="569"/>
      <c r="XBV39" s="569"/>
      <c r="XBW39" s="569"/>
      <c r="XBX39" s="569"/>
      <c r="XBY39" s="569"/>
      <c r="XBZ39" s="569"/>
      <c r="XCA39" s="569"/>
      <c r="XCB39" s="569"/>
      <c r="XCC39" s="569"/>
      <c r="XCD39" s="569"/>
      <c r="XCE39" s="569"/>
      <c r="XCF39" s="569"/>
      <c r="XCG39" s="569"/>
      <c r="XCH39" s="569"/>
      <c r="XCI39" s="569"/>
      <c r="XCJ39" s="569"/>
      <c r="XCK39" s="569"/>
      <c r="XCL39" s="569"/>
      <c r="XCM39" s="569"/>
      <c r="XCN39" s="569"/>
      <c r="XCO39" s="569"/>
      <c r="XCP39" s="569"/>
      <c r="XCQ39" s="569"/>
      <c r="XCR39" s="569"/>
      <c r="XCS39" s="569"/>
      <c r="XCT39" s="569"/>
      <c r="XCU39" s="569"/>
      <c r="XCV39" s="569"/>
      <c r="XCW39" s="569"/>
      <c r="XCX39" s="569"/>
      <c r="XCY39" s="569"/>
      <c r="XCZ39" s="569"/>
      <c r="XDA39" s="569"/>
      <c r="XDB39" s="569"/>
      <c r="XDC39" s="569"/>
      <c r="XDD39" s="569"/>
      <c r="XDE39" s="569"/>
      <c r="XDF39" s="569"/>
      <c r="XDG39" s="569"/>
      <c r="XDH39" s="569"/>
      <c r="XDI39" s="569"/>
      <c r="XDJ39" s="569"/>
      <c r="XDK39" s="569"/>
      <c r="XDL39" s="569"/>
      <c r="XDM39" s="569"/>
      <c r="XDN39" s="569"/>
      <c r="XDO39" s="569"/>
      <c r="XDP39" s="569"/>
      <c r="XDQ39" s="569"/>
      <c r="XDR39" s="569"/>
      <c r="XDS39" s="569"/>
      <c r="XDT39" s="569"/>
      <c r="XDU39" s="569"/>
      <c r="XDV39" s="569"/>
      <c r="XDW39" s="569"/>
      <c r="XDX39" s="569"/>
      <c r="XDY39" s="569"/>
      <c r="XDZ39" s="569"/>
      <c r="XEA39" s="569"/>
      <c r="XEB39" s="569"/>
      <c r="XEC39" s="569"/>
      <c r="XED39" s="569"/>
      <c r="XEE39" s="569"/>
      <c r="XEF39" s="569"/>
      <c r="XEG39" s="569"/>
      <c r="XEH39" s="569"/>
      <c r="XEI39" s="569"/>
      <c r="XEJ39" s="569"/>
      <c r="XEK39" s="569"/>
      <c r="XEL39" s="569"/>
      <c r="XEM39" s="569"/>
      <c r="XEN39" s="569"/>
      <c r="XEO39" s="569"/>
      <c r="XEP39" s="569"/>
      <c r="XEQ39" s="569"/>
      <c r="XER39" s="569"/>
      <c r="XES39" s="569"/>
      <c r="XET39" s="569"/>
      <c r="XEU39" s="569"/>
      <c r="XEV39" s="569"/>
      <c r="XEW39" s="569"/>
      <c r="XEX39" s="569"/>
      <c r="XEY39" s="569"/>
      <c r="XEZ39" s="569"/>
      <c r="XFA39" s="569"/>
      <c r="XFB39" s="569"/>
      <c r="XFC39" s="569"/>
      <c r="XFD39" s="569"/>
    </row>
    <row r="40" s="568" customFormat="1" spans="1:16384">
      <c r="A40" s="569" t="s">
        <v>2093</v>
      </c>
      <c r="B40" s="569" t="s">
        <v>437</v>
      </c>
      <c r="C40" s="569" t="s">
        <v>2094</v>
      </c>
      <c r="D40" s="569">
        <v>40148.6</v>
      </c>
      <c r="E40" s="569">
        <v>60222.9</v>
      </c>
      <c r="F40" s="569" t="s">
        <v>1951</v>
      </c>
      <c r="G40" s="569" t="s">
        <v>1960</v>
      </c>
      <c r="H40" s="569" t="s">
        <v>1982</v>
      </c>
      <c r="I40" s="569">
        <v>1.5</v>
      </c>
      <c r="J40" s="569" t="s">
        <v>1955</v>
      </c>
      <c r="K40" s="573">
        <v>44600.0004976852</v>
      </c>
      <c r="L40" s="569" t="s">
        <v>1956</v>
      </c>
      <c r="M40" s="569" t="s">
        <v>2095</v>
      </c>
      <c r="N40" s="569">
        <v>3438.73</v>
      </c>
      <c r="O40" s="569">
        <v>57.1</v>
      </c>
      <c r="P40" s="569">
        <v>571</v>
      </c>
      <c r="Q40" s="569">
        <v>0</v>
      </c>
      <c r="R40" s="569">
        <f t="shared" si="1"/>
        <v>836</v>
      </c>
      <c r="S40" s="569"/>
      <c r="T40" s="569"/>
      <c r="U40" s="569"/>
      <c r="V40" s="569"/>
      <c r="W40" s="569"/>
      <c r="X40" s="569"/>
      <c r="Y40" s="569"/>
      <c r="Z40" s="569"/>
      <c r="AA40" s="569"/>
      <c r="AB40" s="569"/>
      <c r="AC40" s="569"/>
      <c r="AD40" s="569"/>
      <c r="AE40" s="569"/>
      <c r="AF40" s="569"/>
      <c r="AG40" s="569"/>
      <c r="AH40" s="569"/>
      <c r="AI40" s="569"/>
      <c r="AJ40" s="569"/>
      <c r="AK40" s="569"/>
      <c r="AL40" s="569"/>
      <c r="AM40" s="569"/>
      <c r="AN40" s="569"/>
      <c r="AO40" s="569"/>
      <c r="AP40" s="569"/>
      <c r="AQ40" s="569"/>
      <c r="AR40" s="569"/>
      <c r="AS40" s="569"/>
      <c r="AT40" s="569"/>
      <c r="AU40" s="569"/>
      <c r="AV40" s="569"/>
      <c r="AW40" s="569"/>
      <c r="AX40" s="569"/>
      <c r="AY40" s="569"/>
      <c r="AZ40" s="569"/>
      <c r="BA40" s="569"/>
      <c r="BB40" s="569"/>
      <c r="BC40" s="569"/>
      <c r="BD40" s="569"/>
      <c r="BE40" s="569"/>
      <c r="BF40" s="569"/>
      <c r="BG40" s="569"/>
      <c r="BH40" s="569"/>
      <c r="BI40" s="569"/>
      <c r="BJ40" s="569"/>
      <c r="BK40" s="569"/>
      <c r="BL40" s="569"/>
      <c r="BM40" s="569"/>
      <c r="BN40" s="569"/>
      <c r="BO40" s="569"/>
      <c r="BP40" s="569"/>
      <c r="BQ40" s="569"/>
      <c r="BR40" s="569"/>
      <c r="BS40" s="569"/>
      <c r="BT40" s="569"/>
      <c r="BU40" s="569"/>
      <c r="BV40" s="569"/>
      <c r="BW40" s="569"/>
      <c r="BX40" s="569"/>
      <c r="BY40" s="569"/>
      <c r="BZ40" s="569"/>
      <c r="CA40" s="569"/>
      <c r="CB40" s="569"/>
      <c r="CC40" s="569"/>
      <c r="CD40" s="569"/>
      <c r="CE40" s="569"/>
      <c r="CF40" s="569"/>
      <c r="CG40" s="569"/>
      <c r="CH40" s="569"/>
      <c r="CI40" s="569"/>
      <c r="CJ40" s="569"/>
      <c r="CK40" s="569"/>
      <c r="CL40" s="569"/>
      <c r="CM40" s="569"/>
      <c r="CN40" s="569"/>
      <c r="CO40" s="569"/>
      <c r="CP40" s="569"/>
      <c r="CQ40" s="569"/>
      <c r="CR40" s="569"/>
      <c r="CS40" s="569"/>
      <c r="CT40" s="569"/>
      <c r="CU40" s="569"/>
      <c r="CV40" s="569"/>
      <c r="CW40" s="569"/>
      <c r="CX40" s="569"/>
      <c r="CY40" s="569"/>
      <c r="CZ40" s="569"/>
      <c r="DA40" s="569"/>
      <c r="DB40" s="569"/>
      <c r="DC40" s="569"/>
      <c r="DD40" s="569"/>
      <c r="DE40" s="569"/>
      <c r="DF40" s="569"/>
      <c r="DG40" s="569"/>
      <c r="DH40" s="569"/>
      <c r="DI40" s="569"/>
      <c r="DJ40" s="569"/>
      <c r="DK40" s="569"/>
      <c r="DL40" s="569"/>
      <c r="DM40" s="569"/>
      <c r="DN40" s="569"/>
      <c r="DO40" s="569"/>
      <c r="DP40" s="569"/>
      <c r="DQ40" s="569"/>
      <c r="DR40" s="569"/>
      <c r="DS40" s="569"/>
      <c r="DT40" s="569"/>
      <c r="DU40" s="569"/>
      <c r="DV40" s="569"/>
      <c r="DW40" s="569"/>
      <c r="DX40" s="569"/>
      <c r="DY40" s="569"/>
      <c r="DZ40" s="569"/>
      <c r="EA40" s="569"/>
      <c r="EB40" s="569"/>
      <c r="EC40" s="569"/>
      <c r="ED40" s="569"/>
      <c r="EE40" s="569"/>
      <c r="EF40" s="569"/>
      <c r="EG40" s="569"/>
      <c r="EH40" s="569"/>
      <c r="EI40" s="569"/>
      <c r="EJ40" s="569"/>
      <c r="EK40" s="569"/>
      <c r="EL40" s="569"/>
      <c r="EM40" s="569"/>
      <c r="EN40" s="569"/>
      <c r="EO40" s="569"/>
      <c r="EP40" s="569"/>
      <c r="EQ40" s="569"/>
      <c r="ER40" s="569"/>
      <c r="ES40" s="569"/>
      <c r="ET40" s="569"/>
      <c r="EU40" s="569"/>
      <c r="EV40" s="569"/>
      <c r="EW40" s="569"/>
      <c r="EX40" s="569"/>
      <c r="EY40" s="569"/>
      <c r="EZ40" s="569"/>
      <c r="FA40" s="569"/>
      <c r="FB40" s="569"/>
      <c r="FC40" s="569"/>
      <c r="FD40" s="569"/>
      <c r="FE40" s="569"/>
      <c r="FF40" s="569"/>
      <c r="FG40" s="569"/>
      <c r="FH40" s="569"/>
      <c r="FI40" s="569"/>
      <c r="FJ40" s="569"/>
      <c r="FK40" s="569"/>
      <c r="FL40" s="569"/>
      <c r="FM40" s="569"/>
      <c r="FN40" s="569"/>
      <c r="FO40" s="569"/>
      <c r="FP40" s="569"/>
      <c r="FQ40" s="569"/>
      <c r="FR40" s="569"/>
      <c r="FS40" s="569"/>
      <c r="FT40" s="569"/>
      <c r="FU40" s="569"/>
      <c r="FV40" s="569"/>
      <c r="FW40" s="569"/>
      <c r="FX40" s="569"/>
      <c r="FY40" s="569"/>
      <c r="FZ40" s="569"/>
      <c r="GA40" s="569"/>
      <c r="GB40" s="569"/>
      <c r="GC40" s="569"/>
      <c r="GD40" s="569"/>
      <c r="GE40" s="569"/>
      <c r="GF40" s="569"/>
      <c r="GG40" s="569"/>
      <c r="GH40" s="569"/>
      <c r="GI40" s="569"/>
      <c r="GJ40" s="569"/>
      <c r="GK40" s="569"/>
      <c r="GL40" s="569"/>
      <c r="GM40" s="569"/>
      <c r="GN40" s="569"/>
      <c r="GO40" s="569"/>
      <c r="GP40" s="569"/>
      <c r="GQ40" s="569"/>
      <c r="GR40" s="569"/>
      <c r="GS40" s="569"/>
      <c r="GT40" s="569"/>
      <c r="GU40" s="569"/>
      <c r="GV40" s="569"/>
      <c r="GW40" s="569"/>
      <c r="GX40" s="569"/>
      <c r="GY40" s="569"/>
      <c r="GZ40" s="569"/>
      <c r="HA40" s="569"/>
      <c r="HB40" s="569"/>
      <c r="HC40" s="569"/>
      <c r="HD40" s="569"/>
      <c r="HE40" s="569"/>
      <c r="HF40" s="569"/>
      <c r="HG40" s="569"/>
      <c r="HH40" s="569"/>
      <c r="HI40" s="569"/>
      <c r="HJ40" s="569"/>
      <c r="HK40" s="569"/>
      <c r="HL40" s="569"/>
      <c r="HM40" s="569"/>
      <c r="HN40" s="569"/>
      <c r="HO40" s="569"/>
      <c r="HP40" s="569"/>
      <c r="HQ40" s="569"/>
      <c r="HR40" s="569"/>
      <c r="HS40" s="569"/>
      <c r="HT40" s="569"/>
      <c r="HU40" s="569"/>
      <c r="HV40" s="569"/>
      <c r="HW40" s="569"/>
      <c r="HX40" s="569"/>
      <c r="HY40" s="569"/>
      <c r="HZ40" s="569"/>
      <c r="IA40" s="569"/>
      <c r="IB40" s="569"/>
      <c r="IC40" s="569"/>
      <c r="ID40" s="569"/>
      <c r="IE40" s="569"/>
      <c r="IF40" s="569"/>
      <c r="IG40" s="569"/>
      <c r="IH40" s="569"/>
      <c r="II40" s="569"/>
      <c r="IJ40" s="569"/>
      <c r="IK40" s="569"/>
      <c r="IL40" s="569"/>
      <c r="IM40" s="569"/>
      <c r="IN40" s="569"/>
      <c r="IO40" s="569"/>
      <c r="IP40" s="569"/>
      <c r="IQ40" s="569"/>
      <c r="IR40" s="569"/>
      <c r="IS40" s="569"/>
      <c r="IT40" s="569"/>
      <c r="IU40" s="569"/>
      <c r="IV40" s="569"/>
      <c r="IW40" s="569"/>
      <c r="IX40" s="569"/>
      <c r="IY40" s="569"/>
      <c r="IZ40" s="569"/>
      <c r="JA40" s="569"/>
      <c r="JB40" s="569"/>
      <c r="JC40" s="569"/>
      <c r="JD40" s="569"/>
      <c r="JE40" s="569"/>
      <c r="JF40" s="569"/>
      <c r="JG40" s="569"/>
      <c r="JH40" s="569"/>
      <c r="JI40" s="569"/>
      <c r="JJ40" s="569"/>
      <c r="JK40" s="569"/>
      <c r="JL40" s="569"/>
      <c r="JM40" s="569"/>
      <c r="JN40" s="569"/>
      <c r="JO40" s="569"/>
      <c r="JP40" s="569"/>
      <c r="JQ40" s="569"/>
      <c r="JR40" s="569"/>
      <c r="JS40" s="569"/>
      <c r="JT40" s="569"/>
      <c r="JU40" s="569"/>
      <c r="JV40" s="569"/>
      <c r="JW40" s="569"/>
      <c r="JX40" s="569"/>
      <c r="JY40" s="569"/>
      <c r="JZ40" s="569"/>
      <c r="KA40" s="569"/>
      <c r="KB40" s="569"/>
      <c r="KC40" s="569"/>
      <c r="KD40" s="569"/>
      <c r="KE40" s="569"/>
      <c r="KF40" s="569"/>
      <c r="KG40" s="569"/>
      <c r="KH40" s="569"/>
      <c r="KI40" s="569"/>
      <c r="KJ40" s="569"/>
      <c r="KK40" s="569"/>
      <c r="KL40" s="569"/>
      <c r="KM40" s="569"/>
      <c r="KN40" s="569"/>
      <c r="KO40" s="569"/>
      <c r="KP40" s="569"/>
      <c r="KQ40" s="569"/>
      <c r="KR40" s="569"/>
      <c r="KS40" s="569"/>
      <c r="KT40" s="569"/>
      <c r="KU40" s="569"/>
      <c r="KV40" s="569"/>
      <c r="KW40" s="569"/>
      <c r="KX40" s="569"/>
      <c r="KY40" s="569"/>
      <c r="KZ40" s="569"/>
      <c r="LA40" s="569"/>
      <c r="LB40" s="569"/>
      <c r="LC40" s="569"/>
      <c r="LD40" s="569"/>
      <c r="LE40" s="569"/>
      <c r="LF40" s="569"/>
      <c r="LG40" s="569"/>
      <c r="LH40" s="569"/>
      <c r="LI40" s="569"/>
      <c r="LJ40" s="569"/>
      <c r="LK40" s="569"/>
      <c r="LL40" s="569"/>
      <c r="LM40" s="569"/>
      <c r="LN40" s="569"/>
      <c r="LO40" s="569"/>
      <c r="LP40" s="569"/>
      <c r="LQ40" s="569"/>
      <c r="LR40" s="569"/>
      <c r="LS40" s="569"/>
      <c r="LT40" s="569"/>
      <c r="LU40" s="569"/>
      <c r="LV40" s="569"/>
      <c r="LW40" s="569"/>
      <c r="LX40" s="569"/>
      <c r="LY40" s="569"/>
      <c r="LZ40" s="569"/>
      <c r="MA40" s="569"/>
      <c r="MB40" s="569"/>
      <c r="MC40" s="569"/>
      <c r="MD40" s="569"/>
      <c r="ME40" s="569"/>
      <c r="MF40" s="569"/>
      <c r="MG40" s="569"/>
      <c r="MH40" s="569"/>
      <c r="MI40" s="569"/>
      <c r="MJ40" s="569"/>
      <c r="MK40" s="569"/>
      <c r="ML40" s="569"/>
      <c r="MM40" s="569"/>
      <c r="MN40" s="569"/>
      <c r="MO40" s="569"/>
      <c r="MP40" s="569"/>
      <c r="MQ40" s="569"/>
      <c r="MR40" s="569"/>
      <c r="MS40" s="569"/>
      <c r="MT40" s="569"/>
      <c r="MU40" s="569"/>
      <c r="MV40" s="569"/>
      <c r="MW40" s="569"/>
      <c r="MX40" s="569"/>
      <c r="MY40" s="569"/>
      <c r="MZ40" s="569"/>
      <c r="NA40" s="569"/>
      <c r="NB40" s="569"/>
      <c r="NC40" s="569"/>
      <c r="ND40" s="569"/>
      <c r="NE40" s="569"/>
      <c r="NF40" s="569"/>
      <c r="NG40" s="569"/>
      <c r="NH40" s="569"/>
      <c r="NI40" s="569"/>
      <c r="NJ40" s="569"/>
      <c r="NK40" s="569"/>
      <c r="NL40" s="569"/>
      <c r="NM40" s="569"/>
      <c r="NN40" s="569"/>
      <c r="NO40" s="569"/>
      <c r="NP40" s="569"/>
      <c r="NQ40" s="569"/>
      <c r="NR40" s="569"/>
      <c r="NS40" s="569"/>
      <c r="NT40" s="569"/>
      <c r="NU40" s="569"/>
      <c r="NV40" s="569"/>
      <c r="NW40" s="569"/>
      <c r="NX40" s="569"/>
      <c r="NY40" s="569"/>
      <c r="NZ40" s="569"/>
      <c r="OA40" s="569"/>
      <c r="OB40" s="569"/>
      <c r="OC40" s="569"/>
      <c r="OD40" s="569"/>
      <c r="OE40" s="569"/>
      <c r="OF40" s="569"/>
      <c r="OG40" s="569"/>
      <c r="OH40" s="569"/>
      <c r="OI40" s="569"/>
      <c r="OJ40" s="569"/>
      <c r="OK40" s="569"/>
      <c r="OL40" s="569"/>
      <c r="OM40" s="569"/>
      <c r="ON40" s="569"/>
      <c r="OO40" s="569"/>
      <c r="OP40" s="569"/>
      <c r="OQ40" s="569"/>
      <c r="OR40" s="569"/>
      <c r="OS40" s="569"/>
      <c r="OT40" s="569"/>
      <c r="OU40" s="569"/>
      <c r="OV40" s="569"/>
      <c r="OW40" s="569"/>
      <c r="OX40" s="569"/>
      <c r="OY40" s="569"/>
      <c r="OZ40" s="569"/>
      <c r="PA40" s="569"/>
      <c r="PB40" s="569"/>
      <c r="PC40" s="569"/>
      <c r="PD40" s="569"/>
      <c r="PE40" s="569"/>
      <c r="PF40" s="569"/>
      <c r="PG40" s="569"/>
      <c r="PH40" s="569"/>
      <c r="PI40" s="569"/>
      <c r="PJ40" s="569"/>
      <c r="PK40" s="569"/>
      <c r="PL40" s="569"/>
      <c r="PM40" s="569"/>
      <c r="PN40" s="569"/>
      <c r="PO40" s="569"/>
      <c r="PP40" s="569"/>
      <c r="PQ40" s="569"/>
      <c r="PR40" s="569"/>
      <c r="PS40" s="569"/>
      <c r="PT40" s="569"/>
      <c r="PU40" s="569"/>
      <c r="PV40" s="569"/>
      <c r="PW40" s="569"/>
      <c r="PX40" s="569"/>
      <c r="PY40" s="569"/>
      <c r="PZ40" s="569"/>
      <c r="QA40" s="569"/>
      <c r="QB40" s="569"/>
      <c r="QC40" s="569"/>
      <c r="QD40" s="569"/>
      <c r="QE40" s="569"/>
      <c r="QF40" s="569"/>
      <c r="QG40" s="569"/>
      <c r="QH40" s="569"/>
      <c r="QI40" s="569"/>
      <c r="QJ40" s="569"/>
      <c r="QK40" s="569"/>
      <c r="QL40" s="569"/>
      <c r="QM40" s="569"/>
      <c r="QN40" s="569"/>
      <c r="QO40" s="569"/>
      <c r="QP40" s="569"/>
      <c r="QQ40" s="569"/>
      <c r="QR40" s="569"/>
      <c r="QS40" s="569"/>
      <c r="QT40" s="569"/>
      <c r="QU40" s="569"/>
      <c r="QV40" s="569"/>
      <c r="QW40" s="569"/>
      <c r="QX40" s="569"/>
      <c r="QY40" s="569"/>
      <c r="QZ40" s="569"/>
      <c r="RA40" s="569"/>
      <c r="RB40" s="569"/>
      <c r="RC40" s="569"/>
      <c r="RD40" s="569"/>
      <c r="RE40" s="569"/>
      <c r="RF40" s="569"/>
      <c r="RG40" s="569"/>
      <c r="RH40" s="569"/>
      <c r="RI40" s="569"/>
      <c r="RJ40" s="569"/>
      <c r="RK40" s="569"/>
      <c r="RL40" s="569"/>
      <c r="RM40" s="569"/>
      <c r="RN40" s="569"/>
      <c r="RO40" s="569"/>
      <c r="RP40" s="569"/>
      <c r="RQ40" s="569"/>
      <c r="RR40" s="569"/>
      <c r="RS40" s="569"/>
      <c r="RT40" s="569"/>
      <c r="RU40" s="569"/>
      <c r="RV40" s="569"/>
      <c r="RW40" s="569"/>
      <c r="RX40" s="569"/>
      <c r="RY40" s="569"/>
      <c r="RZ40" s="569"/>
      <c r="SA40" s="569"/>
      <c r="SB40" s="569"/>
      <c r="SC40" s="569"/>
      <c r="SD40" s="569"/>
      <c r="SE40" s="569"/>
      <c r="SF40" s="569"/>
      <c r="SG40" s="569"/>
      <c r="SH40" s="569"/>
      <c r="SI40" s="569"/>
      <c r="SJ40" s="569"/>
      <c r="SK40" s="569"/>
      <c r="SL40" s="569"/>
      <c r="SM40" s="569"/>
      <c r="SN40" s="569"/>
      <c r="SO40" s="569"/>
      <c r="SP40" s="569"/>
      <c r="SQ40" s="569"/>
      <c r="SR40" s="569"/>
      <c r="SS40" s="569"/>
      <c r="ST40" s="569"/>
      <c r="SU40" s="569"/>
      <c r="SV40" s="569"/>
      <c r="SW40" s="569"/>
      <c r="SX40" s="569"/>
      <c r="SY40" s="569"/>
      <c r="SZ40" s="569"/>
      <c r="TA40" s="569"/>
      <c r="TB40" s="569"/>
      <c r="TC40" s="569"/>
      <c r="TD40" s="569"/>
      <c r="TE40" s="569"/>
      <c r="TF40" s="569"/>
      <c r="TG40" s="569"/>
      <c r="TH40" s="569"/>
      <c r="TI40" s="569"/>
      <c r="TJ40" s="569"/>
      <c r="TK40" s="569"/>
      <c r="TL40" s="569"/>
      <c r="TM40" s="569"/>
      <c r="TN40" s="569"/>
      <c r="TO40" s="569"/>
      <c r="TP40" s="569"/>
      <c r="TQ40" s="569"/>
      <c r="TR40" s="569"/>
      <c r="TS40" s="569"/>
      <c r="TT40" s="569"/>
      <c r="TU40" s="569"/>
      <c r="TV40" s="569"/>
      <c r="TW40" s="569"/>
      <c r="TX40" s="569"/>
      <c r="TY40" s="569"/>
      <c r="TZ40" s="569"/>
      <c r="UA40" s="569"/>
      <c r="UB40" s="569"/>
      <c r="UC40" s="569"/>
      <c r="UD40" s="569"/>
      <c r="UE40" s="569"/>
      <c r="UF40" s="569"/>
      <c r="UG40" s="569"/>
      <c r="UH40" s="569"/>
      <c r="UI40" s="569"/>
      <c r="UJ40" s="569"/>
      <c r="UK40" s="569"/>
      <c r="UL40" s="569"/>
      <c r="UM40" s="569"/>
      <c r="UN40" s="569"/>
      <c r="UO40" s="569"/>
      <c r="UP40" s="569"/>
      <c r="UQ40" s="569"/>
      <c r="UR40" s="569"/>
      <c r="US40" s="569"/>
      <c r="UT40" s="569"/>
      <c r="UU40" s="569"/>
      <c r="UV40" s="569"/>
      <c r="UW40" s="569"/>
      <c r="UX40" s="569"/>
      <c r="UY40" s="569"/>
      <c r="UZ40" s="569"/>
      <c r="VA40" s="569"/>
      <c r="VB40" s="569"/>
      <c r="VC40" s="569"/>
      <c r="VD40" s="569"/>
      <c r="VE40" s="569"/>
      <c r="VF40" s="569"/>
      <c r="VG40" s="569"/>
      <c r="VH40" s="569"/>
      <c r="VI40" s="569"/>
      <c r="VJ40" s="569"/>
      <c r="VK40" s="569"/>
      <c r="VL40" s="569"/>
      <c r="VM40" s="569"/>
      <c r="VN40" s="569"/>
      <c r="VO40" s="569"/>
      <c r="VP40" s="569"/>
      <c r="VQ40" s="569"/>
      <c r="VR40" s="569"/>
      <c r="VS40" s="569"/>
      <c r="VT40" s="569"/>
      <c r="VU40" s="569"/>
      <c r="VV40" s="569"/>
      <c r="VW40" s="569"/>
      <c r="VX40" s="569"/>
      <c r="VY40" s="569"/>
      <c r="VZ40" s="569"/>
      <c r="WA40" s="569"/>
      <c r="WB40" s="569"/>
      <c r="WC40" s="569"/>
      <c r="WD40" s="569"/>
      <c r="WE40" s="569"/>
      <c r="WF40" s="569"/>
      <c r="WG40" s="569"/>
      <c r="WH40" s="569"/>
      <c r="WI40" s="569"/>
      <c r="WJ40" s="569"/>
      <c r="WK40" s="569"/>
      <c r="WL40" s="569"/>
      <c r="WM40" s="569"/>
      <c r="WN40" s="569"/>
      <c r="WO40" s="569"/>
      <c r="WP40" s="569"/>
      <c r="WQ40" s="569"/>
      <c r="WR40" s="569"/>
      <c r="WS40" s="569"/>
      <c r="WT40" s="569"/>
      <c r="WU40" s="569"/>
      <c r="WV40" s="569"/>
      <c r="WW40" s="569"/>
      <c r="WX40" s="569"/>
      <c r="WY40" s="569"/>
      <c r="WZ40" s="569"/>
      <c r="XA40" s="569"/>
      <c r="XB40" s="569"/>
      <c r="XC40" s="569"/>
      <c r="XD40" s="569"/>
      <c r="XE40" s="569"/>
      <c r="XF40" s="569"/>
      <c r="XG40" s="569"/>
      <c r="XH40" s="569"/>
      <c r="XI40" s="569"/>
      <c r="XJ40" s="569"/>
      <c r="XK40" s="569"/>
      <c r="XL40" s="569"/>
      <c r="XM40" s="569"/>
      <c r="XN40" s="569"/>
      <c r="XO40" s="569"/>
      <c r="XP40" s="569"/>
      <c r="XQ40" s="569"/>
      <c r="XR40" s="569"/>
      <c r="XS40" s="569"/>
      <c r="XT40" s="569"/>
      <c r="XU40" s="569"/>
      <c r="XV40" s="569"/>
      <c r="XW40" s="569"/>
      <c r="XX40" s="569"/>
      <c r="XY40" s="569"/>
      <c r="XZ40" s="569"/>
      <c r="YA40" s="569"/>
      <c r="YB40" s="569"/>
      <c r="YC40" s="569"/>
      <c r="YD40" s="569"/>
      <c r="YE40" s="569"/>
      <c r="YF40" s="569"/>
      <c r="YG40" s="569"/>
      <c r="YH40" s="569"/>
      <c r="YI40" s="569"/>
      <c r="YJ40" s="569"/>
      <c r="YK40" s="569"/>
      <c r="YL40" s="569"/>
      <c r="YM40" s="569"/>
      <c r="YN40" s="569"/>
      <c r="YO40" s="569"/>
      <c r="YP40" s="569"/>
      <c r="YQ40" s="569"/>
      <c r="YR40" s="569"/>
      <c r="YS40" s="569"/>
      <c r="YT40" s="569"/>
      <c r="YU40" s="569"/>
      <c r="YV40" s="569"/>
      <c r="YW40" s="569"/>
      <c r="YX40" s="569"/>
      <c r="YY40" s="569"/>
      <c r="YZ40" s="569"/>
      <c r="ZA40" s="569"/>
      <c r="ZB40" s="569"/>
      <c r="ZC40" s="569"/>
      <c r="ZD40" s="569"/>
      <c r="ZE40" s="569"/>
      <c r="ZF40" s="569"/>
      <c r="ZG40" s="569"/>
      <c r="ZH40" s="569"/>
      <c r="ZI40" s="569"/>
      <c r="ZJ40" s="569"/>
      <c r="ZK40" s="569"/>
      <c r="ZL40" s="569"/>
      <c r="ZM40" s="569"/>
      <c r="ZN40" s="569"/>
      <c r="ZO40" s="569"/>
      <c r="ZP40" s="569"/>
      <c r="ZQ40" s="569"/>
      <c r="ZR40" s="569"/>
      <c r="ZS40" s="569"/>
      <c r="ZT40" s="569"/>
      <c r="ZU40" s="569"/>
      <c r="ZV40" s="569"/>
      <c r="ZW40" s="569"/>
      <c r="ZX40" s="569"/>
      <c r="ZY40" s="569"/>
      <c r="ZZ40" s="569"/>
      <c r="AAA40" s="569"/>
      <c r="AAB40" s="569"/>
      <c r="AAC40" s="569"/>
      <c r="AAD40" s="569"/>
      <c r="AAE40" s="569"/>
      <c r="AAF40" s="569"/>
      <c r="AAG40" s="569"/>
      <c r="AAH40" s="569"/>
      <c r="AAI40" s="569"/>
      <c r="AAJ40" s="569"/>
      <c r="AAK40" s="569"/>
      <c r="AAL40" s="569"/>
      <c r="AAM40" s="569"/>
      <c r="AAN40" s="569"/>
      <c r="AAO40" s="569"/>
      <c r="AAP40" s="569"/>
      <c r="AAQ40" s="569"/>
      <c r="AAR40" s="569"/>
      <c r="AAS40" s="569"/>
      <c r="AAT40" s="569"/>
      <c r="AAU40" s="569"/>
      <c r="AAV40" s="569"/>
      <c r="AAW40" s="569"/>
      <c r="AAX40" s="569"/>
      <c r="AAY40" s="569"/>
      <c r="AAZ40" s="569"/>
      <c r="ABA40" s="569"/>
      <c r="ABB40" s="569"/>
      <c r="ABC40" s="569"/>
      <c r="ABD40" s="569"/>
      <c r="ABE40" s="569"/>
      <c r="ABF40" s="569"/>
      <c r="ABG40" s="569"/>
      <c r="ABH40" s="569"/>
      <c r="ABI40" s="569"/>
      <c r="ABJ40" s="569"/>
      <c r="ABK40" s="569"/>
      <c r="ABL40" s="569"/>
      <c r="ABM40" s="569"/>
      <c r="ABN40" s="569"/>
      <c r="ABO40" s="569"/>
      <c r="ABP40" s="569"/>
      <c r="ABQ40" s="569"/>
      <c r="ABR40" s="569"/>
      <c r="ABS40" s="569"/>
      <c r="ABT40" s="569"/>
      <c r="ABU40" s="569"/>
      <c r="ABV40" s="569"/>
      <c r="ABW40" s="569"/>
      <c r="ABX40" s="569"/>
      <c r="ABY40" s="569"/>
      <c r="ABZ40" s="569"/>
      <c r="ACA40" s="569"/>
      <c r="ACB40" s="569"/>
      <c r="ACC40" s="569"/>
      <c r="ACD40" s="569"/>
      <c r="ACE40" s="569"/>
      <c r="ACF40" s="569"/>
      <c r="ACG40" s="569"/>
      <c r="ACH40" s="569"/>
      <c r="ACI40" s="569"/>
      <c r="ACJ40" s="569"/>
      <c r="ACK40" s="569"/>
      <c r="ACL40" s="569"/>
      <c r="ACM40" s="569"/>
      <c r="ACN40" s="569"/>
      <c r="ACO40" s="569"/>
      <c r="ACP40" s="569"/>
      <c r="ACQ40" s="569"/>
      <c r="ACR40" s="569"/>
      <c r="ACS40" s="569"/>
      <c r="ACT40" s="569"/>
      <c r="ACU40" s="569"/>
      <c r="ACV40" s="569"/>
      <c r="ACW40" s="569"/>
      <c r="ACX40" s="569"/>
      <c r="ACY40" s="569"/>
      <c r="ACZ40" s="569"/>
      <c r="ADA40" s="569"/>
      <c r="ADB40" s="569"/>
      <c r="ADC40" s="569"/>
      <c r="ADD40" s="569"/>
      <c r="ADE40" s="569"/>
      <c r="ADF40" s="569"/>
      <c r="ADG40" s="569"/>
      <c r="ADH40" s="569"/>
      <c r="ADI40" s="569"/>
      <c r="ADJ40" s="569"/>
      <c r="ADK40" s="569"/>
      <c r="ADL40" s="569"/>
      <c r="ADM40" s="569"/>
      <c r="ADN40" s="569"/>
      <c r="ADO40" s="569"/>
      <c r="ADP40" s="569"/>
      <c r="ADQ40" s="569"/>
      <c r="ADR40" s="569"/>
      <c r="ADS40" s="569"/>
      <c r="ADT40" s="569"/>
      <c r="ADU40" s="569"/>
      <c r="ADV40" s="569"/>
      <c r="ADW40" s="569"/>
      <c r="ADX40" s="569"/>
      <c r="ADY40" s="569"/>
      <c r="ADZ40" s="569"/>
      <c r="AEA40" s="569"/>
      <c r="AEB40" s="569"/>
      <c r="AEC40" s="569"/>
      <c r="AED40" s="569"/>
      <c r="AEE40" s="569"/>
      <c r="AEF40" s="569"/>
      <c r="AEG40" s="569"/>
      <c r="AEH40" s="569"/>
      <c r="AEI40" s="569"/>
      <c r="AEJ40" s="569"/>
      <c r="AEK40" s="569"/>
      <c r="AEL40" s="569"/>
      <c r="AEM40" s="569"/>
      <c r="AEN40" s="569"/>
      <c r="AEO40" s="569"/>
      <c r="AEP40" s="569"/>
      <c r="AEQ40" s="569"/>
      <c r="AER40" s="569"/>
      <c r="AES40" s="569"/>
      <c r="AET40" s="569"/>
      <c r="AEU40" s="569"/>
      <c r="AEV40" s="569"/>
      <c r="AEW40" s="569"/>
      <c r="AEX40" s="569"/>
      <c r="AEY40" s="569"/>
      <c r="AEZ40" s="569"/>
      <c r="AFA40" s="569"/>
      <c r="AFB40" s="569"/>
      <c r="AFC40" s="569"/>
      <c r="AFD40" s="569"/>
      <c r="AFE40" s="569"/>
      <c r="AFF40" s="569"/>
      <c r="AFG40" s="569"/>
      <c r="AFH40" s="569"/>
      <c r="AFI40" s="569"/>
      <c r="AFJ40" s="569"/>
      <c r="AFK40" s="569"/>
      <c r="AFL40" s="569"/>
      <c r="AFM40" s="569"/>
      <c r="AFN40" s="569"/>
      <c r="AFO40" s="569"/>
      <c r="AFP40" s="569"/>
      <c r="AFQ40" s="569"/>
      <c r="AFR40" s="569"/>
      <c r="AFS40" s="569"/>
      <c r="AFT40" s="569"/>
      <c r="AFU40" s="569"/>
      <c r="AFV40" s="569"/>
      <c r="AFW40" s="569"/>
      <c r="AFX40" s="569"/>
      <c r="AFY40" s="569"/>
      <c r="AFZ40" s="569"/>
      <c r="AGA40" s="569"/>
      <c r="AGB40" s="569"/>
      <c r="AGC40" s="569"/>
      <c r="AGD40" s="569"/>
      <c r="AGE40" s="569"/>
      <c r="AGF40" s="569"/>
      <c r="AGG40" s="569"/>
      <c r="AGH40" s="569"/>
      <c r="AGI40" s="569"/>
      <c r="AGJ40" s="569"/>
      <c r="AGK40" s="569"/>
      <c r="AGL40" s="569"/>
      <c r="AGM40" s="569"/>
      <c r="AGN40" s="569"/>
      <c r="AGO40" s="569"/>
      <c r="AGP40" s="569"/>
      <c r="AGQ40" s="569"/>
      <c r="AGR40" s="569"/>
      <c r="AGS40" s="569"/>
      <c r="AGT40" s="569"/>
      <c r="AGU40" s="569"/>
      <c r="AGV40" s="569"/>
      <c r="AGW40" s="569"/>
      <c r="AGX40" s="569"/>
      <c r="AGY40" s="569"/>
      <c r="AGZ40" s="569"/>
      <c r="AHA40" s="569"/>
      <c r="AHB40" s="569"/>
      <c r="AHC40" s="569"/>
      <c r="AHD40" s="569"/>
      <c r="AHE40" s="569"/>
      <c r="AHF40" s="569"/>
      <c r="AHG40" s="569"/>
      <c r="AHH40" s="569"/>
      <c r="AHI40" s="569"/>
      <c r="AHJ40" s="569"/>
      <c r="AHK40" s="569"/>
      <c r="AHL40" s="569"/>
      <c r="AHM40" s="569"/>
      <c r="AHN40" s="569"/>
      <c r="AHO40" s="569"/>
      <c r="AHP40" s="569"/>
      <c r="AHQ40" s="569"/>
      <c r="AHR40" s="569"/>
      <c r="AHS40" s="569"/>
      <c r="AHT40" s="569"/>
      <c r="AHU40" s="569"/>
      <c r="AHV40" s="569"/>
      <c r="AHW40" s="569"/>
      <c r="AHX40" s="569"/>
      <c r="AHY40" s="569"/>
      <c r="AHZ40" s="569"/>
      <c r="AIA40" s="569"/>
      <c r="AIB40" s="569"/>
      <c r="AIC40" s="569"/>
      <c r="AID40" s="569"/>
      <c r="AIE40" s="569"/>
      <c r="AIF40" s="569"/>
      <c r="AIG40" s="569"/>
      <c r="AIH40" s="569"/>
      <c r="AII40" s="569"/>
      <c r="AIJ40" s="569"/>
      <c r="AIK40" s="569"/>
      <c r="AIL40" s="569"/>
      <c r="AIM40" s="569"/>
      <c r="AIN40" s="569"/>
      <c r="AIO40" s="569"/>
      <c r="AIP40" s="569"/>
      <c r="AIQ40" s="569"/>
      <c r="AIR40" s="569"/>
      <c r="AIS40" s="569"/>
      <c r="AIT40" s="569"/>
      <c r="AIU40" s="569"/>
      <c r="AIV40" s="569"/>
      <c r="AIW40" s="569"/>
      <c r="AIX40" s="569"/>
      <c r="AIY40" s="569"/>
      <c r="AIZ40" s="569"/>
      <c r="AJA40" s="569"/>
      <c r="AJB40" s="569"/>
      <c r="AJC40" s="569"/>
      <c r="AJD40" s="569"/>
      <c r="AJE40" s="569"/>
      <c r="AJF40" s="569"/>
      <c r="AJG40" s="569"/>
      <c r="AJH40" s="569"/>
      <c r="AJI40" s="569"/>
      <c r="AJJ40" s="569"/>
      <c r="AJK40" s="569"/>
      <c r="AJL40" s="569"/>
      <c r="AJM40" s="569"/>
      <c r="AJN40" s="569"/>
      <c r="AJO40" s="569"/>
      <c r="AJP40" s="569"/>
      <c r="AJQ40" s="569"/>
      <c r="AJR40" s="569"/>
      <c r="AJS40" s="569"/>
      <c r="AJT40" s="569"/>
      <c r="AJU40" s="569"/>
      <c r="AJV40" s="569"/>
      <c r="AJW40" s="569"/>
      <c r="AJX40" s="569"/>
      <c r="AJY40" s="569"/>
      <c r="AJZ40" s="569"/>
      <c r="AKA40" s="569"/>
      <c r="AKB40" s="569"/>
      <c r="AKC40" s="569"/>
      <c r="AKD40" s="569"/>
      <c r="AKE40" s="569"/>
      <c r="AKF40" s="569"/>
      <c r="AKG40" s="569"/>
      <c r="AKH40" s="569"/>
      <c r="AKI40" s="569"/>
      <c r="AKJ40" s="569"/>
      <c r="AKK40" s="569"/>
      <c r="AKL40" s="569"/>
      <c r="AKM40" s="569"/>
      <c r="AKN40" s="569"/>
      <c r="AKO40" s="569"/>
      <c r="AKP40" s="569"/>
      <c r="AKQ40" s="569"/>
      <c r="AKR40" s="569"/>
      <c r="AKS40" s="569"/>
      <c r="AKT40" s="569"/>
      <c r="AKU40" s="569"/>
      <c r="AKV40" s="569"/>
      <c r="AKW40" s="569"/>
      <c r="AKX40" s="569"/>
      <c r="AKY40" s="569"/>
      <c r="AKZ40" s="569"/>
      <c r="ALA40" s="569"/>
      <c r="ALB40" s="569"/>
      <c r="ALC40" s="569"/>
      <c r="ALD40" s="569"/>
      <c r="ALE40" s="569"/>
      <c r="ALF40" s="569"/>
      <c r="ALG40" s="569"/>
      <c r="ALH40" s="569"/>
      <c r="ALI40" s="569"/>
      <c r="ALJ40" s="569"/>
      <c r="ALK40" s="569"/>
      <c r="ALL40" s="569"/>
      <c r="ALM40" s="569"/>
      <c r="ALN40" s="569"/>
      <c r="ALO40" s="569"/>
      <c r="ALP40" s="569"/>
      <c r="ALQ40" s="569"/>
      <c r="ALR40" s="569"/>
      <c r="ALS40" s="569"/>
      <c r="ALT40" s="569"/>
      <c r="ALU40" s="569"/>
      <c r="ALV40" s="569"/>
      <c r="ALW40" s="569"/>
      <c r="ALX40" s="569"/>
      <c r="ALY40" s="569"/>
      <c r="ALZ40" s="569"/>
      <c r="AMA40" s="569"/>
      <c r="AMB40" s="569"/>
      <c r="AMC40" s="569"/>
      <c r="AMD40" s="569"/>
      <c r="AME40" s="569"/>
      <c r="AMF40" s="569"/>
      <c r="AMG40" s="569"/>
      <c r="AMH40" s="569"/>
      <c r="AMI40" s="569"/>
      <c r="AMJ40" s="569"/>
      <c r="AMK40" s="569"/>
      <c r="AML40" s="569"/>
      <c r="AMM40" s="569"/>
      <c r="AMN40" s="569"/>
      <c r="AMO40" s="569"/>
      <c r="AMP40" s="569"/>
      <c r="AMQ40" s="569"/>
      <c r="AMR40" s="569"/>
      <c r="AMS40" s="569"/>
      <c r="AMT40" s="569"/>
      <c r="AMU40" s="569"/>
      <c r="AMV40" s="569"/>
      <c r="AMW40" s="569"/>
      <c r="AMX40" s="569"/>
      <c r="AMY40" s="569"/>
      <c r="AMZ40" s="569"/>
      <c r="ANA40" s="569"/>
      <c r="ANB40" s="569"/>
      <c r="ANC40" s="569"/>
      <c r="AND40" s="569"/>
      <c r="ANE40" s="569"/>
      <c r="ANF40" s="569"/>
      <c r="ANG40" s="569"/>
      <c r="ANH40" s="569"/>
      <c r="ANI40" s="569"/>
      <c r="ANJ40" s="569"/>
      <c r="ANK40" s="569"/>
      <c r="ANL40" s="569"/>
      <c r="ANM40" s="569"/>
      <c r="ANN40" s="569"/>
      <c r="ANO40" s="569"/>
      <c r="ANP40" s="569"/>
      <c r="ANQ40" s="569"/>
      <c r="ANR40" s="569"/>
      <c r="ANS40" s="569"/>
      <c r="ANT40" s="569"/>
      <c r="ANU40" s="569"/>
      <c r="ANV40" s="569"/>
      <c r="ANW40" s="569"/>
      <c r="ANX40" s="569"/>
      <c r="ANY40" s="569"/>
      <c r="ANZ40" s="569"/>
      <c r="AOA40" s="569"/>
      <c r="AOB40" s="569"/>
      <c r="AOC40" s="569"/>
      <c r="AOD40" s="569"/>
      <c r="AOE40" s="569"/>
      <c r="AOF40" s="569"/>
      <c r="AOG40" s="569"/>
      <c r="AOH40" s="569"/>
      <c r="AOI40" s="569"/>
      <c r="AOJ40" s="569"/>
      <c r="AOK40" s="569"/>
      <c r="AOL40" s="569"/>
      <c r="AOM40" s="569"/>
      <c r="AON40" s="569"/>
      <c r="AOO40" s="569"/>
      <c r="AOP40" s="569"/>
      <c r="AOQ40" s="569"/>
      <c r="AOR40" s="569"/>
      <c r="AOS40" s="569"/>
      <c r="AOT40" s="569"/>
      <c r="AOU40" s="569"/>
      <c r="AOV40" s="569"/>
      <c r="AOW40" s="569"/>
      <c r="AOX40" s="569"/>
      <c r="AOY40" s="569"/>
      <c r="AOZ40" s="569"/>
      <c r="APA40" s="569"/>
      <c r="APB40" s="569"/>
      <c r="APC40" s="569"/>
      <c r="APD40" s="569"/>
      <c r="APE40" s="569"/>
      <c r="APF40" s="569"/>
      <c r="APG40" s="569"/>
      <c r="APH40" s="569"/>
      <c r="API40" s="569"/>
      <c r="APJ40" s="569"/>
      <c r="APK40" s="569"/>
      <c r="APL40" s="569"/>
      <c r="APM40" s="569"/>
      <c r="APN40" s="569"/>
      <c r="APO40" s="569"/>
      <c r="APP40" s="569"/>
      <c r="APQ40" s="569"/>
      <c r="APR40" s="569"/>
      <c r="APS40" s="569"/>
      <c r="APT40" s="569"/>
      <c r="APU40" s="569"/>
      <c r="APV40" s="569"/>
      <c r="APW40" s="569"/>
      <c r="APX40" s="569"/>
      <c r="APY40" s="569"/>
      <c r="APZ40" s="569"/>
      <c r="AQA40" s="569"/>
      <c r="AQB40" s="569"/>
      <c r="AQC40" s="569"/>
      <c r="AQD40" s="569"/>
      <c r="AQE40" s="569"/>
      <c r="AQF40" s="569"/>
      <c r="AQG40" s="569"/>
      <c r="AQH40" s="569"/>
      <c r="AQI40" s="569"/>
      <c r="AQJ40" s="569"/>
      <c r="AQK40" s="569"/>
      <c r="AQL40" s="569"/>
      <c r="AQM40" s="569"/>
      <c r="AQN40" s="569"/>
      <c r="AQO40" s="569"/>
      <c r="AQP40" s="569"/>
      <c r="AQQ40" s="569"/>
      <c r="AQR40" s="569"/>
      <c r="AQS40" s="569"/>
      <c r="AQT40" s="569"/>
      <c r="AQU40" s="569"/>
      <c r="AQV40" s="569"/>
      <c r="AQW40" s="569"/>
      <c r="AQX40" s="569"/>
      <c r="AQY40" s="569"/>
      <c r="AQZ40" s="569"/>
      <c r="ARA40" s="569"/>
      <c r="ARB40" s="569"/>
      <c r="ARC40" s="569"/>
      <c r="ARD40" s="569"/>
      <c r="ARE40" s="569"/>
      <c r="ARF40" s="569"/>
      <c r="ARG40" s="569"/>
      <c r="ARH40" s="569"/>
      <c r="ARI40" s="569"/>
      <c r="ARJ40" s="569"/>
      <c r="ARK40" s="569"/>
      <c r="ARL40" s="569"/>
      <c r="ARM40" s="569"/>
      <c r="ARN40" s="569"/>
      <c r="ARO40" s="569"/>
      <c r="ARP40" s="569"/>
      <c r="ARQ40" s="569"/>
      <c r="ARR40" s="569"/>
      <c r="ARS40" s="569"/>
      <c r="ART40" s="569"/>
      <c r="ARU40" s="569"/>
      <c r="ARV40" s="569"/>
      <c r="ARW40" s="569"/>
      <c r="ARX40" s="569"/>
      <c r="ARY40" s="569"/>
      <c r="ARZ40" s="569"/>
      <c r="ASA40" s="569"/>
      <c r="ASB40" s="569"/>
      <c r="ASC40" s="569"/>
      <c r="ASD40" s="569"/>
      <c r="ASE40" s="569"/>
      <c r="ASF40" s="569"/>
      <c r="ASG40" s="569"/>
      <c r="ASH40" s="569"/>
      <c r="ASI40" s="569"/>
      <c r="ASJ40" s="569"/>
      <c r="ASK40" s="569"/>
      <c r="ASL40" s="569"/>
      <c r="ASM40" s="569"/>
      <c r="ASN40" s="569"/>
      <c r="ASO40" s="569"/>
      <c r="ASP40" s="569"/>
      <c r="ASQ40" s="569"/>
      <c r="ASR40" s="569"/>
      <c r="ASS40" s="569"/>
      <c r="AST40" s="569"/>
      <c r="ASU40" s="569"/>
      <c r="ASV40" s="569"/>
      <c r="ASW40" s="569"/>
      <c r="ASX40" s="569"/>
      <c r="ASY40" s="569"/>
      <c r="ASZ40" s="569"/>
      <c r="ATA40" s="569"/>
      <c r="ATB40" s="569"/>
      <c r="ATC40" s="569"/>
      <c r="ATD40" s="569"/>
      <c r="ATE40" s="569"/>
      <c r="ATF40" s="569"/>
      <c r="ATG40" s="569"/>
      <c r="ATH40" s="569"/>
      <c r="ATI40" s="569"/>
      <c r="ATJ40" s="569"/>
      <c r="ATK40" s="569"/>
      <c r="ATL40" s="569"/>
      <c r="ATM40" s="569"/>
      <c r="ATN40" s="569"/>
      <c r="ATO40" s="569"/>
      <c r="ATP40" s="569"/>
      <c r="ATQ40" s="569"/>
      <c r="ATR40" s="569"/>
      <c r="ATS40" s="569"/>
      <c r="ATT40" s="569"/>
      <c r="ATU40" s="569"/>
      <c r="ATV40" s="569"/>
      <c r="ATW40" s="569"/>
      <c r="ATX40" s="569"/>
      <c r="ATY40" s="569"/>
      <c r="ATZ40" s="569"/>
      <c r="AUA40" s="569"/>
      <c r="AUB40" s="569"/>
      <c r="AUC40" s="569"/>
      <c r="AUD40" s="569"/>
      <c r="AUE40" s="569"/>
      <c r="AUF40" s="569"/>
      <c r="AUG40" s="569"/>
      <c r="AUH40" s="569"/>
      <c r="AUI40" s="569"/>
      <c r="AUJ40" s="569"/>
      <c r="AUK40" s="569"/>
      <c r="AUL40" s="569"/>
      <c r="AUM40" s="569"/>
      <c r="AUN40" s="569"/>
      <c r="AUO40" s="569"/>
      <c r="AUP40" s="569"/>
      <c r="AUQ40" s="569"/>
      <c r="AUR40" s="569"/>
      <c r="AUS40" s="569"/>
      <c r="AUT40" s="569"/>
      <c r="AUU40" s="569"/>
      <c r="AUV40" s="569"/>
      <c r="AUW40" s="569"/>
      <c r="AUX40" s="569"/>
      <c r="AUY40" s="569"/>
      <c r="AUZ40" s="569"/>
      <c r="AVA40" s="569"/>
      <c r="AVB40" s="569"/>
      <c r="AVC40" s="569"/>
      <c r="AVD40" s="569"/>
      <c r="AVE40" s="569"/>
      <c r="AVF40" s="569"/>
      <c r="AVG40" s="569"/>
      <c r="AVH40" s="569"/>
      <c r="AVI40" s="569"/>
      <c r="AVJ40" s="569"/>
      <c r="AVK40" s="569"/>
      <c r="AVL40" s="569"/>
      <c r="AVM40" s="569"/>
      <c r="AVN40" s="569"/>
      <c r="AVO40" s="569"/>
      <c r="AVP40" s="569"/>
      <c r="AVQ40" s="569"/>
      <c r="AVR40" s="569"/>
      <c r="AVS40" s="569"/>
      <c r="AVT40" s="569"/>
      <c r="AVU40" s="569"/>
      <c r="AVV40" s="569"/>
      <c r="AVW40" s="569"/>
      <c r="AVX40" s="569"/>
      <c r="AVY40" s="569"/>
      <c r="AVZ40" s="569"/>
      <c r="AWA40" s="569"/>
      <c r="AWB40" s="569"/>
      <c r="AWC40" s="569"/>
      <c r="AWD40" s="569"/>
      <c r="AWE40" s="569"/>
      <c r="AWF40" s="569"/>
      <c r="AWG40" s="569"/>
      <c r="AWH40" s="569"/>
      <c r="AWI40" s="569"/>
      <c r="AWJ40" s="569"/>
      <c r="AWK40" s="569"/>
      <c r="AWL40" s="569"/>
      <c r="AWM40" s="569"/>
      <c r="AWN40" s="569"/>
      <c r="AWO40" s="569"/>
      <c r="AWP40" s="569"/>
      <c r="AWQ40" s="569"/>
      <c r="AWR40" s="569"/>
      <c r="AWS40" s="569"/>
      <c r="AWT40" s="569"/>
      <c r="AWU40" s="569"/>
      <c r="AWV40" s="569"/>
      <c r="AWW40" s="569"/>
      <c r="AWX40" s="569"/>
      <c r="AWY40" s="569"/>
      <c r="AWZ40" s="569"/>
      <c r="AXA40" s="569"/>
      <c r="AXB40" s="569"/>
      <c r="AXC40" s="569"/>
      <c r="AXD40" s="569"/>
      <c r="AXE40" s="569"/>
      <c r="AXF40" s="569"/>
      <c r="AXG40" s="569"/>
      <c r="AXH40" s="569"/>
      <c r="AXI40" s="569"/>
      <c r="AXJ40" s="569"/>
      <c r="AXK40" s="569"/>
      <c r="AXL40" s="569"/>
      <c r="AXM40" s="569"/>
      <c r="AXN40" s="569"/>
      <c r="AXO40" s="569"/>
      <c r="AXP40" s="569"/>
      <c r="AXQ40" s="569"/>
      <c r="AXR40" s="569"/>
      <c r="AXS40" s="569"/>
      <c r="AXT40" s="569"/>
      <c r="AXU40" s="569"/>
      <c r="AXV40" s="569"/>
      <c r="AXW40" s="569"/>
      <c r="AXX40" s="569"/>
      <c r="AXY40" s="569"/>
      <c r="AXZ40" s="569"/>
      <c r="AYA40" s="569"/>
      <c r="AYB40" s="569"/>
      <c r="AYC40" s="569"/>
      <c r="AYD40" s="569"/>
      <c r="AYE40" s="569"/>
      <c r="AYF40" s="569"/>
      <c r="AYG40" s="569"/>
      <c r="AYH40" s="569"/>
      <c r="AYI40" s="569"/>
      <c r="AYJ40" s="569"/>
      <c r="AYK40" s="569"/>
      <c r="AYL40" s="569"/>
      <c r="AYM40" s="569"/>
      <c r="AYN40" s="569"/>
      <c r="AYO40" s="569"/>
      <c r="AYP40" s="569"/>
      <c r="AYQ40" s="569"/>
      <c r="AYR40" s="569"/>
      <c r="AYS40" s="569"/>
      <c r="AYT40" s="569"/>
      <c r="AYU40" s="569"/>
      <c r="AYV40" s="569"/>
      <c r="AYW40" s="569"/>
      <c r="AYX40" s="569"/>
      <c r="AYY40" s="569"/>
      <c r="AYZ40" s="569"/>
      <c r="AZA40" s="569"/>
      <c r="AZB40" s="569"/>
      <c r="AZC40" s="569"/>
      <c r="AZD40" s="569"/>
      <c r="AZE40" s="569"/>
      <c r="AZF40" s="569"/>
      <c r="AZG40" s="569"/>
      <c r="AZH40" s="569"/>
      <c r="AZI40" s="569"/>
      <c r="AZJ40" s="569"/>
      <c r="AZK40" s="569"/>
      <c r="AZL40" s="569"/>
      <c r="AZM40" s="569"/>
      <c r="AZN40" s="569"/>
      <c r="AZO40" s="569"/>
      <c r="AZP40" s="569"/>
      <c r="AZQ40" s="569"/>
      <c r="AZR40" s="569"/>
      <c r="AZS40" s="569"/>
      <c r="AZT40" s="569"/>
      <c r="AZU40" s="569"/>
      <c r="AZV40" s="569"/>
      <c r="AZW40" s="569"/>
      <c r="AZX40" s="569"/>
      <c r="AZY40" s="569"/>
      <c r="AZZ40" s="569"/>
      <c r="BAA40" s="569"/>
      <c r="BAB40" s="569"/>
      <c r="BAC40" s="569"/>
      <c r="BAD40" s="569"/>
      <c r="BAE40" s="569"/>
      <c r="BAF40" s="569"/>
      <c r="BAG40" s="569"/>
      <c r="BAH40" s="569"/>
      <c r="BAI40" s="569"/>
      <c r="BAJ40" s="569"/>
      <c r="BAK40" s="569"/>
      <c r="BAL40" s="569"/>
      <c r="BAM40" s="569"/>
      <c r="BAN40" s="569"/>
      <c r="BAO40" s="569"/>
      <c r="BAP40" s="569"/>
      <c r="BAQ40" s="569"/>
      <c r="BAR40" s="569"/>
      <c r="BAS40" s="569"/>
      <c r="BAT40" s="569"/>
      <c r="BAU40" s="569"/>
      <c r="BAV40" s="569"/>
      <c r="BAW40" s="569"/>
      <c r="BAX40" s="569"/>
      <c r="BAY40" s="569"/>
      <c r="BAZ40" s="569"/>
      <c r="BBA40" s="569"/>
      <c r="BBB40" s="569"/>
      <c r="BBC40" s="569"/>
      <c r="BBD40" s="569"/>
      <c r="BBE40" s="569"/>
      <c r="BBF40" s="569"/>
      <c r="BBG40" s="569"/>
      <c r="BBH40" s="569"/>
      <c r="BBI40" s="569"/>
      <c r="BBJ40" s="569"/>
      <c r="BBK40" s="569"/>
      <c r="BBL40" s="569"/>
      <c r="BBM40" s="569"/>
      <c r="BBN40" s="569"/>
      <c r="BBO40" s="569"/>
      <c r="BBP40" s="569"/>
      <c r="BBQ40" s="569"/>
      <c r="BBR40" s="569"/>
      <c r="BBS40" s="569"/>
      <c r="BBT40" s="569"/>
      <c r="BBU40" s="569"/>
      <c r="BBV40" s="569"/>
      <c r="BBW40" s="569"/>
      <c r="BBX40" s="569"/>
      <c r="BBY40" s="569"/>
      <c r="BBZ40" s="569"/>
      <c r="BCA40" s="569"/>
      <c r="BCB40" s="569"/>
      <c r="BCC40" s="569"/>
      <c r="BCD40" s="569"/>
      <c r="BCE40" s="569"/>
      <c r="BCF40" s="569"/>
      <c r="BCG40" s="569"/>
      <c r="BCH40" s="569"/>
      <c r="BCI40" s="569"/>
      <c r="BCJ40" s="569"/>
      <c r="BCK40" s="569"/>
      <c r="BCL40" s="569"/>
      <c r="BCM40" s="569"/>
      <c r="BCN40" s="569"/>
      <c r="BCO40" s="569"/>
      <c r="BCP40" s="569"/>
      <c r="BCQ40" s="569"/>
      <c r="BCR40" s="569"/>
      <c r="BCS40" s="569"/>
      <c r="BCT40" s="569"/>
      <c r="BCU40" s="569"/>
      <c r="BCV40" s="569"/>
      <c r="BCW40" s="569"/>
      <c r="BCX40" s="569"/>
      <c r="BCY40" s="569"/>
      <c r="BCZ40" s="569"/>
      <c r="BDA40" s="569"/>
      <c r="BDB40" s="569"/>
      <c r="BDC40" s="569"/>
      <c r="BDD40" s="569"/>
      <c r="BDE40" s="569"/>
      <c r="BDF40" s="569"/>
      <c r="BDG40" s="569"/>
      <c r="BDH40" s="569"/>
      <c r="BDI40" s="569"/>
      <c r="BDJ40" s="569"/>
      <c r="BDK40" s="569"/>
      <c r="BDL40" s="569"/>
      <c r="BDM40" s="569"/>
      <c r="BDN40" s="569"/>
      <c r="BDO40" s="569"/>
      <c r="BDP40" s="569"/>
      <c r="BDQ40" s="569"/>
      <c r="BDR40" s="569"/>
      <c r="BDS40" s="569"/>
      <c r="BDT40" s="569"/>
      <c r="BDU40" s="569"/>
      <c r="BDV40" s="569"/>
      <c r="BDW40" s="569"/>
      <c r="BDX40" s="569"/>
      <c r="BDY40" s="569"/>
      <c r="BDZ40" s="569"/>
      <c r="BEA40" s="569"/>
      <c r="BEB40" s="569"/>
      <c r="BEC40" s="569"/>
      <c r="BED40" s="569"/>
      <c r="BEE40" s="569"/>
      <c r="BEF40" s="569"/>
      <c r="BEG40" s="569"/>
      <c r="BEH40" s="569"/>
      <c r="BEI40" s="569"/>
      <c r="BEJ40" s="569"/>
      <c r="BEK40" s="569"/>
      <c r="BEL40" s="569"/>
      <c r="BEM40" s="569"/>
      <c r="BEN40" s="569"/>
      <c r="BEO40" s="569"/>
      <c r="BEP40" s="569"/>
      <c r="BEQ40" s="569"/>
      <c r="BER40" s="569"/>
      <c r="BES40" s="569"/>
      <c r="BET40" s="569"/>
      <c r="BEU40" s="569"/>
      <c r="BEV40" s="569"/>
      <c r="BEW40" s="569"/>
      <c r="BEX40" s="569"/>
      <c r="BEY40" s="569"/>
      <c r="BEZ40" s="569"/>
      <c r="BFA40" s="569"/>
      <c r="BFB40" s="569"/>
      <c r="BFC40" s="569"/>
      <c r="BFD40" s="569"/>
      <c r="BFE40" s="569"/>
      <c r="BFF40" s="569"/>
      <c r="BFG40" s="569"/>
      <c r="BFH40" s="569"/>
      <c r="BFI40" s="569"/>
      <c r="BFJ40" s="569"/>
      <c r="BFK40" s="569"/>
      <c r="BFL40" s="569"/>
      <c r="BFM40" s="569"/>
      <c r="BFN40" s="569"/>
      <c r="BFO40" s="569"/>
      <c r="BFP40" s="569"/>
      <c r="BFQ40" s="569"/>
      <c r="BFR40" s="569"/>
      <c r="BFS40" s="569"/>
      <c r="BFT40" s="569"/>
      <c r="BFU40" s="569"/>
      <c r="BFV40" s="569"/>
      <c r="BFW40" s="569"/>
      <c r="BFX40" s="569"/>
      <c r="BFY40" s="569"/>
      <c r="BFZ40" s="569"/>
      <c r="BGA40" s="569"/>
      <c r="BGB40" s="569"/>
      <c r="BGC40" s="569"/>
      <c r="BGD40" s="569"/>
      <c r="BGE40" s="569"/>
      <c r="BGF40" s="569"/>
      <c r="BGG40" s="569"/>
      <c r="BGH40" s="569"/>
      <c r="BGI40" s="569"/>
      <c r="BGJ40" s="569"/>
      <c r="BGK40" s="569"/>
      <c r="BGL40" s="569"/>
      <c r="BGM40" s="569"/>
      <c r="BGN40" s="569"/>
      <c r="BGO40" s="569"/>
      <c r="BGP40" s="569"/>
      <c r="BGQ40" s="569"/>
      <c r="BGR40" s="569"/>
      <c r="BGS40" s="569"/>
      <c r="BGT40" s="569"/>
      <c r="BGU40" s="569"/>
      <c r="BGV40" s="569"/>
      <c r="BGW40" s="569"/>
      <c r="BGX40" s="569"/>
      <c r="BGY40" s="569"/>
      <c r="BGZ40" s="569"/>
      <c r="BHA40" s="569"/>
      <c r="BHB40" s="569"/>
      <c r="BHC40" s="569"/>
      <c r="BHD40" s="569"/>
      <c r="BHE40" s="569"/>
      <c r="BHF40" s="569"/>
      <c r="BHG40" s="569"/>
      <c r="BHH40" s="569"/>
      <c r="BHI40" s="569"/>
      <c r="BHJ40" s="569"/>
      <c r="BHK40" s="569"/>
      <c r="BHL40" s="569"/>
      <c r="BHM40" s="569"/>
      <c r="BHN40" s="569"/>
      <c r="BHO40" s="569"/>
      <c r="BHP40" s="569"/>
      <c r="BHQ40" s="569"/>
      <c r="BHR40" s="569"/>
      <c r="BHS40" s="569"/>
      <c r="BHT40" s="569"/>
      <c r="BHU40" s="569"/>
      <c r="BHV40" s="569"/>
      <c r="BHW40" s="569"/>
      <c r="BHX40" s="569"/>
      <c r="BHY40" s="569"/>
      <c r="BHZ40" s="569"/>
      <c r="BIA40" s="569"/>
      <c r="BIB40" s="569"/>
      <c r="BIC40" s="569"/>
      <c r="BID40" s="569"/>
      <c r="BIE40" s="569"/>
      <c r="BIF40" s="569"/>
      <c r="BIG40" s="569"/>
      <c r="BIH40" s="569"/>
      <c r="BII40" s="569"/>
      <c r="BIJ40" s="569"/>
      <c r="BIK40" s="569"/>
      <c r="BIL40" s="569"/>
      <c r="BIM40" s="569"/>
      <c r="BIN40" s="569"/>
      <c r="BIO40" s="569"/>
      <c r="BIP40" s="569"/>
      <c r="BIQ40" s="569"/>
      <c r="BIR40" s="569"/>
      <c r="BIS40" s="569"/>
      <c r="BIT40" s="569"/>
      <c r="BIU40" s="569"/>
      <c r="BIV40" s="569"/>
      <c r="BIW40" s="569"/>
      <c r="BIX40" s="569"/>
      <c r="BIY40" s="569"/>
      <c r="BIZ40" s="569"/>
      <c r="BJA40" s="569"/>
      <c r="BJB40" s="569"/>
      <c r="BJC40" s="569"/>
      <c r="BJD40" s="569"/>
      <c r="BJE40" s="569"/>
      <c r="BJF40" s="569"/>
      <c r="BJG40" s="569"/>
      <c r="BJH40" s="569"/>
      <c r="BJI40" s="569"/>
      <c r="BJJ40" s="569"/>
      <c r="BJK40" s="569"/>
      <c r="BJL40" s="569"/>
      <c r="BJM40" s="569"/>
      <c r="BJN40" s="569"/>
      <c r="BJO40" s="569"/>
      <c r="BJP40" s="569"/>
      <c r="BJQ40" s="569"/>
      <c r="BJR40" s="569"/>
      <c r="BJS40" s="569"/>
      <c r="BJT40" s="569"/>
      <c r="BJU40" s="569"/>
      <c r="BJV40" s="569"/>
      <c r="BJW40" s="569"/>
      <c r="BJX40" s="569"/>
      <c r="BJY40" s="569"/>
      <c r="BJZ40" s="569"/>
      <c r="BKA40" s="569"/>
      <c r="BKB40" s="569"/>
      <c r="BKC40" s="569"/>
      <c r="BKD40" s="569"/>
      <c r="BKE40" s="569"/>
      <c r="BKF40" s="569"/>
      <c r="BKG40" s="569"/>
      <c r="BKH40" s="569"/>
      <c r="BKI40" s="569"/>
      <c r="BKJ40" s="569"/>
      <c r="BKK40" s="569"/>
      <c r="BKL40" s="569"/>
      <c r="BKM40" s="569"/>
      <c r="BKN40" s="569"/>
      <c r="BKO40" s="569"/>
      <c r="BKP40" s="569"/>
      <c r="BKQ40" s="569"/>
      <c r="BKR40" s="569"/>
      <c r="BKS40" s="569"/>
      <c r="BKT40" s="569"/>
      <c r="BKU40" s="569"/>
      <c r="BKV40" s="569"/>
      <c r="BKW40" s="569"/>
      <c r="BKX40" s="569"/>
      <c r="BKY40" s="569"/>
      <c r="BKZ40" s="569"/>
      <c r="BLA40" s="569"/>
      <c r="BLB40" s="569"/>
      <c r="BLC40" s="569"/>
      <c r="BLD40" s="569"/>
      <c r="BLE40" s="569"/>
      <c r="BLF40" s="569"/>
      <c r="BLG40" s="569"/>
      <c r="BLH40" s="569"/>
      <c r="BLI40" s="569"/>
      <c r="BLJ40" s="569"/>
      <c r="BLK40" s="569"/>
      <c r="BLL40" s="569"/>
      <c r="BLM40" s="569"/>
      <c r="BLN40" s="569"/>
      <c r="BLO40" s="569"/>
      <c r="BLP40" s="569"/>
      <c r="BLQ40" s="569"/>
      <c r="BLR40" s="569"/>
      <c r="BLS40" s="569"/>
      <c r="BLT40" s="569"/>
      <c r="BLU40" s="569"/>
      <c r="BLV40" s="569"/>
      <c r="BLW40" s="569"/>
      <c r="BLX40" s="569"/>
      <c r="BLY40" s="569"/>
      <c r="BLZ40" s="569"/>
      <c r="BMA40" s="569"/>
      <c r="BMB40" s="569"/>
      <c r="BMC40" s="569"/>
      <c r="BMD40" s="569"/>
      <c r="BME40" s="569"/>
      <c r="BMF40" s="569"/>
      <c r="BMG40" s="569"/>
      <c r="BMH40" s="569"/>
      <c r="BMI40" s="569"/>
      <c r="BMJ40" s="569"/>
      <c r="BMK40" s="569"/>
      <c r="BML40" s="569"/>
      <c r="BMM40" s="569"/>
      <c r="BMN40" s="569"/>
      <c r="BMO40" s="569"/>
      <c r="BMP40" s="569"/>
      <c r="BMQ40" s="569"/>
      <c r="BMR40" s="569"/>
      <c r="BMS40" s="569"/>
      <c r="BMT40" s="569"/>
      <c r="BMU40" s="569"/>
      <c r="BMV40" s="569"/>
      <c r="BMW40" s="569"/>
      <c r="BMX40" s="569"/>
      <c r="BMY40" s="569"/>
      <c r="BMZ40" s="569"/>
      <c r="BNA40" s="569"/>
      <c r="BNB40" s="569"/>
      <c r="BNC40" s="569"/>
      <c r="BND40" s="569"/>
      <c r="BNE40" s="569"/>
      <c r="BNF40" s="569"/>
      <c r="BNG40" s="569"/>
      <c r="BNH40" s="569"/>
      <c r="BNI40" s="569"/>
      <c r="BNJ40" s="569"/>
      <c r="BNK40" s="569"/>
      <c r="BNL40" s="569"/>
      <c r="BNM40" s="569"/>
      <c r="BNN40" s="569"/>
      <c r="BNO40" s="569"/>
      <c r="BNP40" s="569"/>
      <c r="BNQ40" s="569"/>
      <c r="BNR40" s="569"/>
      <c r="BNS40" s="569"/>
      <c r="BNT40" s="569"/>
      <c r="BNU40" s="569"/>
      <c r="BNV40" s="569"/>
      <c r="BNW40" s="569"/>
      <c r="BNX40" s="569"/>
      <c r="BNY40" s="569"/>
      <c r="BNZ40" s="569"/>
      <c r="BOA40" s="569"/>
      <c r="BOB40" s="569"/>
      <c r="BOC40" s="569"/>
      <c r="BOD40" s="569"/>
      <c r="BOE40" s="569"/>
      <c r="BOF40" s="569"/>
      <c r="BOG40" s="569"/>
      <c r="BOH40" s="569"/>
      <c r="BOI40" s="569"/>
      <c r="BOJ40" s="569"/>
      <c r="BOK40" s="569"/>
      <c r="BOL40" s="569"/>
      <c r="BOM40" s="569"/>
      <c r="BON40" s="569"/>
      <c r="BOO40" s="569"/>
      <c r="BOP40" s="569"/>
      <c r="BOQ40" s="569"/>
      <c r="BOR40" s="569"/>
      <c r="BOS40" s="569"/>
      <c r="BOT40" s="569"/>
      <c r="BOU40" s="569"/>
      <c r="BOV40" s="569"/>
      <c r="BOW40" s="569"/>
      <c r="BOX40" s="569"/>
      <c r="BOY40" s="569"/>
      <c r="BOZ40" s="569"/>
      <c r="BPA40" s="569"/>
      <c r="BPB40" s="569"/>
      <c r="BPC40" s="569"/>
      <c r="BPD40" s="569"/>
      <c r="BPE40" s="569"/>
      <c r="BPF40" s="569"/>
      <c r="BPG40" s="569"/>
      <c r="BPH40" s="569"/>
      <c r="BPI40" s="569"/>
      <c r="BPJ40" s="569"/>
      <c r="BPK40" s="569"/>
      <c r="BPL40" s="569"/>
      <c r="BPM40" s="569"/>
      <c r="BPN40" s="569"/>
      <c r="BPO40" s="569"/>
      <c r="BPP40" s="569"/>
      <c r="BPQ40" s="569"/>
      <c r="BPR40" s="569"/>
      <c r="BPS40" s="569"/>
      <c r="BPT40" s="569"/>
      <c r="BPU40" s="569"/>
      <c r="BPV40" s="569"/>
      <c r="BPW40" s="569"/>
      <c r="BPX40" s="569"/>
      <c r="BPY40" s="569"/>
      <c r="BPZ40" s="569"/>
      <c r="BQA40" s="569"/>
      <c r="BQB40" s="569"/>
      <c r="BQC40" s="569"/>
      <c r="BQD40" s="569"/>
      <c r="BQE40" s="569"/>
      <c r="BQF40" s="569"/>
      <c r="BQG40" s="569"/>
      <c r="BQH40" s="569"/>
      <c r="BQI40" s="569"/>
      <c r="BQJ40" s="569"/>
      <c r="BQK40" s="569"/>
      <c r="BQL40" s="569"/>
      <c r="BQM40" s="569"/>
      <c r="BQN40" s="569"/>
      <c r="BQO40" s="569"/>
      <c r="BQP40" s="569"/>
      <c r="BQQ40" s="569"/>
      <c r="BQR40" s="569"/>
      <c r="BQS40" s="569"/>
      <c r="BQT40" s="569"/>
      <c r="BQU40" s="569"/>
      <c r="BQV40" s="569"/>
      <c r="BQW40" s="569"/>
      <c r="BQX40" s="569"/>
      <c r="BQY40" s="569"/>
      <c r="BQZ40" s="569"/>
      <c r="BRA40" s="569"/>
      <c r="BRB40" s="569"/>
      <c r="BRC40" s="569"/>
      <c r="BRD40" s="569"/>
      <c r="BRE40" s="569"/>
      <c r="BRF40" s="569"/>
      <c r="BRG40" s="569"/>
      <c r="BRH40" s="569"/>
      <c r="BRI40" s="569"/>
      <c r="BRJ40" s="569"/>
      <c r="BRK40" s="569"/>
      <c r="BRL40" s="569"/>
      <c r="BRM40" s="569"/>
      <c r="BRN40" s="569"/>
      <c r="BRO40" s="569"/>
      <c r="BRP40" s="569"/>
      <c r="BRQ40" s="569"/>
      <c r="BRR40" s="569"/>
      <c r="BRS40" s="569"/>
      <c r="BRT40" s="569"/>
      <c r="BRU40" s="569"/>
      <c r="BRV40" s="569"/>
      <c r="BRW40" s="569"/>
      <c r="BRX40" s="569"/>
      <c r="BRY40" s="569"/>
      <c r="BRZ40" s="569"/>
      <c r="BSA40" s="569"/>
      <c r="BSB40" s="569"/>
      <c r="BSC40" s="569"/>
      <c r="BSD40" s="569"/>
      <c r="BSE40" s="569"/>
      <c r="BSF40" s="569"/>
      <c r="BSG40" s="569"/>
      <c r="BSH40" s="569"/>
      <c r="BSI40" s="569"/>
      <c r="BSJ40" s="569"/>
      <c r="BSK40" s="569"/>
      <c r="BSL40" s="569"/>
      <c r="BSM40" s="569"/>
      <c r="BSN40" s="569"/>
      <c r="BSO40" s="569"/>
      <c r="BSP40" s="569"/>
      <c r="BSQ40" s="569"/>
      <c r="BSR40" s="569"/>
      <c r="BSS40" s="569"/>
      <c r="BST40" s="569"/>
      <c r="BSU40" s="569"/>
      <c r="BSV40" s="569"/>
      <c r="BSW40" s="569"/>
      <c r="BSX40" s="569"/>
      <c r="BSY40" s="569"/>
      <c r="BSZ40" s="569"/>
      <c r="BTA40" s="569"/>
      <c r="BTB40" s="569"/>
      <c r="BTC40" s="569"/>
      <c r="BTD40" s="569"/>
      <c r="BTE40" s="569"/>
      <c r="BTF40" s="569"/>
      <c r="BTG40" s="569"/>
      <c r="BTH40" s="569"/>
      <c r="BTI40" s="569"/>
      <c r="BTJ40" s="569"/>
      <c r="BTK40" s="569"/>
      <c r="BTL40" s="569"/>
      <c r="BTM40" s="569"/>
      <c r="BTN40" s="569"/>
      <c r="BTO40" s="569"/>
      <c r="BTP40" s="569"/>
      <c r="BTQ40" s="569"/>
      <c r="BTR40" s="569"/>
      <c r="BTS40" s="569"/>
      <c r="BTT40" s="569"/>
      <c r="BTU40" s="569"/>
      <c r="BTV40" s="569"/>
      <c r="BTW40" s="569"/>
      <c r="BTX40" s="569"/>
      <c r="BTY40" s="569"/>
      <c r="BTZ40" s="569"/>
      <c r="BUA40" s="569"/>
      <c r="BUB40" s="569"/>
      <c r="BUC40" s="569"/>
      <c r="BUD40" s="569"/>
      <c r="BUE40" s="569"/>
      <c r="BUF40" s="569"/>
      <c r="BUG40" s="569"/>
      <c r="BUH40" s="569"/>
      <c r="BUI40" s="569"/>
      <c r="BUJ40" s="569"/>
      <c r="BUK40" s="569"/>
      <c r="BUL40" s="569"/>
      <c r="BUM40" s="569"/>
      <c r="BUN40" s="569"/>
      <c r="BUO40" s="569"/>
      <c r="BUP40" s="569"/>
      <c r="BUQ40" s="569"/>
      <c r="BUR40" s="569"/>
      <c r="BUS40" s="569"/>
      <c r="BUT40" s="569"/>
      <c r="BUU40" s="569"/>
      <c r="BUV40" s="569"/>
      <c r="BUW40" s="569"/>
      <c r="BUX40" s="569"/>
      <c r="BUY40" s="569"/>
      <c r="BUZ40" s="569"/>
      <c r="BVA40" s="569"/>
      <c r="BVB40" s="569"/>
      <c r="BVC40" s="569"/>
      <c r="BVD40" s="569"/>
      <c r="BVE40" s="569"/>
      <c r="BVF40" s="569"/>
      <c r="BVG40" s="569"/>
      <c r="BVH40" s="569"/>
      <c r="BVI40" s="569"/>
      <c r="BVJ40" s="569"/>
      <c r="BVK40" s="569"/>
      <c r="BVL40" s="569"/>
      <c r="BVM40" s="569"/>
      <c r="BVN40" s="569"/>
      <c r="BVO40" s="569"/>
      <c r="BVP40" s="569"/>
      <c r="BVQ40" s="569"/>
      <c r="BVR40" s="569"/>
      <c r="BVS40" s="569"/>
      <c r="BVT40" s="569"/>
      <c r="BVU40" s="569"/>
      <c r="BVV40" s="569"/>
      <c r="BVW40" s="569"/>
      <c r="BVX40" s="569"/>
      <c r="BVY40" s="569"/>
      <c r="BVZ40" s="569"/>
      <c r="BWA40" s="569"/>
      <c r="BWB40" s="569"/>
      <c r="BWC40" s="569"/>
      <c r="BWD40" s="569"/>
      <c r="BWE40" s="569"/>
      <c r="BWF40" s="569"/>
      <c r="BWG40" s="569"/>
      <c r="BWH40" s="569"/>
      <c r="BWI40" s="569"/>
      <c r="BWJ40" s="569"/>
      <c r="BWK40" s="569"/>
      <c r="BWL40" s="569"/>
      <c r="BWM40" s="569"/>
      <c r="BWN40" s="569"/>
      <c r="BWO40" s="569"/>
      <c r="BWP40" s="569"/>
      <c r="BWQ40" s="569"/>
      <c r="BWR40" s="569"/>
      <c r="BWS40" s="569"/>
      <c r="BWT40" s="569"/>
      <c r="BWU40" s="569"/>
      <c r="BWV40" s="569"/>
      <c r="BWW40" s="569"/>
      <c r="BWX40" s="569"/>
      <c r="BWY40" s="569"/>
      <c r="BWZ40" s="569"/>
      <c r="BXA40" s="569"/>
      <c r="BXB40" s="569"/>
      <c r="BXC40" s="569"/>
      <c r="BXD40" s="569"/>
      <c r="BXE40" s="569"/>
      <c r="BXF40" s="569"/>
      <c r="BXG40" s="569"/>
      <c r="BXH40" s="569"/>
      <c r="BXI40" s="569"/>
      <c r="BXJ40" s="569"/>
      <c r="BXK40" s="569"/>
      <c r="BXL40" s="569"/>
      <c r="BXM40" s="569"/>
      <c r="BXN40" s="569"/>
      <c r="BXO40" s="569"/>
      <c r="BXP40" s="569"/>
      <c r="BXQ40" s="569"/>
      <c r="BXR40" s="569"/>
      <c r="BXS40" s="569"/>
      <c r="BXT40" s="569"/>
      <c r="BXU40" s="569"/>
      <c r="BXV40" s="569"/>
      <c r="BXW40" s="569"/>
      <c r="BXX40" s="569"/>
      <c r="BXY40" s="569"/>
      <c r="BXZ40" s="569"/>
      <c r="BYA40" s="569"/>
      <c r="BYB40" s="569"/>
      <c r="BYC40" s="569"/>
      <c r="BYD40" s="569"/>
      <c r="BYE40" s="569"/>
      <c r="BYF40" s="569"/>
      <c r="BYG40" s="569"/>
      <c r="BYH40" s="569"/>
      <c r="BYI40" s="569"/>
      <c r="BYJ40" s="569"/>
      <c r="BYK40" s="569"/>
      <c r="BYL40" s="569"/>
      <c r="BYM40" s="569"/>
      <c r="BYN40" s="569"/>
      <c r="BYO40" s="569"/>
      <c r="BYP40" s="569"/>
      <c r="BYQ40" s="569"/>
      <c r="BYR40" s="569"/>
      <c r="BYS40" s="569"/>
      <c r="BYT40" s="569"/>
      <c r="BYU40" s="569"/>
      <c r="BYV40" s="569"/>
      <c r="BYW40" s="569"/>
      <c r="BYX40" s="569"/>
      <c r="BYY40" s="569"/>
      <c r="BYZ40" s="569"/>
      <c r="BZA40" s="569"/>
      <c r="BZB40" s="569"/>
      <c r="BZC40" s="569"/>
      <c r="BZD40" s="569"/>
      <c r="BZE40" s="569"/>
      <c r="BZF40" s="569"/>
      <c r="BZG40" s="569"/>
      <c r="BZH40" s="569"/>
      <c r="BZI40" s="569"/>
      <c r="BZJ40" s="569"/>
      <c r="BZK40" s="569"/>
      <c r="BZL40" s="569"/>
      <c r="BZM40" s="569"/>
      <c r="BZN40" s="569"/>
      <c r="BZO40" s="569"/>
      <c r="BZP40" s="569"/>
      <c r="BZQ40" s="569"/>
      <c r="BZR40" s="569"/>
      <c r="BZS40" s="569"/>
      <c r="BZT40" s="569"/>
      <c r="BZU40" s="569"/>
      <c r="BZV40" s="569"/>
      <c r="BZW40" s="569"/>
      <c r="BZX40" s="569"/>
      <c r="BZY40" s="569"/>
      <c r="BZZ40" s="569"/>
      <c r="CAA40" s="569"/>
      <c r="CAB40" s="569"/>
      <c r="CAC40" s="569"/>
      <c r="CAD40" s="569"/>
      <c r="CAE40" s="569"/>
      <c r="CAF40" s="569"/>
      <c r="CAG40" s="569"/>
      <c r="CAH40" s="569"/>
      <c r="CAI40" s="569"/>
      <c r="CAJ40" s="569"/>
      <c r="CAK40" s="569"/>
      <c r="CAL40" s="569"/>
      <c r="CAM40" s="569"/>
      <c r="CAN40" s="569"/>
      <c r="CAO40" s="569"/>
      <c r="CAP40" s="569"/>
      <c r="CAQ40" s="569"/>
      <c r="CAR40" s="569"/>
      <c r="CAS40" s="569"/>
      <c r="CAT40" s="569"/>
      <c r="CAU40" s="569"/>
      <c r="CAV40" s="569"/>
      <c r="CAW40" s="569"/>
      <c r="CAX40" s="569"/>
      <c r="CAY40" s="569"/>
      <c r="CAZ40" s="569"/>
      <c r="CBA40" s="569"/>
      <c r="CBB40" s="569"/>
      <c r="CBC40" s="569"/>
      <c r="CBD40" s="569"/>
      <c r="CBE40" s="569"/>
      <c r="CBF40" s="569"/>
      <c r="CBG40" s="569"/>
      <c r="CBH40" s="569"/>
      <c r="CBI40" s="569"/>
      <c r="CBJ40" s="569"/>
      <c r="CBK40" s="569"/>
      <c r="CBL40" s="569"/>
      <c r="CBM40" s="569"/>
      <c r="CBN40" s="569"/>
      <c r="CBO40" s="569"/>
      <c r="CBP40" s="569"/>
      <c r="CBQ40" s="569"/>
      <c r="CBR40" s="569"/>
      <c r="CBS40" s="569"/>
      <c r="CBT40" s="569"/>
      <c r="CBU40" s="569"/>
      <c r="CBV40" s="569"/>
      <c r="CBW40" s="569"/>
      <c r="CBX40" s="569"/>
      <c r="CBY40" s="569"/>
      <c r="CBZ40" s="569"/>
      <c r="CCA40" s="569"/>
      <c r="CCB40" s="569"/>
      <c r="CCC40" s="569"/>
      <c r="CCD40" s="569"/>
      <c r="CCE40" s="569"/>
      <c r="CCF40" s="569"/>
      <c r="CCG40" s="569"/>
      <c r="CCH40" s="569"/>
      <c r="CCI40" s="569"/>
      <c r="CCJ40" s="569"/>
      <c r="CCK40" s="569"/>
      <c r="CCL40" s="569"/>
      <c r="CCM40" s="569"/>
      <c r="CCN40" s="569"/>
      <c r="CCO40" s="569"/>
      <c r="CCP40" s="569"/>
      <c r="CCQ40" s="569"/>
      <c r="CCR40" s="569"/>
      <c r="CCS40" s="569"/>
      <c r="CCT40" s="569"/>
      <c r="CCU40" s="569"/>
      <c r="CCV40" s="569"/>
      <c r="CCW40" s="569"/>
      <c r="CCX40" s="569"/>
      <c r="CCY40" s="569"/>
      <c r="CCZ40" s="569"/>
      <c r="CDA40" s="569"/>
      <c r="CDB40" s="569"/>
      <c r="CDC40" s="569"/>
      <c r="CDD40" s="569"/>
      <c r="CDE40" s="569"/>
      <c r="CDF40" s="569"/>
      <c r="CDG40" s="569"/>
      <c r="CDH40" s="569"/>
      <c r="CDI40" s="569"/>
      <c r="CDJ40" s="569"/>
      <c r="CDK40" s="569"/>
      <c r="CDL40" s="569"/>
      <c r="CDM40" s="569"/>
      <c r="CDN40" s="569"/>
      <c r="CDO40" s="569"/>
      <c r="CDP40" s="569"/>
      <c r="CDQ40" s="569"/>
      <c r="CDR40" s="569"/>
      <c r="CDS40" s="569"/>
      <c r="CDT40" s="569"/>
      <c r="CDU40" s="569"/>
      <c r="CDV40" s="569"/>
      <c r="CDW40" s="569"/>
      <c r="CDX40" s="569"/>
      <c r="CDY40" s="569"/>
      <c r="CDZ40" s="569"/>
      <c r="CEA40" s="569"/>
      <c r="CEB40" s="569"/>
      <c r="CEC40" s="569"/>
      <c r="CED40" s="569"/>
      <c r="CEE40" s="569"/>
      <c r="CEF40" s="569"/>
      <c r="CEG40" s="569"/>
      <c r="CEH40" s="569"/>
      <c r="CEI40" s="569"/>
      <c r="CEJ40" s="569"/>
      <c r="CEK40" s="569"/>
      <c r="CEL40" s="569"/>
      <c r="CEM40" s="569"/>
      <c r="CEN40" s="569"/>
      <c r="CEO40" s="569"/>
      <c r="CEP40" s="569"/>
      <c r="CEQ40" s="569"/>
      <c r="CER40" s="569"/>
      <c r="CES40" s="569"/>
      <c r="CET40" s="569"/>
      <c r="CEU40" s="569"/>
      <c r="CEV40" s="569"/>
      <c r="CEW40" s="569"/>
      <c r="CEX40" s="569"/>
      <c r="CEY40" s="569"/>
      <c r="CEZ40" s="569"/>
      <c r="CFA40" s="569"/>
      <c r="CFB40" s="569"/>
      <c r="CFC40" s="569"/>
      <c r="CFD40" s="569"/>
      <c r="CFE40" s="569"/>
      <c r="CFF40" s="569"/>
      <c r="CFG40" s="569"/>
      <c r="CFH40" s="569"/>
      <c r="CFI40" s="569"/>
      <c r="CFJ40" s="569"/>
      <c r="CFK40" s="569"/>
      <c r="CFL40" s="569"/>
      <c r="CFM40" s="569"/>
      <c r="CFN40" s="569"/>
      <c r="CFO40" s="569"/>
      <c r="CFP40" s="569"/>
      <c r="CFQ40" s="569"/>
      <c r="CFR40" s="569"/>
      <c r="CFS40" s="569"/>
      <c r="CFT40" s="569"/>
      <c r="CFU40" s="569"/>
      <c r="CFV40" s="569"/>
      <c r="CFW40" s="569"/>
      <c r="CFX40" s="569"/>
      <c r="CFY40" s="569"/>
      <c r="CFZ40" s="569"/>
      <c r="CGA40" s="569"/>
      <c r="CGB40" s="569"/>
      <c r="CGC40" s="569"/>
      <c r="CGD40" s="569"/>
      <c r="CGE40" s="569"/>
      <c r="CGF40" s="569"/>
      <c r="CGG40" s="569"/>
      <c r="CGH40" s="569"/>
      <c r="CGI40" s="569"/>
      <c r="CGJ40" s="569"/>
      <c r="CGK40" s="569"/>
      <c r="CGL40" s="569"/>
      <c r="CGM40" s="569"/>
      <c r="CGN40" s="569"/>
      <c r="CGO40" s="569"/>
      <c r="CGP40" s="569"/>
      <c r="CGQ40" s="569"/>
      <c r="CGR40" s="569"/>
      <c r="CGS40" s="569"/>
      <c r="CGT40" s="569"/>
      <c r="CGU40" s="569"/>
      <c r="CGV40" s="569"/>
      <c r="CGW40" s="569"/>
      <c r="CGX40" s="569"/>
      <c r="CGY40" s="569"/>
      <c r="CGZ40" s="569"/>
      <c r="CHA40" s="569"/>
      <c r="CHB40" s="569"/>
      <c r="CHC40" s="569"/>
      <c r="CHD40" s="569"/>
      <c r="CHE40" s="569"/>
      <c r="CHF40" s="569"/>
      <c r="CHG40" s="569"/>
      <c r="CHH40" s="569"/>
      <c r="CHI40" s="569"/>
      <c r="CHJ40" s="569"/>
      <c r="CHK40" s="569"/>
      <c r="CHL40" s="569"/>
      <c r="CHM40" s="569"/>
      <c r="CHN40" s="569"/>
      <c r="CHO40" s="569"/>
      <c r="CHP40" s="569"/>
      <c r="CHQ40" s="569"/>
      <c r="CHR40" s="569"/>
      <c r="CHS40" s="569"/>
      <c r="CHT40" s="569"/>
      <c r="CHU40" s="569"/>
      <c r="CHV40" s="569"/>
      <c r="CHW40" s="569"/>
      <c r="CHX40" s="569"/>
      <c r="CHY40" s="569"/>
      <c r="CHZ40" s="569"/>
      <c r="CIA40" s="569"/>
      <c r="CIB40" s="569"/>
      <c r="CIC40" s="569"/>
      <c r="CID40" s="569"/>
      <c r="CIE40" s="569"/>
      <c r="CIF40" s="569"/>
      <c r="CIG40" s="569"/>
      <c r="CIH40" s="569"/>
      <c r="CII40" s="569"/>
      <c r="CIJ40" s="569"/>
      <c r="CIK40" s="569"/>
      <c r="CIL40" s="569"/>
      <c r="CIM40" s="569"/>
      <c r="CIN40" s="569"/>
      <c r="CIO40" s="569"/>
      <c r="CIP40" s="569"/>
      <c r="CIQ40" s="569"/>
      <c r="CIR40" s="569"/>
      <c r="CIS40" s="569"/>
      <c r="CIT40" s="569"/>
      <c r="CIU40" s="569"/>
      <c r="CIV40" s="569"/>
      <c r="CIW40" s="569"/>
      <c r="CIX40" s="569"/>
      <c r="CIY40" s="569"/>
      <c r="CIZ40" s="569"/>
      <c r="CJA40" s="569"/>
      <c r="CJB40" s="569"/>
      <c r="CJC40" s="569"/>
      <c r="CJD40" s="569"/>
      <c r="CJE40" s="569"/>
      <c r="CJF40" s="569"/>
      <c r="CJG40" s="569"/>
      <c r="CJH40" s="569"/>
      <c r="CJI40" s="569"/>
      <c r="CJJ40" s="569"/>
      <c r="CJK40" s="569"/>
      <c r="CJL40" s="569"/>
      <c r="CJM40" s="569"/>
      <c r="CJN40" s="569"/>
      <c r="CJO40" s="569"/>
      <c r="CJP40" s="569"/>
      <c r="CJQ40" s="569"/>
      <c r="CJR40" s="569"/>
      <c r="CJS40" s="569"/>
      <c r="CJT40" s="569"/>
      <c r="CJU40" s="569"/>
      <c r="CJV40" s="569"/>
      <c r="CJW40" s="569"/>
      <c r="CJX40" s="569"/>
      <c r="CJY40" s="569"/>
      <c r="CJZ40" s="569"/>
      <c r="CKA40" s="569"/>
      <c r="CKB40" s="569"/>
      <c r="CKC40" s="569"/>
      <c r="CKD40" s="569"/>
      <c r="CKE40" s="569"/>
      <c r="CKF40" s="569"/>
      <c r="CKG40" s="569"/>
      <c r="CKH40" s="569"/>
      <c r="CKI40" s="569"/>
      <c r="CKJ40" s="569"/>
      <c r="CKK40" s="569"/>
      <c r="CKL40" s="569"/>
      <c r="CKM40" s="569"/>
      <c r="CKN40" s="569"/>
      <c r="CKO40" s="569"/>
      <c r="CKP40" s="569"/>
      <c r="CKQ40" s="569"/>
      <c r="CKR40" s="569"/>
      <c r="CKS40" s="569"/>
      <c r="CKT40" s="569"/>
      <c r="CKU40" s="569"/>
      <c r="CKV40" s="569"/>
      <c r="CKW40" s="569"/>
      <c r="CKX40" s="569"/>
      <c r="CKY40" s="569"/>
      <c r="CKZ40" s="569"/>
      <c r="CLA40" s="569"/>
      <c r="CLB40" s="569"/>
      <c r="CLC40" s="569"/>
      <c r="CLD40" s="569"/>
      <c r="CLE40" s="569"/>
      <c r="CLF40" s="569"/>
      <c r="CLG40" s="569"/>
      <c r="CLH40" s="569"/>
      <c r="CLI40" s="569"/>
      <c r="CLJ40" s="569"/>
      <c r="CLK40" s="569"/>
      <c r="CLL40" s="569"/>
      <c r="CLM40" s="569"/>
      <c r="CLN40" s="569"/>
      <c r="CLO40" s="569"/>
      <c r="CLP40" s="569"/>
      <c r="CLQ40" s="569"/>
      <c r="CLR40" s="569"/>
      <c r="CLS40" s="569"/>
      <c r="CLT40" s="569"/>
      <c r="CLU40" s="569"/>
      <c r="CLV40" s="569"/>
      <c r="CLW40" s="569"/>
      <c r="CLX40" s="569"/>
      <c r="CLY40" s="569"/>
      <c r="CLZ40" s="569"/>
      <c r="CMA40" s="569"/>
      <c r="CMB40" s="569"/>
      <c r="CMC40" s="569"/>
      <c r="CMD40" s="569"/>
      <c r="CME40" s="569"/>
      <c r="CMF40" s="569"/>
      <c r="CMG40" s="569"/>
      <c r="CMH40" s="569"/>
      <c r="CMI40" s="569"/>
      <c r="CMJ40" s="569"/>
      <c r="CMK40" s="569"/>
      <c r="CML40" s="569"/>
      <c r="CMM40" s="569"/>
      <c r="CMN40" s="569"/>
      <c r="CMO40" s="569"/>
      <c r="CMP40" s="569"/>
      <c r="CMQ40" s="569"/>
      <c r="CMR40" s="569"/>
      <c r="CMS40" s="569"/>
      <c r="CMT40" s="569"/>
      <c r="CMU40" s="569"/>
      <c r="CMV40" s="569"/>
      <c r="CMW40" s="569"/>
      <c r="CMX40" s="569"/>
      <c r="CMY40" s="569"/>
      <c r="CMZ40" s="569"/>
      <c r="CNA40" s="569"/>
      <c r="CNB40" s="569"/>
      <c r="CNC40" s="569"/>
      <c r="CND40" s="569"/>
      <c r="CNE40" s="569"/>
      <c r="CNF40" s="569"/>
      <c r="CNG40" s="569"/>
      <c r="CNH40" s="569"/>
      <c r="CNI40" s="569"/>
      <c r="CNJ40" s="569"/>
      <c r="CNK40" s="569"/>
      <c r="CNL40" s="569"/>
      <c r="CNM40" s="569"/>
      <c r="CNN40" s="569"/>
      <c r="CNO40" s="569"/>
      <c r="CNP40" s="569"/>
      <c r="CNQ40" s="569"/>
      <c r="CNR40" s="569"/>
      <c r="CNS40" s="569"/>
      <c r="CNT40" s="569"/>
      <c r="CNU40" s="569"/>
      <c r="CNV40" s="569"/>
      <c r="CNW40" s="569"/>
      <c r="CNX40" s="569"/>
      <c r="CNY40" s="569"/>
      <c r="CNZ40" s="569"/>
      <c r="COA40" s="569"/>
      <c r="COB40" s="569"/>
      <c r="COC40" s="569"/>
      <c r="COD40" s="569"/>
      <c r="COE40" s="569"/>
      <c r="COF40" s="569"/>
      <c r="COG40" s="569"/>
      <c r="COH40" s="569"/>
      <c r="COI40" s="569"/>
      <c r="COJ40" s="569"/>
      <c r="COK40" s="569"/>
      <c r="COL40" s="569"/>
      <c r="COM40" s="569"/>
      <c r="CON40" s="569"/>
      <c r="COO40" s="569"/>
      <c r="COP40" s="569"/>
      <c r="COQ40" s="569"/>
      <c r="COR40" s="569"/>
      <c r="COS40" s="569"/>
      <c r="COT40" s="569"/>
      <c r="COU40" s="569"/>
      <c r="COV40" s="569"/>
      <c r="COW40" s="569"/>
      <c r="COX40" s="569"/>
      <c r="COY40" s="569"/>
      <c r="COZ40" s="569"/>
      <c r="CPA40" s="569"/>
      <c r="CPB40" s="569"/>
      <c r="CPC40" s="569"/>
      <c r="CPD40" s="569"/>
      <c r="CPE40" s="569"/>
      <c r="CPF40" s="569"/>
      <c r="CPG40" s="569"/>
      <c r="CPH40" s="569"/>
      <c r="CPI40" s="569"/>
      <c r="CPJ40" s="569"/>
      <c r="CPK40" s="569"/>
      <c r="CPL40" s="569"/>
      <c r="CPM40" s="569"/>
      <c r="CPN40" s="569"/>
      <c r="CPO40" s="569"/>
      <c r="CPP40" s="569"/>
      <c r="CPQ40" s="569"/>
      <c r="CPR40" s="569"/>
      <c r="CPS40" s="569"/>
      <c r="CPT40" s="569"/>
      <c r="CPU40" s="569"/>
      <c r="CPV40" s="569"/>
      <c r="CPW40" s="569"/>
      <c r="CPX40" s="569"/>
      <c r="CPY40" s="569"/>
      <c r="CPZ40" s="569"/>
      <c r="CQA40" s="569"/>
      <c r="CQB40" s="569"/>
      <c r="CQC40" s="569"/>
      <c r="CQD40" s="569"/>
      <c r="CQE40" s="569"/>
      <c r="CQF40" s="569"/>
      <c r="CQG40" s="569"/>
      <c r="CQH40" s="569"/>
      <c r="CQI40" s="569"/>
      <c r="CQJ40" s="569"/>
      <c r="CQK40" s="569"/>
      <c r="CQL40" s="569"/>
      <c r="CQM40" s="569"/>
      <c r="CQN40" s="569"/>
      <c r="CQO40" s="569"/>
      <c r="CQP40" s="569"/>
      <c r="CQQ40" s="569"/>
      <c r="CQR40" s="569"/>
      <c r="CQS40" s="569"/>
      <c r="CQT40" s="569"/>
      <c r="CQU40" s="569"/>
      <c r="CQV40" s="569"/>
      <c r="CQW40" s="569"/>
      <c r="CQX40" s="569"/>
      <c r="CQY40" s="569"/>
      <c r="CQZ40" s="569"/>
      <c r="CRA40" s="569"/>
      <c r="CRB40" s="569"/>
      <c r="CRC40" s="569"/>
      <c r="CRD40" s="569"/>
      <c r="CRE40" s="569"/>
      <c r="CRF40" s="569"/>
      <c r="CRG40" s="569"/>
      <c r="CRH40" s="569"/>
      <c r="CRI40" s="569"/>
      <c r="CRJ40" s="569"/>
      <c r="CRK40" s="569"/>
      <c r="CRL40" s="569"/>
      <c r="CRM40" s="569"/>
      <c r="CRN40" s="569"/>
      <c r="CRO40" s="569"/>
      <c r="CRP40" s="569"/>
      <c r="CRQ40" s="569"/>
      <c r="CRR40" s="569"/>
      <c r="CRS40" s="569"/>
      <c r="CRT40" s="569"/>
      <c r="CRU40" s="569"/>
      <c r="CRV40" s="569"/>
      <c r="CRW40" s="569"/>
      <c r="CRX40" s="569"/>
      <c r="CRY40" s="569"/>
      <c r="CRZ40" s="569"/>
      <c r="CSA40" s="569"/>
      <c r="CSB40" s="569"/>
      <c r="CSC40" s="569"/>
      <c r="CSD40" s="569"/>
      <c r="CSE40" s="569"/>
      <c r="CSF40" s="569"/>
      <c r="CSG40" s="569"/>
      <c r="CSH40" s="569"/>
      <c r="CSI40" s="569"/>
      <c r="CSJ40" s="569"/>
      <c r="CSK40" s="569"/>
      <c r="CSL40" s="569"/>
      <c r="CSM40" s="569"/>
      <c r="CSN40" s="569"/>
      <c r="CSO40" s="569"/>
      <c r="CSP40" s="569"/>
      <c r="CSQ40" s="569"/>
      <c r="CSR40" s="569"/>
      <c r="CSS40" s="569"/>
      <c r="CST40" s="569"/>
      <c r="CSU40" s="569"/>
      <c r="CSV40" s="569"/>
      <c r="CSW40" s="569"/>
      <c r="CSX40" s="569"/>
      <c r="CSY40" s="569"/>
      <c r="CSZ40" s="569"/>
      <c r="CTA40" s="569"/>
      <c r="CTB40" s="569"/>
      <c r="CTC40" s="569"/>
      <c r="CTD40" s="569"/>
      <c r="CTE40" s="569"/>
      <c r="CTF40" s="569"/>
      <c r="CTG40" s="569"/>
      <c r="CTH40" s="569"/>
      <c r="CTI40" s="569"/>
      <c r="CTJ40" s="569"/>
      <c r="CTK40" s="569"/>
      <c r="CTL40" s="569"/>
      <c r="CTM40" s="569"/>
      <c r="CTN40" s="569"/>
      <c r="CTO40" s="569"/>
      <c r="CTP40" s="569"/>
      <c r="CTQ40" s="569"/>
      <c r="CTR40" s="569"/>
      <c r="CTS40" s="569"/>
      <c r="CTT40" s="569"/>
      <c r="CTU40" s="569"/>
      <c r="CTV40" s="569"/>
      <c r="CTW40" s="569"/>
      <c r="CTX40" s="569"/>
      <c r="CTY40" s="569"/>
      <c r="CTZ40" s="569"/>
      <c r="CUA40" s="569"/>
      <c r="CUB40" s="569"/>
      <c r="CUC40" s="569"/>
      <c r="CUD40" s="569"/>
      <c r="CUE40" s="569"/>
      <c r="CUF40" s="569"/>
      <c r="CUG40" s="569"/>
      <c r="CUH40" s="569"/>
      <c r="CUI40" s="569"/>
      <c r="CUJ40" s="569"/>
      <c r="CUK40" s="569"/>
      <c r="CUL40" s="569"/>
      <c r="CUM40" s="569"/>
      <c r="CUN40" s="569"/>
      <c r="CUO40" s="569"/>
      <c r="CUP40" s="569"/>
      <c r="CUQ40" s="569"/>
      <c r="CUR40" s="569"/>
      <c r="CUS40" s="569"/>
      <c r="CUT40" s="569"/>
      <c r="CUU40" s="569"/>
      <c r="CUV40" s="569"/>
      <c r="CUW40" s="569"/>
      <c r="CUX40" s="569"/>
      <c r="CUY40" s="569"/>
      <c r="CUZ40" s="569"/>
      <c r="CVA40" s="569"/>
      <c r="CVB40" s="569"/>
      <c r="CVC40" s="569"/>
      <c r="CVD40" s="569"/>
      <c r="CVE40" s="569"/>
      <c r="CVF40" s="569"/>
      <c r="CVG40" s="569"/>
      <c r="CVH40" s="569"/>
      <c r="CVI40" s="569"/>
      <c r="CVJ40" s="569"/>
      <c r="CVK40" s="569"/>
      <c r="CVL40" s="569"/>
      <c r="CVM40" s="569"/>
      <c r="CVN40" s="569"/>
      <c r="CVO40" s="569"/>
      <c r="CVP40" s="569"/>
      <c r="CVQ40" s="569"/>
      <c r="CVR40" s="569"/>
      <c r="CVS40" s="569"/>
      <c r="CVT40" s="569"/>
      <c r="CVU40" s="569"/>
      <c r="CVV40" s="569"/>
      <c r="CVW40" s="569"/>
      <c r="CVX40" s="569"/>
      <c r="CVY40" s="569"/>
      <c r="CVZ40" s="569"/>
      <c r="CWA40" s="569"/>
      <c r="CWB40" s="569"/>
      <c r="CWC40" s="569"/>
      <c r="CWD40" s="569"/>
      <c r="CWE40" s="569"/>
      <c r="CWF40" s="569"/>
      <c r="CWG40" s="569"/>
      <c r="CWH40" s="569"/>
      <c r="CWI40" s="569"/>
      <c r="CWJ40" s="569"/>
      <c r="CWK40" s="569"/>
      <c r="CWL40" s="569"/>
      <c r="CWM40" s="569"/>
      <c r="CWN40" s="569"/>
      <c r="CWO40" s="569"/>
      <c r="CWP40" s="569"/>
      <c r="CWQ40" s="569"/>
      <c r="CWR40" s="569"/>
      <c r="CWS40" s="569"/>
      <c r="CWT40" s="569"/>
      <c r="CWU40" s="569"/>
      <c r="CWV40" s="569"/>
      <c r="CWW40" s="569"/>
      <c r="CWX40" s="569"/>
      <c r="CWY40" s="569"/>
      <c r="CWZ40" s="569"/>
      <c r="CXA40" s="569"/>
      <c r="CXB40" s="569"/>
      <c r="CXC40" s="569"/>
      <c r="CXD40" s="569"/>
      <c r="CXE40" s="569"/>
      <c r="CXF40" s="569"/>
      <c r="CXG40" s="569"/>
      <c r="CXH40" s="569"/>
      <c r="CXI40" s="569"/>
      <c r="CXJ40" s="569"/>
      <c r="CXK40" s="569"/>
      <c r="CXL40" s="569"/>
      <c r="CXM40" s="569"/>
      <c r="CXN40" s="569"/>
      <c r="CXO40" s="569"/>
      <c r="CXP40" s="569"/>
      <c r="CXQ40" s="569"/>
      <c r="CXR40" s="569"/>
      <c r="CXS40" s="569"/>
      <c r="CXT40" s="569"/>
      <c r="CXU40" s="569"/>
      <c r="CXV40" s="569"/>
      <c r="CXW40" s="569"/>
      <c r="CXX40" s="569"/>
      <c r="CXY40" s="569"/>
      <c r="CXZ40" s="569"/>
      <c r="CYA40" s="569"/>
      <c r="CYB40" s="569"/>
      <c r="CYC40" s="569"/>
      <c r="CYD40" s="569"/>
      <c r="CYE40" s="569"/>
      <c r="CYF40" s="569"/>
      <c r="CYG40" s="569"/>
      <c r="CYH40" s="569"/>
      <c r="CYI40" s="569"/>
      <c r="CYJ40" s="569"/>
      <c r="CYK40" s="569"/>
      <c r="CYL40" s="569"/>
      <c r="CYM40" s="569"/>
      <c r="CYN40" s="569"/>
      <c r="CYO40" s="569"/>
      <c r="CYP40" s="569"/>
      <c r="CYQ40" s="569"/>
      <c r="CYR40" s="569"/>
      <c r="CYS40" s="569"/>
      <c r="CYT40" s="569"/>
      <c r="CYU40" s="569"/>
      <c r="CYV40" s="569"/>
      <c r="CYW40" s="569"/>
      <c r="CYX40" s="569"/>
      <c r="CYY40" s="569"/>
      <c r="CYZ40" s="569"/>
      <c r="CZA40" s="569"/>
      <c r="CZB40" s="569"/>
      <c r="CZC40" s="569"/>
      <c r="CZD40" s="569"/>
      <c r="CZE40" s="569"/>
      <c r="CZF40" s="569"/>
      <c r="CZG40" s="569"/>
      <c r="CZH40" s="569"/>
      <c r="CZI40" s="569"/>
      <c r="CZJ40" s="569"/>
      <c r="CZK40" s="569"/>
      <c r="CZL40" s="569"/>
      <c r="CZM40" s="569"/>
      <c r="CZN40" s="569"/>
      <c r="CZO40" s="569"/>
      <c r="CZP40" s="569"/>
      <c r="CZQ40" s="569"/>
      <c r="CZR40" s="569"/>
      <c r="CZS40" s="569"/>
      <c r="CZT40" s="569"/>
      <c r="CZU40" s="569"/>
      <c r="CZV40" s="569"/>
      <c r="CZW40" s="569"/>
      <c r="CZX40" s="569"/>
      <c r="CZY40" s="569"/>
      <c r="CZZ40" s="569"/>
      <c r="DAA40" s="569"/>
      <c r="DAB40" s="569"/>
      <c r="DAC40" s="569"/>
      <c r="DAD40" s="569"/>
      <c r="DAE40" s="569"/>
      <c r="DAF40" s="569"/>
      <c r="DAG40" s="569"/>
      <c r="DAH40" s="569"/>
      <c r="DAI40" s="569"/>
      <c r="DAJ40" s="569"/>
      <c r="DAK40" s="569"/>
      <c r="DAL40" s="569"/>
      <c r="DAM40" s="569"/>
      <c r="DAN40" s="569"/>
      <c r="DAO40" s="569"/>
      <c r="DAP40" s="569"/>
      <c r="DAQ40" s="569"/>
      <c r="DAR40" s="569"/>
      <c r="DAS40" s="569"/>
      <c r="DAT40" s="569"/>
      <c r="DAU40" s="569"/>
      <c r="DAV40" s="569"/>
      <c r="DAW40" s="569"/>
      <c r="DAX40" s="569"/>
      <c r="DAY40" s="569"/>
      <c r="DAZ40" s="569"/>
      <c r="DBA40" s="569"/>
      <c r="DBB40" s="569"/>
      <c r="DBC40" s="569"/>
      <c r="DBD40" s="569"/>
      <c r="DBE40" s="569"/>
      <c r="DBF40" s="569"/>
      <c r="DBG40" s="569"/>
      <c r="DBH40" s="569"/>
      <c r="DBI40" s="569"/>
      <c r="DBJ40" s="569"/>
      <c r="DBK40" s="569"/>
      <c r="DBL40" s="569"/>
      <c r="DBM40" s="569"/>
      <c r="DBN40" s="569"/>
      <c r="DBO40" s="569"/>
      <c r="DBP40" s="569"/>
      <c r="DBQ40" s="569"/>
      <c r="DBR40" s="569"/>
      <c r="DBS40" s="569"/>
      <c r="DBT40" s="569"/>
      <c r="DBU40" s="569"/>
      <c r="DBV40" s="569"/>
      <c r="DBW40" s="569"/>
      <c r="DBX40" s="569"/>
      <c r="DBY40" s="569"/>
      <c r="DBZ40" s="569"/>
      <c r="DCA40" s="569"/>
      <c r="DCB40" s="569"/>
      <c r="DCC40" s="569"/>
      <c r="DCD40" s="569"/>
      <c r="DCE40" s="569"/>
      <c r="DCF40" s="569"/>
      <c r="DCG40" s="569"/>
      <c r="DCH40" s="569"/>
      <c r="DCI40" s="569"/>
      <c r="DCJ40" s="569"/>
      <c r="DCK40" s="569"/>
      <c r="DCL40" s="569"/>
      <c r="DCM40" s="569"/>
      <c r="DCN40" s="569"/>
      <c r="DCO40" s="569"/>
      <c r="DCP40" s="569"/>
      <c r="DCQ40" s="569"/>
      <c r="DCR40" s="569"/>
      <c r="DCS40" s="569"/>
      <c r="DCT40" s="569"/>
      <c r="DCU40" s="569"/>
      <c r="DCV40" s="569"/>
      <c r="DCW40" s="569"/>
      <c r="DCX40" s="569"/>
      <c r="DCY40" s="569"/>
      <c r="DCZ40" s="569"/>
      <c r="DDA40" s="569"/>
      <c r="DDB40" s="569"/>
      <c r="DDC40" s="569"/>
      <c r="DDD40" s="569"/>
      <c r="DDE40" s="569"/>
      <c r="DDF40" s="569"/>
      <c r="DDG40" s="569"/>
      <c r="DDH40" s="569"/>
      <c r="DDI40" s="569"/>
      <c r="DDJ40" s="569"/>
      <c r="DDK40" s="569"/>
      <c r="DDL40" s="569"/>
      <c r="DDM40" s="569"/>
      <c r="DDN40" s="569"/>
      <c r="DDO40" s="569"/>
      <c r="DDP40" s="569"/>
      <c r="DDQ40" s="569"/>
      <c r="DDR40" s="569"/>
      <c r="DDS40" s="569"/>
      <c r="DDT40" s="569"/>
      <c r="DDU40" s="569"/>
      <c r="DDV40" s="569"/>
      <c r="DDW40" s="569"/>
      <c r="DDX40" s="569"/>
      <c r="DDY40" s="569"/>
      <c r="DDZ40" s="569"/>
      <c r="DEA40" s="569"/>
      <c r="DEB40" s="569"/>
      <c r="DEC40" s="569"/>
      <c r="DED40" s="569"/>
      <c r="DEE40" s="569"/>
      <c r="DEF40" s="569"/>
      <c r="DEG40" s="569"/>
      <c r="DEH40" s="569"/>
      <c r="DEI40" s="569"/>
      <c r="DEJ40" s="569"/>
      <c r="DEK40" s="569"/>
      <c r="DEL40" s="569"/>
      <c r="DEM40" s="569"/>
      <c r="DEN40" s="569"/>
      <c r="DEO40" s="569"/>
      <c r="DEP40" s="569"/>
      <c r="DEQ40" s="569"/>
      <c r="DER40" s="569"/>
      <c r="DES40" s="569"/>
      <c r="DET40" s="569"/>
      <c r="DEU40" s="569"/>
      <c r="DEV40" s="569"/>
      <c r="DEW40" s="569"/>
      <c r="DEX40" s="569"/>
      <c r="DEY40" s="569"/>
      <c r="DEZ40" s="569"/>
      <c r="DFA40" s="569"/>
      <c r="DFB40" s="569"/>
      <c r="DFC40" s="569"/>
      <c r="DFD40" s="569"/>
      <c r="DFE40" s="569"/>
      <c r="DFF40" s="569"/>
      <c r="DFG40" s="569"/>
      <c r="DFH40" s="569"/>
      <c r="DFI40" s="569"/>
      <c r="DFJ40" s="569"/>
      <c r="DFK40" s="569"/>
      <c r="DFL40" s="569"/>
      <c r="DFM40" s="569"/>
      <c r="DFN40" s="569"/>
      <c r="DFO40" s="569"/>
      <c r="DFP40" s="569"/>
      <c r="DFQ40" s="569"/>
      <c r="DFR40" s="569"/>
      <c r="DFS40" s="569"/>
      <c r="DFT40" s="569"/>
      <c r="DFU40" s="569"/>
      <c r="DFV40" s="569"/>
      <c r="DFW40" s="569"/>
      <c r="DFX40" s="569"/>
      <c r="DFY40" s="569"/>
      <c r="DFZ40" s="569"/>
      <c r="DGA40" s="569"/>
      <c r="DGB40" s="569"/>
      <c r="DGC40" s="569"/>
      <c r="DGD40" s="569"/>
      <c r="DGE40" s="569"/>
      <c r="DGF40" s="569"/>
      <c r="DGG40" s="569"/>
      <c r="DGH40" s="569"/>
      <c r="DGI40" s="569"/>
      <c r="DGJ40" s="569"/>
      <c r="DGK40" s="569"/>
      <c r="DGL40" s="569"/>
      <c r="DGM40" s="569"/>
      <c r="DGN40" s="569"/>
      <c r="DGO40" s="569"/>
      <c r="DGP40" s="569"/>
      <c r="DGQ40" s="569"/>
      <c r="DGR40" s="569"/>
      <c r="DGS40" s="569"/>
      <c r="DGT40" s="569"/>
      <c r="DGU40" s="569"/>
      <c r="DGV40" s="569"/>
      <c r="DGW40" s="569"/>
      <c r="DGX40" s="569"/>
      <c r="DGY40" s="569"/>
      <c r="DGZ40" s="569"/>
      <c r="DHA40" s="569"/>
      <c r="DHB40" s="569"/>
      <c r="DHC40" s="569"/>
      <c r="DHD40" s="569"/>
      <c r="DHE40" s="569"/>
      <c r="DHF40" s="569"/>
      <c r="DHG40" s="569"/>
      <c r="DHH40" s="569"/>
      <c r="DHI40" s="569"/>
      <c r="DHJ40" s="569"/>
      <c r="DHK40" s="569"/>
      <c r="DHL40" s="569"/>
      <c r="DHM40" s="569"/>
      <c r="DHN40" s="569"/>
      <c r="DHO40" s="569"/>
      <c r="DHP40" s="569"/>
      <c r="DHQ40" s="569"/>
      <c r="DHR40" s="569"/>
      <c r="DHS40" s="569"/>
      <c r="DHT40" s="569"/>
      <c r="DHU40" s="569"/>
      <c r="DHV40" s="569"/>
      <c r="DHW40" s="569"/>
      <c r="DHX40" s="569"/>
      <c r="DHY40" s="569"/>
      <c r="DHZ40" s="569"/>
      <c r="DIA40" s="569"/>
      <c r="DIB40" s="569"/>
      <c r="DIC40" s="569"/>
      <c r="DID40" s="569"/>
      <c r="DIE40" s="569"/>
      <c r="DIF40" s="569"/>
      <c r="DIG40" s="569"/>
      <c r="DIH40" s="569"/>
      <c r="DII40" s="569"/>
      <c r="DIJ40" s="569"/>
      <c r="DIK40" s="569"/>
      <c r="DIL40" s="569"/>
      <c r="DIM40" s="569"/>
      <c r="DIN40" s="569"/>
      <c r="DIO40" s="569"/>
      <c r="DIP40" s="569"/>
      <c r="DIQ40" s="569"/>
      <c r="DIR40" s="569"/>
      <c r="DIS40" s="569"/>
      <c r="DIT40" s="569"/>
      <c r="DIU40" s="569"/>
      <c r="DIV40" s="569"/>
      <c r="DIW40" s="569"/>
      <c r="DIX40" s="569"/>
      <c r="DIY40" s="569"/>
      <c r="DIZ40" s="569"/>
      <c r="DJA40" s="569"/>
      <c r="DJB40" s="569"/>
      <c r="DJC40" s="569"/>
      <c r="DJD40" s="569"/>
      <c r="DJE40" s="569"/>
      <c r="DJF40" s="569"/>
      <c r="DJG40" s="569"/>
      <c r="DJH40" s="569"/>
      <c r="DJI40" s="569"/>
      <c r="DJJ40" s="569"/>
      <c r="DJK40" s="569"/>
      <c r="DJL40" s="569"/>
      <c r="DJM40" s="569"/>
      <c r="DJN40" s="569"/>
      <c r="DJO40" s="569"/>
      <c r="DJP40" s="569"/>
      <c r="DJQ40" s="569"/>
      <c r="DJR40" s="569"/>
      <c r="DJS40" s="569"/>
      <c r="DJT40" s="569"/>
      <c r="DJU40" s="569"/>
      <c r="DJV40" s="569"/>
      <c r="DJW40" s="569"/>
      <c r="DJX40" s="569"/>
      <c r="DJY40" s="569"/>
      <c r="DJZ40" s="569"/>
      <c r="DKA40" s="569"/>
      <c r="DKB40" s="569"/>
      <c r="DKC40" s="569"/>
      <c r="DKD40" s="569"/>
      <c r="DKE40" s="569"/>
      <c r="DKF40" s="569"/>
      <c r="DKG40" s="569"/>
      <c r="DKH40" s="569"/>
      <c r="DKI40" s="569"/>
      <c r="DKJ40" s="569"/>
      <c r="DKK40" s="569"/>
      <c r="DKL40" s="569"/>
      <c r="DKM40" s="569"/>
      <c r="DKN40" s="569"/>
      <c r="DKO40" s="569"/>
      <c r="DKP40" s="569"/>
      <c r="DKQ40" s="569"/>
      <c r="DKR40" s="569"/>
      <c r="DKS40" s="569"/>
      <c r="DKT40" s="569"/>
      <c r="DKU40" s="569"/>
      <c r="DKV40" s="569"/>
      <c r="DKW40" s="569"/>
      <c r="DKX40" s="569"/>
      <c r="DKY40" s="569"/>
      <c r="DKZ40" s="569"/>
      <c r="DLA40" s="569"/>
      <c r="DLB40" s="569"/>
      <c r="DLC40" s="569"/>
      <c r="DLD40" s="569"/>
      <c r="DLE40" s="569"/>
      <c r="DLF40" s="569"/>
      <c r="DLG40" s="569"/>
      <c r="DLH40" s="569"/>
      <c r="DLI40" s="569"/>
      <c r="DLJ40" s="569"/>
      <c r="DLK40" s="569"/>
      <c r="DLL40" s="569"/>
      <c r="DLM40" s="569"/>
      <c r="DLN40" s="569"/>
      <c r="DLO40" s="569"/>
      <c r="DLP40" s="569"/>
      <c r="DLQ40" s="569"/>
      <c r="DLR40" s="569"/>
      <c r="DLS40" s="569"/>
      <c r="DLT40" s="569"/>
      <c r="DLU40" s="569"/>
      <c r="DLV40" s="569"/>
      <c r="DLW40" s="569"/>
      <c r="DLX40" s="569"/>
      <c r="DLY40" s="569"/>
      <c r="DLZ40" s="569"/>
      <c r="DMA40" s="569"/>
      <c r="DMB40" s="569"/>
      <c r="DMC40" s="569"/>
      <c r="DMD40" s="569"/>
      <c r="DME40" s="569"/>
      <c r="DMF40" s="569"/>
      <c r="DMG40" s="569"/>
      <c r="DMH40" s="569"/>
      <c r="DMI40" s="569"/>
      <c r="DMJ40" s="569"/>
      <c r="DMK40" s="569"/>
      <c r="DML40" s="569"/>
      <c r="DMM40" s="569"/>
      <c r="DMN40" s="569"/>
      <c r="DMO40" s="569"/>
      <c r="DMP40" s="569"/>
      <c r="DMQ40" s="569"/>
      <c r="DMR40" s="569"/>
      <c r="DMS40" s="569"/>
      <c r="DMT40" s="569"/>
      <c r="DMU40" s="569"/>
      <c r="DMV40" s="569"/>
      <c r="DMW40" s="569"/>
      <c r="DMX40" s="569"/>
      <c r="DMY40" s="569"/>
      <c r="DMZ40" s="569"/>
      <c r="DNA40" s="569"/>
      <c r="DNB40" s="569"/>
      <c r="DNC40" s="569"/>
      <c r="DND40" s="569"/>
      <c r="DNE40" s="569"/>
      <c r="DNF40" s="569"/>
      <c r="DNG40" s="569"/>
      <c r="DNH40" s="569"/>
      <c r="DNI40" s="569"/>
      <c r="DNJ40" s="569"/>
      <c r="DNK40" s="569"/>
      <c r="DNL40" s="569"/>
      <c r="DNM40" s="569"/>
      <c r="DNN40" s="569"/>
      <c r="DNO40" s="569"/>
      <c r="DNP40" s="569"/>
      <c r="DNQ40" s="569"/>
      <c r="DNR40" s="569"/>
      <c r="DNS40" s="569"/>
      <c r="DNT40" s="569"/>
      <c r="DNU40" s="569"/>
      <c r="DNV40" s="569"/>
      <c r="DNW40" s="569"/>
      <c r="DNX40" s="569"/>
      <c r="DNY40" s="569"/>
      <c r="DNZ40" s="569"/>
      <c r="DOA40" s="569"/>
      <c r="DOB40" s="569"/>
      <c r="DOC40" s="569"/>
      <c r="DOD40" s="569"/>
      <c r="DOE40" s="569"/>
      <c r="DOF40" s="569"/>
      <c r="DOG40" s="569"/>
      <c r="DOH40" s="569"/>
      <c r="DOI40" s="569"/>
      <c r="DOJ40" s="569"/>
      <c r="DOK40" s="569"/>
      <c r="DOL40" s="569"/>
      <c r="DOM40" s="569"/>
      <c r="DON40" s="569"/>
      <c r="DOO40" s="569"/>
      <c r="DOP40" s="569"/>
      <c r="DOQ40" s="569"/>
      <c r="DOR40" s="569"/>
      <c r="DOS40" s="569"/>
      <c r="DOT40" s="569"/>
      <c r="DOU40" s="569"/>
      <c r="DOV40" s="569"/>
      <c r="DOW40" s="569"/>
      <c r="DOX40" s="569"/>
      <c r="DOY40" s="569"/>
      <c r="DOZ40" s="569"/>
      <c r="DPA40" s="569"/>
      <c r="DPB40" s="569"/>
      <c r="DPC40" s="569"/>
      <c r="DPD40" s="569"/>
      <c r="DPE40" s="569"/>
      <c r="DPF40" s="569"/>
      <c r="DPG40" s="569"/>
      <c r="DPH40" s="569"/>
      <c r="DPI40" s="569"/>
      <c r="DPJ40" s="569"/>
      <c r="DPK40" s="569"/>
      <c r="DPL40" s="569"/>
      <c r="DPM40" s="569"/>
      <c r="DPN40" s="569"/>
      <c r="DPO40" s="569"/>
      <c r="DPP40" s="569"/>
      <c r="DPQ40" s="569"/>
      <c r="DPR40" s="569"/>
      <c r="DPS40" s="569"/>
      <c r="DPT40" s="569"/>
      <c r="DPU40" s="569"/>
      <c r="DPV40" s="569"/>
      <c r="DPW40" s="569"/>
      <c r="DPX40" s="569"/>
      <c r="DPY40" s="569"/>
      <c r="DPZ40" s="569"/>
      <c r="DQA40" s="569"/>
      <c r="DQB40" s="569"/>
      <c r="DQC40" s="569"/>
      <c r="DQD40" s="569"/>
      <c r="DQE40" s="569"/>
      <c r="DQF40" s="569"/>
      <c r="DQG40" s="569"/>
      <c r="DQH40" s="569"/>
      <c r="DQI40" s="569"/>
      <c r="DQJ40" s="569"/>
      <c r="DQK40" s="569"/>
      <c r="DQL40" s="569"/>
      <c r="DQM40" s="569"/>
      <c r="DQN40" s="569"/>
      <c r="DQO40" s="569"/>
      <c r="DQP40" s="569"/>
      <c r="DQQ40" s="569"/>
      <c r="DQR40" s="569"/>
      <c r="DQS40" s="569"/>
      <c r="DQT40" s="569"/>
      <c r="DQU40" s="569"/>
      <c r="DQV40" s="569"/>
      <c r="DQW40" s="569"/>
      <c r="DQX40" s="569"/>
      <c r="DQY40" s="569"/>
      <c r="DQZ40" s="569"/>
      <c r="DRA40" s="569"/>
      <c r="DRB40" s="569"/>
      <c r="DRC40" s="569"/>
      <c r="DRD40" s="569"/>
      <c r="DRE40" s="569"/>
      <c r="DRF40" s="569"/>
      <c r="DRG40" s="569"/>
      <c r="DRH40" s="569"/>
      <c r="DRI40" s="569"/>
      <c r="DRJ40" s="569"/>
      <c r="DRK40" s="569"/>
      <c r="DRL40" s="569"/>
      <c r="DRM40" s="569"/>
      <c r="DRN40" s="569"/>
      <c r="DRO40" s="569"/>
      <c r="DRP40" s="569"/>
      <c r="DRQ40" s="569"/>
      <c r="DRR40" s="569"/>
      <c r="DRS40" s="569"/>
      <c r="DRT40" s="569"/>
      <c r="DRU40" s="569"/>
      <c r="DRV40" s="569"/>
      <c r="DRW40" s="569"/>
      <c r="DRX40" s="569"/>
      <c r="DRY40" s="569"/>
      <c r="DRZ40" s="569"/>
      <c r="DSA40" s="569"/>
      <c r="DSB40" s="569"/>
      <c r="DSC40" s="569"/>
      <c r="DSD40" s="569"/>
      <c r="DSE40" s="569"/>
      <c r="DSF40" s="569"/>
      <c r="DSG40" s="569"/>
      <c r="DSH40" s="569"/>
      <c r="DSI40" s="569"/>
      <c r="DSJ40" s="569"/>
      <c r="DSK40" s="569"/>
      <c r="DSL40" s="569"/>
      <c r="DSM40" s="569"/>
      <c r="DSN40" s="569"/>
      <c r="DSO40" s="569"/>
      <c r="DSP40" s="569"/>
      <c r="DSQ40" s="569"/>
      <c r="DSR40" s="569"/>
      <c r="DSS40" s="569"/>
      <c r="DST40" s="569"/>
      <c r="DSU40" s="569"/>
      <c r="DSV40" s="569"/>
      <c r="DSW40" s="569"/>
      <c r="DSX40" s="569"/>
      <c r="DSY40" s="569"/>
      <c r="DSZ40" s="569"/>
      <c r="DTA40" s="569"/>
      <c r="DTB40" s="569"/>
      <c r="DTC40" s="569"/>
      <c r="DTD40" s="569"/>
      <c r="DTE40" s="569"/>
      <c r="DTF40" s="569"/>
      <c r="DTG40" s="569"/>
      <c r="DTH40" s="569"/>
      <c r="DTI40" s="569"/>
      <c r="DTJ40" s="569"/>
      <c r="DTK40" s="569"/>
      <c r="DTL40" s="569"/>
      <c r="DTM40" s="569"/>
      <c r="DTN40" s="569"/>
      <c r="DTO40" s="569"/>
      <c r="DTP40" s="569"/>
      <c r="DTQ40" s="569"/>
      <c r="DTR40" s="569"/>
      <c r="DTS40" s="569"/>
      <c r="DTT40" s="569"/>
      <c r="DTU40" s="569"/>
      <c r="DTV40" s="569"/>
      <c r="DTW40" s="569"/>
      <c r="DTX40" s="569"/>
      <c r="DTY40" s="569"/>
      <c r="DTZ40" s="569"/>
      <c r="DUA40" s="569"/>
      <c r="DUB40" s="569"/>
      <c r="DUC40" s="569"/>
      <c r="DUD40" s="569"/>
      <c r="DUE40" s="569"/>
      <c r="DUF40" s="569"/>
      <c r="DUG40" s="569"/>
      <c r="DUH40" s="569"/>
      <c r="DUI40" s="569"/>
      <c r="DUJ40" s="569"/>
      <c r="DUK40" s="569"/>
      <c r="DUL40" s="569"/>
      <c r="DUM40" s="569"/>
      <c r="DUN40" s="569"/>
      <c r="DUO40" s="569"/>
      <c r="DUP40" s="569"/>
      <c r="DUQ40" s="569"/>
      <c r="DUR40" s="569"/>
      <c r="DUS40" s="569"/>
      <c r="DUT40" s="569"/>
      <c r="DUU40" s="569"/>
      <c r="DUV40" s="569"/>
      <c r="DUW40" s="569"/>
      <c r="DUX40" s="569"/>
      <c r="DUY40" s="569"/>
      <c r="DUZ40" s="569"/>
      <c r="DVA40" s="569"/>
      <c r="DVB40" s="569"/>
      <c r="DVC40" s="569"/>
      <c r="DVD40" s="569"/>
      <c r="DVE40" s="569"/>
      <c r="DVF40" s="569"/>
      <c r="DVG40" s="569"/>
      <c r="DVH40" s="569"/>
      <c r="DVI40" s="569"/>
      <c r="DVJ40" s="569"/>
      <c r="DVK40" s="569"/>
      <c r="DVL40" s="569"/>
      <c r="DVM40" s="569"/>
      <c r="DVN40" s="569"/>
      <c r="DVO40" s="569"/>
      <c r="DVP40" s="569"/>
      <c r="DVQ40" s="569"/>
      <c r="DVR40" s="569"/>
      <c r="DVS40" s="569"/>
      <c r="DVT40" s="569"/>
      <c r="DVU40" s="569"/>
      <c r="DVV40" s="569"/>
      <c r="DVW40" s="569"/>
      <c r="DVX40" s="569"/>
      <c r="DVY40" s="569"/>
      <c r="DVZ40" s="569"/>
      <c r="DWA40" s="569"/>
      <c r="DWB40" s="569"/>
      <c r="DWC40" s="569"/>
      <c r="DWD40" s="569"/>
      <c r="DWE40" s="569"/>
      <c r="DWF40" s="569"/>
      <c r="DWG40" s="569"/>
      <c r="DWH40" s="569"/>
      <c r="DWI40" s="569"/>
      <c r="DWJ40" s="569"/>
      <c r="DWK40" s="569"/>
      <c r="DWL40" s="569"/>
      <c r="DWM40" s="569"/>
      <c r="DWN40" s="569"/>
      <c r="DWO40" s="569"/>
      <c r="DWP40" s="569"/>
      <c r="DWQ40" s="569"/>
      <c r="DWR40" s="569"/>
      <c r="DWS40" s="569"/>
      <c r="DWT40" s="569"/>
      <c r="DWU40" s="569"/>
      <c r="DWV40" s="569"/>
      <c r="DWW40" s="569"/>
      <c r="DWX40" s="569"/>
      <c r="DWY40" s="569"/>
      <c r="DWZ40" s="569"/>
      <c r="DXA40" s="569"/>
      <c r="DXB40" s="569"/>
      <c r="DXC40" s="569"/>
      <c r="DXD40" s="569"/>
      <c r="DXE40" s="569"/>
      <c r="DXF40" s="569"/>
      <c r="DXG40" s="569"/>
      <c r="DXH40" s="569"/>
      <c r="DXI40" s="569"/>
      <c r="DXJ40" s="569"/>
      <c r="DXK40" s="569"/>
      <c r="DXL40" s="569"/>
      <c r="DXM40" s="569"/>
      <c r="DXN40" s="569"/>
      <c r="DXO40" s="569"/>
      <c r="DXP40" s="569"/>
      <c r="DXQ40" s="569"/>
      <c r="DXR40" s="569"/>
      <c r="DXS40" s="569"/>
      <c r="DXT40" s="569"/>
      <c r="DXU40" s="569"/>
      <c r="DXV40" s="569"/>
      <c r="DXW40" s="569"/>
      <c r="DXX40" s="569"/>
      <c r="DXY40" s="569"/>
      <c r="DXZ40" s="569"/>
      <c r="DYA40" s="569"/>
      <c r="DYB40" s="569"/>
      <c r="DYC40" s="569"/>
      <c r="DYD40" s="569"/>
      <c r="DYE40" s="569"/>
      <c r="DYF40" s="569"/>
      <c r="DYG40" s="569"/>
      <c r="DYH40" s="569"/>
      <c r="DYI40" s="569"/>
      <c r="DYJ40" s="569"/>
      <c r="DYK40" s="569"/>
      <c r="DYL40" s="569"/>
      <c r="DYM40" s="569"/>
      <c r="DYN40" s="569"/>
      <c r="DYO40" s="569"/>
      <c r="DYP40" s="569"/>
      <c r="DYQ40" s="569"/>
      <c r="DYR40" s="569"/>
      <c r="DYS40" s="569"/>
      <c r="DYT40" s="569"/>
      <c r="DYU40" s="569"/>
      <c r="DYV40" s="569"/>
      <c r="DYW40" s="569"/>
      <c r="DYX40" s="569"/>
      <c r="DYY40" s="569"/>
      <c r="DYZ40" s="569"/>
      <c r="DZA40" s="569"/>
      <c r="DZB40" s="569"/>
      <c r="DZC40" s="569"/>
      <c r="DZD40" s="569"/>
      <c r="DZE40" s="569"/>
      <c r="DZF40" s="569"/>
      <c r="DZG40" s="569"/>
      <c r="DZH40" s="569"/>
      <c r="DZI40" s="569"/>
      <c r="DZJ40" s="569"/>
      <c r="DZK40" s="569"/>
      <c r="DZL40" s="569"/>
      <c r="DZM40" s="569"/>
      <c r="DZN40" s="569"/>
      <c r="DZO40" s="569"/>
      <c r="DZP40" s="569"/>
      <c r="DZQ40" s="569"/>
      <c r="DZR40" s="569"/>
      <c r="DZS40" s="569"/>
      <c r="DZT40" s="569"/>
      <c r="DZU40" s="569"/>
      <c r="DZV40" s="569"/>
      <c r="DZW40" s="569"/>
      <c r="DZX40" s="569"/>
      <c r="DZY40" s="569"/>
      <c r="DZZ40" s="569"/>
      <c r="EAA40" s="569"/>
      <c r="EAB40" s="569"/>
      <c r="EAC40" s="569"/>
      <c r="EAD40" s="569"/>
      <c r="EAE40" s="569"/>
      <c r="EAF40" s="569"/>
      <c r="EAG40" s="569"/>
      <c r="EAH40" s="569"/>
      <c r="EAI40" s="569"/>
      <c r="EAJ40" s="569"/>
      <c r="EAK40" s="569"/>
      <c r="EAL40" s="569"/>
      <c r="EAM40" s="569"/>
      <c r="EAN40" s="569"/>
      <c r="EAO40" s="569"/>
      <c r="EAP40" s="569"/>
      <c r="EAQ40" s="569"/>
      <c r="EAR40" s="569"/>
      <c r="EAS40" s="569"/>
      <c r="EAT40" s="569"/>
      <c r="EAU40" s="569"/>
      <c r="EAV40" s="569"/>
      <c r="EAW40" s="569"/>
      <c r="EAX40" s="569"/>
      <c r="EAY40" s="569"/>
      <c r="EAZ40" s="569"/>
      <c r="EBA40" s="569"/>
      <c r="EBB40" s="569"/>
      <c r="EBC40" s="569"/>
      <c r="EBD40" s="569"/>
      <c r="EBE40" s="569"/>
      <c r="EBF40" s="569"/>
      <c r="EBG40" s="569"/>
      <c r="EBH40" s="569"/>
      <c r="EBI40" s="569"/>
      <c r="EBJ40" s="569"/>
      <c r="EBK40" s="569"/>
      <c r="EBL40" s="569"/>
      <c r="EBM40" s="569"/>
      <c r="EBN40" s="569"/>
      <c r="EBO40" s="569"/>
      <c r="EBP40" s="569"/>
      <c r="EBQ40" s="569"/>
      <c r="EBR40" s="569"/>
      <c r="EBS40" s="569"/>
      <c r="EBT40" s="569"/>
      <c r="EBU40" s="569"/>
      <c r="EBV40" s="569"/>
      <c r="EBW40" s="569"/>
      <c r="EBX40" s="569"/>
      <c r="EBY40" s="569"/>
      <c r="EBZ40" s="569"/>
      <c r="ECA40" s="569"/>
      <c r="ECB40" s="569"/>
      <c r="ECC40" s="569"/>
      <c r="ECD40" s="569"/>
      <c r="ECE40" s="569"/>
      <c r="ECF40" s="569"/>
      <c r="ECG40" s="569"/>
      <c r="ECH40" s="569"/>
      <c r="ECI40" s="569"/>
      <c r="ECJ40" s="569"/>
      <c r="ECK40" s="569"/>
      <c r="ECL40" s="569"/>
      <c r="ECM40" s="569"/>
      <c r="ECN40" s="569"/>
      <c r="ECO40" s="569"/>
      <c r="ECP40" s="569"/>
      <c r="ECQ40" s="569"/>
      <c r="ECR40" s="569"/>
      <c r="ECS40" s="569"/>
      <c r="ECT40" s="569"/>
      <c r="ECU40" s="569"/>
      <c r="ECV40" s="569"/>
      <c r="ECW40" s="569"/>
      <c r="ECX40" s="569"/>
      <c r="ECY40" s="569"/>
      <c r="ECZ40" s="569"/>
      <c r="EDA40" s="569"/>
      <c r="EDB40" s="569"/>
      <c r="EDC40" s="569"/>
      <c r="EDD40" s="569"/>
      <c r="EDE40" s="569"/>
      <c r="EDF40" s="569"/>
      <c r="EDG40" s="569"/>
      <c r="EDH40" s="569"/>
      <c r="EDI40" s="569"/>
      <c r="EDJ40" s="569"/>
      <c r="EDK40" s="569"/>
      <c r="EDL40" s="569"/>
      <c r="EDM40" s="569"/>
      <c r="EDN40" s="569"/>
      <c r="EDO40" s="569"/>
      <c r="EDP40" s="569"/>
      <c r="EDQ40" s="569"/>
      <c r="EDR40" s="569"/>
      <c r="EDS40" s="569"/>
      <c r="EDT40" s="569"/>
      <c r="EDU40" s="569"/>
      <c r="EDV40" s="569"/>
      <c r="EDW40" s="569"/>
      <c r="EDX40" s="569"/>
      <c r="EDY40" s="569"/>
      <c r="EDZ40" s="569"/>
      <c r="EEA40" s="569"/>
      <c r="EEB40" s="569"/>
      <c r="EEC40" s="569"/>
      <c r="EED40" s="569"/>
      <c r="EEE40" s="569"/>
      <c r="EEF40" s="569"/>
      <c r="EEG40" s="569"/>
      <c r="EEH40" s="569"/>
      <c r="EEI40" s="569"/>
      <c r="EEJ40" s="569"/>
      <c r="EEK40" s="569"/>
      <c r="EEL40" s="569"/>
      <c r="EEM40" s="569"/>
      <c r="EEN40" s="569"/>
      <c r="EEO40" s="569"/>
      <c r="EEP40" s="569"/>
      <c r="EEQ40" s="569"/>
      <c r="EER40" s="569"/>
      <c r="EES40" s="569"/>
      <c r="EET40" s="569"/>
      <c r="EEU40" s="569"/>
      <c r="EEV40" s="569"/>
      <c r="EEW40" s="569"/>
      <c r="EEX40" s="569"/>
      <c r="EEY40" s="569"/>
      <c r="EEZ40" s="569"/>
      <c r="EFA40" s="569"/>
      <c r="EFB40" s="569"/>
      <c r="EFC40" s="569"/>
      <c r="EFD40" s="569"/>
      <c r="EFE40" s="569"/>
      <c r="EFF40" s="569"/>
      <c r="EFG40" s="569"/>
      <c r="EFH40" s="569"/>
      <c r="EFI40" s="569"/>
      <c r="EFJ40" s="569"/>
      <c r="EFK40" s="569"/>
      <c r="EFL40" s="569"/>
      <c r="EFM40" s="569"/>
      <c r="EFN40" s="569"/>
      <c r="EFO40" s="569"/>
      <c r="EFP40" s="569"/>
      <c r="EFQ40" s="569"/>
      <c r="EFR40" s="569"/>
      <c r="EFS40" s="569"/>
      <c r="EFT40" s="569"/>
      <c r="EFU40" s="569"/>
      <c r="EFV40" s="569"/>
      <c r="EFW40" s="569"/>
      <c r="EFX40" s="569"/>
      <c r="EFY40" s="569"/>
      <c r="EFZ40" s="569"/>
      <c r="EGA40" s="569"/>
      <c r="EGB40" s="569"/>
      <c r="EGC40" s="569"/>
      <c r="EGD40" s="569"/>
      <c r="EGE40" s="569"/>
      <c r="EGF40" s="569"/>
      <c r="EGG40" s="569"/>
      <c r="EGH40" s="569"/>
      <c r="EGI40" s="569"/>
      <c r="EGJ40" s="569"/>
      <c r="EGK40" s="569"/>
      <c r="EGL40" s="569"/>
      <c r="EGM40" s="569"/>
      <c r="EGN40" s="569"/>
      <c r="EGO40" s="569"/>
      <c r="EGP40" s="569"/>
      <c r="EGQ40" s="569"/>
      <c r="EGR40" s="569"/>
      <c r="EGS40" s="569"/>
      <c r="EGT40" s="569"/>
      <c r="EGU40" s="569"/>
      <c r="EGV40" s="569"/>
      <c r="EGW40" s="569"/>
      <c r="EGX40" s="569"/>
      <c r="EGY40" s="569"/>
      <c r="EGZ40" s="569"/>
      <c r="EHA40" s="569"/>
      <c r="EHB40" s="569"/>
      <c r="EHC40" s="569"/>
      <c r="EHD40" s="569"/>
      <c r="EHE40" s="569"/>
      <c r="EHF40" s="569"/>
      <c r="EHG40" s="569"/>
      <c r="EHH40" s="569"/>
      <c r="EHI40" s="569"/>
      <c r="EHJ40" s="569"/>
      <c r="EHK40" s="569"/>
      <c r="EHL40" s="569"/>
      <c r="EHM40" s="569"/>
      <c r="EHN40" s="569"/>
      <c r="EHO40" s="569"/>
      <c r="EHP40" s="569"/>
      <c r="EHQ40" s="569"/>
      <c r="EHR40" s="569"/>
      <c r="EHS40" s="569"/>
      <c r="EHT40" s="569"/>
      <c r="EHU40" s="569"/>
      <c r="EHV40" s="569"/>
      <c r="EHW40" s="569"/>
      <c r="EHX40" s="569"/>
      <c r="EHY40" s="569"/>
      <c r="EHZ40" s="569"/>
      <c r="EIA40" s="569"/>
      <c r="EIB40" s="569"/>
      <c r="EIC40" s="569"/>
      <c r="EID40" s="569"/>
      <c r="EIE40" s="569"/>
      <c r="EIF40" s="569"/>
      <c r="EIG40" s="569"/>
      <c r="EIH40" s="569"/>
      <c r="EII40" s="569"/>
      <c r="EIJ40" s="569"/>
      <c r="EIK40" s="569"/>
      <c r="EIL40" s="569"/>
      <c r="EIM40" s="569"/>
      <c r="EIN40" s="569"/>
      <c r="EIO40" s="569"/>
      <c r="EIP40" s="569"/>
      <c r="EIQ40" s="569"/>
      <c r="EIR40" s="569"/>
      <c r="EIS40" s="569"/>
      <c r="EIT40" s="569"/>
      <c r="EIU40" s="569"/>
      <c r="EIV40" s="569"/>
      <c r="EIW40" s="569"/>
      <c r="EIX40" s="569"/>
      <c r="EIY40" s="569"/>
      <c r="EIZ40" s="569"/>
      <c r="EJA40" s="569"/>
      <c r="EJB40" s="569"/>
      <c r="EJC40" s="569"/>
      <c r="EJD40" s="569"/>
      <c r="EJE40" s="569"/>
      <c r="EJF40" s="569"/>
      <c r="EJG40" s="569"/>
      <c r="EJH40" s="569"/>
      <c r="EJI40" s="569"/>
      <c r="EJJ40" s="569"/>
      <c r="EJK40" s="569"/>
      <c r="EJL40" s="569"/>
      <c r="EJM40" s="569"/>
      <c r="EJN40" s="569"/>
      <c r="EJO40" s="569"/>
      <c r="EJP40" s="569"/>
      <c r="EJQ40" s="569"/>
      <c r="EJR40" s="569"/>
      <c r="EJS40" s="569"/>
      <c r="EJT40" s="569"/>
      <c r="EJU40" s="569"/>
      <c r="EJV40" s="569"/>
      <c r="EJW40" s="569"/>
      <c r="EJX40" s="569"/>
      <c r="EJY40" s="569"/>
      <c r="EJZ40" s="569"/>
      <c r="EKA40" s="569"/>
      <c r="EKB40" s="569"/>
      <c r="EKC40" s="569"/>
      <c r="EKD40" s="569"/>
      <c r="EKE40" s="569"/>
      <c r="EKF40" s="569"/>
      <c r="EKG40" s="569"/>
      <c r="EKH40" s="569"/>
      <c r="EKI40" s="569"/>
      <c r="EKJ40" s="569"/>
      <c r="EKK40" s="569"/>
      <c r="EKL40" s="569"/>
      <c r="EKM40" s="569"/>
      <c r="EKN40" s="569"/>
      <c r="EKO40" s="569"/>
      <c r="EKP40" s="569"/>
      <c r="EKQ40" s="569"/>
      <c r="EKR40" s="569"/>
      <c r="EKS40" s="569"/>
      <c r="EKT40" s="569"/>
      <c r="EKU40" s="569"/>
      <c r="EKV40" s="569"/>
      <c r="EKW40" s="569"/>
      <c r="EKX40" s="569"/>
      <c r="EKY40" s="569"/>
      <c r="EKZ40" s="569"/>
      <c r="ELA40" s="569"/>
      <c r="ELB40" s="569"/>
      <c r="ELC40" s="569"/>
      <c r="ELD40" s="569"/>
      <c r="ELE40" s="569"/>
      <c r="ELF40" s="569"/>
      <c r="ELG40" s="569"/>
      <c r="ELH40" s="569"/>
      <c r="ELI40" s="569"/>
      <c r="ELJ40" s="569"/>
      <c r="ELK40" s="569"/>
      <c r="ELL40" s="569"/>
      <c r="ELM40" s="569"/>
      <c r="ELN40" s="569"/>
      <c r="ELO40" s="569"/>
      <c r="ELP40" s="569"/>
      <c r="ELQ40" s="569"/>
      <c r="ELR40" s="569"/>
      <c r="ELS40" s="569"/>
      <c r="ELT40" s="569"/>
      <c r="ELU40" s="569"/>
      <c r="ELV40" s="569"/>
      <c r="ELW40" s="569"/>
      <c r="ELX40" s="569"/>
      <c r="ELY40" s="569"/>
      <c r="ELZ40" s="569"/>
      <c r="EMA40" s="569"/>
      <c r="EMB40" s="569"/>
      <c r="EMC40" s="569"/>
      <c r="EMD40" s="569"/>
      <c r="EME40" s="569"/>
      <c r="EMF40" s="569"/>
      <c r="EMG40" s="569"/>
      <c r="EMH40" s="569"/>
      <c r="EMI40" s="569"/>
      <c r="EMJ40" s="569"/>
      <c r="EMK40" s="569"/>
      <c r="EML40" s="569"/>
      <c r="EMM40" s="569"/>
      <c r="EMN40" s="569"/>
      <c r="EMO40" s="569"/>
      <c r="EMP40" s="569"/>
      <c r="EMQ40" s="569"/>
      <c r="EMR40" s="569"/>
      <c r="EMS40" s="569"/>
      <c r="EMT40" s="569"/>
      <c r="EMU40" s="569"/>
      <c r="EMV40" s="569"/>
      <c r="EMW40" s="569"/>
      <c r="EMX40" s="569"/>
      <c r="EMY40" s="569"/>
      <c r="EMZ40" s="569"/>
      <c r="ENA40" s="569"/>
      <c r="ENB40" s="569"/>
      <c r="ENC40" s="569"/>
      <c r="END40" s="569"/>
      <c r="ENE40" s="569"/>
      <c r="ENF40" s="569"/>
      <c r="ENG40" s="569"/>
      <c r="ENH40" s="569"/>
      <c r="ENI40" s="569"/>
      <c r="ENJ40" s="569"/>
      <c r="ENK40" s="569"/>
      <c r="ENL40" s="569"/>
      <c r="ENM40" s="569"/>
      <c r="ENN40" s="569"/>
      <c r="ENO40" s="569"/>
      <c r="ENP40" s="569"/>
      <c r="ENQ40" s="569"/>
      <c r="ENR40" s="569"/>
      <c r="ENS40" s="569"/>
      <c r="ENT40" s="569"/>
      <c r="ENU40" s="569"/>
      <c r="ENV40" s="569"/>
      <c r="ENW40" s="569"/>
      <c r="ENX40" s="569"/>
      <c r="ENY40" s="569"/>
      <c r="ENZ40" s="569"/>
      <c r="EOA40" s="569"/>
      <c r="EOB40" s="569"/>
      <c r="EOC40" s="569"/>
      <c r="EOD40" s="569"/>
      <c r="EOE40" s="569"/>
      <c r="EOF40" s="569"/>
      <c r="EOG40" s="569"/>
      <c r="EOH40" s="569"/>
      <c r="EOI40" s="569"/>
      <c r="EOJ40" s="569"/>
      <c r="EOK40" s="569"/>
      <c r="EOL40" s="569"/>
      <c r="EOM40" s="569"/>
      <c r="EON40" s="569"/>
      <c r="EOO40" s="569"/>
      <c r="EOP40" s="569"/>
      <c r="EOQ40" s="569"/>
      <c r="EOR40" s="569"/>
      <c r="EOS40" s="569"/>
      <c r="EOT40" s="569"/>
      <c r="EOU40" s="569"/>
      <c r="EOV40" s="569"/>
      <c r="EOW40" s="569"/>
      <c r="EOX40" s="569"/>
      <c r="EOY40" s="569"/>
      <c r="EOZ40" s="569"/>
      <c r="EPA40" s="569"/>
      <c r="EPB40" s="569"/>
      <c r="EPC40" s="569"/>
      <c r="EPD40" s="569"/>
      <c r="EPE40" s="569"/>
      <c r="EPF40" s="569"/>
      <c r="EPG40" s="569"/>
      <c r="EPH40" s="569"/>
      <c r="EPI40" s="569"/>
      <c r="EPJ40" s="569"/>
      <c r="EPK40" s="569"/>
      <c r="EPL40" s="569"/>
      <c r="EPM40" s="569"/>
      <c r="EPN40" s="569"/>
      <c r="EPO40" s="569"/>
      <c r="EPP40" s="569"/>
      <c r="EPQ40" s="569"/>
      <c r="EPR40" s="569"/>
      <c r="EPS40" s="569"/>
      <c r="EPT40" s="569"/>
      <c r="EPU40" s="569"/>
      <c r="EPV40" s="569"/>
      <c r="EPW40" s="569"/>
      <c r="EPX40" s="569"/>
      <c r="EPY40" s="569"/>
      <c r="EPZ40" s="569"/>
      <c r="EQA40" s="569"/>
      <c r="EQB40" s="569"/>
      <c r="EQC40" s="569"/>
      <c r="EQD40" s="569"/>
      <c r="EQE40" s="569"/>
      <c r="EQF40" s="569"/>
      <c r="EQG40" s="569"/>
      <c r="EQH40" s="569"/>
      <c r="EQI40" s="569"/>
      <c r="EQJ40" s="569"/>
      <c r="EQK40" s="569"/>
      <c r="EQL40" s="569"/>
      <c r="EQM40" s="569"/>
      <c r="EQN40" s="569"/>
      <c r="EQO40" s="569"/>
      <c r="EQP40" s="569"/>
      <c r="EQQ40" s="569"/>
      <c r="EQR40" s="569"/>
      <c r="EQS40" s="569"/>
      <c r="EQT40" s="569"/>
      <c r="EQU40" s="569"/>
      <c r="EQV40" s="569"/>
      <c r="EQW40" s="569"/>
      <c r="EQX40" s="569"/>
      <c r="EQY40" s="569"/>
      <c r="EQZ40" s="569"/>
      <c r="ERA40" s="569"/>
      <c r="ERB40" s="569"/>
      <c r="ERC40" s="569"/>
      <c r="ERD40" s="569"/>
      <c r="ERE40" s="569"/>
      <c r="ERF40" s="569"/>
      <c r="ERG40" s="569"/>
      <c r="ERH40" s="569"/>
      <c r="ERI40" s="569"/>
      <c r="ERJ40" s="569"/>
      <c r="ERK40" s="569"/>
      <c r="ERL40" s="569"/>
      <c r="ERM40" s="569"/>
      <c r="ERN40" s="569"/>
      <c r="ERO40" s="569"/>
      <c r="ERP40" s="569"/>
      <c r="ERQ40" s="569"/>
      <c r="ERR40" s="569"/>
      <c r="ERS40" s="569"/>
      <c r="ERT40" s="569"/>
      <c r="ERU40" s="569"/>
      <c r="ERV40" s="569"/>
      <c r="ERW40" s="569"/>
      <c r="ERX40" s="569"/>
      <c r="ERY40" s="569"/>
      <c r="ERZ40" s="569"/>
      <c r="ESA40" s="569"/>
      <c r="ESB40" s="569"/>
      <c r="ESC40" s="569"/>
      <c r="ESD40" s="569"/>
      <c r="ESE40" s="569"/>
      <c r="ESF40" s="569"/>
      <c r="ESG40" s="569"/>
      <c r="ESH40" s="569"/>
      <c r="ESI40" s="569"/>
      <c r="ESJ40" s="569"/>
      <c r="ESK40" s="569"/>
      <c r="ESL40" s="569"/>
      <c r="ESM40" s="569"/>
      <c r="ESN40" s="569"/>
      <c r="ESO40" s="569"/>
      <c r="ESP40" s="569"/>
      <c r="ESQ40" s="569"/>
      <c r="ESR40" s="569"/>
      <c r="ESS40" s="569"/>
      <c r="EST40" s="569"/>
      <c r="ESU40" s="569"/>
      <c r="ESV40" s="569"/>
      <c r="ESW40" s="569"/>
      <c r="ESX40" s="569"/>
      <c r="ESY40" s="569"/>
      <c r="ESZ40" s="569"/>
      <c r="ETA40" s="569"/>
      <c r="ETB40" s="569"/>
      <c r="ETC40" s="569"/>
      <c r="ETD40" s="569"/>
      <c r="ETE40" s="569"/>
      <c r="ETF40" s="569"/>
      <c r="ETG40" s="569"/>
      <c r="ETH40" s="569"/>
      <c r="ETI40" s="569"/>
      <c r="ETJ40" s="569"/>
      <c r="ETK40" s="569"/>
      <c r="ETL40" s="569"/>
      <c r="ETM40" s="569"/>
      <c r="ETN40" s="569"/>
      <c r="ETO40" s="569"/>
      <c r="ETP40" s="569"/>
      <c r="ETQ40" s="569"/>
      <c r="ETR40" s="569"/>
      <c r="ETS40" s="569"/>
      <c r="ETT40" s="569"/>
      <c r="ETU40" s="569"/>
      <c r="ETV40" s="569"/>
      <c r="ETW40" s="569"/>
      <c r="ETX40" s="569"/>
      <c r="ETY40" s="569"/>
      <c r="ETZ40" s="569"/>
      <c r="EUA40" s="569"/>
      <c r="EUB40" s="569"/>
      <c r="EUC40" s="569"/>
      <c r="EUD40" s="569"/>
      <c r="EUE40" s="569"/>
      <c r="EUF40" s="569"/>
      <c r="EUG40" s="569"/>
      <c r="EUH40" s="569"/>
      <c r="EUI40" s="569"/>
      <c r="EUJ40" s="569"/>
      <c r="EUK40" s="569"/>
      <c r="EUL40" s="569"/>
      <c r="EUM40" s="569"/>
      <c r="EUN40" s="569"/>
      <c r="EUO40" s="569"/>
      <c r="EUP40" s="569"/>
      <c r="EUQ40" s="569"/>
      <c r="EUR40" s="569"/>
      <c r="EUS40" s="569"/>
      <c r="EUT40" s="569"/>
      <c r="EUU40" s="569"/>
      <c r="EUV40" s="569"/>
      <c r="EUW40" s="569"/>
      <c r="EUX40" s="569"/>
      <c r="EUY40" s="569"/>
      <c r="EUZ40" s="569"/>
      <c r="EVA40" s="569"/>
      <c r="EVB40" s="569"/>
      <c r="EVC40" s="569"/>
      <c r="EVD40" s="569"/>
      <c r="EVE40" s="569"/>
      <c r="EVF40" s="569"/>
      <c r="EVG40" s="569"/>
      <c r="EVH40" s="569"/>
      <c r="EVI40" s="569"/>
      <c r="EVJ40" s="569"/>
      <c r="EVK40" s="569"/>
      <c r="EVL40" s="569"/>
      <c r="EVM40" s="569"/>
      <c r="EVN40" s="569"/>
      <c r="EVO40" s="569"/>
      <c r="EVP40" s="569"/>
      <c r="EVQ40" s="569"/>
      <c r="EVR40" s="569"/>
      <c r="EVS40" s="569"/>
      <c r="EVT40" s="569"/>
      <c r="EVU40" s="569"/>
      <c r="EVV40" s="569"/>
      <c r="EVW40" s="569"/>
      <c r="EVX40" s="569"/>
      <c r="EVY40" s="569"/>
      <c r="EVZ40" s="569"/>
      <c r="EWA40" s="569"/>
      <c r="EWB40" s="569"/>
      <c r="EWC40" s="569"/>
      <c r="EWD40" s="569"/>
      <c r="EWE40" s="569"/>
      <c r="EWF40" s="569"/>
      <c r="EWG40" s="569"/>
      <c r="EWH40" s="569"/>
      <c r="EWI40" s="569"/>
      <c r="EWJ40" s="569"/>
      <c r="EWK40" s="569"/>
      <c r="EWL40" s="569"/>
      <c r="EWM40" s="569"/>
      <c r="EWN40" s="569"/>
      <c r="EWO40" s="569"/>
      <c r="EWP40" s="569"/>
      <c r="EWQ40" s="569"/>
      <c r="EWR40" s="569"/>
      <c r="EWS40" s="569"/>
      <c r="EWT40" s="569"/>
      <c r="EWU40" s="569"/>
      <c r="EWV40" s="569"/>
      <c r="EWW40" s="569"/>
      <c r="EWX40" s="569"/>
      <c r="EWY40" s="569"/>
      <c r="EWZ40" s="569"/>
      <c r="EXA40" s="569"/>
      <c r="EXB40" s="569"/>
      <c r="EXC40" s="569"/>
      <c r="EXD40" s="569"/>
      <c r="EXE40" s="569"/>
      <c r="EXF40" s="569"/>
      <c r="EXG40" s="569"/>
      <c r="EXH40" s="569"/>
      <c r="EXI40" s="569"/>
      <c r="EXJ40" s="569"/>
      <c r="EXK40" s="569"/>
      <c r="EXL40" s="569"/>
      <c r="EXM40" s="569"/>
      <c r="EXN40" s="569"/>
      <c r="EXO40" s="569"/>
      <c r="EXP40" s="569"/>
      <c r="EXQ40" s="569"/>
      <c r="EXR40" s="569"/>
      <c r="EXS40" s="569"/>
      <c r="EXT40" s="569"/>
      <c r="EXU40" s="569"/>
      <c r="EXV40" s="569"/>
      <c r="EXW40" s="569"/>
      <c r="EXX40" s="569"/>
      <c r="EXY40" s="569"/>
      <c r="EXZ40" s="569"/>
      <c r="EYA40" s="569"/>
      <c r="EYB40" s="569"/>
      <c r="EYC40" s="569"/>
      <c r="EYD40" s="569"/>
      <c r="EYE40" s="569"/>
      <c r="EYF40" s="569"/>
      <c r="EYG40" s="569"/>
      <c r="EYH40" s="569"/>
      <c r="EYI40" s="569"/>
      <c r="EYJ40" s="569"/>
      <c r="EYK40" s="569"/>
      <c r="EYL40" s="569"/>
      <c r="EYM40" s="569"/>
      <c r="EYN40" s="569"/>
      <c r="EYO40" s="569"/>
      <c r="EYP40" s="569"/>
      <c r="EYQ40" s="569"/>
      <c r="EYR40" s="569"/>
      <c r="EYS40" s="569"/>
      <c r="EYT40" s="569"/>
      <c r="EYU40" s="569"/>
      <c r="EYV40" s="569"/>
      <c r="EYW40" s="569"/>
      <c r="EYX40" s="569"/>
      <c r="EYY40" s="569"/>
      <c r="EYZ40" s="569"/>
      <c r="EZA40" s="569"/>
      <c r="EZB40" s="569"/>
      <c r="EZC40" s="569"/>
      <c r="EZD40" s="569"/>
      <c r="EZE40" s="569"/>
      <c r="EZF40" s="569"/>
      <c r="EZG40" s="569"/>
      <c r="EZH40" s="569"/>
      <c r="EZI40" s="569"/>
      <c r="EZJ40" s="569"/>
      <c r="EZK40" s="569"/>
      <c r="EZL40" s="569"/>
      <c r="EZM40" s="569"/>
      <c r="EZN40" s="569"/>
      <c r="EZO40" s="569"/>
      <c r="EZP40" s="569"/>
      <c r="EZQ40" s="569"/>
      <c r="EZR40" s="569"/>
      <c r="EZS40" s="569"/>
      <c r="EZT40" s="569"/>
      <c r="EZU40" s="569"/>
      <c r="EZV40" s="569"/>
      <c r="EZW40" s="569"/>
      <c r="EZX40" s="569"/>
      <c r="EZY40" s="569"/>
      <c r="EZZ40" s="569"/>
      <c r="FAA40" s="569"/>
      <c r="FAB40" s="569"/>
      <c r="FAC40" s="569"/>
      <c r="FAD40" s="569"/>
      <c r="FAE40" s="569"/>
      <c r="FAF40" s="569"/>
      <c r="FAG40" s="569"/>
      <c r="FAH40" s="569"/>
      <c r="FAI40" s="569"/>
      <c r="FAJ40" s="569"/>
      <c r="FAK40" s="569"/>
      <c r="FAL40" s="569"/>
      <c r="FAM40" s="569"/>
      <c r="FAN40" s="569"/>
      <c r="FAO40" s="569"/>
      <c r="FAP40" s="569"/>
      <c r="FAQ40" s="569"/>
      <c r="FAR40" s="569"/>
      <c r="FAS40" s="569"/>
      <c r="FAT40" s="569"/>
      <c r="FAU40" s="569"/>
      <c r="FAV40" s="569"/>
      <c r="FAW40" s="569"/>
      <c r="FAX40" s="569"/>
      <c r="FAY40" s="569"/>
      <c r="FAZ40" s="569"/>
      <c r="FBA40" s="569"/>
      <c r="FBB40" s="569"/>
      <c r="FBC40" s="569"/>
      <c r="FBD40" s="569"/>
      <c r="FBE40" s="569"/>
      <c r="FBF40" s="569"/>
      <c r="FBG40" s="569"/>
      <c r="FBH40" s="569"/>
      <c r="FBI40" s="569"/>
      <c r="FBJ40" s="569"/>
      <c r="FBK40" s="569"/>
      <c r="FBL40" s="569"/>
      <c r="FBM40" s="569"/>
      <c r="FBN40" s="569"/>
      <c r="FBO40" s="569"/>
      <c r="FBP40" s="569"/>
      <c r="FBQ40" s="569"/>
      <c r="FBR40" s="569"/>
      <c r="FBS40" s="569"/>
      <c r="FBT40" s="569"/>
      <c r="FBU40" s="569"/>
      <c r="FBV40" s="569"/>
      <c r="FBW40" s="569"/>
      <c r="FBX40" s="569"/>
      <c r="FBY40" s="569"/>
      <c r="FBZ40" s="569"/>
      <c r="FCA40" s="569"/>
      <c r="FCB40" s="569"/>
      <c r="FCC40" s="569"/>
      <c r="FCD40" s="569"/>
      <c r="FCE40" s="569"/>
      <c r="FCF40" s="569"/>
      <c r="FCG40" s="569"/>
      <c r="FCH40" s="569"/>
      <c r="FCI40" s="569"/>
      <c r="FCJ40" s="569"/>
      <c r="FCK40" s="569"/>
      <c r="FCL40" s="569"/>
      <c r="FCM40" s="569"/>
      <c r="FCN40" s="569"/>
      <c r="FCO40" s="569"/>
      <c r="FCP40" s="569"/>
      <c r="FCQ40" s="569"/>
      <c r="FCR40" s="569"/>
      <c r="FCS40" s="569"/>
      <c r="FCT40" s="569"/>
      <c r="FCU40" s="569"/>
      <c r="FCV40" s="569"/>
      <c r="FCW40" s="569"/>
      <c r="FCX40" s="569"/>
      <c r="FCY40" s="569"/>
      <c r="FCZ40" s="569"/>
      <c r="FDA40" s="569"/>
      <c r="FDB40" s="569"/>
      <c r="FDC40" s="569"/>
      <c r="FDD40" s="569"/>
      <c r="FDE40" s="569"/>
      <c r="FDF40" s="569"/>
      <c r="FDG40" s="569"/>
      <c r="FDH40" s="569"/>
      <c r="FDI40" s="569"/>
      <c r="FDJ40" s="569"/>
      <c r="FDK40" s="569"/>
      <c r="FDL40" s="569"/>
      <c r="FDM40" s="569"/>
      <c r="FDN40" s="569"/>
      <c r="FDO40" s="569"/>
      <c r="FDP40" s="569"/>
      <c r="FDQ40" s="569"/>
      <c r="FDR40" s="569"/>
      <c r="FDS40" s="569"/>
      <c r="FDT40" s="569"/>
      <c r="FDU40" s="569"/>
      <c r="FDV40" s="569"/>
      <c r="FDW40" s="569"/>
      <c r="FDX40" s="569"/>
      <c r="FDY40" s="569"/>
      <c r="FDZ40" s="569"/>
      <c r="FEA40" s="569"/>
      <c r="FEB40" s="569"/>
      <c r="FEC40" s="569"/>
      <c r="FED40" s="569"/>
      <c r="FEE40" s="569"/>
      <c r="FEF40" s="569"/>
      <c r="FEG40" s="569"/>
      <c r="FEH40" s="569"/>
      <c r="FEI40" s="569"/>
      <c r="FEJ40" s="569"/>
      <c r="FEK40" s="569"/>
      <c r="FEL40" s="569"/>
      <c r="FEM40" s="569"/>
      <c r="FEN40" s="569"/>
      <c r="FEO40" s="569"/>
      <c r="FEP40" s="569"/>
      <c r="FEQ40" s="569"/>
      <c r="FER40" s="569"/>
      <c r="FES40" s="569"/>
      <c r="FET40" s="569"/>
      <c r="FEU40" s="569"/>
      <c r="FEV40" s="569"/>
      <c r="FEW40" s="569"/>
      <c r="FEX40" s="569"/>
      <c r="FEY40" s="569"/>
      <c r="FEZ40" s="569"/>
      <c r="FFA40" s="569"/>
      <c r="FFB40" s="569"/>
      <c r="FFC40" s="569"/>
      <c r="FFD40" s="569"/>
      <c r="FFE40" s="569"/>
      <c r="FFF40" s="569"/>
      <c r="FFG40" s="569"/>
      <c r="FFH40" s="569"/>
      <c r="FFI40" s="569"/>
      <c r="FFJ40" s="569"/>
      <c r="FFK40" s="569"/>
      <c r="FFL40" s="569"/>
      <c r="FFM40" s="569"/>
      <c r="FFN40" s="569"/>
      <c r="FFO40" s="569"/>
      <c r="FFP40" s="569"/>
      <c r="FFQ40" s="569"/>
      <c r="FFR40" s="569"/>
      <c r="FFS40" s="569"/>
      <c r="FFT40" s="569"/>
      <c r="FFU40" s="569"/>
      <c r="FFV40" s="569"/>
      <c r="FFW40" s="569"/>
      <c r="FFX40" s="569"/>
      <c r="FFY40" s="569"/>
      <c r="FFZ40" s="569"/>
      <c r="FGA40" s="569"/>
      <c r="FGB40" s="569"/>
      <c r="FGC40" s="569"/>
      <c r="FGD40" s="569"/>
      <c r="FGE40" s="569"/>
      <c r="FGF40" s="569"/>
      <c r="FGG40" s="569"/>
      <c r="FGH40" s="569"/>
      <c r="FGI40" s="569"/>
      <c r="FGJ40" s="569"/>
      <c r="FGK40" s="569"/>
      <c r="FGL40" s="569"/>
      <c r="FGM40" s="569"/>
      <c r="FGN40" s="569"/>
      <c r="FGO40" s="569"/>
      <c r="FGP40" s="569"/>
      <c r="FGQ40" s="569"/>
      <c r="FGR40" s="569"/>
      <c r="FGS40" s="569"/>
      <c r="FGT40" s="569"/>
      <c r="FGU40" s="569"/>
      <c r="FGV40" s="569"/>
      <c r="FGW40" s="569"/>
      <c r="FGX40" s="569"/>
      <c r="FGY40" s="569"/>
      <c r="FGZ40" s="569"/>
      <c r="FHA40" s="569"/>
      <c r="FHB40" s="569"/>
      <c r="FHC40" s="569"/>
      <c r="FHD40" s="569"/>
      <c r="FHE40" s="569"/>
      <c r="FHF40" s="569"/>
      <c r="FHG40" s="569"/>
      <c r="FHH40" s="569"/>
      <c r="FHI40" s="569"/>
      <c r="FHJ40" s="569"/>
      <c r="FHK40" s="569"/>
      <c r="FHL40" s="569"/>
      <c r="FHM40" s="569"/>
      <c r="FHN40" s="569"/>
      <c r="FHO40" s="569"/>
      <c r="FHP40" s="569"/>
      <c r="FHQ40" s="569"/>
      <c r="FHR40" s="569"/>
      <c r="FHS40" s="569"/>
      <c r="FHT40" s="569"/>
      <c r="FHU40" s="569"/>
      <c r="FHV40" s="569"/>
      <c r="FHW40" s="569"/>
      <c r="FHX40" s="569"/>
      <c r="FHY40" s="569"/>
      <c r="FHZ40" s="569"/>
      <c r="FIA40" s="569"/>
      <c r="FIB40" s="569"/>
      <c r="FIC40" s="569"/>
      <c r="FID40" s="569"/>
      <c r="FIE40" s="569"/>
      <c r="FIF40" s="569"/>
      <c r="FIG40" s="569"/>
      <c r="FIH40" s="569"/>
      <c r="FII40" s="569"/>
      <c r="FIJ40" s="569"/>
      <c r="FIK40" s="569"/>
      <c r="FIL40" s="569"/>
      <c r="FIM40" s="569"/>
      <c r="FIN40" s="569"/>
      <c r="FIO40" s="569"/>
      <c r="FIP40" s="569"/>
      <c r="FIQ40" s="569"/>
      <c r="FIR40" s="569"/>
      <c r="FIS40" s="569"/>
      <c r="FIT40" s="569"/>
      <c r="FIU40" s="569"/>
      <c r="FIV40" s="569"/>
      <c r="FIW40" s="569"/>
      <c r="FIX40" s="569"/>
      <c r="FIY40" s="569"/>
      <c r="FIZ40" s="569"/>
      <c r="FJA40" s="569"/>
      <c r="FJB40" s="569"/>
      <c r="FJC40" s="569"/>
      <c r="FJD40" s="569"/>
      <c r="FJE40" s="569"/>
      <c r="FJF40" s="569"/>
      <c r="FJG40" s="569"/>
      <c r="FJH40" s="569"/>
      <c r="FJI40" s="569"/>
      <c r="FJJ40" s="569"/>
      <c r="FJK40" s="569"/>
      <c r="FJL40" s="569"/>
      <c r="FJM40" s="569"/>
      <c r="FJN40" s="569"/>
      <c r="FJO40" s="569"/>
      <c r="FJP40" s="569"/>
      <c r="FJQ40" s="569"/>
      <c r="FJR40" s="569"/>
      <c r="FJS40" s="569"/>
      <c r="FJT40" s="569"/>
      <c r="FJU40" s="569"/>
      <c r="FJV40" s="569"/>
      <c r="FJW40" s="569"/>
      <c r="FJX40" s="569"/>
      <c r="FJY40" s="569"/>
      <c r="FJZ40" s="569"/>
      <c r="FKA40" s="569"/>
      <c r="FKB40" s="569"/>
      <c r="FKC40" s="569"/>
      <c r="FKD40" s="569"/>
      <c r="FKE40" s="569"/>
      <c r="FKF40" s="569"/>
      <c r="FKG40" s="569"/>
      <c r="FKH40" s="569"/>
      <c r="FKI40" s="569"/>
      <c r="FKJ40" s="569"/>
      <c r="FKK40" s="569"/>
      <c r="FKL40" s="569"/>
      <c r="FKM40" s="569"/>
      <c r="FKN40" s="569"/>
      <c r="FKO40" s="569"/>
      <c r="FKP40" s="569"/>
      <c r="FKQ40" s="569"/>
      <c r="FKR40" s="569"/>
      <c r="FKS40" s="569"/>
      <c r="FKT40" s="569"/>
      <c r="FKU40" s="569"/>
      <c r="FKV40" s="569"/>
      <c r="FKW40" s="569"/>
      <c r="FKX40" s="569"/>
      <c r="FKY40" s="569"/>
      <c r="FKZ40" s="569"/>
      <c r="FLA40" s="569"/>
      <c r="FLB40" s="569"/>
      <c r="FLC40" s="569"/>
      <c r="FLD40" s="569"/>
      <c r="FLE40" s="569"/>
      <c r="FLF40" s="569"/>
      <c r="FLG40" s="569"/>
      <c r="FLH40" s="569"/>
      <c r="FLI40" s="569"/>
      <c r="FLJ40" s="569"/>
      <c r="FLK40" s="569"/>
      <c r="FLL40" s="569"/>
      <c r="FLM40" s="569"/>
      <c r="FLN40" s="569"/>
      <c r="FLO40" s="569"/>
      <c r="FLP40" s="569"/>
      <c r="FLQ40" s="569"/>
      <c r="FLR40" s="569"/>
      <c r="FLS40" s="569"/>
      <c r="FLT40" s="569"/>
      <c r="FLU40" s="569"/>
      <c r="FLV40" s="569"/>
      <c r="FLW40" s="569"/>
      <c r="FLX40" s="569"/>
      <c r="FLY40" s="569"/>
      <c r="FLZ40" s="569"/>
      <c r="FMA40" s="569"/>
      <c r="FMB40" s="569"/>
      <c r="FMC40" s="569"/>
      <c r="FMD40" s="569"/>
      <c r="FME40" s="569"/>
      <c r="FMF40" s="569"/>
      <c r="FMG40" s="569"/>
      <c r="FMH40" s="569"/>
      <c r="FMI40" s="569"/>
      <c r="FMJ40" s="569"/>
      <c r="FMK40" s="569"/>
      <c r="FML40" s="569"/>
      <c r="FMM40" s="569"/>
      <c r="FMN40" s="569"/>
      <c r="FMO40" s="569"/>
      <c r="FMP40" s="569"/>
      <c r="FMQ40" s="569"/>
      <c r="FMR40" s="569"/>
      <c r="FMS40" s="569"/>
      <c r="FMT40" s="569"/>
      <c r="FMU40" s="569"/>
      <c r="FMV40" s="569"/>
      <c r="FMW40" s="569"/>
      <c r="FMX40" s="569"/>
      <c r="FMY40" s="569"/>
      <c r="FMZ40" s="569"/>
      <c r="FNA40" s="569"/>
      <c r="FNB40" s="569"/>
      <c r="FNC40" s="569"/>
      <c r="FND40" s="569"/>
      <c r="FNE40" s="569"/>
      <c r="FNF40" s="569"/>
      <c r="FNG40" s="569"/>
      <c r="FNH40" s="569"/>
      <c r="FNI40" s="569"/>
      <c r="FNJ40" s="569"/>
      <c r="FNK40" s="569"/>
      <c r="FNL40" s="569"/>
      <c r="FNM40" s="569"/>
      <c r="FNN40" s="569"/>
      <c r="FNO40" s="569"/>
      <c r="FNP40" s="569"/>
      <c r="FNQ40" s="569"/>
      <c r="FNR40" s="569"/>
      <c r="FNS40" s="569"/>
      <c r="FNT40" s="569"/>
      <c r="FNU40" s="569"/>
      <c r="FNV40" s="569"/>
      <c r="FNW40" s="569"/>
      <c r="FNX40" s="569"/>
      <c r="FNY40" s="569"/>
      <c r="FNZ40" s="569"/>
      <c r="FOA40" s="569"/>
      <c r="FOB40" s="569"/>
      <c r="FOC40" s="569"/>
      <c r="FOD40" s="569"/>
      <c r="FOE40" s="569"/>
      <c r="FOF40" s="569"/>
      <c r="FOG40" s="569"/>
      <c r="FOH40" s="569"/>
      <c r="FOI40" s="569"/>
      <c r="FOJ40" s="569"/>
      <c r="FOK40" s="569"/>
      <c r="FOL40" s="569"/>
      <c r="FOM40" s="569"/>
      <c r="FON40" s="569"/>
      <c r="FOO40" s="569"/>
      <c r="FOP40" s="569"/>
      <c r="FOQ40" s="569"/>
      <c r="FOR40" s="569"/>
      <c r="FOS40" s="569"/>
      <c r="FOT40" s="569"/>
      <c r="FOU40" s="569"/>
      <c r="FOV40" s="569"/>
      <c r="FOW40" s="569"/>
      <c r="FOX40" s="569"/>
      <c r="FOY40" s="569"/>
      <c r="FOZ40" s="569"/>
      <c r="FPA40" s="569"/>
      <c r="FPB40" s="569"/>
      <c r="FPC40" s="569"/>
      <c r="FPD40" s="569"/>
      <c r="FPE40" s="569"/>
      <c r="FPF40" s="569"/>
      <c r="FPG40" s="569"/>
      <c r="FPH40" s="569"/>
      <c r="FPI40" s="569"/>
      <c r="FPJ40" s="569"/>
      <c r="FPK40" s="569"/>
      <c r="FPL40" s="569"/>
      <c r="FPM40" s="569"/>
      <c r="FPN40" s="569"/>
      <c r="FPO40" s="569"/>
      <c r="FPP40" s="569"/>
      <c r="FPQ40" s="569"/>
      <c r="FPR40" s="569"/>
      <c r="FPS40" s="569"/>
      <c r="FPT40" s="569"/>
      <c r="FPU40" s="569"/>
      <c r="FPV40" s="569"/>
      <c r="FPW40" s="569"/>
      <c r="FPX40" s="569"/>
      <c r="FPY40" s="569"/>
      <c r="FPZ40" s="569"/>
      <c r="FQA40" s="569"/>
      <c r="FQB40" s="569"/>
      <c r="FQC40" s="569"/>
      <c r="FQD40" s="569"/>
      <c r="FQE40" s="569"/>
      <c r="FQF40" s="569"/>
      <c r="FQG40" s="569"/>
      <c r="FQH40" s="569"/>
      <c r="FQI40" s="569"/>
      <c r="FQJ40" s="569"/>
      <c r="FQK40" s="569"/>
      <c r="FQL40" s="569"/>
      <c r="FQM40" s="569"/>
      <c r="FQN40" s="569"/>
      <c r="FQO40" s="569"/>
      <c r="FQP40" s="569"/>
      <c r="FQQ40" s="569"/>
      <c r="FQR40" s="569"/>
      <c r="FQS40" s="569"/>
      <c r="FQT40" s="569"/>
      <c r="FQU40" s="569"/>
      <c r="FQV40" s="569"/>
      <c r="FQW40" s="569"/>
      <c r="FQX40" s="569"/>
      <c r="FQY40" s="569"/>
      <c r="FQZ40" s="569"/>
      <c r="FRA40" s="569"/>
      <c r="FRB40" s="569"/>
      <c r="FRC40" s="569"/>
      <c r="FRD40" s="569"/>
      <c r="FRE40" s="569"/>
      <c r="FRF40" s="569"/>
      <c r="FRG40" s="569"/>
      <c r="FRH40" s="569"/>
      <c r="FRI40" s="569"/>
      <c r="FRJ40" s="569"/>
      <c r="FRK40" s="569"/>
      <c r="FRL40" s="569"/>
      <c r="FRM40" s="569"/>
      <c r="FRN40" s="569"/>
      <c r="FRO40" s="569"/>
      <c r="FRP40" s="569"/>
      <c r="FRQ40" s="569"/>
      <c r="FRR40" s="569"/>
      <c r="FRS40" s="569"/>
      <c r="FRT40" s="569"/>
      <c r="FRU40" s="569"/>
      <c r="FRV40" s="569"/>
      <c r="FRW40" s="569"/>
      <c r="FRX40" s="569"/>
      <c r="FRY40" s="569"/>
      <c r="FRZ40" s="569"/>
      <c r="FSA40" s="569"/>
      <c r="FSB40" s="569"/>
      <c r="FSC40" s="569"/>
      <c r="FSD40" s="569"/>
      <c r="FSE40" s="569"/>
      <c r="FSF40" s="569"/>
      <c r="FSG40" s="569"/>
      <c r="FSH40" s="569"/>
      <c r="FSI40" s="569"/>
      <c r="FSJ40" s="569"/>
      <c r="FSK40" s="569"/>
      <c r="FSL40" s="569"/>
      <c r="FSM40" s="569"/>
      <c r="FSN40" s="569"/>
      <c r="FSO40" s="569"/>
      <c r="FSP40" s="569"/>
      <c r="FSQ40" s="569"/>
      <c r="FSR40" s="569"/>
      <c r="FSS40" s="569"/>
      <c r="FST40" s="569"/>
      <c r="FSU40" s="569"/>
      <c r="FSV40" s="569"/>
      <c r="FSW40" s="569"/>
      <c r="FSX40" s="569"/>
      <c r="FSY40" s="569"/>
      <c r="FSZ40" s="569"/>
      <c r="FTA40" s="569"/>
      <c r="FTB40" s="569"/>
      <c r="FTC40" s="569"/>
      <c r="FTD40" s="569"/>
      <c r="FTE40" s="569"/>
      <c r="FTF40" s="569"/>
      <c r="FTG40" s="569"/>
      <c r="FTH40" s="569"/>
      <c r="FTI40" s="569"/>
      <c r="FTJ40" s="569"/>
      <c r="FTK40" s="569"/>
      <c r="FTL40" s="569"/>
      <c r="FTM40" s="569"/>
      <c r="FTN40" s="569"/>
      <c r="FTO40" s="569"/>
      <c r="FTP40" s="569"/>
      <c r="FTQ40" s="569"/>
      <c r="FTR40" s="569"/>
      <c r="FTS40" s="569"/>
      <c r="FTT40" s="569"/>
      <c r="FTU40" s="569"/>
      <c r="FTV40" s="569"/>
      <c r="FTW40" s="569"/>
      <c r="FTX40" s="569"/>
      <c r="FTY40" s="569"/>
      <c r="FTZ40" s="569"/>
      <c r="FUA40" s="569"/>
      <c r="FUB40" s="569"/>
      <c r="FUC40" s="569"/>
      <c r="FUD40" s="569"/>
      <c r="FUE40" s="569"/>
      <c r="FUF40" s="569"/>
      <c r="FUG40" s="569"/>
      <c r="FUH40" s="569"/>
      <c r="FUI40" s="569"/>
      <c r="FUJ40" s="569"/>
      <c r="FUK40" s="569"/>
      <c r="FUL40" s="569"/>
      <c r="FUM40" s="569"/>
      <c r="FUN40" s="569"/>
      <c r="FUO40" s="569"/>
      <c r="FUP40" s="569"/>
      <c r="FUQ40" s="569"/>
      <c r="FUR40" s="569"/>
      <c r="FUS40" s="569"/>
      <c r="FUT40" s="569"/>
      <c r="FUU40" s="569"/>
      <c r="FUV40" s="569"/>
      <c r="FUW40" s="569"/>
      <c r="FUX40" s="569"/>
      <c r="FUY40" s="569"/>
      <c r="FUZ40" s="569"/>
      <c r="FVA40" s="569"/>
      <c r="FVB40" s="569"/>
      <c r="FVC40" s="569"/>
      <c r="FVD40" s="569"/>
      <c r="FVE40" s="569"/>
      <c r="FVF40" s="569"/>
      <c r="FVG40" s="569"/>
      <c r="FVH40" s="569"/>
      <c r="FVI40" s="569"/>
      <c r="FVJ40" s="569"/>
      <c r="FVK40" s="569"/>
      <c r="FVL40" s="569"/>
      <c r="FVM40" s="569"/>
      <c r="FVN40" s="569"/>
      <c r="FVO40" s="569"/>
      <c r="FVP40" s="569"/>
      <c r="FVQ40" s="569"/>
      <c r="FVR40" s="569"/>
      <c r="FVS40" s="569"/>
      <c r="FVT40" s="569"/>
      <c r="FVU40" s="569"/>
      <c r="FVV40" s="569"/>
      <c r="FVW40" s="569"/>
      <c r="FVX40" s="569"/>
      <c r="FVY40" s="569"/>
      <c r="FVZ40" s="569"/>
      <c r="FWA40" s="569"/>
      <c r="FWB40" s="569"/>
      <c r="FWC40" s="569"/>
      <c r="FWD40" s="569"/>
      <c r="FWE40" s="569"/>
      <c r="FWF40" s="569"/>
      <c r="FWG40" s="569"/>
      <c r="FWH40" s="569"/>
      <c r="FWI40" s="569"/>
      <c r="FWJ40" s="569"/>
      <c r="FWK40" s="569"/>
      <c r="FWL40" s="569"/>
      <c r="FWM40" s="569"/>
      <c r="FWN40" s="569"/>
      <c r="FWO40" s="569"/>
      <c r="FWP40" s="569"/>
      <c r="FWQ40" s="569"/>
      <c r="FWR40" s="569"/>
      <c r="FWS40" s="569"/>
      <c r="FWT40" s="569"/>
      <c r="FWU40" s="569"/>
      <c r="FWV40" s="569"/>
      <c r="FWW40" s="569"/>
      <c r="FWX40" s="569"/>
      <c r="FWY40" s="569"/>
      <c r="FWZ40" s="569"/>
      <c r="FXA40" s="569"/>
      <c r="FXB40" s="569"/>
      <c r="FXC40" s="569"/>
      <c r="FXD40" s="569"/>
      <c r="FXE40" s="569"/>
      <c r="FXF40" s="569"/>
      <c r="FXG40" s="569"/>
      <c r="FXH40" s="569"/>
      <c r="FXI40" s="569"/>
      <c r="FXJ40" s="569"/>
      <c r="FXK40" s="569"/>
      <c r="FXL40" s="569"/>
      <c r="FXM40" s="569"/>
      <c r="FXN40" s="569"/>
      <c r="FXO40" s="569"/>
      <c r="FXP40" s="569"/>
      <c r="FXQ40" s="569"/>
      <c r="FXR40" s="569"/>
      <c r="FXS40" s="569"/>
      <c r="FXT40" s="569"/>
      <c r="FXU40" s="569"/>
      <c r="FXV40" s="569"/>
      <c r="FXW40" s="569"/>
      <c r="FXX40" s="569"/>
      <c r="FXY40" s="569"/>
      <c r="FXZ40" s="569"/>
      <c r="FYA40" s="569"/>
      <c r="FYB40" s="569"/>
      <c r="FYC40" s="569"/>
      <c r="FYD40" s="569"/>
      <c r="FYE40" s="569"/>
      <c r="FYF40" s="569"/>
      <c r="FYG40" s="569"/>
      <c r="FYH40" s="569"/>
      <c r="FYI40" s="569"/>
      <c r="FYJ40" s="569"/>
      <c r="FYK40" s="569"/>
      <c r="FYL40" s="569"/>
      <c r="FYM40" s="569"/>
      <c r="FYN40" s="569"/>
      <c r="FYO40" s="569"/>
      <c r="FYP40" s="569"/>
      <c r="FYQ40" s="569"/>
      <c r="FYR40" s="569"/>
      <c r="FYS40" s="569"/>
      <c r="FYT40" s="569"/>
      <c r="FYU40" s="569"/>
      <c r="FYV40" s="569"/>
      <c r="FYW40" s="569"/>
      <c r="FYX40" s="569"/>
      <c r="FYY40" s="569"/>
      <c r="FYZ40" s="569"/>
      <c r="FZA40" s="569"/>
      <c r="FZB40" s="569"/>
      <c r="FZC40" s="569"/>
      <c r="FZD40" s="569"/>
      <c r="FZE40" s="569"/>
      <c r="FZF40" s="569"/>
      <c r="FZG40" s="569"/>
      <c r="FZH40" s="569"/>
      <c r="FZI40" s="569"/>
      <c r="FZJ40" s="569"/>
      <c r="FZK40" s="569"/>
      <c r="FZL40" s="569"/>
      <c r="FZM40" s="569"/>
      <c r="FZN40" s="569"/>
      <c r="FZO40" s="569"/>
      <c r="FZP40" s="569"/>
      <c r="FZQ40" s="569"/>
      <c r="FZR40" s="569"/>
      <c r="FZS40" s="569"/>
      <c r="FZT40" s="569"/>
      <c r="FZU40" s="569"/>
      <c r="FZV40" s="569"/>
      <c r="FZW40" s="569"/>
      <c r="FZX40" s="569"/>
      <c r="FZY40" s="569"/>
      <c r="FZZ40" s="569"/>
      <c r="GAA40" s="569"/>
      <c r="GAB40" s="569"/>
      <c r="GAC40" s="569"/>
      <c r="GAD40" s="569"/>
      <c r="GAE40" s="569"/>
      <c r="GAF40" s="569"/>
      <c r="GAG40" s="569"/>
      <c r="GAH40" s="569"/>
      <c r="GAI40" s="569"/>
      <c r="GAJ40" s="569"/>
      <c r="GAK40" s="569"/>
      <c r="GAL40" s="569"/>
      <c r="GAM40" s="569"/>
      <c r="GAN40" s="569"/>
      <c r="GAO40" s="569"/>
      <c r="GAP40" s="569"/>
      <c r="GAQ40" s="569"/>
      <c r="GAR40" s="569"/>
      <c r="GAS40" s="569"/>
      <c r="GAT40" s="569"/>
      <c r="GAU40" s="569"/>
      <c r="GAV40" s="569"/>
      <c r="GAW40" s="569"/>
      <c r="GAX40" s="569"/>
      <c r="GAY40" s="569"/>
      <c r="GAZ40" s="569"/>
      <c r="GBA40" s="569"/>
      <c r="GBB40" s="569"/>
      <c r="GBC40" s="569"/>
      <c r="GBD40" s="569"/>
      <c r="GBE40" s="569"/>
      <c r="GBF40" s="569"/>
      <c r="GBG40" s="569"/>
      <c r="GBH40" s="569"/>
      <c r="GBI40" s="569"/>
      <c r="GBJ40" s="569"/>
      <c r="GBK40" s="569"/>
      <c r="GBL40" s="569"/>
      <c r="GBM40" s="569"/>
      <c r="GBN40" s="569"/>
      <c r="GBO40" s="569"/>
      <c r="GBP40" s="569"/>
      <c r="GBQ40" s="569"/>
      <c r="GBR40" s="569"/>
      <c r="GBS40" s="569"/>
      <c r="GBT40" s="569"/>
      <c r="GBU40" s="569"/>
      <c r="GBV40" s="569"/>
      <c r="GBW40" s="569"/>
      <c r="GBX40" s="569"/>
      <c r="GBY40" s="569"/>
      <c r="GBZ40" s="569"/>
      <c r="GCA40" s="569"/>
      <c r="GCB40" s="569"/>
      <c r="GCC40" s="569"/>
      <c r="GCD40" s="569"/>
      <c r="GCE40" s="569"/>
      <c r="GCF40" s="569"/>
      <c r="GCG40" s="569"/>
      <c r="GCH40" s="569"/>
      <c r="GCI40" s="569"/>
      <c r="GCJ40" s="569"/>
      <c r="GCK40" s="569"/>
      <c r="GCL40" s="569"/>
      <c r="GCM40" s="569"/>
      <c r="GCN40" s="569"/>
      <c r="GCO40" s="569"/>
      <c r="GCP40" s="569"/>
      <c r="GCQ40" s="569"/>
      <c r="GCR40" s="569"/>
      <c r="GCS40" s="569"/>
      <c r="GCT40" s="569"/>
      <c r="GCU40" s="569"/>
      <c r="GCV40" s="569"/>
      <c r="GCW40" s="569"/>
      <c r="GCX40" s="569"/>
      <c r="GCY40" s="569"/>
      <c r="GCZ40" s="569"/>
      <c r="GDA40" s="569"/>
      <c r="GDB40" s="569"/>
      <c r="GDC40" s="569"/>
      <c r="GDD40" s="569"/>
      <c r="GDE40" s="569"/>
      <c r="GDF40" s="569"/>
      <c r="GDG40" s="569"/>
      <c r="GDH40" s="569"/>
      <c r="GDI40" s="569"/>
      <c r="GDJ40" s="569"/>
      <c r="GDK40" s="569"/>
      <c r="GDL40" s="569"/>
      <c r="GDM40" s="569"/>
      <c r="GDN40" s="569"/>
      <c r="GDO40" s="569"/>
      <c r="GDP40" s="569"/>
      <c r="GDQ40" s="569"/>
      <c r="GDR40" s="569"/>
      <c r="GDS40" s="569"/>
      <c r="GDT40" s="569"/>
      <c r="GDU40" s="569"/>
      <c r="GDV40" s="569"/>
      <c r="GDW40" s="569"/>
      <c r="GDX40" s="569"/>
      <c r="GDY40" s="569"/>
      <c r="GDZ40" s="569"/>
      <c r="GEA40" s="569"/>
      <c r="GEB40" s="569"/>
      <c r="GEC40" s="569"/>
      <c r="GED40" s="569"/>
      <c r="GEE40" s="569"/>
      <c r="GEF40" s="569"/>
      <c r="GEG40" s="569"/>
      <c r="GEH40" s="569"/>
      <c r="GEI40" s="569"/>
      <c r="GEJ40" s="569"/>
      <c r="GEK40" s="569"/>
      <c r="GEL40" s="569"/>
      <c r="GEM40" s="569"/>
      <c r="GEN40" s="569"/>
      <c r="GEO40" s="569"/>
      <c r="GEP40" s="569"/>
      <c r="GEQ40" s="569"/>
      <c r="GER40" s="569"/>
      <c r="GES40" s="569"/>
      <c r="GET40" s="569"/>
      <c r="GEU40" s="569"/>
      <c r="GEV40" s="569"/>
      <c r="GEW40" s="569"/>
      <c r="GEX40" s="569"/>
      <c r="GEY40" s="569"/>
      <c r="GEZ40" s="569"/>
      <c r="GFA40" s="569"/>
      <c r="GFB40" s="569"/>
      <c r="GFC40" s="569"/>
      <c r="GFD40" s="569"/>
      <c r="GFE40" s="569"/>
      <c r="GFF40" s="569"/>
      <c r="GFG40" s="569"/>
      <c r="GFH40" s="569"/>
      <c r="GFI40" s="569"/>
      <c r="GFJ40" s="569"/>
      <c r="GFK40" s="569"/>
      <c r="GFL40" s="569"/>
      <c r="GFM40" s="569"/>
      <c r="GFN40" s="569"/>
      <c r="GFO40" s="569"/>
      <c r="GFP40" s="569"/>
      <c r="GFQ40" s="569"/>
      <c r="GFR40" s="569"/>
      <c r="GFS40" s="569"/>
      <c r="GFT40" s="569"/>
      <c r="GFU40" s="569"/>
      <c r="GFV40" s="569"/>
      <c r="GFW40" s="569"/>
      <c r="GFX40" s="569"/>
      <c r="GFY40" s="569"/>
      <c r="GFZ40" s="569"/>
      <c r="GGA40" s="569"/>
      <c r="GGB40" s="569"/>
      <c r="GGC40" s="569"/>
      <c r="GGD40" s="569"/>
      <c r="GGE40" s="569"/>
      <c r="GGF40" s="569"/>
      <c r="GGG40" s="569"/>
      <c r="GGH40" s="569"/>
      <c r="GGI40" s="569"/>
      <c r="GGJ40" s="569"/>
      <c r="GGK40" s="569"/>
      <c r="GGL40" s="569"/>
      <c r="GGM40" s="569"/>
      <c r="GGN40" s="569"/>
      <c r="GGO40" s="569"/>
      <c r="GGP40" s="569"/>
      <c r="GGQ40" s="569"/>
      <c r="GGR40" s="569"/>
      <c r="GGS40" s="569"/>
      <c r="GGT40" s="569"/>
      <c r="GGU40" s="569"/>
      <c r="GGV40" s="569"/>
      <c r="GGW40" s="569"/>
      <c r="GGX40" s="569"/>
      <c r="GGY40" s="569"/>
      <c r="GGZ40" s="569"/>
      <c r="GHA40" s="569"/>
      <c r="GHB40" s="569"/>
      <c r="GHC40" s="569"/>
      <c r="GHD40" s="569"/>
      <c r="GHE40" s="569"/>
      <c r="GHF40" s="569"/>
      <c r="GHG40" s="569"/>
      <c r="GHH40" s="569"/>
      <c r="GHI40" s="569"/>
      <c r="GHJ40" s="569"/>
      <c r="GHK40" s="569"/>
      <c r="GHL40" s="569"/>
      <c r="GHM40" s="569"/>
      <c r="GHN40" s="569"/>
      <c r="GHO40" s="569"/>
      <c r="GHP40" s="569"/>
      <c r="GHQ40" s="569"/>
      <c r="GHR40" s="569"/>
      <c r="GHS40" s="569"/>
      <c r="GHT40" s="569"/>
      <c r="GHU40" s="569"/>
      <c r="GHV40" s="569"/>
      <c r="GHW40" s="569"/>
      <c r="GHX40" s="569"/>
      <c r="GHY40" s="569"/>
      <c r="GHZ40" s="569"/>
      <c r="GIA40" s="569"/>
      <c r="GIB40" s="569"/>
      <c r="GIC40" s="569"/>
      <c r="GID40" s="569"/>
      <c r="GIE40" s="569"/>
      <c r="GIF40" s="569"/>
      <c r="GIG40" s="569"/>
      <c r="GIH40" s="569"/>
      <c r="GII40" s="569"/>
      <c r="GIJ40" s="569"/>
      <c r="GIK40" s="569"/>
      <c r="GIL40" s="569"/>
      <c r="GIM40" s="569"/>
      <c r="GIN40" s="569"/>
      <c r="GIO40" s="569"/>
      <c r="GIP40" s="569"/>
      <c r="GIQ40" s="569"/>
      <c r="GIR40" s="569"/>
      <c r="GIS40" s="569"/>
      <c r="GIT40" s="569"/>
      <c r="GIU40" s="569"/>
      <c r="GIV40" s="569"/>
      <c r="GIW40" s="569"/>
      <c r="GIX40" s="569"/>
      <c r="GIY40" s="569"/>
      <c r="GIZ40" s="569"/>
      <c r="GJA40" s="569"/>
      <c r="GJB40" s="569"/>
      <c r="GJC40" s="569"/>
      <c r="GJD40" s="569"/>
      <c r="GJE40" s="569"/>
      <c r="GJF40" s="569"/>
      <c r="GJG40" s="569"/>
      <c r="GJH40" s="569"/>
      <c r="GJI40" s="569"/>
      <c r="GJJ40" s="569"/>
      <c r="GJK40" s="569"/>
      <c r="GJL40" s="569"/>
      <c r="GJM40" s="569"/>
      <c r="GJN40" s="569"/>
      <c r="GJO40" s="569"/>
      <c r="GJP40" s="569"/>
      <c r="GJQ40" s="569"/>
      <c r="GJR40" s="569"/>
      <c r="GJS40" s="569"/>
      <c r="GJT40" s="569"/>
      <c r="GJU40" s="569"/>
      <c r="GJV40" s="569"/>
      <c r="GJW40" s="569"/>
      <c r="GJX40" s="569"/>
      <c r="GJY40" s="569"/>
      <c r="GJZ40" s="569"/>
      <c r="GKA40" s="569"/>
      <c r="GKB40" s="569"/>
      <c r="GKC40" s="569"/>
      <c r="GKD40" s="569"/>
      <c r="GKE40" s="569"/>
      <c r="GKF40" s="569"/>
      <c r="GKG40" s="569"/>
      <c r="GKH40" s="569"/>
      <c r="GKI40" s="569"/>
      <c r="GKJ40" s="569"/>
      <c r="GKK40" s="569"/>
      <c r="GKL40" s="569"/>
      <c r="GKM40" s="569"/>
      <c r="GKN40" s="569"/>
      <c r="GKO40" s="569"/>
      <c r="GKP40" s="569"/>
      <c r="GKQ40" s="569"/>
      <c r="GKR40" s="569"/>
      <c r="GKS40" s="569"/>
      <c r="GKT40" s="569"/>
      <c r="GKU40" s="569"/>
      <c r="GKV40" s="569"/>
      <c r="GKW40" s="569"/>
      <c r="GKX40" s="569"/>
      <c r="GKY40" s="569"/>
      <c r="GKZ40" s="569"/>
      <c r="GLA40" s="569"/>
      <c r="GLB40" s="569"/>
      <c r="GLC40" s="569"/>
      <c r="GLD40" s="569"/>
      <c r="GLE40" s="569"/>
      <c r="GLF40" s="569"/>
      <c r="GLG40" s="569"/>
      <c r="GLH40" s="569"/>
      <c r="GLI40" s="569"/>
      <c r="GLJ40" s="569"/>
      <c r="GLK40" s="569"/>
      <c r="GLL40" s="569"/>
      <c r="GLM40" s="569"/>
      <c r="GLN40" s="569"/>
      <c r="GLO40" s="569"/>
      <c r="GLP40" s="569"/>
      <c r="GLQ40" s="569"/>
      <c r="GLR40" s="569"/>
      <c r="GLS40" s="569"/>
      <c r="GLT40" s="569"/>
      <c r="GLU40" s="569"/>
      <c r="GLV40" s="569"/>
      <c r="GLW40" s="569"/>
      <c r="GLX40" s="569"/>
      <c r="GLY40" s="569"/>
      <c r="GLZ40" s="569"/>
      <c r="GMA40" s="569"/>
      <c r="GMB40" s="569"/>
      <c r="GMC40" s="569"/>
      <c r="GMD40" s="569"/>
      <c r="GME40" s="569"/>
      <c r="GMF40" s="569"/>
      <c r="GMG40" s="569"/>
      <c r="GMH40" s="569"/>
      <c r="GMI40" s="569"/>
      <c r="GMJ40" s="569"/>
      <c r="GMK40" s="569"/>
      <c r="GML40" s="569"/>
      <c r="GMM40" s="569"/>
      <c r="GMN40" s="569"/>
      <c r="GMO40" s="569"/>
      <c r="GMP40" s="569"/>
      <c r="GMQ40" s="569"/>
      <c r="GMR40" s="569"/>
      <c r="GMS40" s="569"/>
      <c r="GMT40" s="569"/>
      <c r="GMU40" s="569"/>
      <c r="GMV40" s="569"/>
      <c r="GMW40" s="569"/>
      <c r="GMX40" s="569"/>
      <c r="GMY40" s="569"/>
      <c r="GMZ40" s="569"/>
      <c r="GNA40" s="569"/>
      <c r="GNB40" s="569"/>
      <c r="GNC40" s="569"/>
      <c r="GND40" s="569"/>
      <c r="GNE40" s="569"/>
      <c r="GNF40" s="569"/>
      <c r="GNG40" s="569"/>
      <c r="GNH40" s="569"/>
      <c r="GNI40" s="569"/>
      <c r="GNJ40" s="569"/>
      <c r="GNK40" s="569"/>
      <c r="GNL40" s="569"/>
      <c r="GNM40" s="569"/>
      <c r="GNN40" s="569"/>
      <c r="GNO40" s="569"/>
      <c r="GNP40" s="569"/>
      <c r="GNQ40" s="569"/>
      <c r="GNR40" s="569"/>
      <c r="GNS40" s="569"/>
      <c r="GNT40" s="569"/>
      <c r="GNU40" s="569"/>
      <c r="GNV40" s="569"/>
      <c r="GNW40" s="569"/>
      <c r="GNX40" s="569"/>
      <c r="GNY40" s="569"/>
      <c r="GNZ40" s="569"/>
      <c r="GOA40" s="569"/>
      <c r="GOB40" s="569"/>
      <c r="GOC40" s="569"/>
      <c r="GOD40" s="569"/>
      <c r="GOE40" s="569"/>
      <c r="GOF40" s="569"/>
      <c r="GOG40" s="569"/>
      <c r="GOH40" s="569"/>
      <c r="GOI40" s="569"/>
      <c r="GOJ40" s="569"/>
      <c r="GOK40" s="569"/>
      <c r="GOL40" s="569"/>
      <c r="GOM40" s="569"/>
      <c r="GON40" s="569"/>
      <c r="GOO40" s="569"/>
      <c r="GOP40" s="569"/>
      <c r="GOQ40" s="569"/>
      <c r="GOR40" s="569"/>
      <c r="GOS40" s="569"/>
      <c r="GOT40" s="569"/>
      <c r="GOU40" s="569"/>
      <c r="GOV40" s="569"/>
      <c r="GOW40" s="569"/>
      <c r="GOX40" s="569"/>
      <c r="GOY40" s="569"/>
      <c r="GOZ40" s="569"/>
      <c r="GPA40" s="569"/>
      <c r="GPB40" s="569"/>
      <c r="GPC40" s="569"/>
      <c r="GPD40" s="569"/>
      <c r="GPE40" s="569"/>
      <c r="GPF40" s="569"/>
      <c r="GPG40" s="569"/>
      <c r="GPH40" s="569"/>
      <c r="GPI40" s="569"/>
      <c r="GPJ40" s="569"/>
      <c r="GPK40" s="569"/>
      <c r="GPL40" s="569"/>
      <c r="GPM40" s="569"/>
      <c r="GPN40" s="569"/>
      <c r="GPO40" s="569"/>
      <c r="GPP40" s="569"/>
      <c r="GPQ40" s="569"/>
      <c r="GPR40" s="569"/>
      <c r="GPS40" s="569"/>
      <c r="GPT40" s="569"/>
      <c r="GPU40" s="569"/>
      <c r="GPV40" s="569"/>
      <c r="GPW40" s="569"/>
      <c r="GPX40" s="569"/>
      <c r="GPY40" s="569"/>
      <c r="GPZ40" s="569"/>
      <c r="GQA40" s="569"/>
      <c r="GQB40" s="569"/>
      <c r="GQC40" s="569"/>
      <c r="GQD40" s="569"/>
      <c r="GQE40" s="569"/>
      <c r="GQF40" s="569"/>
      <c r="GQG40" s="569"/>
      <c r="GQH40" s="569"/>
      <c r="GQI40" s="569"/>
      <c r="GQJ40" s="569"/>
      <c r="GQK40" s="569"/>
      <c r="GQL40" s="569"/>
      <c r="GQM40" s="569"/>
      <c r="GQN40" s="569"/>
      <c r="GQO40" s="569"/>
      <c r="GQP40" s="569"/>
      <c r="GQQ40" s="569"/>
      <c r="GQR40" s="569"/>
      <c r="GQS40" s="569"/>
      <c r="GQT40" s="569"/>
      <c r="GQU40" s="569"/>
      <c r="GQV40" s="569"/>
      <c r="GQW40" s="569"/>
      <c r="GQX40" s="569"/>
      <c r="GQY40" s="569"/>
      <c r="GQZ40" s="569"/>
      <c r="GRA40" s="569"/>
      <c r="GRB40" s="569"/>
      <c r="GRC40" s="569"/>
      <c r="GRD40" s="569"/>
      <c r="GRE40" s="569"/>
      <c r="GRF40" s="569"/>
      <c r="GRG40" s="569"/>
      <c r="GRH40" s="569"/>
      <c r="GRI40" s="569"/>
      <c r="GRJ40" s="569"/>
      <c r="GRK40" s="569"/>
      <c r="GRL40" s="569"/>
      <c r="GRM40" s="569"/>
      <c r="GRN40" s="569"/>
      <c r="GRO40" s="569"/>
      <c r="GRP40" s="569"/>
      <c r="GRQ40" s="569"/>
      <c r="GRR40" s="569"/>
      <c r="GRS40" s="569"/>
      <c r="GRT40" s="569"/>
      <c r="GRU40" s="569"/>
      <c r="GRV40" s="569"/>
      <c r="GRW40" s="569"/>
      <c r="GRX40" s="569"/>
      <c r="GRY40" s="569"/>
      <c r="GRZ40" s="569"/>
      <c r="GSA40" s="569"/>
      <c r="GSB40" s="569"/>
      <c r="GSC40" s="569"/>
      <c r="GSD40" s="569"/>
      <c r="GSE40" s="569"/>
      <c r="GSF40" s="569"/>
      <c r="GSG40" s="569"/>
      <c r="GSH40" s="569"/>
      <c r="GSI40" s="569"/>
      <c r="GSJ40" s="569"/>
      <c r="GSK40" s="569"/>
      <c r="GSL40" s="569"/>
      <c r="GSM40" s="569"/>
      <c r="GSN40" s="569"/>
      <c r="GSO40" s="569"/>
      <c r="GSP40" s="569"/>
      <c r="GSQ40" s="569"/>
      <c r="GSR40" s="569"/>
      <c r="GSS40" s="569"/>
      <c r="GST40" s="569"/>
      <c r="GSU40" s="569"/>
      <c r="GSV40" s="569"/>
      <c r="GSW40" s="569"/>
      <c r="GSX40" s="569"/>
      <c r="GSY40" s="569"/>
      <c r="GSZ40" s="569"/>
      <c r="GTA40" s="569"/>
      <c r="GTB40" s="569"/>
      <c r="GTC40" s="569"/>
      <c r="GTD40" s="569"/>
      <c r="GTE40" s="569"/>
      <c r="GTF40" s="569"/>
      <c r="GTG40" s="569"/>
      <c r="GTH40" s="569"/>
      <c r="GTI40" s="569"/>
      <c r="GTJ40" s="569"/>
      <c r="GTK40" s="569"/>
      <c r="GTL40" s="569"/>
      <c r="GTM40" s="569"/>
      <c r="GTN40" s="569"/>
      <c r="GTO40" s="569"/>
      <c r="GTP40" s="569"/>
      <c r="GTQ40" s="569"/>
      <c r="GTR40" s="569"/>
      <c r="GTS40" s="569"/>
      <c r="GTT40" s="569"/>
      <c r="GTU40" s="569"/>
      <c r="GTV40" s="569"/>
      <c r="GTW40" s="569"/>
      <c r="GTX40" s="569"/>
      <c r="GTY40" s="569"/>
      <c r="GTZ40" s="569"/>
      <c r="GUA40" s="569"/>
      <c r="GUB40" s="569"/>
      <c r="GUC40" s="569"/>
      <c r="GUD40" s="569"/>
      <c r="GUE40" s="569"/>
      <c r="GUF40" s="569"/>
      <c r="GUG40" s="569"/>
      <c r="GUH40" s="569"/>
      <c r="GUI40" s="569"/>
      <c r="GUJ40" s="569"/>
      <c r="GUK40" s="569"/>
      <c r="GUL40" s="569"/>
      <c r="GUM40" s="569"/>
      <c r="GUN40" s="569"/>
      <c r="GUO40" s="569"/>
      <c r="GUP40" s="569"/>
      <c r="GUQ40" s="569"/>
      <c r="GUR40" s="569"/>
      <c r="GUS40" s="569"/>
      <c r="GUT40" s="569"/>
      <c r="GUU40" s="569"/>
      <c r="GUV40" s="569"/>
      <c r="GUW40" s="569"/>
      <c r="GUX40" s="569"/>
      <c r="GUY40" s="569"/>
      <c r="GUZ40" s="569"/>
      <c r="GVA40" s="569"/>
      <c r="GVB40" s="569"/>
      <c r="GVC40" s="569"/>
      <c r="GVD40" s="569"/>
      <c r="GVE40" s="569"/>
      <c r="GVF40" s="569"/>
      <c r="GVG40" s="569"/>
      <c r="GVH40" s="569"/>
      <c r="GVI40" s="569"/>
      <c r="GVJ40" s="569"/>
      <c r="GVK40" s="569"/>
      <c r="GVL40" s="569"/>
      <c r="GVM40" s="569"/>
      <c r="GVN40" s="569"/>
      <c r="GVO40" s="569"/>
      <c r="GVP40" s="569"/>
      <c r="GVQ40" s="569"/>
      <c r="GVR40" s="569"/>
      <c r="GVS40" s="569"/>
      <c r="GVT40" s="569"/>
      <c r="GVU40" s="569"/>
      <c r="GVV40" s="569"/>
      <c r="GVW40" s="569"/>
      <c r="GVX40" s="569"/>
      <c r="GVY40" s="569"/>
      <c r="GVZ40" s="569"/>
      <c r="GWA40" s="569"/>
      <c r="GWB40" s="569"/>
      <c r="GWC40" s="569"/>
      <c r="GWD40" s="569"/>
      <c r="GWE40" s="569"/>
      <c r="GWF40" s="569"/>
      <c r="GWG40" s="569"/>
      <c r="GWH40" s="569"/>
      <c r="GWI40" s="569"/>
      <c r="GWJ40" s="569"/>
      <c r="GWK40" s="569"/>
      <c r="GWL40" s="569"/>
      <c r="GWM40" s="569"/>
      <c r="GWN40" s="569"/>
      <c r="GWO40" s="569"/>
      <c r="GWP40" s="569"/>
      <c r="GWQ40" s="569"/>
      <c r="GWR40" s="569"/>
      <c r="GWS40" s="569"/>
      <c r="GWT40" s="569"/>
      <c r="GWU40" s="569"/>
      <c r="GWV40" s="569"/>
      <c r="GWW40" s="569"/>
      <c r="GWX40" s="569"/>
      <c r="GWY40" s="569"/>
      <c r="GWZ40" s="569"/>
      <c r="GXA40" s="569"/>
      <c r="GXB40" s="569"/>
      <c r="GXC40" s="569"/>
      <c r="GXD40" s="569"/>
      <c r="GXE40" s="569"/>
      <c r="GXF40" s="569"/>
      <c r="GXG40" s="569"/>
      <c r="GXH40" s="569"/>
      <c r="GXI40" s="569"/>
      <c r="GXJ40" s="569"/>
      <c r="GXK40" s="569"/>
      <c r="GXL40" s="569"/>
      <c r="GXM40" s="569"/>
      <c r="GXN40" s="569"/>
      <c r="GXO40" s="569"/>
      <c r="GXP40" s="569"/>
      <c r="GXQ40" s="569"/>
      <c r="GXR40" s="569"/>
      <c r="GXS40" s="569"/>
      <c r="GXT40" s="569"/>
      <c r="GXU40" s="569"/>
      <c r="GXV40" s="569"/>
      <c r="GXW40" s="569"/>
      <c r="GXX40" s="569"/>
      <c r="GXY40" s="569"/>
      <c r="GXZ40" s="569"/>
      <c r="GYA40" s="569"/>
      <c r="GYB40" s="569"/>
      <c r="GYC40" s="569"/>
      <c r="GYD40" s="569"/>
      <c r="GYE40" s="569"/>
      <c r="GYF40" s="569"/>
      <c r="GYG40" s="569"/>
      <c r="GYH40" s="569"/>
      <c r="GYI40" s="569"/>
      <c r="GYJ40" s="569"/>
      <c r="GYK40" s="569"/>
      <c r="GYL40" s="569"/>
      <c r="GYM40" s="569"/>
      <c r="GYN40" s="569"/>
      <c r="GYO40" s="569"/>
      <c r="GYP40" s="569"/>
      <c r="GYQ40" s="569"/>
      <c r="GYR40" s="569"/>
      <c r="GYS40" s="569"/>
      <c r="GYT40" s="569"/>
      <c r="GYU40" s="569"/>
      <c r="GYV40" s="569"/>
      <c r="GYW40" s="569"/>
      <c r="GYX40" s="569"/>
      <c r="GYY40" s="569"/>
      <c r="GYZ40" s="569"/>
      <c r="GZA40" s="569"/>
      <c r="GZB40" s="569"/>
      <c r="GZC40" s="569"/>
      <c r="GZD40" s="569"/>
      <c r="GZE40" s="569"/>
      <c r="GZF40" s="569"/>
      <c r="GZG40" s="569"/>
      <c r="GZH40" s="569"/>
      <c r="GZI40" s="569"/>
      <c r="GZJ40" s="569"/>
      <c r="GZK40" s="569"/>
      <c r="GZL40" s="569"/>
      <c r="GZM40" s="569"/>
      <c r="GZN40" s="569"/>
      <c r="GZO40" s="569"/>
      <c r="GZP40" s="569"/>
      <c r="GZQ40" s="569"/>
      <c r="GZR40" s="569"/>
      <c r="GZS40" s="569"/>
      <c r="GZT40" s="569"/>
      <c r="GZU40" s="569"/>
      <c r="GZV40" s="569"/>
      <c r="GZW40" s="569"/>
      <c r="GZX40" s="569"/>
      <c r="GZY40" s="569"/>
      <c r="GZZ40" s="569"/>
      <c r="HAA40" s="569"/>
      <c r="HAB40" s="569"/>
      <c r="HAC40" s="569"/>
      <c r="HAD40" s="569"/>
      <c r="HAE40" s="569"/>
      <c r="HAF40" s="569"/>
      <c r="HAG40" s="569"/>
      <c r="HAH40" s="569"/>
      <c r="HAI40" s="569"/>
      <c r="HAJ40" s="569"/>
      <c r="HAK40" s="569"/>
      <c r="HAL40" s="569"/>
      <c r="HAM40" s="569"/>
      <c r="HAN40" s="569"/>
      <c r="HAO40" s="569"/>
      <c r="HAP40" s="569"/>
      <c r="HAQ40" s="569"/>
      <c r="HAR40" s="569"/>
      <c r="HAS40" s="569"/>
      <c r="HAT40" s="569"/>
      <c r="HAU40" s="569"/>
      <c r="HAV40" s="569"/>
      <c r="HAW40" s="569"/>
      <c r="HAX40" s="569"/>
      <c r="HAY40" s="569"/>
      <c r="HAZ40" s="569"/>
      <c r="HBA40" s="569"/>
      <c r="HBB40" s="569"/>
      <c r="HBC40" s="569"/>
      <c r="HBD40" s="569"/>
      <c r="HBE40" s="569"/>
      <c r="HBF40" s="569"/>
      <c r="HBG40" s="569"/>
      <c r="HBH40" s="569"/>
      <c r="HBI40" s="569"/>
      <c r="HBJ40" s="569"/>
      <c r="HBK40" s="569"/>
      <c r="HBL40" s="569"/>
      <c r="HBM40" s="569"/>
      <c r="HBN40" s="569"/>
      <c r="HBO40" s="569"/>
      <c r="HBP40" s="569"/>
      <c r="HBQ40" s="569"/>
      <c r="HBR40" s="569"/>
      <c r="HBS40" s="569"/>
      <c r="HBT40" s="569"/>
      <c r="HBU40" s="569"/>
      <c r="HBV40" s="569"/>
      <c r="HBW40" s="569"/>
      <c r="HBX40" s="569"/>
      <c r="HBY40" s="569"/>
      <c r="HBZ40" s="569"/>
      <c r="HCA40" s="569"/>
      <c r="HCB40" s="569"/>
      <c r="HCC40" s="569"/>
      <c r="HCD40" s="569"/>
      <c r="HCE40" s="569"/>
      <c r="HCF40" s="569"/>
      <c r="HCG40" s="569"/>
      <c r="HCH40" s="569"/>
      <c r="HCI40" s="569"/>
      <c r="HCJ40" s="569"/>
      <c r="HCK40" s="569"/>
      <c r="HCL40" s="569"/>
      <c r="HCM40" s="569"/>
      <c r="HCN40" s="569"/>
      <c r="HCO40" s="569"/>
      <c r="HCP40" s="569"/>
      <c r="HCQ40" s="569"/>
      <c r="HCR40" s="569"/>
      <c r="HCS40" s="569"/>
      <c r="HCT40" s="569"/>
      <c r="HCU40" s="569"/>
      <c r="HCV40" s="569"/>
      <c r="HCW40" s="569"/>
      <c r="HCX40" s="569"/>
      <c r="HCY40" s="569"/>
      <c r="HCZ40" s="569"/>
      <c r="HDA40" s="569"/>
      <c r="HDB40" s="569"/>
      <c r="HDC40" s="569"/>
      <c r="HDD40" s="569"/>
      <c r="HDE40" s="569"/>
      <c r="HDF40" s="569"/>
      <c r="HDG40" s="569"/>
      <c r="HDH40" s="569"/>
      <c r="HDI40" s="569"/>
      <c r="HDJ40" s="569"/>
      <c r="HDK40" s="569"/>
      <c r="HDL40" s="569"/>
      <c r="HDM40" s="569"/>
      <c r="HDN40" s="569"/>
      <c r="HDO40" s="569"/>
      <c r="HDP40" s="569"/>
      <c r="HDQ40" s="569"/>
      <c r="HDR40" s="569"/>
      <c r="HDS40" s="569"/>
      <c r="HDT40" s="569"/>
      <c r="HDU40" s="569"/>
      <c r="HDV40" s="569"/>
      <c r="HDW40" s="569"/>
      <c r="HDX40" s="569"/>
      <c r="HDY40" s="569"/>
      <c r="HDZ40" s="569"/>
      <c r="HEA40" s="569"/>
      <c r="HEB40" s="569"/>
      <c r="HEC40" s="569"/>
      <c r="HED40" s="569"/>
      <c r="HEE40" s="569"/>
      <c r="HEF40" s="569"/>
      <c r="HEG40" s="569"/>
      <c r="HEH40" s="569"/>
      <c r="HEI40" s="569"/>
      <c r="HEJ40" s="569"/>
      <c r="HEK40" s="569"/>
      <c r="HEL40" s="569"/>
      <c r="HEM40" s="569"/>
      <c r="HEN40" s="569"/>
      <c r="HEO40" s="569"/>
      <c r="HEP40" s="569"/>
      <c r="HEQ40" s="569"/>
      <c r="HER40" s="569"/>
      <c r="HES40" s="569"/>
      <c r="HET40" s="569"/>
      <c r="HEU40" s="569"/>
      <c r="HEV40" s="569"/>
      <c r="HEW40" s="569"/>
      <c r="HEX40" s="569"/>
      <c r="HEY40" s="569"/>
      <c r="HEZ40" s="569"/>
      <c r="HFA40" s="569"/>
      <c r="HFB40" s="569"/>
      <c r="HFC40" s="569"/>
      <c r="HFD40" s="569"/>
      <c r="HFE40" s="569"/>
      <c r="HFF40" s="569"/>
      <c r="HFG40" s="569"/>
      <c r="HFH40" s="569"/>
      <c r="HFI40" s="569"/>
      <c r="HFJ40" s="569"/>
      <c r="HFK40" s="569"/>
      <c r="HFL40" s="569"/>
      <c r="HFM40" s="569"/>
      <c r="HFN40" s="569"/>
      <c r="HFO40" s="569"/>
      <c r="HFP40" s="569"/>
      <c r="HFQ40" s="569"/>
      <c r="HFR40" s="569"/>
      <c r="HFS40" s="569"/>
      <c r="HFT40" s="569"/>
      <c r="HFU40" s="569"/>
      <c r="HFV40" s="569"/>
      <c r="HFW40" s="569"/>
      <c r="HFX40" s="569"/>
      <c r="HFY40" s="569"/>
      <c r="HFZ40" s="569"/>
      <c r="HGA40" s="569"/>
      <c r="HGB40" s="569"/>
      <c r="HGC40" s="569"/>
      <c r="HGD40" s="569"/>
      <c r="HGE40" s="569"/>
      <c r="HGF40" s="569"/>
      <c r="HGG40" s="569"/>
      <c r="HGH40" s="569"/>
      <c r="HGI40" s="569"/>
      <c r="HGJ40" s="569"/>
      <c r="HGK40" s="569"/>
      <c r="HGL40" s="569"/>
      <c r="HGM40" s="569"/>
      <c r="HGN40" s="569"/>
      <c r="HGO40" s="569"/>
      <c r="HGP40" s="569"/>
      <c r="HGQ40" s="569"/>
      <c r="HGR40" s="569"/>
      <c r="HGS40" s="569"/>
      <c r="HGT40" s="569"/>
      <c r="HGU40" s="569"/>
      <c r="HGV40" s="569"/>
      <c r="HGW40" s="569"/>
      <c r="HGX40" s="569"/>
      <c r="HGY40" s="569"/>
      <c r="HGZ40" s="569"/>
      <c r="HHA40" s="569"/>
      <c r="HHB40" s="569"/>
      <c r="HHC40" s="569"/>
      <c r="HHD40" s="569"/>
      <c r="HHE40" s="569"/>
      <c r="HHF40" s="569"/>
      <c r="HHG40" s="569"/>
      <c r="HHH40" s="569"/>
      <c r="HHI40" s="569"/>
      <c r="HHJ40" s="569"/>
      <c r="HHK40" s="569"/>
      <c r="HHL40" s="569"/>
      <c r="HHM40" s="569"/>
      <c r="HHN40" s="569"/>
      <c r="HHO40" s="569"/>
      <c r="HHP40" s="569"/>
      <c r="HHQ40" s="569"/>
      <c r="HHR40" s="569"/>
      <c r="HHS40" s="569"/>
      <c r="HHT40" s="569"/>
      <c r="HHU40" s="569"/>
      <c r="HHV40" s="569"/>
      <c r="HHW40" s="569"/>
      <c r="HHX40" s="569"/>
      <c r="HHY40" s="569"/>
      <c r="HHZ40" s="569"/>
      <c r="HIA40" s="569"/>
      <c r="HIB40" s="569"/>
      <c r="HIC40" s="569"/>
      <c r="HID40" s="569"/>
      <c r="HIE40" s="569"/>
      <c r="HIF40" s="569"/>
      <c r="HIG40" s="569"/>
      <c r="HIH40" s="569"/>
      <c r="HII40" s="569"/>
      <c r="HIJ40" s="569"/>
      <c r="HIK40" s="569"/>
      <c r="HIL40" s="569"/>
      <c r="HIM40" s="569"/>
      <c r="HIN40" s="569"/>
      <c r="HIO40" s="569"/>
      <c r="HIP40" s="569"/>
      <c r="HIQ40" s="569"/>
      <c r="HIR40" s="569"/>
      <c r="HIS40" s="569"/>
      <c r="HIT40" s="569"/>
      <c r="HIU40" s="569"/>
      <c r="HIV40" s="569"/>
      <c r="HIW40" s="569"/>
      <c r="HIX40" s="569"/>
      <c r="HIY40" s="569"/>
      <c r="HIZ40" s="569"/>
      <c r="HJA40" s="569"/>
      <c r="HJB40" s="569"/>
      <c r="HJC40" s="569"/>
      <c r="HJD40" s="569"/>
      <c r="HJE40" s="569"/>
      <c r="HJF40" s="569"/>
      <c r="HJG40" s="569"/>
      <c r="HJH40" s="569"/>
      <c r="HJI40" s="569"/>
      <c r="HJJ40" s="569"/>
      <c r="HJK40" s="569"/>
      <c r="HJL40" s="569"/>
      <c r="HJM40" s="569"/>
      <c r="HJN40" s="569"/>
      <c r="HJO40" s="569"/>
      <c r="HJP40" s="569"/>
      <c r="HJQ40" s="569"/>
      <c r="HJR40" s="569"/>
      <c r="HJS40" s="569"/>
      <c r="HJT40" s="569"/>
      <c r="HJU40" s="569"/>
      <c r="HJV40" s="569"/>
      <c r="HJW40" s="569"/>
      <c r="HJX40" s="569"/>
      <c r="HJY40" s="569"/>
      <c r="HJZ40" s="569"/>
      <c r="HKA40" s="569"/>
      <c r="HKB40" s="569"/>
      <c r="HKC40" s="569"/>
      <c r="HKD40" s="569"/>
      <c r="HKE40" s="569"/>
      <c r="HKF40" s="569"/>
      <c r="HKG40" s="569"/>
      <c r="HKH40" s="569"/>
      <c r="HKI40" s="569"/>
      <c r="HKJ40" s="569"/>
      <c r="HKK40" s="569"/>
      <c r="HKL40" s="569"/>
      <c r="HKM40" s="569"/>
      <c r="HKN40" s="569"/>
      <c r="HKO40" s="569"/>
      <c r="HKP40" s="569"/>
      <c r="HKQ40" s="569"/>
      <c r="HKR40" s="569"/>
      <c r="HKS40" s="569"/>
      <c r="HKT40" s="569"/>
      <c r="HKU40" s="569"/>
      <c r="HKV40" s="569"/>
      <c r="HKW40" s="569"/>
      <c r="HKX40" s="569"/>
      <c r="HKY40" s="569"/>
      <c r="HKZ40" s="569"/>
      <c r="HLA40" s="569"/>
      <c r="HLB40" s="569"/>
      <c r="HLC40" s="569"/>
      <c r="HLD40" s="569"/>
      <c r="HLE40" s="569"/>
      <c r="HLF40" s="569"/>
      <c r="HLG40" s="569"/>
      <c r="HLH40" s="569"/>
      <c r="HLI40" s="569"/>
      <c r="HLJ40" s="569"/>
      <c r="HLK40" s="569"/>
      <c r="HLL40" s="569"/>
      <c r="HLM40" s="569"/>
      <c r="HLN40" s="569"/>
      <c r="HLO40" s="569"/>
      <c r="HLP40" s="569"/>
      <c r="HLQ40" s="569"/>
      <c r="HLR40" s="569"/>
      <c r="HLS40" s="569"/>
      <c r="HLT40" s="569"/>
      <c r="HLU40" s="569"/>
      <c r="HLV40" s="569"/>
      <c r="HLW40" s="569"/>
      <c r="HLX40" s="569"/>
      <c r="HLY40" s="569"/>
      <c r="HLZ40" s="569"/>
      <c r="HMA40" s="569"/>
      <c r="HMB40" s="569"/>
      <c r="HMC40" s="569"/>
      <c r="HMD40" s="569"/>
      <c r="HME40" s="569"/>
      <c r="HMF40" s="569"/>
      <c r="HMG40" s="569"/>
      <c r="HMH40" s="569"/>
      <c r="HMI40" s="569"/>
      <c r="HMJ40" s="569"/>
      <c r="HMK40" s="569"/>
      <c r="HML40" s="569"/>
      <c r="HMM40" s="569"/>
      <c r="HMN40" s="569"/>
      <c r="HMO40" s="569"/>
      <c r="HMP40" s="569"/>
      <c r="HMQ40" s="569"/>
      <c r="HMR40" s="569"/>
      <c r="HMS40" s="569"/>
      <c r="HMT40" s="569"/>
      <c r="HMU40" s="569"/>
      <c r="HMV40" s="569"/>
      <c r="HMW40" s="569"/>
      <c r="HMX40" s="569"/>
      <c r="HMY40" s="569"/>
      <c r="HMZ40" s="569"/>
      <c r="HNA40" s="569"/>
      <c r="HNB40" s="569"/>
      <c r="HNC40" s="569"/>
      <c r="HND40" s="569"/>
      <c r="HNE40" s="569"/>
      <c r="HNF40" s="569"/>
      <c r="HNG40" s="569"/>
      <c r="HNH40" s="569"/>
      <c r="HNI40" s="569"/>
      <c r="HNJ40" s="569"/>
      <c r="HNK40" s="569"/>
      <c r="HNL40" s="569"/>
      <c r="HNM40" s="569"/>
      <c r="HNN40" s="569"/>
      <c r="HNO40" s="569"/>
      <c r="HNP40" s="569"/>
      <c r="HNQ40" s="569"/>
      <c r="HNR40" s="569"/>
      <c r="HNS40" s="569"/>
      <c r="HNT40" s="569"/>
      <c r="HNU40" s="569"/>
      <c r="HNV40" s="569"/>
      <c r="HNW40" s="569"/>
      <c r="HNX40" s="569"/>
      <c r="HNY40" s="569"/>
      <c r="HNZ40" s="569"/>
      <c r="HOA40" s="569"/>
      <c r="HOB40" s="569"/>
      <c r="HOC40" s="569"/>
      <c r="HOD40" s="569"/>
      <c r="HOE40" s="569"/>
      <c r="HOF40" s="569"/>
      <c r="HOG40" s="569"/>
      <c r="HOH40" s="569"/>
      <c r="HOI40" s="569"/>
      <c r="HOJ40" s="569"/>
      <c r="HOK40" s="569"/>
      <c r="HOL40" s="569"/>
      <c r="HOM40" s="569"/>
      <c r="HON40" s="569"/>
      <c r="HOO40" s="569"/>
      <c r="HOP40" s="569"/>
      <c r="HOQ40" s="569"/>
      <c r="HOR40" s="569"/>
      <c r="HOS40" s="569"/>
      <c r="HOT40" s="569"/>
      <c r="HOU40" s="569"/>
      <c r="HOV40" s="569"/>
      <c r="HOW40" s="569"/>
      <c r="HOX40" s="569"/>
      <c r="HOY40" s="569"/>
      <c r="HOZ40" s="569"/>
      <c r="HPA40" s="569"/>
      <c r="HPB40" s="569"/>
      <c r="HPC40" s="569"/>
      <c r="HPD40" s="569"/>
      <c r="HPE40" s="569"/>
      <c r="HPF40" s="569"/>
      <c r="HPG40" s="569"/>
      <c r="HPH40" s="569"/>
      <c r="HPI40" s="569"/>
      <c r="HPJ40" s="569"/>
      <c r="HPK40" s="569"/>
      <c r="HPL40" s="569"/>
      <c r="HPM40" s="569"/>
      <c r="HPN40" s="569"/>
      <c r="HPO40" s="569"/>
      <c r="HPP40" s="569"/>
      <c r="HPQ40" s="569"/>
      <c r="HPR40" s="569"/>
      <c r="HPS40" s="569"/>
      <c r="HPT40" s="569"/>
      <c r="HPU40" s="569"/>
      <c r="HPV40" s="569"/>
      <c r="HPW40" s="569"/>
      <c r="HPX40" s="569"/>
      <c r="HPY40" s="569"/>
      <c r="HPZ40" s="569"/>
      <c r="HQA40" s="569"/>
      <c r="HQB40" s="569"/>
      <c r="HQC40" s="569"/>
      <c r="HQD40" s="569"/>
      <c r="HQE40" s="569"/>
      <c r="HQF40" s="569"/>
      <c r="HQG40" s="569"/>
      <c r="HQH40" s="569"/>
      <c r="HQI40" s="569"/>
      <c r="HQJ40" s="569"/>
      <c r="HQK40" s="569"/>
      <c r="HQL40" s="569"/>
      <c r="HQM40" s="569"/>
      <c r="HQN40" s="569"/>
      <c r="HQO40" s="569"/>
      <c r="HQP40" s="569"/>
      <c r="HQQ40" s="569"/>
      <c r="HQR40" s="569"/>
      <c r="HQS40" s="569"/>
      <c r="HQT40" s="569"/>
      <c r="HQU40" s="569"/>
      <c r="HQV40" s="569"/>
      <c r="HQW40" s="569"/>
      <c r="HQX40" s="569"/>
      <c r="HQY40" s="569"/>
      <c r="HQZ40" s="569"/>
      <c r="HRA40" s="569"/>
      <c r="HRB40" s="569"/>
      <c r="HRC40" s="569"/>
      <c r="HRD40" s="569"/>
      <c r="HRE40" s="569"/>
      <c r="HRF40" s="569"/>
      <c r="HRG40" s="569"/>
      <c r="HRH40" s="569"/>
      <c r="HRI40" s="569"/>
      <c r="HRJ40" s="569"/>
      <c r="HRK40" s="569"/>
      <c r="HRL40" s="569"/>
      <c r="HRM40" s="569"/>
      <c r="HRN40" s="569"/>
      <c r="HRO40" s="569"/>
      <c r="HRP40" s="569"/>
      <c r="HRQ40" s="569"/>
      <c r="HRR40" s="569"/>
      <c r="HRS40" s="569"/>
      <c r="HRT40" s="569"/>
      <c r="HRU40" s="569"/>
      <c r="HRV40" s="569"/>
      <c r="HRW40" s="569"/>
      <c r="HRX40" s="569"/>
      <c r="HRY40" s="569"/>
      <c r="HRZ40" s="569"/>
      <c r="HSA40" s="569"/>
      <c r="HSB40" s="569"/>
      <c r="HSC40" s="569"/>
      <c r="HSD40" s="569"/>
      <c r="HSE40" s="569"/>
      <c r="HSF40" s="569"/>
      <c r="HSG40" s="569"/>
      <c r="HSH40" s="569"/>
      <c r="HSI40" s="569"/>
      <c r="HSJ40" s="569"/>
      <c r="HSK40" s="569"/>
      <c r="HSL40" s="569"/>
      <c r="HSM40" s="569"/>
      <c r="HSN40" s="569"/>
      <c r="HSO40" s="569"/>
      <c r="HSP40" s="569"/>
      <c r="HSQ40" s="569"/>
      <c r="HSR40" s="569"/>
      <c r="HSS40" s="569"/>
      <c r="HST40" s="569"/>
      <c r="HSU40" s="569"/>
      <c r="HSV40" s="569"/>
      <c r="HSW40" s="569"/>
      <c r="HSX40" s="569"/>
      <c r="HSY40" s="569"/>
      <c r="HSZ40" s="569"/>
      <c r="HTA40" s="569"/>
      <c r="HTB40" s="569"/>
      <c r="HTC40" s="569"/>
      <c r="HTD40" s="569"/>
      <c r="HTE40" s="569"/>
      <c r="HTF40" s="569"/>
      <c r="HTG40" s="569"/>
      <c r="HTH40" s="569"/>
      <c r="HTI40" s="569"/>
      <c r="HTJ40" s="569"/>
      <c r="HTK40" s="569"/>
      <c r="HTL40" s="569"/>
      <c r="HTM40" s="569"/>
      <c r="HTN40" s="569"/>
      <c r="HTO40" s="569"/>
      <c r="HTP40" s="569"/>
      <c r="HTQ40" s="569"/>
      <c r="HTR40" s="569"/>
      <c r="HTS40" s="569"/>
      <c r="HTT40" s="569"/>
      <c r="HTU40" s="569"/>
      <c r="HTV40" s="569"/>
      <c r="HTW40" s="569"/>
      <c r="HTX40" s="569"/>
      <c r="HTY40" s="569"/>
      <c r="HTZ40" s="569"/>
      <c r="HUA40" s="569"/>
      <c r="HUB40" s="569"/>
      <c r="HUC40" s="569"/>
      <c r="HUD40" s="569"/>
      <c r="HUE40" s="569"/>
      <c r="HUF40" s="569"/>
      <c r="HUG40" s="569"/>
      <c r="HUH40" s="569"/>
      <c r="HUI40" s="569"/>
      <c r="HUJ40" s="569"/>
      <c r="HUK40" s="569"/>
      <c r="HUL40" s="569"/>
      <c r="HUM40" s="569"/>
      <c r="HUN40" s="569"/>
      <c r="HUO40" s="569"/>
      <c r="HUP40" s="569"/>
      <c r="HUQ40" s="569"/>
      <c r="HUR40" s="569"/>
      <c r="HUS40" s="569"/>
      <c r="HUT40" s="569"/>
      <c r="HUU40" s="569"/>
      <c r="HUV40" s="569"/>
      <c r="HUW40" s="569"/>
      <c r="HUX40" s="569"/>
      <c r="HUY40" s="569"/>
      <c r="HUZ40" s="569"/>
      <c r="HVA40" s="569"/>
      <c r="HVB40" s="569"/>
      <c r="HVC40" s="569"/>
      <c r="HVD40" s="569"/>
      <c r="HVE40" s="569"/>
      <c r="HVF40" s="569"/>
      <c r="HVG40" s="569"/>
      <c r="HVH40" s="569"/>
      <c r="HVI40" s="569"/>
      <c r="HVJ40" s="569"/>
      <c r="HVK40" s="569"/>
      <c r="HVL40" s="569"/>
      <c r="HVM40" s="569"/>
      <c r="HVN40" s="569"/>
      <c r="HVO40" s="569"/>
      <c r="HVP40" s="569"/>
      <c r="HVQ40" s="569"/>
      <c r="HVR40" s="569"/>
      <c r="HVS40" s="569"/>
      <c r="HVT40" s="569"/>
      <c r="HVU40" s="569"/>
      <c r="HVV40" s="569"/>
      <c r="HVW40" s="569"/>
      <c r="HVX40" s="569"/>
      <c r="HVY40" s="569"/>
      <c r="HVZ40" s="569"/>
      <c r="HWA40" s="569"/>
      <c r="HWB40" s="569"/>
      <c r="HWC40" s="569"/>
      <c r="HWD40" s="569"/>
      <c r="HWE40" s="569"/>
      <c r="HWF40" s="569"/>
      <c r="HWG40" s="569"/>
      <c r="HWH40" s="569"/>
      <c r="HWI40" s="569"/>
      <c r="HWJ40" s="569"/>
      <c r="HWK40" s="569"/>
      <c r="HWL40" s="569"/>
      <c r="HWM40" s="569"/>
      <c r="HWN40" s="569"/>
      <c r="HWO40" s="569"/>
      <c r="HWP40" s="569"/>
      <c r="HWQ40" s="569"/>
      <c r="HWR40" s="569"/>
      <c r="HWS40" s="569"/>
      <c r="HWT40" s="569"/>
      <c r="HWU40" s="569"/>
      <c r="HWV40" s="569"/>
      <c r="HWW40" s="569"/>
      <c r="HWX40" s="569"/>
      <c r="HWY40" s="569"/>
      <c r="HWZ40" s="569"/>
      <c r="HXA40" s="569"/>
      <c r="HXB40" s="569"/>
      <c r="HXC40" s="569"/>
      <c r="HXD40" s="569"/>
      <c r="HXE40" s="569"/>
      <c r="HXF40" s="569"/>
      <c r="HXG40" s="569"/>
      <c r="HXH40" s="569"/>
      <c r="HXI40" s="569"/>
      <c r="HXJ40" s="569"/>
      <c r="HXK40" s="569"/>
      <c r="HXL40" s="569"/>
      <c r="HXM40" s="569"/>
      <c r="HXN40" s="569"/>
      <c r="HXO40" s="569"/>
      <c r="HXP40" s="569"/>
      <c r="HXQ40" s="569"/>
      <c r="HXR40" s="569"/>
      <c r="HXS40" s="569"/>
      <c r="HXT40" s="569"/>
      <c r="HXU40" s="569"/>
      <c r="HXV40" s="569"/>
      <c r="HXW40" s="569"/>
      <c r="HXX40" s="569"/>
      <c r="HXY40" s="569"/>
      <c r="HXZ40" s="569"/>
      <c r="HYA40" s="569"/>
      <c r="HYB40" s="569"/>
      <c r="HYC40" s="569"/>
      <c r="HYD40" s="569"/>
      <c r="HYE40" s="569"/>
      <c r="HYF40" s="569"/>
      <c r="HYG40" s="569"/>
      <c r="HYH40" s="569"/>
      <c r="HYI40" s="569"/>
      <c r="HYJ40" s="569"/>
      <c r="HYK40" s="569"/>
      <c r="HYL40" s="569"/>
      <c r="HYM40" s="569"/>
      <c r="HYN40" s="569"/>
      <c r="HYO40" s="569"/>
      <c r="HYP40" s="569"/>
      <c r="HYQ40" s="569"/>
      <c r="HYR40" s="569"/>
      <c r="HYS40" s="569"/>
      <c r="HYT40" s="569"/>
      <c r="HYU40" s="569"/>
      <c r="HYV40" s="569"/>
      <c r="HYW40" s="569"/>
      <c r="HYX40" s="569"/>
      <c r="HYY40" s="569"/>
      <c r="HYZ40" s="569"/>
      <c r="HZA40" s="569"/>
      <c r="HZB40" s="569"/>
      <c r="HZC40" s="569"/>
      <c r="HZD40" s="569"/>
      <c r="HZE40" s="569"/>
      <c r="HZF40" s="569"/>
      <c r="HZG40" s="569"/>
      <c r="HZH40" s="569"/>
      <c r="HZI40" s="569"/>
      <c r="HZJ40" s="569"/>
      <c r="HZK40" s="569"/>
      <c r="HZL40" s="569"/>
      <c r="HZM40" s="569"/>
      <c r="HZN40" s="569"/>
      <c r="HZO40" s="569"/>
      <c r="HZP40" s="569"/>
      <c r="HZQ40" s="569"/>
      <c r="HZR40" s="569"/>
      <c r="HZS40" s="569"/>
      <c r="HZT40" s="569"/>
      <c r="HZU40" s="569"/>
      <c r="HZV40" s="569"/>
      <c r="HZW40" s="569"/>
      <c r="HZX40" s="569"/>
      <c r="HZY40" s="569"/>
      <c r="HZZ40" s="569"/>
      <c r="IAA40" s="569"/>
      <c r="IAB40" s="569"/>
      <c r="IAC40" s="569"/>
      <c r="IAD40" s="569"/>
      <c r="IAE40" s="569"/>
      <c r="IAF40" s="569"/>
      <c r="IAG40" s="569"/>
      <c r="IAH40" s="569"/>
      <c r="IAI40" s="569"/>
      <c r="IAJ40" s="569"/>
      <c r="IAK40" s="569"/>
      <c r="IAL40" s="569"/>
      <c r="IAM40" s="569"/>
      <c r="IAN40" s="569"/>
      <c r="IAO40" s="569"/>
      <c r="IAP40" s="569"/>
      <c r="IAQ40" s="569"/>
      <c r="IAR40" s="569"/>
      <c r="IAS40" s="569"/>
      <c r="IAT40" s="569"/>
      <c r="IAU40" s="569"/>
      <c r="IAV40" s="569"/>
      <c r="IAW40" s="569"/>
      <c r="IAX40" s="569"/>
      <c r="IAY40" s="569"/>
      <c r="IAZ40" s="569"/>
      <c r="IBA40" s="569"/>
      <c r="IBB40" s="569"/>
      <c r="IBC40" s="569"/>
      <c r="IBD40" s="569"/>
      <c r="IBE40" s="569"/>
      <c r="IBF40" s="569"/>
      <c r="IBG40" s="569"/>
      <c r="IBH40" s="569"/>
      <c r="IBI40" s="569"/>
      <c r="IBJ40" s="569"/>
      <c r="IBK40" s="569"/>
      <c r="IBL40" s="569"/>
      <c r="IBM40" s="569"/>
      <c r="IBN40" s="569"/>
      <c r="IBO40" s="569"/>
      <c r="IBP40" s="569"/>
      <c r="IBQ40" s="569"/>
      <c r="IBR40" s="569"/>
      <c r="IBS40" s="569"/>
      <c r="IBT40" s="569"/>
      <c r="IBU40" s="569"/>
      <c r="IBV40" s="569"/>
      <c r="IBW40" s="569"/>
      <c r="IBX40" s="569"/>
      <c r="IBY40" s="569"/>
      <c r="IBZ40" s="569"/>
      <c r="ICA40" s="569"/>
      <c r="ICB40" s="569"/>
      <c r="ICC40" s="569"/>
      <c r="ICD40" s="569"/>
      <c r="ICE40" s="569"/>
      <c r="ICF40" s="569"/>
      <c r="ICG40" s="569"/>
      <c r="ICH40" s="569"/>
      <c r="ICI40" s="569"/>
      <c r="ICJ40" s="569"/>
      <c r="ICK40" s="569"/>
      <c r="ICL40" s="569"/>
      <c r="ICM40" s="569"/>
      <c r="ICN40" s="569"/>
      <c r="ICO40" s="569"/>
      <c r="ICP40" s="569"/>
      <c r="ICQ40" s="569"/>
      <c r="ICR40" s="569"/>
      <c r="ICS40" s="569"/>
      <c r="ICT40" s="569"/>
      <c r="ICU40" s="569"/>
      <c r="ICV40" s="569"/>
      <c r="ICW40" s="569"/>
      <c r="ICX40" s="569"/>
      <c r="ICY40" s="569"/>
      <c r="ICZ40" s="569"/>
      <c r="IDA40" s="569"/>
      <c r="IDB40" s="569"/>
      <c r="IDC40" s="569"/>
      <c r="IDD40" s="569"/>
      <c r="IDE40" s="569"/>
      <c r="IDF40" s="569"/>
      <c r="IDG40" s="569"/>
      <c r="IDH40" s="569"/>
      <c r="IDI40" s="569"/>
      <c r="IDJ40" s="569"/>
      <c r="IDK40" s="569"/>
      <c r="IDL40" s="569"/>
      <c r="IDM40" s="569"/>
      <c r="IDN40" s="569"/>
      <c r="IDO40" s="569"/>
      <c r="IDP40" s="569"/>
      <c r="IDQ40" s="569"/>
      <c r="IDR40" s="569"/>
      <c r="IDS40" s="569"/>
      <c r="IDT40" s="569"/>
      <c r="IDU40" s="569"/>
      <c r="IDV40" s="569"/>
      <c r="IDW40" s="569"/>
      <c r="IDX40" s="569"/>
      <c r="IDY40" s="569"/>
      <c r="IDZ40" s="569"/>
      <c r="IEA40" s="569"/>
      <c r="IEB40" s="569"/>
      <c r="IEC40" s="569"/>
      <c r="IED40" s="569"/>
      <c r="IEE40" s="569"/>
      <c r="IEF40" s="569"/>
      <c r="IEG40" s="569"/>
      <c r="IEH40" s="569"/>
      <c r="IEI40" s="569"/>
      <c r="IEJ40" s="569"/>
      <c r="IEK40" s="569"/>
      <c r="IEL40" s="569"/>
      <c r="IEM40" s="569"/>
      <c r="IEN40" s="569"/>
      <c r="IEO40" s="569"/>
      <c r="IEP40" s="569"/>
      <c r="IEQ40" s="569"/>
      <c r="IER40" s="569"/>
      <c r="IES40" s="569"/>
      <c r="IET40" s="569"/>
      <c r="IEU40" s="569"/>
      <c r="IEV40" s="569"/>
      <c r="IEW40" s="569"/>
      <c r="IEX40" s="569"/>
      <c r="IEY40" s="569"/>
      <c r="IEZ40" s="569"/>
      <c r="IFA40" s="569"/>
      <c r="IFB40" s="569"/>
      <c r="IFC40" s="569"/>
      <c r="IFD40" s="569"/>
      <c r="IFE40" s="569"/>
      <c r="IFF40" s="569"/>
      <c r="IFG40" s="569"/>
      <c r="IFH40" s="569"/>
      <c r="IFI40" s="569"/>
      <c r="IFJ40" s="569"/>
      <c r="IFK40" s="569"/>
      <c r="IFL40" s="569"/>
      <c r="IFM40" s="569"/>
      <c r="IFN40" s="569"/>
      <c r="IFO40" s="569"/>
      <c r="IFP40" s="569"/>
      <c r="IFQ40" s="569"/>
      <c r="IFR40" s="569"/>
      <c r="IFS40" s="569"/>
      <c r="IFT40" s="569"/>
      <c r="IFU40" s="569"/>
      <c r="IFV40" s="569"/>
      <c r="IFW40" s="569"/>
      <c r="IFX40" s="569"/>
      <c r="IFY40" s="569"/>
      <c r="IFZ40" s="569"/>
      <c r="IGA40" s="569"/>
      <c r="IGB40" s="569"/>
      <c r="IGC40" s="569"/>
      <c r="IGD40" s="569"/>
      <c r="IGE40" s="569"/>
      <c r="IGF40" s="569"/>
      <c r="IGG40" s="569"/>
      <c r="IGH40" s="569"/>
      <c r="IGI40" s="569"/>
      <c r="IGJ40" s="569"/>
      <c r="IGK40" s="569"/>
      <c r="IGL40" s="569"/>
      <c r="IGM40" s="569"/>
      <c r="IGN40" s="569"/>
      <c r="IGO40" s="569"/>
      <c r="IGP40" s="569"/>
      <c r="IGQ40" s="569"/>
      <c r="IGR40" s="569"/>
      <c r="IGS40" s="569"/>
      <c r="IGT40" s="569"/>
      <c r="IGU40" s="569"/>
      <c r="IGV40" s="569"/>
      <c r="IGW40" s="569"/>
      <c r="IGX40" s="569"/>
      <c r="IGY40" s="569"/>
      <c r="IGZ40" s="569"/>
      <c r="IHA40" s="569"/>
      <c r="IHB40" s="569"/>
      <c r="IHC40" s="569"/>
      <c r="IHD40" s="569"/>
      <c r="IHE40" s="569"/>
      <c r="IHF40" s="569"/>
      <c r="IHG40" s="569"/>
      <c r="IHH40" s="569"/>
      <c r="IHI40" s="569"/>
      <c r="IHJ40" s="569"/>
      <c r="IHK40" s="569"/>
      <c r="IHL40" s="569"/>
      <c r="IHM40" s="569"/>
      <c r="IHN40" s="569"/>
      <c r="IHO40" s="569"/>
      <c r="IHP40" s="569"/>
      <c r="IHQ40" s="569"/>
      <c r="IHR40" s="569"/>
      <c r="IHS40" s="569"/>
      <c r="IHT40" s="569"/>
      <c r="IHU40" s="569"/>
      <c r="IHV40" s="569"/>
      <c r="IHW40" s="569"/>
      <c r="IHX40" s="569"/>
      <c r="IHY40" s="569"/>
      <c r="IHZ40" s="569"/>
      <c r="IIA40" s="569"/>
      <c r="IIB40" s="569"/>
      <c r="IIC40" s="569"/>
      <c r="IID40" s="569"/>
      <c r="IIE40" s="569"/>
      <c r="IIF40" s="569"/>
      <c r="IIG40" s="569"/>
      <c r="IIH40" s="569"/>
      <c r="III40" s="569"/>
      <c r="IIJ40" s="569"/>
      <c r="IIK40" s="569"/>
      <c r="IIL40" s="569"/>
      <c r="IIM40" s="569"/>
      <c r="IIN40" s="569"/>
      <c r="IIO40" s="569"/>
      <c r="IIP40" s="569"/>
      <c r="IIQ40" s="569"/>
      <c r="IIR40" s="569"/>
      <c r="IIS40" s="569"/>
      <c r="IIT40" s="569"/>
      <c r="IIU40" s="569"/>
      <c r="IIV40" s="569"/>
      <c r="IIW40" s="569"/>
      <c r="IIX40" s="569"/>
      <c r="IIY40" s="569"/>
      <c r="IIZ40" s="569"/>
      <c r="IJA40" s="569"/>
      <c r="IJB40" s="569"/>
      <c r="IJC40" s="569"/>
      <c r="IJD40" s="569"/>
      <c r="IJE40" s="569"/>
      <c r="IJF40" s="569"/>
      <c r="IJG40" s="569"/>
      <c r="IJH40" s="569"/>
      <c r="IJI40" s="569"/>
      <c r="IJJ40" s="569"/>
      <c r="IJK40" s="569"/>
      <c r="IJL40" s="569"/>
      <c r="IJM40" s="569"/>
      <c r="IJN40" s="569"/>
      <c r="IJO40" s="569"/>
      <c r="IJP40" s="569"/>
      <c r="IJQ40" s="569"/>
      <c r="IJR40" s="569"/>
      <c r="IJS40" s="569"/>
      <c r="IJT40" s="569"/>
      <c r="IJU40" s="569"/>
      <c r="IJV40" s="569"/>
      <c r="IJW40" s="569"/>
      <c r="IJX40" s="569"/>
      <c r="IJY40" s="569"/>
      <c r="IJZ40" s="569"/>
      <c r="IKA40" s="569"/>
      <c r="IKB40" s="569"/>
      <c r="IKC40" s="569"/>
      <c r="IKD40" s="569"/>
      <c r="IKE40" s="569"/>
      <c r="IKF40" s="569"/>
      <c r="IKG40" s="569"/>
      <c r="IKH40" s="569"/>
      <c r="IKI40" s="569"/>
      <c r="IKJ40" s="569"/>
      <c r="IKK40" s="569"/>
      <c r="IKL40" s="569"/>
      <c r="IKM40" s="569"/>
      <c r="IKN40" s="569"/>
      <c r="IKO40" s="569"/>
      <c r="IKP40" s="569"/>
      <c r="IKQ40" s="569"/>
      <c r="IKR40" s="569"/>
      <c r="IKS40" s="569"/>
      <c r="IKT40" s="569"/>
      <c r="IKU40" s="569"/>
      <c r="IKV40" s="569"/>
      <c r="IKW40" s="569"/>
      <c r="IKX40" s="569"/>
      <c r="IKY40" s="569"/>
      <c r="IKZ40" s="569"/>
      <c r="ILA40" s="569"/>
      <c r="ILB40" s="569"/>
      <c r="ILC40" s="569"/>
      <c r="ILD40" s="569"/>
      <c r="ILE40" s="569"/>
      <c r="ILF40" s="569"/>
      <c r="ILG40" s="569"/>
      <c r="ILH40" s="569"/>
      <c r="ILI40" s="569"/>
      <c r="ILJ40" s="569"/>
      <c r="ILK40" s="569"/>
      <c r="ILL40" s="569"/>
      <c r="ILM40" s="569"/>
      <c r="ILN40" s="569"/>
      <c r="ILO40" s="569"/>
      <c r="ILP40" s="569"/>
      <c r="ILQ40" s="569"/>
      <c r="ILR40" s="569"/>
      <c r="ILS40" s="569"/>
      <c r="ILT40" s="569"/>
      <c r="ILU40" s="569"/>
      <c r="ILV40" s="569"/>
      <c r="ILW40" s="569"/>
      <c r="ILX40" s="569"/>
      <c r="ILY40" s="569"/>
      <c r="ILZ40" s="569"/>
      <c r="IMA40" s="569"/>
      <c r="IMB40" s="569"/>
      <c r="IMC40" s="569"/>
      <c r="IMD40" s="569"/>
      <c r="IME40" s="569"/>
      <c r="IMF40" s="569"/>
      <c r="IMG40" s="569"/>
      <c r="IMH40" s="569"/>
      <c r="IMI40" s="569"/>
      <c r="IMJ40" s="569"/>
      <c r="IMK40" s="569"/>
      <c r="IML40" s="569"/>
      <c r="IMM40" s="569"/>
      <c r="IMN40" s="569"/>
      <c r="IMO40" s="569"/>
      <c r="IMP40" s="569"/>
      <c r="IMQ40" s="569"/>
      <c r="IMR40" s="569"/>
      <c r="IMS40" s="569"/>
      <c r="IMT40" s="569"/>
      <c r="IMU40" s="569"/>
      <c r="IMV40" s="569"/>
      <c r="IMW40" s="569"/>
      <c r="IMX40" s="569"/>
      <c r="IMY40" s="569"/>
      <c r="IMZ40" s="569"/>
      <c r="INA40" s="569"/>
      <c r="INB40" s="569"/>
      <c r="INC40" s="569"/>
      <c r="IND40" s="569"/>
      <c r="INE40" s="569"/>
      <c r="INF40" s="569"/>
      <c r="ING40" s="569"/>
      <c r="INH40" s="569"/>
      <c r="INI40" s="569"/>
      <c r="INJ40" s="569"/>
      <c r="INK40" s="569"/>
      <c r="INL40" s="569"/>
      <c r="INM40" s="569"/>
      <c r="INN40" s="569"/>
      <c r="INO40" s="569"/>
      <c r="INP40" s="569"/>
      <c r="INQ40" s="569"/>
      <c r="INR40" s="569"/>
      <c r="INS40" s="569"/>
      <c r="INT40" s="569"/>
      <c r="INU40" s="569"/>
      <c r="INV40" s="569"/>
      <c r="INW40" s="569"/>
      <c r="INX40" s="569"/>
      <c r="INY40" s="569"/>
      <c r="INZ40" s="569"/>
      <c r="IOA40" s="569"/>
      <c r="IOB40" s="569"/>
      <c r="IOC40" s="569"/>
      <c r="IOD40" s="569"/>
      <c r="IOE40" s="569"/>
      <c r="IOF40" s="569"/>
      <c r="IOG40" s="569"/>
      <c r="IOH40" s="569"/>
      <c r="IOI40" s="569"/>
      <c r="IOJ40" s="569"/>
      <c r="IOK40" s="569"/>
      <c r="IOL40" s="569"/>
      <c r="IOM40" s="569"/>
      <c r="ION40" s="569"/>
      <c r="IOO40" s="569"/>
      <c r="IOP40" s="569"/>
      <c r="IOQ40" s="569"/>
      <c r="IOR40" s="569"/>
      <c r="IOS40" s="569"/>
      <c r="IOT40" s="569"/>
      <c r="IOU40" s="569"/>
      <c r="IOV40" s="569"/>
      <c r="IOW40" s="569"/>
      <c r="IOX40" s="569"/>
      <c r="IOY40" s="569"/>
      <c r="IOZ40" s="569"/>
      <c r="IPA40" s="569"/>
      <c r="IPB40" s="569"/>
      <c r="IPC40" s="569"/>
      <c r="IPD40" s="569"/>
      <c r="IPE40" s="569"/>
      <c r="IPF40" s="569"/>
      <c r="IPG40" s="569"/>
      <c r="IPH40" s="569"/>
      <c r="IPI40" s="569"/>
      <c r="IPJ40" s="569"/>
      <c r="IPK40" s="569"/>
      <c r="IPL40" s="569"/>
      <c r="IPM40" s="569"/>
      <c r="IPN40" s="569"/>
      <c r="IPO40" s="569"/>
      <c r="IPP40" s="569"/>
      <c r="IPQ40" s="569"/>
      <c r="IPR40" s="569"/>
      <c r="IPS40" s="569"/>
      <c r="IPT40" s="569"/>
      <c r="IPU40" s="569"/>
      <c r="IPV40" s="569"/>
      <c r="IPW40" s="569"/>
      <c r="IPX40" s="569"/>
      <c r="IPY40" s="569"/>
      <c r="IPZ40" s="569"/>
      <c r="IQA40" s="569"/>
      <c r="IQB40" s="569"/>
      <c r="IQC40" s="569"/>
      <c r="IQD40" s="569"/>
      <c r="IQE40" s="569"/>
      <c r="IQF40" s="569"/>
      <c r="IQG40" s="569"/>
      <c r="IQH40" s="569"/>
      <c r="IQI40" s="569"/>
      <c r="IQJ40" s="569"/>
      <c r="IQK40" s="569"/>
      <c r="IQL40" s="569"/>
      <c r="IQM40" s="569"/>
      <c r="IQN40" s="569"/>
      <c r="IQO40" s="569"/>
      <c r="IQP40" s="569"/>
      <c r="IQQ40" s="569"/>
      <c r="IQR40" s="569"/>
      <c r="IQS40" s="569"/>
      <c r="IQT40" s="569"/>
      <c r="IQU40" s="569"/>
      <c r="IQV40" s="569"/>
      <c r="IQW40" s="569"/>
      <c r="IQX40" s="569"/>
      <c r="IQY40" s="569"/>
      <c r="IQZ40" s="569"/>
      <c r="IRA40" s="569"/>
      <c r="IRB40" s="569"/>
      <c r="IRC40" s="569"/>
      <c r="IRD40" s="569"/>
      <c r="IRE40" s="569"/>
      <c r="IRF40" s="569"/>
      <c r="IRG40" s="569"/>
      <c r="IRH40" s="569"/>
      <c r="IRI40" s="569"/>
      <c r="IRJ40" s="569"/>
      <c r="IRK40" s="569"/>
      <c r="IRL40" s="569"/>
      <c r="IRM40" s="569"/>
      <c r="IRN40" s="569"/>
      <c r="IRO40" s="569"/>
      <c r="IRP40" s="569"/>
      <c r="IRQ40" s="569"/>
      <c r="IRR40" s="569"/>
      <c r="IRS40" s="569"/>
      <c r="IRT40" s="569"/>
      <c r="IRU40" s="569"/>
      <c r="IRV40" s="569"/>
      <c r="IRW40" s="569"/>
      <c r="IRX40" s="569"/>
      <c r="IRY40" s="569"/>
      <c r="IRZ40" s="569"/>
      <c r="ISA40" s="569"/>
      <c r="ISB40" s="569"/>
      <c r="ISC40" s="569"/>
      <c r="ISD40" s="569"/>
      <c r="ISE40" s="569"/>
      <c r="ISF40" s="569"/>
      <c r="ISG40" s="569"/>
      <c r="ISH40" s="569"/>
      <c r="ISI40" s="569"/>
      <c r="ISJ40" s="569"/>
      <c r="ISK40" s="569"/>
      <c r="ISL40" s="569"/>
      <c r="ISM40" s="569"/>
      <c r="ISN40" s="569"/>
      <c r="ISO40" s="569"/>
      <c r="ISP40" s="569"/>
      <c r="ISQ40" s="569"/>
      <c r="ISR40" s="569"/>
      <c r="ISS40" s="569"/>
      <c r="IST40" s="569"/>
      <c r="ISU40" s="569"/>
      <c r="ISV40" s="569"/>
      <c r="ISW40" s="569"/>
      <c r="ISX40" s="569"/>
      <c r="ISY40" s="569"/>
      <c r="ISZ40" s="569"/>
      <c r="ITA40" s="569"/>
      <c r="ITB40" s="569"/>
      <c r="ITC40" s="569"/>
      <c r="ITD40" s="569"/>
      <c r="ITE40" s="569"/>
      <c r="ITF40" s="569"/>
      <c r="ITG40" s="569"/>
      <c r="ITH40" s="569"/>
      <c r="ITI40" s="569"/>
      <c r="ITJ40" s="569"/>
      <c r="ITK40" s="569"/>
      <c r="ITL40" s="569"/>
      <c r="ITM40" s="569"/>
      <c r="ITN40" s="569"/>
      <c r="ITO40" s="569"/>
      <c r="ITP40" s="569"/>
      <c r="ITQ40" s="569"/>
      <c r="ITR40" s="569"/>
      <c r="ITS40" s="569"/>
      <c r="ITT40" s="569"/>
      <c r="ITU40" s="569"/>
      <c r="ITV40" s="569"/>
      <c r="ITW40" s="569"/>
      <c r="ITX40" s="569"/>
      <c r="ITY40" s="569"/>
      <c r="ITZ40" s="569"/>
      <c r="IUA40" s="569"/>
      <c r="IUB40" s="569"/>
      <c r="IUC40" s="569"/>
      <c r="IUD40" s="569"/>
      <c r="IUE40" s="569"/>
      <c r="IUF40" s="569"/>
      <c r="IUG40" s="569"/>
      <c r="IUH40" s="569"/>
      <c r="IUI40" s="569"/>
      <c r="IUJ40" s="569"/>
      <c r="IUK40" s="569"/>
      <c r="IUL40" s="569"/>
      <c r="IUM40" s="569"/>
      <c r="IUN40" s="569"/>
      <c r="IUO40" s="569"/>
      <c r="IUP40" s="569"/>
      <c r="IUQ40" s="569"/>
      <c r="IUR40" s="569"/>
      <c r="IUS40" s="569"/>
      <c r="IUT40" s="569"/>
      <c r="IUU40" s="569"/>
      <c r="IUV40" s="569"/>
      <c r="IUW40" s="569"/>
      <c r="IUX40" s="569"/>
      <c r="IUY40" s="569"/>
      <c r="IUZ40" s="569"/>
      <c r="IVA40" s="569"/>
      <c r="IVB40" s="569"/>
      <c r="IVC40" s="569"/>
      <c r="IVD40" s="569"/>
      <c r="IVE40" s="569"/>
      <c r="IVF40" s="569"/>
      <c r="IVG40" s="569"/>
      <c r="IVH40" s="569"/>
      <c r="IVI40" s="569"/>
      <c r="IVJ40" s="569"/>
      <c r="IVK40" s="569"/>
      <c r="IVL40" s="569"/>
      <c r="IVM40" s="569"/>
      <c r="IVN40" s="569"/>
      <c r="IVO40" s="569"/>
      <c r="IVP40" s="569"/>
      <c r="IVQ40" s="569"/>
      <c r="IVR40" s="569"/>
      <c r="IVS40" s="569"/>
      <c r="IVT40" s="569"/>
      <c r="IVU40" s="569"/>
      <c r="IVV40" s="569"/>
      <c r="IVW40" s="569"/>
      <c r="IVX40" s="569"/>
      <c r="IVY40" s="569"/>
      <c r="IVZ40" s="569"/>
      <c r="IWA40" s="569"/>
      <c r="IWB40" s="569"/>
      <c r="IWC40" s="569"/>
      <c r="IWD40" s="569"/>
      <c r="IWE40" s="569"/>
      <c r="IWF40" s="569"/>
      <c r="IWG40" s="569"/>
      <c r="IWH40" s="569"/>
      <c r="IWI40" s="569"/>
      <c r="IWJ40" s="569"/>
      <c r="IWK40" s="569"/>
      <c r="IWL40" s="569"/>
      <c r="IWM40" s="569"/>
      <c r="IWN40" s="569"/>
      <c r="IWO40" s="569"/>
      <c r="IWP40" s="569"/>
      <c r="IWQ40" s="569"/>
      <c r="IWR40" s="569"/>
      <c r="IWS40" s="569"/>
      <c r="IWT40" s="569"/>
      <c r="IWU40" s="569"/>
      <c r="IWV40" s="569"/>
      <c r="IWW40" s="569"/>
      <c r="IWX40" s="569"/>
      <c r="IWY40" s="569"/>
      <c r="IWZ40" s="569"/>
      <c r="IXA40" s="569"/>
      <c r="IXB40" s="569"/>
      <c r="IXC40" s="569"/>
      <c r="IXD40" s="569"/>
      <c r="IXE40" s="569"/>
      <c r="IXF40" s="569"/>
      <c r="IXG40" s="569"/>
      <c r="IXH40" s="569"/>
      <c r="IXI40" s="569"/>
      <c r="IXJ40" s="569"/>
      <c r="IXK40" s="569"/>
      <c r="IXL40" s="569"/>
      <c r="IXM40" s="569"/>
      <c r="IXN40" s="569"/>
      <c r="IXO40" s="569"/>
      <c r="IXP40" s="569"/>
      <c r="IXQ40" s="569"/>
      <c r="IXR40" s="569"/>
      <c r="IXS40" s="569"/>
      <c r="IXT40" s="569"/>
      <c r="IXU40" s="569"/>
      <c r="IXV40" s="569"/>
      <c r="IXW40" s="569"/>
      <c r="IXX40" s="569"/>
      <c r="IXY40" s="569"/>
      <c r="IXZ40" s="569"/>
      <c r="IYA40" s="569"/>
      <c r="IYB40" s="569"/>
      <c r="IYC40" s="569"/>
      <c r="IYD40" s="569"/>
      <c r="IYE40" s="569"/>
      <c r="IYF40" s="569"/>
      <c r="IYG40" s="569"/>
      <c r="IYH40" s="569"/>
      <c r="IYI40" s="569"/>
      <c r="IYJ40" s="569"/>
      <c r="IYK40" s="569"/>
      <c r="IYL40" s="569"/>
      <c r="IYM40" s="569"/>
      <c r="IYN40" s="569"/>
      <c r="IYO40" s="569"/>
      <c r="IYP40" s="569"/>
      <c r="IYQ40" s="569"/>
      <c r="IYR40" s="569"/>
      <c r="IYS40" s="569"/>
      <c r="IYT40" s="569"/>
      <c r="IYU40" s="569"/>
      <c r="IYV40" s="569"/>
      <c r="IYW40" s="569"/>
      <c r="IYX40" s="569"/>
      <c r="IYY40" s="569"/>
      <c r="IYZ40" s="569"/>
      <c r="IZA40" s="569"/>
      <c r="IZB40" s="569"/>
      <c r="IZC40" s="569"/>
      <c r="IZD40" s="569"/>
      <c r="IZE40" s="569"/>
      <c r="IZF40" s="569"/>
      <c r="IZG40" s="569"/>
      <c r="IZH40" s="569"/>
      <c r="IZI40" s="569"/>
      <c r="IZJ40" s="569"/>
      <c r="IZK40" s="569"/>
      <c r="IZL40" s="569"/>
      <c r="IZM40" s="569"/>
      <c r="IZN40" s="569"/>
      <c r="IZO40" s="569"/>
      <c r="IZP40" s="569"/>
      <c r="IZQ40" s="569"/>
      <c r="IZR40" s="569"/>
      <c r="IZS40" s="569"/>
      <c r="IZT40" s="569"/>
      <c r="IZU40" s="569"/>
      <c r="IZV40" s="569"/>
      <c r="IZW40" s="569"/>
      <c r="IZX40" s="569"/>
      <c r="IZY40" s="569"/>
      <c r="IZZ40" s="569"/>
      <c r="JAA40" s="569"/>
      <c r="JAB40" s="569"/>
      <c r="JAC40" s="569"/>
      <c r="JAD40" s="569"/>
      <c r="JAE40" s="569"/>
      <c r="JAF40" s="569"/>
      <c r="JAG40" s="569"/>
      <c r="JAH40" s="569"/>
      <c r="JAI40" s="569"/>
      <c r="JAJ40" s="569"/>
      <c r="JAK40" s="569"/>
      <c r="JAL40" s="569"/>
      <c r="JAM40" s="569"/>
      <c r="JAN40" s="569"/>
      <c r="JAO40" s="569"/>
      <c r="JAP40" s="569"/>
      <c r="JAQ40" s="569"/>
      <c r="JAR40" s="569"/>
      <c r="JAS40" s="569"/>
      <c r="JAT40" s="569"/>
      <c r="JAU40" s="569"/>
      <c r="JAV40" s="569"/>
      <c r="JAW40" s="569"/>
      <c r="JAX40" s="569"/>
      <c r="JAY40" s="569"/>
      <c r="JAZ40" s="569"/>
      <c r="JBA40" s="569"/>
      <c r="JBB40" s="569"/>
      <c r="JBC40" s="569"/>
      <c r="JBD40" s="569"/>
      <c r="JBE40" s="569"/>
      <c r="JBF40" s="569"/>
      <c r="JBG40" s="569"/>
      <c r="JBH40" s="569"/>
      <c r="JBI40" s="569"/>
      <c r="JBJ40" s="569"/>
      <c r="JBK40" s="569"/>
      <c r="JBL40" s="569"/>
      <c r="JBM40" s="569"/>
      <c r="JBN40" s="569"/>
      <c r="JBO40" s="569"/>
      <c r="JBP40" s="569"/>
      <c r="JBQ40" s="569"/>
      <c r="JBR40" s="569"/>
      <c r="JBS40" s="569"/>
      <c r="JBT40" s="569"/>
      <c r="JBU40" s="569"/>
      <c r="JBV40" s="569"/>
      <c r="JBW40" s="569"/>
      <c r="JBX40" s="569"/>
      <c r="JBY40" s="569"/>
      <c r="JBZ40" s="569"/>
      <c r="JCA40" s="569"/>
      <c r="JCB40" s="569"/>
      <c r="JCC40" s="569"/>
      <c r="JCD40" s="569"/>
      <c r="JCE40" s="569"/>
      <c r="JCF40" s="569"/>
      <c r="JCG40" s="569"/>
      <c r="JCH40" s="569"/>
      <c r="JCI40" s="569"/>
      <c r="JCJ40" s="569"/>
      <c r="JCK40" s="569"/>
      <c r="JCL40" s="569"/>
      <c r="JCM40" s="569"/>
      <c r="JCN40" s="569"/>
      <c r="JCO40" s="569"/>
      <c r="JCP40" s="569"/>
      <c r="JCQ40" s="569"/>
      <c r="JCR40" s="569"/>
      <c r="JCS40" s="569"/>
      <c r="JCT40" s="569"/>
      <c r="JCU40" s="569"/>
      <c r="JCV40" s="569"/>
      <c r="JCW40" s="569"/>
      <c r="JCX40" s="569"/>
      <c r="JCY40" s="569"/>
      <c r="JCZ40" s="569"/>
      <c r="JDA40" s="569"/>
      <c r="JDB40" s="569"/>
      <c r="JDC40" s="569"/>
      <c r="JDD40" s="569"/>
      <c r="JDE40" s="569"/>
      <c r="JDF40" s="569"/>
      <c r="JDG40" s="569"/>
      <c r="JDH40" s="569"/>
      <c r="JDI40" s="569"/>
      <c r="JDJ40" s="569"/>
      <c r="JDK40" s="569"/>
      <c r="JDL40" s="569"/>
      <c r="JDM40" s="569"/>
      <c r="JDN40" s="569"/>
      <c r="JDO40" s="569"/>
      <c r="JDP40" s="569"/>
      <c r="JDQ40" s="569"/>
      <c r="JDR40" s="569"/>
      <c r="JDS40" s="569"/>
      <c r="JDT40" s="569"/>
      <c r="JDU40" s="569"/>
      <c r="JDV40" s="569"/>
      <c r="JDW40" s="569"/>
      <c r="JDX40" s="569"/>
      <c r="JDY40" s="569"/>
      <c r="JDZ40" s="569"/>
      <c r="JEA40" s="569"/>
      <c r="JEB40" s="569"/>
      <c r="JEC40" s="569"/>
      <c r="JED40" s="569"/>
      <c r="JEE40" s="569"/>
      <c r="JEF40" s="569"/>
      <c r="JEG40" s="569"/>
      <c r="JEH40" s="569"/>
      <c r="JEI40" s="569"/>
      <c r="JEJ40" s="569"/>
      <c r="JEK40" s="569"/>
      <c r="JEL40" s="569"/>
      <c r="JEM40" s="569"/>
      <c r="JEN40" s="569"/>
      <c r="JEO40" s="569"/>
      <c r="JEP40" s="569"/>
      <c r="JEQ40" s="569"/>
      <c r="JER40" s="569"/>
      <c r="JES40" s="569"/>
      <c r="JET40" s="569"/>
      <c r="JEU40" s="569"/>
      <c r="JEV40" s="569"/>
      <c r="JEW40" s="569"/>
      <c r="JEX40" s="569"/>
      <c r="JEY40" s="569"/>
      <c r="JEZ40" s="569"/>
      <c r="JFA40" s="569"/>
      <c r="JFB40" s="569"/>
      <c r="JFC40" s="569"/>
      <c r="JFD40" s="569"/>
      <c r="JFE40" s="569"/>
      <c r="JFF40" s="569"/>
      <c r="JFG40" s="569"/>
      <c r="JFH40" s="569"/>
      <c r="JFI40" s="569"/>
      <c r="JFJ40" s="569"/>
      <c r="JFK40" s="569"/>
      <c r="JFL40" s="569"/>
      <c r="JFM40" s="569"/>
      <c r="JFN40" s="569"/>
      <c r="JFO40" s="569"/>
      <c r="JFP40" s="569"/>
      <c r="JFQ40" s="569"/>
      <c r="JFR40" s="569"/>
      <c r="JFS40" s="569"/>
      <c r="JFT40" s="569"/>
      <c r="JFU40" s="569"/>
      <c r="JFV40" s="569"/>
      <c r="JFW40" s="569"/>
      <c r="JFX40" s="569"/>
      <c r="JFY40" s="569"/>
      <c r="JFZ40" s="569"/>
      <c r="JGA40" s="569"/>
      <c r="JGB40" s="569"/>
      <c r="JGC40" s="569"/>
      <c r="JGD40" s="569"/>
      <c r="JGE40" s="569"/>
      <c r="JGF40" s="569"/>
      <c r="JGG40" s="569"/>
      <c r="JGH40" s="569"/>
      <c r="JGI40" s="569"/>
      <c r="JGJ40" s="569"/>
      <c r="JGK40" s="569"/>
      <c r="JGL40" s="569"/>
      <c r="JGM40" s="569"/>
      <c r="JGN40" s="569"/>
      <c r="JGO40" s="569"/>
      <c r="JGP40" s="569"/>
      <c r="JGQ40" s="569"/>
      <c r="JGR40" s="569"/>
      <c r="JGS40" s="569"/>
      <c r="JGT40" s="569"/>
      <c r="JGU40" s="569"/>
      <c r="JGV40" s="569"/>
      <c r="JGW40" s="569"/>
      <c r="JGX40" s="569"/>
      <c r="JGY40" s="569"/>
      <c r="JGZ40" s="569"/>
      <c r="JHA40" s="569"/>
      <c r="JHB40" s="569"/>
      <c r="JHC40" s="569"/>
      <c r="JHD40" s="569"/>
      <c r="JHE40" s="569"/>
      <c r="JHF40" s="569"/>
      <c r="JHG40" s="569"/>
      <c r="JHH40" s="569"/>
      <c r="JHI40" s="569"/>
      <c r="JHJ40" s="569"/>
      <c r="JHK40" s="569"/>
      <c r="JHL40" s="569"/>
      <c r="JHM40" s="569"/>
      <c r="JHN40" s="569"/>
      <c r="JHO40" s="569"/>
      <c r="JHP40" s="569"/>
      <c r="JHQ40" s="569"/>
      <c r="JHR40" s="569"/>
      <c r="JHS40" s="569"/>
      <c r="JHT40" s="569"/>
      <c r="JHU40" s="569"/>
      <c r="JHV40" s="569"/>
      <c r="JHW40" s="569"/>
      <c r="JHX40" s="569"/>
      <c r="JHY40" s="569"/>
      <c r="JHZ40" s="569"/>
      <c r="JIA40" s="569"/>
      <c r="JIB40" s="569"/>
      <c r="JIC40" s="569"/>
      <c r="JID40" s="569"/>
      <c r="JIE40" s="569"/>
      <c r="JIF40" s="569"/>
      <c r="JIG40" s="569"/>
      <c r="JIH40" s="569"/>
      <c r="JII40" s="569"/>
      <c r="JIJ40" s="569"/>
      <c r="JIK40" s="569"/>
      <c r="JIL40" s="569"/>
      <c r="JIM40" s="569"/>
      <c r="JIN40" s="569"/>
      <c r="JIO40" s="569"/>
      <c r="JIP40" s="569"/>
      <c r="JIQ40" s="569"/>
      <c r="JIR40" s="569"/>
      <c r="JIS40" s="569"/>
      <c r="JIT40" s="569"/>
      <c r="JIU40" s="569"/>
      <c r="JIV40" s="569"/>
      <c r="JIW40" s="569"/>
      <c r="JIX40" s="569"/>
      <c r="JIY40" s="569"/>
      <c r="JIZ40" s="569"/>
      <c r="JJA40" s="569"/>
      <c r="JJB40" s="569"/>
      <c r="JJC40" s="569"/>
      <c r="JJD40" s="569"/>
      <c r="JJE40" s="569"/>
      <c r="JJF40" s="569"/>
      <c r="JJG40" s="569"/>
      <c r="JJH40" s="569"/>
      <c r="JJI40" s="569"/>
      <c r="JJJ40" s="569"/>
      <c r="JJK40" s="569"/>
      <c r="JJL40" s="569"/>
      <c r="JJM40" s="569"/>
      <c r="JJN40" s="569"/>
      <c r="JJO40" s="569"/>
      <c r="JJP40" s="569"/>
      <c r="JJQ40" s="569"/>
      <c r="JJR40" s="569"/>
      <c r="JJS40" s="569"/>
      <c r="JJT40" s="569"/>
      <c r="JJU40" s="569"/>
      <c r="JJV40" s="569"/>
      <c r="JJW40" s="569"/>
      <c r="JJX40" s="569"/>
      <c r="JJY40" s="569"/>
      <c r="JJZ40" s="569"/>
      <c r="JKA40" s="569"/>
      <c r="JKB40" s="569"/>
      <c r="JKC40" s="569"/>
      <c r="JKD40" s="569"/>
      <c r="JKE40" s="569"/>
      <c r="JKF40" s="569"/>
      <c r="JKG40" s="569"/>
      <c r="JKH40" s="569"/>
      <c r="JKI40" s="569"/>
      <c r="JKJ40" s="569"/>
      <c r="JKK40" s="569"/>
      <c r="JKL40" s="569"/>
      <c r="JKM40" s="569"/>
      <c r="JKN40" s="569"/>
      <c r="JKO40" s="569"/>
      <c r="JKP40" s="569"/>
      <c r="JKQ40" s="569"/>
      <c r="JKR40" s="569"/>
      <c r="JKS40" s="569"/>
      <c r="JKT40" s="569"/>
      <c r="JKU40" s="569"/>
      <c r="JKV40" s="569"/>
      <c r="JKW40" s="569"/>
      <c r="JKX40" s="569"/>
      <c r="JKY40" s="569"/>
      <c r="JKZ40" s="569"/>
      <c r="JLA40" s="569"/>
      <c r="JLB40" s="569"/>
      <c r="JLC40" s="569"/>
      <c r="JLD40" s="569"/>
      <c r="JLE40" s="569"/>
      <c r="JLF40" s="569"/>
      <c r="JLG40" s="569"/>
      <c r="JLH40" s="569"/>
      <c r="JLI40" s="569"/>
      <c r="JLJ40" s="569"/>
      <c r="JLK40" s="569"/>
      <c r="JLL40" s="569"/>
      <c r="JLM40" s="569"/>
      <c r="JLN40" s="569"/>
      <c r="JLO40" s="569"/>
      <c r="JLP40" s="569"/>
      <c r="JLQ40" s="569"/>
      <c r="JLR40" s="569"/>
      <c r="JLS40" s="569"/>
      <c r="JLT40" s="569"/>
      <c r="JLU40" s="569"/>
      <c r="JLV40" s="569"/>
      <c r="JLW40" s="569"/>
      <c r="JLX40" s="569"/>
      <c r="JLY40" s="569"/>
      <c r="JLZ40" s="569"/>
      <c r="JMA40" s="569"/>
      <c r="JMB40" s="569"/>
      <c r="JMC40" s="569"/>
      <c r="JMD40" s="569"/>
      <c r="JME40" s="569"/>
      <c r="JMF40" s="569"/>
      <c r="JMG40" s="569"/>
      <c r="JMH40" s="569"/>
      <c r="JMI40" s="569"/>
      <c r="JMJ40" s="569"/>
      <c r="JMK40" s="569"/>
      <c r="JML40" s="569"/>
      <c r="JMM40" s="569"/>
      <c r="JMN40" s="569"/>
      <c r="JMO40" s="569"/>
      <c r="JMP40" s="569"/>
      <c r="JMQ40" s="569"/>
      <c r="JMR40" s="569"/>
      <c r="JMS40" s="569"/>
      <c r="JMT40" s="569"/>
      <c r="JMU40" s="569"/>
      <c r="JMV40" s="569"/>
      <c r="JMW40" s="569"/>
      <c r="JMX40" s="569"/>
      <c r="JMY40" s="569"/>
      <c r="JMZ40" s="569"/>
      <c r="JNA40" s="569"/>
      <c r="JNB40" s="569"/>
      <c r="JNC40" s="569"/>
      <c r="JND40" s="569"/>
      <c r="JNE40" s="569"/>
      <c r="JNF40" s="569"/>
      <c r="JNG40" s="569"/>
      <c r="JNH40" s="569"/>
      <c r="JNI40" s="569"/>
      <c r="JNJ40" s="569"/>
      <c r="JNK40" s="569"/>
      <c r="JNL40" s="569"/>
      <c r="JNM40" s="569"/>
      <c r="JNN40" s="569"/>
      <c r="JNO40" s="569"/>
      <c r="JNP40" s="569"/>
      <c r="JNQ40" s="569"/>
      <c r="JNR40" s="569"/>
      <c r="JNS40" s="569"/>
      <c r="JNT40" s="569"/>
      <c r="JNU40" s="569"/>
      <c r="JNV40" s="569"/>
      <c r="JNW40" s="569"/>
      <c r="JNX40" s="569"/>
      <c r="JNY40" s="569"/>
      <c r="JNZ40" s="569"/>
      <c r="JOA40" s="569"/>
      <c r="JOB40" s="569"/>
      <c r="JOC40" s="569"/>
      <c r="JOD40" s="569"/>
      <c r="JOE40" s="569"/>
      <c r="JOF40" s="569"/>
      <c r="JOG40" s="569"/>
      <c r="JOH40" s="569"/>
      <c r="JOI40" s="569"/>
      <c r="JOJ40" s="569"/>
      <c r="JOK40" s="569"/>
      <c r="JOL40" s="569"/>
      <c r="JOM40" s="569"/>
      <c r="JON40" s="569"/>
      <c r="JOO40" s="569"/>
      <c r="JOP40" s="569"/>
      <c r="JOQ40" s="569"/>
      <c r="JOR40" s="569"/>
      <c r="JOS40" s="569"/>
      <c r="JOT40" s="569"/>
      <c r="JOU40" s="569"/>
      <c r="JOV40" s="569"/>
      <c r="JOW40" s="569"/>
      <c r="JOX40" s="569"/>
      <c r="JOY40" s="569"/>
      <c r="JOZ40" s="569"/>
      <c r="JPA40" s="569"/>
      <c r="JPB40" s="569"/>
      <c r="JPC40" s="569"/>
      <c r="JPD40" s="569"/>
      <c r="JPE40" s="569"/>
      <c r="JPF40" s="569"/>
      <c r="JPG40" s="569"/>
      <c r="JPH40" s="569"/>
      <c r="JPI40" s="569"/>
      <c r="JPJ40" s="569"/>
      <c r="JPK40" s="569"/>
      <c r="JPL40" s="569"/>
      <c r="JPM40" s="569"/>
      <c r="JPN40" s="569"/>
      <c r="JPO40" s="569"/>
      <c r="JPP40" s="569"/>
      <c r="JPQ40" s="569"/>
      <c r="JPR40" s="569"/>
      <c r="JPS40" s="569"/>
      <c r="JPT40" s="569"/>
      <c r="JPU40" s="569"/>
      <c r="JPV40" s="569"/>
      <c r="JPW40" s="569"/>
      <c r="JPX40" s="569"/>
      <c r="JPY40" s="569"/>
      <c r="JPZ40" s="569"/>
      <c r="JQA40" s="569"/>
      <c r="JQB40" s="569"/>
      <c r="JQC40" s="569"/>
      <c r="JQD40" s="569"/>
      <c r="JQE40" s="569"/>
      <c r="JQF40" s="569"/>
      <c r="JQG40" s="569"/>
      <c r="JQH40" s="569"/>
      <c r="JQI40" s="569"/>
      <c r="JQJ40" s="569"/>
      <c r="JQK40" s="569"/>
      <c r="JQL40" s="569"/>
      <c r="JQM40" s="569"/>
      <c r="JQN40" s="569"/>
      <c r="JQO40" s="569"/>
      <c r="JQP40" s="569"/>
      <c r="JQQ40" s="569"/>
      <c r="JQR40" s="569"/>
      <c r="JQS40" s="569"/>
      <c r="JQT40" s="569"/>
      <c r="JQU40" s="569"/>
      <c r="JQV40" s="569"/>
      <c r="JQW40" s="569"/>
      <c r="JQX40" s="569"/>
      <c r="JQY40" s="569"/>
      <c r="JQZ40" s="569"/>
      <c r="JRA40" s="569"/>
      <c r="JRB40" s="569"/>
      <c r="JRC40" s="569"/>
      <c r="JRD40" s="569"/>
      <c r="JRE40" s="569"/>
      <c r="JRF40" s="569"/>
      <c r="JRG40" s="569"/>
      <c r="JRH40" s="569"/>
      <c r="JRI40" s="569"/>
      <c r="JRJ40" s="569"/>
      <c r="JRK40" s="569"/>
      <c r="JRL40" s="569"/>
      <c r="JRM40" s="569"/>
      <c r="JRN40" s="569"/>
      <c r="JRO40" s="569"/>
      <c r="JRP40" s="569"/>
      <c r="JRQ40" s="569"/>
      <c r="JRR40" s="569"/>
      <c r="JRS40" s="569"/>
      <c r="JRT40" s="569"/>
      <c r="JRU40" s="569"/>
      <c r="JRV40" s="569"/>
      <c r="JRW40" s="569"/>
      <c r="JRX40" s="569"/>
      <c r="JRY40" s="569"/>
      <c r="JRZ40" s="569"/>
      <c r="JSA40" s="569"/>
      <c r="JSB40" s="569"/>
      <c r="JSC40" s="569"/>
      <c r="JSD40" s="569"/>
      <c r="JSE40" s="569"/>
      <c r="JSF40" s="569"/>
      <c r="JSG40" s="569"/>
      <c r="JSH40" s="569"/>
      <c r="JSI40" s="569"/>
      <c r="JSJ40" s="569"/>
      <c r="JSK40" s="569"/>
      <c r="JSL40" s="569"/>
      <c r="JSM40" s="569"/>
      <c r="JSN40" s="569"/>
      <c r="JSO40" s="569"/>
      <c r="JSP40" s="569"/>
      <c r="JSQ40" s="569"/>
      <c r="JSR40" s="569"/>
      <c r="JSS40" s="569"/>
      <c r="JST40" s="569"/>
      <c r="JSU40" s="569"/>
      <c r="JSV40" s="569"/>
      <c r="JSW40" s="569"/>
      <c r="JSX40" s="569"/>
      <c r="JSY40" s="569"/>
      <c r="JSZ40" s="569"/>
      <c r="JTA40" s="569"/>
      <c r="JTB40" s="569"/>
      <c r="JTC40" s="569"/>
      <c r="JTD40" s="569"/>
      <c r="JTE40" s="569"/>
      <c r="JTF40" s="569"/>
      <c r="JTG40" s="569"/>
      <c r="JTH40" s="569"/>
      <c r="JTI40" s="569"/>
      <c r="JTJ40" s="569"/>
      <c r="JTK40" s="569"/>
      <c r="JTL40" s="569"/>
      <c r="JTM40" s="569"/>
      <c r="JTN40" s="569"/>
      <c r="JTO40" s="569"/>
      <c r="JTP40" s="569"/>
      <c r="JTQ40" s="569"/>
      <c r="JTR40" s="569"/>
      <c r="JTS40" s="569"/>
      <c r="JTT40" s="569"/>
      <c r="JTU40" s="569"/>
      <c r="JTV40" s="569"/>
      <c r="JTW40" s="569"/>
      <c r="JTX40" s="569"/>
      <c r="JTY40" s="569"/>
      <c r="JTZ40" s="569"/>
      <c r="JUA40" s="569"/>
      <c r="JUB40" s="569"/>
      <c r="JUC40" s="569"/>
      <c r="JUD40" s="569"/>
      <c r="JUE40" s="569"/>
      <c r="JUF40" s="569"/>
      <c r="JUG40" s="569"/>
      <c r="JUH40" s="569"/>
      <c r="JUI40" s="569"/>
      <c r="JUJ40" s="569"/>
      <c r="JUK40" s="569"/>
      <c r="JUL40" s="569"/>
      <c r="JUM40" s="569"/>
      <c r="JUN40" s="569"/>
      <c r="JUO40" s="569"/>
      <c r="JUP40" s="569"/>
      <c r="JUQ40" s="569"/>
      <c r="JUR40" s="569"/>
      <c r="JUS40" s="569"/>
      <c r="JUT40" s="569"/>
      <c r="JUU40" s="569"/>
      <c r="JUV40" s="569"/>
      <c r="JUW40" s="569"/>
      <c r="JUX40" s="569"/>
      <c r="JUY40" s="569"/>
      <c r="JUZ40" s="569"/>
      <c r="JVA40" s="569"/>
      <c r="JVB40" s="569"/>
      <c r="JVC40" s="569"/>
      <c r="JVD40" s="569"/>
      <c r="JVE40" s="569"/>
      <c r="JVF40" s="569"/>
      <c r="JVG40" s="569"/>
      <c r="JVH40" s="569"/>
      <c r="JVI40" s="569"/>
      <c r="JVJ40" s="569"/>
      <c r="JVK40" s="569"/>
      <c r="JVL40" s="569"/>
      <c r="JVM40" s="569"/>
      <c r="JVN40" s="569"/>
      <c r="JVO40" s="569"/>
      <c r="JVP40" s="569"/>
      <c r="JVQ40" s="569"/>
      <c r="JVR40" s="569"/>
      <c r="JVS40" s="569"/>
      <c r="JVT40" s="569"/>
      <c r="JVU40" s="569"/>
      <c r="JVV40" s="569"/>
      <c r="JVW40" s="569"/>
      <c r="JVX40" s="569"/>
      <c r="JVY40" s="569"/>
      <c r="JVZ40" s="569"/>
      <c r="JWA40" s="569"/>
      <c r="JWB40" s="569"/>
      <c r="JWC40" s="569"/>
      <c r="JWD40" s="569"/>
      <c r="JWE40" s="569"/>
      <c r="JWF40" s="569"/>
      <c r="JWG40" s="569"/>
      <c r="JWH40" s="569"/>
      <c r="JWI40" s="569"/>
      <c r="JWJ40" s="569"/>
      <c r="JWK40" s="569"/>
      <c r="JWL40" s="569"/>
      <c r="JWM40" s="569"/>
      <c r="JWN40" s="569"/>
      <c r="JWO40" s="569"/>
      <c r="JWP40" s="569"/>
      <c r="JWQ40" s="569"/>
      <c r="JWR40" s="569"/>
      <c r="JWS40" s="569"/>
      <c r="JWT40" s="569"/>
      <c r="JWU40" s="569"/>
      <c r="JWV40" s="569"/>
      <c r="JWW40" s="569"/>
      <c r="JWX40" s="569"/>
      <c r="JWY40" s="569"/>
      <c r="JWZ40" s="569"/>
      <c r="JXA40" s="569"/>
      <c r="JXB40" s="569"/>
      <c r="JXC40" s="569"/>
      <c r="JXD40" s="569"/>
      <c r="JXE40" s="569"/>
      <c r="JXF40" s="569"/>
      <c r="JXG40" s="569"/>
      <c r="JXH40" s="569"/>
      <c r="JXI40" s="569"/>
      <c r="JXJ40" s="569"/>
      <c r="JXK40" s="569"/>
      <c r="JXL40" s="569"/>
      <c r="JXM40" s="569"/>
      <c r="JXN40" s="569"/>
      <c r="JXO40" s="569"/>
      <c r="JXP40" s="569"/>
      <c r="JXQ40" s="569"/>
      <c r="JXR40" s="569"/>
      <c r="JXS40" s="569"/>
      <c r="JXT40" s="569"/>
      <c r="JXU40" s="569"/>
      <c r="JXV40" s="569"/>
      <c r="JXW40" s="569"/>
      <c r="JXX40" s="569"/>
      <c r="JXY40" s="569"/>
      <c r="JXZ40" s="569"/>
      <c r="JYA40" s="569"/>
      <c r="JYB40" s="569"/>
      <c r="JYC40" s="569"/>
      <c r="JYD40" s="569"/>
      <c r="JYE40" s="569"/>
      <c r="JYF40" s="569"/>
      <c r="JYG40" s="569"/>
      <c r="JYH40" s="569"/>
      <c r="JYI40" s="569"/>
      <c r="JYJ40" s="569"/>
      <c r="JYK40" s="569"/>
      <c r="JYL40" s="569"/>
      <c r="JYM40" s="569"/>
      <c r="JYN40" s="569"/>
      <c r="JYO40" s="569"/>
      <c r="JYP40" s="569"/>
      <c r="JYQ40" s="569"/>
      <c r="JYR40" s="569"/>
      <c r="JYS40" s="569"/>
      <c r="JYT40" s="569"/>
      <c r="JYU40" s="569"/>
      <c r="JYV40" s="569"/>
      <c r="JYW40" s="569"/>
      <c r="JYX40" s="569"/>
      <c r="JYY40" s="569"/>
      <c r="JYZ40" s="569"/>
      <c r="JZA40" s="569"/>
      <c r="JZB40" s="569"/>
      <c r="JZC40" s="569"/>
      <c r="JZD40" s="569"/>
      <c r="JZE40" s="569"/>
      <c r="JZF40" s="569"/>
      <c r="JZG40" s="569"/>
      <c r="JZH40" s="569"/>
      <c r="JZI40" s="569"/>
      <c r="JZJ40" s="569"/>
      <c r="JZK40" s="569"/>
      <c r="JZL40" s="569"/>
      <c r="JZM40" s="569"/>
      <c r="JZN40" s="569"/>
      <c r="JZO40" s="569"/>
      <c r="JZP40" s="569"/>
      <c r="JZQ40" s="569"/>
      <c r="JZR40" s="569"/>
      <c r="JZS40" s="569"/>
      <c r="JZT40" s="569"/>
      <c r="JZU40" s="569"/>
      <c r="JZV40" s="569"/>
      <c r="JZW40" s="569"/>
      <c r="JZX40" s="569"/>
      <c r="JZY40" s="569"/>
      <c r="JZZ40" s="569"/>
      <c r="KAA40" s="569"/>
      <c r="KAB40" s="569"/>
      <c r="KAC40" s="569"/>
      <c r="KAD40" s="569"/>
      <c r="KAE40" s="569"/>
      <c r="KAF40" s="569"/>
      <c r="KAG40" s="569"/>
      <c r="KAH40" s="569"/>
      <c r="KAI40" s="569"/>
      <c r="KAJ40" s="569"/>
      <c r="KAK40" s="569"/>
      <c r="KAL40" s="569"/>
      <c r="KAM40" s="569"/>
      <c r="KAN40" s="569"/>
      <c r="KAO40" s="569"/>
      <c r="KAP40" s="569"/>
      <c r="KAQ40" s="569"/>
      <c r="KAR40" s="569"/>
      <c r="KAS40" s="569"/>
      <c r="KAT40" s="569"/>
      <c r="KAU40" s="569"/>
      <c r="KAV40" s="569"/>
      <c r="KAW40" s="569"/>
      <c r="KAX40" s="569"/>
      <c r="KAY40" s="569"/>
      <c r="KAZ40" s="569"/>
      <c r="KBA40" s="569"/>
      <c r="KBB40" s="569"/>
      <c r="KBC40" s="569"/>
      <c r="KBD40" s="569"/>
      <c r="KBE40" s="569"/>
      <c r="KBF40" s="569"/>
      <c r="KBG40" s="569"/>
      <c r="KBH40" s="569"/>
      <c r="KBI40" s="569"/>
      <c r="KBJ40" s="569"/>
      <c r="KBK40" s="569"/>
      <c r="KBL40" s="569"/>
      <c r="KBM40" s="569"/>
      <c r="KBN40" s="569"/>
      <c r="KBO40" s="569"/>
      <c r="KBP40" s="569"/>
      <c r="KBQ40" s="569"/>
      <c r="KBR40" s="569"/>
      <c r="KBS40" s="569"/>
      <c r="KBT40" s="569"/>
      <c r="KBU40" s="569"/>
      <c r="KBV40" s="569"/>
      <c r="KBW40" s="569"/>
      <c r="KBX40" s="569"/>
      <c r="KBY40" s="569"/>
      <c r="KBZ40" s="569"/>
      <c r="KCA40" s="569"/>
      <c r="KCB40" s="569"/>
      <c r="KCC40" s="569"/>
      <c r="KCD40" s="569"/>
      <c r="KCE40" s="569"/>
      <c r="KCF40" s="569"/>
      <c r="KCG40" s="569"/>
      <c r="KCH40" s="569"/>
      <c r="KCI40" s="569"/>
      <c r="KCJ40" s="569"/>
      <c r="KCK40" s="569"/>
      <c r="KCL40" s="569"/>
      <c r="KCM40" s="569"/>
      <c r="KCN40" s="569"/>
      <c r="KCO40" s="569"/>
      <c r="KCP40" s="569"/>
      <c r="KCQ40" s="569"/>
      <c r="KCR40" s="569"/>
      <c r="KCS40" s="569"/>
      <c r="KCT40" s="569"/>
      <c r="KCU40" s="569"/>
      <c r="KCV40" s="569"/>
      <c r="KCW40" s="569"/>
      <c r="KCX40" s="569"/>
      <c r="KCY40" s="569"/>
      <c r="KCZ40" s="569"/>
      <c r="KDA40" s="569"/>
      <c r="KDB40" s="569"/>
      <c r="KDC40" s="569"/>
      <c r="KDD40" s="569"/>
      <c r="KDE40" s="569"/>
      <c r="KDF40" s="569"/>
      <c r="KDG40" s="569"/>
      <c r="KDH40" s="569"/>
      <c r="KDI40" s="569"/>
      <c r="KDJ40" s="569"/>
      <c r="KDK40" s="569"/>
      <c r="KDL40" s="569"/>
      <c r="KDM40" s="569"/>
      <c r="KDN40" s="569"/>
      <c r="KDO40" s="569"/>
      <c r="KDP40" s="569"/>
      <c r="KDQ40" s="569"/>
      <c r="KDR40" s="569"/>
      <c r="KDS40" s="569"/>
      <c r="KDT40" s="569"/>
      <c r="KDU40" s="569"/>
      <c r="KDV40" s="569"/>
      <c r="KDW40" s="569"/>
      <c r="KDX40" s="569"/>
      <c r="KDY40" s="569"/>
      <c r="KDZ40" s="569"/>
      <c r="KEA40" s="569"/>
      <c r="KEB40" s="569"/>
      <c r="KEC40" s="569"/>
      <c r="KED40" s="569"/>
      <c r="KEE40" s="569"/>
      <c r="KEF40" s="569"/>
      <c r="KEG40" s="569"/>
      <c r="KEH40" s="569"/>
      <c r="KEI40" s="569"/>
      <c r="KEJ40" s="569"/>
      <c r="KEK40" s="569"/>
      <c r="KEL40" s="569"/>
      <c r="KEM40" s="569"/>
      <c r="KEN40" s="569"/>
      <c r="KEO40" s="569"/>
      <c r="KEP40" s="569"/>
      <c r="KEQ40" s="569"/>
      <c r="KER40" s="569"/>
      <c r="KES40" s="569"/>
      <c r="KET40" s="569"/>
      <c r="KEU40" s="569"/>
      <c r="KEV40" s="569"/>
      <c r="KEW40" s="569"/>
      <c r="KEX40" s="569"/>
      <c r="KEY40" s="569"/>
      <c r="KEZ40" s="569"/>
      <c r="KFA40" s="569"/>
      <c r="KFB40" s="569"/>
      <c r="KFC40" s="569"/>
      <c r="KFD40" s="569"/>
      <c r="KFE40" s="569"/>
      <c r="KFF40" s="569"/>
      <c r="KFG40" s="569"/>
      <c r="KFH40" s="569"/>
      <c r="KFI40" s="569"/>
      <c r="KFJ40" s="569"/>
      <c r="KFK40" s="569"/>
      <c r="KFL40" s="569"/>
      <c r="KFM40" s="569"/>
      <c r="KFN40" s="569"/>
      <c r="KFO40" s="569"/>
      <c r="KFP40" s="569"/>
      <c r="KFQ40" s="569"/>
      <c r="KFR40" s="569"/>
      <c r="KFS40" s="569"/>
      <c r="KFT40" s="569"/>
      <c r="KFU40" s="569"/>
      <c r="KFV40" s="569"/>
      <c r="KFW40" s="569"/>
      <c r="KFX40" s="569"/>
      <c r="KFY40" s="569"/>
      <c r="KFZ40" s="569"/>
      <c r="KGA40" s="569"/>
      <c r="KGB40" s="569"/>
      <c r="KGC40" s="569"/>
      <c r="KGD40" s="569"/>
      <c r="KGE40" s="569"/>
      <c r="KGF40" s="569"/>
      <c r="KGG40" s="569"/>
      <c r="KGH40" s="569"/>
      <c r="KGI40" s="569"/>
      <c r="KGJ40" s="569"/>
      <c r="KGK40" s="569"/>
      <c r="KGL40" s="569"/>
      <c r="KGM40" s="569"/>
      <c r="KGN40" s="569"/>
      <c r="KGO40" s="569"/>
      <c r="KGP40" s="569"/>
      <c r="KGQ40" s="569"/>
      <c r="KGR40" s="569"/>
      <c r="KGS40" s="569"/>
      <c r="KGT40" s="569"/>
      <c r="KGU40" s="569"/>
      <c r="KGV40" s="569"/>
      <c r="KGW40" s="569"/>
      <c r="KGX40" s="569"/>
      <c r="KGY40" s="569"/>
      <c r="KGZ40" s="569"/>
      <c r="KHA40" s="569"/>
      <c r="KHB40" s="569"/>
      <c r="KHC40" s="569"/>
      <c r="KHD40" s="569"/>
      <c r="KHE40" s="569"/>
      <c r="KHF40" s="569"/>
      <c r="KHG40" s="569"/>
      <c r="KHH40" s="569"/>
      <c r="KHI40" s="569"/>
      <c r="KHJ40" s="569"/>
      <c r="KHK40" s="569"/>
      <c r="KHL40" s="569"/>
      <c r="KHM40" s="569"/>
      <c r="KHN40" s="569"/>
      <c r="KHO40" s="569"/>
      <c r="KHP40" s="569"/>
      <c r="KHQ40" s="569"/>
      <c r="KHR40" s="569"/>
      <c r="KHS40" s="569"/>
      <c r="KHT40" s="569"/>
      <c r="KHU40" s="569"/>
      <c r="KHV40" s="569"/>
      <c r="KHW40" s="569"/>
      <c r="KHX40" s="569"/>
      <c r="KHY40" s="569"/>
      <c r="KHZ40" s="569"/>
      <c r="KIA40" s="569"/>
      <c r="KIB40" s="569"/>
      <c r="KIC40" s="569"/>
      <c r="KID40" s="569"/>
      <c r="KIE40" s="569"/>
      <c r="KIF40" s="569"/>
      <c r="KIG40" s="569"/>
      <c r="KIH40" s="569"/>
      <c r="KII40" s="569"/>
      <c r="KIJ40" s="569"/>
      <c r="KIK40" s="569"/>
      <c r="KIL40" s="569"/>
      <c r="KIM40" s="569"/>
      <c r="KIN40" s="569"/>
      <c r="KIO40" s="569"/>
      <c r="KIP40" s="569"/>
      <c r="KIQ40" s="569"/>
      <c r="KIR40" s="569"/>
      <c r="KIS40" s="569"/>
      <c r="KIT40" s="569"/>
      <c r="KIU40" s="569"/>
      <c r="KIV40" s="569"/>
      <c r="KIW40" s="569"/>
      <c r="KIX40" s="569"/>
      <c r="KIY40" s="569"/>
      <c r="KIZ40" s="569"/>
      <c r="KJA40" s="569"/>
      <c r="KJB40" s="569"/>
      <c r="KJC40" s="569"/>
      <c r="KJD40" s="569"/>
      <c r="KJE40" s="569"/>
      <c r="KJF40" s="569"/>
      <c r="KJG40" s="569"/>
      <c r="KJH40" s="569"/>
      <c r="KJI40" s="569"/>
      <c r="KJJ40" s="569"/>
      <c r="KJK40" s="569"/>
      <c r="KJL40" s="569"/>
      <c r="KJM40" s="569"/>
      <c r="KJN40" s="569"/>
      <c r="KJO40" s="569"/>
      <c r="KJP40" s="569"/>
      <c r="KJQ40" s="569"/>
      <c r="KJR40" s="569"/>
      <c r="KJS40" s="569"/>
      <c r="KJT40" s="569"/>
      <c r="KJU40" s="569"/>
      <c r="KJV40" s="569"/>
      <c r="KJW40" s="569"/>
      <c r="KJX40" s="569"/>
      <c r="KJY40" s="569"/>
      <c r="KJZ40" s="569"/>
      <c r="KKA40" s="569"/>
      <c r="KKB40" s="569"/>
      <c r="KKC40" s="569"/>
      <c r="KKD40" s="569"/>
      <c r="KKE40" s="569"/>
      <c r="KKF40" s="569"/>
      <c r="KKG40" s="569"/>
      <c r="KKH40" s="569"/>
      <c r="KKI40" s="569"/>
      <c r="KKJ40" s="569"/>
      <c r="KKK40" s="569"/>
      <c r="KKL40" s="569"/>
      <c r="KKM40" s="569"/>
      <c r="KKN40" s="569"/>
      <c r="KKO40" s="569"/>
      <c r="KKP40" s="569"/>
      <c r="KKQ40" s="569"/>
      <c r="KKR40" s="569"/>
      <c r="KKS40" s="569"/>
      <c r="KKT40" s="569"/>
      <c r="KKU40" s="569"/>
      <c r="KKV40" s="569"/>
      <c r="KKW40" s="569"/>
      <c r="KKX40" s="569"/>
      <c r="KKY40" s="569"/>
      <c r="KKZ40" s="569"/>
      <c r="KLA40" s="569"/>
      <c r="KLB40" s="569"/>
      <c r="KLC40" s="569"/>
      <c r="KLD40" s="569"/>
      <c r="KLE40" s="569"/>
      <c r="KLF40" s="569"/>
      <c r="KLG40" s="569"/>
      <c r="KLH40" s="569"/>
      <c r="KLI40" s="569"/>
      <c r="KLJ40" s="569"/>
      <c r="KLK40" s="569"/>
      <c r="KLL40" s="569"/>
      <c r="KLM40" s="569"/>
      <c r="KLN40" s="569"/>
      <c r="KLO40" s="569"/>
      <c r="KLP40" s="569"/>
      <c r="KLQ40" s="569"/>
      <c r="KLR40" s="569"/>
      <c r="KLS40" s="569"/>
      <c r="KLT40" s="569"/>
      <c r="KLU40" s="569"/>
      <c r="KLV40" s="569"/>
      <c r="KLW40" s="569"/>
      <c r="KLX40" s="569"/>
      <c r="KLY40" s="569"/>
      <c r="KLZ40" s="569"/>
      <c r="KMA40" s="569"/>
      <c r="KMB40" s="569"/>
      <c r="KMC40" s="569"/>
      <c r="KMD40" s="569"/>
      <c r="KME40" s="569"/>
      <c r="KMF40" s="569"/>
      <c r="KMG40" s="569"/>
      <c r="KMH40" s="569"/>
      <c r="KMI40" s="569"/>
      <c r="KMJ40" s="569"/>
      <c r="KMK40" s="569"/>
      <c r="KML40" s="569"/>
      <c r="KMM40" s="569"/>
      <c r="KMN40" s="569"/>
      <c r="KMO40" s="569"/>
      <c r="KMP40" s="569"/>
      <c r="KMQ40" s="569"/>
      <c r="KMR40" s="569"/>
      <c r="KMS40" s="569"/>
      <c r="KMT40" s="569"/>
      <c r="KMU40" s="569"/>
      <c r="KMV40" s="569"/>
      <c r="KMW40" s="569"/>
      <c r="KMX40" s="569"/>
      <c r="KMY40" s="569"/>
      <c r="KMZ40" s="569"/>
      <c r="KNA40" s="569"/>
      <c r="KNB40" s="569"/>
      <c r="KNC40" s="569"/>
      <c r="KND40" s="569"/>
      <c r="KNE40" s="569"/>
      <c r="KNF40" s="569"/>
      <c r="KNG40" s="569"/>
      <c r="KNH40" s="569"/>
      <c r="KNI40" s="569"/>
      <c r="KNJ40" s="569"/>
      <c r="KNK40" s="569"/>
      <c r="KNL40" s="569"/>
      <c r="KNM40" s="569"/>
      <c r="KNN40" s="569"/>
      <c r="KNO40" s="569"/>
      <c r="KNP40" s="569"/>
      <c r="KNQ40" s="569"/>
      <c r="KNR40" s="569"/>
      <c r="KNS40" s="569"/>
      <c r="KNT40" s="569"/>
      <c r="KNU40" s="569"/>
      <c r="KNV40" s="569"/>
      <c r="KNW40" s="569"/>
      <c r="KNX40" s="569"/>
      <c r="KNY40" s="569"/>
      <c r="KNZ40" s="569"/>
      <c r="KOA40" s="569"/>
      <c r="KOB40" s="569"/>
      <c r="KOC40" s="569"/>
      <c r="KOD40" s="569"/>
      <c r="KOE40" s="569"/>
      <c r="KOF40" s="569"/>
      <c r="KOG40" s="569"/>
      <c r="KOH40" s="569"/>
      <c r="KOI40" s="569"/>
      <c r="KOJ40" s="569"/>
      <c r="KOK40" s="569"/>
      <c r="KOL40" s="569"/>
      <c r="KOM40" s="569"/>
      <c r="KON40" s="569"/>
      <c r="KOO40" s="569"/>
      <c r="KOP40" s="569"/>
      <c r="KOQ40" s="569"/>
      <c r="KOR40" s="569"/>
      <c r="KOS40" s="569"/>
      <c r="KOT40" s="569"/>
      <c r="KOU40" s="569"/>
      <c r="KOV40" s="569"/>
      <c r="KOW40" s="569"/>
      <c r="KOX40" s="569"/>
      <c r="KOY40" s="569"/>
      <c r="KOZ40" s="569"/>
      <c r="KPA40" s="569"/>
      <c r="KPB40" s="569"/>
      <c r="KPC40" s="569"/>
      <c r="KPD40" s="569"/>
      <c r="KPE40" s="569"/>
      <c r="KPF40" s="569"/>
      <c r="KPG40" s="569"/>
      <c r="KPH40" s="569"/>
      <c r="KPI40" s="569"/>
      <c r="KPJ40" s="569"/>
      <c r="KPK40" s="569"/>
      <c r="KPL40" s="569"/>
      <c r="KPM40" s="569"/>
      <c r="KPN40" s="569"/>
      <c r="KPO40" s="569"/>
      <c r="KPP40" s="569"/>
      <c r="KPQ40" s="569"/>
      <c r="KPR40" s="569"/>
      <c r="KPS40" s="569"/>
      <c r="KPT40" s="569"/>
      <c r="KPU40" s="569"/>
      <c r="KPV40" s="569"/>
      <c r="KPW40" s="569"/>
      <c r="KPX40" s="569"/>
      <c r="KPY40" s="569"/>
      <c r="KPZ40" s="569"/>
      <c r="KQA40" s="569"/>
      <c r="KQB40" s="569"/>
      <c r="KQC40" s="569"/>
      <c r="KQD40" s="569"/>
      <c r="KQE40" s="569"/>
      <c r="KQF40" s="569"/>
      <c r="KQG40" s="569"/>
      <c r="KQH40" s="569"/>
      <c r="KQI40" s="569"/>
      <c r="KQJ40" s="569"/>
      <c r="KQK40" s="569"/>
      <c r="KQL40" s="569"/>
      <c r="KQM40" s="569"/>
      <c r="KQN40" s="569"/>
      <c r="KQO40" s="569"/>
      <c r="KQP40" s="569"/>
      <c r="KQQ40" s="569"/>
      <c r="KQR40" s="569"/>
      <c r="KQS40" s="569"/>
      <c r="KQT40" s="569"/>
      <c r="KQU40" s="569"/>
      <c r="KQV40" s="569"/>
      <c r="KQW40" s="569"/>
      <c r="KQX40" s="569"/>
      <c r="KQY40" s="569"/>
      <c r="KQZ40" s="569"/>
      <c r="KRA40" s="569"/>
      <c r="KRB40" s="569"/>
      <c r="KRC40" s="569"/>
      <c r="KRD40" s="569"/>
      <c r="KRE40" s="569"/>
      <c r="KRF40" s="569"/>
      <c r="KRG40" s="569"/>
      <c r="KRH40" s="569"/>
      <c r="KRI40" s="569"/>
      <c r="KRJ40" s="569"/>
      <c r="KRK40" s="569"/>
      <c r="KRL40" s="569"/>
      <c r="KRM40" s="569"/>
      <c r="KRN40" s="569"/>
      <c r="KRO40" s="569"/>
      <c r="KRP40" s="569"/>
      <c r="KRQ40" s="569"/>
      <c r="KRR40" s="569"/>
      <c r="KRS40" s="569"/>
      <c r="KRT40" s="569"/>
      <c r="KRU40" s="569"/>
      <c r="KRV40" s="569"/>
      <c r="KRW40" s="569"/>
      <c r="KRX40" s="569"/>
      <c r="KRY40" s="569"/>
      <c r="KRZ40" s="569"/>
      <c r="KSA40" s="569"/>
      <c r="KSB40" s="569"/>
      <c r="KSC40" s="569"/>
      <c r="KSD40" s="569"/>
      <c r="KSE40" s="569"/>
      <c r="KSF40" s="569"/>
      <c r="KSG40" s="569"/>
      <c r="KSH40" s="569"/>
      <c r="KSI40" s="569"/>
      <c r="KSJ40" s="569"/>
      <c r="KSK40" s="569"/>
      <c r="KSL40" s="569"/>
      <c r="KSM40" s="569"/>
      <c r="KSN40" s="569"/>
      <c r="KSO40" s="569"/>
      <c r="KSP40" s="569"/>
      <c r="KSQ40" s="569"/>
      <c r="KSR40" s="569"/>
      <c r="KSS40" s="569"/>
      <c r="KST40" s="569"/>
      <c r="KSU40" s="569"/>
      <c r="KSV40" s="569"/>
      <c r="KSW40" s="569"/>
      <c r="KSX40" s="569"/>
      <c r="KSY40" s="569"/>
      <c r="KSZ40" s="569"/>
      <c r="KTA40" s="569"/>
      <c r="KTB40" s="569"/>
      <c r="KTC40" s="569"/>
      <c r="KTD40" s="569"/>
      <c r="KTE40" s="569"/>
      <c r="KTF40" s="569"/>
      <c r="KTG40" s="569"/>
      <c r="KTH40" s="569"/>
      <c r="KTI40" s="569"/>
      <c r="KTJ40" s="569"/>
      <c r="KTK40" s="569"/>
      <c r="KTL40" s="569"/>
      <c r="KTM40" s="569"/>
      <c r="KTN40" s="569"/>
      <c r="KTO40" s="569"/>
      <c r="KTP40" s="569"/>
      <c r="KTQ40" s="569"/>
      <c r="KTR40" s="569"/>
      <c r="KTS40" s="569"/>
      <c r="KTT40" s="569"/>
      <c r="KTU40" s="569"/>
      <c r="KTV40" s="569"/>
      <c r="KTW40" s="569"/>
      <c r="KTX40" s="569"/>
      <c r="KTY40" s="569"/>
      <c r="KTZ40" s="569"/>
      <c r="KUA40" s="569"/>
      <c r="KUB40" s="569"/>
      <c r="KUC40" s="569"/>
      <c r="KUD40" s="569"/>
      <c r="KUE40" s="569"/>
      <c r="KUF40" s="569"/>
      <c r="KUG40" s="569"/>
      <c r="KUH40" s="569"/>
      <c r="KUI40" s="569"/>
      <c r="KUJ40" s="569"/>
      <c r="KUK40" s="569"/>
      <c r="KUL40" s="569"/>
      <c r="KUM40" s="569"/>
      <c r="KUN40" s="569"/>
      <c r="KUO40" s="569"/>
      <c r="KUP40" s="569"/>
      <c r="KUQ40" s="569"/>
      <c r="KUR40" s="569"/>
      <c r="KUS40" s="569"/>
      <c r="KUT40" s="569"/>
      <c r="KUU40" s="569"/>
      <c r="KUV40" s="569"/>
      <c r="KUW40" s="569"/>
      <c r="KUX40" s="569"/>
      <c r="KUY40" s="569"/>
      <c r="KUZ40" s="569"/>
      <c r="KVA40" s="569"/>
      <c r="KVB40" s="569"/>
      <c r="KVC40" s="569"/>
      <c r="KVD40" s="569"/>
      <c r="KVE40" s="569"/>
      <c r="KVF40" s="569"/>
      <c r="KVG40" s="569"/>
      <c r="KVH40" s="569"/>
      <c r="KVI40" s="569"/>
      <c r="KVJ40" s="569"/>
      <c r="KVK40" s="569"/>
      <c r="KVL40" s="569"/>
      <c r="KVM40" s="569"/>
      <c r="KVN40" s="569"/>
      <c r="KVO40" s="569"/>
      <c r="KVP40" s="569"/>
      <c r="KVQ40" s="569"/>
      <c r="KVR40" s="569"/>
      <c r="KVS40" s="569"/>
      <c r="KVT40" s="569"/>
      <c r="KVU40" s="569"/>
      <c r="KVV40" s="569"/>
      <c r="KVW40" s="569"/>
      <c r="KVX40" s="569"/>
      <c r="KVY40" s="569"/>
      <c r="KVZ40" s="569"/>
      <c r="KWA40" s="569"/>
      <c r="KWB40" s="569"/>
      <c r="KWC40" s="569"/>
      <c r="KWD40" s="569"/>
      <c r="KWE40" s="569"/>
      <c r="KWF40" s="569"/>
      <c r="KWG40" s="569"/>
      <c r="KWH40" s="569"/>
      <c r="KWI40" s="569"/>
      <c r="KWJ40" s="569"/>
      <c r="KWK40" s="569"/>
      <c r="KWL40" s="569"/>
      <c r="KWM40" s="569"/>
      <c r="KWN40" s="569"/>
      <c r="KWO40" s="569"/>
      <c r="KWP40" s="569"/>
      <c r="KWQ40" s="569"/>
      <c r="KWR40" s="569"/>
      <c r="KWS40" s="569"/>
      <c r="KWT40" s="569"/>
      <c r="KWU40" s="569"/>
      <c r="KWV40" s="569"/>
      <c r="KWW40" s="569"/>
      <c r="KWX40" s="569"/>
      <c r="KWY40" s="569"/>
      <c r="KWZ40" s="569"/>
      <c r="KXA40" s="569"/>
      <c r="KXB40" s="569"/>
      <c r="KXC40" s="569"/>
      <c r="KXD40" s="569"/>
      <c r="KXE40" s="569"/>
      <c r="KXF40" s="569"/>
      <c r="KXG40" s="569"/>
      <c r="KXH40" s="569"/>
      <c r="KXI40" s="569"/>
      <c r="KXJ40" s="569"/>
      <c r="KXK40" s="569"/>
      <c r="KXL40" s="569"/>
      <c r="KXM40" s="569"/>
      <c r="KXN40" s="569"/>
      <c r="KXO40" s="569"/>
      <c r="KXP40" s="569"/>
      <c r="KXQ40" s="569"/>
      <c r="KXR40" s="569"/>
      <c r="KXS40" s="569"/>
      <c r="KXT40" s="569"/>
      <c r="KXU40" s="569"/>
      <c r="KXV40" s="569"/>
      <c r="KXW40" s="569"/>
      <c r="KXX40" s="569"/>
      <c r="KXY40" s="569"/>
      <c r="KXZ40" s="569"/>
      <c r="KYA40" s="569"/>
      <c r="KYB40" s="569"/>
      <c r="KYC40" s="569"/>
      <c r="KYD40" s="569"/>
      <c r="KYE40" s="569"/>
      <c r="KYF40" s="569"/>
      <c r="KYG40" s="569"/>
      <c r="KYH40" s="569"/>
      <c r="KYI40" s="569"/>
      <c r="KYJ40" s="569"/>
      <c r="KYK40" s="569"/>
      <c r="KYL40" s="569"/>
      <c r="KYM40" s="569"/>
      <c r="KYN40" s="569"/>
      <c r="KYO40" s="569"/>
      <c r="KYP40" s="569"/>
      <c r="KYQ40" s="569"/>
      <c r="KYR40" s="569"/>
      <c r="KYS40" s="569"/>
      <c r="KYT40" s="569"/>
      <c r="KYU40" s="569"/>
      <c r="KYV40" s="569"/>
      <c r="KYW40" s="569"/>
      <c r="KYX40" s="569"/>
      <c r="KYY40" s="569"/>
      <c r="KYZ40" s="569"/>
      <c r="KZA40" s="569"/>
      <c r="KZB40" s="569"/>
      <c r="KZC40" s="569"/>
      <c r="KZD40" s="569"/>
      <c r="KZE40" s="569"/>
      <c r="KZF40" s="569"/>
      <c r="KZG40" s="569"/>
      <c r="KZH40" s="569"/>
      <c r="KZI40" s="569"/>
      <c r="KZJ40" s="569"/>
      <c r="KZK40" s="569"/>
      <c r="KZL40" s="569"/>
      <c r="KZM40" s="569"/>
      <c r="KZN40" s="569"/>
      <c r="KZO40" s="569"/>
      <c r="KZP40" s="569"/>
      <c r="KZQ40" s="569"/>
      <c r="KZR40" s="569"/>
      <c r="KZS40" s="569"/>
      <c r="KZT40" s="569"/>
      <c r="KZU40" s="569"/>
      <c r="KZV40" s="569"/>
      <c r="KZW40" s="569"/>
      <c r="KZX40" s="569"/>
      <c r="KZY40" s="569"/>
      <c r="KZZ40" s="569"/>
      <c r="LAA40" s="569"/>
      <c r="LAB40" s="569"/>
      <c r="LAC40" s="569"/>
      <c r="LAD40" s="569"/>
      <c r="LAE40" s="569"/>
      <c r="LAF40" s="569"/>
      <c r="LAG40" s="569"/>
      <c r="LAH40" s="569"/>
      <c r="LAI40" s="569"/>
      <c r="LAJ40" s="569"/>
      <c r="LAK40" s="569"/>
      <c r="LAL40" s="569"/>
      <c r="LAM40" s="569"/>
      <c r="LAN40" s="569"/>
      <c r="LAO40" s="569"/>
      <c r="LAP40" s="569"/>
      <c r="LAQ40" s="569"/>
      <c r="LAR40" s="569"/>
      <c r="LAS40" s="569"/>
      <c r="LAT40" s="569"/>
      <c r="LAU40" s="569"/>
      <c r="LAV40" s="569"/>
      <c r="LAW40" s="569"/>
      <c r="LAX40" s="569"/>
      <c r="LAY40" s="569"/>
      <c r="LAZ40" s="569"/>
      <c r="LBA40" s="569"/>
      <c r="LBB40" s="569"/>
      <c r="LBC40" s="569"/>
      <c r="LBD40" s="569"/>
      <c r="LBE40" s="569"/>
      <c r="LBF40" s="569"/>
      <c r="LBG40" s="569"/>
      <c r="LBH40" s="569"/>
      <c r="LBI40" s="569"/>
      <c r="LBJ40" s="569"/>
      <c r="LBK40" s="569"/>
      <c r="LBL40" s="569"/>
      <c r="LBM40" s="569"/>
      <c r="LBN40" s="569"/>
      <c r="LBO40" s="569"/>
      <c r="LBP40" s="569"/>
      <c r="LBQ40" s="569"/>
      <c r="LBR40" s="569"/>
      <c r="LBS40" s="569"/>
      <c r="LBT40" s="569"/>
      <c r="LBU40" s="569"/>
      <c r="LBV40" s="569"/>
      <c r="LBW40" s="569"/>
      <c r="LBX40" s="569"/>
      <c r="LBY40" s="569"/>
      <c r="LBZ40" s="569"/>
      <c r="LCA40" s="569"/>
      <c r="LCB40" s="569"/>
      <c r="LCC40" s="569"/>
      <c r="LCD40" s="569"/>
      <c r="LCE40" s="569"/>
      <c r="LCF40" s="569"/>
      <c r="LCG40" s="569"/>
      <c r="LCH40" s="569"/>
      <c r="LCI40" s="569"/>
      <c r="LCJ40" s="569"/>
      <c r="LCK40" s="569"/>
      <c r="LCL40" s="569"/>
      <c r="LCM40" s="569"/>
      <c r="LCN40" s="569"/>
      <c r="LCO40" s="569"/>
      <c r="LCP40" s="569"/>
      <c r="LCQ40" s="569"/>
      <c r="LCR40" s="569"/>
      <c r="LCS40" s="569"/>
      <c r="LCT40" s="569"/>
      <c r="LCU40" s="569"/>
      <c r="LCV40" s="569"/>
      <c r="LCW40" s="569"/>
      <c r="LCX40" s="569"/>
      <c r="LCY40" s="569"/>
      <c r="LCZ40" s="569"/>
      <c r="LDA40" s="569"/>
      <c r="LDB40" s="569"/>
      <c r="LDC40" s="569"/>
      <c r="LDD40" s="569"/>
      <c r="LDE40" s="569"/>
      <c r="LDF40" s="569"/>
      <c r="LDG40" s="569"/>
      <c r="LDH40" s="569"/>
      <c r="LDI40" s="569"/>
      <c r="LDJ40" s="569"/>
      <c r="LDK40" s="569"/>
      <c r="LDL40" s="569"/>
      <c r="LDM40" s="569"/>
      <c r="LDN40" s="569"/>
      <c r="LDO40" s="569"/>
      <c r="LDP40" s="569"/>
      <c r="LDQ40" s="569"/>
      <c r="LDR40" s="569"/>
      <c r="LDS40" s="569"/>
      <c r="LDT40" s="569"/>
      <c r="LDU40" s="569"/>
      <c r="LDV40" s="569"/>
      <c r="LDW40" s="569"/>
      <c r="LDX40" s="569"/>
      <c r="LDY40" s="569"/>
      <c r="LDZ40" s="569"/>
      <c r="LEA40" s="569"/>
      <c r="LEB40" s="569"/>
      <c r="LEC40" s="569"/>
      <c r="LED40" s="569"/>
      <c r="LEE40" s="569"/>
      <c r="LEF40" s="569"/>
      <c r="LEG40" s="569"/>
      <c r="LEH40" s="569"/>
      <c r="LEI40" s="569"/>
      <c r="LEJ40" s="569"/>
      <c r="LEK40" s="569"/>
      <c r="LEL40" s="569"/>
      <c r="LEM40" s="569"/>
      <c r="LEN40" s="569"/>
      <c r="LEO40" s="569"/>
      <c r="LEP40" s="569"/>
      <c r="LEQ40" s="569"/>
      <c r="LER40" s="569"/>
      <c r="LES40" s="569"/>
      <c r="LET40" s="569"/>
      <c r="LEU40" s="569"/>
      <c r="LEV40" s="569"/>
      <c r="LEW40" s="569"/>
      <c r="LEX40" s="569"/>
      <c r="LEY40" s="569"/>
      <c r="LEZ40" s="569"/>
      <c r="LFA40" s="569"/>
      <c r="LFB40" s="569"/>
      <c r="LFC40" s="569"/>
      <c r="LFD40" s="569"/>
      <c r="LFE40" s="569"/>
      <c r="LFF40" s="569"/>
      <c r="LFG40" s="569"/>
      <c r="LFH40" s="569"/>
      <c r="LFI40" s="569"/>
      <c r="LFJ40" s="569"/>
      <c r="LFK40" s="569"/>
      <c r="LFL40" s="569"/>
      <c r="LFM40" s="569"/>
      <c r="LFN40" s="569"/>
      <c r="LFO40" s="569"/>
      <c r="LFP40" s="569"/>
      <c r="LFQ40" s="569"/>
      <c r="LFR40" s="569"/>
      <c r="LFS40" s="569"/>
      <c r="LFT40" s="569"/>
      <c r="LFU40" s="569"/>
      <c r="LFV40" s="569"/>
      <c r="LFW40" s="569"/>
      <c r="LFX40" s="569"/>
      <c r="LFY40" s="569"/>
      <c r="LFZ40" s="569"/>
      <c r="LGA40" s="569"/>
      <c r="LGB40" s="569"/>
      <c r="LGC40" s="569"/>
      <c r="LGD40" s="569"/>
      <c r="LGE40" s="569"/>
      <c r="LGF40" s="569"/>
      <c r="LGG40" s="569"/>
      <c r="LGH40" s="569"/>
      <c r="LGI40" s="569"/>
      <c r="LGJ40" s="569"/>
      <c r="LGK40" s="569"/>
      <c r="LGL40" s="569"/>
      <c r="LGM40" s="569"/>
      <c r="LGN40" s="569"/>
      <c r="LGO40" s="569"/>
      <c r="LGP40" s="569"/>
      <c r="LGQ40" s="569"/>
      <c r="LGR40" s="569"/>
      <c r="LGS40" s="569"/>
      <c r="LGT40" s="569"/>
      <c r="LGU40" s="569"/>
      <c r="LGV40" s="569"/>
      <c r="LGW40" s="569"/>
      <c r="LGX40" s="569"/>
      <c r="LGY40" s="569"/>
      <c r="LGZ40" s="569"/>
      <c r="LHA40" s="569"/>
      <c r="LHB40" s="569"/>
      <c r="LHC40" s="569"/>
      <c r="LHD40" s="569"/>
      <c r="LHE40" s="569"/>
      <c r="LHF40" s="569"/>
      <c r="LHG40" s="569"/>
      <c r="LHH40" s="569"/>
      <c r="LHI40" s="569"/>
      <c r="LHJ40" s="569"/>
      <c r="LHK40" s="569"/>
      <c r="LHL40" s="569"/>
      <c r="LHM40" s="569"/>
      <c r="LHN40" s="569"/>
      <c r="LHO40" s="569"/>
      <c r="LHP40" s="569"/>
      <c r="LHQ40" s="569"/>
      <c r="LHR40" s="569"/>
      <c r="LHS40" s="569"/>
      <c r="LHT40" s="569"/>
      <c r="LHU40" s="569"/>
      <c r="LHV40" s="569"/>
      <c r="LHW40" s="569"/>
      <c r="LHX40" s="569"/>
      <c r="LHY40" s="569"/>
      <c r="LHZ40" s="569"/>
      <c r="LIA40" s="569"/>
      <c r="LIB40" s="569"/>
      <c r="LIC40" s="569"/>
      <c r="LID40" s="569"/>
      <c r="LIE40" s="569"/>
      <c r="LIF40" s="569"/>
      <c r="LIG40" s="569"/>
      <c r="LIH40" s="569"/>
      <c r="LII40" s="569"/>
      <c r="LIJ40" s="569"/>
      <c r="LIK40" s="569"/>
      <c r="LIL40" s="569"/>
      <c r="LIM40" s="569"/>
      <c r="LIN40" s="569"/>
      <c r="LIO40" s="569"/>
      <c r="LIP40" s="569"/>
      <c r="LIQ40" s="569"/>
      <c r="LIR40" s="569"/>
      <c r="LIS40" s="569"/>
      <c r="LIT40" s="569"/>
      <c r="LIU40" s="569"/>
      <c r="LIV40" s="569"/>
      <c r="LIW40" s="569"/>
      <c r="LIX40" s="569"/>
      <c r="LIY40" s="569"/>
      <c r="LIZ40" s="569"/>
      <c r="LJA40" s="569"/>
      <c r="LJB40" s="569"/>
      <c r="LJC40" s="569"/>
      <c r="LJD40" s="569"/>
      <c r="LJE40" s="569"/>
      <c r="LJF40" s="569"/>
      <c r="LJG40" s="569"/>
      <c r="LJH40" s="569"/>
      <c r="LJI40" s="569"/>
      <c r="LJJ40" s="569"/>
      <c r="LJK40" s="569"/>
      <c r="LJL40" s="569"/>
      <c r="LJM40" s="569"/>
      <c r="LJN40" s="569"/>
      <c r="LJO40" s="569"/>
      <c r="LJP40" s="569"/>
      <c r="LJQ40" s="569"/>
      <c r="LJR40" s="569"/>
      <c r="LJS40" s="569"/>
      <c r="LJT40" s="569"/>
      <c r="LJU40" s="569"/>
      <c r="LJV40" s="569"/>
      <c r="LJW40" s="569"/>
      <c r="LJX40" s="569"/>
      <c r="LJY40" s="569"/>
      <c r="LJZ40" s="569"/>
      <c r="LKA40" s="569"/>
      <c r="LKB40" s="569"/>
      <c r="LKC40" s="569"/>
      <c r="LKD40" s="569"/>
      <c r="LKE40" s="569"/>
      <c r="LKF40" s="569"/>
      <c r="LKG40" s="569"/>
      <c r="LKH40" s="569"/>
      <c r="LKI40" s="569"/>
      <c r="LKJ40" s="569"/>
      <c r="LKK40" s="569"/>
      <c r="LKL40" s="569"/>
      <c r="LKM40" s="569"/>
      <c r="LKN40" s="569"/>
      <c r="LKO40" s="569"/>
      <c r="LKP40" s="569"/>
      <c r="LKQ40" s="569"/>
      <c r="LKR40" s="569"/>
      <c r="LKS40" s="569"/>
      <c r="LKT40" s="569"/>
      <c r="LKU40" s="569"/>
      <c r="LKV40" s="569"/>
      <c r="LKW40" s="569"/>
      <c r="LKX40" s="569"/>
      <c r="LKY40" s="569"/>
      <c r="LKZ40" s="569"/>
      <c r="LLA40" s="569"/>
      <c r="LLB40" s="569"/>
      <c r="LLC40" s="569"/>
      <c r="LLD40" s="569"/>
      <c r="LLE40" s="569"/>
      <c r="LLF40" s="569"/>
      <c r="LLG40" s="569"/>
      <c r="LLH40" s="569"/>
      <c r="LLI40" s="569"/>
      <c r="LLJ40" s="569"/>
      <c r="LLK40" s="569"/>
      <c r="LLL40" s="569"/>
      <c r="LLM40" s="569"/>
      <c r="LLN40" s="569"/>
      <c r="LLO40" s="569"/>
      <c r="LLP40" s="569"/>
      <c r="LLQ40" s="569"/>
      <c r="LLR40" s="569"/>
      <c r="LLS40" s="569"/>
      <c r="LLT40" s="569"/>
      <c r="LLU40" s="569"/>
      <c r="LLV40" s="569"/>
      <c r="LLW40" s="569"/>
      <c r="LLX40" s="569"/>
      <c r="LLY40" s="569"/>
      <c r="LLZ40" s="569"/>
      <c r="LMA40" s="569"/>
      <c r="LMB40" s="569"/>
      <c r="LMC40" s="569"/>
      <c r="LMD40" s="569"/>
      <c r="LME40" s="569"/>
      <c r="LMF40" s="569"/>
      <c r="LMG40" s="569"/>
      <c r="LMH40" s="569"/>
      <c r="LMI40" s="569"/>
      <c r="LMJ40" s="569"/>
      <c r="LMK40" s="569"/>
      <c r="LML40" s="569"/>
      <c r="LMM40" s="569"/>
      <c r="LMN40" s="569"/>
      <c r="LMO40" s="569"/>
      <c r="LMP40" s="569"/>
      <c r="LMQ40" s="569"/>
      <c r="LMR40" s="569"/>
      <c r="LMS40" s="569"/>
      <c r="LMT40" s="569"/>
      <c r="LMU40" s="569"/>
      <c r="LMV40" s="569"/>
      <c r="LMW40" s="569"/>
      <c r="LMX40" s="569"/>
      <c r="LMY40" s="569"/>
      <c r="LMZ40" s="569"/>
      <c r="LNA40" s="569"/>
      <c r="LNB40" s="569"/>
      <c r="LNC40" s="569"/>
      <c r="LND40" s="569"/>
      <c r="LNE40" s="569"/>
      <c r="LNF40" s="569"/>
      <c r="LNG40" s="569"/>
      <c r="LNH40" s="569"/>
      <c r="LNI40" s="569"/>
      <c r="LNJ40" s="569"/>
      <c r="LNK40" s="569"/>
      <c r="LNL40" s="569"/>
      <c r="LNM40" s="569"/>
      <c r="LNN40" s="569"/>
      <c r="LNO40" s="569"/>
      <c r="LNP40" s="569"/>
      <c r="LNQ40" s="569"/>
      <c r="LNR40" s="569"/>
      <c r="LNS40" s="569"/>
      <c r="LNT40" s="569"/>
      <c r="LNU40" s="569"/>
      <c r="LNV40" s="569"/>
      <c r="LNW40" s="569"/>
      <c r="LNX40" s="569"/>
      <c r="LNY40" s="569"/>
      <c r="LNZ40" s="569"/>
      <c r="LOA40" s="569"/>
      <c r="LOB40" s="569"/>
      <c r="LOC40" s="569"/>
      <c r="LOD40" s="569"/>
      <c r="LOE40" s="569"/>
      <c r="LOF40" s="569"/>
      <c r="LOG40" s="569"/>
      <c r="LOH40" s="569"/>
      <c r="LOI40" s="569"/>
      <c r="LOJ40" s="569"/>
      <c r="LOK40" s="569"/>
      <c r="LOL40" s="569"/>
      <c r="LOM40" s="569"/>
      <c r="LON40" s="569"/>
      <c r="LOO40" s="569"/>
      <c r="LOP40" s="569"/>
      <c r="LOQ40" s="569"/>
      <c r="LOR40" s="569"/>
      <c r="LOS40" s="569"/>
      <c r="LOT40" s="569"/>
      <c r="LOU40" s="569"/>
      <c r="LOV40" s="569"/>
      <c r="LOW40" s="569"/>
      <c r="LOX40" s="569"/>
      <c r="LOY40" s="569"/>
      <c r="LOZ40" s="569"/>
      <c r="LPA40" s="569"/>
      <c r="LPB40" s="569"/>
      <c r="LPC40" s="569"/>
      <c r="LPD40" s="569"/>
      <c r="LPE40" s="569"/>
      <c r="LPF40" s="569"/>
      <c r="LPG40" s="569"/>
      <c r="LPH40" s="569"/>
      <c r="LPI40" s="569"/>
      <c r="LPJ40" s="569"/>
      <c r="LPK40" s="569"/>
      <c r="LPL40" s="569"/>
      <c r="LPM40" s="569"/>
      <c r="LPN40" s="569"/>
      <c r="LPO40" s="569"/>
      <c r="LPP40" s="569"/>
      <c r="LPQ40" s="569"/>
      <c r="LPR40" s="569"/>
      <c r="LPS40" s="569"/>
      <c r="LPT40" s="569"/>
      <c r="LPU40" s="569"/>
      <c r="LPV40" s="569"/>
      <c r="LPW40" s="569"/>
      <c r="LPX40" s="569"/>
      <c r="LPY40" s="569"/>
      <c r="LPZ40" s="569"/>
      <c r="LQA40" s="569"/>
      <c r="LQB40" s="569"/>
      <c r="LQC40" s="569"/>
      <c r="LQD40" s="569"/>
      <c r="LQE40" s="569"/>
      <c r="LQF40" s="569"/>
      <c r="LQG40" s="569"/>
      <c r="LQH40" s="569"/>
      <c r="LQI40" s="569"/>
      <c r="LQJ40" s="569"/>
      <c r="LQK40" s="569"/>
      <c r="LQL40" s="569"/>
      <c r="LQM40" s="569"/>
      <c r="LQN40" s="569"/>
      <c r="LQO40" s="569"/>
      <c r="LQP40" s="569"/>
      <c r="LQQ40" s="569"/>
      <c r="LQR40" s="569"/>
      <c r="LQS40" s="569"/>
      <c r="LQT40" s="569"/>
      <c r="LQU40" s="569"/>
      <c r="LQV40" s="569"/>
      <c r="LQW40" s="569"/>
      <c r="LQX40" s="569"/>
      <c r="LQY40" s="569"/>
      <c r="LQZ40" s="569"/>
      <c r="LRA40" s="569"/>
      <c r="LRB40" s="569"/>
      <c r="LRC40" s="569"/>
      <c r="LRD40" s="569"/>
      <c r="LRE40" s="569"/>
      <c r="LRF40" s="569"/>
      <c r="LRG40" s="569"/>
      <c r="LRH40" s="569"/>
      <c r="LRI40" s="569"/>
      <c r="LRJ40" s="569"/>
      <c r="LRK40" s="569"/>
      <c r="LRL40" s="569"/>
      <c r="LRM40" s="569"/>
      <c r="LRN40" s="569"/>
      <c r="LRO40" s="569"/>
      <c r="LRP40" s="569"/>
      <c r="LRQ40" s="569"/>
      <c r="LRR40" s="569"/>
      <c r="LRS40" s="569"/>
      <c r="LRT40" s="569"/>
      <c r="LRU40" s="569"/>
      <c r="LRV40" s="569"/>
      <c r="LRW40" s="569"/>
      <c r="LRX40" s="569"/>
      <c r="LRY40" s="569"/>
      <c r="LRZ40" s="569"/>
      <c r="LSA40" s="569"/>
      <c r="LSB40" s="569"/>
      <c r="LSC40" s="569"/>
      <c r="LSD40" s="569"/>
      <c r="LSE40" s="569"/>
      <c r="LSF40" s="569"/>
      <c r="LSG40" s="569"/>
      <c r="LSH40" s="569"/>
      <c r="LSI40" s="569"/>
      <c r="LSJ40" s="569"/>
      <c r="LSK40" s="569"/>
      <c r="LSL40" s="569"/>
      <c r="LSM40" s="569"/>
      <c r="LSN40" s="569"/>
      <c r="LSO40" s="569"/>
      <c r="LSP40" s="569"/>
      <c r="LSQ40" s="569"/>
      <c r="LSR40" s="569"/>
      <c r="LSS40" s="569"/>
      <c r="LST40" s="569"/>
      <c r="LSU40" s="569"/>
      <c r="LSV40" s="569"/>
      <c r="LSW40" s="569"/>
      <c r="LSX40" s="569"/>
      <c r="LSY40" s="569"/>
      <c r="LSZ40" s="569"/>
      <c r="LTA40" s="569"/>
      <c r="LTB40" s="569"/>
      <c r="LTC40" s="569"/>
      <c r="LTD40" s="569"/>
      <c r="LTE40" s="569"/>
      <c r="LTF40" s="569"/>
      <c r="LTG40" s="569"/>
      <c r="LTH40" s="569"/>
      <c r="LTI40" s="569"/>
      <c r="LTJ40" s="569"/>
      <c r="LTK40" s="569"/>
      <c r="LTL40" s="569"/>
      <c r="LTM40" s="569"/>
      <c r="LTN40" s="569"/>
      <c r="LTO40" s="569"/>
      <c r="LTP40" s="569"/>
      <c r="LTQ40" s="569"/>
      <c r="LTR40" s="569"/>
      <c r="LTS40" s="569"/>
      <c r="LTT40" s="569"/>
      <c r="LTU40" s="569"/>
      <c r="LTV40" s="569"/>
      <c r="LTW40" s="569"/>
      <c r="LTX40" s="569"/>
      <c r="LTY40" s="569"/>
      <c r="LTZ40" s="569"/>
      <c r="LUA40" s="569"/>
      <c r="LUB40" s="569"/>
      <c r="LUC40" s="569"/>
      <c r="LUD40" s="569"/>
      <c r="LUE40" s="569"/>
      <c r="LUF40" s="569"/>
      <c r="LUG40" s="569"/>
      <c r="LUH40" s="569"/>
      <c r="LUI40" s="569"/>
      <c r="LUJ40" s="569"/>
      <c r="LUK40" s="569"/>
      <c r="LUL40" s="569"/>
      <c r="LUM40" s="569"/>
      <c r="LUN40" s="569"/>
      <c r="LUO40" s="569"/>
      <c r="LUP40" s="569"/>
      <c r="LUQ40" s="569"/>
      <c r="LUR40" s="569"/>
      <c r="LUS40" s="569"/>
      <c r="LUT40" s="569"/>
      <c r="LUU40" s="569"/>
      <c r="LUV40" s="569"/>
      <c r="LUW40" s="569"/>
      <c r="LUX40" s="569"/>
      <c r="LUY40" s="569"/>
      <c r="LUZ40" s="569"/>
      <c r="LVA40" s="569"/>
      <c r="LVB40" s="569"/>
      <c r="LVC40" s="569"/>
      <c r="LVD40" s="569"/>
      <c r="LVE40" s="569"/>
      <c r="LVF40" s="569"/>
      <c r="LVG40" s="569"/>
      <c r="LVH40" s="569"/>
      <c r="LVI40" s="569"/>
      <c r="LVJ40" s="569"/>
      <c r="LVK40" s="569"/>
      <c r="LVL40" s="569"/>
      <c r="LVM40" s="569"/>
      <c r="LVN40" s="569"/>
      <c r="LVO40" s="569"/>
      <c r="LVP40" s="569"/>
      <c r="LVQ40" s="569"/>
      <c r="LVR40" s="569"/>
      <c r="LVS40" s="569"/>
      <c r="LVT40" s="569"/>
      <c r="LVU40" s="569"/>
      <c r="LVV40" s="569"/>
      <c r="LVW40" s="569"/>
      <c r="LVX40" s="569"/>
      <c r="LVY40" s="569"/>
      <c r="LVZ40" s="569"/>
      <c r="LWA40" s="569"/>
      <c r="LWB40" s="569"/>
      <c r="LWC40" s="569"/>
      <c r="LWD40" s="569"/>
      <c r="LWE40" s="569"/>
      <c r="LWF40" s="569"/>
      <c r="LWG40" s="569"/>
      <c r="LWH40" s="569"/>
      <c r="LWI40" s="569"/>
      <c r="LWJ40" s="569"/>
      <c r="LWK40" s="569"/>
      <c r="LWL40" s="569"/>
      <c r="LWM40" s="569"/>
      <c r="LWN40" s="569"/>
      <c r="LWO40" s="569"/>
      <c r="LWP40" s="569"/>
      <c r="LWQ40" s="569"/>
      <c r="LWR40" s="569"/>
      <c r="LWS40" s="569"/>
      <c r="LWT40" s="569"/>
      <c r="LWU40" s="569"/>
      <c r="LWV40" s="569"/>
      <c r="LWW40" s="569"/>
      <c r="LWX40" s="569"/>
      <c r="LWY40" s="569"/>
      <c r="LWZ40" s="569"/>
      <c r="LXA40" s="569"/>
      <c r="LXB40" s="569"/>
      <c r="LXC40" s="569"/>
      <c r="LXD40" s="569"/>
      <c r="LXE40" s="569"/>
      <c r="LXF40" s="569"/>
      <c r="LXG40" s="569"/>
      <c r="LXH40" s="569"/>
      <c r="LXI40" s="569"/>
      <c r="LXJ40" s="569"/>
      <c r="LXK40" s="569"/>
      <c r="LXL40" s="569"/>
      <c r="LXM40" s="569"/>
      <c r="LXN40" s="569"/>
      <c r="LXO40" s="569"/>
      <c r="LXP40" s="569"/>
      <c r="LXQ40" s="569"/>
      <c r="LXR40" s="569"/>
      <c r="LXS40" s="569"/>
      <c r="LXT40" s="569"/>
      <c r="LXU40" s="569"/>
      <c r="LXV40" s="569"/>
      <c r="LXW40" s="569"/>
      <c r="LXX40" s="569"/>
      <c r="LXY40" s="569"/>
      <c r="LXZ40" s="569"/>
      <c r="LYA40" s="569"/>
      <c r="LYB40" s="569"/>
      <c r="LYC40" s="569"/>
      <c r="LYD40" s="569"/>
      <c r="LYE40" s="569"/>
      <c r="LYF40" s="569"/>
      <c r="LYG40" s="569"/>
      <c r="LYH40" s="569"/>
      <c r="LYI40" s="569"/>
      <c r="LYJ40" s="569"/>
      <c r="LYK40" s="569"/>
      <c r="LYL40" s="569"/>
      <c r="LYM40" s="569"/>
      <c r="LYN40" s="569"/>
      <c r="LYO40" s="569"/>
      <c r="LYP40" s="569"/>
      <c r="LYQ40" s="569"/>
      <c r="LYR40" s="569"/>
      <c r="LYS40" s="569"/>
      <c r="LYT40" s="569"/>
      <c r="LYU40" s="569"/>
      <c r="LYV40" s="569"/>
      <c r="LYW40" s="569"/>
      <c r="LYX40" s="569"/>
      <c r="LYY40" s="569"/>
      <c r="LYZ40" s="569"/>
      <c r="LZA40" s="569"/>
      <c r="LZB40" s="569"/>
      <c r="LZC40" s="569"/>
      <c r="LZD40" s="569"/>
      <c r="LZE40" s="569"/>
      <c r="LZF40" s="569"/>
      <c r="LZG40" s="569"/>
      <c r="LZH40" s="569"/>
      <c r="LZI40" s="569"/>
      <c r="LZJ40" s="569"/>
      <c r="LZK40" s="569"/>
      <c r="LZL40" s="569"/>
      <c r="LZM40" s="569"/>
      <c r="LZN40" s="569"/>
      <c r="LZO40" s="569"/>
      <c r="LZP40" s="569"/>
      <c r="LZQ40" s="569"/>
      <c r="LZR40" s="569"/>
      <c r="LZS40" s="569"/>
      <c r="LZT40" s="569"/>
      <c r="LZU40" s="569"/>
      <c r="LZV40" s="569"/>
      <c r="LZW40" s="569"/>
      <c r="LZX40" s="569"/>
      <c r="LZY40" s="569"/>
      <c r="LZZ40" s="569"/>
      <c r="MAA40" s="569"/>
      <c r="MAB40" s="569"/>
      <c r="MAC40" s="569"/>
      <c r="MAD40" s="569"/>
      <c r="MAE40" s="569"/>
      <c r="MAF40" s="569"/>
      <c r="MAG40" s="569"/>
      <c r="MAH40" s="569"/>
      <c r="MAI40" s="569"/>
      <c r="MAJ40" s="569"/>
      <c r="MAK40" s="569"/>
      <c r="MAL40" s="569"/>
      <c r="MAM40" s="569"/>
      <c r="MAN40" s="569"/>
      <c r="MAO40" s="569"/>
      <c r="MAP40" s="569"/>
      <c r="MAQ40" s="569"/>
      <c r="MAR40" s="569"/>
      <c r="MAS40" s="569"/>
      <c r="MAT40" s="569"/>
      <c r="MAU40" s="569"/>
      <c r="MAV40" s="569"/>
      <c r="MAW40" s="569"/>
      <c r="MAX40" s="569"/>
      <c r="MAY40" s="569"/>
      <c r="MAZ40" s="569"/>
      <c r="MBA40" s="569"/>
      <c r="MBB40" s="569"/>
      <c r="MBC40" s="569"/>
      <c r="MBD40" s="569"/>
      <c r="MBE40" s="569"/>
      <c r="MBF40" s="569"/>
      <c r="MBG40" s="569"/>
      <c r="MBH40" s="569"/>
      <c r="MBI40" s="569"/>
      <c r="MBJ40" s="569"/>
      <c r="MBK40" s="569"/>
      <c r="MBL40" s="569"/>
      <c r="MBM40" s="569"/>
      <c r="MBN40" s="569"/>
      <c r="MBO40" s="569"/>
      <c r="MBP40" s="569"/>
      <c r="MBQ40" s="569"/>
      <c r="MBR40" s="569"/>
      <c r="MBS40" s="569"/>
      <c r="MBT40" s="569"/>
      <c r="MBU40" s="569"/>
      <c r="MBV40" s="569"/>
      <c r="MBW40" s="569"/>
      <c r="MBX40" s="569"/>
      <c r="MBY40" s="569"/>
      <c r="MBZ40" s="569"/>
      <c r="MCA40" s="569"/>
      <c r="MCB40" s="569"/>
      <c r="MCC40" s="569"/>
      <c r="MCD40" s="569"/>
      <c r="MCE40" s="569"/>
      <c r="MCF40" s="569"/>
      <c r="MCG40" s="569"/>
      <c r="MCH40" s="569"/>
      <c r="MCI40" s="569"/>
      <c r="MCJ40" s="569"/>
      <c r="MCK40" s="569"/>
      <c r="MCL40" s="569"/>
      <c r="MCM40" s="569"/>
      <c r="MCN40" s="569"/>
      <c r="MCO40" s="569"/>
      <c r="MCP40" s="569"/>
      <c r="MCQ40" s="569"/>
      <c r="MCR40" s="569"/>
      <c r="MCS40" s="569"/>
      <c r="MCT40" s="569"/>
      <c r="MCU40" s="569"/>
      <c r="MCV40" s="569"/>
      <c r="MCW40" s="569"/>
      <c r="MCX40" s="569"/>
      <c r="MCY40" s="569"/>
      <c r="MCZ40" s="569"/>
      <c r="MDA40" s="569"/>
      <c r="MDB40" s="569"/>
      <c r="MDC40" s="569"/>
      <c r="MDD40" s="569"/>
      <c r="MDE40" s="569"/>
      <c r="MDF40" s="569"/>
      <c r="MDG40" s="569"/>
      <c r="MDH40" s="569"/>
      <c r="MDI40" s="569"/>
      <c r="MDJ40" s="569"/>
      <c r="MDK40" s="569"/>
      <c r="MDL40" s="569"/>
      <c r="MDM40" s="569"/>
      <c r="MDN40" s="569"/>
      <c r="MDO40" s="569"/>
      <c r="MDP40" s="569"/>
      <c r="MDQ40" s="569"/>
      <c r="MDR40" s="569"/>
      <c r="MDS40" s="569"/>
      <c r="MDT40" s="569"/>
      <c r="MDU40" s="569"/>
      <c r="MDV40" s="569"/>
      <c r="MDW40" s="569"/>
      <c r="MDX40" s="569"/>
      <c r="MDY40" s="569"/>
      <c r="MDZ40" s="569"/>
      <c r="MEA40" s="569"/>
      <c r="MEB40" s="569"/>
      <c r="MEC40" s="569"/>
      <c r="MED40" s="569"/>
      <c r="MEE40" s="569"/>
      <c r="MEF40" s="569"/>
      <c r="MEG40" s="569"/>
      <c r="MEH40" s="569"/>
      <c r="MEI40" s="569"/>
      <c r="MEJ40" s="569"/>
      <c r="MEK40" s="569"/>
      <c r="MEL40" s="569"/>
      <c r="MEM40" s="569"/>
      <c r="MEN40" s="569"/>
      <c r="MEO40" s="569"/>
      <c r="MEP40" s="569"/>
      <c r="MEQ40" s="569"/>
      <c r="MER40" s="569"/>
      <c r="MES40" s="569"/>
      <c r="MET40" s="569"/>
      <c r="MEU40" s="569"/>
      <c r="MEV40" s="569"/>
      <c r="MEW40" s="569"/>
      <c r="MEX40" s="569"/>
      <c r="MEY40" s="569"/>
      <c r="MEZ40" s="569"/>
      <c r="MFA40" s="569"/>
      <c r="MFB40" s="569"/>
      <c r="MFC40" s="569"/>
      <c r="MFD40" s="569"/>
      <c r="MFE40" s="569"/>
      <c r="MFF40" s="569"/>
      <c r="MFG40" s="569"/>
      <c r="MFH40" s="569"/>
      <c r="MFI40" s="569"/>
      <c r="MFJ40" s="569"/>
      <c r="MFK40" s="569"/>
      <c r="MFL40" s="569"/>
      <c r="MFM40" s="569"/>
      <c r="MFN40" s="569"/>
      <c r="MFO40" s="569"/>
      <c r="MFP40" s="569"/>
      <c r="MFQ40" s="569"/>
      <c r="MFR40" s="569"/>
      <c r="MFS40" s="569"/>
      <c r="MFT40" s="569"/>
      <c r="MFU40" s="569"/>
      <c r="MFV40" s="569"/>
      <c r="MFW40" s="569"/>
      <c r="MFX40" s="569"/>
      <c r="MFY40" s="569"/>
      <c r="MFZ40" s="569"/>
      <c r="MGA40" s="569"/>
      <c r="MGB40" s="569"/>
      <c r="MGC40" s="569"/>
      <c r="MGD40" s="569"/>
      <c r="MGE40" s="569"/>
      <c r="MGF40" s="569"/>
      <c r="MGG40" s="569"/>
      <c r="MGH40" s="569"/>
      <c r="MGI40" s="569"/>
      <c r="MGJ40" s="569"/>
      <c r="MGK40" s="569"/>
      <c r="MGL40" s="569"/>
      <c r="MGM40" s="569"/>
      <c r="MGN40" s="569"/>
      <c r="MGO40" s="569"/>
      <c r="MGP40" s="569"/>
      <c r="MGQ40" s="569"/>
      <c r="MGR40" s="569"/>
      <c r="MGS40" s="569"/>
      <c r="MGT40" s="569"/>
      <c r="MGU40" s="569"/>
      <c r="MGV40" s="569"/>
      <c r="MGW40" s="569"/>
      <c r="MGX40" s="569"/>
      <c r="MGY40" s="569"/>
      <c r="MGZ40" s="569"/>
      <c r="MHA40" s="569"/>
      <c r="MHB40" s="569"/>
      <c r="MHC40" s="569"/>
      <c r="MHD40" s="569"/>
      <c r="MHE40" s="569"/>
      <c r="MHF40" s="569"/>
      <c r="MHG40" s="569"/>
      <c r="MHH40" s="569"/>
      <c r="MHI40" s="569"/>
      <c r="MHJ40" s="569"/>
      <c r="MHK40" s="569"/>
      <c r="MHL40" s="569"/>
      <c r="MHM40" s="569"/>
      <c r="MHN40" s="569"/>
      <c r="MHO40" s="569"/>
      <c r="MHP40" s="569"/>
      <c r="MHQ40" s="569"/>
      <c r="MHR40" s="569"/>
      <c r="MHS40" s="569"/>
      <c r="MHT40" s="569"/>
      <c r="MHU40" s="569"/>
      <c r="MHV40" s="569"/>
      <c r="MHW40" s="569"/>
      <c r="MHX40" s="569"/>
      <c r="MHY40" s="569"/>
      <c r="MHZ40" s="569"/>
      <c r="MIA40" s="569"/>
      <c r="MIB40" s="569"/>
      <c r="MIC40" s="569"/>
      <c r="MID40" s="569"/>
      <c r="MIE40" s="569"/>
      <c r="MIF40" s="569"/>
      <c r="MIG40" s="569"/>
      <c r="MIH40" s="569"/>
      <c r="MII40" s="569"/>
      <c r="MIJ40" s="569"/>
      <c r="MIK40" s="569"/>
      <c r="MIL40" s="569"/>
      <c r="MIM40" s="569"/>
      <c r="MIN40" s="569"/>
      <c r="MIO40" s="569"/>
      <c r="MIP40" s="569"/>
      <c r="MIQ40" s="569"/>
      <c r="MIR40" s="569"/>
      <c r="MIS40" s="569"/>
      <c r="MIT40" s="569"/>
      <c r="MIU40" s="569"/>
      <c r="MIV40" s="569"/>
      <c r="MIW40" s="569"/>
      <c r="MIX40" s="569"/>
      <c r="MIY40" s="569"/>
      <c r="MIZ40" s="569"/>
      <c r="MJA40" s="569"/>
      <c r="MJB40" s="569"/>
      <c r="MJC40" s="569"/>
      <c r="MJD40" s="569"/>
      <c r="MJE40" s="569"/>
      <c r="MJF40" s="569"/>
      <c r="MJG40" s="569"/>
      <c r="MJH40" s="569"/>
      <c r="MJI40" s="569"/>
      <c r="MJJ40" s="569"/>
      <c r="MJK40" s="569"/>
      <c r="MJL40" s="569"/>
      <c r="MJM40" s="569"/>
      <c r="MJN40" s="569"/>
      <c r="MJO40" s="569"/>
      <c r="MJP40" s="569"/>
      <c r="MJQ40" s="569"/>
      <c r="MJR40" s="569"/>
      <c r="MJS40" s="569"/>
      <c r="MJT40" s="569"/>
      <c r="MJU40" s="569"/>
      <c r="MJV40" s="569"/>
      <c r="MJW40" s="569"/>
      <c r="MJX40" s="569"/>
      <c r="MJY40" s="569"/>
      <c r="MJZ40" s="569"/>
      <c r="MKA40" s="569"/>
      <c r="MKB40" s="569"/>
      <c r="MKC40" s="569"/>
      <c r="MKD40" s="569"/>
      <c r="MKE40" s="569"/>
      <c r="MKF40" s="569"/>
      <c r="MKG40" s="569"/>
      <c r="MKH40" s="569"/>
      <c r="MKI40" s="569"/>
      <c r="MKJ40" s="569"/>
      <c r="MKK40" s="569"/>
      <c r="MKL40" s="569"/>
      <c r="MKM40" s="569"/>
      <c r="MKN40" s="569"/>
      <c r="MKO40" s="569"/>
      <c r="MKP40" s="569"/>
      <c r="MKQ40" s="569"/>
      <c r="MKR40" s="569"/>
      <c r="MKS40" s="569"/>
      <c r="MKT40" s="569"/>
      <c r="MKU40" s="569"/>
      <c r="MKV40" s="569"/>
      <c r="MKW40" s="569"/>
      <c r="MKX40" s="569"/>
      <c r="MKY40" s="569"/>
      <c r="MKZ40" s="569"/>
      <c r="MLA40" s="569"/>
      <c r="MLB40" s="569"/>
      <c r="MLC40" s="569"/>
      <c r="MLD40" s="569"/>
      <c r="MLE40" s="569"/>
      <c r="MLF40" s="569"/>
      <c r="MLG40" s="569"/>
      <c r="MLH40" s="569"/>
      <c r="MLI40" s="569"/>
      <c r="MLJ40" s="569"/>
      <c r="MLK40" s="569"/>
      <c r="MLL40" s="569"/>
      <c r="MLM40" s="569"/>
      <c r="MLN40" s="569"/>
      <c r="MLO40" s="569"/>
      <c r="MLP40" s="569"/>
      <c r="MLQ40" s="569"/>
      <c r="MLR40" s="569"/>
      <c r="MLS40" s="569"/>
      <c r="MLT40" s="569"/>
      <c r="MLU40" s="569"/>
      <c r="MLV40" s="569"/>
      <c r="MLW40" s="569"/>
      <c r="MLX40" s="569"/>
      <c r="MLY40" s="569"/>
      <c r="MLZ40" s="569"/>
      <c r="MMA40" s="569"/>
      <c r="MMB40" s="569"/>
      <c r="MMC40" s="569"/>
      <c r="MMD40" s="569"/>
      <c r="MME40" s="569"/>
      <c r="MMF40" s="569"/>
      <c r="MMG40" s="569"/>
      <c r="MMH40" s="569"/>
      <c r="MMI40" s="569"/>
      <c r="MMJ40" s="569"/>
      <c r="MMK40" s="569"/>
      <c r="MML40" s="569"/>
      <c r="MMM40" s="569"/>
      <c r="MMN40" s="569"/>
      <c r="MMO40" s="569"/>
      <c r="MMP40" s="569"/>
      <c r="MMQ40" s="569"/>
      <c r="MMR40" s="569"/>
      <c r="MMS40" s="569"/>
      <c r="MMT40" s="569"/>
      <c r="MMU40" s="569"/>
      <c r="MMV40" s="569"/>
      <c r="MMW40" s="569"/>
      <c r="MMX40" s="569"/>
      <c r="MMY40" s="569"/>
      <c r="MMZ40" s="569"/>
      <c r="MNA40" s="569"/>
      <c r="MNB40" s="569"/>
      <c r="MNC40" s="569"/>
      <c r="MND40" s="569"/>
      <c r="MNE40" s="569"/>
      <c r="MNF40" s="569"/>
      <c r="MNG40" s="569"/>
      <c r="MNH40" s="569"/>
      <c r="MNI40" s="569"/>
      <c r="MNJ40" s="569"/>
      <c r="MNK40" s="569"/>
      <c r="MNL40" s="569"/>
      <c r="MNM40" s="569"/>
      <c r="MNN40" s="569"/>
      <c r="MNO40" s="569"/>
      <c r="MNP40" s="569"/>
      <c r="MNQ40" s="569"/>
      <c r="MNR40" s="569"/>
      <c r="MNS40" s="569"/>
      <c r="MNT40" s="569"/>
      <c r="MNU40" s="569"/>
      <c r="MNV40" s="569"/>
      <c r="MNW40" s="569"/>
      <c r="MNX40" s="569"/>
      <c r="MNY40" s="569"/>
      <c r="MNZ40" s="569"/>
      <c r="MOA40" s="569"/>
      <c r="MOB40" s="569"/>
      <c r="MOC40" s="569"/>
      <c r="MOD40" s="569"/>
      <c r="MOE40" s="569"/>
      <c r="MOF40" s="569"/>
      <c r="MOG40" s="569"/>
      <c r="MOH40" s="569"/>
      <c r="MOI40" s="569"/>
      <c r="MOJ40" s="569"/>
      <c r="MOK40" s="569"/>
      <c r="MOL40" s="569"/>
      <c r="MOM40" s="569"/>
      <c r="MON40" s="569"/>
      <c r="MOO40" s="569"/>
      <c r="MOP40" s="569"/>
      <c r="MOQ40" s="569"/>
      <c r="MOR40" s="569"/>
      <c r="MOS40" s="569"/>
      <c r="MOT40" s="569"/>
      <c r="MOU40" s="569"/>
      <c r="MOV40" s="569"/>
      <c r="MOW40" s="569"/>
      <c r="MOX40" s="569"/>
      <c r="MOY40" s="569"/>
      <c r="MOZ40" s="569"/>
      <c r="MPA40" s="569"/>
      <c r="MPB40" s="569"/>
      <c r="MPC40" s="569"/>
      <c r="MPD40" s="569"/>
      <c r="MPE40" s="569"/>
      <c r="MPF40" s="569"/>
      <c r="MPG40" s="569"/>
      <c r="MPH40" s="569"/>
      <c r="MPI40" s="569"/>
      <c r="MPJ40" s="569"/>
      <c r="MPK40" s="569"/>
      <c r="MPL40" s="569"/>
      <c r="MPM40" s="569"/>
      <c r="MPN40" s="569"/>
      <c r="MPO40" s="569"/>
      <c r="MPP40" s="569"/>
      <c r="MPQ40" s="569"/>
      <c r="MPR40" s="569"/>
      <c r="MPS40" s="569"/>
      <c r="MPT40" s="569"/>
      <c r="MPU40" s="569"/>
      <c r="MPV40" s="569"/>
      <c r="MPW40" s="569"/>
      <c r="MPX40" s="569"/>
      <c r="MPY40" s="569"/>
      <c r="MPZ40" s="569"/>
      <c r="MQA40" s="569"/>
      <c r="MQB40" s="569"/>
      <c r="MQC40" s="569"/>
      <c r="MQD40" s="569"/>
      <c r="MQE40" s="569"/>
      <c r="MQF40" s="569"/>
      <c r="MQG40" s="569"/>
      <c r="MQH40" s="569"/>
      <c r="MQI40" s="569"/>
      <c r="MQJ40" s="569"/>
      <c r="MQK40" s="569"/>
      <c r="MQL40" s="569"/>
      <c r="MQM40" s="569"/>
      <c r="MQN40" s="569"/>
      <c r="MQO40" s="569"/>
      <c r="MQP40" s="569"/>
      <c r="MQQ40" s="569"/>
      <c r="MQR40" s="569"/>
      <c r="MQS40" s="569"/>
      <c r="MQT40" s="569"/>
      <c r="MQU40" s="569"/>
      <c r="MQV40" s="569"/>
      <c r="MQW40" s="569"/>
      <c r="MQX40" s="569"/>
      <c r="MQY40" s="569"/>
      <c r="MQZ40" s="569"/>
      <c r="MRA40" s="569"/>
      <c r="MRB40" s="569"/>
      <c r="MRC40" s="569"/>
      <c r="MRD40" s="569"/>
      <c r="MRE40" s="569"/>
      <c r="MRF40" s="569"/>
      <c r="MRG40" s="569"/>
      <c r="MRH40" s="569"/>
      <c r="MRI40" s="569"/>
      <c r="MRJ40" s="569"/>
      <c r="MRK40" s="569"/>
      <c r="MRL40" s="569"/>
      <c r="MRM40" s="569"/>
      <c r="MRN40" s="569"/>
      <c r="MRO40" s="569"/>
      <c r="MRP40" s="569"/>
      <c r="MRQ40" s="569"/>
      <c r="MRR40" s="569"/>
      <c r="MRS40" s="569"/>
      <c r="MRT40" s="569"/>
      <c r="MRU40" s="569"/>
      <c r="MRV40" s="569"/>
      <c r="MRW40" s="569"/>
      <c r="MRX40" s="569"/>
      <c r="MRY40" s="569"/>
      <c r="MRZ40" s="569"/>
      <c r="MSA40" s="569"/>
      <c r="MSB40" s="569"/>
      <c r="MSC40" s="569"/>
      <c r="MSD40" s="569"/>
      <c r="MSE40" s="569"/>
      <c r="MSF40" s="569"/>
      <c r="MSG40" s="569"/>
      <c r="MSH40" s="569"/>
      <c r="MSI40" s="569"/>
      <c r="MSJ40" s="569"/>
      <c r="MSK40" s="569"/>
      <c r="MSL40" s="569"/>
      <c r="MSM40" s="569"/>
      <c r="MSN40" s="569"/>
      <c r="MSO40" s="569"/>
      <c r="MSP40" s="569"/>
      <c r="MSQ40" s="569"/>
      <c r="MSR40" s="569"/>
      <c r="MSS40" s="569"/>
      <c r="MST40" s="569"/>
      <c r="MSU40" s="569"/>
      <c r="MSV40" s="569"/>
      <c r="MSW40" s="569"/>
      <c r="MSX40" s="569"/>
      <c r="MSY40" s="569"/>
      <c r="MSZ40" s="569"/>
      <c r="MTA40" s="569"/>
      <c r="MTB40" s="569"/>
      <c r="MTC40" s="569"/>
      <c r="MTD40" s="569"/>
      <c r="MTE40" s="569"/>
      <c r="MTF40" s="569"/>
      <c r="MTG40" s="569"/>
      <c r="MTH40" s="569"/>
      <c r="MTI40" s="569"/>
      <c r="MTJ40" s="569"/>
      <c r="MTK40" s="569"/>
      <c r="MTL40" s="569"/>
      <c r="MTM40" s="569"/>
      <c r="MTN40" s="569"/>
      <c r="MTO40" s="569"/>
      <c r="MTP40" s="569"/>
      <c r="MTQ40" s="569"/>
      <c r="MTR40" s="569"/>
      <c r="MTS40" s="569"/>
      <c r="MTT40" s="569"/>
      <c r="MTU40" s="569"/>
      <c r="MTV40" s="569"/>
      <c r="MTW40" s="569"/>
      <c r="MTX40" s="569"/>
      <c r="MTY40" s="569"/>
      <c r="MTZ40" s="569"/>
      <c r="MUA40" s="569"/>
      <c r="MUB40" s="569"/>
      <c r="MUC40" s="569"/>
      <c r="MUD40" s="569"/>
      <c r="MUE40" s="569"/>
      <c r="MUF40" s="569"/>
      <c r="MUG40" s="569"/>
      <c r="MUH40" s="569"/>
      <c r="MUI40" s="569"/>
      <c r="MUJ40" s="569"/>
      <c r="MUK40" s="569"/>
      <c r="MUL40" s="569"/>
      <c r="MUM40" s="569"/>
      <c r="MUN40" s="569"/>
      <c r="MUO40" s="569"/>
      <c r="MUP40" s="569"/>
      <c r="MUQ40" s="569"/>
      <c r="MUR40" s="569"/>
      <c r="MUS40" s="569"/>
      <c r="MUT40" s="569"/>
      <c r="MUU40" s="569"/>
      <c r="MUV40" s="569"/>
      <c r="MUW40" s="569"/>
      <c r="MUX40" s="569"/>
      <c r="MUY40" s="569"/>
      <c r="MUZ40" s="569"/>
      <c r="MVA40" s="569"/>
      <c r="MVB40" s="569"/>
      <c r="MVC40" s="569"/>
      <c r="MVD40" s="569"/>
      <c r="MVE40" s="569"/>
      <c r="MVF40" s="569"/>
      <c r="MVG40" s="569"/>
      <c r="MVH40" s="569"/>
      <c r="MVI40" s="569"/>
      <c r="MVJ40" s="569"/>
      <c r="MVK40" s="569"/>
      <c r="MVL40" s="569"/>
      <c r="MVM40" s="569"/>
      <c r="MVN40" s="569"/>
      <c r="MVO40" s="569"/>
      <c r="MVP40" s="569"/>
      <c r="MVQ40" s="569"/>
      <c r="MVR40" s="569"/>
      <c r="MVS40" s="569"/>
      <c r="MVT40" s="569"/>
      <c r="MVU40" s="569"/>
      <c r="MVV40" s="569"/>
      <c r="MVW40" s="569"/>
      <c r="MVX40" s="569"/>
      <c r="MVY40" s="569"/>
      <c r="MVZ40" s="569"/>
      <c r="MWA40" s="569"/>
      <c r="MWB40" s="569"/>
      <c r="MWC40" s="569"/>
      <c r="MWD40" s="569"/>
      <c r="MWE40" s="569"/>
      <c r="MWF40" s="569"/>
      <c r="MWG40" s="569"/>
      <c r="MWH40" s="569"/>
      <c r="MWI40" s="569"/>
      <c r="MWJ40" s="569"/>
      <c r="MWK40" s="569"/>
      <c r="MWL40" s="569"/>
      <c r="MWM40" s="569"/>
      <c r="MWN40" s="569"/>
      <c r="MWO40" s="569"/>
      <c r="MWP40" s="569"/>
      <c r="MWQ40" s="569"/>
      <c r="MWR40" s="569"/>
      <c r="MWS40" s="569"/>
      <c r="MWT40" s="569"/>
      <c r="MWU40" s="569"/>
      <c r="MWV40" s="569"/>
      <c r="MWW40" s="569"/>
      <c r="MWX40" s="569"/>
      <c r="MWY40" s="569"/>
      <c r="MWZ40" s="569"/>
      <c r="MXA40" s="569"/>
      <c r="MXB40" s="569"/>
      <c r="MXC40" s="569"/>
      <c r="MXD40" s="569"/>
      <c r="MXE40" s="569"/>
      <c r="MXF40" s="569"/>
      <c r="MXG40" s="569"/>
      <c r="MXH40" s="569"/>
      <c r="MXI40" s="569"/>
      <c r="MXJ40" s="569"/>
      <c r="MXK40" s="569"/>
      <c r="MXL40" s="569"/>
      <c r="MXM40" s="569"/>
      <c r="MXN40" s="569"/>
      <c r="MXO40" s="569"/>
      <c r="MXP40" s="569"/>
      <c r="MXQ40" s="569"/>
      <c r="MXR40" s="569"/>
      <c r="MXS40" s="569"/>
      <c r="MXT40" s="569"/>
      <c r="MXU40" s="569"/>
      <c r="MXV40" s="569"/>
      <c r="MXW40" s="569"/>
      <c r="MXX40" s="569"/>
      <c r="MXY40" s="569"/>
      <c r="MXZ40" s="569"/>
      <c r="MYA40" s="569"/>
      <c r="MYB40" s="569"/>
      <c r="MYC40" s="569"/>
      <c r="MYD40" s="569"/>
      <c r="MYE40" s="569"/>
      <c r="MYF40" s="569"/>
      <c r="MYG40" s="569"/>
      <c r="MYH40" s="569"/>
      <c r="MYI40" s="569"/>
      <c r="MYJ40" s="569"/>
      <c r="MYK40" s="569"/>
      <c r="MYL40" s="569"/>
      <c r="MYM40" s="569"/>
      <c r="MYN40" s="569"/>
      <c r="MYO40" s="569"/>
      <c r="MYP40" s="569"/>
      <c r="MYQ40" s="569"/>
      <c r="MYR40" s="569"/>
      <c r="MYS40" s="569"/>
      <c r="MYT40" s="569"/>
      <c r="MYU40" s="569"/>
      <c r="MYV40" s="569"/>
      <c r="MYW40" s="569"/>
      <c r="MYX40" s="569"/>
      <c r="MYY40" s="569"/>
      <c r="MYZ40" s="569"/>
      <c r="MZA40" s="569"/>
      <c r="MZB40" s="569"/>
      <c r="MZC40" s="569"/>
      <c r="MZD40" s="569"/>
      <c r="MZE40" s="569"/>
      <c r="MZF40" s="569"/>
      <c r="MZG40" s="569"/>
      <c r="MZH40" s="569"/>
      <c r="MZI40" s="569"/>
      <c r="MZJ40" s="569"/>
      <c r="MZK40" s="569"/>
      <c r="MZL40" s="569"/>
      <c r="MZM40" s="569"/>
      <c r="MZN40" s="569"/>
      <c r="MZO40" s="569"/>
      <c r="MZP40" s="569"/>
      <c r="MZQ40" s="569"/>
      <c r="MZR40" s="569"/>
      <c r="MZS40" s="569"/>
      <c r="MZT40" s="569"/>
      <c r="MZU40" s="569"/>
      <c r="MZV40" s="569"/>
      <c r="MZW40" s="569"/>
      <c r="MZX40" s="569"/>
      <c r="MZY40" s="569"/>
      <c r="MZZ40" s="569"/>
      <c r="NAA40" s="569"/>
      <c r="NAB40" s="569"/>
      <c r="NAC40" s="569"/>
      <c r="NAD40" s="569"/>
      <c r="NAE40" s="569"/>
      <c r="NAF40" s="569"/>
      <c r="NAG40" s="569"/>
      <c r="NAH40" s="569"/>
      <c r="NAI40" s="569"/>
      <c r="NAJ40" s="569"/>
      <c r="NAK40" s="569"/>
      <c r="NAL40" s="569"/>
      <c r="NAM40" s="569"/>
      <c r="NAN40" s="569"/>
      <c r="NAO40" s="569"/>
      <c r="NAP40" s="569"/>
      <c r="NAQ40" s="569"/>
      <c r="NAR40" s="569"/>
      <c r="NAS40" s="569"/>
      <c r="NAT40" s="569"/>
      <c r="NAU40" s="569"/>
      <c r="NAV40" s="569"/>
      <c r="NAW40" s="569"/>
      <c r="NAX40" s="569"/>
      <c r="NAY40" s="569"/>
      <c r="NAZ40" s="569"/>
      <c r="NBA40" s="569"/>
      <c r="NBB40" s="569"/>
      <c r="NBC40" s="569"/>
      <c r="NBD40" s="569"/>
      <c r="NBE40" s="569"/>
      <c r="NBF40" s="569"/>
      <c r="NBG40" s="569"/>
      <c r="NBH40" s="569"/>
      <c r="NBI40" s="569"/>
      <c r="NBJ40" s="569"/>
      <c r="NBK40" s="569"/>
      <c r="NBL40" s="569"/>
      <c r="NBM40" s="569"/>
      <c r="NBN40" s="569"/>
      <c r="NBO40" s="569"/>
      <c r="NBP40" s="569"/>
      <c r="NBQ40" s="569"/>
      <c r="NBR40" s="569"/>
      <c r="NBS40" s="569"/>
      <c r="NBT40" s="569"/>
      <c r="NBU40" s="569"/>
      <c r="NBV40" s="569"/>
      <c r="NBW40" s="569"/>
      <c r="NBX40" s="569"/>
      <c r="NBY40" s="569"/>
      <c r="NBZ40" s="569"/>
      <c r="NCA40" s="569"/>
      <c r="NCB40" s="569"/>
      <c r="NCC40" s="569"/>
      <c r="NCD40" s="569"/>
      <c r="NCE40" s="569"/>
      <c r="NCF40" s="569"/>
      <c r="NCG40" s="569"/>
      <c r="NCH40" s="569"/>
      <c r="NCI40" s="569"/>
      <c r="NCJ40" s="569"/>
      <c r="NCK40" s="569"/>
      <c r="NCL40" s="569"/>
      <c r="NCM40" s="569"/>
      <c r="NCN40" s="569"/>
      <c r="NCO40" s="569"/>
      <c r="NCP40" s="569"/>
      <c r="NCQ40" s="569"/>
      <c r="NCR40" s="569"/>
      <c r="NCS40" s="569"/>
      <c r="NCT40" s="569"/>
      <c r="NCU40" s="569"/>
      <c r="NCV40" s="569"/>
      <c r="NCW40" s="569"/>
      <c r="NCX40" s="569"/>
      <c r="NCY40" s="569"/>
      <c r="NCZ40" s="569"/>
      <c r="NDA40" s="569"/>
      <c r="NDB40" s="569"/>
      <c r="NDC40" s="569"/>
      <c r="NDD40" s="569"/>
      <c r="NDE40" s="569"/>
      <c r="NDF40" s="569"/>
      <c r="NDG40" s="569"/>
      <c r="NDH40" s="569"/>
      <c r="NDI40" s="569"/>
      <c r="NDJ40" s="569"/>
      <c r="NDK40" s="569"/>
      <c r="NDL40" s="569"/>
      <c r="NDM40" s="569"/>
      <c r="NDN40" s="569"/>
      <c r="NDO40" s="569"/>
      <c r="NDP40" s="569"/>
      <c r="NDQ40" s="569"/>
      <c r="NDR40" s="569"/>
      <c r="NDS40" s="569"/>
      <c r="NDT40" s="569"/>
      <c r="NDU40" s="569"/>
      <c r="NDV40" s="569"/>
      <c r="NDW40" s="569"/>
      <c r="NDX40" s="569"/>
      <c r="NDY40" s="569"/>
      <c r="NDZ40" s="569"/>
      <c r="NEA40" s="569"/>
      <c r="NEB40" s="569"/>
      <c r="NEC40" s="569"/>
      <c r="NED40" s="569"/>
      <c r="NEE40" s="569"/>
      <c r="NEF40" s="569"/>
      <c r="NEG40" s="569"/>
      <c r="NEH40" s="569"/>
      <c r="NEI40" s="569"/>
      <c r="NEJ40" s="569"/>
      <c r="NEK40" s="569"/>
      <c r="NEL40" s="569"/>
      <c r="NEM40" s="569"/>
      <c r="NEN40" s="569"/>
      <c r="NEO40" s="569"/>
      <c r="NEP40" s="569"/>
      <c r="NEQ40" s="569"/>
      <c r="NER40" s="569"/>
      <c r="NES40" s="569"/>
      <c r="NET40" s="569"/>
      <c r="NEU40" s="569"/>
      <c r="NEV40" s="569"/>
      <c r="NEW40" s="569"/>
      <c r="NEX40" s="569"/>
      <c r="NEY40" s="569"/>
      <c r="NEZ40" s="569"/>
      <c r="NFA40" s="569"/>
      <c r="NFB40" s="569"/>
      <c r="NFC40" s="569"/>
      <c r="NFD40" s="569"/>
      <c r="NFE40" s="569"/>
      <c r="NFF40" s="569"/>
      <c r="NFG40" s="569"/>
      <c r="NFH40" s="569"/>
      <c r="NFI40" s="569"/>
      <c r="NFJ40" s="569"/>
      <c r="NFK40" s="569"/>
      <c r="NFL40" s="569"/>
      <c r="NFM40" s="569"/>
      <c r="NFN40" s="569"/>
      <c r="NFO40" s="569"/>
      <c r="NFP40" s="569"/>
      <c r="NFQ40" s="569"/>
      <c r="NFR40" s="569"/>
      <c r="NFS40" s="569"/>
      <c r="NFT40" s="569"/>
      <c r="NFU40" s="569"/>
      <c r="NFV40" s="569"/>
      <c r="NFW40" s="569"/>
      <c r="NFX40" s="569"/>
      <c r="NFY40" s="569"/>
      <c r="NFZ40" s="569"/>
      <c r="NGA40" s="569"/>
      <c r="NGB40" s="569"/>
      <c r="NGC40" s="569"/>
      <c r="NGD40" s="569"/>
      <c r="NGE40" s="569"/>
      <c r="NGF40" s="569"/>
      <c r="NGG40" s="569"/>
      <c r="NGH40" s="569"/>
      <c r="NGI40" s="569"/>
      <c r="NGJ40" s="569"/>
      <c r="NGK40" s="569"/>
      <c r="NGL40" s="569"/>
      <c r="NGM40" s="569"/>
      <c r="NGN40" s="569"/>
      <c r="NGO40" s="569"/>
      <c r="NGP40" s="569"/>
      <c r="NGQ40" s="569"/>
      <c r="NGR40" s="569"/>
      <c r="NGS40" s="569"/>
      <c r="NGT40" s="569"/>
      <c r="NGU40" s="569"/>
      <c r="NGV40" s="569"/>
      <c r="NGW40" s="569"/>
      <c r="NGX40" s="569"/>
      <c r="NGY40" s="569"/>
      <c r="NGZ40" s="569"/>
      <c r="NHA40" s="569"/>
      <c r="NHB40" s="569"/>
      <c r="NHC40" s="569"/>
      <c r="NHD40" s="569"/>
      <c r="NHE40" s="569"/>
      <c r="NHF40" s="569"/>
      <c r="NHG40" s="569"/>
      <c r="NHH40" s="569"/>
      <c r="NHI40" s="569"/>
      <c r="NHJ40" s="569"/>
      <c r="NHK40" s="569"/>
      <c r="NHL40" s="569"/>
      <c r="NHM40" s="569"/>
      <c r="NHN40" s="569"/>
      <c r="NHO40" s="569"/>
      <c r="NHP40" s="569"/>
      <c r="NHQ40" s="569"/>
      <c r="NHR40" s="569"/>
      <c r="NHS40" s="569"/>
      <c r="NHT40" s="569"/>
      <c r="NHU40" s="569"/>
      <c r="NHV40" s="569"/>
      <c r="NHW40" s="569"/>
      <c r="NHX40" s="569"/>
      <c r="NHY40" s="569"/>
      <c r="NHZ40" s="569"/>
      <c r="NIA40" s="569"/>
      <c r="NIB40" s="569"/>
      <c r="NIC40" s="569"/>
      <c r="NID40" s="569"/>
      <c r="NIE40" s="569"/>
      <c r="NIF40" s="569"/>
      <c r="NIG40" s="569"/>
      <c r="NIH40" s="569"/>
      <c r="NII40" s="569"/>
      <c r="NIJ40" s="569"/>
      <c r="NIK40" s="569"/>
      <c r="NIL40" s="569"/>
      <c r="NIM40" s="569"/>
      <c r="NIN40" s="569"/>
      <c r="NIO40" s="569"/>
      <c r="NIP40" s="569"/>
      <c r="NIQ40" s="569"/>
      <c r="NIR40" s="569"/>
      <c r="NIS40" s="569"/>
      <c r="NIT40" s="569"/>
      <c r="NIU40" s="569"/>
      <c r="NIV40" s="569"/>
      <c r="NIW40" s="569"/>
      <c r="NIX40" s="569"/>
      <c r="NIY40" s="569"/>
      <c r="NIZ40" s="569"/>
      <c r="NJA40" s="569"/>
      <c r="NJB40" s="569"/>
      <c r="NJC40" s="569"/>
      <c r="NJD40" s="569"/>
      <c r="NJE40" s="569"/>
      <c r="NJF40" s="569"/>
      <c r="NJG40" s="569"/>
      <c r="NJH40" s="569"/>
      <c r="NJI40" s="569"/>
      <c r="NJJ40" s="569"/>
      <c r="NJK40" s="569"/>
      <c r="NJL40" s="569"/>
      <c r="NJM40" s="569"/>
      <c r="NJN40" s="569"/>
      <c r="NJO40" s="569"/>
      <c r="NJP40" s="569"/>
      <c r="NJQ40" s="569"/>
      <c r="NJR40" s="569"/>
      <c r="NJS40" s="569"/>
      <c r="NJT40" s="569"/>
      <c r="NJU40" s="569"/>
      <c r="NJV40" s="569"/>
      <c r="NJW40" s="569"/>
      <c r="NJX40" s="569"/>
      <c r="NJY40" s="569"/>
      <c r="NJZ40" s="569"/>
      <c r="NKA40" s="569"/>
      <c r="NKB40" s="569"/>
      <c r="NKC40" s="569"/>
      <c r="NKD40" s="569"/>
      <c r="NKE40" s="569"/>
      <c r="NKF40" s="569"/>
      <c r="NKG40" s="569"/>
      <c r="NKH40" s="569"/>
      <c r="NKI40" s="569"/>
      <c r="NKJ40" s="569"/>
      <c r="NKK40" s="569"/>
      <c r="NKL40" s="569"/>
      <c r="NKM40" s="569"/>
      <c r="NKN40" s="569"/>
      <c r="NKO40" s="569"/>
      <c r="NKP40" s="569"/>
      <c r="NKQ40" s="569"/>
      <c r="NKR40" s="569"/>
      <c r="NKS40" s="569"/>
      <c r="NKT40" s="569"/>
      <c r="NKU40" s="569"/>
      <c r="NKV40" s="569"/>
      <c r="NKW40" s="569"/>
      <c r="NKX40" s="569"/>
      <c r="NKY40" s="569"/>
      <c r="NKZ40" s="569"/>
      <c r="NLA40" s="569"/>
      <c r="NLB40" s="569"/>
      <c r="NLC40" s="569"/>
      <c r="NLD40" s="569"/>
      <c r="NLE40" s="569"/>
      <c r="NLF40" s="569"/>
      <c r="NLG40" s="569"/>
      <c r="NLH40" s="569"/>
      <c r="NLI40" s="569"/>
      <c r="NLJ40" s="569"/>
      <c r="NLK40" s="569"/>
      <c r="NLL40" s="569"/>
      <c r="NLM40" s="569"/>
      <c r="NLN40" s="569"/>
      <c r="NLO40" s="569"/>
      <c r="NLP40" s="569"/>
      <c r="NLQ40" s="569"/>
      <c r="NLR40" s="569"/>
      <c r="NLS40" s="569"/>
      <c r="NLT40" s="569"/>
      <c r="NLU40" s="569"/>
      <c r="NLV40" s="569"/>
      <c r="NLW40" s="569"/>
      <c r="NLX40" s="569"/>
      <c r="NLY40" s="569"/>
      <c r="NLZ40" s="569"/>
      <c r="NMA40" s="569"/>
      <c r="NMB40" s="569"/>
      <c r="NMC40" s="569"/>
      <c r="NMD40" s="569"/>
      <c r="NME40" s="569"/>
      <c r="NMF40" s="569"/>
      <c r="NMG40" s="569"/>
      <c r="NMH40" s="569"/>
      <c r="NMI40" s="569"/>
      <c r="NMJ40" s="569"/>
      <c r="NMK40" s="569"/>
      <c r="NML40" s="569"/>
      <c r="NMM40" s="569"/>
      <c r="NMN40" s="569"/>
      <c r="NMO40" s="569"/>
      <c r="NMP40" s="569"/>
      <c r="NMQ40" s="569"/>
      <c r="NMR40" s="569"/>
      <c r="NMS40" s="569"/>
      <c r="NMT40" s="569"/>
      <c r="NMU40" s="569"/>
      <c r="NMV40" s="569"/>
      <c r="NMW40" s="569"/>
      <c r="NMX40" s="569"/>
      <c r="NMY40" s="569"/>
      <c r="NMZ40" s="569"/>
      <c r="NNA40" s="569"/>
      <c r="NNB40" s="569"/>
      <c r="NNC40" s="569"/>
      <c r="NND40" s="569"/>
      <c r="NNE40" s="569"/>
      <c r="NNF40" s="569"/>
      <c r="NNG40" s="569"/>
      <c r="NNH40" s="569"/>
      <c r="NNI40" s="569"/>
      <c r="NNJ40" s="569"/>
      <c r="NNK40" s="569"/>
      <c r="NNL40" s="569"/>
      <c r="NNM40" s="569"/>
      <c r="NNN40" s="569"/>
      <c r="NNO40" s="569"/>
      <c r="NNP40" s="569"/>
      <c r="NNQ40" s="569"/>
      <c r="NNR40" s="569"/>
      <c r="NNS40" s="569"/>
      <c r="NNT40" s="569"/>
      <c r="NNU40" s="569"/>
      <c r="NNV40" s="569"/>
      <c r="NNW40" s="569"/>
      <c r="NNX40" s="569"/>
      <c r="NNY40" s="569"/>
      <c r="NNZ40" s="569"/>
      <c r="NOA40" s="569"/>
      <c r="NOB40" s="569"/>
      <c r="NOC40" s="569"/>
      <c r="NOD40" s="569"/>
      <c r="NOE40" s="569"/>
      <c r="NOF40" s="569"/>
      <c r="NOG40" s="569"/>
      <c r="NOH40" s="569"/>
      <c r="NOI40" s="569"/>
      <c r="NOJ40" s="569"/>
      <c r="NOK40" s="569"/>
      <c r="NOL40" s="569"/>
      <c r="NOM40" s="569"/>
      <c r="NON40" s="569"/>
      <c r="NOO40" s="569"/>
      <c r="NOP40" s="569"/>
      <c r="NOQ40" s="569"/>
      <c r="NOR40" s="569"/>
      <c r="NOS40" s="569"/>
      <c r="NOT40" s="569"/>
      <c r="NOU40" s="569"/>
      <c r="NOV40" s="569"/>
      <c r="NOW40" s="569"/>
      <c r="NOX40" s="569"/>
      <c r="NOY40" s="569"/>
      <c r="NOZ40" s="569"/>
      <c r="NPA40" s="569"/>
      <c r="NPB40" s="569"/>
      <c r="NPC40" s="569"/>
      <c r="NPD40" s="569"/>
      <c r="NPE40" s="569"/>
      <c r="NPF40" s="569"/>
      <c r="NPG40" s="569"/>
      <c r="NPH40" s="569"/>
      <c r="NPI40" s="569"/>
      <c r="NPJ40" s="569"/>
      <c r="NPK40" s="569"/>
      <c r="NPL40" s="569"/>
      <c r="NPM40" s="569"/>
      <c r="NPN40" s="569"/>
      <c r="NPO40" s="569"/>
      <c r="NPP40" s="569"/>
      <c r="NPQ40" s="569"/>
      <c r="NPR40" s="569"/>
      <c r="NPS40" s="569"/>
      <c r="NPT40" s="569"/>
      <c r="NPU40" s="569"/>
      <c r="NPV40" s="569"/>
      <c r="NPW40" s="569"/>
      <c r="NPX40" s="569"/>
      <c r="NPY40" s="569"/>
      <c r="NPZ40" s="569"/>
      <c r="NQA40" s="569"/>
      <c r="NQB40" s="569"/>
      <c r="NQC40" s="569"/>
      <c r="NQD40" s="569"/>
      <c r="NQE40" s="569"/>
      <c r="NQF40" s="569"/>
      <c r="NQG40" s="569"/>
      <c r="NQH40" s="569"/>
      <c r="NQI40" s="569"/>
      <c r="NQJ40" s="569"/>
      <c r="NQK40" s="569"/>
      <c r="NQL40" s="569"/>
      <c r="NQM40" s="569"/>
      <c r="NQN40" s="569"/>
      <c r="NQO40" s="569"/>
      <c r="NQP40" s="569"/>
      <c r="NQQ40" s="569"/>
      <c r="NQR40" s="569"/>
      <c r="NQS40" s="569"/>
      <c r="NQT40" s="569"/>
      <c r="NQU40" s="569"/>
      <c r="NQV40" s="569"/>
      <c r="NQW40" s="569"/>
      <c r="NQX40" s="569"/>
      <c r="NQY40" s="569"/>
      <c r="NQZ40" s="569"/>
      <c r="NRA40" s="569"/>
      <c r="NRB40" s="569"/>
      <c r="NRC40" s="569"/>
      <c r="NRD40" s="569"/>
      <c r="NRE40" s="569"/>
      <c r="NRF40" s="569"/>
      <c r="NRG40" s="569"/>
      <c r="NRH40" s="569"/>
      <c r="NRI40" s="569"/>
      <c r="NRJ40" s="569"/>
      <c r="NRK40" s="569"/>
      <c r="NRL40" s="569"/>
      <c r="NRM40" s="569"/>
      <c r="NRN40" s="569"/>
      <c r="NRO40" s="569"/>
      <c r="NRP40" s="569"/>
      <c r="NRQ40" s="569"/>
      <c r="NRR40" s="569"/>
      <c r="NRS40" s="569"/>
      <c r="NRT40" s="569"/>
      <c r="NRU40" s="569"/>
      <c r="NRV40" s="569"/>
      <c r="NRW40" s="569"/>
      <c r="NRX40" s="569"/>
      <c r="NRY40" s="569"/>
      <c r="NRZ40" s="569"/>
      <c r="NSA40" s="569"/>
      <c r="NSB40" s="569"/>
      <c r="NSC40" s="569"/>
      <c r="NSD40" s="569"/>
      <c r="NSE40" s="569"/>
      <c r="NSF40" s="569"/>
      <c r="NSG40" s="569"/>
      <c r="NSH40" s="569"/>
      <c r="NSI40" s="569"/>
      <c r="NSJ40" s="569"/>
      <c r="NSK40" s="569"/>
      <c r="NSL40" s="569"/>
      <c r="NSM40" s="569"/>
      <c r="NSN40" s="569"/>
      <c r="NSO40" s="569"/>
      <c r="NSP40" s="569"/>
      <c r="NSQ40" s="569"/>
      <c r="NSR40" s="569"/>
      <c r="NSS40" s="569"/>
      <c r="NST40" s="569"/>
      <c r="NSU40" s="569"/>
      <c r="NSV40" s="569"/>
      <c r="NSW40" s="569"/>
      <c r="NSX40" s="569"/>
      <c r="NSY40" s="569"/>
      <c r="NSZ40" s="569"/>
      <c r="NTA40" s="569"/>
      <c r="NTB40" s="569"/>
      <c r="NTC40" s="569"/>
      <c r="NTD40" s="569"/>
      <c r="NTE40" s="569"/>
      <c r="NTF40" s="569"/>
      <c r="NTG40" s="569"/>
      <c r="NTH40" s="569"/>
      <c r="NTI40" s="569"/>
      <c r="NTJ40" s="569"/>
      <c r="NTK40" s="569"/>
      <c r="NTL40" s="569"/>
      <c r="NTM40" s="569"/>
      <c r="NTN40" s="569"/>
      <c r="NTO40" s="569"/>
      <c r="NTP40" s="569"/>
      <c r="NTQ40" s="569"/>
      <c r="NTR40" s="569"/>
      <c r="NTS40" s="569"/>
      <c r="NTT40" s="569"/>
      <c r="NTU40" s="569"/>
      <c r="NTV40" s="569"/>
      <c r="NTW40" s="569"/>
      <c r="NTX40" s="569"/>
      <c r="NTY40" s="569"/>
      <c r="NTZ40" s="569"/>
      <c r="NUA40" s="569"/>
      <c r="NUB40" s="569"/>
      <c r="NUC40" s="569"/>
      <c r="NUD40" s="569"/>
      <c r="NUE40" s="569"/>
      <c r="NUF40" s="569"/>
      <c r="NUG40" s="569"/>
      <c r="NUH40" s="569"/>
      <c r="NUI40" s="569"/>
      <c r="NUJ40" s="569"/>
      <c r="NUK40" s="569"/>
      <c r="NUL40" s="569"/>
      <c r="NUM40" s="569"/>
      <c r="NUN40" s="569"/>
      <c r="NUO40" s="569"/>
      <c r="NUP40" s="569"/>
      <c r="NUQ40" s="569"/>
      <c r="NUR40" s="569"/>
      <c r="NUS40" s="569"/>
      <c r="NUT40" s="569"/>
      <c r="NUU40" s="569"/>
      <c r="NUV40" s="569"/>
      <c r="NUW40" s="569"/>
      <c r="NUX40" s="569"/>
      <c r="NUY40" s="569"/>
      <c r="NUZ40" s="569"/>
      <c r="NVA40" s="569"/>
      <c r="NVB40" s="569"/>
      <c r="NVC40" s="569"/>
      <c r="NVD40" s="569"/>
      <c r="NVE40" s="569"/>
      <c r="NVF40" s="569"/>
      <c r="NVG40" s="569"/>
      <c r="NVH40" s="569"/>
      <c r="NVI40" s="569"/>
      <c r="NVJ40" s="569"/>
      <c r="NVK40" s="569"/>
      <c r="NVL40" s="569"/>
      <c r="NVM40" s="569"/>
      <c r="NVN40" s="569"/>
      <c r="NVO40" s="569"/>
      <c r="NVP40" s="569"/>
      <c r="NVQ40" s="569"/>
      <c r="NVR40" s="569"/>
      <c r="NVS40" s="569"/>
      <c r="NVT40" s="569"/>
      <c r="NVU40" s="569"/>
      <c r="NVV40" s="569"/>
      <c r="NVW40" s="569"/>
      <c r="NVX40" s="569"/>
      <c r="NVY40" s="569"/>
      <c r="NVZ40" s="569"/>
      <c r="NWA40" s="569"/>
      <c r="NWB40" s="569"/>
      <c r="NWC40" s="569"/>
      <c r="NWD40" s="569"/>
      <c r="NWE40" s="569"/>
      <c r="NWF40" s="569"/>
      <c r="NWG40" s="569"/>
      <c r="NWH40" s="569"/>
      <c r="NWI40" s="569"/>
      <c r="NWJ40" s="569"/>
      <c r="NWK40" s="569"/>
      <c r="NWL40" s="569"/>
      <c r="NWM40" s="569"/>
      <c r="NWN40" s="569"/>
      <c r="NWO40" s="569"/>
      <c r="NWP40" s="569"/>
      <c r="NWQ40" s="569"/>
      <c r="NWR40" s="569"/>
      <c r="NWS40" s="569"/>
      <c r="NWT40" s="569"/>
      <c r="NWU40" s="569"/>
      <c r="NWV40" s="569"/>
      <c r="NWW40" s="569"/>
      <c r="NWX40" s="569"/>
      <c r="NWY40" s="569"/>
      <c r="NWZ40" s="569"/>
      <c r="NXA40" s="569"/>
      <c r="NXB40" s="569"/>
      <c r="NXC40" s="569"/>
      <c r="NXD40" s="569"/>
      <c r="NXE40" s="569"/>
      <c r="NXF40" s="569"/>
      <c r="NXG40" s="569"/>
      <c r="NXH40" s="569"/>
      <c r="NXI40" s="569"/>
      <c r="NXJ40" s="569"/>
      <c r="NXK40" s="569"/>
      <c r="NXL40" s="569"/>
      <c r="NXM40" s="569"/>
      <c r="NXN40" s="569"/>
      <c r="NXO40" s="569"/>
      <c r="NXP40" s="569"/>
      <c r="NXQ40" s="569"/>
      <c r="NXR40" s="569"/>
      <c r="NXS40" s="569"/>
      <c r="NXT40" s="569"/>
      <c r="NXU40" s="569"/>
      <c r="NXV40" s="569"/>
      <c r="NXW40" s="569"/>
      <c r="NXX40" s="569"/>
      <c r="NXY40" s="569"/>
      <c r="NXZ40" s="569"/>
      <c r="NYA40" s="569"/>
      <c r="NYB40" s="569"/>
      <c r="NYC40" s="569"/>
      <c r="NYD40" s="569"/>
      <c r="NYE40" s="569"/>
      <c r="NYF40" s="569"/>
      <c r="NYG40" s="569"/>
      <c r="NYH40" s="569"/>
      <c r="NYI40" s="569"/>
      <c r="NYJ40" s="569"/>
      <c r="NYK40" s="569"/>
      <c r="NYL40" s="569"/>
      <c r="NYM40" s="569"/>
      <c r="NYN40" s="569"/>
      <c r="NYO40" s="569"/>
      <c r="NYP40" s="569"/>
      <c r="NYQ40" s="569"/>
      <c r="NYR40" s="569"/>
      <c r="NYS40" s="569"/>
      <c r="NYT40" s="569"/>
      <c r="NYU40" s="569"/>
      <c r="NYV40" s="569"/>
      <c r="NYW40" s="569"/>
      <c r="NYX40" s="569"/>
      <c r="NYY40" s="569"/>
      <c r="NYZ40" s="569"/>
      <c r="NZA40" s="569"/>
      <c r="NZB40" s="569"/>
      <c r="NZC40" s="569"/>
      <c r="NZD40" s="569"/>
      <c r="NZE40" s="569"/>
      <c r="NZF40" s="569"/>
      <c r="NZG40" s="569"/>
      <c r="NZH40" s="569"/>
      <c r="NZI40" s="569"/>
      <c r="NZJ40" s="569"/>
      <c r="NZK40" s="569"/>
      <c r="NZL40" s="569"/>
      <c r="NZM40" s="569"/>
      <c r="NZN40" s="569"/>
      <c r="NZO40" s="569"/>
      <c r="NZP40" s="569"/>
      <c r="NZQ40" s="569"/>
      <c r="NZR40" s="569"/>
      <c r="NZS40" s="569"/>
      <c r="NZT40" s="569"/>
      <c r="NZU40" s="569"/>
      <c r="NZV40" s="569"/>
      <c r="NZW40" s="569"/>
      <c r="NZX40" s="569"/>
      <c r="NZY40" s="569"/>
      <c r="NZZ40" s="569"/>
      <c r="OAA40" s="569"/>
      <c r="OAB40" s="569"/>
      <c r="OAC40" s="569"/>
      <c r="OAD40" s="569"/>
      <c r="OAE40" s="569"/>
      <c r="OAF40" s="569"/>
      <c r="OAG40" s="569"/>
      <c r="OAH40" s="569"/>
      <c r="OAI40" s="569"/>
      <c r="OAJ40" s="569"/>
      <c r="OAK40" s="569"/>
      <c r="OAL40" s="569"/>
      <c r="OAM40" s="569"/>
      <c r="OAN40" s="569"/>
      <c r="OAO40" s="569"/>
      <c r="OAP40" s="569"/>
      <c r="OAQ40" s="569"/>
      <c r="OAR40" s="569"/>
      <c r="OAS40" s="569"/>
      <c r="OAT40" s="569"/>
      <c r="OAU40" s="569"/>
      <c r="OAV40" s="569"/>
      <c r="OAW40" s="569"/>
      <c r="OAX40" s="569"/>
      <c r="OAY40" s="569"/>
      <c r="OAZ40" s="569"/>
      <c r="OBA40" s="569"/>
      <c r="OBB40" s="569"/>
      <c r="OBC40" s="569"/>
      <c r="OBD40" s="569"/>
      <c r="OBE40" s="569"/>
      <c r="OBF40" s="569"/>
      <c r="OBG40" s="569"/>
      <c r="OBH40" s="569"/>
      <c r="OBI40" s="569"/>
      <c r="OBJ40" s="569"/>
      <c r="OBK40" s="569"/>
      <c r="OBL40" s="569"/>
      <c r="OBM40" s="569"/>
      <c r="OBN40" s="569"/>
      <c r="OBO40" s="569"/>
      <c r="OBP40" s="569"/>
      <c r="OBQ40" s="569"/>
      <c r="OBR40" s="569"/>
      <c r="OBS40" s="569"/>
      <c r="OBT40" s="569"/>
      <c r="OBU40" s="569"/>
      <c r="OBV40" s="569"/>
      <c r="OBW40" s="569"/>
      <c r="OBX40" s="569"/>
      <c r="OBY40" s="569"/>
      <c r="OBZ40" s="569"/>
      <c r="OCA40" s="569"/>
      <c r="OCB40" s="569"/>
      <c r="OCC40" s="569"/>
      <c r="OCD40" s="569"/>
      <c r="OCE40" s="569"/>
      <c r="OCF40" s="569"/>
      <c r="OCG40" s="569"/>
      <c r="OCH40" s="569"/>
      <c r="OCI40" s="569"/>
      <c r="OCJ40" s="569"/>
      <c r="OCK40" s="569"/>
      <c r="OCL40" s="569"/>
      <c r="OCM40" s="569"/>
      <c r="OCN40" s="569"/>
      <c r="OCO40" s="569"/>
      <c r="OCP40" s="569"/>
      <c r="OCQ40" s="569"/>
      <c r="OCR40" s="569"/>
      <c r="OCS40" s="569"/>
      <c r="OCT40" s="569"/>
      <c r="OCU40" s="569"/>
      <c r="OCV40" s="569"/>
      <c r="OCW40" s="569"/>
      <c r="OCX40" s="569"/>
      <c r="OCY40" s="569"/>
      <c r="OCZ40" s="569"/>
      <c r="ODA40" s="569"/>
      <c r="ODB40" s="569"/>
      <c r="ODC40" s="569"/>
      <c r="ODD40" s="569"/>
      <c r="ODE40" s="569"/>
      <c r="ODF40" s="569"/>
      <c r="ODG40" s="569"/>
      <c r="ODH40" s="569"/>
      <c r="ODI40" s="569"/>
      <c r="ODJ40" s="569"/>
      <c r="ODK40" s="569"/>
      <c r="ODL40" s="569"/>
      <c r="ODM40" s="569"/>
      <c r="ODN40" s="569"/>
      <c r="ODO40" s="569"/>
      <c r="ODP40" s="569"/>
      <c r="ODQ40" s="569"/>
      <c r="ODR40" s="569"/>
      <c r="ODS40" s="569"/>
      <c r="ODT40" s="569"/>
      <c r="ODU40" s="569"/>
      <c r="ODV40" s="569"/>
      <c r="ODW40" s="569"/>
      <c r="ODX40" s="569"/>
      <c r="ODY40" s="569"/>
      <c r="ODZ40" s="569"/>
      <c r="OEA40" s="569"/>
      <c r="OEB40" s="569"/>
      <c r="OEC40" s="569"/>
      <c r="OED40" s="569"/>
      <c r="OEE40" s="569"/>
      <c r="OEF40" s="569"/>
      <c r="OEG40" s="569"/>
      <c r="OEH40" s="569"/>
      <c r="OEI40" s="569"/>
      <c r="OEJ40" s="569"/>
      <c r="OEK40" s="569"/>
      <c r="OEL40" s="569"/>
      <c r="OEM40" s="569"/>
      <c r="OEN40" s="569"/>
      <c r="OEO40" s="569"/>
      <c r="OEP40" s="569"/>
      <c r="OEQ40" s="569"/>
      <c r="OER40" s="569"/>
      <c r="OES40" s="569"/>
      <c r="OET40" s="569"/>
      <c r="OEU40" s="569"/>
      <c r="OEV40" s="569"/>
      <c r="OEW40" s="569"/>
      <c r="OEX40" s="569"/>
      <c r="OEY40" s="569"/>
      <c r="OEZ40" s="569"/>
      <c r="OFA40" s="569"/>
      <c r="OFB40" s="569"/>
      <c r="OFC40" s="569"/>
      <c r="OFD40" s="569"/>
      <c r="OFE40" s="569"/>
      <c r="OFF40" s="569"/>
      <c r="OFG40" s="569"/>
      <c r="OFH40" s="569"/>
      <c r="OFI40" s="569"/>
      <c r="OFJ40" s="569"/>
      <c r="OFK40" s="569"/>
      <c r="OFL40" s="569"/>
      <c r="OFM40" s="569"/>
      <c r="OFN40" s="569"/>
      <c r="OFO40" s="569"/>
      <c r="OFP40" s="569"/>
      <c r="OFQ40" s="569"/>
      <c r="OFR40" s="569"/>
      <c r="OFS40" s="569"/>
      <c r="OFT40" s="569"/>
      <c r="OFU40" s="569"/>
      <c r="OFV40" s="569"/>
      <c r="OFW40" s="569"/>
      <c r="OFX40" s="569"/>
      <c r="OFY40" s="569"/>
      <c r="OFZ40" s="569"/>
      <c r="OGA40" s="569"/>
      <c r="OGB40" s="569"/>
      <c r="OGC40" s="569"/>
      <c r="OGD40" s="569"/>
      <c r="OGE40" s="569"/>
      <c r="OGF40" s="569"/>
      <c r="OGG40" s="569"/>
      <c r="OGH40" s="569"/>
      <c r="OGI40" s="569"/>
      <c r="OGJ40" s="569"/>
      <c r="OGK40" s="569"/>
      <c r="OGL40" s="569"/>
      <c r="OGM40" s="569"/>
      <c r="OGN40" s="569"/>
      <c r="OGO40" s="569"/>
      <c r="OGP40" s="569"/>
      <c r="OGQ40" s="569"/>
      <c r="OGR40" s="569"/>
      <c r="OGS40" s="569"/>
      <c r="OGT40" s="569"/>
      <c r="OGU40" s="569"/>
      <c r="OGV40" s="569"/>
      <c r="OGW40" s="569"/>
      <c r="OGX40" s="569"/>
      <c r="OGY40" s="569"/>
      <c r="OGZ40" s="569"/>
      <c r="OHA40" s="569"/>
      <c r="OHB40" s="569"/>
      <c r="OHC40" s="569"/>
      <c r="OHD40" s="569"/>
      <c r="OHE40" s="569"/>
      <c r="OHF40" s="569"/>
      <c r="OHG40" s="569"/>
      <c r="OHH40" s="569"/>
      <c r="OHI40" s="569"/>
      <c r="OHJ40" s="569"/>
      <c r="OHK40" s="569"/>
      <c r="OHL40" s="569"/>
      <c r="OHM40" s="569"/>
      <c r="OHN40" s="569"/>
      <c r="OHO40" s="569"/>
      <c r="OHP40" s="569"/>
      <c r="OHQ40" s="569"/>
      <c r="OHR40" s="569"/>
      <c r="OHS40" s="569"/>
      <c r="OHT40" s="569"/>
      <c r="OHU40" s="569"/>
      <c r="OHV40" s="569"/>
      <c r="OHW40" s="569"/>
      <c r="OHX40" s="569"/>
      <c r="OHY40" s="569"/>
      <c r="OHZ40" s="569"/>
      <c r="OIA40" s="569"/>
      <c r="OIB40" s="569"/>
      <c r="OIC40" s="569"/>
      <c r="OID40" s="569"/>
      <c r="OIE40" s="569"/>
      <c r="OIF40" s="569"/>
      <c r="OIG40" s="569"/>
      <c r="OIH40" s="569"/>
      <c r="OII40" s="569"/>
      <c r="OIJ40" s="569"/>
      <c r="OIK40" s="569"/>
      <c r="OIL40" s="569"/>
      <c r="OIM40" s="569"/>
      <c r="OIN40" s="569"/>
      <c r="OIO40" s="569"/>
      <c r="OIP40" s="569"/>
      <c r="OIQ40" s="569"/>
      <c r="OIR40" s="569"/>
      <c r="OIS40" s="569"/>
      <c r="OIT40" s="569"/>
      <c r="OIU40" s="569"/>
      <c r="OIV40" s="569"/>
      <c r="OIW40" s="569"/>
      <c r="OIX40" s="569"/>
      <c r="OIY40" s="569"/>
      <c r="OIZ40" s="569"/>
      <c r="OJA40" s="569"/>
      <c r="OJB40" s="569"/>
      <c r="OJC40" s="569"/>
      <c r="OJD40" s="569"/>
      <c r="OJE40" s="569"/>
      <c r="OJF40" s="569"/>
      <c r="OJG40" s="569"/>
      <c r="OJH40" s="569"/>
      <c r="OJI40" s="569"/>
      <c r="OJJ40" s="569"/>
      <c r="OJK40" s="569"/>
      <c r="OJL40" s="569"/>
      <c r="OJM40" s="569"/>
      <c r="OJN40" s="569"/>
      <c r="OJO40" s="569"/>
      <c r="OJP40" s="569"/>
      <c r="OJQ40" s="569"/>
      <c r="OJR40" s="569"/>
      <c r="OJS40" s="569"/>
      <c r="OJT40" s="569"/>
      <c r="OJU40" s="569"/>
      <c r="OJV40" s="569"/>
      <c r="OJW40" s="569"/>
      <c r="OJX40" s="569"/>
      <c r="OJY40" s="569"/>
      <c r="OJZ40" s="569"/>
      <c r="OKA40" s="569"/>
      <c r="OKB40" s="569"/>
      <c r="OKC40" s="569"/>
      <c r="OKD40" s="569"/>
      <c r="OKE40" s="569"/>
      <c r="OKF40" s="569"/>
      <c r="OKG40" s="569"/>
      <c r="OKH40" s="569"/>
      <c r="OKI40" s="569"/>
      <c r="OKJ40" s="569"/>
      <c r="OKK40" s="569"/>
      <c r="OKL40" s="569"/>
      <c r="OKM40" s="569"/>
      <c r="OKN40" s="569"/>
      <c r="OKO40" s="569"/>
      <c r="OKP40" s="569"/>
      <c r="OKQ40" s="569"/>
      <c r="OKR40" s="569"/>
      <c r="OKS40" s="569"/>
      <c r="OKT40" s="569"/>
      <c r="OKU40" s="569"/>
      <c r="OKV40" s="569"/>
      <c r="OKW40" s="569"/>
      <c r="OKX40" s="569"/>
      <c r="OKY40" s="569"/>
      <c r="OKZ40" s="569"/>
      <c r="OLA40" s="569"/>
      <c r="OLB40" s="569"/>
      <c r="OLC40" s="569"/>
      <c r="OLD40" s="569"/>
      <c r="OLE40" s="569"/>
      <c r="OLF40" s="569"/>
      <c r="OLG40" s="569"/>
      <c r="OLH40" s="569"/>
      <c r="OLI40" s="569"/>
      <c r="OLJ40" s="569"/>
      <c r="OLK40" s="569"/>
      <c r="OLL40" s="569"/>
      <c r="OLM40" s="569"/>
      <c r="OLN40" s="569"/>
      <c r="OLO40" s="569"/>
      <c r="OLP40" s="569"/>
      <c r="OLQ40" s="569"/>
      <c r="OLR40" s="569"/>
      <c r="OLS40" s="569"/>
      <c r="OLT40" s="569"/>
      <c r="OLU40" s="569"/>
      <c r="OLV40" s="569"/>
      <c r="OLW40" s="569"/>
      <c r="OLX40" s="569"/>
      <c r="OLY40" s="569"/>
      <c r="OLZ40" s="569"/>
      <c r="OMA40" s="569"/>
      <c r="OMB40" s="569"/>
      <c r="OMC40" s="569"/>
      <c r="OMD40" s="569"/>
      <c r="OME40" s="569"/>
      <c r="OMF40" s="569"/>
      <c r="OMG40" s="569"/>
      <c r="OMH40" s="569"/>
      <c r="OMI40" s="569"/>
      <c r="OMJ40" s="569"/>
      <c r="OMK40" s="569"/>
      <c r="OML40" s="569"/>
      <c r="OMM40" s="569"/>
      <c r="OMN40" s="569"/>
      <c r="OMO40" s="569"/>
      <c r="OMP40" s="569"/>
      <c r="OMQ40" s="569"/>
      <c r="OMR40" s="569"/>
      <c r="OMS40" s="569"/>
      <c r="OMT40" s="569"/>
      <c r="OMU40" s="569"/>
      <c r="OMV40" s="569"/>
      <c r="OMW40" s="569"/>
      <c r="OMX40" s="569"/>
      <c r="OMY40" s="569"/>
      <c r="OMZ40" s="569"/>
      <c r="ONA40" s="569"/>
      <c r="ONB40" s="569"/>
      <c r="ONC40" s="569"/>
      <c r="OND40" s="569"/>
      <c r="ONE40" s="569"/>
      <c r="ONF40" s="569"/>
      <c r="ONG40" s="569"/>
      <c r="ONH40" s="569"/>
      <c r="ONI40" s="569"/>
      <c r="ONJ40" s="569"/>
      <c r="ONK40" s="569"/>
      <c r="ONL40" s="569"/>
      <c r="ONM40" s="569"/>
      <c r="ONN40" s="569"/>
      <c r="ONO40" s="569"/>
      <c r="ONP40" s="569"/>
      <c r="ONQ40" s="569"/>
      <c r="ONR40" s="569"/>
      <c r="ONS40" s="569"/>
      <c r="ONT40" s="569"/>
      <c r="ONU40" s="569"/>
      <c r="ONV40" s="569"/>
      <c r="ONW40" s="569"/>
      <c r="ONX40" s="569"/>
      <c r="ONY40" s="569"/>
      <c r="ONZ40" s="569"/>
      <c r="OOA40" s="569"/>
      <c r="OOB40" s="569"/>
      <c r="OOC40" s="569"/>
      <c r="OOD40" s="569"/>
      <c r="OOE40" s="569"/>
      <c r="OOF40" s="569"/>
      <c r="OOG40" s="569"/>
      <c r="OOH40" s="569"/>
      <c r="OOI40" s="569"/>
      <c r="OOJ40" s="569"/>
      <c r="OOK40" s="569"/>
      <c r="OOL40" s="569"/>
      <c r="OOM40" s="569"/>
      <c r="OON40" s="569"/>
      <c r="OOO40" s="569"/>
      <c r="OOP40" s="569"/>
      <c r="OOQ40" s="569"/>
      <c r="OOR40" s="569"/>
      <c r="OOS40" s="569"/>
      <c r="OOT40" s="569"/>
      <c r="OOU40" s="569"/>
      <c r="OOV40" s="569"/>
      <c r="OOW40" s="569"/>
      <c r="OOX40" s="569"/>
      <c r="OOY40" s="569"/>
      <c r="OOZ40" s="569"/>
      <c r="OPA40" s="569"/>
      <c r="OPB40" s="569"/>
      <c r="OPC40" s="569"/>
      <c r="OPD40" s="569"/>
      <c r="OPE40" s="569"/>
      <c r="OPF40" s="569"/>
      <c r="OPG40" s="569"/>
      <c r="OPH40" s="569"/>
      <c r="OPI40" s="569"/>
      <c r="OPJ40" s="569"/>
      <c r="OPK40" s="569"/>
      <c r="OPL40" s="569"/>
      <c r="OPM40" s="569"/>
      <c r="OPN40" s="569"/>
      <c r="OPO40" s="569"/>
      <c r="OPP40" s="569"/>
      <c r="OPQ40" s="569"/>
      <c r="OPR40" s="569"/>
      <c r="OPS40" s="569"/>
      <c r="OPT40" s="569"/>
      <c r="OPU40" s="569"/>
      <c r="OPV40" s="569"/>
      <c r="OPW40" s="569"/>
      <c r="OPX40" s="569"/>
      <c r="OPY40" s="569"/>
      <c r="OPZ40" s="569"/>
      <c r="OQA40" s="569"/>
      <c r="OQB40" s="569"/>
      <c r="OQC40" s="569"/>
      <c r="OQD40" s="569"/>
      <c r="OQE40" s="569"/>
      <c r="OQF40" s="569"/>
      <c r="OQG40" s="569"/>
      <c r="OQH40" s="569"/>
      <c r="OQI40" s="569"/>
      <c r="OQJ40" s="569"/>
      <c r="OQK40" s="569"/>
      <c r="OQL40" s="569"/>
      <c r="OQM40" s="569"/>
      <c r="OQN40" s="569"/>
      <c r="OQO40" s="569"/>
      <c r="OQP40" s="569"/>
      <c r="OQQ40" s="569"/>
      <c r="OQR40" s="569"/>
      <c r="OQS40" s="569"/>
      <c r="OQT40" s="569"/>
      <c r="OQU40" s="569"/>
      <c r="OQV40" s="569"/>
      <c r="OQW40" s="569"/>
      <c r="OQX40" s="569"/>
      <c r="OQY40" s="569"/>
      <c r="OQZ40" s="569"/>
      <c r="ORA40" s="569"/>
      <c r="ORB40" s="569"/>
      <c r="ORC40" s="569"/>
      <c r="ORD40" s="569"/>
      <c r="ORE40" s="569"/>
      <c r="ORF40" s="569"/>
      <c r="ORG40" s="569"/>
      <c r="ORH40" s="569"/>
      <c r="ORI40" s="569"/>
      <c r="ORJ40" s="569"/>
      <c r="ORK40" s="569"/>
      <c r="ORL40" s="569"/>
      <c r="ORM40" s="569"/>
      <c r="ORN40" s="569"/>
      <c r="ORO40" s="569"/>
      <c r="ORP40" s="569"/>
      <c r="ORQ40" s="569"/>
      <c r="ORR40" s="569"/>
      <c r="ORS40" s="569"/>
      <c r="ORT40" s="569"/>
      <c r="ORU40" s="569"/>
      <c r="ORV40" s="569"/>
      <c r="ORW40" s="569"/>
      <c r="ORX40" s="569"/>
      <c r="ORY40" s="569"/>
      <c r="ORZ40" s="569"/>
      <c r="OSA40" s="569"/>
      <c r="OSB40" s="569"/>
      <c r="OSC40" s="569"/>
      <c r="OSD40" s="569"/>
      <c r="OSE40" s="569"/>
      <c r="OSF40" s="569"/>
      <c r="OSG40" s="569"/>
      <c r="OSH40" s="569"/>
      <c r="OSI40" s="569"/>
      <c r="OSJ40" s="569"/>
      <c r="OSK40" s="569"/>
      <c r="OSL40" s="569"/>
      <c r="OSM40" s="569"/>
      <c r="OSN40" s="569"/>
      <c r="OSO40" s="569"/>
      <c r="OSP40" s="569"/>
      <c r="OSQ40" s="569"/>
      <c r="OSR40" s="569"/>
      <c r="OSS40" s="569"/>
      <c r="OST40" s="569"/>
      <c r="OSU40" s="569"/>
      <c r="OSV40" s="569"/>
      <c r="OSW40" s="569"/>
      <c r="OSX40" s="569"/>
      <c r="OSY40" s="569"/>
      <c r="OSZ40" s="569"/>
      <c r="OTA40" s="569"/>
      <c r="OTB40" s="569"/>
      <c r="OTC40" s="569"/>
      <c r="OTD40" s="569"/>
      <c r="OTE40" s="569"/>
      <c r="OTF40" s="569"/>
      <c r="OTG40" s="569"/>
      <c r="OTH40" s="569"/>
      <c r="OTI40" s="569"/>
      <c r="OTJ40" s="569"/>
      <c r="OTK40" s="569"/>
      <c r="OTL40" s="569"/>
      <c r="OTM40" s="569"/>
      <c r="OTN40" s="569"/>
      <c r="OTO40" s="569"/>
      <c r="OTP40" s="569"/>
      <c r="OTQ40" s="569"/>
      <c r="OTR40" s="569"/>
      <c r="OTS40" s="569"/>
      <c r="OTT40" s="569"/>
      <c r="OTU40" s="569"/>
      <c r="OTV40" s="569"/>
      <c r="OTW40" s="569"/>
      <c r="OTX40" s="569"/>
      <c r="OTY40" s="569"/>
      <c r="OTZ40" s="569"/>
      <c r="OUA40" s="569"/>
      <c r="OUB40" s="569"/>
      <c r="OUC40" s="569"/>
      <c r="OUD40" s="569"/>
      <c r="OUE40" s="569"/>
      <c r="OUF40" s="569"/>
      <c r="OUG40" s="569"/>
      <c r="OUH40" s="569"/>
      <c r="OUI40" s="569"/>
      <c r="OUJ40" s="569"/>
      <c r="OUK40" s="569"/>
      <c r="OUL40" s="569"/>
      <c r="OUM40" s="569"/>
      <c r="OUN40" s="569"/>
      <c r="OUO40" s="569"/>
      <c r="OUP40" s="569"/>
      <c r="OUQ40" s="569"/>
      <c r="OUR40" s="569"/>
      <c r="OUS40" s="569"/>
      <c r="OUT40" s="569"/>
      <c r="OUU40" s="569"/>
      <c r="OUV40" s="569"/>
      <c r="OUW40" s="569"/>
      <c r="OUX40" s="569"/>
      <c r="OUY40" s="569"/>
      <c r="OUZ40" s="569"/>
      <c r="OVA40" s="569"/>
      <c r="OVB40" s="569"/>
      <c r="OVC40" s="569"/>
      <c r="OVD40" s="569"/>
      <c r="OVE40" s="569"/>
      <c r="OVF40" s="569"/>
      <c r="OVG40" s="569"/>
      <c r="OVH40" s="569"/>
      <c r="OVI40" s="569"/>
      <c r="OVJ40" s="569"/>
      <c r="OVK40" s="569"/>
      <c r="OVL40" s="569"/>
      <c r="OVM40" s="569"/>
      <c r="OVN40" s="569"/>
      <c r="OVO40" s="569"/>
      <c r="OVP40" s="569"/>
      <c r="OVQ40" s="569"/>
      <c r="OVR40" s="569"/>
      <c r="OVS40" s="569"/>
      <c r="OVT40" s="569"/>
      <c r="OVU40" s="569"/>
      <c r="OVV40" s="569"/>
      <c r="OVW40" s="569"/>
      <c r="OVX40" s="569"/>
      <c r="OVY40" s="569"/>
      <c r="OVZ40" s="569"/>
      <c r="OWA40" s="569"/>
      <c r="OWB40" s="569"/>
      <c r="OWC40" s="569"/>
      <c r="OWD40" s="569"/>
      <c r="OWE40" s="569"/>
      <c r="OWF40" s="569"/>
      <c r="OWG40" s="569"/>
      <c r="OWH40" s="569"/>
      <c r="OWI40" s="569"/>
      <c r="OWJ40" s="569"/>
      <c r="OWK40" s="569"/>
      <c r="OWL40" s="569"/>
      <c r="OWM40" s="569"/>
      <c r="OWN40" s="569"/>
      <c r="OWO40" s="569"/>
      <c r="OWP40" s="569"/>
      <c r="OWQ40" s="569"/>
      <c r="OWR40" s="569"/>
      <c r="OWS40" s="569"/>
      <c r="OWT40" s="569"/>
      <c r="OWU40" s="569"/>
      <c r="OWV40" s="569"/>
      <c r="OWW40" s="569"/>
      <c r="OWX40" s="569"/>
      <c r="OWY40" s="569"/>
      <c r="OWZ40" s="569"/>
      <c r="OXA40" s="569"/>
      <c r="OXB40" s="569"/>
      <c r="OXC40" s="569"/>
      <c r="OXD40" s="569"/>
      <c r="OXE40" s="569"/>
      <c r="OXF40" s="569"/>
      <c r="OXG40" s="569"/>
      <c r="OXH40" s="569"/>
      <c r="OXI40" s="569"/>
      <c r="OXJ40" s="569"/>
      <c r="OXK40" s="569"/>
      <c r="OXL40" s="569"/>
      <c r="OXM40" s="569"/>
      <c r="OXN40" s="569"/>
      <c r="OXO40" s="569"/>
      <c r="OXP40" s="569"/>
      <c r="OXQ40" s="569"/>
      <c r="OXR40" s="569"/>
      <c r="OXS40" s="569"/>
      <c r="OXT40" s="569"/>
      <c r="OXU40" s="569"/>
      <c r="OXV40" s="569"/>
      <c r="OXW40" s="569"/>
      <c r="OXX40" s="569"/>
      <c r="OXY40" s="569"/>
      <c r="OXZ40" s="569"/>
      <c r="OYA40" s="569"/>
      <c r="OYB40" s="569"/>
      <c r="OYC40" s="569"/>
      <c r="OYD40" s="569"/>
      <c r="OYE40" s="569"/>
      <c r="OYF40" s="569"/>
      <c r="OYG40" s="569"/>
      <c r="OYH40" s="569"/>
      <c r="OYI40" s="569"/>
      <c r="OYJ40" s="569"/>
      <c r="OYK40" s="569"/>
      <c r="OYL40" s="569"/>
      <c r="OYM40" s="569"/>
      <c r="OYN40" s="569"/>
      <c r="OYO40" s="569"/>
      <c r="OYP40" s="569"/>
      <c r="OYQ40" s="569"/>
      <c r="OYR40" s="569"/>
      <c r="OYS40" s="569"/>
      <c r="OYT40" s="569"/>
      <c r="OYU40" s="569"/>
      <c r="OYV40" s="569"/>
      <c r="OYW40" s="569"/>
      <c r="OYX40" s="569"/>
      <c r="OYY40" s="569"/>
      <c r="OYZ40" s="569"/>
      <c r="OZA40" s="569"/>
      <c r="OZB40" s="569"/>
      <c r="OZC40" s="569"/>
      <c r="OZD40" s="569"/>
      <c r="OZE40" s="569"/>
      <c r="OZF40" s="569"/>
      <c r="OZG40" s="569"/>
      <c r="OZH40" s="569"/>
      <c r="OZI40" s="569"/>
      <c r="OZJ40" s="569"/>
      <c r="OZK40" s="569"/>
      <c r="OZL40" s="569"/>
      <c r="OZM40" s="569"/>
      <c r="OZN40" s="569"/>
      <c r="OZO40" s="569"/>
      <c r="OZP40" s="569"/>
      <c r="OZQ40" s="569"/>
      <c r="OZR40" s="569"/>
      <c r="OZS40" s="569"/>
      <c r="OZT40" s="569"/>
      <c r="OZU40" s="569"/>
      <c r="OZV40" s="569"/>
      <c r="OZW40" s="569"/>
      <c r="OZX40" s="569"/>
      <c r="OZY40" s="569"/>
      <c r="OZZ40" s="569"/>
      <c r="PAA40" s="569"/>
      <c r="PAB40" s="569"/>
      <c r="PAC40" s="569"/>
      <c r="PAD40" s="569"/>
      <c r="PAE40" s="569"/>
      <c r="PAF40" s="569"/>
      <c r="PAG40" s="569"/>
      <c r="PAH40" s="569"/>
      <c r="PAI40" s="569"/>
      <c r="PAJ40" s="569"/>
      <c r="PAK40" s="569"/>
      <c r="PAL40" s="569"/>
      <c r="PAM40" s="569"/>
      <c r="PAN40" s="569"/>
      <c r="PAO40" s="569"/>
      <c r="PAP40" s="569"/>
      <c r="PAQ40" s="569"/>
      <c r="PAR40" s="569"/>
      <c r="PAS40" s="569"/>
      <c r="PAT40" s="569"/>
      <c r="PAU40" s="569"/>
      <c r="PAV40" s="569"/>
      <c r="PAW40" s="569"/>
      <c r="PAX40" s="569"/>
      <c r="PAY40" s="569"/>
      <c r="PAZ40" s="569"/>
      <c r="PBA40" s="569"/>
      <c r="PBB40" s="569"/>
      <c r="PBC40" s="569"/>
      <c r="PBD40" s="569"/>
      <c r="PBE40" s="569"/>
      <c r="PBF40" s="569"/>
      <c r="PBG40" s="569"/>
      <c r="PBH40" s="569"/>
      <c r="PBI40" s="569"/>
      <c r="PBJ40" s="569"/>
      <c r="PBK40" s="569"/>
      <c r="PBL40" s="569"/>
      <c r="PBM40" s="569"/>
      <c r="PBN40" s="569"/>
      <c r="PBO40" s="569"/>
      <c r="PBP40" s="569"/>
      <c r="PBQ40" s="569"/>
      <c r="PBR40" s="569"/>
      <c r="PBS40" s="569"/>
      <c r="PBT40" s="569"/>
      <c r="PBU40" s="569"/>
      <c r="PBV40" s="569"/>
      <c r="PBW40" s="569"/>
      <c r="PBX40" s="569"/>
      <c r="PBY40" s="569"/>
      <c r="PBZ40" s="569"/>
      <c r="PCA40" s="569"/>
      <c r="PCB40" s="569"/>
      <c r="PCC40" s="569"/>
      <c r="PCD40" s="569"/>
      <c r="PCE40" s="569"/>
      <c r="PCF40" s="569"/>
      <c r="PCG40" s="569"/>
      <c r="PCH40" s="569"/>
      <c r="PCI40" s="569"/>
      <c r="PCJ40" s="569"/>
      <c r="PCK40" s="569"/>
      <c r="PCL40" s="569"/>
      <c r="PCM40" s="569"/>
      <c r="PCN40" s="569"/>
      <c r="PCO40" s="569"/>
      <c r="PCP40" s="569"/>
      <c r="PCQ40" s="569"/>
      <c r="PCR40" s="569"/>
      <c r="PCS40" s="569"/>
      <c r="PCT40" s="569"/>
      <c r="PCU40" s="569"/>
      <c r="PCV40" s="569"/>
      <c r="PCW40" s="569"/>
      <c r="PCX40" s="569"/>
      <c r="PCY40" s="569"/>
      <c r="PCZ40" s="569"/>
      <c r="PDA40" s="569"/>
      <c r="PDB40" s="569"/>
      <c r="PDC40" s="569"/>
      <c r="PDD40" s="569"/>
      <c r="PDE40" s="569"/>
      <c r="PDF40" s="569"/>
      <c r="PDG40" s="569"/>
      <c r="PDH40" s="569"/>
      <c r="PDI40" s="569"/>
      <c r="PDJ40" s="569"/>
      <c r="PDK40" s="569"/>
      <c r="PDL40" s="569"/>
      <c r="PDM40" s="569"/>
      <c r="PDN40" s="569"/>
      <c r="PDO40" s="569"/>
      <c r="PDP40" s="569"/>
      <c r="PDQ40" s="569"/>
      <c r="PDR40" s="569"/>
      <c r="PDS40" s="569"/>
      <c r="PDT40" s="569"/>
      <c r="PDU40" s="569"/>
      <c r="PDV40" s="569"/>
      <c r="PDW40" s="569"/>
      <c r="PDX40" s="569"/>
      <c r="PDY40" s="569"/>
      <c r="PDZ40" s="569"/>
      <c r="PEA40" s="569"/>
      <c r="PEB40" s="569"/>
      <c r="PEC40" s="569"/>
      <c r="PED40" s="569"/>
      <c r="PEE40" s="569"/>
      <c r="PEF40" s="569"/>
      <c r="PEG40" s="569"/>
      <c r="PEH40" s="569"/>
      <c r="PEI40" s="569"/>
      <c r="PEJ40" s="569"/>
      <c r="PEK40" s="569"/>
      <c r="PEL40" s="569"/>
      <c r="PEM40" s="569"/>
      <c r="PEN40" s="569"/>
      <c r="PEO40" s="569"/>
      <c r="PEP40" s="569"/>
      <c r="PEQ40" s="569"/>
      <c r="PER40" s="569"/>
      <c r="PES40" s="569"/>
      <c r="PET40" s="569"/>
      <c r="PEU40" s="569"/>
      <c r="PEV40" s="569"/>
      <c r="PEW40" s="569"/>
      <c r="PEX40" s="569"/>
      <c r="PEY40" s="569"/>
      <c r="PEZ40" s="569"/>
      <c r="PFA40" s="569"/>
      <c r="PFB40" s="569"/>
      <c r="PFC40" s="569"/>
      <c r="PFD40" s="569"/>
      <c r="PFE40" s="569"/>
      <c r="PFF40" s="569"/>
      <c r="PFG40" s="569"/>
      <c r="PFH40" s="569"/>
      <c r="PFI40" s="569"/>
      <c r="PFJ40" s="569"/>
      <c r="PFK40" s="569"/>
      <c r="PFL40" s="569"/>
      <c r="PFM40" s="569"/>
      <c r="PFN40" s="569"/>
      <c r="PFO40" s="569"/>
      <c r="PFP40" s="569"/>
      <c r="PFQ40" s="569"/>
      <c r="PFR40" s="569"/>
      <c r="PFS40" s="569"/>
      <c r="PFT40" s="569"/>
      <c r="PFU40" s="569"/>
      <c r="PFV40" s="569"/>
      <c r="PFW40" s="569"/>
      <c r="PFX40" s="569"/>
      <c r="PFY40" s="569"/>
      <c r="PFZ40" s="569"/>
      <c r="PGA40" s="569"/>
      <c r="PGB40" s="569"/>
      <c r="PGC40" s="569"/>
      <c r="PGD40" s="569"/>
      <c r="PGE40" s="569"/>
      <c r="PGF40" s="569"/>
      <c r="PGG40" s="569"/>
      <c r="PGH40" s="569"/>
      <c r="PGI40" s="569"/>
      <c r="PGJ40" s="569"/>
      <c r="PGK40" s="569"/>
      <c r="PGL40" s="569"/>
      <c r="PGM40" s="569"/>
      <c r="PGN40" s="569"/>
      <c r="PGO40" s="569"/>
      <c r="PGP40" s="569"/>
      <c r="PGQ40" s="569"/>
      <c r="PGR40" s="569"/>
      <c r="PGS40" s="569"/>
      <c r="PGT40" s="569"/>
      <c r="PGU40" s="569"/>
      <c r="PGV40" s="569"/>
      <c r="PGW40" s="569"/>
      <c r="PGX40" s="569"/>
      <c r="PGY40" s="569"/>
      <c r="PGZ40" s="569"/>
      <c r="PHA40" s="569"/>
      <c r="PHB40" s="569"/>
      <c r="PHC40" s="569"/>
      <c r="PHD40" s="569"/>
      <c r="PHE40" s="569"/>
      <c r="PHF40" s="569"/>
      <c r="PHG40" s="569"/>
      <c r="PHH40" s="569"/>
      <c r="PHI40" s="569"/>
      <c r="PHJ40" s="569"/>
      <c r="PHK40" s="569"/>
      <c r="PHL40" s="569"/>
      <c r="PHM40" s="569"/>
      <c r="PHN40" s="569"/>
      <c r="PHO40" s="569"/>
      <c r="PHP40" s="569"/>
      <c r="PHQ40" s="569"/>
      <c r="PHR40" s="569"/>
      <c r="PHS40" s="569"/>
      <c r="PHT40" s="569"/>
      <c r="PHU40" s="569"/>
      <c r="PHV40" s="569"/>
      <c r="PHW40" s="569"/>
      <c r="PHX40" s="569"/>
      <c r="PHY40" s="569"/>
      <c r="PHZ40" s="569"/>
      <c r="PIA40" s="569"/>
      <c r="PIB40" s="569"/>
      <c r="PIC40" s="569"/>
      <c r="PID40" s="569"/>
      <c r="PIE40" s="569"/>
      <c r="PIF40" s="569"/>
      <c r="PIG40" s="569"/>
      <c r="PIH40" s="569"/>
      <c r="PII40" s="569"/>
      <c r="PIJ40" s="569"/>
      <c r="PIK40" s="569"/>
      <c r="PIL40" s="569"/>
      <c r="PIM40" s="569"/>
      <c r="PIN40" s="569"/>
      <c r="PIO40" s="569"/>
      <c r="PIP40" s="569"/>
      <c r="PIQ40" s="569"/>
      <c r="PIR40" s="569"/>
      <c r="PIS40" s="569"/>
      <c r="PIT40" s="569"/>
      <c r="PIU40" s="569"/>
      <c r="PIV40" s="569"/>
      <c r="PIW40" s="569"/>
      <c r="PIX40" s="569"/>
      <c r="PIY40" s="569"/>
      <c r="PIZ40" s="569"/>
      <c r="PJA40" s="569"/>
      <c r="PJB40" s="569"/>
      <c r="PJC40" s="569"/>
      <c r="PJD40" s="569"/>
      <c r="PJE40" s="569"/>
      <c r="PJF40" s="569"/>
      <c r="PJG40" s="569"/>
      <c r="PJH40" s="569"/>
      <c r="PJI40" s="569"/>
      <c r="PJJ40" s="569"/>
      <c r="PJK40" s="569"/>
      <c r="PJL40" s="569"/>
      <c r="PJM40" s="569"/>
      <c r="PJN40" s="569"/>
      <c r="PJO40" s="569"/>
      <c r="PJP40" s="569"/>
      <c r="PJQ40" s="569"/>
      <c r="PJR40" s="569"/>
      <c r="PJS40" s="569"/>
      <c r="PJT40" s="569"/>
      <c r="PJU40" s="569"/>
      <c r="PJV40" s="569"/>
      <c r="PJW40" s="569"/>
      <c r="PJX40" s="569"/>
      <c r="PJY40" s="569"/>
      <c r="PJZ40" s="569"/>
      <c r="PKA40" s="569"/>
      <c r="PKB40" s="569"/>
      <c r="PKC40" s="569"/>
      <c r="PKD40" s="569"/>
      <c r="PKE40" s="569"/>
      <c r="PKF40" s="569"/>
      <c r="PKG40" s="569"/>
      <c r="PKH40" s="569"/>
      <c r="PKI40" s="569"/>
      <c r="PKJ40" s="569"/>
      <c r="PKK40" s="569"/>
      <c r="PKL40" s="569"/>
      <c r="PKM40" s="569"/>
      <c r="PKN40" s="569"/>
      <c r="PKO40" s="569"/>
      <c r="PKP40" s="569"/>
      <c r="PKQ40" s="569"/>
      <c r="PKR40" s="569"/>
      <c r="PKS40" s="569"/>
      <c r="PKT40" s="569"/>
      <c r="PKU40" s="569"/>
      <c r="PKV40" s="569"/>
      <c r="PKW40" s="569"/>
      <c r="PKX40" s="569"/>
      <c r="PKY40" s="569"/>
      <c r="PKZ40" s="569"/>
      <c r="PLA40" s="569"/>
      <c r="PLB40" s="569"/>
      <c r="PLC40" s="569"/>
      <c r="PLD40" s="569"/>
      <c r="PLE40" s="569"/>
      <c r="PLF40" s="569"/>
      <c r="PLG40" s="569"/>
      <c r="PLH40" s="569"/>
      <c r="PLI40" s="569"/>
      <c r="PLJ40" s="569"/>
      <c r="PLK40" s="569"/>
      <c r="PLL40" s="569"/>
      <c r="PLM40" s="569"/>
      <c r="PLN40" s="569"/>
      <c r="PLO40" s="569"/>
      <c r="PLP40" s="569"/>
      <c r="PLQ40" s="569"/>
      <c r="PLR40" s="569"/>
      <c r="PLS40" s="569"/>
      <c r="PLT40" s="569"/>
      <c r="PLU40" s="569"/>
      <c r="PLV40" s="569"/>
      <c r="PLW40" s="569"/>
      <c r="PLX40" s="569"/>
      <c r="PLY40" s="569"/>
      <c r="PLZ40" s="569"/>
      <c r="PMA40" s="569"/>
      <c r="PMB40" s="569"/>
      <c r="PMC40" s="569"/>
      <c r="PMD40" s="569"/>
      <c r="PME40" s="569"/>
      <c r="PMF40" s="569"/>
      <c r="PMG40" s="569"/>
      <c r="PMH40" s="569"/>
      <c r="PMI40" s="569"/>
      <c r="PMJ40" s="569"/>
      <c r="PMK40" s="569"/>
      <c r="PML40" s="569"/>
      <c r="PMM40" s="569"/>
      <c r="PMN40" s="569"/>
      <c r="PMO40" s="569"/>
      <c r="PMP40" s="569"/>
      <c r="PMQ40" s="569"/>
      <c r="PMR40" s="569"/>
      <c r="PMS40" s="569"/>
      <c r="PMT40" s="569"/>
      <c r="PMU40" s="569"/>
      <c r="PMV40" s="569"/>
      <c r="PMW40" s="569"/>
      <c r="PMX40" s="569"/>
      <c r="PMY40" s="569"/>
      <c r="PMZ40" s="569"/>
      <c r="PNA40" s="569"/>
      <c r="PNB40" s="569"/>
      <c r="PNC40" s="569"/>
      <c r="PND40" s="569"/>
      <c r="PNE40" s="569"/>
      <c r="PNF40" s="569"/>
      <c r="PNG40" s="569"/>
      <c r="PNH40" s="569"/>
      <c r="PNI40" s="569"/>
      <c r="PNJ40" s="569"/>
      <c r="PNK40" s="569"/>
      <c r="PNL40" s="569"/>
      <c r="PNM40" s="569"/>
      <c r="PNN40" s="569"/>
      <c r="PNO40" s="569"/>
      <c r="PNP40" s="569"/>
      <c r="PNQ40" s="569"/>
      <c r="PNR40" s="569"/>
      <c r="PNS40" s="569"/>
      <c r="PNT40" s="569"/>
      <c r="PNU40" s="569"/>
      <c r="PNV40" s="569"/>
      <c r="PNW40" s="569"/>
      <c r="PNX40" s="569"/>
      <c r="PNY40" s="569"/>
      <c r="PNZ40" s="569"/>
      <c r="POA40" s="569"/>
      <c r="POB40" s="569"/>
      <c r="POC40" s="569"/>
      <c r="POD40" s="569"/>
      <c r="POE40" s="569"/>
      <c r="POF40" s="569"/>
      <c r="POG40" s="569"/>
      <c r="POH40" s="569"/>
      <c r="POI40" s="569"/>
      <c r="POJ40" s="569"/>
      <c r="POK40" s="569"/>
      <c r="POL40" s="569"/>
      <c r="POM40" s="569"/>
      <c r="PON40" s="569"/>
      <c r="POO40" s="569"/>
      <c r="POP40" s="569"/>
      <c r="POQ40" s="569"/>
      <c r="POR40" s="569"/>
      <c r="POS40" s="569"/>
      <c r="POT40" s="569"/>
      <c r="POU40" s="569"/>
      <c r="POV40" s="569"/>
      <c r="POW40" s="569"/>
      <c r="POX40" s="569"/>
      <c r="POY40" s="569"/>
      <c r="POZ40" s="569"/>
      <c r="PPA40" s="569"/>
      <c r="PPB40" s="569"/>
      <c r="PPC40" s="569"/>
      <c r="PPD40" s="569"/>
      <c r="PPE40" s="569"/>
      <c r="PPF40" s="569"/>
      <c r="PPG40" s="569"/>
      <c r="PPH40" s="569"/>
      <c r="PPI40" s="569"/>
      <c r="PPJ40" s="569"/>
      <c r="PPK40" s="569"/>
      <c r="PPL40" s="569"/>
      <c r="PPM40" s="569"/>
      <c r="PPN40" s="569"/>
      <c r="PPO40" s="569"/>
      <c r="PPP40" s="569"/>
      <c r="PPQ40" s="569"/>
      <c r="PPR40" s="569"/>
      <c r="PPS40" s="569"/>
      <c r="PPT40" s="569"/>
      <c r="PPU40" s="569"/>
      <c r="PPV40" s="569"/>
      <c r="PPW40" s="569"/>
      <c r="PPX40" s="569"/>
      <c r="PPY40" s="569"/>
      <c r="PPZ40" s="569"/>
      <c r="PQA40" s="569"/>
      <c r="PQB40" s="569"/>
      <c r="PQC40" s="569"/>
      <c r="PQD40" s="569"/>
      <c r="PQE40" s="569"/>
      <c r="PQF40" s="569"/>
      <c r="PQG40" s="569"/>
      <c r="PQH40" s="569"/>
      <c r="PQI40" s="569"/>
      <c r="PQJ40" s="569"/>
      <c r="PQK40" s="569"/>
      <c r="PQL40" s="569"/>
      <c r="PQM40" s="569"/>
      <c r="PQN40" s="569"/>
      <c r="PQO40" s="569"/>
      <c r="PQP40" s="569"/>
      <c r="PQQ40" s="569"/>
      <c r="PQR40" s="569"/>
      <c r="PQS40" s="569"/>
      <c r="PQT40" s="569"/>
      <c r="PQU40" s="569"/>
      <c r="PQV40" s="569"/>
      <c r="PQW40" s="569"/>
      <c r="PQX40" s="569"/>
      <c r="PQY40" s="569"/>
      <c r="PQZ40" s="569"/>
      <c r="PRA40" s="569"/>
      <c r="PRB40" s="569"/>
      <c r="PRC40" s="569"/>
      <c r="PRD40" s="569"/>
      <c r="PRE40" s="569"/>
      <c r="PRF40" s="569"/>
      <c r="PRG40" s="569"/>
      <c r="PRH40" s="569"/>
      <c r="PRI40" s="569"/>
      <c r="PRJ40" s="569"/>
      <c r="PRK40" s="569"/>
      <c r="PRL40" s="569"/>
      <c r="PRM40" s="569"/>
      <c r="PRN40" s="569"/>
      <c r="PRO40" s="569"/>
      <c r="PRP40" s="569"/>
      <c r="PRQ40" s="569"/>
      <c r="PRR40" s="569"/>
      <c r="PRS40" s="569"/>
      <c r="PRT40" s="569"/>
      <c r="PRU40" s="569"/>
      <c r="PRV40" s="569"/>
      <c r="PRW40" s="569"/>
      <c r="PRX40" s="569"/>
      <c r="PRY40" s="569"/>
      <c r="PRZ40" s="569"/>
      <c r="PSA40" s="569"/>
      <c r="PSB40" s="569"/>
      <c r="PSC40" s="569"/>
      <c r="PSD40" s="569"/>
      <c r="PSE40" s="569"/>
      <c r="PSF40" s="569"/>
      <c r="PSG40" s="569"/>
      <c r="PSH40" s="569"/>
      <c r="PSI40" s="569"/>
      <c r="PSJ40" s="569"/>
      <c r="PSK40" s="569"/>
      <c r="PSL40" s="569"/>
      <c r="PSM40" s="569"/>
      <c r="PSN40" s="569"/>
      <c r="PSO40" s="569"/>
      <c r="PSP40" s="569"/>
      <c r="PSQ40" s="569"/>
      <c r="PSR40" s="569"/>
      <c r="PSS40" s="569"/>
      <c r="PST40" s="569"/>
      <c r="PSU40" s="569"/>
      <c r="PSV40" s="569"/>
      <c r="PSW40" s="569"/>
      <c r="PSX40" s="569"/>
      <c r="PSY40" s="569"/>
      <c r="PSZ40" s="569"/>
      <c r="PTA40" s="569"/>
      <c r="PTB40" s="569"/>
      <c r="PTC40" s="569"/>
      <c r="PTD40" s="569"/>
      <c r="PTE40" s="569"/>
      <c r="PTF40" s="569"/>
      <c r="PTG40" s="569"/>
      <c r="PTH40" s="569"/>
      <c r="PTI40" s="569"/>
      <c r="PTJ40" s="569"/>
      <c r="PTK40" s="569"/>
      <c r="PTL40" s="569"/>
      <c r="PTM40" s="569"/>
      <c r="PTN40" s="569"/>
      <c r="PTO40" s="569"/>
      <c r="PTP40" s="569"/>
      <c r="PTQ40" s="569"/>
      <c r="PTR40" s="569"/>
      <c r="PTS40" s="569"/>
      <c r="PTT40" s="569"/>
      <c r="PTU40" s="569"/>
      <c r="PTV40" s="569"/>
      <c r="PTW40" s="569"/>
      <c r="PTX40" s="569"/>
      <c r="PTY40" s="569"/>
      <c r="PTZ40" s="569"/>
      <c r="PUA40" s="569"/>
      <c r="PUB40" s="569"/>
      <c r="PUC40" s="569"/>
      <c r="PUD40" s="569"/>
      <c r="PUE40" s="569"/>
      <c r="PUF40" s="569"/>
      <c r="PUG40" s="569"/>
      <c r="PUH40" s="569"/>
      <c r="PUI40" s="569"/>
      <c r="PUJ40" s="569"/>
      <c r="PUK40" s="569"/>
      <c r="PUL40" s="569"/>
      <c r="PUM40" s="569"/>
      <c r="PUN40" s="569"/>
      <c r="PUO40" s="569"/>
      <c r="PUP40" s="569"/>
      <c r="PUQ40" s="569"/>
      <c r="PUR40" s="569"/>
      <c r="PUS40" s="569"/>
      <c r="PUT40" s="569"/>
      <c r="PUU40" s="569"/>
      <c r="PUV40" s="569"/>
      <c r="PUW40" s="569"/>
      <c r="PUX40" s="569"/>
      <c r="PUY40" s="569"/>
      <c r="PUZ40" s="569"/>
      <c r="PVA40" s="569"/>
      <c r="PVB40" s="569"/>
      <c r="PVC40" s="569"/>
      <c r="PVD40" s="569"/>
      <c r="PVE40" s="569"/>
      <c r="PVF40" s="569"/>
      <c r="PVG40" s="569"/>
      <c r="PVH40" s="569"/>
      <c r="PVI40" s="569"/>
      <c r="PVJ40" s="569"/>
      <c r="PVK40" s="569"/>
      <c r="PVL40" s="569"/>
      <c r="PVM40" s="569"/>
      <c r="PVN40" s="569"/>
      <c r="PVO40" s="569"/>
      <c r="PVP40" s="569"/>
      <c r="PVQ40" s="569"/>
      <c r="PVR40" s="569"/>
      <c r="PVS40" s="569"/>
      <c r="PVT40" s="569"/>
      <c r="PVU40" s="569"/>
      <c r="PVV40" s="569"/>
      <c r="PVW40" s="569"/>
      <c r="PVX40" s="569"/>
      <c r="PVY40" s="569"/>
      <c r="PVZ40" s="569"/>
      <c r="PWA40" s="569"/>
      <c r="PWB40" s="569"/>
      <c r="PWC40" s="569"/>
      <c r="PWD40" s="569"/>
      <c r="PWE40" s="569"/>
      <c r="PWF40" s="569"/>
      <c r="PWG40" s="569"/>
      <c r="PWH40" s="569"/>
      <c r="PWI40" s="569"/>
      <c r="PWJ40" s="569"/>
      <c r="PWK40" s="569"/>
      <c r="PWL40" s="569"/>
      <c r="PWM40" s="569"/>
      <c r="PWN40" s="569"/>
      <c r="PWO40" s="569"/>
      <c r="PWP40" s="569"/>
      <c r="PWQ40" s="569"/>
      <c r="PWR40" s="569"/>
      <c r="PWS40" s="569"/>
      <c r="PWT40" s="569"/>
      <c r="PWU40" s="569"/>
      <c r="PWV40" s="569"/>
      <c r="PWW40" s="569"/>
      <c r="PWX40" s="569"/>
      <c r="PWY40" s="569"/>
      <c r="PWZ40" s="569"/>
      <c r="PXA40" s="569"/>
      <c r="PXB40" s="569"/>
      <c r="PXC40" s="569"/>
      <c r="PXD40" s="569"/>
      <c r="PXE40" s="569"/>
      <c r="PXF40" s="569"/>
      <c r="PXG40" s="569"/>
      <c r="PXH40" s="569"/>
      <c r="PXI40" s="569"/>
      <c r="PXJ40" s="569"/>
      <c r="PXK40" s="569"/>
      <c r="PXL40" s="569"/>
      <c r="PXM40" s="569"/>
      <c r="PXN40" s="569"/>
      <c r="PXO40" s="569"/>
      <c r="PXP40" s="569"/>
      <c r="PXQ40" s="569"/>
      <c r="PXR40" s="569"/>
      <c r="PXS40" s="569"/>
      <c r="PXT40" s="569"/>
      <c r="PXU40" s="569"/>
      <c r="PXV40" s="569"/>
      <c r="PXW40" s="569"/>
      <c r="PXX40" s="569"/>
      <c r="PXY40" s="569"/>
      <c r="PXZ40" s="569"/>
      <c r="PYA40" s="569"/>
      <c r="PYB40" s="569"/>
      <c r="PYC40" s="569"/>
      <c r="PYD40" s="569"/>
      <c r="PYE40" s="569"/>
      <c r="PYF40" s="569"/>
      <c r="PYG40" s="569"/>
      <c r="PYH40" s="569"/>
      <c r="PYI40" s="569"/>
      <c r="PYJ40" s="569"/>
      <c r="PYK40" s="569"/>
      <c r="PYL40" s="569"/>
      <c r="PYM40" s="569"/>
      <c r="PYN40" s="569"/>
      <c r="PYO40" s="569"/>
      <c r="PYP40" s="569"/>
      <c r="PYQ40" s="569"/>
      <c r="PYR40" s="569"/>
      <c r="PYS40" s="569"/>
      <c r="PYT40" s="569"/>
      <c r="PYU40" s="569"/>
      <c r="PYV40" s="569"/>
      <c r="PYW40" s="569"/>
      <c r="PYX40" s="569"/>
      <c r="PYY40" s="569"/>
      <c r="PYZ40" s="569"/>
      <c r="PZA40" s="569"/>
      <c r="PZB40" s="569"/>
      <c r="PZC40" s="569"/>
      <c r="PZD40" s="569"/>
      <c r="PZE40" s="569"/>
      <c r="PZF40" s="569"/>
      <c r="PZG40" s="569"/>
      <c r="PZH40" s="569"/>
      <c r="PZI40" s="569"/>
      <c r="PZJ40" s="569"/>
      <c r="PZK40" s="569"/>
      <c r="PZL40" s="569"/>
      <c r="PZM40" s="569"/>
      <c r="PZN40" s="569"/>
      <c r="PZO40" s="569"/>
      <c r="PZP40" s="569"/>
      <c r="PZQ40" s="569"/>
      <c r="PZR40" s="569"/>
      <c r="PZS40" s="569"/>
      <c r="PZT40" s="569"/>
      <c r="PZU40" s="569"/>
      <c r="PZV40" s="569"/>
      <c r="PZW40" s="569"/>
      <c r="PZX40" s="569"/>
      <c r="PZY40" s="569"/>
      <c r="PZZ40" s="569"/>
      <c r="QAA40" s="569"/>
      <c r="QAB40" s="569"/>
      <c r="QAC40" s="569"/>
      <c r="QAD40" s="569"/>
      <c r="QAE40" s="569"/>
      <c r="QAF40" s="569"/>
      <c r="QAG40" s="569"/>
      <c r="QAH40" s="569"/>
      <c r="QAI40" s="569"/>
      <c r="QAJ40" s="569"/>
      <c r="QAK40" s="569"/>
      <c r="QAL40" s="569"/>
      <c r="QAM40" s="569"/>
      <c r="QAN40" s="569"/>
      <c r="QAO40" s="569"/>
      <c r="QAP40" s="569"/>
      <c r="QAQ40" s="569"/>
      <c r="QAR40" s="569"/>
      <c r="QAS40" s="569"/>
      <c r="QAT40" s="569"/>
      <c r="QAU40" s="569"/>
      <c r="QAV40" s="569"/>
      <c r="QAW40" s="569"/>
      <c r="QAX40" s="569"/>
      <c r="QAY40" s="569"/>
      <c r="QAZ40" s="569"/>
      <c r="QBA40" s="569"/>
      <c r="QBB40" s="569"/>
      <c r="QBC40" s="569"/>
      <c r="QBD40" s="569"/>
      <c r="QBE40" s="569"/>
      <c r="QBF40" s="569"/>
      <c r="QBG40" s="569"/>
      <c r="QBH40" s="569"/>
      <c r="QBI40" s="569"/>
      <c r="QBJ40" s="569"/>
      <c r="QBK40" s="569"/>
      <c r="QBL40" s="569"/>
      <c r="QBM40" s="569"/>
      <c r="QBN40" s="569"/>
      <c r="QBO40" s="569"/>
      <c r="QBP40" s="569"/>
      <c r="QBQ40" s="569"/>
      <c r="QBR40" s="569"/>
      <c r="QBS40" s="569"/>
      <c r="QBT40" s="569"/>
      <c r="QBU40" s="569"/>
      <c r="QBV40" s="569"/>
      <c r="QBW40" s="569"/>
      <c r="QBX40" s="569"/>
      <c r="QBY40" s="569"/>
      <c r="QBZ40" s="569"/>
      <c r="QCA40" s="569"/>
      <c r="QCB40" s="569"/>
      <c r="QCC40" s="569"/>
      <c r="QCD40" s="569"/>
      <c r="QCE40" s="569"/>
      <c r="QCF40" s="569"/>
      <c r="QCG40" s="569"/>
      <c r="QCH40" s="569"/>
      <c r="QCI40" s="569"/>
      <c r="QCJ40" s="569"/>
      <c r="QCK40" s="569"/>
      <c r="QCL40" s="569"/>
      <c r="QCM40" s="569"/>
      <c r="QCN40" s="569"/>
      <c r="QCO40" s="569"/>
      <c r="QCP40" s="569"/>
      <c r="QCQ40" s="569"/>
      <c r="QCR40" s="569"/>
      <c r="QCS40" s="569"/>
      <c r="QCT40" s="569"/>
      <c r="QCU40" s="569"/>
      <c r="QCV40" s="569"/>
      <c r="QCW40" s="569"/>
      <c r="QCX40" s="569"/>
      <c r="QCY40" s="569"/>
      <c r="QCZ40" s="569"/>
      <c r="QDA40" s="569"/>
      <c r="QDB40" s="569"/>
      <c r="QDC40" s="569"/>
      <c r="QDD40" s="569"/>
      <c r="QDE40" s="569"/>
      <c r="QDF40" s="569"/>
      <c r="QDG40" s="569"/>
      <c r="QDH40" s="569"/>
      <c r="QDI40" s="569"/>
      <c r="QDJ40" s="569"/>
      <c r="QDK40" s="569"/>
      <c r="QDL40" s="569"/>
      <c r="QDM40" s="569"/>
      <c r="QDN40" s="569"/>
      <c r="QDO40" s="569"/>
      <c r="QDP40" s="569"/>
      <c r="QDQ40" s="569"/>
      <c r="QDR40" s="569"/>
      <c r="QDS40" s="569"/>
      <c r="QDT40" s="569"/>
      <c r="QDU40" s="569"/>
      <c r="QDV40" s="569"/>
      <c r="QDW40" s="569"/>
      <c r="QDX40" s="569"/>
      <c r="QDY40" s="569"/>
      <c r="QDZ40" s="569"/>
      <c r="QEA40" s="569"/>
      <c r="QEB40" s="569"/>
      <c r="QEC40" s="569"/>
      <c r="QED40" s="569"/>
      <c r="QEE40" s="569"/>
      <c r="QEF40" s="569"/>
      <c r="QEG40" s="569"/>
      <c r="QEH40" s="569"/>
      <c r="QEI40" s="569"/>
      <c r="QEJ40" s="569"/>
      <c r="QEK40" s="569"/>
      <c r="QEL40" s="569"/>
      <c r="QEM40" s="569"/>
      <c r="QEN40" s="569"/>
      <c r="QEO40" s="569"/>
      <c r="QEP40" s="569"/>
      <c r="QEQ40" s="569"/>
      <c r="QER40" s="569"/>
      <c r="QES40" s="569"/>
      <c r="QET40" s="569"/>
      <c r="QEU40" s="569"/>
      <c r="QEV40" s="569"/>
      <c r="QEW40" s="569"/>
      <c r="QEX40" s="569"/>
      <c r="QEY40" s="569"/>
      <c r="QEZ40" s="569"/>
      <c r="QFA40" s="569"/>
      <c r="QFB40" s="569"/>
      <c r="QFC40" s="569"/>
      <c r="QFD40" s="569"/>
      <c r="QFE40" s="569"/>
      <c r="QFF40" s="569"/>
      <c r="QFG40" s="569"/>
      <c r="QFH40" s="569"/>
      <c r="QFI40" s="569"/>
      <c r="QFJ40" s="569"/>
      <c r="QFK40" s="569"/>
      <c r="QFL40" s="569"/>
      <c r="QFM40" s="569"/>
      <c r="QFN40" s="569"/>
      <c r="QFO40" s="569"/>
      <c r="QFP40" s="569"/>
      <c r="QFQ40" s="569"/>
      <c r="QFR40" s="569"/>
      <c r="QFS40" s="569"/>
      <c r="QFT40" s="569"/>
      <c r="QFU40" s="569"/>
      <c r="QFV40" s="569"/>
      <c r="QFW40" s="569"/>
      <c r="QFX40" s="569"/>
      <c r="QFY40" s="569"/>
      <c r="QFZ40" s="569"/>
      <c r="QGA40" s="569"/>
      <c r="QGB40" s="569"/>
      <c r="QGC40" s="569"/>
      <c r="QGD40" s="569"/>
      <c r="QGE40" s="569"/>
      <c r="QGF40" s="569"/>
      <c r="QGG40" s="569"/>
      <c r="QGH40" s="569"/>
      <c r="QGI40" s="569"/>
      <c r="QGJ40" s="569"/>
      <c r="QGK40" s="569"/>
      <c r="QGL40" s="569"/>
      <c r="QGM40" s="569"/>
      <c r="QGN40" s="569"/>
      <c r="QGO40" s="569"/>
      <c r="QGP40" s="569"/>
      <c r="QGQ40" s="569"/>
      <c r="QGR40" s="569"/>
      <c r="QGS40" s="569"/>
      <c r="QGT40" s="569"/>
      <c r="QGU40" s="569"/>
      <c r="QGV40" s="569"/>
      <c r="QGW40" s="569"/>
      <c r="QGX40" s="569"/>
      <c r="QGY40" s="569"/>
      <c r="QGZ40" s="569"/>
      <c r="QHA40" s="569"/>
      <c r="QHB40" s="569"/>
      <c r="QHC40" s="569"/>
      <c r="QHD40" s="569"/>
      <c r="QHE40" s="569"/>
      <c r="QHF40" s="569"/>
      <c r="QHG40" s="569"/>
      <c r="QHH40" s="569"/>
      <c r="QHI40" s="569"/>
      <c r="QHJ40" s="569"/>
      <c r="QHK40" s="569"/>
      <c r="QHL40" s="569"/>
      <c r="QHM40" s="569"/>
      <c r="QHN40" s="569"/>
      <c r="QHO40" s="569"/>
      <c r="QHP40" s="569"/>
      <c r="QHQ40" s="569"/>
      <c r="QHR40" s="569"/>
      <c r="QHS40" s="569"/>
      <c r="QHT40" s="569"/>
      <c r="QHU40" s="569"/>
      <c r="QHV40" s="569"/>
      <c r="QHW40" s="569"/>
      <c r="QHX40" s="569"/>
      <c r="QHY40" s="569"/>
      <c r="QHZ40" s="569"/>
      <c r="QIA40" s="569"/>
      <c r="QIB40" s="569"/>
      <c r="QIC40" s="569"/>
      <c r="QID40" s="569"/>
      <c r="QIE40" s="569"/>
      <c r="QIF40" s="569"/>
      <c r="QIG40" s="569"/>
      <c r="QIH40" s="569"/>
      <c r="QII40" s="569"/>
      <c r="QIJ40" s="569"/>
      <c r="QIK40" s="569"/>
      <c r="QIL40" s="569"/>
      <c r="QIM40" s="569"/>
      <c r="QIN40" s="569"/>
      <c r="QIO40" s="569"/>
      <c r="QIP40" s="569"/>
      <c r="QIQ40" s="569"/>
      <c r="QIR40" s="569"/>
      <c r="QIS40" s="569"/>
      <c r="QIT40" s="569"/>
      <c r="QIU40" s="569"/>
      <c r="QIV40" s="569"/>
      <c r="QIW40" s="569"/>
      <c r="QIX40" s="569"/>
      <c r="QIY40" s="569"/>
      <c r="QIZ40" s="569"/>
      <c r="QJA40" s="569"/>
      <c r="QJB40" s="569"/>
      <c r="QJC40" s="569"/>
      <c r="QJD40" s="569"/>
      <c r="QJE40" s="569"/>
      <c r="QJF40" s="569"/>
      <c r="QJG40" s="569"/>
      <c r="QJH40" s="569"/>
      <c r="QJI40" s="569"/>
      <c r="QJJ40" s="569"/>
      <c r="QJK40" s="569"/>
      <c r="QJL40" s="569"/>
      <c r="QJM40" s="569"/>
      <c r="QJN40" s="569"/>
      <c r="QJO40" s="569"/>
      <c r="QJP40" s="569"/>
      <c r="QJQ40" s="569"/>
      <c r="QJR40" s="569"/>
      <c r="QJS40" s="569"/>
      <c r="QJT40" s="569"/>
      <c r="QJU40" s="569"/>
      <c r="QJV40" s="569"/>
      <c r="QJW40" s="569"/>
      <c r="QJX40" s="569"/>
      <c r="QJY40" s="569"/>
      <c r="QJZ40" s="569"/>
      <c r="QKA40" s="569"/>
      <c r="QKB40" s="569"/>
      <c r="QKC40" s="569"/>
      <c r="QKD40" s="569"/>
      <c r="QKE40" s="569"/>
      <c r="QKF40" s="569"/>
      <c r="QKG40" s="569"/>
      <c r="QKH40" s="569"/>
      <c r="QKI40" s="569"/>
      <c r="QKJ40" s="569"/>
      <c r="QKK40" s="569"/>
      <c r="QKL40" s="569"/>
      <c r="QKM40" s="569"/>
      <c r="QKN40" s="569"/>
      <c r="QKO40" s="569"/>
      <c r="QKP40" s="569"/>
      <c r="QKQ40" s="569"/>
      <c r="QKR40" s="569"/>
      <c r="QKS40" s="569"/>
      <c r="QKT40" s="569"/>
      <c r="QKU40" s="569"/>
      <c r="QKV40" s="569"/>
      <c r="QKW40" s="569"/>
      <c r="QKX40" s="569"/>
      <c r="QKY40" s="569"/>
      <c r="QKZ40" s="569"/>
      <c r="QLA40" s="569"/>
      <c r="QLB40" s="569"/>
      <c r="QLC40" s="569"/>
      <c r="QLD40" s="569"/>
      <c r="QLE40" s="569"/>
      <c r="QLF40" s="569"/>
      <c r="QLG40" s="569"/>
      <c r="QLH40" s="569"/>
      <c r="QLI40" s="569"/>
      <c r="QLJ40" s="569"/>
      <c r="QLK40" s="569"/>
      <c r="QLL40" s="569"/>
      <c r="QLM40" s="569"/>
      <c r="QLN40" s="569"/>
      <c r="QLO40" s="569"/>
      <c r="QLP40" s="569"/>
      <c r="QLQ40" s="569"/>
      <c r="QLR40" s="569"/>
      <c r="QLS40" s="569"/>
      <c r="QLT40" s="569"/>
      <c r="QLU40" s="569"/>
      <c r="QLV40" s="569"/>
      <c r="QLW40" s="569"/>
      <c r="QLX40" s="569"/>
      <c r="QLY40" s="569"/>
      <c r="QLZ40" s="569"/>
      <c r="QMA40" s="569"/>
      <c r="QMB40" s="569"/>
      <c r="QMC40" s="569"/>
      <c r="QMD40" s="569"/>
      <c r="QME40" s="569"/>
      <c r="QMF40" s="569"/>
      <c r="QMG40" s="569"/>
      <c r="QMH40" s="569"/>
      <c r="QMI40" s="569"/>
      <c r="QMJ40" s="569"/>
      <c r="QMK40" s="569"/>
      <c r="QML40" s="569"/>
      <c r="QMM40" s="569"/>
      <c r="QMN40" s="569"/>
      <c r="QMO40" s="569"/>
      <c r="QMP40" s="569"/>
      <c r="QMQ40" s="569"/>
      <c r="QMR40" s="569"/>
      <c r="QMS40" s="569"/>
      <c r="QMT40" s="569"/>
      <c r="QMU40" s="569"/>
      <c r="QMV40" s="569"/>
      <c r="QMW40" s="569"/>
      <c r="QMX40" s="569"/>
      <c r="QMY40" s="569"/>
      <c r="QMZ40" s="569"/>
      <c r="QNA40" s="569"/>
      <c r="QNB40" s="569"/>
      <c r="QNC40" s="569"/>
      <c r="QND40" s="569"/>
      <c r="QNE40" s="569"/>
      <c r="QNF40" s="569"/>
      <c r="QNG40" s="569"/>
      <c r="QNH40" s="569"/>
      <c r="QNI40" s="569"/>
      <c r="QNJ40" s="569"/>
      <c r="QNK40" s="569"/>
      <c r="QNL40" s="569"/>
      <c r="QNM40" s="569"/>
      <c r="QNN40" s="569"/>
      <c r="QNO40" s="569"/>
      <c r="QNP40" s="569"/>
      <c r="QNQ40" s="569"/>
      <c r="QNR40" s="569"/>
      <c r="QNS40" s="569"/>
      <c r="QNT40" s="569"/>
      <c r="QNU40" s="569"/>
      <c r="QNV40" s="569"/>
      <c r="QNW40" s="569"/>
      <c r="QNX40" s="569"/>
      <c r="QNY40" s="569"/>
      <c r="QNZ40" s="569"/>
      <c r="QOA40" s="569"/>
      <c r="QOB40" s="569"/>
      <c r="QOC40" s="569"/>
      <c r="QOD40" s="569"/>
      <c r="QOE40" s="569"/>
      <c r="QOF40" s="569"/>
      <c r="QOG40" s="569"/>
      <c r="QOH40" s="569"/>
      <c r="QOI40" s="569"/>
      <c r="QOJ40" s="569"/>
      <c r="QOK40" s="569"/>
      <c r="QOL40" s="569"/>
      <c r="QOM40" s="569"/>
      <c r="QON40" s="569"/>
      <c r="QOO40" s="569"/>
      <c r="QOP40" s="569"/>
      <c r="QOQ40" s="569"/>
      <c r="QOR40" s="569"/>
      <c r="QOS40" s="569"/>
      <c r="QOT40" s="569"/>
      <c r="QOU40" s="569"/>
      <c r="QOV40" s="569"/>
      <c r="QOW40" s="569"/>
      <c r="QOX40" s="569"/>
      <c r="QOY40" s="569"/>
      <c r="QOZ40" s="569"/>
      <c r="QPA40" s="569"/>
      <c r="QPB40" s="569"/>
      <c r="QPC40" s="569"/>
      <c r="QPD40" s="569"/>
      <c r="QPE40" s="569"/>
      <c r="QPF40" s="569"/>
      <c r="QPG40" s="569"/>
      <c r="QPH40" s="569"/>
      <c r="QPI40" s="569"/>
      <c r="QPJ40" s="569"/>
      <c r="QPK40" s="569"/>
      <c r="QPL40" s="569"/>
      <c r="QPM40" s="569"/>
      <c r="QPN40" s="569"/>
      <c r="QPO40" s="569"/>
      <c r="QPP40" s="569"/>
      <c r="QPQ40" s="569"/>
      <c r="QPR40" s="569"/>
      <c r="QPS40" s="569"/>
      <c r="QPT40" s="569"/>
      <c r="QPU40" s="569"/>
      <c r="QPV40" s="569"/>
      <c r="QPW40" s="569"/>
      <c r="QPX40" s="569"/>
      <c r="QPY40" s="569"/>
      <c r="QPZ40" s="569"/>
      <c r="QQA40" s="569"/>
      <c r="QQB40" s="569"/>
      <c r="QQC40" s="569"/>
      <c r="QQD40" s="569"/>
      <c r="QQE40" s="569"/>
      <c r="QQF40" s="569"/>
      <c r="QQG40" s="569"/>
      <c r="QQH40" s="569"/>
      <c r="QQI40" s="569"/>
      <c r="QQJ40" s="569"/>
      <c r="QQK40" s="569"/>
      <c r="QQL40" s="569"/>
      <c r="QQM40" s="569"/>
      <c r="QQN40" s="569"/>
      <c r="QQO40" s="569"/>
      <c r="QQP40" s="569"/>
      <c r="QQQ40" s="569"/>
      <c r="QQR40" s="569"/>
      <c r="QQS40" s="569"/>
      <c r="QQT40" s="569"/>
      <c r="QQU40" s="569"/>
      <c r="QQV40" s="569"/>
      <c r="QQW40" s="569"/>
      <c r="QQX40" s="569"/>
      <c r="QQY40" s="569"/>
      <c r="QQZ40" s="569"/>
      <c r="QRA40" s="569"/>
      <c r="QRB40" s="569"/>
      <c r="QRC40" s="569"/>
      <c r="QRD40" s="569"/>
      <c r="QRE40" s="569"/>
      <c r="QRF40" s="569"/>
      <c r="QRG40" s="569"/>
      <c r="QRH40" s="569"/>
      <c r="QRI40" s="569"/>
      <c r="QRJ40" s="569"/>
      <c r="QRK40" s="569"/>
      <c r="QRL40" s="569"/>
      <c r="QRM40" s="569"/>
      <c r="QRN40" s="569"/>
      <c r="QRO40" s="569"/>
      <c r="QRP40" s="569"/>
      <c r="QRQ40" s="569"/>
      <c r="QRR40" s="569"/>
      <c r="QRS40" s="569"/>
      <c r="QRT40" s="569"/>
      <c r="QRU40" s="569"/>
      <c r="QRV40" s="569"/>
      <c r="QRW40" s="569"/>
      <c r="QRX40" s="569"/>
      <c r="QRY40" s="569"/>
      <c r="QRZ40" s="569"/>
      <c r="QSA40" s="569"/>
      <c r="QSB40" s="569"/>
      <c r="QSC40" s="569"/>
      <c r="QSD40" s="569"/>
      <c r="QSE40" s="569"/>
      <c r="QSF40" s="569"/>
      <c r="QSG40" s="569"/>
      <c r="QSH40" s="569"/>
      <c r="QSI40" s="569"/>
      <c r="QSJ40" s="569"/>
      <c r="QSK40" s="569"/>
      <c r="QSL40" s="569"/>
      <c r="QSM40" s="569"/>
      <c r="QSN40" s="569"/>
      <c r="QSO40" s="569"/>
      <c r="QSP40" s="569"/>
      <c r="QSQ40" s="569"/>
      <c r="QSR40" s="569"/>
      <c r="QSS40" s="569"/>
      <c r="QST40" s="569"/>
      <c r="QSU40" s="569"/>
      <c r="QSV40" s="569"/>
      <c r="QSW40" s="569"/>
      <c r="QSX40" s="569"/>
      <c r="QSY40" s="569"/>
      <c r="QSZ40" s="569"/>
      <c r="QTA40" s="569"/>
      <c r="QTB40" s="569"/>
      <c r="QTC40" s="569"/>
      <c r="QTD40" s="569"/>
      <c r="QTE40" s="569"/>
      <c r="QTF40" s="569"/>
      <c r="QTG40" s="569"/>
      <c r="QTH40" s="569"/>
      <c r="QTI40" s="569"/>
      <c r="QTJ40" s="569"/>
      <c r="QTK40" s="569"/>
      <c r="QTL40" s="569"/>
      <c r="QTM40" s="569"/>
      <c r="QTN40" s="569"/>
      <c r="QTO40" s="569"/>
      <c r="QTP40" s="569"/>
      <c r="QTQ40" s="569"/>
      <c r="QTR40" s="569"/>
      <c r="QTS40" s="569"/>
      <c r="QTT40" s="569"/>
      <c r="QTU40" s="569"/>
      <c r="QTV40" s="569"/>
      <c r="QTW40" s="569"/>
      <c r="QTX40" s="569"/>
      <c r="QTY40" s="569"/>
      <c r="QTZ40" s="569"/>
      <c r="QUA40" s="569"/>
      <c r="QUB40" s="569"/>
      <c r="QUC40" s="569"/>
      <c r="QUD40" s="569"/>
      <c r="QUE40" s="569"/>
      <c r="QUF40" s="569"/>
      <c r="QUG40" s="569"/>
      <c r="QUH40" s="569"/>
      <c r="QUI40" s="569"/>
      <c r="QUJ40" s="569"/>
      <c r="QUK40" s="569"/>
      <c r="QUL40" s="569"/>
      <c r="QUM40" s="569"/>
      <c r="QUN40" s="569"/>
      <c r="QUO40" s="569"/>
      <c r="QUP40" s="569"/>
      <c r="QUQ40" s="569"/>
      <c r="QUR40" s="569"/>
      <c r="QUS40" s="569"/>
      <c r="QUT40" s="569"/>
      <c r="QUU40" s="569"/>
      <c r="QUV40" s="569"/>
      <c r="QUW40" s="569"/>
      <c r="QUX40" s="569"/>
      <c r="QUY40" s="569"/>
      <c r="QUZ40" s="569"/>
      <c r="QVA40" s="569"/>
      <c r="QVB40" s="569"/>
      <c r="QVC40" s="569"/>
      <c r="QVD40" s="569"/>
      <c r="QVE40" s="569"/>
      <c r="QVF40" s="569"/>
      <c r="QVG40" s="569"/>
      <c r="QVH40" s="569"/>
      <c r="QVI40" s="569"/>
      <c r="QVJ40" s="569"/>
      <c r="QVK40" s="569"/>
      <c r="QVL40" s="569"/>
      <c r="QVM40" s="569"/>
      <c r="QVN40" s="569"/>
      <c r="QVO40" s="569"/>
      <c r="QVP40" s="569"/>
      <c r="QVQ40" s="569"/>
      <c r="QVR40" s="569"/>
      <c r="QVS40" s="569"/>
      <c r="QVT40" s="569"/>
      <c r="QVU40" s="569"/>
      <c r="QVV40" s="569"/>
      <c r="QVW40" s="569"/>
      <c r="QVX40" s="569"/>
      <c r="QVY40" s="569"/>
      <c r="QVZ40" s="569"/>
      <c r="QWA40" s="569"/>
      <c r="QWB40" s="569"/>
      <c r="QWC40" s="569"/>
      <c r="QWD40" s="569"/>
      <c r="QWE40" s="569"/>
      <c r="QWF40" s="569"/>
      <c r="QWG40" s="569"/>
      <c r="QWH40" s="569"/>
      <c r="QWI40" s="569"/>
      <c r="QWJ40" s="569"/>
      <c r="QWK40" s="569"/>
      <c r="QWL40" s="569"/>
      <c r="QWM40" s="569"/>
      <c r="QWN40" s="569"/>
      <c r="QWO40" s="569"/>
      <c r="QWP40" s="569"/>
      <c r="QWQ40" s="569"/>
      <c r="QWR40" s="569"/>
      <c r="QWS40" s="569"/>
      <c r="QWT40" s="569"/>
      <c r="QWU40" s="569"/>
      <c r="QWV40" s="569"/>
      <c r="QWW40" s="569"/>
      <c r="QWX40" s="569"/>
      <c r="QWY40" s="569"/>
      <c r="QWZ40" s="569"/>
      <c r="QXA40" s="569"/>
      <c r="QXB40" s="569"/>
      <c r="QXC40" s="569"/>
      <c r="QXD40" s="569"/>
      <c r="QXE40" s="569"/>
      <c r="QXF40" s="569"/>
      <c r="QXG40" s="569"/>
      <c r="QXH40" s="569"/>
      <c r="QXI40" s="569"/>
      <c r="QXJ40" s="569"/>
      <c r="QXK40" s="569"/>
      <c r="QXL40" s="569"/>
      <c r="QXM40" s="569"/>
      <c r="QXN40" s="569"/>
      <c r="QXO40" s="569"/>
      <c r="QXP40" s="569"/>
      <c r="QXQ40" s="569"/>
      <c r="QXR40" s="569"/>
      <c r="QXS40" s="569"/>
      <c r="QXT40" s="569"/>
      <c r="QXU40" s="569"/>
      <c r="QXV40" s="569"/>
      <c r="QXW40" s="569"/>
      <c r="QXX40" s="569"/>
      <c r="QXY40" s="569"/>
      <c r="QXZ40" s="569"/>
      <c r="QYA40" s="569"/>
      <c r="QYB40" s="569"/>
      <c r="QYC40" s="569"/>
      <c r="QYD40" s="569"/>
      <c r="QYE40" s="569"/>
      <c r="QYF40" s="569"/>
      <c r="QYG40" s="569"/>
      <c r="QYH40" s="569"/>
      <c r="QYI40" s="569"/>
      <c r="QYJ40" s="569"/>
      <c r="QYK40" s="569"/>
      <c r="QYL40" s="569"/>
      <c r="QYM40" s="569"/>
      <c r="QYN40" s="569"/>
      <c r="QYO40" s="569"/>
      <c r="QYP40" s="569"/>
      <c r="QYQ40" s="569"/>
      <c r="QYR40" s="569"/>
      <c r="QYS40" s="569"/>
      <c r="QYT40" s="569"/>
      <c r="QYU40" s="569"/>
      <c r="QYV40" s="569"/>
      <c r="QYW40" s="569"/>
      <c r="QYX40" s="569"/>
      <c r="QYY40" s="569"/>
      <c r="QYZ40" s="569"/>
      <c r="QZA40" s="569"/>
      <c r="QZB40" s="569"/>
      <c r="QZC40" s="569"/>
      <c r="QZD40" s="569"/>
      <c r="QZE40" s="569"/>
      <c r="QZF40" s="569"/>
      <c r="QZG40" s="569"/>
      <c r="QZH40" s="569"/>
      <c r="QZI40" s="569"/>
      <c r="QZJ40" s="569"/>
      <c r="QZK40" s="569"/>
      <c r="QZL40" s="569"/>
      <c r="QZM40" s="569"/>
      <c r="QZN40" s="569"/>
      <c r="QZO40" s="569"/>
      <c r="QZP40" s="569"/>
      <c r="QZQ40" s="569"/>
      <c r="QZR40" s="569"/>
      <c r="QZS40" s="569"/>
      <c r="QZT40" s="569"/>
      <c r="QZU40" s="569"/>
      <c r="QZV40" s="569"/>
      <c r="QZW40" s="569"/>
      <c r="QZX40" s="569"/>
      <c r="QZY40" s="569"/>
      <c r="QZZ40" s="569"/>
      <c r="RAA40" s="569"/>
      <c r="RAB40" s="569"/>
      <c r="RAC40" s="569"/>
      <c r="RAD40" s="569"/>
      <c r="RAE40" s="569"/>
      <c r="RAF40" s="569"/>
      <c r="RAG40" s="569"/>
      <c r="RAH40" s="569"/>
      <c r="RAI40" s="569"/>
      <c r="RAJ40" s="569"/>
      <c r="RAK40" s="569"/>
      <c r="RAL40" s="569"/>
      <c r="RAM40" s="569"/>
      <c r="RAN40" s="569"/>
      <c r="RAO40" s="569"/>
      <c r="RAP40" s="569"/>
      <c r="RAQ40" s="569"/>
      <c r="RAR40" s="569"/>
      <c r="RAS40" s="569"/>
      <c r="RAT40" s="569"/>
      <c r="RAU40" s="569"/>
      <c r="RAV40" s="569"/>
      <c r="RAW40" s="569"/>
      <c r="RAX40" s="569"/>
      <c r="RAY40" s="569"/>
      <c r="RAZ40" s="569"/>
      <c r="RBA40" s="569"/>
      <c r="RBB40" s="569"/>
      <c r="RBC40" s="569"/>
      <c r="RBD40" s="569"/>
      <c r="RBE40" s="569"/>
      <c r="RBF40" s="569"/>
      <c r="RBG40" s="569"/>
      <c r="RBH40" s="569"/>
      <c r="RBI40" s="569"/>
      <c r="RBJ40" s="569"/>
      <c r="RBK40" s="569"/>
      <c r="RBL40" s="569"/>
      <c r="RBM40" s="569"/>
      <c r="RBN40" s="569"/>
      <c r="RBO40" s="569"/>
      <c r="RBP40" s="569"/>
      <c r="RBQ40" s="569"/>
      <c r="RBR40" s="569"/>
      <c r="RBS40" s="569"/>
      <c r="RBT40" s="569"/>
      <c r="RBU40" s="569"/>
      <c r="RBV40" s="569"/>
      <c r="RBW40" s="569"/>
      <c r="RBX40" s="569"/>
      <c r="RBY40" s="569"/>
      <c r="RBZ40" s="569"/>
      <c r="RCA40" s="569"/>
      <c r="RCB40" s="569"/>
      <c r="RCC40" s="569"/>
      <c r="RCD40" s="569"/>
      <c r="RCE40" s="569"/>
      <c r="RCF40" s="569"/>
      <c r="RCG40" s="569"/>
      <c r="RCH40" s="569"/>
      <c r="RCI40" s="569"/>
      <c r="RCJ40" s="569"/>
      <c r="RCK40" s="569"/>
      <c r="RCL40" s="569"/>
      <c r="RCM40" s="569"/>
      <c r="RCN40" s="569"/>
      <c r="RCO40" s="569"/>
      <c r="RCP40" s="569"/>
      <c r="RCQ40" s="569"/>
      <c r="RCR40" s="569"/>
      <c r="RCS40" s="569"/>
      <c r="RCT40" s="569"/>
      <c r="RCU40" s="569"/>
      <c r="RCV40" s="569"/>
      <c r="RCW40" s="569"/>
      <c r="RCX40" s="569"/>
      <c r="RCY40" s="569"/>
      <c r="RCZ40" s="569"/>
      <c r="RDA40" s="569"/>
      <c r="RDB40" s="569"/>
      <c r="RDC40" s="569"/>
      <c r="RDD40" s="569"/>
      <c r="RDE40" s="569"/>
      <c r="RDF40" s="569"/>
      <c r="RDG40" s="569"/>
      <c r="RDH40" s="569"/>
      <c r="RDI40" s="569"/>
      <c r="RDJ40" s="569"/>
      <c r="RDK40" s="569"/>
      <c r="RDL40" s="569"/>
      <c r="RDM40" s="569"/>
      <c r="RDN40" s="569"/>
      <c r="RDO40" s="569"/>
      <c r="RDP40" s="569"/>
      <c r="RDQ40" s="569"/>
      <c r="RDR40" s="569"/>
      <c r="RDS40" s="569"/>
      <c r="RDT40" s="569"/>
      <c r="RDU40" s="569"/>
      <c r="RDV40" s="569"/>
      <c r="RDW40" s="569"/>
      <c r="RDX40" s="569"/>
      <c r="RDY40" s="569"/>
      <c r="RDZ40" s="569"/>
      <c r="REA40" s="569"/>
      <c r="REB40" s="569"/>
      <c r="REC40" s="569"/>
      <c r="RED40" s="569"/>
      <c r="REE40" s="569"/>
      <c r="REF40" s="569"/>
      <c r="REG40" s="569"/>
      <c r="REH40" s="569"/>
      <c r="REI40" s="569"/>
      <c r="REJ40" s="569"/>
      <c r="REK40" s="569"/>
      <c r="REL40" s="569"/>
      <c r="REM40" s="569"/>
      <c r="REN40" s="569"/>
      <c r="REO40" s="569"/>
      <c r="REP40" s="569"/>
      <c r="REQ40" s="569"/>
      <c r="RER40" s="569"/>
      <c r="RES40" s="569"/>
      <c r="RET40" s="569"/>
      <c r="REU40" s="569"/>
      <c r="REV40" s="569"/>
      <c r="REW40" s="569"/>
      <c r="REX40" s="569"/>
      <c r="REY40" s="569"/>
      <c r="REZ40" s="569"/>
      <c r="RFA40" s="569"/>
      <c r="RFB40" s="569"/>
      <c r="RFC40" s="569"/>
      <c r="RFD40" s="569"/>
      <c r="RFE40" s="569"/>
      <c r="RFF40" s="569"/>
      <c r="RFG40" s="569"/>
      <c r="RFH40" s="569"/>
      <c r="RFI40" s="569"/>
      <c r="RFJ40" s="569"/>
      <c r="RFK40" s="569"/>
      <c r="RFL40" s="569"/>
      <c r="RFM40" s="569"/>
      <c r="RFN40" s="569"/>
      <c r="RFO40" s="569"/>
      <c r="RFP40" s="569"/>
      <c r="RFQ40" s="569"/>
      <c r="RFR40" s="569"/>
      <c r="RFS40" s="569"/>
      <c r="RFT40" s="569"/>
      <c r="RFU40" s="569"/>
      <c r="RFV40" s="569"/>
      <c r="RFW40" s="569"/>
      <c r="RFX40" s="569"/>
      <c r="RFY40" s="569"/>
      <c r="RFZ40" s="569"/>
      <c r="RGA40" s="569"/>
      <c r="RGB40" s="569"/>
      <c r="RGC40" s="569"/>
      <c r="RGD40" s="569"/>
      <c r="RGE40" s="569"/>
      <c r="RGF40" s="569"/>
      <c r="RGG40" s="569"/>
      <c r="RGH40" s="569"/>
      <c r="RGI40" s="569"/>
      <c r="RGJ40" s="569"/>
      <c r="RGK40" s="569"/>
      <c r="RGL40" s="569"/>
      <c r="RGM40" s="569"/>
      <c r="RGN40" s="569"/>
      <c r="RGO40" s="569"/>
      <c r="RGP40" s="569"/>
      <c r="RGQ40" s="569"/>
      <c r="RGR40" s="569"/>
      <c r="RGS40" s="569"/>
      <c r="RGT40" s="569"/>
      <c r="RGU40" s="569"/>
      <c r="RGV40" s="569"/>
      <c r="RGW40" s="569"/>
      <c r="RGX40" s="569"/>
      <c r="RGY40" s="569"/>
      <c r="RGZ40" s="569"/>
      <c r="RHA40" s="569"/>
      <c r="RHB40" s="569"/>
      <c r="RHC40" s="569"/>
      <c r="RHD40" s="569"/>
      <c r="RHE40" s="569"/>
      <c r="RHF40" s="569"/>
      <c r="RHG40" s="569"/>
      <c r="RHH40" s="569"/>
      <c r="RHI40" s="569"/>
      <c r="RHJ40" s="569"/>
      <c r="RHK40" s="569"/>
      <c r="RHL40" s="569"/>
      <c r="RHM40" s="569"/>
      <c r="RHN40" s="569"/>
      <c r="RHO40" s="569"/>
      <c r="RHP40" s="569"/>
      <c r="RHQ40" s="569"/>
      <c r="RHR40" s="569"/>
      <c r="RHS40" s="569"/>
      <c r="RHT40" s="569"/>
      <c r="RHU40" s="569"/>
      <c r="RHV40" s="569"/>
      <c r="RHW40" s="569"/>
      <c r="RHX40" s="569"/>
      <c r="RHY40" s="569"/>
      <c r="RHZ40" s="569"/>
      <c r="RIA40" s="569"/>
      <c r="RIB40" s="569"/>
      <c r="RIC40" s="569"/>
      <c r="RID40" s="569"/>
      <c r="RIE40" s="569"/>
      <c r="RIF40" s="569"/>
      <c r="RIG40" s="569"/>
      <c r="RIH40" s="569"/>
      <c r="RII40" s="569"/>
      <c r="RIJ40" s="569"/>
      <c r="RIK40" s="569"/>
      <c r="RIL40" s="569"/>
      <c r="RIM40" s="569"/>
      <c r="RIN40" s="569"/>
      <c r="RIO40" s="569"/>
      <c r="RIP40" s="569"/>
      <c r="RIQ40" s="569"/>
      <c r="RIR40" s="569"/>
      <c r="RIS40" s="569"/>
      <c r="RIT40" s="569"/>
      <c r="RIU40" s="569"/>
      <c r="RIV40" s="569"/>
      <c r="RIW40" s="569"/>
      <c r="RIX40" s="569"/>
      <c r="RIY40" s="569"/>
      <c r="RIZ40" s="569"/>
      <c r="RJA40" s="569"/>
      <c r="RJB40" s="569"/>
      <c r="RJC40" s="569"/>
      <c r="RJD40" s="569"/>
      <c r="RJE40" s="569"/>
      <c r="RJF40" s="569"/>
      <c r="RJG40" s="569"/>
      <c r="RJH40" s="569"/>
      <c r="RJI40" s="569"/>
      <c r="RJJ40" s="569"/>
      <c r="RJK40" s="569"/>
      <c r="RJL40" s="569"/>
      <c r="RJM40" s="569"/>
      <c r="RJN40" s="569"/>
      <c r="RJO40" s="569"/>
      <c r="RJP40" s="569"/>
      <c r="RJQ40" s="569"/>
      <c r="RJR40" s="569"/>
      <c r="RJS40" s="569"/>
      <c r="RJT40" s="569"/>
      <c r="RJU40" s="569"/>
      <c r="RJV40" s="569"/>
      <c r="RJW40" s="569"/>
      <c r="RJX40" s="569"/>
      <c r="RJY40" s="569"/>
      <c r="RJZ40" s="569"/>
      <c r="RKA40" s="569"/>
      <c r="RKB40" s="569"/>
      <c r="RKC40" s="569"/>
      <c r="RKD40" s="569"/>
      <c r="RKE40" s="569"/>
      <c r="RKF40" s="569"/>
      <c r="RKG40" s="569"/>
      <c r="RKH40" s="569"/>
      <c r="RKI40" s="569"/>
      <c r="RKJ40" s="569"/>
      <c r="RKK40" s="569"/>
      <c r="RKL40" s="569"/>
      <c r="RKM40" s="569"/>
      <c r="RKN40" s="569"/>
      <c r="RKO40" s="569"/>
      <c r="RKP40" s="569"/>
      <c r="RKQ40" s="569"/>
      <c r="RKR40" s="569"/>
      <c r="RKS40" s="569"/>
      <c r="RKT40" s="569"/>
      <c r="RKU40" s="569"/>
      <c r="RKV40" s="569"/>
      <c r="RKW40" s="569"/>
      <c r="RKX40" s="569"/>
      <c r="RKY40" s="569"/>
      <c r="RKZ40" s="569"/>
      <c r="RLA40" s="569"/>
      <c r="RLB40" s="569"/>
      <c r="RLC40" s="569"/>
      <c r="RLD40" s="569"/>
      <c r="RLE40" s="569"/>
      <c r="RLF40" s="569"/>
      <c r="RLG40" s="569"/>
      <c r="RLH40" s="569"/>
      <c r="RLI40" s="569"/>
      <c r="RLJ40" s="569"/>
      <c r="RLK40" s="569"/>
      <c r="RLL40" s="569"/>
      <c r="RLM40" s="569"/>
      <c r="RLN40" s="569"/>
      <c r="RLO40" s="569"/>
      <c r="RLP40" s="569"/>
      <c r="RLQ40" s="569"/>
      <c r="RLR40" s="569"/>
      <c r="RLS40" s="569"/>
      <c r="RLT40" s="569"/>
      <c r="RLU40" s="569"/>
      <c r="RLV40" s="569"/>
      <c r="RLW40" s="569"/>
      <c r="RLX40" s="569"/>
      <c r="RLY40" s="569"/>
      <c r="RLZ40" s="569"/>
      <c r="RMA40" s="569"/>
      <c r="RMB40" s="569"/>
      <c r="RMC40" s="569"/>
      <c r="RMD40" s="569"/>
      <c r="RME40" s="569"/>
      <c r="RMF40" s="569"/>
      <c r="RMG40" s="569"/>
      <c r="RMH40" s="569"/>
      <c r="RMI40" s="569"/>
      <c r="RMJ40" s="569"/>
      <c r="RMK40" s="569"/>
      <c r="RML40" s="569"/>
      <c r="RMM40" s="569"/>
      <c r="RMN40" s="569"/>
      <c r="RMO40" s="569"/>
      <c r="RMP40" s="569"/>
      <c r="RMQ40" s="569"/>
      <c r="RMR40" s="569"/>
      <c r="RMS40" s="569"/>
      <c r="RMT40" s="569"/>
      <c r="RMU40" s="569"/>
      <c r="RMV40" s="569"/>
      <c r="RMW40" s="569"/>
      <c r="RMX40" s="569"/>
      <c r="RMY40" s="569"/>
      <c r="RMZ40" s="569"/>
      <c r="RNA40" s="569"/>
      <c r="RNB40" s="569"/>
      <c r="RNC40" s="569"/>
      <c r="RND40" s="569"/>
      <c r="RNE40" s="569"/>
      <c r="RNF40" s="569"/>
      <c r="RNG40" s="569"/>
      <c r="RNH40" s="569"/>
      <c r="RNI40" s="569"/>
      <c r="RNJ40" s="569"/>
      <c r="RNK40" s="569"/>
      <c r="RNL40" s="569"/>
      <c r="RNM40" s="569"/>
      <c r="RNN40" s="569"/>
      <c r="RNO40" s="569"/>
      <c r="RNP40" s="569"/>
      <c r="RNQ40" s="569"/>
      <c r="RNR40" s="569"/>
      <c r="RNS40" s="569"/>
      <c r="RNT40" s="569"/>
      <c r="RNU40" s="569"/>
      <c r="RNV40" s="569"/>
      <c r="RNW40" s="569"/>
      <c r="RNX40" s="569"/>
      <c r="RNY40" s="569"/>
      <c r="RNZ40" s="569"/>
      <c r="ROA40" s="569"/>
      <c r="ROB40" s="569"/>
      <c r="ROC40" s="569"/>
      <c r="ROD40" s="569"/>
      <c r="ROE40" s="569"/>
      <c r="ROF40" s="569"/>
      <c r="ROG40" s="569"/>
      <c r="ROH40" s="569"/>
      <c r="ROI40" s="569"/>
      <c r="ROJ40" s="569"/>
      <c r="ROK40" s="569"/>
      <c r="ROL40" s="569"/>
      <c r="ROM40" s="569"/>
      <c r="RON40" s="569"/>
      <c r="ROO40" s="569"/>
      <c r="ROP40" s="569"/>
      <c r="ROQ40" s="569"/>
      <c r="ROR40" s="569"/>
      <c r="ROS40" s="569"/>
      <c r="ROT40" s="569"/>
      <c r="ROU40" s="569"/>
      <c r="ROV40" s="569"/>
      <c r="ROW40" s="569"/>
      <c r="ROX40" s="569"/>
      <c r="ROY40" s="569"/>
      <c r="ROZ40" s="569"/>
      <c r="RPA40" s="569"/>
      <c r="RPB40" s="569"/>
      <c r="RPC40" s="569"/>
      <c r="RPD40" s="569"/>
      <c r="RPE40" s="569"/>
      <c r="RPF40" s="569"/>
      <c r="RPG40" s="569"/>
      <c r="RPH40" s="569"/>
      <c r="RPI40" s="569"/>
      <c r="RPJ40" s="569"/>
      <c r="RPK40" s="569"/>
      <c r="RPL40" s="569"/>
      <c r="RPM40" s="569"/>
      <c r="RPN40" s="569"/>
      <c r="RPO40" s="569"/>
      <c r="RPP40" s="569"/>
      <c r="RPQ40" s="569"/>
      <c r="RPR40" s="569"/>
      <c r="RPS40" s="569"/>
      <c r="RPT40" s="569"/>
      <c r="RPU40" s="569"/>
      <c r="RPV40" s="569"/>
      <c r="RPW40" s="569"/>
      <c r="RPX40" s="569"/>
      <c r="RPY40" s="569"/>
      <c r="RPZ40" s="569"/>
      <c r="RQA40" s="569"/>
      <c r="RQB40" s="569"/>
      <c r="RQC40" s="569"/>
      <c r="RQD40" s="569"/>
      <c r="RQE40" s="569"/>
      <c r="RQF40" s="569"/>
      <c r="RQG40" s="569"/>
      <c r="RQH40" s="569"/>
      <c r="RQI40" s="569"/>
      <c r="RQJ40" s="569"/>
      <c r="RQK40" s="569"/>
      <c r="RQL40" s="569"/>
      <c r="RQM40" s="569"/>
      <c r="RQN40" s="569"/>
      <c r="RQO40" s="569"/>
      <c r="RQP40" s="569"/>
      <c r="RQQ40" s="569"/>
      <c r="RQR40" s="569"/>
      <c r="RQS40" s="569"/>
      <c r="RQT40" s="569"/>
      <c r="RQU40" s="569"/>
      <c r="RQV40" s="569"/>
      <c r="RQW40" s="569"/>
      <c r="RQX40" s="569"/>
      <c r="RQY40" s="569"/>
      <c r="RQZ40" s="569"/>
      <c r="RRA40" s="569"/>
      <c r="RRB40" s="569"/>
      <c r="RRC40" s="569"/>
      <c r="RRD40" s="569"/>
      <c r="RRE40" s="569"/>
      <c r="RRF40" s="569"/>
      <c r="RRG40" s="569"/>
      <c r="RRH40" s="569"/>
      <c r="RRI40" s="569"/>
      <c r="RRJ40" s="569"/>
      <c r="RRK40" s="569"/>
      <c r="RRL40" s="569"/>
      <c r="RRM40" s="569"/>
      <c r="RRN40" s="569"/>
      <c r="RRO40" s="569"/>
      <c r="RRP40" s="569"/>
      <c r="RRQ40" s="569"/>
      <c r="RRR40" s="569"/>
      <c r="RRS40" s="569"/>
      <c r="RRT40" s="569"/>
      <c r="RRU40" s="569"/>
      <c r="RRV40" s="569"/>
      <c r="RRW40" s="569"/>
      <c r="RRX40" s="569"/>
      <c r="RRY40" s="569"/>
      <c r="RRZ40" s="569"/>
      <c r="RSA40" s="569"/>
      <c r="RSB40" s="569"/>
      <c r="RSC40" s="569"/>
      <c r="RSD40" s="569"/>
      <c r="RSE40" s="569"/>
      <c r="RSF40" s="569"/>
      <c r="RSG40" s="569"/>
      <c r="RSH40" s="569"/>
      <c r="RSI40" s="569"/>
      <c r="RSJ40" s="569"/>
      <c r="RSK40" s="569"/>
      <c r="RSL40" s="569"/>
      <c r="RSM40" s="569"/>
      <c r="RSN40" s="569"/>
      <c r="RSO40" s="569"/>
      <c r="RSP40" s="569"/>
      <c r="RSQ40" s="569"/>
      <c r="RSR40" s="569"/>
      <c r="RSS40" s="569"/>
      <c r="RST40" s="569"/>
      <c r="RSU40" s="569"/>
      <c r="RSV40" s="569"/>
      <c r="RSW40" s="569"/>
      <c r="RSX40" s="569"/>
      <c r="RSY40" s="569"/>
      <c r="RSZ40" s="569"/>
      <c r="RTA40" s="569"/>
      <c r="RTB40" s="569"/>
      <c r="RTC40" s="569"/>
      <c r="RTD40" s="569"/>
      <c r="RTE40" s="569"/>
      <c r="RTF40" s="569"/>
      <c r="RTG40" s="569"/>
      <c r="RTH40" s="569"/>
      <c r="RTI40" s="569"/>
      <c r="RTJ40" s="569"/>
      <c r="RTK40" s="569"/>
      <c r="RTL40" s="569"/>
      <c r="RTM40" s="569"/>
      <c r="RTN40" s="569"/>
      <c r="RTO40" s="569"/>
      <c r="RTP40" s="569"/>
      <c r="RTQ40" s="569"/>
      <c r="RTR40" s="569"/>
      <c r="RTS40" s="569"/>
      <c r="RTT40" s="569"/>
      <c r="RTU40" s="569"/>
      <c r="RTV40" s="569"/>
      <c r="RTW40" s="569"/>
      <c r="RTX40" s="569"/>
      <c r="RTY40" s="569"/>
      <c r="RTZ40" s="569"/>
      <c r="RUA40" s="569"/>
      <c r="RUB40" s="569"/>
      <c r="RUC40" s="569"/>
      <c r="RUD40" s="569"/>
      <c r="RUE40" s="569"/>
      <c r="RUF40" s="569"/>
      <c r="RUG40" s="569"/>
      <c r="RUH40" s="569"/>
      <c r="RUI40" s="569"/>
      <c r="RUJ40" s="569"/>
      <c r="RUK40" s="569"/>
      <c r="RUL40" s="569"/>
      <c r="RUM40" s="569"/>
      <c r="RUN40" s="569"/>
      <c r="RUO40" s="569"/>
      <c r="RUP40" s="569"/>
      <c r="RUQ40" s="569"/>
      <c r="RUR40" s="569"/>
      <c r="RUS40" s="569"/>
      <c r="RUT40" s="569"/>
      <c r="RUU40" s="569"/>
      <c r="RUV40" s="569"/>
      <c r="RUW40" s="569"/>
      <c r="RUX40" s="569"/>
      <c r="RUY40" s="569"/>
      <c r="RUZ40" s="569"/>
      <c r="RVA40" s="569"/>
      <c r="RVB40" s="569"/>
      <c r="RVC40" s="569"/>
      <c r="RVD40" s="569"/>
      <c r="RVE40" s="569"/>
      <c r="RVF40" s="569"/>
      <c r="RVG40" s="569"/>
      <c r="RVH40" s="569"/>
      <c r="RVI40" s="569"/>
      <c r="RVJ40" s="569"/>
      <c r="RVK40" s="569"/>
      <c r="RVL40" s="569"/>
      <c r="RVM40" s="569"/>
      <c r="RVN40" s="569"/>
      <c r="RVO40" s="569"/>
      <c r="RVP40" s="569"/>
      <c r="RVQ40" s="569"/>
      <c r="RVR40" s="569"/>
      <c r="RVS40" s="569"/>
      <c r="RVT40" s="569"/>
      <c r="RVU40" s="569"/>
      <c r="RVV40" s="569"/>
      <c r="RVW40" s="569"/>
      <c r="RVX40" s="569"/>
      <c r="RVY40" s="569"/>
      <c r="RVZ40" s="569"/>
      <c r="RWA40" s="569"/>
      <c r="RWB40" s="569"/>
      <c r="RWC40" s="569"/>
      <c r="RWD40" s="569"/>
      <c r="RWE40" s="569"/>
      <c r="RWF40" s="569"/>
      <c r="RWG40" s="569"/>
      <c r="RWH40" s="569"/>
      <c r="RWI40" s="569"/>
      <c r="RWJ40" s="569"/>
      <c r="RWK40" s="569"/>
      <c r="RWL40" s="569"/>
      <c r="RWM40" s="569"/>
      <c r="RWN40" s="569"/>
      <c r="RWO40" s="569"/>
      <c r="RWP40" s="569"/>
      <c r="RWQ40" s="569"/>
      <c r="RWR40" s="569"/>
      <c r="RWS40" s="569"/>
      <c r="RWT40" s="569"/>
      <c r="RWU40" s="569"/>
      <c r="RWV40" s="569"/>
      <c r="RWW40" s="569"/>
      <c r="RWX40" s="569"/>
      <c r="RWY40" s="569"/>
      <c r="RWZ40" s="569"/>
      <c r="RXA40" s="569"/>
      <c r="RXB40" s="569"/>
      <c r="RXC40" s="569"/>
      <c r="RXD40" s="569"/>
      <c r="RXE40" s="569"/>
      <c r="RXF40" s="569"/>
      <c r="RXG40" s="569"/>
      <c r="RXH40" s="569"/>
      <c r="RXI40" s="569"/>
      <c r="RXJ40" s="569"/>
      <c r="RXK40" s="569"/>
      <c r="RXL40" s="569"/>
      <c r="RXM40" s="569"/>
      <c r="RXN40" s="569"/>
      <c r="RXO40" s="569"/>
      <c r="RXP40" s="569"/>
      <c r="RXQ40" s="569"/>
      <c r="RXR40" s="569"/>
      <c r="RXS40" s="569"/>
      <c r="RXT40" s="569"/>
      <c r="RXU40" s="569"/>
      <c r="RXV40" s="569"/>
      <c r="RXW40" s="569"/>
      <c r="RXX40" s="569"/>
      <c r="RXY40" s="569"/>
      <c r="RXZ40" s="569"/>
      <c r="RYA40" s="569"/>
      <c r="RYB40" s="569"/>
      <c r="RYC40" s="569"/>
      <c r="RYD40" s="569"/>
      <c r="RYE40" s="569"/>
      <c r="RYF40" s="569"/>
      <c r="RYG40" s="569"/>
      <c r="RYH40" s="569"/>
      <c r="RYI40" s="569"/>
      <c r="RYJ40" s="569"/>
      <c r="RYK40" s="569"/>
      <c r="RYL40" s="569"/>
      <c r="RYM40" s="569"/>
      <c r="RYN40" s="569"/>
      <c r="RYO40" s="569"/>
      <c r="RYP40" s="569"/>
      <c r="RYQ40" s="569"/>
      <c r="RYR40" s="569"/>
      <c r="RYS40" s="569"/>
      <c r="RYT40" s="569"/>
      <c r="RYU40" s="569"/>
      <c r="RYV40" s="569"/>
      <c r="RYW40" s="569"/>
      <c r="RYX40" s="569"/>
      <c r="RYY40" s="569"/>
      <c r="RYZ40" s="569"/>
      <c r="RZA40" s="569"/>
      <c r="RZB40" s="569"/>
      <c r="RZC40" s="569"/>
      <c r="RZD40" s="569"/>
      <c r="RZE40" s="569"/>
      <c r="RZF40" s="569"/>
      <c r="RZG40" s="569"/>
      <c r="RZH40" s="569"/>
      <c r="RZI40" s="569"/>
      <c r="RZJ40" s="569"/>
      <c r="RZK40" s="569"/>
      <c r="RZL40" s="569"/>
      <c r="RZM40" s="569"/>
      <c r="RZN40" s="569"/>
      <c r="RZO40" s="569"/>
      <c r="RZP40" s="569"/>
      <c r="RZQ40" s="569"/>
      <c r="RZR40" s="569"/>
      <c r="RZS40" s="569"/>
      <c r="RZT40" s="569"/>
      <c r="RZU40" s="569"/>
      <c r="RZV40" s="569"/>
      <c r="RZW40" s="569"/>
      <c r="RZX40" s="569"/>
      <c r="RZY40" s="569"/>
      <c r="RZZ40" s="569"/>
      <c r="SAA40" s="569"/>
      <c r="SAB40" s="569"/>
      <c r="SAC40" s="569"/>
      <c r="SAD40" s="569"/>
      <c r="SAE40" s="569"/>
      <c r="SAF40" s="569"/>
      <c r="SAG40" s="569"/>
      <c r="SAH40" s="569"/>
      <c r="SAI40" s="569"/>
      <c r="SAJ40" s="569"/>
      <c r="SAK40" s="569"/>
      <c r="SAL40" s="569"/>
      <c r="SAM40" s="569"/>
      <c r="SAN40" s="569"/>
      <c r="SAO40" s="569"/>
      <c r="SAP40" s="569"/>
      <c r="SAQ40" s="569"/>
      <c r="SAR40" s="569"/>
      <c r="SAS40" s="569"/>
      <c r="SAT40" s="569"/>
      <c r="SAU40" s="569"/>
      <c r="SAV40" s="569"/>
      <c r="SAW40" s="569"/>
      <c r="SAX40" s="569"/>
      <c r="SAY40" s="569"/>
      <c r="SAZ40" s="569"/>
      <c r="SBA40" s="569"/>
      <c r="SBB40" s="569"/>
      <c r="SBC40" s="569"/>
      <c r="SBD40" s="569"/>
      <c r="SBE40" s="569"/>
      <c r="SBF40" s="569"/>
      <c r="SBG40" s="569"/>
      <c r="SBH40" s="569"/>
      <c r="SBI40" s="569"/>
      <c r="SBJ40" s="569"/>
      <c r="SBK40" s="569"/>
      <c r="SBL40" s="569"/>
      <c r="SBM40" s="569"/>
      <c r="SBN40" s="569"/>
      <c r="SBO40" s="569"/>
      <c r="SBP40" s="569"/>
      <c r="SBQ40" s="569"/>
      <c r="SBR40" s="569"/>
      <c r="SBS40" s="569"/>
      <c r="SBT40" s="569"/>
      <c r="SBU40" s="569"/>
      <c r="SBV40" s="569"/>
      <c r="SBW40" s="569"/>
      <c r="SBX40" s="569"/>
      <c r="SBY40" s="569"/>
      <c r="SBZ40" s="569"/>
      <c r="SCA40" s="569"/>
      <c r="SCB40" s="569"/>
      <c r="SCC40" s="569"/>
      <c r="SCD40" s="569"/>
      <c r="SCE40" s="569"/>
      <c r="SCF40" s="569"/>
      <c r="SCG40" s="569"/>
      <c r="SCH40" s="569"/>
      <c r="SCI40" s="569"/>
      <c r="SCJ40" s="569"/>
      <c r="SCK40" s="569"/>
      <c r="SCL40" s="569"/>
      <c r="SCM40" s="569"/>
      <c r="SCN40" s="569"/>
      <c r="SCO40" s="569"/>
      <c r="SCP40" s="569"/>
      <c r="SCQ40" s="569"/>
      <c r="SCR40" s="569"/>
      <c r="SCS40" s="569"/>
      <c r="SCT40" s="569"/>
      <c r="SCU40" s="569"/>
      <c r="SCV40" s="569"/>
      <c r="SCW40" s="569"/>
      <c r="SCX40" s="569"/>
      <c r="SCY40" s="569"/>
      <c r="SCZ40" s="569"/>
      <c r="SDA40" s="569"/>
      <c r="SDB40" s="569"/>
      <c r="SDC40" s="569"/>
      <c r="SDD40" s="569"/>
      <c r="SDE40" s="569"/>
      <c r="SDF40" s="569"/>
      <c r="SDG40" s="569"/>
      <c r="SDH40" s="569"/>
      <c r="SDI40" s="569"/>
      <c r="SDJ40" s="569"/>
      <c r="SDK40" s="569"/>
      <c r="SDL40" s="569"/>
      <c r="SDM40" s="569"/>
      <c r="SDN40" s="569"/>
      <c r="SDO40" s="569"/>
      <c r="SDP40" s="569"/>
      <c r="SDQ40" s="569"/>
      <c r="SDR40" s="569"/>
      <c r="SDS40" s="569"/>
      <c r="SDT40" s="569"/>
      <c r="SDU40" s="569"/>
      <c r="SDV40" s="569"/>
      <c r="SDW40" s="569"/>
      <c r="SDX40" s="569"/>
      <c r="SDY40" s="569"/>
      <c r="SDZ40" s="569"/>
      <c r="SEA40" s="569"/>
      <c r="SEB40" s="569"/>
      <c r="SEC40" s="569"/>
      <c r="SED40" s="569"/>
      <c r="SEE40" s="569"/>
      <c r="SEF40" s="569"/>
      <c r="SEG40" s="569"/>
      <c r="SEH40" s="569"/>
      <c r="SEI40" s="569"/>
      <c r="SEJ40" s="569"/>
      <c r="SEK40" s="569"/>
      <c r="SEL40" s="569"/>
      <c r="SEM40" s="569"/>
      <c r="SEN40" s="569"/>
      <c r="SEO40" s="569"/>
      <c r="SEP40" s="569"/>
      <c r="SEQ40" s="569"/>
      <c r="SER40" s="569"/>
      <c r="SES40" s="569"/>
      <c r="SET40" s="569"/>
      <c r="SEU40" s="569"/>
      <c r="SEV40" s="569"/>
      <c r="SEW40" s="569"/>
      <c r="SEX40" s="569"/>
      <c r="SEY40" s="569"/>
      <c r="SEZ40" s="569"/>
      <c r="SFA40" s="569"/>
      <c r="SFB40" s="569"/>
      <c r="SFC40" s="569"/>
      <c r="SFD40" s="569"/>
      <c r="SFE40" s="569"/>
      <c r="SFF40" s="569"/>
      <c r="SFG40" s="569"/>
      <c r="SFH40" s="569"/>
      <c r="SFI40" s="569"/>
      <c r="SFJ40" s="569"/>
      <c r="SFK40" s="569"/>
      <c r="SFL40" s="569"/>
      <c r="SFM40" s="569"/>
      <c r="SFN40" s="569"/>
      <c r="SFO40" s="569"/>
      <c r="SFP40" s="569"/>
      <c r="SFQ40" s="569"/>
      <c r="SFR40" s="569"/>
      <c r="SFS40" s="569"/>
      <c r="SFT40" s="569"/>
      <c r="SFU40" s="569"/>
      <c r="SFV40" s="569"/>
      <c r="SFW40" s="569"/>
      <c r="SFX40" s="569"/>
      <c r="SFY40" s="569"/>
      <c r="SFZ40" s="569"/>
      <c r="SGA40" s="569"/>
      <c r="SGB40" s="569"/>
      <c r="SGC40" s="569"/>
      <c r="SGD40" s="569"/>
      <c r="SGE40" s="569"/>
      <c r="SGF40" s="569"/>
      <c r="SGG40" s="569"/>
      <c r="SGH40" s="569"/>
      <c r="SGI40" s="569"/>
      <c r="SGJ40" s="569"/>
      <c r="SGK40" s="569"/>
      <c r="SGL40" s="569"/>
      <c r="SGM40" s="569"/>
      <c r="SGN40" s="569"/>
      <c r="SGO40" s="569"/>
      <c r="SGP40" s="569"/>
      <c r="SGQ40" s="569"/>
      <c r="SGR40" s="569"/>
      <c r="SGS40" s="569"/>
      <c r="SGT40" s="569"/>
      <c r="SGU40" s="569"/>
      <c r="SGV40" s="569"/>
      <c r="SGW40" s="569"/>
      <c r="SGX40" s="569"/>
      <c r="SGY40" s="569"/>
      <c r="SGZ40" s="569"/>
      <c r="SHA40" s="569"/>
      <c r="SHB40" s="569"/>
      <c r="SHC40" s="569"/>
      <c r="SHD40" s="569"/>
      <c r="SHE40" s="569"/>
      <c r="SHF40" s="569"/>
      <c r="SHG40" s="569"/>
      <c r="SHH40" s="569"/>
      <c r="SHI40" s="569"/>
      <c r="SHJ40" s="569"/>
      <c r="SHK40" s="569"/>
      <c r="SHL40" s="569"/>
      <c r="SHM40" s="569"/>
      <c r="SHN40" s="569"/>
      <c r="SHO40" s="569"/>
      <c r="SHP40" s="569"/>
      <c r="SHQ40" s="569"/>
      <c r="SHR40" s="569"/>
      <c r="SHS40" s="569"/>
      <c r="SHT40" s="569"/>
      <c r="SHU40" s="569"/>
      <c r="SHV40" s="569"/>
      <c r="SHW40" s="569"/>
      <c r="SHX40" s="569"/>
      <c r="SHY40" s="569"/>
      <c r="SHZ40" s="569"/>
      <c r="SIA40" s="569"/>
      <c r="SIB40" s="569"/>
      <c r="SIC40" s="569"/>
      <c r="SID40" s="569"/>
      <c r="SIE40" s="569"/>
      <c r="SIF40" s="569"/>
      <c r="SIG40" s="569"/>
      <c r="SIH40" s="569"/>
      <c r="SII40" s="569"/>
      <c r="SIJ40" s="569"/>
      <c r="SIK40" s="569"/>
      <c r="SIL40" s="569"/>
      <c r="SIM40" s="569"/>
      <c r="SIN40" s="569"/>
      <c r="SIO40" s="569"/>
      <c r="SIP40" s="569"/>
      <c r="SIQ40" s="569"/>
      <c r="SIR40" s="569"/>
      <c r="SIS40" s="569"/>
      <c r="SIT40" s="569"/>
      <c r="SIU40" s="569"/>
      <c r="SIV40" s="569"/>
      <c r="SIW40" s="569"/>
      <c r="SIX40" s="569"/>
      <c r="SIY40" s="569"/>
      <c r="SIZ40" s="569"/>
      <c r="SJA40" s="569"/>
      <c r="SJB40" s="569"/>
      <c r="SJC40" s="569"/>
      <c r="SJD40" s="569"/>
      <c r="SJE40" s="569"/>
      <c r="SJF40" s="569"/>
      <c r="SJG40" s="569"/>
      <c r="SJH40" s="569"/>
      <c r="SJI40" s="569"/>
      <c r="SJJ40" s="569"/>
      <c r="SJK40" s="569"/>
      <c r="SJL40" s="569"/>
      <c r="SJM40" s="569"/>
      <c r="SJN40" s="569"/>
      <c r="SJO40" s="569"/>
      <c r="SJP40" s="569"/>
      <c r="SJQ40" s="569"/>
      <c r="SJR40" s="569"/>
      <c r="SJS40" s="569"/>
      <c r="SJT40" s="569"/>
      <c r="SJU40" s="569"/>
      <c r="SJV40" s="569"/>
      <c r="SJW40" s="569"/>
      <c r="SJX40" s="569"/>
      <c r="SJY40" s="569"/>
      <c r="SJZ40" s="569"/>
      <c r="SKA40" s="569"/>
      <c r="SKB40" s="569"/>
      <c r="SKC40" s="569"/>
      <c r="SKD40" s="569"/>
      <c r="SKE40" s="569"/>
      <c r="SKF40" s="569"/>
      <c r="SKG40" s="569"/>
      <c r="SKH40" s="569"/>
      <c r="SKI40" s="569"/>
      <c r="SKJ40" s="569"/>
      <c r="SKK40" s="569"/>
      <c r="SKL40" s="569"/>
      <c r="SKM40" s="569"/>
      <c r="SKN40" s="569"/>
      <c r="SKO40" s="569"/>
      <c r="SKP40" s="569"/>
      <c r="SKQ40" s="569"/>
      <c r="SKR40" s="569"/>
      <c r="SKS40" s="569"/>
      <c r="SKT40" s="569"/>
      <c r="SKU40" s="569"/>
      <c r="SKV40" s="569"/>
      <c r="SKW40" s="569"/>
      <c r="SKX40" s="569"/>
      <c r="SKY40" s="569"/>
      <c r="SKZ40" s="569"/>
      <c r="SLA40" s="569"/>
      <c r="SLB40" s="569"/>
      <c r="SLC40" s="569"/>
      <c r="SLD40" s="569"/>
      <c r="SLE40" s="569"/>
      <c r="SLF40" s="569"/>
      <c r="SLG40" s="569"/>
      <c r="SLH40" s="569"/>
      <c r="SLI40" s="569"/>
      <c r="SLJ40" s="569"/>
      <c r="SLK40" s="569"/>
      <c r="SLL40" s="569"/>
      <c r="SLM40" s="569"/>
      <c r="SLN40" s="569"/>
      <c r="SLO40" s="569"/>
      <c r="SLP40" s="569"/>
      <c r="SLQ40" s="569"/>
      <c r="SLR40" s="569"/>
      <c r="SLS40" s="569"/>
      <c r="SLT40" s="569"/>
      <c r="SLU40" s="569"/>
      <c r="SLV40" s="569"/>
      <c r="SLW40" s="569"/>
      <c r="SLX40" s="569"/>
      <c r="SLY40" s="569"/>
      <c r="SLZ40" s="569"/>
      <c r="SMA40" s="569"/>
      <c r="SMB40" s="569"/>
      <c r="SMC40" s="569"/>
      <c r="SMD40" s="569"/>
      <c r="SME40" s="569"/>
      <c r="SMF40" s="569"/>
      <c r="SMG40" s="569"/>
      <c r="SMH40" s="569"/>
      <c r="SMI40" s="569"/>
      <c r="SMJ40" s="569"/>
      <c r="SMK40" s="569"/>
      <c r="SML40" s="569"/>
      <c r="SMM40" s="569"/>
      <c r="SMN40" s="569"/>
      <c r="SMO40" s="569"/>
      <c r="SMP40" s="569"/>
      <c r="SMQ40" s="569"/>
      <c r="SMR40" s="569"/>
      <c r="SMS40" s="569"/>
      <c r="SMT40" s="569"/>
      <c r="SMU40" s="569"/>
      <c r="SMV40" s="569"/>
      <c r="SMW40" s="569"/>
      <c r="SMX40" s="569"/>
      <c r="SMY40" s="569"/>
      <c r="SMZ40" s="569"/>
      <c r="SNA40" s="569"/>
      <c r="SNB40" s="569"/>
      <c r="SNC40" s="569"/>
      <c r="SND40" s="569"/>
      <c r="SNE40" s="569"/>
      <c r="SNF40" s="569"/>
      <c r="SNG40" s="569"/>
      <c r="SNH40" s="569"/>
      <c r="SNI40" s="569"/>
      <c r="SNJ40" s="569"/>
      <c r="SNK40" s="569"/>
      <c r="SNL40" s="569"/>
      <c r="SNM40" s="569"/>
      <c r="SNN40" s="569"/>
      <c r="SNO40" s="569"/>
      <c r="SNP40" s="569"/>
      <c r="SNQ40" s="569"/>
      <c r="SNR40" s="569"/>
      <c r="SNS40" s="569"/>
      <c r="SNT40" s="569"/>
      <c r="SNU40" s="569"/>
      <c r="SNV40" s="569"/>
      <c r="SNW40" s="569"/>
      <c r="SNX40" s="569"/>
      <c r="SNY40" s="569"/>
      <c r="SNZ40" s="569"/>
      <c r="SOA40" s="569"/>
      <c r="SOB40" s="569"/>
      <c r="SOC40" s="569"/>
      <c r="SOD40" s="569"/>
      <c r="SOE40" s="569"/>
      <c r="SOF40" s="569"/>
      <c r="SOG40" s="569"/>
      <c r="SOH40" s="569"/>
      <c r="SOI40" s="569"/>
      <c r="SOJ40" s="569"/>
      <c r="SOK40" s="569"/>
      <c r="SOL40" s="569"/>
      <c r="SOM40" s="569"/>
      <c r="SON40" s="569"/>
      <c r="SOO40" s="569"/>
      <c r="SOP40" s="569"/>
      <c r="SOQ40" s="569"/>
      <c r="SOR40" s="569"/>
      <c r="SOS40" s="569"/>
      <c r="SOT40" s="569"/>
      <c r="SOU40" s="569"/>
      <c r="SOV40" s="569"/>
      <c r="SOW40" s="569"/>
      <c r="SOX40" s="569"/>
      <c r="SOY40" s="569"/>
      <c r="SOZ40" s="569"/>
      <c r="SPA40" s="569"/>
      <c r="SPB40" s="569"/>
      <c r="SPC40" s="569"/>
      <c r="SPD40" s="569"/>
      <c r="SPE40" s="569"/>
      <c r="SPF40" s="569"/>
      <c r="SPG40" s="569"/>
      <c r="SPH40" s="569"/>
      <c r="SPI40" s="569"/>
      <c r="SPJ40" s="569"/>
      <c r="SPK40" s="569"/>
      <c r="SPL40" s="569"/>
      <c r="SPM40" s="569"/>
      <c r="SPN40" s="569"/>
      <c r="SPO40" s="569"/>
      <c r="SPP40" s="569"/>
      <c r="SPQ40" s="569"/>
      <c r="SPR40" s="569"/>
      <c r="SPS40" s="569"/>
      <c r="SPT40" s="569"/>
      <c r="SPU40" s="569"/>
      <c r="SPV40" s="569"/>
      <c r="SPW40" s="569"/>
      <c r="SPX40" s="569"/>
      <c r="SPY40" s="569"/>
      <c r="SPZ40" s="569"/>
      <c r="SQA40" s="569"/>
      <c r="SQB40" s="569"/>
      <c r="SQC40" s="569"/>
      <c r="SQD40" s="569"/>
      <c r="SQE40" s="569"/>
      <c r="SQF40" s="569"/>
      <c r="SQG40" s="569"/>
      <c r="SQH40" s="569"/>
      <c r="SQI40" s="569"/>
      <c r="SQJ40" s="569"/>
      <c r="SQK40" s="569"/>
      <c r="SQL40" s="569"/>
      <c r="SQM40" s="569"/>
      <c r="SQN40" s="569"/>
      <c r="SQO40" s="569"/>
      <c r="SQP40" s="569"/>
      <c r="SQQ40" s="569"/>
      <c r="SQR40" s="569"/>
      <c r="SQS40" s="569"/>
      <c r="SQT40" s="569"/>
      <c r="SQU40" s="569"/>
      <c r="SQV40" s="569"/>
      <c r="SQW40" s="569"/>
      <c r="SQX40" s="569"/>
      <c r="SQY40" s="569"/>
      <c r="SQZ40" s="569"/>
      <c r="SRA40" s="569"/>
      <c r="SRB40" s="569"/>
      <c r="SRC40" s="569"/>
      <c r="SRD40" s="569"/>
      <c r="SRE40" s="569"/>
      <c r="SRF40" s="569"/>
      <c r="SRG40" s="569"/>
      <c r="SRH40" s="569"/>
      <c r="SRI40" s="569"/>
      <c r="SRJ40" s="569"/>
      <c r="SRK40" s="569"/>
      <c r="SRL40" s="569"/>
      <c r="SRM40" s="569"/>
      <c r="SRN40" s="569"/>
      <c r="SRO40" s="569"/>
      <c r="SRP40" s="569"/>
      <c r="SRQ40" s="569"/>
      <c r="SRR40" s="569"/>
      <c r="SRS40" s="569"/>
      <c r="SRT40" s="569"/>
      <c r="SRU40" s="569"/>
      <c r="SRV40" s="569"/>
      <c r="SRW40" s="569"/>
      <c r="SRX40" s="569"/>
      <c r="SRY40" s="569"/>
      <c r="SRZ40" s="569"/>
      <c r="SSA40" s="569"/>
      <c r="SSB40" s="569"/>
      <c r="SSC40" s="569"/>
      <c r="SSD40" s="569"/>
      <c r="SSE40" s="569"/>
      <c r="SSF40" s="569"/>
      <c r="SSG40" s="569"/>
      <c r="SSH40" s="569"/>
      <c r="SSI40" s="569"/>
      <c r="SSJ40" s="569"/>
      <c r="SSK40" s="569"/>
      <c r="SSL40" s="569"/>
      <c r="SSM40" s="569"/>
      <c r="SSN40" s="569"/>
      <c r="SSO40" s="569"/>
      <c r="SSP40" s="569"/>
      <c r="SSQ40" s="569"/>
      <c r="SSR40" s="569"/>
      <c r="SSS40" s="569"/>
      <c r="SST40" s="569"/>
      <c r="SSU40" s="569"/>
      <c r="SSV40" s="569"/>
      <c r="SSW40" s="569"/>
      <c r="SSX40" s="569"/>
      <c r="SSY40" s="569"/>
      <c r="SSZ40" s="569"/>
      <c r="STA40" s="569"/>
      <c r="STB40" s="569"/>
      <c r="STC40" s="569"/>
      <c r="STD40" s="569"/>
      <c r="STE40" s="569"/>
      <c r="STF40" s="569"/>
      <c r="STG40" s="569"/>
      <c r="STH40" s="569"/>
      <c r="STI40" s="569"/>
      <c r="STJ40" s="569"/>
      <c r="STK40" s="569"/>
      <c r="STL40" s="569"/>
      <c r="STM40" s="569"/>
      <c r="STN40" s="569"/>
      <c r="STO40" s="569"/>
      <c r="STP40" s="569"/>
      <c r="STQ40" s="569"/>
      <c r="STR40" s="569"/>
      <c r="STS40" s="569"/>
      <c r="STT40" s="569"/>
      <c r="STU40" s="569"/>
      <c r="STV40" s="569"/>
      <c r="STW40" s="569"/>
      <c r="STX40" s="569"/>
      <c r="STY40" s="569"/>
      <c r="STZ40" s="569"/>
      <c r="SUA40" s="569"/>
      <c r="SUB40" s="569"/>
      <c r="SUC40" s="569"/>
      <c r="SUD40" s="569"/>
      <c r="SUE40" s="569"/>
      <c r="SUF40" s="569"/>
      <c r="SUG40" s="569"/>
      <c r="SUH40" s="569"/>
      <c r="SUI40" s="569"/>
      <c r="SUJ40" s="569"/>
      <c r="SUK40" s="569"/>
      <c r="SUL40" s="569"/>
      <c r="SUM40" s="569"/>
      <c r="SUN40" s="569"/>
      <c r="SUO40" s="569"/>
      <c r="SUP40" s="569"/>
      <c r="SUQ40" s="569"/>
      <c r="SUR40" s="569"/>
      <c r="SUS40" s="569"/>
      <c r="SUT40" s="569"/>
      <c r="SUU40" s="569"/>
      <c r="SUV40" s="569"/>
      <c r="SUW40" s="569"/>
      <c r="SUX40" s="569"/>
      <c r="SUY40" s="569"/>
      <c r="SUZ40" s="569"/>
      <c r="SVA40" s="569"/>
      <c r="SVB40" s="569"/>
      <c r="SVC40" s="569"/>
      <c r="SVD40" s="569"/>
      <c r="SVE40" s="569"/>
      <c r="SVF40" s="569"/>
      <c r="SVG40" s="569"/>
      <c r="SVH40" s="569"/>
      <c r="SVI40" s="569"/>
      <c r="SVJ40" s="569"/>
      <c r="SVK40" s="569"/>
      <c r="SVL40" s="569"/>
      <c r="SVM40" s="569"/>
      <c r="SVN40" s="569"/>
      <c r="SVO40" s="569"/>
      <c r="SVP40" s="569"/>
      <c r="SVQ40" s="569"/>
      <c r="SVR40" s="569"/>
      <c r="SVS40" s="569"/>
      <c r="SVT40" s="569"/>
      <c r="SVU40" s="569"/>
      <c r="SVV40" s="569"/>
      <c r="SVW40" s="569"/>
      <c r="SVX40" s="569"/>
      <c r="SVY40" s="569"/>
      <c r="SVZ40" s="569"/>
      <c r="SWA40" s="569"/>
      <c r="SWB40" s="569"/>
      <c r="SWC40" s="569"/>
      <c r="SWD40" s="569"/>
      <c r="SWE40" s="569"/>
      <c r="SWF40" s="569"/>
      <c r="SWG40" s="569"/>
      <c r="SWH40" s="569"/>
      <c r="SWI40" s="569"/>
      <c r="SWJ40" s="569"/>
      <c r="SWK40" s="569"/>
      <c r="SWL40" s="569"/>
      <c r="SWM40" s="569"/>
      <c r="SWN40" s="569"/>
      <c r="SWO40" s="569"/>
      <c r="SWP40" s="569"/>
      <c r="SWQ40" s="569"/>
      <c r="SWR40" s="569"/>
      <c r="SWS40" s="569"/>
      <c r="SWT40" s="569"/>
      <c r="SWU40" s="569"/>
      <c r="SWV40" s="569"/>
      <c r="SWW40" s="569"/>
      <c r="SWX40" s="569"/>
      <c r="SWY40" s="569"/>
      <c r="SWZ40" s="569"/>
      <c r="SXA40" s="569"/>
      <c r="SXB40" s="569"/>
      <c r="SXC40" s="569"/>
      <c r="SXD40" s="569"/>
      <c r="SXE40" s="569"/>
      <c r="SXF40" s="569"/>
      <c r="SXG40" s="569"/>
      <c r="SXH40" s="569"/>
      <c r="SXI40" s="569"/>
      <c r="SXJ40" s="569"/>
      <c r="SXK40" s="569"/>
      <c r="SXL40" s="569"/>
      <c r="SXM40" s="569"/>
      <c r="SXN40" s="569"/>
      <c r="SXO40" s="569"/>
      <c r="SXP40" s="569"/>
      <c r="SXQ40" s="569"/>
      <c r="SXR40" s="569"/>
      <c r="SXS40" s="569"/>
      <c r="SXT40" s="569"/>
      <c r="SXU40" s="569"/>
      <c r="SXV40" s="569"/>
      <c r="SXW40" s="569"/>
      <c r="SXX40" s="569"/>
      <c r="SXY40" s="569"/>
      <c r="SXZ40" s="569"/>
      <c r="SYA40" s="569"/>
      <c r="SYB40" s="569"/>
      <c r="SYC40" s="569"/>
      <c r="SYD40" s="569"/>
      <c r="SYE40" s="569"/>
      <c r="SYF40" s="569"/>
      <c r="SYG40" s="569"/>
      <c r="SYH40" s="569"/>
      <c r="SYI40" s="569"/>
      <c r="SYJ40" s="569"/>
      <c r="SYK40" s="569"/>
      <c r="SYL40" s="569"/>
      <c r="SYM40" s="569"/>
      <c r="SYN40" s="569"/>
      <c r="SYO40" s="569"/>
      <c r="SYP40" s="569"/>
      <c r="SYQ40" s="569"/>
      <c r="SYR40" s="569"/>
      <c r="SYS40" s="569"/>
      <c r="SYT40" s="569"/>
      <c r="SYU40" s="569"/>
      <c r="SYV40" s="569"/>
      <c r="SYW40" s="569"/>
      <c r="SYX40" s="569"/>
      <c r="SYY40" s="569"/>
      <c r="SYZ40" s="569"/>
      <c r="SZA40" s="569"/>
      <c r="SZB40" s="569"/>
      <c r="SZC40" s="569"/>
      <c r="SZD40" s="569"/>
      <c r="SZE40" s="569"/>
      <c r="SZF40" s="569"/>
      <c r="SZG40" s="569"/>
      <c r="SZH40" s="569"/>
      <c r="SZI40" s="569"/>
      <c r="SZJ40" s="569"/>
      <c r="SZK40" s="569"/>
      <c r="SZL40" s="569"/>
      <c r="SZM40" s="569"/>
      <c r="SZN40" s="569"/>
      <c r="SZO40" s="569"/>
      <c r="SZP40" s="569"/>
      <c r="SZQ40" s="569"/>
      <c r="SZR40" s="569"/>
      <c r="SZS40" s="569"/>
      <c r="SZT40" s="569"/>
      <c r="SZU40" s="569"/>
      <c r="SZV40" s="569"/>
      <c r="SZW40" s="569"/>
      <c r="SZX40" s="569"/>
      <c r="SZY40" s="569"/>
      <c r="SZZ40" s="569"/>
      <c r="TAA40" s="569"/>
      <c r="TAB40" s="569"/>
      <c r="TAC40" s="569"/>
      <c r="TAD40" s="569"/>
      <c r="TAE40" s="569"/>
      <c r="TAF40" s="569"/>
      <c r="TAG40" s="569"/>
      <c r="TAH40" s="569"/>
      <c r="TAI40" s="569"/>
      <c r="TAJ40" s="569"/>
      <c r="TAK40" s="569"/>
      <c r="TAL40" s="569"/>
      <c r="TAM40" s="569"/>
      <c r="TAN40" s="569"/>
      <c r="TAO40" s="569"/>
      <c r="TAP40" s="569"/>
      <c r="TAQ40" s="569"/>
      <c r="TAR40" s="569"/>
      <c r="TAS40" s="569"/>
      <c r="TAT40" s="569"/>
      <c r="TAU40" s="569"/>
      <c r="TAV40" s="569"/>
      <c r="TAW40" s="569"/>
      <c r="TAX40" s="569"/>
      <c r="TAY40" s="569"/>
      <c r="TAZ40" s="569"/>
      <c r="TBA40" s="569"/>
      <c r="TBB40" s="569"/>
      <c r="TBC40" s="569"/>
      <c r="TBD40" s="569"/>
      <c r="TBE40" s="569"/>
      <c r="TBF40" s="569"/>
      <c r="TBG40" s="569"/>
      <c r="TBH40" s="569"/>
      <c r="TBI40" s="569"/>
      <c r="TBJ40" s="569"/>
      <c r="TBK40" s="569"/>
      <c r="TBL40" s="569"/>
      <c r="TBM40" s="569"/>
      <c r="TBN40" s="569"/>
      <c r="TBO40" s="569"/>
      <c r="TBP40" s="569"/>
      <c r="TBQ40" s="569"/>
      <c r="TBR40" s="569"/>
      <c r="TBS40" s="569"/>
      <c r="TBT40" s="569"/>
      <c r="TBU40" s="569"/>
      <c r="TBV40" s="569"/>
      <c r="TBW40" s="569"/>
      <c r="TBX40" s="569"/>
      <c r="TBY40" s="569"/>
      <c r="TBZ40" s="569"/>
      <c r="TCA40" s="569"/>
      <c r="TCB40" s="569"/>
      <c r="TCC40" s="569"/>
      <c r="TCD40" s="569"/>
      <c r="TCE40" s="569"/>
      <c r="TCF40" s="569"/>
      <c r="TCG40" s="569"/>
      <c r="TCH40" s="569"/>
      <c r="TCI40" s="569"/>
      <c r="TCJ40" s="569"/>
      <c r="TCK40" s="569"/>
      <c r="TCL40" s="569"/>
      <c r="TCM40" s="569"/>
      <c r="TCN40" s="569"/>
      <c r="TCO40" s="569"/>
      <c r="TCP40" s="569"/>
      <c r="TCQ40" s="569"/>
      <c r="TCR40" s="569"/>
      <c r="TCS40" s="569"/>
      <c r="TCT40" s="569"/>
      <c r="TCU40" s="569"/>
      <c r="TCV40" s="569"/>
      <c r="TCW40" s="569"/>
      <c r="TCX40" s="569"/>
      <c r="TCY40" s="569"/>
      <c r="TCZ40" s="569"/>
      <c r="TDA40" s="569"/>
      <c r="TDB40" s="569"/>
      <c r="TDC40" s="569"/>
      <c r="TDD40" s="569"/>
      <c r="TDE40" s="569"/>
      <c r="TDF40" s="569"/>
      <c r="TDG40" s="569"/>
      <c r="TDH40" s="569"/>
      <c r="TDI40" s="569"/>
      <c r="TDJ40" s="569"/>
      <c r="TDK40" s="569"/>
      <c r="TDL40" s="569"/>
      <c r="TDM40" s="569"/>
      <c r="TDN40" s="569"/>
      <c r="TDO40" s="569"/>
      <c r="TDP40" s="569"/>
      <c r="TDQ40" s="569"/>
      <c r="TDR40" s="569"/>
      <c r="TDS40" s="569"/>
      <c r="TDT40" s="569"/>
      <c r="TDU40" s="569"/>
      <c r="TDV40" s="569"/>
      <c r="TDW40" s="569"/>
      <c r="TDX40" s="569"/>
      <c r="TDY40" s="569"/>
      <c r="TDZ40" s="569"/>
      <c r="TEA40" s="569"/>
      <c r="TEB40" s="569"/>
      <c r="TEC40" s="569"/>
      <c r="TED40" s="569"/>
      <c r="TEE40" s="569"/>
      <c r="TEF40" s="569"/>
      <c r="TEG40" s="569"/>
      <c r="TEH40" s="569"/>
      <c r="TEI40" s="569"/>
      <c r="TEJ40" s="569"/>
      <c r="TEK40" s="569"/>
      <c r="TEL40" s="569"/>
      <c r="TEM40" s="569"/>
      <c r="TEN40" s="569"/>
      <c r="TEO40" s="569"/>
      <c r="TEP40" s="569"/>
      <c r="TEQ40" s="569"/>
      <c r="TER40" s="569"/>
      <c r="TES40" s="569"/>
      <c r="TET40" s="569"/>
      <c r="TEU40" s="569"/>
      <c r="TEV40" s="569"/>
      <c r="TEW40" s="569"/>
      <c r="TEX40" s="569"/>
      <c r="TEY40" s="569"/>
      <c r="TEZ40" s="569"/>
      <c r="TFA40" s="569"/>
      <c r="TFB40" s="569"/>
      <c r="TFC40" s="569"/>
      <c r="TFD40" s="569"/>
      <c r="TFE40" s="569"/>
      <c r="TFF40" s="569"/>
      <c r="TFG40" s="569"/>
      <c r="TFH40" s="569"/>
      <c r="TFI40" s="569"/>
      <c r="TFJ40" s="569"/>
      <c r="TFK40" s="569"/>
      <c r="TFL40" s="569"/>
      <c r="TFM40" s="569"/>
      <c r="TFN40" s="569"/>
      <c r="TFO40" s="569"/>
      <c r="TFP40" s="569"/>
      <c r="TFQ40" s="569"/>
      <c r="TFR40" s="569"/>
      <c r="TFS40" s="569"/>
      <c r="TFT40" s="569"/>
      <c r="TFU40" s="569"/>
      <c r="TFV40" s="569"/>
      <c r="TFW40" s="569"/>
      <c r="TFX40" s="569"/>
      <c r="TFY40" s="569"/>
      <c r="TFZ40" s="569"/>
      <c r="TGA40" s="569"/>
      <c r="TGB40" s="569"/>
      <c r="TGC40" s="569"/>
      <c r="TGD40" s="569"/>
      <c r="TGE40" s="569"/>
      <c r="TGF40" s="569"/>
      <c r="TGG40" s="569"/>
      <c r="TGH40" s="569"/>
      <c r="TGI40" s="569"/>
      <c r="TGJ40" s="569"/>
      <c r="TGK40" s="569"/>
      <c r="TGL40" s="569"/>
      <c r="TGM40" s="569"/>
      <c r="TGN40" s="569"/>
      <c r="TGO40" s="569"/>
      <c r="TGP40" s="569"/>
      <c r="TGQ40" s="569"/>
      <c r="TGR40" s="569"/>
      <c r="TGS40" s="569"/>
      <c r="TGT40" s="569"/>
      <c r="TGU40" s="569"/>
      <c r="TGV40" s="569"/>
      <c r="TGW40" s="569"/>
      <c r="TGX40" s="569"/>
      <c r="TGY40" s="569"/>
      <c r="TGZ40" s="569"/>
      <c r="THA40" s="569"/>
      <c r="THB40" s="569"/>
      <c r="THC40" s="569"/>
      <c r="THD40" s="569"/>
      <c r="THE40" s="569"/>
      <c r="THF40" s="569"/>
      <c r="THG40" s="569"/>
      <c r="THH40" s="569"/>
      <c r="THI40" s="569"/>
      <c r="THJ40" s="569"/>
      <c r="THK40" s="569"/>
      <c r="THL40" s="569"/>
      <c r="THM40" s="569"/>
      <c r="THN40" s="569"/>
      <c r="THO40" s="569"/>
      <c r="THP40" s="569"/>
      <c r="THQ40" s="569"/>
      <c r="THR40" s="569"/>
      <c r="THS40" s="569"/>
      <c r="THT40" s="569"/>
      <c r="THU40" s="569"/>
      <c r="THV40" s="569"/>
      <c r="THW40" s="569"/>
      <c r="THX40" s="569"/>
      <c r="THY40" s="569"/>
      <c r="THZ40" s="569"/>
      <c r="TIA40" s="569"/>
      <c r="TIB40" s="569"/>
      <c r="TIC40" s="569"/>
      <c r="TID40" s="569"/>
      <c r="TIE40" s="569"/>
      <c r="TIF40" s="569"/>
      <c r="TIG40" s="569"/>
      <c r="TIH40" s="569"/>
      <c r="TII40" s="569"/>
      <c r="TIJ40" s="569"/>
      <c r="TIK40" s="569"/>
      <c r="TIL40" s="569"/>
      <c r="TIM40" s="569"/>
      <c r="TIN40" s="569"/>
      <c r="TIO40" s="569"/>
      <c r="TIP40" s="569"/>
      <c r="TIQ40" s="569"/>
      <c r="TIR40" s="569"/>
      <c r="TIS40" s="569"/>
      <c r="TIT40" s="569"/>
      <c r="TIU40" s="569"/>
      <c r="TIV40" s="569"/>
      <c r="TIW40" s="569"/>
      <c r="TIX40" s="569"/>
      <c r="TIY40" s="569"/>
      <c r="TIZ40" s="569"/>
      <c r="TJA40" s="569"/>
      <c r="TJB40" s="569"/>
      <c r="TJC40" s="569"/>
      <c r="TJD40" s="569"/>
      <c r="TJE40" s="569"/>
      <c r="TJF40" s="569"/>
      <c r="TJG40" s="569"/>
      <c r="TJH40" s="569"/>
      <c r="TJI40" s="569"/>
      <c r="TJJ40" s="569"/>
      <c r="TJK40" s="569"/>
      <c r="TJL40" s="569"/>
      <c r="TJM40" s="569"/>
      <c r="TJN40" s="569"/>
      <c r="TJO40" s="569"/>
      <c r="TJP40" s="569"/>
      <c r="TJQ40" s="569"/>
      <c r="TJR40" s="569"/>
      <c r="TJS40" s="569"/>
      <c r="TJT40" s="569"/>
      <c r="TJU40" s="569"/>
      <c r="TJV40" s="569"/>
      <c r="TJW40" s="569"/>
      <c r="TJX40" s="569"/>
      <c r="TJY40" s="569"/>
      <c r="TJZ40" s="569"/>
      <c r="TKA40" s="569"/>
      <c r="TKB40" s="569"/>
      <c r="TKC40" s="569"/>
      <c r="TKD40" s="569"/>
      <c r="TKE40" s="569"/>
      <c r="TKF40" s="569"/>
      <c r="TKG40" s="569"/>
      <c r="TKH40" s="569"/>
      <c r="TKI40" s="569"/>
      <c r="TKJ40" s="569"/>
      <c r="TKK40" s="569"/>
      <c r="TKL40" s="569"/>
      <c r="TKM40" s="569"/>
      <c r="TKN40" s="569"/>
      <c r="TKO40" s="569"/>
      <c r="TKP40" s="569"/>
      <c r="TKQ40" s="569"/>
      <c r="TKR40" s="569"/>
      <c r="TKS40" s="569"/>
      <c r="TKT40" s="569"/>
      <c r="TKU40" s="569"/>
      <c r="TKV40" s="569"/>
      <c r="TKW40" s="569"/>
      <c r="TKX40" s="569"/>
      <c r="TKY40" s="569"/>
      <c r="TKZ40" s="569"/>
      <c r="TLA40" s="569"/>
      <c r="TLB40" s="569"/>
      <c r="TLC40" s="569"/>
      <c r="TLD40" s="569"/>
      <c r="TLE40" s="569"/>
      <c r="TLF40" s="569"/>
      <c r="TLG40" s="569"/>
      <c r="TLH40" s="569"/>
      <c r="TLI40" s="569"/>
      <c r="TLJ40" s="569"/>
      <c r="TLK40" s="569"/>
      <c r="TLL40" s="569"/>
      <c r="TLM40" s="569"/>
      <c r="TLN40" s="569"/>
      <c r="TLO40" s="569"/>
      <c r="TLP40" s="569"/>
      <c r="TLQ40" s="569"/>
      <c r="TLR40" s="569"/>
      <c r="TLS40" s="569"/>
      <c r="TLT40" s="569"/>
      <c r="TLU40" s="569"/>
      <c r="TLV40" s="569"/>
      <c r="TLW40" s="569"/>
      <c r="TLX40" s="569"/>
      <c r="TLY40" s="569"/>
      <c r="TLZ40" s="569"/>
      <c r="TMA40" s="569"/>
      <c r="TMB40" s="569"/>
      <c r="TMC40" s="569"/>
      <c r="TMD40" s="569"/>
      <c r="TME40" s="569"/>
      <c r="TMF40" s="569"/>
      <c r="TMG40" s="569"/>
      <c r="TMH40" s="569"/>
      <c r="TMI40" s="569"/>
      <c r="TMJ40" s="569"/>
      <c r="TMK40" s="569"/>
      <c r="TML40" s="569"/>
      <c r="TMM40" s="569"/>
      <c r="TMN40" s="569"/>
      <c r="TMO40" s="569"/>
      <c r="TMP40" s="569"/>
      <c r="TMQ40" s="569"/>
      <c r="TMR40" s="569"/>
      <c r="TMS40" s="569"/>
      <c r="TMT40" s="569"/>
      <c r="TMU40" s="569"/>
      <c r="TMV40" s="569"/>
      <c r="TMW40" s="569"/>
      <c r="TMX40" s="569"/>
      <c r="TMY40" s="569"/>
      <c r="TMZ40" s="569"/>
      <c r="TNA40" s="569"/>
      <c r="TNB40" s="569"/>
      <c r="TNC40" s="569"/>
      <c r="TND40" s="569"/>
      <c r="TNE40" s="569"/>
      <c r="TNF40" s="569"/>
      <c r="TNG40" s="569"/>
      <c r="TNH40" s="569"/>
      <c r="TNI40" s="569"/>
      <c r="TNJ40" s="569"/>
      <c r="TNK40" s="569"/>
      <c r="TNL40" s="569"/>
      <c r="TNM40" s="569"/>
      <c r="TNN40" s="569"/>
      <c r="TNO40" s="569"/>
      <c r="TNP40" s="569"/>
      <c r="TNQ40" s="569"/>
      <c r="TNR40" s="569"/>
      <c r="TNS40" s="569"/>
      <c r="TNT40" s="569"/>
      <c r="TNU40" s="569"/>
      <c r="TNV40" s="569"/>
      <c r="TNW40" s="569"/>
      <c r="TNX40" s="569"/>
      <c r="TNY40" s="569"/>
      <c r="TNZ40" s="569"/>
      <c r="TOA40" s="569"/>
      <c r="TOB40" s="569"/>
      <c r="TOC40" s="569"/>
      <c r="TOD40" s="569"/>
      <c r="TOE40" s="569"/>
      <c r="TOF40" s="569"/>
      <c r="TOG40" s="569"/>
      <c r="TOH40" s="569"/>
      <c r="TOI40" s="569"/>
      <c r="TOJ40" s="569"/>
      <c r="TOK40" s="569"/>
      <c r="TOL40" s="569"/>
      <c r="TOM40" s="569"/>
      <c r="TON40" s="569"/>
      <c r="TOO40" s="569"/>
      <c r="TOP40" s="569"/>
      <c r="TOQ40" s="569"/>
      <c r="TOR40" s="569"/>
      <c r="TOS40" s="569"/>
      <c r="TOT40" s="569"/>
      <c r="TOU40" s="569"/>
      <c r="TOV40" s="569"/>
      <c r="TOW40" s="569"/>
      <c r="TOX40" s="569"/>
      <c r="TOY40" s="569"/>
      <c r="TOZ40" s="569"/>
      <c r="TPA40" s="569"/>
      <c r="TPB40" s="569"/>
      <c r="TPC40" s="569"/>
      <c r="TPD40" s="569"/>
      <c r="TPE40" s="569"/>
      <c r="TPF40" s="569"/>
      <c r="TPG40" s="569"/>
      <c r="TPH40" s="569"/>
      <c r="TPI40" s="569"/>
      <c r="TPJ40" s="569"/>
      <c r="TPK40" s="569"/>
      <c r="TPL40" s="569"/>
      <c r="TPM40" s="569"/>
      <c r="TPN40" s="569"/>
      <c r="TPO40" s="569"/>
      <c r="TPP40" s="569"/>
      <c r="TPQ40" s="569"/>
      <c r="TPR40" s="569"/>
      <c r="TPS40" s="569"/>
      <c r="TPT40" s="569"/>
      <c r="TPU40" s="569"/>
      <c r="TPV40" s="569"/>
      <c r="TPW40" s="569"/>
      <c r="TPX40" s="569"/>
      <c r="TPY40" s="569"/>
      <c r="TPZ40" s="569"/>
      <c r="TQA40" s="569"/>
      <c r="TQB40" s="569"/>
      <c r="TQC40" s="569"/>
      <c r="TQD40" s="569"/>
      <c r="TQE40" s="569"/>
      <c r="TQF40" s="569"/>
      <c r="TQG40" s="569"/>
      <c r="TQH40" s="569"/>
      <c r="TQI40" s="569"/>
      <c r="TQJ40" s="569"/>
      <c r="TQK40" s="569"/>
      <c r="TQL40" s="569"/>
      <c r="TQM40" s="569"/>
      <c r="TQN40" s="569"/>
      <c r="TQO40" s="569"/>
      <c r="TQP40" s="569"/>
      <c r="TQQ40" s="569"/>
      <c r="TQR40" s="569"/>
      <c r="TQS40" s="569"/>
      <c r="TQT40" s="569"/>
      <c r="TQU40" s="569"/>
      <c r="TQV40" s="569"/>
      <c r="TQW40" s="569"/>
      <c r="TQX40" s="569"/>
      <c r="TQY40" s="569"/>
      <c r="TQZ40" s="569"/>
      <c r="TRA40" s="569"/>
      <c r="TRB40" s="569"/>
      <c r="TRC40" s="569"/>
      <c r="TRD40" s="569"/>
      <c r="TRE40" s="569"/>
      <c r="TRF40" s="569"/>
      <c r="TRG40" s="569"/>
      <c r="TRH40" s="569"/>
      <c r="TRI40" s="569"/>
      <c r="TRJ40" s="569"/>
      <c r="TRK40" s="569"/>
      <c r="TRL40" s="569"/>
      <c r="TRM40" s="569"/>
      <c r="TRN40" s="569"/>
      <c r="TRO40" s="569"/>
      <c r="TRP40" s="569"/>
      <c r="TRQ40" s="569"/>
      <c r="TRR40" s="569"/>
      <c r="TRS40" s="569"/>
      <c r="TRT40" s="569"/>
      <c r="TRU40" s="569"/>
      <c r="TRV40" s="569"/>
      <c r="TRW40" s="569"/>
      <c r="TRX40" s="569"/>
      <c r="TRY40" s="569"/>
      <c r="TRZ40" s="569"/>
      <c r="TSA40" s="569"/>
      <c r="TSB40" s="569"/>
      <c r="TSC40" s="569"/>
      <c r="TSD40" s="569"/>
      <c r="TSE40" s="569"/>
      <c r="TSF40" s="569"/>
      <c r="TSG40" s="569"/>
      <c r="TSH40" s="569"/>
      <c r="TSI40" s="569"/>
      <c r="TSJ40" s="569"/>
      <c r="TSK40" s="569"/>
      <c r="TSL40" s="569"/>
      <c r="TSM40" s="569"/>
      <c r="TSN40" s="569"/>
      <c r="TSO40" s="569"/>
      <c r="TSP40" s="569"/>
      <c r="TSQ40" s="569"/>
      <c r="TSR40" s="569"/>
      <c r="TSS40" s="569"/>
      <c r="TST40" s="569"/>
      <c r="TSU40" s="569"/>
      <c r="TSV40" s="569"/>
      <c r="TSW40" s="569"/>
      <c r="TSX40" s="569"/>
      <c r="TSY40" s="569"/>
      <c r="TSZ40" s="569"/>
      <c r="TTA40" s="569"/>
      <c r="TTB40" s="569"/>
      <c r="TTC40" s="569"/>
      <c r="TTD40" s="569"/>
      <c r="TTE40" s="569"/>
      <c r="TTF40" s="569"/>
      <c r="TTG40" s="569"/>
      <c r="TTH40" s="569"/>
      <c r="TTI40" s="569"/>
      <c r="TTJ40" s="569"/>
      <c r="TTK40" s="569"/>
      <c r="TTL40" s="569"/>
      <c r="TTM40" s="569"/>
      <c r="TTN40" s="569"/>
      <c r="TTO40" s="569"/>
      <c r="TTP40" s="569"/>
      <c r="TTQ40" s="569"/>
      <c r="TTR40" s="569"/>
      <c r="TTS40" s="569"/>
      <c r="TTT40" s="569"/>
      <c r="TTU40" s="569"/>
      <c r="TTV40" s="569"/>
      <c r="TTW40" s="569"/>
      <c r="TTX40" s="569"/>
      <c r="TTY40" s="569"/>
      <c r="TTZ40" s="569"/>
      <c r="TUA40" s="569"/>
      <c r="TUB40" s="569"/>
      <c r="TUC40" s="569"/>
      <c r="TUD40" s="569"/>
      <c r="TUE40" s="569"/>
      <c r="TUF40" s="569"/>
      <c r="TUG40" s="569"/>
      <c r="TUH40" s="569"/>
      <c r="TUI40" s="569"/>
      <c r="TUJ40" s="569"/>
      <c r="TUK40" s="569"/>
      <c r="TUL40" s="569"/>
      <c r="TUM40" s="569"/>
      <c r="TUN40" s="569"/>
      <c r="TUO40" s="569"/>
      <c r="TUP40" s="569"/>
      <c r="TUQ40" s="569"/>
      <c r="TUR40" s="569"/>
      <c r="TUS40" s="569"/>
      <c r="TUT40" s="569"/>
      <c r="TUU40" s="569"/>
      <c r="TUV40" s="569"/>
      <c r="TUW40" s="569"/>
      <c r="TUX40" s="569"/>
      <c r="TUY40" s="569"/>
      <c r="TUZ40" s="569"/>
      <c r="TVA40" s="569"/>
      <c r="TVB40" s="569"/>
      <c r="TVC40" s="569"/>
      <c r="TVD40" s="569"/>
      <c r="TVE40" s="569"/>
      <c r="TVF40" s="569"/>
      <c r="TVG40" s="569"/>
      <c r="TVH40" s="569"/>
      <c r="TVI40" s="569"/>
      <c r="TVJ40" s="569"/>
      <c r="TVK40" s="569"/>
      <c r="TVL40" s="569"/>
      <c r="TVM40" s="569"/>
      <c r="TVN40" s="569"/>
      <c r="TVO40" s="569"/>
      <c r="TVP40" s="569"/>
      <c r="TVQ40" s="569"/>
      <c r="TVR40" s="569"/>
      <c r="TVS40" s="569"/>
      <c r="TVT40" s="569"/>
      <c r="TVU40" s="569"/>
      <c r="TVV40" s="569"/>
      <c r="TVW40" s="569"/>
      <c r="TVX40" s="569"/>
      <c r="TVY40" s="569"/>
      <c r="TVZ40" s="569"/>
      <c r="TWA40" s="569"/>
      <c r="TWB40" s="569"/>
      <c r="TWC40" s="569"/>
      <c r="TWD40" s="569"/>
      <c r="TWE40" s="569"/>
      <c r="TWF40" s="569"/>
      <c r="TWG40" s="569"/>
      <c r="TWH40" s="569"/>
      <c r="TWI40" s="569"/>
      <c r="TWJ40" s="569"/>
      <c r="TWK40" s="569"/>
      <c r="TWL40" s="569"/>
      <c r="TWM40" s="569"/>
      <c r="TWN40" s="569"/>
      <c r="TWO40" s="569"/>
      <c r="TWP40" s="569"/>
      <c r="TWQ40" s="569"/>
      <c r="TWR40" s="569"/>
      <c r="TWS40" s="569"/>
      <c r="TWT40" s="569"/>
      <c r="TWU40" s="569"/>
      <c r="TWV40" s="569"/>
      <c r="TWW40" s="569"/>
      <c r="TWX40" s="569"/>
      <c r="TWY40" s="569"/>
      <c r="TWZ40" s="569"/>
      <c r="TXA40" s="569"/>
      <c r="TXB40" s="569"/>
      <c r="TXC40" s="569"/>
      <c r="TXD40" s="569"/>
      <c r="TXE40" s="569"/>
      <c r="TXF40" s="569"/>
      <c r="TXG40" s="569"/>
      <c r="TXH40" s="569"/>
      <c r="TXI40" s="569"/>
      <c r="TXJ40" s="569"/>
      <c r="TXK40" s="569"/>
      <c r="TXL40" s="569"/>
      <c r="TXM40" s="569"/>
      <c r="TXN40" s="569"/>
      <c r="TXO40" s="569"/>
      <c r="TXP40" s="569"/>
      <c r="TXQ40" s="569"/>
      <c r="TXR40" s="569"/>
      <c r="TXS40" s="569"/>
      <c r="TXT40" s="569"/>
      <c r="TXU40" s="569"/>
      <c r="TXV40" s="569"/>
      <c r="TXW40" s="569"/>
      <c r="TXX40" s="569"/>
      <c r="TXY40" s="569"/>
      <c r="TXZ40" s="569"/>
      <c r="TYA40" s="569"/>
      <c r="TYB40" s="569"/>
      <c r="TYC40" s="569"/>
      <c r="TYD40" s="569"/>
      <c r="TYE40" s="569"/>
      <c r="TYF40" s="569"/>
      <c r="TYG40" s="569"/>
      <c r="TYH40" s="569"/>
      <c r="TYI40" s="569"/>
      <c r="TYJ40" s="569"/>
      <c r="TYK40" s="569"/>
      <c r="TYL40" s="569"/>
      <c r="TYM40" s="569"/>
      <c r="TYN40" s="569"/>
      <c r="TYO40" s="569"/>
      <c r="TYP40" s="569"/>
      <c r="TYQ40" s="569"/>
      <c r="TYR40" s="569"/>
      <c r="TYS40" s="569"/>
      <c r="TYT40" s="569"/>
      <c r="TYU40" s="569"/>
      <c r="TYV40" s="569"/>
      <c r="TYW40" s="569"/>
      <c r="TYX40" s="569"/>
      <c r="TYY40" s="569"/>
      <c r="TYZ40" s="569"/>
      <c r="TZA40" s="569"/>
      <c r="TZB40" s="569"/>
      <c r="TZC40" s="569"/>
      <c r="TZD40" s="569"/>
      <c r="TZE40" s="569"/>
      <c r="TZF40" s="569"/>
      <c r="TZG40" s="569"/>
      <c r="TZH40" s="569"/>
      <c r="TZI40" s="569"/>
      <c r="TZJ40" s="569"/>
      <c r="TZK40" s="569"/>
      <c r="TZL40" s="569"/>
      <c r="TZM40" s="569"/>
      <c r="TZN40" s="569"/>
      <c r="TZO40" s="569"/>
      <c r="TZP40" s="569"/>
      <c r="TZQ40" s="569"/>
      <c r="TZR40" s="569"/>
      <c r="TZS40" s="569"/>
      <c r="TZT40" s="569"/>
      <c r="TZU40" s="569"/>
      <c r="TZV40" s="569"/>
      <c r="TZW40" s="569"/>
      <c r="TZX40" s="569"/>
      <c r="TZY40" s="569"/>
      <c r="TZZ40" s="569"/>
      <c r="UAA40" s="569"/>
      <c r="UAB40" s="569"/>
      <c r="UAC40" s="569"/>
      <c r="UAD40" s="569"/>
      <c r="UAE40" s="569"/>
      <c r="UAF40" s="569"/>
      <c r="UAG40" s="569"/>
      <c r="UAH40" s="569"/>
      <c r="UAI40" s="569"/>
      <c r="UAJ40" s="569"/>
      <c r="UAK40" s="569"/>
      <c r="UAL40" s="569"/>
      <c r="UAM40" s="569"/>
      <c r="UAN40" s="569"/>
      <c r="UAO40" s="569"/>
      <c r="UAP40" s="569"/>
      <c r="UAQ40" s="569"/>
      <c r="UAR40" s="569"/>
      <c r="UAS40" s="569"/>
      <c r="UAT40" s="569"/>
      <c r="UAU40" s="569"/>
      <c r="UAV40" s="569"/>
      <c r="UAW40" s="569"/>
      <c r="UAX40" s="569"/>
      <c r="UAY40" s="569"/>
      <c r="UAZ40" s="569"/>
      <c r="UBA40" s="569"/>
      <c r="UBB40" s="569"/>
      <c r="UBC40" s="569"/>
      <c r="UBD40" s="569"/>
      <c r="UBE40" s="569"/>
      <c r="UBF40" s="569"/>
      <c r="UBG40" s="569"/>
      <c r="UBH40" s="569"/>
      <c r="UBI40" s="569"/>
      <c r="UBJ40" s="569"/>
      <c r="UBK40" s="569"/>
      <c r="UBL40" s="569"/>
      <c r="UBM40" s="569"/>
      <c r="UBN40" s="569"/>
      <c r="UBO40" s="569"/>
      <c r="UBP40" s="569"/>
      <c r="UBQ40" s="569"/>
      <c r="UBR40" s="569"/>
      <c r="UBS40" s="569"/>
      <c r="UBT40" s="569"/>
      <c r="UBU40" s="569"/>
      <c r="UBV40" s="569"/>
      <c r="UBW40" s="569"/>
      <c r="UBX40" s="569"/>
      <c r="UBY40" s="569"/>
      <c r="UBZ40" s="569"/>
      <c r="UCA40" s="569"/>
      <c r="UCB40" s="569"/>
      <c r="UCC40" s="569"/>
      <c r="UCD40" s="569"/>
      <c r="UCE40" s="569"/>
      <c r="UCF40" s="569"/>
      <c r="UCG40" s="569"/>
      <c r="UCH40" s="569"/>
      <c r="UCI40" s="569"/>
      <c r="UCJ40" s="569"/>
      <c r="UCK40" s="569"/>
      <c r="UCL40" s="569"/>
      <c r="UCM40" s="569"/>
      <c r="UCN40" s="569"/>
      <c r="UCO40" s="569"/>
      <c r="UCP40" s="569"/>
      <c r="UCQ40" s="569"/>
      <c r="UCR40" s="569"/>
      <c r="UCS40" s="569"/>
      <c r="UCT40" s="569"/>
      <c r="UCU40" s="569"/>
      <c r="UCV40" s="569"/>
      <c r="UCW40" s="569"/>
      <c r="UCX40" s="569"/>
      <c r="UCY40" s="569"/>
      <c r="UCZ40" s="569"/>
      <c r="UDA40" s="569"/>
      <c r="UDB40" s="569"/>
      <c r="UDC40" s="569"/>
      <c r="UDD40" s="569"/>
      <c r="UDE40" s="569"/>
      <c r="UDF40" s="569"/>
      <c r="UDG40" s="569"/>
      <c r="UDH40" s="569"/>
      <c r="UDI40" s="569"/>
      <c r="UDJ40" s="569"/>
      <c r="UDK40" s="569"/>
      <c r="UDL40" s="569"/>
      <c r="UDM40" s="569"/>
      <c r="UDN40" s="569"/>
      <c r="UDO40" s="569"/>
      <c r="UDP40" s="569"/>
      <c r="UDQ40" s="569"/>
      <c r="UDR40" s="569"/>
      <c r="UDS40" s="569"/>
      <c r="UDT40" s="569"/>
      <c r="UDU40" s="569"/>
      <c r="UDV40" s="569"/>
      <c r="UDW40" s="569"/>
      <c r="UDX40" s="569"/>
      <c r="UDY40" s="569"/>
      <c r="UDZ40" s="569"/>
      <c r="UEA40" s="569"/>
      <c r="UEB40" s="569"/>
      <c r="UEC40" s="569"/>
      <c r="UED40" s="569"/>
      <c r="UEE40" s="569"/>
      <c r="UEF40" s="569"/>
      <c r="UEG40" s="569"/>
      <c r="UEH40" s="569"/>
      <c r="UEI40" s="569"/>
      <c r="UEJ40" s="569"/>
      <c r="UEK40" s="569"/>
      <c r="UEL40" s="569"/>
      <c r="UEM40" s="569"/>
      <c r="UEN40" s="569"/>
      <c r="UEO40" s="569"/>
      <c r="UEP40" s="569"/>
      <c r="UEQ40" s="569"/>
      <c r="UER40" s="569"/>
      <c r="UES40" s="569"/>
      <c r="UET40" s="569"/>
      <c r="UEU40" s="569"/>
      <c r="UEV40" s="569"/>
      <c r="UEW40" s="569"/>
      <c r="UEX40" s="569"/>
      <c r="UEY40" s="569"/>
      <c r="UEZ40" s="569"/>
      <c r="UFA40" s="569"/>
      <c r="UFB40" s="569"/>
      <c r="UFC40" s="569"/>
      <c r="UFD40" s="569"/>
      <c r="UFE40" s="569"/>
      <c r="UFF40" s="569"/>
      <c r="UFG40" s="569"/>
      <c r="UFH40" s="569"/>
      <c r="UFI40" s="569"/>
      <c r="UFJ40" s="569"/>
      <c r="UFK40" s="569"/>
      <c r="UFL40" s="569"/>
      <c r="UFM40" s="569"/>
      <c r="UFN40" s="569"/>
      <c r="UFO40" s="569"/>
      <c r="UFP40" s="569"/>
      <c r="UFQ40" s="569"/>
      <c r="UFR40" s="569"/>
      <c r="UFS40" s="569"/>
      <c r="UFT40" s="569"/>
      <c r="UFU40" s="569"/>
      <c r="UFV40" s="569"/>
      <c r="UFW40" s="569"/>
      <c r="UFX40" s="569"/>
      <c r="UFY40" s="569"/>
      <c r="UFZ40" s="569"/>
      <c r="UGA40" s="569"/>
      <c r="UGB40" s="569"/>
      <c r="UGC40" s="569"/>
      <c r="UGD40" s="569"/>
      <c r="UGE40" s="569"/>
      <c r="UGF40" s="569"/>
      <c r="UGG40" s="569"/>
      <c r="UGH40" s="569"/>
      <c r="UGI40" s="569"/>
      <c r="UGJ40" s="569"/>
      <c r="UGK40" s="569"/>
      <c r="UGL40" s="569"/>
      <c r="UGM40" s="569"/>
      <c r="UGN40" s="569"/>
      <c r="UGO40" s="569"/>
      <c r="UGP40" s="569"/>
      <c r="UGQ40" s="569"/>
      <c r="UGR40" s="569"/>
      <c r="UGS40" s="569"/>
      <c r="UGT40" s="569"/>
      <c r="UGU40" s="569"/>
      <c r="UGV40" s="569"/>
      <c r="UGW40" s="569"/>
      <c r="UGX40" s="569"/>
      <c r="UGY40" s="569"/>
      <c r="UGZ40" s="569"/>
      <c r="UHA40" s="569"/>
      <c r="UHB40" s="569"/>
      <c r="UHC40" s="569"/>
      <c r="UHD40" s="569"/>
      <c r="UHE40" s="569"/>
      <c r="UHF40" s="569"/>
      <c r="UHG40" s="569"/>
      <c r="UHH40" s="569"/>
      <c r="UHI40" s="569"/>
      <c r="UHJ40" s="569"/>
      <c r="UHK40" s="569"/>
      <c r="UHL40" s="569"/>
      <c r="UHM40" s="569"/>
      <c r="UHN40" s="569"/>
      <c r="UHO40" s="569"/>
      <c r="UHP40" s="569"/>
      <c r="UHQ40" s="569"/>
      <c r="UHR40" s="569"/>
      <c r="UHS40" s="569"/>
      <c r="UHT40" s="569"/>
      <c r="UHU40" s="569"/>
      <c r="UHV40" s="569"/>
      <c r="UHW40" s="569"/>
      <c r="UHX40" s="569"/>
      <c r="UHY40" s="569"/>
      <c r="UHZ40" s="569"/>
      <c r="UIA40" s="569"/>
      <c r="UIB40" s="569"/>
      <c r="UIC40" s="569"/>
      <c r="UID40" s="569"/>
      <c r="UIE40" s="569"/>
      <c r="UIF40" s="569"/>
      <c r="UIG40" s="569"/>
      <c r="UIH40" s="569"/>
      <c r="UII40" s="569"/>
      <c r="UIJ40" s="569"/>
      <c r="UIK40" s="569"/>
      <c r="UIL40" s="569"/>
      <c r="UIM40" s="569"/>
      <c r="UIN40" s="569"/>
      <c r="UIO40" s="569"/>
      <c r="UIP40" s="569"/>
      <c r="UIQ40" s="569"/>
      <c r="UIR40" s="569"/>
      <c r="UIS40" s="569"/>
      <c r="UIT40" s="569"/>
      <c r="UIU40" s="569"/>
      <c r="UIV40" s="569"/>
      <c r="UIW40" s="569"/>
      <c r="UIX40" s="569"/>
      <c r="UIY40" s="569"/>
      <c r="UIZ40" s="569"/>
      <c r="UJA40" s="569"/>
      <c r="UJB40" s="569"/>
      <c r="UJC40" s="569"/>
      <c r="UJD40" s="569"/>
      <c r="UJE40" s="569"/>
      <c r="UJF40" s="569"/>
      <c r="UJG40" s="569"/>
      <c r="UJH40" s="569"/>
      <c r="UJI40" s="569"/>
      <c r="UJJ40" s="569"/>
      <c r="UJK40" s="569"/>
      <c r="UJL40" s="569"/>
      <c r="UJM40" s="569"/>
      <c r="UJN40" s="569"/>
      <c r="UJO40" s="569"/>
      <c r="UJP40" s="569"/>
      <c r="UJQ40" s="569"/>
      <c r="UJR40" s="569"/>
      <c r="UJS40" s="569"/>
      <c r="UJT40" s="569"/>
      <c r="UJU40" s="569"/>
      <c r="UJV40" s="569"/>
      <c r="UJW40" s="569"/>
      <c r="UJX40" s="569"/>
      <c r="UJY40" s="569"/>
      <c r="UJZ40" s="569"/>
      <c r="UKA40" s="569"/>
      <c r="UKB40" s="569"/>
      <c r="UKC40" s="569"/>
      <c r="UKD40" s="569"/>
      <c r="UKE40" s="569"/>
      <c r="UKF40" s="569"/>
      <c r="UKG40" s="569"/>
      <c r="UKH40" s="569"/>
      <c r="UKI40" s="569"/>
      <c r="UKJ40" s="569"/>
      <c r="UKK40" s="569"/>
      <c r="UKL40" s="569"/>
      <c r="UKM40" s="569"/>
      <c r="UKN40" s="569"/>
      <c r="UKO40" s="569"/>
      <c r="UKP40" s="569"/>
      <c r="UKQ40" s="569"/>
      <c r="UKR40" s="569"/>
      <c r="UKS40" s="569"/>
      <c r="UKT40" s="569"/>
      <c r="UKU40" s="569"/>
      <c r="UKV40" s="569"/>
      <c r="UKW40" s="569"/>
      <c r="UKX40" s="569"/>
      <c r="UKY40" s="569"/>
      <c r="UKZ40" s="569"/>
      <c r="ULA40" s="569"/>
      <c r="ULB40" s="569"/>
      <c r="ULC40" s="569"/>
      <c r="ULD40" s="569"/>
      <c r="ULE40" s="569"/>
      <c r="ULF40" s="569"/>
      <c r="ULG40" s="569"/>
      <c r="ULH40" s="569"/>
      <c r="ULI40" s="569"/>
      <c r="ULJ40" s="569"/>
      <c r="ULK40" s="569"/>
      <c r="ULL40" s="569"/>
      <c r="ULM40" s="569"/>
      <c r="ULN40" s="569"/>
      <c r="ULO40" s="569"/>
      <c r="ULP40" s="569"/>
      <c r="ULQ40" s="569"/>
      <c r="ULR40" s="569"/>
      <c r="ULS40" s="569"/>
      <c r="ULT40" s="569"/>
      <c r="ULU40" s="569"/>
      <c r="ULV40" s="569"/>
      <c r="ULW40" s="569"/>
      <c r="ULX40" s="569"/>
      <c r="ULY40" s="569"/>
      <c r="ULZ40" s="569"/>
      <c r="UMA40" s="569"/>
      <c r="UMB40" s="569"/>
      <c r="UMC40" s="569"/>
      <c r="UMD40" s="569"/>
      <c r="UME40" s="569"/>
      <c r="UMF40" s="569"/>
      <c r="UMG40" s="569"/>
      <c r="UMH40" s="569"/>
      <c r="UMI40" s="569"/>
      <c r="UMJ40" s="569"/>
      <c r="UMK40" s="569"/>
      <c r="UML40" s="569"/>
      <c r="UMM40" s="569"/>
      <c r="UMN40" s="569"/>
      <c r="UMO40" s="569"/>
      <c r="UMP40" s="569"/>
      <c r="UMQ40" s="569"/>
      <c r="UMR40" s="569"/>
      <c r="UMS40" s="569"/>
      <c r="UMT40" s="569"/>
      <c r="UMU40" s="569"/>
      <c r="UMV40" s="569"/>
      <c r="UMW40" s="569"/>
      <c r="UMX40" s="569"/>
      <c r="UMY40" s="569"/>
      <c r="UMZ40" s="569"/>
      <c r="UNA40" s="569"/>
      <c r="UNB40" s="569"/>
      <c r="UNC40" s="569"/>
      <c r="UND40" s="569"/>
      <c r="UNE40" s="569"/>
      <c r="UNF40" s="569"/>
      <c r="UNG40" s="569"/>
      <c r="UNH40" s="569"/>
      <c r="UNI40" s="569"/>
      <c r="UNJ40" s="569"/>
      <c r="UNK40" s="569"/>
      <c r="UNL40" s="569"/>
      <c r="UNM40" s="569"/>
      <c r="UNN40" s="569"/>
      <c r="UNO40" s="569"/>
      <c r="UNP40" s="569"/>
      <c r="UNQ40" s="569"/>
      <c r="UNR40" s="569"/>
      <c r="UNS40" s="569"/>
      <c r="UNT40" s="569"/>
      <c r="UNU40" s="569"/>
      <c r="UNV40" s="569"/>
      <c r="UNW40" s="569"/>
      <c r="UNX40" s="569"/>
      <c r="UNY40" s="569"/>
      <c r="UNZ40" s="569"/>
      <c r="UOA40" s="569"/>
      <c r="UOB40" s="569"/>
      <c r="UOC40" s="569"/>
      <c r="UOD40" s="569"/>
      <c r="UOE40" s="569"/>
      <c r="UOF40" s="569"/>
      <c r="UOG40" s="569"/>
      <c r="UOH40" s="569"/>
      <c r="UOI40" s="569"/>
      <c r="UOJ40" s="569"/>
      <c r="UOK40" s="569"/>
      <c r="UOL40" s="569"/>
      <c r="UOM40" s="569"/>
      <c r="UON40" s="569"/>
      <c r="UOO40" s="569"/>
      <c r="UOP40" s="569"/>
      <c r="UOQ40" s="569"/>
      <c r="UOR40" s="569"/>
      <c r="UOS40" s="569"/>
      <c r="UOT40" s="569"/>
      <c r="UOU40" s="569"/>
      <c r="UOV40" s="569"/>
      <c r="UOW40" s="569"/>
      <c r="UOX40" s="569"/>
      <c r="UOY40" s="569"/>
      <c r="UOZ40" s="569"/>
      <c r="UPA40" s="569"/>
      <c r="UPB40" s="569"/>
      <c r="UPC40" s="569"/>
      <c r="UPD40" s="569"/>
      <c r="UPE40" s="569"/>
      <c r="UPF40" s="569"/>
      <c r="UPG40" s="569"/>
      <c r="UPH40" s="569"/>
      <c r="UPI40" s="569"/>
      <c r="UPJ40" s="569"/>
      <c r="UPK40" s="569"/>
      <c r="UPL40" s="569"/>
      <c r="UPM40" s="569"/>
      <c r="UPN40" s="569"/>
      <c r="UPO40" s="569"/>
      <c r="UPP40" s="569"/>
      <c r="UPQ40" s="569"/>
      <c r="UPR40" s="569"/>
      <c r="UPS40" s="569"/>
      <c r="UPT40" s="569"/>
      <c r="UPU40" s="569"/>
      <c r="UPV40" s="569"/>
      <c r="UPW40" s="569"/>
      <c r="UPX40" s="569"/>
      <c r="UPY40" s="569"/>
      <c r="UPZ40" s="569"/>
      <c r="UQA40" s="569"/>
      <c r="UQB40" s="569"/>
      <c r="UQC40" s="569"/>
      <c r="UQD40" s="569"/>
      <c r="UQE40" s="569"/>
      <c r="UQF40" s="569"/>
      <c r="UQG40" s="569"/>
      <c r="UQH40" s="569"/>
      <c r="UQI40" s="569"/>
      <c r="UQJ40" s="569"/>
      <c r="UQK40" s="569"/>
      <c r="UQL40" s="569"/>
      <c r="UQM40" s="569"/>
      <c r="UQN40" s="569"/>
      <c r="UQO40" s="569"/>
      <c r="UQP40" s="569"/>
      <c r="UQQ40" s="569"/>
      <c r="UQR40" s="569"/>
      <c r="UQS40" s="569"/>
      <c r="UQT40" s="569"/>
      <c r="UQU40" s="569"/>
      <c r="UQV40" s="569"/>
      <c r="UQW40" s="569"/>
      <c r="UQX40" s="569"/>
      <c r="UQY40" s="569"/>
      <c r="UQZ40" s="569"/>
      <c r="URA40" s="569"/>
      <c r="URB40" s="569"/>
      <c r="URC40" s="569"/>
      <c r="URD40" s="569"/>
      <c r="URE40" s="569"/>
      <c r="URF40" s="569"/>
      <c r="URG40" s="569"/>
      <c r="URH40" s="569"/>
      <c r="URI40" s="569"/>
      <c r="URJ40" s="569"/>
      <c r="URK40" s="569"/>
      <c r="URL40" s="569"/>
      <c r="URM40" s="569"/>
      <c r="URN40" s="569"/>
      <c r="URO40" s="569"/>
      <c r="URP40" s="569"/>
      <c r="URQ40" s="569"/>
      <c r="URR40" s="569"/>
      <c r="URS40" s="569"/>
      <c r="URT40" s="569"/>
      <c r="URU40" s="569"/>
      <c r="URV40" s="569"/>
      <c r="URW40" s="569"/>
      <c r="URX40" s="569"/>
      <c r="URY40" s="569"/>
      <c r="URZ40" s="569"/>
      <c r="USA40" s="569"/>
      <c r="USB40" s="569"/>
      <c r="USC40" s="569"/>
      <c r="USD40" s="569"/>
      <c r="USE40" s="569"/>
      <c r="USF40" s="569"/>
      <c r="USG40" s="569"/>
      <c r="USH40" s="569"/>
      <c r="USI40" s="569"/>
      <c r="USJ40" s="569"/>
      <c r="USK40" s="569"/>
      <c r="USL40" s="569"/>
      <c r="USM40" s="569"/>
      <c r="USN40" s="569"/>
      <c r="USO40" s="569"/>
      <c r="USP40" s="569"/>
      <c r="USQ40" s="569"/>
      <c r="USR40" s="569"/>
      <c r="USS40" s="569"/>
      <c r="UST40" s="569"/>
      <c r="USU40" s="569"/>
      <c r="USV40" s="569"/>
      <c r="USW40" s="569"/>
      <c r="USX40" s="569"/>
      <c r="USY40" s="569"/>
      <c r="USZ40" s="569"/>
      <c r="UTA40" s="569"/>
      <c r="UTB40" s="569"/>
      <c r="UTC40" s="569"/>
      <c r="UTD40" s="569"/>
      <c r="UTE40" s="569"/>
      <c r="UTF40" s="569"/>
      <c r="UTG40" s="569"/>
      <c r="UTH40" s="569"/>
      <c r="UTI40" s="569"/>
      <c r="UTJ40" s="569"/>
      <c r="UTK40" s="569"/>
      <c r="UTL40" s="569"/>
      <c r="UTM40" s="569"/>
      <c r="UTN40" s="569"/>
      <c r="UTO40" s="569"/>
      <c r="UTP40" s="569"/>
      <c r="UTQ40" s="569"/>
      <c r="UTR40" s="569"/>
      <c r="UTS40" s="569"/>
      <c r="UTT40" s="569"/>
      <c r="UTU40" s="569"/>
      <c r="UTV40" s="569"/>
      <c r="UTW40" s="569"/>
      <c r="UTX40" s="569"/>
      <c r="UTY40" s="569"/>
      <c r="UTZ40" s="569"/>
      <c r="UUA40" s="569"/>
      <c r="UUB40" s="569"/>
      <c r="UUC40" s="569"/>
      <c r="UUD40" s="569"/>
      <c r="UUE40" s="569"/>
      <c r="UUF40" s="569"/>
      <c r="UUG40" s="569"/>
      <c r="UUH40" s="569"/>
      <c r="UUI40" s="569"/>
      <c r="UUJ40" s="569"/>
      <c r="UUK40" s="569"/>
      <c r="UUL40" s="569"/>
      <c r="UUM40" s="569"/>
      <c r="UUN40" s="569"/>
      <c r="UUO40" s="569"/>
      <c r="UUP40" s="569"/>
      <c r="UUQ40" s="569"/>
      <c r="UUR40" s="569"/>
      <c r="UUS40" s="569"/>
      <c r="UUT40" s="569"/>
      <c r="UUU40" s="569"/>
      <c r="UUV40" s="569"/>
      <c r="UUW40" s="569"/>
      <c r="UUX40" s="569"/>
      <c r="UUY40" s="569"/>
      <c r="UUZ40" s="569"/>
      <c r="UVA40" s="569"/>
      <c r="UVB40" s="569"/>
      <c r="UVC40" s="569"/>
      <c r="UVD40" s="569"/>
      <c r="UVE40" s="569"/>
      <c r="UVF40" s="569"/>
      <c r="UVG40" s="569"/>
      <c r="UVH40" s="569"/>
      <c r="UVI40" s="569"/>
      <c r="UVJ40" s="569"/>
      <c r="UVK40" s="569"/>
      <c r="UVL40" s="569"/>
      <c r="UVM40" s="569"/>
      <c r="UVN40" s="569"/>
      <c r="UVO40" s="569"/>
      <c r="UVP40" s="569"/>
      <c r="UVQ40" s="569"/>
      <c r="UVR40" s="569"/>
      <c r="UVS40" s="569"/>
      <c r="UVT40" s="569"/>
      <c r="UVU40" s="569"/>
      <c r="UVV40" s="569"/>
      <c r="UVW40" s="569"/>
      <c r="UVX40" s="569"/>
      <c r="UVY40" s="569"/>
      <c r="UVZ40" s="569"/>
      <c r="UWA40" s="569"/>
      <c r="UWB40" s="569"/>
      <c r="UWC40" s="569"/>
      <c r="UWD40" s="569"/>
      <c r="UWE40" s="569"/>
      <c r="UWF40" s="569"/>
      <c r="UWG40" s="569"/>
      <c r="UWH40" s="569"/>
      <c r="UWI40" s="569"/>
      <c r="UWJ40" s="569"/>
      <c r="UWK40" s="569"/>
      <c r="UWL40" s="569"/>
      <c r="UWM40" s="569"/>
      <c r="UWN40" s="569"/>
      <c r="UWO40" s="569"/>
      <c r="UWP40" s="569"/>
      <c r="UWQ40" s="569"/>
      <c r="UWR40" s="569"/>
      <c r="UWS40" s="569"/>
      <c r="UWT40" s="569"/>
      <c r="UWU40" s="569"/>
      <c r="UWV40" s="569"/>
      <c r="UWW40" s="569"/>
      <c r="UWX40" s="569"/>
      <c r="UWY40" s="569"/>
      <c r="UWZ40" s="569"/>
      <c r="UXA40" s="569"/>
      <c r="UXB40" s="569"/>
      <c r="UXC40" s="569"/>
      <c r="UXD40" s="569"/>
      <c r="UXE40" s="569"/>
      <c r="UXF40" s="569"/>
      <c r="UXG40" s="569"/>
      <c r="UXH40" s="569"/>
      <c r="UXI40" s="569"/>
      <c r="UXJ40" s="569"/>
      <c r="UXK40" s="569"/>
      <c r="UXL40" s="569"/>
      <c r="UXM40" s="569"/>
      <c r="UXN40" s="569"/>
      <c r="UXO40" s="569"/>
      <c r="UXP40" s="569"/>
      <c r="UXQ40" s="569"/>
      <c r="UXR40" s="569"/>
      <c r="UXS40" s="569"/>
      <c r="UXT40" s="569"/>
      <c r="UXU40" s="569"/>
      <c r="UXV40" s="569"/>
      <c r="UXW40" s="569"/>
      <c r="UXX40" s="569"/>
      <c r="UXY40" s="569"/>
      <c r="UXZ40" s="569"/>
      <c r="UYA40" s="569"/>
      <c r="UYB40" s="569"/>
      <c r="UYC40" s="569"/>
      <c r="UYD40" s="569"/>
      <c r="UYE40" s="569"/>
      <c r="UYF40" s="569"/>
      <c r="UYG40" s="569"/>
      <c r="UYH40" s="569"/>
      <c r="UYI40" s="569"/>
      <c r="UYJ40" s="569"/>
      <c r="UYK40" s="569"/>
      <c r="UYL40" s="569"/>
      <c r="UYM40" s="569"/>
      <c r="UYN40" s="569"/>
      <c r="UYO40" s="569"/>
      <c r="UYP40" s="569"/>
      <c r="UYQ40" s="569"/>
      <c r="UYR40" s="569"/>
      <c r="UYS40" s="569"/>
      <c r="UYT40" s="569"/>
      <c r="UYU40" s="569"/>
      <c r="UYV40" s="569"/>
      <c r="UYW40" s="569"/>
      <c r="UYX40" s="569"/>
      <c r="UYY40" s="569"/>
      <c r="UYZ40" s="569"/>
      <c r="UZA40" s="569"/>
      <c r="UZB40" s="569"/>
      <c r="UZC40" s="569"/>
      <c r="UZD40" s="569"/>
      <c r="UZE40" s="569"/>
      <c r="UZF40" s="569"/>
      <c r="UZG40" s="569"/>
      <c r="UZH40" s="569"/>
      <c r="UZI40" s="569"/>
      <c r="UZJ40" s="569"/>
      <c r="UZK40" s="569"/>
      <c r="UZL40" s="569"/>
      <c r="UZM40" s="569"/>
      <c r="UZN40" s="569"/>
      <c r="UZO40" s="569"/>
      <c r="UZP40" s="569"/>
      <c r="UZQ40" s="569"/>
      <c r="UZR40" s="569"/>
      <c r="UZS40" s="569"/>
      <c r="UZT40" s="569"/>
      <c r="UZU40" s="569"/>
      <c r="UZV40" s="569"/>
      <c r="UZW40" s="569"/>
      <c r="UZX40" s="569"/>
      <c r="UZY40" s="569"/>
      <c r="UZZ40" s="569"/>
      <c r="VAA40" s="569"/>
      <c r="VAB40" s="569"/>
      <c r="VAC40" s="569"/>
      <c r="VAD40" s="569"/>
      <c r="VAE40" s="569"/>
      <c r="VAF40" s="569"/>
      <c r="VAG40" s="569"/>
      <c r="VAH40" s="569"/>
      <c r="VAI40" s="569"/>
      <c r="VAJ40" s="569"/>
      <c r="VAK40" s="569"/>
      <c r="VAL40" s="569"/>
      <c r="VAM40" s="569"/>
      <c r="VAN40" s="569"/>
      <c r="VAO40" s="569"/>
      <c r="VAP40" s="569"/>
      <c r="VAQ40" s="569"/>
      <c r="VAR40" s="569"/>
      <c r="VAS40" s="569"/>
      <c r="VAT40" s="569"/>
      <c r="VAU40" s="569"/>
      <c r="VAV40" s="569"/>
      <c r="VAW40" s="569"/>
      <c r="VAX40" s="569"/>
      <c r="VAY40" s="569"/>
      <c r="VAZ40" s="569"/>
      <c r="VBA40" s="569"/>
      <c r="VBB40" s="569"/>
      <c r="VBC40" s="569"/>
      <c r="VBD40" s="569"/>
      <c r="VBE40" s="569"/>
      <c r="VBF40" s="569"/>
      <c r="VBG40" s="569"/>
      <c r="VBH40" s="569"/>
      <c r="VBI40" s="569"/>
      <c r="VBJ40" s="569"/>
      <c r="VBK40" s="569"/>
      <c r="VBL40" s="569"/>
      <c r="VBM40" s="569"/>
      <c r="VBN40" s="569"/>
      <c r="VBO40" s="569"/>
      <c r="VBP40" s="569"/>
      <c r="VBQ40" s="569"/>
      <c r="VBR40" s="569"/>
      <c r="VBS40" s="569"/>
      <c r="VBT40" s="569"/>
      <c r="VBU40" s="569"/>
      <c r="VBV40" s="569"/>
      <c r="VBW40" s="569"/>
      <c r="VBX40" s="569"/>
      <c r="VBY40" s="569"/>
      <c r="VBZ40" s="569"/>
      <c r="VCA40" s="569"/>
      <c r="VCB40" s="569"/>
      <c r="VCC40" s="569"/>
      <c r="VCD40" s="569"/>
      <c r="VCE40" s="569"/>
      <c r="VCF40" s="569"/>
      <c r="VCG40" s="569"/>
      <c r="VCH40" s="569"/>
      <c r="VCI40" s="569"/>
      <c r="VCJ40" s="569"/>
      <c r="VCK40" s="569"/>
      <c r="VCL40" s="569"/>
      <c r="VCM40" s="569"/>
      <c r="VCN40" s="569"/>
      <c r="VCO40" s="569"/>
      <c r="VCP40" s="569"/>
      <c r="VCQ40" s="569"/>
      <c r="VCR40" s="569"/>
      <c r="VCS40" s="569"/>
      <c r="VCT40" s="569"/>
      <c r="VCU40" s="569"/>
      <c r="VCV40" s="569"/>
      <c r="VCW40" s="569"/>
      <c r="VCX40" s="569"/>
      <c r="VCY40" s="569"/>
      <c r="VCZ40" s="569"/>
      <c r="VDA40" s="569"/>
      <c r="VDB40" s="569"/>
      <c r="VDC40" s="569"/>
      <c r="VDD40" s="569"/>
      <c r="VDE40" s="569"/>
      <c r="VDF40" s="569"/>
      <c r="VDG40" s="569"/>
      <c r="VDH40" s="569"/>
      <c r="VDI40" s="569"/>
      <c r="VDJ40" s="569"/>
      <c r="VDK40" s="569"/>
      <c r="VDL40" s="569"/>
      <c r="VDM40" s="569"/>
      <c r="VDN40" s="569"/>
      <c r="VDO40" s="569"/>
      <c r="VDP40" s="569"/>
      <c r="VDQ40" s="569"/>
      <c r="VDR40" s="569"/>
      <c r="VDS40" s="569"/>
      <c r="VDT40" s="569"/>
      <c r="VDU40" s="569"/>
      <c r="VDV40" s="569"/>
      <c r="VDW40" s="569"/>
      <c r="VDX40" s="569"/>
      <c r="VDY40" s="569"/>
      <c r="VDZ40" s="569"/>
      <c r="VEA40" s="569"/>
      <c r="VEB40" s="569"/>
      <c r="VEC40" s="569"/>
      <c r="VED40" s="569"/>
      <c r="VEE40" s="569"/>
      <c r="VEF40" s="569"/>
      <c r="VEG40" s="569"/>
      <c r="VEH40" s="569"/>
      <c r="VEI40" s="569"/>
      <c r="VEJ40" s="569"/>
      <c r="VEK40" s="569"/>
      <c r="VEL40" s="569"/>
      <c r="VEM40" s="569"/>
      <c r="VEN40" s="569"/>
      <c r="VEO40" s="569"/>
      <c r="VEP40" s="569"/>
      <c r="VEQ40" s="569"/>
      <c r="VER40" s="569"/>
      <c r="VES40" s="569"/>
      <c r="VET40" s="569"/>
      <c r="VEU40" s="569"/>
      <c r="VEV40" s="569"/>
      <c r="VEW40" s="569"/>
      <c r="VEX40" s="569"/>
      <c r="VEY40" s="569"/>
      <c r="VEZ40" s="569"/>
      <c r="VFA40" s="569"/>
      <c r="VFB40" s="569"/>
      <c r="VFC40" s="569"/>
      <c r="VFD40" s="569"/>
      <c r="VFE40" s="569"/>
      <c r="VFF40" s="569"/>
      <c r="VFG40" s="569"/>
      <c r="VFH40" s="569"/>
      <c r="VFI40" s="569"/>
      <c r="VFJ40" s="569"/>
      <c r="VFK40" s="569"/>
      <c r="VFL40" s="569"/>
      <c r="VFM40" s="569"/>
      <c r="VFN40" s="569"/>
      <c r="VFO40" s="569"/>
      <c r="VFP40" s="569"/>
      <c r="VFQ40" s="569"/>
      <c r="VFR40" s="569"/>
      <c r="VFS40" s="569"/>
      <c r="VFT40" s="569"/>
      <c r="VFU40" s="569"/>
      <c r="VFV40" s="569"/>
      <c r="VFW40" s="569"/>
      <c r="VFX40" s="569"/>
      <c r="VFY40" s="569"/>
      <c r="VFZ40" s="569"/>
      <c r="VGA40" s="569"/>
      <c r="VGB40" s="569"/>
      <c r="VGC40" s="569"/>
      <c r="VGD40" s="569"/>
      <c r="VGE40" s="569"/>
      <c r="VGF40" s="569"/>
      <c r="VGG40" s="569"/>
      <c r="VGH40" s="569"/>
      <c r="VGI40" s="569"/>
      <c r="VGJ40" s="569"/>
      <c r="VGK40" s="569"/>
      <c r="VGL40" s="569"/>
      <c r="VGM40" s="569"/>
      <c r="VGN40" s="569"/>
      <c r="VGO40" s="569"/>
      <c r="VGP40" s="569"/>
      <c r="VGQ40" s="569"/>
      <c r="VGR40" s="569"/>
      <c r="VGS40" s="569"/>
      <c r="VGT40" s="569"/>
      <c r="VGU40" s="569"/>
      <c r="VGV40" s="569"/>
      <c r="VGW40" s="569"/>
      <c r="VGX40" s="569"/>
      <c r="VGY40" s="569"/>
      <c r="VGZ40" s="569"/>
      <c r="VHA40" s="569"/>
      <c r="VHB40" s="569"/>
      <c r="VHC40" s="569"/>
      <c r="VHD40" s="569"/>
      <c r="VHE40" s="569"/>
      <c r="VHF40" s="569"/>
      <c r="VHG40" s="569"/>
      <c r="VHH40" s="569"/>
      <c r="VHI40" s="569"/>
      <c r="VHJ40" s="569"/>
      <c r="VHK40" s="569"/>
      <c r="VHL40" s="569"/>
      <c r="VHM40" s="569"/>
      <c r="VHN40" s="569"/>
      <c r="VHO40" s="569"/>
      <c r="VHP40" s="569"/>
      <c r="VHQ40" s="569"/>
      <c r="VHR40" s="569"/>
      <c r="VHS40" s="569"/>
      <c r="VHT40" s="569"/>
      <c r="VHU40" s="569"/>
      <c r="VHV40" s="569"/>
      <c r="VHW40" s="569"/>
      <c r="VHX40" s="569"/>
      <c r="VHY40" s="569"/>
      <c r="VHZ40" s="569"/>
      <c r="VIA40" s="569"/>
      <c r="VIB40" s="569"/>
      <c r="VIC40" s="569"/>
      <c r="VID40" s="569"/>
      <c r="VIE40" s="569"/>
      <c r="VIF40" s="569"/>
      <c r="VIG40" s="569"/>
      <c r="VIH40" s="569"/>
      <c r="VII40" s="569"/>
      <c r="VIJ40" s="569"/>
      <c r="VIK40" s="569"/>
      <c r="VIL40" s="569"/>
      <c r="VIM40" s="569"/>
      <c r="VIN40" s="569"/>
      <c r="VIO40" s="569"/>
      <c r="VIP40" s="569"/>
      <c r="VIQ40" s="569"/>
      <c r="VIR40" s="569"/>
      <c r="VIS40" s="569"/>
      <c r="VIT40" s="569"/>
      <c r="VIU40" s="569"/>
      <c r="VIV40" s="569"/>
      <c r="VIW40" s="569"/>
      <c r="VIX40" s="569"/>
      <c r="VIY40" s="569"/>
      <c r="VIZ40" s="569"/>
      <c r="VJA40" s="569"/>
      <c r="VJB40" s="569"/>
      <c r="VJC40" s="569"/>
      <c r="VJD40" s="569"/>
      <c r="VJE40" s="569"/>
      <c r="VJF40" s="569"/>
      <c r="VJG40" s="569"/>
      <c r="VJH40" s="569"/>
      <c r="VJI40" s="569"/>
      <c r="VJJ40" s="569"/>
      <c r="VJK40" s="569"/>
      <c r="VJL40" s="569"/>
      <c r="VJM40" s="569"/>
      <c r="VJN40" s="569"/>
      <c r="VJO40" s="569"/>
      <c r="VJP40" s="569"/>
      <c r="VJQ40" s="569"/>
      <c r="VJR40" s="569"/>
      <c r="VJS40" s="569"/>
      <c r="VJT40" s="569"/>
      <c r="VJU40" s="569"/>
      <c r="VJV40" s="569"/>
      <c r="VJW40" s="569"/>
      <c r="VJX40" s="569"/>
      <c r="VJY40" s="569"/>
      <c r="VJZ40" s="569"/>
      <c r="VKA40" s="569"/>
      <c r="VKB40" s="569"/>
      <c r="VKC40" s="569"/>
      <c r="VKD40" s="569"/>
      <c r="VKE40" s="569"/>
      <c r="VKF40" s="569"/>
      <c r="VKG40" s="569"/>
      <c r="VKH40" s="569"/>
      <c r="VKI40" s="569"/>
      <c r="VKJ40" s="569"/>
      <c r="VKK40" s="569"/>
      <c r="VKL40" s="569"/>
      <c r="VKM40" s="569"/>
      <c r="VKN40" s="569"/>
      <c r="VKO40" s="569"/>
      <c r="VKP40" s="569"/>
      <c r="VKQ40" s="569"/>
      <c r="VKR40" s="569"/>
      <c r="VKS40" s="569"/>
      <c r="VKT40" s="569"/>
      <c r="VKU40" s="569"/>
      <c r="VKV40" s="569"/>
      <c r="VKW40" s="569"/>
      <c r="VKX40" s="569"/>
      <c r="VKY40" s="569"/>
      <c r="VKZ40" s="569"/>
      <c r="VLA40" s="569"/>
      <c r="VLB40" s="569"/>
      <c r="VLC40" s="569"/>
      <c r="VLD40" s="569"/>
      <c r="VLE40" s="569"/>
      <c r="VLF40" s="569"/>
      <c r="VLG40" s="569"/>
      <c r="VLH40" s="569"/>
      <c r="VLI40" s="569"/>
      <c r="VLJ40" s="569"/>
      <c r="VLK40" s="569"/>
      <c r="VLL40" s="569"/>
      <c r="VLM40" s="569"/>
      <c r="VLN40" s="569"/>
      <c r="VLO40" s="569"/>
      <c r="VLP40" s="569"/>
      <c r="VLQ40" s="569"/>
      <c r="VLR40" s="569"/>
      <c r="VLS40" s="569"/>
      <c r="VLT40" s="569"/>
      <c r="VLU40" s="569"/>
      <c r="VLV40" s="569"/>
      <c r="VLW40" s="569"/>
      <c r="VLX40" s="569"/>
      <c r="VLY40" s="569"/>
      <c r="VLZ40" s="569"/>
      <c r="VMA40" s="569"/>
      <c r="VMB40" s="569"/>
      <c r="VMC40" s="569"/>
      <c r="VMD40" s="569"/>
      <c r="VME40" s="569"/>
      <c r="VMF40" s="569"/>
      <c r="VMG40" s="569"/>
      <c r="VMH40" s="569"/>
      <c r="VMI40" s="569"/>
      <c r="VMJ40" s="569"/>
      <c r="VMK40" s="569"/>
      <c r="VML40" s="569"/>
      <c r="VMM40" s="569"/>
      <c r="VMN40" s="569"/>
      <c r="VMO40" s="569"/>
      <c r="VMP40" s="569"/>
      <c r="VMQ40" s="569"/>
      <c r="VMR40" s="569"/>
      <c r="VMS40" s="569"/>
      <c r="VMT40" s="569"/>
      <c r="VMU40" s="569"/>
      <c r="VMV40" s="569"/>
      <c r="VMW40" s="569"/>
      <c r="VMX40" s="569"/>
      <c r="VMY40" s="569"/>
      <c r="VMZ40" s="569"/>
      <c r="VNA40" s="569"/>
      <c r="VNB40" s="569"/>
      <c r="VNC40" s="569"/>
      <c r="VND40" s="569"/>
      <c r="VNE40" s="569"/>
      <c r="VNF40" s="569"/>
      <c r="VNG40" s="569"/>
      <c r="VNH40" s="569"/>
      <c r="VNI40" s="569"/>
      <c r="VNJ40" s="569"/>
      <c r="VNK40" s="569"/>
      <c r="VNL40" s="569"/>
      <c r="VNM40" s="569"/>
      <c r="VNN40" s="569"/>
      <c r="VNO40" s="569"/>
      <c r="VNP40" s="569"/>
      <c r="VNQ40" s="569"/>
      <c r="VNR40" s="569"/>
      <c r="VNS40" s="569"/>
      <c r="VNT40" s="569"/>
      <c r="VNU40" s="569"/>
      <c r="VNV40" s="569"/>
      <c r="VNW40" s="569"/>
      <c r="VNX40" s="569"/>
      <c r="VNY40" s="569"/>
      <c r="VNZ40" s="569"/>
      <c r="VOA40" s="569"/>
      <c r="VOB40" s="569"/>
      <c r="VOC40" s="569"/>
      <c r="VOD40" s="569"/>
      <c r="VOE40" s="569"/>
      <c r="VOF40" s="569"/>
      <c r="VOG40" s="569"/>
      <c r="VOH40" s="569"/>
      <c r="VOI40" s="569"/>
      <c r="VOJ40" s="569"/>
      <c r="VOK40" s="569"/>
      <c r="VOL40" s="569"/>
      <c r="VOM40" s="569"/>
      <c r="VON40" s="569"/>
      <c r="VOO40" s="569"/>
      <c r="VOP40" s="569"/>
      <c r="VOQ40" s="569"/>
      <c r="VOR40" s="569"/>
      <c r="VOS40" s="569"/>
      <c r="VOT40" s="569"/>
      <c r="VOU40" s="569"/>
      <c r="VOV40" s="569"/>
      <c r="VOW40" s="569"/>
      <c r="VOX40" s="569"/>
      <c r="VOY40" s="569"/>
      <c r="VOZ40" s="569"/>
      <c r="VPA40" s="569"/>
      <c r="VPB40" s="569"/>
      <c r="VPC40" s="569"/>
      <c r="VPD40" s="569"/>
      <c r="VPE40" s="569"/>
      <c r="VPF40" s="569"/>
      <c r="VPG40" s="569"/>
      <c r="VPH40" s="569"/>
      <c r="VPI40" s="569"/>
      <c r="VPJ40" s="569"/>
      <c r="VPK40" s="569"/>
      <c r="VPL40" s="569"/>
      <c r="VPM40" s="569"/>
      <c r="VPN40" s="569"/>
      <c r="VPO40" s="569"/>
      <c r="VPP40" s="569"/>
      <c r="VPQ40" s="569"/>
      <c r="VPR40" s="569"/>
      <c r="VPS40" s="569"/>
      <c r="VPT40" s="569"/>
      <c r="VPU40" s="569"/>
      <c r="VPV40" s="569"/>
      <c r="VPW40" s="569"/>
      <c r="VPX40" s="569"/>
      <c r="VPY40" s="569"/>
      <c r="VPZ40" s="569"/>
      <c r="VQA40" s="569"/>
      <c r="VQB40" s="569"/>
      <c r="VQC40" s="569"/>
      <c r="VQD40" s="569"/>
      <c r="VQE40" s="569"/>
      <c r="VQF40" s="569"/>
      <c r="VQG40" s="569"/>
      <c r="VQH40" s="569"/>
      <c r="VQI40" s="569"/>
      <c r="VQJ40" s="569"/>
      <c r="VQK40" s="569"/>
      <c r="VQL40" s="569"/>
      <c r="VQM40" s="569"/>
      <c r="VQN40" s="569"/>
      <c r="VQO40" s="569"/>
      <c r="VQP40" s="569"/>
      <c r="VQQ40" s="569"/>
      <c r="VQR40" s="569"/>
      <c r="VQS40" s="569"/>
      <c r="VQT40" s="569"/>
      <c r="VQU40" s="569"/>
      <c r="VQV40" s="569"/>
      <c r="VQW40" s="569"/>
      <c r="VQX40" s="569"/>
      <c r="VQY40" s="569"/>
      <c r="VQZ40" s="569"/>
      <c r="VRA40" s="569"/>
      <c r="VRB40" s="569"/>
      <c r="VRC40" s="569"/>
      <c r="VRD40" s="569"/>
      <c r="VRE40" s="569"/>
      <c r="VRF40" s="569"/>
      <c r="VRG40" s="569"/>
      <c r="VRH40" s="569"/>
      <c r="VRI40" s="569"/>
      <c r="VRJ40" s="569"/>
      <c r="VRK40" s="569"/>
      <c r="VRL40" s="569"/>
      <c r="VRM40" s="569"/>
      <c r="VRN40" s="569"/>
      <c r="VRO40" s="569"/>
      <c r="VRP40" s="569"/>
      <c r="VRQ40" s="569"/>
      <c r="VRR40" s="569"/>
      <c r="VRS40" s="569"/>
      <c r="VRT40" s="569"/>
      <c r="VRU40" s="569"/>
      <c r="VRV40" s="569"/>
      <c r="VRW40" s="569"/>
      <c r="VRX40" s="569"/>
      <c r="VRY40" s="569"/>
      <c r="VRZ40" s="569"/>
      <c r="VSA40" s="569"/>
      <c r="VSB40" s="569"/>
      <c r="VSC40" s="569"/>
      <c r="VSD40" s="569"/>
      <c r="VSE40" s="569"/>
      <c r="VSF40" s="569"/>
      <c r="VSG40" s="569"/>
      <c r="VSH40" s="569"/>
      <c r="VSI40" s="569"/>
      <c r="VSJ40" s="569"/>
      <c r="VSK40" s="569"/>
      <c r="VSL40" s="569"/>
      <c r="VSM40" s="569"/>
      <c r="VSN40" s="569"/>
      <c r="VSO40" s="569"/>
      <c r="VSP40" s="569"/>
      <c r="VSQ40" s="569"/>
      <c r="VSR40" s="569"/>
      <c r="VSS40" s="569"/>
      <c r="VST40" s="569"/>
      <c r="VSU40" s="569"/>
      <c r="VSV40" s="569"/>
      <c r="VSW40" s="569"/>
      <c r="VSX40" s="569"/>
      <c r="VSY40" s="569"/>
      <c r="VSZ40" s="569"/>
      <c r="VTA40" s="569"/>
      <c r="VTB40" s="569"/>
      <c r="VTC40" s="569"/>
      <c r="VTD40" s="569"/>
      <c r="VTE40" s="569"/>
      <c r="VTF40" s="569"/>
      <c r="VTG40" s="569"/>
      <c r="VTH40" s="569"/>
      <c r="VTI40" s="569"/>
      <c r="VTJ40" s="569"/>
      <c r="VTK40" s="569"/>
      <c r="VTL40" s="569"/>
      <c r="VTM40" s="569"/>
      <c r="VTN40" s="569"/>
      <c r="VTO40" s="569"/>
      <c r="VTP40" s="569"/>
      <c r="VTQ40" s="569"/>
      <c r="VTR40" s="569"/>
      <c r="VTS40" s="569"/>
      <c r="VTT40" s="569"/>
      <c r="VTU40" s="569"/>
      <c r="VTV40" s="569"/>
      <c r="VTW40" s="569"/>
      <c r="VTX40" s="569"/>
      <c r="VTY40" s="569"/>
      <c r="VTZ40" s="569"/>
      <c r="VUA40" s="569"/>
      <c r="VUB40" s="569"/>
      <c r="VUC40" s="569"/>
      <c r="VUD40" s="569"/>
      <c r="VUE40" s="569"/>
      <c r="VUF40" s="569"/>
      <c r="VUG40" s="569"/>
      <c r="VUH40" s="569"/>
      <c r="VUI40" s="569"/>
      <c r="VUJ40" s="569"/>
      <c r="VUK40" s="569"/>
      <c r="VUL40" s="569"/>
      <c r="VUM40" s="569"/>
      <c r="VUN40" s="569"/>
      <c r="VUO40" s="569"/>
      <c r="VUP40" s="569"/>
      <c r="VUQ40" s="569"/>
      <c r="VUR40" s="569"/>
      <c r="VUS40" s="569"/>
      <c r="VUT40" s="569"/>
      <c r="VUU40" s="569"/>
      <c r="VUV40" s="569"/>
      <c r="VUW40" s="569"/>
      <c r="VUX40" s="569"/>
      <c r="VUY40" s="569"/>
      <c r="VUZ40" s="569"/>
      <c r="VVA40" s="569"/>
      <c r="VVB40" s="569"/>
      <c r="VVC40" s="569"/>
      <c r="VVD40" s="569"/>
      <c r="VVE40" s="569"/>
      <c r="VVF40" s="569"/>
      <c r="VVG40" s="569"/>
      <c r="VVH40" s="569"/>
      <c r="VVI40" s="569"/>
      <c r="VVJ40" s="569"/>
      <c r="VVK40" s="569"/>
      <c r="VVL40" s="569"/>
      <c r="VVM40" s="569"/>
      <c r="VVN40" s="569"/>
      <c r="VVO40" s="569"/>
      <c r="VVP40" s="569"/>
      <c r="VVQ40" s="569"/>
      <c r="VVR40" s="569"/>
      <c r="VVS40" s="569"/>
      <c r="VVT40" s="569"/>
      <c r="VVU40" s="569"/>
      <c r="VVV40" s="569"/>
      <c r="VVW40" s="569"/>
      <c r="VVX40" s="569"/>
      <c r="VVY40" s="569"/>
      <c r="VVZ40" s="569"/>
      <c r="VWA40" s="569"/>
      <c r="VWB40" s="569"/>
      <c r="VWC40" s="569"/>
      <c r="VWD40" s="569"/>
      <c r="VWE40" s="569"/>
      <c r="VWF40" s="569"/>
      <c r="VWG40" s="569"/>
      <c r="VWH40" s="569"/>
      <c r="VWI40" s="569"/>
      <c r="VWJ40" s="569"/>
      <c r="VWK40" s="569"/>
      <c r="VWL40" s="569"/>
      <c r="VWM40" s="569"/>
      <c r="VWN40" s="569"/>
      <c r="VWO40" s="569"/>
      <c r="VWP40" s="569"/>
      <c r="VWQ40" s="569"/>
      <c r="VWR40" s="569"/>
      <c r="VWS40" s="569"/>
      <c r="VWT40" s="569"/>
      <c r="VWU40" s="569"/>
      <c r="VWV40" s="569"/>
      <c r="VWW40" s="569"/>
      <c r="VWX40" s="569"/>
      <c r="VWY40" s="569"/>
      <c r="VWZ40" s="569"/>
      <c r="VXA40" s="569"/>
      <c r="VXB40" s="569"/>
      <c r="VXC40" s="569"/>
      <c r="VXD40" s="569"/>
      <c r="VXE40" s="569"/>
      <c r="VXF40" s="569"/>
      <c r="VXG40" s="569"/>
      <c r="VXH40" s="569"/>
      <c r="VXI40" s="569"/>
      <c r="VXJ40" s="569"/>
      <c r="VXK40" s="569"/>
      <c r="VXL40" s="569"/>
      <c r="VXM40" s="569"/>
      <c r="VXN40" s="569"/>
      <c r="VXO40" s="569"/>
      <c r="VXP40" s="569"/>
      <c r="VXQ40" s="569"/>
      <c r="VXR40" s="569"/>
      <c r="VXS40" s="569"/>
      <c r="VXT40" s="569"/>
      <c r="VXU40" s="569"/>
      <c r="VXV40" s="569"/>
      <c r="VXW40" s="569"/>
      <c r="VXX40" s="569"/>
      <c r="VXY40" s="569"/>
      <c r="VXZ40" s="569"/>
      <c r="VYA40" s="569"/>
      <c r="VYB40" s="569"/>
      <c r="VYC40" s="569"/>
      <c r="VYD40" s="569"/>
      <c r="VYE40" s="569"/>
      <c r="VYF40" s="569"/>
      <c r="VYG40" s="569"/>
      <c r="VYH40" s="569"/>
      <c r="VYI40" s="569"/>
      <c r="VYJ40" s="569"/>
      <c r="VYK40" s="569"/>
      <c r="VYL40" s="569"/>
      <c r="VYM40" s="569"/>
      <c r="VYN40" s="569"/>
      <c r="VYO40" s="569"/>
      <c r="VYP40" s="569"/>
      <c r="VYQ40" s="569"/>
      <c r="VYR40" s="569"/>
      <c r="VYS40" s="569"/>
      <c r="VYT40" s="569"/>
      <c r="VYU40" s="569"/>
      <c r="VYV40" s="569"/>
      <c r="VYW40" s="569"/>
      <c r="VYX40" s="569"/>
      <c r="VYY40" s="569"/>
      <c r="VYZ40" s="569"/>
      <c r="VZA40" s="569"/>
      <c r="VZB40" s="569"/>
      <c r="VZC40" s="569"/>
      <c r="VZD40" s="569"/>
      <c r="VZE40" s="569"/>
      <c r="VZF40" s="569"/>
      <c r="VZG40" s="569"/>
      <c r="VZH40" s="569"/>
      <c r="VZI40" s="569"/>
      <c r="VZJ40" s="569"/>
      <c r="VZK40" s="569"/>
      <c r="VZL40" s="569"/>
      <c r="VZM40" s="569"/>
      <c r="VZN40" s="569"/>
      <c r="VZO40" s="569"/>
      <c r="VZP40" s="569"/>
      <c r="VZQ40" s="569"/>
      <c r="VZR40" s="569"/>
      <c r="VZS40" s="569"/>
      <c r="VZT40" s="569"/>
      <c r="VZU40" s="569"/>
      <c r="VZV40" s="569"/>
      <c r="VZW40" s="569"/>
      <c r="VZX40" s="569"/>
      <c r="VZY40" s="569"/>
      <c r="VZZ40" s="569"/>
      <c r="WAA40" s="569"/>
      <c r="WAB40" s="569"/>
      <c r="WAC40" s="569"/>
      <c r="WAD40" s="569"/>
      <c r="WAE40" s="569"/>
      <c r="WAF40" s="569"/>
      <c r="WAG40" s="569"/>
      <c r="WAH40" s="569"/>
      <c r="WAI40" s="569"/>
      <c r="WAJ40" s="569"/>
      <c r="WAK40" s="569"/>
      <c r="WAL40" s="569"/>
      <c r="WAM40" s="569"/>
      <c r="WAN40" s="569"/>
      <c r="WAO40" s="569"/>
      <c r="WAP40" s="569"/>
      <c r="WAQ40" s="569"/>
      <c r="WAR40" s="569"/>
      <c r="WAS40" s="569"/>
      <c r="WAT40" s="569"/>
      <c r="WAU40" s="569"/>
      <c r="WAV40" s="569"/>
      <c r="WAW40" s="569"/>
      <c r="WAX40" s="569"/>
      <c r="WAY40" s="569"/>
      <c r="WAZ40" s="569"/>
      <c r="WBA40" s="569"/>
      <c r="WBB40" s="569"/>
      <c r="WBC40" s="569"/>
      <c r="WBD40" s="569"/>
      <c r="WBE40" s="569"/>
      <c r="WBF40" s="569"/>
      <c r="WBG40" s="569"/>
      <c r="WBH40" s="569"/>
      <c r="WBI40" s="569"/>
      <c r="WBJ40" s="569"/>
      <c r="WBK40" s="569"/>
      <c r="WBL40" s="569"/>
      <c r="WBM40" s="569"/>
      <c r="WBN40" s="569"/>
      <c r="WBO40" s="569"/>
      <c r="WBP40" s="569"/>
      <c r="WBQ40" s="569"/>
      <c r="WBR40" s="569"/>
      <c r="WBS40" s="569"/>
      <c r="WBT40" s="569"/>
      <c r="WBU40" s="569"/>
      <c r="WBV40" s="569"/>
      <c r="WBW40" s="569"/>
      <c r="WBX40" s="569"/>
      <c r="WBY40" s="569"/>
      <c r="WBZ40" s="569"/>
      <c r="WCA40" s="569"/>
      <c r="WCB40" s="569"/>
      <c r="WCC40" s="569"/>
      <c r="WCD40" s="569"/>
      <c r="WCE40" s="569"/>
      <c r="WCF40" s="569"/>
      <c r="WCG40" s="569"/>
      <c r="WCH40" s="569"/>
      <c r="WCI40" s="569"/>
      <c r="WCJ40" s="569"/>
      <c r="WCK40" s="569"/>
      <c r="WCL40" s="569"/>
      <c r="WCM40" s="569"/>
      <c r="WCN40" s="569"/>
      <c r="WCO40" s="569"/>
      <c r="WCP40" s="569"/>
      <c r="WCQ40" s="569"/>
      <c r="WCR40" s="569"/>
      <c r="WCS40" s="569"/>
      <c r="WCT40" s="569"/>
      <c r="WCU40" s="569"/>
      <c r="WCV40" s="569"/>
      <c r="WCW40" s="569"/>
      <c r="WCX40" s="569"/>
      <c r="WCY40" s="569"/>
      <c r="WCZ40" s="569"/>
      <c r="WDA40" s="569"/>
      <c r="WDB40" s="569"/>
      <c r="WDC40" s="569"/>
      <c r="WDD40" s="569"/>
      <c r="WDE40" s="569"/>
      <c r="WDF40" s="569"/>
      <c r="WDG40" s="569"/>
      <c r="WDH40" s="569"/>
      <c r="WDI40" s="569"/>
      <c r="WDJ40" s="569"/>
      <c r="WDK40" s="569"/>
      <c r="WDL40" s="569"/>
      <c r="WDM40" s="569"/>
      <c r="WDN40" s="569"/>
      <c r="WDO40" s="569"/>
      <c r="WDP40" s="569"/>
      <c r="WDQ40" s="569"/>
      <c r="WDR40" s="569"/>
      <c r="WDS40" s="569"/>
      <c r="WDT40" s="569"/>
      <c r="WDU40" s="569"/>
      <c r="WDV40" s="569"/>
      <c r="WDW40" s="569"/>
      <c r="WDX40" s="569"/>
      <c r="WDY40" s="569"/>
      <c r="WDZ40" s="569"/>
      <c r="WEA40" s="569"/>
      <c r="WEB40" s="569"/>
      <c r="WEC40" s="569"/>
      <c r="WED40" s="569"/>
      <c r="WEE40" s="569"/>
      <c r="WEF40" s="569"/>
      <c r="WEG40" s="569"/>
      <c r="WEH40" s="569"/>
      <c r="WEI40" s="569"/>
      <c r="WEJ40" s="569"/>
      <c r="WEK40" s="569"/>
      <c r="WEL40" s="569"/>
      <c r="WEM40" s="569"/>
      <c r="WEN40" s="569"/>
      <c r="WEO40" s="569"/>
      <c r="WEP40" s="569"/>
      <c r="WEQ40" s="569"/>
      <c r="WER40" s="569"/>
      <c r="WES40" s="569"/>
      <c r="WET40" s="569"/>
      <c r="WEU40" s="569"/>
      <c r="WEV40" s="569"/>
      <c r="WEW40" s="569"/>
      <c r="WEX40" s="569"/>
      <c r="WEY40" s="569"/>
      <c r="WEZ40" s="569"/>
      <c r="WFA40" s="569"/>
      <c r="WFB40" s="569"/>
      <c r="WFC40" s="569"/>
      <c r="WFD40" s="569"/>
      <c r="WFE40" s="569"/>
      <c r="WFF40" s="569"/>
      <c r="WFG40" s="569"/>
      <c r="WFH40" s="569"/>
      <c r="WFI40" s="569"/>
      <c r="WFJ40" s="569"/>
      <c r="WFK40" s="569"/>
      <c r="WFL40" s="569"/>
      <c r="WFM40" s="569"/>
      <c r="WFN40" s="569"/>
      <c r="WFO40" s="569"/>
      <c r="WFP40" s="569"/>
      <c r="WFQ40" s="569"/>
      <c r="WFR40" s="569"/>
      <c r="WFS40" s="569"/>
      <c r="WFT40" s="569"/>
      <c r="WFU40" s="569"/>
      <c r="WFV40" s="569"/>
      <c r="WFW40" s="569"/>
      <c r="WFX40" s="569"/>
      <c r="WFY40" s="569"/>
      <c r="WFZ40" s="569"/>
      <c r="WGA40" s="569"/>
      <c r="WGB40" s="569"/>
      <c r="WGC40" s="569"/>
      <c r="WGD40" s="569"/>
      <c r="WGE40" s="569"/>
      <c r="WGF40" s="569"/>
      <c r="WGG40" s="569"/>
      <c r="WGH40" s="569"/>
      <c r="WGI40" s="569"/>
      <c r="WGJ40" s="569"/>
      <c r="WGK40" s="569"/>
      <c r="WGL40" s="569"/>
      <c r="WGM40" s="569"/>
      <c r="WGN40" s="569"/>
      <c r="WGO40" s="569"/>
      <c r="WGP40" s="569"/>
      <c r="WGQ40" s="569"/>
      <c r="WGR40" s="569"/>
      <c r="WGS40" s="569"/>
      <c r="WGT40" s="569"/>
      <c r="WGU40" s="569"/>
      <c r="WGV40" s="569"/>
      <c r="WGW40" s="569"/>
      <c r="WGX40" s="569"/>
      <c r="WGY40" s="569"/>
      <c r="WGZ40" s="569"/>
      <c r="WHA40" s="569"/>
      <c r="WHB40" s="569"/>
      <c r="WHC40" s="569"/>
      <c r="WHD40" s="569"/>
      <c r="WHE40" s="569"/>
      <c r="WHF40" s="569"/>
      <c r="WHG40" s="569"/>
      <c r="WHH40" s="569"/>
      <c r="WHI40" s="569"/>
      <c r="WHJ40" s="569"/>
      <c r="WHK40" s="569"/>
      <c r="WHL40" s="569"/>
      <c r="WHM40" s="569"/>
      <c r="WHN40" s="569"/>
      <c r="WHO40" s="569"/>
      <c r="WHP40" s="569"/>
      <c r="WHQ40" s="569"/>
      <c r="WHR40" s="569"/>
      <c r="WHS40" s="569"/>
      <c r="WHT40" s="569"/>
      <c r="WHU40" s="569"/>
      <c r="WHV40" s="569"/>
      <c r="WHW40" s="569"/>
      <c r="WHX40" s="569"/>
      <c r="WHY40" s="569"/>
      <c r="WHZ40" s="569"/>
      <c r="WIA40" s="569"/>
      <c r="WIB40" s="569"/>
      <c r="WIC40" s="569"/>
      <c r="WID40" s="569"/>
      <c r="WIE40" s="569"/>
      <c r="WIF40" s="569"/>
      <c r="WIG40" s="569"/>
      <c r="WIH40" s="569"/>
      <c r="WII40" s="569"/>
      <c r="WIJ40" s="569"/>
      <c r="WIK40" s="569"/>
      <c r="WIL40" s="569"/>
      <c r="WIM40" s="569"/>
      <c r="WIN40" s="569"/>
      <c r="WIO40" s="569"/>
      <c r="WIP40" s="569"/>
      <c r="WIQ40" s="569"/>
      <c r="WIR40" s="569"/>
      <c r="WIS40" s="569"/>
      <c r="WIT40" s="569"/>
      <c r="WIU40" s="569"/>
      <c r="WIV40" s="569"/>
      <c r="WIW40" s="569"/>
      <c r="WIX40" s="569"/>
      <c r="WIY40" s="569"/>
      <c r="WIZ40" s="569"/>
      <c r="WJA40" s="569"/>
      <c r="WJB40" s="569"/>
      <c r="WJC40" s="569"/>
      <c r="WJD40" s="569"/>
      <c r="WJE40" s="569"/>
      <c r="WJF40" s="569"/>
      <c r="WJG40" s="569"/>
      <c r="WJH40" s="569"/>
      <c r="WJI40" s="569"/>
      <c r="WJJ40" s="569"/>
      <c r="WJK40" s="569"/>
      <c r="WJL40" s="569"/>
      <c r="WJM40" s="569"/>
      <c r="WJN40" s="569"/>
      <c r="WJO40" s="569"/>
      <c r="WJP40" s="569"/>
      <c r="WJQ40" s="569"/>
      <c r="WJR40" s="569"/>
      <c r="WJS40" s="569"/>
      <c r="WJT40" s="569"/>
      <c r="WJU40" s="569"/>
      <c r="WJV40" s="569"/>
      <c r="WJW40" s="569"/>
      <c r="WJX40" s="569"/>
      <c r="WJY40" s="569"/>
      <c r="WJZ40" s="569"/>
      <c r="WKA40" s="569"/>
      <c r="WKB40" s="569"/>
      <c r="WKC40" s="569"/>
      <c r="WKD40" s="569"/>
      <c r="WKE40" s="569"/>
      <c r="WKF40" s="569"/>
      <c r="WKG40" s="569"/>
      <c r="WKH40" s="569"/>
      <c r="WKI40" s="569"/>
      <c r="WKJ40" s="569"/>
      <c r="WKK40" s="569"/>
      <c r="WKL40" s="569"/>
      <c r="WKM40" s="569"/>
      <c r="WKN40" s="569"/>
      <c r="WKO40" s="569"/>
      <c r="WKP40" s="569"/>
      <c r="WKQ40" s="569"/>
      <c r="WKR40" s="569"/>
      <c r="WKS40" s="569"/>
      <c r="WKT40" s="569"/>
      <c r="WKU40" s="569"/>
      <c r="WKV40" s="569"/>
      <c r="WKW40" s="569"/>
      <c r="WKX40" s="569"/>
      <c r="WKY40" s="569"/>
      <c r="WKZ40" s="569"/>
      <c r="WLA40" s="569"/>
      <c r="WLB40" s="569"/>
      <c r="WLC40" s="569"/>
      <c r="WLD40" s="569"/>
      <c r="WLE40" s="569"/>
      <c r="WLF40" s="569"/>
      <c r="WLG40" s="569"/>
      <c r="WLH40" s="569"/>
      <c r="WLI40" s="569"/>
      <c r="WLJ40" s="569"/>
      <c r="WLK40" s="569"/>
      <c r="WLL40" s="569"/>
      <c r="WLM40" s="569"/>
      <c r="WLN40" s="569"/>
      <c r="WLO40" s="569"/>
      <c r="WLP40" s="569"/>
      <c r="WLQ40" s="569"/>
      <c r="WLR40" s="569"/>
      <c r="WLS40" s="569"/>
      <c r="WLT40" s="569"/>
      <c r="WLU40" s="569"/>
      <c r="WLV40" s="569"/>
      <c r="WLW40" s="569"/>
      <c r="WLX40" s="569"/>
      <c r="WLY40" s="569"/>
      <c r="WLZ40" s="569"/>
      <c r="WMA40" s="569"/>
      <c r="WMB40" s="569"/>
      <c r="WMC40" s="569"/>
      <c r="WMD40" s="569"/>
      <c r="WME40" s="569"/>
      <c r="WMF40" s="569"/>
      <c r="WMG40" s="569"/>
      <c r="WMH40" s="569"/>
      <c r="WMI40" s="569"/>
      <c r="WMJ40" s="569"/>
      <c r="WMK40" s="569"/>
      <c r="WML40" s="569"/>
      <c r="WMM40" s="569"/>
      <c r="WMN40" s="569"/>
      <c r="WMO40" s="569"/>
      <c r="WMP40" s="569"/>
      <c r="WMQ40" s="569"/>
      <c r="WMR40" s="569"/>
      <c r="WMS40" s="569"/>
      <c r="WMT40" s="569"/>
      <c r="WMU40" s="569"/>
      <c r="WMV40" s="569"/>
      <c r="WMW40" s="569"/>
      <c r="WMX40" s="569"/>
      <c r="WMY40" s="569"/>
      <c r="WMZ40" s="569"/>
      <c r="WNA40" s="569"/>
      <c r="WNB40" s="569"/>
      <c r="WNC40" s="569"/>
      <c r="WND40" s="569"/>
      <c r="WNE40" s="569"/>
      <c r="WNF40" s="569"/>
      <c r="WNG40" s="569"/>
      <c r="WNH40" s="569"/>
      <c r="WNI40" s="569"/>
      <c r="WNJ40" s="569"/>
      <c r="WNK40" s="569"/>
      <c r="WNL40" s="569"/>
      <c r="WNM40" s="569"/>
      <c r="WNN40" s="569"/>
      <c r="WNO40" s="569"/>
      <c r="WNP40" s="569"/>
      <c r="WNQ40" s="569"/>
      <c r="WNR40" s="569"/>
      <c r="WNS40" s="569"/>
      <c r="WNT40" s="569"/>
      <c r="WNU40" s="569"/>
      <c r="WNV40" s="569"/>
      <c r="WNW40" s="569"/>
      <c r="WNX40" s="569"/>
      <c r="WNY40" s="569"/>
      <c r="WNZ40" s="569"/>
      <c r="WOA40" s="569"/>
      <c r="WOB40" s="569"/>
      <c r="WOC40" s="569"/>
      <c r="WOD40" s="569"/>
      <c r="WOE40" s="569"/>
      <c r="WOF40" s="569"/>
      <c r="WOG40" s="569"/>
      <c r="WOH40" s="569"/>
      <c r="WOI40" s="569"/>
      <c r="WOJ40" s="569"/>
      <c r="WOK40" s="569"/>
      <c r="WOL40" s="569"/>
      <c r="WOM40" s="569"/>
      <c r="WON40" s="569"/>
      <c r="WOO40" s="569"/>
      <c r="WOP40" s="569"/>
      <c r="WOQ40" s="569"/>
      <c r="WOR40" s="569"/>
      <c r="WOS40" s="569"/>
      <c r="WOT40" s="569"/>
      <c r="WOU40" s="569"/>
      <c r="WOV40" s="569"/>
      <c r="WOW40" s="569"/>
      <c r="WOX40" s="569"/>
      <c r="WOY40" s="569"/>
      <c r="WOZ40" s="569"/>
      <c r="WPA40" s="569"/>
      <c r="WPB40" s="569"/>
      <c r="WPC40" s="569"/>
      <c r="WPD40" s="569"/>
      <c r="WPE40" s="569"/>
      <c r="WPF40" s="569"/>
      <c r="WPG40" s="569"/>
      <c r="WPH40" s="569"/>
      <c r="WPI40" s="569"/>
      <c r="WPJ40" s="569"/>
      <c r="WPK40" s="569"/>
      <c r="WPL40" s="569"/>
      <c r="WPM40" s="569"/>
      <c r="WPN40" s="569"/>
      <c r="WPO40" s="569"/>
      <c r="WPP40" s="569"/>
      <c r="WPQ40" s="569"/>
      <c r="WPR40" s="569"/>
      <c r="WPS40" s="569"/>
      <c r="WPT40" s="569"/>
      <c r="WPU40" s="569"/>
      <c r="WPV40" s="569"/>
      <c r="WPW40" s="569"/>
      <c r="WPX40" s="569"/>
      <c r="WPY40" s="569"/>
      <c r="WPZ40" s="569"/>
      <c r="WQA40" s="569"/>
      <c r="WQB40" s="569"/>
      <c r="WQC40" s="569"/>
      <c r="WQD40" s="569"/>
      <c r="WQE40" s="569"/>
      <c r="WQF40" s="569"/>
      <c r="WQG40" s="569"/>
      <c r="WQH40" s="569"/>
      <c r="WQI40" s="569"/>
      <c r="WQJ40" s="569"/>
      <c r="WQK40" s="569"/>
      <c r="WQL40" s="569"/>
      <c r="WQM40" s="569"/>
      <c r="WQN40" s="569"/>
      <c r="WQO40" s="569"/>
      <c r="WQP40" s="569"/>
      <c r="WQQ40" s="569"/>
      <c r="WQR40" s="569"/>
      <c r="WQS40" s="569"/>
      <c r="WQT40" s="569"/>
      <c r="WQU40" s="569"/>
      <c r="WQV40" s="569"/>
      <c r="WQW40" s="569"/>
      <c r="WQX40" s="569"/>
      <c r="WQY40" s="569"/>
      <c r="WQZ40" s="569"/>
      <c r="WRA40" s="569"/>
      <c r="WRB40" s="569"/>
      <c r="WRC40" s="569"/>
      <c r="WRD40" s="569"/>
      <c r="WRE40" s="569"/>
      <c r="WRF40" s="569"/>
      <c r="WRG40" s="569"/>
      <c r="WRH40" s="569"/>
      <c r="WRI40" s="569"/>
      <c r="WRJ40" s="569"/>
      <c r="WRK40" s="569"/>
      <c r="WRL40" s="569"/>
      <c r="WRM40" s="569"/>
      <c r="WRN40" s="569"/>
      <c r="WRO40" s="569"/>
      <c r="WRP40" s="569"/>
      <c r="WRQ40" s="569"/>
      <c r="WRR40" s="569"/>
      <c r="WRS40" s="569"/>
      <c r="WRT40" s="569"/>
      <c r="WRU40" s="569"/>
      <c r="WRV40" s="569"/>
      <c r="WRW40" s="569"/>
      <c r="WRX40" s="569"/>
      <c r="WRY40" s="569"/>
      <c r="WRZ40" s="569"/>
      <c r="WSA40" s="569"/>
      <c r="WSB40" s="569"/>
      <c r="WSC40" s="569"/>
      <c r="WSD40" s="569"/>
      <c r="WSE40" s="569"/>
      <c r="WSF40" s="569"/>
      <c r="WSG40" s="569"/>
      <c r="WSH40" s="569"/>
      <c r="WSI40" s="569"/>
      <c r="WSJ40" s="569"/>
      <c r="WSK40" s="569"/>
      <c r="WSL40" s="569"/>
      <c r="WSM40" s="569"/>
      <c r="WSN40" s="569"/>
      <c r="WSO40" s="569"/>
      <c r="WSP40" s="569"/>
      <c r="WSQ40" s="569"/>
      <c r="WSR40" s="569"/>
      <c r="WSS40" s="569"/>
      <c r="WST40" s="569"/>
      <c r="WSU40" s="569"/>
      <c r="WSV40" s="569"/>
      <c r="WSW40" s="569"/>
      <c r="WSX40" s="569"/>
      <c r="WSY40" s="569"/>
      <c r="WSZ40" s="569"/>
      <c r="WTA40" s="569"/>
      <c r="WTB40" s="569"/>
      <c r="WTC40" s="569"/>
      <c r="WTD40" s="569"/>
      <c r="WTE40" s="569"/>
      <c r="WTF40" s="569"/>
      <c r="WTG40" s="569"/>
      <c r="WTH40" s="569"/>
      <c r="WTI40" s="569"/>
      <c r="WTJ40" s="569"/>
      <c r="WTK40" s="569"/>
      <c r="WTL40" s="569"/>
      <c r="WTM40" s="569"/>
      <c r="WTN40" s="569"/>
      <c r="WTO40" s="569"/>
      <c r="WTP40" s="569"/>
      <c r="WTQ40" s="569"/>
      <c r="WTR40" s="569"/>
      <c r="WTS40" s="569"/>
      <c r="WTT40" s="569"/>
      <c r="WTU40" s="569"/>
      <c r="WTV40" s="569"/>
      <c r="WTW40" s="569"/>
      <c r="WTX40" s="569"/>
      <c r="WTY40" s="569"/>
      <c r="WTZ40" s="569"/>
      <c r="WUA40" s="569"/>
      <c r="WUB40" s="569"/>
      <c r="WUC40" s="569"/>
      <c r="WUD40" s="569"/>
      <c r="WUE40" s="569"/>
      <c r="WUF40" s="569"/>
      <c r="WUG40" s="569"/>
      <c r="WUH40" s="569"/>
      <c r="WUI40" s="569"/>
      <c r="WUJ40" s="569"/>
      <c r="WUK40" s="569"/>
      <c r="WUL40" s="569"/>
      <c r="WUM40" s="569"/>
      <c r="WUN40" s="569"/>
      <c r="WUO40" s="569"/>
      <c r="WUP40" s="569"/>
      <c r="WUQ40" s="569"/>
      <c r="WUR40" s="569"/>
      <c r="WUS40" s="569"/>
      <c r="WUT40" s="569"/>
      <c r="WUU40" s="569"/>
      <c r="WUV40" s="569"/>
      <c r="WUW40" s="569"/>
      <c r="WUX40" s="569"/>
      <c r="WUY40" s="569"/>
      <c r="WUZ40" s="569"/>
      <c r="WVA40" s="569"/>
      <c r="WVB40" s="569"/>
      <c r="WVC40" s="569"/>
      <c r="WVD40" s="569"/>
      <c r="WVE40" s="569"/>
      <c r="WVF40" s="569"/>
      <c r="WVG40" s="569"/>
      <c r="WVH40" s="569"/>
      <c r="WVI40" s="569"/>
      <c r="WVJ40" s="569"/>
      <c r="WVK40" s="569"/>
      <c r="WVL40" s="569"/>
      <c r="WVM40" s="569"/>
      <c r="WVN40" s="569"/>
      <c r="WVO40" s="569"/>
      <c r="WVP40" s="569"/>
      <c r="WVQ40" s="569"/>
      <c r="WVR40" s="569"/>
      <c r="WVS40" s="569"/>
      <c r="WVT40" s="569"/>
      <c r="WVU40" s="569"/>
      <c r="WVV40" s="569"/>
      <c r="WVW40" s="569"/>
      <c r="WVX40" s="569"/>
      <c r="WVY40" s="569"/>
      <c r="WVZ40" s="569"/>
      <c r="WWA40" s="569"/>
      <c r="WWB40" s="569"/>
      <c r="WWC40" s="569"/>
      <c r="WWD40" s="569"/>
      <c r="WWE40" s="569"/>
      <c r="WWF40" s="569"/>
      <c r="WWG40" s="569"/>
      <c r="WWH40" s="569"/>
      <c r="WWI40" s="569"/>
      <c r="WWJ40" s="569"/>
      <c r="WWK40" s="569"/>
      <c r="WWL40" s="569"/>
      <c r="WWM40" s="569"/>
      <c r="WWN40" s="569"/>
      <c r="WWO40" s="569"/>
      <c r="WWP40" s="569"/>
      <c r="WWQ40" s="569"/>
      <c r="WWR40" s="569"/>
      <c r="WWS40" s="569"/>
      <c r="WWT40" s="569"/>
      <c r="WWU40" s="569"/>
      <c r="WWV40" s="569"/>
      <c r="WWW40" s="569"/>
      <c r="WWX40" s="569"/>
      <c r="WWY40" s="569"/>
      <c r="WWZ40" s="569"/>
      <c r="WXA40" s="569"/>
      <c r="WXB40" s="569"/>
      <c r="WXC40" s="569"/>
      <c r="WXD40" s="569"/>
      <c r="WXE40" s="569"/>
      <c r="WXF40" s="569"/>
      <c r="WXG40" s="569"/>
      <c r="WXH40" s="569"/>
      <c r="WXI40" s="569"/>
      <c r="WXJ40" s="569"/>
      <c r="WXK40" s="569"/>
      <c r="WXL40" s="569"/>
      <c r="WXM40" s="569"/>
      <c r="WXN40" s="569"/>
      <c r="WXO40" s="569"/>
      <c r="WXP40" s="569"/>
      <c r="WXQ40" s="569"/>
      <c r="WXR40" s="569"/>
      <c r="WXS40" s="569"/>
      <c r="WXT40" s="569"/>
      <c r="WXU40" s="569"/>
      <c r="WXV40" s="569"/>
      <c r="WXW40" s="569"/>
      <c r="WXX40" s="569"/>
      <c r="WXY40" s="569"/>
      <c r="WXZ40" s="569"/>
      <c r="WYA40" s="569"/>
      <c r="WYB40" s="569"/>
      <c r="WYC40" s="569"/>
      <c r="WYD40" s="569"/>
      <c r="WYE40" s="569"/>
      <c r="WYF40" s="569"/>
      <c r="WYG40" s="569"/>
      <c r="WYH40" s="569"/>
      <c r="WYI40" s="569"/>
      <c r="WYJ40" s="569"/>
      <c r="WYK40" s="569"/>
      <c r="WYL40" s="569"/>
      <c r="WYM40" s="569"/>
      <c r="WYN40" s="569"/>
      <c r="WYO40" s="569"/>
      <c r="WYP40" s="569"/>
      <c r="WYQ40" s="569"/>
      <c r="WYR40" s="569"/>
      <c r="WYS40" s="569"/>
      <c r="WYT40" s="569"/>
      <c r="WYU40" s="569"/>
      <c r="WYV40" s="569"/>
      <c r="WYW40" s="569"/>
      <c r="WYX40" s="569"/>
      <c r="WYY40" s="569"/>
      <c r="WYZ40" s="569"/>
      <c r="WZA40" s="569"/>
      <c r="WZB40" s="569"/>
      <c r="WZC40" s="569"/>
      <c r="WZD40" s="569"/>
      <c r="WZE40" s="569"/>
      <c r="WZF40" s="569"/>
      <c r="WZG40" s="569"/>
      <c r="WZH40" s="569"/>
      <c r="WZI40" s="569"/>
      <c r="WZJ40" s="569"/>
      <c r="WZK40" s="569"/>
      <c r="WZL40" s="569"/>
      <c r="WZM40" s="569"/>
      <c r="WZN40" s="569"/>
      <c r="WZO40" s="569"/>
      <c r="WZP40" s="569"/>
      <c r="WZQ40" s="569"/>
      <c r="WZR40" s="569"/>
      <c r="WZS40" s="569"/>
      <c r="WZT40" s="569"/>
      <c r="WZU40" s="569"/>
      <c r="WZV40" s="569"/>
      <c r="WZW40" s="569"/>
      <c r="WZX40" s="569"/>
      <c r="WZY40" s="569"/>
      <c r="WZZ40" s="569"/>
      <c r="XAA40" s="569"/>
      <c r="XAB40" s="569"/>
      <c r="XAC40" s="569"/>
      <c r="XAD40" s="569"/>
      <c r="XAE40" s="569"/>
      <c r="XAF40" s="569"/>
      <c r="XAG40" s="569"/>
      <c r="XAH40" s="569"/>
      <c r="XAI40" s="569"/>
      <c r="XAJ40" s="569"/>
      <c r="XAK40" s="569"/>
      <c r="XAL40" s="569"/>
      <c r="XAM40" s="569"/>
      <c r="XAN40" s="569"/>
      <c r="XAO40" s="569"/>
      <c r="XAP40" s="569"/>
      <c r="XAQ40" s="569"/>
      <c r="XAR40" s="569"/>
      <c r="XAS40" s="569"/>
      <c r="XAT40" s="569"/>
      <c r="XAU40" s="569"/>
      <c r="XAV40" s="569"/>
      <c r="XAW40" s="569"/>
      <c r="XAX40" s="569"/>
      <c r="XAY40" s="569"/>
      <c r="XAZ40" s="569"/>
      <c r="XBA40" s="569"/>
      <c r="XBB40" s="569"/>
      <c r="XBC40" s="569"/>
      <c r="XBD40" s="569"/>
      <c r="XBE40" s="569"/>
      <c r="XBF40" s="569"/>
      <c r="XBG40" s="569"/>
      <c r="XBH40" s="569"/>
      <c r="XBI40" s="569"/>
      <c r="XBJ40" s="569"/>
      <c r="XBK40" s="569"/>
      <c r="XBL40" s="569"/>
      <c r="XBM40" s="569"/>
      <c r="XBN40" s="569"/>
      <c r="XBO40" s="569"/>
      <c r="XBP40" s="569"/>
      <c r="XBQ40" s="569"/>
      <c r="XBR40" s="569"/>
      <c r="XBS40" s="569"/>
      <c r="XBT40" s="569"/>
      <c r="XBU40" s="569"/>
      <c r="XBV40" s="569"/>
      <c r="XBW40" s="569"/>
      <c r="XBX40" s="569"/>
      <c r="XBY40" s="569"/>
      <c r="XBZ40" s="569"/>
      <c r="XCA40" s="569"/>
      <c r="XCB40" s="569"/>
      <c r="XCC40" s="569"/>
      <c r="XCD40" s="569"/>
      <c r="XCE40" s="569"/>
      <c r="XCF40" s="569"/>
      <c r="XCG40" s="569"/>
      <c r="XCH40" s="569"/>
      <c r="XCI40" s="569"/>
      <c r="XCJ40" s="569"/>
      <c r="XCK40" s="569"/>
      <c r="XCL40" s="569"/>
      <c r="XCM40" s="569"/>
      <c r="XCN40" s="569"/>
      <c r="XCO40" s="569"/>
      <c r="XCP40" s="569"/>
      <c r="XCQ40" s="569"/>
      <c r="XCR40" s="569"/>
      <c r="XCS40" s="569"/>
      <c r="XCT40" s="569"/>
      <c r="XCU40" s="569"/>
      <c r="XCV40" s="569"/>
      <c r="XCW40" s="569"/>
      <c r="XCX40" s="569"/>
      <c r="XCY40" s="569"/>
      <c r="XCZ40" s="569"/>
      <c r="XDA40" s="569"/>
      <c r="XDB40" s="569"/>
      <c r="XDC40" s="569"/>
      <c r="XDD40" s="569"/>
      <c r="XDE40" s="569"/>
      <c r="XDF40" s="569"/>
      <c r="XDG40" s="569"/>
      <c r="XDH40" s="569"/>
      <c r="XDI40" s="569"/>
      <c r="XDJ40" s="569"/>
      <c r="XDK40" s="569"/>
      <c r="XDL40" s="569"/>
      <c r="XDM40" s="569"/>
      <c r="XDN40" s="569"/>
      <c r="XDO40" s="569"/>
      <c r="XDP40" s="569"/>
      <c r="XDQ40" s="569"/>
      <c r="XDR40" s="569"/>
      <c r="XDS40" s="569"/>
      <c r="XDT40" s="569"/>
      <c r="XDU40" s="569"/>
      <c r="XDV40" s="569"/>
      <c r="XDW40" s="569"/>
      <c r="XDX40" s="569"/>
      <c r="XDY40" s="569"/>
      <c r="XDZ40" s="569"/>
      <c r="XEA40" s="569"/>
      <c r="XEB40" s="569"/>
      <c r="XEC40" s="569"/>
      <c r="XED40" s="569"/>
      <c r="XEE40" s="569"/>
      <c r="XEF40" s="569"/>
      <c r="XEG40" s="569"/>
      <c r="XEH40" s="569"/>
      <c r="XEI40" s="569"/>
      <c r="XEJ40" s="569"/>
      <c r="XEK40" s="569"/>
      <c r="XEL40" s="569"/>
      <c r="XEM40" s="569"/>
      <c r="XEN40" s="569"/>
      <c r="XEO40" s="569"/>
      <c r="XEP40" s="569"/>
      <c r="XEQ40" s="569"/>
      <c r="XER40" s="569"/>
      <c r="XES40" s="569"/>
      <c r="XET40" s="569"/>
      <c r="XEU40" s="569"/>
      <c r="XEV40" s="569"/>
      <c r="XEW40" s="569"/>
      <c r="XEX40" s="569"/>
      <c r="XEY40" s="569"/>
      <c r="XEZ40" s="569"/>
      <c r="XFA40" s="569"/>
      <c r="XFB40" s="569"/>
      <c r="XFC40" s="569"/>
      <c r="XFD40" s="569"/>
    </row>
    <row r="41" s="566" customFormat="1" spans="1:16384">
      <c r="A41" s="572" t="s">
        <v>2096</v>
      </c>
      <c r="B41" s="572" t="s">
        <v>437</v>
      </c>
      <c r="C41" s="572" t="s">
        <v>2097</v>
      </c>
      <c r="D41" s="572">
        <v>19333.34</v>
      </c>
      <c r="E41" s="572">
        <v>38666.69</v>
      </c>
      <c r="F41" s="572" t="s">
        <v>1951</v>
      </c>
      <c r="G41" s="572" t="s">
        <v>2098</v>
      </c>
      <c r="H41" s="572">
        <v>20</v>
      </c>
      <c r="I41" s="572">
        <v>2</v>
      </c>
      <c r="J41" s="572" t="s">
        <v>1955</v>
      </c>
      <c r="K41" s="574">
        <v>44561.0004976852</v>
      </c>
      <c r="L41" s="572" t="s">
        <v>1956</v>
      </c>
      <c r="M41" s="572" t="s">
        <v>2099</v>
      </c>
      <c r="N41" s="572">
        <v>3477.1</v>
      </c>
      <c r="O41" s="572">
        <v>119.9</v>
      </c>
      <c r="P41" s="572">
        <v>899</v>
      </c>
      <c r="Q41" s="572">
        <v>0</v>
      </c>
      <c r="R41" s="572">
        <f t="shared" si="1"/>
        <v>1317</v>
      </c>
      <c r="S41" s="572"/>
      <c r="T41" s="572"/>
      <c r="U41" s="572"/>
      <c r="V41" s="572"/>
      <c r="W41" s="572"/>
      <c r="X41" s="572"/>
      <c r="Y41" s="572"/>
      <c r="Z41" s="572"/>
      <c r="AA41" s="572"/>
      <c r="AB41" s="572"/>
      <c r="AC41" s="572"/>
      <c r="AD41" s="572"/>
      <c r="AE41" s="572"/>
      <c r="AF41" s="572"/>
      <c r="AG41" s="572"/>
      <c r="AH41" s="572"/>
      <c r="AI41" s="572"/>
      <c r="AJ41" s="572"/>
      <c r="AK41" s="572"/>
      <c r="AL41" s="572"/>
      <c r="AM41" s="572"/>
      <c r="AN41" s="572"/>
      <c r="AO41" s="572"/>
      <c r="AP41" s="572"/>
      <c r="AQ41" s="572"/>
      <c r="AR41" s="572"/>
      <c r="AS41" s="572"/>
      <c r="AT41" s="572"/>
      <c r="AU41" s="572"/>
      <c r="AV41" s="572"/>
      <c r="AW41" s="572"/>
      <c r="AX41" s="572"/>
      <c r="AY41" s="572"/>
      <c r="AZ41" s="572"/>
      <c r="BA41" s="572"/>
      <c r="BB41" s="572"/>
      <c r="BC41" s="572"/>
      <c r="BD41" s="572"/>
      <c r="BE41" s="572"/>
      <c r="BF41" s="572"/>
      <c r="BG41" s="572"/>
      <c r="BH41" s="572"/>
      <c r="BI41" s="572"/>
      <c r="BJ41" s="572"/>
      <c r="BK41" s="572"/>
      <c r="BL41" s="572"/>
      <c r="BM41" s="572"/>
      <c r="BN41" s="572"/>
      <c r="BO41" s="572"/>
      <c r="BP41" s="572"/>
      <c r="BQ41" s="572"/>
      <c r="BR41" s="572"/>
      <c r="BS41" s="572"/>
      <c r="BT41" s="572"/>
      <c r="BU41" s="572"/>
      <c r="BV41" s="572"/>
      <c r="BW41" s="572"/>
      <c r="BX41" s="572"/>
      <c r="BY41" s="572"/>
      <c r="BZ41" s="572"/>
      <c r="CA41" s="572"/>
      <c r="CB41" s="572"/>
      <c r="CC41" s="572"/>
      <c r="CD41" s="572"/>
      <c r="CE41" s="572"/>
      <c r="CF41" s="572"/>
      <c r="CG41" s="572"/>
      <c r="CH41" s="572"/>
      <c r="CI41" s="572"/>
      <c r="CJ41" s="572"/>
      <c r="CK41" s="572"/>
      <c r="CL41" s="572"/>
      <c r="CM41" s="572"/>
      <c r="CN41" s="572"/>
      <c r="CO41" s="572"/>
      <c r="CP41" s="572"/>
      <c r="CQ41" s="572"/>
      <c r="CR41" s="572"/>
      <c r="CS41" s="572"/>
      <c r="CT41" s="572"/>
      <c r="CU41" s="572"/>
      <c r="CV41" s="572"/>
      <c r="CW41" s="572"/>
      <c r="CX41" s="572"/>
      <c r="CY41" s="572"/>
      <c r="CZ41" s="572"/>
      <c r="DA41" s="572"/>
      <c r="DB41" s="572"/>
      <c r="DC41" s="572"/>
      <c r="DD41" s="572"/>
      <c r="DE41" s="572"/>
      <c r="DF41" s="572"/>
      <c r="DG41" s="572"/>
      <c r="DH41" s="572"/>
      <c r="DI41" s="572"/>
      <c r="DJ41" s="572"/>
      <c r="DK41" s="572"/>
      <c r="DL41" s="572"/>
      <c r="DM41" s="572"/>
      <c r="DN41" s="572"/>
      <c r="DO41" s="572"/>
      <c r="DP41" s="572"/>
      <c r="DQ41" s="572"/>
      <c r="DR41" s="572"/>
      <c r="DS41" s="572"/>
      <c r="DT41" s="572"/>
      <c r="DU41" s="572"/>
      <c r="DV41" s="572"/>
      <c r="DW41" s="572"/>
      <c r="DX41" s="572"/>
      <c r="DY41" s="572"/>
      <c r="DZ41" s="572"/>
      <c r="EA41" s="572"/>
      <c r="EB41" s="572"/>
      <c r="EC41" s="572"/>
      <c r="ED41" s="572"/>
      <c r="EE41" s="572"/>
      <c r="EF41" s="572"/>
      <c r="EG41" s="572"/>
      <c r="EH41" s="572"/>
      <c r="EI41" s="572"/>
      <c r="EJ41" s="572"/>
      <c r="EK41" s="572"/>
      <c r="EL41" s="572"/>
      <c r="EM41" s="572"/>
      <c r="EN41" s="572"/>
      <c r="EO41" s="572"/>
      <c r="EP41" s="572"/>
      <c r="EQ41" s="572"/>
      <c r="ER41" s="572"/>
      <c r="ES41" s="572"/>
      <c r="ET41" s="572"/>
      <c r="EU41" s="572"/>
      <c r="EV41" s="572"/>
      <c r="EW41" s="572"/>
      <c r="EX41" s="572"/>
      <c r="EY41" s="572"/>
      <c r="EZ41" s="572"/>
      <c r="FA41" s="572"/>
      <c r="FB41" s="572"/>
      <c r="FC41" s="572"/>
      <c r="FD41" s="572"/>
      <c r="FE41" s="572"/>
      <c r="FF41" s="572"/>
      <c r="FG41" s="572"/>
      <c r="FH41" s="572"/>
      <c r="FI41" s="572"/>
      <c r="FJ41" s="572"/>
      <c r="FK41" s="572"/>
      <c r="FL41" s="572"/>
      <c r="FM41" s="572"/>
      <c r="FN41" s="572"/>
      <c r="FO41" s="572"/>
      <c r="FP41" s="572"/>
      <c r="FQ41" s="572"/>
      <c r="FR41" s="572"/>
      <c r="FS41" s="572"/>
      <c r="FT41" s="572"/>
      <c r="FU41" s="572"/>
      <c r="FV41" s="572"/>
      <c r="FW41" s="572"/>
      <c r="FX41" s="572"/>
      <c r="FY41" s="572"/>
      <c r="FZ41" s="572"/>
      <c r="GA41" s="572"/>
      <c r="GB41" s="572"/>
      <c r="GC41" s="572"/>
      <c r="GD41" s="572"/>
      <c r="GE41" s="572"/>
      <c r="GF41" s="572"/>
      <c r="GG41" s="572"/>
      <c r="GH41" s="572"/>
      <c r="GI41" s="572"/>
      <c r="GJ41" s="572"/>
      <c r="GK41" s="572"/>
      <c r="GL41" s="572"/>
      <c r="GM41" s="572"/>
      <c r="GN41" s="572"/>
      <c r="GO41" s="572"/>
      <c r="GP41" s="572"/>
      <c r="GQ41" s="572"/>
      <c r="GR41" s="572"/>
      <c r="GS41" s="572"/>
      <c r="GT41" s="572"/>
      <c r="GU41" s="572"/>
      <c r="GV41" s="572"/>
      <c r="GW41" s="572"/>
      <c r="GX41" s="572"/>
      <c r="GY41" s="572"/>
      <c r="GZ41" s="572"/>
      <c r="HA41" s="572"/>
      <c r="HB41" s="572"/>
      <c r="HC41" s="572"/>
      <c r="HD41" s="572"/>
      <c r="HE41" s="572"/>
      <c r="HF41" s="572"/>
      <c r="HG41" s="572"/>
      <c r="HH41" s="572"/>
      <c r="HI41" s="572"/>
      <c r="HJ41" s="572"/>
      <c r="HK41" s="572"/>
      <c r="HL41" s="572"/>
      <c r="HM41" s="572"/>
      <c r="HN41" s="572"/>
      <c r="HO41" s="572"/>
      <c r="HP41" s="572"/>
      <c r="HQ41" s="572"/>
      <c r="HR41" s="572"/>
      <c r="HS41" s="572"/>
      <c r="HT41" s="572"/>
      <c r="HU41" s="572"/>
      <c r="HV41" s="572"/>
      <c r="HW41" s="572"/>
      <c r="HX41" s="572"/>
      <c r="HY41" s="572"/>
      <c r="HZ41" s="572"/>
      <c r="IA41" s="572"/>
      <c r="IB41" s="572"/>
      <c r="IC41" s="572"/>
      <c r="ID41" s="572"/>
      <c r="IE41" s="572"/>
      <c r="IF41" s="572"/>
      <c r="IG41" s="572"/>
      <c r="IH41" s="572"/>
      <c r="II41" s="572"/>
      <c r="IJ41" s="572"/>
      <c r="IK41" s="572"/>
      <c r="IL41" s="572"/>
      <c r="IM41" s="572"/>
      <c r="IN41" s="572"/>
      <c r="IO41" s="572"/>
      <c r="IP41" s="572"/>
      <c r="IQ41" s="572"/>
      <c r="IR41" s="572"/>
      <c r="IS41" s="572"/>
      <c r="IT41" s="572"/>
      <c r="IU41" s="572"/>
      <c r="IV41" s="572"/>
      <c r="IW41" s="572"/>
      <c r="IX41" s="572"/>
      <c r="IY41" s="572"/>
      <c r="IZ41" s="572"/>
      <c r="JA41" s="572"/>
      <c r="JB41" s="572"/>
      <c r="JC41" s="572"/>
      <c r="JD41" s="572"/>
      <c r="JE41" s="572"/>
      <c r="JF41" s="572"/>
      <c r="JG41" s="572"/>
      <c r="JH41" s="572"/>
      <c r="JI41" s="572"/>
      <c r="JJ41" s="572"/>
      <c r="JK41" s="572"/>
      <c r="JL41" s="572"/>
      <c r="JM41" s="572"/>
      <c r="JN41" s="572"/>
      <c r="JO41" s="572"/>
      <c r="JP41" s="572"/>
      <c r="JQ41" s="572"/>
      <c r="JR41" s="572"/>
      <c r="JS41" s="572"/>
      <c r="JT41" s="572"/>
      <c r="JU41" s="572"/>
      <c r="JV41" s="572"/>
      <c r="JW41" s="572"/>
      <c r="JX41" s="572"/>
      <c r="JY41" s="572"/>
      <c r="JZ41" s="572"/>
      <c r="KA41" s="572"/>
      <c r="KB41" s="572"/>
      <c r="KC41" s="572"/>
      <c r="KD41" s="572"/>
      <c r="KE41" s="572"/>
      <c r="KF41" s="572"/>
      <c r="KG41" s="572"/>
      <c r="KH41" s="572"/>
      <c r="KI41" s="572"/>
      <c r="KJ41" s="572"/>
      <c r="KK41" s="572"/>
      <c r="KL41" s="572"/>
      <c r="KM41" s="572"/>
      <c r="KN41" s="572"/>
      <c r="KO41" s="572"/>
      <c r="KP41" s="572"/>
      <c r="KQ41" s="572"/>
      <c r="KR41" s="572"/>
      <c r="KS41" s="572"/>
      <c r="KT41" s="572"/>
      <c r="KU41" s="572"/>
      <c r="KV41" s="572"/>
      <c r="KW41" s="572"/>
      <c r="KX41" s="572"/>
      <c r="KY41" s="572"/>
      <c r="KZ41" s="572"/>
      <c r="LA41" s="572"/>
      <c r="LB41" s="572"/>
      <c r="LC41" s="572"/>
      <c r="LD41" s="572"/>
      <c r="LE41" s="572"/>
      <c r="LF41" s="572"/>
      <c r="LG41" s="572"/>
      <c r="LH41" s="572"/>
      <c r="LI41" s="572"/>
      <c r="LJ41" s="572"/>
      <c r="LK41" s="572"/>
      <c r="LL41" s="572"/>
      <c r="LM41" s="572"/>
      <c r="LN41" s="572"/>
      <c r="LO41" s="572"/>
      <c r="LP41" s="572"/>
      <c r="LQ41" s="572"/>
      <c r="LR41" s="572"/>
      <c r="LS41" s="572"/>
      <c r="LT41" s="572"/>
      <c r="LU41" s="572"/>
      <c r="LV41" s="572"/>
      <c r="LW41" s="572"/>
      <c r="LX41" s="572"/>
      <c r="LY41" s="572"/>
      <c r="LZ41" s="572"/>
      <c r="MA41" s="572"/>
      <c r="MB41" s="572"/>
      <c r="MC41" s="572"/>
      <c r="MD41" s="572"/>
      <c r="ME41" s="572"/>
      <c r="MF41" s="572"/>
      <c r="MG41" s="572"/>
      <c r="MH41" s="572"/>
      <c r="MI41" s="572"/>
      <c r="MJ41" s="572"/>
      <c r="MK41" s="572"/>
      <c r="ML41" s="572"/>
      <c r="MM41" s="572"/>
      <c r="MN41" s="572"/>
      <c r="MO41" s="572"/>
      <c r="MP41" s="572"/>
      <c r="MQ41" s="572"/>
      <c r="MR41" s="572"/>
      <c r="MS41" s="572"/>
      <c r="MT41" s="572"/>
      <c r="MU41" s="572"/>
      <c r="MV41" s="572"/>
      <c r="MW41" s="572"/>
      <c r="MX41" s="572"/>
      <c r="MY41" s="572"/>
      <c r="MZ41" s="572"/>
      <c r="NA41" s="572"/>
      <c r="NB41" s="572"/>
      <c r="NC41" s="572"/>
      <c r="ND41" s="572"/>
      <c r="NE41" s="572"/>
      <c r="NF41" s="572"/>
      <c r="NG41" s="572"/>
      <c r="NH41" s="572"/>
      <c r="NI41" s="572"/>
      <c r="NJ41" s="572"/>
      <c r="NK41" s="572"/>
      <c r="NL41" s="572"/>
      <c r="NM41" s="572"/>
      <c r="NN41" s="572"/>
      <c r="NO41" s="572"/>
      <c r="NP41" s="572"/>
      <c r="NQ41" s="572"/>
      <c r="NR41" s="572"/>
      <c r="NS41" s="572"/>
      <c r="NT41" s="572"/>
      <c r="NU41" s="572"/>
      <c r="NV41" s="572"/>
      <c r="NW41" s="572"/>
      <c r="NX41" s="572"/>
      <c r="NY41" s="572"/>
      <c r="NZ41" s="572"/>
      <c r="OA41" s="572"/>
      <c r="OB41" s="572"/>
      <c r="OC41" s="572"/>
      <c r="OD41" s="572"/>
      <c r="OE41" s="572"/>
      <c r="OF41" s="572"/>
      <c r="OG41" s="572"/>
      <c r="OH41" s="572"/>
      <c r="OI41" s="572"/>
      <c r="OJ41" s="572"/>
      <c r="OK41" s="572"/>
      <c r="OL41" s="572"/>
      <c r="OM41" s="572"/>
      <c r="ON41" s="572"/>
      <c r="OO41" s="572"/>
      <c r="OP41" s="572"/>
      <c r="OQ41" s="572"/>
      <c r="OR41" s="572"/>
      <c r="OS41" s="572"/>
      <c r="OT41" s="572"/>
      <c r="OU41" s="572"/>
      <c r="OV41" s="572"/>
      <c r="OW41" s="572"/>
      <c r="OX41" s="572"/>
      <c r="OY41" s="572"/>
      <c r="OZ41" s="572"/>
      <c r="PA41" s="572"/>
      <c r="PB41" s="572"/>
      <c r="PC41" s="572"/>
      <c r="PD41" s="572"/>
      <c r="PE41" s="572"/>
      <c r="PF41" s="572"/>
      <c r="PG41" s="572"/>
      <c r="PH41" s="572"/>
      <c r="PI41" s="572"/>
      <c r="PJ41" s="572"/>
      <c r="PK41" s="572"/>
      <c r="PL41" s="572"/>
      <c r="PM41" s="572"/>
      <c r="PN41" s="572"/>
      <c r="PO41" s="572"/>
      <c r="PP41" s="572"/>
      <c r="PQ41" s="572"/>
      <c r="PR41" s="572"/>
      <c r="PS41" s="572"/>
      <c r="PT41" s="572"/>
      <c r="PU41" s="572"/>
      <c r="PV41" s="572"/>
      <c r="PW41" s="572"/>
      <c r="PX41" s="572"/>
      <c r="PY41" s="572"/>
      <c r="PZ41" s="572"/>
      <c r="QA41" s="572"/>
      <c r="QB41" s="572"/>
      <c r="QC41" s="572"/>
      <c r="QD41" s="572"/>
      <c r="QE41" s="572"/>
      <c r="QF41" s="572"/>
      <c r="QG41" s="572"/>
      <c r="QH41" s="572"/>
      <c r="QI41" s="572"/>
      <c r="QJ41" s="572"/>
      <c r="QK41" s="572"/>
      <c r="QL41" s="572"/>
      <c r="QM41" s="572"/>
      <c r="QN41" s="572"/>
      <c r="QO41" s="572"/>
      <c r="QP41" s="572"/>
      <c r="QQ41" s="572"/>
      <c r="QR41" s="572"/>
      <c r="QS41" s="572"/>
      <c r="QT41" s="572"/>
      <c r="QU41" s="572"/>
      <c r="QV41" s="572"/>
      <c r="QW41" s="572"/>
      <c r="QX41" s="572"/>
      <c r="QY41" s="572"/>
      <c r="QZ41" s="572"/>
      <c r="RA41" s="572"/>
      <c r="RB41" s="572"/>
      <c r="RC41" s="572"/>
      <c r="RD41" s="572"/>
      <c r="RE41" s="572"/>
      <c r="RF41" s="572"/>
      <c r="RG41" s="572"/>
      <c r="RH41" s="572"/>
      <c r="RI41" s="572"/>
      <c r="RJ41" s="572"/>
      <c r="RK41" s="572"/>
      <c r="RL41" s="572"/>
      <c r="RM41" s="572"/>
      <c r="RN41" s="572"/>
      <c r="RO41" s="572"/>
      <c r="RP41" s="572"/>
      <c r="RQ41" s="572"/>
      <c r="RR41" s="572"/>
      <c r="RS41" s="572"/>
      <c r="RT41" s="572"/>
      <c r="RU41" s="572"/>
      <c r="RV41" s="572"/>
      <c r="RW41" s="572"/>
      <c r="RX41" s="572"/>
      <c r="RY41" s="572"/>
      <c r="RZ41" s="572"/>
      <c r="SA41" s="572"/>
      <c r="SB41" s="572"/>
      <c r="SC41" s="572"/>
      <c r="SD41" s="572"/>
      <c r="SE41" s="572"/>
      <c r="SF41" s="572"/>
      <c r="SG41" s="572"/>
      <c r="SH41" s="572"/>
      <c r="SI41" s="572"/>
      <c r="SJ41" s="572"/>
      <c r="SK41" s="572"/>
      <c r="SL41" s="572"/>
      <c r="SM41" s="572"/>
      <c r="SN41" s="572"/>
      <c r="SO41" s="572"/>
      <c r="SP41" s="572"/>
      <c r="SQ41" s="572"/>
      <c r="SR41" s="572"/>
      <c r="SS41" s="572"/>
      <c r="ST41" s="572"/>
      <c r="SU41" s="572"/>
      <c r="SV41" s="572"/>
      <c r="SW41" s="572"/>
      <c r="SX41" s="572"/>
      <c r="SY41" s="572"/>
      <c r="SZ41" s="572"/>
      <c r="TA41" s="572"/>
      <c r="TB41" s="572"/>
      <c r="TC41" s="572"/>
      <c r="TD41" s="572"/>
      <c r="TE41" s="572"/>
      <c r="TF41" s="572"/>
      <c r="TG41" s="572"/>
      <c r="TH41" s="572"/>
      <c r="TI41" s="572"/>
      <c r="TJ41" s="572"/>
      <c r="TK41" s="572"/>
      <c r="TL41" s="572"/>
      <c r="TM41" s="572"/>
      <c r="TN41" s="572"/>
      <c r="TO41" s="572"/>
      <c r="TP41" s="572"/>
      <c r="TQ41" s="572"/>
      <c r="TR41" s="572"/>
      <c r="TS41" s="572"/>
      <c r="TT41" s="572"/>
      <c r="TU41" s="572"/>
      <c r="TV41" s="572"/>
      <c r="TW41" s="572"/>
      <c r="TX41" s="572"/>
      <c r="TY41" s="572"/>
      <c r="TZ41" s="572"/>
      <c r="UA41" s="572"/>
      <c r="UB41" s="572"/>
      <c r="UC41" s="572"/>
      <c r="UD41" s="572"/>
      <c r="UE41" s="572"/>
      <c r="UF41" s="572"/>
      <c r="UG41" s="572"/>
      <c r="UH41" s="572"/>
      <c r="UI41" s="572"/>
      <c r="UJ41" s="572"/>
      <c r="UK41" s="572"/>
      <c r="UL41" s="572"/>
      <c r="UM41" s="572"/>
      <c r="UN41" s="572"/>
      <c r="UO41" s="572"/>
      <c r="UP41" s="572"/>
      <c r="UQ41" s="572"/>
      <c r="UR41" s="572"/>
      <c r="US41" s="572"/>
      <c r="UT41" s="572"/>
      <c r="UU41" s="572"/>
      <c r="UV41" s="572"/>
      <c r="UW41" s="572"/>
      <c r="UX41" s="572"/>
      <c r="UY41" s="572"/>
      <c r="UZ41" s="572"/>
      <c r="VA41" s="572"/>
      <c r="VB41" s="572"/>
      <c r="VC41" s="572"/>
      <c r="VD41" s="572"/>
      <c r="VE41" s="572"/>
      <c r="VF41" s="572"/>
      <c r="VG41" s="572"/>
      <c r="VH41" s="572"/>
      <c r="VI41" s="572"/>
      <c r="VJ41" s="572"/>
      <c r="VK41" s="572"/>
      <c r="VL41" s="572"/>
      <c r="VM41" s="572"/>
      <c r="VN41" s="572"/>
      <c r="VO41" s="572"/>
      <c r="VP41" s="572"/>
      <c r="VQ41" s="572"/>
      <c r="VR41" s="572"/>
      <c r="VS41" s="572"/>
      <c r="VT41" s="572"/>
      <c r="VU41" s="572"/>
      <c r="VV41" s="572"/>
      <c r="VW41" s="572"/>
      <c r="VX41" s="572"/>
      <c r="VY41" s="572"/>
      <c r="VZ41" s="572"/>
      <c r="WA41" s="572"/>
      <c r="WB41" s="572"/>
      <c r="WC41" s="572"/>
      <c r="WD41" s="572"/>
      <c r="WE41" s="572"/>
      <c r="WF41" s="572"/>
      <c r="WG41" s="572"/>
      <c r="WH41" s="572"/>
      <c r="WI41" s="572"/>
      <c r="WJ41" s="572"/>
      <c r="WK41" s="572"/>
      <c r="WL41" s="572"/>
      <c r="WM41" s="572"/>
      <c r="WN41" s="572"/>
      <c r="WO41" s="572"/>
      <c r="WP41" s="572"/>
      <c r="WQ41" s="572"/>
      <c r="WR41" s="572"/>
      <c r="WS41" s="572"/>
      <c r="WT41" s="572"/>
      <c r="WU41" s="572"/>
      <c r="WV41" s="572"/>
      <c r="WW41" s="572"/>
      <c r="WX41" s="572"/>
      <c r="WY41" s="572"/>
      <c r="WZ41" s="572"/>
      <c r="XA41" s="572"/>
      <c r="XB41" s="572"/>
      <c r="XC41" s="572"/>
      <c r="XD41" s="572"/>
      <c r="XE41" s="572"/>
      <c r="XF41" s="572"/>
      <c r="XG41" s="572"/>
      <c r="XH41" s="572"/>
      <c r="XI41" s="572"/>
      <c r="XJ41" s="572"/>
      <c r="XK41" s="572"/>
      <c r="XL41" s="572"/>
      <c r="XM41" s="572"/>
      <c r="XN41" s="572"/>
      <c r="XO41" s="572"/>
      <c r="XP41" s="572"/>
      <c r="XQ41" s="572"/>
      <c r="XR41" s="572"/>
      <c r="XS41" s="572"/>
      <c r="XT41" s="572"/>
      <c r="XU41" s="572"/>
      <c r="XV41" s="572"/>
      <c r="XW41" s="572"/>
      <c r="XX41" s="572"/>
      <c r="XY41" s="572"/>
      <c r="XZ41" s="572"/>
      <c r="YA41" s="572"/>
      <c r="YB41" s="572"/>
      <c r="YC41" s="572"/>
      <c r="YD41" s="572"/>
      <c r="YE41" s="572"/>
      <c r="YF41" s="572"/>
      <c r="YG41" s="572"/>
      <c r="YH41" s="572"/>
      <c r="YI41" s="572"/>
      <c r="YJ41" s="572"/>
      <c r="YK41" s="572"/>
      <c r="YL41" s="572"/>
      <c r="YM41" s="572"/>
      <c r="YN41" s="572"/>
      <c r="YO41" s="572"/>
      <c r="YP41" s="572"/>
      <c r="YQ41" s="572"/>
      <c r="YR41" s="572"/>
      <c r="YS41" s="572"/>
      <c r="YT41" s="572"/>
      <c r="YU41" s="572"/>
      <c r="YV41" s="572"/>
      <c r="YW41" s="572"/>
      <c r="YX41" s="572"/>
      <c r="YY41" s="572"/>
      <c r="YZ41" s="572"/>
      <c r="ZA41" s="572"/>
      <c r="ZB41" s="572"/>
      <c r="ZC41" s="572"/>
      <c r="ZD41" s="572"/>
      <c r="ZE41" s="572"/>
      <c r="ZF41" s="572"/>
      <c r="ZG41" s="572"/>
      <c r="ZH41" s="572"/>
      <c r="ZI41" s="572"/>
      <c r="ZJ41" s="572"/>
      <c r="ZK41" s="572"/>
      <c r="ZL41" s="572"/>
      <c r="ZM41" s="572"/>
      <c r="ZN41" s="572"/>
      <c r="ZO41" s="572"/>
      <c r="ZP41" s="572"/>
      <c r="ZQ41" s="572"/>
      <c r="ZR41" s="572"/>
      <c r="ZS41" s="572"/>
      <c r="ZT41" s="572"/>
      <c r="ZU41" s="572"/>
      <c r="ZV41" s="572"/>
      <c r="ZW41" s="572"/>
      <c r="ZX41" s="572"/>
      <c r="ZY41" s="572"/>
      <c r="ZZ41" s="572"/>
      <c r="AAA41" s="572"/>
      <c r="AAB41" s="572"/>
      <c r="AAC41" s="572"/>
      <c r="AAD41" s="572"/>
      <c r="AAE41" s="572"/>
      <c r="AAF41" s="572"/>
      <c r="AAG41" s="572"/>
      <c r="AAH41" s="572"/>
      <c r="AAI41" s="572"/>
      <c r="AAJ41" s="572"/>
      <c r="AAK41" s="572"/>
      <c r="AAL41" s="572"/>
      <c r="AAM41" s="572"/>
      <c r="AAN41" s="572"/>
      <c r="AAO41" s="572"/>
      <c r="AAP41" s="572"/>
      <c r="AAQ41" s="572"/>
      <c r="AAR41" s="572"/>
      <c r="AAS41" s="572"/>
      <c r="AAT41" s="572"/>
      <c r="AAU41" s="572"/>
      <c r="AAV41" s="572"/>
      <c r="AAW41" s="572"/>
      <c r="AAX41" s="572"/>
      <c r="AAY41" s="572"/>
      <c r="AAZ41" s="572"/>
      <c r="ABA41" s="572"/>
      <c r="ABB41" s="572"/>
      <c r="ABC41" s="572"/>
      <c r="ABD41" s="572"/>
      <c r="ABE41" s="572"/>
      <c r="ABF41" s="572"/>
      <c r="ABG41" s="572"/>
      <c r="ABH41" s="572"/>
      <c r="ABI41" s="572"/>
      <c r="ABJ41" s="572"/>
      <c r="ABK41" s="572"/>
      <c r="ABL41" s="572"/>
      <c r="ABM41" s="572"/>
      <c r="ABN41" s="572"/>
      <c r="ABO41" s="572"/>
      <c r="ABP41" s="572"/>
      <c r="ABQ41" s="572"/>
      <c r="ABR41" s="572"/>
      <c r="ABS41" s="572"/>
      <c r="ABT41" s="572"/>
      <c r="ABU41" s="572"/>
      <c r="ABV41" s="572"/>
      <c r="ABW41" s="572"/>
      <c r="ABX41" s="572"/>
      <c r="ABY41" s="572"/>
      <c r="ABZ41" s="572"/>
      <c r="ACA41" s="572"/>
      <c r="ACB41" s="572"/>
      <c r="ACC41" s="572"/>
      <c r="ACD41" s="572"/>
      <c r="ACE41" s="572"/>
      <c r="ACF41" s="572"/>
      <c r="ACG41" s="572"/>
      <c r="ACH41" s="572"/>
      <c r="ACI41" s="572"/>
      <c r="ACJ41" s="572"/>
      <c r="ACK41" s="572"/>
      <c r="ACL41" s="572"/>
      <c r="ACM41" s="572"/>
      <c r="ACN41" s="572"/>
      <c r="ACO41" s="572"/>
      <c r="ACP41" s="572"/>
      <c r="ACQ41" s="572"/>
      <c r="ACR41" s="572"/>
      <c r="ACS41" s="572"/>
      <c r="ACT41" s="572"/>
      <c r="ACU41" s="572"/>
      <c r="ACV41" s="572"/>
      <c r="ACW41" s="572"/>
      <c r="ACX41" s="572"/>
      <c r="ACY41" s="572"/>
      <c r="ACZ41" s="572"/>
      <c r="ADA41" s="572"/>
      <c r="ADB41" s="572"/>
      <c r="ADC41" s="572"/>
      <c r="ADD41" s="572"/>
      <c r="ADE41" s="572"/>
      <c r="ADF41" s="572"/>
      <c r="ADG41" s="572"/>
      <c r="ADH41" s="572"/>
      <c r="ADI41" s="572"/>
      <c r="ADJ41" s="572"/>
      <c r="ADK41" s="572"/>
      <c r="ADL41" s="572"/>
      <c r="ADM41" s="572"/>
      <c r="ADN41" s="572"/>
      <c r="ADO41" s="572"/>
      <c r="ADP41" s="572"/>
      <c r="ADQ41" s="572"/>
      <c r="ADR41" s="572"/>
      <c r="ADS41" s="572"/>
      <c r="ADT41" s="572"/>
      <c r="ADU41" s="572"/>
      <c r="ADV41" s="572"/>
      <c r="ADW41" s="572"/>
      <c r="ADX41" s="572"/>
      <c r="ADY41" s="572"/>
      <c r="ADZ41" s="572"/>
      <c r="AEA41" s="572"/>
      <c r="AEB41" s="572"/>
      <c r="AEC41" s="572"/>
      <c r="AED41" s="572"/>
      <c r="AEE41" s="572"/>
      <c r="AEF41" s="572"/>
      <c r="AEG41" s="572"/>
      <c r="AEH41" s="572"/>
      <c r="AEI41" s="572"/>
      <c r="AEJ41" s="572"/>
      <c r="AEK41" s="572"/>
      <c r="AEL41" s="572"/>
      <c r="AEM41" s="572"/>
      <c r="AEN41" s="572"/>
      <c r="AEO41" s="572"/>
      <c r="AEP41" s="572"/>
      <c r="AEQ41" s="572"/>
      <c r="AER41" s="572"/>
      <c r="AES41" s="572"/>
      <c r="AET41" s="572"/>
      <c r="AEU41" s="572"/>
      <c r="AEV41" s="572"/>
      <c r="AEW41" s="572"/>
      <c r="AEX41" s="572"/>
      <c r="AEY41" s="572"/>
      <c r="AEZ41" s="572"/>
      <c r="AFA41" s="572"/>
      <c r="AFB41" s="572"/>
      <c r="AFC41" s="572"/>
      <c r="AFD41" s="572"/>
      <c r="AFE41" s="572"/>
      <c r="AFF41" s="572"/>
      <c r="AFG41" s="572"/>
      <c r="AFH41" s="572"/>
      <c r="AFI41" s="572"/>
      <c r="AFJ41" s="572"/>
      <c r="AFK41" s="572"/>
      <c r="AFL41" s="572"/>
      <c r="AFM41" s="572"/>
      <c r="AFN41" s="572"/>
      <c r="AFO41" s="572"/>
      <c r="AFP41" s="572"/>
      <c r="AFQ41" s="572"/>
      <c r="AFR41" s="572"/>
      <c r="AFS41" s="572"/>
      <c r="AFT41" s="572"/>
      <c r="AFU41" s="572"/>
      <c r="AFV41" s="572"/>
      <c r="AFW41" s="572"/>
      <c r="AFX41" s="572"/>
      <c r="AFY41" s="572"/>
      <c r="AFZ41" s="572"/>
      <c r="AGA41" s="572"/>
      <c r="AGB41" s="572"/>
      <c r="AGC41" s="572"/>
      <c r="AGD41" s="572"/>
      <c r="AGE41" s="572"/>
      <c r="AGF41" s="572"/>
      <c r="AGG41" s="572"/>
      <c r="AGH41" s="572"/>
      <c r="AGI41" s="572"/>
      <c r="AGJ41" s="572"/>
      <c r="AGK41" s="572"/>
      <c r="AGL41" s="572"/>
      <c r="AGM41" s="572"/>
      <c r="AGN41" s="572"/>
      <c r="AGO41" s="572"/>
      <c r="AGP41" s="572"/>
      <c r="AGQ41" s="572"/>
      <c r="AGR41" s="572"/>
      <c r="AGS41" s="572"/>
      <c r="AGT41" s="572"/>
      <c r="AGU41" s="572"/>
      <c r="AGV41" s="572"/>
      <c r="AGW41" s="572"/>
      <c r="AGX41" s="572"/>
      <c r="AGY41" s="572"/>
      <c r="AGZ41" s="572"/>
      <c r="AHA41" s="572"/>
      <c r="AHB41" s="572"/>
      <c r="AHC41" s="572"/>
      <c r="AHD41" s="572"/>
      <c r="AHE41" s="572"/>
      <c r="AHF41" s="572"/>
      <c r="AHG41" s="572"/>
      <c r="AHH41" s="572"/>
      <c r="AHI41" s="572"/>
      <c r="AHJ41" s="572"/>
      <c r="AHK41" s="572"/>
      <c r="AHL41" s="572"/>
      <c r="AHM41" s="572"/>
      <c r="AHN41" s="572"/>
      <c r="AHO41" s="572"/>
      <c r="AHP41" s="572"/>
      <c r="AHQ41" s="572"/>
      <c r="AHR41" s="572"/>
      <c r="AHS41" s="572"/>
      <c r="AHT41" s="572"/>
      <c r="AHU41" s="572"/>
      <c r="AHV41" s="572"/>
      <c r="AHW41" s="572"/>
      <c r="AHX41" s="572"/>
      <c r="AHY41" s="572"/>
      <c r="AHZ41" s="572"/>
      <c r="AIA41" s="572"/>
      <c r="AIB41" s="572"/>
      <c r="AIC41" s="572"/>
      <c r="AID41" s="572"/>
      <c r="AIE41" s="572"/>
      <c r="AIF41" s="572"/>
      <c r="AIG41" s="572"/>
      <c r="AIH41" s="572"/>
      <c r="AII41" s="572"/>
      <c r="AIJ41" s="572"/>
      <c r="AIK41" s="572"/>
      <c r="AIL41" s="572"/>
      <c r="AIM41" s="572"/>
      <c r="AIN41" s="572"/>
      <c r="AIO41" s="572"/>
      <c r="AIP41" s="572"/>
      <c r="AIQ41" s="572"/>
      <c r="AIR41" s="572"/>
      <c r="AIS41" s="572"/>
      <c r="AIT41" s="572"/>
      <c r="AIU41" s="572"/>
      <c r="AIV41" s="572"/>
      <c r="AIW41" s="572"/>
      <c r="AIX41" s="572"/>
      <c r="AIY41" s="572"/>
      <c r="AIZ41" s="572"/>
      <c r="AJA41" s="572"/>
      <c r="AJB41" s="572"/>
      <c r="AJC41" s="572"/>
      <c r="AJD41" s="572"/>
      <c r="AJE41" s="572"/>
      <c r="AJF41" s="572"/>
      <c r="AJG41" s="572"/>
      <c r="AJH41" s="572"/>
      <c r="AJI41" s="572"/>
      <c r="AJJ41" s="572"/>
      <c r="AJK41" s="572"/>
      <c r="AJL41" s="572"/>
      <c r="AJM41" s="572"/>
      <c r="AJN41" s="572"/>
      <c r="AJO41" s="572"/>
      <c r="AJP41" s="572"/>
      <c r="AJQ41" s="572"/>
      <c r="AJR41" s="572"/>
      <c r="AJS41" s="572"/>
      <c r="AJT41" s="572"/>
      <c r="AJU41" s="572"/>
      <c r="AJV41" s="572"/>
      <c r="AJW41" s="572"/>
      <c r="AJX41" s="572"/>
      <c r="AJY41" s="572"/>
      <c r="AJZ41" s="572"/>
      <c r="AKA41" s="572"/>
      <c r="AKB41" s="572"/>
      <c r="AKC41" s="572"/>
      <c r="AKD41" s="572"/>
      <c r="AKE41" s="572"/>
      <c r="AKF41" s="572"/>
      <c r="AKG41" s="572"/>
      <c r="AKH41" s="572"/>
      <c r="AKI41" s="572"/>
      <c r="AKJ41" s="572"/>
      <c r="AKK41" s="572"/>
      <c r="AKL41" s="572"/>
      <c r="AKM41" s="572"/>
      <c r="AKN41" s="572"/>
      <c r="AKO41" s="572"/>
      <c r="AKP41" s="572"/>
      <c r="AKQ41" s="572"/>
      <c r="AKR41" s="572"/>
      <c r="AKS41" s="572"/>
      <c r="AKT41" s="572"/>
      <c r="AKU41" s="572"/>
      <c r="AKV41" s="572"/>
      <c r="AKW41" s="572"/>
      <c r="AKX41" s="572"/>
      <c r="AKY41" s="572"/>
      <c r="AKZ41" s="572"/>
      <c r="ALA41" s="572"/>
      <c r="ALB41" s="572"/>
      <c r="ALC41" s="572"/>
      <c r="ALD41" s="572"/>
      <c r="ALE41" s="572"/>
      <c r="ALF41" s="572"/>
      <c r="ALG41" s="572"/>
      <c r="ALH41" s="572"/>
      <c r="ALI41" s="572"/>
      <c r="ALJ41" s="572"/>
      <c r="ALK41" s="572"/>
      <c r="ALL41" s="572"/>
      <c r="ALM41" s="572"/>
      <c r="ALN41" s="572"/>
      <c r="ALO41" s="572"/>
      <c r="ALP41" s="572"/>
      <c r="ALQ41" s="572"/>
      <c r="ALR41" s="572"/>
      <c r="ALS41" s="572"/>
      <c r="ALT41" s="572"/>
      <c r="ALU41" s="572"/>
      <c r="ALV41" s="572"/>
      <c r="ALW41" s="572"/>
      <c r="ALX41" s="572"/>
      <c r="ALY41" s="572"/>
      <c r="ALZ41" s="572"/>
      <c r="AMA41" s="572"/>
      <c r="AMB41" s="572"/>
      <c r="AMC41" s="572"/>
      <c r="AMD41" s="572"/>
      <c r="AME41" s="572"/>
      <c r="AMF41" s="572"/>
      <c r="AMG41" s="572"/>
      <c r="AMH41" s="572"/>
      <c r="AMI41" s="572"/>
      <c r="AMJ41" s="572"/>
      <c r="AMK41" s="572"/>
      <c r="AML41" s="572"/>
      <c r="AMM41" s="572"/>
      <c r="AMN41" s="572"/>
      <c r="AMO41" s="572"/>
      <c r="AMP41" s="572"/>
      <c r="AMQ41" s="572"/>
      <c r="AMR41" s="572"/>
      <c r="AMS41" s="572"/>
      <c r="AMT41" s="572"/>
      <c r="AMU41" s="572"/>
      <c r="AMV41" s="572"/>
      <c r="AMW41" s="572"/>
      <c r="AMX41" s="572"/>
      <c r="AMY41" s="572"/>
      <c r="AMZ41" s="572"/>
      <c r="ANA41" s="572"/>
      <c r="ANB41" s="572"/>
      <c r="ANC41" s="572"/>
      <c r="AND41" s="572"/>
      <c r="ANE41" s="572"/>
      <c r="ANF41" s="572"/>
      <c r="ANG41" s="572"/>
      <c r="ANH41" s="572"/>
      <c r="ANI41" s="572"/>
      <c r="ANJ41" s="572"/>
      <c r="ANK41" s="572"/>
      <c r="ANL41" s="572"/>
      <c r="ANM41" s="572"/>
      <c r="ANN41" s="572"/>
      <c r="ANO41" s="572"/>
      <c r="ANP41" s="572"/>
      <c r="ANQ41" s="572"/>
      <c r="ANR41" s="572"/>
      <c r="ANS41" s="572"/>
      <c r="ANT41" s="572"/>
      <c r="ANU41" s="572"/>
      <c r="ANV41" s="572"/>
      <c r="ANW41" s="572"/>
      <c r="ANX41" s="572"/>
      <c r="ANY41" s="572"/>
      <c r="ANZ41" s="572"/>
      <c r="AOA41" s="572"/>
      <c r="AOB41" s="572"/>
      <c r="AOC41" s="572"/>
      <c r="AOD41" s="572"/>
      <c r="AOE41" s="572"/>
      <c r="AOF41" s="572"/>
      <c r="AOG41" s="572"/>
      <c r="AOH41" s="572"/>
      <c r="AOI41" s="572"/>
      <c r="AOJ41" s="572"/>
      <c r="AOK41" s="572"/>
      <c r="AOL41" s="572"/>
      <c r="AOM41" s="572"/>
      <c r="AON41" s="572"/>
      <c r="AOO41" s="572"/>
      <c r="AOP41" s="572"/>
      <c r="AOQ41" s="572"/>
      <c r="AOR41" s="572"/>
      <c r="AOS41" s="572"/>
      <c r="AOT41" s="572"/>
      <c r="AOU41" s="572"/>
      <c r="AOV41" s="572"/>
      <c r="AOW41" s="572"/>
      <c r="AOX41" s="572"/>
      <c r="AOY41" s="572"/>
      <c r="AOZ41" s="572"/>
      <c r="APA41" s="572"/>
      <c r="APB41" s="572"/>
      <c r="APC41" s="572"/>
      <c r="APD41" s="572"/>
      <c r="APE41" s="572"/>
      <c r="APF41" s="572"/>
      <c r="APG41" s="572"/>
      <c r="APH41" s="572"/>
      <c r="API41" s="572"/>
      <c r="APJ41" s="572"/>
      <c r="APK41" s="572"/>
      <c r="APL41" s="572"/>
      <c r="APM41" s="572"/>
      <c r="APN41" s="572"/>
      <c r="APO41" s="572"/>
      <c r="APP41" s="572"/>
      <c r="APQ41" s="572"/>
      <c r="APR41" s="572"/>
      <c r="APS41" s="572"/>
      <c r="APT41" s="572"/>
      <c r="APU41" s="572"/>
      <c r="APV41" s="572"/>
      <c r="APW41" s="572"/>
      <c r="APX41" s="572"/>
      <c r="APY41" s="572"/>
      <c r="APZ41" s="572"/>
      <c r="AQA41" s="572"/>
      <c r="AQB41" s="572"/>
      <c r="AQC41" s="572"/>
      <c r="AQD41" s="572"/>
      <c r="AQE41" s="572"/>
      <c r="AQF41" s="572"/>
      <c r="AQG41" s="572"/>
      <c r="AQH41" s="572"/>
      <c r="AQI41" s="572"/>
      <c r="AQJ41" s="572"/>
      <c r="AQK41" s="572"/>
      <c r="AQL41" s="572"/>
      <c r="AQM41" s="572"/>
      <c r="AQN41" s="572"/>
      <c r="AQO41" s="572"/>
      <c r="AQP41" s="572"/>
      <c r="AQQ41" s="572"/>
      <c r="AQR41" s="572"/>
      <c r="AQS41" s="572"/>
      <c r="AQT41" s="572"/>
      <c r="AQU41" s="572"/>
      <c r="AQV41" s="572"/>
      <c r="AQW41" s="572"/>
      <c r="AQX41" s="572"/>
      <c r="AQY41" s="572"/>
      <c r="AQZ41" s="572"/>
      <c r="ARA41" s="572"/>
      <c r="ARB41" s="572"/>
      <c r="ARC41" s="572"/>
      <c r="ARD41" s="572"/>
      <c r="ARE41" s="572"/>
      <c r="ARF41" s="572"/>
      <c r="ARG41" s="572"/>
      <c r="ARH41" s="572"/>
      <c r="ARI41" s="572"/>
      <c r="ARJ41" s="572"/>
      <c r="ARK41" s="572"/>
      <c r="ARL41" s="572"/>
      <c r="ARM41" s="572"/>
      <c r="ARN41" s="572"/>
      <c r="ARO41" s="572"/>
      <c r="ARP41" s="572"/>
      <c r="ARQ41" s="572"/>
      <c r="ARR41" s="572"/>
      <c r="ARS41" s="572"/>
      <c r="ART41" s="572"/>
      <c r="ARU41" s="572"/>
      <c r="ARV41" s="572"/>
      <c r="ARW41" s="572"/>
      <c r="ARX41" s="572"/>
      <c r="ARY41" s="572"/>
      <c r="ARZ41" s="572"/>
      <c r="ASA41" s="572"/>
      <c r="ASB41" s="572"/>
      <c r="ASC41" s="572"/>
      <c r="ASD41" s="572"/>
      <c r="ASE41" s="572"/>
      <c r="ASF41" s="572"/>
      <c r="ASG41" s="572"/>
      <c r="ASH41" s="572"/>
      <c r="ASI41" s="572"/>
      <c r="ASJ41" s="572"/>
      <c r="ASK41" s="572"/>
      <c r="ASL41" s="572"/>
      <c r="ASM41" s="572"/>
      <c r="ASN41" s="572"/>
      <c r="ASO41" s="572"/>
      <c r="ASP41" s="572"/>
      <c r="ASQ41" s="572"/>
      <c r="ASR41" s="572"/>
      <c r="ASS41" s="572"/>
      <c r="AST41" s="572"/>
      <c r="ASU41" s="572"/>
      <c r="ASV41" s="572"/>
      <c r="ASW41" s="572"/>
      <c r="ASX41" s="572"/>
      <c r="ASY41" s="572"/>
      <c r="ASZ41" s="572"/>
      <c r="ATA41" s="572"/>
      <c r="ATB41" s="572"/>
      <c r="ATC41" s="572"/>
      <c r="ATD41" s="572"/>
      <c r="ATE41" s="572"/>
      <c r="ATF41" s="572"/>
      <c r="ATG41" s="572"/>
      <c r="ATH41" s="572"/>
      <c r="ATI41" s="572"/>
      <c r="ATJ41" s="572"/>
      <c r="ATK41" s="572"/>
      <c r="ATL41" s="572"/>
      <c r="ATM41" s="572"/>
      <c r="ATN41" s="572"/>
      <c r="ATO41" s="572"/>
      <c r="ATP41" s="572"/>
      <c r="ATQ41" s="572"/>
      <c r="ATR41" s="572"/>
      <c r="ATS41" s="572"/>
      <c r="ATT41" s="572"/>
      <c r="ATU41" s="572"/>
      <c r="ATV41" s="572"/>
      <c r="ATW41" s="572"/>
      <c r="ATX41" s="572"/>
      <c r="ATY41" s="572"/>
      <c r="ATZ41" s="572"/>
      <c r="AUA41" s="572"/>
      <c r="AUB41" s="572"/>
      <c r="AUC41" s="572"/>
      <c r="AUD41" s="572"/>
      <c r="AUE41" s="572"/>
      <c r="AUF41" s="572"/>
      <c r="AUG41" s="572"/>
      <c r="AUH41" s="572"/>
      <c r="AUI41" s="572"/>
      <c r="AUJ41" s="572"/>
      <c r="AUK41" s="572"/>
      <c r="AUL41" s="572"/>
      <c r="AUM41" s="572"/>
      <c r="AUN41" s="572"/>
      <c r="AUO41" s="572"/>
      <c r="AUP41" s="572"/>
      <c r="AUQ41" s="572"/>
      <c r="AUR41" s="572"/>
      <c r="AUS41" s="572"/>
      <c r="AUT41" s="572"/>
      <c r="AUU41" s="572"/>
      <c r="AUV41" s="572"/>
      <c r="AUW41" s="572"/>
      <c r="AUX41" s="572"/>
      <c r="AUY41" s="572"/>
      <c r="AUZ41" s="572"/>
      <c r="AVA41" s="572"/>
      <c r="AVB41" s="572"/>
      <c r="AVC41" s="572"/>
      <c r="AVD41" s="572"/>
      <c r="AVE41" s="572"/>
      <c r="AVF41" s="572"/>
      <c r="AVG41" s="572"/>
      <c r="AVH41" s="572"/>
      <c r="AVI41" s="572"/>
      <c r="AVJ41" s="572"/>
      <c r="AVK41" s="572"/>
      <c r="AVL41" s="572"/>
      <c r="AVM41" s="572"/>
      <c r="AVN41" s="572"/>
      <c r="AVO41" s="572"/>
      <c r="AVP41" s="572"/>
      <c r="AVQ41" s="572"/>
      <c r="AVR41" s="572"/>
      <c r="AVS41" s="572"/>
      <c r="AVT41" s="572"/>
      <c r="AVU41" s="572"/>
      <c r="AVV41" s="572"/>
      <c r="AVW41" s="572"/>
      <c r="AVX41" s="572"/>
      <c r="AVY41" s="572"/>
      <c r="AVZ41" s="572"/>
      <c r="AWA41" s="572"/>
      <c r="AWB41" s="572"/>
      <c r="AWC41" s="572"/>
      <c r="AWD41" s="572"/>
      <c r="AWE41" s="572"/>
      <c r="AWF41" s="572"/>
      <c r="AWG41" s="572"/>
      <c r="AWH41" s="572"/>
      <c r="AWI41" s="572"/>
      <c r="AWJ41" s="572"/>
      <c r="AWK41" s="572"/>
      <c r="AWL41" s="572"/>
      <c r="AWM41" s="572"/>
      <c r="AWN41" s="572"/>
      <c r="AWO41" s="572"/>
      <c r="AWP41" s="572"/>
      <c r="AWQ41" s="572"/>
      <c r="AWR41" s="572"/>
      <c r="AWS41" s="572"/>
      <c r="AWT41" s="572"/>
      <c r="AWU41" s="572"/>
      <c r="AWV41" s="572"/>
      <c r="AWW41" s="572"/>
      <c r="AWX41" s="572"/>
      <c r="AWY41" s="572"/>
      <c r="AWZ41" s="572"/>
      <c r="AXA41" s="572"/>
      <c r="AXB41" s="572"/>
      <c r="AXC41" s="572"/>
      <c r="AXD41" s="572"/>
      <c r="AXE41" s="572"/>
      <c r="AXF41" s="572"/>
      <c r="AXG41" s="572"/>
      <c r="AXH41" s="572"/>
      <c r="AXI41" s="572"/>
      <c r="AXJ41" s="572"/>
      <c r="AXK41" s="572"/>
      <c r="AXL41" s="572"/>
      <c r="AXM41" s="572"/>
      <c r="AXN41" s="572"/>
      <c r="AXO41" s="572"/>
      <c r="AXP41" s="572"/>
      <c r="AXQ41" s="572"/>
      <c r="AXR41" s="572"/>
      <c r="AXS41" s="572"/>
      <c r="AXT41" s="572"/>
      <c r="AXU41" s="572"/>
      <c r="AXV41" s="572"/>
      <c r="AXW41" s="572"/>
      <c r="AXX41" s="572"/>
      <c r="AXY41" s="572"/>
      <c r="AXZ41" s="572"/>
      <c r="AYA41" s="572"/>
      <c r="AYB41" s="572"/>
      <c r="AYC41" s="572"/>
      <c r="AYD41" s="572"/>
      <c r="AYE41" s="572"/>
      <c r="AYF41" s="572"/>
      <c r="AYG41" s="572"/>
      <c r="AYH41" s="572"/>
      <c r="AYI41" s="572"/>
      <c r="AYJ41" s="572"/>
      <c r="AYK41" s="572"/>
      <c r="AYL41" s="572"/>
      <c r="AYM41" s="572"/>
      <c r="AYN41" s="572"/>
      <c r="AYO41" s="572"/>
      <c r="AYP41" s="572"/>
      <c r="AYQ41" s="572"/>
      <c r="AYR41" s="572"/>
      <c r="AYS41" s="572"/>
      <c r="AYT41" s="572"/>
      <c r="AYU41" s="572"/>
      <c r="AYV41" s="572"/>
      <c r="AYW41" s="572"/>
      <c r="AYX41" s="572"/>
      <c r="AYY41" s="572"/>
      <c r="AYZ41" s="572"/>
      <c r="AZA41" s="572"/>
      <c r="AZB41" s="572"/>
      <c r="AZC41" s="572"/>
      <c r="AZD41" s="572"/>
      <c r="AZE41" s="572"/>
      <c r="AZF41" s="572"/>
      <c r="AZG41" s="572"/>
      <c r="AZH41" s="572"/>
      <c r="AZI41" s="572"/>
      <c r="AZJ41" s="572"/>
      <c r="AZK41" s="572"/>
      <c r="AZL41" s="572"/>
      <c r="AZM41" s="572"/>
      <c r="AZN41" s="572"/>
      <c r="AZO41" s="572"/>
      <c r="AZP41" s="572"/>
      <c r="AZQ41" s="572"/>
      <c r="AZR41" s="572"/>
      <c r="AZS41" s="572"/>
      <c r="AZT41" s="572"/>
      <c r="AZU41" s="572"/>
      <c r="AZV41" s="572"/>
      <c r="AZW41" s="572"/>
      <c r="AZX41" s="572"/>
      <c r="AZY41" s="572"/>
      <c r="AZZ41" s="572"/>
      <c r="BAA41" s="572"/>
      <c r="BAB41" s="572"/>
      <c r="BAC41" s="572"/>
      <c r="BAD41" s="572"/>
      <c r="BAE41" s="572"/>
      <c r="BAF41" s="572"/>
      <c r="BAG41" s="572"/>
      <c r="BAH41" s="572"/>
      <c r="BAI41" s="572"/>
      <c r="BAJ41" s="572"/>
      <c r="BAK41" s="572"/>
      <c r="BAL41" s="572"/>
      <c r="BAM41" s="572"/>
      <c r="BAN41" s="572"/>
      <c r="BAO41" s="572"/>
      <c r="BAP41" s="572"/>
      <c r="BAQ41" s="572"/>
      <c r="BAR41" s="572"/>
      <c r="BAS41" s="572"/>
      <c r="BAT41" s="572"/>
      <c r="BAU41" s="572"/>
      <c r="BAV41" s="572"/>
      <c r="BAW41" s="572"/>
      <c r="BAX41" s="572"/>
      <c r="BAY41" s="572"/>
      <c r="BAZ41" s="572"/>
      <c r="BBA41" s="572"/>
      <c r="BBB41" s="572"/>
      <c r="BBC41" s="572"/>
      <c r="BBD41" s="572"/>
      <c r="BBE41" s="572"/>
      <c r="BBF41" s="572"/>
      <c r="BBG41" s="572"/>
      <c r="BBH41" s="572"/>
      <c r="BBI41" s="572"/>
      <c r="BBJ41" s="572"/>
      <c r="BBK41" s="572"/>
      <c r="BBL41" s="572"/>
      <c r="BBM41" s="572"/>
      <c r="BBN41" s="572"/>
      <c r="BBO41" s="572"/>
      <c r="BBP41" s="572"/>
      <c r="BBQ41" s="572"/>
      <c r="BBR41" s="572"/>
      <c r="BBS41" s="572"/>
      <c r="BBT41" s="572"/>
      <c r="BBU41" s="572"/>
      <c r="BBV41" s="572"/>
      <c r="BBW41" s="572"/>
      <c r="BBX41" s="572"/>
      <c r="BBY41" s="572"/>
      <c r="BBZ41" s="572"/>
      <c r="BCA41" s="572"/>
      <c r="BCB41" s="572"/>
      <c r="BCC41" s="572"/>
      <c r="BCD41" s="572"/>
      <c r="BCE41" s="572"/>
      <c r="BCF41" s="572"/>
      <c r="BCG41" s="572"/>
      <c r="BCH41" s="572"/>
      <c r="BCI41" s="572"/>
      <c r="BCJ41" s="572"/>
      <c r="BCK41" s="572"/>
      <c r="BCL41" s="572"/>
      <c r="BCM41" s="572"/>
      <c r="BCN41" s="572"/>
      <c r="BCO41" s="572"/>
      <c r="BCP41" s="572"/>
      <c r="BCQ41" s="572"/>
      <c r="BCR41" s="572"/>
      <c r="BCS41" s="572"/>
      <c r="BCT41" s="572"/>
      <c r="BCU41" s="572"/>
      <c r="BCV41" s="572"/>
      <c r="BCW41" s="572"/>
      <c r="BCX41" s="572"/>
      <c r="BCY41" s="572"/>
      <c r="BCZ41" s="572"/>
      <c r="BDA41" s="572"/>
      <c r="BDB41" s="572"/>
      <c r="BDC41" s="572"/>
      <c r="BDD41" s="572"/>
      <c r="BDE41" s="572"/>
      <c r="BDF41" s="572"/>
      <c r="BDG41" s="572"/>
      <c r="BDH41" s="572"/>
      <c r="BDI41" s="572"/>
      <c r="BDJ41" s="572"/>
      <c r="BDK41" s="572"/>
      <c r="BDL41" s="572"/>
      <c r="BDM41" s="572"/>
      <c r="BDN41" s="572"/>
      <c r="BDO41" s="572"/>
      <c r="BDP41" s="572"/>
      <c r="BDQ41" s="572"/>
      <c r="BDR41" s="572"/>
      <c r="BDS41" s="572"/>
      <c r="BDT41" s="572"/>
      <c r="BDU41" s="572"/>
      <c r="BDV41" s="572"/>
      <c r="BDW41" s="572"/>
      <c r="BDX41" s="572"/>
      <c r="BDY41" s="572"/>
      <c r="BDZ41" s="572"/>
      <c r="BEA41" s="572"/>
      <c r="BEB41" s="572"/>
      <c r="BEC41" s="572"/>
      <c r="BED41" s="572"/>
      <c r="BEE41" s="572"/>
      <c r="BEF41" s="572"/>
      <c r="BEG41" s="572"/>
      <c r="BEH41" s="572"/>
      <c r="BEI41" s="572"/>
      <c r="BEJ41" s="572"/>
      <c r="BEK41" s="572"/>
      <c r="BEL41" s="572"/>
      <c r="BEM41" s="572"/>
      <c r="BEN41" s="572"/>
      <c r="BEO41" s="572"/>
      <c r="BEP41" s="572"/>
      <c r="BEQ41" s="572"/>
      <c r="BER41" s="572"/>
      <c r="BES41" s="572"/>
      <c r="BET41" s="572"/>
      <c r="BEU41" s="572"/>
      <c r="BEV41" s="572"/>
      <c r="BEW41" s="572"/>
      <c r="BEX41" s="572"/>
      <c r="BEY41" s="572"/>
      <c r="BEZ41" s="572"/>
      <c r="BFA41" s="572"/>
      <c r="BFB41" s="572"/>
      <c r="BFC41" s="572"/>
      <c r="BFD41" s="572"/>
      <c r="BFE41" s="572"/>
      <c r="BFF41" s="572"/>
      <c r="BFG41" s="572"/>
      <c r="BFH41" s="572"/>
      <c r="BFI41" s="572"/>
      <c r="BFJ41" s="572"/>
      <c r="BFK41" s="572"/>
      <c r="BFL41" s="572"/>
      <c r="BFM41" s="572"/>
      <c r="BFN41" s="572"/>
      <c r="BFO41" s="572"/>
      <c r="BFP41" s="572"/>
      <c r="BFQ41" s="572"/>
      <c r="BFR41" s="572"/>
      <c r="BFS41" s="572"/>
      <c r="BFT41" s="572"/>
      <c r="BFU41" s="572"/>
      <c r="BFV41" s="572"/>
      <c r="BFW41" s="572"/>
      <c r="BFX41" s="572"/>
      <c r="BFY41" s="572"/>
      <c r="BFZ41" s="572"/>
      <c r="BGA41" s="572"/>
      <c r="BGB41" s="572"/>
      <c r="BGC41" s="572"/>
      <c r="BGD41" s="572"/>
      <c r="BGE41" s="572"/>
      <c r="BGF41" s="572"/>
      <c r="BGG41" s="572"/>
      <c r="BGH41" s="572"/>
      <c r="BGI41" s="572"/>
      <c r="BGJ41" s="572"/>
      <c r="BGK41" s="572"/>
      <c r="BGL41" s="572"/>
      <c r="BGM41" s="572"/>
      <c r="BGN41" s="572"/>
      <c r="BGO41" s="572"/>
      <c r="BGP41" s="572"/>
      <c r="BGQ41" s="572"/>
      <c r="BGR41" s="572"/>
      <c r="BGS41" s="572"/>
      <c r="BGT41" s="572"/>
      <c r="BGU41" s="572"/>
      <c r="BGV41" s="572"/>
      <c r="BGW41" s="572"/>
      <c r="BGX41" s="572"/>
      <c r="BGY41" s="572"/>
      <c r="BGZ41" s="572"/>
      <c r="BHA41" s="572"/>
      <c r="BHB41" s="572"/>
      <c r="BHC41" s="572"/>
      <c r="BHD41" s="572"/>
      <c r="BHE41" s="572"/>
      <c r="BHF41" s="572"/>
      <c r="BHG41" s="572"/>
      <c r="BHH41" s="572"/>
      <c r="BHI41" s="572"/>
      <c r="BHJ41" s="572"/>
      <c r="BHK41" s="572"/>
      <c r="BHL41" s="572"/>
      <c r="BHM41" s="572"/>
      <c r="BHN41" s="572"/>
      <c r="BHO41" s="572"/>
      <c r="BHP41" s="572"/>
      <c r="BHQ41" s="572"/>
      <c r="BHR41" s="572"/>
      <c r="BHS41" s="572"/>
      <c r="BHT41" s="572"/>
      <c r="BHU41" s="572"/>
      <c r="BHV41" s="572"/>
      <c r="BHW41" s="572"/>
      <c r="BHX41" s="572"/>
      <c r="BHY41" s="572"/>
      <c r="BHZ41" s="572"/>
      <c r="BIA41" s="572"/>
      <c r="BIB41" s="572"/>
      <c r="BIC41" s="572"/>
      <c r="BID41" s="572"/>
      <c r="BIE41" s="572"/>
      <c r="BIF41" s="572"/>
      <c r="BIG41" s="572"/>
      <c r="BIH41" s="572"/>
      <c r="BII41" s="572"/>
      <c r="BIJ41" s="572"/>
      <c r="BIK41" s="572"/>
      <c r="BIL41" s="572"/>
      <c r="BIM41" s="572"/>
      <c r="BIN41" s="572"/>
      <c r="BIO41" s="572"/>
      <c r="BIP41" s="572"/>
      <c r="BIQ41" s="572"/>
      <c r="BIR41" s="572"/>
      <c r="BIS41" s="572"/>
      <c r="BIT41" s="572"/>
      <c r="BIU41" s="572"/>
      <c r="BIV41" s="572"/>
      <c r="BIW41" s="572"/>
      <c r="BIX41" s="572"/>
      <c r="BIY41" s="572"/>
      <c r="BIZ41" s="572"/>
      <c r="BJA41" s="572"/>
      <c r="BJB41" s="572"/>
      <c r="BJC41" s="572"/>
      <c r="BJD41" s="572"/>
      <c r="BJE41" s="572"/>
      <c r="BJF41" s="572"/>
      <c r="BJG41" s="572"/>
      <c r="BJH41" s="572"/>
      <c r="BJI41" s="572"/>
      <c r="BJJ41" s="572"/>
      <c r="BJK41" s="572"/>
      <c r="BJL41" s="572"/>
      <c r="BJM41" s="572"/>
      <c r="BJN41" s="572"/>
      <c r="BJO41" s="572"/>
      <c r="BJP41" s="572"/>
      <c r="BJQ41" s="572"/>
      <c r="BJR41" s="572"/>
      <c r="BJS41" s="572"/>
      <c r="BJT41" s="572"/>
      <c r="BJU41" s="572"/>
      <c r="BJV41" s="572"/>
      <c r="BJW41" s="572"/>
      <c r="BJX41" s="572"/>
      <c r="BJY41" s="572"/>
      <c r="BJZ41" s="572"/>
      <c r="BKA41" s="572"/>
      <c r="BKB41" s="572"/>
      <c r="BKC41" s="572"/>
      <c r="BKD41" s="572"/>
      <c r="BKE41" s="572"/>
      <c r="BKF41" s="572"/>
      <c r="BKG41" s="572"/>
      <c r="BKH41" s="572"/>
      <c r="BKI41" s="572"/>
      <c r="BKJ41" s="572"/>
      <c r="BKK41" s="572"/>
      <c r="BKL41" s="572"/>
      <c r="BKM41" s="572"/>
      <c r="BKN41" s="572"/>
      <c r="BKO41" s="572"/>
      <c r="BKP41" s="572"/>
      <c r="BKQ41" s="572"/>
      <c r="BKR41" s="572"/>
      <c r="BKS41" s="572"/>
      <c r="BKT41" s="572"/>
      <c r="BKU41" s="572"/>
      <c r="BKV41" s="572"/>
      <c r="BKW41" s="572"/>
      <c r="BKX41" s="572"/>
      <c r="BKY41" s="572"/>
      <c r="BKZ41" s="572"/>
      <c r="BLA41" s="572"/>
      <c r="BLB41" s="572"/>
      <c r="BLC41" s="572"/>
      <c r="BLD41" s="572"/>
      <c r="BLE41" s="572"/>
      <c r="BLF41" s="572"/>
      <c r="BLG41" s="572"/>
      <c r="BLH41" s="572"/>
      <c r="BLI41" s="572"/>
      <c r="BLJ41" s="572"/>
      <c r="BLK41" s="572"/>
      <c r="BLL41" s="572"/>
      <c r="BLM41" s="572"/>
      <c r="BLN41" s="572"/>
      <c r="BLO41" s="572"/>
      <c r="BLP41" s="572"/>
      <c r="BLQ41" s="572"/>
      <c r="BLR41" s="572"/>
      <c r="BLS41" s="572"/>
      <c r="BLT41" s="572"/>
      <c r="BLU41" s="572"/>
      <c r="BLV41" s="572"/>
      <c r="BLW41" s="572"/>
      <c r="BLX41" s="572"/>
      <c r="BLY41" s="572"/>
      <c r="BLZ41" s="572"/>
      <c r="BMA41" s="572"/>
      <c r="BMB41" s="572"/>
      <c r="BMC41" s="572"/>
      <c r="BMD41" s="572"/>
      <c r="BME41" s="572"/>
      <c r="BMF41" s="572"/>
      <c r="BMG41" s="572"/>
      <c r="BMH41" s="572"/>
      <c r="BMI41" s="572"/>
      <c r="BMJ41" s="572"/>
      <c r="BMK41" s="572"/>
      <c r="BML41" s="572"/>
      <c r="BMM41" s="572"/>
      <c r="BMN41" s="572"/>
      <c r="BMO41" s="572"/>
      <c r="BMP41" s="572"/>
      <c r="BMQ41" s="572"/>
      <c r="BMR41" s="572"/>
      <c r="BMS41" s="572"/>
      <c r="BMT41" s="572"/>
      <c r="BMU41" s="572"/>
      <c r="BMV41" s="572"/>
      <c r="BMW41" s="572"/>
      <c r="BMX41" s="572"/>
      <c r="BMY41" s="572"/>
      <c r="BMZ41" s="572"/>
      <c r="BNA41" s="572"/>
      <c r="BNB41" s="572"/>
      <c r="BNC41" s="572"/>
      <c r="BND41" s="572"/>
      <c r="BNE41" s="572"/>
      <c r="BNF41" s="572"/>
      <c r="BNG41" s="572"/>
      <c r="BNH41" s="572"/>
      <c r="BNI41" s="572"/>
      <c r="BNJ41" s="572"/>
      <c r="BNK41" s="572"/>
      <c r="BNL41" s="572"/>
      <c r="BNM41" s="572"/>
      <c r="BNN41" s="572"/>
      <c r="BNO41" s="572"/>
      <c r="BNP41" s="572"/>
      <c r="BNQ41" s="572"/>
      <c r="BNR41" s="572"/>
      <c r="BNS41" s="572"/>
      <c r="BNT41" s="572"/>
      <c r="BNU41" s="572"/>
      <c r="BNV41" s="572"/>
      <c r="BNW41" s="572"/>
      <c r="BNX41" s="572"/>
      <c r="BNY41" s="572"/>
      <c r="BNZ41" s="572"/>
      <c r="BOA41" s="572"/>
      <c r="BOB41" s="572"/>
      <c r="BOC41" s="572"/>
      <c r="BOD41" s="572"/>
      <c r="BOE41" s="572"/>
      <c r="BOF41" s="572"/>
      <c r="BOG41" s="572"/>
      <c r="BOH41" s="572"/>
      <c r="BOI41" s="572"/>
      <c r="BOJ41" s="572"/>
      <c r="BOK41" s="572"/>
      <c r="BOL41" s="572"/>
      <c r="BOM41" s="572"/>
      <c r="BON41" s="572"/>
      <c r="BOO41" s="572"/>
      <c r="BOP41" s="572"/>
      <c r="BOQ41" s="572"/>
      <c r="BOR41" s="572"/>
      <c r="BOS41" s="572"/>
      <c r="BOT41" s="572"/>
      <c r="BOU41" s="572"/>
      <c r="BOV41" s="572"/>
      <c r="BOW41" s="572"/>
      <c r="BOX41" s="572"/>
      <c r="BOY41" s="572"/>
      <c r="BOZ41" s="572"/>
      <c r="BPA41" s="572"/>
      <c r="BPB41" s="572"/>
      <c r="BPC41" s="572"/>
      <c r="BPD41" s="572"/>
      <c r="BPE41" s="572"/>
      <c r="BPF41" s="572"/>
      <c r="BPG41" s="572"/>
      <c r="BPH41" s="572"/>
      <c r="BPI41" s="572"/>
      <c r="BPJ41" s="572"/>
      <c r="BPK41" s="572"/>
      <c r="BPL41" s="572"/>
      <c r="BPM41" s="572"/>
      <c r="BPN41" s="572"/>
      <c r="BPO41" s="572"/>
      <c r="BPP41" s="572"/>
      <c r="BPQ41" s="572"/>
      <c r="BPR41" s="572"/>
      <c r="BPS41" s="572"/>
      <c r="BPT41" s="572"/>
      <c r="BPU41" s="572"/>
      <c r="BPV41" s="572"/>
      <c r="BPW41" s="572"/>
      <c r="BPX41" s="572"/>
      <c r="BPY41" s="572"/>
      <c r="BPZ41" s="572"/>
      <c r="BQA41" s="572"/>
      <c r="BQB41" s="572"/>
      <c r="BQC41" s="572"/>
      <c r="BQD41" s="572"/>
      <c r="BQE41" s="572"/>
      <c r="BQF41" s="572"/>
      <c r="BQG41" s="572"/>
      <c r="BQH41" s="572"/>
      <c r="BQI41" s="572"/>
      <c r="BQJ41" s="572"/>
      <c r="BQK41" s="572"/>
      <c r="BQL41" s="572"/>
      <c r="BQM41" s="572"/>
      <c r="BQN41" s="572"/>
      <c r="BQO41" s="572"/>
      <c r="BQP41" s="572"/>
      <c r="BQQ41" s="572"/>
      <c r="BQR41" s="572"/>
      <c r="BQS41" s="572"/>
      <c r="BQT41" s="572"/>
      <c r="BQU41" s="572"/>
      <c r="BQV41" s="572"/>
      <c r="BQW41" s="572"/>
      <c r="BQX41" s="572"/>
      <c r="BQY41" s="572"/>
      <c r="BQZ41" s="572"/>
      <c r="BRA41" s="572"/>
      <c r="BRB41" s="572"/>
      <c r="BRC41" s="572"/>
      <c r="BRD41" s="572"/>
      <c r="BRE41" s="572"/>
      <c r="BRF41" s="572"/>
      <c r="BRG41" s="572"/>
      <c r="BRH41" s="572"/>
      <c r="BRI41" s="572"/>
      <c r="BRJ41" s="572"/>
      <c r="BRK41" s="572"/>
      <c r="BRL41" s="572"/>
      <c r="BRM41" s="572"/>
      <c r="BRN41" s="572"/>
      <c r="BRO41" s="572"/>
      <c r="BRP41" s="572"/>
      <c r="BRQ41" s="572"/>
      <c r="BRR41" s="572"/>
      <c r="BRS41" s="572"/>
      <c r="BRT41" s="572"/>
      <c r="BRU41" s="572"/>
      <c r="BRV41" s="572"/>
      <c r="BRW41" s="572"/>
      <c r="BRX41" s="572"/>
      <c r="BRY41" s="572"/>
      <c r="BRZ41" s="572"/>
      <c r="BSA41" s="572"/>
      <c r="BSB41" s="572"/>
      <c r="BSC41" s="572"/>
      <c r="BSD41" s="572"/>
      <c r="BSE41" s="572"/>
      <c r="BSF41" s="572"/>
      <c r="BSG41" s="572"/>
      <c r="BSH41" s="572"/>
      <c r="BSI41" s="572"/>
      <c r="BSJ41" s="572"/>
      <c r="BSK41" s="572"/>
      <c r="BSL41" s="572"/>
      <c r="BSM41" s="572"/>
      <c r="BSN41" s="572"/>
      <c r="BSO41" s="572"/>
      <c r="BSP41" s="572"/>
      <c r="BSQ41" s="572"/>
      <c r="BSR41" s="572"/>
      <c r="BSS41" s="572"/>
      <c r="BST41" s="572"/>
      <c r="BSU41" s="572"/>
      <c r="BSV41" s="572"/>
      <c r="BSW41" s="572"/>
      <c r="BSX41" s="572"/>
      <c r="BSY41" s="572"/>
      <c r="BSZ41" s="572"/>
      <c r="BTA41" s="572"/>
      <c r="BTB41" s="572"/>
      <c r="BTC41" s="572"/>
      <c r="BTD41" s="572"/>
      <c r="BTE41" s="572"/>
      <c r="BTF41" s="572"/>
      <c r="BTG41" s="572"/>
      <c r="BTH41" s="572"/>
      <c r="BTI41" s="572"/>
      <c r="BTJ41" s="572"/>
      <c r="BTK41" s="572"/>
      <c r="BTL41" s="572"/>
      <c r="BTM41" s="572"/>
      <c r="BTN41" s="572"/>
      <c r="BTO41" s="572"/>
      <c r="BTP41" s="572"/>
      <c r="BTQ41" s="572"/>
      <c r="BTR41" s="572"/>
      <c r="BTS41" s="572"/>
      <c r="BTT41" s="572"/>
      <c r="BTU41" s="572"/>
      <c r="BTV41" s="572"/>
      <c r="BTW41" s="572"/>
      <c r="BTX41" s="572"/>
      <c r="BTY41" s="572"/>
      <c r="BTZ41" s="572"/>
      <c r="BUA41" s="572"/>
      <c r="BUB41" s="572"/>
      <c r="BUC41" s="572"/>
      <c r="BUD41" s="572"/>
      <c r="BUE41" s="572"/>
      <c r="BUF41" s="572"/>
      <c r="BUG41" s="572"/>
      <c r="BUH41" s="572"/>
      <c r="BUI41" s="572"/>
      <c r="BUJ41" s="572"/>
      <c r="BUK41" s="572"/>
      <c r="BUL41" s="572"/>
      <c r="BUM41" s="572"/>
      <c r="BUN41" s="572"/>
      <c r="BUO41" s="572"/>
      <c r="BUP41" s="572"/>
      <c r="BUQ41" s="572"/>
      <c r="BUR41" s="572"/>
      <c r="BUS41" s="572"/>
      <c r="BUT41" s="572"/>
      <c r="BUU41" s="572"/>
      <c r="BUV41" s="572"/>
      <c r="BUW41" s="572"/>
      <c r="BUX41" s="572"/>
      <c r="BUY41" s="572"/>
      <c r="BUZ41" s="572"/>
      <c r="BVA41" s="572"/>
      <c r="BVB41" s="572"/>
      <c r="BVC41" s="572"/>
      <c r="BVD41" s="572"/>
      <c r="BVE41" s="572"/>
      <c r="BVF41" s="572"/>
      <c r="BVG41" s="572"/>
      <c r="BVH41" s="572"/>
      <c r="BVI41" s="572"/>
      <c r="BVJ41" s="572"/>
      <c r="BVK41" s="572"/>
      <c r="BVL41" s="572"/>
      <c r="BVM41" s="572"/>
      <c r="BVN41" s="572"/>
      <c r="BVO41" s="572"/>
      <c r="BVP41" s="572"/>
      <c r="BVQ41" s="572"/>
      <c r="BVR41" s="572"/>
      <c r="BVS41" s="572"/>
      <c r="BVT41" s="572"/>
      <c r="BVU41" s="572"/>
      <c r="BVV41" s="572"/>
      <c r="BVW41" s="572"/>
      <c r="BVX41" s="572"/>
      <c r="BVY41" s="572"/>
      <c r="BVZ41" s="572"/>
      <c r="BWA41" s="572"/>
      <c r="BWB41" s="572"/>
      <c r="BWC41" s="572"/>
      <c r="BWD41" s="572"/>
      <c r="BWE41" s="572"/>
      <c r="BWF41" s="572"/>
      <c r="BWG41" s="572"/>
      <c r="BWH41" s="572"/>
      <c r="BWI41" s="572"/>
      <c r="BWJ41" s="572"/>
      <c r="BWK41" s="572"/>
      <c r="BWL41" s="572"/>
      <c r="BWM41" s="572"/>
      <c r="BWN41" s="572"/>
      <c r="BWO41" s="572"/>
      <c r="BWP41" s="572"/>
      <c r="BWQ41" s="572"/>
      <c r="BWR41" s="572"/>
      <c r="BWS41" s="572"/>
      <c r="BWT41" s="572"/>
      <c r="BWU41" s="572"/>
      <c r="BWV41" s="572"/>
      <c r="BWW41" s="572"/>
      <c r="BWX41" s="572"/>
      <c r="BWY41" s="572"/>
      <c r="BWZ41" s="572"/>
      <c r="BXA41" s="572"/>
      <c r="BXB41" s="572"/>
      <c r="BXC41" s="572"/>
      <c r="BXD41" s="572"/>
      <c r="BXE41" s="572"/>
      <c r="BXF41" s="572"/>
      <c r="BXG41" s="572"/>
      <c r="BXH41" s="572"/>
      <c r="BXI41" s="572"/>
      <c r="BXJ41" s="572"/>
      <c r="BXK41" s="572"/>
      <c r="BXL41" s="572"/>
      <c r="BXM41" s="572"/>
      <c r="BXN41" s="572"/>
      <c r="BXO41" s="572"/>
      <c r="BXP41" s="572"/>
      <c r="BXQ41" s="572"/>
      <c r="BXR41" s="572"/>
      <c r="BXS41" s="572"/>
      <c r="BXT41" s="572"/>
      <c r="BXU41" s="572"/>
      <c r="BXV41" s="572"/>
      <c r="BXW41" s="572"/>
      <c r="BXX41" s="572"/>
      <c r="BXY41" s="572"/>
      <c r="BXZ41" s="572"/>
      <c r="BYA41" s="572"/>
      <c r="BYB41" s="572"/>
      <c r="BYC41" s="572"/>
      <c r="BYD41" s="572"/>
      <c r="BYE41" s="572"/>
      <c r="BYF41" s="572"/>
      <c r="BYG41" s="572"/>
      <c r="BYH41" s="572"/>
      <c r="BYI41" s="572"/>
      <c r="BYJ41" s="572"/>
      <c r="BYK41" s="572"/>
      <c r="BYL41" s="572"/>
      <c r="BYM41" s="572"/>
      <c r="BYN41" s="572"/>
      <c r="BYO41" s="572"/>
      <c r="BYP41" s="572"/>
      <c r="BYQ41" s="572"/>
      <c r="BYR41" s="572"/>
      <c r="BYS41" s="572"/>
      <c r="BYT41" s="572"/>
      <c r="BYU41" s="572"/>
      <c r="BYV41" s="572"/>
      <c r="BYW41" s="572"/>
      <c r="BYX41" s="572"/>
      <c r="BYY41" s="572"/>
      <c r="BYZ41" s="572"/>
      <c r="BZA41" s="572"/>
      <c r="BZB41" s="572"/>
      <c r="BZC41" s="572"/>
      <c r="BZD41" s="572"/>
      <c r="BZE41" s="572"/>
      <c r="BZF41" s="572"/>
      <c r="BZG41" s="572"/>
      <c r="BZH41" s="572"/>
      <c r="BZI41" s="572"/>
      <c r="BZJ41" s="572"/>
      <c r="BZK41" s="572"/>
      <c r="BZL41" s="572"/>
      <c r="BZM41" s="572"/>
      <c r="BZN41" s="572"/>
      <c r="BZO41" s="572"/>
      <c r="BZP41" s="572"/>
      <c r="BZQ41" s="572"/>
      <c r="BZR41" s="572"/>
      <c r="BZS41" s="572"/>
      <c r="BZT41" s="572"/>
      <c r="BZU41" s="572"/>
      <c r="BZV41" s="572"/>
      <c r="BZW41" s="572"/>
      <c r="BZX41" s="572"/>
      <c r="BZY41" s="572"/>
      <c r="BZZ41" s="572"/>
      <c r="CAA41" s="572"/>
      <c r="CAB41" s="572"/>
      <c r="CAC41" s="572"/>
      <c r="CAD41" s="572"/>
      <c r="CAE41" s="572"/>
      <c r="CAF41" s="572"/>
      <c r="CAG41" s="572"/>
      <c r="CAH41" s="572"/>
      <c r="CAI41" s="572"/>
      <c r="CAJ41" s="572"/>
      <c r="CAK41" s="572"/>
      <c r="CAL41" s="572"/>
      <c r="CAM41" s="572"/>
      <c r="CAN41" s="572"/>
      <c r="CAO41" s="572"/>
      <c r="CAP41" s="572"/>
      <c r="CAQ41" s="572"/>
      <c r="CAR41" s="572"/>
      <c r="CAS41" s="572"/>
      <c r="CAT41" s="572"/>
      <c r="CAU41" s="572"/>
      <c r="CAV41" s="572"/>
      <c r="CAW41" s="572"/>
      <c r="CAX41" s="572"/>
      <c r="CAY41" s="572"/>
      <c r="CAZ41" s="572"/>
      <c r="CBA41" s="572"/>
      <c r="CBB41" s="572"/>
      <c r="CBC41" s="572"/>
      <c r="CBD41" s="572"/>
      <c r="CBE41" s="572"/>
      <c r="CBF41" s="572"/>
      <c r="CBG41" s="572"/>
      <c r="CBH41" s="572"/>
      <c r="CBI41" s="572"/>
      <c r="CBJ41" s="572"/>
      <c r="CBK41" s="572"/>
      <c r="CBL41" s="572"/>
      <c r="CBM41" s="572"/>
      <c r="CBN41" s="572"/>
      <c r="CBO41" s="572"/>
      <c r="CBP41" s="572"/>
      <c r="CBQ41" s="572"/>
      <c r="CBR41" s="572"/>
      <c r="CBS41" s="572"/>
      <c r="CBT41" s="572"/>
      <c r="CBU41" s="572"/>
      <c r="CBV41" s="572"/>
      <c r="CBW41" s="572"/>
      <c r="CBX41" s="572"/>
      <c r="CBY41" s="572"/>
      <c r="CBZ41" s="572"/>
      <c r="CCA41" s="572"/>
      <c r="CCB41" s="572"/>
      <c r="CCC41" s="572"/>
      <c r="CCD41" s="572"/>
      <c r="CCE41" s="572"/>
      <c r="CCF41" s="572"/>
      <c r="CCG41" s="572"/>
      <c r="CCH41" s="572"/>
      <c r="CCI41" s="572"/>
      <c r="CCJ41" s="572"/>
      <c r="CCK41" s="572"/>
      <c r="CCL41" s="572"/>
      <c r="CCM41" s="572"/>
      <c r="CCN41" s="572"/>
      <c r="CCO41" s="572"/>
      <c r="CCP41" s="572"/>
      <c r="CCQ41" s="572"/>
      <c r="CCR41" s="572"/>
      <c r="CCS41" s="572"/>
      <c r="CCT41" s="572"/>
      <c r="CCU41" s="572"/>
      <c r="CCV41" s="572"/>
      <c r="CCW41" s="572"/>
      <c r="CCX41" s="572"/>
      <c r="CCY41" s="572"/>
      <c r="CCZ41" s="572"/>
      <c r="CDA41" s="572"/>
      <c r="CDB41" s="572"/>
      <c r="CDC41" s="572"/>
      <c r="CDD41" s="572"/>
      <c r="CDE41" s="572"/>
      <c r="CDF41" s="572"/>
      <c r="CDG41" s="572"/>
      <c r="CDH41" s="572"/>
      <c r="CDI41" s="572"/>
      <c r="CDJ41" s="572"/>
      <c r="CDK41" s="572"/>
      <c r="CDL41" s="572"/>
      <c r="CDM41" s="572"/>
      <c r="CDN41" s="572"/>
      <c r="CDO41" s="572"/>
      <c r="CDP41" s="572"/>
      <c r="CDQ41" s="572"/>
      <c r="CDR41" s="572"/>
      <c r="CDS41" s="572"/>
      <c r="CDT41" s="572"/>
      <c r="CDU41" s="572"/>
      <c r="CDV41" s="572"/>
      <c r="CDW41" s="572"/>
      <c r="CDX41" s="572"/>
      <c r="CDY41" s="572"/>
      <c r="CDZ41" s="572"/>
      <c r="CEA41" s="572"/>
      <c r="CEB41" s="572"/>
      <c r="CEC41" s="572"/>
      <c r="CED41" s="572"/>
      <c r="CEE41" s="572"/>
      <c r="CEF41" s="572"/>
      <c r="CEG41" s="572"/>
      <c r="CEH41" s="572"/>
      <c r="CEI41" s="572"/>
      <c r="CEJ41" s="572"/>
      <c r="CEK41" s="572"/>
      <c r="CEL41" s="572"/>
      <c r="CEM41" s="572"/>
      <c r="CEN41" s="572"/>
      <c r="CEO41" s="572"/>
      <c r="CEP41" s="572"/>
      <c r="CEQ41" s="572"/>
      <c r="CER41" s="572"/>
      <c r="CES41" s="572"/>
      <c r="CET41" s="572"/>
      <c r="CEU41" s="572"/>
      <c r="CEV41" s="572"/>
      <c r="CEW41" s="572"/>
      <c r="CEX41" s="572"/>
      <c r="CEY41" s="572"/>
      <c r="CEZ41" s="572"/>
      <c r="CFA41" s="572"/>
      <c r="CFB41" s="572"/>
      <c r="CFC41" s="572"/>
      <c r="CFD41" s="572"/>
      <c r="CFE41" s="572"/>
      <c r="CFF41" s="572"/>
      <c r="CFG41" s="572"/>
      <c r="CFH41" s="572"/>
      <c r="CFI41" s="572"/>
      <c r="CFJ41" s="572"/>
      <c r="CFK41" s="572"/>
      <c r="CFL41" s="572"/>
      <c r="CFM41" s="572"/>
      <c r="CFN41" s="572"/>
      <c r="CFO41" s="572"/>
      <c r="CFP41" s="572"/>
      <c r="CFQ41" s="572"/>
      <c r="CFR41" s="572"/>
      <c r="CFS41" s="572"/>
      <c r="CFT41" s="572"/>
      <c r="CFU41" s="572"/>
      <c r="CFV41" s="572"/>
      <c r="CFW41" s="572"/>
      <c r="CFX41" s="572"/>
      <c r="CFY41" s="572"/>
      <c r="CFZ41" s="572"/>
      <c r="CGA41" s="572"/>
      <c r="CGB41" s="572"/>
      <c r="CGC41" s="572"/>
      <c r="CGD41" s="572"/>
      <c r="CGE41" s="572"/>
      <c r="CGF41" s="572"/>
      <c r="CGG41" s="572"/>
      <c r="CGH41" s="572"/>
      <c r="CGI41" s="572"/>
      <c r="CGJ41" s="572"/>
      <c r="CGK41" s="572"/>
      <c r="CGL41" s="572"/>
      <c r="CGM41" s="572"/>
      <c r="CGN41" s="572"/>
      <c r="CGO41" s="572"/>
      <c r="CGP41" s="572"/>
      <c r="CGQ41" s="572"/>
      <c r="CGR41" s="572"/>
      <c r="CGS41" s="572"/>
      <c r="CGT41" s="572"/>
      <c r="CGU41" s="572"/>
      <c r="CGV41" s="572"/>
      <c r="CGW41" s="572"/>
      <c r="CGX41" s="572"/>
      <c r="CGY41" s="572"/>
      <c r="CGZ41" s="572"/>
      <c r="CHA41" s="572"/>
      <c r="CHB41" s="572"/>
      <c r="CHC41" s="572"/>
      <c r="CHD41" s="572"/>
      <c r="CHE41" s="572"/>
      <c r="CHF41" s="572"/>
      <c r="CHG41" s="572"/>
      <c r="CHH41" s="572"/>
      <c r="CHI41" s="572"/>
      <c r="CHJ41" s="572"/>
      <c r="CHK41" s="572"/>
      <c r="CHL41" s="572"/>
      <c r="CHM41" s="572"/>
      <c r="CHN41" s="572"/>
      <c r="CHO41" s="572"/>
      <c r="CHP41" s="572"/>
      <c r="CHQ41" s="572"/>
      <c r="CHR41" s="572"/>
      <c r="CHS41" s="572"/>
      <c r="CHT41" s="572"/>
      <c r="CHU41" s="572"/>
      <c r="CHV41" s="572"/>
      <c r="CHW41" s="572"/>
      <c r="CHX41" s="572"/>
      <c r="CHY41" s="572"/>
      <c r="CHZ41" s="572"/>
      <c r="CIA41" s="572"/>
      <c r="CIB41" s="572"/>
      <c r="CIC41" s="572"/>
      <c r="CID41" s="572"/>
      <c r="CIE41" s="572"/>
      <c r="CIF41" s="572"/>
      <c r="CIG41" s="572"/>
      <c r="CIH41" s="572"/>
      <c r="CII41" s="572"/>
      <c r="CIJ41" s="572"/>
      <c r="CIK41" s="572"/>
      <c r="CIL41" s="572"/>
      <c r="CIM41" s="572"/>
      <c r="CIN41" s="572"/>
      <c r="CIO41" s="572"/>
      <c r="CIP41" s="572"/>
      <c r="CIQ41" s="572"/>
      <c r="CIR41" s="572"/>
      <c r="CIS41" s="572"/>
      <c r="CIT41" s="572"/>
      <c r="CIU41" s="572"/>
      <c r="CIV41" s="572"/>
      <c r="CIW41" s="572"/>
      <c r="CIX41" s="572"/>
      <c r="CIY41" s="572"/>
      <c r="CIZ41" s="572"/>
      <c r="CJA41" s="572"/>
      <c r="CJB41" s="572"/>
      <c r="CJC41" s="572"/>
      <c r="CJD41" s="572"/>
      <c r="CJE41" s="572"/>
      <c r="CJF41" s="572"/>
      <c r="CJG41" s="572"/>
      <c r="CJH41" s="572"/>
      <c r="CJI41" s="572"/>
      <c r="CJJ41" s="572"/>
      <c r="CJK41" s="572"/>
      <c r="CJL41" s="572"/>
      <c r="CJM41" s="572"/>
      <c r="CJN41" s="572"/>
      <c r="CJO41" s="572"/>
      <c r="CJP41" s="572"/>
      <c r="CJQ41" s="572"/>
      <c r="CJR41" s="572"/>
      <c r="CJS41" s="572"/>
      <c r="CJT41" s="572"/>
      <c r="CJU41" s="572"/>
      <c r="CJV41" s="572"/>
      <c r="CJW41" s="572"/>
      <c r="CJX41" s="572"/>
      <c r="CJY41" s="572"/>
      <c r="CJZ41" s="572"/>
      <c r="CKA41" s="572"/>
      <c r="CKB41" s="572"/>
      <c r="CKC41" s="572"/>
      <c r="CKD41" s="572"/>
      <c r="CKE41" s="572"/>
      <c r="CKF41" s="572"/>
      <c r="CKG41" s="572"/>
      <c r="CKH41" s="572"/>
      <c r="CKI41" s="572"/>
      <c r="CKJ41" s="572"/>
      <c r="CKK41" s="572"/>
      <c r="CKL41" s="572"/>
      <c r="CKM41" s="572"/>
      <c r="CKN41" s="572"/>
      <c r="CKO41" s="572"/>
      <c r="CKP41" s="572"/>
      <c r="CKQ41" s="572"/>
      <c r="CKR41" s="572"/>
      <c r="CKS41" s="572"/>
      <c r="CKT41" s="572"/>
      <c r="CKU41" s="572"/>
      <c r="CKV41" s="572"/>
      <c r="CKW41" s="572"/>
      <c r="CKX41" s="572"/>
      <c r="CKY41" s="572"/>
      <c r="CKZ41" s="572"/>
      <c r="CLA41" s="572"/>
      <c r="CLB41" s="572"/>
      <c r="CLC41" s="572"/>
      <c r="CLD41" s="572"/>
      <c r="CLE41" s="572"/>
      <c r="CLF41" s="572"/>
      <c r="CLG41" s="572"/>
      <c r="CLH41" s="572"/>
      <c r="CLI41" s="572"/>
      <c r="CLJ41" s="572"/>
      <c r="CLK41" s="572"/>
      <c r="CLL41" s="572"/>
      <c r="CLM41" s="572"/>
      <c r="CLN41" s="572"/>
      <c r="CLO41" s="572"/>
      <c r="CLP41" s="572"/>
      <c r="CLQ41" s="572"/>
      <c r="CLR41" s="572"/>
      <c r="CLS41" s="572"/>
      <c r="CLT41" s="572"/>
      <c r="CLU41" s="572"/>
      <c r="CLV41" s="572"/>
      <c r="CLW41" s="572"/>
      <c r="CLX41" s="572"/>
      <c r="CLY41" s="572"/>
      <c r="CLZ41" s="572"/>
      <c r="CMA41" s="572"/>
      <c r="CMB41" s="572"/>
      <c r="CMC41" s="572"/>
      <c r="CMD41" s="572"/>
      <c r="CME41" s="572"/>
      <c r="CMF41" s="572"/>
      <c r="CMG41" s="572"/>
      <c r="CMH41" s="572"/>
      <c r="CMI41" s="572"/>
      <c r="CMJ41" s="572"/>
      <c r="CMK41" s="572"/>
      <c r="CML41" s="572"/>
      <c r="CMM41" s="572"/>
      <c r="CMN41" s="572"/>
      <c r="CMO41" s="572"/>
      <c r="CMP41" s="572"/>
      <c r="CMQ41" s="572"/>
      <c r="CMR41" s="572"/>
      <c r="CMS41" s="572"/>
      <c r="CMT41" s="572"/>
      <c r="CMU41" s="572"/>
      <c r="CMV41" s="572"/>
      <c r="CMW41" s="572"/>
      <c r="CMX41" s="572"/>
      <c r="CMY41" s="572"/>
      <c r="CMZ41" s="572"/>
      <c r="CNA41" s="572"/>
      <c r="CNB41" s="572"/>
      <c r="CNC41" s="572"/>
      <c r="CND41" s="572"/>
      <c r="CNE41" s="572"/>
      <c r="CNF41" s="572"/>
      <c r="CNG41" s="572"/>
      <c r="CNH41" s="572"/>
      <c r="CNI41" s="572"/>
      <c r="CNJ41" s="572"/>
      <c r="CNK41" s="572"/>
      <c r="CNL41" s="572"/>
      <c r="CNM41" s="572"/>
      <c r="CNN41" s="572"/>
      <c r="CNO41" s="572"/>
      <c r="CNP41" s="572"/>
      <c r="CNQ41" s="572"/>
      <c r="CNR41" s="572"/>
      <c r="CNS41" s="572"/>
      <c r="CNT41" s="572"/>
      <c r="CNU41" s="572"/>
      <c r="CNV41" s="572"/>
      <c r="CNW41" s="572"/>
      <c r="CNX41" s="572"/>
      <c r="CNY41" s="572"/>
      <c r="CNZ41" s="572"/>
      <c r="COA41" s="572"/>
      <c r="COB41" s="572"/>
      <c r="COC41" s="572"/>
      <c r="COD41" s="572"/>
      <c r="COE41" s="572"/>
      <c r="COF41" s="572"/>
      <c r="COG41" s="572"/>
      <c r="COH41" s="572"/>
      <c r="COI41" s="572"/>
      <c r="COJ41" s="572"/>
      <c r="COK41" s="572"/>
      <c r="COL41" s="572"/>
      <c r="COM41" s="572"/>
      <c r="CON41" s="572"/>
      <c r="COO41" s="572"/>
      <c r="COP41" s="572"/>
      <c r="COQ41" s="572"/>
      <c r="COR41" s="572"/>
      <c r="COS41" s="572"/>
      <c r="COT41" s="572"/>
      <c r="COU41" s="572"/>
      <c r="COV41" s="572"/>
      <c r="COW41" s="572"/>
      <c r="COX41" s="572"/>
      <c r="COY41" s="572"/>
      <c r="COZ41" s="572"/>
      <c r="CPA41" s="572"/>
      <c r="CPB41" s="572"/>
      <c r="CPC41" s="572"/>
      <c r="CPD41" s="572"/>
      <c r="CPE41" s="572"/>
      <c r="CPF41" s="572"/>
      <c r="CPG41" s="572"/>
      <c r="CPH41" s="572"/>
      <c r="CPI41" s="572"/>
      <c r="CPJ41" s="572"/>
      <c r="CPK41" s="572"/>
      <c r="CPL41" s="572"/>
      <c r="CPM41" s="572"/>
      <c r="CPN41" s="572"/>
      <c r="CPO41" s="572"/>
      <c r="CPP41" s="572"/>
      <c r="CPQ41" s="572"/>
      <c r="CPR41" s="572"/>
      <c r="CPS41" s="572"/>
      <c r="CPT41" s="572"/>
      <c r="CPU41" s="572"/>
      <c r="CPV41" s="572"/>
      <c r="CPW41" s="572"/>
      <c r="CPX41" s="572"/>
      <c r="CPY41" s="572"/>
      <c r="CPZ41" s="572"/>
      <c r="CQA41" s="572"/>
      <c r="CQB41" s="572"/>
      <c r="CQC41" s="572"/>
      <c r="CQD41" s="572"/>
      <c r="CQE41" s="572"/>
      <c r="CQF41" s="572"/>
      <c r="CQG41" s="572"/>
      <c r="CQH41" s="572"/>
      <c r="CQI41" s="572"/>
      <c r="CQJ41" s="572"/>
      <c r="CQK41" s="572"/>
      <c r="CQL41" s="572"/>
      <c r="CQM41" s="572"/>
      <c r="CQN41" s="572"/>
      <c r="CQO41" s="572"/>
      <c r="CQP41" s="572"/>
      <c r="CQQ41" s="572"/>
      <c r="CQR41" s="572"/>
      <c r="CQS41" s="572"/>
      <c r="CQT41" s="572"/>
      <c r="CQU41" s="572"/>
      <c r="CQV41" s="572"/>
      <c r="CQW41" s="572"/>
      <c r="CQX41" s="572"/>
      <c r="CQY41" s="572"/>
      <c r="CQZ41" s="572"/>
      <c r="CRA41" s="572"/>
      <c r="CRB41" s="572"/>
      <c r="CRC41" s="572"/>
      <c r="CRD41" s="572"/>
      <c r="CRE41" s="572"/>
      <c r="CRF41" s="572"/>
      <c r="CRG41" s="572"/>
      <c r="CRH41" s="572"/>
      <c r="CRI41" s="572"/>
      <c r="CRJ41" s="572"/>
      <c r="CRK41" s="572"/>
      <c r="CRL41" s="572"/>
      <c r="CRM41" s="572"/>
      <c r="CRN41" s="572"/>
      <c r="CRO41" s="572"/>
      <c r="CRP41" s="572"/>
      <c r="CRQ41" s="572"/>
      <c r="CRR41" s="572"/>
      <c r="CRS41" s="572"/>
      <c r="CRT41" s="572"/>
      <c r="CRU41" s="572"/>
      <c r="CRV41" s="572"/>
      <c r="CRW41" s="572"/>
      <c r="CRX41" s="572"/>
      <c r="CRY41" s="572"/>
      <c r="CRZ41" s="572"/>
      <c r="CSA41" s="572"/>
      <c r="CSB41" s="572"/>
      <c r="CSC41" s="572"/>
      <c r="CSD41" s="572"/>
      <c r="CSE41" s="572"/>
      <c r="CSF41" s="572"/>
      <c r="CSG41" s="572"/>
      <c r="CSH41" s="572"/>
      <c r="CSI41" s="572"/>
      <c r="CSJ41" s="572"/>
      <c r="CSK41" s="572"/>
      <c r="CSL41" s="572"/>
      <c r="CSM41" s="572"/>
      <c r="CSN41" s="572"/>
      <c r="CSO41" s="572"/>
      <c r="CSP41" s="572"/>
      <c r="CSQ41" s="572"/>
      <c r="CSR41" s="572"/>
      <c r="CSS41" s="572"/>
      <c r="CST41" s="572"/>
      <c r="CSU41" s="572"/>
      <c r="CSV41" s="572"/>
      <c r="CSW41" s="572"/>
      <c r="CSX41" s="572"/>
      <c r="CSY41" s="572"/>
      <c r="CSZ41" s="572"/>
      <c r="CTA41" s="572"/>
      <c r="CTB41" s="572"/>
      <c r="CTC41" s="572"/>
      <c r="CTD41" s="572"/>
      <c r="CTE41" s="572"/>
      <c r="CTF41" s="572"/>
      <c r="CTG41" s="572"/>
      <c r="CTH41" s="572"/>
      <c r="CTI41" s="572"/>
      <c r="CTJ41" s="572"/>
      <c r="CTK41" s="572"/>
      <c r="CTL41" s="572"/>
      <c r="CTM41" s="572"/>
      <c r="CTN41" s="572"/>
      <c r="CTO41" s="572"/>
      <c r="CTP41" s="572"/>
      <c r="CTQ41" s="572"/>
      <c r="CTR41" s="572"/>
      <c r="CTS41" s="572"/>
      <c r="CTT41" s="572"/>
      <c r="CTU41" s="572"/>
      <c r="CTV41" s="572"/>
      <c r="CTW41" s="572"/>
      <c r="CTX41" s="572"/>
      <c r="CTY41" s="572"/>
      <c r="CTZ41" s="572"/>
      <c r="CUA41" s="572"/>
      <c r="CUB41" s="572"/>
      <c r="CUC41" s="572"/>
      <c r="CUD41" s="572"/>
      <c r="CUE41" s="572"/>
      <c r="CUF41" s="572"/>
      <c r="CUG41" s="572"/>
      <c r="CUH41" s="572"/>
      <c r="CUI41" s="572"/>
      <c r="CUJ41" s="572"/>
      <c r="CUK41" s="572"/>
      <c r="CUL41" s="572"/>
      <c r="CUM41" s="572"/>
      <c r="CUN41" s="572"/>
      <c r="CUO41" s="572"/>
      <c r="CUP41" s="572"/>
      <c r="CUQ41" s="572"/>
      <c r="CUR41" s="572"/>
      <c r="CUS41" s="572"/>
      <c r="CUT41" s="572"/>
      <c r="CUU41" s="572"/>
      <c r="CUV41" s="572"/>
      <c r="CUW41" s="572"/>
      <c r="CUX41" s="572"/>
      <c r="CUY41" s="572"/>
      <c r="CUZ41" s="572"/>
      <c r="CVA41" s="572"/>
      <c r="CVB41" s="572"/>
      <c r="CVC41" s="572"/>
      <c r="CVD41" s="572"/>
      <c r="CVE41" s="572"/>
      <c r="CVF41" s="572"/>
      <c r="CVG41" s="572"/>
      <c r="CVH41" s="572"/>
      <c r="CVI41" s="572"/>
      <c r="CVJ41" s="572"/>
      <c r="CVK41" s="572"/>
      <c r="CVL41" s="572"/>
      <c r="CVM41" s="572"/>
      <c r="CVN41" s="572"/>
      <c r="CVO41" s="572"/>
      <c r="CVP41" s="572"/>
      <c r="CVQ41" s="572"/>
      <c r="CVR41" s="572"/>
      <c r="CVS41" s="572"/>
      <c r="CVT41" s="572"/>
      <c r="CVU41" s="572"/>
      <c r="CVV41" s="572"/>
      <c r="CVW41" s="572"/>
      <c r="CVX41" s="572"/>
      <c r="CVY41" s="572"/>
      <c r="CVZ41" s="572"/>
      <c r="CWA41" s="572"/>
      <c r="CWB41" s="572"/>
      <c r="CWC41" s="572"/>
      <c r="CWD41" s="572"/>
      <c r="CWE41" s="572"/>
      <c r="CWF41" s="572"/>
      <c r="CWG41" s="572"/>
      <c r="CWH41" s="572"/>
      <c r="CWI41" s="572"/>
      <c r="CWJ41" s="572"/>
      <c r="CWK41" s="572"/>
      <c r="CWL41" s="572"/>
      <c r="CWM41" s="572"/>
      <c r="CWN41" s="572"/>
      <c r="CWO41" s="572"/>
      <c r="CWP41" s="572"/>
      <c r="CWQ41" s="572"/>
      <c r="CWR41" s="572"/>
      <c r="CWS41" s="572"/>
      <c r="CWT41" s="572"/>
      <c r="CWU41" s="572"/>
      <c r="CWV41" s="572"/>
      <c r="CWW41" s="572"/>
      <c r="CWX41" s="572"/>
      <c r="CWY41" s="572"/>
      <c r="CWZ41" s="572"/>
      <c r="CXA41" s="572"/>
      <c r="CXB41" s="572"/>
      <c r="CXC41" s="572"/>
      <c r="CXD41" s="572"/>
      <c r="CXE41" s="572"/>
      <c r="CXF41" s="572"/>
      <c r="CXG41" s="572"/>
      <c r="CXH41" s="572"/>
      <c r="CXI41" s="572"/>
      <c r="CXJ41" s="572"/>
      <c r="CXK41" s="572"/>
      <c r="CXL41" s="572"/>
      <c r="CXM41" s="572"/>
      <c r="CXN41" s="572"/>
      <c r="CXO41" s="572"/>
      <c r="CXP41" s="572"/>
      <c r="CXQ41" s="572"/>
      <c r="CXR41" s="572"/>
      <c r="CXS41" s="572"/>
      <c r="CXT41" s="572"/>
      <c r="CXU41" s="572"/>
      <c r="CXV41" s="572"/>
      <c r="CXW41" s="572"/>
      <c r="CXX41" s="572"/>
      <c r="CXY41" s="572"/>
      <c r="CXZ41" s="572"/>
      <c r="CYA41" s="572"/>
      <c r="CYB41" s="572"/>
      <c r="CYC41" s="572"/>
      <c r="CYD41" s="572"/>
      <c r="CYE41" s="572"/>
      <c r="CYF41" s="572"/>
      <c r="CYG41" s="572"/>
      <c r="CYH41" s="572"/>
      <c r="CYI41" s="572"/>
      <c r="CYJ41" s="572"/>
      <c r="CYK41" s="572"/>
      <c r="CYL41" s="572"/>
      <c r="CYM41" s="572"/>
      <c r="CYN41" s="572"/>
      <c r="CYO41" s="572"/>
      <c r="CYP41" s="572"/>
      <c r="CYQ41" s="572"/>
      <c r="CYR41" s="572"/>
      <c r="CYS41" s="572"/>
      <c r="CYT41" s="572"/>
      <c r="CYU41" s="572"/>
      <c r="CYV41" s="572"/>
      <c r="CYW41" s="572"/>
      <c r="CYX41" s="572"/>
      <c r="CYY41" s="572"/>
      <c r="CYZ41" s="572"/>
      <c r="CZA41" s="572"/>
      <c r="CZB41" s="572"/>
      <c r="CZC41" s="572"/>
      <c r="CZD41" s="572"/>
      <c r="CZE41" s="572"/>
      <c r="CZF41" s="572"/>
      <c r="CZG41" s="572"/>
      <c r="CZH41" s="572"/>
      <c r="CZI41" s="572"/>
      <c r="CZJ41" s="572"/>
      <c r="CZK41" s="572"/>
      <c r="CZL41" s="572"/>
      <c r="CZM41" s="572"/>
      <c r="CZN41" s="572"/>
      <c r="CZO41" s="572"/>
      <c r="CZP41" s="572"/>
      <c r="CZQ41" s="572"/>
      <c r="CZR41" s="572"/>
      <c r="CZS41" s="572"/>
      <c r="CZT41" s="572"/>
      <c r="CZU41" s="572"/>
      <c r="CZV41" s="572"/>
      <c r="CZW41" s="572"/>
      <c r="CZX41" s="572"/>
      <c r="CZY41" s="572"/>
      <c r="CZZ41" s="572"/>
      <c r="DAA41" s="572"/>
      <c r="DAB41" s="572"/>
      <c r="DAC41" s="572"/>
      <c r="DAD41" s="572"/>
      <c r="DAE41" s="572"/>
      <c r="DAF41" s="572"/>
      <c r="DAG41" s="572"/>
      <c r="DAH41" s="572"/>
      <c r="DAI41" s="572"/>
      <c r="DAJ41" s="572"/>
      <c r="DAK41" s="572"/>
      <c r="DAL41" s="572"/>
      <c r="DAM41" s="572"/>
      <c r="DAN41" s="572"/>
      <c r="DAO41" s="572"/>
      <c r="DAP41" s="572"/>
      <c r="DAQ41" s="572"/>
      <c r="DAR41" s="572"/>
      <c r="DAS41" s="572"/>
      <c r="DAT41" s="572"/>
      <c r="DAU41" s="572"/>
      <c r="DAV41" s="572"/>
      <c r="DAW41" s="572"/>
      <c r="DAX41" s="572"/>
      <c r="DAY41" s="572"/>
      <c r="DAZ41" s="572"/>
      <c r="DBA41" s="572"/>
      <c r="DBB41" s="572"/>
      <c r="DBC41" s="572"/>
      <c r="DBD41" s="572"/>
      <c r="DBE41" s="572"/>
      <c r="DBF41" s="572"/>
      <c r="DBG41" s="572"/>
      <c r="DBH41" s="572"/>
      <c r="DBI41" s="572"/>
      <c r="DBJ41" s="572"/>
      <c r="DBK41" s="572"/>
      <c r="DBL41" s="572"/>
      <c r="DBM41" s="572"/>
      <c r="DBN41" s="572"/>
      <c r="DBO41" s="572"/>
      <c r="DBP41" s="572"/>
      <c r="DBQ41" s="572"/>
      <c r="DBR41" s="572"/>
      <c r="DBS41" s="572"/>
      <c r="DBT41" s="572"/>
      <c r="DBU41" s="572"/>
      <c r="DBV41" s="572"/>
      <c r="DBW41" s="572"/>
      <c r="DBX41" s="572"/>
      <c r="DBY41" s="572"/>
      <c r="DBZ41" s="572"/>
      <c r="DCA41" s="572"/>
      <c r="DCB41" s="572"/>
      <c r="DCC41" s="572"/>
      <c r="DCD41" s="572"/>
      <c r="DCE41" s="572"/>
      <c r="DCF41" s="572"/>
      <c r="DCG41" s="572"/>
      <c r="DCH41" s="572"/>
      <c r="DCI41" s="572"/>
      <c r="DCJ41" s="572"/>
      <c r="DCK41" s="572"/>
      <c r="DCL41" s="572"/>
      <c r="DCM41" s="572"/>
      <c r="DCN41" s="572"/>
      <c r="DCO41" s="572"/>
      <c r="DCP41" s="572"/>
      <c r="DCQ41" s="572"/>
      <c r="DCR41" s="572"/>
      <c r="DCS41" s="572"/>
      <c r="DCT41" s="572"/>
      <c r="DCU41" s="572"/>
      <c r="DCV41" s="572"/>
      <c r="DCW41" s="572"/>
      <c r="DCX41" s="572"/>
      <c r="DCY41" s="572"/>
      <c r="DCZ41" s="572"/>
      <c r="DDA41" s="572"/>
      <c r="DDB41" s="572"/>
      <c r="DDC41" s="572"/>
      <c r="DDD41" s="572"/>
      <c r="DDE41" s="572"/>
      <c r="DDF41" s="572"/>
      <c r="DDG41" s="572"/>
      <c r="DDH41" s="572"/>
      <c r="DDI41" s="572"/>
      <c r="DDJ41" s="572"/>
      <c r="DDK41" s="572"/>
      <c r="DDL41" s="572"/>
      <c r="DDM41" s="572"/>
      <c r="DDN41" s="572"/>
      <c r="DDO41" s="572"/>
      <c r="DDP41" s="572"/>
      <c r="DDQ41" s="572"/>
      <c r="DDR41" s="572"/>
      <c r="DDS41" s="572"/>
      <c r="DDT41" s="572"/>
      <c r="DDU41" s="572"/>
      <c r="DDV41" s="572"/>
      <c r="DDW41" s="572"/>
      <c r="DDX41" s="572"/>
      <c r="DDY41" s="572"/>
      <c r="DDZ41" s="572"/>
      <c r="DEA41" s="572"/>
      <c r="DEB41" s="572"/>
      <c r="DEC41" s="572"/>
      <c r="DED41" s="572"/>
      <c r="DEE41" s="572"/>
      <c r="DEF41" s="572"/>
      <c r="DEG41" s="572"/>
      <c r="DEH41" s="572"/>
      <c r="DEI41" s="572"/>
      <c r="DEJ41" s="572"/>
      <c r="DEK41" s="572"/>
      <c r="DEL41" s="572"/>
      <c r="DEM41" s="572"/>
      <c r="DEN41" s="572"/>
      <c r="DEO41" s="572"/>
      <c r="DEP41" s="572"/>
      <c r="DEQ41" s="572"/>
      <c r="DER41" s="572"/>
      <c r="DES41" s="572"/>
      <c r="DET41" s="572"/>
      <c r="DEU41" s="572"/>
      <c r="DEV41" s="572"/>
      <c r="DEW41" s="572"/>
      <c r="DEX41" s="572"/>
      <c r="DEY41" s="572"/>
      <c r="DEZ41" s="572"/>
      <c r="DFA41" s="572"/>
      <c r="DFB41" s="572"/>
      <c r="DFC41" s="572"/>
      <c r="DFD41" s="572"/>
      <c r="DFE41" s="572"/>
      <c r="DFF41" s="572"/>
      <c r="DFG41" s="572"/>
      <c r="DFH41" s="572"/>
      <c r="DFI41" s="572"/>
      <c r="DFJ41" s="572"/>
      <c r="DFK41" s="572"/>
      <c r="DFL41" s="572"/>
      <c r="DFM41" s="572"/>
      <c r="DFN41" s="572"/>
      <c r="DFO41" s="572"/>
      <c r="DFP41" s="572"/>
      <c r="DFQ41" s="572"/>
      <c r="DFR41" s="572"/>
      <c r="DFS41" s="572"/>
      <c r="DFT41" s="572"/>
      <c r="DFU41" s="572"/>
      <c r="DFV41" s="572"/>
      <c r="DFW41" s="572"/>
      <c r="DFX41" s="572"/>
      <c r="DFY41" s="572"/>
      <c r="DFZ41" s="572"/>
      <c r="DGA41" s="572"/>
      <c r="DGB41" s="572"/>
      <c r="DGC41" s="572"/>
      <c r="DGD41" s="572"/>
      <c r="DGE41" s="572"/>
      <c r="DGF41" s="572"/>
      <c r="DGG41" s="572"/>
      <c r="DGH41" s="572"/>
      <c r="DGI41" s="572"/>
      <c r="DGJ41" s="572"/>
      <c r="DGK41" s="572"/>
      <c r="DGL41" s="572"/>
      <c r="DGM41" s="572"/>
      <c r="DGN41" s="572"/>
      <c r="DGO41" s="572"/>
      <c r="DGP41" s="572"/>
      <c r="DGQ41" s="572"/>
      <c r="DGR41" s="572"/>
      <c r="DGS41" s="572"/>
      <c r="DGT41" s="572"/>
      <c r="DGU41" s="572"/>
      <c r="DGV41" s="572"/>
      <c r="DGW41" s="572"/>
      <c r="DGX41" s="572"/>
      <c r="DGY41" s="572"/>
      <c r="DGZ41" s="572"/>
      <c r="DHA41" s="572"/>
      <c r="DHB41" s="572"/>
      <c r="DHC41" s="572"/>
      <c r="DHD41" s="572"/>
      <c r="DHE41" s="572"/>
      <c r="DHF41" s="572"/>
      <c r="DHG41" s="572"/>
      <c r="DHH41" s="572"/>
      <c r="DHI41" s="572"/>
      <c r="DHJ41" s="572"/>
      <c r="DHK41" s="572"/>
      <c r="DHL41" s="572"/>
      <c r="DHM41" s="572"/>
      <c r="DHN41" s="572"/>
      <c r="DHO41" s="572"/>
      <c r="DHP41" s="572"/>
      <c r="DHQ41" s="572"/>
      <c r="DHR41" s="572"/>
      <c r="DHS41" s="572"/>
      <c r="DHT41" s="572"/>
      <c r="DHU41" s="572"/>
      <c r="DHV41" s="572"/>
      <c r="DHW41" s="572"/>
      <c r="DHX41" s="572"/>
      <c r="DHY41" s="572"/>
      <c r="DHZ41" s="572"/>
      <c r="DIA41" s="572"/>
      <c r="DIB41" s="572"/>
      <c r="DIC41" s="572"/>
      <c r="DID41" s="572"/>
      <c r="DIE41" s="572"/>
      <c r="DIF41" s="572"/>
      <c r="DIG41" s="572"/>
      <c r="DIH41" s="572"/>
      <c r="DII41" s="572"/>
      <c r="DIJ41" s="572"/>
      <c r="DIK41" s="572"/>
      <c r="DIL41" s="572"/>
      <c r="DIM41" s="572"/>
      <c r="DIN41" s="572"/>
      <c r="DIO41" s="572"/>
      <c r="DIP41" s="572"/>
      <c r="DIQ41" s="572"/>
      <c r="DIR41" s="572"/>
      <c r="DIS41" s="572"/>
      <c r="DIT41" s="572"/>
      <c r="DIU41" s="572"/>
      <c r="DIV41" s="572"/>
      <c r="DIW41" s="572"/>
      <c r="DIX41" s="572"/>
      <c r="DIY41" s="572"/>
      <c r="DIZ41" s="572"/>
      <c r="DJA41" s="572"/>
      <c r="DJB41" s="572"/>
      <c r="DJC41" s="572"/>
      <c r="DJD41" s="572"/>
      <c r="DJE41" s="572"/>
      <c r="DJF41" s="572"/>
      <c r="DJG41" s="572"/>
      <c r="DJH41" s="572"/>
      <c r="DJI41" s="572"/>
      <c r="DJJ41" s="572"/>
      <c r="DJK41" s="572"/>
      <c r="DJL41" s="572"/>
      <c r="DJM41" s="572"/>
      <c r="DJN41" s="572"/>
      <c r="DJO41" s="572"/>
      <c r="DJP41" s="572"/>
      <c r="DJQ41" s="572"/>
      <c r="DJR41" s="572"/>
      <c r="DJS41" s="572"/>
      <c r="DJT41" s="572"/>
      <c r="DJU41" s="572"/>
      <c r="DJV41" s="572"/>
      <c r="DJW41" s="572"/>
      <c r="DJX41" s="572"/>
      <c r="DJY41" s="572"/>
      <c r="DJZ41" s="572"/>
      <c r="DKA41" s="572"/>
      <c r="DKB41" s="572"/>
      <c r="DKC41" s="572"/>
      <c r="DKD41" s="572"/>
      <c r="DKE41" s="572"/>
      <c r="DKF41" s="572"/>
      <c r="DKG41" s="572"/>
      <c r="DKH41" s="572"/>
      <c r="DKI41" s="572"/>
      <c r="DKJ41" s="572"/>
      <c r="DKK41" s="572"/>
      <c r="DKL41" s="572"/>
      <c r="DKM41" s="572"/>
      <c r="DKN41" s="572"/>
      <c r="DKO41" s="572"/>
      <c r="DKP41" s="572"/>
      <c r="DKQ41" s="572"/>
      <c r="DKR41" s="572"/>
      <c r="DKS41" s="572"/>
      <c r="DKT41" s="572"/>
      <c r="DKU41" s="572"/>
      <c r="DKV41" s="572"/>
      <c r="DKW41" s="572"/>
      <c r="DKX41" s="572"/>
      <c r="DKY41" s="572"/>
      <c r="DKZ41" s="572"/>
      <c r="DLA41" s="572"/>
      <c r="DLB41" s="572"/>
      <c r="DLC41" s="572"/>
      <c r="DLD41" s="572"/>
      <c r="DLE41" s="572"/>
      <c r="DLF41" s="572"/>
      <c r="DLG41" s="572"/>
      <c r="DLH41" s="572"/>
      <c r="DLI41" s="572"/>
      <c r="DLJ41" s="572"/>
      <c r="DLK41" s="572"/>
      <c r="DLL41" s="572"/>
      <c r="DLM41" s="572"/>
      <c r="DLN41" s="572"/>
      <c r="DLO41" s="572"/>
      <c r="DLP41" s="572"/>
      <c r="DLQ41" s="572"/>
      <c r="DLR41" s="572"/>
      <c r="DLS41" s="572"/>
      <c r="DLT41" s="572"/>
      <c r="DLU41" s="572"/>
      <c r="DLV41" s="572"/>
      <c r="DLW41" s="572"/>
      <c r="DLX41" s="572"/>
      <c r="DLY41" s="572"/>
      <c r="DLZ41" s="572"/>
      <c r="DMA41" s="572"/>
      <c r="DMB41" s="572"/>
      <c r="DMC41" s="572"/>
      <c r="DMD41" s="572"/>
      <c r="DME41" s="572"/>
      <c r="DMF41" s="572"/>
      <c r="DMG41" s="572"/>
      <c r="DMH41" s="572"/>
      <c r="DMI41" s="572"/>
      <c r="DMJ41" s="572"/>
      <c r="DMK41" s="572"/>
      <c r="DML41" s="572"/>
      <c r="DMM41" s="572"/>
      <c r="DMN41" s="572"/>
      <c r="DMO41" s="572"/>
      <c r="DMP41" s="572"/>
      <c r="DMQ41" s="572"/>
      <c r="DMR41" s="572"/>
      <c r="DMS41" s="572"/>
      <c r="DMT41" s="572"/>
      <c r="DMU41" s="572"/>
      <c r="DMV41" s="572"/>
      <c r="DMW41" s="572"/>
      <c r="DMX41" s="572"/>
      <c r="DMY41" s="572"/>
      <c r="DMZ41" s="572"/>
      <c r="DNA41" s="572"/>
      <c r="DNB41" s="572"/>
      <c r="DNC41" s="572"/>
      <c r="DND41" s="572"/>
      <c r="DNE41" s="572"/>
      <c r="DNF41" s="572"/>
      <c r="DNG41" s="572"/>
      <c r="DNH41" s="572"/>
      <c r="DNI41" s="572"/>
      <c r="DNJ41" s="572"/>
      <c r="DNK41" s="572"/>
      <c r="DNL41" s="572"/>
      <c r="DNM41" s="572"/>
      <c r="DNN41" s="572"/>
      <c r="DNO41" s="572"/>
      <c r="DNP41" s="572"/>
      <c r="DNQ41" s="572"/>
      <c r="DNR41" s="572"/>
      <c r="DNS41" s="572"/>
      <c r="DNT41" s="572"/>
      <c r="DNU41" s="572"/>
      <c r="DNV41" s="572"/>
      <c r="DNW41" s="572"/>
      <c r="DNX41" s="572"/>
      <c r="DNY41" s="572"/>
      <c r="DNZ41" s="572"/>
      <c r="DOA41" s="572"/>
      <c r="DOB41" s="572"/>
      <c r="DOC41" s="572"/>
      <c r="DOD41" s="572"/>
      <c r="DOE41" s="572"/>
      <c r="DOF41" s="572"/>
      <c r="DOG41" s="572"/>
      <c r="DOH41" s="572"/>
      <c r="DOI41" s="572"/>
      <c r="DOJ41" s="572"/>
      <c r="DOK41" s="572"/>
      <c r="DOL41" s="572"/>
      <c r="DOM41" s="572"/>
      <c r="DON41" s="572"/>
      <c r="DOO41" s="572"/>
      <c r="DOP41" s="572"/>
      <c r="DOQ41" s="572"/>
      <c r="DOR41" s="572"/>
      <c r="DOS41" s="572"/>
      <c r="DOT41" s="572"/>
      <c r="DOU41" s="572"/>
      <c r="DOV41" s="572"/>
      <c r="DOW41" s="572"/>
      <c r="DOX41" s="572"/>
      <c r="DOY41" s="572"/>
      <c r="DOZ41" s="572"/>
      <c r="DPA41" s="572"/>
      <c r="DPB41" s="572"/>
      <c r="DPC41" s="572"/>
      <c r="DPD41" s="572"/>
      <c r="DPE41" s="572"/>
      <c r="DPF41" s="572"/>
      <c r="DPG41" s="572"/>
      <c r="DPH41" s="572"/>
      <c r="DPI41" s="572"/>
      <c r="DPJ41" s="572"/>
      <c r="DPK41" s="572"/>
      <c r="DPL41" s="572"/>
      <c r="DPM41" s="572"/>
      <c r="DPN41" s="572"/>
      <c r="DPO41" s="572"/>
      <c r="DPP41" s="572"/>
      <c r="DPQ41" s="572"/>
      <c r="DPR41" s="572"/>
      <c r="DPS41" s="572"/>
      <c r="DPT41" s="572"/>
      <c r="DPU41" s="572"/>
      <c r="DPV41" s="572"/>
      <c r="DPW41" s="572"/>
      <c r="DPX41" s="572"/>
      <c r="DPY41" s="572"/>
      <c r="DPZ41" s="572"/>
      <c r="DQA41" s="572"/>
      <c r="DQB41" s="572"/>
      <c r="DQC41" s="572"/>
      <c r="DQD41" s="572"/>
      <c r="DQE41" s="572"/>
      <c r="DQF41" s="572"/>
      <c r="DQG41" s="572"/>
      <c r="DQH41" s="572"/>
      <c r="DQI41" s="572"/>
      <c r="DQJ41" s="572"/>
      <c r="DQK41" s="572"/>
      <c r="DQL41" s="572"/>
      <c r="DQM41" s="572"/>
      <c r="DQN41" s="572"/>
      <c r="DQO41" s="572"/>
      <c r="DQP41" s="572"/>
      <c r="DQQ41" s="572"/>
      <c r="DQR41" s="572"/>
      <c r="DQS41" s="572"/>
      <c r="DQT41" s="572"/>
      <c r="DQU41" s="572"/>
      <c r="DQV41" s="572"/>
      <c r="DQW41" s="572"/>
      <c r="DQX41" s="572"/>
      <c r="DQY41" s="572"/>
      <c r="DQZ41" s="572"/>
      <c r="DRA41" s="572"/>
      <c r="DRB41" s="572"/>
      <c r="DRC41" s="572"/>
      <c r="DRD41" s="572"/>
      <c r="DRE41" s="572"/>
      <c r="DRF41" s="572"/>
      <c r="DRG41" s="572"/>
      <c r="DRH41" s="572"/>
      <c r="DRI41" s="572"/>
      <c r="DRJ41" s="572"/>
      <c r="DRK41" s="572"/>
      <c r="DRL41" s="572"/>
      <c r="DRM41" s="572"/>
      <c r="DRN41" s="572"/>
      <c r="DRO41" s="572"/>
      <c r="DRP41" s="572"/>
      <c r="DRQ41" s="572"/>
      <c r="DRR41" s="572"/>
      <c r="DRS41" s="572"/>
      <c r="DRT41" s="572"/>
      <c r="DRU41" s="572"/>
      <c r="DRV41" s="572"/>
      <c r="DRW41" s="572"/>
      <c r="DRX41" s="572"/>
      <c r="DRY41" s="572"/>
      <c r="DRZ41" s="572"/>
      <c r="DSA41" s="572"/>
      <c r="DSB41" s="572"/>
      <c r="DSC41" s="572"/>
      <c r="DSD41" s="572"/>
      <c r="DSE41" s="572"/>
      <c r="DSF41" s="572"/>
      <c r="DSG41" s="572"/>
      <c r="DSH41" s="572"/>
      <c r="DSI41" s="572"/>
      <c r="DSJ41" s="572"/>
      <c r="DSK41" s="572"/>
      <c r="DSL41" s="572"/>
      <c r="DSM41" s="572"/>
      <c r="DSN41" s="572"/>
      <c r="DSO41" s="572"/>
      <c r="DSP41" s="572"/>
      <c r="DSQ41" s="572"/>
      <c r="DSR41" s="572"/>
      <c r="DSS41" s="572"/>
      <c r="DST41" s="572"/>
      <c r="DSU41" s="572"/>
      <c r="DSV41" s="572"/>
      <c r="DSW41" s="572"/>
      <c r="DSX41" s="572"/>
      <c r="DSY41" s="572"/>
      <c r="DSZ41" s="572"/>
      <c r="DTA41" s="572"/>
      <c r="DTB41" s="572"/>
      <c r="DTC41" s="572"/>
      <c r="DTD41" s="572"/>
      <c r="DTE41" s="572"/>
      <c r="DTF41" s="572"/>
      <c r="DTG41" s="572"/>
      <c r="DTH41" s="572"/>
      <c r="DTI41" s="572"/>
      <c r="DTJ41" s="572"/>
      <c r="DTK41" s="572"/>
      <c r="DTL41" s="572"/>
      <c r="DTM41" s="572"/>
      <c r="DTN41" s="572"/>
      <c r="DTO41" s="572"/>
      <c r="DTP41" s="572"/>
      <c r="DTQ41" s="572"/>
      <c r="DTR41" s="572"/>
      <c r="DTS41" s="572"/>
      <c r="DTT41" s="572"/>
      <c r="DTU41" s="572"/>
      <c r="DTV41" s="572"/>
      <c r="DTW41" s="572"/>
      <c r="DTX41" s="572"/>
      <c r="DTY41" s="572"/>
      <c r="DTZ41" s="572"/>
      <c r="DUA41" s="572"/>
      <c r="DUB41" s="572"/>
      <c r="DUC41" s="572"/>
      <c r="DUD41" s="572"/>
      <c r="DUE41" s="572"/>
      <c r="DUF41" s="572"/>
      <c r="DUG41" s="572"/>
      <c r="DUH41" s="572"/>
      <c r="DUI41" s="572"/>
      <c r="DUJ41" s="572"/>
      <c r="DUK41" s="572"/>
      <c r="DUL41" s="572"/>
      <c r="DUM41" s="572"/>
      <c r="DUN41" s="572"/>
      <c r="DUO41" s="572"/>
      <c r="DUP41" s="572"/>
      <c r="DUQ41" s="572"/>
      <c r="DUR41" s="572"/>
      <c r="DUS41" s="572"/>
      <c r="DUT41" s="572"/>
      <c r="DUU41" s="572"/>
      <c r="DUV41" s="572"/>
      <c r="DUW41" s="572"/>
      <c r="DUX41" s="572"/>
      <c r="DUY41" s="572"/>
      <c r="DUZ41" s="572"/>
      <c r="DVA41" s="572"/>
      <c r="DVB41" s="572"/>
      <c r="DVC41" s="572"/>
      <c r="DVD41" s="572"/>
      <c r="DVE41" s="572"/>
      <c r="DVF41" s="572"/>
      <c r="DVG41" s="572"/>
      <c r="DVH41" s="572"/>
      <c r="DVI41" s="572"/>
      <c r="DVJ41" s="572"/>
      <c r="DVK41" s="572"/>
      <c r="DVL41" s="572"/>
      <c r="DVM41" s="572"/>
      <c r="DVN41" s="572"/>
      <c r="DVO41" s="572"/>
      <c r="DVP41" s="572"/>
      <c r="DVQ41" s="572"/>
      <c r="DVR41" s="572"/>
      <c r="DVS41" s="572"/>
      <c r="DVT41" s="572"/>
      <c r="DVU41" s="572"/>
      <c r="DVV41" s="572"/>
      <c r="DVW41" s="572"/>
      <c r="DVX41" s="572"/>
      <c r="DVY41" s="572"/>
      <c r="DVZ41" s="572"/>
      <c r="DWA41" s="572"/>
      <c r="DWB41" s="572"/>
      <c r="DWC41" s="572"/>
      <c r="DWD41" s="572"/>
      <c r="DWE41" s="572"/>
      <c r="DWF41" s="572"/>
      <c r="DWG41" s="572"/>
      <c r="DWH41" s="572"/>
      <c r="DWI41" s="572"/>
      <c r="DWJ41" s="572"/>
      <c r="DWK41" s="572"/>
      <c r="DWL41" s="572"/>
      <c r="DWM41" s="572"/>
      <c r="DWN41" s="572"/>
      <c r="DWO41" s="572"/>
      <c r="DWP41" s="572"/>
      <c r="DWQ41" s="572"/>
      <c r="DWR41" s="572"/>
      <c r="DWS41" s="572"/>
      <c r="DWT41" s="572"/>
      <c r="DWU41" s="572"/>
      <c r="DWV41" s="572"/>
      <c r="DWW41" s="572"/>
      <c r="DWX41" s="572"/>
      <c r="DWY41" s="572"/>
      <c r="DWZ41" s="572"/>
      <c r="DXA41" s="572"/>
      <c r="DXB41" s="572"/>
      <c r="DXC41" s="572"/>
      <c r="DXD41" s="572"/>
      <c r="DXE41" s="572"/>
      <c r="DXF41" s="572"/>
      <c r="DXG41" s="572"/>
      <c r="DXH41" s="572"/>
      <c r="DXI41" s="572"/>
      <c r="DXJ41" s="572"/>
      <c r="DXK41" s="572"/>
      <c r="DXL41" s="572"/>
      <c r="DXM41" s="572"/>
      <c r="DXN41" s="572"/>
      <c r="DXO41" s="572"/>
      <c r="DXP41" s="572"/>
      <c r="DXQ41" s="572"/>
      <c r="DXR41" s="572"/>
      <c r="DXS41" s="572"/>
      <c r="DXT41" s="572"/>
      <c r="DXU41" s="572"/>
      <c r="DXV41" s="572"/>
      <c r="DXW41" s="572"/>
      <c r="DXX41" s="572"/>
      <c r="DXY41" s="572"/>
      <c r="DXZ41" s="572"/>
      <c r="DYA41" s="572"/>
      <c r="DYB41" s="572"/>
      <c r="DYC41" s="572"/>
      <c r="DYD41" s="572"/>
      <c r="DYE41" s="572"/>
      <c r="DYF41" s="572"/>
      <c r="DYG41" s="572"/>
      <c r="DYH41" s="572"/>
      <c r="DYI41" s="572"/>
      <c r="DYJ41" s="572"/>
      <c r="DYK41" s="572"/>
      <c r="DYL41" s="572"/>
      <c r="DYM41" s="572"/>
      <c r="DYN41" s="572"/>
      <c r="DYO41" s="572"/>
      <c r="DYP41" s="572"/>
      <c r="DYQ41" s="572"/>
      <c r="DYR41" s="572"/>
      <c r="DYS41" s="572"/>
      <c r="DYT41" s="572"/>
      <c r="DYU41" s="572"/>
      <c r="DYV41" s="572"/>
      <c r="DYW41" s="572"/>
      <c r="DYX41" s="572"/>
      <c r="DYY41" s="572"/>
      <c r="DYZ41" s="572"/>
      <c r="DZA41" s="572"/>
      <c r="DZB41" s="572"/>
      <c r="DZC41" s="572"/>
      <c r="DZD41" s="572"/>
      <c r="DZE41" s="572"/>
      <c r="DZF41" s="572"/>
      <c r="DZG41" s="572"/>
      <c r="DZH41" s="572"/>
      <c r="DZI41" s="572"/>
      <c r="DZJ41" s="572"/>
      <c r="DZK41" s="572"/>
      <c r="DZL41" s="572"/>
      <c r="DZM41" s="572"/>
      <c r="DZN41" s="572"/>
      <c r="DZO41" s="572"/>
      <c r="DZP41" s="572"/>
      <c r="DZQ41" s="572"/>
      <c r="DZR41" s="572"/>
      <c r="DZS41" s="572"/>
      <c r="DZT41" s="572"/>
      <c r="DZU41" s="572"/>
      <c r="DZV41" s="572"/>
      <c r="DZW41" s="572"/>
      <c r="DZX41" s="572"/>
      <c r="DZY41" s="572"/>
      <c r="DZZ41" s="572"/>
      <c r="EAA41" s="572"/>
      <c r="EAB41" s="572"/>
      <c r="EAC41" s="572"/>
      <c r="EAD41" s="572"/>
      <c r="EAE41" s="572"/>
      <c r="EAF41" s="572"/>
      <c r="EAG41" s="572"/>
      <c r="EAH41" s="572"/>
      <c r="EAI41" s="572"/>
      <c r="EAJ41" s="572"/>
      <c r="EAK41" s="572"/>
      <c r="EAL41" s="572"/>
      <c r="EAM41" s="572"/>
      <c r="EAN41" s="572"/>
      <c r="EAO41" s="572"/>
      <c r="EAP41" s="572"/>
      <c r="EAQ41" s="572"/>
      <c r="EAR41" s="572"/>
      <c r="EAS41" s="572"/>
      <c r="EAT41" s="572"/>
      <c r="EAU41" s="572"/>
      <c r="EAV41" s="572"/>
      <c r="EAW41" s="572"/>
      <c r="EAX41" s="572"/>
      <c r="EAY41" s="572"/>
      <c r="EAZ41" s="572"/>
      <c r="EBA41" s="572"/>
      <c r="EBB41" s="572"/>
      <c r="EBC41" s="572"/>
      <c r="EBD41" s="572"/>
      <c r="EBE41" s="572"/>
      <c r="EBF41" s="572"/>
      <c r="EBG41" s="572"/>
      <c r="EBH41" s="572"/>
      <c r="EBI41" s="572"/>
      <c r="EBJ41" s="572"/>
      <c r="EBK41" s="572"/>
      <c r="EBL41" s="572"/>
      <c r="EBM41" s="572"/>
      <c r="EBN41" s="572"/>
      <c r="EBO41" s="572"/>
      <c r="EBP41" s="572"/>
      <c r="EBQ41" s="572"/>
      <c r="EBR41" s="572"/>
      <c r="EBS41" s="572"/>
      <c r="EBT41" s="572"/>
      <c r="EBU41" s="572"/>
      <c r="EBV41" s="572"/>
      <c r="EBW41" s="572"/>
      <c r="EBX41" s="572"/>
      <c r="EBY41" s="572"/>
      <c r="EBZ41" s="572"/>
      <c r="ECA41" s="572"/>
      <c r="ECB41" s="572"/>
      <c r="ECC41" s="572"/>
      <c r="ECD41" s="572"/>
      <c r="ECE41" s="572"/>
      <c r="ECF41" s="572"/>
      <c r="ECG41" s="572"/>
      <c r="ECH41" s="572"/>
      <c r="ECI41" s="572"/>
      <c r="ECJ41" s="572"/>
      <c r="ECK41" s="572"/>
      <c r="ECL41" s="572"/>
      <c r="ECM41" s="572"/>
      <c r="ECN41" s="572"/>
      <c r="ECO41" s="572"/>
      <c r="ECP41" s="572"/>
      <c r="ECQ41" s="572"/>
      <c r="ECR41" s="572"/>
      <c r="ECS41" s="572"/>
      <c r="ECT41" s="572"/>
      <c r="ECU41" s="572"/>
      <c r="ECV41" s="572"/>
      <c r="ECW41" s="572"/>
      <c r="ECX41" s="572"/>
      <c r="ECY41" s="572"/>
      <c r="ECZ41" s="572"/>
      <c r="EDA41" s="572"/>
      <c r="EDB41" s="572"/>
      <c r="EDC41" s="572"/>
      <c r="EDD41" s="572"/>
      <c r="EDE41" s="572"/>
      <c r="EDF41" s="572"/>
      <c r="EDG41" s="572"/>
      <c r="EDH41" s="572"/>
      <c r="EDI41" s="572"/>
      <c r="EDJ41" s="572"/>
      <c r="EDK41" s="572"/>
      <c r="EDL41" s="572"/>
      <c r="EDM41" s="572"/>
      <c r="EDN41" s="572"/>
      <c r="EDO41" s="572"/>
      <c r="EDP41" s="572"/>
      <c r="EDQ41" s="572"/>
      <c r="EDR41" s="572"/>
      <c r="EDS41" s="572"/>
      <c r="EDT41" s="572"/>
      <c r="EDU41" s="572"/>
      <c r="EDV41" s="572"/>
      <c r="EDW41" s="572"/>
      <c r="EDX41" s="572"/>
      <c r="EDY41" s="572"/>
      <c r="EDZ41" s="572"/>
      <c r="EEA41" s="572"/>
      <c r="EEB41" s="572"/>
      <c r="EEC41" s="572"/>
      <c r="EED41" s="572"/>
      <c r="EEE41" s="572"/>
      <c r="EEF41" s="572"/>
      <c r="EEG41" s="572"/>
      <c r="EEH41" s="572"/>
      <c r="EEI41" s="572"/>
      <c r="EEJ41" s="572"/>
      <c r="EEK41" s="572"/>
      <c r="EEL41" s="572"/>
      <c r="EEM41" s="572"/>
      <c r="EEN41" s="572"/>
      <c r="EEO41" s="572"/>
      <c r="EEP41" s="572"/>
      <c r="EEQ41" s="572"/>
      <c r="EER41" s="572"/>
      <c r="EES41" s="572"/>
      <c r="EET41" s="572"/>
      <c r="EEU41" s="572"/>
      <c r="EEV41" s="572"/>
      <c r="EEW41" s="572"/>
      <c r="EEX41" s="572"/>
      <c r="EEY41" s="572"/>
      <c r="EEZ41" s="572"/>
      <c r="EFA41" s="572"/>
      <c r="EFB41" s="572"/>
      <c r="EFC41" s="572"/>
      <c r="EFD41" s="572"/>
      <c r="EFE41" s="572"/>
      <c r="EFF41" s="572"/>
      <c r="EFG41" s="572"/>
      <c r="EFH41" s="572"/>
      <c r="EFI41" s="572"/>
      <c r="EFJ41" s="572"/>
      <c r="EFK41" s="572"/>
      <c r="EFL41" s="572"/>
      <c r="EFM41" s="572"/>
      <c r="EFN41" s="572"/>
      <c r="EFO41" s="572"/>
      <c r="EFP41" s="572"/>
      <c r="EFQ41" s="572"/>
      <c r="EFR41" s="572"/>
      <c r="EFS41" s="572"/>
      <c r="EFT41" s="572"/>
      <c r="EFU41" s="572"/>
      <c r="EFV41" s="572"/>
      <c r="EFW41" s="572"/>
      <c r="EFX41" s="572"/>
      <c r="EFY41" s="572"/>
      <c r="EFZ41" s="572"/>
      <c r="EGA41" s="572"/>
      <c r="EGB41" s="572"/>
      <c r="EGC41" s="572"/>
      <c r="EGD41" s="572"/>
      <c r="EGE41" s="572"/>
      <c r="EGF41" s="572"/>
      <c r="EGG41" s="572"/>
      <c r="EGH41" s="572"/>
      <c r="EGI41" s="572"/>
      <c r="EGJ41" s="572"/>
      <c r="EGK41" s="572"/>
      <c r="EGL41" s="572"/>
      <c r="EGM41" s="572"/>
      <c r="EGN41" s="572"/>
      <c r="EGO41" s="572"/>
      <c r="EGP41" s="572"/>
      <c r="EGQ41" s="572"/>
      <c r="EGR41" s="572"/>
      <c r="EGS41" s="572"/>
      <c r="EGT41" s="572"/>
      <c r="EGU41" s="572"/>
      <c r="EGV41" s="572"/>
      <c r="EGW41" s="572"/>
      <c r="EGX41" s="572"/>
      <c r="EGY41" s="572"/>
      <c r="EGZ41" s="572"/>
      <c r="EHA41" s="572"/>
      <c r="EHB41" s="572"/>
      <c r="EHC41" s="572"/>
      <c r="EHD41" s="572"/>
      <c r="EHE41" s="572"/>
      <c r="EHF41" s="572"/>
      <c r="EHG41" s="572"/>
      <c r="EHH41" s="572"/>
      <c r="EHI41" s="572"/>
      <c r="EHJ41" s="572"/>
      <c r="EHK41" s="572"/>
      <c r="EHL41" s="572"/>
      <c r="EHM41" s="572"/>
      <c r="EHN41" s="572"/>
      <c r="EHO41" s="572"/>
      <c r="EHP41" s="572"/>
      <c r="EHQ41" s="572"/>
      <c r="EHR41" s="572"/>
      <c r="EHS41" s="572"/>
      <c r="EHT41" s="572"/>
      <c r="EHU41" s="572"/>
      <c r="EHV41" s="572"/>
      <c r="EHW41" s="572"/>
      <c r="EHX41" s="572"/>
      <c r="EHY41" s="572"/>
      <c r="EHZ41" s="572"/>
      <c r="EIA41" s="572"/>
      <c r="EIB41" s="572"/>
      <c r="EIC41" s="572"/>
      <c r="EID41" s="572"/>
      <c r="EIE41" s="572"/>
      <c r="EIF41" s="572"/>
      <c r="EIG41" s="572"/>
      <c r="EIH41" s="572"/>
      <c r="EII41" s="572"/>
      <c r="EIJ41" s="572"/>
      <c r="EIK41" s="572"/>
      <c r="EIL41" s="572"/>
      <c r="EIM41" s="572"/>
      <c r="EIN41" s="572"/>
      <c r="EIO41" s="572"/>
      <c r="EIP41" s="572"/>
      <c r="EIQ41" s="572"/>
      <c r="EIR41" s="572"/>
      <c r="EIS41" s="572"/>
      <c r="EIT41" s="572"/>
      <c r="EIU41" s="572"/>
      <c r="EIV41" s="572"/>
      <c r="EIW41" s="572"/>
      <c r="EIX41" s="572"/>
      <c r="EIY41" s="572"/>
      <c r="EIZ41" s="572"/>
      <c r="EJA41" s="572"/>
      <c r="EJB41" s="572"/>
      <c r="EJC41" s="572"/>
      <c r="EJD41" s="572"/>
      <c r="EJE41" s="572"/>
      <c r="EJF41" s="572"/>
      <c r="EJG41" s="572"/>
      <c r="EJH41" s="572"/>
      <c r="EJI41" s="572"/>
      <c r="EJJ41" s="572"/>
      <c r="EJK41" s="572"/>
      <c r="EJL41" s="572"/>
      <c r="EJM41" s="572"/>
      <c r="EJN41" s="572"/>
      <c r="EJO41" s="572"/>
      <c r="EJP41" s="572"/>
      <c r="EJQ41" s="572"/>
      <c r="EJR41" s="572"/>
      <c r="EJS41" s="572"/>
      <c r="EJT41" s="572"/>
      <c r="EJU41" s="572"/>
      <c r="EJV41" s="572"/>
      <c r="EJW41" s="572"/>
      <c r="EJX41" s="572"/>
      <c r="EJY41" s="572"/>
      <c r="EJZ41" s="572"/>
      <c r="EKA41" s="572"/>
      <c r="EKB41" s="572"/>
      <c r="EKC41" s="572"/>
      <c r="EKD41" s="572"/>
      <c r="EKE41" s="572"/>
      <c r="EKF41" s="572"/>
      <c r="EKG41" s="572"/>
      <c r="EKH41" s="572"/>
      <c r="EKI41" s="572"/>
      <c r="EKJ41" s="572"/>
      <c r="EKK41" s="572"/>
      <c r="EKL41" s="572"/>
      <c r="EKM41" s="572"/>
      <c r="EKN41" s="572"/>
      <c r="EKO41" s="572"/>
      <c r="EKP41" s="572"/>
      <c r="EKQ41" s="572"/>
      <c r="EKR41" s="572"/>
      <c r="EKS41" s="572"/>
      <c r="EKT41" s="572"/>
      <c r="EKU41" s="572"/>
      <c r="EKV41" s="572"/>
      <c r="EKW41" s="572"/>
      <c r="EKX41" s="572"/>
      <c r="EKY41" s="572"/>
      <c r="EKZ41" s="572"/>
      <c r="ELA41" s="572"/>
      <c r="ELB41" s="572"/>
      <c r="ELC41" s="572"/>
      <c r="ELD41" s="572"/>
      <c r="ELE41" s="572"/>
      <c r="ELF41" s="572"/>
      <c r="ELG41" s="572"/>
      <c r="ELH41" s="572"/>
      <c r="ELI41" s="572"/>
      <c r="ELJ41" s="572"/>
      <c r="ELK41" s="572"/>
      <c r="ELL41" s="572"/>
      <c r="ELM41" s="572"/>
      <c r="ELN41" s="572"/>
      <c r="ELO41" s="572"/>
      <c r="ELP41" s="572"/>
      <c r="ELQ41" s="572"/>
      <c r="ELR41" s="572"/>
      <c r="ELS41" s="572"/>
      <c r="ELT41" s="572"/>
      <c r="ELU41" s="572"/>
      <c r="ELV41" s="572"/>
      <c r="ELW41" s="572"/>
      <c r="ELX41" s="572"/>
      <c r="ELY41" s="572"/>
      <c r="ELZ41" s="572"/>
      <c r="EMA41" s="572"/>
      <c r="EMB41" s="572"/>
      <c r="EMC41" s="572"/>
      <c r="EMD41" s="572"/>
      <c r="EME41" s="572"/>
      <c r="EMF41" s="572"/>
      <c r="EMG41" s="572"/>
      <c r="EMH41" s="572"/>
      <c r="EMI41" s="572"/>
      <c r="EMJ41" s="572"/>
      <c r="EMK41" s="572"/>
      <c r="EML41" s="572"/>
      <c r="EMM41" s="572"/>
      <c r="EMN41" s="572"/>
      <c r="EMO41" s="572"/>
      <c r="EMP41" s="572"/>
      <c r="EMQ41" s="572"/>
      <c r="EMR41" s="572"/>
      <c r="EMS41" s="572"/>
      <c r="EMT41" s="572"/>
      <c r="EMU41" s="572"/>
      <c r="EMV41" s="572"/>
      <c r="EMW41" s="572"/>
      <c r="EMX41" s="572"/>
      <c r="EMY41" s="572"/>
      <c r="EMZ41" s="572"/>
      <c r="ENA41" s="572"/>
      <c r="ENB41" s="572"/>
      <c r="ENC41" s="572"/>
      <c r="END41" s="572"/>
      <c r="ENE41" s="572"/>
      <c r="ENF41" s="572"/>
      <c r="ENG41" s="572"/>
      <c r="ENH41" s="572"/>
      <c r="ENI41" s="572"/>
      <c r="ENJ41" s="572"/>
      <c r="ENK41" s="572"/>
      <c r="ENL41" s="572"/>
      <c r="ENM41" s="572"/>
      <c r="ENN41" s="572"/>
      <c r="ENO41" s="572"/>
      <c r="ENP41" s="572"/>
      <c r="ENQ41" s="572"/>
      <c r="ENR41" s="572"/>
      <c r="ENS41" s="572"/>
      <c r="ENT41" s="572"/>
      <c r="ENU41" s="572"/>
      <c r="ENV41" s="572"/>
      <c r="ENW41" s="572"/>
      <c r="ENX41" s="572"/>
      <c r="ENY41" s="572"/>
      <c r="ENZ41" s="572"/>
      <c r="EOA41" s="572"/>
      <c r="EOB41" s="572"/>
      <c r="EOC41" s="572"/>
      <c r="EOD41" s="572"/>
      <c r="EOE41" s="572"/>
      <c r="EOF41" s="572"/>
      <c r="EOG41" s="572"/>
      <c r="EOH41" s="572"/>
      <c r="EOI41" s="572"/>
      <c r="EOJ41" s="572"/>
      <c r="EOK41" s="572"/>
      <c r="EOL41" s="572"/>
      <c r="EOM41" s="572"/>
      <c r="EON41" s="572"/>
      <c r="EOO41" s="572"/>
      <c r="EOP41" s="572"/>
      <c r="EOQ41" s="572"/>
      <c r="EOR41" s="572"/>
      <c r="EOS41" s="572"/>
      <c r="EOT41" s="572"/>
      <c r="EOU41" s="572"/>
      <c r="EOV41" s="572"/>
      <c r="EOW41" s="572"/>
      <c r="EOX41" s="572"/>
      <c r="EOY41" s="572"/>
      <c r="EOZ41" s="572"/>
      <c r="EPA41" s="572"/>
      <c r="EPB41" s="572"/>
      <c r="EPC41" s="572"/>
      <c r="EPD41" s="572"/>
      <c r="EPE41" s="572"/>
      <c r="EPF41" s="572"/>
      <c r="EPG41" s="572"/>
      <c r="EPH41" s="572"/>
      <c r="EPI41" s="572"/>
      <c r="EPJ41" s="572"/>
      <c r="EPK41" s="572"/>
      <c r="EPL41" s="572"/>
      <c r="EPM41" s="572"/>
      <c r="EPN41" s="572"/>
      <c r="EPO41" s="572"/>
      <c r="EPP41" s="572"/>
      <c r="EPQ41" s="572"/>
      <c r="EPR41" s="572"/>
      <c r="EPS41" s="572"/>
      <c r="EPT41" s="572"/>
      <c r="EPU41" s="572"/>
      <c r="EPV41" s="572"/>
      <c r="EPW41" s="572"/>
      <c r="EPX41" s="572"/>
      <c r="EPY41" s="572"/>
      <c r="EPZ41" s="572"/>
      <c r="EQA41" s="572"/>
      <c r="EQB41" s="572"/>
      <c r="EQC41" s="572"/>
      <c r="EQD41" s="572"/>
      <c r="EQE41" s="572"/>
      <c r="EQF41" s="572"/>
      <c r="EQG41" s="572"/>
      <c r="EQH41" s="572"/>
      <c r="EQI41" s="572"/>
      <c r="EQJ41" s="572"/>
      <c r="EQK41" s="572"/>
      <c r="EQL41" s="572"/>
      <c r="EQM41" s="572"/>
      <c r="EQN41" s="572"/>
      <c r="EQO41" s="572"/>
      <c r="EQP41" s="572"/>
      <c r="EQQ41" s="572"/>
      <c r="EQR41" s="572"/>
      <c r="EQS41" s="572"/>
      <c r="EQT41" s="572"/>
      <c r="EQU41" s="572"/>
      <c r="EQV41" s="572"/>
      <c r="EQW41" s="572"/>
      <c r="EQX41" s="572"/>
      <c r="EQY41" s="572"/>
      <c r="EQZ41" s="572"/>
      <c r="ERA41" s="572"/>
      <c r="ERB41" s="572"/>
      <c r="ERC41" s="572"/>
      <c r="ERD41" s="572"/>
      <c r="ERE41" s="572"/>
      <c r="ERF41" s="572"/>
      <c r="ERG41" s="572"/>
      <c r="ERH41" s="572"/>
      <c r="ERI41" s="572"/>
      <c r="ERJ41" s="572"/>
      <c r="ERK41" s="572"/>
      <c r="ERL41" s="572"/>
      <c r="ERM41" s="572"/>
      <c r="ERN41" s="572"/>
      <c r="ERO41" s="572"/>
      <c r="ERP41" s="572"/>
      <c r="ERQ41" s="572"/>
      <c r="ERR41" s="572"/>
      <c r="ERS41" s="572"/>
      <c r="ERT41" s="572"/>
      <c r="ERU41" s="572"/>
      <c r="ERV41" s="572"/>
      <c r="ERW41" s="572"/>
      <c r="ERX41" s="572"/>
      <c r="ERY41" s="572"/>
      <c r="ERZ41" s="572"/>
      <c r="ESA41" s="572"/>
      <c r="ESB41" s="572"/>
      <c r="ESC41" s="572"/>
      <c r="ESD41" s="572"/>
      <c r="ESE41" s="572"/>
      <c r="ESF41" s="572"/>
      <c r="ESG41" s="572"/>
      <c r="ESH41" s="572"/>
      <c r="ESI41" s="572"/>
      <c r="ESJ41" s="572"/>
      <c r="ESK41" s="572"/>
      <c r="ESL41" s="572"/>
      <c r="ESM41" s="572"/>
      <c r="ESN41" s="572"/>
      <c r="ESO41" s="572"/>
      <c r="ESP41" s="572"/>
      <c r="ESQ41" s="572"/>
      <c r="ESR41" s="572"/>
      <c r="ESS41" s="572"/>
      <c r="EST41" s="572"/>
      <c r="ESU41" s="572"/>
      <c r="ESV41" s="572"/>
      <c r="ESW41" s="572"/>
      <c r="ESX41" s="572"/>
      <c r="ESY41" s="572"/>
      <c r="ESZ41" s="572"/>
      <c r="ETA41" s="572"/>
      <c r="ETB41" s="572"/>
      <c r="ETC41" s="572"/>
      <c r="ETD41" s="572"/>
      <c r="ETE41" s="572"/>
      <c r="ETF41" s="572"/>
      <c r="ETG41" s="572"/>
      <c r="ETH41" s="572"/>
      <c r="ETI41" s="572"/>
      <c r="ETJ41" s="572"/>
      <c r="ETK41" s="572"/>
      <c r="ETL41" s="572"/>
      <c r="ETM41" s="572"/>
      <c r="ETN41" s="572"/>
      <c r="ETO41" s="572"/>
      <c r="ETP41" s="572"/>
      <c r="ETQ41" s="572"/>
      <c r="ETR41" s="572"/>
      <c r="ETS41" s="572"/>
      <c r="ETT41" s="572"/>
      <c r="ETU41" s="572"/>
      <c r="ETV41" s="572"/>
      <c r="ETW41" s="572"/>
      <c r="ETX41" s="572"/>
      <c r="ETY41" s="572"/>
      <c r="ETZ41" s="572"/>
      <c r="EUA41" s="572"/>
      <c r="EUB41" s="572"/>
      <c r="EUC41" s="572"/>
      <c r="EUD41" s="572"/>
      <c r="EUE41" s="572"/>
      <c r="EUF41" s="572"/>
      <c r="EUG41" s="572"/>
      <c r="EUH41" s="572"/>
      <c r="EUI41" s="572"/>
      <c r="EUJ41" s="572"/>
      <c r="EUK41" s="572"/>
      <c r="EUL41" s="572"/>
      <c r="EUM41" s="572"/>
      <c r="EUN41" s="572"/>
      <c r="EUO41" s="572"/>
      <c r="EUP41" s="572"/>
      <c r="EUQ41" s="572"/>
      <c r="EUR41" s="572"/>
      <c r="EUS41" s="572"/>
      <c r="EUT41" s="572"/>
      <c r="EUU41" s="572"/>
      <c r="EUV41" s="572"/>
      <c r="EUW41" s="572"/>
      <c r="EUX41" s="572"/>
      <c r="EUY41" s="572"/>
      <c r="EUZ41" s="572"/>
      <c r="EVA41" s="572"/>
      <c r="EVB41" s="572"/>
      <c r="EVC41" s="572"/>
      <c r="EVD41" s="572"/>
      <c r="EVE41" s="572"/>
      <c r="EVF41" s="572"/>
      <c r="EVG41" s="572"/>
      <c r="EVH41" s="572"/>
      <c r="EVI41" s="572"/>
      <c r="EVJ41" s="572"/>
      <c r="EVK41" s="572"/>
      <c r="EVL41" s="572"/>
      <c r="EVM41" s="572"/>
      <c r="EVN41" s="572"/>
      <c r="EVO41" s="572"/>
      <c r="EVP41" s="572"/>
      <c r="EVQ41" s="572"/>
      <c r="EVR41" s="572"/>
      <c r="EVS41" s="572"/>
      <c r="EVT41" s="572"/>
      <c r="EVU41" s="572"/>
      <c r="EVV41" s="572"/>
      <c r="EVW41" s="572"/>
      <c r="EVX41" s="572"/>
      <c r="EVY41" s="572"/>
      <c r="EVZ41" s="572"/>
      <c r="EWA41" s="572"/>
      <c r="EWB41" s="572"/>
      <c r="EWC41" s="572"/>
      <c r="EWD41" s="572"/>
      <c r="EWE41" s="572"/>
      <c r="EWF41" s="572"/>
      <c r="EWG41" s="572"/>
      <c r="EWH41" s="572"/>
      <c r="EWI41" s="572"/>
      <c r="EWJ41" s="572"/>
      <c r="EWK41" s="572"/>
      <c r="EWL41" s="572"/>
      <c r="EWM41" s="572"/>
      <c r="EWN41" s="572"/>
      <c r="EWO41" s="572"/>
      <c r="EWP41" s="572"/>
      <c r="EWQ41" s="572"/>
      <c r="EWR41" s="572"/>
      <c r="EWS41" s="572"/>
      <c r="EWT41" s="572"/>
      <c r="EWU41" s="572"/>
      <c r="EWV41" s="572"/>
      <c r="EWW41" s="572"/>
      <c r="EWX41" s="572"/>
      <c r="EWY41" s="572"/>
      <c r="EWZ41" s="572"/>
      <c r="EXA41" s="572"/>
      <c r="EXB41" s="572"/>
      <c r="EXC41" s="572"/>
      <c r="EXD41" s="572"/>
      <c r="EXE41" s="572"/>
      <c r="EXF41" s="572"/>
      <c r="EXG41" s="572"/>
      <c r="EXH41" s="572"/>
      <c r="EXI41" s="572"/>
      <c r="EXJ41" s="572"/>
      <c r="EXK41" s="572"/>
      <c r="EXL41" s="572"/>
      <c r="EXM41" s="572"/>
      <c r="EXN41" s="572"/>
      <c r="EXO41" s="572"/>
      <c r="EXP41" s="572"/>
      <c r="EXQ41" s="572"/>
      <c r="EXR41" s="572"/>
      <c r="EXS41" s="572"/>
      <c r="EXT41" s="572"/>
      <c r="EXU41" s="572"/>
      <c r="EXV41" s="572"/>
      <c r="EXW41" s="572"/>
      <c r="EXX41" s="572"/>
      <c r="EXY41" s="572"/>
      <c r="EXZ41" s="572"/>
      <c r="EYA41" s="572"/>
      <c r="EYB41" s="572"/>
      <c r="EYC41" s="572"/>
      <c r="EYD41" s="572"/>
      <c r="EYE41" s="572"/>
      <c r="EYF41" s="572"/>
      <c r="EYG41" s="572"/>
      <c r="EYH41" s="572"/>
      <c r="EYI41" s="572"/>
      <c r="EYJ41" s="572"/>
      <c r="EYK41" s="572"/>
      <c r="EYL41" s="572"/>
      <c r="EYM41" s="572"/>
      <c r="EYN41" s="572"/>
      <c r="EYO41" s="572"/>
      <c r="EYP41" s="572"/>
      <c r="EYQ41" s="572"/>
      <c r="EYR41" s="572"/>
      <c r="EYS41" s="572"/>
      <c r="EYT41" s="572"/>
      <c r="EYU41" s="572"/>
      <c r="EYV41" s="572"/>
      <c r="EYW41" s="572"/>
      <c r="EYX41" s="572"/>
      <c r="EYY41" s="572"/>
      <c r="EYZ41" s="572"/>
      <c r="EZA41" s="572"/>
      <c r="EZB41" s="572"/>
      <c r="EZC41" s="572"/>
      <c r="EZD41" s="572"/>
      <c r="EZE41" s="572"/>
      <c r="EZF41" s="572"/>
      <c r="EZG41" s="572"/>
      <c r="EZH41" s="572"/>
      <c r="EZI41" s="572"/>
      <c r="EZJ41" s="572"/>
      <c r="EZK41" s="572"/>
      <c r="EZL41" s="572"/>
      <c r="EZM41" s="572"/>
      <c r="EZN41" s="572"/>
      <c r="EZO41" s="572"/>
      <c r="EZP41" s="572"/>
      <c r="EZQ41" s="572"/>
      <c r="EZR41" s="572"/>
      <c r="EZS41" s="572"/>
      <c r="EZT41" s="572"/>
      <c r="EZU41" s="572"/>
      <c r="EZV41" s="572"/>
      <c r="EZW41" s="572"/>
      <c r="EZX41" s="572"/>
      <c r="EZY41" s="572"/>
      <c r="EZZ41" s="572"/>
      <c r="FAA41" s="572"/>
      <c r="FAB41" s="572"/>
      <c r="FAC41" s="572"/>
      <c r="FAD41" s="572"/>
      <c r="FAE41" s="572"/>
      <c r="FAF41" s="572"/>
      <c r="FAG41" s="572"/>
      <c r="FAH41" s="572"/>
      <c r="FAI41" s="572"/>
      <c r="FAJ41" s="572"/>
      <c r="FAK41" s="572"/>
      <c r="FAL41" s="572"/>
      <c r="FAM41" s="572"/>
      <c r="FAN41" s="572"/>
      <c r="FAO41" s="572"/>
      <c r="FAP41" s="572"/>
      <c r="FAQ41" s="572"/>
      <c r="FAR41" s="572"/>
      <c r="FAS41" s="572"/>
      <c r="FAT41" s="572"/>
      <c r="FAU41" s="572"/>
      <c r="FAV41" s="572"/>
      <c r="FAW41" s="572"/>
      <c r="FAX41" s="572"/>
      <c r="FAY41" s="572"/>
      <c r="FAZ41" s="572"/>
      <c r="FBA41" s="572"/>
      <c r="FBB41" s="572"/>
      <c r="FBC41" s="572"/>
      <c r="FBD41" s="572"/>
      <c r="FBE41" s="572"/>
      <c r="FBF41" s="572"/>
      <c r="FBG41" s="572"/>
      <c r="FBH41" s="572"/>
      <c r="FBI41" s="572"/>
      <c r="FBJ41" s="572"/>
      <c r="FBK41" s="572"/>
      <c r="FBL41" s="572"/>
      <c r="FBM41" s="572"/>
      <c r="FBN41" s="572"/>
      <c r="FBO41" s="572"/>
      <c r="FBP41" s="572"/>
      <c r="FBQ41" s="572"/>
      <c r="FBR41" s="572"/>
      <c r="FBS41" s="572"/>
      <c r="FBT41" s="572"/>
      <c r="FBU41" s="572"/>
      <c r="FBV41" s="572"/>
      <c r="FBW41" s="572"/>
      <c r="FBX41" s="572"/>
      <c r="FBY41" s="572"/>
      <c r="FBZ41" s="572"/>
      <c r="FCA41" s="572"/>
      <c r="FCB41" s="572"/>
      <c r="FCC41" s="572"/>
      <c r="FCD41" s="572"/>
      <c r="FCE41" s="572"/>
      <c r="FCF41" s="572"/>
      <c r="FCG41" s="572"/>
      <c r="FCH41" s="572"/>
      <c r="FCI41" s="572"/>
      <c r="FCJ41" s="572"/>
      <c r="FCK41" s="572"/>
      <c r="FCL41" s="572"/>
      <c r="FCM41" s="572"/>
      <c r="FCN41" s="572"/>
      <c r="FCO41" s="572"/>
      <c r="FCP41" s="572"/>
      <c r="FCQ41" s="572"/>
      <c r="FCR41" s="572"/>
      <c r="FCS41" s="572"/>
      <c r="FCT41" s="572"/>
      <c r="FCU41" s="572"/>
      <c r="FCV41" s="572"/>
      <c r="FCW41" s="572"/>
      <c r="FCX41" s="572"/>
      <c r="FCY41" s="572"/>
      <c r="FCZ41" s="572"/>
      <c r="FDA41" s="572"/>
      <c r="FDB41" s="572"/>
      <c r="FDC41" s="572"/>
      <c r="FDD41" s="572"/>
      <c r="FDE41" s="572"/>
      <c r="FDF41" s="572"/>
      <c r="FDG41" s="572"/>
      <c r="FDH41" s="572"/>
      <c r="FDI41" s="572"/>
      <c r="FDJ41" s="572"/>
      <c r="FDK41" s="572"/>
      <c r="FDL41" s="572"/>
      <c r="FDM41" s="572"/>
      <c r="FDN41" s="572"/>
      <c r="FDO41" s="572"/>
      <c r="FDP41" s="572"/>
      <c r="FDQ41" s="572"/>
      <c r="FDR41" s="572"/>
      <c r="FDS41" s="572"/>
      <c r="FDT41" s="572"/>
      <c r="FDU41" s="572"/>
      <c r="FDV41" s="572"/>
      <c r="FDW41" s="572"/>
      <c r="FDX41" s="572"/>
      <c r="FDY41" s="572"/>
      <c r="FDZ41" s="572"/>
      <c r="FEA41" s="572"/>
      <c r="FEB41" s="572"/>
      <c r="FEC41" s="572"/>
      <c r="FED41" s="572"/>
      <c r="FEE41" s="572"/>
      <c r="FEF41" s="572"/>
      <c r="FEG41" s="572"/>
      <c r="FEH41" s="572"/>
      <c r="FEI41" s="572"/>
      <c r="FEJ41" s="572"/>
      <c r="FEK41" s="572"/>
      <c r="FEL41" s="572"/>
      <c r="FEM41" s="572"/>
      <c r="FEN41" s="572"/>
      <c r="FEO41" s="572"/>
      <c r="FEP41" s="572"/>
      <c r="FEQ41" s="572"/>
      <c r="FER41" s="572"/>
      <c r="FES41" s="572"/>
      <c r="FET41" s="572"/>
      <c r="FEU41" s="572"/>
      <c r="FEV41" s="572"/>
      <c r="FEW41" s="572"/>
      <c r="FEX41" s="572"/>
      <c r="FEY41" s="572"/>
      <c r="FEZ41" s="572"/>
      <c r="FFA41" s="572"/>
      <c r="FFB41" s="572"/>
      <c r="FFC41" s="572"/>
      <c r="FFD41" s="572"/>
      <c r="FFE41" s="572"/>
      <c r="FFF41" s="572"/>
      <c r="FFG41" s="572"/>
      <c r="FFH41" s="572"/>
      <c r="FFI41" s="572"/>
      <c r="FFJ41" s="572"/>
      <c r="FFK41" s="572"/>
      <c r="FFL41" s="572"/>
      <c r="FFM41" s="572"/>
      <c r="FFN41" s="572"/>
      <c r="FFO41" s="572"/>
      <c r="FFP41" s="572"/>
      <c r="FFQ41" s="572"/>
      <c r="FFR41" s="572"/>
      <c r="FFS41" s="572"/>
      <c r="FFT41" s="572"/>
      <c r="FFU41" s="572"/>
      <c r="FFV41" s="572"/>
      <c r="FFW41" s="572"/>
      <c r="FFX41" s="572"/>
      <c r="FFY41" s="572"/>
      <c r="FFZ41" s="572"/>
      <c r="FGA41" s="572"/>
      <c r="FGB41" s="572"/>
      <c r="FGC41" s="572"/>
      <c r="FGD41" s="572"/>
      <c r="FGE41" s="572"/>
      <c r="FGF41" s="572"/>
      <c r="FGG41" s="572"/>
      <c r="FGH41" s="572"/>
      <c r="FGI41" s="572"/>
      <c r="FGJ41" s="572"/>
      <c r="FGK41" s="572"/>
      <c r="FGL41" s="572"/>
      <c r="FGM41" s="572"/>
      <c r="FGN41" s="572"/>
      <c r="FGO41" s="572"/>
      <c r="FGP41" s="572"/>
      <c r="FGQ41" s="572"/>
      <c r="FGR41" s="572"/>
      <c r="FGS41" s="572"/>
      <c r="FGT41" s="572"/>
      <c r="FGU41" s="572"/>
      <c r="FGV41" s="572"/>
      <c r="FGW41" s="572"/>
      <c r="FGX41" s="572"/>
      <c r="FGY41" s="572"/>
      <c r="FGZ41" s="572"/>
      <c r="FHA41" s="572"/>
      <c r="FHB41" s="572"/>
      <c r="FHC41" s="572"/>
      <c r="FHD41" s="572"/>
      <c r="FHE41" s="572"/>
      <c r="FHF41" s="572"/>
      <c r="FHG41" s="572"/>
      <c r="FHH41" s="572"/>
      <c r="FHI41" s="572"/>
      <c r="FHJ41" s="572"/>
      <c r="FHK41" s="572"/>
      <c r="FHL41" s="572"/>
      <c r="FHM41" s="572"/>
      <c r="FHN41" s="572"/>
      <c r="FHO41" s="572"/>
      <c r="FHP41" s="572"/>
      <c r="FHQ41" s="572"/>
      <c r="FHR41" s="572"/>
      <c r="FHS41" s="572"/>
      <c r="FHT41" s="572"/>
      <c r="FHU41" s="572"/>
      <c r="FHV41" s="572"/>
      <c r="FHW41" s="572"/>
      <c r="FHX41" s="572"/>
      <c r="FHY41" s="572"/>
      <c r="FHZ41" s="572"/>
      <c r="FIA41" s="572"/>
      <c r="FIB41" s="572"/>
      <c r="FIC41" s="572"/>
      <c r="FID41" s="572"/>
      <c r="FIE41" s="572"/>
      <c r="FIF41" s="572"/>
      <c r="FIG41" s="572"/>
      <c r="FIH41" s="572"/>
      <c r="FII41" s="572"/>
      <c r="FIJ41" s="572"/>
      <c r="FIK41" s="572"/>
      <c r="FIL41" s="572"/>
      <c r="FIM41" s="572"/>
      <c r="FIN41" s="572"/>
      <c r="FIO41" s="572"/>
      <c r="FIP41" s="572"/>
      <c r="FIQ41" s="572"/>
      <c r="FIR41" s="572"/>
      <c r="FIS41" s="572"/>
      <c r="FIT41" s="572"/>
      <c r="FIU41" s="572"/>
      <c r="FIV41" s="572"/>
      <c r="FIW41" s="572"/>
      <c r="FIX41" s="572"/>
      <c r="FIY41" s="572"/>
      <c r="FIZ41" s="572"/>
      <c r="FJA41" s="572"/>
      <c r="FJB41" s="572"/>
      <c r="FJC41" s="572"/>
      <c r="FJD41" s="572"/>
      <c r="FJE41" s="572"/>
      <c r="FJF41" s="572"/>
      <c r="FJG41" s="572"/>
      <c r="FJH41" s="572"/>
      <c r="FJI41" s="572"/>
      <c r="FJJ41" s="572"/>
      <c r="FJK41" s="572"/>
      <c r="FJL41" s="572"/>
      <c r="FJM41" s="572"/>
      <c r="FJN41" s="572"/>
      <c r="FJO41" s="572"/>
      <c r="FJP41" s="572"/>
      <c r="FJQ41" s="572"/>
      <c r="FJR41" s="572"/>
      <c r="FJS41" s="572"/>
      <c r="FJT41" s="572"/>
      <c r="FJU41" s="572"/>
      <c r="FJV41" s="572"/>
      <c r="FJW41" s="572"/>
      <c r="FJX41" s="572"/>
      <c r="FJY41" s="572"/>
      <c r="FJZ41" s="572"/>
      <c r="FKA41" s="572"/>
      <c r="FKB41" s="572"/>
      <c r="FKC41" s="572"/>
      <c r="FKD41" s="572"/>
      <c r="FKE41" s="572"/>
      <c r="FKF41" s="572"/>
      <c r="FKG41" s="572"/>
      <c r="FKH41" s="572"/>
      <c r="FKI41" s="572"/>
      <c r="FKJ41" s="572"/>
      <c r="FKK41" s="572"/>
      <c r="FKL41" s="572"/>
      <c r="FKM41" s="572"/>
      <c r="FKN41" s="572"/>
      <c r="FKO41" s="572"/>
      <c r="FKP41" s="572"/>
      <c r="FKQ41" s="572"/>
      <c r="FKR41" s="572"/>
      <c r="FKS41" s="572"/>
      <c r="FKT41" s="572"/>
      <c r="FKU41" s="572"/>
      <c r="FKV41" s="572"/>
      <c r="FKW41" s="572"/>
      <c r="FKX41" s="572"/>
      <c r="FKY41" s="572"/>
      <c r="FKZ41" s="572"/>
      <c r="FLA41" s="572"/>
      <c r="FLB41" s="572"/>
      <c r="FLC41" s="572"/>
      <c r="FLD41" s="572"/>
      <c r="FLE41" s="572"/>
      <c r="FLF41" s="572"/>
      <c r="FLG41" s="572"/>
      <c r="FLH41" s="572"/>
      <c r="FLI41" s="572"/>
      <c r="FLJ41" s="572"/>
      <c r="FLK41" s="572"/>
      <c r="FLL41" s="572"/>
      <c r="FLM41" s="572"/>
      <c r="FLN41" s="572"/>
      <c r="FLO41" s="572"/>
      <c r="FLP41" s="572"/>
      <c r="FLQ41" s="572"/>
      <c r="FLR41" s="572"/>
      <c r="FLS41" s="572"/>
      <c r="FLT41" s="572"/>
      <c r="FLU41" s="572"/>
      <c r="FLV41" s="572"/>
      <c r="FLW41" s="572"/>
      <c r="FLX41" s="572"/>
      <c r="FLY41" s="572"/>
      <c r="FLZ41" s="572"/>
      <c r="FMA41" s="572"/>
      <c r="FMB41" s="572"/>
      <c r="FMC41" s="572"/>
      <c r="FMD41" s="572"/>
      <c r="FME41" s="572"/>
      <c r="FMF41" s="572"/>
      <c r="FMG41" s="572"/>
      <c r="FMH41" s="572"/>
      <c r="FMI41" s="572"/>
      <c r="FMJ41" s="572"/>
      <c r="FMK41" s="572"/>
      <c r="FML41" s="572"/>
      <c r="FMM41" s="572"/>
      <c r="FMN41" s="572"/>
      <c r="FMO41" s="572"/>
      <c r="FMP41" s="572"/>
      <c r="FMQ41" s="572"/>
      <c r="FMR41" s="572"/>
      <c r="FMS41" s="572"/>
      <c r="FMT41" s="572"/>
      <c r="FMU41" s="572"/>
      <c r="FMV41" s="572"/>
      <c r="FMW41" s="572"/>
      <c r="FMX41" s="572"/>
      <c r="FMY41" s="572"/>
      <c r="FMZ41" s="572"/>
      <c r="FNA41" s="572"/>
      <c r="FNB41" s="572"/>
      <c r="FNC41" s="572"/>
      <c r="FND41" s="572"/>
      <c r="FNE41" s="572"/>
      <c r="FNF41" s="572"/>
      <c r="FNG41" s="572"/>
      <c r="FNH41" s="572"/>
      <c r="FNI41" s="572"/>
      <c r="FNJ41" s="572"/>
      <c r="FNK41" s="572"/>
      <c r="FNL41" s="572"/>
      <c r="FNM41" s="572"/>
      <c r="FNN41" s="572"/>
      <c r="FNO41" s="572"/>
      <c r="FNP41" s="572"/>
      <c r="FNQ41" s="572"/>
      <c r="FNR41" s="572"/>
      <c r="FNS41" s="572"/>
      <c r="FNT41" s="572"/>
      <c r="FNU41" s="572"/>
      <c r="FNV41" s="572"/>
      <c r="FNW41" s="572"/>
      <c r="FNX41" s="572"/>
      <c r="FNY41" s="572"/>
      <c r="FNZ41" s="572"/>
      <c r="FOA41" s="572"/>
      <c r="FOB41" s="572"/>
      <c r="FOC41" s="572"/>
      <c r="FOD41" s="572"/>
      <c r="FOE41" s="572"/>
      <c r="FOF41" s="572"/>
      <c r="FOG41" s="572"/>
      <c r="FOH41" s="572"/>
      <c r="FOI41" s="572"/>
      <c r="FOJ41" s="572"/>
      <c r="FOK41" s="572"/>
      <c r="FOL41" s="572"/>
      <c r="FOM41" s="572"/>
      <c r="FON41" s="572"/>
      <c r="FOO41" s="572"/>
      <c r="FOP41" s="572"/>
      <c r="FOQ41" s="572"/>
      <c r="FOR41" s="572"/>
      <c r="FOS41" s="572"/>
      <c r="FOT41" s="572"/>
      <c r="FOU41" s="572"/>
      <c r="FOV41" s="572"/>
      <c r="FOW41" s="572"/>
      <c r="FOX41" s="572"/>
      <c r="FOY41" s="572"/>
      <c r="FOZ41" s="572"/>
      <c r="FPA41" s="572"/>
      <c r="FPB41" s="572"/>
      <c r="FPC41" s="572"/>
      <c r="FPD41" s="572"/>
      <c r="FPE41" s="572"/>
      <c r="FPF41" s="572"/>
      <c r="FPG41" s="572"/>
      <c r="FPH41" s="572"/>
      <c r="FPI41" s="572"/>
      <c r="FPJ41" s="572"/>
      <c r="FPK41" s="572"/>
      <c r="FPL41" s="572"/>
      <c r="FPM41" s="572"/>
      <c r="FPN41" s="572"/>
      <c r="FPO41" s="572"/>
      <c r="FPP41" s="572"/>
      <c r="FPQ41" s="572"/>
      <c r="FPR41" s="572"/>
      <c r="FPS41" s="572"/>
      <c r="FPT41" s="572"/>
      <c r="FPU41" s="572"/>
      <c r="FPV41" s="572"/>
      <c r="FPW41" s="572"/>
      <c r="FPX41" s="572"/>
      <c r="FPY41" s="572"/>
      <c r="FPZ41" s="572"/>
      <c r="FQA41" s="572"/>
      <c r="FQB41" s="572"/>
      <c r="FQC41" s="572"/>
      <c r="FQD41" s="572"/>
      <c r="FQE41" s="572"/>
      <c r="FQF41" s="572"/>
      <c r="FQG41" s="572"/>
      <c r="FQH41" s="572"/>
      <c r="FQI41" s="572"/>
      <c r="FQJ41" s="572"/>
      <c r="FQK41" s="572"/>
      <c r="FQL41" s="572"/>
      <c r="FQM41" s="572"/>
      <c r="FQN41" s="572"/>
      <c r="FQO41" s="572"/>
      <c r="FQP41" s="572"/>
      <c r="FQQ41" s="572"/>
      <c r="FQR41" s="572"/>
      <c r="FQS41" s="572"/>
      <c r="FQT41" s="572"/>
      <c r="FQU41" s="572"/>
      <c r="FQV41" s="572"/>
      <c r="FQW41" s="572"/>
      <c r="FQX41" s="572"/>
      <c r="FQY41" s="572"/>
      <c r="FQZ41" s="572"/>
      <c r="FRA41" s="572"/>
      <c r="FRB41" s="572"/>
      <c r="FRC41" s="572"/>
      <c r="FRD41" s="572"/>
      <c r="FRE41" s="572"/>
      <c r="FRF41" s="572"/>
      <c r="FRG41" s="572"/>
      <c r="FRH41" s="572"/>
      <c r="FRI41" s="572"/>
      <c r="FRJ41" s="572"/>
      <c r="FRK41" s="572"/>
      <c r="FRL41" s="572"/>
      <c r="FRM41" s="572"/>
      <c r="FRN41" s="572"/>
      <c r="FRO41" s="572"/>
      <c r="FRP41" s="572"/>
      <c r="FRQ41" s="572"/>
      <c r="FRR41" s="572"/>
      <c r="FRS41" s="572"/>
      <c r="FRT41" s="572"/>
      <c r="FRU41" s="572"/>
      <c r="FRV41" s="572"/>
      <c r="FRW41" s="572"/>
      <c r="FRX41" s="572"/>
      <c r="FRY41" s="572"/>
      <c r="FRZ41" s="572"/>
      <c r="FSA41" s="572"/>
      <c r="FSB41" s="572"/>
      <c r="FSC41" s="572"/>
      <c r="FSD41" s="572"/>
      <c r="FSE41" s="572"/>
      <c r="FSF41" s="572"/>
      <c r="FSG41" s="572"/>
      <c r="FSH41" s="572"/>
      <c r="FSI41" s="572"/>
      <c r="FSJ41" s="572"/>
      <c r="FSK41" s="572"/>
      <c r="FSL41" s="572"/>
      <c r="FSM41" s="572"/>
      <c r="FSN41" s="572"/>
      <c r="FSO41" s="572"/>
      <c r="FSP41" s="572"/>
      <c r="FSQ41" s="572"/>
      <c r="FSR41" s="572"/>
      <c r="FSS41" s="572"/>
      <c r="FST41" s="572"/>
      <c r="FSU41" s="572"/>
      <c r="FSV41" s="572"/>
      <c r="FSW41" s="572"/>
      <c r="FSX41" s="572"/>
      <c r="FSY41" s="572"/>
      <c r="FSZ41" s="572"/>
      <c r="FTA41" s="572"/>
      <c r="FTB41" s="572"/>
      <c r="FTC41" s="572"/>
      <c r="FTD41" s="572"/>
      <c r="FTE41" s="572"/>
      <c r="FTF41" s="572"/>
      <c r="FTG41" s="572"/>
      <c r="FTH41" s="572"/>
      <c r="FTI41" s="572"/>
      <c r="FTJ41" s="572"/>
      <c r="FTK41" s="572"/>
      <c r="FTL41" s="572"/>
      <c r="FTM41" s="572"/>
      <c r="FTN41" s="572"/>
      <c r="FTO41" s="572"/>
      <c r="FTP41" s="572"/>
      <c r="FTQ41" s="572"/>
      <c r="FTR41" s="572"/>
      <c r="FTS41" s="572"/>
      <c r="FTT41" s="572"/>
      <c r="FTU41" s="572"/>
      <c r="FTV41" s="572"/>
      <c r="FTW41" s="572"/>
      <c r="FTX41" s="572"/>
      <c r="FTY41" s="572"/>
      <c r="FTZ41" s="572"/>
      <c r="FUA41" s="572"/>
      <c r="FUB41" s="572"/>
      <c r="FUC41" s="572"/>
      <c r="FUD41" s="572"/>
      <c r="FUE41" s="572"/>
      <c r="FUF41" s="572"/>
      <c r="FUG41" s="572"/>
      <c r="FUH41" s="572"/>
      <c r="FUI41" s="572"/>
      <c r="FUJ41" s="572"/>
      <c r="FUK41" s="572"/>
      <c r="FUL41" s="572"/>
      <c r="FUM41" s="572"/>
      <c r="FUN41" s="572"/>
      <c r="FUO41" s="572"/>
      <c r="FUP41" s="572"/>
      <c r="FUQ41" s="572"/>
      <c r="FUR41" s="572"/>
      <c r="FUS41" s="572"/>
      <c r="FUT41" s="572"/>
      <c r="FUU41" s="572"/>
      <c r="FUV41" s="572"/>
      <c r="FUW41" s="572"/>
      <c r="FUX41" s="572"/>
      <c r="FUY41" s="572"/>
      <c r="FUZ41" s="572"/>
      <c r="FVA41" s="572"/>
      <c r="FVB41" s="572"/>
      <c r="FVC41" s="572"/>
      <c r="FVD41" s="572"/>
      <c r="FVE41" s="572"/>
      <c r="FVF41" s="572"/>
      <c r="FVG41" s="572"/>
      <c r="FVH41" s="572"/>
      <c r="FVI41" s="572"/>
      <c r="FVJ41" s="572"/>
      <c r="FVK41" s="572"/>
      <c r="FVL41" s="572"/>
      <c r="FVM41" s="572"/>
      <c r="FVN41" s="572"/>
      <c r="FVO41" s="572"/>
      <c r="FVP41" s="572"/>
      <c r="FVQ41" s="572"/>
      <c r="FVR41" s="572"/>
      <c r="FVS41" s="572"/>
      <c r="FVT41" s="572"/>
      <c r="FVU41" s="572"/>
      <c r="FVV41" s="572"/>
      <c r="FVW41" s="572"/>
      <c r="FVX41" s="572"/>
      <c r="FVY41" s="572"/>
      <c r="FVZ41" s="572"/>
      <c r="FWA41" s="572"/>
      <c r="FWB41" s="572"/>
      <c r="FWC41" s="572"/>
      <c r="FWD41" s="572"/>
      <c r="FWE41" s="572"/>
      <c r="FWF41" s="572"/>
      <c r="FWG41" s="572"/>
      <c r="FWH41" s="572"/>
      <c r="FWI41" s="572"/>
      <c r="FWJ41" s="572"/>
      <c r="FWK41" s="572"/>
      <c r="FWL41" s="572"/>
      <c r="FWM41" s="572"/>
      <c r="FWN41" s="572"/>
      <c r="FWO41" s="572"/>
      <c r="FWP41" s="572"/>
      <c r="FWQ41" s="572"/>
      <c r="FWR41" s="572"/>
      <c r="FWS41" s="572"/>
      <c r="FWT41" s="572"/>
      <c r="FWU41" s="572"/>
      <c r="FWV41" s="572"/>
      <c r="FWW41" s="572"/>
      <c r="FWX41" s="572"/>
      <c r="FWY41" s="572"/>
      <c r="FWZ41" s="572"/>
      <c r="FXA41" s="572"/>
      <c r="FXB41" s="572"/>
      <c r="FXC41" s="572"/>
      <c r="FXD41" s="572"/>
      <c r="FXE41" s="572"/>
      <c r="FXF41" s="572"/>
      <c r="FXG41" s="572"/>
      <c r="FXH41" s="572"/>
      <c r="FXI41" s="572"/>
      <c r="FXJ41" s="572"/>
      <c r="FXK41" s="572"/>
      <c r="FXL41" s="572"/>
      <c r="FXM41" s="572"/>
      <c r="FXN41" s="572"/>
      <c r="FXO41" s="572"/>
      <c r="FXP41" s="572"/>
      <c r="FXQ41" s="572"/>
      <c r="FXR41" s="572"/>
      <c r="FXS41" s="572"/>
      <c r="FXT41" s="572"/>
      <c r="FXU41" s="572"/>
      <c r="FXV41" s="572"/>
      <c r="FXW41" s="572"/>
      <c r="FXX41" s="572"/>
      <c r="FXY41" s="572"/>
      <c r="FXZ41" s="572"/>
      <c r="FYA41" s="572"/>
      <c r="FYB41" s="572"/>
      <c r="FYC41" s="572"/>
      <c r="FYD41" s="572"/>
      <c r="FYE41" s="572"/>
      <c r="FYF41" s="572"/>
      <c r="FYG41" s="572"/>
      <c r="FYH41" s="572"/>
      <c r="FYI41" s="572"/>
      <c r="FYJ41" s="572"/>
      <c r="FYK41" s="572"/>
      <c r="FYL41" s="572"/>
      <c r="FYM41" s="572"/>
      <c r="FYN41" s="572"/>
      <c r="FYO41" s="572"/>
      <c r="FYP41" s="572"/>
      <c r="FYQ41" s="572"/>
      <c r="FYR41" s="572"/>
      <c r="FYS41" s="572"/>
      <c r="FYT41" s="572"/>
      <c r="FYU41" s="572"/>
      <c r="FYV41" s="572"/>
      <c r="FYW41" s="572"/>
      <c r="FYX41" s="572"/>
      <c r="FYY41" s="572"/>
      <c r="FYZ41" s="572"/>
      <c r="FZA41" s="572"/>
      <c r="FZB41" s="572"/>
      <c r="FZC41" s="572"/>
      <c r="FZD41" s="572"/>
      <c r="FZE41" s="572"/>
      <c r="FZF41" s="572"/>
      <c r="FZG41" s="572"/>
      <c r="FZH41" s="572"/>
      <c r="FZI41" s="572"/>
      <c r="FZJ41" s="572"/>
      <c r="FZK41" s="572"/>
      <c r="FZL41" s="572"/>
      <c r="FZM41" s="572"/>
      <c r="FZN41" s="572"/>
      <c r="FZO41" s="572"/>
      <c r="FZP41" s="572"/>
      <c r="FZQ41" s="572"/>
      <c r="FZR41" s="572"/>
      <c r="FZS41" s="572"/>
      <c r="FZT41" s="572"/>
      <c r="FZU41" s="572"/>
      <c r="FZV41" s="572"/>
      <c r="FZW41" s="572"/>
      <c r="FZX41" s="572"/>
      <c r="FZY41" s="572"/>
      <c r="FZZ41" s="572"/>
      <c r="GAA41" s="572"/>
      <c r="GAB41" s="572"/>
      <c r="GAC41" s="572"/>
      <c r="GAD41" s="572"/>
      <c r="GAE41" s="572"/>
      <c r="GAF41" s="572"/>
      <c r="GAG41" s="572"/>
      <c r="GAH41" s="572"/>
      <c r="GAI41" s="572"/>
      <c r="GAJ41" s="572"/>
      <c r="GAK41" s="572"/>
      <c r="GAL41" s="572"/>
      <c r="GAM41" s="572"/>
      <c r="GAN41" s="572"/>
      <c r="GAO41" s="572"/>
      <c r="GAP41" s="572"/>
      <c r="GAQ41" s="572"/>
      <c r="GAR41" s="572"/>
      <c r="GAS41" s="572"/>
      <c r="GAT41" s="572"/>
      <c r="GAU41" s="572"/>
      <c r="GAV41" s="572"/>
      <c r="GAW41" s="572"/>
      <c r="GAX41" s="572"/>
      <c r="GAY41" s="572"/>
      <c r="GAZ41" s="572"/>
      <c r="GBA41" s="572"/>
      <c r="GBB41" s="572"/>
      <c r="GBC41" s="572"/>
      <c r="GBD41" s="572"/>
      <c r="GBE41" s="572"/>
      <c r="GBF41" s="572"/>
      <c r="GBG41" s="572"/>
      <c r="GBH41" s="572"/>
      <c r="GBI41" s="572"/>
      <c r="GBJ41" s="572"/>
      <c r="GBK41" s="572"/>
      <c r="GBL41" s="572"/>
      <c r="GBM41" s="572"/>
      <c r="GBN41" s="572"/>
      <c r="GBO41" s="572"/>
      <c r="GBP41" s="572"/>
      <c r="GBQ41" s="572"/>
      <c r="GBR41" s="572"/>
      <c r="GBS41" s="572"/>
      <c r="GBT41" s="572"/>
      <c r="GBU41" s="572"/>
      <c r="GBV41" s="572"/>
      <c r="GBW41" s="572"/>
      <c r="GBX41" s="572"/>
      <c r="GBY41" s="572"/>
      <c r="GBZ41" s="572"/>
      <c r="GCA41" s="572"/>
      <c r="GCB41" s="572"/>
      <c r="GCC41" s="572"/>
      <c r="GCD41" s="572"/>
      <c r="GCE41" s="572"/>
      <c r="GCF41" s="572"/>
      <c r="GCG41" s="572"/>
      <c r="GCH41" s="572"/>
      <c r="GCI41" s="572"/>
      <c r="GCJ41" s="572"/>
      <c r="GCK41" s="572"/>
      <c r="GCL41" s="572"/>
      <c r="GCM41" s="572"/>
      <c r="GCN41" s="572"/>
      <c r="GCO41" s="572"/>
      <c r="GCP41" s="572"/>
      <c r="GCQ41" s="572"/>
      <c r="GCR41" s="572"/>
      <c r="GCS41" s="572"/>
      <c r="GCT41" s="572"/>
      <c r="GCU41" s="572"/>
      <c r="GCV41" s="572"/>
      <c r="GCW41" s="572"/>
      <c r="GCX41" s="572"/>
      <c r="GCY41" s="572"/>
      <c r="GCZ41" s="572"/>
      <c r="GDA41" s="572"/>
      <c r="GDB41" s="572"/>
      <c r="GDC41" s="572"/>
      <c r="GDD41" s="572"/>
      <c r="GDE41" s="572"/>
      <c r="GDF41" s="572"/>
      <c r="GDG41" s="572"/>
      <c r="GDH41" s="572"/>
      <c r="GDI41" s="572"/>
      <c r="GDJ41" s="572"/>
      <c r="GDK41" s="572"/>
      <c r="GDL41" s="572"/>
      <c r="GDM41" s="572"/>
      <c r="GDN41" s="572"/>
      <c r="GDO41" s="572"/>
      <c r="GDP41" s="572"/>
      <c r="GDQ41" s="572"/>
      <c r="GDR41" s="572"/>
      <c r="GDS41" s="572"/>
      <c r="GDT41" s="572"/>
      <c r="GDU41" s="572"/>
      <c r="GDV41" s="572"/>
      <c r="GDW41" s="572"/>
      <c r="GDX41" s="572"/>
      <c r="GDY41" s="572"/>
      <c r="GDZ41" s="572"/>
      <c r="GEA41" s="572"/>
      <c r="GEB41" s="572"/>
      <c r="GEC41" s="572"/>
      <c r="GED41" s="572"/>
      <c r="GEE41" s="572"/>
      <c r="GEF41" s="572"/>
      <c r="GEG41" s="572"/>
      <c r="GEH41" s="572"/>
      <c r="GEI41" s="572"/>
      <c r="GEJ41" s="572"/>
      <c r="GEK41" s="572"/>
      <c r="GEL41" s="572"/>
      <c r="GEM41" s="572"/>
      <c r="GEN41" s="572"/>
      <c r="GEO41" s="572"/>
      <c r="GEP41" s="572"/>
      <c r="GEQ41" s="572"/>
      <c r="GER41" s="572"/>
      <c r="GES41" s="572"/>
      <c r="GET41" s="572"/>
      <c r="GEU41" s="572"/>
      <c r="GEV41" s="572"/>
      <c r="GEW41" s="572"/>
      <c r="GEX41" s="572"/>
      <c r="GEY41" s="572"/>
      <c r="GEZ41" s="572"/>
      <c r="GFA41" s="572"/>
      <c r="GFB41" s="572"/>
      <c r="GFC41" s="572"/>
      <c r="GFD41" s="572"/>
      <c r="GFE41" s="572"/>
      <c r="GFF41" s="572"/>
      <c r="GFG41" s="572"/>
      <c r="GFH41" s="572"/>
      <c r="GFI41" s="572"/>
      <c r="GFJ41" s="572"/>
      <c r="GFK41" s="572"/>
      <c r="GFL41" s="572"/>
      <c r="GFM41" s="572"/>
      <c r="GFN41" s="572"/>
      <c r="GFO41" s="572"/>
      <c r="GFP41" s="572"/>
      <c r="GFQ41" s="572"/>
      <c r="GFR41" s="572"/>
      <c r="GFS41" s="572"/>
      <c r="GFT41" s="572"/>
      <c r="GFU41" s="572"/>
      <c r="GFV41" s="572"/>
      <c r="GFW41" s="572"/>
      <c r="GFX41" s="572"/>
      <c r="GFY41" s="572"/>
      <c r="GFZ41" s="572"/>
      <c r="GGA41" s="572"/>
      <c r="GGB41" s="572"/>
      <c r="GGC41" s="572"/>
      <c r="GGD41" s="572"/>
      <c r="GGE41" s="572"/>
      <c r="GGF41" s="572"/>
      <c r="GGG41" s="572"/>
      <c r="GGH41" s="572"/>
      <c r="GGI41" s="572"/>
      <c r="GGJ41" s="572"/>
      <c r="GGK41" s="572"/>
      <c r="GGL41" s="572"/>
      <c r="GGM41" s="572"/>
      <c r="GGN41" s="572"/>
      <c r="GGO41" s="572"/>
      <c r="GGP41" s="572"/>
      <c r="GGQ41" s="572"/>
      <c r="GGR41" s="572"/>
      <c r="GGS41" s="572"/>
      <c r="GGT41" s="572"/>
      <c r="GGU41" s="572"/>
      <c r="GGV41" s="572"/>
      <c r="GGW41" s="572"/>
      <c r="GGX41" s="572"/>
      <c r="GGY41" s="572"/>
      <c r="GGZ41" s="572"/>
      <c r="GHA41" s="572"/>
      <c r="GHB41" s="572"/>
      <c r="GHC41" s="572"/>
      <c r="GHD41" s="572"/>
      <c r="GHE41" s="572"/>
      <c r="GHF41" s="572"/>
      <c r="GHG41" s="572"/>
      <c r="GHH41" s="572"/>
      <c r="GHI41" s="572"/>
      <c r="GHJ41" s="572"/>
      <c r="GHK41" s="572"/>
      <c r="GHL41" s="572"/>
      <c r="GHM41" s="572"/>
      <c r="GHN41" s="572"/>
      <c r="GHO41" s="572"/>
      <c r="GHP41" s="572"/>
      <c r="GHQ41" s="572"/>
      <c r="GHR41" s="572"/>
      <c r="GHS41" s="572"/>
      <c r="GHT41" s="572"/>
      <c r="GHU41" s="572"/>
      <c r="GHV41" s="572"/>
      <c r="GHW41" s="572"/>
      <c r="GHX41" s="572"/>
      <c r="GHY41" s="572"/>
      <c r="GHZ41" s="572"/>
      <c r="GIA41" s="572"/>
      <c r="GIB41" s="572"/>
      <c r="GIC41" s="572"/>
      <c r="GID41" s="572"/>
      <c r="GIE41" s="572"/>
      <c r="GIF41" s="572"/>
      <c r="GIG41" s="572"/>
      <c r="GIH41" s="572"/>
      <c r="GII41" s="572"/>
      <c r="GIJ41" s="572"/>
      <c r="GIK41" s="572"/>
      <c r="GIL41" s="572"/>
      <c r="GIM41" s="572"/>
      <c r="GIN41" s="572"/>
      <c r="GIO41" s="572"/>
      <c r="GIP41" s="572"/>
      <c r="GIQ41" s="572"/>
      <c r="GIR41" s="572"/>
      <c r="GIS41" s="572"/>
      <c r="GIT41" s="572"/>
      <c r="GIU41" s="572"/>
      <c r="GIV41" s="572"/>
      <c r="GIW41" s="572"/>
      <c r="GIX41" s="572"/>
      <c r="GIY41" s="572"/>
      <c r="GIZ41" s="572"/>
      <c r="GJA41" s="572"/>
      <c r="GJB41" s="572"/>
      <c r="GJC41" s="572"/>
      <c r="GJD41" s="572"/>
      <c r="GJE41" s="572"/>
      <c r="GJF41" s="572"/>
      <c r="GJG41" s="572"/>
      <c r="GJH41" s="572"/>
      <c r="GJI41" s="572"/>
      <c r="GJJ41" s="572"/>
      <c r="GJK41" s="572"/>
      <c r="GJL41" s="572"/>
      <c r="GJM41" s="572"/>
      <c r="GJN41" s="572"/>
      <c r="GJO41" s="572"/>
      <c r="GJP41" s="572"/>
      <c r="GJQ41" s="572"/>
      <c r="GJR41" s="572"/>
      <c r="GJS41" s="572"/>
      <c r="GJT41" s="572"/>
      <c r="GJU41" s="572"/>
      <c r="GJV41" s="572"/>
      <c r="GJW41" s="572"/>
      <c r="GJX41" s="572"/>
      <c r="GJY41" s="572"/>
      <c r="GJZ41" s="572"/>
      <c r="GKA41" s="572"/>
      <c r="GKB41" s="572"/>
      <c r="GKC41" s="572"/>
      <c r="GKD41" s="572"/>
      <c r="GKE41" s="572"/>
      <c r="GKF41" s="572"/>
      <c r="GKG41" s="572"/>
      <c r="GKH41" s="572"/>
      <c r="GKI41" s="572"/>
      <c r="GKJ41" s="572"/>
      <c r="GKK41" s="572"/>
      <c r="GKL41" s="572"/>
      <c r="GKM41" s="572"/>
      <c r="GKN41" s="572"/>
      <c r="GKO41" s="572"/>
      <c r="GKP41" s="572"/>
      <c r="GKQ41" s="572"/>
      <c r="GKR41" s="572"/>
      <c r="GKS41" s="572"/>
      <c r="GKT41" s="572"/>
      <c r="GKU41" s="572"/>
      <c r="GKV41" s="572"/>
      <c r="GKW41" s="572"/>
      <c r="GKX41" s="572"/>
      <c r="GKY41" s="572"/>
      <c r="GKZ41" s="572"/>
      <c r="GLA41" s="572"/>
      <c r="GLB41" s="572"/>
      <c r="GLC41" s="572"/>
      <c r="GLD41" s="572"/>
      <c r="GLE41" s="572"/>
      <c r="GLF41" s="572"/>
      <c r="GLG41" s="572"/>
      <c r="GLH41" s="572"/>
      <c r="GLI41" s="572"/>
      <c r="GLJ41" s="572"/>
      <c r="GLK41" s="572"/>
      <c r="GLL41" s="572"/>
      <c r="GLM41" s="572"/>
      <c r="GLN41" s="572"/>
      <c r="GLO41" s="572"/>
      <c r="GLP41" s="572"/>
      <c r="GLQ41" s="572"/>
      <c r="GLR41" s="572"/>
      <c r="GLS41" s="572"/>
      <c r="GLT41" s="572"/>
      <c r="GLU41" s="572"/>
      <c r="GLV41" s="572"/>
      <c r="GLW41" s="572"/>
      <c r="GLX41" s="572"/>
      <c r="GLY41" s="572"/>
      <c r="GLZ41" s="572"/>
      <c r="GMA41" s="572"/>
      <c r="GMB41" s="572"/>
      <c r="GMC41" s="572"/>
      <c r="GMD41" s="572"/>
      <c r="GME41" s="572"/>
      <c r="GMF41" s="572"/>
      <c r="GMG41" s="572"/>
      <c r="GMH41" s="572"/>
      <c r="GMI41" s="572"/>
      <c r="GMJ41" s="572"/>
      <c r="GMK41" s="572"/>
      <c r="GML41" s="572"/>
      <c r="GMM41" s="572"/>
      <c r="GMN41" s="572"/>
      <c r="GMO41" s="572"/>
      <c r="GMP41" s="572"/>
      <c r="GMQ41" s="572"/>
      <c r="GMR41" s="572"/>
      <c r="GMS41" s="572"/>
      <c r="GMT41" s="572"/>
      <c r="GMU41" s="572"/>
      <c r="GMV41" s="572"/>
      <c r="GMW41" s="572"/>
      <c r="GMX41" s="572"/>
      <c r="GMY41" s="572"/>
      <c r="GMZ41" s="572"/>
      <c r="GNA41" s="572"/>
      <c r="GNB41" s="572"/>
      <c r="GNC41" s="572"/>
      <c r="GND41" s="572"/>
      <c r="GNE41" s="572"/>
      <c r="GNF41" s="572"/>
      <c r="GNG41" s="572"/>
      <c r="GNH41" s="572"/>
      <c r="GNI41" s="572"/>
      <c r="GNJ41" s="572"/>
      <c r="GNK41" s="572"/>
      <c r="GNL41" s="572"/>
      <c r="GNM41" s="572"/>
      <c r="GNN41" s="572"/>
      <c r="GNO41" s="572"/>
      <c r="GNP41" s="572"/>
      <c r="GNQ41" s="572"/>
      <c r="GNR41" s="572"/>
      <c r="GNS41" s="572"/>
      <c r="GNT41" s="572"/>
      <c r="GNU41" s="572"/>
      <c r="GNV41" s="572"/>
      <c r="GNW41" s="572"/>
      <c r="GNX41" s="572"/>
      <c r="GNY41" s="572"/>
      <c r="GNZ41" s="572"/>
      <c r="GOA41" s="572"/>
      <c r="GOB41" s="572"/>
      <c r="GOC41" s="572"/>
      <c r="GOD41" s="572"/>
      <c r="GOE41" s="572"/>
      <c r="GOF41" s="572"/>
      <c r="GOG41" s="572"/>
      <c r="GOH41" s="572"/>
      <c r="GOI41" s="572"/>
      <c r="GOJ41" s="572"/>
      <c r="GOK41" s="572"/>
      <c r="GOL41" s="572"/>
      <c r="GOM41" s="572"/>
      <c r="GON41" s="572"/>
      <c r="GOO41" s="572"/>
      <c r="GOP41" s="572"/>
      <c r="GOQ41" s="572"/>
      <c r="GOR41" s="572"/>
      <c r="GOS41" s="572"/>
      <c r="GOT41" s="572"/>
      <c r="GOU41" s="572"/>
      <c r="GOV41" s="572"/>
      <c r="GOW41" s="572"/>
      <c r="GOX41" s="572"/>
      <c r="GOY41" s="572"/>
      <c r="GOZ41" s="572"/>
      <c r="GPA41" s="572"/>
      <c r="GPB41" s="572"/>
      <c r="GPC41" s="572"/>
      <c r="GPD41" s="572"/>
      <c r="GPE41" s="572"/>
      <c r="GPF41" s="572"/>
      <c r="GPG41" s="572"/>
      <c r="GPH41" s="572"/>
      <c r="GPI41" s="572"/>
      <c r="GPJ41" s="572"/>
      <c r="GPK41" s="572"/>
      <c r="GPL41" s="572"/>
      <c r="GPM41" s="572"/>
      <c r="GPN41" s="572"/>
      <c r="GPO41" s="572"/>
      <c r="GPP41" s="572"/>
      <c r="GPQ41" s="572"/>
      <c r="GPR41" s="572"/>
      <c r="GPS41" s="572"/>
      <c r="GPT41" s="572"/>
      <c r="GPU41" s="572"/>
      <c r="GPV41" s="572"/>
      <c r="GPW41" s="572"/>
      <c r="GPX41" s="572"/>
      <c r="GPY41" s="572"/>
      <c r="GPZ41" s="572"/>
      <c r="GQA41" s="572"/>
      <c r="GQB41" s="572"/>
      <c r="GQC41" s="572"/>
      <c r="GQD41" s="572"/>
      <c r="GQE41" s="572"/>
      <c r="GQF41" s="572"/>
      <c r="GQG41" s="572"/>
      <c r="GQH41" s="572"/>
      <c r="GQI41" s="572"/>
      <c r="GQJ41" s="572"/>
      <c r="GQK41" s="572"/>
      <c r="GQL41" s="572"/>
      <c r="GQM41" s="572"/>
      <c r="GQN41" s="572"/>
      <c r="GQO41" s="572"/>
      <c r="GQP41" s="572"/>
      <c r="GQQ41" s="572"/>
      <c r="GQR41" s="572"/>
      <c r="GQS41" s="572"/>
      <c r="GQT41" s="572"/>
      <c r="GQU41" s="572"/>
      <c r="GQV41" s="572"/>
      <c r="GQW41" s="572"/>
      <c r="GQX41" s="572"/>
      <c r="GQY41" s="572"/>
      <c r="GQZ41" s="572"/>
      <c r="GRA41" s="572"/>
      <c r="GRB41" s="572"/>
      <c r="GRC41" s="572"/>
      <c r="GRD41" s="572"/>
      <c r="GRE41" s="572"/>
      <c r="GRF41" s="572"/>
      <c r="GRG41" s="572"/>
      <c r="GRH41" s="572"/>
      <c r="GRI41" s="572"/>
      <c r="GRJ41" s="572"/>
      <c r="GRK41" s="572"/>
      <c r="GRL41" s="572"/>
      <c r="GRM41" s="572"/>
      <c r="GRN41" s="572"/>
      <c r="GRO41" s="572"/>
      <c r="GRP41" s="572"/>
      <c r="GRQ41" s="572"/>
      <c r="GRR41" s="572"/>
      <c r="GRS41" s="572"/>
      <c r="GRT41" s="572"/>
      <c r="GRU41" s="572"/>
      <c r="GRV41" s="572"/>
      <c r="GRW41" s="572"/>
      <c r="GRX41" s="572"/>
      <c r="GRY41" s="572"/>
      <c r="GRZ41" s="572"/>
      <c r="GSA41" s="572"/>
      <c r="GSB41" s="572"/>
      <c r="GSC41" s="572"/>
      <c r="GSD41" s="572"/>
      <c r="GSE41" s="572"/>
      <c r="GSF41" s="572"/>
      <c r="GSG41" s="572"/>
      <c r="GSH41" s="572"/>
      <c r="GSI41" s="572"/>
      <c r="GSJ41" s="572"/>
      <c r="GSK41" s="572"/>
      <c r="GSL41" s="572"/>
      <c r="GSM41" s="572"/>
      <c r="GSN41" s="572"/>
      <c r="GSO41" s="572"/>
      <c r="GSP41" s="572"/>
      <c r="GSQ41" s="572"/>
      <c r="GSR41" s="572"/>
      <c r="GSS41" s="572"/>
      <c r="GST41" s="572"/>
      <c r="GSU41" s="572"/>
      <c r="GSV41" s="572"/>
      <c r="GSW41" s="572"/>
      <c r="GSX41" s="572"/>
      <c r="GSY41" s="572"/>
      <c r="GSZ41" s="572"/>
      <c r="GTA41" s="572"/>
      <c r="GTB41" s="572"/>
      <c r="GTC41" s="572"/>
      <c r="GTD41" s="572"/>
      <c r="GTE41" s="572"/>
      <c r="GTF41" s="572"/>
      <c r="GTG41" s="572"/>
      <c r="GTH41" s="572"/>
      <c r="GTI41" s="572"/>
      <c r="GTJ41" s="572"/>
      <c r="GTK41" s="572"/>
      <c r="GTL41" s="572"/>
      <c r="GTM41" s="572"/>
      <c r="GTN41" s="572"/>
      <c r="GTO41" s="572"/>
      <c r="GTP41" s="572"/>
      <c r="GTQ41" s="572"/>
      <c r="GTR41" s="572"/>
      <c r="GTS41" s="572"/>
      <c r="GTT41" s="572"/>
      <c r="GTU41" s="572"/>
      <c r="GTV41" s="572"/>
      <c r="GTW41" s="572"/>
      <c r="GTX41" s="572"/>
      <c r="GTY41" s="572"/>
      <c r="GTZ41" s="572"/>
      <c r="GUA41" s="572"/>
      <c r="GUB41" s="572"/>
      <c r="GUC41" s="572"/>
      <c r="GUD41" s="572"/>
      <c r="GUE41" s="572"/>
      <c r="GUF41" s="572"/>
      <c r="GUG41" s="572"/>
      <c r="GUH41" s="572"/>
      <c r="GUI41" s="572"/>
      <c r="GUJ41" s="572"/>
      <c r="GUK41" s="572"/>
      <c r="GUL41" s="572"/>
      <c r="GUM41" s="572"/>
      <c r="GUN41" s="572"/>
      <c r="GUO41" s="572"/>
      <c r="GUP41" s="572"/>
      <c r="GUQ41" s="572"/>
      <c r="GUR41" s="572"/>
      <c r="GUS41" s="572"/>
      <c r="GUT41" s="572"/>
      <c r="GUU41" s="572"/>
      <c r="GUV41" s="572"/>
      <c r="GUW41" s="572"/>
      <c r="GUX41" s="572"/>
      <c r="GUY41" s="572"/>
      <c r="GUZ41" s="572"/>
      <c r="GVA41" s="572"/>
      <c r="GVB41" s="572"/>
      <c r="GVC41" s="572"/>
      <c r="GVD41" s="572"/>
      <c r="GVE41" s="572"/>
      <c r="GVF41" s="572"/>
      <c r="GVG41" s="572"/>
      <c r="GVH41" s="572"/>
      <c r="GVI41" s="572"/>
      <c r="GVJ41" s="572"/>
      <c r="GVK41" s="572"/>
      <c r="GVL41" s="572"/>
      <c r="GVM41" s="572"/>
      <c r="GVN41" s="572"/>
      <c r="GVO41" s="572"/>
      <c r="GVP41" s="572"/>
      <c r="GVQ41" s="572"/>
      <c r="GVR41" s="572"/>
      <c r="GVS41" s="572"/>
      <c r="GVT41" s="572"/>
      <c r="GVU41" s="572"/>
      <c r="GVV41" s="572"/>
      <c r="GVW41" s="572"/>
      <c r="GVX41" s="572"/>
      <c r="GVY41" s="572"/>
      <c r="GVZ41" s="572"/>
      <c r="GWA41" s="572"/>
      <c r="GWB41" s="572"/>
      <c r="GWC41" s="572"/>
      <c r="GWD41" s="572"/>
      <c r="GWE41" s="572"/>
      <c r="GWF41" s="572"/>
      <c r="GWG41" s="572"/>
      <c r="GWH41" s="572"/>
      <c r="GWI41" s="572"/>
      <c r="GWJ41" s="572"/>
      <c r="GWK41" s="572"/>
      <c r="GWL41" s="572"/>
      <c r="GWM41" s="572"/>
      <c r="GWN41" s="572"/>
      <c r="GWO41" s="572"/>
      <c r="GWP41" s="572"/>
      <c r="GWQ41" s="572"/>
      <c r="GWR41" s="572"/>
      <c r="GWS41" s="572"/>
      <c r="GWT41" s="572"/>
      <c r="GWU41" s="572"/>
      <c r="GWV41" s="572"/>
      <c r="GWW41" s="572"/>
      <c r="GWX41" s="572"/>
      <c r="GWY41" s="572"/>
      <c r="GWZ41" s="572"/>
      <c r="GXA41" s="572"/>
      <c r="GXB41" s="572"/>
      <c r="GXC41" s="572"/>
      <c r="GXD41" s="572"/>
      <c r="GXE41" s="572"/>
      <c r="GXF41" s="572"/>
      <c r="GXG41" s="572"/>
      <c r="GXH41" s="572"/>
      <c r="GXI41" s="572"/>
      <c r="GXJ41" s="572"/>
      <c r="GXK41" s="572"/>
      <c r="GXL41" s="572"/>
      <c r="GXM41" s="572"/>
      <c r="GXN41" s="572"/>
      <c r="GXO41" s="572"/>
      <c r="GXP41" s="572"/>
      <c r="GXQ41" s="572"/>
      <c r="GXR41" s="572"/>
      <c r="GXS41" s="572"/>
      <c r="GXT41" s="572"/>
      <c r="GXU41" s="572"/>
      <c r="GXV41" s="572"/>
      <c r="GXW41" s="572"/>
      <c r="GXX41" s="572"/>
      <c r="GXY41" s="572"/>
      <c r="GXZ41" s="572"/>
      <c r="GYA41" s="572"/>
      <c r="GYB41" s="572"/>
      <c r="GYC41" s="572"/>
      <c r="GYD41" s="572"/>
      <c r="GYE41" s="572"/>
      <c r="GYF41" s="572"/>
      <c r="GYG41" s="572"/>
      <c r="GYH41" s="572"/>
      <c r="GYI41" s="572"/>
      <c r="GYJ41" s="572"/>
      <c r="GYK41" s="572"/>
      <c r="GYL41" s="572"/>
      <c r="GYM41" s="572"/>
      <c r="GYN41" s="572"/>
      <c r="GYO41" s="572"/>
      <c r="GYP41" s="572"/>
      <c r="GYQ41" s="572"/>
      <c r="GYR41" s="572"/>
      <c r="GYS41" s="572"/>
      <c r="GYT41" s="572"/>
      <c r="GYU41" s="572"/>
      <c r="GYV41" s="572"/>
      <c r="GYW41" s="572"/>
      <c r="GYX41" s="572"/>
      <c r="GYY41" s="572"/>
      <c r="GYZ41" s="572"/>
      <c r="GZA41" s="572"/>
      <c r="GZB41" s="572"/>
      <c r="GZC41" s="572"/>
      <c r="GZD41" s="572"/>
      <c r="GZE41" s="572"/>
      <c r="GZF41" s="572"/>
      <c r="GZG41" s="572"/>
      <c r="GZH41" s="572"/>
      <c r="GZI41" s="572"/>
      <c r="GZJ41" s="572"/>
      <c r="GZK41" s="572"/>
      <c r="GZL41" s="572"/>
      <c r="GZM41" s="572"/>
      <c r="GZN41" s="572"/>
      <c r="GZO41" s="572"/>
      <c r="GZP41" s="572"/>
      <c r="GZQ41" s="572"/>
      <c r="GZR41" s="572"/>
      <c r="GZS41" s="572"/>
      <c r="GZT41" s="572"/>
      <c r="GZU41" s="572"/>
      <c r="GZV41" s="572"/>
      <c r="GZW41" s="572"/>
      <c r="GZX41" s="572"/>
      <c r="GZY41" s="572"/>
      <c r="GZZ41" s="572"/>
      <c r="HAA41" s="572"/>
      <c r="HAB41" s="572"/>
      <c r="HAC41" s="572"/>
      <c r="HAD41" s="572"/>
      <c r="HAE41" s="572"/>
      <c r="HAF41" s="572"/>
      <c r="HAG41" s="572"/>
      <c r="HAH41" s="572"/>
      <c r="HAI41" s="572"/>
      <c r="HAJ41" s="572"/>
      <c r="HAK41" s="572"/>
      <c r="HAL41" s="572"/>
      <c r="HAM41" s="572"/>
      <c r="HAN41" s="572"/>
      <c r="HAO41" s="572"/>
      <c r="HAP41" s="572"/>
      <c r="HAQ41" s="572"/>
      <c r="HAR41" s="572"/>
      <c r="HAS41" s="572"/>
      <c r="HAT41" s="572"/>
      <c r="HAU41" s="572"/>
      <c r="HAV41" s="572"/>
      <c r="HAW41" s="572"/>
      <c r="HAX41" s="572"/>
      <c r="HAY41" s="572"/>
      <c r="HAZ41" s="572"/>
      <c r="HBA41" s="572"/>
      <c r="HBB41" s="572"/>
      <c r="HBC41" s="572"/>
      <c r="HBD41" s="572"/>
      <c r="HBE41" s="572"/>
      <c r="HBF41" s="572"/>
      <c r="HBG41" s="572"/>
      <c r="HBH41" s="572"/>
      <c r="HBI41" s="572"/>
      <c r="HBJ41" s="572"/>
      <c r="HBK41" s="572"/>
      <c r="HBL41" s="572"/>
      <c r="HBM41" s="572"/>
      <c r="HBN41" s="572"/>
      <c r="HBO41" s="572"/>
      <c r="HBP41" s="572"/>
      <c r="HBQ41" s="572"/>
      <c r="HBR41" s="572"/>
      <c r="HBS41" s="572"/>
      <c r="HBT41" s="572"/>
      <c r="HBU41" s="572"/>
      <c r="HBV41" s="572"/>
      <c r="HBW41" s="572"/>
      <c r="HBX41" s="572"/>
      <c r="HBY41" s="572"/>
      <c r="HBZ41" s="572"/>
      <c r="HCA41" s="572"/>
      <c r="HCB41" s="572"/>
      <c r="HCC41" s="572"/>
      <c r="HCD41" s="572"/>
      <c r="HCE41" s="572"/>
      <c r="HCF41" s="572"/>
      <c r="HCG41" s="572"/>
      <c r="HCH41" s="572"/>
      <c r="HCI41" s="572"/>
      <c r="HCJ41" s="572"/>
      <c r="HCK41" s="572"/>
      <c r="HCL41" s="572"/>
      <c r="HCM41" s="572"/>
      <c r="HCN41" s="572"/>
      <c r="HCO41" s="572"/>
      <c r="HCP41" s="572"/>
      <c r="HCQ41" s="572"/>
      <c r="HCR41" s="572"/>
      <c r="HCS41" s="572"/>
      <c r="HCT41" s="572"/>
      <c r="HCU41" s="572"/>
      <c r="HCV41" s="572"/>
      <c r="HCW41" s="572"/>
      <c r="HCX41" s="572"/>
      <c r="HCY41" s="572"/>
      <c r="HCZ41" s="572"/>
      <c r="HDA41" s="572"/>
      <c r="HDB41" s="572"/>
      <c r="HDC41" s="572"/>
      <c r="HDD41" s="572"/>
      <c r="HDE41" s="572"/>
      <c r="HDF41" s="572"/>
      <c r="HDG41" s="572"/>
      <c r="HDH41" s="572"/>
      <c r="HDI41" s="572"/>
      <c r="HDJ41" s="572"/>
      <c r="HDK41" s="572"/>
      <c r="HDL41" s="572"/>
      <c r="HDM41" s="572"/>
      <c r="HDN41" s="572"/>
      <c r="HDO41" s="572"/>
      <c r="HDP41" s="572"/>
      <c r="HDQ41" s="572"/>
      <c r="HDR41" s="572"/>
      <c r="HDS41" s="572"/>
      <c r="HDT41" s="572"/>
      <c r="HDU41" s="572"/>
      <c r="HDV41" s="572"/>
      <c r="HDW41" s="572"/>
      <c r="HDX41" s="572"/>
      <c r="HDY41" s="572"/>
      <c r="HDZ41" s="572"/>
      <c r="HEA41" s="572"/>
      <c r="HEB41" s="572"/>
      <c r="HEC41" s="572"/>
      <c r="HED41" s="572"/>
      <c r="HEE41" s="572"/>
      <c r="HEF41" s="572"/>
      <c r="HEG41" s="572"/>
      <c r="HEH41" s="572"/>
      <c r="HEI41" s="572"/>
      <c r="HEJ41" s="572"/>
      <c r="HEK41" s="572"/>
      <c r="HEL41" s="572"/>
      <c r="HEM41" s="572"/>
      <c r="HEN41" s="572"/>
      <c r="HEO41" s="572"/>
      <c r="HEP41" s="572"/>
      <c r="HEQ41" s="572"/>
      <c r="HER41" s="572"/>
      <c r="HES41" s="572"/>
      <c r="HET41" s="572"/>
      <c r="HEU41" s="572"/>
      <c r="HEV41" s="572"/>
      <c r="HEW41" s="572"/>
      <c r="HEX41" s="572"/>
      <c r="HEY41" s="572"/>
      <c r="HEZ41" s="572"/>
      <c r="HFA41" s="572"/>
      <c r="HFB41" s="572"/>
      <c r="HFC41" s="572"/>
      <c r="HFD41" s="572"/>
      <c r="HFE41" s="572"/>
      <c r="HFF41" s="572"/>
      <c r="HFG41" s="572"/>
      <c r="HFH41" s="572"/>
      <c r="HFI41" s="572"/>
      <c r="HFJ41" s="572"/>
      <c r="HFK41" s="572"/>
      <c r="HFL41" s="572"/>
      <c r="HFM41" s="572"/>
      <c r="HFN41" s="572"/>
      <c r="HFO41" s="572"/>
      <c r="HFP41" s="572"/>
      <c r="HFQ41" s="572"/>
      <c r="HFR41" s="572"/>
      <c r="HFS41" s="572"/>
      <c r="HFT41" s="572"/>
      <c r="HFU41" s="572"/>
      <c r="HFV41" s="572"/>
      <c r="HFW41" s="572"/>
      <c r="HFX41" s="572"/>
      <c r="HFY41" s="572"/>
      <c r="HFZ41" s="572"/>
      <c r="HGA41" s="572"/>
      <c r="HGB41" s="572"/>
      <c r="HGC41" s="572"/>
      <c r="HGD41" s="572"/>
      <c r="HGE41" s="572"/>
      <c r="HGF41" s="572"/>
      <c r="HGG41" s="572"/>
      <c r="HGH41" s="572"/>
      <c r="HGI41" s="572"/>
      <c r="HGJ41" s="572"/>
      <c r="HGK41" s="572"/>
      <c r="HGL41" s="572"/>
      <c r="HGM41" s="572"/>
      <c r="HGN41" s="572"/>
      <c r="HGO41" s="572"/>
      <c r="HGP41" s="572"/>
      <c r="HGQ41" s="572"/>
      <c r="HGR41" s="572"/>
      <c r="HGS41" s="572"/>
      <c r="HGT41" s="572"/>
      <c r="HGU41" s="572"/>
      <c r="HGV41" s="572"/>
      <c r="HGW41" s="572"/>
      <c r="HGX41" s="572"/>
      <c r="HGY41" s="572"/>
      <c r="HGZ41" s="572"/>
      <c r="HHA41" s="572"/>
      <c r="HHB41" s="572"/>
      <c r="HHC41" s="572"/>
      <c r="HHD41" s="572"/>
      <c r="HHE41" s="572"/>
      <c r="HHF41" s="572"/>
      <c r="HHG41" s="572"/>
      <c r="HHH41" s="572"/>
      <c r="HHI41" s="572"/>
      <c r="HHJ41" s="572"/>
      <c r="HHK41" s="572"/>
      <c r="HHL41" s="572"/>
      <c r="HHM41" s="572"/>
      <c r="HHN41" s="572"/>
      <c r="HHO41" s="572"/>
      <c r="HHP41" s="572"/>
      <c r="HHQ41" s="572"/>
      <c r="HHR41" s="572"/>
      <c r="HHS41" s="572"/>
      <c r="HHT41" s="572"/>
      <c r="HHU41" s="572"/>
      <c r="HHV41" s="572"/>
      <c r="HHW41" s="572"/>
      <c r="HHX41" s="572"/>
      <c r="HHY41" s="572"/>
      <c r="HHZ41" s="572"/>
      <c r="HIA41" s="572"/>
      <c r="HIB41" s="572"/>
      <c r="HIC41" s="572"/>
      <c r="HID41" s="572"/>
      <c r="HIE41" s="572"/>
      <c r="HIF41" s="572"/>
      <c r="HIG41" s="572"/>
      <c r="HIH41" s="572"/>
      <c r="HII41" s="572"/>
      <c r="HIJ41" s="572"/>
      <c r="HIK41" s="572"/>
      <c r="HIL41" s="572"/>
      <c r="HIM41" s="572"/>
      <c r="HIN41" s="572"/>
      <c r="HIO41" s="572"/>
      <c r="HIP41" s="572"/>
      <c r="HIQ41" s="572"/>
      <c r="HIR41" s="572"/>
      <c r="HIS41" s="572"/>
      <c r="HIT41" s="572"/>
      <c r="HIU41" s="572"/>
      <c r="HIV41" s="572"/>
      <c r="HIW41" s="572"/>
      <c r="HIX41" s="572"/>
      <c r="HIY41" s="572"/>
      <c r="HIZ41" s="572"/>
      <c r="HJA41" s="572"/>
      <c r="HJB41" s="572"/>
      <c r="HJC41" s="572"/>
      <c r="HJD41" s="572"/>
      <c r="HJE41" s="572"/>
      <c r="HJF41" s="572"/>
      <c r="HJG41" s="572"/>
      <c r="HJH41" s="572"/>
      <c r="HJI41" s="572"/>
      <c r="HJJ41" s="572"/>
      <c r="HJK41" s="572"/>
      <c r="HJL41" s="572"/>
      <c r="HJM41" s="572"/>
      <c r="HJN41" s="572"/>
      <c r="HJO41" s="572"/>
      <c r="HJP41" s="572"/>
      <c r="HJQ41" s="572"/>
      <c r="HJR41" s="572"/>
      <c r="HJS41" s="572"/>
      <c r="HJT41" s="572"/>
      <c r="HJU41" s="572"/>
      <c r="HJV41" s="572"/>
      <c r="HJW41" s="572"/>
      <c r="HJX41" s="572"/>
      <c r="HJY41" s="572"/>
      <c r="HJZ41" s="572"/>
      <c r="HKA41" s="572"/>
      <c r="HKB41" s="572"/>
      <c r="HKC41" s="572"/>
      <c r="HKD41" s="572"/>
      <c r="HKE41" s="572"/>
      <c r="HKF41" s="572"/>
      <c r="HKG41" s="572"/>
      <c r="HKH41" s="572"/>
      <c r="HKI41" s="572"/>
      <c r="HKJ41" s="572"/>
      <c r="HKK41" s="572"/>
      <c r="HKL41" s="572"/>
      <c r="HKM41" s="572"/>
      <c r="HKN41" s="572"/>
      <c r="HKO41" s="572"/>
      <c r="HKP41" s="572"/>
      <c r="HKQ41" s="572"/>
      <c r="HKR41" s="572"/>
      <c r="HKS41" s="572"/>
      <c r="HKT41" s="572"/>
      <c r="HKU41" s="572"/>
      <c r="HKV41" s="572"/>
      <c r="HKW41" s="572"/>
      <c r="HKX41" s="572"/>
      <c r="HKY41" s="572"/>
      <c r="HKZ41" s="572"/>
      <c r="HLA41" s="572"/>
      <c r="HLB41" s="572"/>
      <c r="HLC41" s="572"/>
      <c r="HLD41" s="572"/>
      <c r="HLE41" s="572"/>
      <c r="HLF41" s="572"/>
      <c r="HLG41" s="572"/>
      <c r="HLH41" s="572"/>
      <c r="HLI41" s="572"/>
      <c r="HLJ41" s="572"/>
      <c r="HLK41" s="572"/>
      <c r="HLL41" s="572"/>
      <c r="HLM41" s="572"/>
      <c r="HLN41" s="572"/>
      <c r="HLO41" s="572"/>
      <c r="HLP41" s="572"/>
      <c r="HLQ41" s="572"/>
      <c r="HLR41" s="572"/>
      <c r="HLS41" s="572"/>
      <c r="HLT41" s="572"/>
      <c r="HLU41" s="572"/>
      <c r="HLV41" s="572"/>
      <c r="HLW41" s="572"/>
      <c r="HLX41" s="572"/>
      <c r="HLY41" s="572"/>
      <c r="HLZ41" s="572"/>
      <c r="HMA41" s="572"/>
      <c r="HMB41" s="572"/>
      <c r="HMC41" s="572"/>
      <c r="HMD41" s="572"/>
      <c r="HME41" s="572"/>
      <c r="HMF41" s="572"/>
      <c r="HMG41" s="572"/>
      <c r="HMH41" s="572"/>
      <c r="HMI41" s="572"/>
      <c r="HMJ41" s="572"/>
      <c r="HMK41" s="572"/>
      <c r="HML41" s="572"/>
      <c r="HMM41" s="572"/>
      <c r="HMN41" s="572"/>
      <c r="HMO41" s="572"/>
      <c r="HMP41" s="572"/>
      <c r="HMQ41" s="572"/>
      <c r="HMR41" s="572"/>
      <c r="HMS41" s="572"/>
      <c r="HMT41" s="572"/>
      <c r="HMU41" s="572"/>
      <c r="HMV41" s="572"/>
      <c r="HMW41" s="572"/>
      <c r="HMX41" s="572"/>
      <c r="HMY41" s="572"/>
      <c r="HMZ41" s="572"/>
      <c r="HNA41" s="572"/>
      <c r="HNB41" s="572"/>
      <c r="HNC41" s="572"/>
      <c r="HND41" s="572"/>
      <c r="HNE41" s="572"/>
      <c r="HNF41" s="572"/>
      <c r="HNG41" s="572"/>
      <c r="HNH41" s="572"/>
      <c r="HNI41" s="572"/>
      <c r="HNJ41" s="572"/>
      <c r="HNK41" s="572"/>
      <c r="HNL41" s="572"/>
      <c r="HNM41" s="572"/>
      <c r="HNN41" s="572"/>
      <c r="HNO41" s="572"/>
      <c r="HNP41" s="572"/>
      <c r="HNQ41" s="572"/>
      <c r="HNR41" s="572"/>
      <c r="HNS41" s="572"/>
      <c r="HNT41" s="572"/>
      <c r="HNU41" s="572"/>
      <c r="HNV41" s="572"/>
      <c r="HNW41" s="572"/>
      <c r="HNX41" s="572"/>
      <c r="HNY41" s="572"/>
      <c r="HNZ41" s="572"/>
      <c r="HOA41" s="572"/>
      <c r="HOB41" s="572"/>
      <c r="HOC41" s="572"/>
      <c r="HOD41" s="572"/>
      <c r="HOE41" s="572"/>
      <c r="HOF41" s="572"/>
      <c r="HOG41" s="572"/>
      <c r="HOH41" s="572"/>
      <c r="HOI41" s="572"/>
      <c r="HOJ41" s="572"/>
      <c r="HOK41" s="572"/>
      <c r="HOL41" s="572"/>
      <c r="HOM41" s="572"/>
      <c r="HON41" s="572"/>
      <c r="HOO41" s="572"/>
      <c r="HOP41" s="572"/>
      <c r="HOQ41" s="572"/>
      <c r="HOR41" s="572"/>
      <c r="HOS41" s="572"/>
      <c r="HOT41" s="572"/>
      <c r="HOU41" s="572"/>
      <c r="HOV41" s="572"/>
      <c r="HOW41" s="572"/>
      <c r="HOX41" s="572"/>
      <c r="HOY41" s="572"/>
      <c r="HOZ41" s="572"/>
      <c r="HPA41" s="572"/>
      <c r="HPB41" s="572"/>
      <c r="HPC41" s="572"/>
      <c r="HPD41" s="572"/>
      <c r="HPE41" s="572"/>
      <c r="HPF41" s="572"/>
      <c r="HPG41" s="572"/>
      <c r="HPH41" s="572"/>
      <c r="HPI41" s="572"/>
      <c r="HPJ41" s="572"/>
      <c r="HPK41" s="572"/>
      <c r="HPL41" s="572"/>
      <c r="HPM41" s="572"/>
      <c r="HPN41" s="572"/>
      <c r="HPO41" s="572"/>
      <c r="HPP41" s="572"/>
      <c r="HPQ41" s="572"/>
      <c r="HPR41" s="572"/>
      <c r="HPS41" s="572"/>
      <c r="HPT41" s="572"/>
      <c r="HPU41" s="572"/>
      <c r="HPV41" s="572"/>
      <c r="HPW41" s="572"/>
      <c r="HPX41" s="572"/>
      <c r="HPY41" s="572"/>
      <c r="HPZ41" s="572"/>
      <c r="HQA41" s="572"/>
      <c r="HQB41" s="572"/>
      <c r="HQC41" s="572"/>
      <c r="HQD41" s="572"/>
      <c r="HQE41" s="572"/>
      <c r="HQF41" s="572"/>
      <c r="HQG41" s="572"/>
      <c r="HQH41" s="572"/>
      <c r="HQI41" s="572"/>
      <c r="HQJ41" s="572"/>
      <c r="HQK41" s="572"/>
      <c r="HQL41" s="572"/>
      <c r="HQM41" s="572"/>
      <c r="HQN41" s="572"/>
      <c r="HQO41" s="572"/>
      <c r="HQP41" s="572"/>
      <c r="HQQ41" s="572"/>
      <c r="HQR41" s="572"/>
      <c r="HQS41" s="572"/>
      <c r="HQT41" s="572"/>
      <c r="HQU41" s="572"/>
      <c r="HQV41" s="572"/>
      <c r="HQW41" s="572"/>
      <c r="HQX41" s="572"/>
      <c r="HQY41" s="572"/>
      <c r="HQZ41" s="572"/>
      <c r="HRA41" s="572"/>
      <c r="HRB41" s="572"/>
      <c r="HRC41" s="572"/>
      <c r="HRD41" s="572"/>
      <c r="HRE41" s="572"/>
      <c r="HRF41" s="572"/>
      <c r="HRG41" s="572"/>
      <c r="HRH41" s="572"/>
      <c r="HRI41" s="572"/>
      <c r="HRJ41" s="572"/>
      <c r="HRK41" s="572"/>
      <c r="HRL41" s="572"/>
      <c r="HRM41" s="572"/>
      <c r="HRN41" s="572"/>
      <c r="HRO41" s="572"/>
      <c r="HRP41" s="572"/>
      <c r="HRQ41" s="572"/>
      <c r="HRR41" s="572"/>
      <c r="HRS41" s="572"/>
      <c r="HRT41" s="572"/>
      <c r="HRU41" s="572"/>
      <c r="HRV41" s="572"/>
      <c r="HRW41" s="572"/>
      <c r="HRX41" s="572"/>
      <c r="HRY41" s="572"/>
      <c r="HRZ41" s="572"/>
      <c r="HSA41" s="572"/>
      <c r="HSB41" s="572"/>
      <c r="HSC41" s="572"/>
      <c r="HSD41" s="572"/>
      <c r="HSE41" s="572"/>
      <c r="HSF41" s="572"/>
      <c r="HSG41" s="572"/>
      <c r="HSH41" s="572"/>
      <c r="HSI41" s="572"/>
      <c r="HSJ41" s="572"/>
      <c r="HSK41" s="572"/>
      <c r="HSL41" s="572"/>
      <c r="HSM41" s="572"/>
      <c r="HSN41" s="572"/>
      <c r="HSO41" s="572"/>
      <c r="HSP41" s="572"/>
      <c r="HSQ41" s="572"/>
      <c r="HSR41" s="572"/>
      <c r="HSS41" s="572"/>
      <c r="HST41" s="572"/>
      <c r="HSU41" s="572"/>
      <c r="HSV41" s="572"/>
      <c r="HSW41" s="572"/>
      <c r="HSX41" s="572"/>
      <c r="HSY41" s="572"/>
      <c r="HSZ41" s="572"/>
      <c r="HTA41" s="572"/>
      <c r="HTB41" s="572"/>
      <c r="HTC41" s="572"/>
      <c r="HTD41" s="572"/>
      <c r="HTE41" s="572"/>
      <c r="HTF41" s="572"/>
      <c r="HTG41" s="572"/>
      <c r="HTH41" s="572"/>
      <c r="HTI41" s="572"/>
      <c r="HTJ41" s="572"/>
      <c r="HTK41" s="572"/>
      <c r="HTL41" s="572"/>
      <c r="HTM41" s="572"/>
      <c r="HTN41" s="572"/>
      <c r="HTO41" s="572"/>
      <c r="HTP41" s="572"/>
      <c r="HTQ41" s="572"/>
      <c r="HTR41" s="572"/>
      <c r="HTS41" s="572"/>
      <c r="HTT41" s="572"/>
      <c r="HTU41" s="572"/>
      <c r="HTV41" s="572"/>
      <c r="HTW41" s="572"/>
      <c r="HTX41" s="572"/>
      <c r="HTY41" s="572"/>
      <c r="HTZ41" s="572"/>
      <c r="HUA41" s="572"/>
      <c r="HUB41" s="572"/>
      <c r="HUC41" s="572"/>
      <c r="HUD41" s="572"/>
      <c r="HUE41" s="572"/>
      <c r="HUF41" s="572"/>
      <c r="HUG41" s="572"/>
      <c r="HUH41" s="572"/>
      <c r="HUI41" s="572"/>
      <c r="HUJ41" s="572"/>
      <c r="HUK41" s="572"/>
      <c r="HUL41" s="572"/>
      <c r="HUM41" s="572"/>
      <c r="HUN41" s="572"/>
      <c r="HUO41" s="572"/>
      <c r="HUP41" s="572"/>
      <c r="HUQ41" s="572"/>
      <c r="HUR41" s="572"/>
      <c r="HUS41" s="572"/>
      <c r="HUT41" s="572"/>
      <c r="HUU41" s="572"/>
      <c r="HUV41" s="572"/>
      <c r="HUW41" s="572"/>
      <c r="HUX41" s="572"/>
      <c r="HUY41" s="572"/>
      <c r="HUZ41" s="572"/>
      <c r="HVA41" s="572"/>
      <c r="HVB41" s="572"/>
      <c r="HVC41" s="572"/>
      <c r="HVD41" s="572"/>
      <c r="HVE41" s="572"/>
      <c r="HVF41" s="572"/>
      <c r="HVG41" s="572"/>
      <c r="HVH41" s="572"/>
      <c r="HVI41" s="572"/>
      <c r="HVJ41" s="572"/>
      <c r="HVK41" s="572"/>
      <c r="HVL41" s="572"/>
      <c r="HVM41" s="572"/>
      <c r="HVN41" s="572"/>
      <c r="HVO41" s="572"/>
      <c r="HVP41" s="572"/>
      <c r="HVQ41" s="572"/>
      <c r="HVR41" s="572"/>
      <c r="HVS41" s="572"/>
      <c r="HVT41" s="572"/>
      <c r="HVU41" s="572"/>
      <c r="HVV41" s="572"/>
      <c r="HVW41" s="572"/>
      <c r="HVX41" s="572"/>
      <c r="HVY41" s="572"/>
      <c r="HVZ41" s="572"/>
      <c r="HWA41" s="572"/>
      <c r="HWB41" s="572"/>
      <c r="HWC41" s="572"/>
      <c r="HWD41" s="572"/>
      <c r="HWE41" s="572"/>
      <c r="HWF41" s="572"/>
      <c r="HWG41" s="572"/>
      <c r="HWH41" s="572"/>
      <c r="HWI41" s="572"/>
      <c r="HWJ41" s="572"/>
      <c r="HWK41" s="572"/>
      <c r="HWL41" s="572"/>
      <c r="HWM41" s="572"/>
      <c r="HWN41" s="572"/>
      <c r="HWO41" s="572"/>
      <c r="HWP41" s="572"/>
      <c r="HWQ41" s="572"/>
      <c r="HWR41" s="572"/>
      <c r="HWS41" s="572"/>
      <c r="HWT41" s="572"/>
      <c r="HWU41" s="572"/>
      <c r="HWV41" s="572"/>
      <c r="HWW41" s="572"/>
      <c r="HWX41" s="572"/>
      <c r="HWY41" s="572"/>
      <c r="HWZ41" s="572"/>
      <c r="HXA41" s="572"/>
      <c r="HXB41" s="572"/>
      <c r="HXC41" s="572"/>
      <c r="HXD41" s="572"/>
      <c r="HXE41" s="572"/>
      <c r="HXF41" s="572"/>
      <c r="HXG41" s="572"/>
      <c r="HXH41" s="572"/>
      <c r="HXI41" s="572"/>
      <c r="HXJ41" s="572"/>
      <c r="HXK41" s="572"/>
      <c r="HXL41" s="572"/>
      <c r="HXM41" s="572"/>
      <c r="HXN41" s="572"/>
      <c r="HXO41" s="572"/>
      <c r="HXP41" s="572"/>
      <c r="HXQ41" s="572"/>
      <c r="HXR41" s="572"/>
      <c r="HXS41" s="572"/>
      <c r="HXT41" s="572"/>
      <c r="HXU41" s="572"/>
      <c r="HXV41" s="572"/>
      <c r="HXW41" s="572"/>
      <c r="HXX41" s="572"/>
      <c r="HXY41" s="572"/>
      <c r="HXZ41" s="572"/>
      <c r="HYA41" s="572"/>
      <c r="HYB41" s="572"/>
      <c r="HYC41" s="572"/>
      <c r="HYD41" s="572"/>
      <c r="HYE41" s="572"/>
      <c r="HYF41" s="572"/>
      <c r="HYG41" s="572"/>
      <c r="HYH41" s="572"/>
      <c r="HYI41" s="572"/>
      <c r="HYJ41" s="572"/>
      <c r="HYK41" s="572"/>
      <c r="HYL41" s="572"/>
      <c r="HYM41" s="572"/>
      <c r="HYN41" s="572"/>
      <c r="HYO41" s="572"/>
      <c r="HYP41" s="572"/>
      <c r="HYQ41" s="572"/>
      <c r="HYR41" s="572"/>
      <c r="HYS41" s="572"/>
      <c r="HYT41" s="572"/>
      <c r="HYU41" s="572"/>
      <c r="HYV41" s="572"/>
      <c r="HYW41" s="572"/>
      <c r="HYX41" s="572"/>
      <c r="HYY41" s="572"/>
      <c r="HYZ41" s="572"/>
      <c r="HZA41" s="572"/>
      <c r="HZB41" s="572"/>
      <c r="HZC41" s="572"/>
      <c r="HZD41" s="572"/>
      <c r="HZE41" s="572"/>
      <c r="HZF41" s="572"/>
      <c r="HZG41" s="572"/>
      <c r="HZH41" s="572"/>
      <c r="HZI41" s="572"/>
      <c r="HZJ41" s="572"/>
      <c r="HZK41" s="572"/>
      <c r="HZL41" s="572"/>
      <c r="HZM41" s="572"/>
      <c r="HZN41" s="572"/>
      <c r="HZO41" s="572"/>
      <c r="HZP41" s="572"/>
      <c r="HZQ41" s="572"/>
      <c r="HZR41" s="572"/>
      <c r="HZS41" s="572"/>
      <c r="HZT41" s="572"/>
      <c r="HZU41" s="572"/>
      <c r="HZV41" s="572"/>
      <c r="HZW41" s="572"/>
      <c r="HZX41" s="572"/>
      <c r="HZY41" s="572"/>
      <c r="HZZ41" s="572"/>
      <c r="IAA41" s="572"/>
      <c r="IAB41" s="572"/>
      <c r="IAC41" s="572"/>
      <c r="IAD41" s="572"/>
      <c r="IAE41" s="572"/>
      <c r="IAF41" s="572"/>
      <c r="IAG41" s="572"/>
      <c r="IAH41" s="572"/>
      <c r="IAI41" s="572"/>
      <c r="IAJ41" s="572"/>
      <c r="IAK41" s="572"/>
      <c r="IAL41" s="572"/>
      <c r="IAM41" s="572"/>
      <c r="IAN41" s="572"/>
      <c r="IAO41" s="572"/>
      <c r="IAP41" s="572"/>
      <c r="IAQ41" s="572"/>
      <c r="IAR41" s="572"/>
      <c r="IAS41" s="572"/>
      <c r="IAT41" s="572"/>
      <c r="IAU41" s="572"/>
      <c r="IAV41" s="572"/>
      <c r="IAW41" s="572"/>
      <c r="IAX41" s="572"/>
      <c r="IAY41" s="572"/>
      <c r="IAZ41" s="572"/>
      <c r="IBA41" s="572"/>
      <c r="IBB41" s="572"/>
      <c r="IBC41" s="572"/>
      <c r="IBD41" s="572"/>
      <c r="IBE41" s="572"/>
      <c r="IBF41" s="572"/>
      <c r="IBG41" s="572"/>
      <c r="IBH41" s="572"/>
      <c r="IBI41" s="572"/>
      <c r="IBJ41" s="572"/>
      <c r="IBK41" s="572"/>
      <c r="IBL41" s="572"/>
      <c r="IBM41" s="572"/>
      <c r="IBN41" s="572"/>
      <c r="IBO41" s="572"/>
      <c r="IBP41" s="572"/>
      <c r="IBQ41" s="572"/>
      <c r="IBR41" s="572"/>
      <c r="IBS41" s="572"/>
      <c r="IBT41" s="572"/>
      <c r="IBU41" s="572"/>
      <c r="IBV41" s="572"/>
      <c r="IBW41" s="572"/>
      <c r="IBX41" s="572"/>
      <c r="IBY41" s="572"/>
      <c r="IBZ41" s="572"/>
      <c r="ICA41" s="572"/>
      <c r="ICB41" s="572"/>
      <c r="ICC41" s="572"/>
      <c r="ICD41" s="572"/>
      <c r="ICE41" s="572"/>
      <c r="ICF41" s="572"/>
      <c r="ICG41" s="572"/>
      <c r="ICH41" s="572"/>
      <c r="ICI41" s="572"/>
      <c r="ICJ41" s="572"/>
      <c r="ICK41" s="572"/>
      <c r="ICL41" s="572"/>
      <c r="ICM41" s="572"/>
      <c r="ICN41" s="572"/>
      <c r="ICO41" s="572"/>
      <c r="ICP41" s="572"/>
      <c r="ICQ41" s="572"/>
      <c r="ICR41" s="572"/>
      <c r="ICS41" s="572"/>
      <c r="ICT41" s="572"/>
      <c r="ICU41" s="572"/>
      <c r="ICV41" s="572"/>
      <c r="ICW41" s="572"/>
      <c r="ICX41" s="572"/>
      <c r="ICY41" s="572"/>
      <c r="ICZ41" s="572"/>
      <c r="IDA41" s="572"/>
      <c r="IDB41" s="572"/>
      <c r="IDC41" s="572"/>
      <c r="IDD41" s="572"/>
      <c r="IDE41" s="572"/>
      <c r="IDF41" s="572"/>
      <c r="IDG41" s="572"/>
      <c r="IDH41" s="572"/>
      <c r="IDI41" s="572"/>
      <c r="IDJ41" s="572"/>
      <c r="IDK41" s="572"/>
      <c r="IDL41" s="572"/>
      <c r="IDM41" s="572"/>
      <c r="IDN41" s="572"/>
      <c r="IDO41" s="572"/>
      <c r="IDP41" s="572"/>
      <c r="IDQ41" s="572"/>
      <c r="IDR41" s="572"/>
      <c r="IDS41" s="572"/>
      <c r="IDT41" s="572"/>
      <c r="IDU41" s="572"/>
      <c r="IDV41" s="572"/>
      <c r="IDW41" s="572"/>
      <c r="IDX41" s="572"/>
      <c r="IDY41" s="572"/>
      <c r="IDZ41" s="572"/>
      <c r="IEA41" s="572"/>
      <c r="IEB41" s="572"/>
      <c r="IEC41" s="572"/>
      <c r="IED41" s="572"/>
      <c r="IEE41" s="572"/>
      <c r="IEF41" s="572"/>
      <c r="IEG41" s="572"/>
      <c r="IEH41" s="572"/>
      <c r="IEI41" s="572"/>
      <c r="IEJ41" s="572"/>
      <c r="IEK41" s="572"/>
      <c r="IEL41" s="572"/>
      <c r="IEM41" s="572"/>
      <c r="IEN41" s="572"/>
      <c r="IEO41" s="572"/>
      <c r="IEP41" s="572"/>
      <c r="IEQ41" s="572"/>
      <c r="IER41" s="572"/>
      <c r="IES41" s="572"/>
      <c r="IET41" s="572"/>
      <c r="IEU41" s="572"/>
      <c r="IEV41" s="572"/>
      <c r="IEW41" s="572"/>
      <c r="IEX41" s="572"/>
      <c r="IEY41" s="572"/>
      <c r="IEZ41" s="572"/>
      <c r="IFA41" s="572"/>
      <c r="IFB41" s="572"/>
      <c r="IFC41" s="572"/>
      <c r="IFD41" s="572"/>
      <c r="IFE41" s="572"/>
      <c r="IFF41" s="572"/>
      <c r="IFG41" s="572"/>
      <c r="IFH41" s="572"/>
      <c r="IFI41" s="572"/>
      <c r="IFJ41" s="572"/>
      <c r="IFK41" s="572"/>
      <c r="IFL41" s="572"/>
      <c r="IFM41" s="572"/>
      <c r="IFN41" s="572"/>
      <c r="IFO41" s="572"/>
      <c r="IFP41" s="572"/>
      <c r="IFQ41" s="572"/>
      <c r="IFR41" s="572"/>
      <c r="IFS41" s="572"/>
      <c r="IFT41" s="572"/>
      <c r="IFU41" s="572"/>
      <c r="IFV41" s="572"/>
      <c r="IFW41" s="572"/>
      <c r="IFX41" s="572"/>
      <c r="IFY41" s="572"/>
      <c r="IFZ41" s="572"/>
      <c r="IGA41" s="572"/>
      <c r="IGB41" s="572"/>
      <c r="IGC41" s="572"/>
      <c r="IGD41" s="572"/>
      <c r="IGE41" s="572"/>
      <c r="IGF41" s="572"/>
      <c r="IGG41" s="572"/>
      <c r="IGH41" s="572"/>
      <c r="IGI41" s="572"/>
      <c r="IGJ41" s="572"/>
      <c r="IGK41" s="572"/>
      <c r="IGL41" s="572"/>
      <c r="IGM41" s="572"/>
      <c r="IGN41" s="572"/>
      <c r="IGO41" s="572"/>
      <c r="IGP41" s="572"/>
      <c r="IGQ41" s="572"/>
      <c r="IGR41" s="572"/>
      <c r="IGS41" s="572"/>
      <c r="IGT41" s="572"/>
      <c r="IGU41" s="572"/>
      <c r="IGV41" s="572"/>
      <c r="IGW41" s="572"/>
      <c r="IGX41" s="572"/>
      <c r="IGY41" s="572"/>
      <c r="IGZ41" s="572"/>
      <c r="IHA41" s="572"/>
      <c r="IHB41" s="572"/>
      <c r="IHC41" s="572"/>
      <c r="IHD41" s="572"/>
      <c r="IHE41" s="572"/>
      <c r="IHF41" s="572"/>
      <c r="IHG41" s="572"/>
      <c r="IHH41" s="572"/>
      <c r="IHI41" s="572"/>
      <c r="IHJ41" s="572"/>
      <c r="IHK41" s="572"/>
      <c r="IHL41" s="572"/>
      <c r="IHM41" s="572"/>
      <c r="IHN41" s="572"/>
      <c r="IHO41" s="572"/>
      <c r="IHP41" s="572"/>
      <c r="IHQ41" s="572"/>
      <c r="IHR41" s="572"/>
      <c r="IHS41" s="572"/>
      <c r="IHT41" s="572"/>
      <c r="IHU41" s="572"/>
      <c r="IHV41" s="572"/>
      <c r="IHW41" s="572"/>
      <c r="IHX41" s="572"/>
      <c r="IHY41" s="572"/>
      <c r="IHZ41" s="572"/>
      <c r="IIA41" s="572"/>
      <c r="IIB41" s="572"/>
      <c r="IIC41" s="572"/>
      <c r="IID41" s="572"/>
      <c r="IIE41" s="572"/>
      <c r="IIF41" s="572"/>
      <c r="IIG41" s="572"/>
      <c r="IIH41" s="572"/>
      <c r="III41" s="572"/>
      <c r="IIJ41" s="572"/>
      <c r="IIK41" s="572"/>
      <c r="IIL41" s="572"/>
      <c r="IIM41" s="572"/>
      <c r="IIN41" s="572"/>
      <c r="IIO41" s="572"/>
      <c r="IIP41" s="572"/>
      <c r="IIQ41" s="572"/>
      <c r="IIR41" s="572"/>
      <c r="IIS41" s="572"/>
      <c r="IIT41" s="572"/>
      <c r="IIU41" s="572"/>
      <c r="IIV41" s="572"/>
      <c r="IIW41" s="572"/>
      <c r="IIX41" s="572"/>
      <c r="IIY41" s="572"/>
      <c r="IIZ41" s="572"/>
      <c r="IJA41" s="572"/>
      <c r="IJB41" s="572"/>
      <c r="IJC41" s="572"/>
      <c r="IJD41" s="572"/>
      <c r="IJE41" s="572"/>
      <c r="IJF41" s="572"/>
      <c r="IJG41" s="572"/>
      <c r="IJH41" s="572"/>
      <c r="IJI41" s="572"/>
      <c r="IJJ41" s="572"/>
      <c r="IJK41" s="572"/>
      <c r="IJL41" s="572"/>
      <c r="IJM41" s="572"/>
      <c r="IJN41" s="572"/>
      <c r="IJO41" s="572"/>
      <c r="IJP41" s="572"/>
      <c r="IJQ41" s="572"/>
      <c r="IJR41" s="572"/>
      <c r="IJS41" s="572"/>
      <c r="IJT41" s="572"/>
      <c r="IJU41" s="572"/>
      <c r="IJV41" s="572"/>
      <c r="IJW41" s="572"/>
      <c r="IJX41" s="572"/>
      <c r="IJY41" s="572"/>
      <c r="IJZ41" s="572"/>
      <c r="IKA41" s="572"/>
      <c r="IKB41" s="572"/>
      <c r="IKC41" s="572"/>
      <c r="IKD41" s="572"/>
      <c r="IKE41" s="572"/>
      <c r="IKF41" s="572"/>
      <c r="IKG41" s="572"/>
      <c r="IKH41" s="572"/>
      <c r="IKI41" s="572"/>
      <c r="IKJ41" s="572"/>
      <c r="IKK41" s="572"/>
      <c r="IKL41" s="572"/>
      <c r="IKM41" s="572"/>
      <c r="IKN41" s="572"/>
      <c r="IKO41" s="572"/>
      <c r="IKP41" s="572"/>
      <c r="IKQ41" s="572"/>
      <c r="IKR41" s="572"/>
      <c r="IKS41" s="572"/>
      <c r="IKT41" s="572"/>
      <c r="IKU41" s="572"/>
      <c r="IKV41" s="572"/>
      <c r="IKW41" s="572"/>
      <c r="IKX41" s="572"/>
      <c r="IKY41" s="572"/>
      <c r="IKZ41" s="572"/>
      <c r="ILA41" s="572"/>
      <c r="ILB41" s="572"/>
      <c r="ILC41" s="572"/>
      <c r="ILD41" s="572"/>
      <c r="ILE41" s="572"/>
      <c r="ILF41" s="572"/>
      <c r="ILG41" s="572"/>
      <c r="ILH41" s="572"/>
      <c r="ILI41" s="572"/>
      <c r="ILJ41" s="572"/>
      <c r="ILK41" s="572"/>
      <c r="ILL41" s="572"/>
      <c r="ILM41" s="572"/>
      <c r="ILN41" s="572"/>
      <c r="ILO41" s="572"/>
      <c r="ILP41" s="572"/>
      <c r="ILQ41" s="572"/>
      <c r="ILR41" s="572"/>
      <c r="ILS41" s="572"/>
      <c r="ILT41" s="572"/>
      <c r="ILU41" s="572"/>
      <c r="ILV41" s="572"/>
      <c r="ILW41" s="572"/>
      <c r="ILX41" s="572"/>
      <c r="ILY41" s="572"/>
      <c r="ILZ41" s="572"/>
      <c r="IMA41" s="572"/>
      <c r="IMB41" s="572"/>
      <c r="IMC41" s="572"/>
      <c r="IMD41" s="572"/>
      <c r="IME41" s="572"/>
      <c r="IMF41" s="572"/>
      <c r="IMG41" s="572"/>
      <c r="IMH41" s="572"/>
      <c r="IMI41" s="572"/>
      <c r="IMJ41" s="572"/>
      <c r="IMK41" s="572"/>
      <c r="IML41" s="572"/>
      <c r="IMM41" s="572"/>
      <c r="IMN41" s="572"/>
      <c r="IMO41" s="572"/>
      <c r="IMP41" s="572"/>
      <c r="IMQ41" s="572"/>
      <c r="IMR41" s="572"/>
      <c r="IMS41" s="572"/>
      <c r="IMT41" s="572"/>
      <c r="IMU41" s="572"/>
      <c r="IMV41" s="572"/>
      <c r="IMW41" s="572"/>
      <c r="IMX41" s="572"/>
      <c r="IMY41" s="572"/>
      <c r="IMZ41" s="572"/>
      <c r="INA41" s="572"/>
      <c r="INB41" s="572"/>
      <c r="INC41" s="572"/>
      <c r="IND41" s="572"/>
      <c r="INE41" s="572"/>
      <c r="INF41" s="572"/>
      <c r="ING41" s="572"/>
      <c r="INH41" s="572"/>
      <c r="INI41" s="572"/>
      <c r="INJ41" s="572"/>
      <c r="INK41" s="572"/>
      <c r="INL41" s="572"/>
      <c r="INM41" s="572"/>
      <c r="INN41" s="572"/>
      <c r="INO41" s="572"/>
      <c r="INP41" s="572"/>
      <c r="INQ41" s="572"/>
      <c r="INR41" s="572"/>
      <c r="INS41" s="572"/>
      <c r="INT41" s="572"/>
      <c r="INU41" s="572"/>
      <c r="INV41" s="572"/>
      <c r="INW41" s="572"/>
      <c r="INX41" s="572"/>
      <c r="INY41" s="572"/>
      <c r="INZ41" s="572"/>
      <c r="IOA41" s="572"/>
      <c r="IOB41" s="572"/>
      <c r="IOC41" s="572"/>
      <c r="IOD41" s="572"/>
      <c r="IOE41" s="572"/>
      <c r="IOF41" s="572"/>
      <c r="IOG41" s="572"/>
      <c r="IOH41" s="572"/>
      <c r="IOI41" s="572"/>
      <c r="IOJ41" s="572"/>
      <c r="IOK41" s="572"/>
      <c r="IOL41" s="572"/>
      <c r="IOM41" s="572"/>
      <c r="ION41" s="572"/>
      <c r="IOO41" s="572"/>
      <c r="IOP41" s="572"/>
      <c r="IOQ41" s="572"/>
      <c r="IOR41" s="572"/>
      <c r="IOS41" s="572"/>
      <c r="IOT41" s="572"/>
      <c r="IOU41" s="572"/>
      <c r="IOV41" s="572"/>
      <c r="IOW41" s="572"/>
      <c r="IOX41" s="572"/>
      <c r="IOY41" s="572"/>
      <c r="IOZ41" s="572"/>
      <c r="IPA41" s="572"/>
      <c r="IPB41" s="572"/>
      <c r="IPC41" s="572"/>
      <c r="IPD41" s="572"/>
      <c r="IPE41" s="572"/>
      <c r="IPF41" s="572"/>
      <c r="IPG41" s="572"/>
      <c r="IPH41" s="572"/>
      <c r="IPI41" s="572"/>
      <c r="IPJ41" s="572"/>
      <c r="IPK41" s="572"/>
      <c r="IPL41" s="572"/>
      <c r="IPM41" s="572"/>
      <c r="IPN41" s="572"/>
      <c r="IPO41" s="572"/>
      <c r="IPP41" s="572"/>
      <c r="IPQ41" s="572"/>
      <c r="IPR41" s="572"/>
      <c r="IPS41" s="572"/>
      <c r="IPT41" s="572"/>
      <c r="IPU41" s="572"/>
      <c r="IPV41" s="572"/>
      <c r="IPW41" s="572"/>
      <c r="IPX41" s="572"/>
      <c r="IPY41" s="572"/>
      <c r="IPZ41" s="572"/>
      <c r="IQA41" s="572"/>
      <c r="IQB41" s="572"/>
      <c r="IQC41" s="572"/>
      <c r="IQD41" s="572"/>
      <c r="IQE41" s="572"/>
      <c r="IQF41" s="572"/>
      <c r="IQG41" s="572"/>
      <c r="IQH41" s="572"/>
      <c r="IQI41" s="572"/>
      <c r="IQJ41" s="572"/>
      <c r="IQK41" s="572"/>
      <c r="IQL41" s="572"/>
      <c r="IQM41" s="572"/>
      <c r="IQN41" s="572"/>
      <c r="IQO41" s="572"/>
      <c r="IQP41" s="572"/>
      <c r="IQQ41" s="572"/>
      <c r="IQR41" s="572"/>
      <c r="IQS41" s="572"/>
      <c r="IQT41" s="572"/>
      <c r="IQU41" s="572"/>
      <c r="IQV41" s="572"/>
      <c r="IQW41" s="572"/>
      <c r="IQX41" s="572"/>
      <c r="IQY41" s="572"/>
      <c r="IQZ41" s="572"/>
      <c r="IRA41" s="572"/>
      <c r="IRB41" s="572"/>
      <c r="IRC41" s="572"/>
      <c r="IRD41" s="572"/>
      <c r="IRE41" s="572"/>
      <c r="IRF41" s="572"/>
      <c r="IRG41" s="572"/>
      <c r="IRH41" s="572"/>
      <c r="IRI41" s="572"/>
      <c r="IRJ41" s="572"/>
      <c r="IRK41" s="572"/>
      <c r="IRL41" s="572"/>
      <c r="IRM41" s="572"/>
      <c r="IRN41" s="572"/>
      <c r="IRO41" s="572"/>
      <c r="IRP41" s="572"/>
      <c r="IRQ41" s="572"/>
      <c r="IRR41" s="572"/>
      <c r="IRS41" s="572"/>
      <c r="IRT41" s="572"/>
      <c r="IRU41" s="572"/>
      <c r="IRV41" s="572"/>
      <c r="IRW41" s="572"/>
      <c r="IRX41" s="572"/>
      <c r="IRY41" s="572"/>
      <c r="IRZ41" s="572"/>
      <c r="ISA41" s="572"/>
      <c r="ISB41" s="572"/>
      <c r="ISC41" s="572"/>
      <c r="ISD41" s="572"/>
      <c r="ISE41" s="572"/>
      <c r="ISF41" s="572"/>
      <c r="ISG41" s="572"/>
      <c r="ISH41" s="572"/>
      <c r="ISI41" s="572"/>
      <c r="ISJ41" s="572"/>
      <c r="ISK41" s="572"/>
      <c r="ISL41" s="572"/>
      <c r="ISM41" s="572"/>
      <c r="ISN41" s="572"/>
      <c r="ISO41" s="572"/>
      <c r="ISP41" s="572"/>
      <c r="ISQ41" s="572"/>
      <c r="ISR41" s="572"/>
      <c r="ISS41" s="572"/>
      <c r="IST41" s="572"/>
      <c r="ISU41" s="572"/>
      <c r="ISV41" s="572"/>
      <c r="ISW41" s="572"/>
      <c r="ISX41" s="572"/>
      <c r="ISY41" s="572"/>
      <c r="ISZ41" s="572"/>
      <c r="ITA41" s="572"/>
      <c r="ITB41" s="572"/>
      <c r="ITC41" s="572"/>
      <c r="ITD41" s="572"/>
      <c r="ITE41" s="572"/>
      <c r="ITF41" s="572"/>
      <c r="ITG41" s="572"/>
      <c r="ITH41" s="572"/>
      <c r="ITI41" s="572"/>
      <c r="ITJ41" s="572"/>
      <c r="ITK41" s="572"/>
      <c r="ITL41" s="572"/>
      <c r="ITM41" s="572"/>
      <c r="ITN41" s="572"/>
      <c r="ITO41" s="572"/>
      <c r="ITP41" s="572"/>
      <c r="ITQ41" s="572"/>
      <c r="ITR41" s="572"/>
      <c r="ITS41" s="572"/>
      <c r="ITT41" s="572"/>
      <c r="ITU41" s="572"/>
      <c r="ITV41" s="572"/>
      <c r="ITW41" s="572"/>
      <c r="ITX41" s="572"/>
      <c r="ITY41" s="572"/>
      <c r="ITZ41" s="572"/>
      <c r="IUA41" s="572"/>
      <c r="IUB41" s="572"/>
      <c r="IUC41" s="572"/>
      <c r="IUD41" s="572"/>
      <c r="IUE41" s="572"/>
      <c r="IUF41" s="572"/>
      <c r="IUG41" s="572"/>
      <c r="IUH41" s="572"/>
      <c r="IUI41" s="572"/>
      <c r="IUJ41" s="572"/>
      <c r="IUK41" s="572"/>
      <c r="IUL41" s="572"/>
      <c r="IUM41" s="572"/>
      <c r="IUN41" s="572"/>
      <c r="IUO41" s="572"/>
      <c r="IUP41" s="572"/>
      <c r="IUQ41" s="572"/>
      <c r="IUR41" s="572"/>
      <c r="IUS41" s="572"/>
      <c r="IUT41" s="572"/>
      <c r="IUU41" s="572"/>
      <c r="IUV41" s="572"/>
      <c r="IUW41" s="572"/>
      <c r="IUX41" s="572"/>
      <c r="IUY41" s="572"/>
      <c r="IUZ41" s="572"/>
      <c r="IVA41" s="572"/>
      <c r="IVB41" s="572"/>
      <c r="IVC41" s="572"/>
      <c r="IVD41" s="572"/>
      <c r="IVE41" s="572"/>
      <c r="IVF41" s="572"/>
      <c r="IVG41" s="572"/>
      <c r="IVH41" s="572"/>
      <c r="IVI41" s="572"/>
      <c r="IVJ41" s="572"/>
      <c r="IVK41" s="572"/>
      <c r="IVL41" s="572"/>
      <c r="IVM41" s="572"/>
      <c r="IVN41" s="572"/>
      <c r="IVO41" s="572"/>
      <c r="IVP41" s="572"/>
      <c r="IVQ41" s="572"/>
      <c r="IVR41" s="572"/>
      <c r="IVS41" s="572"/>
      <c r="IVT41" s="572"/>
      <c r="IVU41" s="572"/>
      <c r="IVV41" s="572"/>
      <c r="IVW41" s="572"/>
      <c r="IVX41" s="572"/>
      <c r="IVY41" s="572"/>
      <c r="IVZ41" s="572"/>
      <c r="IWA41" s="572"/>
      <c r="IWB41" s="572"/>
      <c r="IWC41" s="572"/>
      <c r="IWD41" s="572"/>
      <c r="IWE41" s="572"/>
      <c r="IWF41" s="572"/>
      <c r="IWG41" s="572"/>
      <c r="IWH41" s="572"/>
      <c r="IWI41" s="572"/>
      <c r="IWJ41" s="572"/>
      <c r="IWK41" s="572"/>
      <c r="IWL41" s="572"/>
      <c r="IWM41" s="572"/>
      <c r="IWN41" s="572"/>
      <c r="IWO41" s="572"/>
      <c r="IWP41" s="572"/>
      <c r="IWQ41" s="572"/>
      <c r="IWR41" s="572"/>
      <c r="IWS41" s="572"/>
      <c r="IWT41" s="572"/>
      <c r="IWU41" s="572"/>
      <c r="IWV41" s="572"/>
      <c r="IWW41" s="572"/>
      <c r="IWX41" s="572"/>
      <c r="IWY41" s="572"/>
      <c r="IWZ41" s="572"/>
      <c r="IXA41" s="572"/>
      <c r="IXB41" s="572"/>
      <c r="IXC41" s="572"/>
      <c r="IXD41" s="572"/>
      <c r="IXE41" s="572"/>
      <c r="IXF41" s="572"/>
      <c r="IXG41" s="572"/>
      <c r="IXH41" s="572"/>
      <c r="IXI41" s="572"/>
      <c r="IXJ41" s="572"/>
      <c r="IXK41" s="572"/>
      <c r="IXL41" s="572"/>
      <c r="IXM41" s="572"/>
      <c r="IXN41" s="572"/>
      <c r="IXO41" s="572"/>
      <c r="IXP41" s="572"/>
      <c r="IXQ41" s="572"/>
      <c r="IXR41" s="572"/>
      <c r="IXS41" s="572"/>
      <c r="IXT41" s="572"/>
      <c r="IXU41" s="572"/>
      <c r="IXV41" s="572"/>
      <c r="IXW41" s="572"/>
      <c r="IXX41" s="572"/>
      <c r="IXY41" s="572"/>
      <c r="IXZ41" s="572"/>
      <c r="IYA41" s="572"/>
      <c r="IYB41" s="572"/>
      <c r="IYC41" s="572"/>
      <c r="IYD41" s="572"/>
      <c r="IYE41" s="572"/>
      <c r="IYF41" s="572"/>
      <c r="IYG41" s="572"/>
      <c r="IYH41" s="572"/>
      <c r="IYI41" s="572"/>
      <c r="IYJ41" s="572"/>
      <c r="IYK41" s="572"/>
      <c r="IYL41" s="572"/>
      <c r="IYM41" s="572"/>
      <c r="IYN41" s="572"/>
      <c r="IYO41" s="572"/>
      <c r="IYP41" s="572"/>
      <c r="IYQ41" s="572"/>
      <c r="IYR41" s="572"/>
      <c r="IYS41" s="572"/>
      <c r="IYT41" s="572"/>
      <c r="IYU41" s="572"/>
      <c r="IYV41" s="572"/>
      <c r="IYW41" s="572"/>
      <c r="IYX41" s="572"/>
      <c r="IYY41" s="572"/>
      <c r="IYZ41" s="572"/>
      <c r="IZA41" s="572"/>
      <c r="IZB41" s="572"/>
      <c r="IZC41" s="572"/>
      <c r="IZD41" s="572"/>
      <c r="IZE41" s="572"/>
      <c r="IZF41" s="572"/>
      <c r="IZG41" s="572"/>
      <c r="IZH41" s="572"/>
      <c r="IZI41" s="572"/>
      <c r="IZJ41" s="572"/>
      <c r="IZK41" s="572"/>
      <c r="IZL41" s="572"/>
      <c r="IZM41" s="572"/>
      <c r="IZN41" s="572"/>
      <c r="IZO41" s="572"/>
      <c r="IZP41" s="572"/>
      <c r="IZQ41" s="572"/>
      <c r="IZR41" s="572"/>
      <c r="IZS41" s="572"/>
      <c r="IZT41" s="572"/>
      <c r="IZU41" s="572"/>
      <c r="IZV41" s="572"/>
      <c r="IZW41" s="572"/>
      <c r="IZX41" s="572"/>
      <c r="IZY41" s="572"/>
      <c r="IZZ41" s="572"/>
      <c r="JAA41" s="572"/>
      <c r="JAB41" s="572"/>
      <c r="JAC41" s="572"/>
      <c r="JAD41" s="572"/>
      <c r="JAE41" s="572"/>
      <c r="JAF41" s="572"/>
      <c r="JAG41" s="572"/>
      <c r="JAH41" s="572"/>
      <c r="JAI41" s="572"/>
      <c r="JAJ41" s="572"/>
      <c r="JAK41" s="572"/>
      <c r="JAL41" s="572"/>
      <c r="JAM41" s="572"/>
      <c r="JAN41" s="572"/>
      <c r="JAO41" s="572"/>
      <c r="JAP41" s="572"/>
      <c r="JAQ41" s="572"/>
      <c r="JAR41" s="572"/>
      <c r="JAS41" s="572"/>
      <c r="JAT41" s="572"/>
      <c r="JAU41" s="572"/>
      <c r="JAV41" s="572"/>
      <c r="JAW41" s="572"/>
      <c r="JAX41" s="572"/>
      <c r="JAY41" s="572"/>
      <c r="JAZ41" s="572"/>
      <c r="JBA41" s="572"/>
      <c r="JBB41" s="572"/>
      <c r="JBC41" s="572"/>
      <c r="JBD41" s="572"/>
      <c r="JBE41" s="572"/>
      <c r="JBF41" s="572"/>
      <c r="JBG41" s="572"/>
      <c r="JBH41" s="572"/>
      <c r="JBI41" s="572"/>
      <c r="JBJ41" s="572"/>
      <c r="JBK41" s="572"/>
      <c r="JBL41" s="572"/>
      <c r="JBM41" s="572"/>
      <c r="JBN41" s="572"/>
      <c r="JBO41" s="572"/>
      <c r="JBP41" s="572"/>
      <c r="JBQ41" s="572"/>
      <c r="JBR41" s="572"/>
      <c r="JBS41" s="572"/>
      <c r="JBT41" s="572"/>
      <c r="JBU41" s="572"/>
      <c r="JBV41" s="572"/>
      <c r="JBW41" s="572"/>
      <c r="JBX41" s="572"/>
      <c r="JBY41" s="572"/>
      <c r="JBZ41" s="572"/>
      <c r="JCA41" s="572"/>
      <c r="JCB41" s="572"/>
      <c r="JCC41" s="572"/>
      <c r="JCD41" s="572"/>
      <c r="JCE41" s="572"/>
      <c r="JCF41" s="572"/>
      <c r="JCG41" s="572"/>
      <c r="JCH41" s="572"/>
      <c r="JCI41" s="572"/>
      <c r="JCJ41" s="572"/>
      <c r="JCK41" s="572"/>
      <c r="JCL41" s="572"/>
      <c r="JCM41" s="572"/>
      <c r="JCN41" s="572"/>
      <c r="JCO41" s="572"/>
      <c r="JCP41" s="572"/>
      <c r="JCQ41" s="572"/>
      <c r="JCR41" s="572"/>
      <c r="JCS41" s="572"/>
      <c r="JCT41" s="572"/>
      <c r="JCU41" s="572"/>
      <c r="JCV41" s="572"/>
      <c r="JCW41" s="572"/>
      <c r="JCX41" s="572"/>
      <c r="JCY41" s="572"/>
      <c r="JCZ41" s="572"/>
      <c r="JDA41" s="572"/>
      <c r="JDB41" s="572"/>
      <c r="JDC41" s="572"/>
      <c r="JDD41" s="572"/>
      <c r="JDE41" s="572"/>
      <c r="JDF41" s="572"/>
      <c r="JDG41" s="572"/>
      <c r="JDH41" s="572"/>
      <c r="JDI41" s="572"/>
      <c r="JDJ41" s="572"/>
      <c r="JDK41" s="572"/>
      <c r="JDL41" s="572"/>
      <c r="JDM41" s="572"/>
      <c r="JDN41" s="572"/>
      <c r="JDO41" s="572"/>
      <c r="JDP41" s="572"/>
      <c r="JDQ41" s="572"/>
      <c r="JDR41" s="572"/>
      <c r="JDS41" s="572"/>
      <c r="JDT41" s="572"/>
      <c r="JDU41" s="572"/>
      <c r="JDV41" s="572"/>
      <c r="JDW41" s="572"/>
      <c r="JDX41" s="572"/>
      <c r="JDY41" s="572"/>
      <c r="JDZ41" s="572"/>
      <c r="JEA41" s="572"/>
      <c r="JEB41" s="572"/>
      <c r="JEC41" s="572"/>
      <c r="JED41" s="572"/>
      <c r="JEE41" s="572"/>
      <c r="JEF41" s="572"/>
      <c r="JEG41" s="572"/>
      <c r="JEH41" s="572"/>
      <c r="JEI41" s="572"/>
      <c r="JEJ41" s="572"/>
      <c r="JEK41" s="572"/>
      <c r="JEL41" s="572"/>
      <c r="JEM41" s="572"/>
      <c r="JEN41" s="572"/>
      <c r="JEO41" s="572"/>
      <c r="JEP41" s="572"/>
      <c r="JEQ41" s="572"/>
      <c r="JER41" s="572"/>
      <c r="JES41" s="572"/>
      <c r="JET41" s="572"/>
      <c r="JEU41" s="572"/>
      <c r="JEV41" s="572"/>
      <c r="JEW41" s="572"/>
      <c r="JEX41" s="572"/>
      <c r="JEY41" s="572"/>
      <c r="JEZ41" s="572"/>
      <c r="JFA41" s="572"/>
      <c r="JFB41" s="572"/>
      <c r="JFC41" s="572"/>
      <c r="JFD41" s="572"/>
      <c r="JFE41" s="572"/>
      <c r="JFF41" s="572"/>
      <c r="JFG41" s="572"/>
      <c r="JFH41" s="572"/>
      <c r="JFI41" s="572"/>
      <c r="JFJ41" s="572"/>
      <c r="JFK41" s="572"/>
      <c r="JFL41" s="572"/>
      <c r="JFM41" s="572"/>
      <c r="JFN41" s="572"/>
      <c r="JFO41" s="572"/>
      <c r="JFP41" s="572"/>
      <c r="JFQ41" s="572"/>
      <c r="JFR41" s="572"/>
      <c r="JFS41" s="572"/>
      <c r="JFT41" s="572"/>
      <c r="JFU41" s="572"/>
      <c r="JFV41" s="572"/>
      <c r="JFW41" s="572"/>
      <c r="JFX41" s="572"/>
      <c r="JFY41" s="572"/>
      <c r="JFZ41" s="572"/>
      <c r="JGA41" s="572"/>
      <c r="JGB41" s="572"/>
      <c r="JGC41" s="572"/>
      <c r="JGD41" s="572"/>
      <c r="JGE41" s="572"/>
      <c r="JGF41" s="572"/>
      <c r="JGG41" s="572"/>
      <c r="JGH41" s="572"/>
      <c r="JGI41" s="572"/>
      <c r="JGJ41" s="572"/>
      <c r="JGK41" s="572"/>
      <c r="JGL41" s="572"/>
      <c r="JGM41" s="572"/>
      <c r="JGN41" s="572"/>
      <c r="JGO41" s="572"/>
      <c r="JGP41" s="572"/>
      <c r="JGQ41" s="572"/>
      <c r="JGR41" s="572"/>
      <c r="JGS41" s="572"/>
      <c r="JGT41" s="572"/>
      <c r="JGU41" s="572"/>
      <c r="JGV41" s="572"/>
      <c r="JGW41" s="572"/>
      <c r="JGX41" s="572"/>
      <c r="JGY41" s="572"/>
      <c r="JGZ41" s="572"/>
      <c r="JHA41" s="572"/>
      <c r="JHB41" s="572"/>
      <c r="JHC41" s="572"/>
      <c r="JHD41" s="572"/>
      <c r="JHE41" s="572"/>
      <c r="JHF41" s="572"/>
      <c r="JHG41" s="572"/>
      <c r="JHH41" s="572"/>
      <c r="JHI41" s="572"/>
      <c r="JHJ41" s="572"/>
      <c r="JHK41" s="572"/>
      <c r="JHL41" s="572"/>
      <c r="JHM41" s="572"/>
      <c r="JHN41" s="572"/>
      <c r="JHO41" s="572"/>
      <c r="JHP41" s="572"/>
      <c r="JHQ41" s="572"/>
      <c r="JHR41" s="572"/>
      <c r="JHS41" s="572"/>
      <c r="JHT41" s="572"/>
      <c r="JHU41" s="572"/>
      <c r="JHV41" s="572"/>
      <c r="JHW41" s="572"/>
      <c r="JHX41" s="572"/>
      <c r="JHY41" s="572"/>
      <c r="JHZ41" s="572"/>
      <c r="JIA41" s="572"/>
      <c r="JIB41" s="572"/>
      <c r="JIC41" s="572"/>
      <c r="JID41" s="572"/>
      <c r="JIE41" s="572"/>
      <c r="JIF41" s="572"/>
      <c r="JIG41" s="572"/>
      <c r="JIH41" s="572"/>
      <c r="JII41" s="572"/>
      <c r="JIJ41" s="572"/>
      <c r="JIK41" s="572"/>
      <c r="JIL41" s="572"/>
      <c r="JIM41" s="572"/>
      <c r="JIN41" s="572"/>
      <c r="JIO41" s="572"/>
      <c r="JIP41" s="572"/>
      <c r="JIQ41" s="572"/>
      <c r="JIR41" s="572"/>
      <c r="JIS41" s="572"/>
      <c r="JIT41" s="572"/>
      <c r="JIU41" s="572"/>
      <c r="JIV41" s="572"/>
      <c r="JIW41" s="572"/>
      <c r="JIX41" s="572"/>
      <c r="JIY41" s="572"/>
      <c r="JIZ41" s="572"/>
      <c r="JJA41" s="572"/>
      <c r="JJB41" s="572"/>
      <c r="JJC41" s="572"/>
      <c r="JJD41" s="572"/>
      <c r="JJE41" s="572"/>
      <c r="JJF41" s="572"/>
      <c r="JJG41" s="572"/>
      <c r="JJH41" s="572"/>
      <c r="JJI41" s="572"/>
      <c r="JJJ41" s="572"/>
      <c r="JJK41" s="572"/>
      <c r="JJL41" s="572"/>
      <c r="JJM41" s="572"/>
      <c r="JJN41" s="572"/>
      <c r="JJO41" s="572"/>
      <c r="JJP41" s="572"/>
      <c r="JJQ41" s="572"/>
      <c r="JJR41" s="572"/>
      <c r="JJS41" s="572"/>
      <c r="JJT41" s="572"/>
      <c r="JJU41" s="572"/>
      <c r="JJV41" s="572"/>
      <c r="JJW41" s="572"/>
      <c r="JJX41" s="572"/>
      <c r="JJY41" s="572"/>
      <c r="JJZ41" s="572"/>
      <c r="JKA41" s="572"/>
      <c r="JKB41" s="572"/>
      <c r="JKC41" s="572"/>
      <c r="JKD41" s="572"/>
      <c r="JKE41" s="572"/>
      <c r="JKF41" s="572"/>
      <c r="JKG41" s="572"/>
      <c r="JKH41" s="572"/>
      <c r="JKI41" s="572"/>
      <c r="JKJ41" s="572"/>
      <c r="JKK41" s="572"/>
      <c r="JKL41" s="572"/>
      <c r="JKM41" s="572"/>
      <c r="JKN41" s="572"/>
      <c r="JKO41" s="572"/>
      <c r="JKP41" s="572"/>
      <c r="JKQ41" s="572"/>
      <c r="JKR41" s="572"/>
      <c r="JKS41" s="572"/>
      <c r="JKT41" s="572"/>
      <c r="JKU41" s="572"/>
      <c r="JKV41" s="572"/>
      <c r="JKW41" s="572"/>
      <c r="JKX41" s="572"/>
      <c r="JKY41" s="572"/>
      <c r="JKZ41" s="572"/>
      <c r="JLA41" s="572"/>
      <c r="JLB41" s="572"/>
      <c r="JLC41" s="572"/>
      <c r="JLD41" s="572"/>
      <c r="JLE41" s="572"/>
      <c r="JLF41" s="572"/>
      <c r="JLG41" s="572"/>
      <c r="JLH41" s="572"/>
      <c r="JLI41" s="572"/>
      <c r="JLJ41" s="572"/>
      <c r="JLK41" s="572"/>
      <c r="JLL41" s="572"/>
      <c r="JLM41" s="572"/>
      <c r="JLN41" s="572"/>
      <c r="JLO41" s="572"/>
      <c r="JLP41" s="572"/>
      <c r="JLQ41" s="572"/>
      <c r="JLR41" s="572"/>
      <c r="JLS41" s="572"/>
      <c r="JLT41" s="572"/>
      <c r="JLU41" s="572"/>
      <c r="JLV41" s="572"/>
      <c r="JLW41" s="572"/>
      <c r="JLX41" s="572"/>
      <c r="JLY41" s="572"/>
      <c r="JLZ41" s="572"/>
      <c r="JMA41" s="572"/>
      <c r="JMB41" s="572"/>
      <c r="JMC41" s="572"/>
      <c r="JMD41" s="572"/>
      <c r="JME41" s="572"/>
      <c r="JMF41" s="572"/>
      <c r="JMG41" s="572"/>
      <c r="JMH41" s="572"/>
      <c r="JMI41" s="572"/>
      <c r="JMJ41" s="572"/>
      <c r="JMK41" s="572"/>
      <c r="JML41" s="572"/>
      <c r="JMM41" s="572"/>
      <c r="JMN41" s="572"/>
      <c r="JMO41" s="572"/>
      <c r="JMP41" s="572"/>
      <c r="JMQ41" s="572"/>
      <c r="JMR41" s="572"/>
      <c r="JMS41" s="572"/>
      <c r="JMT41" s="572"/>
      <c r="JMU41" s="572"/>
      <c r="JMV41" s="572"/>
      <c r="JMW41" s="572"/>
      <c r="JMX41" s="572"/>
      <c r="JMY41" s="572"/>
      <c r="JMZ41" s="572"/>
      <c r="JNA41" s="572"/>
      <c r="JNB41" s="572"/>
      <c r="JNC41" s="572"/>
      <c r="JND41" s="572"/>
      <c r="JNE41" s="572"/>
      <c r="JNF41" s="572"/>
      <c r="JNG41" s="572"/>
      <c r="JNH41" s="572"/>
      <c r="JNI41" s="572"/>
      <c r="JNJ41" s="572"/>
      <c r="JNK41" s="572"/>
      <c r="JNL41" s="572"/>
      <c r="JNM41" s="572"/>
      <c r="JNN41" s="572"/>
      <c r="JNO41" s="572"/>
      <c r="JNP41" s="572"/>
      <c r="JNQ41" s="572"/>
      <c r="JNR41" s="572"/>
      <c r="JNS41" s="572"/>
      <c r="JNT41" s="572"/>
      <c r="JNU41" s="572"/>
      <c r="JNV41" s="572"/>
      <c r="JNW41" s="572"/>
      <c r="JNX41" s="572"/>
      <c r="JNY41" s="572"/>
      <c r="JNZ41" s="572"/>
      <c r="JOA41" s="572"/>
      <c r="JOB41" s="572"/>
      <c r="JOC41" s="572"/>
      <c r="JOD41" s="572"/>
      <c r="JOE41" s="572"/>
      <c r="JOF41" s="572"/>
      <c r="JOG41" s="572"/>
      <c r="JOH41" s="572"/>
      <c r="JOI41" s="572"/>
      <c r="JOJ41" s="572"/>
      <c r="JOK41" s="572"/>
      <c r="JOL41" s="572"/>
      <c r="JOM41" s="572"/>
      <c r="JON41" s="572"/>
      <c r="JOO41" s="572"/>
      <c r="JOP41" s="572"/>
      <c r="JOQ41" s="572"/>
      <c r="JOR41" s="572"/>
      <c r="JOS41" s="572"/>
      <c r="JOT41" s="572"/>
      <c r="JOU41" s="572"/>
      <c r="JOV41" s="572"/>
      <c r="JOW41" s="572"/>
      <c r="JOX41" s="572"/>
      <c r="JOY41" s="572"/>
      <c r="JOZ41" s="572"/>
      <c r="JPA41" s="572"/>
      <c r="JPB41" s="572"/>
      <c r="JPC41" s="572"/>
      <c r="JPD41" s="572"/>
      <c r="JPE41" s="572"/>
      <c r="JPF41" s="572"/>
      <c r="JPG41" s="572"/>
      <c r="JPH41" s="572"/>
      <c r="JPI41" s="572"/>
      <c r="JPJ41" s="572"/>
      <c r="JPK41" s="572"/>
      <c r="JPL41" s="572"/>
      <c r="JPM41" s="572"/>
      <c r="JPN41" s="572"/>
      <c r="JPO41" s="572"/>
      <c r="JPP41" s="572"/>
      <c r="JPQ41" s="572"/>
      <c r="JPR41" s="572"/>
      <c r="JPS41" s="572"/>
      <c r="JPT41" s="572"/>
      <c r="JPU41" s="572"/>
      <c r="JPV41" s="572"/>
      <c r="JPW41" s="572"/>
      <c r="JPX41" s="572"/>
      <c r="JPY41" s="572"/>
      <c r="JPZ41" s="572"/>
      <c r="JQA41" s="572"/>
      <c r="JQB41" s="572"/>
      <c r="JQC41" s="572"/>
      <c r="JQD41" s="572"/>
      <c r="JQE41" s="572"/>
      <c r="JQF41" s="572"/>
      <c r="JQG41" s="572"/>
      <c r="JQH41" s="572"/>
      <c r="JQI41" s="572"/>
      <c r="JQJ41" s="572"/>
      <c r="JQK41" s="572"/>
      <c r="JQL41" s="572"/>
      <c r="JQM41" s="572"/>
      <c r="JQN41" s="572"/>
      <c r="JQO41" s="572"/>
      <c r="JQP41" s="572"/>
      <c r="JQQ41" s="572"/>
      <c r="JQR41" s="572"/>
      <c r="JQS41" s="572"/>
      <c r="JQT41" s="572"/>
      <c r="JQU41" s="572"/>
      <c r="JQV41" s="572"/>
      <c r="JQW41" s="572"/>
      <c r="JQX41" s="572"/>
      <c r="JQY41" s="572"/>
      <c r="JQZ41" s="572"/>
      <c r="JRA41" s="572"/>
      <c r="JRB41" s="572"/>
      <c r="JRC41" s="572"/>
      <c r="JRD41" s="572"/>
      <c r="JRE41" s="572"/>
      <c r="JRF41" s="572"/>
      <c r="JRG41" s="572"/>
      <c r="JRH41" s="572"/>
      <c r="JRI41" s="572"/>
      <c r="JRJ41" s="572"/>
      <c r="JRK41" s="572"/>
      <c r="JRL41" s="572"/>
      <c r="JRM41" s="572"/>
      <c r="JRN41" s="572"/>
      <c r="JRO41" s="572"/>
      <c r="JRP41" s="572"/>
      <c r="JRQ41" s="572"/>
      <c r="JRR41" s="572"/>
      <c r="JRS41" s="572"/>
      <c r="JRT41" s="572"/>
      <c r="JRU41" s="572"/>
      <c r="JRV41" s="572"/>
      <c r="JRW41" s="572"/>
      <c r="JRX41" s="572"/>
      <c r="JRY41" s="572"/>
      <c r="JRZ41" s="572"/>
      <c r="JSA41" s="572"/>
      <c r="JSB41" s="572"/>
      <c r="JSC41" s="572"/>
      <c r="JSD41" s="572"/>
      <c r="JSE41" s="572"/>
      <c r="JSF41" s="572"/>
      <c r="JSG41" s="572"/>
      <c r="JSH41" s="572"/>
      <c r="JSI41" s="572"/>
      <c r="JSJ41" s="572"/>
      <c r="JSK41" s="572"/>
      <c r="JSL41" s="572"/>
      <c r="JSM41" s="572"/>
      <c r="JSN41" s="572"/>
      <c r="JSO41" s="572"/>
      <c r="JSP41" s="572"/>
      <c r="JSQ41" s="572"/>
      <c r="JSR41" s="572"/>
      <c r="JSS41" s="572"/>
      <c r="JST41" s="572"/>
      <c r="JSU41" s="572"/>
      <c r="JSV41" s="572"/>
      <c r="JSW41" s="572"/>
      <c r="JSX41" s="572"/>
      <c r="JSY41" s="572"/>
      <c r="JSZ41" s="572"/>
      <c r="JTA41" s="572"/>
      <c r="JTB41" s="572"/>
      <c r="JTC41" s="572"/>
      <c r="JTD41" s="572"/>
      <c r="JTE41" s="572"/>
      <c r="JTF41" s="572"/>
      <c r="JTG41" s="572"/>
      <c r="JTH41" s="572"/>
      <c r="JTI41" s="572"/>
      <c r="JTJ41" s="572"/>
      <c r="JTK41" s="572"/>
      <c r="JTL41" s="572"/>
      <c r="JTM41" s="572"/>
      <c r="JTN41" s="572"/>
      <c r="JTO41" s="572"/>
      <c r="JTP41" s="572"/>
      <c r="JTQ41" s="572"/>
      <c r="JTR41" s="572"/>
      <c r="JTS41" s="572"/>
      <c r="JTT41" s="572"/>
      <c r="JTU41" s="572"/>
      <c r="JTV41" s="572"/>
      <c r="JTW41" s="572"/>
      <c r="JTX41" s="572"/>
      <c r="JTY41" s="572"/>
      <c r="JTZ41" s="572"/>
      <c r="JUA41" s="572"/>
      <c r="JUB41" s="572"/>
      <c r="JUC41" s="572"/>
      <c r="JUD41" s="572"/>
      <c r="JUE41" s="572"/>
      <c r="JUF41" s="572"/>
      <c r="JUG41" s="572"/>
      <c r="JUH41" s="572"/>
      <c r="JUI41" s="572"/>
      <c r="JUJ41" s="572"/>
      <c r="JUK41" s="572"/>
      <c r="JUL41" s="572"/>
      <c r="JUM41" s="572"/>
      <c r="JUN41" s="572"/>
      <c r="JUO41" s="572"/>
      <c r="JUP41" s="572"/>
      <c r="JUQ41" s="572"/>
      <c r="JUR41" s="572"/>
      <c r="JUS41" s="572"/>
      <c r="JUT41" s="572"/>
      <c r="JUU41" s="572"/>
      <c r="JUV41" s="572"/>
      <c r="JUW41" s="572"/>
      <c r="JUX41" s="572"/>
      <c r="JUY41" s="572"/>
      <c r="JUZ41" s="572"/>
      <c r="JVA41" s="572"/>
      <c r="JVB41" s="572"/>
      <c r="JVC41" s="572"/>
      <c r="JVD41" s="572"/>
      <c r="JVE41" s="572"/>
      <c r="JVF41" s="572"/>
      <c r="JVG41" s="572"/>
      <c r="JVH41" s="572"/>
      <c r="JVI41" s="572"/>
      <c r="JVJ41" s="572"/>
      <c r="JVK41" s="572"/>
      <c r="JVL41" s="572"/>
      <c r="JVM41" s="572"/>
      <c r="JVN41" s="572"/>
      <c r="JVO41" s="572"/>
      <c r="JVP41" s="572"/>
      <c r="JVQ41" s="572"/>
      <c r="JVR41" s="572"/>
      <c r="JVS41" s="572"/>
      <c r="JVT41" s="572"/>
      <c r="JVU41" s="572"/>
      <c r="JVV41" s="572"/>
      <c r="JVW41" s="572"/>
      <c r="JVX41" s="572"/>
      <c r="JVY41" s="572"/>
      <c r="JVZ41" s="572"/>
      <c r="JWA41" s="572"/>
      <c r="JWB41" s="572"/>
      <c r="JWC41" s="572"/>
      <c r="JWD41" s="572"/>
      <c r="JWE41" s="572"/>
      <c r="JWF41" s="572"/>
      <c r="JWG41" s="572"/>
      <c r="JWH41" s="572"/>
      <c r="JWI41" s="572"/>
      <c r="JWJ41" s="572"/>
      <c r="JWK41" s="572"/>
      <c r="JWL41" s="572"/>
      <c r="JWM41" s="572"/>
      <c r="JWN41" s="572"/>
      <c r="JWO41" s="572"/>
      <c r="JWP41" s="572"/>
      <c r="JWQ41" s="572"/>
      <c r="JWR41" s="572"/>
      <c r="JWS41" s="572"/>
      <c r="JWT41" s="572"/>
      <c r="JWU41" s="572"/>
      <c r="JWV41" s="572"/>
      <c r="JWW41" s="572"/>
      <c r="JWX41" s="572"/>
      <c r="JWY41" s="572"/>
      <c r="JWZ41" s="572"/>
      <c r="JXA41" s="572"/>
      <c r="JXB41" s="572"/>
      <c r="JXC41" s="572"/>
      <c r="JXD41" s="572"/>
      <c r="JXE41" s="572"/>
      <c r="JXF41" s="572"/>
      <c r="JXG41" s="572"/>
      <c r="JXH41" s="572"/>
      <c r="JXI41" s="572"/>
      <c r="JXJ41" s="572"/>
      <c r="JXK41" s="572"/>
      <c r="JXL41" s="572"/>
      <c r="JXM41" s="572"/>
      <c r="JXN41" s="572"/>
      <c r="JXO41" s="572"/>
      <c r="JXP41" s="572"/>
      <c r="JXQ41" s="572"/>
      <c r="JXR41" s="572"/>
      <c r="JXS41" s="572"/>
      <c r="JXT41" s="572"/>
      <c r="JXU41" s="572"/>
      <c r="JXV41" s="572"/>
      <c r="JXW41" s="572"/>
      <c r="JXX41" s="572"/>
      <c r="JXY41" s="572"/>
      <c r="JXZ41" s="572"/>
      <c r="JYA41" s="572"/>
      <c r="JYB41" s="572"/>
      <c r="JYC41" s="572"/>
      <c r="JYD41" s="572"/>
      <c r="JYE41" s="572"/>
      <c r="JYF41" s="572"/>
      <c r="JYG41" s="572"/>
      <c r="JYH41" s="572"/>
      <c r="JYI41" s="572"/>
      <c r="JYJ41" s="572"/>
      <c r="JYK41" s="572"/>
      <c r="JYL41" s="572"/>
      <c r="JYM41" s="572"/>
      <c r="JYN41" s="572"/>
      <c r="JYO41" s="572"/>
      <c r="JYP41" s="572"/>
      <c r="JYQ41" s="572"/>
      <c r="JYR41" s="572"/>
      <c r="JYS41" s="572"/>
      <c r="JYT41" s="572"/>
      <c r="JYU41" s="572"/>
      <c r="JYV41" s="572"/>
      <c r="JYW41" s="572"/>
      <c r="JYX41" s="572"/>
      <c r="JYY41" s="572"/>
      <c r="JYZ41" s="572"/>
      <c r="JZA41" s="572"/>
      <c r="JZB41" s="572"/>
      <c r="JZC41" s="572"/>
      <c r="JZD41" s="572"/>
      <c r="JZE41" s="572"/>
      <c r="JZF41" s="572"/>
      <c r="JZG41" s="572"/>
      <c r="JZH41" s="572"/>
      <c r="JZI41" s="572"/>
      <c r="JZJ41" s="572"/>
      <c r="JZK41" s="572"/>
      <c r="JZL41" s="572"/>
      <c r="JZM41" s="572"/>
      <c r="JZN41" s="572"/>
      <c r="JZO41" s="572"/>
      <c r="JZP41" s="572"/>
      <c r="JZQ41" s="572"/>
      <c r="JZR41" s="572"/>
      <c r="JZS41" s="572"/>
      <c r="JZT41" s="572"/>
      <c r="JZU41" s="572"/>
      <c r="JZV41" s="572"/>
      <c r="JZW41" s="572"/>
      <c r="JZX41" s="572"/>
      <c r="JZY41" s="572"/>
      <c r="JZZ41" s="572"/>
      <c r="KAA41" s="572"/>
      <c r="KAB41" s="572"/>
      <c r="KAC41" s="572"/>
      <c r="KAD41" s="572"/>
      <c r="KAE41" s="572"/>
      <c r="KAF41" s="572"/>
      <c r="KAG41" s="572"/>
      <c r="KAH41" s="572"/>
      <c r="KAI41" s="572"/>
      <c r="KAJ41" s="572"/>
      <c r="KAK41" s="572"/>
      <c r="KAL41" s="572"/>
      <c r="KAM41" s="572"/>
      <c r="KAN41" s="572"/>
      <c r="KAO41" s="572"/>
      <c r="KAP41" s="572"/>
      <c r="KAQ41" s="572"/>
      <c r="KAR41" s="572"/>
      <c r="KAS41" s="572"/>
      <c r="KAT41" s="572"/>
      <c r="KAU41" s="572"/>
      <c r="KAV41" s="572"/>
      <c r="KAW41" s="572"/>
      <c r="KAX41" s="572"/>
      <c r="KAY41" s="572"/>
      <c r="KAZ41" s="572"/>
      <c r="KBA41" s="572"/>
      <c r="KBB41" s="572"/>
      <c r="KBC41" s="572"/>
      <c r="KBD41" s="572"/>
      <c r="KBE41" s="572"/>
      <c r="KBF41" s="572"/>
      <c r="KBG41" s="572"/>
      <c r="KBH41" s="572"/>
      <c r="KBI41" s="572"/>
      <c r="KBJ41" s="572"/>
      <c r="KBK41" s="572"/>
      <c r="KBL41" s="572"/>
      <c r="KBM41" s="572"/>
      <c r="KBN41" s="572"/>
      <c r="KBO41" s="572"/>
      <c r="KBP41" s="572"/>
      <c r="KBQ41" s="572"/>
      <c r="KBR41" s="572"/>
      <c r="KBS41" s="572"/>
      <c r="KBT41" s="572"/>
      <c r="KBU41" s="572"/>
      <c r="KBV41" s="572"/>
      <c r="KBW41" s="572"/>
      <c r="KBX41" s="572"/>
      <c r="KBY41" s="572"/>
      <c r="KBZ41" s="572"/>
      <c r="KCA41" s="572"/>
      <c r="KCB41" s="572"/>
      <c r="KCC41" s="572"/>
      <c r="KCD41" s="572"/>
      <c r="KCE41" s="572"/>
      <c r="KCF41" s="572"/>
      <c r="KCG41" s="572"/>
      <c r="KCH41" s="572"/>
      <c r="KCI41" s="572"/>
      <c r="KCJ41" s="572"/>
      <c r="KCK41" s="572"/>
      <c r="KCL41" s="572"/>
      <c r="KCM41" s="572"/>
      <c r="KCN41" s="572"/>
      <c r="KCO41" s="572"/>
      <c r="KCP41" s="572"/>
      <c r="KCQ41" s="572"/>
      <c r="KCR41" s="572"/>
      <c r="KCS41" s="572"/>
      <c r="KCT41" s="572"/>
      <c r="KCU41" s="572"/>
      <c r="KCV41" s="572"/>
      <c r="KCW41" s="572"/>
      <c r="KCX41" s="572"/>
      <c r="KCY41" s="572"/>
      <c r="KCZ41" s="572"/>
      <c r="KDA41" s="572"/>
      <c r="KDB41" s="572"/>
      <c r="KDC41" s="572"/>
      <c r="KDD41" s="572"/>
      <c r="KDE41" s="572"/>
      <c r="KDF41" s="572"/>
      <c r="KDG41" s="572"/>
      <c r="KDH41" s="572"/>
      <c r="KDI41" s="572"/>
      <c r="KDJ41" s="572"/>
      <c r="KDK41" s="572"/>
      <c r="KDL41" s="572"/>
      <c r="KDM41" s="572"/>
      <c r="KDN41" s="572"/>
      <c r="KDO41" s="572"/>
      <c r="KDP41" s="572"/>
      <c r="KDQ41" s="572"/>
      <c r="KDR41" s="572"/>
      <c r="KDS41" s="572"/>
      <c r="KDT41" s="572"/>
      <c r="KDU41" s="572"/>
      <c r="KDV41" s="572"/>
      <c r="KDW41" s="572"/>
      <c r="KDX41" s="572"/>
      <c r="KDY41" s="572"/>
      <c r="KDZ41" s="572"/>
      <c r="KEA41" s="572"/>
      <c r="KEB41" s="572"/>
      <c r="KEC41" s="572"/>
      <c r="KED41" s="572"/>
      <c r="KEE41" s="572"/>
      <c r="KEF41" s="572"/>
      <c r="KEG41" s="572"/>
      <c r="KEH41" s="572"/>
      <c r="KEI41" s="572"/>
      <c r="KEJ41" s="572"/>
      <c r="KEK41" s="572"/>
      <c r="KEL41" s="572"/>
      <c r="KEM41" s="572"/>
      <c r="KEN41" s="572"/>
      <c r="KEO41" s="572"/>
      <c r="KEP41" s="572"/>
      <c r="KEQ41" s="572"/>
      <c r="KER41" s="572"/>
      <c r="KES41" s="572"/>
      <c r="KET41" s="572"/>
      <c r="KEU41" s="572"/>
      <c r="KEV41" s="572"/>
      <c r="KEW41" s="572"/>
      <c r="KEX41" s="572"/>
      <c r="KEY41" s="572"/>
      <c r="KEZ41" s="572"/>
      <c r="KFA41" s="572"/>
      <c r="KFB41" s="572"/>
      <c r="KFC41" s="572"/>
      <c r="KFD41" s="572"/>
      <c r="KFE41" s="572"/>
      <c r="KFF41" s="572"/>
      <c r="KFG41" s="572"/>
      <c r="KFH41" s="572"/>
      <c r="KFI41" s="572"/>
      <c r="KFJ41" s="572"/>
      <c r="KFK41" s="572"/>
      <c r="KFL41" s="572"/>
      <c r="KFM41" s="572"/>
      <c r="KFN41" s="572"/>
      <c r="KFO41" s="572"/>
      <c r="KFP41" s="572"/>
      <c r="KFQ41" s="572"/>
      <c r="KFR41" s="572"/>
      <c r="KFS41" s="572"/>
      <c r="KFT41" s="572"/>
      <c r="KFU41" s="572"/>
      <c r="KFV41" s="572"/>
      <c r="KFW41" s="572"/>
      <c r="KFX41" s="572"/>
      <c r="KFY41" s="572"/>
      <c r="KFZ41" s="572"/>
      <c r="KGA41" s="572"/>
      <c r="KGB41" s="572"/>
      <c r="KGC41" s="572"/>
      <c r="KGD41" s="572"/>
      <c r="KGE41" s="572"/>
      <c r="KGF41" s="572"/>
      <c r="KGG41" s="572"/>
      <c r="KGH41" s="572"/>
      <c r="KGI41" s="572"/>
      <c r="KGJ41" s="572"/>
      <c r="KGK41" s="572"/>
      <c r="KGL41" s="572"/>
      <c r="KGM41" s="572"/>
      <c r="KGN41" s="572"/>
      <c r="KGO41" s="572"/>
      <c r="KGP41" s="572"/>
      <c r="KGQ41" s="572"/>
      <c r="KGR41" s="572"/>
      <c r="KGS41" s="572"/>
      <c r="KGT41" s="572"/>
      <c r="KGU41" s="572"/>
      <c r="KGV41" s="572"/>
      <c r="KGW41" s="572"/>
      <c r="KGX41" s="572"/>
      <c r="KGY41" s="572"/>
      <c r="KGZ41" s="572"/>
      <c r="KHA41" s="572"/>
      <c r="KHB41" s="572"/>
      <c r="KHC41" s="572"/>
      <c r="KHD41" s="572"/>
      <c r="KHE41" s="572"/>
      <c r="KHF41" s="572"/>
      <c r="KHG41" s="572"/>
      <c r="KHH41" s="572"/>
      <c r="KHI41" s="572"/>
      <c r="KHJ41" s="572"/>
      <c r="KHK41" s="572"/>
      <c r="KHL41" s="572"/>
      <c r="KHM41" s="572"/>
      <c r="KHN41" s="572"/>
      <c r="KHO41" s="572"/>
      <c r="KHP41" s="572"/>
      <c r="KHQ41" s="572"/>
      <c r="KHR41" s="572"/>
      <c r="KHS41" s="572"/>
      <c r="KHT41" s="572"/>
      <c r="KHU41" s="572"/>
      <c r="KHV41" s="572"/>
      <c r="KHW41" s="572"/>
      <c r="KHX41" s="572"/>
      <c r="KHY41" s="572"/>
      <c r="KHZ41" s="572"/>
      <c r="KIA41" s="572"/>
      <c r="KIB41" s="572"/>
      <c r="KIC41" s="572"/>
      <c r="KID41" s="572"/>
      <c r="KIE41" s="572"/>
      <c r="KIF41" s="572"/>
      <c r="KIG41" s="572"/>
      <c r="KIH41" s="572"/>
      <c r="KII41" s="572"/>
      <c r="KIJ41" s="572"/>
      <c r="KIK41" s="572"/>
      <c r="KIL41" s="572"/>
      <c r="KIM41" s="572"/>
      <c r="KIN41" s="572"/>
      <c r="KIO41" s="572"/>
      <c r="KIP41" s="572"/>
      <c r="KIQ41" s="572"/>
      <c r="KIR41" s="572"/>
      <c r="KIS41" s="572"/>
      <c r="KIT41" s="572"/>
      <c r="KIU41" s="572"/>
      <c r="KIV41" s="572"/>
      <c r="KIW41" s="572"/>
      <c r="KIX41" s="572"/>
      <c r="KIY41" s="572"/>
      <c r="KIZ41" s="572"/>
      <c r="KJA41" s="572"/>
      <c r="KJB41" s="572"/>
      <c r="KJC41" s="572"/>
      <c r="KJD41" s="572"/>
      <c r="KJE41" s="572"/>
      <c r="KJF41" s="572"/>
      <c r="KJG41" s="572"/>
      <c r="KJH41" s="572"/>
      <c r="KJI41" s="572"/>
      <c r="KJJ41" s="572"/>
      <c r="KJK41" s="572"/>
      <c r="KJL41" s="572"/>
      <c r="KJM41" s="572"/>
      <c r="KJN41" s="572"/>
      <c r="KJO41" s="572"/>
      <c r="KJP41" s="572"/>
      <c r="KJQ41" s="572"/>
      <c r="KJR41" s="572"/>
      <c r="KJS41" s="572"/>
      <c r="KJT41" s="572"/>
      <c r="KJU41" s="572"/>
      <c r="KJV41" s="572"/>
      <c r="KJW41" s="572"/>
      <c r="KJX41" s="572"/>
      <c r="KJY41" s="572"/>
      <c r="KJZ41" s="572"/>
      <c r="KKA41" s="572"/>
      <c r="KKB41" s="572"/>
      <c r="KKC41" s="572"/>
      <c r="KKD41" s="572"/>
      <c r="KKE41" s="572"/>
      <c r="KKF41" s="572"/>
      <c r="KKG41" s="572"/>
      <c r="KKH41" s="572"/>
      <c r="KKI41" s="572"/>
      <c r="KKJ41" s="572"/>
      <c r="KKK41" s="572"/>
      <c r="KKL41" s="572"/>
      <c r="KKM41" s="572"/>
      <c r="KKN41" s="572"/>
      <c r="KKO41" s="572"/>
      <c r="KKP41" s="572"/>
      <c r="KKQ41" s="572"/>
      <c r="KKR41" s="572"/>
      <c r="KKS41" s="572"/>
      <c r="KKT41" s="572"/>
      <c r="KKU41" s="572"/>
      <c r="KKV41" s="572"/>
      <c r="KKW41" s="572"/>
      <c r="KKX41" s="572"/>
      <c r="KKY41" s="572"/>
      <c r="KKZ41" s="572"/>
      <c r="KLA41" s="572"/>
      <c r="KLB41" s="572"/>
      <c r="KLC41" s="572"/>
      <c r="KLD41" s="572"/>
      <c r="KLE41" s="572"/>
      <c r="KLF41" s="572"/>
      <c r="KLG41" s="572"/>
      <c r="KLH41" s="572"/>
      <c r="KLI41" s="572"/>
      <c r="KLJ41" s="572"/>
      <c r="KLK41" s="572"/>
      <c r="KLL41" s="572"/>
      <c r="KLM41" s="572"/>
      <c r="KLN41" s="572"/>
      <c r="KLO41" s="572"/>
      <c r="KLP41" s="572"/>
      <c r="KLQ41" s="572"/>
      <c r="KLR41" s="572"/>
      <c r="KLS41" s="572"/>
      <c r="KLT41" s="572"/>
      <c r="KLU41" s="572"/>
      <c r="KLV41" s="572"/>
      <c r="KLW41" s="572"/>
      <c r="KLX41" s="572"/>
      <c r="KLY41" s="572"/>
      <c r="KLZ41" s="572"/>
      <c r="KMA41" s="572"/>
      <c r="KMB41" s="572"/>
      <c r="KMC41" s="572"/>
      <c r="KMD41" s="572"/>
      <c r="KME41" s="572"/>
      <c r="KMF41" s="572"/>
      <c r="KMG41" s="572"/>
      <c r="KMH41" s="572"/>
      <c r="KMI41" s="572"/>
      <c r="KMJ41" s="572"/>
      <c r="KMK41" s="572"/>
      <c r="KML41" s="572"/>
      <c r="KMM41" s="572"/>
      <c r="KMN41" s="572"/>
      <c r="KMO41" s="572"/>
      <c r="KMP41" s="572"/>
      <c r="KMQ41" s="572"/>
      <c r="KMR41" s="572"/>
      <c r="KMS41" s="572"/>
      <c r="KMT41" s="572"/>
      <c r="KMU41" s="572"/>
      <c r="KMV41" s="572"/>
      <c r="KMW41" s="572"/>
      <c r="KMX41" s="572"/>
      <c r="KMY41" s="572"/>
      <c r="KMZ41" s="572"/>
      <c r="KNA41" s="572"/>
      <c r="KNB41" s="572"/>
      <c r="KNC41" s="572"/>
      <c r="KND41" s="572"/>
      <c r="KNE41" s="572"/>
      <c r="KNF41" s="572"/>
      <c r="KNG41" s="572"/>
      <c r="KNH41" s="572"/>
      <c r="KNI41" s="572"/>
      <c r="KNJ41" s="572"/>
      <c r="KNK41" s="572"/>
      <c r="KNL41" s="572"/>
      <c r="KNM41" s="572"/>
      <c r="KNN41" s="572"/>
      <c r="KNO41" s="572"/>
      <c r="KNP41" s="572"/>
      <c r="KNQ41" s="572"/>
      <c r="KNR41" s="572"/>
      <c r="KNS41" s="572"/>
      <c r="KNT41" s="572"/>
      <c r="KNU41" s="572"/>
      <c r="KNV41" s="572"/>
      <c r="KNW41" s="572"/>
      <c r="KNX41" s="572"/>
      <c r="KNY41" s="572"/>
      <c r="KNZ41" s="572"/>
      <c r="KOA41" s="572"/>
      <c r="KOB41" s="572"/>
      <c r="KOC41" s="572"/>
      <c r="KOD41" s="572"/>
      <c r="KOE41" s="572"/>
      <c r="KOF41" s="572"/>
      <c r="KOG41" s="572"/>
      <c r="KOH41" s="572"/>
      <c r="KOI41" s="572"/>
      <c r="KOJ41" s="572"/>
      <c r="KOK41" s="572"/>
      <c r="KOL41" s="572"/>
      <c r="KOM41" s="572"/>
      <c r="KON41" s="572"/>
      <c r="KOO41" s="572"/>
      <c r="KOP41" s="572"/>
      <c r="KOQ41" s="572"/>
      <c r="KOR41" s="572"/>
      <c r="KOS41" s="572"/>
      <c r="KOT41" s="572"/>
      <c r="KOU41" s="572"/>
      <c r="KOV41" s="572"/>
      <c r="KOW41" s="572"/>
      <c r="KOX41" s="572"/>
      <c r="KOY41" s="572"/>
      <c r="KOZ41" s="572"/>
      <c r="KPA41" s="572"/>
      <c r="KPB41" s="572"/>
      <c r="KPC41" s="572"/>
      <c r="KPD41" s="572"/>
      <c r="KPE41" s="572"/>
      <c r="KPF41" s="572"/>
      <c r="KPG41" s="572"/>
      <c r="KPH41" s="572"/>
      <c r="KPI41" s="572"/>
      <c r="KPJ41" s="572"/>
      <c r="KPK41" s="572"/>
      <c r="KPL41" s="572"/>
      <c r="KPM41" s="572"/>
      <c r="KPN41" s="572"/>
      <c r="KPO41" s="572"/>
      <c r="KPP41" s="572"/>
      <c r="KPQ41" s="572"/>
      <c r="KPR41" s="572"/>
      <c r="KPS41" s="572"/>
      <c r="KPT41" s="572"/>
      <c r="KPU41" s="572"/>
      <c r="KPV41" s="572"/>
      <c r="KPW41" s="572"/>
      <c r="KPX41" s="572"/>
      <c r="KPY41" s="572"/>
      <c r="KPZ41" s="572"/>
      <c r="KQA41" s="572"/>
      <c r="KQB41" s="572"/>
      <c r="KQC41" s="572"/>
      <c r="KQD41" s="572"/>
      <c r="KQE41" s="572"/>
      <c r="KQF41" s="572"/>
      <c r="KQG41" s="572"/>
      <c r="KQH41" s="572"/>
      <c r="KQI41" s="572"/>
      <c r="KQJ41" s="572"/>
      <c r="KQK41" s="572"/>
      <c r="KQL41" s="572"/>
      <c r="KQM41" s="572"/>
      <c r="KQN41" s="572"/>
      <c r="KQO41" s="572"/>
      <c r="KQP41" s="572"/>
      <c r="KQQ41" s="572"/>
      <c r="KQR41" s="572"/>
      <c r="KQS41" s="572"/>
      <c r="KQT41" s="572"/>
      <c r="KQU41" s="572"/>
      <c r="KQV41" s="572"/>
      <c r="KQW41" s="572"/>
      <c r="KQX41" s="572"/>
      <c r="KQY41" s="572"/>
      <c r="KQZ41" s="572"/>
      <c r="KRA41" s="572"/>
      <c r="KRB41" s="572"/>
      <c r="KRC41" s="572"/>
      <c r="KRD41" s="572"/>
      <c r="KRE41" s="572"/>
      <c r="KRF41" s="572"/>
      <c r="KRG41" s="572"/>
      <c r="KRH41" s="572"/>
      <c r="KRI41" s="572"/>
      <c r="KRJ41" s="572"/>
      <c r="KRK41" s="572"/>
      <c r="KRL41" s="572"/>
      <c r="KRM41" s="572"/>
      <c r="KRN41" s="572"/>
      <c r="KRO41" s="572"/>
      <c r="KRP41" s="572"/>
      <c r="KRQ41" s="572"/>
      <c r="KRR41" s="572"/>
      <c r="KRS41" s="572"/>
      <c r="KRT41" s="572"/>
      <c r="KRU41" s="572"/>
      <c r="KRV41" s="572"/>
      <c r="KRW41" s="572"/>
      <c r="KRX41" s="572"/>
      <c r="KRY41" s="572"/>
      <c r="KRZ41" s="572"/>
      <c r="KSA41" s="572"/>
      <c r="KSB41" s="572"/>
      <c r="KSC41" s="572"/>
      <c r="KSD41" s="572"/>
      <c r="KSE41" s="572"/>
      <c r="KSF41" s="572"/>
      <c r="KSG41" s="572"/>
      <c r="KSH41" s="572"/>
      <c r="KSI41" s="572"/>
      <c r="KSJ41" s="572"/>
      <c r="KSK41" s="572"/>
      <c r="KSL41" s="572"/>
      <c r="KSM41" s="572"/>
      <c r="KSN41" s="572"/>
      <c r="KSO41" s="572"/>
      <c r="KSP41" s="572"/>
      <c r="KSQ41" s="572"/>
      <c r="KSR41" s="572"/>
      <c r="KSS41" s="572"/>
      <c r="KST41" s="572"/>
      <c r="KSU41" s="572"/>
      <c r="KSV41" s="572"/>
      <c r="KSW41" s="572"/>
      <c r="KSX41" s="572"/>
      <c r="KSY41" s="572"/>
      <c r="KSZ41" s="572"/>
      <c r="KTA41" s="572"/>
      <c r="KTB41" s="572"/>
      <c r="KTC41" s="572"/>
      <c r="KTD41" s="572"/>
      <c r="KTE41" s="572"/>
      <c r="KTF41" s="572"/>
      <c r="KTG41" s="572"/>
      <c r="KTH41" s="572"/>
      <c r="KTI41" s="572"/>
      <c r="KTJ41" s="572"/>
      <c r="KTK41" s="572"/>
      <c r="KTL41" s="572"/>
      <c r="KTM41" s="572"/>
      <c r="KTN41" s="572"/>
      <c r="KTO41" s="572"/>
      <c r="KTP41" s="572"/>
      <c r="KTQ41" s="572"/>
      <c r="KTR41" s="572"/>
      <c r="KTS41" s="572"/>
      <c r="KTT41" s="572"/>
      <c r="KTU41" s="572"/>
      <c r="KTV41" s="572"/>
      <c r="KTW41" s="572"/>
      <c r="KTX41" s="572"/>
      <c r="KTY41" s="572"/>
      <c r="KTZ41" s="572"/>
      <c r="KUA41" s="572"/>
      <c r="KUB41" s="572"/>
      <c r="KUC41" s="572"/>
      <c r="KUD41" s="572"/>
      <c r="KUE41" s="572"/>
      <c r="KUF41" s="572"/>
      <c r="KUG41" s="572"/>
      <c r="KUH41" s="572"/>
      <c r="KUI41" s="572"/>
      <c r="KUJ41" s="572"/>
      <c r="KUK41" s="572"/>
      <c r="KUL41" s="572"/>
      <c r="KUM41" s="572"/>
      <c r="KUN41" s="572"/>
      <c r="KUO41" s="572"/>
      <c r="KUP41" s="572"/>
      <c r="KUQ41" s="572"/>
      <c r="KUR41" s="572"/>
      <c r="KUS41" s="572"/>
      <c r="KUT41" s="572"/>
      <c r="KUU41" s="572"/>
      <c r="KUV41" s="572"/>
      <c r="KUW41" s="572"/>
      <c r="KUX41" s="572"/>
      <c r="KUY41" s="572"/>
      <c r="KUZ41" s="572"/>
      <c r="KVA41" s="572"/>
      <c r="KVB41" s="572"/>
      <c r="KVC41" s="572"/>
      <c r="KVD41" s="572"/>
      <c r="KVE41" s="572"/>
      <c r="KVF41" s="572"/>
      <c r="KVG41" s="572"/>
      <c r="KVH41" s="572"/>
      <c r="KVI41" s="572"/>
      <c r="KVJ41" s="572"/>
      <c r="KVK41" s="572"/>
      <c r="KVL41" s="572"/>
      <c r="KVM41" s="572"/>
      <c r="KVN41" s="572"/>
      <c r="KVO41" s="572"/>
      <c r="KVP41" s="572"/>
      <c r="KVQ41" s="572"/>
      <c r="KVR41" s="572"/>
      <c r="KVS41" s="572"/>
      <c r="KVT41" s="572"/>
      <c r="KVU41" s="572"/>
      <c r="KVV41" s="572"/>
      <c r="KVW41" s="572"/>
      <c r="KVX41" s="572"/>
      <c r="KVY41" s="572"/>
      <c r="KVZ41" s="572"/>
      <c r="KWA41" s="572"/>
      <c r="KWB41" s="572"/>
      <c r="KWC41" s="572"/>
      <c r="KWD41" s="572"/>
      <c r="KWE41" s="572"/>
      <c r="KWF41" s="572"/>
      <c r="KWG41" s="572"/>
      <c r="KWH41" s="572"/>
      <c r="KWI41" s="572"/>
      <c r="KWJ41" s="572"/>
      <c r="KWK41" s="572"/>
      <c r="KWL41" s="572"/>
      <c r="KWM41" s="572"/>
      <c r="KWN41" s="572"/>
      <c r="KWO41" s="572"/>
      <c r="KWP41" s="572"/>
      <c r="KWQ41" s="572"/>
      <c r="KWR41" s="572"/>
      <c r="KWS41" s="572"/>
      <c r="KWT41" s="572"/>
      <c r="KWU41" s="572"/>
      <c r="KWV41" s="572"/>
      <c r="KWW41" s="572"/>
      <c r="KWX41" s="572"/>
      <c r="KWY41" s="572"/>
      <c r="KWZ41" s="572"/>
      <c r="KXA41" s="572"/>
      <c r="KXB41" s="572"/>
      <c r="KXC41" s="572"/>
      <c r="KXD41" s="572"/>
      <c r="KXE41" s="572"/>
      <c r="KXF41" s="572"/>
      <c r="KXG41" s="572"/>
      <c r="KXH41" s="572"/>
      <c r="KXI41" s="572"/>
      <c r="KXJ41" s="572"/>
      <c r="KXK41" s="572"/>
      <c r="KXL41" s="572"/>
      <c r="KXM41" s="572"/>
      <c r="KXN41" s="572"/>
      <c r="KXO41" s="572"/>
      <c r="KXP41" s="572"/>
      <c r="KXQ41" s="572"/>
      <c r="KXR41" s="572"/>
      <c r="KXS41" s="572"/>
      <c r="KXT41" s="572"/>
      <c r="KXU41" s="572"/>
      <c r="KXV41" s="572"/>
      <c r="KXW41" s="572"/>
      <c r="KXX41" s="572"/>
      <c r="KXY41" s="572"/>
      <c r="KXZ41" s="572"/>
      <c r="KYA41" s="572"/>
      <c r="KYB41" s="572"/>
      <c r="KYC41" s="572"/>
      <c r="KYD41" s="572"/>
      <c r="KYE41" s="572"/>
      <c r="KYF41" s="572"/>
      <c r="KYG41" s="572"/>
      <c r="KYH41" s="572"/>
      <c r="KYI41" s="572"/>
      <c r="KYJ41" s="572"/>
      <c r="KYK41" s="572"/>
      <c r="KYL41" s="572"/>
      <c r="KYM41" s="572"/>
      <c r="KYN41" s="572"/>
      <c r="KYO41" s="572"/>
      <c r="KYP41" s="572"/>
      <c r="KYQ41" s="572"/>
      <c r="KYR41" s="572"/>
      <c r="KYS41" s="572"/>
      <c r="KYT41" s="572"/>
      <c r="KYU41" s="572"/>
      <c r="KYV41" s="572"/>
      <c r="KYW41" s="572"/>
      <c r="KYX41" s="572"/>
      <c r="KYY41" s="572"/>
      <c r="KYZ41" s="572"/>
      <c r="KZA41" s="572"/>
      <c r="KZB41" s="572"/>
      <c r="KZC41" s="572"/>
      <c r="KZD41" s="572"/>
      <c r="KZE41" s="572"/>
      <c r="KZF41" s="572"/>
      <c r="KZG41" s="572"/>
      <c r="KZH41" s="572"/>
      <c r="KZI41" s="572"/>
      <c r="KZJ41" s="572"/>
      <c r="KZK41" s="572"/>
      <c r="KZL41" s="572"/>
      <c r="KZM41" s="572"/>
      <c r="KZN41" s="572"/>
      <c r="KZO41" s="572"/>
      <c r="KZP41" s="572"/>
      <c r="KZQ41" s="572"/>
      <c r="KZR41" s="572"/>
      <c r="KZS41" s="572"/>
      <c r="KZT41" s="572"/>
      <c r="KZU41" s="572"/>
      <c r="KZV41" s="572"/>
      <c r="KZW41" s="572"/>
      <c r="KZX41" s="572"/>
      <c r="KZY41" s="572"/>
      <c r="KZZ41" s="572"/>
      <c r="LAA41" s="572"/>
      <c r="LAB41" s="572"/>
      <c r="LAC41" s="572"/>
      <c r="LAD41" s="572"/>
      <c r="LAE41" s="572"/>
      <c r="LAF41" s="572"/>
      <c r="LAG41" s="572"/>
      <c r="LAH41" s="572"/>
      <c r="LAI41" s="572"/>
      <c r="LAJ41" s="572"/>
      <c r="LAK41" s="572"/>
      <c r="LAL41" s="572"/>
      <c r="LAM41" s="572"/>
      <c r="LAN41" s="572"/>
      <c r="LAO41" s="572"/>
      <c r="LAP41" s="572"/>
      <c r="LAQ41" s="572"/>
      <c r="LAR41" s="572"/>
      <c r="LAS41" s="572"/>
      <c r="LAT41" s="572"/>
      <c r="LAU41" s="572"/>
      <c r="LAV41" s="572"/>
      <c r="LAW41" s="572"/>
      <c r="LAX41" s="572"/>
      <c r="LAY41" s="572"/>
      <c r="LAZ41" s="572"/>
      <c r="LBA41" s="572"/>
      <c r="LBB41" s="572"/>
      <c r="LBC41" s="572"/>
      <c r="LBD41" s="572"/>
      <c r="LBE41" s="572"/>
      <c r="LBF41" s="572"/>
      <c r="LBG41" s="572"/>
      <c r="LBH41" s="572"/>
      <c r="LBI41" s="572"/>
      <c r="LBJ41" s="572"/>
      <c r="LBK41" s="572"/>
      <c r="LBL41" s="572"/>
      <c r="LBM41" s="572"/>
      <c r="LBN41" s="572"/>
      <c r="LBO41" s="572"/>
      <c r="LBP41" s="572"/>
      <c r="LBQ41" s="572"/>
      <c r="LBR41" s="572"/>
      <c r="LBS41" s="572"/>
      <c r="LBT41" s="572"/>
      <c r="LBU41" s="572"/>
      <c r="LBV41" s="572"/>
      <c r="LBW41" s="572"/>
      <c r="LBX41" s="572"/>
      <c r="LBY41" s="572"/>
      <c r="LBZ41" s="572"/>
      <c r="LCA41" s="572"/>
      <c r="LCB41" s="572"/>
      <c r="LCC41" s="572"/>
      <c r="LCD41" s="572"/>
      <c r="LCE41" s="572"/>
      <c r="LCF41" s="572"/>
      <c r="LCG41" s="572"/>
      <c r="LCH41" s="572"/>
      <c r="LCI41" s="572"/>
      <c r="LCJ41" s="572"/>
      <c r="LCK41" s="572"/>
      <c r="LCL41" s="572"/>
      <c r="LCM41" s="572"/>
      <c r="LCN41" s="572"/>
      <c r="LCO41" s="572"/>
      <c r="LCP41" s="572"/>
      <c r="LCQ41" s="572"/>
      <c r="LCR41" s="572"/>
      <c r="LCS41" s="572"/>
      <c r="LCT41" s="572"/>
      <c r="LCU41" s="572"/>
      <c r="LCV41" s="572"/>
      <c r="LCW41" s="572"/>
      <c r="LCX41" s="572"/>
      <c r="LCY41" s="572"/>
      <c r="LCZ41" s="572"/>
      <c r="LDA41" s="572"/>
      <c r="LDB41" s="572"/>
      <c r="LDC41" s="572"/>
      <c r="LDD41" s="572"/>
      <c r="LDE41" s="572"/>
      <c r="LDF41" s="572"/>
      <c r="LDG41" s="572"/>
      <c r="LDH41" s="572"/>
      <c r="LDI41" s="572"/>
      <c r="LDJ41" s="572"/>
      <c r="LDK41" s="572"/>
      <c r="LDL41" s="572"/>
      <c r="LDM41" s="572"/>
      <c r="LDN41" s="572"/>
      <c r="LDO41" s="572"/>
      <c r="LDP41" s="572"/>
      <c r="LDQ41" s="572"/>
      <c r="LDR41" s="572"/>
      <c r="LDS41" s="572"/>
      <c r="LDT41" s="572"/>
      <c r="LDU41" s="572"/>
      <c r="LDV41" s="572"/>
      <c r="LDW41" s="572"/>
      <c r="LDX41" s="572"/>
      <c r="LDY41" s="572"/>
      <c r="LDZ41" s="572"/>
      <c r="LEA41" s="572"/>
      <c r="LEB41" s="572"/>
      <c r="LEC41" s="572"/>
      <c r="LED41" s="572"/>
      <c r="LEE41" s="572"/>
      <c r="LEF41" s="572"/>
      <c r="LEG41" s="572"/>
      <c r="LEH41" s="572"/>
      <c r="LEI41" s="572"/>
      <c r="LEJ41" s="572"/>
      <c r="LEK41" s="572"/>
      <c r="LEL41" s="572"/>
      <c r="LEM41" s="572"/>
      <c r="LEN41" s="572"/>
      <c r="LEO41" s="572"/>
      <c r="LEP41" s="572"/>
      <c r="LEQ41" s="572"/>
      <c r="LER41" s="572"/>
      <c r="LES41" s="572"/>
      <c r="LET41" s="572"/>
      <c r="LEU41" s="572"/>
      <c r="LEV41" s="572"/>
      <c r="LEW41" s="572"/>
      <c r="LEX41" s="572"/>
      <c r="LEY41" s="572"/>
      <c r="LEZ41" s="572"/>
      <c r="LFA41" s="572"/>
      <c r="LFB41" s="572"/>
      <c r="LFC41" s="572"/>
      <c r="LFD41" s="572"/>
      <c r="LFE41" s="572"/>
      <c r="LFF41" s="572"/>
      <c r="LFG41" s="572"/>
      <c r="LFH41" s="572"/>
      <c r="LFI41" s="572"/>
      <c r="LFJ41" s="572"/>
      <c r="LFK41" s="572"/>
      <c r="LFL41" s="572"/>
      <c r="LFM41" s="572"/>
      <c r="LFN41" s="572"/>
      <c r="LFO41" s="572"/>
      <c r="LFP41" s="572"/>
      <c r="LFQ41" s="572"/>
      <c r="LFR41" s="572"/>
      <c r="LFS41" s="572"/>
      <c r="LFT41" s="572"/>
      <c r="LFU41" s="572"/>
      <c r="LFV41" s="572"/>
      <c r="LFW41" s="572"/>
      <c r="LFX41" s="572"/>
      <c r="LFY41" s="572"/>
      <c r="LFZ41" s="572"/>
      <c r="LGA41" s="572"/>
      <c r="LGB41" s="572"/>
      <c r="LGC41" s="572"/>
      <c r="LGD41" s="572"/>
      <c r="LGE41" s="572"/>
      <c r="LGF41" s="572"/>
      <c r="LGG41" s="572"/>
      <c r="LGH41" s="572"/>
      <c r="LGI41" s="572"/>
      <c r="LGJ41" s="572"/>
      <c r="LGK41" s="572"/>
      <c r="LGL41" s="572"/>
      <c r="LGM41" s="572"/>
      <c r="LGN41" s="572"/>
      <c r="LGO41" s="572"/>
      <c r="LGP41" s="572"/>
      <c r="LGQ41" s="572"/>
      <c r="LGR41" s="572"/>
      <c r="LGS41" s="572"/>
      <c r="LGT41" s="572"/>
      <c r="LGU41" s="572"/>
      <c r="LGV41" s="572"/>
      <c r="LGW41" s="572"/>
      <c r="LGX41" s="572"/>
      <c r="LGY41" s="572"/>
      <c r="LGZ41" s="572"/>
      <c r="LHA41" s="572"/>
      <c r="LHB41" s="572"/>
      <c r="LHC41" s="572"/>
      <c r="LHD41" s="572"/>
      <c r="LHE41" s="572"/>
      <c r="LHF41" s="572"/>
      <c r="LHG41" s="572"/>
      <c r="LHH41" s="572"/>
      <c r="LHI41" s="572"/>
      <c r="LHJ41" s="572"/>
      <c r="LHK41" s="572"/>
      <c r="LHL41" s="572"/>
      <c r="LHM41" s="572"/>
      <c r="LHN41" s="572"/>
      <c r="LHO41" s="572"/>
      <c r="LHP41" s="572"/>
      <c r="LHQ41" s="572"/>
      <c r="LHR41" s="572"/>
      <c r="LHS41" s="572"/>
      <c r="LHT41" s="572"/>
      <c r="LHU41" s="572"/>
      <c r="LHV41" s="572"/>
      <c r="LHW41" s="572"/>
      <c r="LHX41" s="572"/>
      <c r="LHY41" s="572"/>
      <c r="LHZ41" s="572"/>
      <c r="LIA41" s="572"/>
      <c r="LIB41" s="572"/>
      <c r="LIC41" s="572"/>
      <c r="LID41" s="572"/>
      <c r="LIE41" s="572"/>
      <c r="LIF41" s="572"/>
      <c r="LIG41" s="572"/>
      <c r="LIH41" s="572"/>
      <c r="LII41" s="572"/>
      <c r="LIJ41" s="572"/>
      <c r="LIK41" s="572"/>
      <c r="LIL41" s="572"/>
      <c r="LIM41" s="572"/>
      <c r="LIN41" s="572"/>
      <c r="LIO41" s="572"/>
      <c r="LIP41" s="572"/>
      <c r="LIQ41" s="572"/>
      <c r="LIR41" s="572"/>
      <c r="LIS41" s="572"/>
      <c r="LIT41" s="572"/>
      <c r="LIU41" s="572"/>
      <c r="LIV41" s="572"/>
      <c r="LIW41" s="572"/>
      <c r="LIX41" s="572"/>
      <c r="LIY41" s="572"/>
      <c r="LIZ41" s="572"/>
      <c r="LJA41" s="572"/>
      <c r="LJB41" s="572"/>
      <c r="LJC41" s="572"/>
      <c r="LJD41" s="572"/>
      <c r="LJE41" s="572"/>
      <c r="LJF41" s="572"/>
      <c r="LJG41" s="572"/>
      <c r="LJH41" s="572"/>
      <c r="LJI41" s="572"/>
      <c r="LJJ41" s="572"/>
      <c r="LJK41" s="572"/>
      <c r="LJL41" s="572"/>
      <c r="LJM41" s="572"/>
      <c r="LJN41" s="572"/>
      <c r="LJO41" s="572"/>
      <c r="LJP41" s="572"/>
      <c r="LJQ41" s="572"/>
      <c r="LJR41" s="572"/>
      <c r="LJS41" s="572"/>
      <c r="LJT41" s="572"/>
      <c r="LJU41" s="572"/>
      <c r="LJV41" s="572"/>
      <c r="LJW41" s="572"/>
      <c r="LJX41" s="572"/>
      <c r="LJY41" s="572"/>
      <c r="LJZ41" s="572"/>
      <c r="LKA41" s="572"/>
      <c r="LKB41" s="572"/>
      <c r="LKC41" s="572"/>
      <c r="LKD41" s="572"/>
      <c r="LKE41" s="572"/>
      <c r="LKF41" s="572"/>
      <c r="LKG41" s="572"/>
      <c r="LKH41" s="572"/>
      <c r="LKI41" s="572"/>
      <c r="LKJ41" s="572"/>
      <c r="LKK41" s="572"/>
      <c r="LKL41" s="572"/>
      <c r="LKM41" s="572"/>
      <c r="LKN41" s="572"/>
      <c r="LKO41" s="572"/>
      <c r="LKP41" s="572"/>
      <c r="LKQ41" s="572"/>
      <c r="LKR41" s="572"/>
      <c r="LKS41" s="572"/>
      <c r="LKT41" s="572"/>
      <c r="LKU41" s="572"/>
      <c r="LKV41" s="572"/>
      <c r="LKW41" s="572"/>
      <c r="LKX41" s="572"/>
      <c r="LKY41" s="572"/>
      <c r="LKZ41" s="572"/>
      <c r="LLA41" s="572"/>
      <c r="LLB41" s="572"/>
      <c r="LLC41" s="572"/>
      <c r="LLD41" s="572"/>
      <c r="LLE41" s="572"/>
      <c r="LLF41" s="572"/>
      <c r="LLG41" s="572"/>
      <c r="LLH41" s="572"/>
      <c r="LLI41" s="572"/>
      <c r="LLJ41" s="572"/>
      <c r="LLK41" s="572"/>
      <c r="LLL41" s="572"/>
      <c r="LLM41" s="572"/>
      <c r="LLN41" s="572"/>
      <c r="LLO41" s="572"/>
      <c r="LLP41" s="572"/>
      <c r="LLQ41" s="572"/>
      <c r="LLR41" s="572"/>
      <c r="LLS41" s="572"/>
      <c r="LLT41" s="572"/>
      <c r="LLU41" s="572"/>
      <c r="LLV41" s="572"/>
      <c r="LLW41" s="572"/>
      <c r="LLX41" s="572"/>
      <c r="LLY41" s="572"/>
      <c r="LLZ41" s="572"/>
      <c r="LMA41" s="572"/>
      <c r="LMB41" s="572"/>
      <c r="LMC41" s="572"/>
      <c r="LMD41" s="572"/>
      <c r="LME41" s="572"/>
      <c r="LMF41" s="572"/>
      <c r="LMG41" s="572"/>
      <c r="LMH41" s="572"/>
      <c r="LMI41" s="572"/>
      <c r="LMJ41" s="572"/>
      <c r="LMK41" s="572"/>
      <c r="LML41" s="572"/>
      <c r="LMM41" s="572"/>
      <c r="LMN41" s="572"/>
      <c r="LMO41" s="572"/>
      <c r="LMP41" s="572"/>
      <c r="LMQ41" s="572"/>
      <c r="LMR41" s="572"/>
      <c r="LMS41" s="572"/>
      <c r="LMT41" s="572"/>
      <c r="LMU41" s="572"/>
      <c r="LMV41" s="572"/>
      <c r="LMW41" s="572"/>
      <c r="LMX41" s="572"/>
      <c r="LMY41" s="572"/>
      <c r="LMZ41" s="572"/>
      <c r="LNA41" s="572"/>
      <c r="LNB41" s="572"/>
      <c r="LNC41" s="572"/>
      <c r="LND41" s="572"/>
      <c r="LNE41" s="572"/>
      <c r="LNF41" s="572"/>
      <c r="LNG41" s="572"/>
      <c r="LNH41" s="572"/>
      <c r="LNI41" s="572"/>
      <c r="LNJ41" s="572"/>
      <c r="LNK41" s="572"/>
      <c r="LNL41" s="572"/>
      <c r="LNM41" s="572"/>
      <c r="LNN41" s="572"/>
      <c r="LNO41" s="572"/>
      <c r="LNP41" s="572"/>
      <c r="LNQ41" s="572"/>
      <c r="LNR41" s="572"/>
      <c r="LNS41" s="572"/>
      <c r="LNT41" s="572"/>
      <c r="LNU41" s="572"/>
      <c r="LNV41" s="572"/>
      <c r="LNW41" s="572"/>
      <c r="LNX41" s="572"/>
      <c r="LNY41" s="572"/>
      <c r="LNZ41" s="572"/>
      <c r="LOA41" s="572"/>
      <c r="LOB41" s="572"/>
      <c r="LOC41" s="572"/>
      <c r="LOD41" s="572"/>
      <c r="LOE41" s="572"/>
      <c r="LOF41" s="572"/>
      <c r="LOG41" s="572"/>
      <c r="LOH41" s="572"/>
      <c r="LOI41" s="572"/>
      <c r="LOJ41" s="572"/>
      <c r="LOK41" s="572"/>
      <c r="LOL41" s="572"/>
      <c r="LOM41" s="572"/>
      <c r="LON41" s="572"/>
      <c r="LOO41" s="572"/>
      <c r="LOP41" s="572"/>
      <c r="LOQ41" s="572"/>
      <c r="LOR41" s="572"/>
      <c r="LOS41" s="572"/>
      <c r="LOT41" s="572"/>
      <c r="LOU41" s="572"/>
      <c r="LOV41" s="572"/>
      <c r="LOW41" s="572"/>
      <c r="LOX41" s="572"/>
      <c r="LOY41" s="572"/>
      <c r="LOZ41" s="572"/>
      <c r="LPA41" s="572"/>
      <c r="LPB41" s="572"/>
      <c r="LPC41" s="572"/>
      <c r="LPD41" s="572"/>
      <c r="LPE41" s="572"/>
      <c r="LPF41" s="572"/>
      <c r="LPG41" s="572"/>
      <c r="LPH41" s="572"/>
      <c r="LPI41" s="572"/>
      <c r="LPJ41" s="572"/>
      <c r="LPK41" s="572"/>
      <c r="LPL41" s="572"/>
      <c r="LPM41" s="572"/>
      <c r="LPN41" s="572"/>
      <c r="LPO41" s="572"/>
      <c r="LPP41" s="572"/>
      <c r="LPQ41" s="572"/>
      <c r="LPR41" s="572"/>
      <c r="LPS41" s="572"/>
      <c r="LPT41" s="572"/>
      <c r="LPU41" s="572"/>
      <c r="LPV41" s="572"/>
      <c r="LPW41" s="572"/>
      <c r="LPX41" s="572"/>
      <c r="LPY41" s="572"/>
      <c r="LPZ41" s="572"/>
      <c r="LQA41" s="572"/>
      <c r="LQB41" s="572"/>
      <c r="LQC41" s="572"/>
      <c r="LQD41" s="572"/>
      <c r="LQE41" s="572"/>
      <c r="LQF41" s="572"/>
      <c r="LQG41" s="572"/>
      <c r="LQH41" s="572"/>
      <c r="LQI41" s="572"/>
      <c r="LQJ41" s="572"/>
      <c r="LQK41" s="572"/>
      <c r="LQL41" s="572"/>
      <c r="LQM41" s="572"/>
      <c r="LQN41" s="572"/>
      <c r="LQO41" s="572"/>
      <c r="LQP41" s="572"/>
      <c r="LQQ41" s="572"/>
      <c r="LQR41" s="572"/>
      <c r="LQS41" s="572"/>
      <c r="LQT41" s="572"/>
      <c r="LQU41" s="572"/>
      <c r="LQV41" s="572"/>
      <c r="LQW41" s="572"/>
      <c r="LQX41" s="572"/>
      <c r="LQY41" s="572"/>
      <c r="LQZ41" s="572"/>
      <c r="LRA41" s="572"/>
      <c r="LRB41" s="572"/>
      <c r="LRC41" s="572"/>
      <c r="LRD41" s="572"/>
      <c r="LRE41" s="572"/>
      <c r="LRF41" s="572"/>
      <c r="LRG41" s="572"/>
      <c r="LRH41" s="572"/>
      <c r="LRI41" s="572"/>
      <c r="LRJ41" s="572"/>
      <c r="LRK41" s="572"/>
      <c r="LRL41" s="572"/>
      <c r="LRM41" s="572"/>
      <c r="LRN41" s="572"/>
      <c r="LRO41" s="572"/>
      <c r="LRP41" s="572"/>
      <c r="LRQ41" s="572"/>
      <c r="LRR41" s="572"/>
      <c r="LRS41" s="572"/>
      <c r="LRT41" s="572"/>
      <c r="LRU41" s="572"/>
      <c r="LRV41" s="572"/>
      <c r="LRW41" s="572"/>
      <c r="LRX41" s="572"/>
      <c r="LRY41" s="572"/>
      <c r="LRZ41" s="572"/>
      <c r="LSA41" s="572"/>
      <c r="LSB41" s="572"/>
      <c r="LSC41" s="572"/>
      <c r="LSD41" s="572"/>
      <c r="LSE41" s="572"/>
      <c r="LSF41" s="572"/>
      <c r="LSG41" s="572"/>
      <c r="LSH41" s="572"/>
      <c r="LSI41" s="572"/>
      <c r="LSJ41" s="572"/>
      <c r="LSK41" s="572"/>
      <c r="LSL41" s="572"/>
      <c r="LSM41" s="572"/>
      <c r="LSN41" s="572"/>
      <c r="LSO41" s="572"/>
      <c r="LSP41" s="572"/>
      <c r="LSQ41" s="572"/>
      <c r="LSR41" s="572"/>
      <c r="LSS41" s="572"/>
      <c r="LST41" s="572"/>
      <c r="LSU41" s="572"/>
      <c r="LSV41" s="572"/>
      <c r="LSW41" s="572"/>
      <c r="LSX41" s="572"/>
      <c r="LSY41" s="572"/>
      <c r="LSZ41" s="572"/>
      <c r="LTA41" s="572"/>
      <c r="LTB41" s="572"/>
      <c r="LTC41" s="572"/>
      <c r="LTD41" s="572"/>
      <c r="LTE41" s="572"/>
      <c r="LTF41" s="572"/>
      <c r="LTG41" s="572"/>
      <c r="LTH41" s="572"/>
      <c r="LTI41" s="572"/>
      <c r="LTJ41" s="572"/>
      <c r="LTK41" s="572"/>
      <c r="LTL41" s="572"/>
      <c r="LTM41" s="572"/>
      <c r="LTN41" s="572"/>
      <c r="LTO41" s="572"/>
      <c r="LTP41" s="572"/>
      <c r="LTQ41" s="572"/>
      <c r="LTR41" s="572"/>
      <c r="LTS41" s="572"/>
      <c r="LTT41" s="572"/>
      <c r="LTU41" s="572"/>
      <c r="LTV41" s="572"/>
      <c r="LTW41" s="572"/>
      <c r="LTX41" s="572"/>
      <c r="LTY41" s="572"/>
      <c r="LTZ41" s="572"/>
      <c r="LUA41" s="572"/>
      <c r="LUB41" s="572"/>
      <c r="LUC41" s="572"/>
      <c r="LUD41" s="572"/>
      <c r="LUE41" s="572"/>
      <c r="LUF41" s="572"/>
      <c r="LUG41" s="572"/>
      <c r="LUH41" s="572"/>
      <c r="LUI41" s="572"/>
      <c r="LUJ41" s="572"/>
      <c r="LUK41" s="572"/>
      <c r="LUL41" s="572"/>
      <c r="LUM41" s="572"/>
      <c r="LUN41" s="572"/>
      <c r="LUO41" s="572"/>
      <c r="LUP41" s="572"/>
      <c r="LUQ41" s="572"/>
      <c r="LUR41" s="572"/>
      <c r="LUS41" s="572"/>
      <c r="LUT41" s="572"/>
      <c r="LUU41" s="572"/>
      <c r="LUV41" s="572"/>
      <c r="LUW41" s="572"/>
      <c r="LUX41" s="572"/>
      <c r="LUY41" s="572"/>
      <c r="LUZ41" s="572"/>
      <c r="LVA41" s="572"/>
      <c r="LVB41" s="572"/>
      <c r="LVC41" s="572"/>
      <c r="LVD41" s="572"/>
      <c r="LVE41" s="572"/>
      <c r="LVF41" s="572"/>
      <c r="LVG41" s="572"/>
      <c r="LVH41" s="572"/>
      <c r="LVI41" s="572"/>
      <c r="LVJ41" s="572"/>
      <c r="LVK41" s="572"/>
      <c r="LVL41" s="572"/>
      <c r="LVM41" s="572"/>
      <c r="LVN41" s="572"/>
      <c r="LVO41" s="572"/>
      <c r="LVP41" s="572"/>
      <c r="LVQ41" s="572"/>
      <c r="LVR41" s="572"/>
      <c r="LVS41" s="572"/>
      <c r="LVT41" s="572"/>
      <c r="LVU41" s="572"/>
      <c r="LVV41" s="572"/>
      <c r="LVW41" s="572"/>
      <c r="LVX41" s="572"/>
      <c r="LVY41" s="572"/>
      <c r="LVZ41" s="572"/>
      <c r="LWA41" s="572"/>
      <c r="LWB41" s="572"/>
      <c r="LWC41" s="572"/>
      <c r="LWD41" s="572"/>
      <c r="LWE41" s="572"/>
      <c r="LWF41" s="572"/>
      <c r="LWG41" s="572"/>
      <c r="LWH41" s="572"/>
      <c r="LWI41" s="572"/>
      <c r="LWJ41" s="572"/>
      <c r="LWK41" s="572"/>
      <c r="LWL41" s="572"/>
      <c r="LWM41" s="572"/>
      <c r="LWN41" s="572"/>
      <c r="LWO41" s="572"/>
      <c r="LWP41" s="572"/>
      <c r="LWQ41" s="572"/>
      <c r="LWR41" s="572"/>
      <c r="LWS41" s="572"/>
      <c r="LWT41" s="572"/>
      <c r="LWU41" s="572"/>
      <c r="LWV41" s="572"/>
      <c r="LWW41" s="572"/>
      <c r="LWX41" s="572"/>
      <c r="LWY41" s="572"/>
      <c r="LWZ41" s="572"/>
      <c r="LXA41" s="572"/>
      <c r="LXB41" s="572"/>
      <c r="LXC41" s="572"/>
      <c r="LXD41" s="572"/>
      <c r="LXE41" s="572"/>
      <c r="LXF41" s="572"/>
      <c r="LXG41" s="572"/>
      <c r="LXH41" s="572"/>
      <c r="LXI41" s="572"/>
      <c r="LXJ41" s="572"/>
      <c r="LXK41" s="572"/>
      <c r="LXL41" s="572"/>
      <c r="LXM41" s="572"/>
      <c r="LXN41" s="572"/>
      <c r="LXO41" s="572"/>
      <c r="LXP41" s="572"/>
      <c r="LXQ41" s="572"/>
      <c r="LXR41" s="572"/>
      <c r="LXS41" s="572"/>
      <c r="LXT41" s="572"/>
      <c r="LXU41" s="572"/>
      <c r="LXV41" s="572"/>
      <c r="LXW41" s="572"/>
      <c r="LXX41" s="572"/>
      <c r="LXY41" s="572"/>
      <c r="LXZ41" s="572"/>
      <c r="LYA41" s="572"/>
      <c r="LYB41" s="572"/>
      <c r="LYC41" s="572"/>
      <c r="LYD41" s="572"/>
      <c r="LYE41" s="572"/>
      <c r="LYF41" s="572"/>
      <c r="LYG41" s="572"/>
      <c r="LYH41" s="572"/>
      <c r="LYI41" s="572"/>
      <c r="LYJ41" s="572"/>
      <c r="LYK41" s="572"/>
      <c r="LYL41" s="572"/>
      <c r="LYM41" s="572"/>
      <c r="LYN41" s="572"/>
      <c r="LYO41" s="572"/>
      <c r="LYP41" s="572"/>
      <c r="LYQ41" s="572"/>
      <c r="LYR41" s="572"/>
      <c r="LYS41" s="572"/>
      <c r="LYT41" s="572"/>
      <c r="LYU41" s="572"/>
      <c r="LYV41" s="572"/>
      <c r="LYW41" s="572"/>
      <c r="LYX41" s="572"/>
      <c r="LYY41" s="572"/>
      <c r="LYZ41" s="572"/>
      <c r="LZA41" s="572"/>
      <c r="LZB41" s="572"/>
      <c r="LZC41" s="572"/>
      <c r="LZD41" s="572"/>
      <c r="LZE41" s="572"/>
      <c r="LZF41" s="572"/>
      <c r="LZG41" s="572"/>
      <c r="LZH41" s="572"/>
      <c r="LZI41" s="572"/>
      <c r="LZJ41" s="572"/>
      <c r="LZK41" s="572"/>
      <c r="LZL41" s="572"/>
      <c r="LZM41" s="572"/>
      <c r="LZN41" s="572"/>
      <c r="LZO41" s="572"/>
      <c r="LZP41" s="572"/>
      <c r="LZQ41" s="572"/>
      <c r="LZR41" s="572"/>
      <c r="LZS41" s="572"/>
      <c r="LZT41" s="572"/>
      <c r="LZU41" s="572"/>
      <c r="LZV41" s="572"/>
      <c r="LZW41" s="572"/>
      <c r="LZX41" s="572"/>
      <c r="LZY41" s="572"/>
      <c r="LZZ41" s="572"/>
      <c r="MAA41" s="572"/>
      <c r="MAB41" s="572"/>
      <c r="MAC41" s="572"/>
      <c r="MAD41" s="572"/>
      <c r="MAE41" s="572"/>
      <c r="MAF41" s="572"/>
      <c r="MAG41" s="572"/>
      <c r="MAH41" s="572"/>
      <c r="MAI41" s="572"/>
      <c r="MAJ41" s="572"/>
      <c r="MAK41" s="572"/>
      <c r="MAL41" s="572"/>
      <c r="MAM41" s="572"/>
      <c r="MAN41" s="572"/>
      <c r="MAO41" s="572"/>
      <c r="MAP41" s="572"/>
      <c r="MAQ41" s="572"/>
      <c r="MAR41" s="572"/>
      <c r="MAS41" s="572"/>
      <c r="MAT41" s="572"/>
      <c r="MAU41" s="572"/>
      <c r="MAV41" s="572"/>
      <c r="MAW41" s="572"/>
      <c r="MAX41" s="572"/>
      <c r="MAY41" s="572"/>
      <c r="MAZ41" s="572"/>
      <c r="MBA41" s="572"/>
      <c r="MBB41" s="572"/>
      <c r="MBC41" s="572"/>
      <c r="MBD41" s="572"/>
      <c r="MBE41" s="572"/>
      <c r="MBF41" s="572"/>
      <c r="MBG41" s="572"/>
      <c r="MBH41" s="572"/>
      <c r="MBI41" s="572"/>
      <c r="MBJ41" s="572"/>
      <c r="MBK41" s="572"/>
      <c r="MBL41" s="572"/>
      <c r="MBM41" s="572"/>
      <c r="MBN41" s="572"/>
      <c r="MBO41" s="572"/>
      <c r="MBP41" s="572"/>
      <c r="MBQ41" s="572"/>
      <c r="MBR41" s="572"/>
      <c r="MBS41" s="572"/>
      <c r="MBT41" s="572"/>
      <c r="MBU41" s="572"/>
      <c r="MBV41" s="572"/>
      <c r="MBW41" s="572"/>
      <c r="MBX41" s="572"/>
      <c r="MBY41" s="572"/>
      <c r="MBZ41" s="572"/>
      <c r="MCA41" s="572"/>
      <c r="MCB41" s="572"/>
      <c r="MCC41" s="572"/>
      <c r="MCD41" s="572"/>
      <c r="MCE41" s="572"/>
      <c r="MCF41" s="572"/>
      <c r="MCG41" s="572"/>
      <c r="MCH41" s="572"/>
      <c r="MCI41" s="572"/>
      <c r="MCJ41" s="572"/>
      <c r="MCK41" s="572"/>
      <c r="MCL41" s="572"/>
      <c r="MCM41" s="572"/>
      <c r="MCN41" s="572"/>
      <c r="MCO41" s="572"/>
      <c r="MCP41" s="572"/>
      <c r="MCQ41" s="572"/>
      <c r="MCR41" s="572"/>
      <c r="MCS41" s="572"/>
      <c r="MCT41" s="572"/>
      <c r="MCU41" s="572"/>
      <c r="MCV41" s="572"/>
      <c r="MCW41" s="572"/>
      <c r="MCX41" s="572"/>
      <c r="MCY41" s="572"/>
      <c r="MCZ41" s="572"/>
      <c r="MDA41" s="572"/>
      <c r="MDB41" s="572"/>
      <c r="MDC41" s="572"/>
      <c r="MDD41" s="572"/>
      <c r="MDE41" s="572"/>
      <c r="MDF41" s="572"/>
      <c r="MDG41" s="572"/>
      <c r="MDH41" s="572"/>
      <c r="MDI41" s="572"/>
      <c r="MDJ41" s="572"/>
      <c r="MDK41" s="572"/>
      <c r="MDL41" s="572"/>
      <c r="MDM41" s="572"/>
      <c r="MDN41" s="572"/>
      <c r="MDO41" s="572"/>
      <c r="MDP41" s="572"/>
      <c r="MDQ41" s="572"/>
      <c r="MDR41" s="572"/>
      <c r="MDS41" s="572"/>
      <c r="MDT41" s="572"/>
      <c r="MDU41" s="572"/>
      <c r="MDV41" s="572"/>
      <c r="MDW41" s="572"/>
      <c r="MDX41" s="572"/>
      <c r="MDY41" s="572"/>
      <c r="MDZ41" s="572"/>
      <c r="MEA41" s="572"/>
      <c r="MEB41" s="572"/>
      <c r="MEC41" s="572"/>
      <c r="MED41" s="572"/>
      <c r="MEE41" s="572"/>
      <c r="MEF41" s="572"/>
      <c r="MEG41" s="572"/>
      <c r="MEH41" s="572"/>
      <c r="MEI41" s="572"/>
      <c r="MEJ41" s="572"/>
      <c r="MEK41" s="572"/>
      <c r="MEL41" s="572"/>
      <c r="MEM41" s="572"/>
      <c r="MEN41" s="572"/>
      <c r="MEO41" s="572"/>
      <c r="MEP41" s="572"/>
      <c r="MEQ41" s="572"/>
      <c r="MER41" s="572"/>
      <c r="MES41" s="572"/>
      <c r="MET41" s="572"/>
      <c r="MEU41" s="572"/>
      <c r="MEV41" s="572"/>
      <c r="MEW41" s="572"/>
      <c r="MEX41" s="572"/>
      <c r="MEY41" s="572"/>
      <c r="MEZ41" s="572"/>
      <c r="MFA41" s="572"/>
      <c r="MFB41" s="572"/>
      <c r="MFC41" s="572"/>
      <c r="MFD41" s="572"/>
      <c r="MFE41" s="572"/>
      <c r="MFF41" s="572"/>
      <c r="MFG41" s="572"/>
      <c r="MFH41" s="572"/>
      <c r="MFI41" s="572"/>
      <c r="MFJ41" s="572"/>
      <c r="MFK41" s="572"/>
      <c r="MFL41" s="572"/>
      <c r="MFM41" s="572"/>
      <c r="MFN41" s="572"/>
      <c r="MFO41" s="572"/>
      <c r="MFP41" s="572"/>
      <c r="MFQ41" s="572"/>
      <c r="MFR41" s="572"/>
      <c r="MFS41" s="572"/>
      <c r="MFT41" s="572"/>
      <c r="MFU41" s="572"/>
      <c r="MFV41" s="572"/>
      <c r="MFW41" s="572"/>
      <c r="MFX41" s="572"/>
      <c r="MFY41" s="572"/>
      <c r="MFZ41" s="572"/>
      <c r="MGA41" s="572"/>
      <c r="MGB41" s="572"/>
      <c r="MGC41" s="572"/>
      <c r="MGD41" s="572"/>
      <c r="MGE41" s="572"/>
      <c r="MGF41" s="572"/>
      <c r="MGG41" s="572"/>
      <c r="MGH41" s="572"/>
      <c r="MGI41" s="572"/>
      <c r="MGJ41" s="572"/>
      <c r="MGK41" s="572"/>
      <c r="MGL41" s="572"/>
      <c r="MGM41" s="572"/>
      <c r="MGN41" s="572"/>
      <c r="MGO41" s="572"/>
      <c r="MGP41" s="572"/>
      <c r="MGQ41" s="572"/>
      <c r="MGR41" s="572"/>
      <c r="MGS41" s="572"/>
      <c r="MGT41" s="572"/>
      <c r="MGU41" s="572"/>
      <c r="MGV41" s="572"/>
      <c r="MGW41" s="572"/>
      <c r="MGX41" s="572"/>
      <c r="MGY41" s="572"/>
      <c r="MGZ41" s="572"/>
      <c r="MHA41" s="572"/>
      <c r="MHB41" s="572"/>
      <c r="MHC41" s="572"/>
      <c r="MHD41" s="572"/>
      <c r="MHE41" s="572"/>
      <c r="MHF41" s="572"/>
      <c r="MHG41" s="572"/>
      <c r="MHH41" s="572"/>
      <c r="MHI41" s="572"/>
      <c r="MHJ41" s="572"/>
      <c r="MHK41" s="572"/>
      <c r="MHL41" s="572"/>
      <c r="MHM41" s="572"/>
      <c r="MHN41" s="572"/>
      <c r="MHO41" s="572"/>
      <c r="MHP41" s="572"/>
      <c r="MHQ41" s="572"/>
      <c r="MHR41" s="572"/>
      <c r="MHS41" s="572"/>
      <c r="MHT41" s="572"/>
      <c r="MHU41" s="572"/>
      <c r="MHV41" s="572"/>
      <c r="MHW41" s="572"/>
      <c r="MHX41" s="572"/>
      <c r="MHY41" s="572"/>
      <c r="MHZ41" s="572"/>
      <c r="MIA41" s="572"/>
      <c r="MIB41" s="572"/>
      <c r="MIC41" s="572"/>
      <c r="MID41" s="572"/>
      <c r="MIE41" s="572"/>
      <c r="MIF41" s="572"/>
      <c r="MIG41" s="572"/>
      <c r="MIH41" s="572"/>
      <c r="MII41" s="572"/>
      <c r="MIJ41" s="572"/>
      <c r="MIK41" s="572"/>
      <c r="MIL41" s="572"/>
      <c r="MIM41" s="572"/>
      <c r="MIN41" s="572"/>
      <c r="MIO41" s="572"/>
      <c r="MIP41" s="572"/>
      <c r="MIQ41" s="572"/>
      <c r="MIR41" s="572"/>
      <c r="MIS41" s="572"/>
      <c r="MIT41" s="572"/>
      <c r="MIU41" s="572"/>
      <c r="MIV41" s="572"/>
      <c r="MIW41" s="572"/>
      <c r="MIX41" s="572"/>
      <c r="MIY41" s="572"/>
      <c r="MIZ41" s="572"/>
      <c r="MJA41" s="572"/>
      <c r="MJB41" s="572"/>
      <c r="MJC41" s="572"/>
      <c r="MJD41" s="572"/>
      <c r="MJE41" s="572"/>
      <c r="MJF41" s="572"/>
      <c r="MJG41" s="572"/>
      <c r="MJH41" s="572"/>
      <c r="MJI41" s="572"/>
      <c r="MJJ41" s="572"/>
      <c r="MJK41" s="572"/>
      <c r="MJL41" s="572"/>
      <c r="MJM41" s="572"/>
      <c r="MJN41" s="572"/>
      <c r="MJO41" s="572"/>
      <c r="MJP41" s="572"/>
      <c r="MJQ41" s="572"/>
      <c r="MJR41" s="572"/>
      <c r="MJS41" s="572"/>
      <c r="MJT41" s="572"/>
      <c r="MJU41" s="572"/>
      <c r="MJV41" s="572"/>
      <c r="MJW41" s="572"/>
      <c r="MJX41" s="572"/>
      <c r="MJY41" s="572"/>
      <c r="MJZ41" s="572"/>
      <c r="MKA41" s="572"/>
      <c r="MKB41" s="572"/>
      <c r="MKC41" s="572"/>
      <c r="MKD41" s="572"/>
      <c r="MKE41" s="572"/>
      <c r="MKF41" s="572"/>
      <c r="MKG41" s="572"/>
      <c r="MKH41" s="572"/>
      <c r="MKI41" s="572"/>
      <c r="MKJ41" s="572"/>
      <c r="MKK41" s="572"/>
      <c r="MKL41" s="572"/>
      <c r="MKM41" s="572"/>
      <c r="MKN41" s="572"/>
      <c r="MKO41" s="572"/>
      <c r="MKP41" s="572"/>
      <c r="MKQ41" s="572"/>
      <c r="MKR41" s="572"/>
      <c r="MKS41" s="572"/>
      <c r="MKT41" s="572"/>
      <c r="MKU41" s="572"/>
      <c r="MKV41" s="572"/>
      <c r="MKW41" s="572"/>
      <c r="MKX41" s="572"/>
      <c r="MKY41" s="572"/>
      <c r="MKZ41" s="572"/>
      <c r="MLA41" s="572"/>
      <c r="MLB41" s="572"/>
      <c r="MLC41" s="572"/>
      <c r="MLD41" s="572"/>
      <c r="MLE41" s="572"/>
      <c r="MLF41" s="572"/>
      <c r="MLG41" s="572"/>
      <c r="MLH41" s="572"/>
      <c r="MLI41" s="572"/>
      <c r="MLJ41" s="572"/>
      <c r="MLK41" s="572"/>
      <c r="MLL41" s="572"/>
      <c r="MLM41" s="572"/>
      <c r="MLN41" s="572"/>
      <c r="MLO41" s="572"/>
      <c r="MLP41" s="572"/>
      <c r="MLQ41" s="572"/>
      <c r="MLR41" s="572"/>
      <c r="MLS41" s="572"/>
      <c r="MLT41" s="572"/>
      <c r="MLU41" s="572"/>
      <c r="MLV41" s="572"/>
      <c r="MLW41" s="572"/>
      <c r="MLX41" s="572"/>
      <c r="MLY41" s="572"/>
      <c r="MLZ41" s="572"/>
      <c r="MMA41" s="572"/>
      <c r="MMB41" s="572"/>
      <c r="MMC41" s="572"/>
      <c r="MMD41" s="572"/>
      <c r="MME41" s="572"/>
      <c r="MMF41" s="572"/>
      <c r="MMG41" s="572"/>
      <c r="MMH41" s="572"/>
      <c r="MMI41" s="572"/>
      <c r="MMJ41" s="572"/>
      <c r="MMK41" s="572"/>
      <c r="MML41" s="572"/>
      <c r="MMM41" s="572"/>
      <c r="MMN41" s="572"/>
      <c r="MMO41" s="572"/>
      <c r="MMP41" s="572"/>
      <c r="MMQ41" s="572"/>
      <c r="MMR41" s="572"/>
      <c r="MMS41" s="572"/>
      <c r="MMT41" s="572"/>
      <c r="MMU41" s="572"/>
      <c r="MMV41" s="572"/>
      <c r="MMW41" s="572"/>
      <c r="MMX41" s="572"/>
      <c r="MMY41" s="572"/>
      <c r="MMZ41" s="572"/>
      <c r="MNA41" s="572"/>
      <c r="MNB41" s="572"/>
      <c r="MNC41" s="572"/>
      <c r="MND41" s="572"/>
      <c r="MNE41" s="572"/>
      <c r="MNF41" s="572"/>
      <c r="MNG41" s="572"/>
      <c r="MNH41" s="572"/>
      <c r="MNI41" s="572"/>
      <c r="MNJ41" s="572"/>
      <c r="MNK41" s="572"/>
      <c r="MNL41" s="572"/>
      <c r="MNM41" s="572"/>
      <c r="MNN41" s="572"/>
      <c r="MNO41" s="572"/>
      <c r="MNP41" s="572"/>
      <c r="MNQ41" s="572"/>
      <c r="MNR41" s="572"/>
      <c r="MNS41" s="572"/>
      <c r="MNT41" s="572"/>
      <c r="MNU41" s="572"/>
      <c r="MNV41" s="572"/>
      <c r="MNW41" s="572"/>
      <c r="MNX41" s="572"/>
      <c r="MNY41" s="572"/>
      <c r="MNZ41" s="572"/>
      <c r="MOA41" s="572"/>
      <c r="MOB41" s="572"/>
      <c r="MOC41" s="572"/>
      <c r="MOD41" s="572"/>
      <c r="MOE41" s="572"/>
      <c r="MOF41" s="572"/>
      <c r="MOG41" s="572"/>
      <c r="MOH41" s="572"/>
      <c r="MOI41" s="572"/>
      <c r="MOJ41" s="572"/>
      <c r="MOK41" s="572"/>
      <c r="MOL41" s="572"/>
      <c r="MOM41" s="572"/>
      <c r="MON41" s="572"/>
      <c r="MOO41" s="572"/>
      <c r="MOP41" s="572"/>
      <c r="MOQ41" s="572"/>
      <c r="MOR41" s="572"/>
      <c r="MOS41" s="572"/>
      <c r="MOT41" s="572"/>
      <c r="MOU41" s="572"/>
      <c r="MOV41" s="572"/>
      <c r="MOW41" s="572"/>
      <c r="MOX41" s="572"/>
      <c r="MOY41" s="572"/>
      <c r="MOZ41" s="572"/>
      <c r="MPA41" s="572"/>
      <c r="MPB41" s="572"/>
      <c r="MPC41" s="572"/>
      <c r="MPD41" s="572"/>
      <c r="MPE41" s="572"/>
      <c r="MPF41" s="572"/>
      <c r="MPG41" s="572"/>
      <c r="MPH41" s="572"/>
      <c r="MPI41" s="572"/>
      <c r="MPJ41" s="572"/>
      <c r="MPK41" s="572"/>
      <c r="MPL41" s="572"/>
      <c r="MPM41" s="572"/>
      <c r="MPN41" s="572"/>
      <c r="MPO41" s="572"/>
      <c r="MPP41" s="572"/>
      <c r="MPQ41" s="572"/>
      <c r="MPR41" s="572"/>
      <c r="MPS41" s="572"/>
      <c r="MPT41" s="572"/>
      <c r="MPU41" s="572"/>
      <c r="MPV41" s="572"/>
      <c r="MPW41" s="572"/>
      <c r="MPX41" s="572"/>
      <c r="MPY41" s="572"/>
      <c r="MPZ41" s="572"/>
      <c r="MQA41" s="572"/>
      <c r="MQB41" s="572"/>
      <c r="MQC41" s="572"/>
      <c r="MQD41" s="572"/>
      <c r="MQE41" s="572"/>
      <c r="MQF41" s="572"/>
      <c r="MQG41" s="572"/>
      <c r="MQH41" s="572"/>
      <c r="MQI41" s="572"/>
      <c r="MQJ41" s="572"/>
      <c r="MQK41" s="572"/>
      <c r="MQL41" s="572"/>
      <c r="MQM41" s="572"/>
      <c r="MQN41" s="572"/>
      <c r="MQO41" s="572"/>
      <c r="MQP41" s="572"/>
      <c r="MQQ41" s="572"/>
      <c r="MQR41" s="572"/>
      <c r="MQS41" s="572"/>
      <c r="MQT41" s="572"/>
      <c r="MQU41" s="572"/>
      <c r="MQV41" s="572"/>
      <c r="MQW41" s="572"/>
      <c r="MQX41" s="572"/>
      <c r="MQY41" s="572"/>
      <c r="MQZ41" s="572"/>
      <c r="MRA41" s="572"/>
      <c r="MRB41" s="572"/>
      <c r="MRC41" s="572"/>
      <c r="MRD41" s="572"/>
      <c r="MRE41" s="572"/>
      <c r="MRF41" s="572"/>
      <c r="MRG41" s="572"/>
      <c r="MRH41" s="572"/>
      <c r="MRI41" s="572"/>
      <c r="MRJ41" s="572"/>
      <c r="MRK41" s="572"/>
      <c r="MRL41" s="572"/>
      <c r="MRM41" s="572"/>
      <c r="MRN41" s="572"/>
      <c r="MRO41" s="572"/>
      <c r="MRP41" s="572"/>
      <c r="MRQ41" s="572"/>
      <c r="MRR41" s="572"/>
      <c r="MRS41" s="572"/>
      <c r="MRT41" s="572"/>
      <c r="MRU41" s="572"/>
      <c r="MRV41" s="572"/>
      <c r="MRW41" s="572"/>
      <c r="MRX41" s="572"/>
      <c r="MRY41" s="572"/>
      <c r="MRZ41" s="572"/>
      <c r="MSA41" s="572"/>
      <c r="MSB41" s="572"/>
      <c r="MSC41" s="572"/>
      <c r="MSD41" s="572"/>
      <c r="MSE41" s="572"/>
      <c r="MSF41" s="572"/>
      <c r="MSG41" s="572"/>
      <c r="MSH41" s="572"/>
      <c r="MSI41" s="572"/>
      <c r="MSJ41" s="572"/>
      <c r="MSK41" s="572"/>
      <c r="MSL41" s="572"/>
      <c r="MSM41" s="572"/>
      <c r="MSN41" s="572"/>
      <c r="MSO41" s="572"/>
      <c r="MSP41" s="572"/>
      <c r="MSQ41" s="572"/>
      <c r="MSR41" s="572"/>
      <c r="MSS41" s="572"/>
      <c r="MST41" s="572"/>
      <c r="MSU41" s="572"/>
      <c r="MSV41" s="572"/>
      <c r="MSW41" s="572"/>
      <c r="MSX41" s="572"/>
      <c r="MSY41" s="572"/>
      <c r="MSZ41" s="572"/>
      <c r="MTA41" s="572"/>
      <c r="MTB41" s="572"/>
      <c r="MTC41" s="572"/>
      <c r="MTD41" s="572"/>
      <c r="MTE41" s="572"/>
      <c r="MTF41" s="572"/>
      <c r="MTG41" s="572"/>
      <c r="MTH41" s="572"/>
      <c r="MTI41" s="572"/>
      <c r="MTJ41" s="572"/>
      <c r="MTK41" s="572"/>
      <c r="MTL41" s="572"/>
      <c r="MTM41" s="572"/>
      <c r="MTN41" s="572"/>
      <c r="MTO41" s="572"/>
      <c r="MTP41" s="572"/>
      <c r="MTQ41" s="572"/>
      <c r="MTR41" s="572"/>
      <c r="MTS41" s="572"/>
      <c r="MTT41" s="572"/>
      <c r="MTU41" s="572"/>
      <c r="MTV41" s="572"/>
      <c r="MTW41" s="572"/>
      <c r="MTX41" s="572"/>
      <c r="MTY41" s="572"/>
      <c r="MTZ41" s="572"/>
      <c r="MUA41" s="572"/>
      <c r="MUB41" s="572"/>
      <c r="MUC41" s="572"/>
      <c r="MUD41" s="572"/>
      <c r="MUE41" s="572"/>
      <c r="MUF41" s="572"/>
      <c r="MUG41" s="572"/>
      <c r="MUH41" s="572"/>
      <c r="MUI41" s="572"/>
      <c r="MUJ41" s="572"/>
      <c r="MUK41" s="572"/>
      <c r="MUL41" s="572"/>
      <c r="MUM41" s="572"/>
      <c r="MUN41" s="572"/>
      <c r="MUO41" s="572"/>
      <c r="MUP41" s="572"/>
      <c r="MUQ41" s="572"/>
      <c r="MUR41" s="572"/>
      <c r="MUS41" s="572"/>
      <c r="MUT41" s="572"/>
      <c r="MUU41" s="572"/>
      <c r="MUV41" s="572"/>
      <c r="MUW41" s="572"/>
      <c r="MUX41" s="572"/>
      <c r="MUY41" s="572"/>
      <c r="MUZ41" s="572"/>
      <c r="MVA41" s="572"/>
      <c r="MVB41" s="572"/>
      <c r="MVC41" s="572"/>
      <c r="MVD41" s="572"/>
      <c r="MVE41" s="572"/>
      <c r="MVF41" s="572"/>
      <c r="MVG41" s="572"/>
      <c r="MVH41" s="572"/>
      <c r="MVI41" s="572"/>
      <c r="MVJ41" s="572"/>
      <c r="MVK41" s="572"/>
      <c r="MVL41" s="572"/>
      <c r="MVM41" s="572"/>
      <c r="MVN41" s="572"/>
      <c r="MVO41" s="572"/>
      <c r="MVP41" s="572"/>
      <c r="MVQ41" s="572"/>
      <c r="MVR41" s="572"/>
      <c r="MVS41" s="572"/>
      <c r="MVT41" s="572"/>
      <c r="MVU41" s="572"/>
      <c r="MVV41" s="572"/>
      <c r="MVW41" s="572"/>
      <c r="MVX41" s="572"/>
      <c r="MVY41" s="572"/>
      <c r="MVZ41" s="572"/>
      <c r="MWA41" s="572"/>
      <c r="MWB41" s="572"/>
      <c r="MWC41" s="572"/>
      <c r="MWD41" s="572"/>
      <c r="MWE41" s="572"/>
      <c r="MWF41" s="572"/>
      <c r="MWG41" s="572"/>
      <c r="MWH41" s="572"/>
      <c r="MWI41" s="572"/>
      <c r="MWJ41" s="572"/>
      <c r="MWK41" s="572"/>
      <c r="MWL41" s="572"/>
      <c r="MWM41" s="572"/>
      <c r="MWN41" s="572"/>
      <c r="MWO41" s="572"/>
      <c r="MWP41" s="572"/>
      <c r="MWQ41" s="572"/>
      <c r="MWR41" s="572"/>
      <c r="MWS41" s="572"/>
      <c r="MWT41" s="572"/>
      <c r="MWU41" s="572"/>
      <c r="MWV41" s="572"/>
      <c r="MWW41" s="572"/>
      <c r="MWX41" s="572"/>
      <c r="MWY41" s="572"/>
      <c r="MWZ41" s="572"/>
      <c r="MXA41" s="572"/>
      <c r="MXB41" s="572"/>
      <c r="MXC41" s="572"/>
      <c r="MXD41" s="572"/>
      <c r="MXE41" s="572"/>
      <c r="MXF41" s="572"/>
      <c r="MXG41" s="572"/>
      <c r="MXH41" s="572"/>
      <c r="MXI41" s="572"/>
      <c r="MXJ41" s="572"/>
      <c r="MXK41" s="572"/>
      <c r="MXL41" s="572"/>
      <c r="MXM41" s="572"/>
      <c r="MXN41" s="572"/>
      <c r="MXO41" s="572"/>
      <c r="MXP41" s="572"/>
      <c r="MXQ41" s="572"/>
      <c r="MXR41" s="572"/>
      <c r="MXS41" s="572"/>
      <c r="MXT41" s="572"/>
      <c r="MXU41" s="572"/>
      <c r="MXV41" s="572"/>
      <c r="MXW41" s="572"/>
      <c r="MXX41" s="572"/>
      <c r="MXY41" s="572"/>
      <c r="MXZ41" s="572"/>
      <c r="MYA41" s="572"/>
      <c r="MYB41" s="572"/>
      <c r="MYC41" s="572"/>
      <c r="MYD41" s="572"/>
      <c r="MYE41" s="572"/>
      <c r="MYF41" s="572"/>
      <c r="MYG41" s="572"/>
      <c r="MYH41" s="572"/>
      <c r="MYI41" s="572"/>
      <c r="MYJ41" s="572"/>
      <c r="MYK41" s="572"/>
      <c r="MYL41" s="572"/>
      <c r="MYM41" s="572"/>
      <c r="MYN41" s="572"/>
      <c r="MYO41" s="572"/>
      <c r="MYP41" s="572"/>
      <c r="MYQ41" s="572"/>
      <c r="MYR41" s="572"/>
      <c r="MYS41" s="572"/>
      <c r="MYT41" s="572"/>
      <c r="MYU41" s="572"/>
      <c r="MYV41" s="572"/>
      <c r="MYW41" s="572"/>
      <c r="MYX41" s="572"/>
      <c r="MYY41" s="572"/>
      <c r="MYZ41" s="572"/>
      <c r="MZA41" s="572"/>
      <c r="MZB41" s="572"/>
      <c r="MZC41" s="572"/>
      <c r="MZD41" s="572"/>
      <c r="MZE41" s="572"/>
      <c r="MZF41" s="572"/>
      <c r="MZG41" s="572"/>
      <c r="MZH41" s="572"/>
      <c r="MZI41" s="572"/>
      <c r="MZJ41" s="572"/>
      <c r="MZK41" s="572"/>
      <c r="MZL41" s="572"/>
      <c r="MZM41" s="572"/>
      <c r="MZN41" s="572"/>
      <c r="MZO41" s="572"/>
      <c r="MZP41" s="572"/>
      <c r="MZQ41" s="572"/>
      <c r="MZR41" s="572"/>
      <c r="MZS41" s="572"/>
      <c r="MZT41" s="572"/>
      <c r="MZU41" s="572"/>
      <c r="MZV41" s="572"/>
      <c r="MZW41" s="572"/>
      <c r="MZX41" s="572"/>
      <c r="MZY41" s="572"/>
      <c r="MZZ41" s="572"/>
      <c r="NAA41" s="572"/>
      <c r="NAB41" s="572"/>
      <c r="NAC41" s="572"/>
      <c r="NAD41" s="572"/>
      <c r="NAE41" s="572"/>
      <c r="NAF41" s="572"/>
      <c r="NAG41" s="572"/>
      <c r="NAH41" s="572"/>
      <c r="NAI41" s="572"/>
      <c r="NAJ41" s="572"/>
      <c r="NAK41" s="572"/>
      <c r="NAL41" s="572"/>
      <c r="NAM41" s="572"/>
      <c r="NAN41" s="572"/>
      <c r="NAO41" s="572"/>
      <c r="NAP41" s="572"/>
      <c r="NAQ41" s="572"/>
      <c r="NAR41" s="572"/>
      <c r="NAS41" s="572"/>
      <c r="NAT41" s="572"/>
      <c r="NAU41" s="572"/>
      <c r="NAV41" s="572"/>
      <c r="NAW41" s="572"/>
      <c r="NAX41" s="572"/>
      <c r="NAY41" s="572"/>
      <c r="NAZ41" s="572"/>
      <c r="NBA41" s="572"/>
      <c r="NBB41" s="572"/>
      <c r="NBC41" s="572"/>
      <c r="NBD41" s="572"/>
      <c r="NBE41" s="572"/>
      <c r="NBF41" s="572"/>
      <c r="NBG41" s="572"/>
      <c r="NBH41" s="572"/>
      <c r="NBI41" s="572"/>
      <c r="NBJ41" s="572"/>
      <c r="NBK41" s="572"/>
      <c r="NBL41" s="572"/>
      <c r="NBM41" s="572"/>
      <c r="NBN41" s="572"/>
      <c r="NBO41" s="572"/>
      <c r="NBP41" s="572"/>
      <c r="NBQ41" s="572"/>
      <c r="NBR41" s="572"/>
      <c r="NBS41" s="572"/>
      <c r="NBT41" s="572"/>
      <c r="NBU41" s="572"/>
      <c r="NBV41" s="572"/>
      <c r="NBW41" s="572"/>
      <c r="NBX41" s="572"/>
      <c r="NBY41" s="572"/>
      <c r="NBZ41" s="572"/>
      <c r="NCA41" s="572"/>
      <c r="NCB41" s="572"/>
      <c r="NCC41" s="572"/>
      <c r="NCD41" s="572"/>
      <c r="NCE41" s="572"/>
      <c r="NCF41" s="572"/>
      <c r="NCG41" s="572"/>
      <c r="NCH41" s="572"/>
      <c r="NCI41" s="572"/>
      <c r="NCJ41" s="572"/>
      <c r="NCK41" s="572"/>
      <c r="NCL41" s="572"/>
      <c r="NCM41" s="572"/>
      <c r="NCN41" s="572"/>
      <c r="NCO41" s="572"/>
      <c r="NCP41" s="572"/>
      <c r="NCQ41" s="572"/>
      <c r="NCR41" s="572"/>
      <c r="NCS41" s="572"/>
      <c r="NCT41" s="572"/>
      <c r="NCU41" s="572"/>
      <c r="NCV41" s="572"/>
      <c r="NCW41" s="572"/>
      <c r="NCX41" s="572"/>
      <c r="NCY41" s="572"/>
      <c r="NCZ41" s="572"/>
      <c r="NDA41" s="572"/>
      <c r="NDB41" s="572"/>
      <c r="NDC41" s="572"/>
      <c r="NDD41" s="572"/>
      <c r="NDE41" s="572"/>
      <c r="NDF41" s="572"/>
      <c r="NDG41" s="572"/>
      <c r="NDH41" s="572"/>
      <c r="NDI41" s="572"/>
      <c r="NDJ41" s="572"/>
      <c r="NDK41" s="572"/>
      <c r="NDL41" s="572"/>
      <c r="NDM41" s="572"/>
      <c r="NDN41" s="572"/>
      <c r="NDO41" s="572"/>
      <c r="NDP41" s="572"/>
      <c r="NDQ41" s="572"/>
      <c r="NDR41" s="572"/>
      <c r="NDS41" s="572"/>
      <c r="NDT41" s="572"/>
      <c r="NDU41" s="572"/>
      <c r="NDV41" s="572"/>
      <c r="NDW41" s="572"/>
      <c r="NDX41" s="572"/>
      <c r="NDY41" s="572"/>
      <c r="NDZ41" s="572"/>
      <c r="NEA41" s="572"/>
      <c r="NEB41" s="572"/>
      <c r="NEC41" s="572"/>
      <c r="NED41" s="572"/>
      <c r="NEE41" s="572"/>
      <c r="NEF41" s="572"/>
      <c r="NEG41" s="572"/>
      <c r="NEH41" s="572"/>
      <c r="NEI41" s="572"/>
      <c r="NEJ41" s="572"/>
      <c r="NEK41" s="572"/>
      <c r="NEL41" s="572"/>
      <c r="NEM41" s="572"/>
      <c r="NEN41" s="572"/>
      <c r="NEO41" s="572"/>
      <c r="NEP41" s="572"/>
      <c r="NEQ41" s="572"/>
      <c r="NER41" s="572"/>
      <c r="NES41" s="572"/>
      <c r="NET41" s="572"/>
      <c r="NEU41" s="572"/>
      <c r="NEV41" s="572"/>
      <c r="NEW41" s="572"/>
      <c r="NEX41" s="572"/>
      <c r="NEY41" s="572"/>
      <c r="NEZ41" s="572"/>
      <c r="NFA41" s="572"/>
      <c r="NFB41" s="572"/>
      <c r="NFC41" s="572"/>
      <c r="NFD41" s="572"/>
      <c r="NFE41" s="572"/>
      <c r="NFF41" s="572"/>
      <c r="NFG41" s="572"/>
      <c r="NFH41" s="572"/>
      <c r="NFI41" s="572"/>
      <c r="NFJ41" s="572"/>
      <c r="NFK41" s="572"/>
      <c r="NFL41" s="572"/>
      <c r="NFM41" s="572"/>
      <c r="NFN41" s="572"/>
      <c r="NFO41" s="572"/>
      <c r="NFP41" s="572"/>
      <c r="NFQ41" s="572"/>
      <c r="NFR41" s="572"/>
      <c r="NFS41" s="572"/>
      <c r="NFT41" s="572"/>
      <c r="NFU41" s="572"/>
      <c r="NFV41" s="572"/>
      <c r="NFW41" s="572"/>
      <c r="NFX41" s="572"/>
      <c r="NFY41" s="572"/>
      <c r="NFZ41" s="572"/>
      <c r="NGA41" s="572"/>
      <c r="NGB41" s="572"/>
      <c r="NGC41" s="572"/>
      <c r="NGD41" s="572"/>
      <c r="NGE41" s="572"/>
      <c r="NGF41" s="572"/>
      <c r="NGG41" s="572"/>
      <c r="NGH41" s="572"/>
      <c r="NGI41" s="572"/>
      <c r="NGJ41" s="572"/>
      <c r="NGK41" s="572"/>
      <c r="NGL41" s="572"/>
      <c r="NGM41" s="572"/>
      <c r="NGN41" s="572"/>
      <c r="NGO41" s="572"/>
      <c r="NGP41" s="572"/>
      <c r="NGQ41" s="572"/>
      <c r="NGR41" s="572"/>
      <c r="NGS41" s="572"/>
      <c r="NGT41" s="572"/>
      <c r="NGU41" s="572"/>
      <c r="NGV41" s="572"/>
      <c r="NGW41" s="572"/>
      <c r="NGX41" s="572"/>
      <c r="NGY41" s="572"/>
      <c r="NGZ41" s="572"/>
      <c r="NHA41" s="572"/>
      <c r="NHB41" s="572"/>
      <c r="NHC41" s="572"/>
      <c r="NHD41" s="572"/>
      <c r="NHE41" s="572"/>
      <c r="NHF41" s="572"/>
      <c r="NHG41" s="572"/>
      <c r="NHH41" s="572"/>
      <c r="NHI41" s="572"/>
      <c r="NHJ41" s="572"/>
      <c r="NHK41" s="572"/>
      <c r="NHL41" s="572"/>
      <c r="NHM41" s="572"/>
      <c r="NHN41" s="572"/>
      <c r="NHO41" s="572"/>
      <c r="NHP41" s="572"/>
      <c r="NHQ41" s="572"/>
      <c r="NHR41" s="572"/>
      <c r="NHS41" s="572"/>
      <c r="NHT41" s="572"/>
      <c r="NHU41" s="572"/>
      <c r="NHV41" s="572"/>
      <c r="NHW41" s="572"/>
      <c r="NHX41" s="572"/>
      <c r="NHY41" s="572"/>
      <c r="NHZ41" s="572"/>
      <c r="NIA41" s="572"/>
      <c r="NIB41" s="572"/>
      <c r="NIC41" s="572"/>
      <c r="NID41" s="572"/>
      <c r="NIE41" s="572"/>
      <c r="NIF41" s="572"/>
      <c r="NIG41" s="572"/>
      <c r="NIH41" s="572"/>
      <c r="NII41" s="572"/>
      <c r="NIJ41" s="572"/>
      <c r="NIK41" s="572"/>
      <c r="NIL41" s="572"/>
      <c r="NIM41" s="572"/>
      <c r="NIN41" s="572"/>
      <c r="NIO41" s="572"/>
      <c r="NIP41" s="572"/>
      <c r="NIQ41" s="572"/>
      <c r="NIR41" s="572"/>
      <c r="NIS41" s="572"/>
      <c r="NIT41" s="572"/>
      <c r="NIU41" s="572"/>
      <c r="NIV41" s="572"/>
      <c r="NIW41" s="572"/>
      <c r="NIX41" s="572"/>
      <c r="NIY41" s="572"/>
      <c r="NIZ41" s="572"/>
      <c r="NJA41" s="572"/>
      <c r="NJB41" s="572"/>
      <c r="NJC41" s="572"/>
      <c r="NJD41" s="572"/>
      <c r="NJE41" s="572"/>
      <c r="NJF41" s="572"/>
      <c r="NJG41" s="572"/>
      <c r="NJH41" s="572"/>
      <c r="NJI41" s="572"/>
      <c r="NJJ41" s="572"/>
      <c r="NJK41" s="572"/>
      <c r="NJL41" s="572"/>
      <c r="NJM41" s="572"/>
      <c r="NJN41" s="572"/>
      <c r="NJO41" s="572"/>
      <c r="NJP41" s="572"/>
      <c r="NJQ41" s="572"/>
      <c r="NJR41" s="572"/>
      <c r="NJS41" s="572"/>
      <c r="NJT41" s="572"/>
      <c r="NJU41" s="572"/>
      <c r="NJV41" s="572"/>
      <c r="NJW41" s="572"/>
      <c r="NJX41" s="572"/>
      <c r="NJY41" s="572"/>
      <c r="NJZ41" s="572"/>
      <c r="NKA41" s="572"/>
      <c r="NKB41" s="572"/>
      <c r="NKC41" s="572"/>
      <c r="NKD41" s="572"/>
      <c r="NKE41" s="572"/>
      <c r="NKF41" s="572"/>
      <c r="NKG41" s="572"/>
      <c r="NKH41" s="572"/>
      <c r="NKI41" s="572"/>
      <c r="NKJ41" s="572"/>
      <c r="NKK41" s="572"/>
      <c r="NKL41" s="572"/>
      <c r="NKM41" s="572"/>
      <c r="NKN41" s="572"/>
      <c r="NKO41" s="572"/>
      <c r="NKP41" s="572"/>
      <c r="NKQ41" s="572"/>
      <c r="NKR41" s="572"/>
      <c r="NKS41" s="572"/>
      <c r="NKT41" s="572"/>
      <c r="NKU41" s="572"/>
      <c r="NKV41" s="572"/>
      <c r="NKW41" s="572"/>
      <c r="NKX41" s="572"/>
      <c r="NKY41" s="572"/>
      <c r="NKZ41" s="572"/>
      <c r="NLA41" s="572"/>
      <c r="NLB41" s="572"/>
      <c r="NLC41" s="572"/>
      <c r="NLD41" s="572"/>
      <c r="NLE41" s="572"/>
      <c r="NLF41" s="572"/>
      <c r="NLG41" s="572"/>
      <c r="NLH41" s="572"/>
      <c r="NLI41" s="572"/>
      <c r="NLJ41" s="572"/>
      <c r="NLK41" s="572"/>
      <c r="NLL41" s="572"/>
      <c r="NLM41" s="572"/>
      <c r="NLN41" s="572"/>
      <c r="NLO41" s="572"/>
      <c r="NLP41" s="572"/>
      <c r="NLQ41" s="572"/>
      <c r="NLR41" s="572"/>
      <c r="NLS41" s="572"/>
      <c r="NLT41" s="572"/>
      <c r="NLU41" s="572"/>
      <c r="NLV41" s="572"/>
      <c r="NLW41" s="572"/>
      <c r="NLX41" s="572"/>
      <c r="NLY41" s="572"/>
      <c r="NLZ41" s="572"/>
      <c r="NMA41" s="572"/>
      <c r="NMB41" s="572"/>
      <c r="NMC41" s="572"/>
      <c r="NMD41" s="572"/>
      <c r="NME41" s="572"/>
      <c r="NMF41" s="572"/>
      <c r="NMG41" s="572"/>
      <c r="NMH41" s="572"/>
      <c r="NMI41" s="572"/>
      <c r="NMJ41" s="572"/>
      <c r="NMK41" s="572"/>
      <c r="NML41" s="572"/>
      <c r="NMM41" s="572"/>
      <c r="NMN41" s="572"/>
      <c r="NMO41" s="572"/>
      <c r="NMP41" s="572"/>
      <c r="NMQ41" s="572"/>
      <c r="NMR41" s="572"/>
      <c r="NMS41" s="572"/>
      <c r="NMT41" s="572"/>
      <c r="NMU41" s="572"/>
      <c r="NMV41" s="572"/>
      <c r="NMW41" s="572"/>
      <c r="NMX41" s="572"/>
      <c r="NMY41" s="572"/>
      <c r="NMZ41" s="572"/>
      <c r="NNA41" s="572"/>
      <c r="NNB41" s="572"/>
      <c r="NNC41" s="572"/>
      <c r="NND41" s="572"/>
      <c r="NNE41" s="572"/>
      <c r="NNF41" s="572"/>
      <c r="NNG41" s="572"/>
      <c r="NNH41" s="572"/>
      <c r="NNI41" s="572"/>
      <c r="NNJ41" s="572"/>
      <c r="NNK41" s="572"/>
      <c r="NNL41" s="572"/>
      <c r="NNM41" s="572"/>
      <c r="NNN41" s="572"/>
      <c r="NNO41" s="572"/>
      <c r="NNP41" s="572"/>
      <c r="NNQ41" s="572"/>
      <c r="NNR41" s="572"/>
      <c r="NNS41" s="572"/>
      <c r="NNT41" s="572"/>
      <c r="NNU41" s="572"/>
      <c r="NNV41" s="572"/>
      <c r="NNW41" s="572"/>
      <c r="NNX41" s="572"/>
      <c r="NNY41" s="572"/>
      <c r="NNZ41" s="572"/>
      <c r="NOA41" s="572"/>
      <c r="NOB41" s="572"/>
      <c r="NOC41" s="572"/>
      <c r="NOD41" s="572"/>
      <c r="NOE41" s="572"/>
      <c r="NOF41" s="572"/>
      <c r="NOG41" s="572"/>
      <c r="NOH41" s="572"/>
      <c r="NOI41" s="572"/>
      <c r="NOJ41" s="572"/>
      <c r="NOK41" s="572"/>
      <c r="NOL41" s="572"/>
      <c r="NOM41" s="572"/>
      <c r="NON41" s="572"/>
      <c r="NOO41" s="572"/>
      <c r="NOP41" s="572"/>
      <c r="NOQ41" s="572"/>
      <c r="NOR41" s="572"/>
      <c r="NOS41" s="572"/>
      <c r="NOT41" s="572"/>
      <c r="NOU41" s="572"/>
      <c r="NOV41" s="572"/>
      <c r="NOW41" s="572"/>
      <c r="NOX41" s="572"/>
      <c r="NOY41" s="572"/>
      <c r="NOZ41" s="572"/>
      <c r="NPA41" s="572"/>
      <c r="NPB41" s="572"/>
      <c r="NPC41" s="572"/>
      <c r="NPD41" s="572"/>
      <c r="NPE41" s="572"/>
      <c r="NPF41" s="572"/>
      <c r="NPG41" s="572"/>
      <c r="NPH41" s="572"/>
      <c r="NPI41" s="572"/>
      <c r="NPJ41" s="572"/>
      <c r="NPK41" s="572"/>
      <c r="NPL41" s="572"/>
      <c r="NPM41" s="572"/>
      <c r="NPN41" s="572"/>
      <c r="NPO41" s="572"/>
      <c r="NPP41" s="572"/>
      <c r="NPQ41" s="572"/>
      <c r="NPR41" s="572"/>
      <c r="NPS41" s="572"/>
      <c r="NPT41" s="572"/>
      <c r="NPU41" s="572"/>
      <c r="NPV41" s="572"/>
      <c r="NPW41" s="572"/>
      <c r="NPX41" s="572"/>
      <c r="NPY41" s="572"/>
      <c r="NPZ41" s="572"/>
      <c r="NQA41" s="572"/>
      <c r="NQB41" s="572"/>
      <c r="NQC41" s="572"/>
      <c r="NQD41" s="572"/>
      <c r="NQE41" s="572"/>
      <c r="NQF41" s="572"/>
      <c r="NQG41" s="572"/>
      <c r="NQH41" s="572"/>
      <c r="NQI41" s="572"/>
      <c r="NQJ41" s="572"/>
      <c r="NQK41" s="572"/>
      <c r="NQL41" s="572"/>
      <c r="NQM41" s="572"/>
      <c r="NQN41" s="572"/>
      <c r="NQO41" s="572"/>
      <c r="NQP41" s="572"/>
      <c r="NQQ41" s="572"/>
      <c r="NQR41" s="572"/>
      <c r="NQS41" s="572"/>
      <c r="NQT41" s="572"/>
      <c r="NQU41" s="572"/>
      <c r="NQV41" s="572"/>
      <c r="NQW41" s="572"/>
      <c r="NQX41" s="572"/>
      <c r="NQY41" s="572"/>
      <c r="NQZ41" s="572"/>
      <c r="NRA41" s="572"/>
      <c r="NRB41" s="572"/>
      <c r="NRC41" s="572"/>
      <c r="NRD41" s="572"/>
      <c r="NRE41" s="572"/>
      <c r="NRF41" s="572"/>
      <c r="NRG41" s="572"/>
      <c r="NRH41" s="572"/>
      <c r="NRI41" s="572"/>
      <c r="NRJ41" s="572"/>
      <c r="NRK41" s="572"/>
      <c r="NRL41" s="572"/>
      <c r="NRM41" s="572"/>
      <c r="NRN41" s="572"/>
      <c r="NRO41" s="572"/>
      <c r="NRP41" s="572"/>
      <c r="NRQ41" s="572"/>
      <c r="NRR41" s="572"/>
      <c r="NRS41" s="572"/>
      <c r="NRT41" s="572"/>
      <c r="NRU41" s="572"/>
      <c r="NRV41" s="572"/>
      <c r="NRW41" s="572"/>
      <c r="NRX41" s="572"/>
      <c r="NRY41" s="572"/>
      <c r="NRZ41" s="572"/>
      <c r="NSA41" s="572"/>
      <c r="NSB41" s="572"/>
      <c r="NSC41" s="572"/>
      <c r="NSD41" s="572"/>
      <c r="NSE41" s="572"/>
      <c r="NSF41" s="572"/>
      <c r="NSG41" s="572"/>
      <c r="NSH41" s="572"/>
      <c r="NSI41" s="572"/>
      <c r="NSJ41" s="572"/>
      <c r="NSK41" s="572"/>
      <c r="NSL41" s="572"/>
      <c r="NSM41" s="572"/>
      <c r="NSN41" s="572"/>
      <c r="NSO41" s="572"/>
      <c r="NSP41" s="572"/>
      <c r="NSQ41" s="572"/>
      <c r="NSR41" s="572"/>
      <c r="NSS41" s="572"/>
      <c r="NST41" s="572"/>
      <c r="NSU41" s="572"/>
      <c r="NSV41" s="572"/>
      <c r="NSW41" s="572"/>
      <c r="NSX41" s="572"/>
      <c r="NSY41" s="572"/>
      <c r="NSZ41" s="572"/>
      <c r="NTA41" s="572"/>
      <c r="NTB41" s="572"/>
      <c r="NTC41" s="572"/>
      <c r="NTD41" s="572"/>
      <c r="NTE41" s="572"/>
      <c r="NTF41" s="572"/>
      <c r="NTG41" s="572"/>
      <c r="NTH41" s="572"/>
      <c r="NTI41" s="572"/>
      <c r="NTJ41" s="572"/>
      <c r="NTK41" s="572"/>
      <c r="NTL41" s="572"/>
      <c r="NTM41" s="572"/>
      <c r="NTN41" s="572"/>
      <c r="NTO41" s="572"/>
      <c r="NTP41" s="572"/>
      <c r="NTQ41" s="572"/>
      <c r="NTR41" s="572"/>
      <c r="NTS41" s="572"/>
      <c r="NTT41" s="572"/>
      <c r="NTU41" s="572"/>
      <c r="NTV41" s="572"/>
      <c r="NTW41" s="572"/>
      <c r="NTX41" s="572"/>
      <c r="NTY41" s="572"/>
      <c r="NTZ41" s="572"/>
      <c r="NUA41" s="572"/>
      <c r="NUB41" s="572"/>
      <c r="NUC41" s="572"/>
      <c r="NUD41" s="572"/>
      <c r="NUE41" s="572"/>
      <c r="NUF41" s="572"/>
      <c r="NUG41" s="572"/>
      <c r="NUH41" s="572"/>
      <c r="NUI41" s="572"/>
      <c r="NUJ41" s="572"/>
      <c r="NUK41" s="572"/>
      <c r="NUL41" s="572"/>
      <c r="NUM41" s="572"/>
      <c r="NUN41" s="572"/>
      <c r="NUO41" s="572"/>
      <c r="NUP41" s="572"/>
      <c r="NUQ41" s="572"/>
      <c r="NUR41" s="572"/>
      <c r="NUS41" s="572"/>
      <c r="NUT41" s="572"/>
      <c r="NUU41" s="572"/>
      <c r="NUV41" s="572"/>
      <c r="NUW41" s="572"/>
      <c r="NUX41" s="572"/>
      <c r="NUY41" s="572"/>
      <c r="NUZ41" s="572"/>
      <c r="NVA41" s="572"/>
      <c r="NVB41" s="572"/>
      <c r="NVC41" s="572"/>
      <c r="NVD41" s="572"/>
      <c r="NVE41" s="572"/>
      <c r="NVF41" s="572"/>
      <c r="NVG41" s="572"/>
      <c r="NVH41" s="572"/>
      <c r="NVI41" s="572"/>
      <c r="NVJ41" s="572"/>
      <c r="NVK41" s="572"/>
      <c r="NVL41" s="572"/>
      <c r="NVM41" s="572"/>
      <c r="NVN41" s="572"/>
      <c r="NVO41" s="572"/>
      <c r="NVP41" s="572"/>
      <c r="NVQ41" s="572"/>
      <c r="NVR41" s="572"/>
      <c r="NVS41" s="572"/>
      <c r="NVT41" s="572"/>
      <c r="NVU41" s="572"/>
      <c r="NVV41" s="572"/>
      <c r="NVW41" s="572"/>
      <c r="NVX41" s="572"/>
      <c r="NVY41" s="572"/>
      <c r="NVZ41" s="572"/>
      <c r="NWA41" s="572"/>
      <c r="NWB41" s="572"/>
      <c r="NWC41" s="572"/>
      <c r="NWD41" s="572"/>
      <c r="NWE41" s="572"/>
      <c r="NWF41" s="572"/>
      <c r="NWG41" s="572"/>
      <c r="NWH41" s="572"/>
      <c r="NWI41" s="572"/>
      <c r="NWJ41" s="572"/>
      <c r="NWK41" s="572"/>
      <c r="NWL41" s="572"/>
      <c r="NWM41" s="572"/>
      <c r="NWN41" s="572"/>
      <c r="NWO41" s="572"/>
      <c r="NWP41" s="572"/>
      <c r="NWQ41" s="572"/>
      <c r="NWR41" s="572"/>
      <c r="NWS41" s="572"/>
      <c r="NWT41" s="572"/>
      <c r="NWU41" s="572"/>
      <c r="NWV41" s="572"/>
      <c r="NWW41" s="572"/>
      <c r="NWX41" s="572"/>
      <c r="NWY41" s="572"/>
      <c r="NWZ41" s="572"/>
      <c r="NXA41" s="572"/>
      <c r="NXB41" s="572"/>
      <c r="NXC41" s="572"/>
      <c r="NXD41" s="572"/>
      <c r="NXE41" s="572"/>
      <c r="NXF41" s="572"/>
      <c r="NXG41" s="572"/>
      <c r="NXH41" s="572"/>
      <c r="NXI41" s="572"/>
      <c r="NXJ41" s="572"/>
      <c r="NXK41" s="572"/>
      <c r="NXL41" s="572"/>
      <c r="NXM41" s="572"/>
      <c r="NXN41" s="572"/>
      <c r="NXO41" s="572"/>
      <c r="NXP41" s="572"/>
      <c r="NXQ41" s="572"/>
      <c r="NXR41" s="572"/>
      <c r="NXS41" s="572"/>
      <c r="NXT41" s="572"/>
      <c r="NXU41" s="572"/>
      <c r="NXV41" s="572"/>
      <c r="NXW41" s="572"/>
      <c r="NXX41" s="572"/>
      <c r="NXY41" s="572"/>
      <c r="NXZ41" s="572"/>
      <c r="NYA41" s="572"/>
      <c r="NYB41" s="572"/>
      <c r="NYC41" s="572"/>
      <c r="NYD41" s="572"/>
      <c r="NYE41" s="572"/>
      <c r="NYF41" s="572"/>
      <c r="NYG41" s="572"/>
      <c r="NYH41" s="572"/>
      <c r="NYI41" s="572"/>
      <c r="NYJ41" s="572"/>
      <c r="NYK41" s="572"/>
      <c r="NYL41" s="572"/>
      <c r="NYM41" s="572"/>
      <c r="NYN41" s="572"/>
      <c r="NYO41" s="572"/>
      <c r="NYP41" s="572"/>
      <c r="NYQ41" s="572"/>
      <c r="NYR41" s="572"/>
      <c r="NYS41" s="572"/>
      <c r="NYT41" s="572"/>
      <c r="NYU41" s="572"/>
      <c r="NYV41" s="572"/>
      <c r="NYW41" s="572"/>
      <c r="NYX41" s="572"/>
      <c r="NYY41" s="572"/>
      <c r="NYZ41" s="572"/>
      <c r="NZA41" s="572"/>
      <c r="NZB41" s="572"/>
      <c r="NZC41" s="572"/>
      <c r="NZD41" s="572"/>
      <c r="NZE41" s="572"/>
      <c r="NZF41" s="572"/>
      <c r="NZG41" s="572"/>
      <c r="NZH41" s="572"/>
      <c r="NZI41" s="572"/>
      <c r="NZJ41" s="572"/>
      <c r="NZK41" s="572"/>
      <c r="NZL41" s="572"/>
      <c r="NZM41" s="572"/>
      <c r="NZN41" s="572"/>
      <c r="NZO41" s="572"/>
      <c r="NZP41" s="572"/>
      <c r="NZQ41" s="572"/>
      <c r="NZR41" s="572"/>
      <c r="NZS41" s="572"/>
      <c r="NZT41" s="572"/>
      <c r="NZU41" s="572"/>
      <c r="NZV41" s="572"/>
      <c r="NZW41" s="572"/>
      <c r="NZX41" s="572"/>
      <c r="NZY41" s="572"/>
      <c r="NZZ41" s="572"/>
      <c r="OAA41" s="572"/>
      <c r="OAB41" s="572"/>
      <c r="OAC41" s="572"/>
      <c r="OAD41" s="572"/>
      <c r="OAE41" s="572"/>
      <c r="OAF41" s="572"/>
      <c r="OAG41" s="572"/>
      <c r="OAH41" s="572"/>
      <c r="OAI41" s="572"/>
      <c r="OAJ41" s="572"/>
      <c r="OAK41" s="572"/>
      <c r="OAL41" s="572"/>
      <c r="OAM41" s="572"/>
      <c r="OAN41" s="572"/>
      <c r="OAO41" s="572"/>
      <c r="OAP41" s="572"/>
      <c r="OAQ41" s="572"/>
      <c r="OAR41" s="572"/>
      <c r="OAS41" s="572"/>
      <c r="OAT41" s="572"/>
      <c r="OAU41" s="572"/>
      <c r="OAV41" s="572"/>
      <c r="OAW41" s="572"/>
      <c r="OAX41" s="572"/>
      <c r="OAY41" s="572"/>
      <c r="OAZ41" s="572"/>
      <c r="OBA41" s="572"/>
      <c r="OBB41" s="572"/>
      <c r="OBC41" s="572"/>
      <c r="OBD41" s="572"/>
      <c r="OBE41" s="572"/>
      <c r="OBF41" s="572"/>
      <c r="OBG41" s="572"/>
      <c r="OBH41" s="572"/>
      <c r="OBI41" s="572"/>
      <c r="OBJ41" s="572"/>
      <c r="OBK41" s="572"/>
      <c r="OBL41" s="572"/>
      <c r="OBM41" s="572"/>
      <c r="OBN41" s="572"/>
      <c r="OBO41" s="572"/>
      <c r="OBP41" s="572"/>
      <c r="OBQ41" s="572"/>
      <c r="OBR41" s="572"/>
      <c r="OBS41" s="572"/>
      <c r="OBT41" s="572"/>
      <c r="OBU41" s="572"/>
      <c r="OBV41" s="572"/>
      <c r="OBW41" s="572"/>
      <c r="OBX41" s="572"/>
      <c r="OBY41" s="572"/>
      <c r="OBZ41" s="572"/>
      <c r="OCA41" s="572"/>
      <c r="OCB41" s="572"/>
      <c r="OCC41" s="572"/>
      <c r="OCD41" s="572"/>
      <c r="OCE41" s="572"/>
      <c r="OCF41" s="572"/>
      <c r="OCG41" s="572"/>
      <c r="OCH41" s="572"/>
      <c r="OCI41" s="572"/>
      <c r="OCJ41" s="572"/>
      <c r="OCK41" s="572"/>
      <c r="OCL41" s="572"/>
      <c r="OCM41" s="572"/>
      <c r="OCN41" s="572"/>
      <c r="OCO41" s="572"/>
      <c r="OCP41" s="572"/>
      <c r="OCQ41" s="572"/>
      <c r="OCR41" s="572"/>
      <c r="OCS41" s="572"/>
      <c r="OCT41" s="572"/>
      <c r="OCU41" s="572"/>
      <c r="OCV41" s="572"/>
      <c r="OCW41" s="572"/>
      <c r="OCX41" s="572"/>
      <c r="OCY41" s="572"/>
      <c r="OCZ41" s="572"/>
      <c r="ODA41" s="572"/>
      <c r="ODB41" s="572"/>
      <c r="ODC41" s="572"/>
      <c r="ODD41" s="572"/>
      <c r="ODE41" s="572"/>
      <c r="ODF41" s="572"/>
      <c r="ODG41" s="572"/>
      <c r="ODH41" s="572"/>
      <c r="ODI41" s="572"/>
      <c r="ODJ41" s="572"/>
      <c r="ODK41" s="572"/>
      <c r="ODL41" s="572"/>
      <c r="ODM41" s="572"/>
      <c r="ODN41" s="572"/>
      <c r="ODO41" s="572"/>
      <c r="ODP41" s="572"/>
      <c r="ODQ41" s="572"/>
      <c r="ODR41" s="572"/>
      <c r="ODS41" s="572"/>
      <c r="ODT41" s="572"/>
      <c r="ODU41" s="572"/>
      <c r="ODV41" s="572"/>
      <c r="ODW41" s="572"/>
      <c r="ODX41" s="572"/>
      <c r="ODY41" s="572"/>
      <c r="ODZ41" s="572"/>
      <c r="OEA41" s="572"/>
      <c r="OEB41" s="572"/>
      <c r="OEC41" s="572"/>
      <c r="OED41" s="572"/>
      <c r="OEE41" s="572"/>
      <c r="OEF41" s="572"/>
      <c r="OEG41" s="572"/>
      <c r="OEH41" s="572"/>
      <c r="OEI41" s="572"/>
      <c r="OEJ41" s="572"/>
      <c r="OEK41" s="572"/>
      <c r="OEL41" s="572"/>
      <c r="OEM41" s="572"/>
      <c r="OEN41" s="572"/>
      <c r="OEO41" s="572"/>
      <c r="OEP41" s="572"/>
      <c r="OEQ41" s="572"/>
      <c r="OER41" s="572"/>
      <c r="OES41" s="572"/>
      <c r="OET41" s="572"/>
      <c r="OEU41" s="572"/>
      <c r="OEV41" s="572"/>
      <c r="OEW41" s="572"/>
      <c r="OEX41" s="572"/>
      <c r="OEY41" s="572"/>
      <c r="OEZ41" s="572"/>
      <c r="OFA41" s="572"/>
      <c r="OFB41" s="572"/>
      <c r="OFC41" s="572"/>
      <c r="OFD41" s="572"/>
      <c r="OFE41" s="572"/>
      <c r="OFF41" s="572"/>
      <c r="OFG41" s="572"/>
      <c r="OFH41" s="572"/>
      <c r="OFI41" s="572"/>
      <c r="OFJ41" s="572"/>
      <c r="OFK41" s="572"/>
      <c r="OFL41" s="572"/>
      <c r="OFM41" s="572"/>
      <c r="OFN41" s="572"/>
      <c r="OFO41" s="572"/>
      <c r="OFP41" s="572"/>
      <c r="OFQ41" s="572"/>
      <c r="OFR41" s="572"/>
      <c r="OFS41" s="572"/>
      <c r="OFT41" s="572"/>
      <c r="OFU41" s="572"/>
      <c r="OFV41" s="572"/>
      <c r="OFW41" s="572"/>
      <c r="OFX41" s="572"/>
      <c r="OFY41" s="572"/>
      <c r="OFZ41" s="572"/>
      <c r="OGA41" s="572"/>
      <c r="OGB41" s="572"/>
      <c r="OGC41" s="572"/>
      <c r="OGD41" s="572"/>
      <c r="OGE41" s="572"/>
      <c r="OGF41" s="572"/>
      <c r="OGG41" s="572"/>
      <c r="OGH41" s="572"/>
      <c r="OGI41" s="572"/>
      <c r="OGJ41" s="572"/>
      <c r="OGK41" s="572"/>
      <c r="OGL41" s="572"/>
      <c r="OGM41" s="572"/>
      <c r="OGN41" s="572"/>
      <c r="OGO41" s="572"/>
      <c r="OGP41" s="572"/>
      <c r="OGQ41" s="572"/>
      <c r="OGR41" s="572"/>
      <c r="OGS41" s="572"/>
      <c r="OGT41" s="572"/>
      <c r="OGU41" s="572"/>
      <c r="OGV41" s="572"/>
      <c r="OGW41" s="572"/>
      <c r="OGX41" s="572"/>
      <c r="OGY41" s="572"/>
      <c r="OGZ41" s="572"/>
      <c r="OHA41" s="572"/>
      <c r="OHB41" s="572"/>
      <c r="OHC41" s="572"/>
      <c r="OHD41" s="572"/>
      <c r="OHE41" s="572"/>
      <c r="OHF41" s="572"/>
      <c r="OHG41" s="572"/>
      <c r="OHH41" s="572"/>
      <c r="OHI41" s="572"/>
      <c r="OHJ41" s="572"/>
      <c r="OHK41" s="572"/>
      <c r="OHL41" s="572"/>
      <c r="OHM41" s="572"/>
      <c r="OHN41" s="572"/>
      <c r="OHO41" s="572"/>
      <c r="OHP41" s="572"/>
      <c r="OHQ41" s="572"/>
      <c r="OHR41" s="572"/>
      <c r="OHS41" s="572"/>
      <c r="OHT41" s="572"/>
      <c r="OHU41" s="572"/>
      <c r="OHV41" s="572"/>
      <c r="OHW41" s="572"/>
      <c r="OHX41" s="572"/>
      <c r="OHY41" s="572"/>
      <c r="OHZ41" s="572"/>
      <c r="OIA41" s="572"/>
      <c r="OIB41" s="572"/>
      <c r="OIC41" s="572"/>
      <c r="OID41" s="572"/>
      <c r="OIE41" s="572"/>
      <c r="OIF41" s="572"/>
      <c r="OIG41" s="572"/>
      <c r="OIH41" s="572"/>
      <c r="OII41" s="572"/>
      <c r="OIJ41" s="572"/>
      <c r="OIK41" s="572"/>
      <c r="OIL41" s="572"/>
      <c r="OIM41" s="572"/>
      <c r="OIN41" s="572"/>
      <c r="OIO41" s="572"/>
      <c r="OIP41" s="572"/>
      <c r="OIQ41" s="572"/>
      <c r="OIR41" s="572"/>
      <c r="OIS41" s="572"/>
      <c r="OIT41" s="572"/>
      <c r="OIU41" s="572"/>
      <c r="OIV41" s="572"/>
      <c r="OIW41" s="572"/>
      <c r="OIX41" s="572"/>
      <c r="OIY41" s="572"/>
      <c r="OIZ41" s="572"/>
      <c r="OJA41" s="572"/>
      <c r="OJB41" s="572"/>
      <c r="OJC41" s="572"/>
      <c r="OJD41" s="572"/>
      <c r="OJE41" s="572"/>
      <c r="OJF41" s="572"/>
      <c r="OJG41" s="572"/>
      <c r="OJH41" s="572"/>
      <c r="OJI41" s="572"/>
      <c r="OJJ41" s="572"/>
      <c r="OJK41" s="572"/>
      <c r="OJL41" s="572"/>
      <c r="OJM41" s="572"/>
      <c r="OJN41" s="572"/>
      <c r="OJO41" s="572"/>
      <c r="OJP41" s="572"/>
      <c r="OJQ41" s="572"/>
      <c r="OJR41" s="572"/>
      <c r="OJS41" s="572"/>
      <c r="OJT41" s="572"/>
      <c r="OJU41" s="572"/>
      <c r="OJV41" s="572"/>
      <c r="OJW41" s="572"/>
      <c r="OJX41" s="572"/>
      <c r="OJY41" s="572"/>
      <c r="OJZ41" s="572"/>
      <c r="OKA41" s="572"/>
      <c r="OKB41" s="572"/>
      <c r="OKC41" s="572"/>
      <c r="OKD41" s="572"/>
      <c r="OKE41" s="572"/>
      <c r="OKF41" s="572"/>
      <c r="OKG41" s="572"/>
      <c r="OKH41" s="572"/>
      <c r="OKI41" s="572"/>
      <c r="OKJ41" s="572"/>
      <c r="OKK41" s="572"/>
      <c r="OKL41" s="572"/>
      <c r="OKM41" s="572"/>
      <c r="OKN41" s="572"/>
      <c r="OKO41" s="572"/>
      <c r="OKP41" s="572"/>
      <c r="OKQ41" s="572"/>
      <c r="OKR41" s="572"/>
      <c r="OKS41" s="572"/>
      <c r="OKT41" s="572"/>
      <c r="OKU41" s="572"/>
      <c r="OKV41" s="572"/>
      <c r="OKW41" s="572"/>
      <c r="OKX41" s="572"/>
      <c r="OKY41" s="572"/>
      <c r="OKZ41" s="572"/>
      <c r="OLA41" s="572"/>
      <c r="OLB41" s="572"/>
      <c r="OLC41" s="572"/>
      <c r="OLD41" s="572"/>
      <c r="OLE41" s="572"/>
      <c r="OLF41" s="572"/>
      <c r="OLG41" s="572"/>
      <c r="OLH41" s="572"/>
      <c r="OLI41" s="572"/>
      <c r="OLJ41" s="572"/>
      <c r="OLK41" s="572"/>
      <c r="OLL41" s="572"/>
      <c r="OLM41" s="572"/>
      <c r="OLN41" s="572"/>
      <c r="OLO41" s="572"/>
      <c r="OLP41" s="572"/>
      <c r="OLQ41" s="572"/>
      <c r="OLR41" s="572"/>
      <c r="OLS41" s="572"/>
      <c r="OLT41" s="572"/>
      <c r="OLU41" s="572"/>
      <c r="OLV41" s="572"/>
      <c r="OLW41" s="572"/>
      <c r="OLX41" s="572"/>
      <c r="OLY41" s="572"/>
      <c r="OLZ41" s="572"/>
      <c r="OMA41" s="572"/>
      <c r="OMB41" s="572"/>
      <c r="OMC41" s="572"/>
      <c r="OMD41" s="572"/>
      <c r="OME41" s="572"/>
      <c r="OMF41" s="572"/>
      <c r="OMG41" s="572"/>
      <c r="OMH41" s="572"/>
      <c r="OMI41" s="572"/>
      <c r="OMJ41" s="572"/>
      <c r="OMK41" s="572"/>
      <c r="OML41" s="572"/>
      <c r="OMM41" s="572"/>
      <c r="OMN41" s="572"/>
      <c r="OMO41" s="572"/>
      <c r="OMP41" s="572"/>
      <c r="OMQ41" s="572"/>
      <c r="OMR41" s="572"/>
      <c r="OMS41" s="572"/>
      <c r="OMT41" s="572"/>
      <c r="OMU41" s="572"/>
      <c r="OMV41" s="572"/>
      <c r="OMW41" s="572"/>
      <c r="OMX41" s="572"/>
      <c r="OMY41" s="572"/>
      <c r="OMZ41" s="572"/>
      <c r="ONA41" s="572"/>
      <c r="ONB41" s="572"/>
      <c r="ONC41" s="572"/>
      <c r="OND41" s="572"/>
      <c r="ONE41" s="572"/>
      <c r="ONF41" s="572"/>
      <c r="ONG41" s="572"/>
      <c r="ONH41" s="572"/>
      <c r="ONI41" s="572"/>
      <c r="ONJ41" s="572"/>
      <c r="ONK41" s="572"/>
      <c r="ONL41" s="572"/>
      <c r="ONM41" s="572"/>
      <c r="ONN41" s="572"/>
      <c r="ONO41" s="572"/>
      <c r="ONP41" s="572"/>
      <c r="ONQ41" s="572"/>
      <c r="ONR41" s="572"/>
      <c r="ONS41" s="572"/>
      <c r="ONT41" s="572"/>
      <c r="ONU41" s="572"/>
      <c r="ONV41" s="572"/>
      <c r="ONW41" s="572"/>
      <c r="ONX41" s="572"/>
      <c r="ONY41" s="572"/>
      <c r="ONZ41" s="572"/>
      <c r="OOA41" s="572"/>
      <c r="OOB41" s="572"/>
      <c r="OOC41" s="572"/>
      <c r="OOD41" s="572"/>
      <c r="OOE41" s="572"/>
      <c r="OOF41" s="572"/>
      <c r="OOG41" s="572"/>
      <c r="OOH41" s="572"/>
      <c r="OOI41" s="572"/>
      <c r="OOJ41" s="572"/>
      <c r="OOK41" s="572"/>
      <c r="OOL41" s="572"/>
      <c r="OOM41" s="572"/>
      <c r="OON41" s="572"/>
      <c r="OOO41" s="572"/>
      <c r="OOP41" s="572"/>
      <c r="OOQ41" s="572"/>
      <c r="OOR41" s="572"/>
      <c r="OOS41" s="572"/>
      <c r="OOT41" s="572"/>
      <c r="OOU41" s="572"/>
      <c r="OOV41" s="572"/>
      <c r="OOW41" s="572"/>
      <c r="OOX41" s="572"/>
      <c r="OOY41" s="572"/>
      <c r="OOZ41" s="572"/>
      <c r="OPA41" s="572"/>
      <c r="OPB41" s="572"/>
      <c r="OPC41" s="572"/>
      <c r="OPD41" s="572"/>
      <c r="OPE41" s="572"/>
      <c r="OPF41" s="572"/>
      <c r="OPG41" s="572"/>
      <c r="OPH41" s="572"/>
      <c r="OPI41" s="572"/>
      <c r="OPJ41" s="572"/>
      <c r="OPK41" s="572"/>
      <c r="OPL41" s="572"/>
      <c r="OPM41" s="572"/>
      <c r="OPN41" s="572"/>
      <c r="OPO41" s="572"/>
      <c r="OPP41" s="572"/>
      <c r="OPQ41" s="572"/>
      <c r="OPR41" s="572"/>
      <c r="OPS41" s="572"/>
      <c r="OPT41" s="572"/>
      <c r="OPU41" s="572"/>
      <c r="OPV41" s="572"/>
      <c r="OPW41" s="572"/>
      <c r="OPX41" s="572"/>
      <c r="OPY41" s="572"/>
      <c r="OPZ41" s="572"/>
      <c r="OQA41" s="572"/>
      <c r="OQB41" s="572"/>
      <c r="OQC41" s="572"/>
      <c r="OQD41" s="572"/>
      <c r="OQE41" s="572"/>
      <c r="OQF41" s="572"/>
      <c r="OQG41" s="572"/>
      <c r="OQH41" s="572"/>
      <c r="OQI41" s="572"/>
      <c r="OQJ41" s="572"/>
      <c r="OQK41" s="572"/>
      <c r="OQL41" s="572"/>
      <c r="OQM41" s="572"/>
      <c r="OQN41" s="572"/>
      <c r="OQO41" s="572"/>
      <c r="OQP41" s="572"/>
      <c r="OQQ41" s="572"/>
      <c r="OQR41" s="572"/>
      <c r="OQS41" s="572"/>
      <c r="OQT41" s="572"/>
      <c r="OQU41" s="572"/>
      <c r="OQV41" s="572"/>
      <c r="OQW41" s="572"/>
      <c r="OQX41" s="572"/>
      <c r="OQY41" s="572"/>
      <c r="OQZ41" s="572"/>
      <c r="ORA41" s="572"/>
      <c r="ORB41" s="572"/>
      <c r="ORC41" s="572"/>
      <c r="ORD41" s="572"/>
      <c r="ORE41" s="572"/>
      <c r="ORF41" s="572"/>
      <c r="ORG41" s="572"/>
      <c r="ORH41" s="572"/>
      <c r="ORI41" s="572"/>
      <c r="ORJ41" s="572"/>
      <c r="ORK41" s="572"/>
      <c r="ORL41" s="572"/>
      <c r="ORM41" s="572"/>
      <c r="ORN41" s="572"/>
      <c r="ORO41" s="572"/>
      <c r="ORP41" s="572"/>
      <c r="ORQ41" s="572"/>
      <c r="ORR41" s="572"/>
      <c r="ORS41" s="572"/>
      <c r="ORT41" s="572"/>
      <c r="ORU41" s="572"/>
      <c r="ORV41" s="572"/>
      <c r="ORW41" s="572"/>
      <c r="ORX41" s="572"/>
      <c r="ORY41" s="572"/>
      <c r="ORZ41" s="572"/>
      <c r="OSA41" s="572"/>
      <c r="OSB41" s="572"/>
      <c r="OSC41" s="572"/>
      <c r="OSD41" s="572"/>
      <c r="OSE41" s="572"/>
      <c r="OSF41" s="572"/>
      <c r="OSG41" s="572"/>
      <c r="OSH41" s="572"/>
      <c r="OSI41" s="572"/>
      <c r="OSJ41" s="572"/>
      <c r="OSK41" s="572"/>
      <c r="OSL41" s="572"/>
      <c r="OSM41" s="572"/>
      <c r="OSN41" s="572"/>
      <c r="OSO41" s="572"/>
      <c r="OSP41" s="572"/>
      <c r="OSQ41" s="572"/>
      <c r="OSR41" s="572"/>
      <c r="OSS41" s="572"/>
      <c r="OST41" s="572"/>
      <c r="OSU41" s="572"/>
      <c r="OSV41" s="572"/>
      <c r="OSW41" s="572"/>
      <c r="OSX41" s="572"/>
      <c r="OSY41" s="572"/>
      <c r="OSZ41" s="572"/>
      <c r="OTA41" s="572"/>
      <c r="OTB41" s="572"/>
      <c r="OTC41" s="572"/>
      <c r="OTD41" s="572"/>
      <c r="OTE41" s="572"/>
      <c r="OTF41" s="572"/>
      <c r="OTG41" s="572"/>
      <c r="OTH41" s="572"/>
      <c r="OTI41" s="572"/>
      <c r="OTJ41" s="572"/>
      <c r="OTK41" s="572"/>
      <c r="OTL41" s="572"/>
      <c r="OTM41" s="572"/>
      <c r="OTN41" s="572"/>
      <c r="OTO41" s="572"/>
      <c r="OTP41" s="572"/>
      <c r="OTQ41" s="572"/>
      <c r="OTR41" s="572"/>
      <c r="OTS41" s="572"/>
      <c r="OTT41" s="572"/>
      <c r="OTU41" s="572"/>
      <c r="OTV41" s="572"/>
      <c r="OTW41" s="572"/>
      <c r="OTX41" s="572"/>
      <c r="OTY41" s="572"/>
      <c r="OTZ41" s="572"/>
      <c r="OUA41" s="572"/>
      <c r="OUB41" s="572"/>
      <c r="OUC41" s="572"/>
      <c r="OUD41" s="572"/>
      <c r="OUE41" s="572"/>
      <c r="OUF41" s="572"/>
      <c r="OUG41" s="572"/>
      <c r="OUH41" s="572"/>
      <c r="OUI41" s="572"/>
      <c r="OUJ41" s="572"/>
      <c r="OUK41" s="572"/>
      <c r="OUL41" s="572"/>
      <c r="OUM41" s="572"/>
      <c r="OUN41" s="572"/>
      <c r="OUO41" s="572"/>
      <c r="OUP41" s="572"/>
      <c r="OUQ41" s="572"/>
      <c r="OUR41" s="572"/>
      <c r="OUS41" s="572"/>
      <c r="OUT41" s="572"/>
      <c r="OUU41" s="572"/>
      <c r="OUV41" s="572"/>
      <c r="OUW41" s="572"/>
      <c r="OUX41" s="572"/>
      <c r="OUY41" s="572"/>
      <c r="OUZ41" s="572"/>
      <c r="OVA41" s="572"/>
      <c r="OVB41" s="572"/>
      <c r="OVC41" s="572"/>
      <c r="OVD41" s="572"/>
      <c r="OVE41" s="572"/>
      <c r="OVF41" s="572"/>
      <c r="OVG41" s="572"/>
      <c r="OVH41" s="572"/>
      <c r="OVI41" s="572"/>
      <c r="OVJ41" s="572"/>
      <c r="OVK41" s="572"/>
      <c r="OVL41" s="572"/>
      <c r="OVM41" s="572"/>
      <c r="OVN41" s="572"/>
      <c r="OVO41" s="572"/>
      <c r="OVP41" s="572"/>
      <c r="OVQ41" s="572"/>
      <c r="OVR41" s="572"/>
      <c r="OVS41" s="572"/>
      <c r="OVT41" s="572"/>
      <c r="OVU41" s="572"/>
      <c r="OVV41" s="572"/>
      <c r="OVW41" s="572"/>
      <c r="OVX41" s="572"/>
      <c r="OVY41" s="572"/>
      <c r="OVZ41" s="572"/>
      <c r="OWA41" s="572"/>
      <c r="OWB41" s="572"/>
      <c r="OWC41" s="572"/>
      <c r="OWD41" s="572"/>
      <c r="OWE41" s="572"/>
      <c r="OWF41" s="572"/>
      <c r="OWG41" s="572"/>
      <c r="OWH41" s="572"/>
      <c r="OWI41" s="572"/>
      <c r="OWJ41" s="572"/>
      <c r="OWK41" s="572"/>
      <c r="OWL41" s="572"/>
      <c r="OWM41" s="572"/>
      <c r="OWN41" s="572"/>
      <c r="OWO41" s="572"/>
      <c r="OWP41" s="572"/>
      <c r="OWQ41" s="572"/>
      <c r="OWR41" s="572"/>
      <c r="OWS41" s="572"/>
      <c r="OWT41" s="572"/>
      <c r="OWU41" s="572"/>
      <c r="OWV41" s="572"/>
      <c r="OWW41" s="572"/>
      <c r="OWX41" s="572"/>
      <c r="OWY41" s="572"/>
      <c r="OWZ41" s="572"/>
      <c r="OXA41" s="572"/>
      <c r="OXB41" s="572"/>
      <c r="OXC41" s="572"/>
      <c r="OXD41" s="572"/>
      <c r="OXE41" s="572"/>
      <c r="OXF41" s="572"/>
      <c r="OXG41" s="572"/>
      <c r="OXH41" s="572"/>
      <c r="OXI41" s="572"/>
      <c r="OXJ41" s="572"/>
      <c r="OXK41" s="572"/>
      <c r="OXL41" s="572"/>
      <c r="OXM41" s="572"/>
      <c r="OXN41" s="572"/>
      <c r="OXO41" s="572"/>
      <c r="OXP41" s="572"/>
      <c r="OXQ41" s="572"/>
      <c r="OXR41" s="572"/>
      <c r="OXS41" s="572"/>
      <c r="OXT41" s="572"/>
      <c r="OXU41" s="572"/>
      <c r="OXV41" s="572"/>
      <c r="OXW41" s="572"/>
      <c r="OXX41" s="572"/>
      <c r="OXY41" s="572"/>
      <c r="OXZ41" s="572"/>
      <c r="OYA41" s="572"/>
      <c r="OYB41" s="572"/>
      <c r="OYC41" s="572"/>
      <c r="OYD41" s="572"/>
      <c r="OYE41" s="572"/>
      <c r="OYF41" s="572"/>
      <c r="OYG41" s="572"/>
      <c r="OYH41" s="572"/>
      <c r="OYI41" s="572"/>
      <c r="OYJ41" s="572"/>
      <c r="OYK41" s="572"/>
      <c r="OYL41" s="572"/>
      <c r="OYM41" s="572"/>
      <c r="OYN41" s="572"/>
      <c r="OYO41" s="572"/>
      <c r="OYP41" s="572"/>
      <c r="OYQ41" s="572"/>
      <c r="OYR41" s="572"/>
      <c r="OYS41" s="572"/>
      <c r="OYT41" s="572"/>
      <c r="OYU41" s="572"/>
      <c r="OYV41" s="572"/>
      <c r="OYW41" s="572"/>
      <c r="OYX41" s="572"/>
      <c r="OYY41" s="572"/>
      <c r="OYZ41" s="572"/>
      <c r="OZA41" s="572"/>
      <c r="OZB41" s="572"/>
      <c r="OZC41" s="572"/>
      <c r="OZD41" s="572"/>
      <c r="OZE41" s="572"/>
      <c r="OZF41" s="572"/>
      <c r="OZG41" s="572"/>
      <c r="OZH41" s="572"/>
      <c r="OZI41" s="572"/>
      <c r="OZJ41" s="572"/>
      <c r="OZK41" s="572"/>
      <c r="OZL41" s="572"/>
      <c r="OZM41" s="572"/>
      <c r="OZN41" s="572"/>
      <c r="OZO41" s="572"/>
      <c r="OZP41" s="572"/>
      <c r="OZQ41" s="572"/>
      <c r="OZR41" s="572"/>
      <c r="OZS41" s="572"/>
      <c r="OZT41" s="572"/>
      <c r="OZU41" s="572"/>
      <c r="OZV41" s="572"/>
      <c r="OZW41" s="572"/>
      <c r="OZX41" s="572"/>
      <c r="OZY41" s="572"/>
      <c r="OZZ41" s="572"/>
      <c r="PAA41" s="572"/>
      <c r="PAB41" s="572"/>
      <c r="PAC41" s="572"/>
      <c r="PAD41" s="572"/>
      <c r="PAE41" s="572"/>
      <c r="PAF41" s="572"/>
      <c r="PAG41" s="572"/>
      <c r="PAH41" s="572"/>
      <c r="PAI41" s="572"/>
      <c r="PAJ41" s="572"/>
      <c r="PAK41" s="572"/>
      <c r="PAL41" s="572"/>
      <c r="PAM41" s="572"/>
      <c r="PAN41" s="572"/>
      <c r="PAO41" s="572"/>
      <c r="PAP41" s="572"/>
      <c r="PAQ41" s="572"/>
      <c r="PAR41" s="572"/>
      <c r="PAS41" s="572"/>
      <c r="PAT41" s="572"/>
      <c r="PAU41" s="572"/>
      <c r="PAV41" s="572"/>
      <c r="PAW41" s="572"/>
      <c r="PAX41" s="572"/>
      <c r="PAY41" s="572"/>
      <c r="PAZ41" s="572"/>
      <c r="PBA41" s="572"/>
      <c r="PBB41" s="572"/>
      <c r="PBC41" s="572"/>
      <c r="PBD41" s="572"/>
      <c r="PBE41" s="572"/>
      <c r="PBF41" s="572"/>
      <c r="PBG41" s="572"/>
      <c r="PBH41" s="572"/>
      <c r="PBI41" s="572"/>
      <c r="PBJ41" s="572"/>
      <c r="PBK41" s="572"/>
      <c r="PBL41" s="572"/>
      <c r="PBM41" s="572"/>
      <c r="PBN41" s="572"/>
      <c r="PBO41" s="572"/>
      <c r="PBP41" s="572"/>
      <c r="PBQ41" s="572"/>
      <c r="PBR41" s="572"/>
      <c r="PBS41" s="572"/>
      <c r="PBT41" s="572"/>
      <c r="PBU41" s="572"/>
      <c r="PBV41" s="572"/>
      <c r="PBW41" s="572"/>
      <c r="PBX41" s="572"/>
      <c r="PBY41" s="572"/>
      <c r="PBZ41" s="572"/>
      <c r="PCA41" s="572"/>
      <c r="PCB41" s="572"/>
      <c r="PCC41" s="572"/>
      <c r="PCD41" s="572"/>
      <c r="PCE41" s="572"/>
      <c r="PCF41" s="572"/>
      <c r="PCG41" s="572"/>
      <c r="PCH41" s="572"/>
      <c r="PCI41" s="572"/>
      <c r="PCJ41" s="572"/>
      <c r="PCK41" s="572"/>
      <c r="PCL41" s="572"/>
      <c r="PCM41" s="572"/>
      <c r="PCN41" s="572"/>
      <c r="PCO41" s="572"/>
      <c r="PCP41" s="572"/>
      <c r="PCQ41" s="572"/>
      <c r="PCR41" s="572"/>
      <c r="PCS41" s="572"/>
      <c r="PCT41" s="572"/>
      <c r="PCU41" s="572"/>
      <c r="PCV41" s="572"/>
      <c r="PCW41" s="572"/>
      <c r="PCX41" s="572"/>
      <c r="PCY41" s="572"/>
      <c r="PCZ41" s="572"/>
      <c r="PDA41" s="572"/>
      <c r="PDB41" s="572"/>
      <c r="PDC41" s="572"/>
      <c r="PDD41" s="572"/>
      <c r="PDE41" s="572"/>
      <c r="PDF41" s="572"/>
      <c r="PDG41" s="572"/>
      <c r="PDH41" s="572"/>
      <c r="PDI41" s="572"/>
      <c r="PDJ41" s="572"/>
      <c r="PDK41" s="572"/>
      <c r="PDL41" s="572"/>
      <c r="PDM41" s="572"/>
      <c r="PDN41" s="572"/>
      <c r="PDO41" s="572"/>
      <c r="PDP41" s="572"/>
      <c r="PDQ41" s="572"/>
      <c r="PDR41" s="572"/>
      <c r="PDS41" s="572"/>
      <c r="PDT41" s="572"/>
      <c r="PDU41" s="572"/>
      <c r="PDV41" s="572"/>
      <c r="PDW41" s="572"/>
      <c r="PDX41" s="572"/>
      <c r="PDY41" s="572"/>
      <c r="PDZ41" s="572"/>
      <c r="PEA41" s="572"/>
      <c r="PEB41" s="572"/>
      <c r="PEC41" s="572"/>
      <c r="PED41" s="572"/>
      <c r="PEE41" s="572"/>
      <c r="PEF41" s="572"/>
      <c r="PEG41" s="572"/>
      <c r="PEH41" s="572"/>
      <c r="PEI41" s="572"/>
      <c r="PEJ41" s="572"/>
      <c r="PEK41" s="572"/>
      <c r="PEL41" s="572"/>
      <c r="PEM41" s="572"/>
      <c r="PEN41" s="572"/>
      <c r="PEO41" s="572"/>
      <c r="PEP41" s="572"/>
      <c r="PEQ41" s="572"/>
      <c r="PER41" s="572"/>
      <c r="PES41" s="572"/>
      <c r="PET41" s="572"/>
      <c r="PEU41" s="572"/>
      <c r="PEV41" s="572"/>
      <c r="PEW41" s="572"/>
      <c r="PEX41" s="572"/>
      <c r="PEY41" s="572"/>
      <c r="PEZ41" s="572"/>
      <c r="PFA41" s="572"/>
      <c r="PFB41" s="572"/>
      <c r="PFC41" s="572"/>
      <c r="PFD41" s="572"/>
      <c r="PFE41" s="572"/>
      <c r="PFF41" s="572"/>
      <c r="PFG41" s="572"/>
      <c r="PFH41" s="572"/>
      <c r="PFI41" s="572"/>
      <c r="PFJ41" s="572"/>
      <c r="PFK41" s="572"/>
      <c r="PFL41" s="572"/>
      <c r="PFM41" s="572"/>
      <c r="PFN41" s="572"/>
      <c r="PFO41" s="572"/>
      <c r="PFP41" s="572"/>
      <c r="PFQ41" s="572"/>
      <c r="PFR41" s="572"/>
      <c r="PFS41" s="572"/>
      <c r="PFT41" s="572"/>
      <c r="PFU41" s="572"/>
      <c r="PFV41" s="572"/>
      <c r="PFW41" s="572"/>
      <c r="PFX41" s="572"/>
      <c r="PFY41" s="572"/>
      <c r="PFZ41" s="572"/>
      <c r="PGA41" s="572"/>
      <c r="PGB41" s="572"/>
      <c r="PGC41" s="572"/>
      <c r="PGD41" s="572"/>
      <c r="PGE41" s="572"/>
      <c r="PGF41" s="572"/>
      <c r="PGG41" s="572"/>
      <c r="PGH41" s="572"/>
      <c r="PGI41" s="572"/>
      <c r="PGJ41" s="572"/>
      <c r="PGK41" s="572"/>
      <c r="PGL41" s="572"/>
      <c r="PGM41" s="572"/>
      <c r="PGN41" s="572"/>
      <c r="PGO41" s="572"/>
      <c r="PGP41" s="572"/>
      <c r="PGQ41" s="572"/>
      <c r="PGR41" s="572"/>
      <c r="PGS41" s="572"/>
      <c r="PGT41" s="572"/>
      <c r="PGU41" s="572"/>
      <c r="PGV41" s="572"/>
      <c r="PGW41" s="572"/>
      <c r="PGX41" s="572"/>
      <c r="PGY41" s="572"/>
      <c r="PGZ41" s="572"/>
      <c r="PHA41" s="572"/>
      <c r="PHB41" s="572"/>
      <c r="PHC41" s="572"/>
      <c r="PHD41" s="572"/>
      <c r="PHE41" s="572"/>
      <c r="PHF41" s="572"/>
      <c r="PHG41" s="572"/>
      <c r="PHH41" s="572"/>
      <c r="PHI41" s="572"/>
      <c r="PHJ41" s="572"/>
      <c r="PHK41" s="572"/>
      <c r="PHL41" s="572"/>
      <c r="PHM41" s="572"/>
      <c r="PHN41" s="572"/>
      <c r="PHO41" s="572"/>
      <c r="PHP41" s="572"/>
      <c r="PHQ41" s="572"/>
      <c r="PHR41" s="572"/>
      <c r="PHS41" s="572"/>
      <c r="PHT41" s="572"/>
      <c r="PHU41" s="572"/>
      <c r="PHV41" s="572"/>
      <c r="PHW41" s="572"/>
      <c r="PHX41" s="572"/>
      <c r="PHY41" s="572"/>
      <c r="PHZ41" s="572"/>
      <c r="PIA41" s="572"/>
      <c r="PIB41" s="572"/>
      <c r="PIC41" s="572"/>
      <c r="PID41" s="572"/>
      <c r="PIE41" s="572"/>
      <c r="PIF41" s="572"/>
      <c r="PIG41" s="572"/>
      <c r="PIH41" s="572"/>
      <c r="PII41" s="572"/>
      <c r="PIJ41" s="572"/>
      <c r="PIK41" s="572"/>
      <c r="PIL41" s="572"/>
      <c r="PIM41" s="572"/>
      <c r="PIN41" s="572"/>
      <c r="PIO41" s="572"/>
      <c r="PIP41" s="572"/>
      <c r="PIQ41" s="572"/>
      <c r="PIR41" s="572"/>
      <c r="PIS41" s="572"/>
      <c r="PIT41" s="572"/>
      <c r="PIU41" s="572"/>
      <c r="PIV41" s="572"/>
      <c r="PIW41" s="572"/>
      <c r="PIX41" s="572"/>
      <c r="PIY41" s="572"/>
      <c r="PIZ41" s="572"/>
      <c r="PJA41" s="572"/>
      <c r="PJB41" s="572"/>
      <c r="PJC41" s="572"/>
      <c r="PJD41" s="572"/>
      <c r="PJE41" s="572"/>
      <c r="PJF41" s="572"/>
      <c r="PJG41" s="572"/>
      <c r="PJH41" s="572"/>
      <c r="PJI41" s="572"/>
      <c r="PJJ41" s="572"/>
      <c r="PJK41" s="572"/>
      <c r="PJL41" s="572"/>
      <c r="PJM41" s="572"/>
      <c r="PJN41" s="572"/>
      <c r="PJO41" s="572"/>
      <c r="PJP41" s="572"/>
      <c r="PJQ41" s="572"/>
      <c r="PJR41" s="572"/>
      <c r="PJS41" s="572"/>
      <c r="PJT41" s="572"/>
      <c r="PJU41" s="572"/>
      <c r="PJV41" s="572"/>
      <c r="PJW41" s="572"/>
      <c r="PJX41" s="572"/>
      <c r="PJY41" s="572"/>
      <c r="PJZ41" s="572"/>
      <c r="PKA41" s="572"/>
      <c r="PKB41" s="572"/>
      <c r="PKC41" s="572"/>
      <c r="PKD41" s="572"/>
      <c r="PKE41" s="572"/>
      <c r="PKF41" s="572"/>
      <c r="PKG41" s="572"/>
      <c r="PKH41" s="572"/>
      <c r="PKI41" s="572"/>
      <c r="PKJ41" s="572"/>
      <c r="PKK41" s="572"/>
      <c r="PKL41" s="572"/>
      <c r="PKM41" s="572"/>
      <c r="PKN41" s="572"/>
      <c r="PKO41" s="572"/>
      <c r="PKP41" s="572"/>
      <c r="PKQ41" s="572"/>
      <c r="PKR41" s="572"/>
      <c r="PKS41" s="572"/>
      <c r="PKT41" s="572"/>
      <c r="PKU41" s="572"/>
      <c r="PKV41" s="572"/>
      <c r="PKW41" s="572"/>
      <c r="PKX41" s="572"/>
      <c r="PKY41" s="572"/>
      <c r="PKZ41" s="572"/>
      <c r="PLA41" s="572"/>
      <c r="PLB41" s="572"/>
      <c r="PLC41" s="572"/>
      <c r="PLD41" s="572"/>
      <c r="PLE41" s="572"/>
      <c r="PLF41" s="572"/>
      <c r="PLG41" s="572"/>
      <c r="PLH41" s="572"/>
      <c r="PLI41" s="572"/>
      <c r="PLJ41" s="572"/>
      <c r="PLK41" s="572"/>
      <c r="PLL41" s="572"/>
      <c r="PLM41" s="572"/>
      <c r="PLN41" s="572"/>
      <c r="PLO41" s="572"/>
      <c r="PLP41" s="572"/>
      <c r="PLQ41" s="572"/>
      <c r="PLR41" s="572"/>
      <c r="PLS41" s="572"/>
      <c r="PLT41" s="572"/>
      <c r="PLU41" s="572"/>
      <c r="PLV41" s="572"/>
      <c r="PLW41" s="572"/>
      <c r="PLX41" s="572"/>
      <c r="PLY41" s="572"/>
      <c r="PLZ41" s="572"/>
      <c r="PMA41" s="572"/>
      <c r="PMB41" s="572"/>
      <c r="PMC41" s="572"/>
      <c r="PMD41" s="572"/>
      <c r="PME41" s="572"/>
      <c r="PMF41" s="572"/>
      <c r="PMG41" s="572"/>
      <c r="PMH41" s="572"/>
      <c r="PMI41" s="572"/>
      <c r="PMJ41" s="572"/>
      <c r="PMK41" s="572"/>
      <c r="PML41" s="572"/>
      <c r="PMM41" s="572"/>
      <c r="PMN41" s="572"/>
      <c r="PMO41" s="572"/>
      <c r="PMP41" s="572"/>
      <c r="PMQ41" s="572"/>
      <c r="PMR41" s="572"/>
      <c r="PMS41" s="572"/>
      <c r="PMT41" s="572"/>
      <c r="PMU41" s="572"/>
      <c r="PMV41" s="572"/>
      <c r="PMW41" s="572"/>
      <c r="PMX41" s="572"/>
      <c r="PMY41" s="572"/>
      <c r="PMZ41" s="572"/>
      <c r="PNA41" s="572"/>
      <c r="PNB41" s="572"/>
      <c r="PNC41" s="572"/>
      <c r="PND41" s="572"/>
      <c r="PNE41" s="572"/>
      <c r="PNF41" s="572"/>
      <c r="PNG41" s="572"/>
      <c r="PNH41" s="572"/>
      <c r="PNI41" s="572"/>
      <c r="PNJ41" s="572"/>
      <c r="PNK41" s="572"/>
      <c r="PNL41" s="572"/>
      <c r="PNM41" s="572"/>
      <c r="PNN41" s="572"/>
      <c r="PNO41" s="572"/>
      <c r="PNP41" s="572"/>
      <c r="PNQ41" s="572"/>
      <c r="PNR41" s="572"/>
      <c r="PNS41" s="572"/>
      <c r="PNT41" s="572"/>
      <c r="PNU41" s="572"/>
      <c r="PNV41" s="572"/>
      <c r="PNW41" s="572"/>
      <c r="PNX41" s="572"/>
      <c r="PNY41" s="572"/>
      <c r="PNZ41" s="572"/>
      <c r="POA41" s="572"/>
      <c r="POB41" s="572"/>
      <c r="POC41" s="572"/>
      <c r="POD41" s="572"/>
      <c r="POE41" s="572"/>
      <c r="POF41" s="572"/>
      <c r="POG41" s="572"/>
      <c r="POH41" s="572"/>
      <c r="POI41" s="572"/>
      <c r="POJ41" s="572"/>
      <c r="POK41" s="572"/>
      <c r="POL41" s="572"/>
      <c r="POM41" s="572"/>
      <c r="PON41" s="572"/>
      <c r="POO41" s="572"/>
      <c r="POP41" s="572"/>
      <c r="POQ41" s="572"/>
      <c r="POR41" s="572"/>
      <c r="POS41" s="572"/>
      <c r="POT41" s="572"/>
      <c r="POU41" s="572"/>
      <c r="POV41" s="572"/>
      <c r="POW41" s="572"/>
      <c r="POX41" s="572"/>
      <c r="POY41" s="572"/>
      <c r="POZ41" s="572"/>
      <c r="PPA41" s="572"/>
      <c r="PPB41" s="572"/>
      <c r="PPC41" s="572"/>
      <c r="PPD41" s="572"/>
      <c r="PPE41" s="572"/>
      <c r="PPF41" s="572"/>
      <c r="PPG41" s="572"/>
      <c r="PPH41" s="572"/>
      <c r="PPI41" s="572"/>
      <c r="PPJ41" s="572"/>
      <c r="PPK41" s="572"/>
      <c r="PPL41" s="572"/>
      <c r="PPM41" s="572"/>
      <c r="PPN41" s="572"/>
      <c r="PPO41" s="572"/>
      <c r="PPP41" s="572"/>
      <c r="PPQ41" s="572"/>
      <c r="PPR41" s="572"/>
      <c r="PPS41" s="572"/>
      <c r="PPT41" s="572"/>
      <c r="PPU41" s="572"/>
      <c r="PPV41" s="572"/>
      <c r="PPW41" s="572"/>
      <c r="PPX41" s="572"/>
      <c r="PPY41" s="572"/>
      <c r="PPZ41" s="572"/>
      <c r="PQA41" s="572"/>
      <c r="PQB41" s="572"/>
      <c r="PQC41" s="572"/>
      <c r="PQD41" s="572"/>
      <c r="PQE41" s="572"/>
      <c r="PQF41" s="572"/>
      <c r="PQG41" s="572"/>
      <c r="PQH41" s="572"/>
      <c r="PQI41" s="572"/>
      <c r="PQJ41" s="572"/>
      <c r="PQK41" s="572"/>
      <c r="PQL41" s="572"/>
      <c r="PQM41" s="572"/>
      <c r="PQN41" s="572"/>
      <c r="PQO41" s="572"/>
      <c r="PQP41" s="572"/>
      <c r="PQQ41" s="572"/>
      <c r="PQR41" s="572"/>
      <c r="PQS41" s="572"/>
      <c r="PQT41" s="572"/>
      <c r="PQU41" s="572"/>
      <c r="PQV41" s="572"/>
      <c r="PQW41" s="572"/>
      <c r="PQX41" s="572"/>
      <c r="PQY41" s="572"/>
      <c r="PQZ41" s="572"/>
      <c r="PRA41" s="572"/>
      <c r="PRB41" s="572"/>
      <c r="PRC41" s="572"/>
      <c r="PRD41" s="572"/>
      <c r="PRE41" s="572"/>
      <c r="PRF41" s="572"/>
      <c r="PRG41" s="572"/>
      <c r="PRH41" s="572"/>
      <c r="PRI41" s="572"/>
      <c r="PRJ41" s="572"/>
      <c r="PRK41" s="572"/>
      <c r="PRL41" s="572"/>
      <c r="PRM41" s="572"/>
      <c r="PRN41" s="572"/>
      <c r="PRO41" s="572"/>
      <c r="PRP41" s="572"/>
      <c r="PRQ41" s="572"/>
      <c r="PRR41" s="572"/>
      <c r="PRS41" s="572"/>
      <c r="PRT41" s="572"/>
      <c r="PRU41" s="572"/>
      <c r="PRV41" s="572"/>
      <c r="PRW41" s="572"/>
      <c r="PRX41" s="572"/>
      <c r="PRY41" s="572"/>
      <c r="PRZ41" s="572"/>
      <c r="PSA41" s="572"/>
      <c r="PSB41" s="572"/>
      <c r="PSC41" s="572"/>
      <c r="PSD41" s="572"/>
      <c r="PSE41" s="572"/>
      <c r="PSF41" s="572"/>
      <c r="PSG41" s="572"/>
      <c r="PSH41" s="572"/>
      <c r="PSI41" s="572"/>
      <c r="PSJ41" s="572"/>
      <c r="PSK41" s="572"/>
      <c r="PSL41" s="572"/>
      <c r="PSM41" s="572"/>
      <c r="PSN41" s="572"/>
      <c r="PSO41" s="572"/>
      <c r="PSP41" s="572"/>
      <c r="PSQ41" s="572"/>
      <c r="PSR41" s="572"/>
      <c r="PSS41" s="572"/>
      <c r="PST41" s="572"/>
      <c r="PSU41" s="572"/>
      <c r="PSV41" s="572"/>
      <c r="PSW41" s="572"/>
      <c r="PSX41" s="572"/>
      <c r="PSY41" s="572"/>
      <c r="PSZ41" s="572"/>
      <c r="PTA41" s="572"/>
      <c r="PTB41" s="572"/>
      <c r="PTC41" s="572"/>
      <c r="PTD41" s="572"/>
      <c r="PTE41" s="572"/>
      <c r="PTF41" s="572"/>
      <c r="PTG41" s="572"/>
      <c r="PTH41" s="572"/>
      <c r="PTI41" s="572"/>
      <c r="PTJ41" s="572"/>
      <c r="PTK41" s="572"/>
      <c r="PTL41" s="572"/>
      <c r="PTM41" s="572"/>
      <c r="PTN41" s="572"/>
      <c r="PTO41" s="572"/>
      <c r="PTP41" s="572"/>
      <c r="PTQ41" s="572"/>
      <c r="PTR41" s="572"/>
      <c r="PTS41" s="572"/>
      <c r="PTT41" s="572"/>
      <c r="PTU41" s="572"/>
      <c r="PTV41" s="572"/>
      <c r="PTW41" s="572"/>
      <c r="PTX41" s="572"/>
      <c r="PTY41" s="572"/>
      <c r="PTZ41" s="572"/>
      <c r="PUA41" s="572"/>
      <c r="PUB41" s="572"/>
      <c r="PUC41" s="572"/>
      <c r="PUD41" s="572"/>
      <c r="PUE41" s="572"/>
      <c r="PUF41" s="572"/>
      <c r="PUG41" s="572"/>
      <c r="PUH41" s="572"/>
      <c r="PUI41" s="572"/>
      <c r="PUJ41" s="572"/>
      <c r="PUK41" s="572"/>
      <c r="PUL41" s="572"/>
      <c r="PUM41" s="572"/>
      <c r="PUN41" s="572"/>
      <c r="PUO41" s="572"/>
      <c r="PUP41" s="572"/>
      <c r="PUQ41" s="572"/>
      <c r="PUR41" s="572"/>
      <c r="PUS41" s="572"/>
      <c r="PUT41" s="572"/>
      <c r="PUU41" s="572"/>
      <c r="PUV41" s="572"/>
      <c r="PUW41" s="572"/>
      <c r="PUX41" s="572"/>
      <c r="PUY41" s="572"/>
      <c r="PUZ41" s="572"/>
      <c r="PVA41" s="572"/>
      <c r="PVB41" s="572"/>
      <c r="PVC41" s="572"/>
      <c r="PVD41" s="572"/>
      <c r="PVE41" s="572"/>
      <c r="PVF41" s="572"/>
      <c r="PVG41" s="572"/>
      <c r="PVH41" s="572"/>
      <c r="PVI41" s="572"/>
      <c r="PVJ41" s="572"/>
      <c r="PVK41" s="572"/>
      <c r="PVL41" s="572"/>
      <c r="PVM41" s="572"/>
      <c r="PVN41" s="572"/>
      <c r="PVO41" s="572"/>
      <c r="PVP41" s="572"/>
      <c r="PVQ41" s="572"/>
      <c r="PVR41" s="572"/>
      <c r="PVS41" s="572"/>
      <c r="PVT41" s="572"/>
      <c r="PVU41" s="572"/>
      <c r="PVV41" s="572"/>
      <c r="PVW41" s="572"/>
      <c r="PVX41" s="572"/>
      <c r="PVY41" s="572"/>
      <c r="PVZ41" s="572"/>
      <c r="PWA41" s="572"/>
      <c r="PWB41" s="572"/>
      <c r="PWC41" s="572"/>
      <c r="PWD41" s="572"/>
      <c r="PWE41" s="572"/>
      <c r="PWF41" s="572"/>
      <c r="PWG41" s="572"/>
      <c r="PWH41" s="572"/>
      <c r="PWI41" s="572"/>
      <c r="PWJ41" s="572"/>
      <c r="PWK41" s="572"/>
      <c r="PWL41" s="572"/>
      <c r="PWM41" s="572"/>
      <c r="PWN41" s="572"/>
      <c r="PWO41" s="572"/>
      <c r="PWP41" s="572"/>
      <c r="PWQ41" s="572"/>
      <c r="PWR41" s="572"/>
      <c r="PWS41" s="572"/>
      <c r="PWT41" s="572"/>
      <c r="PWU41" s="572"/>
      <c r="PWV41" s="572"/>
      <c r="PWW41" s="572"/>
      <c r="PWX41" s="572"/>
      <c r="PWY41" s="572"/>
      <c r="PWZ41" s="572"/>
      <c r="PXA41" s="572"/>
      <c r="PXB41" s="572"/>
      <c r="PXC41" s="572"/>
      <c r="PXD41" s="572"/>
      <c r="PXE41" s="572"/>
      <c r="PXF41" s="572"/>
      <c r="PXG41" s="572"/>
      <c r="PXH41" s="572"/>
      <c r="PXI41" s="572"/>
      <c r="PXJ41" s="572"/>
      <c r="PXK41" s="572"/>
      <c r="PXL41" s="572"/>
      <c r="PXM41" s="572"/>
      <c r="PXN41" s="572"/>
      <c r="PXO41" s="572"/>
      <c r="PXP41" s="572"/>
      <c r="PXQ41" s="572"/>
      <c r="PXR41" s="572"/>
      <c r="PXS41" s="572"/>
      <c r="PXT41" s="572"/>
      <c r="PXU41" s="572"/>
      <c r="PXV41" s="572"/>
      <c r="PXW41" s="572"/>
      <c r="PXX41" s="572"/>
      <c r="PXY41" s="572"/>
      <c r="PXZ41" s="572"/>
      <c r="PYA41" s="572"/>
      <c r="PYB41" s="572"/>
      <c r="PYC41" s="572"/>
      <c r="PYD41" s="572"/>
      <c r="PYE41" s="572"/>
      <c r="PYF41" s="572"/>
      <c r="PYG41" s="572"/>
      <c r="PYH41" s="572"/>
      <c r="PYI41" s="572"/>
      <c r="PYJ41" s="572"/>
      <c r="PYK41" s="572"/>
      <c r="PYL41" s="572"/>
      <c r="PYM41" s="572"/>
      <c r="PYN41" s="572"/>
      <c r="PYO41" s="572"/>
      <c r="PYP41" s="572"/>
      <c r="PYQ41" s="572"/>
      <c r="PYR41" s="572"/>
      <c r="PYS41" s="572"/>
      <c r="PYT41" s="572"/>
      <c r="PYU41" s="572"/>
      <c r="PYV41" s="572"/>
      <c r="PYW41" s="572"/>
      <c r="PYX41" s="572"/>
      <c r="PYY41" s="572"/>
      <c r="PYZ41" s="572"/>
      <c r="PZA41" s="572"/>
      <c r="PZB41" s="572"/>
      <c r="PZC41" s="572"/>
      <c r="PZD41" s="572"/>
      <c r="PZE41" s="572"/>
      <c r="PZF41" s="572"/>
      <c r="PZG41" s="572"/>
      <c r="PZH41" s="572"/>
      <c r="PZI41" s="572"/>
      <c r="PZJ41" s="572"/>
      <c r="PZK41" s="572"/>
      <c r="PZL41" s="572"/>
      <c r="PZM41" s="572"/>
      <c r="PZN41" s="572"/>
      <c r="PZO41" s="572"/>
      <c r="PZP41" s="572"/>
      <c r="PZQ41" s="572"/>
      <c r="PZR41" s="572"/>
      <c r="PZS41" s="572"/>
      <c r="PZT41" s="572"/>
      <c r="PZU41" s="572"/>
      <c r="PZV41" s="572"/>
      <c r="PZW41" s="572"/>
      <c r="PZX41" s="572"/>
      <c r="PZY41" s="572"/>
      <c r="PZZ41" s="572"/>
      <c r="QAA41" s="572"/>
      <c r="QAB41" s="572"/>
      <c r="QAC41" s="572"/>
      <c r="QAD41" s="572"/>
      <c r="QAE41" s="572"/>
      <c r="QAF41" s="572"/>
      <c r="QAG41" s="572"/>
      <c r="QAH41" s="572"/>
      <c r="QAI41" s="572"/>
      <c r="QAJ41" s="572"/>
      <c r="QAK41" s="572"/>
      <c r="QAL41" s="572"/>
      <c r="QAM41" s="572"/>
      <c r="QAN41" s="572"/>
      <c r="QAO41" s="572"/>
      <c r="QAP41" s="572"/>
      <c r="QAQ41" s="572"/>
      <c r="QAR41" s="572"/>
      <c r="QAS41" s="572"/>
      <c r="QAT41" s="572"/>
      <c r="QAU41" s="572"/>
      <c r="QAV41" s="572"/>
      <c r="QAW41" s="572"/>
      <c r="QAX41" s="572"/>
      <c r="QAY41" s="572"/>
      <c r="QAZ41" s="572"/>
      <c r="QBA41" s="572"/>
      <c r="QBB41" s="572"/>
      <c r="QBC41" s="572"/>
      <c r="QBD41" s="572"/>
      <c r="QBE41" s="572"/>
      <c r="QBF41" s="572"/>
      <c r="QBG41" s="572"/>
      <c r="QBH41" s="572"/>
      <c r="QBI41" s="572"/>
      <c r="QBJ41" s="572"/>
      <c r="QBK41" s="572"/>
      <c r="QBL41" s="572"/>
      <c r="QBM41" s="572"/>
      <c r="QBN41" s="572"/>
      <c r="QBO41" s="572"/>
      <c r="QBP41" s="572"/>
      <c r="QBQ41" s="572"/>
      <c r="QBR41" s="572"/>
      <c r="QBS41" s="572"/>
      <c r="QBT41" s="572"/>
      <c r="QBU41" s="572"/>
      <c r="QBV41" s="572"/>
      <c r="QBW41" s="572"/>
      <c r="QBX41" s="572"/>
      <c r="QBY41" s="572"/>
      <c r="QBZ41" s="572"/>
      <c r="QCA41" s="572"/>
      <c r="QCB41" s="572"/>
      <c r="QCC41" s="572"/>
      <c r="QCD41" s="572"/>
      <c r="QCE41" s="572"/>
      <c r="QCF41" s="572"/>
      <c r="QCG41" s="572"/>
      <c r="QCH41" s="572"/>
      <c r="QCI41" s="572"/>
      <c r="QCJ41" s="572"/>
      <c r="QCK41" s="572"/>
      <c r="QCL41" s="572"/>
      <c r="QCM41" s="572"/>
      <c r="QCN41" s="572"/>
      <c r="QCO41" s="572"/>
      <c r="QCP41" s="572"/>
      <c r="QCQ41" s="572"/>
      <c r="QCR41" s="572"/>
      <c r="QCS41" s="572"/>
      <c r="QCT41" s="572"/>
      <c r="QCU41" s="572"/>
      <c r="QCV41" s="572"/>
      <c r="QCW41" s="572"/>
      <c r="QCX41" s="572"/>
      <c r="QCY41" s="572"/>
      <c r="QCZ41" s="572"/>
      <c r="QDA41" s="572"/>
      <c r="QDB41" s="572"/>
      <c r="QDC41" s="572"/>
      <c r="QDD41" s="572"/>
      <c r="QDE41" s="572"/>
      <c r="QDF41" s="572"/>
      <c r="QDG41" s="572"/>
      <c r="QDH41" s="572"/>
      <c r="QDI41" s="572"/>
      <c r="QDJ41" s="572"/>
      <c r="QDK41" s="572"/>
      <c r="QDL41" s="572"/>
      <c r="QDM41" s="572"/>
      <c r="QDN41" s="572"/>
      <c r="QDO41" s="572"/>
      <c r="QDP41" s="572"/>
      <c r="QDQ41" s="572"/>
      <c r="QDR41" s="572"/>
      <c r="QDS41" s="572"/>
      <c r="QDT41" s="572"/>
      <c r="QDU41" s="572"/>
      <c r="QDV41" s="572"/>
      <c r="QDW41" s="572"/>
      <c r="QDX41" s="572"/>
      <c r="QDY41" s="572"/>
      <c r="QDZ41" s="572"/>
      <c r="QEA41" s="572"/>
      <c r="QEB41" s="572"/>
      <c r="QEC41" s="572"/>
      <c r="QED41" s="572"/>
      <c r="QEE41" s="572"/>
      <c r="QEF41" s="572"/>
      <c r="QEG41" s="572"/>
      <c r="QEH41" s="572"/>
      <c r="QEI41" s="572"/>
      <c r="QEJ41" s="572"/>
      <c r="QEK41" s="572"/>
      <c r="QEL41" s="572"/>
      <c r="QEM41" s="572"/>
      <c r="QEN41" s="572"/>
      <c r="QEO41" s="572"/>
      <c r="QEP41" s="572"/>
      <c r="QEQ41" s="572"/>
      <c r="QER41" s="572"/>
      <c r="QES41" s="572"/>
      <c r="QET41" s="572"/>
      <c r="QEU41" s="572"/>
      <c r="QEV41" s="572"/>
      <c r="QEW41" s="572"/>
      <c r="QEX41" s="572"/>
      <c r="QEY41" s="572"/>
      <c r="QEZ41" s="572"/>
      <c r="QFA41" s="572"/>
      <c r="QFB41" s="572"/>
      <c r="QFC41" s="572"/>
      <c r="QFD41" s="572"/>
      <c r="QFE41" s="572"/>
      <c r="QFF41" s="572"/>
      <c r="QFG41" s="572"/>
      <c r="QFH41" s="572"/>
      <c r="QFI41" s="572"/>
      <c r="QFJ41" s="572"/>
      <c r="QFK41" s="572"/>
      <c r="QFL41" s="572"/>
      <c r="QFM41" s="572"/>
      <c r="QFN41" s="572"/>
      <c r="QFO41" s="572"/>
      <c r="QFP41" s="572"/>
      <c r="QFQ41" s="572"/>
      <c r="QFR41" s="572"/>
      <c r="QFS41" s="572"/>
      <c r="QFT41" s="572"/>
      <c r="QFU41" s="572"/>
      <c r="QFV41" s="572"/>
      <c r="QFW41" s="572"/>
      <c r="QFX41" s="572"/>
      <c r="QFY41" s="572"/>
      <c r="QFZ41" s="572"/>
      <c r="QGA41" s="572"/>
      <c r="QGB41" s="572"/>
      <c r="QGC41" s="572"/>
      <c r="QGD41" s="572"/>
      <c r="QGE41" s="572"/>
      <c r="QGF41" s="572"/>
      <c r="QGG41" s="572"/>
      <c r="QGH41" s="572"/>
      <c r="QGI41" s="572"/>
      <c r="QGJ41" s="572"/>
      <c r="QGK41" s="572"/>
      <c r="QGL41" s="572"/>
      <c r="QGM41" s="572"/>
      <c r="QGN41" s="572"/>
      <c r="QGO41" s="572"/>
      <c r="QGP41" s="572"/>
      <c r="QGQ41" s="572"/>
      <c r="QGR41" s="572"/>
      <c r="QGS41" s="572"/>
      <c r="QGT41" s="572"/>
      <c r="QGU41" s="572"/>
      <c r="QGV41" s="572"/>
      <c r="QGW41" s="572"/>
      <c r="QGX41" s="572"/>
      <c r="QGY41" s="572"/>
      <c r="QGZ41" s="572"/>
      <c r="QHA41" s="572"/>
      <c r="QHB41" s="572"/>
      <c r="QHC41" s="572"/>
      <c r="QHD41" s="572"/>
      <c r="QHE41" s="572"/>
      <c r="QHF41" s="572"/>
      <c r="QHG41" s="572"/>
      <c r="QHH41" s="572"/>
      <c r="QHI41" s="572"/>
      <c r="QHJ41" s="572"/>
      <c r="QHK41" s="572"/>
      <c r="QHL41" s="572"/>
      <c r="QHM41" s="572"/>
      <c r="QHN41" s="572"/>
      <c r="QHO41" s="572"/>
      <c r="QHP41" s="572"/>
      <c r="QHQ41" s="572"/>
      <c r="QHR41" s="572"/>
      <c r="QHS41" s="572"/>
      <c r="QHT41" s="572"/>
      <c r="QHU41" s="572"/>
      <c r="QHV41" s="572"/>
      <c r="QHW41" s="572"/>
      <c r="QHX41" s="572"/>
      <c r="QHY41" s="572"/>
      <c r="QHZ41" s="572"/>
      <c r="QIA41" s="572"/>
      <c r="QIB41" s="572"/>
      <c r="QIC41" s="572"/>
      <c r="QID41" s="572"/>
      <c r="QIE41" s="572"/>
      <c r="QIF41" s="572"/>
      <c r="QIG41" s="572"/>
      <c r="QIH41" s="572"/>
      <c r="QII41" s="572"/>
      <c r="QIJ41" s="572"/>
      <c r="QIK41" s="572"/>
      <c r="QIL41" s="572"/>
      <c r="QIM41" s="572"/>
      <c r="QIN41" s="572"/>
      <c r="QIO41" s="572"/>
      <c r="QIP41" s="572"/>
      <c r="QIQ41" s="572"/>
      <c r="QIR41" s="572"/>
      <c r="QIS41" s="572"/>
      <c r="QIT41" s="572"/>
      <c r="QIU41" s="572"/>
      <c r="QIV41" s="572"/>
      <c r="QIW41" s="572"/>
      <c r="QIX41" s="572"/>
      <c r="QIY41" s="572"/>
      <c r="QIZ41" s="572"/>
      <c r="QJA41" s="572"/>
      <c r="QJB41" s="572"/>
      <c r="QJC41" s="572"/>
      <c r="QJD41" s="572"/>
      <c r="QJE41" s="572"/>
      <c r="QJF41" s="572"/>
      <c r="QJG41" s="572"/>
      <c r="QJH41" s="572"/>
      <c r="QJI41" s="572"/>
      <c r="QJJ41" s="572"/>
      <c r="QJK41" s="572"/>
      <c r="QJL41" s="572"/>
      <c r="QJM41" s="572"/>
      <c r="QJN41" s="572"/>
      <c r="QJO41" s="572"/>
      <c r="QJP41" s="572"/>
      <c r="QJQ41" s="572"/>
      <c r="QJR41" s="572"/>
      <c r="QJS41" s="572"/>
      <c r="QJT41" s="572"/>
      <c r="QJU41" s="572"/>
      <c r="QJV41" s="572"/>
      <c r="QJW41" s="572"/>
      <c r="QJX41" s="572"/>
      <c r="QJY41" s="572"/>
      <c r="QJZ41" s="572"/>
      <c r="QKA41" s="572"/>
      <c r="QKB41" s="572"/>
      <c r="QKC41" s="572"/>
      <c r="QKD41" s="572"/>
      <c r="QKE41" s="572"/>
      <c r="QKF41" s="572"/>
      <c r="QKG41" s="572"/>
      <c r="QKH41" s="572"/>
      <c r="QKI41" s="572"/>
      <c r="QKJ41" s="572"/>
      <c r="QKK41" s="572"/>
      <c r="QKL41" s="572"/>
      <c r="QKM41" s="572"/>
      <c r="QKN41" s="572"/>
      <c r="QKO41" s="572"/>
      <c r="QKP41" s="572"/>
      <c r="QKQ41" s="572"/>
      <c r="QKR41" s="572"/>
      <c r="QKS41" s="572"/>
      <c r="QKT41" s="572"/>
      <c r="QKU41" s="572"/>
      <c r="QKV41" s="572"/>
      <c r="QKW41" s="572"/>
      <c r="QKX41" s="572"/>
      <c r="QKY41" s="572"/>
      <c r="QKZ41" s="572"/>
      <c r="QLA41" s="572"/>
      <c r="QLB41" s="572"/>
      <c r="QLC41" s="572"/>
      <c r="QLD41" s="572"/>
      <c r="QLE41" s="572"/>
      <c r="QLF41" s="572"/>
      <c r="QLG41" s="572"/>
      <c r="QLH41" s="572"/>
      <c r="QLI41" s="572"/>
      <c r="QLJ41" s="572"/>
      <c r="QLK41" s="572"/>
      <c r="QLL41" s="572"/>
      <c r="QLM41" s="572"/>
      <c r="QLN41" s="572"/>
      <c r="QLO41" s="572"/>
      <c r="QLP41" s="572"/>
      <c r="QLQ41" s="572"/>
      <c r="QLR41" s="572"/>
      <c r="QLS41" s="572"/>
      <c r="QLT41" s="572"/>
      <c r="QLU41" s="572"/>
      <c r="QLV41" s="572"/>
      <c r="QLW41" s="572"/>
      <c r="QLX41" s="572"/>
      <c r="QLY41" s="572"/>
      <c r="QLZ41" s="572"/>
      <c r="QMA41" s="572"/>
      <c r="QMB41" s="572"/>
      <c r="QMC41" s="572"/>
      <c r="QMD41" s="572"/>
      <c r="QME41" s="572"/>
      <c r="QMF41" s="572"/>
      <c r="QMG41" s="572"/>
      <c r="QMH41" s="572"/>
      <c r="QMI41" s="572"/>
      <c r="QMJ41" s="572"/>
      <c r="QMK41" s="572"/>
      <c r="QML41" s="572"/>
      <c r="QMM41" s="572"/>
      <c r="QMN41" s="572"/>
      <c r="QMO41" s="572"/>
      <c r="QMP41" s="572"/>
      <c r="QMQ41" s="572"/>
      <c r="QMR41" s="572"/>
      <c r="QMS41" s="572"/>
      <c r="QMT41" s="572"/>
      <c r="QMU41" s="572"/>
      <c r="QMV41" s="572"/>
      <c r="QMW41" s="572"/>
      <c r="QMX41" s="572"/>
      <c r="QMY41" s="572"/>
      <c r="QMZ41" s="572"/>
      <c r="QNA41" s="572"/>
      <c r="QNB41" s="572"/>
      <c r="QNC41" s="572"/>
      <c r="QND41" s="572"/>
      <c r="QNE41" s="572"/>
      <c r="QNF41" s="572"/>
      <c r="QNG41" s="572"/>
      <c r="QNH41" s="572"/>
      <c r="QNI41" s="572"/>
      <c r="QNJ41" s="572"/>
      <c r="QNK41" s="572"/>
      <c r="QNL41" s="572"/>
      <c r="QNM41" s="572"/>
      <c r="QNN41" s="572"/>
      <c r="QNO41" s="572"/>
      <c r="QNP41" s="572"/>
      <c r="QNQ41" s="572"/>
      <c r="QNR41" s="572"/>
      <c r="QNS41" s="572"/>
      <c r="QNT41" s="572"/>
      <c r="QNU41" s="572"/>
      <c r="QNV41" s="572"/>
      <c r="QNW41" s="572"/>
      <c r="QNX41" s="572"/>
      <c r="QNY41" s="572"/>
      <c r="QNZ41" s="572"/>
      <c r="QOA41" s="572"/>
      <c r="QOB41" s="572"/>
      <c r="QOC41" s="572"/>
      <c r="QOD41" s="572"/>
      <c r="QOE41" s="572"/>
      <c r="QOF41" s="572"/>
      <c r="QOG41" s="572"/>
      <c r="QOH41" s="572"/>
      <c r="QOI41" s="572"/>
      <c r="QOJ41" s="572"/>
      <c r="QOK41" s="572"/>
      <c r="QOL41" s="572"/>
      <c r="QOM41" s="572"/>
      <c r="QON41" s="572"/>
      <c r="QOO41" s="572"/>
      <c r="QOP41" s="572"/>
      <c r="QOQ41" s="572"/>
      <c r="QOR41" s="572"/>
      <c r="QOS41" s="572"/>
      <c r="QOT41" s="572"/>
      <c r="QOU41" s="572"/>
      <c r="QOV41" s="572"/>
      <c r="QOW41" s="572"/>
      <c r="QOX41" s="572"/>
      <c r="QOY41" s="572"/>
      <c r="QOZ41" s="572"/>
      <c r="QPA41" s="572"/>
      <c r="QPB41" s="572"/>
      <c r="QPC41" s="572"/>
      <c r="QPD41" s="572"/>
      <c r="QPE41" s="572"/>
      <c r="QPF41" s="572"/>
      <c r="QPG41" s="572"/>
      <c r="QPH41" s="572"/>
      <c r="QPI41" s="572"/>
      <c r="QPJ41" s="572"/>
      <c r="QPK41" s="572"/>
      <c r="QPL41" s="572"/>
      <c r="QPM41" s="572"/>
      <c r="QPN41" s="572"/>
      <c r="QPO41" s="572"/>
      <c r="QPP41" s="572"/>
      <c r="QPQ41" s="572"/>
      <c r="QPR41" s="572"/>
      <c r="QPS41" s="572"/>
      <c r="QPT41" s="572"/>
      <c r="QPU41" s="572"/>
      <c r="QPV41" s="572"/>
      <c r="QPW41" s="572"/>
      <c r="QPX41" s="572"/>
      <c r="QPY41" s="572"/>
      <c r="QPZ41" s="572"/>
      <c r="QQA41" s="572"/>
      <c r="QQB41" s="572"/>
      <c r="QQC41" s="572"/>
      <c r="QQD41" s="572"/>
      <c r="QQE41" s="572"/>
      <c r="QQF41" s="572"/>
      <c r="QQG41" s="572"/>
      <c r="QQH41" s="572"/>
      <c r="QQI41" s="572"/>
      <c r="QQJ41" s="572"/>
      <c r="QQK41" s="572"/>
      <c r="QQL41" s="572"/>
      <c r="QQM41" s="572"/>
      <c r="QQN41" s="572"/>
      <c r="QQO41" s="572"/>
      <c r="QQP41" s="572"/>
      <c r="QQQ41" s="572"/>
      <c r="QQR41" s="572"/>
      <c r="QQS41" s="572"/>
      <c r="QQT41" s="572"/>
      <c r="QQU41" s="572"/>
      <c r="QQV41" s="572"/>
      <c r="QQW41" s="572"/>
      <c r="QQX41" s="572"/>
      <c r="QQY41" s="572"/>
      <c r="QQZ41" s="572"/>
      <c r="QRA41" s="572"/>
      <c r="QRB41" s="572"/>
      <c r="QRC41" s="572"/>
      <c r="QRD41" s="572"/>
      <c r="QRE41" s="572"/>
      <c r="QRF41" s="572"/>
      <c r="QRG41" s="572"/>
      <c r="QRH41" s="572"/>
      <c r="QRI41" s="572"/>
      <c r="QRJ41" s="572"/>
      <c r="QRK41" s="572"/>
      <c r="QRL41" s="572"/>
      <c r="QRM41" s="572"/>
      <c r="QRN41" s="572"/>
      <c r="QRO41" s="572"/>
      <c r="QRP41" s="572"/>
      <c r="QRQ41" s="572"/>
      <c r="QRR41" s="572"/>
      <c r="QRS41" s="572"/>
      <c r="QRT41" s="572"/>
      <c r="QRU41" s="572"/>
      <c r="QRV41" s="572"/>
      <c r="QRW41" s="572"/>
      <c r="QRX41" s="572"/>
      <c r="QRY41" s="572"/>
      <c r="QRZ41" s="572"/>
      <c r="QSA41" s="572"/>
      <c r="QSB41" s="572"/>
      <c r="QSC41" s="572"/>
      <c r="QSD41" s="572"/>
      <c r="QSE41" s="572"/>
      <c r="QSF41" s="572"/>
      <c r="QSG41" s="572"/>
      <c r="QSH41" s="572"/>
      <c r="QSI41" s="572"/>
      <c r="QSJ41" s="572"/>
      <c r="QSK41" s="572"/>
      <c r="QSL41" s="572"/>
      <c r="QSM41" s="572"/>
      <c r="QSN41" s="572"/>
      <c r="QSO41" s="572"/>
      <c r="QSP41" s="572"/>
      <c r="QSQ41" s="572"/>
      <c r="QSR41" s="572"/>
      <c r="QSS41" s="572"/>
      <c r="QST41" s="572"/>
      <c r="QSU41" s="572"/>
      <c r="QSV41" s="572"/>
      <c r="QSW41" s="572"/>
      <c r="QSX41" s="572"/>
      <c r="QSY41" s="572"/>
      <c r="QSZ41" s="572"/>
      <c r="QTA41" s="572"/>
      <c r="QTB41" s="572"/>
      <c r="QTC41" s="572"/>
      <c r="QTD41" s="572"/>
      <c r="QTE41" s="572"/>
      <c r="QTF41" s="572"/>
      <c r="QTG41" s="572"/>
      <c r="QTH41" s="572"/>
      <c r="QTI41" s="572"/>
      <c r="QTJ41" s="572"/>
      <c r="QTK41" s="572"/>
      <c r="QTL41" s="572"/>
      <c r="QTM41" s="572"/>
      <c r="QTN41" s="572"/>
      <c r="QTO41" s="572"/>
      <c r="QTP41" s="572"/>
      <c r="QTQ41" s="572"/>
      <c r="QTR41" s="572"/>
      <c r="QTS41" s="572"/>
      <c r="QTT41" s="572"/>
      <c r="QTU41" s="572"/>
      <c r="QTV41" s="572"/>
      <c r="QTW41" s="572"/>
      <c r="QTX41" s="572"/>
      <c r="QTY41" s="572"/>
      <c r="QTZ41" s="572"/>
      <c r="QUA41" s="572"/>
      <c r="QUB41" s="572"/>
      <c r="QUC41" s="572"/>
      <c r="QUD41" s="572"/>
      <c r="QUE41" s="572"/>
      <c r="QUF41" s="572"/>
      <c r="QUG41" s="572"/>
      <c r="QUH41" s="572"/>
      <c r="QUI41" s="572"/>
      <c r="QUJ41" s="572"/>
      <c r="QUK41" s="572"/>
      <c r="QUL41" s="572"/>
      <c r="QUM41" s="572"/>
      <c r="QUN41" s="572"/>
      <c r="QUO41" s="572"/>
      <c r="QUP41" s="572"/>
      <c r="QUQ41" s="572"/>
      <c r="QUR41" s="572"/>
      <c r="QUS41" s="572"/>
      <c r="QUT41" s="572"/>
      <c r="QUU41" s="572"/>
      <c r="QUV41" s="572"/>
      <c r="QUW41" s="572"/>
      <c r="QUX41" s="572"/>
      <c r="QUY41" s="572"/>
      <c r="QUZ41" s="572"/>
      <c r="QVA41" s="572"/>
      <c r="QVB41" s="572"/>
      <c r="QVC41" s="572"/>
      <c r="QVD41" s="572"/>
      <c r="QVE41" s="572"/>
      <c r="QVF41" s="572"/>
      <c r="QVG41" s="572"/>
      <c r="QVH41" s="572"/>
      <c r="QVI41" s="572"/>
      <c r="QVJ41" s="572"/>
      <c r="QVK41" s="572"/>
      <c r="QVL41" s="572"/>
      <c r="QVM41" s="572"/>
      <c r="QVN41" s="572"/>
      <c r="QVO41" s="572"/>
      <c r="QVP41" s="572"/>
      <c r="QVQ41" s="572"/>
      <c r="QVR41" s="572"/>
      <c r="QVS41" s="572"/>
      <c r="QVT41" s="572"/>
      <c r="QVU41" s="572"/>
      <c r="QVV41" s="572"/>
      <c r="QVW41" s="572"/>
      <c r="QVX41" s="572"/>
      <c r="QVY41" s="572"/>
      <c r="QVZ41" s="572"/>
      <c r="QWA41" s="572"/>
      <c r="QWB41" s="572"/>
      <c r="QWC41" s="572"/>
      <c r="QWD41" s="572"/>
      <c r="QWE41" s="572"/>
      <c r="QWF41" s="572"/>
      <c r="QWG41" s="572"/>
      <c r="QWH41" s="572"/>
      <c r="QWI41" s="572"/>
      <c r="QWJ41" s="572"/>
      <c r="QWK41" s="572"/>
      <c r="QWL41" s="572"/>
      <c r="QWM41" s="572"/>
      <c r="QWN41" s="572"/>
      <c r="QWO41" s="572"/>
      <c r="QWP41" s="572"/>
      <c r="QWQ41" s="572"/>
      <c r="QWR41" s="572"/>
      <c r="QWS41" s="572"/>
      <c r="QWT41" s="572"/>
      <c r="QWU41" s="572"/>
      <c r="QWV41" s="572"/>
      <c r="QWW41" s="572"/>
      <c r="QWX41" s="572"/>
      <c r="QWY41" s="572"/>
      <c r="QWZ41" s="572"/>
      <c r="QXA41" s="572"/>
      <c r="QXB41" s="572"/>
      <c r="QXC41" s="572"/>
      <c r="QXD41" s="572"/>
      <c r="QXE41" s="572"/>
      <c r="QXF41" s="572"/>
      <c r="QXG41" s="572"/>
      <c r="QXH41" s="572"/>
      <c r="QXI41" s="572"/>
      <c r="QXJ41" s="572"/>
      <c r="QXK41" s="572"/>
      <c r="QXL41" s="572"/>
      <c r="QXM41" s="572"/>
      <c r="QXN41" s="572"/>
      <c r="QXO41" s="572"/>
      <c r="QXP41" s="572"/>
      <c r="QXQ41" s="572"/>
      <c r="QXR41" s="572"/>
      <c r="QXS41" s="572"/>
      <c r="QXT41" s="572"/>
      <c r="QXU41" s="572"/>
      <c r="QXV41" s="572"/>
      <c r="QXW41" s="572"/>
      <c r="QXX41" s="572"/>
      <c r="QXY41" s="572"/>
      <c r="QXZ41" s="572"/>
      <c r="QYA41" s="572"/>
      <c r="QYB41" s="572"/>
      <c r="QYC41" s="572"/>
      <c r="QYD41" s="572"/>
      <c r="QYE41" s="572"/>
      <c r="QYF41" s="572"/>
      <c r="QYG41" s="572"/>
      <c r="QYH41" s="572"/>
      <c r="QYI41" s="572"/>
      <c r="QYJ41" s="572"/>
      <c r="QYK41" s="572"/>
      <c r="QYL41" s="572"/>
      <c r="QYM41" s="572"/>
      <c r="QYN41" s="572"/>
      <c r="QYO41" s="572"/>
      <c r="QYP41" s="572"/>
      <c r="QYQ41" s="572"/>
      <c r="QYR41" s="572"/>
      <c r="QYS41" s="572"/>
      <c r="QYT41" s="572"/>
      <c r="QYU41" s="572"/>
      <c r="QYV41" s="572"/>
      <c r="QYW41" s="572"/>
      <c r="QYX41" s="572"/>
      <c r="QYY41" s="572"/>
      <c r="QYZ41" s="572"/>
      <c r="QZA41" s="572"/>
      <c r="QZB41" s="572"/>
      <c r="QZC41" s="572"/>
      <c r="QZD41" s="572"/>
      <c r="QZE41" s="572"/>
      <c r="QZF41" s="572"/>
      <c r="QZG41" s="572"/>
      <c r="QZH41" s="572"/>
      <c r="QZI41" s="572"/>
      <c r="QZJ41" s="572"/>
      <c r="QZK41" s="572"/>
      <c r="QZL41" s="572"/>
      <c r="QZM41" s="572"/>
      <c r="QZN41" s="572"/>
      <c r="QZO41" s="572"/>
      <c r="QZP41" s="572"/>
      <c r="QZQ41" s="572"/>
      <c r="QZR41" s="572"/>
      <c r="QZS41" s="572"/>
      <c r="QZT41" s="572"/>
      <c r="QZU41" s="572"/>
      <c r="QZV41" s="572"/>
      <c r="QZW41" s="572"/>
      <c r="QZX41" s="572"/>
      <c r="QZY41" s="572"/>
      <c r="QZZ41" s="572"/>
      <c r="RAA41" s="572"/>
      <c r="RAB41" s="572"/>
      <c r="RAC41" s="572"/>
      <c r="RAD41" s="572"/>
      <c r="RAE41" s="572"/>
      <c r="RAF41" s="572"/>
      <c r="RAG41" s="572"/>
      <c r="RAH41" s="572"/>
      <c r="RAI41" s="572"/>
      <c r="RAJ41" s="572"/>
      <c r="RAK41" s="572"/>
      <c r="RAL41" s="572"/>
      <c r="RAM41" s="572"/>
      <c r="RAN41" s="572"/>
      <c r="RAO41" s="572"/>
      <c r="RAP41" s="572"/>
      <c r="RAQ41" s="572"/>
      <c r="RAR41" s="572"/>
      <c r="RAS41" s="572"/>
      <c r="RAT41" s="572"/>
      <c r="RAU41" s="572"/>
      <c r="RAV41" s="572"/>
      <c r="RAW41" s="572"/>
      <c r="RAX41" s="572"/>
      <c r="RAY41" s="572"/>
      <c r="RAZ41" s="572"/>
      <c r="RBA41" s="572"/>
      <c r="RBB41" s="572"/>
      <c r="RBC41" s="572"/>
      <c r="RBD41" s="572"/>
      <c r="RBE41" s="572"/>
      <c r="RBF41" s="572"/>
      <c r="RBG41" s="572"/>
      <c r="RBH41" s="572"/>
      <c r="RBI41" s="572"/>
      <c r="RBJ41" s="572"/>
      <c r="RBK41" s="572"/>
      <c r="RBL41" s="572"/>
      <c r="RBM41" s="572"/>
      <c r="RBN41" s="572"/>
      <c r="RBO41" s="572"/>
      <c r="RBP41" s="572"/>
      <c r="RBQ41" s="572"/>
      <c r="RBR41" s="572"/>
      <c r="RBS41" s="572"/>
      <c r="RBT41" s="572"/>
      <c r="RBU41" s="572"/>
      <c r="RBV41" s="572"/>
      <c r="RBW41" s="572"/>
      <c r="RBX41" s="572"/>
      <c r="RBY41" s="572"/>
      <c r="RBZ41" s="572"/>
      <c r="RCA41" s="572"/>
      <c r="RCB41" s="572"/>
      <c r="RCC41" s="572"/>
      <c r="RCD41" s="572"/>
      <c r="RCE41" s="572"/>
      <c r="RCF41" s="572"/>
      <c r="RCG41" s="572"/>
      <c r="RCH41" s="572"/>
      <c r="RCI41" s="572"/>
      <c r="RCJ41" s="572"/>
      <c r="RCK41" s="572"/>
      <c r="RCL41" s="572"/>
      <c r="RCM41" s="572"/>
      <c r="RCN41" s="572"/>
      <c r="RCO41" s="572"/>
      <c r="RCP41" s="572"/>
      <c r="RCQ41" s="572"/>
      <c r="RCR41" s="572"/>
      <c r="RCS41" s="572"/>
      <c r="RCT41" s="572"/>
      <c r="RCU41" s="572"/>
      <c r="RCV41" s="572"/>
      <c r="RCW41" s="572"/>
      <c r="RCX41" s="572"/>
      <c r="RCY41" s="572"/>
      <c r="RCZ41" s="572"/>
      <c r="RDA41" s="572"/>
      <c r="RDB41" s="572"/>
      <c r="RDC41" s="572"/>
      <c r="RDD41" s="572"/>
      <c r="RDE41" s="572"/>
      <c r="RDF41" s="572"/>
      <c r="RDG41" s="572"/>
      <c r="RDH41" s="572"/>
      <c r="RDI41" s="572"/>
      <c r="RDJ41" s="572"/>
      <c r="RDK41" s="572"/>
      <c r="RDL41" s="572"/>
      <c r="RDM41" s="572"/>
      <c r="RDN41" s="572"/>
      <c r="RDO41" s="572"/>
      <c r="RDP41" s="572"/>
      <c r="RDQ41" s="572"/>
      <c r="RDR41" s="572"/>
      <c r="RDS41" s="572"/>
      <c r="RDT41" s="572"/>
      <c r="RDU41" s="572"/>
      <c r="RDV41" s="572"/>
      <c r="RDW41" s="572"/>
      <c r="RDX41" s="572"/>
      <c r="RDY41" s="572"/>
      <c r="RDZ41" s="572"/>
      <c r="REA41" s="572"/>
      <c r="REB41" s="572"/>
      <c r="REC41" s="572"/>
      <c r="RED41" s="572"/>
      <c r="REE41" s="572"/>
      <c r="REF41" s="572"/>
      <c r="REG41" s="572"/>
      <c r="REH41" s="572"/>
      <c r="REI41" s="572"/>
      <c r="REJ41" s="572"/>
      <c r="REK41" s="572"/>
      <c r="REL41" s="572"/>
      <c r="REM41" s="572"/>
      <c r="REN41" s="572"/>
      <c r="REO41" s="572"/>
      <c r="REP41" s="572"/>
      <c r="REQ41" s="572"/>
      <c r="RER41" s="572"/>
      <c r="RES41" s="572"/>
      <c r="RET41" s="572"/>
      <c r="REU41" s="572"/>
      <c r="REV41" s="572"/>
      <c r="REW41" s="572"/>
      <c r="REX41" s="572"/>
      <c r="REY41" s="572"/>
      <c r="REZ41" s="572"/>
      <c r="RFA41" s="572"/>
      <c r="RFB41" s="572"/>
      <c r="RFC41" s="572"/>
      <c r="RFD41" s="572"/>
      <c r="RFE41" s="572"/>
      <c r="RFF41" s="572"/>
      <c r="RFG41" s="572"/>
      <c r="RFH41" s="572"/>
      <c r="RFI41" s="572"/>
      <c r="RFJ41" s="572"/>
      <c r="RFK41" s="572"/>
      <c r="RFL41" s="572"/>
      <c r="RFM41" s="572"/>
      <c r="RFN41" s="572"/>
      <c r="RFO41" s="572"/>
      <c r="RFP41" s="572"/>
      <c r="RFQ41" s="572"/>
      <c r="RFR41" s="572"/>
      <c r="RFS41" s="572"/>
      <c r="RFT41" s="572"/>
      <c r="RFU41" s="572"/>
      <c r="RFV41" s="572"/>
      <c r="RFW41" s="572"/>
      <c r="RFX41" s="572"/>
      <c r="RFY41" s="572"/>
      <c r="RFZ41" s="572"/>
      <c r="RGA41" s="572"/>
      <c r="RGB41" s="572"/>
      <c r="RGC41" s="572"/>
      <c r="RGD41" s="572"/>
      <c r="RGE41" s="572"/>
      <c r="RGF41" s="572"/>
      <c r="RGG41" s="572"/>
      <c r="RGH41" s="572"/>
      <c r="RGI41" s="572"/>
      <c r="RGJ41" s="572"/>
      <c r="RGK41" s="572"/>
      <c r="RGL41" s="572"/>
      <c r="RGM41" s="572"/>
      <c r="RGN41" s="572"/>
      <c r="RGO41" s="572"/>
      <c r="RGP41" s="572"/>
      <c r="RGQ41" s="572"/>
      <c r="RGR41" s="572"/>
      <c r="RGS41" s="572"/>
      <c r="RGT41" s="572"/>
      <c r="RGU41" s="572"/>
      <c r="RGV41" s="572"/>
      <c r="RGW41" s="572"/>
      <c r="RGX41" s="572"/>
      <c r="RGY41" s="572"/>
      <c r="RGZ41" s="572"/>
      <c r="RHA41" s="572"/>
      <c r="RHB41" s="572"/>
      <c r="RHC41" s="572"/>
      <c r="RHD41" s="572"/>
      <c r="RHE41" s="572"/>
      <c r="RHF41" s="572"/>
      <c r="RHG41" s="572"/>
      <c r="RHH41" s="572"/>
      <c r="RHI41" s="572"/>
      <c r="RHJ41" s="572"/>
      <c r="RHK41" s="572"/>
      <c r="RHL41" s="572"/>
      <c r="RHM41" s="572"/>
      <c r="RHN41" s="572"/>
      <c r="RHO41" s="572"/>
      <c r="RHP41" s="572"/>
      <c r="RHQ41" s="572"/>
      <c r="RHR41" s="572"/>
      <c r="RHS41" s="572"/>
      <c r="RHT41" s="572"/>
      <c r="RHU41" s="572"/>
      <c r="RHV41" s="572"/>
      <c r="RHW41" s="572"/>
      <c r="RHX41" s="572"/>
      <c r="RHY41" s="572"/>
      <c r="RHZ41" s="572"/>
      <c r="RIA41" s="572"/>
      <c r="RIB41" s="572"/>
      <c r="RIC41" s="572"/>
      <c r="RID41" s="572"/>
      <c r="RIE41" s="572"/>
      <c r="RIF41" s="572"/>
      <c r="RIG41" s="572"/>
      <c r="RIH41" s="572"/>
      <c r="RII41" s="572"/>
      <c r="RIJ41" s="572"/>
      <c r="RIK41" s="572"/>
      <c r="RIL41" s="572"/>
      <c r="RIM41" s="572"/>
      <c r="RIN41" s="572"/>
      <c r="RIO41" s="572"/>
      <c r="RIP41" s="572"/>
      <c r="RIQ41" s="572"/>
      <c r="RIR41" s="572"/>
      <c r="RIS41" s="572"/>
      <c r="RIT41" s="572"/>
      <c r="RIU41" s="572"/>
      <c r="RIV41" s="572"/>
      <c r="RIW41" s="572"/>
      <c r="RIX41" s="572"/>
      <c r="RIY41" s="572"/>
      <c r="RIZ41" s="572"/>
      <c r="RJA41" s="572"/>
      <c r="RJB41" s="572"/>
      <c r="RJC41" s="572"/>
      <c r="RJD41" s="572"/>
      <c r="RJE41" s="572"/>
      <c r="RJF41" s="572"/>
      <c r="RJG41" s="572"/>
      <c r="RJH41" s="572"/>
      <c r="RJI41" s="572"/>
      <c r="RJJ41" s="572"/>
      <c r="RJK41" s="572"/>
      <c r="RJL41" s="572"/>
      <c r="RJM41" s="572"/>
      <c r="RJN41" s="572"/>
      <c r="RJO41" s="572"/>
      <c r="RJP41" s="572"/>
      <c r="RJQ41" s="572"/>
      <c r="RJR41" s="572"/>
      <c r="RJS41" s="572"/>
      <c r="RJT41" s="572"/>
      <c r="RJU41" s="572"/>
      <c r="RJV41" s="572"/>
      <c r="RJW41" s="572"/>
      <c r="RJX41" s="572"/>
      <c r="RJY41" s="572"/>
      <c r="RJZ41" s="572"/>
      <c r="RKA41" s="572"/>
      <c r="RKB41" s="572"/>
      <c r="RKC41" s="572"/>
      <c r="RKD41" s="572"/>
      <c r="RKE41" s="572"/>
      <c r="RKF41" s="572"/>
      <c r="RKG41" s="572"/>
      <c r="RKH41" s="572"/>
      <c r="RKI41" s="572"/>
      <c r="RKJ41" s="572"/>
      <c r="RKK41" s="572"/>
      <c r="RKL41" s="572"/>
      <c r="RKM41" s="572"/>
      <c r="RKN41" s="572"/>
      <c r="RKO41" s="572"/>
      <c r="RKP41" s="572"/>
      <c r="RKQ41" s="572"/>
      <c r="RKR41" s="572"/>
      <c r="RKS41" s="572"/>
      <c r="RKT41" s="572"/>
      <c r="RKU41" s="572"/>
      <c r="RKV41" s="572"/>
      <c r="RKW41" s="572"/>
      <c r="RKX41" s="572"/>
      <c r="RKY41" s="572"/>
      <c r="RKZ41" s="572"/>
      <c r="RLA41" s="572"/>
      <c r="RLB41" s="572"/>
      <c r="RLC41" s="572"/>
      <c r="RLD41" s="572"/>
      <c r="RLE41" s="572"/>
      <c r="RLF41" s="572"/>
      <c r="RLG41" s="572"/>
      <c r="RLH41" s="572"/>
      <c r="RLI41" s="572"/>
      <c r="RLJ41" s="572"/>
      <c r="RLK41" s="572"/>
      <c r="RLL41" s="572"/>
      <c r="RLM41" s="572"/>
      <c r="RLN41" s="572"/>
      <c r="RLO41" s="572"/>
      <c r="RLP41" s="572"/>
      <c r="RLQ41" s="572"/>
      <c r="RLR41" s="572"/>
      <c r="RLS41" s="572"/>
      <c r="RLT41" s="572"/>
      <c r="RLU41" s="572"/>
      <c r="RLV41" s="572"/>
      <c r="RLW41" s="572"/>
      <c r="RLX41" s="572"/>
      <c r="RLY41" s="572"/>
      <c r="RLZ41" s="572"/>
      <c r="RMA41" s="572"/>
      <c r="RMB41" s="572"/>
      <c r="RMC41" s="572"/>
      <c r="RMD41" s="572"/>
      <c r="RME41" s="572"/>
      <c r="RMF41" s="572"/>
      <c r="RMG41" s="572"/>
      <c r="RMH41" s="572"/>
      <c r="RMI41" s="572"/>
      <c r="RMJ41" s="572"/>
      <c r="RMK41" s="572"/>
      <c r="RML41" s="572"/>
      <c r="RMM41" s="572"/>
      <c r="RMN41" s="572"/>
      <c r="RMO41" s="572"/>
      <c r="RMP41" s="572"/>
      <c r="RMQ41" s="572"/>
      <c r="RMR41" s="572"/>
      <c r="RMS41" s="572"/>
      <c r="RMT41" s="572"/>
      <c r="RMU41" s="572"/>
      <c r="RMV41" s="572"/>
      <c r="RMW41" s="572"/>
      <c r="RMX41" s="572"/>
      <c r="RMY41" s="572"/>
      <c r="RMZ41" s="572"/>
      <c r="RNA41" s="572"/>
      <c r="RNB41" s="572"/>
      <c r="RNC41" s="572"/>
      <c r="RND41" s="572"/>
      <c r="RNE41" s="572"/>
      <c r="RNF41" s="572"/>
      <c r="RNG41" s="572"/>
      <c r="RNH41" s="572"/>
      <c r="RNI41" s="572"/>
      <c r="RNJ41" s="572"/>
      <c r="RNK41" s="572"/>
      <c r="RNL41" s="572"/>
      <c r="RNM41" s="572"/>
      <c r="RNN41" s="572"/>
      <c r="RNO41" s="572"/>
      <c r="RNP41" s="572"/>
      <c r="RNQ41" s="572"/>
      <c r="RNR41" s="572"/>
      <c r="RNS41" s="572"/>
      <c r="RNT41" s="572"/>
      <c r="RNU41" s="572"/>
      <c r="RNV41" s="572"/>
      <c r="RNW41" s="572"/>
      <c r="RNX41" s="572"/>
      <c r="RNY41" s="572"/>
      <c r="RNZ41" s="572"/>
      <c r="ROA41" s="572"/>
      <c r="ROB41" s="572"/>
      <c r="ROC41" s="572"/>
      <c r="ROD41" s="572"/>
      <c r="ROE41" s="572"/>
      <c r="ROF41" s="572"/>
      <c r="ROG41" s="572"/>
      <c r="ROH41" s="572"/>
      <c r="ROI41" s="572"/>
      <c r="ROJ41" s="572"/>
      <c r="ROK41" s="572"/>
      <c r="ROL41" s="572"/>
      <c r="ROM41" s="572"/>
      <c r="RON41" s="572"/>
      <c r="ROO41" s="572"/>
      <c r="ROP41" s="572"/>
      <c r="ROQ41" s="572"/>
      <c r="ROR41" s="572"/>
      <c r="ROS41" s="572"/>
      <c r="ROT41" s="572"/>
      <c r="ROU41" s="572"/>
      <c r="ROV41" s="572"/>
      <c r="ROW41" s="572"/>
      <c r="ROX41" s="572"/>
      <c r="ROY41" s="572"/>
      <c r="ROZ41" s="572"/>
      <c r="RPA41" s="572"/>
      <c r="RPB41" s="572"/>
      <c r="RPC41" s="572"/>
      <c r="RPD41" s="572"/>
      <c r="RPE41" s="572"/>
      <c r="RPF41" s="572"/>
      <c r="RPG41" s="572"/>
      <c r="RPH41" s="572"/>
      <c r="RPI41" s="572"/>
      <c r="RPJ41" s="572"/>
      <c r="RPK41" s="572"/>
      <c r="RPL41" s="572"/>
      <c r="RPM41" s="572"/>
      <c r="RPN41" s="572"/>
      <c r="RPO41" s="572"/>
      <c r="RPP41" s="572"/>
      <c r="RPQ41" s="572"/>
      <c r="RPR41" s="572"/>
      <c r="RPS41" s="572"/>
      <c r="RPT41" s="572"/>
      <c r="RPU41" s="572"/>
      <c r="RPV41" s="572"/>
      <c r="RPW41" s="572"/>
      <c r="RPX41" s="572"/>
      <c r="RPY41" s="572"/>
      <c r="RPZ41" s="572"/>
      <c r="RQA41" s="572"/>
      <c r="RQB41" s="572"/>
      <c r="RQC41" s="572"/>
      <c r="RQD41" s="572"/>
      <c r="RQE41" s="572"/>
      <c r="RQF41" s="572"/>
      <c r="RQG41" s="572"/>
      <c r="RQH41" s="572"/>
      <c r="RQI41" s="572"/>
      <c r="RQJ41" s="572"/>
      <c r="RQK41" s="572"/>
      <c r="RQL41" s="572"/>
      <c r="RQM41" s="572"/>
      <c r="RQN41" s="572"/>
      <c r="RQO41" s="572"/>
      <c r="RQP41" s="572"/>
      <c r="RQQ41" s="572"/>
      <c r="RQR41" s="572"/>
      <c r="RQS41" s="572"/>
      <c r="RQT41" s="572"/>
      <c r="RQU41" s="572"/>
      <c r="RQV41" s="572"/>
      <c r="RQW41" s="572"/>
      <c r="RQX41" s="572"/>
      <c r="RQY41" s="572"/>
      <c r="RQZ41" s="572"/>
      <c r="RRA41" s="572"/>
      <c r="RRB41" s="572"/>
      <c r="RRC41" s="572"/>
      <c r="RRD41" s="572"/>
      <c r="RRE41" s="572"/>
      <c r="RRF41" s="572"/>
      <c r="RRG41" s="572"/>
      <c r="RRH41" s="572"/>
      <c r="RRI41" s="572"/>
      <c r="RRJ41" s="572"/>
      <c r="RRK41" s="572"/>
      <c r="RRL41" s="572"/>
      <c r="RRM41" s="572"/>
      <c r="RRN41" s="572"/>
      <c r="RRO41" s="572"/>
      <c r="RRP41" s="572"/>
      <c r="RRQ41" s="572"/>
      <c r="RRR41" s="572"/>
      <c r="RRS41" s="572"/>
      <c r="RRT41" s="572"/>
      <c r="RRU41" s="572"/>
      <c r="RRV41" s="572"/>
      <c r="RRW41" s="572"/>
      <c r="RRX41" s="572"/>
      <c r="RRY41" s="572"/>
      <c r="RRZ41" s="572"/>
      <c r="RSA41" s="572"/>
      <c r="RSB41" s="572"/>
      <c r="RSC41" s="572"/>
      <c r="RSD41" s="572"/>
      <c r="RSE41" s="572"/>
      <c r="RSF41" s="572"/>
      <c r="RSG41" s="572"/>
      <c r="RSH41" s="572"/>
      <c r="RSI41" s="572"/>
      <c r="RSJ41" s="572"/>
      <c r="RSK41" s="572"/>
      <c r="RSL41" s="572"/>
      <c r="RSM41" s="572"/>
      <c r="RSN41" s="572"/>
      <c r="RSO41" s="572"/>
      <c r="RSP41" s="572"/>
      <c r="RSQ41" s="572"/>
      <c r="RSR41" s="572"/>
      <c r="RSS41" s="572"/>
      <c r="RST41" s="572"/>
      <c r="RSU41" s="572"/>
      <c r="RSV41" s="572"/>
      <c r="RSW41" s="572"/>
      <c r="RSX41" s="572"/>
      <c r="RSY41" s="572"/>
      <c r="RSZ41" s="572"/>
      <c r="RTA41" s="572"/>
      <c r="RTB41" s="572"/>
      <c r="RTC41" s="572"/>
      <c r="RTD41" s="572"/>
      <c r="RTE41" s="572"/>
      <c r="RTF41" s="572"/>
      <c r="RTG41" s="572"/>
      <c r="RTH41" s="572"/>
      <c r="RTI41" s="572"/>
      <c r="RTJ41" s="572"/>
      <c r="RTK41" s="572"/>
      <c r="RTL41" s="572"/>
      <c r="RTM41" s="572"/>
      <c r="RTN41" s="572"/>
      <c r="RTO41" s="572"/>
      <c r="RTP41" s="572"/>
      <c r="RTQ41" s="572"/>
      <c r="RTR41" s="572"/>
      <c r="RTS41" s="572"/>
      <c r="RTT41" s="572"/>
      <c r="RTU41" s="572"/>
      <c r="RTV41" s="572"/>
      <c r="RTW41" s="572"/>
      <c r="RTX41" s="572"/>
      <c r="RTY41" s="572"/>
      <c r="RTZ41" s="572"/>
      <c r="RUA41" s="572"/>
      <c r="RUB41" s="572"/>
      <c r="RUC41" s="572"/>
      <c r="RUD41" s="572"/>
      <c r="RUE41" s="572"/>
      <c r="RUF41" s="572"/>
      <c r="RUG41" s="572"/>
      <c r="RUH41" s="572"/>
      <c r="RUI41" s="572"/>
      <c r="RUJ41" s="572"/>
      <c r="RUK41" s="572"/>
      <c r="RUL41" s="572"/>
      <c r="RUM41" s="572"/>
      <c r="RUN41" s="572"/>
      <c r="RUO41" s="572"/>
      <c r="RUP41" s="572"/>
      <c r="RUQ41" s="572"/>
      <c r="RUR41" s="572"/>
      <c r="RUS41" s="572"/>
      <c r="RUT41" s="572"/>
      <c r="RUU41" s="572"/>
      <c r="RUV41" s="572"/>
      <c r="RUW41" s="572"/>
      <c r="RUX41" s="572"/>
      <c r="RUY41" s="572"/>
      <c r="RUZ41" s="572"/>
      <c r="RVA41" s="572"/>
      <c r="RVB41" s="572"/>
      <c r="RVC41" s="572"/>
      <c r="RVD41" s="572"/>
      <c r="RVE41" s="572"/>
      <c r="RVF41" s="572"/>
      <c r="RVG41" s="572"/>
      <c r="RVH41" s="572"/>
      <c r="RVI41" s="572"/>
      <c r="RVJ41" s="572"/>
      <c r="RVK41" s="572"/>
      <c r="RVL41" s="572"/>
      <c r="RVM41" s="572"/>
      <c r="RVN41" s="572"/>
      <c r="RVO41" s="572"/>
      <c r="RVP41" s="572"/>
      <c r="RVQ41" s="572"/>
      <c r="RVR41" s="572"/>
      <c r="RVS41" s="572"/>
      <c r="RVT41" s="572"/>
      <c r="RVU41" s="572"/>
      <c r="RVV41" s="572"/>
      <c r="RVW41" s="572"/>
      <c r="RVX41" s="572"/>
      <c r="RVY41" s="572"/>
      <c r="RVZ41" s="572"/>
      <c r="RWA41" s="572"/>
      <c r="RWB41" s="572"/>
      <c r="RWC41" s="572"/>
      <c r="RWD41" s="572"/>
      <c r="RWE41" s="572"/>
      <c r="RWF41" s="572"/>
      <c r="RWG41" s="572"/>
      <c r="RWH41" s="572"/>
      <c r="RWI41" s="572"/>
      <c r="RWJ41" s="572"/>
      <c r="RWK41" s="572"/>
      <c r="RWL41" s="572"/>
      <c r="RWM41" s="572"/>
      <c r="RWN41" s="572"/>
      <c r="RWO41" s="572"/>
      <c r="RWP41" s="572"/>
      <c r="RWQ41" s="572"/>
      <c r="RWR41" s="572"/>
      <c r="RWS41" s="572"/>
      <c r="RWT41" s="572"/>
      <c r="RWU41" s="572"/>
      <c r="RWV41" s="572"/>
      <c r="RWW41" s="572"/>
      <c r="RWX41" s="572"/>
      <c r="RWY41" s="572"/>
      <c r="RWZ41" s="572"/>
      <c r="RXA41" s="572"/>
      <c r="RXB41" s="572"/>
      <c r="RXC41" s="572"/>
      <c r="RXD41" s="572"/>
      <c r="RXE41" s="572"/>
      <c r="RXF41" s="572"/>
      <c r="RXG41" s="572"/>
      <c r="RXH41" s="572"/>
      <c r="RXI41" s="572"/>
      <c r="RXJ41" s="572"/>
      <c r="RXK41" s="572"/>
      <c r="RXL41" s="572"/>
      <c r="RXM41" s="572"/>
      <c r="RXN41" s="572"/>
      <c r="RXO41" s="572"/>
      <c r="RXP41" s="572"/>
      <c r="RXQ41" s="572"/>
      <c r="RXR41" s="572"/>
      <c r="RXS41" s="572"/>
      <c r="RXT41" s="572"/>
      <c r="RXU41" s="572"/>
      <c r="RXV41" s="572"/>
      <c r="RXW41" s="572"/>
      <c r="RXX41" s="572"/>
      <c r="RXY41" s="572"/>
      <c r="RXZ41" s="572"/>
      <c r="RYA41" s="572"/>
      <c r="RYB41" s="572"/>
      <c r="RYC41" s="572"/>
      <c r="RYD41" s="572"/>
      <c r="RYE41" s="572"/>
      <c r="RYF41" s="572"/>
      <c r="RYG41" s="572"/>
      <c r="RYH41" s="572"/>
      <c r="RYI41" s="572"/>
      <c r="RYJ41" s="572"/>
      <c r="RYK41" s="572"/>
      <c r="RYL41" s="572"/>
      <c r="RYM41" s="572"/>
      <c r="RYN41" s="572"/>
      <c r="RYO41" s="572"/>
      <c r="RYP41" s="572"/>
      <c r="RYQ41" s="572"/>
      <c r="RYR41" s="572"/>
      <c r="RYS41" s="572"/>
      <c r="RYT41" s="572"/>
      <c r="RYU41" s="572"/>
      <c r="RYV41" s="572"/>
      <c r="RYW41" s="572"/>
      <c r="RYX41" s="572"/>
      <c r="RYY41" s="572"/>
      <c r="RYZ41" s="572"/>
      <c r="RZA41" s="572"/>
      <c r="RZB41" s="572"/>
      <c r="RZC41" s="572"/>
      <c r="RZD41" s="572"/>
      <c r="RZE41" s="572"/>
      <c r="RZF41" s="572"/>
      <c r="RZG41" s="572"/>
      <c r="RZH41" s="572"/>
      <c r="RZI41" s="572"/>
      <c r="RZJ41" s="572"/>
      <c r="RZK41" s="572"/>
      <c r="RZL41" s="572"/>
      <c r="RZM41" s="572"/>
      <c r="RZN41" s="572"/>
      <c r="RZO41" s="572"/>
      <c r="RZP41" s="572"/>
      <c r="RZQ41" s="572"/>
      <c r="RZR41" s="572"/>
      <c r="RZS41" s="572"/>
      <c r="RZT41" s="572"/>
      <c r="RZU41" s="572"/>
      <c r="RZV41" s="572"/>
      <c r="RZW41" s="572"/>
      <c r="RZX41" s="572"/>
      <c r="RZY41" s="572"/>
      <c r="RZZ41" s="572"/>
      <c r="SAA41" s="572"/>
      <c r="SAB41" s="572"/>
      <c r="SAC41" s="572"/>
      <c r="SAD41" s="572"/>
      <c r="SAE41" s="572"/>
      <c r="SAF41" s="572"/>
      <c r="SAG41" s="572"/>
      <c r="SAH41" s="572"/>
      <c r="SAI41" s="572"/>
      <c r="SAJ41" s="572"/>
      <c r="SAK41" s="572"/>
      <c r="SAL41" s="572"/>
      <c r="SAM41" s="572"/>
      <c r="SAN41" s="572"/>
      <c r="SAO41" s="572"/>
      <c r="SAP41" s="572"/>
      <c r="SAQ41" s="572"/>
      <c r="SAR41" s="572"/>
      <c r="SAS41" s="572"/>
      <c r="SAT41" s="572"/>
      <c r="SAU41" s="572"/>
      <c r="SAV41" s="572"/>
      <c r="SAW41" s="572"/>
      <c r="SAX41" s="572"/>
      <c r="SAY41" s="572"/>
      <c r="SAZ41" s="572"/>
      <c r="SBA41" s="572"/>
      <c r="SBB41" s="572"/>
      <c r="SBC41" s="572"/>
      <c r="SBD41" s="572"/>
      <c r="SBE41" s="572"/>
      <c r="SBF41" s="572"/>
      <c r="SBG41" s="572"/>
      <c r="SBH41" s="572"/>
      <c r="SBI41" s="572"/>
      <c r="SBJ41" s="572"/>
      <c r="SBK41" s="572"/>
      <c r="SBL41" s="572"/>
      <c r="SBM41" s="572"/>
      <c r="SBN41" s="572"/>
      <c r="SBO41" s="572"/>
      <c r="SBP41" s="572"/>
      <c r="SBQ41" s="572"/>
      <c r="SBR41" s="572"/>
      <c r="SBS41" s="572"/>
      <c r="SBT41" s="572"/>
      <c r="SBU41" s="572"/>
      <c r="SBV41" s="572"/>
      <c r="SBW41" s="572"/>
      <c r="SBX41" s="572"/>
      <c r="SBY41" s="572"/>
      <c r="SBZ41" s="572"/>
      <c r="SCA41" s="572"/>
      <c r="SCB41" s="572"/>
      <c r="SCC41" s="572"/>
      <c r="SCD41" s="572"/>
      <c r="SCE41" s="572"/>
      <c r="SCF41" s="572"/>
      <c r="SCG41" s="572"/>
      <c r="SCH41" s="572"/>
      <c r="SCI41" s="572"/>
      <c r="SCJ41" s="572"/>
      <c r="SCK41" s="572"/>
      <c r="SCL41" s="572"/>
      <c r="SCM41" s="572"/>
      <c r="SCN41" s="572"/>
      <c r="SCO41" s="572"/>
      <c r="SCP41" s="572"/>
      <c r="SCQ41" s="572"/>
      <c r="SCR41" s="572"/>
      <c r="SCS41" s="572"/>
      <c r="SCT41" s="572"/>
      <c r="SCU41" s="572"/>
      <c r="SCV41" s="572"/>
      <c r="SCW41" s="572"/>
      <c r="SCX41" s="572"/>
      <c r="SCY41" s="572"/>
      <c r="SCZ41" s="572"/>
      <c r="SDA41" s="572"/>
      <c r="SDB41" s="572"/>
      <c r="SDC41" s="572"/>
      <c r="SDD41" s="572"/>
      <c r="SDE41" s="572"/>
      <c r="SDF41" s="572"/>
      <c r="SDG41" s="572"/>
      <c r="SDH41" s="572"/>
      <c r="SDI41" s="572"/>
      <c r="SDJ41" s="572"/>
      <c r="SDK41" s="572"/>
      <c r="SDL41" s="572"/>
      <c r="SDM41" s="572"/>
      <c r="SDN41" s="572"/>
      <c r="SDO41" s="572"/>
      <c r="SDP41" s="572"/>
      <c r="SDQ41" s="572"/>
      <c r="SDR41" s="572"/>
      <c r="SDS41" s="572"/>
      <c r="SDT41" s="572"/>
      <c r="SDU41" s="572"/>
      <c r="SDV41" s="572"/>
      <c r="SDW41" s="572"/>
      <c r="SDX41" s="572"/>
      <c r="SDY41" s="572"/>
      <c r="SDZ41" s="572"/>
      <c r="SEA41" s="572"/>
      <c r="SEB41" s="572"/>
      <c r="SEC41" s="572"/>
      <c r="SED41" s="572"/>
      <c r="SEE41" s="572"/>
      <c r="SEF41" s="572"/>
      <c r="SEG41" s="572"/>
      <c r="SEH41" s="572"/>
      <c r="SEI41" s="572"/>
      <c r="SEJ41" s="572"/>
      <c r="SEK41" s="572"/>
      <c r="SEL41" s="572"/>
      <c r="SEM41" s="572"/>
      <c r="SEN41" s="572"/>
      <c r="SEO41" s="572"/>
      <c r="SEP41" s="572"/>
      <c r="SEQ41" s="572"/>
      <c r="SER41" s="572"/>
      <c r="SES41" s="572"/>
      <c r="SET41" s="572"/>
      <c r="SEU41" s="572"/>
      <c r="SEV41" s="572"/>
      <c r="SEW41" s="572"/>
      <c r="SEX41" s="572"/>
      <c r="SEY41" s="572"/>
      <c r="SEZ41" s="572"/>
      <c r="SFA41" s="572"/>
      <c r="SFB41" s="572"/>
      <c r="SFC41" s="572"/>
      <c r="SFD41" s="572"/>
      <c r="SFE41" s="572"/>
      <c r="SFF41" s="572"/>
      <c r="SFG41" s="572"/>
      <c r="SFH41" s="572"/>
      <c r="SFI41" s="572"/>
      <c r="SFJ41" s="572"/>
      <c r="SFK41" s="572"/>
      <c r="SFL41" s="572"/>
      <c r="SFM41" s="572"/>
      <c r="SFN41" s="572"/>
      <c r="SFO41" s="572"/>
      <c r="SFP41" s="572"/>
      <c r="SFQ41" s="572"/>
      <c r="SFR41" s="572"/>
      <c r="SFS41" s="572"/>
      <c r="SFT41" s="572"/>
      <c r="SFU41" s="572"/>
      <c r="SFV41" s="572"/>
      <c r="SFW41" s="572"/>
      <c r="SFX41" s="572"/>
      <c r="SFY41" s="572"/>
      <c r="SFZ41" s="572"/>
      <c r="SGA41" s="572"/>
      <c r="SGB41" s="572"/>
      <c r="SGC41" s="572"/>
      <c r="SGD41" s="572"/>
      <c r="SGE41" s="572"/>
      <c r="SGF41" s="572"/>
      <c r="SGG41" s="572"/>
      <c r="SGH41" s="572"/>
      <c r="SGI41" s="572"/>
      <c r="SGJ41" s="572"/>
      <c r="SGK41" s="572"/>
      <c r="SGL41" s="572"/>
      <c r="SGM41" s="572"/>
      <c r="SGN41" s="572"/>
      <c r="SGO41" s="572"/>
      <c r="SGP41" s="572"/>
      <c r="SGQ41" s="572"/>
      <c r="SGR41" s="572"/>
      <c r="SGS41" s="572"/>
      <c r="SGT41" s="572"/>
      <c r="SGU41" s="572"/>
      <c r="SGV41" s="572"/>
      <c r="SGW41" s="572"/>
      <c r="SGX41" s="572"/>
      <c r="SGY41" s="572"/>
      <c r="SGZ41" s="572"/>
      <c r="SHA41" s="572"/>
      <c r="SHB41" s="572"/>
      <c r="SHC41" s="572"/>
      <c r="SHD41" s="572"/>
      <c r="SHE41" s="572"/>
      <c r="SHF41" s="572"/>
      <c r="SHG41" s="572"/>
      <c r="SHH41" s="572"/>
      <c r="SHI41" s="572"/>
      <c r="SHJ41" s="572"/>
      <c r="SHK41" s="572"/>
      <c r="SHL41" s="572"/>
      <c r="SHM41" s="572"/>
      <c r="SHN41" s="572"/>
      <c r="SHO41" s="572"/>
      <c r="SHP41" s="572"/>
      <c r="SHQ41" s="572"/>
      <c r="SHR41" s="572"/>
      <c r="SHS41" s="572"/>
      <c r="SHT41" s="572"/>
      <c r="SHU41" s="572"/>
      <c r="SHV41" s="572"/>
      <c r="SHW41" s="572"/>
      <c r="SHX41" s="572"/>
      <c r="SHY41" s="572"/>
      <c r="SHZ41" s="572"/>
      <c r="SIA41" s="572"/>
      <c r="SIB41" s="572"/>
      <c r="SIC41" s="572"/>
      <c r="SID41" s="572"/>
      <c r="SIE41" s="572"/>
      <c r="SIF41" s="572"/>
      <c r="SIG41" s="572"/>
      <c r="SIH41" s="572"/>
      <c r="SII41" s="572"/>
      <c r="SIJ41" s="572"/>
      <c r="SIK41" s="572"/>
      <c r="SIL41" s="572"/>
      <c r="SIM41" s="572"/>
      <c r="SIN41" s="572"/>
      <c r="SIO41" s="572"/>
      <c r="SIP41" s="572"/>
      <c r="SIQ41" s="572"/>
      <c r="SIR41" s="572"/>
      <c r="SIS41" s="572"/>
      <c r="SIT41" s="572"/>
      <c r="SIU41" s="572"/>
      <c r="SIV41" s="572"/>
      <c r="SIW41" s="572"/>
      <c r="SIX41" s="572"/>
      <c r="SIY41" s="572"/>
      <c r="SIZ41" s="572"/>
      <c r="SJA41" s="572"/>
      <c r="SJB41" s="572"/>
      <c r="SJC41" s="572"/>
      <c r="SJD41" s="572"/>
      <c r="SJE41" s="572"/>
      <c r="SJF41" s="572"/>
      <c r="SJG41" s="572"/>
      <c r="SJH41" s="572"/>
      <c r="SJI41" s="572"/>
      <c r="SJJ41" s="572"/>
      <c r="SJK41" s="572"/>
      <c r="SJL41" s="572"/>
      <c r="SJM41" s="572"/>
      <c r="SJN41" s="572"/>
      <c r="SJO41" s="572"/>
      <c r="SJP41" s="572"/>
      <c r="SJQ41" s="572"/>
      <c r="SJR41" s="572"/>
      <c r="SJS41" s="572"/>
      <c r="SJT41" s="572"/>
      <c r="SJU41" s="572"/>
      <c r="SJV41" s="572"/>
      <c r="SJW41" s="572"/>
      <c r="SJX41" s="572"/>
      <c r="SJY41" s="572"/>
      <c r="SJZ41" s="572"/>
      <c r="SKA41" s="572"/>
      <c r="SKB41" s="572"/>
      <c r="SKC41" s="572"/>
      <c r="SKD41" s="572"/>
      <c r="SKE41" s="572"/>
      <c r="SKF41" s="572"/>
      <c r="SKG41" s="572"/>
      <c r="SKH41" s="572"/>
      <c r="SKI41" s="572"/>
      <c r="SKJ41" s="572"/>
      <c r="SKK41" s="572"/>
      <c r="SKL41" s="572"/>
      <c r="SKM41" s="572"/>
      <c r="SKN41" s="572"/>
      <c r="SKO41" s="572"/>
      <c r="SKP41" s="572"/>
      <c r="SKQ41" s="572"/>
      <c r="SKR41" s="572"/>
      <c r="SKS41" s="572"/>
      <c r="SKT41" s="572"/>
      <c r="SKU41" s="572"/>
      <c r="SKV41" s="572"/>
      <c r="SKW41" s="572"/>
      <c r="SKX41" s="572"/>
      <c r="SKY41" s="572"/>
      <c r="SKZ41" s="572"/>
      <c r="SLA41" s="572"/>
      <c r="SLB41" s="572"/>
      <c r="SLC41" s="572"/>
      <c r="SLD41" s="572"/>
      <c r="SLE41" s="572"/>
      <c r="SLF41" s="572"/>
      <c r="SLG41" s="572"/>
      <c r="SLH41" s="572"/>
      <c r="SLI41" s="572"/>
      <c r="SLJ41" s="572"/>
      <c r="SLK41" s="572"/>
      <c r="SLL41" s="572"/>
      <c r="SLM41" s="572"/>
      <c r="SLN41" s="572"/>
      <c r="SLO41" s="572"/>
      <c r="SLP41" s="572"/>
      <c r="SLQ41" s="572"/>
      <c r="SLR41" s="572"/>
      <c r="SLS41" s="572"/>
      <c r="SLT41" s="572"/>
      <c r="SLU41" s="572"/>
      <c r="SLV41" s="572"/>
      <c r="SLW41" s="572"/>
      <c r="SLX41" s="572"/>
      <c r="SLY41" s="572"/>
      <c r="SLZ41" s="572"/>
      <c r="SMA41" s="572"/>
      <c r="SMB41" s="572"/>
      <c r="SMC41" s="572"/>
      <c r="SMD41" s="572"/>
      <c r="SME41" s="572"/>
      <c r="SMF41" s="572"/>
      <c r="SMG41" s="572"/>
      <c r="SMH41" s="572"/>
      <c r="SMI41" s="572"/>
      <c r="SMJ41" s="572"/>
      <c r="SMK41" s="572"/>
      <c r="SML41" s="572"/>
      <c r="SMM41" s="572"/>
      <c r="SMN41" s="572"/>
      <c r="SMO41" s="572"/>
      <c r="SMP41" s="572"/>
      <c r="SMQ41" s="572"/>
      <c r="SMR41" s="572"/>
      <c r="SMS41" s="572"/>
      <c r="SMT41" s="572"/>
      <c r="SMU41" s="572"/>
      <c r="SMV41" s="572"/>
      <c r="SMW41" s="572"/>
      <c r="SMX41" s="572"/>
      <c r="SMY41" s="572"/>
      <c r="SMZ41" s="572"/>
      <c r="SNA41" s="572"/>
      <c r="SNB41" s="572"/>
      <c r="SNC41" s="572"/>
      <c r="SND41" s="572"/>
      <c r="SNE41" s="572"/>
      <c r="SNF41" s="572"/>
      <c r="SNG41" s="572"/>
      <c r="SNH41" s="572"/>
      <c r="SNI41" s="572"/>
      <c r="SNJ41" s="572"/>
      <c r="SNK41" s="572"/>
      <c r="SNL41" s="572"/>
      <c r="SNM41" s="572"/>
      <c r="SNN41" s="572"/>
      <c r="SNO41" s="572"/>
      <c r="SNP41" s="572"/>
      <c r="SNQ41" s="572"/>
      <c r="SNR41" s="572"/>
      <c r="SNS41" s="572"/>
      <c r="SNT41" s="572"/>
      <c r="SNU41" s="572"/>
      <c r="SNV41" s="572"/>
      <c r="SNW41" s="572"/>
      <c r="SNX41" s="572"/>
      <c r="SNY41" s="572"/>
      <c r="SNZ41" s="572"/>
      <c r="SOA41" s="572"/>
      <c r="SOB41" s="572"/>
      <c r="SOC41" s="572"/>
      <c r="SOD41" s="572"/>
      <c r="SOE41" s="572"/>
      <c r="SOF41" s="572"/>
      <c r="SOG41" s="572"/>
      <c r="SOH41" s="572"/>
      <c r="SOI41" s="572"/>
      <c r="SOJ41" s="572"/>
      <c r="SOK41" s="572"/>
      <c r="SOL41" s="572"/>
      <c r="SOM41" s="572"/>
      <c r="SON41" s="572"/>
      <c r="SOO41" s="572"/>
      <c r="SOP41" s="572"/>
      <c r="SOQ41" s="572"/>
      <c r="SOR41" s="572"/>
      <c r="SOS41" s="572"/>
      <c r="SOT41" s="572"/>
      <c r="SOU41" s="572"/>
      <c r="SOV41" s="572"/>
      <c r="SOW41" s="572"/>
      <c r="SOX41" s="572"/>
      <c r="SOY41" s="572"/>
      <c r="SOZ41" s="572"/>
      <c r="SPA41" s="572"/>
      <c r="SPB41" s="572"/>
      <c r="SPC41" s="572"/>
      <c r="SPD41" s="572"/>
      <c r="SPE41" s="572"/>
      <c r="SPF41" s="572"/>
      <c r="SPG41" s="572"/>
      <c r="SPH41" s="572"/>
      <c r="SPI41" s="572"/>
      <c r="SPJ41" s="572"/>
      <c r="SPK41" s="572"/>
      <c r="SPL41" s="572"/>
      <c r="SPM41" s="572"/>
      <c r="SPN41" s="572"/>
      <c r="SPO41" s="572"/>
      <c r="SPP41" s="572"/>
      <c r="SPQ41" s="572"/>
      <c r="SPR41" s="572"/>
      <c r="SPS41" s="572"/>
      <c r="SPT41" s="572"/>
      <c r="SPU41" s="572"/>
      <c r="SPV41" s="572"/>
      <c r="SPW41" s="572"/>
      <c r="SPX41" s="572"/>
      <c r="SPY41" s="572"/>
      <c r="SPZ41" s="572"/>
      <c r="SQA41" s="572"/>
      <c r="SQB41" s="572"/>
      <c r="SQC41" s="572"/>
      <c r="SQD41" s="572"/>
      <c r="SQE41" s="572"/>
      <c r="SQF41" s="572"/>
      <c r="SQG41" s="572"/>
      <c r="SQH41" s="572"/>
      <c r="SQI41" s="572"/>
      <c r="SQJ41" s="572"/>
      <c r="SQK41" s="572"/>
      <c r="SQL41" s="572"/>
      <c r="SQM41" s="572"/>
      <c r="SQN41" s="572"/>
      <c r="SQO41" s="572"/>
      <c r="SQP41" s="572"/>
      <c r="SQQ41" s="572"/>
      <c r="SQR41" s="572"/>
      <c r="SQS41" s="572"/>
      <c r="SQT41" s="572"/>
      <c r="SQU41" s="572"/>
      <c r="SQV41" s="572"/>
      <c r="SQW41" s="572"/>
      <c r="SQX41" s="572"/>
      <c r="SQY41" s="572"/>
      <c r="SQZ41" s="572"/>
      <c r="SRA41" s="572"/>
      <c r="SRB41" s="572"/>
      <c r="SRC41" s="572"/>
      <c r="SRD41" s="572"/>
      <c r="SRE41" s="572"/>
      <c r="SRF41" s="572"/>
      <c r="SRG41" s="572"/>
      <c r="SRH41" s="572"/>
      <c r="SRI41" s="572"/>
      <c r="SRJ41" s="572"/>
      <c r="SRK41" s="572"/>
      <c r="SRL41" s="572"/>
      <c r="SRM41" s="572"/>
      <c r="SRN41" s="572"/>
      <c r="SRO41" s="572"/>
      <c r="SRP41" s="572"/>
      <c r="SRQ41" s="572"/>
      <c r="SRR41" s="572"/>
      <c r="SRS41" s="572"/>
      <c r="SRT41" s="572"/>
      <c r="SRU41" s="572"/>
      <c r="SRV41" s="572"/>
      <c r="SRW41" s="572"/>
      <c r="SRX41" s="572"/>
      <c r="SRY41" s="572"/>
      <c r="SRZ41" s="572"/>
      <c r="SSA41" s="572"/>
      <c r="SSB41" s="572"/>
      <c r="SSC41" s="572"/>
      <c r="SSD41" s="572"/>
      <c r="SSE41" s="572"/>
      <c r="SSF41" s="572"/>
      <c r="SSG41" s="572"/>
      <c r="SSH41" s="572"/>
      <c r="SSI41" s="572"/>
      <c r="SSJ41" s="572"/>
      <c r="SSK41" s="572"/>
      <c r="SSL41" s="572"/>
      <c r="SSM41" s="572"/>
      <c r="SSN41" s="572"/>
      <c r="SSO41" s="572"/>
      <c r="SSP41" s="572"/>
      <c r="SSQ41" s="572"/>
      <c r="SSR41" s="572"/>
      <c r="SSS41" s="572"/>
      <c r="SST41" s="572"/>
      <c r="SSU41" s="572"/>
      <c r="SSV41" s="572"/>
      <c r="SSW41" s="572"/>
      <c r="SSX41" s="572"/>
      <c r="SSY41" s="572"/>
      <c r="SSZ41" s="572"/>
      <c r="STA41" s="572"/>
      <c r="STB41" s="572"/>
      <c r="STC41" s="572"/>
      <c r="STD41" s="572"/>
      <c r="STE41" s="572"/>
      <c r="STF41" s="572"/>
      <c r="STG41" s="572"/>
      <c r="STH41" s="572"/>
      <c r="STI41" s="572"/>
      <c r="STJ41" s="572"/>
      <c r="STK41" s="572"/>
      <c r="STL41" s="572"/>
      <c r="STM41" s="572"/>
      <c r="STN41" s="572"/>
      <c r="STO41" s="572"/>
      <c r="STP41" s="572"/>
      <c r="STQ41" s="572"/>
      <c r="STR41" s="572"/>
      <c r="STS41" s="572"/>
      <c r="STT41" s="572"/>
      <c r="STU41" s="572"/>
      <c r="STV41" s="572"/>
      <c r="STW41" s="572"/>
      <c r="STX41" s="572"/>
      <c r="STY41" s="572"/>
      <c r="STZ41" s="572"/>
      <c r="SUA41" s="572"/>
      <c r="SUB41" s="572"/>
      <c r="SUC41" s="572"/>
      <c r="SUD41" s="572"/>
      <c r="SUE41" s="572"/>
      <c r="SUF41" s="572"/>
      <c r="SUG41" s="572"/>
      <c r="SUH41" s="572"/>
      <c r="SUI41" s="572"/>
      <c r="SUJ41" s="572"/>
      <c r="SUK41" s="572"/>
      <c r="SUL41" s="572"/>
      <c r="SUM41" s="572"/>
      <c r="SUN41" s="572"/>
      <c r="SUO41" s="572"/>
      <c r="SUP41" s="572"/>
      <c r="SUQ41" s="572"/>
      <c r="SUR41" s="572"/>
      <c r="SUS41" s="572"/>
      <c r="SUT41" s="572"/>
      <c r="SUU41" s="572"/>
      <c r="SUV41" s="572"/>
      <c r="SUW41" s="572"/>
      <c r="SUX41" s="572"/>
      <c r="SUY41" s="572"/>
      <c r="SUZ41" s="572"/>
      <c r="SVA41" s="572"/>
      <c r="SVB41" s="572"/>
      <c r="SVC41" s="572"/>
      <c r="SVD41" s="572"/>
      <c r="SVE41" s="572"/>
      <c r="SVF41" s="572"/>
      <c r="SVG41" s="572"/>
      <c r="SVH41" s="572"/>
      <c r="SVI41" s="572"/>
      <c r="SVJ41" s="572"/>
      <c r="SVK41" s="572"/>
      <c r="SVL41" s="572"/>
      <c r="SVM41" s="572"/>
      <c r="SVN41" s="572"/>
      <c r="SVO41" s="572"/>
      <c r="SVP41" s="572"/>
      <c r="SVQ41" s="572"/>
      <c r="SVR41" s="572"/>
      <c r="SVS41" s="572"/>
      <c r="SVT41" s="572"/>
      <c r="SVU41" s="572"/>
      <c r="SVV41" s="572"/>
      <c r="SVW41" s="572"/>
      <c r="SVX41" s="572"/>
      <c r="SVY41" s="572"/>
      <c r="SVZ41" s="572"/>
      <c r="SWA41" s="572"/>
      <c r="SWB41" s="572"/>
      <c r="SWC41" s="572"/>
      <c r="SWD41" s="572"/>
      <c r="SWE41" s="572"/>
      <c r="SWF41" s="572"/>
      <c r="SWG41" s="572"/>
      <c r="SWH41" s="572"/>
      <c r="SWI41" s="572"/>
      <c r="SWJ41" s="572"/>
      <c r="SWK41" s="572"/>
      <c r="SWL41" s="572"/>
      <c r="SWM41" s="572"/>
      <c r="SWN41" s="572"/>
      <c r="SWO41" s="572"/>
      <c r="SWP41" s="572"/>
      <c r="SWQ41" s="572"/>
      <c r="SWR41" s="572"/>
      <c r="SWS41" s="572"/>
      <c r="SWT41" s="572"/>
      <c r="SWU41" s="572"/>
      <c r="SWV41" s="572"/>
      <c r="SWW41" s="572"/>
      <c r="SWX41" s="572"/>
      <c r="SWY41" s="572"/>
      <c r="SWZ41" s="572"/>
      <c r="SXA41" s="572"/>
      <c r="SXB41" s="572"/>
      <c r="SXC41" s="572"/>
      <c r="SXD41" s="572"/>
      <c r="SXE41" s="572"/>
      <c r="SXF41" s="572"/>
      <c r="SXG41" s="572"/>
      <c r="SXH41" s="572"/>
      <c r="SXI41" s="572"/>
      <c r="SXJ41" s="572"/>
      <c r="SXK41" s="572"/>
      <c r="SXL41" s="572"/>
      <c r="SXM41" s="572"/>
      <c r="SXN41" s="572"/>
      <c r="SXO41" s="572"/>
      <c r="SXP41" s="572"/>
      <c r="SXQ41" s="572"/>
      <c r="SXR41" s="572"/>
      <c r="SXS41" s="572"/>
      <c r="SXT41" s="572"/>
      <c r="SXU41" s="572"/>
      <c r="SXV41" s="572"/>
      <c r="SXW41" s="572"/>
      <c r="SXX41" s="572"/>
      <c r="SXY41" s="572"/>
      <c r="SXZ41" s="572"/>
      <c r="SYA41" s="572"/>
      <c r="SYB41" s="572"/>
      <c r="SYC41" s="572"/>
      <c r="SYD41" s="572"/>
      <c r="SYE41" s="572"/>
      <c r="SYF41" s="572"/>
      <c r="SYG41" s="572"/>
      <c r="SYH41" s="572"/>
      <c r="SYI41" s="572"/>
      <c r="SYJ41" s="572"/>
      <c r="SYK41" s="572"/>
      <c r="SYL41" s="572"/>
      <c r="SYM41" s="572"/>
      <c r="SYN41" s="572"/>
      <c r="SYO41" s="572"/>
      <c r="SYP41" s="572"/>
      <c r="SYQ41" s="572"/>
      <c r="SYR41" s="572"/>
      <c r="SYS41" s="572"/>
      <c r="SYT41" s="572"/>
      <c r="SYU41" s="572"/>
      <c r="SYV41" s="572"/>
      <c r="SYW41" s="572"/>
      <c r="SYX41" s="572"/>
      <c r="SYY41" s="572"/>
      <c r="SYZ41" s="572"/>
      <c r="SZA41" s="572"/>
      <c r="SZB41" s="572"/>
      <c r="SZC41" s="572"/>
      <c r="SZD41" s="572"/>
      <c r="SZE41" s="572"/>
      <c r="SZF41" s="572"/>
      <c r="SZG41" s="572"/>
      <c r="SZH41" s="572"/>
      <c r="SZI41" s="572"/>
      <c r="SZJ41" s="572"/>
      <c r="SZK41" s="572"/>
      <c r="SZL41" s="572"/>
      <c r="SZM41" s="572"/>
      <c r="SZN41" s="572"/>
      <c r="SZO41" s="572"/>
      <c r="SZP41" s="572"/>
      <c r="SZQ41" s="572"/>
      <c r="SZR41" s="572"/>
      <c r="SZS41" s="572"/>
      <c r="SZT41" s="572"/>
      <c r="SZU41" s="572"/>
      <c r="SZV41" s="572"/>
      <c r="SZW41" s="572"/>
      <c r="SZX41" s="572"/>
      <c r="SZY41" s="572"/>
      <c r="SZZ41" s="572"/>
      <c r="TAA41" s="572"/>
      <c r="TAB41" s="572"/>
      <c r="TAC41" s="572"/>
      <c r="TAD41" s="572"/>
      <c r="TAE41" s="572"/>
      <c r="TAF41" s="572"/>
      <c r="TAG41" s="572"/>
      <c r="TAH41" s="572"/>
      <c r="TAI41" s="572"/>
      <c r="TAJ41" s="572"/>
      <c r="TAK41" s="572"/>
      <c r="TAL41" s="572"/>
      <c r="TAM41" s="572"/>
      <c r="TAN41" s="572"/>
      <c r="TAO41" s="572"/>
      <c r="TAP41" s="572"/>
      <c r="TAQ41" s="572"/>
      <c r="TAR41" s="572"/>
      <c r="TAS41" s="572"/>
      <c r="TAT41" s="572"/>
      <c r="TAU41" s="572"/>
      <c r="TAV41" s="572"/>
      <c r="TAW41" s="572"/>
      <c r="TAX41" s="572"/>
      <c r="TAY41" s="572"/>
      <c r="TAZ41" s="572"/>
      <c r="TBA41" s="572"/>
      <c r="TBB41" s="572"/>
      <c r="TBC41" s="572"/>
      <c r="TBD41" s="572"/>
      <c r="TBE41" s="572"/>
      <c r="TBF41" s="572"/>
      <c r="TBG41" s="572"/>
      <c r="TBH41" s="572"/>
      <c r="TBI41" s="572"/>
      <c r="TBJ41" s="572"/>
      <c r="TBK41" s="572"/>
      <c r="TBL41" s="572"/>
      <c r="TBM41" s="572"/>
      <c r="TBN41" s="572"/>
      <c r="TBO41" s="572"/>
      <c r="TBP41" s="572"/>
      <c r="TBQ41" s="572"/>
      <c r="TBR41" s="572"/>
      <c r="TBS41" s="572"/>
      <c r="TBT41" s="572"/>
      <c r="TBU41" s="572"/>
      <c r="TBV41" s="572"/>
      <c r="TBW41" s="572"/>
      <c r="TBX41" s="572"/>
      <c r="TBY41" s="572"/>
      <c r="TBZ41" s="572"/>
      <c r="TCA41" s="572"/>
      <c r="TCB41" s="572"/>
      <c r="TCC41" s="572"/>
      <c r="TCD41" s="572"/>
      <c r="TCE41" s="572"/>
      <c r="TCF41" s="572"/>
      <c r="TCG41" s="572"/>
      <c r="TCH41" s="572"/>
      <c r="TCI41" s="572"/>
      <c r="TCJ41" s="572"/>
      <c r="TCK41" s="572"/>
      <c r="TCL41" s="572"/>
      <c r="TCM41" s="572"/>
      <c r="TCN41" s="572"/>
      <c r="TCO41" s="572"/>
      <c r="TCP41" s="572"/>
      <c r="TCQ41" s="572"/>
      <c r="TCR41" s="572"/>
      <c r="TCS41" s="572"/>
      <c r="TCT41" s="572"/>
      <c r="TCU41" s="572"/>
      <c r="TCV41" s="572"/>
      <c r="TCW41" s="572"/>
      <c r="TCX41" s="572"/>
      <c r="TCY41" s="572"/>
      <c r="TCZ41" s="572"/>
      <c r="TDA41" s="572"/>
      <c r="TDB41" s="572"/>
      <c r="TDC41" s="572"/>
      <c r="TDD41" s="572"/>
      <c r="TDE41" s="572"/>
      <c r="TDF41" s="572"/>
      <c r="TDG41" s="572"/>
      <c r="TDH41" s="572"/>
      <c r="TDI41" s="572"/>
      <c r="TDJ41" s="572"/>
      <c r="TDK41" s="572"/>
      <c r="TDL41" s="572"/>
      <c r="TDM41" s="572"/>
      <c r="TDN41" s="572"/>
      <c r="TDO41" s="572"/>
      <c r="TDP41" s="572"/>
      <c r="TDQ41" s="572"/>
      <c r="TDR41" s="572"/>
      <c r="TDS41" s="572"/>
      <c r="TDT41" s="572"/>
      <c r="TDU41" s="572"/>
      <c r="TDV41" s="572"/>
      <c r="TDW41" s="572"/>
      <c r="TDX41" s="572"/>
      <c r="TDY41" s="572"/>
      <c r="TDZ41" s="572"/>
      <c r="TEA41" s="572"/>
      <c r="TEB41" s="572"/>
      <c r="TEC41" s="572"/>
      <c r="TED41" s="572"/>
      <c r="TEE41" s="572"/>
      <c r="TEF41" s="572"/>
      <c r="TEG41" s="572"/>
      <c r="TEH41" s="572"/>
      <c r="TEI41" s="572"/>
      <c r="TEJ41" s="572"/>
      <c r="TEK41" s="572"/>
      <c r="TEL41" s="572"/>
      <c r="TEM41" s="572"/>
      <c r="TEN41" s="572"/>
      <c r="TEO41" s="572"/>
      <c r="TEP41" s="572"/>
      <c r="TEQ41" s="572"/>
      <c r="TER41" s="572"/>
      <c r="TES41" s="572"/>
      <c r="TET41" s="572"/>
      <c r="TEU41" s="572"/>
      <c r="TEV41" s="572"/>
      <c r="TEW41" s="572"/>
      <c r="TEX41" s="572"/>
      <c r="TEY41" s="572"/>
      <c r="TEZ41" s="572"/>
      <c r="TFA41" s="572"/>
      <c r="TFB41" s="572"/>
      <c r="TFC41" s="572"/>
      <c r="TFD41" s="572"/>
      <c r="TFE41" s="572"/>
      <c r="TFF41" s="572"/>
      <c r="TFG41" s="572"/>
      <c r="TFH41" s="572"/>
      <c r="TFI41" s="572"/>
      <c r="TFJ41" s="572"/>
      <c r="TFK41" s="572"/>
      <c r="TFL41" s="572"/>
      <c r="TFM41" s="572"/>
      <c r="TFN41" s="572"/>
      <c r="TFO41" s="572"/>
      <c r="TFP41" s="572"/>
      <c r="TFQ41" s="572"/>
      <c r="TFR41" s="572"/>
      <c r="TFS41" s="572"/>
      <c r="TFT41" s="572"/>
      <c r="TFU41" s="572"/>
      <c r="TFV41" s="572"/>
      <c r="TFW41" s="572"/>
      <c r="TFX41" s="572"/>
      <c r="TFY41" s="572"/>
      <c r="TFZ41" s="572"/>
      <c r="TGA41" s="572"/>
      <c r="TGB41" s="572"/>
      <c r="TGC41" s="572"/>
      <c r="TGD41" s="572"/>
      <c r="TGE41" s="572"/>
      <c r="TGF41" s="572"/>
      <c r="TGG41" s="572"/>
      <c r="TGH41" s="572"/>
      <c r="TGI41" s="572"/>
      <c r="TGJ41" s="572"/>
      <c r="TGK41" s="572"/>
      <c r="TGL41" s="572"/>
      <c r="TGM41" s="572"/>
      <c r="TGN41" s="572"/>
      <c r="TGO41" s="572"/>
      <c r="TGP41" s="572"/>
      <c r="TGQ41" s="572"/>
      <c r="TGR41" s="572"/>
      <c r="TGS41" s="572"/>
      <c r="TGT41" s="572"/>
      <c r="TGU41" s="572"/>
      <c r="TGV41" s="572"/>
      <c r="TGW41" s="572"/>
      <c r="TGX41" s="572"/>
      <c r="TGY41" s="572"/>
      <c r="TGZ41" s="572"/>
      <c r="THA41" s="572"/>
      <c r="THB41" s="572"/>
      <c r="THC41" s="572"/>
      <c r="THD41" s="572"/>
      <c r="THE41" s="572"/>
      <c r="THF41" s="572"/>
      <c r="THG41" s="572"/>
      <c r="THH41" s="572"/>
      <c r="THI41" s="572"/>
      <c r="THJ41" s="572"/>
      <c r="THK41" s="572"/>
      <c r="THL41" s="572"/>
      <c r="THM41" s="572"/>
      <c r="THN41" s="572"/>
      <c r="THO41" s="572"/>
      <c r="THP41" s="572"/>
      <c r="THQ41" s="572"/>
      <c r="THR41" s="572"/>
      <c r="THS41" s="572"/>
      <c r="THT41" s="572"/>
      <c r="THU41" s="572"/>
      <c r="THV41" s="572"/>
      <c r="THW41" s="572"/>
      <c r="THX41" s="572"/>
      <c r="THY41" s="572"/>
      <c r="THZ41" s="572"/>
      <c r="TIA41" s="572"/>
      <c r="TIB41" s="572"/>
      <c r="TIC41" s="572"/>
      <c r="TID41" s="572"/>
      <c r="TIE41" s="572"/>
      <c r="TIF41" s="572"/>
      <c r="TIG41" s="572"/>
      <c r="TIH41" s="572"/>
      <c r="TII41" s="572"/>
      <c r="TIJ41" s="572"/>
      <c r="TIK41" s="572"/>
      <c r="TIL41" s="572"/>
      <c r="TIM41" s="572"/>
      <c r="TIN41" s="572"/>
      <c r="TIO41" s="572"/>
      <c r="TIP41" s="572"/>
      <c r="TIQ41" s="572"/>
      <c r="TIR41" s="572"/>
      <c r="TIS41" s="572"/>
      <c r="TIT41" s="572"/>
      <c r="TIU41" s="572"/>
      <c r="TIV41" s="572"/>
      <c r="TIW41" s="572"/>
      <c r="TIX41" s="572"/>
      <c r="TIY41" s="572"/>
      <c r="TIZ41" s="572"/>
      <c r="TJA41" s="572"/>
      <c r="TJB41" s="572"/>
      <c r="TJC41" s="572"/>
      <c r="TJD41" s="572"/>
      <c r="TJE41" s="572"/>
      <c r="TJF41" s="572"/>
      <c r="TJG41" s="572"/>
      <c r="TJH41" s="572"/>
      <c r="TJI41" s="572"/>
      <c r="TJJ41" s="572"/>
      <c r="TJK41" s="572"/>
      <c r="TJL41" s="572"/>
      <c r="TJM41" s="572"/>
      <c r="TJN41" s="572"/>
      <c r="TJO41" s="572"/>
      <c r="TJP41" s="572"/>
      <c r="TJQ41" s="572"/>
      <c r="TJR41" s="572"/>
      <c r="TJS41" s="572"/>
      <c r="TJT41" s="572"/>
      <c r="TJU41" s="572"/>
      <c r="TJV41" s="572"/>
      <c r="TJW41" s="572"/>
      <c r="TJX41" s="572"/>
      <c r="TJY41" s="572"/>
      <c r="TJZ41" s="572"/>
      <c r="TKA41" s="572"/>
      <c r="TKB41" s="572"/>
      <c r="TKC41" s="572"/>
      <c r="TKD41" s="572"/>
      <c r="TKE41" s="572"/>
      <c r="TKF41" s="572"/>
      <c r="TKG41" s="572"/>
      <c r="TKH41" s="572"/>
      <c r="TKI41" s="572"/>
      <c r="TKJ41" s="572"/>
      <c r="TKK41" s="572"/>
      <c r="TKL41" s="572"/>
      <c r="TKM41" s="572"/>
      <c r="TKN41" s="572"/>
      <c r="TKO41" s="572"/>
      <c r="TKP41" s="572"/>
      <c r="TKQ41" s="572"/>
      <c r="TKR41" s="572"/>
      <c r="TKS41" s="572"/>
      <c r="TKT41" s="572"/>
      <c r="TKU41" s="572"/>
      <c r="TKV41" s="572"/>
      <c r="TKW41" s="572"/>
      <c r="TKX41" s="572"/>
      <c r="TKY41" s="572"/>
      <c r="TKZ41" s="572"/>
      <c r="TLA41" s="572"/>
      <c r="TLB41" s="572"/>
      <c r="TLC41" s="572"/>
      <c r="TLD41" s="572"/>
      <c r="TLE41" s="572"/>
      <c r="TLF41" s="572"/>
      <c r="TLG41" s="572"/>
      <c r="TLH41" s="572"/>
      <c r="TLI41" s="572"/>
      <c r="TLJ41" s="572"/>
      <c r="TLK41" s="572"/>
      <c r="TLL41" s="572"/>
      <c r="TLM41" s="572"/>
      <c r="TLN41" s="572"/>
      <c r="TLO41" s="572"/>
      <c r="TLP41" s="572"/>
      <c r="TLQ41" s="572"/>
      <c r="TLR41" s="572"/>
      <c r="TLS41" s="572"/>
      <c r="TLT41" s="572"/>
      <c r="TLU41" s="572"/>
      <c r="TLV41" s="572"/>
      <c r="TLW41" s="572"/>
      <c r="TLX41" s="572"/>
      <c r="TLY41" s="572"/>
      <c r="TLZ41" s="572"/>
      <c r="TMA41" s="572"/>
      <c r="TMB41" s="572"/>
      <c r="TMC41" s="572"/>
      <c r="TMD41" s="572"/>
      <c r="TME41" s="572"/>
      <c r="TMF41" s="572"/>
      <c r="TMG41" s="572"/>
      <c r="TMH41" s="572"/>
      <c r="TMI41" s="572"/>
      <c r="TMJ41" s="572"/>
      <c r="TMK41" s="572"/>
      <c r="TML41" s="572"/>
      <c r="TMM41" s="572"/>
      <c r="TMN41" s="572"/>
      <c r="TMO41" s="572"/>
      <c r="TMP41" s="572"/>
      <c r="TMQ41" s="572"/>
      <c r="TMR41" s="572"/>
      <c r="TMS41" s="572"/>
      <c r="TMT41" s="572"/>
      <c r="TMU41" s="572"/>
      <c r="TMV41" s="572"/>
      <c r="TMW41" s="572"/>
      <c r="TMX41" s="572"/>
      <c r="TMY41" s="572"/>
      <c r="TMZ41" s="572"/>
      <c r="TNA41" s="572"/>
      <c r="TNB41" s="572"/>
      <c r="TNC41" s="572"/>
      <c r="TND41" s="572"/>
      <c r="TNE41" s="572"/>
      <c r="TNF41" s="572"/>
      <c r="TNG41" s="572"/>
      <c r="TNH41" s="572"/>
      <c r="TNI41" s="572"/>
      <c r="TNJ41" s="572"/>
      <c r="TNK41" s="572"/>
      <c r="TNL41" s="572"/>
      <c r="TNM41" s="572"/>
      <c r="TNN41" s="572"/>
      <c r="TNO41" s="572"/>
      <c r="TNP41" s="572"/>
      <c r="TNQ41" s="572"/>
      <c r="TNR41" s="572"/>
      <c r="TNS41" s="572"/>
      <c r="TNT41" s="572"/>
      <c r="TNU41" s="572"/>
      <c r="TNV41" s="572"/>
      <c r="TNW41" s="572"/>
      <c r="TNX41" s="572"/>
      <c r="TNY41" s="572"/>
      <c r="TNZ41" s="572"/>
      <c r="TOA41" s="572"/>
      <c r="TOB41" s="572"/>
      <c r="TOC41" s="572"/>
      <c r="TOD41" s="572"/>
      <c r="TOE41" s="572"/>
      <c r="TOF41" s="572"/>
      <c r="TOG41" s="572"/>
      <c r="TOH41" s="572"/>
      <c r="TOI41" s="572"/>
      <c r="TOJ41" s="572"/>
      <c r="TOK41" s="572"/>
      <c r="TOL41" s="572"/>
      <c r="TOM41" s="572"/>
      <c r="TON41" s="572"/>
      <c r="TOO41" s="572"/>
      <c r="TOP41" s="572"/>
      <c r="TOQ41" s="572"/>
      <c r="TOR41" s="572"/>
      <c r="TOS41" s="572"/>
      <c r="TOT41" s="572"/>
      <c r="TOU41" s="572"/>
      <c r="TOV41" s="572"/>
      <c r="TOW41" s="572"/>
      <c r="TOX41" s="572"/>
      <c r="TOY41" s="572"/>
      <c r="TOZ41" s="572"/>
      <c r="TPA41" s="572"/>
      <c r="TPB41" s="572"/>
      <c r="TPC41" s="572"/>
      <c r="TPD41" s="572"/>
      <c r="TPE41" s="572"/>
      <c r="TPF41" s="572"/>
      <c r="TPG41" s="572"/>
      <c r="TPH41" s="572"/>
      <c r="TPI41" s="572"/>
      <c r="TPJ41" s="572"/>
      <c r="TPK41" s="572"/>
      <c r="TPL41" s="572"/>
      <c r="TPM41" s="572"/>
      <c r="TPN41" s="572"/>
      <c r="TPO41" s="572"/>
      <c r="TPP41" s="572"/>
      <c r="TPQ41" s="572"/>
      <c r="TPR41" s="572"/>
      <c r="TPS41" s="572"/>
      <c r="TPT41" s="572"/>
      <c r="TPU41" s="572"/>
      <c r="TPV41" s="572"/>
      <c r="TPW41" s="572"/>
      <c r="TPX41" s="572"/>
      <c r="TPY41" s="572"/>
      <c r="TPZ41" s="572"/>
      <c r="TQA41" s="572"/>
      <c r="TQB41" s="572"/>
      <c r="TQC41" s="572"/>
      <c r="TQD41" s="572"/>
      <c r="TQE41" s="572"/>
      <c r="TQF41" s="572"/>
      <c r="TQG41" s="572"/>
      <c r="TQH41" s="572"/>
      <c r="TQI41" s="572"/>
      <c r="TQJ41" s="572"/>
      <c r="TQK41" s="572"/>
      <c r="TQL41" s="572"/>
      <c r="TQM41" s="572"/>
      <c r="TQN41" s="572"/>
      <c r="TQO41" s="572"/>
      <c r="TQP41" s="572"/>
      <c r="TQQ41" s="572"/>
      <c r="TQR41" s="572"/>
      <c r="TQS41" s="572"/>
      <c r="TQT41" s="572"/>
      <c r="TQU41" s="572"/>
      <c r="TQV41" s="572"/>
      <c r="TQW41" s="572"/>
      <c r="TQX41" s="572"/>
      <c r="TQY41" s="572"/>
      <c r="TQZ41" s="572"/>
      <c r="TRA41" s="572"/>
      <c r="TRB41" s="572"/>
      <c r="TRC41" s="572"/>
      <c r="TRD41" s="572"/>
      <c r="TRE41" s="572"/>
      <c r="TRF41" s="572"/>
      <c r="TRG41" s="572"/>
      <c r="TRH41" s="572"/>
      <c r="TRI41" s="572"/>
      <c r="TRJ41" s="572"/>
      <c r="TRK41" s="572"/>
      <c r="TRL41" s="572"/>
      <c r="TRM41" s="572"/>
      <c r="TRN41" s="572"/>
      <c r="TRO41" s="572"/>
      <c r="TRP41" s="572"/>
      <c r="TRQ41" s="572"/>
      <c r="TRR41" s="572"/>
      <c r="TRS41" s="572"/>
      <c r="TRT41" s="572"/>
      <c r="TRU41" s="572"/>
      <c r="TRV41" s="572"/>
      <c r="TRW41" s="572"/>
      <c r="TRX41" s="572"/>
      <c r="TRY41" s="572"/>
      <c r="TRZ41" s="572"/>
      <c r="TSA41" s="572"/>
      <c r="TSB41" s="572"/>
      <c r="TSC41" s="572"/>
      <c r="TSD41" s="572"/>
      <c r="TSE41" s="572"/>
      <c r="TSF41" s="572"/>
      <c r="TSG41" s="572"/>
      <c r="TSH41" s="572"/>
      <c r="TSI41" s="572"/>
      <c r="TSJ41" s="572"/>
      <c r="TSK41" s="572"/>
      <c r="TSL41" s="572"/>
      <c r="TSM41" s="572"/>
      <c r="TSN41" s="572"/>
      <c r="TSO41" s="572"/>
      <c r="TSP41" s="572"/>
      <c r="TSQ41" s="572"/>
      <c r="TSR41" s="572"/>
      <c r="TSS41" s="572"/>
      <c r="TST41" s="572"/>
      <c r="TSU41" s="572"/>
      <c r="TSV41" s="572"/>
      <c r="TSW41" s="572"/>
      <c r="TSX41" s="572"/>
      <c r="TSY41" s="572"/>
      <c r="TSZ41" s="572"/>
      <c r="TTA41" s="572"/>
      <c r="TTB41" s="572"/>
      <c r="TTC41" s="572"/>
      <c r="TTD41" s="572"/>
      <c r="TTE41" s="572"/>
      <c r="TTF41" s="572"/>
      <c r="TTG41" s="572"/>
      <c r="TTH41" s="572"/>
      <c r="TTI41" s="572"/>
      <c r="TTJ41" s="572"/>
      <c r="TTK41" s="572"/>
      <c r="TTL41" s="572"/>
      <c r="TTM41" s="572"/>
      <c r="TTN41" s="572"/>
      <c r="TTO41" s="572"/>
      <c r="TTP41" s="572"/>
      <c r="TTQ41" s="572"/>
      <c r="TTR41" s="572"/>
      <c r="TTS41" s="572"/>
      <c r="TTT41" s="572"/>
      <c r="TTU41" s="572"/>
      <c r="TTV41" s="572"/>
      <c r="TTW41" s="572"/>
      <c r="TTX41" s="572"/>
      <c r="TTY41" s="572"/>
      <c r="TTZ41" s="572"/>
      <c r="TUA41" s="572"/>
      <c r="TUB41" s="572"/>
      <c r="TUC41" s="572"/>
      <c r="TUD41" s="572"/>
      <c r="TUE41" s="572"/>
      <c r="TUF41" s="572"/>
      <c r="TUG41" s="572"/>
      <c r="TUH41" s="572"/>
      <c r="TUI41" s="572"/>
      <c r="TUJ41" s="572"/>
      <c r="TUK41" s="572"/>
      <c r="TUL41" s="572"/>
      <c r="TUM41" s="572"/>
      <c r="TUN41" s="572"/>
      <c r="TUO41" s="572"/>
      <c r="TUP41" s="572"/>
      <c r="TUQ41" s="572"/>
      <c r="TUR41" s="572"/>
      <c r="TUS41" s="572"/>
      <c r="TUT41" s="572"/>
      <c r="TUU41" s="572"/>
      <c r="TUV41" s="572"/>
      <c r="TUW41" s="572"/>
      <c r="TUX41" s="572"/>
      <c r="TUY41" s="572"/>
      <c r="TUZ41" s="572"/>
      <c r="TVA41" s="572"/>
      <c r="TVB41" s="572"/>
      <c r="TVC41" s="572"/>
      <c r="TVD41" s="572"/>
      <c r="TVE41" s="572"/>
      <c r="TVF41" s="572"/>
      <c r="TVG41" s="572"/>
      <c r="TVH41" s="572"/>
      <c r="TVI41" s="572"/>
      <c r="TVJ41" s="572"/>
      <c r="TVK41" s="572"/>
      <c r="TVL41" s="572"/>
      <c r="TVM41" s="572"/>
      <c r="TVN41" s="572"/>
      <c r="TVO41" s="572"/>
      <c r="TVP41" s="572"/>
      <c r="TVQ41" s="572"/>
      <c r="TVR41" s="572"/>
      <c r="TVS41" s="572"/>
      <c r="TVT41" s="572"/>
      <c r="TVU41" s="572"/>
      <c r="TVV41" s="572"/>
      <c r="TVW41" s="572"/>
      <c r="TVX41" s="572"/>
      <c r="TVY41" s="572"/>
      <c r="TVZ41" s="572"/>
      <c r="TWA41" s="572"/>
      <c r="TWB41" s="572"/>
      <c r="TWC41" s="572"/>
      <c r="TWD41" s="572"/>
      <c r="TWE41" s="572"/>
      <c r="TWF41" s="572"/>
      <c r="TWG41" s="572"/>
      <c r="TWH41" s="572"/>
      <c r="TWI41" s="572"/>
      <c r="TWJ41" s="572"/>
      <c r="TWK41" s="572"/>
      <c r="TWL41" s="572"/>
      <c r="TWM41" s="572"/>
      <c r="TWN41" s="572"/>
      <c r="TWO41" s="572"/>
      <c r="TWP41" s="572"/>
      <c r="TWQ41" s="572"/>
      <c r="TWR41" s="572"/>
      <c r="TWS41" s="572"/>
      <c r="TWT41" s="572"/>
      <c r="TWU41" s="572"/>
      <c r="TWV41" s="572"/>
      <c r="TWW41" s="572"/>
      <c r="TWX41" s="572"/>
      <c r="TWY41" s="572"/>
      <c r="TWZ41" s="572"/>
      <c r="TXA41" s="572"/>
      <c r="TXB41" s="572"/>
      <c r="TXC41" s="572"/>
      <c r="TXD41" s="572"/>
      <c r="TXE41" s="572"/>
      <c r="TXF41" s="572"/>
      <c r="TXG41" s="572"/>
      <c r="TXH41" s="572"/>
      <c r="TXI41" s="572"/>
      <c r="TXJ41" s="572"/>
      <c r="TXK41" s="572"/>
      <c r="TXL41" s="572"/>
      <c r="TXM41" s="572"/>
      <c r="TXN41" s="572"/>
      <c r="TXO41" s="572"/>
      <c r="TXP41" s="572"/>
      <c r="TXQ41" s="572"/>
      <c r="TXR41" s="572"/>
      <c r="TXS41" s="572"/>
      <c r="TXT41" s="572"/>
      <c r="TXU41" s="572"/>
      <c r="TXV41" s="572"/>
      <c r="TXW41" s="572"/>
      <c r="TXX41" s="572"/>
      <c r="TXY41" s="572"/>
      <c r="TXZ41" s="572"/>
      <c r="TYA41" s="572"/>
      <c r="TYB41" s="572"/>
      <c r="TYC41" s="572"/>
      <c r="TYD41" s="572"/>
      <c r="TYE41" s="572"/>
      <c r="TYF41" s="572"/>
      <c r="TYG41" s="572"/>
      <c r="TYH41" s="572"/>
      <c r="TYI41" s="572"/>
      <c r="TYJ41" s="572"/>
      <c r="TYK41" s="572"/>
      <c r="TYL41" s="572"/>
      <c r="TYM41" s="572"/>
      <c r="TYN41" s="572"/>
      <c r="TYO41" s="572"/>
      <c r="TYP41" s="572"/>
      <c r="TYQ41" s="572"/>
      <c r="TYR41" s="572"/>
      <c r="TYS41" s="572"/>
      <c r="TYT41" s="572"/>
      <c r="TYU41" s="572"/>
      <c r="TYV41" s="572"/>
      <c r="TYW41" s="572"/>
      <c r="TYX41" s="572"/>
      <c r="TYY41" s="572"/>
      <c r="TYZ41" s="572"/>
      <c r="TZA41" s="572"/>
      <c r="TZB41" s="572"/>
      <c r="TZC41" s="572"/>
      <c r="TZD41" s="572"/>
      <c r="TZE41" s="572"/>
      <c r="TZF41" s="572"/>
      <c r="TZG41" s="572"/>
      <c r="TZH41" s="572"/>
      <c r="TZI41" s="572"/>
      <c r="TZJ41" s="572"/>
      <c r="TZK41" s="572"/>
      <c r="TZL41" s="572"/>
      <c r="TZM41" s="572"/>
      <c r="TZN41" s="572"/>
      <c r="TZO41" s="572"/>
      <c r="TZP41" s="572"/>
      <c r="TZQ41" s="572"/>
      <c r="TZR41" s="572"/>
      <c r="TZS41" s="572"/>
      <c r="TZT41" s="572"/>
      <c r="TZU41" s="572"/>
      <c r="TZV41" s="572"/>
      <c r="TZW41" s="572"/>
      <c r="TZX41" s="572"/>
      <c r="TZY41" s="572"/>
      <c r="TZZ41" s="572"/>
      <c r="UAA41" s="572"/>
      <c r="UAB41" s="572"/>
      <c r="UAC41" s="572"/>
      <c r="UAD41" s="572"/>
      <c r="UAE41" s="572"/>
      <c r="UAF41" s="572"/>
      <c r="UAG41" s="572"/>
      <c r="UAH41" s="572"/>
      <c r="UAI41" s="572"/>
      <c r="UAJ41" s="572"/>
      <c r="UAK41" s="572"/>
      <c r="UAL41" s="572"/>
      <c r="UAM41" s="572"/>
      <c r="UAN41" s="572"/>
      <c r="UAO41" s="572"/>
      <c r="UAP41" s="572"/>
      <c r="UAQ41" s="572"/>
      <c r="UAR41" s="572"/>
      <c r="UAS41" s="572"/>
      <c r="UAT41" s="572"/>
      <c r="UAU41" s="572"/>
      <c r="UAV41" s="572"/>
      <c r="UAW41" s="572"/>
      <c r="UAX41" s="572"/>
      <c r="UAY41" s="572"/>
      <c r="UAZ41" s="572"/>
      <c r="UBA41" s="572"/>
      <c r="UBB41" s="572"/>
      <c r="UBC41" s="572"/>
      <c r="UBD41" s="572"/>
      <c r="UBE41" s="572"/>
      <c r="UBF41" s="572"/>
      <c r="UBG41" s="572"/>
      <c r="UBH41" s="572"/>
      <c r="UBI41" s="572"/>
      <c r="UBJ41" s="572"/>
      <c r="UBK41" s="572"/>
      <c r="UBL41" s="572"/>
      <c r="UBM41" s="572"/>
      <c r="UBN41" s="572"/>
      <c r="UBO41" s="572"/>
      <c r="UBP41" s="572"/>
      <c r="UBQ41" s="572"/>
      <c r="UBR41" s="572"/>
      <c r="UBS41" s="572"/>
      <c r="UBT41" s="572"/>
      <c r="UBU41" s="572"/>
      <c r="UBV41" s="572"/>
      <c r="UBW41" s="572"/>
      <c r="UBX41" s="572"/>
      <c r="UBY41" s="572"/>
      <c r="UBZ41" s="572"/>
      <c r="UCA41" s="572"/>
      <c r="UCB41" s="572"/>
      <c r="UCC41" s="572"/>
      <c r="UCD41" s="572"/>
      <c r="UCE41" s="572"/>
      <c r="UCF41" s="572"/>
      <c r="UCG41" s="572"/>
      <c r="UCH41" s="572"/>
      <c r="UCI41" s="572"/>
      <c r="UCJ41" s="572"/>
      <c r="UCK41" s="572"/>
      <c r="UCL41" s="572"/>
      <c r="UCM41" s="572"/>
      <c r="UCN41" s="572"/>
      <c r="UCO41" s="572"/>
      <c r="UCP41" s="572"/>
      <c r="UCQ41" s="572"/>
      <c r="UCR41" s="572"/>
      <c r="UCS41" s="572"/>
      <c r="UCT41" s="572"/>
      <c r="UCU41" s="572"/>
      <c r="UCV41" s="572"/>
      <c r="UCW41" s="572"/>
      <c r="UCX41" s="572"/>
      <c r="UCY41" s="572"/>
      <c r="UCZ41" s="572"/>
      <c r="UDA41" s="572"/>
      <c r="UDB41" s="572"/>
      <c r="UDC41" s="572"/>
      <c r="UDD41" s="572"/>
      <c r="UDE41" s="572"/>
      <c r="UDF41" s="572"/>
      <c r="UDG41" s="572"/>
      <c r="UDH41" s="572"/>
      <c r="UDI41" s="572"/>
      <c r="UDJ41" s="572"/>
      <c r="UDK41" s="572"/>
      <c r="UDL41" s="572"/>
      <c r="UDM41" s="572"/>
      <c r="UDN41" s="572"/>
      <c r="UDO41" s="572"/>
      <c r="UDP41" s="572"/>
      <c r="UDQ41" s="572"/>
      <c r="UDR41" s="572"/>
      <c r="UDS41" s="572"/>
      <c r="UDT41" s="572"/>
      <c r="UDU41" s="572"/>
      <c r="UDV41" s="572"/>
      <c r="UDW41" s="572"/>
      <c r="UDX41" s="572"/>
      <c r="UDY41" s="572"/>
      <c r="UDZ41" s="572"/>
      <c r="UEA41" s="572"/>
      <c r="UEB41" s="572"/>
      <c r="UEC41" s="572"/>
      <c r="UED41" s="572"/>
      <c r="UEE41" s="572"/>
      <c r="UEF41" s="572"/>
      <c r="UEG41" s="572"/>
      <c r="UEH41" s="572"/>
      <c r="UEI41" s="572"/>
      <c r="UEJ41" s="572"/>
      <c r="UEK41" s="572"/>
      <c r="UEL41" s="572"/>
      <c r="UEM41" s="572"/>
      <c r="UEN41" s="572"/>
      <c r="UEO41" s="572"/>
      <c r="UEP41" s="572"/>
      <c r="UEQ41" s="572"/>
      <c r="UER41" s="572"/>
      <c r="UES41" s="572"/>
      <c r="UET41" s="572"/>
      <c r="UEU41" s="572"/>
      <c r="UEV41" s="572"/>
      <c r="UEW41" s="572"/>
      <c r="UEX41" s="572"/>
      <c r="UEY41" s="572"/>
      <c r="UEZ41" s="572"/>
      <c r="UFA41" s="572"/>
      <c r="UFB41" s="572"/>
      <c r="UFC41" s="572"/>
      <c r="UFD41" s="572"/>
      <c r="UFE41" s="572"/>
      <c r="UFF41" s="572"/>
      <c r="UFG41" s="572"/>
      <c r="UFH41" s="572"/>
      <c r="UFI41" s="572"/>
      <c r="UFJ41" s="572"/>
      <c r="UFK41" s="572"/>
      <c r="UFL41" s="572"/>
      <c r="UFM41" s="572"/>
      <c r="UFN41" s="572"/>
      <c r="UFO41" s="572"/>
      <c r="UFP41" s="572"/>
      <c r="UFQ41" s="572"/>
      <c r="UFR41" s="572"/>
      <c r="UFS41" s="572"/>
      <c r="UFT41" s="572"/>
      <c r="UFU41" s="572"/>
      <c r="UFV41" s="572"/>
      <c r="UFW41" s="572"/>
      <c r="UFX41" s="572"/>
      <c r="UFY41" s="572"/>
      <c r="UFZ41" s="572"/>
      <c r="UGA41" s="572"/>
      <c r="UGB41" s="572"/>
      <c r="UGC41" s="572"/>
      <c r="UGD41" s="572"/>
      <c r="UGE41" s="572"/>
      <c r="UGF41" s="572"/>
      <c r="UGG41" s="572"/>
      <c r="UGH41" s="572"/>
      <c r="UGI41" s="572"/>
      <c r="UGJ41" s="572"/>
      <c r="UGK41" s="572"/>
      <c r="UGL41" s="572"/>
      <c r="UGM41" s="572"/>
      <c r="UGN41" s="572"/>
      <c r="UGO41" s="572"/>
      <c r="UGP41" s="572"/>
      <c r="UGQ41" s="572"/>
      <c r="UGR41" s="572"/>
      <c r="UGS41" s="572"/>
      <c r="UGT41" s="572"/>
      <c r="UGU41" s="572"/>
      <c r="UGV41" s="572"/>
      <c r="UGW41" s="572"/>
      <c r="UGX41" s="572"/>
      <c r="UGY41" s="572"/>
      <c r="UGZ41" s="572"/>
      <c r="UHA41" s="572"/>
      <c r="UHB41" s="572"/>
      <c r="UHC41" s="572"/>
      <c r="UHD41" s="572"/>
      <c r="UHE41" s="572"/>
      <c r="UHF41" s="572"/>
      <c r="UHG41" s="572"/>
      <c r="UHH41" s="572"/>
      <c r="UHI41" s="572"/>
      <c r="UHJ41" s="572"/>
      <c r="UHK41" s="572"/>
      <c r="UHL41" s="572"/>
      <c r="UHM41" s="572"/>
      <c r="UHN41" s="572"/>
      <c r="UHO41" s="572"/>
      <c r="UHP41" s="572"/>
      <c r="UHQ41" s="572"/>
      <c r="UHR41" s="572"/>
      <c r="UHS41" s="572"/>
      <c r="UHT41" s="572"/>
      <c r="UHU41" s="572"/>
      <c r="UHV41" s="572"/>
      <c r="UHW41" s="572"/>
      <c r="UHX41" s="572"/>
      <c r="UHY41" s="572"/>
      <c r="UHZ41" s="572"/>
      <c r="UIA41" s="572"/>
      <c r="UIB41" s="572"/>
      <c r="UIC41" s="572"/>
      <c r="UID41" s="572"/>
      <c r="UIE41" s="572"/>
      <c r="UIF41" s="572"/>
      <c r="UIG41" s="572"/>
      <c r="UIH41" s="572"/>
      <c r="UII41" s="572"/>
      <c r="UIJ41" s="572"/>
      <c r="UIK41" s="572"/>
      <c r="UIL41" s="572"/>
      <c r="UIM41" s="572"/>
      <c r="UIN41" s="572"/>
      <c r="UIO41" s="572"/>
      <c r="UIP41" s="572"/>
      <c r="UIQ41" s="572"/>
      <c r="UIR41" s="572"/>
      <c r="UIS41" s="572"/>
      <c r="UIT41" s="572"/>
      <c r="UIU41" s="572"/>
      <c r="UIV41" s="572"/>
      <c r="UIW41" s="572"/>
      <c r="UIX41" s="572"/>
      <c r="UIY41" s="572"/>
      <c r="UIZ41" s="572"/>
      <c r="UJA41" s="572"/>
      <c r="UJB41" s="572"/>
      <c r="UJC41" s="572"/>
      <c r="UJD41" s="572"/>
      <c r="UJE41" s="572"/>
      <c r="UJF41" s="572"/>
      <c r="UJG41" s="572"/>
      <c r="UJH41" s="572"/>
      <c r="UJI41" s="572"/>
      <c r="UJJ41" s="572"/>
      <c r="UJK41" s="572"/>
      <c r="UJL41" s="572"/>
      <c r="UJM41" s="572"/>
      <c r="UJN41" s="572"/>
      <c r="UJO41" s="572"/>
      <c r="UJP41" s="572"/>
      <c r="UJQ41" s="572"/>
      <c r="UJR41" s="572"/>
      <c r="UJS41" s="572"/>
      <c r="UJT41" s="572"/>
      <c r="UJU41" s="572"/>
      <c r="UJV41" s="572"/>
      <c r="UJW41" s="572"/>
      <c r="UJX41" s="572"/>
      <c r="UJY41" s="572"/>
      <c r="UJZ41" s="572"/>
      <c r="UKA41" s="572"/>
      <c r="UKB41" s="572"/>
      <c r="UKC41" s="572"/>
      <c r="UKD41" s="572"/>
      <c r="UKE41" s="572"/>
      <c r="UKF41" s="572"/>
      <c r="UKG41" s="572"/>
      <c r="UKH41" s="572"/>
      <c r="UKI41" s="572"/>
      <c r="UKJ41" s="572"/>
      <c r="UKK41" s="572"/>
      <c r="UKL41" s="572"/>
      <c r="UKM41" s="572"/>
      <c r="UKN41" s="572"/>
      <c r="UKO41" s="572"/>
      <c r="UKP41" s="572"/>
      <c r="UKQ41" s="572"/>
      <c r="UKR41" s="572"/>
      <c r="UKS41" s="572"/>
      <c r="UKT41" s="572"/>
      <c r="UKU41" s="572"/>
      <c r="UKV41" s="572"/>
      <c r="UKW41" s="572"/>
      <c r="UKX41" s="572"/>
      <c r="UKY41" s="572"/>
      <c r="UKZ41" s="572"/>
      <c r="ULA41" s="572"/>
      <c r="ULB41" s="572"/>
      <c r="ULC41" s="572"/>
      <c r="ULD41" s="572"/>
      <c r="ULE41" s="572"/>
      <c r="ULF41" s="572"/>
      <c r="ULG41" s="572"/>
      <c r="ULH41" s="572"/>
      <c r="ULI41" s="572"/>
      <c r="ULJ41" s="572"/>
      <c r="ULK41" s="572"/>
      <c r="ULL41" s="572"/>
      <c r="ULM41" s="572"/>
      <c r="ULN41" s="572"/>
      <c r="ULO41" s="572"/>
      <c r="ULP41" s="572"/>
      <c r="ULQ41" s="572"/>
      <c r="ULR41" s="572"/>
      <c r="ULS41" s="572"/>
      <c r="ULT41" s="572"/>
      <c r="ULU41" s="572"/>
      <c r="ULV41" s="572"/>
      <c r="ULW41" s="572"/>
      <c r="ULX41" s="572"/>
      <c r="ULY41" s="572"/>
      <c r="ULZ41" s="572"/>
      <c r="UMA41" s="572"/>
      <c r="UMB41" s="572"/>
      <c r="UMC41" s="572"/>
      <c r="UMD41" s="572"/>
      <c r="UME41" s="572"/>
      <c r="UMF41" s="572"/>
      <c r="UMG41" s="572"/>
      <c r="UMH41" s="572"/>
      <c r="UMI41" s="572"/>
      <c r="UMJ41" s="572"/>
      <c r="UMK41" s="572"/>
      <c r="UML41" s="572"/>
      <c r="UMM41" s="572"/>
      <c r="UMN41" s="572"/>
      <c r="UMO41" s="572"/>
      <c r="UMP41" s="572"/>
      <c r="UMQ41" s="572"/>
      <c r="UMR41" s="572"/>
      <c r="UMS41" s="572"/>
      <c r="UMT41" s="572"/>
      <c r="UMU41" s="572"/>
      <c r="UMV41" s="572"/>
      <c r="UMW41" s="572"/>
      <c r="UMX41" s="572"/>
      <c r="UMY41" s="572"/>
      <c r="UMZ41" s="572"/>
      <c r="UNA41" s="572"/>
      <c r="UNB41" s="572"/>
      <c r="UNC41" s="572"/>
      <c r="UND41" s="572"/>
      <c r="UNE41" s="572"/>
      <c r="UNF41" s="572"/>
      <c r="UNG41" s="572"/>
      <c r="UNH41" s="572"/>
      <c r="UNI41" s="572"/>
      <c r="UNJ41" s="572"/>
      <c r="UNK41" s="572"/>
      <c r="UNL41" s="572"/>
      <c r="UNM41" s="572"/>
      <c r="UNN41" s="572"/>
      <c r="UNO41" s="572"/>
      <c r="UNP41" s="572"/>
      <c r="UNQ41" s="572"/>
      <c r="UNR41" s="572"/>
      <c r="UNS41" s="572"/>
      <c r="UNT41" s="572"/>
      <c r="UNU41" s="572"/>
      <c r="UNV41" s="572"/>
      <c r="UNW41" s="572"/>
      <c r="UNX41" s="572"/>
      <c r="UNY41" s="572"/>
      <c r="UNZ41" s="572"/>
      <c r="UOA41" s="572"/>
      <c r="UOB41" s="572"/>
      <c r="UOC41" s="572"/>
      <c r="UOD41" s="572"/>
      <c r="UOE41" s="572"/>
      <c r="UOF41" s="572"/>
      <c r="UOG41" s="572"/>
      <c r="UOH41" s="572"/>
      <c r="UOI41" s="572"/>
      <c r="UOJ41" s="572"/>
      <c r="UOK41" s="572"/>
      <c r="UOL41" s="572"/>
      <c r="UOM41" s="572"/>
      <c r="UON41" s="572"/>
      <c r="UOO41" s="572"/>
      <c r="UOP41" s="572"/>
      <c r="UOQ41" s="572"/>
      <c r="UOR41" s="572"/>
      <c r="UOS41" s="572"/>
      <c r="UOT41" s="572"/>
      <c r="UOU41" s="572"/>
      <c r="UOV41" s="572"/>
      <c r="UOW41" s="572"/>
      <c r="UOX41" s="572"/>
      <c r="UOY41" s="572"/>
      <c r="UOZ41" s="572"/>
      <c r="UPA41" s="572"/>
      <c r="UPB41" s="572"/>
      <c r="UPC41" s="572"/>
      <c r="UPD41" s="572"/>
      <c r="UPE41" s="572"/>
      <c r="UPF41" s="572"/>
      <c r="UPG41" s="572"/>
      <c r="UPH41" s="572"/>
      <c r="UPI41" s="572"/>
      <c r="UPJ41" s="572"/>
      <c r="UPK41" s="572"/>
      <c r="UPL41" s="572"/>
      <c r="UPM41" s="572"/>
      <c r="UPN41" s="572"/>
      <c r="UPO41" s="572"/>
      <c r="UPP41" s="572"/>
      <c r="UPQ41" s="572"/>
      <c r="UPR41" s="572"/>
      <c r="UPS41" s="572"/>
      <c r="UPT41" s="572"/>
      <c r="UPU41" s="572"/>
      <c r="UPV41" s="572"/>
      <c r="UPW41" s="572"/>
      <c r="UPX41" s="572"/>
      <c r="UPY41" s="572"/>
      <c r="UPZ41" s="572"/>
      <c r="UQA41" s="572"/>
      <c r="UQB41" s="572"/>
      <c r="UQC41" s="572"/>
      <c r="UQD41" s="572"/>
      <c r="UQE41" s="572"/>
      <c r="UQF41" s="572"/>
      <c r="UQG41" s="572"/>
      <c r="UQH41" s="572"/>
      <c r="UQI41" s="572"/>
      <c r="UQJ41" s="572"/>
      <c r="UQK41" s="572"/>
      <c r="UQL41" s="572"/>
      <c r="UQM41" s="572"/>
      <c r="UQN41" s="572"/>
      <c r="UQO41" s="572"/>
      <c r="UQP41" s="572"/>
      <c r="UQQ41" s="572"/>
      <c r="UQR41" s="572"/>
      <c r="UQS41" s="572"/>
      <c r="UQT41" s="572"/>
      <c r="UQU41" s="572"/>
      <c r="UQV41" s="572"/>
      <c r="UQW41" s="572"/>
      <c r="UQX41" s="572"/>
      <c r="UQY41" s="572"/>
      <c r="UQZ41" s="572"/>
      <c r="URA41" s="572"/>
      <c r="URB41" s="572"/>
      <c r="URC41" s="572"/>
      <c r="URD41" s="572"/>
      <c r="URE41" s="572"/>
      <c r="URF41" s="572"/>
      <c r="URG41" s="572"/>
      <c r="URH41" s="572"/>
      <c r="URI41" s="572"/>
      <c r="URJ41" s="572"/>
      <c r="URK41" s="572"/>
      <c r="URL41" s="572"/>
      <c r="URM41" s="572"/>
      <c r="URN41" s="572"/>
      <c r="URO41" s="572"/>
      <c r="URP41" s="572"/>
      <c r="URQ41" s="572"/>
      <c r="URR41" s="572"/>
      <c r="URS41" s="572"/>
      <c r="URT41" s="572"/>
      <c r="URU41" s="572"/>
      <c r="URV41" s="572"/>
      <c r="URW41" s="572"/>
      <c r="URX41" s="572"/>
      <c r="URY41" s="572"/>
      <c r="URZ41" s="572"/>
      <c r="USA41" s="572"/>
      <c r="USB41" s="572"/>
      <c r="USC41" s="572"/>
      <c r="USD41" s="572"/>
      <c r="USE41" s="572"/>
      <c r="USF41" s="572"/>
      <c r="USG41" s="572"/>
      <c r="USH41" s="572"/>
      <c r="USI41" s="572"/>
      <c r="USJ41" s="572"/>
      <c r="USK41" s="572"/>
      <c r="USL41" s="572"/>
      <c r="USM41" s="572"/>
      <c r="USN41" s="572"/>
      <c r="USO41" s="572"/>
      <c r="USP41" s="572"/>
      <c r="USQ41" s="572"/>
      <c r="USR41" s="572"/>
      <c r="USS41" s="572"/>
      <c r="UST41" s="572"/>
      <c r="USU41" s="572"/>
      <c r="USV41" s="572"/>
      <c r="USW41" s="572"/>
      <c r="USX41" s="572"/>
      <c r="USY41" s="572"/>
      <c r="USZ41" s="572"/>
      <c r="UTA41" s="572"/>
      <c r="UTB41" s="572"/>
      <c r="UTC41" s="572"/>
      <c r="UTD41" s="572"/>
      <c r="UTE41" s="572"/>
      <c r="UTF41" s="572"/>
      <c r="UTG41" s="572"/>
      <c r="UTH41" s="572"/>
      <c r="UTI41" s="572"/>
      <c r="UTJ41" s="572"/>
      <c r="UTK41" s="572"/>
      <c r="UTL41" s="572"/>
      <c r="UTM41" s="572"/>
      <c r="UTN41" s="572"/>
      <c r="UTO41" s="572"/>
      <c r="UTP41" s="572"/>
      <c r="UTQ41" s="572"/>
      <c r="UTR41" s="572"/>
      <c r="UTS41" s="572"/>
      <c r="UTT41" s="572"/>
      <c r="UTU41" s="572"/>
      <c r="UTV41" s="572"/>
      <c r="UTW41" s="572"/>
      <c r="UTX41" s="572"/>
      <c r="UTY41" s="572"/>
      <c r="UTZ41" s="572"/>
      <c r="UUA41" s="572"/>
      <c r="UUB41" s="572"/>
      <c r="UUC41" s="572"/>
      <c r="UUD41" s="572"/>
      <c r="UUE41" s="572"/>
      <c r="UUF41" s="572"/>
      <c r="UUG41" s="572"/>
      <c r="UUH41" s="572"/>
      <c r="UUI41" s="572"/>
      <c r="UUJ41" s="572"/>
      <c r="UUK41" s="572"/>
      <c r="UUL41" s="572"/>
      <c r="UUM41" s="572"/>
      <c r="UUN41" s="572"/>
      <c r="UUO41" s="572"/>
      <c r="UUP41" s="572"/>
      <c r="UUQ41" s="572"/>
      <c r="UUR41" s="572"/>
      <c r="UUS41" s="572"/>
      <c r="UUT41" s="572"/>
      <c r="UUU41" s="572"/>
      <c r="UUV41" s="572"/>
      <c r="UUW41" s="572"/>
      <c r="UUX41" s="572"/>
      <c r="UUY41" s="572"/>
      <c r="UUZ41" s="572"/>
      <c r="UVA41" s="572"/>
      <c r="UVB41" s="572"/>
      <c r="UVC41" s="572"/>
      <c r="UVD41" s="572"/>
      <c r="UVE41" s="572"/>
      <c r="UVF41" s="572"/>
      <c r="UVG41" s="572"/>
      <c r="UVH41" s="572"/>
      <c r="UVI41" s="572"/>
      <c r="UVJ41" s="572"/>
      <c r="UVK41" s="572"/>
      <c r="UVL41" s="572"/>
      <c r="UVM41" s="572"/>
      <c r="UVN41" s="572"/>
      <c r="UVO41" s="572"/>
      <c r="UVP41" s="572"/>
      <c r="UVQ41" s="572"/>
      <c r="UVR41" s="572"/>
      <c r="UVS41" s="572"/>
      <c r="UVT41" s="572"/>
      <c r="UVU41" s="572"/>
      <c r="UVV41" s="572"/>
      <c r="UVW41" s="572"/>
      <c r="UVX41" s="572"/>
      <c r="UVY41" s="572"/>
      <c r="UVZ41" s="572"/>
      <c r="UWA41" s="572"/>
      <c r="UWB41" s="572"/>
      <c r="UWC41" s="572"/>
      <c r="UWD41" s="572"/>
      <c r="UWE41" s="572"/>
      <c r="UWF41" s="572"/>
      <c r="UWG41" s="572"/>
      <c r="UWH41" s="572"/>
      <c r="UWI41" s="572"/>
      <c r="UWJ41" s="572"/>
      <c r="UWK41" s="572"/>
      <c r="UWL41" s="572"/>
      <c r="UWM41" s="572"/>
      <c r="UWN41" s="572"/>
      <c r="UWO41" s="572"/>
      <c r="UWP41" s="572"/>
      <c r="UWQ41" s="572"/>
      <c r="UWR41" s="572"/>
      <c r="UWS41" s="572"/>
      <c r="UWT41" s="572"/>
      <c r="UWU41" s="572"/>
      <c r="UWV41" s="572"/>
      <c r="UWW41" s="572"/>
      <c r="UWX41" s="572"/>
      <c r="UWY41" s="572"/>
      <c r="UWZ41" s="572"/>
      <c r="UXA41" s="572"/>
      <c r="UXB41" s="572"/>
      <c r="UXC41" s="572"/>
      <c r="UXD41" s="572"/>
      <c r="UXE41" s="572"/>
      <c r="UXF41" s="572"/>
      <c r="UXG41" s="572"/>
      <c r="UXH41" s="572"/>
      <c r="UXI41" s="572"/>
      <c r="UXJ41" s="572"/>
      <c r="UXK41" s="572"/>
      <c r="UXL41" s="572"/>
      <c r="UXM41" s="572"/>
      <c r="UXN41" s="572"/>
      <c r="UXO41" s="572"/>
      <c r="UXP41" s="572"/>
      <c r="UXQ41" s="572"/>
      <c r="UXR41" s="572"/>
      <c r="UXS41" s="572"/>
      <c r="UXT41" s="572"/>
      <c r="UXU41" s="572"/>
      <c r="UXV41" s="572"/>
      <c r="UXW41" s="572"/>
      <c r="UXX41" s="572"/>
      <c r="UXY41" s="572"/>
      <c r="UXZ41" s="572"/>
      <c r="UYA41" s="572"/>
      <c r="UYB41" s="572"/>
      <c r="UYC41" s="572"/>
      <c r="UYD41" s="572"/>
      <c r="UYE41" s="572"/>
      <c r="UYF41" s="572"/>
      <c r="UYG41" s="572"/>
      <c r="UYH41" s="572"/>
      <c r="UYI41" s="572"/>
      <c r="UYJ41" s="572"/>
      <c r="UYK41" s="572"/>
      <c r="UYL41" s="572"/>
      <c r="UYM41" s="572"/>
      <c r="UYN41" s="572"/>
      <c r="UYO41" s="572"/>
      <c r="UYP41" s="572"/>
      <c r="UYQ41" s="572"/>
      <c r="UYR41" s="572"/>
      <c r="UYS41" s="572"/>
      <c r="UYT41" s="572"/>
      <c r="UYU41" s="572"/>
      <c r="UYV41" s="572"/>
      <c r="UYW41" s="572"/>
      <c r="UYX41" s="572"/>
      <c r="UYY41" s="572"/>
      <c r="UYZ41" s="572"/>
      <c r="UZA41" s="572"/>
      <c r="UZB41" s="572"/>
      <c r="UZC41" s="572"/>
      <c r="UZD41" s="572"/>
      <c r="UZE41" s="572"/>
      <c r="UZF41" s="572"/>
      <c r="UZG41" s="572"/>
      <c r="UZH41" s="572"/>
      <c r="UZI41" s="572"/>
      <c r="UZJ41" s="572"/>
      <c r="UZK41" s="572"/>
      <c r="UZL41" s="572"/>
      <c r="UZM41" s="572"/>
      <c r="UZN41" s="572"/>
      <c r="UZO41" s="572"/>
      <c r="UZP41" s="572"/>
      <c r="UZQ41" s="572"/>
      <c r="UZR41" s="572"/>
      <c r="UZS41" s="572"/>
      <c r="UZT41" s="572"/>
      <c r="UZU41" s="572"/>
      <c r="UZV41" s="572"/>
      <c r="UZW41" s="572"/>
      <c r="UZX41" s="572"/>
      <c r="UZY41" s="572"/>
      <c r="UZZ41" s="572"/>
      <c r="VAA41" s="572"/>
      <c r="VAB41" s="572"/>
      <c r="VAC41" s="572"/>
      <c r="VAD41" s="572"/>
      <c r="VAE41" s="572"/>
      <c r="VAF41" s="572"/>
      <c r="VAG41" s="572"/>
      <c r="VAH41" s="572"/>
      <c r="VAI41" s="572"/>
      <c r="VAJ41" s="572"/>
      <c r="VAK41" s="572"/>
      <c r="VAL41" s="572"/>
      <c r="VAM41" s="572"/>
      <c r="VAN41" s="572"/>
      <c r="VAO41" s="572"/>
      <c r="VAP41" s="572"/>
      <c r="VAQ41" s="572"/>
      <c r="VAR41" s="572"/>
      <c r="VAS41" s="572"/>
      <c r="VAT41" s="572"/>
      <c r="VAU41" s="572"/>
      <c r="VAV41" s="572"/>
      <c r="VAW41" s="572"/>
      <c r="VAX41" s="572"/>
      <c r="VAY41" s="572"/>
      <c r="VAZ41" s="572"/>
      <c r="VBA41" s="572"/>
      <c r="VBB41" s="572"/>
      <c r="VBC41" s="572"/>
      <c r="VBD41" s="572"/>
      <c r="VBE41" s="572"/>
      <c r="VBF41" s="572"/>
      <c r="VBG41" s="572"/>
      <c r="VBH41" s="572"/>
      <c r="VBI41" s="572"/>
      <c r="VBJ41" s="572"/>
      <c r="VBK41" s="572"/>
      <c r="VBL41" s="572"/>
      <c r="VBM41" s="572"/>
      <c r="VBN41" s="572"/>
      <c r="VBO41" s="572"/>
      <c r="VBP41" s="572"/>
      <c r="VBQ41" s="572"/>
      <c r="VBR41" s="572"/>
      <c r="VBS41" s="572"/>
      <c r="VBT41" s="572"/>
      <c r="VBU41" s="572"/>
      <c r="VBV41" s="572"/>
      <c r="VBW41" s="572"/>
      <c r="VBX41" s="572"/>
      <c r="VBY41" s="572"/>
      <c r="VBZ41" s="572"/>
      <c r="VCA41" s="572"/>
      <c r="VCB41" s="572"/>
      <c r="VCC41" s="572"/>
      <c r="VCD41" s="572"/>
      <c r="VCE41" s="572"/>
      <c r="VCF41" s="572"/>
      <c r="VCG41" s="572"/>
      <c r="VCH41" s="572"/>
      <c r="VCI41" s="572"/>
      <c r="VCJ41" s="572"/>
      <c r="VCK41" s="572"/>
      <c r="VCL41" s="572"/>
      <c r="VCM41" s="572"/>
      <c r="VCN41" s="572"/>
      <c r="VCO41" s="572"/>
      <c r="VCP41" s="572"/>
      <c r="VCQ41" s="572"/>
      <c r="VCR41" s="572"/>
      <c r="VCS41" s="572"/>
      <c r="VCT41" s="572"/>
      <c r="VCU41" s="572"/>
      <c r="VCV41" s="572"/>
      <c r="VCW41" s="572"/>
      <c r="VCX41" s="572"/>
      <c r="VCY41" s="572"/>
      <c r="VCZ41" s="572"/>
      <c r="VDA41" s="572"/>
      <c r="VDB41" s="572"/>
      <c r="VDC41" s="572"/>
      <c r="VDD41" s="572"/>
      <c r="VDE41" s="572"/>
      <c r="VDF41" s="572"/>
      <c r="VDG41" s="572"/>
      <c r="VDH41" s="572"/>
      <c r="VDI41" s="572"/>
      <c r="VDJ41" s="572"/>
      <c r="VDK41" s="572"/>
      <c r="VDL41" s="572"/>
      <c r="VDM41" s="572"/>
      <c r="VDN41" s="572"/>
      <c r="VDO41" s="572"/>
      <c r="VDP41" s="572"/>
      <c r="VDQ41" s="572"/>
      <c r="VDR41" s="572"/>
      <c r="VDS41" s="572"/>
      <c r="VDT41" s="572"/>
      <c r="VDU41" s="572"/>
      <c r="VDV41" s="572"/>
      <c r="VDW41" s="572"/>
      <c r="VDX41" s="572"/>
      <c r="VDY41" s="572"/>
      <c r="VDZ41" s="572"/>
      <c r="VEA41" s="572"/>
      <c r="VEB41" s="572"/>
      <c r="VEC41" s="572"/>
      <c r="VED41" s="572"/>
      <c r="VEE41" s="572"/>
      <c r="VEF41" s="572"/>
      <c r="VEG41" s="572"/>
      <c r="VEH41" s="572"/>
      <c r="VEI41" s="572"/>
      <c r="VEJ41" s="572"/>
      <c r="VEK41" s="572"/>
      <c r="VEL41" s="572"/>
      <c r="VEM41" s="572"/>
      <c r="VEN41" s="572"/>
      <c r="VEO41" s="572"/>
      <c r="VEP41" s="572"/>
      <c r="VEQ41" s="572"/>
      <c r="VER41" s="572"/>
      <c r="VES41" s="572"/>
      <c r="VET41" s="572"/>
      <c r="VEU41" s="572"/>
      <c r="VEV41" s="572"/>
      <c r="VEW41" s="572"/>
      <c r="VEX41" s="572"/>
      <c r="VEY41" s="572"/>
      <c r="VEZ41" s="572"/>
      <c r="VFA41" s="572"/>
      <c r="VFB41" s="572"/>
      <c r="VFC41" s="572"/>
      <c r="VFD41" s="572"/>
      <c r="VFE41" s="572"/>
      <c r="VFF41" s="572"/>
      <c r="VFG41" s="572"/>
      <c r="VFH41" s="572"/>
      <c r="VFI41" s="572"/>
      <c r="VFJ41" s="572"/>
      <c r="VFK41" s="572"/>
      <c r="VFL41" s="572"/>
      <c r="VFM41" s="572"/>
      <c r="VFN41" s="572"/>
      <c r="VFO41" s="572"/>
      <c r="VFP41" s="572"/>
      <c r="VFQ41" s="572"/>
      <c r="VFR41" s="572"/>
      <c r="VFS41" s="572"/>
      <c r="VFT41" s="572"/>
      <c r="VFU41" s="572"/>
      <c r="VFV41" s="572"/>
      <c r="VFW41" s="572"/>
      <c r="VFX41" s="572"/>
      <c r="VFY41" s="572"/>
      <c r="VFZ41" s="572"/>
      <c r="VGA41" s="572"/>
      <c r="VGB41" s="572"/>
      <c r="VGC41" s="572"/>
      <c r="VGD41" s="572"/>
      <c r="VGE41" s="572"/>
      <c r="VGF41" s="572"/>
      <c r="VGG41" s="572"/>
      <c r="VGH41" s="572"/>
      <c r="VGI41" s="572"/>
      <c r="VGJ41" s="572"/>
      <c r="VGK41" s="572"/>
      <c r="VGL41" s="572"/>
      <c r="VGM41" s="572"/>
      <c r="VGN41" s="572"/>
      <c r="VGO41" s="572"/>
      <c r="VGP41" s="572"/>
      <c r="VGQ41" s="572"/>
      <c r="VGR41" s="572"/>
      <c r="VGS41" s="572"/>
      <c r="VGT41" s="572"/>
      <c r="VGU41" s="572"/>
      <c r="VGV41" s="572"/>
      <c r="VGW41" s="572"/>
      <c r="VGX41" s="572"/>
      <c r="VGY41" s="572"/>
      <c r="VGZ41" s="572"/>
      <c r="VHA41" s="572"/>
      <c r="VHB41" s="572"/>
      <c r="VHC41" s="572"/>
      <c r="VHD41" s="572"/>
      <c r="VHE41" s="572"/>
      <c r="VHF41" s="572"/>
      <c r="VHG41" s="572"/>
      <c r="VHH41" s="572"/>
      <c r="VHI41" s="572"/>
      <c r="VHJ41" s="572"/>
      <c r="VHK41" s="572"/>
      <c r="VHL41" s="572"/>
      <c r="VHM41" s="572"/>
      <c r="VHN41" s="572"/>
      <c r="VHO41" s="572"/>
      <c r="VHP41" s="572"/>
      <c r="VHQ41" s="572"/>
      <c r="VHR41" s="572"/>
      <c r="VHS41" s="572"/>
      <c r="VHT41" s="572"/>
      <c r="VHU41" s="572"/>
      <c r="VHV41" s="572"/>
      <c r="VHW41" s="572"/>
      <c r="VHX41" s="572"/>
      <c r="VHY41" s="572"/>
      <c r="VHZ41" s="572"/>
      <c r="VIA41" s="572"/>
      <c r="VIB41" s="572"/>
      <c r="VIC41" s="572"/>
      <c r="VID41" s="572"/>
      <c r="VIE41" s="572"/>
      <c r="VIF41" s="572"/>
      <c r="VIG41" s="572"/>
      <c r="VIH41" s="572"/>
      <c r="VII41" s="572"/>
      <c r="VIJ41" s="572"/>
      <c r="VIK41" s="572"/>
      <c r="VIL41" s="572"/>
      <c r="VIM41" s="572"/>
      <c r="VIN41" s="572"/>
      <c r="VIO41" s="572"/>
      <c r="VIP41" s="572"/>
      <c r="VIQ41" s="572"/>
      <c r="VIR41" s="572"/>
      <c r="VIS41" s="572"/>
      <c r="VIT41" s="572"/>
      <c r="VIU41" s="572"/>
      <c r="VIV41" s="572"/>
      <c r="VIW41" s="572"/>
      <c r="VIX41" s="572"/>
      <c r="VIY41" s="572"/>
      <c r="VIZ41" s="572"/>
      <c r="VJA41" s="572"/>
      <c r="VJB41" s="572"/>
      <c r="VJC41" s="572"/>
      <c r="VJD41" s="572"/>
      <c r="VJE41" s="572"/>
      <c r="VJF41" s="572"/>
      <c r="VJG41" s="572"/>
      <c r="VJH41" s="572"/>
      <c r="VJI41" s="572"/>
      <c r="VJJ41" s="572"/>
      <c r="VJK41" s="572"/>
      <c r="VJL41" s="572"/>
      <c r="VJM41" s="572"/>
      <c r="VJN41" s="572"/>
      <c r="VJO41" s="572"/>
      <c r="VJP41" s="572"/>
      <c r="VJQ41" s="572"/>
      <c r="VJR41" s="572"/>
      <c r="VJS41" s="572"/>
      <c r="VJT41" s="572"/>
      <c r="VJU41" s="572"/>
      <c r="VJV41" s="572"/>
      <c r="VJW41" s="572"/>
      <c r="VJX41" s="572"/>
      <c r="VJY41" s="572"/>
      <c r="VJZ41" s="572"/>
      <c r="VKA41" s="572"/>
      <c r="VKB41" s="572"/>
      <c r="VKC41" s="572"/>
      <c r="VKD41" s="572"/>
      <c r="VKE41" s="572"/>
      <c r="VKF41" s="572"/>
      <c r="VKG41" s="572"/>
      <c r="VKH41" s="572"/>
      <c r="VKI41" s="572"/>
      <c r="VKJ41" s="572"/>
      <c r="VKK41" s="572"/>
      <c r="VKL41" s="572"/>
      <c r="VKM41" s="572"/>
      <c r="VKN41" s="572"/>
      <c r="VKO41" s="572"/>
      <c r="VKP41" s="572"/>
      <c r="VKQ41" s="572"/>
      <c r="VKR41" s="572"/>
      <c r="VKS41" s="572"/>
      <c r="VKT41" s="572"/>
      <c r="VKU41" s="572"/>
      <c r="VKV41" s="572"/>
      <c r="VKW41" s="572"/>
      <c r="VKX41" s="572"/>
      <c r="VKY41" s="572"/>
      <c r="VKZ41" s="572"/>
      <c r="VLA41" s="572"/>
      <c r="VLB41" s="572"/>
      <c r="VLC41" s="572"/>
      <c r="VLD41" s="572"/>
      <c r="VLE41" s="572"/>
      <c r="VLF41" s="572"/>
      <c r="VLG41" s="572"/>
      <c r="VLH41" s="572"/>
      <c r="VLI41" s="572"/>
      <c r="VLJ41" s="572"/>
      <c r="VLK41" s="572"/>
      <c r="VLL41" s="572"/>
      <c r="VLM41" s="572"/>
      <c r="VLN41" s="572"/>
      <c r="VLO41" s="572"/>
      <c r="VLP41" s="572"/>
      <c r="VLQ41" s="572"/>
      <c r="VLR41" s="572"/>
      <c r="VLS41" s="572"/>
      <c r="VLT41" s="572"/>
      <c r="VLU41" s="572"/>
      <c r="VLV41" s="572"/>
      <c r="VLW41" s="572"/>
      <c r="VLX41" s="572"/>
      <c r="VLY41" s="572"/>
      <c r="VLZ41" s="572"/>
      <c r="VMA41" s="572"/>
      <c r="VMB41" s="572"/>
      <c r="VMC41" s="572"/>
      <c r="VMD41" s="572"/>
      <c r="VME41" s="572"/>
      <c r="VMF41" s="572"/>
      <c r="VMG41" s="572"/>
      <c r="VMH41" s="572"/>
      <c r="VMI41" s="572"/>
      <c r="VMJ41" s="572"/>
      <c r="VMK41" s="572"/>
      <c r="VML41" s="572"/>
      <c r="VMM41" s="572"/>
      <c r="VMN41" s="572"/>
      <c r="VMO41" s="572"/>
      <c r="VMP41" s="572"/>
      <c r="VMQ41" s="572"/>
      <c r="VMR41" s="572"/>
      <c r="VMS41" s="572"/>
      <c r="VMT41" s="572"/>
      <c r="VMU41" s="572"/>
      <c r="VMV41" s="572"/>
      <c r="VMW41" s="572"/>
      <c r="VMX41" s="572"/>
      <c r="VMY41" s="572"/>
      <c r="VMZ41" s="572"/>
      <c r="VNA41" s="572"/>
      <c r="VNB41" s="572"/>
      <c r="VNC41" s="572"/>
      <c r="VND41" s="572"/>
      <c r="VNE41" s="572"/>
      <c r="VNF41" s="572"/>
      <c r="VNG41" s="572"/>
      <c r="VNH41" s="572"/>
      <c r="VNI41" s="572"/>
      <c r="VNJ41" s="572"/>
      <c r="VNK41" s="572"/>
      <c r="VNL41" s="572"/>
      <c r="VNM41" s="572"/>
      <c r="VNN41" s="572"/>
      <c r="VNO41" s="572"/>
      <c r="VNP41" s="572"/>
      <c r="VNQ41" s="572"/>
      <c r="VNR41" s="572"/>
      <c r="VNS41" s="572"/>
      <c r="VNT41" s="572"/>
      <c r="VNU41" s="572"/>
      <c r="VNV41" s="572"/>
      <c r="VNW41" s="572"/>
      <c r="VNX41" s="572"/>
      <c r="VNY41" s="572"/>
      <c r="VNZ41" s="572"/>
      <c r="VOA41" s="572"/>
      <c r="VOB41" s="572"/>
      <c r="VOC41" s="572"/>
      <c r="VOD41" s="572"/>
      <c r="VOE41" s="572"/>
      <c r="VOF41" s="572"/>
      <c r="VOG41" s="572"/>
      <c r="VOH41" s="572"/>
      <c r="VOI41" s="572"/>
      <c r="VOJ41" s="572"/>
      <c r="VOK41" s="572"/>
      <c r="VOL41" s="572"/>
      <c r="VOM41" s="572"/>
      <c r="VON41" s="572"/>
      <c r="VOO41" s="572"/>
      <c r="VOP41" s="572"/>
      <c r="VOQ41" s="572"/>
      <c r="VOR41" s="572"/>
      <c r="VOS41" s="572"/>
      <c r="VOT41" s="572"/>
      <c r="VOU41" s="572"/>
      <c r="VOV41" s="572"/>
      <c r="VOW41" s="572"/>
      <c r="VOX41" s="572"/>
      <c r="VOY41" s="572"/>
      <c r="VOZ41" s="572"/>
      <c r="VPA41" s="572"/>
      <c r="VPB41" s="572"/>
      <c r="VPC41" s="572"/>
      <c r="VPD41" s="572"/>
      <c r="VPE41" s="572"/>
      <c r="VPF41" s="572"/>
      <c r="VPG41" s="572"/>
      <c r="VPH41" s="572"/>
      <c r="VPI41" s="572"/>
      <c r="VPJ41" s="572"/>
      <c r="VPK41" s="572"/>
      <c r="VPL41" s="572"/>
      <c r="VPM41" s="572"/>
      <c r="VPN41" s="572"/>
      <c r="VPO41" s="572"/>
      <c r="VPP41" s="572"/>
      <c r="VPQ41" s="572"/>
      <c r="VPR41" s="572"/>
      <c r="VPS41" s="572"/>
      <c r="VPT41" s="572"/>
      <c r="VPU41" s="572"/>
      <c r="VPV41" s="572"/>
      <c r="VPW41" s="572"/>
      <c r="VPX41" s="572"/>
      <c r="VPY41" s="572"/>
      <c r="VPZ41" s="572"/>
      <c r="VQA41" s="572"/>
      <c r="VQB41" s="572"/>
      <c r="VQC41" s="572"/>
      <c r="VQD41" s="572"/>
      <c r="VQE41" s="572"/>
      <c r="VQF41" s="572"/>
      <c r="VQG41" s="572"/>
      <c r="VQH41" s="572"/>
      <c r="VQI41" s="572"/>
      <c r="VQJ41" s="572"/>
      <c r="VQK41" s="572"/>
      <c r="VQL41" s="572"/>
      <c r="VQM41" s="572"/>
      <c r="VQN41" s="572"/>
      <c r="VQO41" s="572"/>
      <c r="VQP41" s="572"/>
      <c r="VQQ41" s="572"/>
      <c r="VQR41" s="572"/>
      <c r="VQS41" s="572"/>
      <c r="VQT41" s="572"/>
      <c r="VQU41" s="572"/>
      <c r="VQV41" s="572"/>
      <c r="VQW41" s="572"/>
      <c r="VQX41" s="572"/>
      <c r="VQY41" s="572"/>
      <c r="VQZ41" s="572"/>
      <c r="VRA41" s="572"/>
      <c r="VRB41" s="572"/>
      <c r="VRC41" s="572"/>
      <c r="VRD41" s="572"/>
      <c r="VRE41" s="572"/>
      <c r="VRF41" s="572"/>
      <c r="VRG41" s="572"/>
      <c r="VRH41" s="572"/>
      <c r="VRI41" s="572"/>
      <c r="VRJ41" s="572"/>
      <c r="VRK41" s="572"/>
      <c r="VRL41" s="572"/>
      <c r="VRM41" s="572"/>
      <c r="VRN41" s="572"/>
      <c r="VRO41" s="572"/>
      <c r="VRP41" s="572"/>
      <c r="VRQ41" s="572"/>
      <c r="VRR41" s="572"/>
      <c r="VRS41" s="572"/>
      <c r="VRT41" s="572"/>
      <c r="VRU41" s="572"/>
      <c r="VRV41" s="572"/>
      <c r="VRW41" s="572"/>
      <c r="VRX41" s="572"/>
      <c r="VRY41" s="572"/>
      <c r="VRZ41" s="572"/>
      <c r="VSA41" s="572"/>
      <c r="VSB41" s="572"/>
      <c r="VSC41" s="572"/>
      <c r="VSD41" s="572"/>
      <c r="VSE41" s="572"/>
      <c r="VSF41" s="572"/>
      <c r="VSG41" s="572"/>
      <c r="VSH41" s="572"/>
      <c r="VSI41" s="572"/>
      <c r="VSJ41" s="572"/>
      <c r="VSK41" s="572"/>
      <c r="VSL41" s="572"/>
      <c r="VSM41" s="572"/>
      <c r="VSN41" s="572"/>
      <c r="VSO41" s="572"/>
      <c r="VSP41" s="572"/>
      <c r="VSQ41" s="572"/>
      <c r="VSR41" s="572"/>
      <c r="VSS41" s="572"/>
      <c r="VST41" s="572"/>
      <c r="VSU41" s="572"/>
      <c r="VSV41" s="572"/>
      <c r="VSW41" s="572"/>
      <c r="VSX41" s="572"/>
      <c r="VSY41" s="572"/>
      <c r="VSZ41" s="572"/>
      <c r="VTA41" s="572"/>
      <c r="VTB41" s="572"/>
      <c r="VTC41" s="572"/>
      <c r="VTD41" s="572"/>
      <c r="VTE41" s="572"/>
      <c r="VTF41" s="572"/>
      <c r="VTG41" s="572"/>
      <c r="VTH41" s="572"/>
      <c r="VTI41" s="572"/>
      <c r="VTJ41" s="572"/>
      <c r="VTK41" s="572"/>
      <c r="VTL41" s="572"/>
      <c r="VTM41" s="572"/>
      <c r="VTN41" s="572"/>
      <c r="VTO41" s="572"/>
      <c r="VTP41" s="572"/>
      <c r="VTQ41" s="572"/>
      <c r="VTR41" s="572"/>
      <c r="VTS41" s="572"/>
      <c r="VTT41" s="572"/>
      <c r="VTU41" s="572"/>
      <c r="VTV41" s="572"/>
      <c r="VTW41" s="572"/>
      <c r="VTX41" s="572"/>
      <c r="VTY41" s="572"/>
      <c r="VTZ41" s="572"/>
      <c r="VUA41" s="572"/>
      <c r="VUB41" s="572"/>
      <c r="VUC41" s="572"/>
      <c r="VUD41" s="572"/>
      <c r="VUE41" s="572"/>
      <c r="VUF41" s="572"/>
      <c r="VUG41" s="572"/>
      <c r="VUH41" s="572"/>
      <c r="VUI41" s="572"/>
      <c r="VUJ41" s="572"/>
      <c r="VUK41" s="572"/>
      <c r="VUL41" s="572"/>
      <c r="VUM41" s="572"/>
      <c r="VUN41" s="572"/>
      <c r="VUO41" s="572"/>
      <c r="VUP41" s="572"/>
      <c r="VUQ41" s="572"/>
      <c r="VUR41" s="572"/>
      <c r="VUS41" s="572"/>
      <c r="VUT41" s="572"/>
      <c r="VUU41" s="572"/>
      <c r="VUV41" s="572"/>
      <c r="VUW41" s="572"/>
      <c r="VUX41" s="572"/>
      <c r="VUY41" s="572"/>
      <c r="VUZ41" s="572"/>
      <c r="VVA41" s="572"/>
      <c r="VVB41" s="572"/>
      <c r="VVC41" s="572"/>
      <c r="VVD41" s="572"/>
      <c r="VVE41" s="572"/>
      <c r="VVF41" s="572"/>
      <c r="VVG41" s="572"/>
      <c r="VVH41" s="572"/>
      <c r="VVI41" s="572"/>
      <c r="VVJ41" s="572"/>
      <c r="VVK41" s="572"/>
      <c r="VVL41" s="572"/>
      <c r="VVM41" s="572"/>
      <c r="VVN41" s="572"/>
      <c r="VVO41" s="572"/>
      <c r="VVP41" s="572"/>
      <c r="VVQ41" s="572"/>
      <c r="VVR41" s="572"/>
      <c r="VVS41" s="572"/>
      <c r="VVT41" s="572"/>
      <c r="VVU41" s="572"/>
      <c r="VVV41" s="572"/>
      <c r="VVW41" s="572"/>
      <c r="VVX41" s="572"/>
      <c r="VVY41" s="572"/>
      <c r="VVZ41" s="572"/>
      <c r="VWA41" s="572"/>
      <c r="VWB41" s="572"/>
      <c r="VWC41" s="572"/>
      <c r="VWD41" s="572"/>
      <c r="VWE41" s="572"/>
      <c r="VWF41" s="572"/>
      <c r="VWG41" s="572"/>
      <c r="VWH41" s="572"/>
      <c r="VWI41" s="572"/>
      <c r="VWJ41" s="572"/>
      <c r="VWK41" s="572"/>
      <c r="VWL41" s="572"/>
      <c r="VWM41" s="572"/>
      <c r="VWN41" s="572"/>
      <c r="VWO41" s="572"/>
      <c r="VWP41" s="572"/>
      <c r="VWQ41" s="572"/>
      <c r="VWR41" s="572"/>
      <c r="VWS41" s="572"/>
      <c r="VWT41" s="572"/>
      <c r="VWU41" s="572"/>
      <c r="VWV41" s="572"/>
      <c r="VWW41" s="572"/>
      <c r="VWX41" s="572"/>
      <c r="VWY41" s="572"/>
      <c r="VWZ41" s="572"/>
      <c r="VXA41" s="572"/>
      <c r="VXB41" s="572"/>
      <c r="VXC41" s="572"/>
      <c r="VXD41" s="572"/>
      <c r="VXE41" s="572"/>
      <c r="VXF41" s="572"/>
      <c r="VXG41" s="572"/>
      <c r="VXH41" s="572"/>
      <c r="VXI41" s="572"/>
      <c r="VXJ41" s="572"/>
      <c r="VXK41" s="572"/>
      <c r="VXL41" s="572"/>
      <c r="VXM41" s="572"/>
      <c r="VXN41" s="572"/>
      <c r="VXO41" s="572"/>
      <c r="VXP41" s="572"/>
      <c r="VXQ41" s="572"/>
      <c r="VXR41" s="572"/>
      <c r="VXS41" s="572"/>
      <c r="VXT41" s="572"/>
      <c r="VXU41" s="572"/>
      <c r="VXV41" s="572"/>
      <c r="VXW41" s="572"/>
      <c r="VXX41" s="572"/>
      <c r="VXY41" s="572"/>
      <c r="VXZ41" s="572"/>
      <c r="VYA41" s="572"/>
      <c r="VYB41" s="572"/>
      <c r="VYC41" s="572"/>
      <c r="VYD41" s="572"/>
      <c r="VYE41" s="572"/>
      <c r="VYF41" s="572"/>
      <c r="VYG41" s="572"/>
      <c r="VYH41" s="572"/>
      <c r="VYI41" s="572"/>
      <c r="VYJ41" s="572"/>
      <c r="VYK41" s="572"/>
      <c r="VYL41" s="572"/>
      <c r="VYM41" s="572"/>
      <c r="VYN41" s="572"/>
      <c r="VYO41" s="572"/>
      <c r="VYP41" s="572"/>
      <c r="VYQ41" s="572"/>
      <c r="VYR41" s="572"/>
      <c r="VYS41" s="572"/>
      <c r="VYT41" s="572"/>
      <c r="VYU41" s="572"/>
      <c r="VYV41" s="572"/>
      <c r="VYW41" s="572"/>
      <c r="VYX41" s="572"/>
      <c r="VYY41" s="572"/>
      <c r="VYZ41" s="572"/>
      <c r="VZA41" s="572"/>
      <c r="VZB41" s="572"/>
      <c r="VZC41" s="572"/>
      <c r="VZD41" s="572"/>
      <c r="VZE41" s="572"/>
      <c r="VZF41" s="572"/>
      <c r="VZG41" s="572"/>
      <c r="VZH41" s="572"/>
      <c r="VZI41" s="572"/>
      <c r="VZJ41" s="572"/>
      <c r="VZK41" s="572"/>
      <c r="VZL41" s="572"/>
      <c r="VZM41" s="572"/>
      <c r="VZN41" s="572"/>
      <c r="VZO41" s="572"/>
      <c r="VZP41" s="572"/>
      <c r="VZQ41" s="572"/>
      <c r="VZR41" s="572"/>
      <c r="VZS41" s="572"/>
      <c r="VZT41" s="572"/>
      <c r="VZU41" s="572"/>
      <c r="VZV41" s="572"/>
      <c r="VZW41" s="572"/>
      <c r="VZX41" s="572"/>
      <c r="VZY41" s="572"/>
      <c r="VZZ41" s="572"/>
      <c r="WAA41" s="572"/>
      <c r="WAB41" s="572"/>
      <c r="WAC41" s="572"/>
      <c r="WAD41" s="572"/>
      <c r="WAE41" s="572"/>
      <c r="WAF41" s="572"/>
      <c r="WAG41" s="572"/>
      <c r="WAH41" s="572"/>
      <c r="WAI41" s="572"/>
      <c r="WAJ41" s="572"/>
      <c r="WAK41" s="572"/>
      <c r="WAL41" s="572"/>
      <c r="WAM41" s="572"/>
      <c r="WAN41" s="572"/>
      <c r="WAO41" s="572"/>
      <c r="WAP41" s="572"/>
      <c r="WAQ41" s="572"/>
      <c r="WAR41" s="572"/>
      <c r="WAS41" s="572"/>
      <c r="WAT41" s="572"/>
      <c r="WAU41" s="572"/>
      <c r="WAV41" s="572"/>
      <c r="WAW41" s="572"/>
      <c r="WAX41" s="572"/>
      <c r="WAY41" s="572"/>
      <c r="WAZ41" s="572"/>
      <c r="WBA41" s="572"/>
      <c r="WBB41" s="572"/>
      <c r="WBC41" s="572"/>
      <c r="WBD41" s="572"/>
      <c r="WBE41" s="572"/>
      <c r="WBF41" s="572"/>
      <c r="WBG41" s="572"/>
      <c r="WBH41" s="572"/>
      <c r="WBI41" s="572"/>
      <c r="WBJ41" s="572"/>
      <c r="WBK41" s="572"/>
      <c r="WBL41" s="572"/>
      <c r="WBM41" s="572"/>
      <c r="WBN41" s="572"/>
      <c r="WBO41" s="572"/>
      <c r="WBP41" s="572"/>
      <c r="WBQ41" s="572"/>
      <c r="WBR41" s="572"/>
      <c r="WBS41" s="572"/>
      <c r="WBT41" s="572"/>
      <c r="WBU41" s="572"/>
      <c r="WBV41" s="572"/>
      <c r="WBW41" s="572"/>
      <c r="WBX41" s="572"/>
      <c r="WBY41" s="572"/>
      <c r="WBZ41" s="572"/>
      <c r="WCA41" s="572"/>
      <c r="WCB41" s="572"/>
      <c r="WCC41" s="572"/>
      <c r="WCD41" s="572"/>
      <c r="WCE41" s="572"/>
      <c r="WCF41" s="572"/>
      <c r="WCG41" s="572"/>
      <c r="WCH41" s="572"/>
      <c r="WCI41" s="572"/>
      <c r="WCJ41" s="572"/>
      <c r="WCK41" s="572"/>
      <c r="WCL41" s="572"/>
      <c r="WCM41" s="572"/>
      <c r="WCN41" s="572"/>
      <c r="WCO41" s="572"/>
      <c r="WCP41" s="572"/>
      <c r="WCQ41" s="572"/>
      <c r="WCR41" s="572"/>
      <c r="WCS41" s="572"/>
      <c r="WCT41" s="572"/>
      <c r="WCU41" s="572"/>
      <c r="WCV41" s="572"/>
      <c r="WCW41" s="572"/>
      <c r="WCX41" s="572"/>
      <c r="WCY41" s="572"/>
      <c r="WCZ41" s="572"/>
      <c r="WDA41" s="572"/>
      <c r="WDB41" s="572"/>
      <c r="WDC41" s="572"/>
      <c r="WDD41" s="572"/>
      <c r="WDE41" s="572"/>
      <c r="WDF41" s="572"/>
      <c r="WDG41" s="572"/>
      <c r="WDH41" s="572"/>
      <c r="WDI41" s="572"/>
      <c r="WDJ41" s="572"/>
      <c r="WDK41" s="572"/>
      <c r="WDL41" s="572"/>
      <c r="WDM41" s="572"/>
      <c r="WDN41" s="572"/>
      <c r="WDO41" s="572"/>
      <c r="WDP41" s="572"/>
      <c r="WDQ41" s="572"/>
      <c r="WDR41" s="572"/>
      <c r="WDS41" s="572"/>
      <c r="WDT41" s="572"/>
      <c r="WDU41" s="572"/>
      <c r="WDV41" s="572"/>
      <c r="WDW41" s="572"/>
      <c r="WDX41" s="572"/>
      <c r="WDY41" s="572"/>
      <c r="WDZ41" s="572"/>
      <c r="WEA41" s="572"/>
      <c r="WEB41" s="572"/>
      <c r="WEC41" s="572"/>
      <c r="WED41" s="572"/>
      <c r="WEE41" s="572"/>
      <c r="WEF41" s="572"/>
      <c r="WEG41" s="572"/>
      <c r="WEH41" s="572"/>
      <c r="WEI41" s="572"/>
      <c r="WEJ41" s="572"/>
      <c r="WEK41" s="572"/>
      <c r="WEL41" s="572"/>
      <c r="WEM41" s="572"/>
      <c r="WEN41" s="572"/>
      <c r="WEO41" s="572"/>
      <c r="WEP41" s="572"/>
      <c r="WEQ41" s="572"/>
      <c r="WER41" s="572"/>
      <c r="WES41" s="572"/>
      <c r="WET41" s="572"/>
      <c r="WEU41" s="572"/>
      <c r="WEV41" s="572"/>
      <c r="WEW41" s="572"/>
      <c r="WEX41" s="572"/>
      <c r="WEY41" s="572"/>
      <c r="WEZ41" s="572"/>
      <c r="WFA41" s="572"/>
      <c r="WFB41" s="572"/>
      <c r="WFC41" s="572"/>
      <c r="WFD41" s="572"/>
      <c r="WFE41" s="572"/>
      <c r="WFF41" s="572"/>
      <c r="WFG41" s="572"/>
      <c r="WFH41" s="572"/>
      <c r="WFI41" s="572"/>
      <c r="WFJ41" s="572"/>
      <c r="WFK41" s="572"/>
      <c r="WFL41" s="572"/>
      <c r="WFM41" s="572"/>
      <c r="WFN41" s="572"/>
      <c r="WFO41" s="572"/>
      <c r="WFP41" s="572"/>
      <c r="WFQ41" s="572"/>
      <c r="WFR41" s="572"/>
      <c r="WFS41" s="572"/>
      <c r="WFT41" s="572"/>
      <c r="WFU41" s="572"/>
      <c r="WFV41" s="572"/>
      <c r="WFW41" s="572"/>
      <c r="WFX41" s="572"/>
      <c r="WFY41" s="572"/>
      <c r="WFZ41" s="572"/>
      <c r="WGA41" s="572"/>
      <c r="WGB41" s="572"/>
      <c r="WGC41" s="572"/>
      <c r="WGD41" s="572"/>
      <c r="WGE41" s="572"/>
      <c r="WGF41" s="572"/>
      <c r="WGG41" s="572"/>
      <c r="WGH41" s="572"/>
      <c r="WGI41" s="572"/>
      <c r="WGJ41" s="572"/>
      <c r="WGK41" s="572"/>
      <c r="WGL41" s="572"/>
      <c r="WGM41" s="572"/>
      <c r="WGN41" s="572"/>
      <c r="WGO41" s="572"/>
      <c r="WGP41" s="572"/>
      <c r="WGQ41" s="572"/>
      <c r="WGR41" s="572"/>
      <c r="WGS41" s="572"/>
      <c r="WGT41" s="572"/>
      <c r="WGU41" s="572"/>
      <c r="WGV41" s="572"/>
      <c r="WGW41" s="572"/>
      <c r="WGX41" s="572"/>
      <c r="WGY41" s="572"/>
      <c r="WGZ41" s="572"/>
      <c r="WHA41" s="572"/>
      <c r="WHB41" s="572"/>
      <c r="WHC41" s="572"/>
      <c r="WHD41" s="572"/>
      <c r="WHE41" s="572"/>
      <c r="WHF41" s="572"/>
      <c r="WHG41" s="572"/>
      <c r="WHH41" s="572"/>
      <c r="WHI41" s="572"/>
      <c r="WHJ41" s="572"/>
      <c r="WHK41" s="572"/>
      <c r="WHL41" s="572"/>
      <c r="WHM41" s="572"/>
      <c r="WHN41" s="572"/>
      <c r="WHO41" s="572"/>
      <c r="WHP41" s="572"/>
      <c r="WHQ41" s="572"/>
      <c r="WHR41" s="572"/>
      <c r="WHS41" s="572"/>
      <c r="WHT41" s="572"/>
      <c r="WHU41" s="572"/>
      <c r="WHV41" s="572"/>
      <c r="WHW41" s="572"/>
      <c r="WHX41" s="572"/>
      <c r="WHY41" s="572"/>
      <c r="WHZ41" s="572"/>
      <c r="WIA41" s="572"/>
      <c r="WIB41" s="572"/>
      <c r="WIC41" s="572"/>
      <c r="WID41" s="572"/>
      <c r="WIE41" s="572"/>
      <c r="WIF41" s="572"/>
      <c r="WIG41" s="572"/>
      <c r="WIH41" s="572"/>
      <c r="WII41" s="572"/>
      <c r="WIJ41" s="572"/>
      <c r="WIK41" s="572"/>
      <c r="WIL41" s="572"/>
      <c r="WIM41" s="572"/>
      <c r="WIN41" s="572"/>
      <c r="WIO41" s="572"/>
      <c r="WIP41" s="572"/>
      <c r="WIQ41" s="572"/>
      <c r="WIR41" s="572"/>
      <c r="WIS41" s="572"/>
      <c r="WIT41" s="572"/>
      <c r="WIU41" s="572"/>
      <c r="WIV41" s="572"/>
      <c r="WIW41" s="572"/>
      <c r="WIX41" s="572"/>
      <c r="WIY41" s="572"/>
      <c r="WIZ41" s="572"/>
      <c r="WJA41" s="572"/>
      <c r="WJB41" s="572"/>
      <c r="WJC41" s="572"/>
      <c r="WJD41" s="572"/>
      <c r="WJE41" s="572"/>
      <c r="WJF41" s="572"/>
      <c r="WJG41" s="572"/>
      <c r="WJH41" s="572"/>
      <c r="WJI41" s="572"/>
      <c r="WJJ41" s="572"/>
      <c r="WJK41" s="572"/>
      <c r="WJL41" s="572"/>
      <c r="WJM41" s="572"/>
      <c r="WJN41" s="572"/>
      <c r="WJO41" s="572"/>
      <c r="WJP41" s="572"/>
      <c r="WJQ41" s="572"/>
      <c r="WJR41" s="572"/>
      <c r="WJS41" s="572"/>
      <c r="WJT41" s="572"/>
      <c r="WJU41" s="572"/>
      <c r="WJV41" s="572"/>
      <c r="WJW41" s="572"/>
      <c r="WJX41" s="572"/>
      <c r="WJY41" s="572"/>
      <c r="WJZ41" s="572"/>
      <c r="WKA41" s="572"/>
      <c r="WKB41" s="572"/>
      <c r="WKC41" s="572"/>
      <c r="WKD41" s="572"/>
      <c r="WKE41" s="572"/>
      <c r="WKF41" s="572"/>
      <c r="WKG41" s="572"/>
      <c r="WKH41" s="572"/>
      <c r="WKI41" s="572"/>
      <c r="WKJ41" s="572"/>
      <c r="WKK41" s="572"/>
      <c r="WKL41" s="572"/>
      <c r="WKM41" s="572"/>
      <c r="WKN41" s="572"/>
      <c r="WKO41" s="572"/>
      <c r="WKP41" s="572"/>
      <c r="WKQ41" s="572"/>
      <c r="WKR41" s="572"/>
      <c r="WKS41" s="572"/>
      <c r="WKT41" s="572"/>
      <c r="WKU41" s="572"/>
      <c r="WKV41" s="572"/>
      <c r="WKW41" s="572"/>
      <c r="WKX41" s="572"/>
      <c r="WKY41" s="572"/>
      <c r="WKZ41" s="572"/>
      <c r="WLA41" s="572"/>
      <c r="WLB41" s="572"/>
      <c r="WLC41" s="572"/>
      <c r="WLD41" s="572"/>
      <c r="WLE41" s="572"/>
      <c r="WLF41" s="572"/>
      <c r="WLG41" s="572"/>
      <c r="WLH41" s="572"/>
      <c r="WLI41" s="572"/>
      <c r="WLJ41" s="572"/>
      <c r="WLK41" s="572"/>
      <c r="WLL41" s="572"/>
      <c r="WLM41" s="572"/>
      <c r="WLN41" s="572"/>
      <c r="WLO41" s="572"/>
      <c r="WLP41" s="572"/>
      <c r="WLQ41" s="572"/>
      <c r="WLR41" s="572"/>
      <c r="WLS41" s="572"/>
      <c r="WLT41" s="572"/>
      <c r="WLU41" s="572"/>
      <c r="WLV41" s="572"/>
      <c r="WLW41" s="572"/>
      <c r="WLX41" s="572"/>
      <c r="WLY41" s="572"/>
      <c r="WLZ41" s="572"/>
      <c r="WMA41" s="572"/>
      <c r="WMB41" s="572"/>
      <c r="WMC41" s="572"/>
      <c r="WMD41" s="572"/>
      <c r="WME41" s="572"/>
      <c r="WMF41" s="572"/>
      <c r="WMG41" s="572"/>
      <c r="WMH41" s="572"/>
      <c r="WMI41" s="572"/>
      <c r="WMJ41" s="572"/>
      <c r="WMK41" s="572"/>
      <c r="WML41" s="572"/>
      <c r="WMM41" s="572"/>
      <c r="WMN41" s="572"/>
      <c r="WMO41" s="572"/>
      <c r="WMP41" s="572"/>
      <c r="WMQ41" s="572"/>
      <c r="WMR41" s="572"/>
      <c r="WMS41" s="572"/>
      <c r="WMT41" s="572"/>
      <c r="WMU41" s="572"/>
      <c r="WMV41" s="572"/>
      <c r="WMW41" s="572"/>
      <c r="WMX41" s="572"/>
      <c r="WMY41" s="572"/>
      <c r="WMZ41" s="572"/>
      <c r="WNA41" s="572"/>
      <c r="WNB41" s="572"/>
      <c r="WNC41" s="572"/>
      <c r="WND41" s="572"/>
      <c r="WNE41" s="572"/>
      <c r="WNF41" s="572"/>
      <c r="WNG41" s="572"/>
      <c r="WNH41" s="572"/>
      <c r="WNI41" s="572"/>
      <c r="WNJ41" s="572"/>
      <c r="WNK41" s="572"/>
      <c r="WNL41" s="572"/>
      <c r="WNM41" s="572"/>
      <c r="WNN41" s="572"/>
      <c r="WNO41" s="572"/>
      <c r="WNP41" s="572"/>
      <c r="WNQ41" s="572"/>
      <c r="WNR41" s="572"/>
      <c r="WNS41" s="572"/>
      <c r="WNT41" s="572"/>
      <c r="WNU41" s="572"/>
      <c r="WNV41" s="572"/>
      <c r="WNW41" s="572"/>
      <c r="WNX41" s="572"/>
      <c r="WNY41" s="572"/>
      <c r="WNZ41" s="572"/>
      <c r="WOA41" s="572"/>
      <c r="WOB41" s="572"/>
      <c r="WOC41" s="572"/>
      <c r="WOD41" s="572"/>
      <c r="WOE41" s="572"/>
      <c r="WOF41" s="572"/>
      <c r="WOG41" s="572"/>
      <c r="WOH41" s="572"/>
      <c r="WOI41" s="572"/>
      <c r="WOJ41" s="572"/>
      <c r="WOK41" s="572"/>
      <c r="WOL41" s="572"/>
      <c r="WOM41" s="572"/>
      <c r="WON41" s="572"/>
      <c r="WOO41" s="572"/>
      <c r="WOP41" s="572"/>
      <c r="WOQ41" s="572"/>
      <c r="WOR41" s="572"/>
      <c r="WOS41" s="572"/>
      <c r="WOT41" s="572"/>
      <c r="WOU41" s="572"/>
      <c r="WOV41" s="572"/>
      <c r="WOW41" s="572"/>
      <c r="WOX41" s="572"/>
      <c r="WOY41" s="572"/>
      <c r="WOZ41" s="572"/>
      <c r="WPA41" s="572"/>
      <c r="WPB41" s="572"/>
      <c r="WPC41" s="572"/>
      <c r="WPD41" s="572"/>
      <c r="WPE41" s="572"/>
      <c r="WPF41" s="572"/>
      <c r="WPG41" s="572"/>
      <c r="WPH41" s="572"/>
      <c r="WPI41" s="572"/>
      <c r="WPJ41" s="572"/>
      <c r="WPK41" s="572"/>
      <c r="WPL41" s="572"/>
      <c r="WPM41" s="572"/>
      <c r="WPN41" s="572"/>
      <c r="WPO41" s="572"/>
      <c r="WPP41" s="572"/>
      <c r="WPQ41" s="572"/>
      <c r="WPR41" s="572"/>
      <c r="WPS41" s="572"/>
      <c r="WPT41" s="572"/>
      <c r="WPU41" s="572"/>
      <c r="WPV41" s="572"/>
      <c r="WPW41" s="572"/>
      <c r="WPX41" s="572"/>
      <c r="WPY41" s="572"/>
      <c r="WPZ41" s="572"/>
      <c r="WQA41" s="572"/>
      <c r="WQB41" s="572"/>
      <c r="WQC41" s="572"/>
      <c r="WQD41" s="572"/>
      <c r="WQE41" s="572"/>
      <c r="WQF41" s="572"/>
      <c r="WQG41" s="572"/>
      <c r="WQH41" s="572"/>
      <c r="WQI41" s="572"/>
      <c r="WQJ41" s="572"/>
      <c r="WQK41" s="572"/>
      <c r="WQL41" s="572"/>
      <c r="WQM41" s="572"/>
      <c r="WQN41" s="572"/>
      <c r="WQO41" s="572"/>
      <c r="WQP41" s="572"/>
      <c r="WQQ41" s="572"/>
      <c r="WQR41" s="572"/>
      <c r="WQS41" s="572"/>
      <c r="WQT41" s="572"/>
      <c r="WQU41" s="572"/>
      <c r="WQV41" s="572"/>
      <c r="WQW41" s="572"/>
      <c r="WQX41" s="572"/>
      <c r="WQY41" s="572"/>
      <c r="WQZ41" s="572"/>
      <c r="WRA41" s="572"/>
      <c r="WRB41" s="572"/>
      <c r="WRC41" s="572"/>
      <c r="WRD41" s="572"/>
      <c r="WRE41" s="572"/>
      <c r="WRF41" s="572"/>
      <c r="WRG41" s="572"/>
      <c r="WRH41" s="572"/>
      <c r="WRI41" s="572"/>
      <c r="WRJ41" s="572"/>
      <c r="WRK41" s="572"/>
      <c r="WRL41" s="572"/>
      <c r="WRM41" s="572"/>
      <c r="WRN41" s="572"/>
      <c r="WRO41" s="572"/>
      <c r="WRP41" s="572"/>
      <c r="WRQ41" s="572"/>
      <c r="WRR41" s="572"/>
      <c r="WRS41" s="572"/>
      <c r="WRT41" s="572"/>
      <c r="WRU41" s="572"/>
      <c r="WRV41" s="572"/>
      <c r="WRW41" s="572"/>
      <c r="WRX41" s="572"/>
      <c r="WRY41" s="572"/>
      <c r="WRZ41" s="572"/>
      <c r="WSA41" s="572"/>
      <c r="WSB41" s="572"/>
      <c r="WSC41" s="572"/>
      <c r="WSD41" s="572"/>
      <c r="WSE41" s="572"/>
      <c r="WSF41" s="572"/>
      <c r="WSG41" s="572"/>
      <c r="WSH41" s="572"/>
      <c r="WSI41" s="572"/>
      <c r="WSJ41" s="572"/>
      <c r="WSK41" s="572"/>
      <c r="WSL41" s="572"/>
      <c r="WSM41" s="572"/>
      <c r="WSN41" s="572"/>
      <c r="WSO41" s="572"/>
      <c r="WSP41" s="572"/>
      <c r="WSQ41" s="572"/>
      <c r="WSR41" s="572"/>
      <c r="WSS41" s="572"/>
      <c r="WST41" s="572"/>
      <c r="WSU41" s="572"/>
      <c r="WSV41" s="572"/>
      <c r="WSW41" s="572"/>
      <c r="WSX41" s="572"/>
      <c r="WSY41" s="572"/>
      <c r="WSZ41" s="572"/>
      <c r="WTA41" s="572"/>
      <c r="WTB41" s="572"/>
      <c r="WTC41" s="572"/>
      <c r="WTD41" s="572"/>
      <c r="WTE41" s="572"/>
      <c r="WTF41" s="572"/>
      <c r="WTG41" s="572"/>
      <c r="WTH41" s="572"/>
      <c r="WTI41" s="572"/>
      <c r="WTJ41" s="572"/>
      <c r="WTK41" s="572"/>
      <c r="WTL41" s="572"/>
      <c r="WTM41" s="572"/>
      <c r="WTN41" s="572"/>
      <c r="WTO41" s="572"/>
      <c r="WTP41" s="572"/>
      <c r="WTQ41" s="572"/>
      <c r="WTR41" s="572"/>
      <c r="WTS41" s="572"/>
      <c r="WTT41" s="572"/>
      <c r="WTU41" s="572"/>
      <c r="WTV41" s="572"/>
      <c r="WTW41" s="572"/>
      <c r="WTX41" s="572"/>
      <c r="WTY41" s="572"/>
      <c r="WTZ41" s="572"/>
      <c r="WUA41" s="572"/>
      <c r="WUB41" s="572"/>
      <c r="WUC41" s="572"/>
      <c r="WUD41" s="572"/>
      <c r="WUE41" s="572"/>
      <c r="WUF41" s="572"/>
      <c r="WUG41" s="572"/>
      <c r="WUH41" s="572"/>
      <c r="WUI41" s="572"/>
      <c r="WUJ41" s="572"/>
      <c r="WUK41" s="572"/>
      <c r="WUL41" s="572"/>
      <c r="WUM41" s="572"/>
      <c r="WUN41" s="572"/>
      <c r="WUO41" s="572"/>
      <c r="WUP41" s="572"/>
      <c r="WUQ41" s="572"/>
      <c r="WUR41" s="572"/>
      <c r="WUS41" s="572"/>
      <c r="WUT41" s="572"/>
      <c r="WUU41" s="572"/>
      <c r="WUV41" s="572"/>
      <c r="WUW41" s="572"/>
      <c r="WUX41" s="572"/>
      <c r="WUY41" s="572"/>
      <c r="WUZ41" s="572"/>
      <c r="WVA41" s="572"/>
      <c r="WVB41" s="572"/>
      <c r="WVC41" s="572"/>
      <c r="WVD41" s="572"/>
      <c r="WVE41" s="572"/>
      <c r="WVF41" s="572"/>
      <c r="WVG41" s="572"/>
      <c r="WVH41" s="572"/>
      <c r="WVI41" s="572"/>
      <c r="WVJ41" s="572"/>
      <c r="WVK41" s="572"/>
      <c r="WVL41" s="572"/>
      <c r="WVM41" s="572"/>
      <c r="WVN41" s="572"/>
      <c r="WVO41" s="572"/>
      <c r="WVP41" s="572"/>
      <c r="WVQ41" s="572"/>
      <c r="WVR41" s="572"/>
      <c r="WVS41" s="572"/>
      <c r="WVT41" s="572"/>
      <c r="WVU41" s="572"/>
      <c r="WVV41" s="572"/>
      <c r="WVW41" s="572"/>
      <c r="WVX41" s="572"/>
      <c r="WVY41" s="572"/>
      <c r="WVZ41" s="572"/>
      <c r="WWA41" s="572"/>
      <c r="WWB41" s="572"/>
      <c r="WWC41" s="572"/>
      <c r="WWD41" s="572"/>
      <c r="WWE41" s="572"/>
      <c r="WWF41" s="572"/>
      <c r="WWG41" s="572"/>
      <c r="WWH41" s="572"/>
      <c r="WWI41" s="572"/>
      <c r="WWJ41" s="572"/>
      <c r="WWK41" s="572"/>
      <c r="WWL41" s="572"/>
      <c r="WWM41" s="572"/>
      <c r="WWN41" s="572"/>
      <c r="WWO41" s="572"/>
      <c r="WWP41" s="572"/>
      <c r="WWQ41" s="572"/>
      <c r="WWR41" s="572"/>
      <c r="WWS41" s="572"/>
      <c r="WWT41" s="572"/>
      <c r="WWU41" s="572"/>
      <c r="WWV41" s="572"/>
      <c r="WWW41" s="572"/>
      <c r="WWX41" s="572"/>
      <c r="WWY41" s="572"/>
      <c r="WWZ41" s="572"/>
      <c r="WXA41" s="572"/>
      <c r="WXB41" s="572"/>
      <c r="WXC41" s="572"/>
      <c r="WXD41" s="572"/>
      <c r="WXE41" s="572"/>
      <c r="WXF41" s="572"/>
      <c r="WXG41" s="572"/>
      <c r="WXH41" s="572"/>
      <c r="WXI41" s="572"/>
      <c r="WXJ41" s="572"/>
      <c r="WXK41" s="572"/>
      <c r="WXL41" s="572"/>
      <c r="WXM41" s="572"/>
      <c r="WXN41" s="572"/>
      <c r="WXO41" s="572"/>
      <c r="WXP41" s="572"/>
      <c r="WXQ41" s="572"/>
      <c r="WXR41" s="572"/>
      <c r="WXS41" s="572"/>
      <c r="WXT41" s="572"/>
      <c r="WXU41" s="572"/>
      <c r="WXV41" s="572"/>
      <c r="WXW41" s="572"/>
      <c r="WXX41" s="572"/>
      <c r="WXY41" s="572"/>
      <c r="WXZ41" s="572"/>
      <c r="WYA41" s="572"/>
      <c r="WYB41" s="572"/>
      <c r="WYC41" s="572"/>
      <c r="WYD41" s="572"/>
      <c r="WYE41" s="572"/>
      <c r="WYF41" s="572"/>
      <c r="WYG41" s="572"/>
      <c r="WYH41" s="572"/>
      <c r="WYI41" s="572"/>
      <c r="WYJ41" s="572"/>
      <c r="WYK41" s="572"/>
      <c r="WYL41" s="572"/>
      <c r="WYM41" s="572"/>
      <c r="WYN41" s="572"/>
      <c r="WYO41" s="572"/>
      <c r="WYP41" s="572"/>
      <c r="WYQ41" s="572"/>
      <c r="WYR41" s="572"/>
      <c r="WYS41" s="572"/>
      <c r="WYT41" s="572"/>
      <c r="WYU41" s="572"/>
      <c r="WYV41" s="572"/>
      <c r="WYW41" s="572"/>
      <c r="WYX41" s="572"/>
      <c r="WYY41" s="572"/>
      <c r="WYZ41" s="572"/>
      <c r="WZA41" s="572"/>
      <c r="WZB41" s="572"/>
      <c r="WZC41" s="572"/>
      <c r="WZD41" s="572"/>
      <c r="WZE41" s="572"/>
      <c r="WZF41" s="572"/>
      <c r="WZG41" s="572"/>
      <c r="WZH41" s="572"/>
      <c r="WZI41" s="572"/>
      <c r="WZJ41" s="572"/>
      <c r="WZK41" s="572"/>
      <c r="WZL41" s="572"/>
      <c r="WZM41" s="572"/>
      <c r="WZN41" s="572"/>
      <c r="WZO41" s="572"/>
      <c r="WZP41" s="572"/>
      <c r="WZQ41" s="572"/>
      <c r="WZR41" s="572"/>
      <c r="WZS41" s="572"/>
      <c r="WZT41" s="572"/>
      <c r="WZU41" s="572"/>
      <c r="WZV41" s="572"/>
      <c r="WZW41" s="572"/>
      <c r="WZX41" s="572"/>
      <c r="WZY41" s="572"/>
      <c r="WZZ41" s="572"/>
      <c r="XAA41" s="572"/>
      <c r="XAB41" s="572"/>
      <c r="XAC41" s="572"/>
      <c r="XAD41" s="572"/>
      <c r="XAE41" s="572"/>
      <c r="XAF41" s="572"/>
      <c r="XAG41" s="572"/>
      <c r="XAH41" s="572"/>
      <c r="XAI41" s="572"/>
      <c r="XAJ41" s="572"/>
      <c r="XAK41" s="572"/>
      <c r="XAL41" s="572"/>
      <c r="XAM41" s="572"/>
      <c r="XAN41" s="572"/>
      <c r="XAO41" s="572"/>
      <c r="XAP41" s="572"/>
      <c r="XAQ41" s="572"/>
      <c r="XAR41" s="572"/>
      <c r="XAS41" s="572"/>
      <c r="XAT41" s="572"/>
      <c r="XAU41" s="572"/>
      <c r="XAV41" s="572"/>
      <c r="XAW41" s="572"/>
      <c r="XAX41" s="572"/>
      <c r="XAY41" s="572"/>
      <c r="XAZ41" s="572"/>
      <c r="XBA41" s="572"/>
      <c r="XBB41" s="572"/>
      <c r="XBC41" s="572"/>
      <c r="XBD41" s="572"/>
      <c r="XBE41" s="572"/>
      <c r="XBF41" s="572"/>
      <c r="XBG41" s="572"/>
      <c r="XBH41" s="572"/>
      <c r="XBI41" s="572"/>
      <c r="XBJ41" s="572"/>
      <c r="XBK41" s="572"/>
      <c r="XBL41" s="572"/>
      <c r="XBM41" s="572"/>
      <c r="XBN41" s="572"/>
      <c r="XBO41" s="572"/>
      <c r="XBP41" s="572"/>
      <c r="XBQ41" s="572"/>
      <c r="XBR41" s="572"/>
      <c r="XBS41" s="572"/>
      <c r="XBT41" s="572"/>
      <c r="XBU41" s="572"/>
      <c r="XBV41" s="572"/>
      <c r="XBW41" s="572"/>
      <c r="XBX41" s="572"/>
      <c r="XBY41" s="572"/>
      <c r="XBZ41" s="572"/>
      <c r="XCA41" s="572"/>
      <c r="XCB41" s="572"/>
      <c r="XCC41" s="572"/>
      <c r="XCD41" s="572"/>
      <c r="XCE41" s="572"/>
      <c r="XCF41" s="572"/>
      <c r="XCG41" s="572"/>
      <c r="XCH41" s="572"/>
      <c r="XCI41" s="572"/>
      <c r="XCJ41" s="572"/>
      <c r="XCK41" s="572"/>
      <c r="XCL41" s="572"/>
      <c r="XCM41" s="572"/>
      <c r="XCN41" s="572"/>
      <c r="XCO41" s="572"/>
      <c r="XCP41" s="572"/>
      <c r="XCQ41" s="572"/>
      <c r="XCR41" s="572"/>
      <c r="XCS41" s="572"/>
      <c r="XCT41" s="572"/>
      <c r="XCU41" s="572"/>
      <c r="XCV41" s="572"/>
      <c r="XCW41" s="572"/>
      <c r="XCX41" s="572"/>
      <c r="XCY41" s="572"/>
      <c r="XCZ41" s="572"/>
      <c r="XDA41" s="572"/>
      <c r="XDB41" s="572"/>
      <c r="XDC41" s="572"/>
      <c r="XDD41" s="572"/>
      <c r="XDE41" s="572"/>
      <c r="XDF41" s="572"/>
      <c r="XDG41" s="572"/>
      <c r="XDH41" s="572"/>
      <c r="XDI41" s="572"/>
      <c r="XDJ41" s="572"/>
      <c r="XDK41" s="572"/>
      <c r="XDL41" s="572"/>
      <c r="XDM41" s="572"/>
      <c r="XDN41" s="572"/>
      <c r="XDO41" s="572"/>
      <c r="XDP41" s="572"/>
      <c r="XDQ41" s="572"/>
      <c r="XDR41" s="572"/>
      <c r="XDS41" s="572"/>
      <c r="XDT41" s="572"/>
      <c r="XDU41" s="572"/>
      <c r="XDV41" s="572"/>
      <c r="XDW41" s="572"/>
      <c r="XDX41" s="572"/>
      <c r="XDY41" s="572"/>
      <c r="XDZ41" s="572"/>
      <c r="XEA41" s="572"/>
      <c r="XEB41" s="572"/>
      <c r="XEC41" s="572"/>
      <c r="XED41" s="572"/>
      <c r="XEE41" s="572"/>
      <c r="XEF41" s="572"/>
      <c r="XEG41" s="572"/>
      <c r="XEH41" s="572"/>
      <c r="XEI41" s="572"/>
      <c r="XEJ41" s="572"/>
      <c r="XEK41" s="572"/>
      <c r="XEL41" s="572"/>
      <c r="XEM41" s="572"/>
      <c r="XEN41" s="572"/>
      <c r="XEO41" s="572"/>
      <c r="XEP41" s="572"/>
      <c r="XEQ41" s="572"/>
      <c r="XER41" s="572"/>
      <c r="XES41" s="572"/>
      <c r="XET41" s="572"/>
      <c r="XEU41" s="572"/>
      <c r="XEV41" s="572"/>
      <c r="XEW41" s="572"/>
      <c r="XEX41" s="572"/>
      <c r="XEY41" s="572"/>
      <c r="XEZ41" s="572"/>
      <c r="XFA41" s="572"/>
      <c r="XFB41" s="572"/>
      <c r="XFC41" s="572"/>
      <c r="XFD41" s="572"/>
    </row>
    <row r="42" s="568" customFormat="1" spans="1:16384">
      <c r="A42" s="569" t="s">
        <v>2100</v>
      </c>
      <c r="B42" s="569" t="s">
        <v>437</v>
      </c>
      <c r="C42" s="569" t="s">
        <v>2101</v>
      </c>
      <c r="D42" s="569">
        <v>95015.4</v>
      </c>
      <c r="E42" s="569">
        <v>180529.26</v>
      </c>
      <c r="F42" s="569" t="s">
        <v>1951</v>
      </c>
      <c r="G42" s="569" t="s">
        <v>2102</v>
      </c>
      <c r="H42" s="569">
        <v>20</v>
      </c>
      <c r="I42" s="569">
        <v>1.9</v>
      </c>
      <c r="J42" s="569" t="s">
        <v>1955</v>
      </c>
      <c r="K42" s="573">
        <v>44554.0004976852</v>
      </c>
      <c r="L42" s="569" t="s">
        <v>1956</v>
      </c>
      <c r="M42" s="569" t="s">
        <v>2103</v>
      </c>
      <c r="N42" s="569">
        <v>10308.22</v>
      </c>
      <c r="O42" s="569">
        <v>72.33</v>
      </c>
      <c r="P42" s="569">
        <v>571</v>
      </c>
      <c r="Q42" s="569">
        <v>0</v>
      </c>
      <c r="R42" s="569">
        <f t="shared" si="1"/>
        <v>836</v>
      </c>
      <c r="S42" s="569"/>
      <c r="T42" s="569"/>
      <c r="U42" s="569"/>
      <c r="V42" s="569"/>
      <c r="W42" s="569"/>
      <c r="X42" s="569"/>
      <c r="Y42" s="569"/>
      <c r="Z42" s="569"/>
      <c r="AA42" s="569"/>
      <c r="AB42" s="569"/>
      <c r="AC42" s="569"/>
      <c r="AD42" s="569"/>
      <c r="AE42" s="569"/>
      <c r="AF42" s="569"/>
      <c r="AG42" s="569"/>
      <c r="AH42" s="569"/>
      <c r="AI42" s="569"/>
      <c r="AJ42" s="569"/>
      <c r="AK42" s="569"/>
      <c r="AL42" s="569"/>
      <c r="AM42" s="569"/>
      <c r="AN42" s="569"/>
      <c r="AO42" s="569"/>
      <c r="AP42" s="569"/>
      <c r="AQ42" s="569"/>
      <c r="AR42" s="569"/>
      <c r="AS42" s="569"/>
      <c r="AT42" s="569"/>
      <c r="AU42" s="569"/>
      <c r="AV42" s="569"/>
      <c r="AW42" s="569"/>
      <c r="AX42" s="569"/>
      <c r="AY42" s="569"/>
      <c r="AZ42" s="569"/>
      <c r="BA42" s="569"/>
      <c r="BB42" s="569"/>
      <c r="BC42" s="569"/>
      <c r="BD42" s="569"/>
      <c r="BE42" s="569"/>
      <c r="BF42" s="569"/>
      <c r="BG42" s="569"/>
      <c r="BH42" s="569"/>
      <c r="BI42" s="569"/>
      <c r="BJ42" s="569"/>
      <c r="BK42" s="569"/>
      <c r="BL42" s="569"/>
      <c r="BM42" s="569"/>
      <c r="BN42" s="569"/>
      <c r="BO42" s="569"/>
      <c r="BP42" s="569"/>
      <c r="BQ42" s="569"/>
      <c r="BR42" s="569"/>
      <c r="BS42" s="569"/>
      <c r="BT42" s="569"/>
      <c r="BU42" s="569"/>
      <c r="BV42" s="569"/>
      <c r="BW42" s="569"/>
      <c r="BX42" s="569"/>
      <c r="BY42" s="569"/>
      <c r="BZ42" s="569"/>
      <c r="CA42" s="569"/>
      <c r="CB42" s="569"/>
      <c r="CC42" s="569"/>
      <c r="CD42" s="569"/>
      <c r="CE42" s="569"/>
      <c r="CF42" s="569"/>
      <c r="CG42" s="569"/>
      <c r="CH42" s="569"/>
      <c r="CI42" s="569"/>
      <c r="CJ42" s="569"/>
      <c r="CK42" s="569"/>
      <c r="CL42" s="569"/>
      <c r="CM42" s="569"/>
      <c r="CN42" s="569"/>
      <c r="CO42" s="569"/>
      <c r="CP42" s="569"/>
      <c r="CQ42" s="569"/>
      <c r="CR42" s="569"/>
      <c r="CS42" s="569"/>
      <c r="CT42" s="569"/>
      <c r="CU42" s="569"/>
      <c r="CV42" s="569"/>
      <c r="CW42" s="569"/>
      <c r="CX42" s="569"/>
      <c r="CY42" s="569"/>
      <c r="CZ42" s="569"/>
      <c r="DA42" s="569"/>
      <c r="DB42" s="569"/>
      <c r="DC42" s="569"/>
      <c r="DD42" s="569"/>
      <c r="DE42" s="569"/>
      <c r="DF42" s="569"/>
      <c r="DG42" s="569"/>
      <c r="DH42" s="569"/>
      <c r="DI42" s="569"/>
      <c r="DJ42" s="569"/>
      <c r="DK42" s="569"/>
      <c r="DL42" s="569"/>
      <c r="DM42" s="569"/>
      <c r="DN42" s="569"/>
      <c r="DO42" s="569"/>
      <c r="DP42" s="569"/>
      <c r="DQ42" s="569"/>
      <c r="DR42" s="569"/>
      <c r="DS42" s="569"/>
      <c r="DT42" s="569"/>
      <c r="DU42" s="569"/>
      <c r="DV42" s="569"/>
      <c r="DW42" s="569"/>
      <c r="DX42" s="569"/>
      <c r="DY42" s="569"/>
      <c r="DZ42" s="569"/>
      <c r="EA42" s="569"/>
      <c r="EB42" s="569"/>
      <c r="EC42" s="569"/>
      <c r="ED42" s="569"/>
      <c r="EE42" s="569"/>
      <c r="EF42" s="569"/>
      <c r="EG42" s="569"/>
      <c r="EH42" s="569"/>
      <c r="EI42" s="569"/>
      <c r="EJ42" s="569"/>
      <c r="EK42" s="569"/>
      <c r="EL42" s="569"/>
      <c r="EM42" s="569"/>
      <c r="EN42" s="569"/>
      <c r="EO42" s="569"/>
      <c r="EP42" s="569"/>
      <c r="EQ42" s="569"/>
      <c r="ER42" s="569"/>
      <c r="ES42" s="569"/>
      <c r="ET42" s="569"/>
      <c r="EU42" s="569"/>
      <c r="EV42" s="569"/>
      <c r="EW42" s="569"/>
      <c r="EX42" s="569"/>
      <c r="EY42" s="569"/>
      <c r="EZ42" s="569"/>
      <c r="FA42" s="569"/>
      <c r="FB42" s="569"/>
      <c r="FC42" s="569"/>
      <c r="FD42" s="569"/>
      <c r="FE42" s="569"/>
      <c r="FF42" s="569"/>
      <c r="FG42" s="569"/>
      <c r="FH42" s="569"/>
      <c r="FI42" s="569"/>
      <c r="FJ42" s="569"/>
      <c r="FK42" s="569"/>
      <c r="FL42" s="569"/>
      <c r="FM42" s="569"/>
      <c r="FN42" s="569"/>
      <c r="FO42" s="569"/>
      <c r="FP42" s="569"/>
      <c r="FQ42" s="569"/>
      <c r="FR42" s="569"/>
      <c r="FS42" s="569"/>
      <c r="FT42" s="569"/>
      <c r="FU42" s="569"/>
      <c r="FV42" s="569"/>
      <c r="FW42" s="569"/>
      <c r="FX42" s="569"/>
      <c r="FY42" s="569"/>
      <c r="FZ42" s="569"/>
      <c r="GA42" s="569"/>
      <c r="GB42" s="569"/>
      <c r="GC42" s="569"/>
      <c r="GD42" s="569"/>
      <c r="GE42" s="569"/>
      <c r="GF42" s="569"/>
      <c r="GG42" s="569"/>
      <c r="GH42" s="569"/>
      <c r="GI42" s="569"/>
      <c r="GJ42" s="569"/>
      <c r="GK42" s="569"/>
      <c r="GL42" s="569"/>
      <c r="GM42" s="569"/>
      <c r="GN42" s="569"/>
      <c r="GO42" s="569"/>
      <c r="GP42" s="569"/>
      <c r="GQ42" s="569"/>
      <c r="GR42" s="569"/>
      <c r="GS42" s="569"/>
      <c r="GT42" s="569"/>
      <c r="GU42" s="569"/>
      <c r="GV42" s="569"/>
      <c r="GW42" s="569"/>
      <c r="GX42" s="569"/>
      <c r="GY42" s="569"/>
      <c r="GZ42" s="569"/>
      <c r="HA42" s="569"/>
      <c r="HB42" s="569"/>
      <c r="HC42" s="569"/>
      <c r="HD42" s="569"/>
      <c r="HE42" s="569"/>
      <c r="HF42" s="569"/>
      <c r="HG42" s="569"/>
      <c r="HH42" s="569"/>
      <c r="HI42" s="569"/>
      <c r="HJ42" s="569"/>
      <c r="HK42" s="569"/>
      <c r="HL42" s="569"/>
      <c r="HM42" s="569"/>
      <c r="HN42" s="569"/>
      <c r="HO42" s="569"/>
      <c r="HP42" s="569"/>
      <c r="HQ42" s="569"/>
      <c r="HR42" s="569"/>
      <c r="HS42" s="569"/>
      <c r="HT42" s="569"/>
      <c r="HU42" s="569"/>
      <c r="HV42" s="569"/>
      <c r="HW42" s="569"/>
      <c r="HX42" s="569"/>
      <c r="HY42" s="569"/>
      <c r="HZ42" s="569"/>
      <c r="IA42" s="569"/>
      <c r="IB42" s="569"/>
      <c r="IC42" s="569"/>
      <c r="ID42" s="569"/>
      <c r="IE42" s="569"/>
      <c r="IF42" s="569"/>
      <c r="IG42" s="569"/>
      <c r="IH42" s="569"/>
      <c r="II42" s="569"/>
      <c r="IJ42" s="569"/>
      <c r="IK42" s="569"/>
      <c r="IL42" s="569"/>
      <c r="IM42" s="569"/>
      <c r="IN42" s="569"/>
      <c r="IO42" s="569"/>
      <c r="IP42" s="569"/>
      <c r="IQ42" s="569"/>
      <c r="IR42" s="569"/>
      <c r="IS42" s="569"/>
      <c r="IT42" s="569"/>
      <c r="IU42" s="569"/>
      <c r="IV42" s="569"/>
      <c r="IW42" s="569"/>
      <c r="IX42" s="569"/>
      <c r="IY42" s="569"/>
      <c r="IZ42" s="569"/>
      <c r="JA42" s="569"/>
      <c r="JB42" s="569"/>
      <c r="JC42" s="569"/>
      <c r="JD42" s="569"/>
      <c r="JE42" s="569"/>
      <c r="JF42" s="569"/>
      <c r="JG42" s="569"/>
      <c r="JH42" s="569"/>
      <c r="JI42" s="569"/>
      <c r="JJ42" s="569"/>
      <c r="JK42" s="569"/>
      <c r="JL42" s="569"/>
      <c r="JM42" s="569"/>
      <c r="JN42" s="569"/>
      <c r="JO42" s="569"/>
      <c r="JP42" s="569"/>
      <c r="JQ42" s="569"/>
      <c r="JR42" s="569"/>
      <c r="JS42" s="569"/>
      <c r="JT42" s="569"/>
      <c r="JU42" s="569"/>
      <c r="JV42" s="569"/>
      <c r="JW42" s="569"/>
      <c r="JX42" s="569"/>
      <c r="JY42" s="569"/>
      <c r="JZ42" s="569"/>
      <c r="KA42" s="569"/>
      <c r="KB42" s="569"/>
      <c r="KC42" s="569"/>
      <c r="KD42" s="569"/>
      <c r="KE42" s="569"/>
      <c r="KF42" s="569"/>
      <c r="KG42" s="569"/>
      <c r="KH42" s="569"/>
      <c r="KI42" s="569"/>
      <c r="KJ42" s="569"/>
      <c r="KK42" s="569"/>
      <c r="KL42" s="569"/>
      <c r="KM42" s="569"/>
      <c r="KN42" s="569"/>
      <c r="KO42" s="569"/>
      <c r="KP42" s="569"/>
      <c r="KQ42" s="569"/>
      <c r="KR42" s="569"/>
      <c r="KS42" s="569"/>
      <c r="KT42" s="569"/>
      <c r="KU42" s="569"/>
      <c r="KV42" s="569"/>
      <c r="KW42" s="569"/>
      <c r="KX42" s="569"/>
      <c r="KY42" s="569"/>
      <c r="KZ42" s="569"/>
      <c r="LA42" s="569"/>
      <c r="LB42" s="569"/>
      <c r="LC42" s="569"/>
      <c r="LD42" s="569"/>
      <c r="LE42" s="569"/>
      <c r="LF42" s="569"/>
      <c r="LG42" s="569"/>
      <c r="LH42" s="569"/>
      <c r="LI42" s="569"/>
      <c r="LJ42" s="569"/>
      <c r="LK42" s="569"/>
      <c r="LL42" s="569"/>
      <c r="LM42" s="569"/>
      <c r="LN42" s="569"/>
      <c r="LO42" s="569"/>
      <c r="LP42" s="569"/>
      <c r="LQ42" s="569"/>
      <c r="LR42" s="569"/>
      <c r="LS42" s="569"/>
      <c r="LT42" s="569"/>
      <c r="LU42" s="569"/>
      <c r="LV42" s="569"/>
      <c r="LW42" s="569"/>
      <c r="LX42" s="569"/>
      <c r="LY42" s="569"/>
      <c r="LZ42" s="569"/>
      <c r="MA42" s="569"/>
      <c r="MB42" s="569"/>
      <c r="MC42" s="569"/>
      <c r="MD42" s="569"/>
      <c r="ME42" s="569"/>
      <c r="MF42" s="569"/>
      <c r="MG42" s="569"/>
      <c r="MH42" s="569"/>
      <c r="MI42" s="569"/>
      <c r="MJ42" s="569"/>
      <c r="MK42" s="569"/>
      <c r="ML42" s="569"/>
      <c r="MM42" s="569"/>
      <c r="MN42" s="569"/>
      <c r="MO42" s="569"/>
      <c r="MP42" s="569"/>
      <c r="MQ42" s="569"/>
      <c r="MR42" s="569"/>
      <c r="MS42" s="569"/>
      <c r="MT42" s="569"/>
      <c r="MU42" s="569"/>
      <c r="MV42" s="569"/>
      <c r="MW42" s="569"/>
      <c r="MX42" s="569"/>
      <c r="MY42" s="569"/>
      <c r="MZ42" s="569"/>
      <c r="NA42" s="569"/>
      <c r="NB42" s="569"/>
      <c r="NC42" s="569"/>
      <c r="ND42" s="569"/>
      <c r="NE42" s="569"/>
      <c r="NF42" s="569"/>
      <c r="NG42" s="569"/>
      <c r="NH42" s="569"/>
      <c r="NI42" s="569"/>
      <c r="NJ42" s="569"/>
      <c r="NK42" s="569"/>
      <c r="NL42" s="569"/>
      <c r="NM42" s="569"/>
      <c r="NN42" s="569"/>
      <c r="NO42" s="569"/>
      <c r="NP42" s="569"/>
      <c r="NQ42" s="569"/>
      <c r="NR42" s="569"/>
      <c r="NS42" s="569"/>
      <c r="NT42" s="569"/>
      <c r="NU42" s="569"/>
      <c r="NV42" s="569"/>
      <c r="NW42" s="569"/>
      <c r="NX42" s="569"/>
      <c r="NY42" s="569"/>
      <c r="NZ42" s="569"/>
      <c r="OA42" s="569"/>
      <c r="OB42" s="569"/>
      <c r="OC42" s="569"/>
      <c r="OD42" s="569"/>
      <c r="OE42" s="569"/>
      <c r="OF42" s="569"/>
      <c r="OG42" s="569"/>
      <c r="OH42" s="569"/>
      <c r="OI42" s="569"/>
      <c r="OJ42" s="569"/>
      <c r="OK42" s="569"/>
      <c r="OL42" s="569"/>
      <c r="OM42" s="569"/>
      <c r="ON42" s="569"/>
      <c r="OO42" s="569"/>
      <c r="OP42" s="569"/>
      <c r="OQ42" s="569"/>
      <c r="OR42" s="569"/>
      <c r="OS42" s="569"/>
      <c r="OT42" s="569"/>
      <c r="OU42" s="569"/>
      <c r="OV42" s="569"/>
      <c r="OW42" s="569"/>
      <c r="OX42" s="569"/>
      <c r="OY42" s="569"/>
      <c r="OZ42" s="569"/>
      <c r="PA42" s="569"/>
      <c r="PB42" s="569"/>
      <c r="PC42" s="569"/>
      <c r="PD42" s="569"/>
      <c r="PE42" s="569"/>
      <c r="PF42" s="569"/>
      <c r="PG42" s="569"/>
      <c r="PH42" s="569"/>
      <c r="PI42" s="569"/>
      <c r="PJ42" s="569"/>
      <c r="PK42" s="569"/>
      <c r="PL42" s="569"/>
      <c r="PM42" s="569"/>
      <c r="PN42" s="569"/>
      <c r="PO42" s="569"/>
      <c r="PP42" s="569"/>
      <c r="PQ42" s="569"/>
      <c r="PR42" s="569"/>
      <c r="PS42" s="569"/>
      <c r="PT42" s="569"/>
      <c r="PU42" s="569"/>
      <c r="PV42" s="569"/>
      <c r="PW42" s="569"/>
      <c r="PX42" s="569"/>
      <c r="PY42" s="569"/>
      <c r="PZ42" s="569"/>
      <c r="QA42" s="569"/>
      <c r="QB42" s="569"/>
      <c r="QC42" s="569"/>
      <c r="QD42" s="569"/>
      <c r="QE42" s="569"/>
      <c r="QF42" s="569"/>
      <c r="QG42" s="569"/>
      <c r="QH42" s="569"/>
      <c r="QI42" s="569"/>
      <c r="QJ42" s="569"/>
      <c r="QK42" s="569"/>
      <c r="QL42" s="569"/>
      <c r="QM42" s="569"/>
      <c r="QN42" s="569"/>
      <c r="QO42" s="569"/>
      <c r="QP42" s="569"/>
      <c r="QQ42" s="569"/>
      <c r="QR42" s="569"/>
      <c r="QS42" s="569"/>
      <c r="QT42" s="569"/>
      <c r="QU42" s="569"/>
      <c r="QV42" s="569"/>
      <c r="QW42" s="569"/>
      <c r="QX42" s="569"/>
      <c r="QY42" s="569"/>
      <c r="QZ42" s="569"/>
      <c r="RA42" s="569"/>
      <c r="RB42" s="569"/>
      <c r="RC42" s="569"/>
      <c r="RD42" s="569"/>
      <c r="RE42" s="569"/>
      <c r="RF42" s="569"/>
      <c r="RG42" s="569"/>
      <c r="RH42" s="569"/>
      <c r="RI42" s="569"/>
      <c r="RJ42" s="569"/>
      <c r="RK42" s="569"/>
      <c r="RL42" s="569"/>
      <c r="RM42" s="569"/>
      <c r="RN42" s="569"/>
      <c r="RO42" s="569"/>
      <c r="RP42" s="569"/>
      <c r="RQ42" s="569"/>
      <c r="RR42" s="569"/>
      <c r="RS42" s="569"/>
      <c r="RT42" s="569"/>
      <c r="RU42" s="569"/>
      <c r="RV42" s="569"/>
      <c r="RW42" s="569"/>
      <c r="RX42" s="569"/>
      <c r="RY42" s="569"/>
      <c r="RZ42" s="569"/>
      <c r="SA42" s="569"/>
      <c r="SB42" s="569"/>
      <c r="SC42" s="569"/>
      <c r="SD42" s="569"/>
      <c r="SE42" s="569"/>
      <c r="SF42" s="569"/>
      <c r="SG42" s="569"/>
      <c r="SH42" s="569"/>
      <c r="SI42" s="569"/>
      <c r="SJ42" s="569"/>
      <c r="SK42" s="569"/>
      <c r="SL42" s="569"/>
      <c r="SM42" s="569"/>
      <c r="SN42" s="569"/>
      <c r="SO42" s="569"/>
      <c r="SP42" s="569"/>
      <c r="SQ42" s="569"/>
      <c r="SR42" s="569"/>
      <c r="SS42" s="569"/>
      <c r="ST42" s="569"/>
      <c r="SU42" s="569"/>
      <c r="SV42" s="569"/>
      <c r="SW42" s="569"/>
      <c r="SX42" s="569"/>
      <c r="SY42" s="569"/>
      <c r="SZ42" s="569"/>
      <c r="TA42" s="569"/>
      <c r="TB42" s="569"/>
      <c r="TC42" s="569"/>
      <c r="TD42" s="569"/>
      <c r="TE42" s="569"/>
      <c r="TF42" s="569"/>
      <c r="TG42" s="569"/>
      <c r="TH42" s="569"/>
      <c r="TI42" s="569"/>
      <c r="TJ42" s="569"/>
      <c r="TK42" s="569"/>
      <c r="TL42" s="569"/>
      <c r="TM42" s="569"/>
      <c r="TN42" s="569"/>
      <c r="TO42" s="569"/>
      <c r="TP42" s="569"/>
      <c r="TQ42" s="569"/>
      <c r="TR42" s="569"/>
      <c r="TS42" s="569"/>
      <c r="TT42" s="569"/>
      <c r="TU42" s="569"/>
      <c r="TV42" s="569"/>
      <c r="TW42" s="569"/>
      <c r="TX42" s="569"/>
      <c r="TY42" s="569"/>
      <c r="TZ42" s="569"/>
      <c r="UA42" s="569"/>
      <c r="UB42" s="569"/>
      <c r="UC42" s="569"/>
      <c r="UD42" s="569"/>
      <c r="UE42" s="569"/>
      <c r="UF42" s="569"/>
      <c r="UG42" s="569"/>
      <c r="UH42" s="569"/>
      <c r="UI42" s="569"/>
      <c r="UJ42" s="569"/>
      <c r="UK42" s="569"/>
      <c r="UL42" s="569"/>
      <c r="UM42" s="569"/>
      <c r="UN42" s="569"/>
      <c r="UO42" s="569"/>
      <c r="UP42" s="569"/>
      <c r="UQ42" s="569"/>
      <c r="UR42" s="569"/>
      <c r="US42" s="569"/>
      <c r="UT42" s="569"/>
      <c r="UU42" s="569"/>
      <c r="UV42" s="569"/>
      <c r="UW42" s="569"/>
      <c r="UX42" s="569"/>
      <c r="UY42" s="569"/>
      <c r="UZ42" s="569"/>
      <c r="VA42" s="569"/>
      <c r="VB42" s="569"/>
      <c r="VC42" s="569"/>
      <c r="VD42" s="569"/>
      <c r="VE42" s="569"/>
      <c r="VF42" s="569"/>
      <c r="VG42" s="569"/>
      <c r="VH42" s="569"/>
      <c r="VI42" s="569"/>
      <c r="VJ42" s="569"/>
      <c r="VK42" s="569"/>
      <c r="VL42" s="569"/>
      <c r="VM42" s="569"/>
      <c r="VN42" s="569"/>
      <c r="VO42" s="569"/>
      <c r="VP42" s="569"/>
      <c r="VQ42" s="569"/>
      <c r="VR42" s="569"/>
      <c r="VS42" s="569"/>
      <c r="VT42" s="569"/>
      <c r="VU42" s="569"/>
      <c r="VV42" s="569"/>
      <c r="VW42" s="569"/>
      <c r="VX42" s="569"/>
      <c r="VY42" s="569"/>
      <c r="VZ42" s="569"/>
      <c r="WA42" s="569"/>
      <c r="WB42" s="569"/>
      <c r="WC42" s="569"/>
      <c r="WD42" s="569"/>
      <c r="WE42" s="569"/>
      <c r="WF42" s="569"/>
      <c r="WG42" s="569"/>
      <c r="WH42" s="569"/>
      <c r="WI42" s="569"/>
      <c r="WJ42" s="569"/>
      <c r="WK42" s="569"/>
      <c r="WL42" s="569"/>
      <c r="WM42" s="569"/>
      <c r="WN42" s="569"/>
      <c r="WO42" s="569"/>
      <c r="WP42" s="569"/>
      <c r="WQ42" s="569"/>
      <c r="WR42" s="569"/>
      <c r="WS42" s="569"/>
      <c r="WT42" s="569"/>
      <c r="WU42" s="569"/>
      <c r="WV42" s="569"/>
      <c r="WW42" s="569"/>
      <c r="WX42" s="569"/>
      <c r="WY42" s="569"/>
      <c r="WZ42" s="569"/>
      <c r="XA42" s="569"/>
      <c r="XB42" s="569"/>
      <c r="XC42" s="569"/>
      <c r="XD42" s="569"/>
      <c r="XE42" s="569"/>
      <c r="XF42" s="569"/>
      <c r="XG42" s="569"/>
      <c r="XH42" s="569"/>
      <c r="XI42" s="569"/>
      <c r="XJ42" s="569"/>
      <c r="XK42" s="569"/>
      <c r="XL42" s="569"/>
      <c r="XM42" s="569"/>
      <c r="XN42" s="569"/>
      <c r="XO42" s="569"/>
      <c r="XP42" s="569"/>
      <c r="XQ42" s="569"/>
      <c r="XR42" s="569"/>
      <c r="XS42" s="569"/>
      <c r="XT42" s="569"/>
      <c r="XU42" s="569"/>
      <c r="XV42" s="569"/>
      <c r="XW42" s="569"/>
      <c r="XX42" s="569"/>
      <c r="XY42" s="569"/>
      <c r="XZ42" s="569"/>
      <c r="YA42" s="569"/>
      <c r="YB42" s="569"/>
      <c r="YC42" s="569"/>
      <c r="YD42" s="569"/>
      <c r="YE42" s="569"/>
      <c r="YF42" s="569"/>
      <c r="YG42" s="569"/>
      <c r="YH42" s="569"/>
      <c r="YI42" s="569"/>
      <c r="YJ42" s="569"/>
      <c r="YK42" s="569"/>
      <c r="YL42" s="569"/>
      <c r="YM42" s="569"/>
      <c r="YN42" s="569"/>
      <c r="YO42" s="569"/>
      <c r="YP42" s="569"/>
      <c r="YQ42" s="569"/>
      <c r="YR42" s="569"/>
      <c r="YS42" s="569"/>
      <c r="YT42" s="569"/>
      <c r="YU42" s="569"/>
      <c r="YV42" s="569"/>
      <c r="YW42" s="569"/>
      <c r="YX42" s="569"/>
      <c r="YY42" s="569"/>
      <c r="YZ42" s="569"/>
      <c r="ZA42" s="569"/>
      <c r="ZB42" s="569"/>
      <c r="ZC42" s="569"/>
      <c r="ZD42" s="569"/>
      <c r="ZE42" s="569"/>
      <c r="ZF42" s="569"/>
      <c r="ZG42" s="569"/>
      <c r="ZH42" s="569"/>
      <c r="ZI42" s="569"/>
      <c r="ZJ42" s="569"/>
      <c r="ZK42" s="569"/>
      <c r="ZL42" s="569"/>
      <c r="ZM42" s="569"/>
      <c r="ZN42" s="569"/>
      <c r="ZO42" s="569"/>
      <c r="ZP42" s="569"/>
      <c r="ZQ42" s="569"/>
      <c r="ZR42" s="569"/>
      <c r="ZS42" s="569"/>
      <c r="ZT42" s="569"/>
      <c r="ZU42" s="569"/>
      <c r="ZV42" s="569"/>
      <c r="ZW42" s="569"/>
      <c r="ZX42" s="569"/>
      <c r="ZY42" s="569"/>
      <c r="ZZ42" s="569"/>
      <c r="AAA42" s="569"/>
      <c r="AAB42" s="569"/>
      <c r="AAC42" s="569"/>
      <c r="AAD42" s="569"/>
      <c r="AAE42" s="569"/>
      <c r="AAF42" s="569"/>
      <c r="AAG42" s="569"/>
      <c r="AAH42" s="569"/>
      <c r="AAI42" s="569"/>
      <c r="AAJ42" s="569"/>
      <c r="AAK42" s="569"/>
      <c r="AAL42" s="569"/>
      <c r="AAM42" s="569"/>
      <c r="AAN42" s="569"/>
      <c r="AAO42" s="569"/>
      <c r="AAP42" s="569"/>
      <c r="AAQ42" s="569"/>
      <c r="AAR42" s="569"/>
      <c r="AAS42" s="569"/>
      <c r="AAT42" s="569"/>
      <c r="AAU42" s="569"/>
      <c r="AAV42" s="569"/>
      <c r="AAW42" s="569"/>
      <c r="AAX42" s="569"/>
      <c r="AAY42" s="569"/>
      <c r="AAZ42" s="569"/>
      <c r="ABA42" s="569"/>
      <c r="ABB42" s="569"/>
      <c r="ABC42" s="569"/>
      <c r="ABD42" s="569"/>
      <c r="ABE42" s="569"/>
      <c r="ABF42" s="569"/>
      <c r="ABG42" s="569"/>
      <c r="ABH42" s="569"/>
      <c r="ABI42" s="569"/>
      <c r="ABJ42" s="569"/>
      <c r="ABK42" s="569"/>
      <c r="ABL42" s="569"/>
      <c r="ABM42" s="569"/>
      <c r="ABN42" s="569"/>
      <c r="ABO42" s="569"/>
      <c r="ABP42" s="569"/>
      <c r="ABQ42" s="569"/>
      <c r="ABR42" s="569"/>
      <c r="ABS42" s="569"/>
      <c r="ABT42" s="569"/>
      <c r="ABU42" s="569"/>
      <c r="ABV42" s="569"/>
      <c r="ABW42" s="569"/>
      <c r="ABX42" s="569"/>
      <c r="ABY42" s="569"/>
      <c r="ABZ42" s="569"/>
      <c r="ACA42" s="569"/>
      <c r="ACB42" s="569"/>
      <c r="ACC42" s="569"/>
      <c r="ACD42" s="569"/>
      <c r="ACE42" s="569"/>
      <c r="ACF42" s="569"/>
      <c r="ACG42" s="569"/>
      <c r="ACH42" s="569"/>
      <c r="ACI42" s="569"/>
      <c r="ACJ42" s="569"/>
      <c r="ACK42" s="569"/>
      <c r="ACL42" s="569"/>
      <c r="ACM42" s="569"/>
      <c r="ACN42" s="569"/>
      <c r="ACO42" s="569"/>
      <c r="ACP42" s="569"/>
      <c r="ACQ42" s="569"/>
      <c r="ACR42" s="569"/>
      <c r="ACS42" s="569"/>
      <c r="ACT42" s="569"/>
      <c r="ACU42" s="569"/>
      <c r="ACV42" s="569"/>
      <c r="ACW42" s="569"/>
      <c r="ACX42" s="569"/>
      <c r="ACY42" s="569"/>
      <c r="ACZ42" s="569"/>
      <c r="ADA42" s="569"/>
      <c r="ADB42" s="569"/>
      <c r="ADC42" s="569"/>
      <c r="ADD42" s="569"/>
      <c r="ADE42" s="569"/>
      <c r="ADF42" s="569"/>
      <c r="ADG42" s="569"/>
      <c r="ADH42" s="569"/>
      <c r="ADI42" s="569"/>
      <c r="ADJ42" s="569"/>
      <c r="ADK42" s="569"/>
      <c r="ADL42" s="569"/>
      <c r="ADM42" s="569"/>
      <c r="ADN42" s="569"/>
      <c r="ADO42" s="569"/>
      <c r="ADP42" s="569"/>
      <c r="ADQ42" s="569"/>
      <c r="ADR42" s="569"/>
      <c r="ADS42" s="569"/>
      <c r="ADT42" s="569"/>
      <c r="ADU42" s="569"/>
      <c r="ADV42" s="569"/>
      <c r="ADW42" s="569"/>
      <c r="ADX42" s="569"/>
      <c r="ADY42" s="569"/>
      <c r="ADZ42" s="569"/>
      <c r="AEA42" s="569"/>
      <c r="AEB42" s="569"/>
      <c r="AEC42" s="569"/>
      <c r="AED42" s="569"/>
      <c r="AEE42" s="569"/>
      <c r="AEF42" s="569"/>
      <c r="AEG42" s="569"/>
      <c r="AEH42" s="569"/>
      <c r="AEI42" s="569"/>
      <c r="AEJ42" s="569"/>
      <c r="AEK42" s="569"/>
      <c r="AEL42" s="569"/>
      <c r="AEM42" s="569"/>
      <c r="AEN42" s="569"/>
      <c r="AEO42" s="569"/>
      <c r="AEP42" s="569"/>
      <c r="AEQ42" s="569"/>
      <c r="AER42" s="569"/>
      <c r="AES42" s="569"/>
      <c r="AET42" s="569"/>
      <c r="AEU42" s="569"/>
      <c r="AEV42" s="569"/>
      <c r="AEW42" s="569"/>
      <c r="AEX42" s="569"/>
      <c r="AEY42" s="569"/>
      <c r="AEZ42" s="569"/>
      <c r="AFA42" s="569"/>
      <c r="AFB42" s="569"/>
      <c r="AFC42" s="569"/>
      <c r="AFD42" s="569"/>
      <c r="AFE42" s="569"/>
      <c r="AFF42" s="569"/>
      <c r="AFG42" s="569"/>
      <c r="AFH42" s="569"/>
      <c r="AFI42" s="569"/>
      <c r="AFJ42" s="569"/>
      <c r="AFK42" s="569"/>
      <c r="AFL42" s="569"/>
      <c r="AFM42" s="569"/>
      <c r="AFN42" s="569"/>
      <c r="AFO42" s="569"/>
      <c r="AFP42" s="569"/>
      <c r="AFQ42" s="569"/>
      <c r="AFR42" s="569"/>
      <c r="AFS42" s="569"/>
      <c r="AFT42" s="569"/>
      <c r="AFU42" s="569"/>
      <c r="AFV42" s="569"/>
      <c r="AFW42" s="569"/>
      <c r="AFX42" s="569"/>
      <c r="AFY42" s="569"/>
      <c r="AFZ42" s="569"/>
      <c r="AGA42" s="569"/>
      <c r="AGB42" s="569"/>
      <c r="AGC42" s="569"/>
      <c r="AGD42" s="569"/>
      <c r="AGE42" s="569"/>
      <c r="AGF42" s="569"/>
      <c r="AGG42" s="569"/>
      <c r="AGH42" s="569"/>
      <c r="AGI42" s="569"/>
      <c r="AGJ42" s="569"/>
      <c r="AGK42" s="569"/>
      <c r="AGL42" s="569"/>
      <c r="AGM42" s="569"/>
      <c r="AGN42" s="569"/>
      <c r="AGO42" s="569"/>
      <c r="AGP42" s="569"/>
      <c r="AGQ42" s="569"/>
      <c r="AGR42" s="569"/>
      <c r="AGS42" s="569"/>
      <c r="AGT42" s="569"/>
      <c r="AGU42" s="569"/>
      <c r="AGV42" s="569"/>
      <c r="AGW42" s="569"/>
      <c r="AGX42" s="569"/>
      <c r="AGY42" s="569"/>
      <c r="AGZ42" s="569"/>
      <c r="AHA42" s="569"/>
      <c r="AHB42" s="569"/>
      <c r="AHC42" s="569"/>
      <c r="AHD42" s="569"/>
      <c r="AHE42" s="569"/>
      <c r="AHF42" s="569"/>
      <c r="AHG42" s="569"/>
      <c r="AHH42" s="569"/>
      <c r="AHI42" s="569"/>
      <c r="AHJ42" s="569"/>
      <c r="AHK42" s="569"/>
      <c r="AHL42" s="569"/>
      <c r="AHM42" s="569"/>
      <c r="AHN42" s="569"/>
      <c r="AHO42" s="569"/>
      <c r="AHP42" s="569"/>
      <c r="AHQ42" s="569"/>
      <c r="AHR42" s="569"/>
      <c r="AHS42" s="569"/>
      <c r="AHT42" s="569"/>
      <c r="AHU42" s="569"/>
      <c r="AHV42" s="569"/>
      <c r="AHW42" s="569"/>
      <c r="AHX42" s="569"/>
      <c r="AHY42" s="569"/>
      <c r="AHZ42" s="569"/>
      <c r="AIA42" s="569"/>
      <c r="AIB42" s="569"/>
      <c r="AIC42" s="569"/>
      <c r="AID42" s="569"/>
      <c r="AIE42" s="569"/>
      <c r="AIF42" s="569"/>
      <c r="AIG42" s="569"/>
      <c r="AIH42" s="569"/>
      <c r="AII42" s="569"/>
      <c r="AIJ42" s="569"/>
      <c r="AIK42" s="569"/>
      <c r="AIL42" s="569"/>
      <c r="AIM42" s="569"/>
      <c r="AIN42" s="569"/>
      <c r="AIO42" s="569"/>
      <c r="AIP42" s="569"/>
      <c r="AIQ42" s="569"/>
      <c r="AIR42" s="569"/>
      <c r="AIS42" s="569"/>
      <c r="AIT42" s="569"/>
      <c r="AIU42" s="569"/>
      <c r="AIV42" s="569"/>
      <c r="AIW42" s="569"/>
      <c r="AIX42" s="569"/>
      <c r="AIY42" s="569"/>
      <c r="AIZ42" s="569"/>
      <c r="AJA42" s="569"/>
      <c r="AJB42" s="569"/>
      <c r="AJC42" s="569"/>
      <c r="AJD42" s="569"/>
      <c r="AJE42" s="569"/>
      <c r="AJF42" s="569"/>
      <c r="AJG42" s="569"/>
      <c r="AJH42" s="569"/>
      <c r="AJI42" s="569"/>
      <c r="AJJ42" s="569"/>
      <c r="AJK42" s="569"/>
      <c r="AJL42" s="569"/>
      <c r="AJM42" s="569"/>
      <c r="AJN42" s="569"/>
      <c r="AJO42" s="569"/>
      <c r="AJP42" s="569"/>
      <c r="AJQ42" s="569"/>
      <c r="AJR42" s="569"/>
      <c r="AJS42" s="569"/>
      <c r="AJT42" s="569"/>
      <c r="AJU42" s="569"/>
      <c r="AJV42" s="569"/>
      <c r="AJW42" s="569"/>
      <c r="AJX42" s="569"/>
      <c r="AJY42" s="569"/>
      <c r="AJZ42" s="569"/>
      <c r="AKA42" s="569"/>
      <c r="AKB42" s="569"/>
      <c r="AKC42" s="569"/>
      <c r="AKD42" s="569"/>
      <c r="AKE42" s="569"/>
      <c r="AKF42" s="569"/>
      <c r="AKG42" s="569"/>
      <c r="AKH42" s="569"/>
      <c r="AKI42" s="569"/>
      <c r="AKJ42" s="569"/>
      <c r="AKK42" s="569"/>
      <c r="AKL42" s="569"/>
      <c r="AKM42" s="569"/>
      <c r="AKN42" s="569"/>
      <c r="AKO42" s="569"/>
      <c r="AKP42" s="569"/>
      <c r="AKQ42" s="569"/>
      <c r="AKR42" s="569"/>
      <c r="AKS42" s="569"/>
      <c r="AKT42" s="569"/>
      <c r="AKU42" s="569"/>
      <c r="AKV42" s="569"/>
      <c r="AKW42" s="569"/>
      <c r="AKX42" s="569"/>
      <c r="AKY42" s="569"/>
      <c r="AKZ42" s="569"/>
      <c r="ALA42" s="569"/>
      <c r="ALB42" s="569"/>
      <c r="ALC42" s="569"/>
      <c r="ALD42" s="569"/>
      <c r="ALE42" s="569"/>
      <c r="ALF42" s="569"/>
      <c r="ALG42" s="569"/>
      <c r="ALH42" s="569"/>
      <c r="ALI42" s="569"/>
      <c r="ALJ42" s="569"/>
      <c r="ALK42" s="569"/>
      <c r="ALL42" s="569"/>
      <c r="ALM42" s="569"/>
      <c r="ALN42" s="569"/>
      <c r="ALO42" s="569"/>
      <c r="ALP42" s="569"/>
      <c r="ALQ42" s="569"/>
      <c r="ALR42" s="569"/>
      <c r="ALS42" s="569"/>
      <c r="ALT42" s="569"/>
      <c r="ALU42" s="569"/>
      <c r="ALV42" s="569"/>
      <c r="ALW42" s="569"/>
      <c r="ALX42" s="569"/>
      <c r="ALY42" s="569"/>
      <c r="ALZ42" s="569"/>
      <c r="AMA42" s="569"/>
      <c r="AMB42" s="569"/>
      <c r="AMC42" s="569"/>
      <c r="AMD42" s="569"/>
      <c r="AME42" s="569"/>
      <c r="AMF42" s="569"/>
      <c r="AMG42" s="569"/>
      <c r="AMH42" s="569"/>
      <c r="AMI42" s="569"/>
      <c r="AMJ42" s="569"/>
      <c r="AMK42" s="569"/>
      <c r="AML42" s="569"/>
      <c r="AMM42" s="569"/>
      <c r="AMN42" s="569"/>
      <c r="AMO42" s="569"/>
      <c r="AMP42" s="569"/>
      <c r="AMQ42" s="569"/>
      <c r="AMR42" s="569"/>
      <c r="AMS42" s="569"/>
      <c r="AMT42" s="569"/>
      <c r="AMU42" s="569"/>
      <c r="AMV42" s="569"/>
      <c r="AMW42" s="569"/>
      <c r="AMX42" s="569"/>
      <c r="AMY42" s="569"/>
      <c r="AMZ42" s="569"/>
      <c r="ANA42" s="569"/>
      <c r="ANB42" s="569"/>
      <c r="ANC42" s="569"/>
      <c r="AND42" s="569"/>
      <c r="ANE42" s="569"/>
      <c r="ANF42" s="569"/>
      <c r="ANG42" s="569"/>
      <c r="ANH42" s="569"/>
      <c r="ANI42" s="569"/>
      <c r="ANJ42" s="569"/>
      <c r="ANK42" s="569"/>
      <c r="ANL42" s="569"/>
      <c r="ANM42" s="569"/>
      <c r="ANN42" s="569"/>
      <c r="ANO42" s="569"/>
      <c r="ANP42" s="569"/>
      <c r="ANQ42" s="569"/>
      <c r="ANR42" s="569"/>
      <c r="ANS42" s="569"/>
      <c r="ANT42" s="569"/>
      <c r="ANU42" s="569"/>
      <c r="ANV42" s="569"/>
      <c r="ANW42" s="569"/>
      <c r="ANX42" s="569"/>
      <c r="ANY42" s="569"/>
      <c r="ANZ42" s="569"/>
      <c r="AOA42" s="569"/>
      <c r="AOB42" s="569"/>
      <c r="AOC42" s="569"/>
      <c r="AOD42" s="569"/>
      <c r="AOE42" s="569"/>
      <c r="AOF42" s="569"/>
      <c r="AOG42" s="569"/>
      <c r="AOH42" s="569"/>
      <c r="AOI42" s="569"/>
      <c r="AOJ42" s="569"/>
      <c r="AOK42" s="569"/>
      <c r="AOL42" s="569"/>
      <c r="AOM42" s="569"/>
      <c r="AON42" s="569"/>
      <c r="AOO42" s="569"/>
      <c r="AOP42" s="569"/>
      <c r="AOQ42" s="569"/>
      <c r="AOR42" s="569"/>
      <c r="AOS42" s="569"/>
      <c r="AOT42" s="569"/>
      <c r="AOU42" s="569"/>
      <c r="AOV42" s="569"/>
      <c r="AOW42" s="569"/>
      <c r="AOX42" s="569"/>
      <c r="AOY42" s="569"/>
      <c r="AOZ42" s="569"/>
      <c r="APA42" s="569"/>
      <c r="APB42" s="569"/>
      <c r="APC42" s="569"/>
      <c r="APD42" s="569"/>
      <c r="APE42" s="569"/>
      <c r="APF42" s="569"/>
      <c r="APG42" s="569"/>
      <c r="APH42" s="569"/>
      <c r="API42" s="569"/>
      <c r="APJ42" s="569"/>
      <c r="APK42" s="569"/>
      <c r="APL42" s="569"/>
      <c r="APM42" s="569"/>
      <c r="APN42" s="569"/>
      <c r="APO42" s="569"/>
      <c r="APP42" s="569"/>
      <c r="APQ42" s="569"/>
      <c r="APR42" s="569"/>
      <c r="APS42" s="569"/>
      <c r="APT42" s="569"/>
      <c r="APU42" s="569"/>
      <c r="APV42" s="569"/>
      <c r="APW42" s="569"/>
      <c r="APX42" s="569"/>
      <c r="APY42" s="569"/>
      <c r="APZ42" s="569"/>
      <c r="AQA42" s="569"/>
      <c r="AQB42" s="569"/>
      <c r="AQC42" s="569"/>
      <c r="AQD42" s="569"/>
      <c r="AQE42" s="569"/>
      <c r="AQF42" s="569"/>
      <c r="AQG42" s="569"/>
      <c r="AQH42" s="569"/>
      <c r="AQI42" s="569"/>
      <c r="AQJ42" s="569"/>
      <c r="AQK42" s="569"/>
      <c r="AQL42" s="569"/>
      <c r="AQM42" s="569"/>
      <c r="AQN42" s="569"/>
      <c r="AQO42" s="569"/>
      <c r="AQP42" s="569"/>
      <c r="AQQ42" s="569"/>
      <c r="AQR42" s="569"/>
      <c r="AQS42" s="569"/>
      <c r="AQT42" s="569"/>
      <c r="AQU42" s="569"/>
      <c r="AQV42" s="569"/>
      <c r="AQW42" s="569"/>
      <c r="AQX42" s="569"/>
      <c r="AQY42" s="569"/>
      <c r="AQZ42" s="569"/>
      <c r="ARA42" s="569"/>
      <c r="ARB42" s="569"/>
      <c r="ARC42" s="569"/>
      <c r="ARD42" s="569"/>
      <c r="ARE42" s="569"/>
      <c r="ARF42" s="569"/>
      <c r="ARG42" s="569"/>
      <c r="ARH42" s="569"/>
      <c r="ARI42" s="569"/>
      <c r="ARJ42" s="569"/>
      <c r="ARK42" s="569"/>
      <c r="ARL42" s="569"/>
      <c r="ARM42" s="569"/>
      <c r="ARN42" s="569"/>
      <c r="ARO42" s="569"/>
      <c r="ARP42" s="569"/>
      <c r="ARQ42" s="569"/>
      <c r="ARR42" s="569"/>
      <c r="ARS42" s="569"/>
      <c r="ART42" s="569"/>
      <c r="ARU42" s="569"/>
      <c r="ARV42" s="569"/>
      <c r="ARW42" s="569"/>
      <c r="ARX42" s="569"/>
      <c r="ARY42" s="569"/>
      <c r="ARZ42" s="569"/>
      <c r="ASA42" s="569"/>
      <c r="ASB42" s="569"/>
      <c r="ASC42" s="569"/>
      <c r="ASD42" s="569"/>
      <c r="ASE42" s="569"/>
      <c r="ASF42" s="569"/>
      <c r="ASG42" s="569"/>
      <c r="ASH42" s="569"/>
      <c r="ASI42" s="569"/>
      <c r="ASJ42" s="569"/>
      <c r="ASK42" s="569"/>
      <c r="ASL42" s="569"/>
      <c r="ASM42" s="569"/>
      <c r="ASN42" s="569"/>
      <c r="ASO42" s="569"/>
      <c r="ASP42" s="569"/>
      <c r="ASQ42" s="569"/>
      <c r="ASR42" s="569"/>
      <c r="ASS42" s="569"/>
      <c r="AST42" s="569"/>
      <c r="ASU42" s="569"/>
      <c r="ASV42" s="569"/>
      <c r="ASW42" s="569"/>
      <c r="ASX42" s="569"/>
      <c r="ASY42" s="569"/>
      <c r="ASZ42" s="569"/>
      <c r="ATA42" s="569"/>
      <c r="ATB42" s="569"/>
      <c r="ATC42" s="569"/>
      <c r="ATD42" s="569"/>
      <c r="ATE42" s="569"/>
      <c r="ATF42" s="569"/>
      <c r="ATG42" s="569"/>
      <c r="ATH42" s="569"/>
      <c r="ATI42" s="569"/>
      <c r="ATJ42" s="569"/>
      <c r="ATK42" s="569"/>
      <c r="ATL42" s="569"/>
      <c r="ATM42" s="569"/>
      <c r="ATN42" s="569"/>
      <c r="ATO42" s="569"/>
      <c r="ATP42" s="569"/>
      <c r="ATQ42" s="569"/>
      <c r="ATR42" s="569"/>
      <c r="ATS42" s="569"/>
      <c r="ATT42" s="569"/>
      <c r="ATU42" s="569"/>
      <c r="ATV42" s="569"/>
      <c r="ATW42" s="569"/>
      <c r="ATX42" s="569"/>
      <c r="ATY42" s="569"/>
      <c r="ATZ42" s="569"/>
      <c r="AUA42" s="569"/>
      <c r="AUB42" s="569"/>
      <c r="AUC42" s="569"/>
      <c r="AUD42" s="569"/>
      <c r="AUE42" s="569"/>
      <c r="AUF42" s="569"/>
      <c r="AUG42" s="569"/>
      <c r="AUH42" s="569"/>
      <c r="AUI42" s="569"/>
      <c r="AUJ42" s="569"/>
      <c r="AUK42" s="569"/>
      <c r="AUL42" s="569"/>
      <c r="AUM42" s="569"/>
      <c r="AUN42" s="569"/>
      <c r="AUO42" s="569"/>
      <c r="AUP42" s="569"/>
      <c r="AUQ42" s="569"/>
      <c r="AUR42" s="569"/>
      <c r="AUS42" s="569"/>
      <c r="AUT42" s="569"/>
      <c r="AUU42" s="569"/>
      <c r="AUV42" s="569"/>
      <c r="AUW42" s="569"/>
      <c r="AUX42" s="569"/>
      <c r="AUY42" s="569"/>
      <c r="AUZ42" s="569"/>
      <c r="AVA42" s="569"/>
      <c r="AVB42" s="569"/>
      <c r="AVC42" s="569"/>
      <c r="AVD42" s="569"/>
      <c r="AVE42" s="569"/>
      <c r="AVF42" s="569"/>
      <c r="AVG42" s="569"/>
      <c r="AVH42" s="569"/>
      <c r="AVI42" s="569"/>
      <c r="AVJ42" s="569"/>
      <c r="AVK42" s="569"/>
      <c r="AVL42" s="569"/>
      <c r="AVM42" s="569"/>
      <c r="AVN42" s="569"/>
      <c r="AVO42" s="569"/>
      <c r="AVP42" s="569"/>
      <c r="AVQ42" s="569"/>
      <c r="AVR42" s="569"/>
      <c r="AVS42" s="569"/>
      <c r="AVT42" s="569"/>
      <c r="AVU42" s="569"/>
      <c r="AVV42" s="569"/>
      <c r="AVW42" s="569"/>
      <c r="AVX42" s="569"/>
      <c r="AVY42" s="569"/>
      <c r="AVZ42" s="569"/>
      <c r="AWA42" s="569"/>
      <c r="AWB42" s="569"/>
      <c r="AWC42" s="569"/>
      <c r="AWD42" s="569"/>
      <c r="AWE42" s="569"/>
      <c r="AWF42" s="569"/>
      <c r="AWG42" s="569"/>
      <c r="AWH42" s="569"/>
      <c r="AWI42" s="569"/>
      <c r="AWJ42" s="569"/>
      <c r="AWK42" s="569"/>
      <c r="AWL42" s="569"/>
      <c r="AWM42" s="569"/>
      <c r="AWN42" s="569"/>
      <c r="AWO42" s="569"/>
      <c r="AWP42" s="569"/>
      <c r="AWQ42" s="569"/>
      <c r="AWR42" s="569"/>
      <c r="AWS42" s="569"/>
      <c r="AWT42" s="569"/>
      <c r="AWU42" s="569"/>
      <c r="AWV42" s="569"/>
      <c r="AWW42" s="569"/>
      <c r="AWX42" s="569"/>
      <c r="AWY42" s="569"/>
      <c r="AWZ42" s="569"/>
      <c r="AXA42" s="569"/>
      <c r="AXB42" s="569"/>
      <c r="AXC42" s="569"/>
      <c r="AXD42" s="569"/>
      <c r="AXE42" s="569"/>
      <c r="AXF42" s="569"/>
      <c r="AXG42" s="569"/>
      <c r="AXH42" s="569"/>
      <c r="AXI42" s="569"/>
      <c r="AXJ42" s="569"/>
      <c r="AXK42" s="569"/>
      <c r="AXL42" s="569"/>
      <c r="AXM42" s="569"/>
      <c r="AXN42" s="569"/>
      <c r="AXO42" s="569"/>
      <c r="AXP42" s="569"/>
      <c r="AXQ42" s="569"/>
      <c r="AXR42" s="569"/>
      <c r="AXS42" s="569"/>
      <c r="AXT42" s="569"/>
      <c r="AXU42" s="569"/>
      <c r="AXV42" s="569"/>
      <c r="AXW42" s="569"/>
      <c r="AXX42" s="569"/>
      <c r="AXY42" s="569"/>
      <c r="AXZ42" s="569"/>
      <c r="AYA42" s="569"/>
      <c r="AYB42" s="569"/>
      <c r="AYC42" s="569"/>
      <c r="AYD42" s="569"/>
      <c r="AYE42" s="569"/>
      <c r="AYF42" s="569"/>
      <c r="AYG42" s="569"/>
      <c r="AYH42" s="569"/>
      <c r="AYI42" s="569"/>
      <c r="AYJ42" s="569"/>
      <c r="AYK42" s="569"/>
      <c r="AYL42" s="569"/>
      <c r="AYM42" s="569"/>
      <c r="AYN42" s="569"/>
      <c r="AYO42" s="569"/>
      <c r="AYP42" s="569"/>
      <c r="AYQ42" s="569"/>
      <c r="AYR42" s="569"/>
      <c r="AYS42" s="569"/>
      <c r="AYT42" s="569"/>
      <c r="AYU42" s="569"/>
      <c r="AYV42" s="569"/>
      <c r="AYW42" s="569"/>
      <c r="AYX42" s="569"/>
      <c r="AYY42" s="569"/>
      <c r="AYZ42" s="569"/>
      <c r="AZA42" s="569"/>
      <c r="AZB42" s="569"/>
      <c r="AZC42" s="569"/>
      <c r="AZD42" s="569"/>
      <c r="AZE42" s="569"/>
      <c r="AZF42" s="569"/>
      <c r="AZG42" s="569"/>
      <c r="AZH42" s="569"/>
      <c r="AZI42" s="569"/>
      <c r="AZJ42" s="569"/>
      <c r="AZK42" s="569"/>
      <c r="AZL42" s="569"/>
      <c r="AZM42" s="569"/>
      <c r="AZN42" s="569"/>
      <c r="AZO42" s="569"/>
      <c r="AZP42" s="569"/>
      <c r="AZQ42" s="569"/>
      <c r="AZR42" s="569"/>
      <c r="AZS42" s="569"/>
      <c r="AZT42" s="569"/>
      <c r="AZU42" s="569"/>
      <c r="AZV42" s="569"/>
      <c r="AZW42" s="569"/>
      <c r="AZX42" s="569"/>
      <c r="AZY42" s="569"/>
      <c r="AZZ42" s="569"/>
      <c r="BAA42" s="569"/>
      <c r="BAB42" s="569"/>
      <c r="BAC42" s="569"/>
      <c r="BAD42" s="569"/>
      <c r="BAE42" s="569"/>
      <c r="BAF42" s="569"/>
      <c r="BAG42" s="569"/>
      <c r="BAH42" s="569"/>
      <c r="BAI42" s="569"/>
      <c r="BAJ42" s="569"/>
      <c r="BAK42" s="569"/>
      <c r="BAL42" s="569"/>
      <c r="BAM42" s="569"/>
      <c r="BAN42" s="569"/>
      <c r="BAO42" s="569"/>
      <c r="BAP42" s="569"/>
      <c r="BAQ42" s="569"/>
      <c r="BAR42" s="569"/>
      <c r="BAS42" s="569"/>
      <c r="BAT42" s="569"/>
      <c r="BAU42" s="569"/>
      <c r="BAV42" s="569"/>
      <c r="BAW42" s="569"/>
      <c r="BAX42" s="569"/>
      <c r="BAY42" s="569"/>
      <c r="BAZ42" s="569"/>
      <c r="BBA42" s="569"/>
      <c r="BBB42" s="569"/>
      <c r="BBC42" s="569"/>
      <c r="BBD42" s="569"/>
      <c r="BBE42" s="569"/>
      <c r="BBF42" s="569"/>
      <c r="BBG42" s="569"/>
      <c r="BBH42" s="569"/>
      <c r="BBI42" s="569"/>
      <c r="BBJ42" s="569"/>
      <c r="BBK42" s="569"/>
      <c r="BBL42" s="569"/>
      <c r="BBM42" s="569"/>
      <c r="BBN42" s="569"/>
      <c r="BBO42" s="569"/>
      <c r="BBP42" s="569"/>
      <c r="BBQ42" s="569"/>
      <c r="BBR42" s="569"/>
      <c r="BBS42" s="569"/>
      <c r="BBT42" s="569"/>
      <c r="BBU42" s="569"/>
      <c r="BBV42" s="569"/>
      <c r="BBW42" s="569"/>
      <c r="BBX42" s="569"/>
      <c r="BBY42" s="569"/>
      <c r="BBZ42" s="569"/>
      <c r="BCA42" s="569"/>
      <c r="BCB42" s="569"/>
      <c r="BCC42" s="569"/>
      <c r="BCD42" s="569"/>
      <c r="BCE42" s="569"/>
      <c r="BCF42" s="569"/>
      <c r="BCG42" s="569"/>
      <c r="BCH42" s="569"/>
      <c r="BCI42" s="569"/>
      <c r="BCJ42" s="569"/>
      <c r="BCK42" s="569"/>
      <c r="BCL42" s="569"/>
      <c r="BCM42" s="569"/>
      <c r="BCN42" s="569"/>
      <c r="BCO42" s="569"/>
      <c r="BCP42" s="569"/>
      <c r="BCQ42" s="569"/>
      <c r="BCR42" s="569"/>
      <c r="BCS42" s="569"/>
      <c r="BCT42" s="569"/>
      <c r="BCU42" s="569"/>
      <c r="BCV42" s="569"/>
      <c r="BCW42" s="569"/>
      <c r="BCX42" s="569"/>
      <c r="BCY42" s="569"/>
      <c r="BCZ42" s="569"/>
      <c r="BDA42" s="569"/>
      <c r="BDB42" s="569"/>
      <c r="BDC42" s="569"/>
      <c r="BDD42" s="569"/>
      <c r="BDE42" s="569"/>
      <c r="BDF42" s="569"/>
      <c r="BDG42" s="569"/>
      <c r="BDH42" s="569"/>
      <c r="BDI42" s="569"/>
      <c r="BDJ42" s="569"/>
      <c r="BDK42" s="569"/>
      <c r="BDL42" s="569"/>
      <c r="BDM42" s="569"/>
      <c r="BDN42" s="569"/>
      <c r="BDO42" s="569"/>
      <c r="BDP42" s="569"/>
      <c r="BDQ42" s="569"/>
      <c r="BDR42" s="569"/>
      <c r="BDS42" s="569"/>
      <c r="BDT42" s="569"/>
      <c r="BDU42" s="569"/>
      <c r="BDV42" s="569"/>
      <c r="BDW42" s="569"/>
      <c r="BDX42" s="569"/>
      <c r="BDY42" s="569"/>
      <c r="BDZ42" s="569"/>
      <c r="BEA42" s="569"/>
      <c r="BEB42" s="569"/>
      <c r="BEC42" s="569"/>
      <c r="BED42" s="569"/>
      <c r="BEE42" s="569"/>
      <c r="BEF42" s="569"/>
      <c r="BEG42" s="569"/>
      <c r="BEH42" s="569"/>
      <c r="BEI42" s="569"/>
      <c r="BEJ42" s="569"/>
      <c r="BEK42" s="569"/>
      <c r="BEL42" s="569"/>
      <c r="BEM42" s="569"/>
      <c r="BEN42" s="569"/>
      <c r="BEO42" s="569"/>
      <c r="BEP42" s="569"/>
      <c r="BEQ42" s="569"/>
      <c r="BER42" s="569"/>
      <c r="BES42" s="569"/>
      <c r="BET42" s="569"/>
      <c r="BEU42" s="569"/>
      <c r="BEV42" s="569"/>
      <c r="BEW42" s="569"/>
      <c r="BEX42" s="569"/>
      <c r="BEY42" s="569"/>
      <c r="BEZ42" s="569"/>
      <c r="BFA42" s="569"/>
      <c r="BFB42" s="569"/>
      <c r="BFC42" s="569"/>
      <c r="BFD42" s="569"/>
      <c r="BFE42" s="569"/>
      <c r="BFF42" s="569"/>
      <c r="BFG42" s="569"/>
      <c r="BFH42" s="569"/>
      <c r="BFI42" s="569"/>
      <c r="BFJ42" s="569"/>
      <c r="BFK42" s="569"/>
      <c r="BFL42" s="569"/>
      <c r="BFM42" s="569"/>
      <c r="BFN42" s="569"/>
      <c r="BFO42" s="569"/>
      <c r="BFP42" s="569"/>
      <c r="BFQ42" s="569"/>
      <c r="BFR42" s="569"/>
      <c r="BFS42" s="569"/>
      <c r="BFT42" s="569"/>
      <c r="BFU42" s="569"/>
      <c r="BFV42" s="569"/>
      <c r="BFW42" s="569"/>
      <c r="BFX42" s="569"/>
      <c r="BFY42" s="569"/>
      <c r="BFZ42" s="569"/>
      <c r="BGA42" s="569"/>
      <c r="BGB42" s="569"/>
      <c r="BGC42" s="569"/>
      <c r="BGD42" s="569"/>
      <c r="BGE42" s="569"/>
      <c r="BGF42" s="569"/>
      <c r="BGG42" s="569"/>
      <c r="BGH42" s="569"/>
      <c r="BGI42" s="569"/>
      <c r="BGJ42" s="569"/>
      <c r="BGK42" s="569"/>
      <c r="BGL42" s="569"/>
      <c r="BGM42" s="569"/>
      <c r="BGN42" s="569"/>
      <c r="BGO42" s="569"/>
      <c r="BGP42" s="569"/>
      <c r="BGQ42" s="569"/>
      <c r="BGR42" s="569"/>
      <c r="BGS42" s="569"/>
      <c r="BGT42" s="569"/>
      <c r="BGU42" s="569"/>
      <c r="BGV42" s="569"/>
      <c r="BGW42" s="569"/>
      <c r="BGX42" s="569"/>
      <c r="BGY42" s="569"/>
      <c r="BGZ42" s="569"/>
      <c r="BHA42" s="569"/>
      <c r="BHB42" s="569"/>
      <c r="BHC42" s="569"/>
      <c r="BHD42" s="569"/>
      <c r="BHE42" s="569"/>
      <c r="BHF42" s="569"/>
      <c r="BHG42" s="569"/>
      <c r="BHH42" s="569"/>
      <c r="BHI42" s="569"/>
      <c r="BHJ42" s="569"/>
      <c r="BHK42" s="569"/>
      <c r="BHL42" s="569"/>
      <c r="BHM42" s="569"/>
      <c r="BHN42" s="569"/>
      <c r="BHO42" s="569"/>
      <c r="BHP42" s="569"/>
      <c r="BHQ42" s="569"/>
      <c r="BHR42" s="569"/>
      <c r="BHS42" s="569"/>
      <c r="BHT42" s="569"/>
      <c r="BHU42" s="569"/>
      <c r="BHV42" s="569"/>
      <c r="BHW42" s="569"/>
      <c r="BHX42" s="569"/>
      <c r="BHY42" s="569"/>
      <c r="BHZ42" s="569"/>
      <c r="BIA42" s="569"/>
      <c r="BIB42" s="569"/>
      <c r="BIC42" s="569"/>
      <c r="BID42" s="569"/>
      <c r="BIE42" s="569"/>
      <c r="BIF42" s="569"/>
      <c r="BIG42" s="569"/>
      <c r="BIH42" s="569"/>
      <c r="BII42" s="569"/>
      <c r="BIJ42" s="569"/>
      <c r="BIK42" s="569"/>
      <c r="BIL42" s="569"/>
      <c r="BIM42" s="569"/>
      <c r="BIN42" s="569"/>
      <c r="BIO42" s="569"/>
      <c r="BIP42" s="569"/>
      <c r="BIQ42" s="569"/>
      <c r="BIR42" s="569"/>
      <c r="BIS42" s="569"/>
      <c r="BIT42" s="569"/>
      <c r="BIU42" s="569"/>
      <c r="BIV42" s="569"/>
      <c r="BIW42" s="569"/>
      <c r="BIX42" s="569"/>
      <c r="BIY42" s="569"/>
      <c r="BIZ42" s="569"/>
      <c r="BJA42" s="569"/>
      <c r="BJB42" s="569"/>
      <c r="BJC42" s="569"/>
      <c r="BJD42" s="569"/>
      <c r="BJE42" s="569"/>
      <c r="BJF42" s="569"/>
      <c r="BJG42" s="569"/>
      <c r="BJH42" s="569"/>
      <c r="BJI42" s="569"/>
      <c r="BJJ42" s="569"/>
      <c r="BJK42" s="569"/>
      <c r="BJL42" s="569"/>
      <c r="BJM42" s="569"/>
      <c r="BJN42" s="569"/>
      <c r="BJO42" s="569"/>
      <c r="BJP42" s="569"/>
      <c r="BJQ42" s="569"/>
      <c r="BJR42" s="569"/>
      <c r="BJS42" s="569"/>
      <c r="BJT42" s="569"/>
      <c r="BJU42" s="569"/>
      <c r="BJV42" s="569"/>
      <c r="BJW42" s="569"/>
      <c r="BJX42" s="569"/>
      <c r="BJY42" s="569"/>
      <c r="BJZ42" s="569"/>
      <c r="BKA42" s="569"/>
      <c r="BKB42" s="569"/>
      <c r="BKC42" s="569"/>
      <c r="BKD42" s="569"/>
      <c r="BKE42" s="569"/>
      <c r="BKF42" s="569"/>
      <c r="BKG42" s="569"/>
      <c r="BKH42" s="569"/>
      <c r="BKI42" s="569"/>
      <c r="BKJ42" s="569"/>
      <c r="BKK42" s="569"/>
      <c r="BKL42" s="569"/>
      <c r="BKM42" s="569"/>
      <c r="BKN42" s="569"/>
      <c r="BKO42" s="569"/>
      <c r="BKP42" s="569"/>
      <c r="BKQ42" s="569"/>
      <c r="BKR42" s="569"/>
      <c r="BKS42" s="569"/>
      <c r="BKT42" s="569"/>
      <c r="BKU42" s="569"/>
      <c r="BKV42" s="569"/>
      <c r="BKW42" s="569"/>
      <c r="BKX42" s="569"/>
      <c r="BKY42" s="569"/>
      <c r="BKZ42" s="569"/>
      <c r="BLA42" s="569"/>
      <c r="BLB42" s="569"/>
      <c r="BLC42" s="569"/>
      <c r="BLD42" s="569"/>
      <c r="BLE42" s="569"/>
      <c r="BLF42" s="569"/>
      <c r="BLG42" s="569"/>
      <c r="BLH42" s="569"/>
      <c r="BLI42" s="569"/>
      <c r="BLJ42" s="569"/>
      <c r="BLK42" s="569"/>
      <c r="BLL42" s="569"/>
      <c r="BLM42" s="569"/>
      <c r="BLN42" s="569"/>
      <c r="BLO42" s="569"/>
      <c r="BLP42" s="569"/>
      <c r="BLQ42" s="569"/>
      <c r="BLR42" s="569"/>
      <c r="BLS42" s="569"/>
      <c r="BLT42" s="569"/>
      <c r="BLU42" s="569"/>
      <c r="BLV42" s="569"/>
      <c r="BLW42" s="569"/>
      <c r="BLX42" s="569"/>
      <c r="BLY42" s="569"/>
      <c r="BLZ42" s="569"/>
      <c r="BMA42" s="569"/>
      <c r="BMB42" s="569"/>
      <c r="BMC42" s="569"/>
      <c r="BMD42" s="569"/>
      <c r="BME42" s="569"/>
      <c r="BMF42" s="569"/>
      <c r="BMG42" s="569"/>
      <c r="BMH42" s="569"/>
      <c r="BMI42" s="569"/>
      <c r="BMJ42" s="569"/>
      <c r="BMK42" s="569"/>
      <c r="BML42" s="569"/>
      <c r="BMM42" s="569"/>
      <c r="BMN42" s="569"/>
      <c r="BMO42" s="569"/>
      <c r="BMP42" s="569"/>
      <c r="BMQ42" s="569"/>
      <c r="BMR42" s="569"/>
      <c r="BMS42" s="569"/>
      <c r="BMT42" s="569"/>
      <c r="BMU42" s="569"/>
      <c r="BMV42" s="569"/>
      <c r="BMW42" s="569"/>
      <c r="BMX42" s="569"/>
      <c r="BMY42" s="569"/>
      <c r="BMZ42" s="569"/>
      <c r="BNA42" s="569"/>
      <c r="BNB42" s="569"/>
      <c r="BNC42" s="569"/>
      <c r="BND42" s="569"/>
      <c r="BNE42" s="569"/>
      <c r="BNF42" s="569"/>
      <c r="BNG42" s="569"/>
      <c r="BNH42" s="569"/>
      <c r="BNI42" s="569"/>
      <c r="BNJ42" s="569"/>
      <c r="BNK42" s="569"/>
      <c r="BNL42" s="569"/>
      <c r="BNM42" s="569"/>
      <c r="BNN42" s="569"/>
      <c r="BNO42" s="569"/>
      <c r="BNP42" s="569"/>
      <c r="BNQ42" s="569"/>
      <c r="BNR42" s="569"/>
      <c r="BNS42" s="569"/>
      <c r="BNT42" s="569"/>
      <c r="BNU42" s="569"/>
      <c r="BNV42" s="569"/>
      <c r="BNW42" s="569"/>
      <c r="BNX42" s="569"/>
      <c r="BNY42" s="569"/>
      <c r="BNZ42" s="569"/>
      <c r="BOA42" s="569"/>
      <c r="BOB42" s="569"/>
      <c r="BOC42" s="569"/>
      <c r="BOD42" s="569"/>
      <c r="BOE42" s="569"/>
      <c r="BOF42" s="569"/>
      <c r="BOG42" s="569"/>
      <c r="BOH42" s="569"/>
      <c r="BOI42" s="569"/>
      <c r="BOJ42" s="569"/>
      <c r="BOK42" s="569"/>
      <c r="BOL42" s="569"/>
      <c r="BOM42" s="569"/>
      <c r="BON42" s="569"/>
      <c r="BOO42" s="569"/>
      <c r="BOP42" s="569"/>
      <c r="BOQ42" s="569"/>
      <c r="BOR42" s="569"/>
      <c r="BOS42" s="569"/>
      <c r="BOT42" s="569"/>
      <c r="BOU42" s="569"/>
      <c r="BOV42" s="569"/>
      <c r="BOW42" s="569"/>
      <c r="BOX42" s="569"/>
      <c r="BOY42" s="569"/>
      <c r="BOZ42" s="569"/>
      <c r="BPA42" s="569"/>
      <c r="BPB42" s="569"/>
      <c r="BPC42" s="569"/>
      <c r="BPD42" s="569"/>
      <c r="BPE42" s="569"/>
      <c r="BPF42" s="569"/>
      <c r="BPG42" s="569"/>
      <c r="BPH42" s="569"/>
      <c r="BPI42" s="569"/>
      <c r="BPJ42" s="569"/>
      <c r="BPK42" s="569"/>
      <c r="BPL42" s="569"/>
      <c r="BPM42" s="569"/>
      <c r="BPN42" s="569"/>
      <c r="BPO42" s="569"/>
      <c r="BPP42" s="569"/>
      <c r="BPQ42" s="569"/>
      <c r="BPR42" s="569"/>
      <c r="BPS42" s="569"/>
      <c r="BPT42" s="569"/>
      <c r="BPU42" s="569"/>
      <c r="BPV42" s="569"/>
      <c r="BPW42" s="569"/>
      <c r="BPX42" s="569"/>
      <c r="BPY42" s="569"/>
      <c r="BPZ42" s="569"/>
      <c r="BQA42" s="569"/>
      <c r="BQB42" s="569"/>
      <c r="BQC42" s="569"/>
      <c r="BQD42" s="569"/>
      <c r="BQE42" s="569"/>
      <c r="BQF42" s="569"/>
      <c r="BQG42" s="569"/>
      <c r="BQH42" s="569"/>
      <c r="BQI42" s="569"/>
      <c r="BQJ42" s="569"/>
      <c r="BQK42" s="569"/>
      <c r="BQL42" s="569"/>
      <c r="BQM42" s="569"/>
      <c r="BQN42" s="569"/>
      <c r="BQO42" s="569"/>
      <c r="BQP42" s="569"/>
      <c r="BQQ42" s="569"/>
      <c r="BQR42" s="569"/>
      <c r="BQS42" s="569"/>
      <c r="BQT42" s="569"/>
      <c r="BQU42" s="569"/>
      <c r="BQV42" s="569"/>
      <c r="BQW42" s="569"/>
      <c r="BQX42" s="569"/>
      <c r="BQY42" s="569"/>
      <c r="BQZ42" s="569"/>
      <c r="BRA42" s="569"/>
      <c r="BRB42" s="569"/>
      <c r="BRC42" s="569"/>
      <c r="BRD42" s="569"/>
      <c r="BRE42" s="569"/>
      <c r="BRF42" s="569"/>
      <c r="BRG42" s="569"/>
      <c r="BRH42" s="569"/>
      <c r="BRI42" s="569"/>
      <c r="BRJ42" s="569"/>
      <c r="BRK42" s="569"/>
      <c r="BRL42" s="569"/>
      <c r="BRM42" s="569"/>
      <c r="BRN42" s="569"/>
      <c r="BRO42" s="569"/>
      <c r="BRP42" s="569"/>
      <c r="BRQ42" s="569"/>
      <c r="BRR42" s="569"/>
      <c r="BRS42" s="569"/>
      <c r="BRT42" s="569"/>
      <c r="BRU42" s="569"/>
      <c r="BRV42" s="569"/>
      <c r="BRW42" s="569"/>
      <c r="BRX42" s="569"/>
      <c r="BRY42" s="569"/>
      <c r="BRZ42" s="569"/>
      <c r="BSA42" s="569"/>
      <c r="BSB42" s="569"/>
      <c r="BSC42" s="569"/>
      <c r="BSD42" s="569"/>
      <c r="BSE42" s="569"/>
      <c r="BSF42" s="569"/>
      <c r="BSG42" s="569"/>
      <c r="BSH42" s="569"/>
      <c r="BSI42" s="569"/>
      <c r="BSJ42" s="569"/>
      <c r="BSK42" s="569"/>
      <c r="BSL42" s="569"/>
      <c r="BSM42" s="569"/>
      <c r="BSN42" s="569"/>
      <c r="BSO42" s="569"/>
      <c r="BSP42" s="569"/>
      <c r="BSQ42" s="569"/>
      <c r="BSR42" s="569"/>
      <c r="BSS42" s="569"/>
      <c r="BST42" s="569"/>
      <c r="BSU42" s="569"/>
      <c r="BSV42" s="569"/>
      <c r="BSW42" s="569"/>
      <c r="BSX42" s="569"/>
      <c r="BSY42" s="569"/>
      <c r="BSZ42" s="569"/>
      <c r="BTA42" s="569"/>
      <c r="BTB42" s="569"/>
      <c r="BTC42" s="569"/>
      <c r="BTD42" s="569"/>
      <c r="BTE42" s="569"/>
      <c r="BTF42" s="569"/>
      <c r="BTG42" s="569"/>
      <c r="BTH42" s="569"/>
      <c r="BTI42" s="569"/>
      <c r="BTJ42" s="569"/>
      <c r="BTK42" s="569"/>
      <c r="BTL42" s="569"/>
      <c r="BTM42" s="569"/>
      <c r="BTN42" s="569"/>
      <c r="BTO42" s="569"/>
      <c r="BTP42" s="569"/>
      <c r="BTQ42" s="569"/>
      <c r="BTR42" s="569"/>
      <c r="BTS42" s="569"/>
      <c r="BTT42" s="569"/>
      <c r="BTU42" s="569"/>
      <c r="BTV42" s="569"/>
      <c r="BTW42" s="569"/>
      <c r="BTX42" s="569"/>
      <c r="BTY42" s="569"/>
      <c r="BTZ42" s="569"/>
      <c r="BUA42" s="569"/>
      <c r="BUB42" s="569"/>
      <c r="BUC42" s="569"/>
      <c r="BUD42" s="569"/>
      <c r="BUE42" s="569"/>
      <c r="BUF42" s="569"/>
      <c r="BUG42" s="569"/>
      <c r="BUH42" s="569"/>
      <c r="BUI42" s="569"/>
      <c r="BUJ42" s="569"/>
      <c r="BUK42" s="569"/>
      <c r="BUL42" s="569"/>
      <c r="BUM42" s="569"/>
      <c r="BUN42" s="569"/>
      <c r="BUO42" s="569"/>
      <c r="BUP42" s="569"/>
      <c r="BUQ42" s="569"/>
      <c r="BUR42" s="569"/>
      <c r="BUS42" s="569"/>
      <c r="BUT42" s="569"/>
      <c r="BUU42" s="569"/>
      <c r="BUV42" s="569"/>
      <c r="BUW42" s="569"/>
      <c r="BUX42" s="569"/>
      <c r="BUY42" s="569"/>
      <c r="BUZ42" s="569"/>
      <c r="BVA42" s="569"/>
      <c r="BVB42" s="569"/>
      <c r="BVC42" s="569"/>
      <c r="BVD42" s="569"/>
      <c r="BVE42" s="569"/>
      <c r="BVF42" s="569"/>
      <c r="BVG42" s="569"/>
      <c r="BVH42" s="569"/>
      <c r="BVI42" s="569"/>
      <c r="BVJ42" s="569"/>
      <c r="BVK42" s="569"/>
      <c r="BVL42" s="569"/>
      <c r="BVM42" s="569"/>
      <c r="BVN42" s="569"/>
      <c r="BVO42" s="569"/>
      <c r="BVP42" s="569"/>
      <c r="BVQ42" s="569"/>
      <c r="BVR42" s="569"/>
      <c r="BVS42" s="569"/>
      <c r="BVT42" s="569"/>
      <c r="BVU42" s="569"/>
      <c r="BVV42" s="569"/>
      <c r="BVW42" s="569"/>
      <c r="BVX42" s="569"/>
      <c r="BVY42" s="569"/>
      <c r="BVZ42" s="569"/>
      <c r="BWA42" s="569"/>
      <c r="BWB42" s="569"/>
      <c r="BWC42" s="569"/>
      <c r="BWD42" s="569"/>
      <c r="BWE42" s="569"/>
      <c r="BWF42" s="569"/>
      <c r="BWG42" s="569"/>
      <c r="BWH42" s="569"/>
      <c r="BWI42" s="569"/>
      <c r="BWJ42" s="569"/>
      <c r="BWK42" s="569"/>
      <c r="BWL42" s="569"/>
      <c r="BWM42" s="569"/>
      <c r="BWN42" s="569"/>
      <c r="BWO42" s="569"/>
      <c r="BWP42" s="569"/>
      <c r="BWQ42" s="569"/>
      <c r="BWR42" s="569"/>
      <c r="BWS42" s="569"/>
      <c r="BWT42" s="569"/>
      <c r="BWU42" s="569"/>
      <c r="BWV42" s="569"/>
      <c r="BWW42" s="569"/>
      <c r="BWX42" s="569"/>
      <c r="BWY42" s="569"/>
      <c r="BWZ42" s="569"/>
      <c r="BXA42" s="569"/>
      <c r="BXB42" s="569"/>
      <c r="BXC42" s="569"/>
      <c r="BXD42" s="569"/>
      <c r="BXE42" s="569"/>
      <c r="BXF42" s="569"/>
      <c r="BXG42" s="569"/>
      <c r="BXH42" s="569"/>
      <c r="BXI42" s="569"/>
      <c r="BXJ42" s="569"/>
      <c r="BXK42" s="569"/>
      <c r="BXL42" s="569"/>
      <c r="BXM42" s="569"/>
      <c r="BXN42" s="569"/>
      <c r="BXO42" s="569"/>
      <c r="BXP42" s="569"/>
      <c r="BXQ42" s="569"/>
      <c r="BXR42" s="569"/>
      <c r="BXS42" s="569"/>
      <c r="BXT42" s="569"/>
      <c r="BXU42" s="569"/>
      <c r="BXV42" s="569"/>
      <c r="BXW42" s="569"/>
      <c r="BXX42" s="569"/>
      <c r="BXY42" s="569"/>
      <c r="BXZ42" s="569"/>
      <c r="BYA42" s="569"/>
      <c r="BYB42" s="569"/>
      <c r="BYC42" s="569"/>
      <c r="BYD42" s="569"/>
      <c r="BYE42" s="569"/>
      <c r="BYF42" s="569"/>
      <c r="BYG42" s="569"/>
      <c r="BYH42" s="569"/>
      <c r="BYI42" s="569"/>
      <c r="BYJ42" s="569"/>
      <c r="BYK42" s="569"/>
      <c r="BYL42" s="569"/>
      <c r="BYM42" s="569"/>
      <c r="BYN42" s="569"/>
      <c r="BYO42" s="569"/>
      <c r="BYP42" s="569"/>
      <c r="BYQ42" s="569"/>
      <c r="BYR42" s="569"/>
      <c r="BYS42" s="569"/>
      <c r="BYT42" s="569"/>
      <c r="BYU42" s="569"/>
      <c r="BYV42" s="569"/>
      <c r="BYW42" s="569"/>
      <c r="BYX42" s="569"/>
      <c r="BYY42" s="569"/>
      <c r="BYZ42" s="569"/>
      <c r="BZA42" s="569"/>
      <c r="BZB42" s="569"/>
      <c r="BZC42" s="569"/>
      <c r="BZD42" s="569"/>
      <c r="BZE42" s="569"/>
      <c r="BZF42" s="569"/>
      <c r="BZG42" s="569"/>
      <c r="BZH42" s="569"/>
      <c r="BZI42" s="569"/>
      <c r="BZJ42" s="569"/>
      <c r="BZK42" s="569"/>
      <c r="BZL42" s="569"/>
      <c r="BZM42" s="569"/>
      <c r="BZN42" s="569"/>
      <c r="BZO42" s="569"/>
      <c r="BZP42" s="569"/>
      <c r="BZQ42" s="569"/>
      <c r="BZR42" s="569"/>
      <c r="BZS42" s="569"/>
      <c r="BZT42" s="569"/>
      <c r="BZU42" s="569"/>
      <c r="BZV42" s="569"/>
      <c r="BZW42" s="569"/>
      <c r="BZX42" s="569"/>
      <c r="BZY42" s="569"/>
      <c r="BZZ42" s="569"/>
      <c r="CAA42" s="569"/>
      <c r="CAB42" s="569"/>
      <c r="CAC42" s="569"/>
      <c r="CAD42" s="569"/>
      <c r="CAE42" s="569"/>
      <c r="CAF42" s="569"/>
      <c r="CAG42" s="569"/>
      <c r="CAH42" s="569"/>
      <c r="CAI42" s="569"/>
      <c r="CAJ42" s="569"/>
      <c r="CAK42" s="569"/>
      <c r="CAL42" s="569"/>
      <c r="CAM42" s="569"/>
      <c r="CAN42" s="569"/>
      <c r="CAO42" s="569"/>
      <c r="CAP42" s="569"/>
      <c r="CAQ42" s="569"/>
      <c r="CAR42" s="569"/>
      <c r="CAS42" s="569"/>
      <c r="CAT42" s="569"/>
      <c r="CAU42" s="569"/>
      <c r="CAV42" s="569"/>
      <c r="CAW42" s="569"/>
      <c r="CAX42" s="569"/>
      <c r="CAY42" s="569"/>
      <c r="CAZ42" s="569"/>
      <c r="CBA42" s="569"/>
      <c r="CBB42" s="569"/>
      <c r="CBC42" s="569"/>
      <c r="CBD42" s="569"/>
      <c r="CBE42" s="569"/>
      <c r="CBF42" s="569"/>
      <c r="CBG42" s="569"/>
      <c r="CBH42" s="569"/>
      <c r="CBI42" s="569"/>
      <c r="CBJ42" s="569"/>
      <c r="CBK42" s="569"/>
      <c r="CBL42" s="569"/>
      <c r="CBM42" s="569"/>
      <c r="CBN42" s="569"/>
      <c r="CBO42" s="569"/>
      <c r="CBP42" s="569"/>
      <c r="CBQ42" s="569"/>
      <c r="CBR42" s="569"/>
      <c r="CBS42" s="569"/>
      <c r="CBT42" s="569"/>
      <c r="CBU42" s="569"/>
      <c r="CBV42" s="569"/>
      <c r="CBW42" s="569"/>
      <c r="CBX42" s="569"/>
      <c r="CBY42" s="569"/>
      <c r="CBZ42" s="569"/>
      <c r="CCA42" s="569"/>
      <c r="CCB42" s="569"/>
      <c r="CCC42" s="569"/>
      <c r="CCD42" s="569"/>
      <c r="CCE42" s="569"/>
      <c r="CCF42" s="569"/>
      <c r="CCG42" s="569"/>
      <c r="CCH42" s="569"/>
      <c r="CCI42" s="569"/>
      <c r="CCJ42" s="569"/>
      <c r="CCK42" s="569"/>
      <c r="CCL42" s="569"/>
      <c r="CCM42" s="569"/>
      <c r="CCN42" s="569"/>
      <c r="CCO42" s="569"/>
      <c r="CCP42" s="569"/>
      <c r="CCQ42" s="569"/>
      <c r="CCR42" s="569"/>
      <c r="CCS42" s="569"/>
      <c r="CCT42" s="569"/>
      <c r="CCU42" s="569"/>
      <c r="CCV42" s="569"/>
      <c r="CCW42" s="569"/>
      <c r="CCX42" s="569"/>
      <c r="CCY42" s="569"/>
      <c r="CCZ42" s="569"/>
      <c r="CDA42" s="569"/>
      <c r="CDB42" s="569"/>
      <c r="CDC42" s="569"/>
      <c r="CDD42" s="569"/>
      <c r="CDE42" s="569"/>
      <c r="CDF42" s="569"/>
      <c r="CDG42" s="569"/>
      <c r="CDH42" s="569"/>
      <c r="CDI42" s="569"/>
      <c r="CDJ42" s="569"/>
      <c r="CDK42" s="569"/>
      <c r="CDL42" s="569"/>
      <c r="CDM42" s="569"/>
      <c r="CDN42" s="569"/>
      <c r="CDO42" s="569"/>
      <c r="CDP42" s="569"/>
      <c r="CDQ42" s="569"/>
      <c r="CDR42" s="569"/>
      <c r="CDS42" s="569"/>
      <c r="CDT42" s="569"/>
      <c r="CDU42" s="569"/>
      <c r="CDV42" s="569"/>
      <c r="CDW42" s="569"/>
      <c r="CDX42" s="569"/>
      <c r="CDY42" s="569"/>
      <c r="CDZ42" s="569"/>
      <c r="CEA42" s="569"/>
      <c r="CEB42" s="569"/>
      <c r="CEC42" s="569"/>
      <c r="CED42" s="569"/>
      <c r="CEE42" s="569"/>
      <c r="CEF42" s="569"/>
      <c r="CEG42" s="569"/>
      <c r="CEH42" s="569"/>
      <c r="CEI42" s="569"/>
      <c r="CEJ42" s="569"/>
      <c r="CEK42" s="569"/>
      <c r="CEL42" s="569"/>
      <c r="CEM42" s="569"/>
      <c r="CEN42" s="569"/>
      <c r="CEO42" s="569"/>
      <c r="CEP42" s="569"/>
      <c r="CEQ42" s="569"/>
      <c r="CER42" s="569"/>
      <c r="CES42" s="569"/>
      <c r="CET42" s="569"/>
      <c r="CEU42" s="569"/>
      <c r="CEV42" s="569"/>
      <c r="CEW42" s="569"/>
      <c r="CEX42" s="569"/>
      <c r="CEY42" s="569"/>
      <c r="CEZ42" s="569"/>
      <c r="CFA42" s="569"/>
      <c r="CFB42" s="569"/>
      <c r="CFC42" s="569"/>
      <c r="CFD42" s="569"/>
      <c r="CFE42" s="569"/>
      <c r="CFF42" s="569"/>
      <c r="CFG42" s="569"/>
      <c r="CFH42" s="569"/>
      <c r="CFI42" s="569"/>
      <c r="CFJ42" s="569"/>
      <c r="CFK42" s="569"/>
      <c r="CFL42" s="569"/>
      <c r="CFM42" s="569"/>
      <c r="CFN42" s="569"/>
      <c r="CFO42" s="569"/>
      <c r="CFP42" s="569"/>
      <c r="CFQ42" s="569"/>
      <c r="CFR42" s="569"/>
      <c r="CFS42" s="569"/>
      <c r="CFT42" s="569"/>
      <c r="CFU42" s="569"/>
      <c r="CFV42" s="569"/>
      <c r="CFW42" s="569"/>
      <c r="CFX42" s="569"/>
      <c r="CFY42" s="569"/>
      <c r="CFZ42" s="569"/>
      <c r="CGA42" s="569"/>
      <c r="CGB42" s="569"/>
      <c r="CGC42" s="569"/>
      <c r="CGD42" s="569"/>
      <c r="CGE42" s="569"/>
      <c r="CGF42" s="569"/>
      <c r="CGG42" s="569"/>
      <c r="CGH42" s="569"/>
      <c r="CGI42" s="569"/>
      <c r="CGJ42" s="569"/>
      <c r="CGK42" s="569"/>
      <c r="CGL42" s="569"/>
      <c r="CGM42" s="569"/>
      <c r="CGN42" s="569"/>
      <c r="CGO42" s="569"/>
      <c r="CGP42" s="569"/>
      <c r="CGQ42" s="569"/>
      <c r="CGR42" s="569"/>
      <c r="CGS42" s="569"/>
      <c r="CGT42" s="569"/>
      <c r="CGU42" s="569"/>
      <c r="CGV42" s="569"/>
      <c r="CGW42" s="569"/>
      <c r="CGX42" s="569"/>
      <c r="CGY42" s="569"/>
      <c r="CGZ42" s="569"/>
      <c r="CHA42" s="569"/>
      <c r="CHB42" s="569"/>
      <c r="CHC42" s="569"/>
      <c r="CHD42" s="569"/>
      <c r="CHE42" s="569"/>
      <c r="CHF42" s="569"/>
      <c r="CHG42" s="569"/>
      <c r="CHH42" s="569"/>
      <c r="CHI42" s="569"/>
      <c r="CHJ42" s="569"/>
      <c r="CHK42" s="569"/>
      <c r="CHL42" s="569"/>
      <c r="CHM42" s="569"/>
      <c r="CHN42" s="569"/>
      <c r="CHO42" s="569"/>
      <c r="CHP42" s="569"/>
      <c r="CHQ42" s="569"/>
      <c r="CHR42" s="569"/>
      <c r="CHS42" s="569"/>
      <c r="CHT42" s="569"/>
      <c r="CHU42" s="569"/>
      <c r="CHV42" s="569"/>
      <c r="CHW42" s="569"/>
      <c r="CHX42" s="569"/>
      <c r="CHY42" s="569"/>
      <c r="CHZ42" s="569"/>
      <c r="CIA42" s="569"/>
      <c r="CIB42" s="569"/>
      <c r="CIC42" s="569"/>
      <c r="CID42" s="569"/>
      <c r="CIE42" s="569"/>
      <c r="CIF42" s="569"/>
      <c r="CIG42" s="569"/>
      <c r="CIH42" s="569"/>
      <c r="CII42" s="569"/>
      <c r="CIJ42" s="569"/>
      <c r="CIK42" s="569"/>
      <c r="CIL42" s="569"/>
      <c r="CIM42" s="569"/>
      <c r="CIN42" s="569"/>
      <c r="CIO42" s="569"/>
      <c r="CIP42" s="569"/>
      <c r="CIQ42" s="569"/>
      <c r="CIR42" s="569"/>
      <c r="CIS42" s="569"/>
      <c r="CIT42" s="569"/>
      <c r="CIU42" s="569"/>
      <c r="CIV42" s="569"/>
      <c r="CIW42" s="569"/>
      <c r="CIX42" s="569"/>
      <c r="CIY42" s="569"/>
      <c r="CIZ42" s="569"/>
      <c r="CJA42" s="569"/>
      <c r="CJB42" s="569"/>
      <c r="CJC42" s="569"/>
      <c r="CJD42" s="569"/>
      <c r="CJE42" s="569"/>
      <c r="CJF42" s="569"/>
      <c r="CJG42" s="569"/>
      <c r="CJH42" s="569"/>
      <c r="CJI42" s="569"/>
      <c r="CJJ42" s="569"/>
      <c r="CJK42" s="569"/>
      <c r="CJL42" s="569"/>
      <c r="CJM42" s="569"/>
      <c r="CJN42" s="569"/>
      <c r="CJO42" s="569"/>
      <c r="CJP42" s="569"/>
      <c r="CJQ42" s="569"/>
      <c r="CJR42" s="569"/>
      <c r="CJS42" s="569"/>
      <c r="CJT42" s="569"/>
      <c r="CJU42" s="569"/>
      <c r="CJV42" s="569"/>
      <c r="CJW42" s="569"/>
      <c r="CJX42" s="569"/>
      <c r="CJY42" s="569"/>
      <c r="CJZ42" s="569"/>
      <c r="CKA42" s="569"/>
      <c r="CKB42" s="569"/>
      <c r="CKC42" s="569"/>
      <c r="CKD42" s="569"/>
      <c r="CKE42" s="569"/>
      <c r="CKF42" s="569"/>
      <c r="CKG42" s="569"/>
      <c r="CKH42" s="569"/>
      <c r="CKI42" s="569"/>
      <c r="CKJ42" s="569"/>
      <c r="CKK42" s="569"/>
      <c r="CKL42" s="569"/>
      <c r="CKM42" s="569"/>
      <c r="CKN42" s="569"/>
      <c r="CKO42" s="569"/>
      <c r="CKP42" s="569"/>
      <c r="CKQ42" s="569"/>
      <c r="CKR42" s="569"/>
      <c r="CKS42" s="569"/>
      <c r="CKT42" s="569"/>
      <c r="CKU42" s="569"/>
      <c r="CKV42" s="569"/>
      <c r="CKW42" s="569"/>
      <c r="CKX42" s="569"/>
      <c r="CKY42" s="569"/>
      <c r="CKZ42" s="569"/>
      <c r="CLA42" s="569"/>
      <c r="CLB42" s="569"/>
      <c r="CLC42" s="569"/>
      <c r="CLD42" s="569"/>
      <c r="CLE42" s="569"/>
      <c r="CLF42" s="569"/>
      <c r="CLG42" s="569"/>
      <c r="CLH42" s="569"/>
      <c r="CLI42" s="569"/>
      <c r="CLJ42" s="569"/>
      <c r="CLK42" s="569"/>
      <c r="CLL42" s="569"/>
      <c r="CLM42" s="569"/>
      <c r="CLN42" s="569"/>
      <c r="CLO42" s="569"/>
      <c r="CLP42" s="569"/>
      <c r="CLQ42" s="569"/>
      <c r="CLR42" s="569"/>
      <c r="CLS42" s="569"/>
      <c r="CLT42" s="569"/>
      <c r="CLU42" s="569"/>
      <c r="CLV42" s="569"/>
      <c r="CLW42" s="569"/>
      <c r="CLX42" s="569"/>
      <c r="CLY42" s="569"/>
      <c r="CLZ42" s="569"/>
      <c r="CMA42" s="569"/>
      <c r="CMB42" s="569"/>
      <c r="CMC42" s="569"/>
      <c r="CMD42" s="569"/>
      <c r="CME42" s="569"/>
      <c r="CMF42" s="569"/>
      <c r="CMG42" s="569"/>
      <c r="CMH42" s="569"/>
      <c r="CMI42" s="569"/>
      <c r="CMJ42" s="569"/>
      <c r="CMK42" s="569"/>
      <c r="CML42" s="569"/>
      <c r="CMM42" s="569"/>
      <c r="CMN42" s="569"/>
      <c r="CMO42" s="569"/>
      <c r="CMP42" s="569"/>
      <c r="CMQ42" s="569"/>
      <c r="CMR42" s="569"/>
      <c r="CMS42" s="569"/>
      <c r="CMT42" s="569"/>
      <c r="CMU42" s="569"/>
      <c r="CMV42" s="569"/>
      <c r="CMW42" s="569"/>
      <c r="CMX42" s="569"/>
      <c r="CMY42" s="569"/>
      <c r="CMZ42" s="569"/>
      <c r="CNA42" s="569"/>
      <c r="CNB42" s="569"/>
      <c r="CNC42" s="569"/>
      <c r="CND42" s="569"/>
      <c r="CNE42" s="569"/>
      <c r="CNF42" s="569"/>
      <c r="CNG42" s="569"/>
      <c r="CNH42" s="569"/>
      <c r="CNI42" s="569"/>
      <c r="CNJ42" s="569"/>
      <c r="CNK42" s="569"/>
      <c r="CNL42" s="569"/>
      <c r="CNM42" s="569"/>
      <c r="CNN42" s="569"/>
      <c r="CNO42" s="569"/>
      <c r="CNP42" s="569"/>
      <c r="CNQ42" s="569"/>
      <c r="CNR42" s="569"/>
      <c r="CNS42" s="569"/>
      <c r="CNT42" s="569"/>
      <c r="CNU42" s="569"/>
      <c r="CNV42" s="569"/>
      <c r="CNW42" s="569"/>
      <c r="CNX42" s="569"/>
      <c r="CNY42" s="569"/>
      <c r="CNZ42" s="569"/>
      <c r="COA42" s="569"/>
      <c r="COB42" s="569"/>
      <c r="COC42" s="569"/>
      <c r="COD42" s="569"/>
      <c r="COE42" s="569"/>
      <c r="COF42" s="569"/>
      <c r="COG42" s="569"/>
      <c r="COH42" s="569"/>
      <c r="COI42" s="569"/>
      <c r="COJ42" s="569"/>
      <c r="COK42" s="569"/>
      <c r="COL42" s="569"/>
      <c r="COM42" s="569"/>
      <c r="CON42" s="569"/>
      <c r="COO42" s="569"/>
      <c r="COP42" s="569"/>
      <c r="COQ42" s="569"/>
      <c r="COR42" s="569"/>
      <c r="COS42" s="569"/>
      <c r="COT42" s="569"/>
      <c r="COU42" s="569"/>
      <c r="COV42" s="569"/>
      <c r="COW42" s="569"/>
      <c r="COX42" s="569"/>
      <c r="COY42" s="569"/>
      <c r="COZ42" s="569"/>
      <c r="CPA42" s="569"/>
      <c r="CPB42" s="569"/>
      <c r="CPC42" s="569"/>
      <c r="CPD42" s="569"/>
      <c r="CPE42" s="569"/>
      <c r="CPF42" s="569"/>
      <c r="CPG42" s="569"/>
      <c r="CPH42" s="569"/>
      <c r="CPI42" s="569"/>
      <c r="CPJ42" s="569"/>
      <c r="CPK42" s="569"/>
      <c r="CPL42" s="569"/>
      <c r="CPM42" s="569"/>
      <c r="CPN42" s="569"/>
      <c r="CPO42" s="569"/>
      <c r="CPP42" s="569"/>
      <c r="CPQ42" s="569"/>
      <c r="CPR42" s="569"/>
      <c r="CPS42" s="569"/>
      <c r="CPT42" s="569"/>
      <c r="CPU42" s="569"/>
      <c r="CPV42" s="569"/>
      <c r="CPW42" s="569"/>
      <c r="CPX42" s="569"/>
      <c r="CPY42" s="569"/>
      <c r="CPZ42" s="569"/>
      <c r="CQA42" s="569"/>
      <c r="CQB42" s="569"/>
      <c r="CQC42" s="569"/>
      <c r="CQD42" s="569"/>
      <c r="CQE42" s="569"/>
      <c r="CQF42" s="569"/>
      <c r="CQG42" s="569"/>
      <c r="CQH42" s="569"/>
      <c r="CQI42" s="569"/>
      <c r="CQJ42" s="569"/>
      <c r="CQK42" s="569"/>
      <c r="CQL42" s="569"/>
      <c r="CQM42" s="569"/>
      <c r="CQN42" s="569"/>
      <c r="CQO42" s="569"/>
      <c r="CQP42" s="569"/>
      <c r="CQQ42" s="569"/>
      <c r="CQR42" s="569"/>
      <c r="CQS42" s="569"/>
      <c r="CQT42" s="569"/>
      <c r="CQU42" s="569"/>
      <c r="CQV42" s="569"/>
      <c r="CQW42" s="569"/>
      <c r="CQX42" s="569"/>
      <c r="CQY42" s="569"/>
      <c r="CQZ42" s="569"/>
      <c r="CRA42" s="569"/>
      <c r="CRB42" s="569"/>
      <c r="CRC42" s="569"/>
      <c r="CRD42" s="569"/>
      <c r="CRE42" s="569"/>
      <c r="CRF42" s="569"/>
      <c r="CRG42" s="569"/>
      <c r="CRH42" s="569"/>
      <c r="CRI42" s="569"/>
      <c r="CRJ42" s="569"/>
      <c r="CRK42" s="569"/>
      <c r="CRL42" s="569"/>
      <c r="CRM42" s="569"/>
      <c r="CRN42" s="569"/>
      <c r="CRO42" s="569"/>
      <c r="CRP42" s="569"/>
      <c r="CRQ42" s="569"/>
      <c r="CRR42" s="569"/>
      <c r="CRS42" s="569"/>
      <c r="CRT42" s="569"/>
      <c r="CRU42" s="569"/>
      <c r="CRV42" s="569"/>
      <c r="CRW42" s="569"/>
      <c r="CRX42" s="569"/>
      <c r="CRY42" s="569"/>
      <c r="CRZ42" s="569"/>
      <c r="CSA42" s="569"/>
      <c r="CSB42" s="569"/>
      <c r="CSC42" s="569"/>
      <c r="CSD42" s="569"/>
      <c r="CSE42" s="569"/>
      <c r="CSF42" s="569"/>
      <c r="CSG42" s="569"/>
      <c r="CSH42" s="569"/>
      <c r="CSI42" s="569"/>
      <c r="CSJ42" s="569"/>
      <c r="CSK42" s="569"/>
      <c r="CSL42" s="569"/>
      <c r="CSM42" s="569"/>
      <c r="CSN42" s="569"/>
      <c r="CSO42" s="569"/>
      <c r="CSP42" s="569"/>
      <c r="CSQ42" s="569"/>
      <c r="CSR42" s="569"/>
      <c r="CSS42" s="569"/>
      <c r="CST42" s="569"/>
      <c r="CSU42" s="569"/>
      <c r="CSV42" s="569"/>
      <c r="CSW42" s="569"/>
      <c r="CSX42" s="569"/>
      <c r="CSY42" s="569"/>
      <c r="CSZ42" s="569"/>
      <c r="CTA42" s="569"/>
      <c r="CTB42" s="569"/>
      <c r="CTC42" s="569"/>
      <c r="CTD42" s="569"/>
      <c r="CTE42" s="569"/>
      <c r="CTF42" s="569"/>
      <c r="CTG42" s="569"/>
      <c r="CTH42" s="569"/>
      <c r="CTI42" s="569"/>
      <c r="CTJ42" s="569"/>
      <c r="CTK42" s="569"/>
      <c r="CTL42" s="569"/>
      <c r="CTM42" s="569"/>
      <c r="CTN42" s="569"/>
      <c r="CTO42" s="569"/>
      <c r="CTP42" s="569"/>
      <c r="CTQ42" s="569"/>
      <c r="CTR42" s="569"/>
      <c r="CTS42" s="569"/>
      <c r="CTT42" s="569"/>
      <c r="CTU42" s="569"/>
      <c r="CTV42" s="569"/>
      <c r="CTW42" s="569"/>
      <c r="CTX42" s="569"/>
      <c r="CTY42" s="569"/>
      <c r="CTZ42" s="569"/>
      <c r="CUA42" s="569"/>
      <c r="CUB42" s="569"/>
      <c r="CUC42" s="569"/>
      <c r="CUD42" s="569"/>
      <c r="CUE42" s="569"/>
      <c r="CUF42" s="569"/>
      <c r="CUG42" s="569"/>
      <c r="CUH42" s="569"/>
      <c r="CUI42" s="569"/>
      <c r="CUJ42" s="569"/>
      <c r="CUK42" s="569"/>
      <c r="CUL42" s="569"/>
      <c r="CUM42" s="569"/>
      <c r="CUN42" s="569"/>
      <c r="CUO42" s="569"/>
      <c r="CUP42" s="569"/>
      <c r="CUQ42" s="569"/>
      <c r="CUR42" s="569"/>
      <c r="CUS42" s="569"/>
      <c r="CUT42" s="569"/>
      <c r="CUU42" s="569"/>
      <c r="CUV42" s="569"/>
      <c r="CUW42" s="569"/>
      <c r="CUX42" s="569"/>
      <c r="CUY42" s="569"/>
      <c r="CUZ42" s="569"/>
      <c r="CVA42" s="569"/>
      <c r="CVB42" s="569"/>
      <c r="CVC42" s="569"/>
      <c r="CVD42" s="569"/>
      <c r="CVE42" s="569"/>
      <c r="CVF42" s="569"/>
      <c r="CVG42" s="569"/>
      <c r="CVH42" s="569"/>
      <c r="CVI42" s="569"/>
      <c r="CVJ42" s="569"/>
      <c r="CVK42" s="569"/>
      <c r="CVL42" s="569"/>
      <c r="CVM42" s="569"/>
      <c r="CVN42" s="569"/>
      <c r="CVO42" s="569"/>
      <c r="CVP42" s="569"/>
      <c r="CVQ42" s="569"/>
      <c r="CVR42" s="569"/>
      <c r="CVS42" s="569"/>
      <c r="CVT42" s="569"/>
      <c r="CVU42" s="569"/>
      <c r="CVV42" s="569"/>
      <c r="CVW42" s="569"/>
      <c r="CVX42" s="569"/>
      <c r="CVY42" s="569"/>
      <c r="CVZ42" s="569"/>
      <c r="CWA42" s="569"/>
      <c r="CWB42" s="569"/>
      <c r="CWC42" s="569"/>
      <c r="CWD42" s="569"/>
      <c r="CWE42" s="569"/>
      <c r="CWF42" s="569"/>
      <c r="CWG42" s="569"/>
      <c r="CWH42" s="569"/>
      <c r="CWI42" s="569"/>
      <c r="CWJ42" s="569"/>
      <c r="CWK42" s="569"/>
      <c r="CWL42" s="569"/>
      <c r="CWM42" s="569"/>
      <c r="CWN42" s="569"/>
      <c r="CWO42" s="569"/>
      <c r="CWP42" s="569"/>
      <c r="CWQ42" s="569"/>
      <c r="CWR42" s="569"/>
      <c r="CWS42" s="569"/>
      <c r="CWT42" s="569"/>
      <c r="CWU42" s="569"/>
      <c r="CWV42" s="569"/>
      <c r="CWW42" s="569"/>
      <c r="CWX42" s="569"/>
      <c r="CWY42" s="569"/>
      <c r="CWZ42" s="569"/>
      <c r="CXA42" s="569"/>
      <c r="CXB42" s="569"/>
      <c r="CXC42" s="569"/>
      <c r="CXD42" s="569"/>
      <c r="CXE42" s="569"/>
      <c r="CXF42" s="569"/>
      <c r="CXG42" s="569"/>
      <c r="CXH42" s="569"/>
      <c r="CXI42" s="569"/>
      <c r="CXJ42" s="569"/>
      <c r="CXK42" s="569"/>
      <c r="CXL42" s="569"/>
      <c r="CXM42" s="569"/>
      <c r="CXN42" s="569"/>
      <c r="CXO42" s="569"/>
      <c r="CXP42" s="569"/>
      <c r="CXQ42" s="569"/>
      <c r="CXR42" s="569"/>
      <c r="CXS42" s="569"/>
      <c r="CXT42" s="569"/>
      <c r="CXU42" s="569"/>
      <c r="CXV42" s="569"/>
      <c r="CXW42" s="569"/>
      <c r="CXX42" s="569"/>
      <c r="CXY42" s="569"/>
      <c r="CXZ42" s="569"/>
      <c r="CYA42" s="569"/>
      <c r="CYB42" s="569"/>
      <c r="CYC42" s="569"/>
      <c r="CYD42" s="569"/>
      <c r="CYE42" s="569"/>
      <c r="CYF42" s="569"/>
      <c r="CYG42" s="569"/>
      <c r="CYH42" s="569"/>
      <c r="CYI42" s="569"/>
      <c r="CYJ42" s="569"/>
      <c r="CYK42" s="569"/>
      <c r="CYL42" s="569"/>
      <c r="CYM42" s="569"/>
      <c r="CYN42" s="569"/>
      <c r="CYO42" s="569"/>
      <c r="CYP42" s="569"/>
      <c r="CYQ42" s="569"/>
      <c r="CYR42" s="569"/>
      <c r="CYS42" s="569"/>
      <c r="CYT42" s="569"/>
      <c r="CYU42" s="569"/>
      <c r="CYV42" s="569"/>
      <c r="CYW42" s="569"/>
      <c r="CYX42" s="569"/>
      <c r="CYY42" s="569"/>
      <c r="CYZ42" s="569"/>
      <c r="CZA42" s="569"/>
      <c r="CZB42" s="569"/>
      <c r="CZC42" s="569"/>
      <c r="CZD42" s="569"/>
      <c r="CZE42" s="569"/>
      <c r="CZF42" s="569"/>
      <c r="CZG42" s="569"/>
      <c r="CZH42" s="569"/>
      <c r="CZI42" s="569"/>
      <c r="CZJ42" s="569"/>
      <c r="CZK42" s="569"/>
      <c r="CZL42" s="569"/>
      <c r="CZM42" s="569"/>
      <c r="CZN42" s="569"/>
      <c r="CZO42" s="569"/>
      <c r="CZP42" s="569"/>
      <c r="CZQ42" s="569"/>
      <c r="CZR42" s="569"/>
      <c r="CZS42" s="569"/>
      <c r="CZT42" s="569"/>
      <c r="CZU42" s="569"/>
      <c r="CZV42" s="569"/>
      <c r="CZW42" s="569"/>
      <c r="CZX42" s="569"/>
      <c r="CZY42" s="569"/>
      <c r="CZZ42" s="569"/>
      <c r="DAA42" s="569"/>
      <c r="DAB42" s="569"/>
      <c r="DAC42" s="569"/>
      <c r="DAD42" s="569"/>
      <c r="DAE42" s="569"/>
      <c r="DAF42" s="569"/>
      <c r="DAG42" s="569"/>
      <c r="DAH42" s="569"/>
      <c r="DAI42" s="569"/>
      <c r="DAJ42" s="569"/>
      <c r="DAK42" s="569"/>
      <c r="DAL42" s="569"/>
      <c r="DAM42" s="569"/>
      <c r="DAN42" s="569"/>
      <c r="DAO42" s="569"/>
      <c r="DAP42" s="569"/>
      <c r="DAQ42" s="569"/>
      <c r="DAR42" s="569"/>
      <c r="DAS42" s="569"/>
      <c r="DAT42" s="569"/>
      <c r="DAU42" s="569"/>
      <c r="DAV42" s="569"/>
      <c r="DAW42" s="569"/>
      <c r="DAX42" s="569"/>
      <c r="DAY42" s="569"/>
      <c r="DAZ42" s="569"/>
      <c r="DBA42" s="569"/>
      <c r="DBB42" s="569"/>
      <c r="DBC42" s="569"/>
      <c r="DBD42" s="569"/>
      <c r="DBE42" s="569"/>
      <c r="DBF42" s="569"/>
      <c r="DBG42" s="569"/>
      <c r="DBH42" s="569"/>
      <c r="DBI42" s="569"/>
      <c r="DBJ42" s="569"/>
      <c r="DBK42" s="569"/>
      <c r="DBL42" s="569"/>
      <c r="DBM42" s="569"/>
      <c r="DBN42" s="569"/>
      <c r="DBO42" s="569"/>
      <c r="DBP42" s="569"/>
      <c r="DBQ42" s="569"/>
      <c r="DBR42" s="569"/>
      <c r="DBS42" s="569"/>
      <c r="DBT42" s="569"/>
      <c r="DBU42" s="569"/>
      <c r="DBV42" s="569"/>
      <c r="DBW42" s="569"/>
      <c r="DBX42" s="569"/>
      <c r="DBY42" s="569"/>
      <c r="DBZ42" s="569"/>
      <c r="DCA42" s="569"/>
      <c r="DCB42" s="569"/>
      <c r="DCC42" s="569"/>
      <c r="DCD42" s="569"/>
      <c r="DCE42" s="569"/>
      <c r="DCF42" s="569"/>
      <c r="DCG42" s="569"/>
      <c r="DCH42" s="569"/>
      <c r="DCI42" s="569"/>
      <c r="DCJ42" s="569"/>
      <c r="DCK42" s="569"/>
      <c r="DCL42" s="569"/>
      <c r="DCM42" s="569"/>
      <c r="DCN42" s="569"/>
      <c r="DCO42" s="569"/>
      <c r="DCP42" s="569"/>
      <c r="DCQ42" s="569"/>
      <c r="DCR42" s="569"/>
      <c r="DCS42" s="569"/>
      <c r="DCT42" s="569"/>
      <c r="DCU42" s="569"/>
      <c r="DCV42" s="569"/>
      <c r="DCW42" s="569"/>
      <c r="DCX42" s="569"/>
      <c r="DCY42" s="569"/>
      <c r="DCZ42" s="569"/>
      <c r="DDA42" s="569"/>
      <c r="DDB42" s="569"/>
      <c r="DDC42" s="569"/>
      <c r="DDD42" s="569"/>
      <c r="DDE42" s="569"/>
      <c r="DDF42" s="569"/>
      <c r="DDG42" s="569"/>
      <c r="DDH42" s="569"/>
      <c r="DDI42" s="569"/>
      <c r="DDJ42" s="569"/>
      <c r="DDK42" s="569"/>
      <c r="DDL42" s="569"/>
      <c r="DDM42" s="569"/>
      <c r="DDN42" s="569"/>
      <c r="DDO42" s="569"/>
      <c r="DDP42" s="569"/>
      <c r="DDQ42" s="569"/>
      <c r="DDR42" s="569"/>
      <c r="DDS42" s="569"/>
      <c r="DDT42" s="569"/>
      <c r="DDU42" s="569"/>
      <c r="DDV42" s="569"/>
      <c r="DDW42" s="569"/>
      <c r="DDX42" s="569"/>
      <c r="DDY42" s="569"/>
      <c r="DDZ42" s="569"/>
      <c r="DEA42" s="569"/>
      <c r="DEB42" s="569"/>
      <c r="DEC42" s="569"/>
      <c r="DED42" s="569"/>
      <c r="DEE42" s="569"/>
      <c r="DEF42" s="569"/>
      <c r="DEG42" s="569"/>
      <c r="DEH42" s="569"/>
      <c r="DEI42" s="569"/>
      <c r="DEJ42" s="569"/>
      <c r="DEK42" s="569"/>
      <c r="DEL42" s="569"/>
      <c r="DEM42" s="569"/>
      <c r="DEN42" s="569"/>
      <c r="DEO42" s="569"/>
      <c r="DEP42" s="569"/>
      <c r="DEQ42" s="569"/>
      <c r="DER42" s="569"/>
      <c r="DES42" s="569"/>
      <c r="DET42" s="569"/>
      <c r="DEU42" s="569"/>
      <c r="DEV42" s="569"/>
      <c r="DEW42" s="569"/>
      <c r="DEX42" s="569"/>
      <c r="DEY42" s="569"/>
      <c r="DEZ42" s="569"/>
      <c r="DFA42" s="569"/>
      <c r="DFB42" s="569"/>
      <c r="DFC42" s="569"/>
      <c r="DFD42" s="569"/>
      <c r="DFE42" s="569"/>
      <c r="DFF42" s="569"/>
      <c r="DFG42" s="569"/>
      <c r="DFH42" s="569"/>
      <c r="DFI42" s="569"/>
      <c r="DFJ42" s="569"/>
      <c r="DFK42" s="569"/>
      <c r="DFL42" s="569"/>
      <c r="DFM42" s="569"/>
      <c r="DFN42" s="569"/>
      <c r="DFO42" s="569"/>
      <c r="DFP42" s="569"/>
      <c r="DFQ42" s="569"/>
      <c r="DFR42" s="569"/>
      <c r="DFS42" s="569"/>
      <c r="DFT42" s="569"/>
      <c r="DFU42" s="569"/>
      <c r="DFV42" s="569"/>
      <c r="DFW42" s="569"/>
      <c r="DFX42" s="569"/>
      <c r="DFY42" s="569"/>
      <c r="DFZ42" s="569"/>
      <c r="DGA42" s="569"/>
      <c r="DGB42" s="569"/>
      <c r="DGC42" s="569"/>
      <c r="DGD42" s="569"/>
      <c r="DGE42" s="569"/>
      <c r="DGF42" s="569"/>
      <c r="DGG42" s="569"/>
      <c r="DGH42" s="569"/>
      <c r="DGI42" s="569"/>
      <c r="DGJ42" s="569"/>
      <c r="DGK42" s="569"/>
      <c r="DGL42" s="569"/>
      <c r="DGM42" s="569"/>
      <c r="DGN42" s="569"/>
      <c r="DGO42" s="569"/>
      <c r="DGP42" s="569"/>
      <c r="DGQ42" s="569"/>
      <c r="DGR42" s="569"/>
      <c r="DGS42" s="569"/>
      <c r="DGT42" s="569"/>
      <c r="DGU42" s="569"/>
      <c r="DGV42" s="569"/>
      <c r="DGW42" s="569"/>
      <c r="DGX42" s="569"/>
      <c r="DGY42" s="569"/>
      <c r="DGZ42" s="569"/>
      <c r="DHA42" s="569"/>
      <c r="DHB42" s="569"/>
      <c r="DHC42" s="569"/>
      <c r="DHD42" s="569"/>
      <c r="DHE42" s="569"/>
      <c r="DHF42" s="569"/>
      <c r="DHG42" s="569"/>
      <c r="DHH42" s="569"/>
      <c r="DHI42" s="569"/>
      <c r="DHJ42" s="569"/>
      <c r="DHK42" s="569"/>
      <c r="DHL42" s="569"/>
      <c r="DHM42" s="569"/>
      <c r="DHN42" s="569"/>
      <c r="DHO42" s="569"/>
      <c r="DHP42" s="569"/>
      <c r="DHQ42" s="569"/>
      <c r="DHR42" s="569"/>
      <c r="DHS42" s="569"/>
      <c r="DHT42" s="569"/>
      <c r="DHU42" s="569"/>
      <c r="DHV42" s="569"/>
      <c r="DHW42" s="569"/>
      <c r="DHX42" s="569"/>
      <c r="DHY42" s="569"/>
      <c r="DHZ42" s="569"/>
      <c r="DIA42" s="569"/>
      <c r="DIB42" s="569"/>
      <c r="DIC42" s="569"/>
      <c r="DID42" s="569"/>
      <c r="DIE42" s="569"/>
      <c r="DIF42" s="569"/>
      <c r="DIG42" s="569"/>
      <c r="DIH42" s="569"/>
      <c r="DII42" s="569"/>
      <c r="DIJ42" s="569"/>
      <c r="DIK42" s="569"/>
      <c r="DIL42" s="569"/>
      <c r="DIM42" s="569"/>
      <c r="DIN42" s="569"/>
      <c r="DIO42" s="569"/>
      <c r="DIP42" s="569"/>
      <c r="DIQ42" s="569"/>
      <c r="DIR42" s="569"/>
      <c r="DIS42" s="569"/>
      <c r="DIT42" s="569"/>
      <c r="DIU42" s="569"/>
      <c r="DIV42" s="569"/>
      <c r="DIW42" s="569"/>
      <c r="DIX42" s="569"/>
      <c r="DIY42" s="569"/>
      <c r="DIZ42" s="569"/>
      <c r="DJA42" s="569"/>
      <c r="DJB42" s="569"/>
      <c r="DJC42" s="569"/>
      <c r="DJD42" s="569"/>
      <c r="DJE42" s="569"/>
      <c r="DJF42" s="569"/>
      <c r="DJG42" s="569"/>
      <c r="DJH42" s="569"/>
      <c r="DJI42" s="569"/>
      <c r="DJJ42" s="569"/>
      <c r="DJK42" s="569"/>
      <c r="DJL42" s="569"/>
      <c r="DJM42" s="569"/>
      <c r="DJN42" s="569"/>
      <c r="DJO42" s="569"/>
      <c r="DJP42" s="569"/>
      <c r="DJQ42" s="569"/>
      <c r="DJR42" s="569"/>
      <c r="DJS42" s="569"/>
      <c r="DJT42" s="569"/>
      <c r="DJU42" s="569"/>
      <c r="DJV42" s="569"/>
      <c r="DJW42" s="569"/>
      <c r="DJX42" s="569"/>
      <c r="DJY42" s="569"/>
      <c r="DJZ42" s="569"/>
      <c r="DKA42" s="569"/>
      <c r="DKB42" s="569"/>
      <c r="DKC42" s="569"/>
      <c r="DKD42" s="569"/>
      <c r="DKE42" s="569"/>
      <c r="DKF42" s="569"/>
      <c r="DKG42" s="569"/>
      <c r="DKH42" s="569"/>
      <c r="DKI42" s="569"/>
      <c r="DKJ42" s="569"/>
      <c r="DKK42" s="569"/>
      <c r="DKL42" s="569"/>
      <c r="DKM42" s="569"/>
      <c r="DKN42" s="569"/>
      <c r="DKO42" s="569"/>
      <c r="DKP42" s="569"/>
      <c r="DKQ42" s="569"/>
      <c r="DKR42" s="569"/>
      <c r="DKS42" s="569"/>
      <c r="DKT42" s="569"/>
      <c r="DKU42" s="569"/>
      <c r="DKV42" s="569"/>
      <c r="DKW42" s="569"/>
      <c r="DKX42" s="569"/>
      <c r="DKY42" s="569"/>
      <c r="DKZ42" s="569"/>
      <c r="DLA42" s="569"/>
      <c r="DLB42" s="569"/>
      <c r="DLC42" s="569"/>
      <c r="DLD42" s="569"/>
      <c r="DLE42" s="569"/>
      <c r="DLF42" s="569"/>
      <c r="DLG42" s="569"/>
      <c r="DLH42" s="569"/>
      <c r="DLI42" s="569"/>
      <c r="DLJ42" s="569"/>
      <c r="DLK42" s="569"/>
      <c r="DLL42" s="569"/>
      <c r="DLM42" s="569"/>
      <c r="DLN42" s="569"/>
      <c r="DLO42" s="569"/>
      <c r="DLP42" s="569"/>
      <c r="DLQ42" s="569"/>
      <c r="DLR42" s="569"/>
      <c r="DLS42" s="569"/>
      <c r="DLT42" s="569"/>
      <c r="DLU42" s="569"/>
      <c r="DLV42" s="569"/>
      <c r="DLW42" s="569"/>
      <c r="DLX42" s="569"/>
      <c r="DLY42" s="569"/>
      <c r="DLZ42" s="569"/>
      <c r="DMA42" s="569"/>
      <c r="DMB42" s="569"/>
      <c r="DMC42" s="569"/>
      <c r="DMD42" s="569"/>
      <c r="DME42" s="569"/>
      <c r="DMF42" s="569"/>
      <c r="DMG42" s="569"/>
      <c r="DMH42" s="569"/>
      <c r="DMI42" s="569"/>
      <c r="DMJ42" s="569"/>
      <c r="DMK42" s="569"/>
      <c r="DML42" s="569"/>
      <c r="DMM42" s="569"/>
      <c r="DMN42" s="569"/>
      <c r="DMO42" s="569"/>
      <c r="DMP42" s="569"/>
      <c r="DMQ42" s="569"/>
      <c r="DMR42" s="569"/>
      <c r="DMS42" s="569"/>
      <c r="DMT42" s="569"/>
      <c r="DMU42" s="569"/>
      <c r="DMV42" s="569"/>
      <c r="DMW42" s="569"/>
      <c r="DMX42" s="569"/>
      <c r="DMY42" s="569"/>
      <c r="DMZ42" s="569"/>
      <c r="DNA42" s="569"/>
      <c r="DNB42" s="569"/>
      <c r="DNC42" s="569"/>
      <c r="DND42" s="569"/>
      <c r="DNE42" s="569"/>
      <c r="DNF42" s="569"/>
      <c r="DNG42" s="569"/>
      <c r="DNH42" s="569"/>
      <c r="DNI42" s="569"/>
      <c r="DNJ42" s="569"/>
      <c r="DNK42" s="569"/>
      <c r="DNL42" s="569"/>
      <c r="DNM42" s="569"/>
      <c r="DNN42" s="569"/>
      <c r="DNO42" s="569"/>
      <c r="DNP42" s="569"/>
      <c r="DNQ42" s="569"/>
      <c r="DNR42" s="569"/>
      <c r="DNS42" s="569"/>
      <c r="DNT42" s="569"/>
      <c r="DNU42" s="569"/>
      <c r="DNV42" s="569"/>
      <c r="DNW42" s="569"/>
      <c r="DNX42" s="569"/>
      <c r="DNY42" s="569"/>
      <c r="DNZ42" s="569"/>
      <c r="DOA42" s="569"/>
      <c r="DOB42" s="569"/>
      <c r="DOC42" s="569"/>
      <c r="DOD42" s="569"/>
      <c r="DOE42" s="569"/>
      <c r="DOF42" s="569"/>
      <c r="DOG42" s="569"/>
      <c r="DOH42" s="569"/>
      <c r="DOI42" s="569"/>
      <c r="DOJ42" s="569"/>
      <c r="DOK42" s="569"/>
      <c r="DOL42" s="569"/>
      <c r="DOM42" s="569"/>
      <c r="DON42" s="569"/>
      <c r="DOO42" s="569"/>
      <c r="DOP42" s="569"/>
      <c r="DOQ42" s="569"/>
      <c r="DOR42" s="569"/>
      <c r="DOS42" s="569"/>
      <c r="DOT42" s="569"/>
      <c r="DOU42" s="569"/>
      <c r="DOV42" s="569"/>
      <c r="DOW42" s="569"/>
      <c r="DOX42" s="569"/>
      <c r="DOY42" s="569"/>
      <c r="DOZ42" s="569"/>
      <c r="DPA42" s="569"/>
      <c r="DPB42" s="569"/>
      <c r="DPC42" s="569"/>
      <c r="DPD42" s="569"/>
      <c r="DPE42" s="569"/>
      <c r="DPF42" s="569"/>
      <c r="DPG42" s="569"/>
      <c r="DPH42" s="569"/>
      <c r="DPI42" s="569"/>
      <c r="DPJ42" s="569"/>
      <c r="DPK42" s="569"/>
      <c r="DPL42" s="569"/>
      <c r="DPM42" s="569"/>
      <c r="DPN42" s="569"/>
      <c r="DPO42" s="569"/>
      <c r="DPP42" s="569"/>
      <c r="DPQ42" s="569"/>
      <c r="DPR42" s="569"/>
      <c r="DPS42" s="569"/>
      <c r="DPT42" s="569"/>
      <c r="DPU42" s="569"/>
      <c r="DPV42" s="569"/>
      <c r="DPW42" s="569"/>
      <c r="DPX42" s="569"/>
      <c r="DPY42" s="569"/>
      <c r="DPZ42" s="569"/>
      <c r="DQA42" s="569"/>
      <c r="DQB42" s="569"/>
      <c r="DQC42" s="569"/>
      <c r="DQD42" s="569"/>
      <c r="DQE42" s="569"/>
      <c r="DQF42" s="569"/>
      <c r="DQG42" s="569"/>
      <c r="DQH42" s="569"/>
      <c r="DQI42" s="569"/>
      <c r="DQJ42" s="569"/>
      <c r="DQK42" s="569"/>
      <c r="DQL42" s="569"/>
      <c r="DQM42" s="569"/>
      <c r="DQN42" s="569"/>
      <c r="DQO42" s="569"/>
      <c r="DQP42" s="569"/>
      <c r="DQQ42" s="569"/>
      <c r="DQR42" s="569"/>
      <c r="DQS42" s="569"/>
      <c r="DQT42" s="569"/>
      <c r="DQU42" s="569"/>
      <c r="DQV42" s="569"/>
      <c r="DQW42" s="569"/>
      <c r="DQX42" s="569"/>
      <c r="DQY42" s="569"/>
      <c r="DQZ42" s="569"/>
      <c r="DRA42" s="569"/>
      <c r="DRB42" s="569"/>
      <c r="DRC42" s="569"/>
      <c r="DRD42" s="569"/>
      <c r="DRE42" s="569"/>
      <c r="DRF42" s="569"/>
      <c r="DRG42" s="569"/>
      <c r="DRH42" s="569"/>
      <c r="DRI42" s="569"/>
      <c r="DRJ42" s="569"/>
      <c r="DRK42" s="569"/>
      <c r="DRL42" s="569"/>
      <c r="DRM42" s="569"/>
      <c r="DRN42" s="569"/>
      <c r="DRO42" s="569"/>
      <c r="DRP42" s="569"/>
      <c r="DRQ42" s="569"/>
      <c r="DRR42" s="569"/>
      <c r="DRS42" s="569"/>
      <c r="DRT42" s="569"/>
      <c r="DRU42" s="569"/>
      <c r="DRV42" s="569"/>
      <c r="DRW42" s="569"/>
      <c r="DRX42" s="569"/>
      <c r="DRY42" s="569"/>
      <c r="DRZ42" s="569"/>
      <c r="DSA42" s="569"/>
      <c r="DSB42" s="569"/>
      <c r="DSC42" s="569"/>
      <c r="DSD42" s="569"/>
      <c r="DSE42" s="569"/>
      <c r="DSF42" s="569"/>
      <c r="DSG42" s="569"/>
      <c r="DSH42" s="569"/>
      <c r="DSI42" s="569"/>
      <c r="DSJ42" s="569"/>
      <c r="DSK42" s="569"/>
      <c r="DSL42" s="569"/>
      <c r="DSM42" s="569"/>
      <c r="DSN42" s="569"/>
      <c r="DSO42" s="569"/>
      <c r="DSP42" s="569"/>
      <c r="DSQ42" s="569"/>
      <c r="DSR42" s="569"/>
      <c r="DSS42" s="569"/>
      <c r="DST42" s="569"/>
      <c r="DSU42" s="569"/>
      <c r="DSV42" s="569"/>
      <c r="DSW42" s="569"/>
      <c r="DSX42" s="569"/>
      <c r="DSY42" s="569"/>
      <c r="DSZ42" s="569"/>
      <c r="DTA42" s="569"/>
      <c r="DTB42" s="569"/>
      <c r="DTC42" s="569"/>
      <c r="DTD42" s="569"/>
      <c r="DTE42" s="569"/>
      <c r="DTF42" s="569"/>
      <c r="DTG42" s="569"/>
      <c r="DTH42" s="569"/>
      <c r="DTI42" s="569"/>
      <c r="DTJ42" s="569"/>
      <c r="DTK42" s="569"/>
      <c r="DTL42" s="569"/>
      <c r="DTM42" s="569"/>
      <c r="DTN42" s="569"/>
      <c r="DTO42" s="569"/>
      <c r="DTP42" s="569"/>
      <c r="DTQ42" s="569"/>
      <c r="DTR42" s="569"/>
      <c r="DTS42" s="569"/>
      <c r="DTT42" s="569"/>
      <c r="DTU42" s="569"/>
      <c r="DTV42" s="569"/>
      <c r="DTW42" s="569"/>
      <c r="DTX42" s="569"/>
      <c r="DTY42" s="569"/>
      <c r="DTZ42" s="569"/>
      <c r="DUA42" s="569"/>
      <c r="DUB42" s="569"/>
      <c r="DUC42" s="569"/>
      <c r="DUD42" s="569"/>
      <c r="DUE42" s="569"/>
      <c r="DUF42" s="569"/>
      <c r="DUG42" s="569"/>
      <c r="DUH42" s="569"/>
      <c r="DUI42" s="569"/>
      <c r="DUJ42" s="569"/>
      <c r="DUK42" s="569"/>
      <c r="DUL42" s="569"/>
      <c r="DUM42" s="569"/>
      <c r="DUN42" s="569"/>
      <c r="DUO42" s="569"/>
      <c r="DUP42" s="569"/>
      <c r="DUQ42" s="569"/>
      <c r="DUR42" s="569"/>
      <c r="DUS42" s="569"/>
      <c r="DUT42" s="569"/>
      <c r="DUU42" s="569"/>
      <c r="DUV42" s="569"/>
      <c r="DUW42" s="569"/>
      <c r="DUX42" s="569"/>
      <c r="DUY42" s="569"/>
      <c r="DUZ42" s="569"/>
      <c r="DVA42" s="569"/>
      <c r="DVB42" s="569"/>
      <c r="DVC42" s="569"/>
      <c r="DVD42" s="569"/>
      <c r="DVE42" s="569"/>
      <c r="DVF42" s="569"/>
      <c r="DVG42" s="569"/>
      <c r="DVH42" s="569"/>
      <c r="DVI42" s="569"/>
      <c r="DVJ42" s="569"/>
      <c r="DVK42" s="569"/>
      <c r="DVL42" s="569"/>
      <c r="DVM42" s="569"/>
      <c r="DVN42" s="569"/>
      <c r="DVO42" s="569"/>
      <c r="DVP42" s="569"/>
      <c r="DVQ42" s="569"/>
      <c r="DVR42" s="569"/>
      <c r="DVS42" s="569"/>
      <c r="DVT42" s="569"/>
      <c r="DVU42" s="569"/>
      <c r="DVV42" s="569"/>
      <c r="DVW42" s="569"/>
      <c r="DVX42" s="569"/>
      <c r="DVY42" s="569"/>
      <c r="DVZ42" s="569"/>
      <c r="DWA42" s="569"/>
      <c r="DWB42" s="569"/>
      <c r="DWC42" s="569"/>
      <c r="DWD42" s="569"/>
      <c r="DWE42" s="569"/>
      <c r="DWF42" s="569"/>
      <c r="DWG42" s="569"/>
      <c r="DWH42" s="569"/>
      <c r="DWI42" s="569"/>
      <c r="DWJ42" s="569"/>
      <c r="DWK42" s="569"/>
      <c r="DWL42" s="569"/>
      <c r="DWM42" s="569"/>
      <c r="DWN42" s="569"/>
      <c r="DWO42" s="569"/>
      <c r="DWP42" s="569"/>
      <c r="DWQ42" s="569"/>
      <c r="DWR42" s="569"/>
      <c r="DWS42" s="569"/>
      <c r="DWT42" s="569"/>
      <c r="DWU42" s="569"/>
      <c r="DWV42" s="569"/>
      <c r="DWW42" s="569"/>
      <c r="DWX42" s="569"/>
      <c r="DWY42" s="569"/>
      <c r="DWZ42" s="569"/>
      <c r="DXA42" s="569"/>
      <c r="DXB42" s="569"/>
      <c r="DXC42" s="569"/>
      <c r="DXD42" s="569"/>
      <c r="DXE42" s="569"/>
      <c r="DXF42" s="569"/>
      <c r="DXG42" s="569"/>
      <c r="DXH42" s="569"/>
      <c r="DXI42" s="569"/>
      <c r="DXJ42" s="569"/>
      <c r="DXK42" s="569"/>
      <c r="DXL42" s="569"/>
      <c r="DXM42" s="569"/>
      <c r="DXN42" s="569"/>
      <c r="DXO42" s="569"/>
      <c r="DXP42" s="569"/>
      <c r="DXQ42" s="569"/>
      <c r="DXR42" s="569"/>
      <c r="DXS42" s="569"/>
      <c r="DXT42" s="569"/>
      <c r="DXU42" s="569"/>
      <c r="DXV42" s="569"/>
      <c r="DXW42" s="569"/>
      <c r="DXX42" s="569"/>
      <c r="DXY42" s="569"/>
      <c r="DXZ42" s="569"/>
      <c r="DYA42" s="569"/>
      <c r="DYB42" s="569"/>
      <c r="DYC42" s="569"/>
      <c r="DYD42" s="569"/>
      <c r="DYE42" s="569"/>
      <c r="DYF42" s="569"/>
      <c r="DYG42" s="569"/>
      <c r="DYH42" s="569"/>
      <c r="DYI42" s="569"/>
      <c r="DYJ42" s="569"/>
      <c r="DYK42" s="569"/>
      <c r="DYL42" s="569"/>
      <c r="DYM42" s="569"/>
      <c r="DYN42" s="569"/>
      <c r="DYO42" s="569"/>
      <c r="DYP42" s="569"/>
      <c r="DYQ42" s="569"/>
      <c r="DYR42" s="569"/>
      <c r="DYS42" s="569"/>
      <c r="DYT42" s="569"/>
      <c r="DYU42" s="569"/>
      <c r="DYV42" s="569"/>
      <c r="DYW42" s="569"/>
      <c r="DYX42" s="569"/>
      <c r="DYY42" s="569"/>
      <c r="DYZ42" s="569"/>
      <c r="DZA42" s="569"/>
      <c r="DZB42" s="569"/>
      <c r="DZC42" s="569"/>
      <c r="DZD42" s="569"/>
      <c r="DZE42" s="569"/>
      <c r="DZF42" s="569"/>
      <c r="DZG42" s="569"/>
      <c r="DZH42" s="569"/>
      <c r="DZI42" s="569"/>
      <c r="DZJ42" s="569"/>
      <c r="DZK42" s="569"/>
      <c r="DZL42" s="569"/>
      <c r="DZM42" s="569"/>
      <c r="DZN42" s="569"/>
      <c r="DZO42" s="569"/>
      <c r="DZP42" s="569"/>
      <c r="DZQ42" s="569"/>
      <c r="DZR42" s="569"/>
      <c r="DZS42" s="569"/>
      <c r="DZT42" s="569"/>
      <c r="DZU42" s="569"/>
      <c r="DZV42" s="569"/>
      <c r="DZW42" s="569"/>
      <c r="DZX42" s="569"/>
      <c r="DZY42" s="569"/>
      <c r="DZZ42" s="569"/>
      <c r="EAA42" s="569"/>
      <c r="EAB42" s="569"/>
      <c r="EAC42" s="569"/>
      <c r="EAD42" s="569"/>
      <c r="EAE42" s="569"/>
      <c r="EAF42" s="569"/>
      <c r="EAG42" s="569"/>
      <c r="EAH42" s="569"/>
      <c r="EAI42" s="569"/>
      <c r="EAJ42" s="569"/>
      <c r="EAK42" s="569"/>
      <c r="EAL42" s="569"/>
      <c r="EAM42" s="569"/>
      <c r="EAN42" s="569"/>
      <c r="EAO42" s="569"/>
      <c r="EAP42" s="569"/>
      <c r="EAQ42" s="569"/>
      <c r="EAR42" s="569"/>
      <c r="EAS42" s="569"/>
      <c r="EAT42" s="569"/>
      <c r="EAU42" s="569"/>
      <c r="EAV42" s="569"/>
      <c r="EAW42" s="569"/>
      <c r="EAX42" s="569"/>
      <c r="EAY42" s="569"/>
      <c r="EAZ42" s="569"/>
      <c r="EBA42" s="569"/>
      <c r="EBB42" s="569"/>
      <c r="EBC42" s="569"/>
      <c r="EBD42" s="569"/>
      <c r="EBE42" s="569"/>
      <c r="EBF42" s="569"/>
      <c r="EBG42" s="569"/>
      <c r="EBH42" s="569"/>
      <c r="EBI42" s="569"/>
      <c r="EBJ42" s="569"/>
      <c r="EBK42" s="569"/>
      <c r="EBL42" s="569"/>
      <c r="EBM42" s="569"/>
      <c r="EBN42" s="569"/>
      <c r="EBO42" s="569"/>
      <c r="EBP42" s="569"/>
      <c r="EBQ42" s="569"/>
      <c r="EBR42" s="569"/>
      <c r="EBS42" s="569"/>
      <c r="EBT42" s="569"/>
      <c r="EBU42" s="569"/>
      <c r="EBV42" s="569"/>
      <c r="EBW42" s="569"/>
      <c r="EBX42" s="569"/>
      <c r="EBY42" s="569"/>
      <c r="EBZ42" s="569"/>
      <c r="ECA42" s="569"/>
      <c r="ECB42" s="569"/>
      <c r="ECC42" s="569"/>
      <c r="ECD42" s="569"/>
      <c r="ECE42" s="569"/>
      <c r="ECF42" s="569"/>
      <c r="ECG42" s="569"/>
      <c r="ECH42" s="569"/>
      <c r="ECI42" s="569"/>
      <c r="ECJ42" s="569"/>
      <c r="ECK42" s="569"/>
      <c r="ECL42" s="569"/>
      <c r="ECM42" s="569"/>
      <c r="ECN42" s="569"/>
      <c r="ECO42" s="569"/>
      <c r="ECP42" s="569"/>
      <c r="ECQ42" s="569"/>
      <c r="ECR42" s="569"/>
      <c r="ECS42" s="569"/>
      <c r="ECT42" s="569"/>
      <c r="ECU42" s="569"/>
      <c r="ECV42" s="569"/>
      <c r="ECW42" s="569"/>
      <c r="ECX42" s="569"/>
      <c r="ECY42" s="569"/>
      <c r="ECZ42" s="569"/>
      <c r="EDA42" s="569"/>
      <c r="EDB42" s="569"/>
      <c r="EDC42" s="569"/>
      <c r="EDD42" s="569"/>
      <c r="EDE42" s="569"/>
      <c r="EDF42" s="569"/>
      <c r="EDG42" s="569"/>
      <c r="EDH42" s="569"/>
      <c r="EDI42" s="569"/>
      <c r="EDJ42" s="569"/>
      <c r="EDK42" s="569"/>
      <c r="EDL42" s="569"/>
      <c r="EDM42" s="569"/>
      <c r="EDN42" s="569"/>
      <c r="EDO42" s="569"/>
      <c r="EDP42" s="569"/>
      <c r="EDQ42" s="569"/>
      <c r="EDR42" s="569"/>
      <c r="EDS42" s="569"/>
      <c r="EDT42" s="569"/>
      <c r="EDU42" s="569"/>
      <c r="EDV42" s="569"/>
      <c r="EDW42" s="569"/>
      <c r="EDX42" s="569"/>
      <c r="EDY42" s="569"/>
      <c r="EDZ42" s="569"/>
      <c r="EEA42" s="569"/>
      <c r="EEB42" s="569"/>
      <c r="EEC42" s="569"/>
      <c r="EED42" s="569"/>
      <c r="EEE42" s="569"/>
      <c r="EEF42" s="569"/>
      <c r="EEG42" s="569"/>
      <c r="EEH42" s="569"/>
      <c r="EEI42" s="569"/>
      <c r="EEJ42" s="569"/>
      <c r="EEK42" s="569"/>
      <c r="EEL42" s="569"/>
      <c r="EEM42" s="569"/>
      <c r="EEN42" s="569"/>
      <c r="EEO42" s="569"/>
      <c r="EEP42" s="569"/>
      <c r="EEQ42" s="569"/>
      <c r="EER42" s="569"/>
      <c r="EES42" s="569"/>
      <c r="EET42" s="569"/>
      <c r="EEU42" s="569"/>
      <c r="EEV42" s="569"/>
      <c r="EEW42" s="569"/>
      <c r="EEX42" s="569"/>
      <c r="EEY42" s="569"/>
      <c r="EEZ42" s="569"/>
      <c r="EFA42" s="569"/>
      <c r="EFB42" s="569"/>
      <c r="EFC42" s="569"/>
      <c r="EFD42" s="569"/>
      <c r="EFE42" s="569"/>
      <c r="EFF42" s="569"/>
      <c r="EFG42" s="569"/>
      <c r="EFH42" s="569"/>
      <c r="EFI42" s="569"/>
      <c r="EFJ42" s="569"/>
      <c r="EFK42" s="569"/>
      <c r="EFL42" s="569"/>
      <c r="EFM42" s="569"/>
      <c r="EFN42" s="569"/>
      <c r="EFO42" s="569"/>
      <c r="EFP42" s="569"/>
      <c r="EFQ42" s="569"/>
      <c r="EFR42" s="569"/>
      <c r="EFS42" s="569"/>
      <c r="EFT42" s="569"/>
      <c r="EFU42" s="569"/>
      <c r="EFV42" s="569"/>
      <c r="EFW42" s="569"/>
      <c r="EFX42" s="569"/>
      <c r="EFY42" s="569"/>
      <c r="EFZ42" s="569"/>
      <c r="EGA42" s="569"/>
      <c r="EGB42" s="569"/>
      <c r="EGC42" s="569"/>
      <c r="EGD42" s="569"/>
      <c r="EGE42" s="569"/>
      <c r="EGF42" s="569"/>
      <c r="EGG42" s="569"/>
      <c r="EGH42" s="569"/>
      <c r="EGI42" s="569"/>
      <c r="EGJ42" s="569"/>
      <c r="EGK42" s="569"/>
      <c r="EGL42" s="569"/>
      <c r="EGM42" s="569"/>
      <c r="EGN42" s="569"/>
      <c r="EGO42" s="569"/>
      <c r="EGP42" s="569"/>
      <c r="EGQ42" s="569"/>
      <c r="EGR42" s="569"/>
      <c r="EGS42" s="569"/>
      <c r="EGT42" s="569"/>
      <c r="EGU42" s="569"/>
      <c r="EGV42" s="569"/>
      <c r="EGW42" s="569"/>
      <c r="EGX42" s="569"/>
      <c r="EGY42" s="569"/>
      <c r="EGZ42" s="569"/>
      <c r="EHA42" s="569"/>
      <c r="EHB42" s="569"/>
      <c r="EHC42" s="569"/>
      <c r="EHD42" s="569"/>
      <c r="EHE42" s="569"/>
      <c r="EHF42" s="569"/>
      <c r="EHG42" s="569"/>
      <c r="EHH42" s="569"/>
      <c r="EHI42" s="569"/>
      <c r="EHJ42" s="569"/>
      <c r="EHK42" s="569"/>
      <c r="EHL42" s="569"/>
      <c r="EHM42" s="569"/>
      <c r="EHN42" s="569"/>
      <c r="EHO42" s="569"/>
      <c r="EHP42" s="569"/>
      <c r="EHQ42" s="569"/>
      <c r="EHR42" s="569"/>
      <c r="EHS42" s="569"/>
      <c r="EHT42" s="569"/>
      <c r="EHU42" s="569"/>
      <c r="EHV42" s="569"/>
      <c r="EHW42" s="569"/>
      <c r="EHX42" s="569"/>
      <c r="EHY42" s="569"/>
      <c r="EHZ42" s="569"/>
      <c r="EIA42" s="569"/>
      <c r="EIB42" s="569"/>
      <c r="EIC42" s="569"/>
      <c r="EID42" s="569"/>
      <c r="EIE42" s="569"/>
      <c r="EIF42" s="569"/>
      <c r="EIG42" s="569"/>
      <c r="EIH42" s="569"/>
      <c r="EII42" s="569"/>
      <c r="EIJ42" s="569"/>
      <c r="EIK42" s="569"/>
      <c r="EIL42" s="569"/>
      <c r="EIM42" s="569"/>
      <c r="EIN42" s="569"/>
      <c r="EIO42" s="569"/>
      <c r="EIP42" s="569"/>
      <c r="EIQ42" s="569"/>
      <c r="EIR42" s="569"/>
      <c r="EIS42" s="569"/>
      <c r="EIT42" s="569"/>
      <c r="EIU42" s="569"/>
      <c r="EIV42" s="569"/>
      <c r="EIW42" s="569"/>
      <c r="EIX42" s="569"/>
      <c r="EIY42" s="569"/>
      <c r="EIZ42" s="569"/>
      <c r="EJA42" s="569"/>
      <c r="EJB42" s="569"/>
      <c r="EJC42" s="569"/>
      <c r="EJD42" s="569"/>
      <c r="EJE42" s="569"/>
      <c r="EJF42" s="569"/>
      <c r="EJG42" s="569"/>
      <c r="EJH42" s="569"/>
      <c r="EJI42" s="569"/>
      <c r="EJJ42" s="569"/>
      <c r="EJK42" s="569"/>
      <c r="EJL42" s="569"/>
      <c r="EJM42" s="569"/>
      <c r="EJN42" s="569"/>
      <c r="EJO42" s="569"/>
      <c r="EJP42" s="569"/>
      <c r="EJQ42" s="569"/>
      <c r="EJR42" s="569"/>
      <c r="EJS42" s="569"/>
      <c r="EJT42" s="569"/>
      <c r="EJU42" s="569"/>
      <c r="EJV42" s="569"/>
      <c r="EJW42" s="569"/>
      <c r="EJX42" s="569"/>
      <c r="EJY42" s="569"/>
      <c r="EJZ42" s="569"/>
      <c r="EKA42" s="569"/>
      <c r="EKB42" s="569"/>
      <c r="EKC42" s="569"/>
      <c r="EKD42" s="569"/>
      <c r="EKE42" s="569"/>
      <c r="EKF42" s="569"/>
      <c r="EKG42" s="569"/>
      <c r="EKH42" s="569"/>
      <c r="EKI42" s="569"/>
      <c r="EKJ42" s="569"/>
      <c r="EKK42" s="569"/>
      <c r="EKL42" s="569"/>
      <c r="EKM42" s="569"/>
      <c r="EKN42" s="569"/>
      <c r="EKO42" s="569"/>
      <c r="EKP42" s="569"/>
      <c r="EKQ42" s="569"/>
      <c r="EKR42" s="569"/>
      <c r="EKS42" s="569"/>
      <c r="EKT42" s="569"/>
      <c r="EKU42" s="569"/>
      <c r="EKV42" s="569"/>
      <c r="EKW42" s="569"/>
      <c r="EKX42" s="569"/>
      <c r="EKY42" s="569"/>
      <c r="EKZ42" s="569"/>
      <c r="ELA42" s="569"/>
      <c r="ELB42" s="569"/>
      <c r="ELC42" s="569"/>
      <c r="ELD42" s="569"/>
      <c r="ELE42" s="569"/>
      <c r="ELF42" s="569"/>
      <c r="ELG42" s="569"/>
      <c r="ELH42" s="569"/>
      <c r="ELI42" s="569"/>
      <c r="ELJ42" s="569"/>
      <c r="ELK42" s="569"/>
      <c r="ELL42" s="569"/>
      <c r="ELM42" s="569"/>
      <c r="ELN42" s="569"/>
      <c r="ELO42" s="569"/>
      <c r="ELP42" s="569"/>
      <c r="ELQ42" s="569"/>
      <c r="ELR42" s="569"/>
      <c r="ELS42" s="569"/>
      <c r="ELT42" s="569"/>
      <c r="ELU42" s="569"/>
      <c r="ELV42" s="569"/>
      <c r="ELW42" s="569"/>
      <c r="ELX42" s="569"/>
      <c r="ELY42" s="569"/>
      <c r="ELZ42" s="569"/>
      <c r="EMA42" s="569"/>
      <c r="EMB42" s="569"/>
      <c r="EMC42" s="569"/>
      <c r="EMD42" s="569"/>
      <c r="EME42" s="569"/>
      <c r="EMF42" s="569"/>
      <c r="EMG42" s="569"/>
      <c r="EMH42" s="569"/>
      <c r="EMI42" s="569"/>
      <c r="EMJ42" s="569"/>
      <c r="EMK42" s="569"/>
      <c r="EML42" s="569"/>
      <c r="EMM42" s="569"/>
      <c r="EMN42" s="569"/>
      <c r="EMO42" s="569"/>
      <c r="EMP42" s="569"/>
      <c r="EMQ42" s="569"/>
      <c r="EMR42" s="569"/>
      <c r="EMS42" s="569"/>
      <c r="EMT42" s="569"/>
      <c r="EMU42" s="569"/>
      <c r="EMV42" s="569"/>
      <c r="EMW42" s="569"/>
      <c r="EMX42" s="569"/>
      <c r="EMY42" s="569"/>
      <c r="EMZ42" s="569"/>
      <c r="ENA42" s="569"/>
      <c r="ENB42" s="569"/>
      <c r="ENC42" s="569"/>
      <c r="END42" s="569"/>
      <c r="ENE42" s="569"/>
      <c r="ENF42" s="569"/>
      <c r="ENG42" s="569"/>
      <c r="ENH42" s="569"/>
      <c r="ENI42" s="569"/>
      <c r="ENJ42" s="569"/>
      <c r="ENK42" s="569"/>
      <c r="ENL42" s="569"/>
      <c r="ENM42" s="569"/>
      <c r="ENN42" s="569"/>
      <c r="ENO42" s="569"/>
      <c r="ENP42" s="569"/>
      <c r="ENQ42" s="569"/>
      <c r="ENR42" s="569"/>
      <c r="ENS42" s="569"/>
      <c r="ENT42" s="569"/>
      <c r="ENU42" s="569"/>
      <c r="ENV42" s="569"/>
      <c r="ENW42" s="569"/>
      <c r="ENX42" s="569"/>
      <c r="ENY42" s="569"/>
      <c r="ENZ42" s="569"/>
      <c r="EOA42" s="569"/>
      <c r="EOB42" s="569"/>
      <c r="EOC42" s="569"/>
      <c r="EOD42" s="569"/>
      <c r="EOE42" s="569"/>
      <c r="EOF42" s="569"/>
      <c r="EOG42" s="569"/>
      <c r="EOH42" s="569"/>
      <c r="EOI42" s="569"/>
      <c r="EOJ42" s="569"/>
      <c r="EOK42" s="569"/>
      <c r="EOL42" s="569"/>
      <c r="EOM42" s="569"/>
      <c r="EON42" s="569"/>
      <c r="EOO42" s="569"/>
      <c r="EOP42" s="569"/>
      <c r="EOQ42" s="569"/>
      <c r="EOR42" s="569"/>
      <c r="EOS42" s="569"/>
      <c r="EOT42" s="569"/>
      <c r="EOU42" s="569"/>
      <c r="EOV42" s="569"/>
      <c r="EOW42" s="569"/>
      <c r="EOX42" s="569"/>
      <c r="EOY42" s="569"/>
      <c r="EOZ42" s="569"/>
      <c r="EPA42" s="569"/>
      <c r="EPB42" s="569"/>
      <c r="EPC42" s="569"/>
      <c r="EPD42" s="569"/>
      <c r="EPE42" s="569"/>
      <c r="EPF42" s="569"/>
      <c r="EPG42" s="569"/>
      <c r="EPH42" s="569"/>
      <c r="EPI42" s="569"/>
      <c r="EPJ42" s="569"/>
      <c r="EPK42" s="569"/>
      <c r="EPL42" s="569"/>
      <c r="EPM42" s="569"/>
      <c r="EPN42" s="569"/>
      <c r="EPO42" s="569"/>
      <c r="EPP42" s="569"/>
      <c r="EPQ42" s="569"/>
      <c r="EPR42" s="569"/>
      <c r="EPS42" s="569"/>
      <c r="EPT42" s="569"/>
      <c r="EPU42" s="569"/>
      <c r="EPV42" s="569"/>
      <c r="EPW42" s="569"/>
      <c r="EPX42" s="569"/>
      <c r="EPY42" s="569"/>
      <c r="EPZ42" s="569"/>
      <c r="EQA42" s="569"/>
      <c r="EQB42" s="569"/>
      <c r="EQC42" s="569"/>
      <c r="EQD42" s="569"/>
      <c r="EQE42" s="569"/>
      <c r="EQF42" s="569"/>
      <c r="EQG42" s="569"/>
      <c r="EQH42" s="569"/>
      <c r="EQI42" s="569"/>
      <c r="EQJ42" s="569"/>
      <c r="EQK42" s="569"/>
      <c r="EQL42" s="569"/>
      <c r="EQM42" s="569"/>
      <c r="EQN42" s="569"/>
      <c r="EQO42" s="569"/>
      <c r="EQP42" s="569"/>
      <c r="EQQ42" s="569"/>
      <c r="EQR42" s="569"/>
      <c r="EQS42" s="569"/>
      <c r="EQT42" s="569"/>
      <c r="EQU42" s="569"/>
      <c r="EQV42" s="569"/>
      <c r="EQW42" s="569"/>
      <c r="EQX42" s="569"/>
      <c r="EQY42" s="569"/>
      <c r="EQZ42" s="569"/>
      <c r="ERA42" s="569"/>
      <c r="ERB42" s="569"/>
      <c r="ERC42" s="569"/>
      <c r="ERD42" s="569"/>
      <c r="ERE42" s="569"/>
      <c r="ERF42" s="569"/>
      <c r="ERG42" s="569"/>
      <c r="ERH42" s="569"/>
      <c r="ERI42" s="569"/>
      <c r="ERJ42" s="569"/>
      <c r="ERK42" s="569"/>
      <c r="ERL42" s="569"/>
      <c r="ERM42" s="569"/>
      <c r="ERN42" s="569"/>
      <c r="ERO42" s="569"/>
      <c r="ERP42" s="569"/>
      <c r="ERQ42" s="569"/>
      <c r="ERR42" s="569"/>
      <c r="ERS42" s="569"/>
      <c r="ERT42" s="569"/>
      <c r="ERU42" s="569"/>
      <c r="ERV42" s="569"/>
      <c r="ERW42" s="569"/>
      <c r="ERX42" s="569"/>
      <c r="ERY42" s="569"/>
      <c r="ERZ42" s="569"/>
      <c r="ESA42" s="569"/>
      <c r="ESB42" s="569"/>
      <c r="ESC42" s="569"/>
      <c r="ESD42" s="569"/>
      <c r="ESE42" s="569"/>
      <c r="ESF42" s="569"/>
      <c r="ESG42" s="569"/>
      <c r="ESH42" s="569"/>
      <c r="ESI42" s="569"/>
      <c r="ESJ42" s="569"/>
      <c r="ESK42" s="569"/>
      <c r="ESL42" s="569"/>
      <c r="ESM42" s="569"/>
      <c r="ESN42" s="569"/>
      <c r="ESO42" s="569"/>
      <c r="ESP42" s="569"/>
      <c r="ESQ42" s="569"/>
      <c r="ESR42" s="569"/>
      <c r="ESS42" s="569"/>
      <c r="EST42" s="569"/>
      <c r="ESU42" s="569"/>
      <c r="ESV42" s="569"/>
      <c r="ESW42" s="569"/>
      <c r="ESX42" s="569"/>
      <c r="ESY42" s="569"/>
      <c r="ESZ42" s="569"/>
      <c r="ETA42" s="569"/>
      <c r="ETB42" s="569"/>
      <c r="ETC42" s="569"/>
      <c r="ETD42" s="569"/>
      <c r="ETE42" s="569"/>
      <c r="ETF42" s="569"/>
      <c r="ETG42" s="569"/>
      <c r="ETH42" s="569"/>
      <c r="ETI42" s="569"/>
      <c r="ETJ42" s="569"/>
      <c r="ETK42" s="569"/>
      <c r="ETL42" s="569"/>
      <c r="ETM42" s="569"/>
      <c r="ETN42" s="569"/>
      <c r="ETO42" s="569"/>
      <c r="ETP42" s="569"/>
      <c r="ETQ42" s="569"/>
      <c r="ETR42" s="569"/>
      <c r="ETS42" s="569"/>
      <c r="ETT42" s="569"/>
      <c r="ETU42" s="569"/>
      <c r="ETV42" s="569"/>
      <c r="ETW42" s="569"/>
      <c r="ETX42" s="569"/>
      <c r="ETY42" s="569"/>
      <c r="ETZ42" s="569"/>
      <c r="EUA42" s="569"/>
      <c r="EUB42" s="569"/>
      <c r="EUC42" s="569"/>
      <c r="EUD42" s="569"/>
      <c r="EUE42" s="569"/>
      <c r="EUF42" s="569"/>
      <c r="EUG42" s="569"/>
      <c r="EUH42" s="569"/>
      <c r="EUI42" s="569"/>
      <c r="EUJ42" s="569"/>
      <c r="EUK42" s="569"/>
      <c r="EUL42" s="569"/>
      <c r="EUM42" s="569"/>
      <c r="EUN42" s="569"/>
      <c r="EUO42" s="569"/>
      <c r="EUP42" s="569"/>
      <c r="EUQ42" s="569"/>
      <c r="EUR42" s="569"/>
      <c r="EUS42" s="569"/>
      <c r="EUT42" s="569"/>
      <c r="EUU42" s="569"/>
      <c r="EUV42" s="569"/>
      <c r="EUW42" s="569"/>
      <c r="EUX42" s="569"/>
      <c r="EUY42" s="569"/>
      <c r="EUZ42" s="569"/>
      <c r="EVA42" s="569"/>
      <c r="EVB42" s="569"/>
      <c r="EVC42" s="569"/>
      <c r="EVD42" s="569"/>
      <c r="EVE42" s="569"/>
      <c r="EVF42" s="569"/>
      <c r="EVG42" s="569"/>
      <c r="EVH42" s="569"/>
      <c r="EVI42" s="569"/>
      <c r="EVJ42" s="569"/>
      <c r="EVK42" s="569"/>
      <c r="EVL42" s="569"/>
      <c r="EVM42" s="569"/>
      <c r="EVN42" s="569"/>
      <c r="EVO42" s="569"/>
      <c r="EVP42" s="569"/>
      <c r="EVQ42" s="569"/>
      <c r="EVR42" s="569"/>
      <c r="EVS42" s="569"/>
      <c r="EVT42" s="569"/>
      <c r="EVU42" s="569"/>
      <c r="EVV42" s="569"/>
      <c r="EVW42" s="569"/>
      <c r="EVX42" s="569"/>
      <c r="EVY42" s="569"/>
      <c r="EVZ42" s="569"/>
      <c r="EWA42" s="569"/>
      <c r="EWB42" s="569"/>
      <c r="EWC42" s="569"/>
      <c r="EWD42" s="569"/>
      <c r="EWE42" s="569"/>
      <c r="EWF42" s="569"/>
      <c r="EWG42" s="569"/>
      <c r="EWH42" s="569"/>
      <c r="EWI42" s="569"/>
      <c r="EWJ42" s="569"/>
      <c r="EWK42" s="569"/>
      <c r="EWL42" s="569"/>
      <c r="EWM42" s="569"/>
      <c r="EWN42" s="569"/>
      <c r="EWO42" s="569"/>
      <c r="EWP42" s="569"/>
      <c r="EWQ42" s="569"/>
      <c r="EWR42" s="569"/>
      <c r="EWS42" s="569"/>
      <c r="EWT42" s="569"/>
      <c r="EWU42" s="569"/>
      <c r="EWV42" s="569"/>
      <c r="EWW42" s="569"/>
      <c r="EWX42" s="569"/>
      <c r="EWY42" s="569"/>
      <c r="EWZ42" s="569"/>
      <c r="EXA42" s="569"/>
      <c r="EXB42" s="569"/>
      <c r="EXC42" s="569"/>
      <c r="EXD42" s="569"/>
      <c r="EXE42" s="569"/>
      <c r="EXF42" s="569"/>
      <c r="EXG42" s="569"/>
      <c r="EXH42" s="569"/>
      <c r="EXI42" s="569"/>
      <c r="EXJ42" s="569"/>
      <c r="EXK42" s="569"/>
      <c r="EXL42" s="569"/>
      <c r="EXM42" s="569"/>
      <c r="EXN42" s="569"/>
      <c r="EXO42" s="569"/>
      <c r="EXP42" s="569"/>
      <c r="EXQ42" s="569"/>
      <c r="EXR42" s="569"/>
      <c r="EXS42" s="569"/>
      <c r="EXT42" s="569"/>
      <c r="EXU42" s="569"/>
      <c r="EXV42" s="569"/>
      <c r="EXW42" s="569"/>
      <c r="EXX42" s="569"/>
      <c r="EXY42" s="569"/>
      <c r="EXZ42" s="569"/>
      <c r="EYA42" s="569"/>
      <c r="EYB42" s="569"/>
      <c r="EYC42" s="569"/>
      <c r="EYD42" s="569"/>
      <c r="EYE42" s="569"/>
      <c r="EYF42" s="569"/>
      <c r="EYG42" s="569"/>
      <c r="EYH42" s="569"/>
      <c r="EYI42" s="569"/>
      <c r="EYJ42" s="569"/>
      <c r="EYK42" s="569"/>
      <c r="EYL42" s="569"/>
      <c r="EYM42" s="569"/>
      <c r="EYN42" s="569"/>
      <c r="EYO42" s="569"/>
      <c r="EYP42" s="569"/>
      <c r="EYQ42" s="569"/>
      <c r="EYR42" s="569"/>
      <c r="EYS42" s="569"/>
      <c r="EYT42" s="569"/>
      <c r="EYU42" s="569"/>
      <c r="EYV42" s="569"/>
      <c r="EYW42" s="569"/>
      <c r="EYX42" s="569"/>
      <c r="EYY42" s="569"/>
      <c r="EYZ42" s="569"/>
      <c r="EZA42" s="569"/>
      <c r="EZB42" s="569"/>
      <c r="EZC42" s="569"/>
      <c r="EZD42" s="569"/>
      <c r="EZE42" s="569"/>
      <c r="EZF42" s="569"/>
      <c r="EZG42" s="569"/>
      <c r="EZH42" s="569"/>
      <c r="EZI42" s="569"/>
      <c r="EZJ42" s="569"/>
      <c r="EZK42" s="569"/>
      <c r="EZL42" s="569"/>
      <c r="EZM42" s="569"/>
      <c r="EZN42" s="569"/>
      <c r="EZO42" s="569"/>
      <c r="EZP42" s="569"/>
      <c r="EZQ42" s="569"/>
      <c r="EZR42" s="569"/>
      <c r="EZS42" s="569"/>
      <c r="EZT42" s="569"/>
      <c r="EZU42" s="569"/>
      <c r="EZV42" s="569"/>
      <c r="EZW42" s="569"/>
      <c r="EZX42" s="569"/>
      <c r="EZY42" s="569"/>
      <c r="EZZ42" s="569"/>
      <c r="FAA42" s="569"/>
      <c r="FAB42" s="569"/>
      <c r="FAC42" s="569"/>
      <c r="FAD42" s="569"/>
      <c r="FAE42" s="569"/>
      <c r="FAF42" s="569"/>
      <c r="FAG42" s="569"/>
      <c r="FAH42" s="569"/>
      <c r="FAI42" s="569"/>
      <c r="FAJ42" s="569"/>
      <c r="FAK42" s="569"/>
      <c r="FAL42" s="569"/>
      <c r="FAM42" s="569"/>
      <c r="FAN42" s="569"/>
      <c r="FAO42" s="569"/>
      <c r="FAP42" s="569"/>
      <c r="FAQ42" s="569"/>
      <c r="FAR42" s="569"/>
      <c r="FAS42" s="569"/>
      <c r="FAT42" s="569"/>
      <c r="FAU42" s="569"/>
      <c r="FAV42" s="569"/>
      <c r="FAW42" s="569"/>
      <c r="FAX42" s="569"/>
      <c r="FAY42" s="569"/>
      <c r="FAZ42" s="569"/>
      <c r="FBA42" s="569"/>
      <c r="FBB42" s="569"/>
      <c r="FBC42" s="569"/>
      <c r="FBD42" s="569"/>
      <c r="FBE42" s="569"/>
      <c r="FBF42" s="569"/>
      <c r="FBG42" s="569"/>
      <c r="FBH42" s="569"/>
      <c r="FBI42" s="569"/>
      <c r="FBJ42" s="569"/>
      <c r="FBK42" s="569"/>
      <c r="FBL42" s="569"/>
      <c r="FBM42" s="569"/>
      <c r="FBN42" s="569"/>
      <c r="FBO42" s="569"/>
      <c r="FBP42" s="569"/>
      <c r="FBQ42" s="569"/>
      <c r="FBR42" s="569"/>
      <c r="FBS42" s="569"/>
      <c r="FBT42" s="569"/>
      <c r="FBU42" s="569"/>
      <c r="FBV42" s="569"/>
      <c r="FBW42" s="569"/>
      <c r="FBX42" s="569"/>
      <c r="FBY42" s="569"/>
      <c r="FBZ42" s="569"/>
      <c r="FCA42" s="569"/>
      <c r="FCB42" s="569"/>
      <c r="FCC42" s="569"/>
      <c r="FCD42" s="569"/>
      <c r="FCE42" s="569"/>
      <c r="FCF42" s="569"/>
      <c r="FCG42" s="569"/>
      <c r="FCH42" s="569"/>
      <c r="FCI42" s="569"/>
      <c r="FCJ42" s="569"/>
      <c r="FCK42" s="569"/>
      <c r="FCL42" s="569"/>
      <c r="FCM42" s="569"/>
      <c r="FCN42" s="569"/>
      <c r="FCO42" s="569"/>
      <c r="FCP42" s="569"/>
      <c r="FCQ42" s="569"/>
      <c r="FCR42" s="569"/>
      <c r="FCS42" s="569"/>
      <c r="FCT42" s="569"/>
      <c r="FCU42" s="569"/>
      <c r="FCV42" s="569"/>
      <c r="FCW42" s="569"/>
      <c r="FCX42" s="569"/>
      <c r="FCY42" s="569"/>
      <c r="FCZ42" s="569"/>
      <c r="FDA42" s="569"/>
      <c r="FDB42" s="569"/>
      <c r="FDC42" s="569"/>
      <c r="FDD42" s="569"/>
      <c r="FDE42" s="569"/>
      <c r="FDF42" s="569"/>
      <c r="FDG42" s="569"/>
      <c r="FDH42" s="569"/>
      <c r="FDI42" s="569"/>
      <c r="FDJ42" s="569"/>
      <c r="FDK42" s="569"/>
      <c r="FDL42" s="569"/>
      <c r="FDM42" s="569"/>
      <c r="FDN42" s="569"/>
      <c r="FDO42" s="569"/>
      <c r="FDP42" s="569"/>
      <c r="FDQ42" s="569"/>
      <c r="FDR42" s="569"/>
      <c r="FDS42" s="569"/>
      <c r="FDT42" s="569"/>
      <c r="FDU42" s="569"/>
      <c r="FDV42" s="569"/>
      <c r="FDW42" s="569"/>
      <c r="FDX42" s="569"/>
      <c r="FDY42" s="569"/>
      <c r="FDZ42" s="569"/>
      <c r="FEA42" s="569"/>
      <c r="FEB42" s="569"/>
      <c r="FEC42" s="569"/>
      <c r="FED42" s="569"/>
      <c r="FEE42" s="569"/>
      <c r="FEF42" s="569"/>
      <c r="FEG42" s="569"/>
      <c r="FEH42" s="569"/>
      <c r="FEI42" s="569"/>
      <c r="FEJ42" s="569"/>
      <c r="FEK42" s="569"/>
      <c r="FEL42" s="569"/>
      <c r="FEM42" s="569"/>
      <c r="FEN42" s="569"/>
      <c r="FEO42" s="569"/>
      <c r="FEP42" s="569"/>
      <c r="FEQ42" s="569"/>
      <c r="FER42" s="569"/>
      <c r="FES42" s="569"/>
      <c r="FET42" s="569"/>
      <c r="FEU42" s="569"/>
      <c r="FEV42" s="569"/>
      <c r="FEW42" s="569"/>
      <c r="FEX42" s="569"/>
      <c r="FEY42" s="569"/>
      <c r="FEZ42" s="569"/>
      <c r="FFA42" s="569"/>
      <c r="FFB42" s="569"/>
      <c r="FFC42" s="569"/>
      <c r="FFD42" s="569"/>
      <c r="FFE42" s="569"/>
      <c r="FFF42" s="569"/>
      <c r="FFG42" s="569"/>
      <c r="FFH42" s="569"/>
      <c r="FFI42" s="569"/>
      <c r="FFJ42" s="569"/>
      <c r="FFK42" s="569"/>
      <c r="FFL42" s="569"/>
      <c r="FFM42" s="569"/>
      <c r="FFN42" s="569"/>
      <c r="FFO42" s="569"/>
      <c r="FFP42" s="569"/>
      <c r="FFQ42" s="569"/>
      <c r="FFR42" s="569"/>
      <c r="FFS42" s="569"/>
      <c r="FFT42" s="569"/>
      <c r="FFU42" s="569"/>
      <c r="FFV42" s="569"/>
      <c r="FFW42" s="569"/>
      <c r="FFX42" s="569"/>
      <c r="FFY42" s="569"/>
      <c r="FFZ42" s="569"/>
      <c r="FGA42" s="569"/>
      <c r="FGB42" s="569"/>
      <c r="FGC42" s="569"/>
      <c r="FGD42" s="569"/>
      <c r="FGE42" s="569"/>
      <c r="FGF42" s="569"/>
      <c r="FGG42" s="569"/>
      <c r="FGH42" s="569"/>
      <c r="FGI42" s="569"/>
      <c r="FGJ42" s="569"/>
      <c r="FGK42" s="569"/>
      <c r="FGL42" s="569"/>
      <c r="FGM42" s="569"/>
      <c r="FGN42" s="569"/>
      <c r="FGO42" s="569"/>
      <c r="FGP42" s="569"/>
      <c r="FGQ42" s="569"/>
      <c r="FGR42" s="569"/>
      <c r="FGS42" s="569"/>
      <c r="FGT42" s="569"/>
      <c r="FGU42" s="569"/>
      <c r="FGV42" s="569"/>
      <c r="FGW42" s="569"/>
      <c r="FGX42" s="569"/>
      <c r="FGY42" s="569"/>
      <c r="FGZ42" s="569"/>
      <c r="FHA42" s="569"/>
      <c r="FHB42" s="569"/>
      <c r="FHC42" s="569"/>
      <c r="FHD42" s="569"/>
      <c r="FHE42" s="569"/>
      <c r="FHF42" s="569"/>
      <c r="FHG42" s="569"/>
      <c r="FHH42" s="569"/>
      <c r="FHI42" s="569"/>
      <c r="FHJ42" s="569"/>
      <c r="FHK42" s="569"/>
      <c r="FHL42" s="569"/>
      <c r="FHM42" s="569"/>
      <c r="FHN42" s="569"/>
      <c r="FHO42" s="569"/>
      <c r="FHP42" s="569"/>
      <c r="FHQ42" s="569"/>
      <c r="FHR42" s="569"/>
      <c r="FHS42" s="569"/>
      <c r="FHT42" s="569"/>
      <c r="FHU42" s="569"/>
      <c r="FHV42" s="569"/>
      <c r="FHW42" s="569"/>
      <c r="FHX42" s="569"/>
      <c r="FHY42" s="569"/>
      <c r="FHZ42" s="569"/>
      <c r="FIA42" s="569"/>
      <c r="FIB42" s="569"/>
      <c r="FIC42" s="569"/>
      <c r="FID42" s="569"/>
      <c r="FIE42" s="569"/>
      <c r="FIF42" s="569"/>
      <c r="FIG42" s="569"/>
      <c r="FIH42" s="569"/>
      <c r="FII42" s="569"/>
      <c r="FIJ42" s="569"/>
      <c r="FIK42" s="569"/>
      <c r="FIL42" s="569"/>
      <c r="FIM42" s="569"/>
      <c r="FIN42" s="569"/>
      <c r="FIO42" s="569"/>
      <c r="FIP42" s="569"/>
      <c r="FIQ42" s="569"/>
      <c r="FIR42" s="569"/>
      <c r="FIS42" s="569"/>
      <c r="FIT42" s="569"/>
      <c r="FIU42" s="569"/>
      <c r="FIV42" s="569"/>
      <c r="FIW42" s="569"/>
      <c r="FIX42" s="569"/>
      <c r="FIY42" s="569"/>
      <c r="FIZ42" s="569"/>
      <c r="FJA42" s="569"/>
      <c r="FJB42" s="569"/>
      <c r="FJC42" s="569"/>
      <c r="FJD42" s="569"/>
      <c r="FJE42" s="569"/>
      <c r="FJF42" s="569"/>
      <c r="FJG42" s="569"/>
      <c r="FJH42" s="569"/>
      <c r="FJI42" s="569"/>
      <c r="FJJ42" s="569"/>
      <c r="FJK42" s="569"/>
      <c r="FJL42" s="569"/>
      <c r="FJM42" s="569"/>
      <c r="FJN42" s="569"/>
      <c r="FJO42" s="569"/>
      <c r="FJP42" s="569"/>
      <c r="FJQ42" s="569"/>
      <c r="FJR42" s="569"/>
      <c r="FJS42" s="569"/>
      <c r="FJT42" s="569"/>
      <c r="FJU42" s="569"/>
      <c r="FJV42" s="569"/>
      <c r="FJW42" s="569"/>
      <c r="FJX42" s="569"/>
      <c r="FJY42" s="569"/>
      <c r="FJZ42" s="569"/>
      <c r="FKA42" s="569"/>
      <c r="FKB42" s="569"/>
      <c r="FKC42" s="569"/>
      <c r="FKD42" s="569"/>
      <c r="FKE42" s="569"/>
      <c r="FKF42" s="569"/>
      <c r="FKG42" s="569"/>
      <c r="FKH42" s="569"/>
      <c r="FKI42" s="569"/>
      <c r="FKJ42" s="569"/>
      <c r="FKK42" s="569"/>
      <c r="FKL42" s="569"/>
      <c r="FKM42" s="569"/>
      <c r="FKN42" s="569"/>
      <c r="FKO42" s="569"/>
      <c r="FKP42" s="569"/>
      <c r="FKQ42" s="569"/>
      <c r="FKR42" s="569"/>
      <c r="FKS42" s="569"/>
      <c r="FKT42" s="569"/>
      <c r="FKU42" s="569"/>
      <c r="FKV42" s="569"/>
      <c r="FKW42" s="569"/>
      <c r="FKX42" s="569"/>
      <c r="FKY42" s="569"/>
      <c r="FKZ42" s="569"/>
      <c r="FLA42" s="569"/>
      <c r="FLB42" s="569"/>
      <c r="FLC42" s="569"/>
      <c r="FLD42" s="569"/>
      <c r="FLE42" s="569"/>
      <c r="FLF42" s="569"/>
      <c r="FLG42" s="569"/>
      <c r="FLH42" s="569"/>
      <c r="FLI42" s="569"/>
      <c r="FLJ42" s="569"/>
      <c r="FLK42" s="569"/>
      <c r="FLL42" s="569"/>
      <c r="FLM42" s="569"/>
      <c r="FLN42" s="569"/>
      <c r="FLO42" s="569"/>
      <c r="FLP42" s="569"/>
      <c r="FLQ42" s="569"/>
      <c r="FLR42" s="569"/>
      <c r="FLS42" s="569"/>
      <c r="FLT42" s="569"/>
      <c r="FLU42" s="569"/>
      <c r="FLV42" s="569"/>
      <c r="FLW42" s="569"/>
      <c r="FLX42" s="569"/>
      <c r="FLY42" s="569"/>
      <c r="FLZ42" s="569"/>
      <c r="FMA42" s="569"/>
      <c r="FMB42" s="569"/>
      <c r="FMC42" s="569"/>
      <c r="FMD42" s="569"/>
      <c r="FME42" s="569"/>
      <c r="FMF42" s="569"/>
      <c r="FMG42" s="569"/>
      <c r="FMH42" s="569"/>
      <c r="FMI42" s="569"/>
      <c r="FMJ42" s="569"/>
      <c r="FMK42" s="569"/>
      <c r="FML42" s="569"/>
      <c r="FMM42" s="569"/>
      <c r="FMN42" s="569"/>
      <c r="FMO42" s="569"/>
      <c r="FMP42" s="569"/>
      <c r="FMQ42" s="569"/>
      <c r="FMR42" s="569"/>
      <c r="FMS42" s="569"/>
      <c r="FMT42" s="569"/>
      <c r="FMU42" s="569"/>
      <c r="FMV42" s="569"/>
      <c r="FMW42" s="569"/>
      <c r="FMX42" s="569"/>
      <c r="FMY42" s="569"/>
      <c r="FMZ42" s="569"/>
      <c r="FNA42" s="569"/>
      <c r="FNB42" s="569"/>
      <c r="FNC42" s="569"/>
      <c r="FND42" s="569"/>
      <c r="FNE42" s="569"/>
      <c r="FNF42" s="569"/>
      <c r="FNG42" s="569"/>
      <c r="FNH42" s="569"/>
      <c r="FNI42" s="569"/>
      <c r="FNJ42" s="569"/>
      <c r="FNK42" s="569"/>
      <c r="FNL42" s="569"/>
      <c r="FNM42" s="569"/>
      <c r="FNN42" s="569"/>
      <c r="FNO42" s="569"/>
      <c r="FNP42" s="569"/>
      <c r="FNQ42" s="569"/>
      <c r="FNR42" s="569"/>
      <c r="FNS42" s="569"/>
      <c r="FNT42" s="569"/>
      <c r="FNU42" s="569"/>
      <c r="FNV42" s="569"/>
      <c r="FNW42" s="569"/>
      <c r="FNX42" s="569"/>
      <c r="FNY42" s="569"/>
      <c r="FNZ42" s="569"/>
      <c r="FOA42" s="569"/>
      <c r="FOB42" s="569"/>
      <c r="FOC42" s="569"/>
      <c r="FOD42" s="569"/>
      <c r="FOE42" s="569"/>
      <c r="FOF42" s="569"/>
      <c r="FOG42" s="569"/>
      <c r="FOH42" s="569"/>
      <c r="FOI42" s="569"/>
      <c r="FOJ42" s="569"/>
      <c r="FOK42" s="569"/>
      <c r="FOL42" s="569"/>
      <c r="FOM42" s="569"/>
      <c r="FON42" s="569"/>
      <c r="FOO42" s="569"/>
      <c r="FOP42" s="569"/>
      <c r="FOQ42" s="569"/>
      <c r="FOR42" s="569"/>
      <c r="FOS42" s="569"/>
      <c r="FOT42" s="569"/>
      <c r="FOU42" s="569"/>
      <c r="FOV42" s="569"/>
      <c r="FOW42" s="569"/>
      <c r="FOX42" s="569"/>
      <c r="FOY42" s="569"/>
      <c r="FOZ42" s="569"/>
      <c r="FPA42" s="569"/>
      <c r="FPB42" s="569"/>
      <c r="FPC42" s="569"/>
      <c r="FPD42" s="569"/>
      <c r="FPE42" s="569"/>
      <c r="FPF42" s="569"/>
      <c r="FPG42" s="569"/>
      <c r="FPH42" s="569"/>
      <c r="FPI42" s="569"/>
      <c r="FPJ42" s="569"/>
      <c r="FPK42" s="569"/>
      <c r="FPL42" s="569"/>
      <c r="FPM42" s="569"/>
      <c r="FPN42" s="569"/>
      <c r="FPO42" s="569"/>
      <c r="FPP42" s="569"/>
      <c r="FPQ42" s="569"/>
      <c r="FPR42" s="569"/>
      <c r="FPS42" s="569"/>
      <c r="FPT42" s="569"/>
      <c r="FPU42" s="569"/>
      <c r="FPV42" s="569"/>
      <c r="FPW42" s="569"/>
      <c r="FPX42" s="569"/>
      <c r="FPY42" s="569"/>
      <c r="FPZ42" s="569"/>
      <c r="FQA42" s="569"/>
      <c r="FQB42" s="569"/>
      <c r="FQC42" s="569"/>
      <c r="FQD42" s="569"/>
      <c r="FQE42" s="569"/>
      <c r="FQF42" s="569"/>
      <c r="FQG42" s="569"/>
      <c r="FQH42" s="569"/>
      <c r="FQI42" s="569"/>
      <c r="FQJ42" s="569"/>
      <c r="FQK42" s="569"/>
      <c r="FQL42" s="569"/>
      <c r="FQM42" s="569"/>
      <c r="FQN42" s="569"/>
      <c r="FQO42" s="569"/>
      <c r="FQP42" s="569"/>
      <c r="FQQ42" s="569"/>
      <c r="FQR42" s="569"/>
      <c r="FQS42" s="569"/>
      <c r="FQT42" s="569"/>
      <c r="FQU42" s="569"/>
      <c r="FQV42" s="569"/>
      <c r="FQW42" s="569"/>
      <c r="FQX42" s="569"/>
      <c r="FQY42" s="569"/>
      <c r="FQZ42" s="569"/>
      <c r="FRA42" s="569"/>
      <c r="FRB42" s="569"/>
      <c r="FRC42" s="569"/>
      <c r="FRD42" s="569"/>
      <c r="FRE42" s="569"/>
      <c r="FRF42" s="569"/>
      <c r="FRG42" s="569"/>
      <c r="FRH42" s="569"/>
      <c r="FRI42" s="569"/>
      <c r="FRJ42" s="569"/>
      <c r="FRK42" s="569"/>
      <c r="FRL42" s="569"/>
      <c r="FRM42" s="569"/>
      <c r="FRN42" s="569"/>
      <c r="FRO42" s="569"/>
      <c r="FRP42" s="569"/>
      <c r="FRQ42" s="569"/>
      <c r="FRR42" s="569"/>
      <c r="FRS42" s="569"/>
      <c r="FRT42" s="569"/>
      <c r="FRU42" s="569"/>
      <c r="FRV42" s="569"/>
      <c r="FRW42" s="569"/>
      <c r="FRX42" s="569"/>
      <c r="FRY42" s="569"/>
      <c r="FRZ42" s="569"/>
      <c r="FSA42" s="569"/>
      <c r="FSB42" s="569"/>
      <c r="FSC42" s="569"/>
      <c r="FSD42" s="569"/>
      <c r="FSE42" s="569"/>
      <c r="FSF42" s="569"/>
      <c r="FSG42" s="569"/>
      <c r="FSH42" s="569"/>
      <c r="FSI42" s="569"/>
      <c r="FSJ42" s="569"/>
      <c r="FSK42" s="569"/>
      <c r="FSL42" s="569"/>
      <c r="FSM42" s="569"/>
      <c r="FSN42" s="569"/>
      <c r="FSO42" s="569"/>
      <c r="FSP42" s="569"/>
      <c r="FSQ42" s="569"/>
      <c r="FSR42" s="569"/>
      <c r="FSS42" s="569"/>
      <c r="FST42" s="569"/>
      <c r="FSU42" s="569"/>
      <c r="FSV42" s="569"/>
      <c r="FSW42" s="569"/>
      <c r="FSX42" s="569"/>
      <c r="FSY42" s="569"/>
      <c r="FSZ42" s="569"/>
      <c r="FTA42" s="569"/>
      <c r="FTB42" s="569"/>
      <c r="FTC42" s="569"/>
      <c r="FTD42" s="569"/>
      <c r="FTE42" s="569"/>
      <c r="FTF42" s="569"/>
      <c r="FTG42" s="569"/>
      <c r="FTH42" s="569"/>
      <c r="FTI42" s="569"/>
      <c r="FTJ42" s="569"/>
      <c r="FTK42" s="569"/>
      <c r="FTL42" s="569"/>
      <c r="FTM42" s="569"/>
      <c r="FTN42" s="569"/>
      <c r="FTO42" s="569"/>
      <c r="FTP42" s="569"/>
      <c r="FTQ42" s="569"/>
      <c r="FTR42" s="569"/>
      <c r="FTS42" s="569"/>
      <c r="FTT42" s="569"/>
      <c r="FTU42" s="569"/>
      <c r="FTV42" s="569"/>
      <c r="FTW42" s="569"/>
      <c r="FTX42" s="569"/>
      <c r="FTY42" s="569"/>
      <c r="FTZ42" s="569"/>
      <c r="FUA42" s="569"/>
      <c r="FUB42" s="569"/>
      <c r="FUC42" s="569"/>
      <c r="FUD42" s="569"/>
      <c r="FUE42" s="569"/>
      <c r="FUF42" s="569"/>
      <c r="FUG42" s="569"/>
      <c r="FUH42" s="569"/>
      <c r="FUI42" s="569"/>
      <c r="FUJ42" s="569"/>
      <c r="FUK42" s="569"/>
      <c r="FUL42" s="569"/>
      <c r="FUM42" s="569"/>
      <c r="FUN42" s="569"/>
      <c r="FUO42" s="569"/>
      <c r="FUP42" s="569"/>
      <c r="FUQ42" s="569"/>
      <c r="FUR42" s="569"/>
      <c r="FUS42" s="569"/>
      <c r="FUT42" s="569"/>
      <c r="FUU42" s="569"/>
      <c r="FUV42" s="569"/>
      <c r="FUW42" s="569"/>
      <c r="FUX42" s="569"/>
      <c r="FUY42" s="569"/>
      <c r="FUZ42" s="569"/>
      <c r="FVA42" s="569"/>
      <c r="FVB42" s="569"/>
      <c r="FVC42" s="569"/>
      <c r="FVD42" s="569"/>
      <c r="FVE42" s="569"/>
      <c r="FVF42" s="569"/>
      <c r="FVG42" s="569"/>
      <c r="FVH42" s="569"/>
      <c r="FVI42" s="569"/>
      <c r="FVJ42" s="569"/>
      <c r="FVK42" s="569"/>
      <c r="FVL42" s="569"/>
      <c r="FVM42" s="569"/>
      <c r="FVN42" s="569"/>
      <c r="FVO42" s="569"/>
      <c r="FVP42" s="569"/>
      <c r="FVQ42" s="569"/>
      <c r="FVR42" s="569"/>
      <c r="FVS42" s="569"/>
      <c r="FVT42" s="569"/>
      <c r="FVU42" s="569"/>
      <c r="FVV42" s="569"/>
      <c r="FVW42" s="569"/>
      <c r="FVX42" s="569"/>
      <c r="FVY42" s="569"/>
      <c r="FVZ42" s="569"/>
      <c r="FWA42" s="569"/>
      <c r="FWB42" s="569"/>
      <c r="FWC42" s="569"/>
      <c r="FWD42" s="569"/>
      <c r="FWE42" s="569"/>
      <c r="FWF42" s="569"/>
      <c r="FWG42" s="569"/>
      <c r="FWH42" s="569"/>
      <c r="FWI42" s="569"/>
      <c r="FWJ42" s="569"/>
      <c r="FWK42" s="569"/>
      <c r="FWL42" s="569"/>
      <c r="FWM42" s="569"/>
      <c r="FWN42" s="569"/>
      <c r="FWO42" s="569"/>
      <c r="FWP42" s="569"/>
      <c r="FWQ42" s="569"/>
      <c r="FWR42" s="569"/>
      <c r="FWS42" s="569"/>
      <c r="FWT42" s="569"/>
      <c r="FWU42" s="569"/>
      <c r="FWV42" s="569"/>
      <c r="FWW42" s="569"/>
      <c r="FWX42" s="569"/>
      <c r="FWY42" s="569"/>
      <c r="FWZ42" s="569"/>
      <c r="FXA42" s="569"/>
      <c r="FXB42" s="569"/>
      <c r="FXC42" s="569"/>
      <c r="FXD42" s="569"/>
      <c r="FXE42" s="569"/>
      <c r="FXF42" s="569"/>
      <c r="FXG42" s="569"/>
      <c r="FXH42" s="569"/>
      <c r="FXI42" s="569"/>
      <c r="FXJ42" s="569"/>
      <c r="FXK42" s="569"/>
      <c r="FXL42" s="569"/>
      <c r="FXM42" s="569"/>
      <c r="FXN42" s="569"/>
      <c r="FXO42" s="569"/>
      <c r="FXP42" s="569"/>
      <c r="FXQ42" s="569"/>
      <c r="FXR42" s="569"/>
      <c r="FXS42" s="569"/>
      <c r="FXT42" s="569"/>
      <c r="FXU42" s="569"/>
      <c r="FXV42" s="569"/>
      <c r="FXW42" s="569"/>
      <c r="FXX42" s="569"/>
      <c r="FXY42" s="569"/>
      <c r="FXZ42" s="569"/>
      <c r="FYA42" s="569"/>
      <c r="FYB42" s="569"/>
      <c r="FYC42" s="569"/>
      <c r="FYD42" s="569"/>
      <c r="FYE42" s="569"/>
      <c r="FYF42" s="569"/>
      <c r="FYG42" s="569"/>
      <c r="FYH42" s="569"/>
      <c r="FYI42" s="569"/>
      <c r="FYJ42" s="569"/>
      <c r="FYK42" s="569"/>
      <c r="FYL42" s="569"/>
      <c r="FYM42" s="569"/>
      <c r="FYN42" s="569"/>
      <c r="FYO42" s="569"/>
      <c r="FYP42" s="569"/>
      <c r="FYQ42" s="569"/>
      <c r="FYR42" s="569"/>
      <c r="FYS42" s="569"/>
      <c r="FYT42" s="569"/>
      <c r="FYU42" s="569"/>
      <c r="FYV42" s="569"/>
      <c r="FYW42" s="569"/>
      <c r="FYX42" s="569"/>
      <c r="FYY42" s="569"/>
      <c r="FYZ42" s="569"/>
      <c r="FZA42" s="569"/>
      <c r="FZB42" s="569"/>
      <c r="FZC42" s="569"/>
      <c r="FZD42" s="569"/>
      <c r="FZE42" s="569"/>
      <c r="FZF42" s="569"/>
      <c r="FZG42" s="569"/>
      <c r="FZH42" s="569"/>
      <c r="FZI42" s="569"/>
      <c r="FZJ42" s="569"/>
      <c r="FZK42" s="569"/>
      <c r="FZL42" s="569"/>
      <c r="FZM42" s="569"/>
      <c r="FZN42" s="569"/>
      <c r="FZO42" s="569"/>
      <c r="FZP42" s="569"/>
      <c r="FZQ42" s="569"/>
      <c r="FZR42" s="569"/>
      <c r="FZS42" s="569"/>
      <c r="FZT42" s="569"/>
      <c r="FZU42" s="569"/>
      <c r="FZV42" s="569"/>
      <c r="FZW42" s="569"/>
      <c r="FZX42" s="569"/>
      <c r="FZY42" s="569"/>
      <c r="FZZ42" s="569"/>
      <c r="GAA42" s="569"/>
      <c r="GAB42" s="569"/>
      <c r="GAC42" s="569"/>
      <c r="GAD42" s="569"/>
      <c r="GAE42" s="569"/>
      <c r="GAF42" s="569"/>
      <c r="GAG42" s="569"/>
      <c r="GAH42" s="569"/>
      <c r="GAI42" s="569"/>
      <c r="GAJ42" s="569"/>
      <c r="GAK42" s="569"/>
      <c r="GAL42" s="569"/>
      <c r="GAM42" s="569"/>
      <c r="GAN42" s="569"/>
      <c r="GAO42" s="569"/>
      <c r="GAP42" s="569"/>
      <c r="GAQ42" s="569"/>
      <c r="GAR42" s="569"/>
      <c r="GAS42" s="569"/>
      <c r="GAT42" s="569"/>
      <c r="GAU42" s="569"/>
      <c r="GAV42" s="569"/>
      <c r="GAW42" s="569"/>
      <c r="GAX42" s="569"/>
      <c r="GAY42" s="569"/>
      <c r="GAZ42" s="569"/>
      <c r="GBA42" s="569"/>
      <c r="GBB42" s="569"/>
      <c r="GBC42" s="569"/>
      <c r="GBD42" s="569"/>
      <c r="GBE42" s="569"/>
      <c r="GBF42" s="569"/>
      <c r="GBG42" s="569"/>
      <c r="GBH42" s="569"/>
      <c r="GBI42" s="569"/>
      <c r="GBJ42" s="569"/>
      <c r="GBK42" s="569"/>
      <c r="GBL42" s="569"/>
      <c r="GBM42" s="569"/>
      <c r="GBN42" s="569"/>
      <c r="GBO42" s="569"/>
      <c r="GBP42" s="569"/>
      <c r="GBQ42" s="569"/>
      <c r="GBR42" s="569"/>
      <c r="GBS42" s="569"/>
      <c r="GBT42" s="569"/>
      <c r="GBU42" s="569"/>
      <c r="GBV42" s="569"/>
      <c r="GBW42" s="569"/>
      <c r="GBX42" s="569"/>
      <c r="GBY42" s="569"/>
      <c r="GBZ42" s="569"/>
      <c r="GCA42" s="569"/>
      <c r="GCB42" s="569"/>
      <c r="GCC42" s="569"/>
      <c r="GCD42" s="569"/>
      <c r="GCE42" s="569"/>
      <c r="GCF42" s="569"/>
      <c r="GCG42" s="569"/>
      <c r="GCH42" s="569"/>
      <c r="GCI42" s="569"/>
      <c r="GCJ42" s="569"/>
      <c r="GCK42" s="569"/>
      <c r="GCL42" s="569"/>
      <c r="GCM42" s="569"/>
      <c r="GCN42" s="569"/>
      <c r="GCO42" s="569"/>
      <c r="GCP42" s="569"/>
      <c r="GCQ42" s="569"/>
      <c r="GCR42" s="569"/>
      <c r="GCS42" s="569"/>
      <c r="GCT42" s="569"/>
      <c r="GCU42" s="569"/>
      <c r="GCV42" s="569"/>
      <c r="GCW42" s="569"/>
      <c r="GCX42" s="569"/>
      <c r="GCY42" s="569"/>
      <c r="GCZ42" s="569"/>
      <c r="GDA42" s="569"/>
      <c r="GDB42" s="569"/>
      <c r="GDC42" s="569"/>
      <c r="GDD42" s="569"/>
      <c r="GDE42" s="569"/>
      <c r="GDF42" s="569"/>
      <c r="GDG42" s="569"/>
      <c r="GDH42" s="569"/>
      <c r="GDI42" s="569"/>
      <c r="GDJ42" s="569"/>
      <c r="GDK42" s="569"/>
      <c r="GDL42" s="569"/>
      <c r="GDM42" s="569"/>
      <c r="GDN42" s="569"/>
      <c r="GDO42" s="569"/>
      <c r="GDP42" s="569"/>
      <c r="GDQ42" s="569"/>
      <c r="GDR42" s="569"/>
      <c r="GDS42" s="569"/>
      <c r="GDT42" s="569"/>
      <c r="GDU42" s="569"/>
      <c r="GDV42" s="569"/>
      <c r="GDW42" s="569"/>
      <c r="GDX42" s="569"/>
      <c r="GDY42" s="569"/>
      <c r="GDZ42" s="569"/>
      <c r="GEA42" s="569"/>
      <c r="GEB42" s="569"/>
      <c r="GEC42" s="569"/>
      <c r="GED42" s="569"/>
      <c r="GEE42" s="569"/>
      <c r="GEF42" s="569"/>
      <c r="GEG42" s="569"/>
      <c r="GEH42" s="569"/>
      <c r="GEI42" s="569"/>
      <c r="GEJ42" s="569"/>
      <c r="GEK42" s="569"/>
      <c r="GEL42" s="569"/>
      <c r="GEM42" s="569"/>
      <c r="GEN42" s="569"/>
      <c r="GEO42" s="569"/>
      <c r="GEP42" s="569"/>
      <c r="GEQ42" s="569"/>
      <c r="GER42" s="569"/>
      <c r="GES42" s="569"/>
      <c r="GET42" s="569"/>
      <c r="GEU42" s="569"/>
      <c r="GEV42" s="569"/>
      <c r="GEW42" s="569"/>
      <c r="GEX42" s="569"/>
      <c r="GEY42" s="569"/>
      <c r="GEZ42" s="569"/>
      <c r="GFA42" s="569"/>
      <c r="GFB42" s="569"/>
      <c r="GFC42" s="569"/>
      <c r="GFD42" s="569"/>
      <c r="GFE42" s="569"/>
      <c r="GFF42" s="569"/>
      <c r="GFG42" s="569"/>
      <c r="GFH42" s="569"/>
      <c r="GFI42" s="569"/>
      <c r="GFJ42" s="569"/>
      <c r="GFK42" s="569"/>
      <c r="GFL42" s="569"/>
      <c r="GFM42" s="569"/>
      <c r="GFN42" s="569"/>
      <c r="GFO42" s="569"/>
      <c r="GFP42" s="569"/>
      <c r="GFQ42" s="569"/>
      <c r="GFR42" s="569"/>
      <c r="GFS42" s="569"/>
      <c r="GFT42" s="569"/>
      <c r="GFU42" s="569"/>
      <c r="GFV42" s="569"/>
      <c r="GFW42" s="569"/>
      <c r="GFX42" s="569"/>
      <c r="GFY42" s="569"/>
      <c r="GFZ42" s="569"/>
      <c r="GGA42" s="569"/>
      <c r="GGB42" s="569"/>
      <c r="GGC42" s="569"/>
      <c r="GGD42" s="569"/>
      <c r="GGE42" s="569"/>
      <c r="GGF42" s="569"/>
      <c r="GGG42" s="569"/>
      <c r="GGH42" s="569"/>
      <c r="GGI42" s="569"/>
      <c r="GGJ42" s="569"/>
      <c r="GGK42" s="569"/>
      <c r="GGL42" s="569"/>
      <c r="GGM42" s="569"/>
      <c r="GGN42" s="569"/>
      <c r="GGO42" s="569"/>
      <c r="GGP42" s="569"/>
      <c r="GGQ42" s="569"/>
      <c r="GGR42" s="569"/>
      <c r="GGS42" s="569"/>
      <c r="GGT42" s="569"/>
      <c r="GGU42" s="569"/>
      <c r="GGV42" s="569"/>
      <c r="GGW42" s="569"/>
      <c r="GGX42" s="569"/>
      <c r="GGY42" s="569"/>
      <c r="GGZ42" s="569"/>
      <c r="GHA42" s="569"/>
      <c r="GHB42" s="569"/>
      <c r="GHC42" s="569"/>
      <c r="GHD42" s="569"/>
      <c r="GHE42" s="569"/>
      <c r="GHF42" s="569"/>
      <c r="GHG42" s="569"/>
      <c r="GHH42" s="569"/>
      <c r="GHI42" s="569"/>
      <c r="GHJ42" s="569"/>
      <c r="GHK42" s="569"/>
      <c r="GHL42" s="569"/>
      <c r="GHM42" s="569"/>
      <c r="GHN42" s="569"/>
      <c r="GHO42" s="569"/>
      <c r="GHP42" s="569"/>
      <c r="GHQ42" s="569"/>
      <c r="GHR42" s="569"/>
      <c r="GHS42" s="569"/>
      <c r="GHT42" s="569"/>
      <c r="GHU42" s="569"/>
      <c r="GHV42" s="569"/>
      <c r="GHW42" s="569"/>
      <c r="GHX42" s="569"/>
      <c r="GHY42" s="569"/>
      <c r="GHZ42" s="569"/>
      <c r="GIA42" s="569"/>
      <c r="GIB42" s="569"/>
      <c r="GIC42" s="569"/>
      <c r="GID42" s="569"/>
      <c r="GIE42" s="569"/>
      <c r="GIF42" s="569"/>
      <c r="GIG42" s="569"/>
      <c r="GIH42" s="569"/>
      <c r="GII42" s="569"/>
      <c r="GIJ42" s="569"/>
      <c r="GIK42" s="569"/>
      <c r="GIL42" s="569"/>
      <c r="GIM42" s="569"/>
      <c r="GIN42" s="569"/>
      <c r="GIO42" s="569"/>
      <c r="GIP42" s="569"/>
      <c r="GIQ42" s="569"/>
      <c r="GIR42" s="569"/>
      <c r="GIS42" s="569"/>
      <c r="GIT42" s="569"/>
      <c r="GIU42" s="569"/>
      <c r="GIV42" s="569"/>
      <c r="GIW42" s="569"/>
      <c r="GIX42" s="569"/>
      <c r="GIY42" s="569"/>
      <c r="GIZ42" s="569"/>
      <c r="GJA42" s="569"/>
      <c r="GJB42" s="569"/>
      <c r="GJC42" s="569"/>
      <c r="GJD42" s="569"/>
      <c r="GJE42" s="569"/>
      <c r="GJF42" s="569"/>
      <c r="GJG42" s="569"/>
      <c r="GJH42" s="569"/>
      <c r="GJI42" s="569"/>
      <c r="GJJ42" s="569"/>
      <c r="GJK42" s="569"/>
      <c r="GJL42" s="569"/>
      <c r="GJM42" s="569"/>
      <c r="GJN42" s="569"/>
      <c r="GJO42" s="569"/>
      <c r="GJP42" s="569"/>
      <c r="GJQ42" s="569"/>
      <c r="GJR42" s="569"/>
      <c r="GJS42" s="569"/>
      <c r="GJT42" s="569"/>
      <c r="GJU42" s="569"/>
      <c r="GJV42" s="569"/>
      <c r="GJW42" s="569"/>
      <c r="GJX42" s="569"/>
      <c r="GJY42" s="569"/>
      <c r="GJZ42" s="569"/>
      <c r="GKA42" s="569"/>
      <c r="GKB42" s="569"/>
      <c r="GKC42" s="569"/>
      <c r="GKD42" s="569"/>
      <c r="GKE42" s="569"/>
      <c r="GKF42" s="569"/>
      <c r="GKG42" s="569"/>
      <c r="GKH42" s="569"/>
      <c r="GKI42" s="569"/>
      <c r="GKJ42" s="569"/>
      <c r="GKK42" s="569"/>
      <c r="GKL42" s="569"/>
      <c r="GKM42" s="569"/>
      <c r="GKN42" s="569"/>
      <c r="GKO42" s="569"/>
      <c r="GKP42" s="569"/>
      <c r="GKQ42" s="569"/>
      <c r="GKR42" s="569"/>
      <c r="GKS42" s="569"/>
      <c r="GKT42" s="569"/>
      <c r="GKU42" s="569"/>
      <c r="GKV42" s="569"/>
      <c r="GKW42" s="569"/>
      <c r="GKX42" s="569"/>
      <c r="GKY42" s="569"/>
      <c r="GKZ42" s="569"/>
      <c r="GLA42" s="569"/>
      <c r="GLB42" s="569"/>
      <c r="GLC42" s="569"/>
      <c r="GLD42" s="569"/>
      <c r="GLE42" s="569"/>
      <c r="GLF42" s="569"/>
      <c r="GLG42" s="569"/>
      <c r="GLH42" s="569"/>
      <c r="GLI42" s="569"/>
      <c r="GLJ42" s="569"/>
      <c r="GLK42" s="569"/>
      <c r="GLL42" s="569"/>
      <c r="GLM42" s="569"/>
      <c r="GLN42" s="569"/>
      <c r="GLO42" s="569"/>
      <c r="GLP42" s="569"/>
      <c r="GLQ42" s="569"/>
      <c r="GLR42" s="569"/>
      <c r="GLS42" s="569"/>
      <c r="GLT42" s="569"/>
      <c r="GLU42" s="569"/>
      <c r="GLV42" s="569"/>
      <c r="GLW42" s="569"/>
      <c r="GLX42" s="569"/>
      <c r="GLY42" s="569"/>
      <c r="GLZ42" s="569"/>
      <c r="GMA42" s="569"/>
      <c r="GMB42" s="569"/>
      <c r="GMC42" s="569"/>
      <c r="GMD42" s="569"/>
      <c r="GME42" s="569"/>
      <c r="GMF42" s="569"/>
      <c r="GMG42" s="569"/>
      <c r="GMH42" s="569"/>
      <c r="GMI42" s="569"/>
      <c r="GMJ42" s="569"/>
      <c r="GMK42" s="569"/>
      <c r="GML42" s="569"/>
      <c r="GMM42" s="569"/>
      <c r="GMN42" s="569"/>
      <c r="GMO42" s="569"/>
      <c r="GMP42" s="569"/>
      <c r="GMQ42" s="569"/>
      <c r="GMR42" s="569"/>
      <c r="GMS42" s="569"/>
      <c r="GMT42" s="569"/>
      <c r="GMU42" s="569"/>
      <c r="GMV42" s="569"/>
      <c r="GMW42" s="569"/>
      <c r="GMX42" s="569"/>
      <c r="GMY42" s="569"/>
      <c r="GMZ42" s="569"/>
      <c r="GNA42" s="569"/>
      <c r="GNB42" s="569"/>
      <c r="GNC42" s="569"/>
      <c r="GND42" s="569"/>
      <c r="GNE42" s="569"/>
      <c r="GNF42" s="569"/>
      <c r="GNG42" s="569"/>
      <c r="GNH42" s="569"/>
      <c r="GNI42" s="569"/>
      <c r="GNJ42" s="569"/>
      <c r="GNK42" s="569"/>
      <c r="GNL42" s="569"/>
      <c r="GNM42" s="569"/>
      <c r="GNN42" s="569"/>
      <c r="GNO42" s="569"/>
      <c r="GNP42" s="569"/>
      <c r="GNQ42" s="569"/>
      <c r="GNR42" s="569"/>
      <c r="GNS42" s="569"/>
      <c r="GNT42" s="569"/>
      <c r="GNU42" s="569"/>
      <c r="GNV42" s="569"/>
      <c r="GNW42" s="569"/>
      <c r="GNX42" s="569"/>
      <c r="GNY42" s="569"/>
      <c r="GNZ42" s="569"/>
      <c r="GOA42" s="569"/>
      <c r="GOB42" s="569"/>
      <c r="GOC42" s="569"/>
      <c r="GOD42" s="569"/>
      <c r="GOE42" s="569"/>
      <c r="GOF42" s="569"/>
      <c r="GOG42" s="569"/>
      <c r="GOH42" s="569"/>
      <c r="GOI42" s="569"/>
      <c r="GOJ42" s="569"/>
      <c r="GOK42" s="569"/>
      <c r="GOL42" s="569"/>
      <c r="GOM42" s="569"/>
      <c r="GON42" s="569"/>
      <c r="GOO42" s="569"/>
      <c r="GOP42" s="569"/>
      <c r="GOQ42" s="569"/>
      <c r="GOR42" s="569"/>
      <c r="GOS42" s="569"/>
      <c r="GOT42" s="569"/>
      <c r="GOU42" s="569"/>
      <c r="GOV42" s="569"/>
      <c r="GOW42" s="569"/>
      <c r="GOX42" s="569"/>
      <c r="GOY42" s="569"/>
      <c r="GOZ42" s="569"/>
      <c r="GPA42" s="569"/>
      <c r="GPB42" s="569"/>
      <c r="GPC42" s="569"/>
      <c r="GPD42" s="569"/>
      <c r="GPE42" s="569"/>
      <c r="GPF42" s="569"/>
      <c r="GPG42" s="569"/>
      <c r="GPH42" s="569"/>
      <c r="GPI42" s="569"/>
      <c r="GPJ42" s="569"/>
      <c r="GPK42" s="569"/>
      <c r="GPL42" s="569"/>
      <c r="GPM42" s="569"/>
      <c r="GPN42" s="569"/>
      <c r="GPO42" s="569"/>
      <c r="GPP42" s="569"/>
      <c r="GPQ42" s="569"/>
      <c r="GPR42" s="569"/>
      <c r="GPS42" s="569"/>
      <c r="GPT42" s="569"/>
      <c r="GPU42" s="569"/>
      <c r="GPV42" s="569"/>
      <c r="GPW42" s="569"/>
      <c r="GPX42" s="569"/>
      <c r="GPY42" s="569"/>
      <c r="GPZ42" s="569"/>
      <c r="GQA42" s="569"/>
      <c r="GQB42" s="569"/>
      <c r="GQC42" s="569"/>
      <c r="GQD42" s="569"/>
      <c r="GQE42" s="569"/>
      <c r="GQF42" s="569"/>
      <c r="GQG42" s="569"/>
      <c r="GQH42" s="569"/>
      <c r="GQI42" s="569"/>
      <c r="GQJ42" s="569"/>
      <c r="GQK42" s="569"/>
      <c r="GQL42" s="569"/>
      <c r="GQM42" s="569"/>
      <c r="GQN42" s="569"/>
      <c r="GQO42" s="569"/>
      <c r="GQP42" s="569"/>
      <c r="GQQ42" s="569"/>
      <c r="GQR42" s="569"/>
      <c r="GQS42" s="569"/>
      <c r="GQT42" s="569"/>
      <c r="GQU42" s="569"/>
      <c r="GQV42" s="569"/>
      <c r="GQW42" s="569"/>
      <c r="GQX42" s="569"/>
      <c r="GQY42" s="569"/>
      <c r="GQZ42" s="569"/>
      <c r="GRA42" s="569"/>
      <c r="GRB42" s="569"/>
      <c r="GRC42" s="569"/>
      <c r="GRD42" s="569"/>
      <c r="GRE42" s="569"/>
      <c r="GRF42" s="569"/>
      <c r="GRG42" s="569"/>
      <c r="GRH42" s="569"/>
      <c r="GRI42" s="569"/>
      <c r="GRJ42" s="569"/>
      <c r="GRK42" s="569"/>
      <c r="GRL42" s="569"/>
      <c r="GRM42" s="569"/>
      <c r="GRN42" s="569"/>
      <c r="GRO42" s="569"/>
      <c r="GRP42" s="569"/>
      <c r="GRQ42" s="569"/>
      <c r="GRR42" s="569"/>
      <c r="GRS42" s="569"/>
      <c r="GRT42" s="569"/>
      <c r="GRU42" s="569"/>
      <c r="GRV42" s="569"/>
      <c r="GRW42" s="569"/>
      <c r="GRX42" s="569"/>
      <c r="GRY42" s="569"/>
      <c r="GRZ42" s="569"/>
      <c r="GSA42" s="569"/>
      <c r="GSB42" s="569"/>
      <c r="GSC42" s="569"/>
      <c r="GSD42" s="569"/>
      <c r="GSE42" s="569"/>
      <c r="GSF42" s="569"/>
      <c r="GSG42" s="569"/>
      <c r="GSH42" s="569"/>
      <c r="GSI42" s="569"/>
      <c r="GSJ42" s="569"/>
      <c r="GSK42" s="569"/>
      <c r="GSL42" s="569"/>
      <c r="GSM42" s="569"/>
      <c r="GSN42" s="569"/>
      <c r="GSO42" s="569"/>
      <c r="GSP42" s="569"/>
      <c r="GSQ42" s="569"/>
      <c r="GSR42" s="569"/>
      <c r="GSS42" s="569"/>
      <c r="GST42" s="569"/>
      <c r="GSU42" s="569"/>
      <c r="GSV42" s="569"/>
      <c r="GSW42" s="569"/>
      <c r="GSX42" s="569"/>
      <c r="GSY42" s="569"/>
      <c r="GSZ42" s="569"/>
      <c r="GTA42" s="569"/>
      <c r="GTB42" s="569"/>
      <c r="GTC42" s="569"/>
      <c r="GTD42" s="569"/>
      <c r="GTE42" s="569"/>
      <c r="GTF42" s="569"/>
      <c r="GTG42" s="569"/>
      <c r="GTH42" s="569"/>
      <c r="GTI42" s="569"/>
      <c r="GTJ42" s="569"/>
      <c r="GTK42" s="569"/>
      <c r="GTL42" s="569"/>
      <c r="GTM42" s="569"/>
      <c r="GTN42" s="569"/>
      <c r="GTO42" s="569"/>
      <c r="GTP42" s="569"/>
      <c r="GTQ42" s="569"/>
      <c r="GTR42" s="569"/>
      <c r="GTS42" s="569"/>
      <c r="GTT42" s="569"/>
      <c r="GTU42" s="569"/>
      <c r="GTV42" s="569"/>
      <c r="GTW42" s="569"/>
      <c r="GTX42" s="569"/>
      <c r="GTY42" s="569"/>
      <c r="GTZ42" s="569"/>
      <c r="GUA42" s="569"/>
      <c r="GUB42" s="569"/>
      <c r="GUC42" s="569"/>
      <c r="GUD42" s="569"/>
      <c r="GUE42" s="569"/>
      <c r="GUF42" s="569"/>
      <c r="GUG42" s="569"/>
      <c r="GUH42" s="569"/>
      <c r="GUI42" s="569"/>
      <c r="GUJ42" s="569"/>
      <c r="GUK42" s="569"/>
      <c r="GUL42" s="569"/>
      <c r="GUM42" s="569"/>
      <c r="GUN42" s="569"/>
      <c r="GUO42" s="569"/>
      <c r="GUP42" s="569"/>
      <c r="GUQ42" s="569"/>
      <c r="GUR42" s="569"/>
      <c r="GUS42" s="569"/>
      <c r="GUT42" s="569"/>
      <c r="GUU42" s="569"/>
      <c r="GUV42" s="569"/>
      <c r="GUW42" s="569"/>
      <c r="GUX42" s="569"/>
      <c r="GUY42" s="569"/>
      <c r="GUZ42" s="569"/>
      <c r="GVA42" s="569"/>
      <c r="GVB42" s="569"/>
      <c r="GVC42" s="569"/>
      <c r="GVD42" s="569"/>
      <c r="GVE42" s="569"/>
      <c r="GVF42" s="569"/>
      <c r="GVG42" s="569"/>
      <c r="GVH42" s="569"/>
      <c r="GVI42" s="569"/>
      <c r="GVJ42" s="569"/>
      <c r="GVK42" s="569"/>
      <c r="GVL42" s="569"/>
      <c r="GVM42" s="569"/>
      <c r="GVN42" s="569"/>
      <c r="GVO42" s="569"/>
      <c r="GVP42" s="569"/>
      <c r="GVQ42" s="569"/>
      <c r="GVR42" s="569"/>
      <c r="GVS42" s="569"/>
      <c r="GVT42" s="569"/>
      <c r="GVU42" s="569"/>
      <c r="GVV42" s="569"/>
      <c r="GVW42" s="569"/>
      <c r="GVX42" s="569"/>
      <c r="GVY42" s="569"/>
      <c r="GVZ42" s="569"/>
      <c r="GWA42" s="569"/>
      <c r="GWB42" s="569"/>
      <c r="GWC42" s="569"/>
      <c r="GWD42" s="569"/>
      <c r="GWE42" s="569"/>
      <c r="GWF42" s="569"/>
      <c r="GWG42" s="569"/>
      <c r="GWH42" s="569"/>
      <c r="GWI42" s="569"/>
      <c r="GWJ42" s="569"/>
      <c r="GWK42" s="569"/>
      <c r="GWL42" s="569"/>
      <c r="GWM42" s="569"/>
      <c r="GWN42" s="569"/>
      <c r="GWO42" s="569"/>
      <c r="GWP42" s="569"/>
      <c r="GWQ42" s="569"/>
      <c r="GWR42" s="569"/>
      <c r="GWS42" s="569"/>
      <c r="GWT42" s="569"/>
      <c r="GWU42" s="569"/>
      <c r="GWV42" s="569"/>
      <c r="GWW42" s="569"/>
      <c r="GWX42" s="569"/>
      <c r="GWY42" s="569"/>
      <c r="GWZ42" s="569"/>
      <c r="GXA42" s="569"/>
      <c r="GXB42" s="569"/>
      <c r="GXC42" s="569"/>
      <c r="GXD42" s="569"/>
      <c r="GXE42" s="569"/>
      <c r="GXF42" s="569"/>
      <c r="GXG42" s="569"/>
      <c r="GXH42" s="569"/>
      <c r="GXI42" s="569"/>
      <c r="GXJ42" s="569"/>
      <c r="GXK42" s="569"/>
      <c r="GXL42" s="569"/>
      <c r="GXM42" s="569"/>
      <c r="GXN42" s="569"/>
      <c r="GXO42" s="569"/>
      <c r="GXP42" s="569"/>
      <c r="GXQ42" s="569"/>
      <c r="GXR42" s="569"/>
      <c r="GXS42" s="569"/>
      <c r="GXT42" s="569"/>
      <c r="GXU42" s="569"/>
      <c r="GXV42" s="569"/>
      <c r="GXW42" s="569"/>
      <c r="GXX42" s="569"/>
      <c r="GXY42" s="569"/>
      <c r="GXZ42" s="569"/>
      <c r="GYA42" s="569"/>
      <c r="GYB42" s="569"/>
      <c r="GYC42" s="569"/>
      <c r="GYD42" s="569"/>
      <c r="GYE42" s="569"/>
      <c r="GYF42" s="569"/>
      <c r="GYG42" s="569"/>
      <c r="GYH42" s="569"/>
      <c r="GYI42" s="569"/>
      <c r="GYJ42" s="569"/>
      <c r="GYK42" s="569"/>
      <c r="GYL42" s="569"/>
      <c r="GYM42" s="569"/>
      <c r="GYN42" s="569"/>
      <c r="GYO42" s="569"/>
      <c r="GYP42" s="569"/>
      <c r="GYQ42" s="569"/>
      <c r="GYR42" s="569"/>
      <c r="GYS42" s="569"/>
      <c r="GYT42" s="569"/>
      <c r="GYU42" s="569"/>
      <c r="GYV42" s="569"/>
      <c r="GYW42" s="569"/>
      <c r="GYX42" s="569"/>
      <c r="GYY42" s="569"/>
      <c r="GYZ42" s="569"/>
      <c r="GZA42" s="569"/>
      <c r="GZB42" s="569"/>
      <c r="GZC42" s="569"/>
      <c r="GZD42" s="569"/>
      <c r="GZE42" s="569"/>
      <c r="GZF42" s="569"/>
      <c r="GZG42" s="569"/>
      <c r="GZH42" s="569"/>
      <c r="GZI42" s="569"/>
      <c r="GZJ42" s="569"/>
      <c r="GZK42" s="569"/>
      <c r="GZL42" s="569"/>
      <c r="GZM42" s="569"/>
      <c r="GZN42" s="569"/>
      <c r="GZO42" s="569"/>
      <c r="GZP42" s="569"/>
      <c r="GZQ42" s="569"/>
      <c r="GZR42" s="569"/>
      <c r="GZS42" s="569"/>
      <c r="GZT42" s="569"/>
      <c r="GZU42" s="569"/>
      <c r="GZV42" s="569"/>
      <c r="GZW42" s="569"/>
      <c r="GZX42" s="569"/>
      <c r="GZY42" s="569"/>
      <c r="GZZ42" s="569"/>
      <c r="HAA42" s="569"/>
      <c r="HAB42" s="569"/>
      <c r="HAC42" s="569"/>
      <c r="HAD42" s="569"/>
      <c r="HAE42" s="569"/>
      <c r="HAF42" s="569"/>
      <c r="HAG42" s="569"/>
      <c r="HAH42" s="569"/>
      <c r="HAI42" s="569"/>
      <c r="HAJ42" s="569"/>
      <c r="HAK42" s="569"/>
      <c r="HAL42" s="569"/>
      <c r="HAM42" s="569"/>
      <c r="HAN42" s="569"/>
      <c r="HAO42" s="569"/>
      <c r="HAP42" s="569"/>
      <c r="HAQ42" s="569"/>
      <c r="HAR42" s="569"/>
      <c r="HAS42" s="569"/>
      <c r="HAT42" s="569"/>
      <c r="HAU42" s="569"/>
      <c r="HAV42" s="569"/>
      <c r="HAW42" s="569"/>
      <c r="HAX42" s="569"/>
      <c r="HAY42" s="569"/>
      <c r="HAZ42" s="569"/>
      <c r="HBA42" s="569"/>
      <c r="HBB42" s="569"/>
      <c r="HBC42" s="569"/>
      <c r="HBD42" s="569"/>
      <c r="HBE42" s="569"/>
      <c r="HBF42" s="569"/>
      <c r="HBG42" s="569"/>
      <c r="HBH42" s="569"/>
      <c r="HBI42" s="569"/>
      <c r="HBJ42" s="569"/>
      <c r="HBK42" s="569"/>
      <c r="HBL42" s="569"/>
      <c r="HBM42" s="569"/>
      <c r="HBN42" s="569"/>
      <c r="HBO42" s="569"/>
      <c r="HBP42" s="569"/>
      <c r="HBQ42" s="569"/>
      <c r="HBR42" s="569"/>
      <c r="HBS42" s="569"/>
      <c r="HBT42" s="569"/>
      <c r="HBU42" s="569"/>
      <c r="HBV42" s="569"/>
      <c r="HBW42" s="569"/>
      <c r="HBX42" s="569"/>
      <c r="HBY42" s="569"/>
      <c r="HBZ42" s="569"/>
      <c r="HCA42" s="569"/>
      <c r="HCB42" s="569"/>
      <c r="HCC42" s="569"/>
      <c r="HCD42" s="569"/>
      <c r="HCE42" s="569"/>
      <c r="HCF42" s="569"/>
      <c r="HCG42" s="569"/>
      <c r="HCH42" s="569"/>
      <c r="HCI42" s="569"/>
      <c r="HCJ42" s="569"/>
      <c r="HCK42" s="569"/>
      <c r="HCL42" s="569"/>
      <c r="HCM42" s="569"/>
      <c r="HCN42" s="569"/>
      <c r="HCO42" s="569"/>
      <c r="HCP42" s="569"/>
      <c r="HCQ42" s="569"/>
      <c r="HCR42" s="569"/>
      <c r="HCS42" s="569"/>
      <c r="HCT42" s="569"/>
      <c r="HCU42" s="569"/>
      <c r="HCV42" s="569"/>
      <c r="HCW42" s="569"/>
      <c r="HCX42" s="569"/>
      <c r="HCY42" s="569"/>
      <c r="HCZ42" s="569"/>
      <c r="HDA42" s="569"/>
      <c r="HDB42" s="569"/>
      <c r="HDC42" s="569"/>
      <c r="HDD42" s="569"/>
      <c r="HDE42" s="569"/>
      <c r="HDF42" s="569"/>
      <c r="HDG42" s="569"/>
      <c r="HDH42" s="569"/>
      <c r="HDI42" s="569"/>
      <c r="HDJ42" s="569"/>
      <c r="HDK42" s="569"/>
      <c r="HDL42" s="569"/>
      <c r="HDM42" s="569"/>
      <c r="HDN42" s="569"/>
      <c r="HDO42" s="569"/>
      <c r="HDP42" s="569"/>
      <c r="HDQ42" s="569"/>
      <c r="HDR42" s="569"/>
      <c r="HDS42" s="569"/>
      <c r="HDT42" s="569"/>
      <c r="HDU42" s="569"/>
      <c r="HDV42" s="569"/>
      <c r="HDW42" s="569"/>
      <c r="HDX42" s="569"/>
      <c r="HDY42" s="569"/>
      <c r="HDZ42" s="569"/>
      <c r="HEA42" s="569"/>
      <c r="HEB42" s="569"/>
      <c r="HEC42" s="569"/>
      <c r="HED42" s="569"/>
      <c r="HEE42" s="569"/>
      <c r="HEF42" s="569"/>
      <c r="HEG42" s="569"/>
      <c r="HEH42" s="569"/>
      <c r="HEI42" s="569"/>
      <c r="HEJ42" s="569"/>
      <c r="HEK42" s="569"/>
      <c r="HEL42" s="569"/>
      <c r="HEM42" s="569"/>
      <c r="HEN42" s="569"/>
      <c r="HEO42" s="569"/>
      <c r="HEP42" s="569"/>
      <c r="HEQ42" s="569"/>
      <c r="HER42" s="569"/>
      <c r="HES42" s="569"/>
      <c r="HET42" s="569"/>
      <c r="HEU42" s="569"/>
      <c r="HEV42" s="569"/>
      <c r="HEW42" s="569"/>
      <c r="HEX42" s="569"/>
      <c r="HEY42" s="569"/>
      <c r="HEZ42" s="569"/>
      <c r="HFA42" s="569"/>
      <c r="HFB42" s="569"/>
      <c r="HFC42" s="569"/>
      <c r="HFD42" s="569"/>
      <c r="HFE42" s="569"/>
      <c r="HFF42" s="569"/>
      <c r="HFG42" s="569"/>
      <c r="HFH42" s="569"/>
      <c r="HFI42" s="569"/>
      <c r="HFJ42" s="569"/>
      <c r="HFK42" s="569"/>
      <c r="HFL42" s="569"/>
      <c r="HFM42" s="569"/>
      <c r="HFN42" s="569"/>
      <c r="HFO42" s="569"/>
      <c r="HFP42" s="569"/>
      <c r="HFQ42" s="569"/>
      <c r="HFR42" s="569"/>
      <c r="HFS42" s="569"/>
      <c r="HFT42" s="569"/>
      <c r="HFU42" s="569"/>
      <c r="HFV42" s="569"/>
      <c r="HFW42" s="569"/>
      <c r="HFX42" s="569"/>
      <c r="HFY42" s="569"/>
      <c r="HFZ42" s="569"/>
      <c r="HGA42" s="569"/>
      <c r="HGB42" s="569"/>
      <c r="HGC42" s="569"/>
      <c r="HGD42" s="569"/>
      <c r="HGE42" s="569"/>
      <c r="HGF42" s="569"/>
      <c r="HGG42" s="569"/>
      <c r="HGH42" s="569"/>
      <c r="HGI42" s="569"/>
      <c r="HGJ42" s="569"/>
      <c r="HGK42" s="569"/>
      <c r="HGL42" s="569"/>
      <c r="HGM42" s="569"/>
      <c r="HGN42" s="569"/>
      <c r="HGO42" s="569"/>
      <c r="HGP42" s="569"/>
      <c r="HGQ42" s="569"/>
      <c r="HGR42" s="569"/>
      <c r="HGS42" s="569"/>
      <c r="HGT42" s="569"/>
      <c r="HGU42" s="569"/>
      <c r="HGV42" s="569"/>
      <c r="HGW42" s="569"/>
      <c r="HGX42" s="569"/>
      <c r="HGY42" s="569"/>
      <c r="HGZ42" s="569"/>
      <c r="HHA42" s="569"/>
      <c r="HHB42" s="569"/>
      <c r="HHC42" s="569"/>
      <c r="HHD42" s="569"/>
      <c r="HHE42" s="569"/>
      <c r="HHF42" s="569"/>
      <c r="HHG42" s="569"/>
      <c r="HHH42" s="569"/>
      <c r="HHI42" s="569"/>
      <c r="HHJ42" s="569"/>
      <c r="HHK42" s="569"/>
      <c r="HHL42" s="569"/>
      <c r="HHM42" s="569"/>
      <c r="HHN42" s="569"/>
      <c r="HHO42" s="569"/>
      <c r="HHP42" s="569"/>
      <c r="HHQ42" s="569"/>
      <c r="HHR42" s="569"/>
      <c r="HHS42" s="569"/>
      <c r="HHT42" s="569"/>
      <c r="HHU42" s="569"/>
      <c r="HHV42" s="569"/>
      <c r="HHW42" s="569"/>
      <c r="HHX42" s="569"/>
      <c r="HHY42" s="569"/>
      <c r="HHZ42" s="569"/>
      <c r="HIA42" s="569"/>
      <c r="HIB42" s="569"/>
      <c r="HIC42" s="569"/>
      <c r="HID42" s="569"/>
      <c r="HIE42" s="569"/>
      <c r="HIF42" s="569"/>
      <c r="HIG42" s="569"/>
      <c r="HIH42" s="569"/>
      <c r="HII42" s="569"/>
      <c r="HIJ42" s="569"/>
      <c r="HIK42" s="569"/>
      <c r="HIL42" s="569"/>
      <c r="HIM42" s="569"/>
      <c r="HIN42" s="569"/>
      <c r="HIO42" s="569"/>
      <c r="HIP42" s="569"/>
      <c r="HIQ42" s="569"/>
      <c r="HIR42" s="569"/>
      <c r="HIS42" s="569"/>
      <c r="HIT42" s="569"/>
      <c r="HIU42" s="569"/>
      <c r="HIV42" s="569"/>
      <c r="HIW42" s="569"/>
      <c r="HIX42" s="569"/>
      <c r="HIY42" s="569"/>
      <c r="HIZ42" s="569"/>
      <c r="HJA42" s="569"/>
      <c r="HJB42" s="569"/>
      <c r="HJC42" s="569"/>
      <c r="HJD42" s="569"/>
      <c r="HJE42" s="569"/>
      <c r="HJF42" s="569"/>
      <c r="HJG42" s="569"/>
      <c r="HJH42" s="569"/>
      <c r="HJI42" s="569"/>
      <c r="HJJ42" s="569"/>
      <c r="HJK42" s="569"/>
      <c r="HJL42" s="569"/>
      <c r="HJM42" s="569"/>
      <c r="HJN42" s="569"/>
      <c r="HJO42" s="569"/>
      <c r="HJP42" s="569"/>
      <c r="HJQ42" s="569"/>
      <c r="HJR42" s="569"/>
      <c r="HJS42" s="569"/>
      <c r="HJT42" s="569"/>
      <c r="HJU42" s="569"/>
      <c r="HJV42" s="569"/>
      <c r="HJW42" s="569"/>
      <c r="HJX42" s="569"/>
      <c r="HJY42" s="569"/>
      <c r="HJZ42" s="569"/>
      <c r="HKA42" s="569"/>
      <c r="HKB42" s="569"/>
      <c r="HKC42" s="569"/>
      <c r="HKD42" s="569"/>
      <c r="HKE42" s="569"/>
      <c r="HKF42" s="569"/>
      <c r="HKG42" s="569"/>
      <c r="HKH42" s="569"/>
      <c r="HKI42" s="569"/>
      <c r="HKJ42" s="569"/>
      <c r="HKK42" s="569"/>
      <c r="HKL42" s="569"/>
      <c r="HKM42" s="569"/>
      <c r="HKN42" s="569"/>
      <c r="HKO42" s="569"/>
      <c r="HKP42" s="569"/>
      <c r="HKQ42" s="569"/>
      <c r="HKR42" s="569"/>
      <c r="HKS42" s="569"/>
      <c r="HKT42" s="569"/>
      <c r="HKU42" s="569"/>
      <c r="HKV42" s="569"/>
      <c r="HKW42" s="569"/>
      <c r="HKX42" s="569"/>
      <c r="HKY42" s="569"/>
      <c r="HKZ42" s="569"/>
      <c r="HLA42" s="569"/>
      <c r="HLB42" s="569"/>
      <c r="HLC42" s="569"/>
      <c r="HLD42" s="569"/>
      <c r="HLE42" s="569"/>
      <c r="HLF42" s="569"/>
      <c r="HLG42" s="569"/>
      <c r="HLH42" s="569"/>
      <c r="HLI42" s="569"/>
      <c r="HLJ42" s="569"/>
      <c r="HLK42" s="569"/>
      <c r="HLL42" s="569"/>
      <c r="HLM42" s="569"/>
      <c r="HLN42" s="569"/>
      <c r="HLO42" s="569"/>
      <c r="HLP42" s="569"/>
      <c r="HLQ42" s="569"/>
      <c r="HLR42" s="569"/>
      <c r="HLS42" s="569"/>
      <c r="HLT42" s="569"/>
      <c r="HLU42" s="569"/>
      <c r="HLV42" s="569"/>
      <c r="HLW42" s="569"/>
      <c r="HLX42" s="569"/>
      <c r="HLY42" s="569"/>
      <c r="HLZ42" s="569"/>
      <c r="HMA42" s="569"/>
      <c r="HMB42" s="569"/>
      <c r="HMC42" s="569"/>
      <c r="HMD42" s="569"/>
      <c r="HME42" s="569"/>
      <c r="HMF42" s="569"/>
      <c r="HMG42" s="569"/>
      <c r="HMH42" s="569"/>
      <c r="HMI42" s="569"/>
      <c r="HMJ42" s="569"/>
      <c r="HMK42" s="569"/>
      <c r="HML42" s="569"/>
      <c r="HMM42" s="569"/>
      <c r="HMN42" s="569"/>
      <c r="HMO42" s="569"/>
      <c r="HMP42" s="569"/>
      <c r="HMQ42" s="569"/>
      <c r="HMR42" s="569"/>
      <c r="HMS42" s="569"/>
      <c r="HMT42" s="569"/>
      <c r="HMU42" s="569"/>
      <c r="HMV42" s="569"/>
      <c r="HMW42" s="569"/>
      <c r="HMX42" s="569"/>
      <c r="HMY42" s="569"/>
      <c r="HMZ42" s="569"/>
      <c r="HNA42" s="569"/>
      <c r="HNB42" s="569"/>
      <c r="HNC42" s="569"/>
      <c r="HND42" s="569"/>
      <c r="HNE42" s="569"/>
      <c r="HNF42" s="569"/>
      <c r="HNG42" s="569"/>
      <c r="HNH42" s="569"/>
      <c r="HNI42" s="569"/>
      <c r="HNJ42" s="569"/>
      <c r="HNK42" s="569"/>
      <c r="HNL42" s="569"/>
      <c r="HNM42" s="569"/>
      <c r="HNN42" s="569"/>
      <c r="HNO42" s="569"/>
      <c r="HNP42" s="569"/>
      <c r="HNQ42" s="569"/>
      <c r="HNR42" s="569"/>
      <c r="HNS42" s="569"/>
      <c r="HNT42" s="569"/>
      <c r="HNU42" s="569"/>
      <c r="HNV42" s="569"/>
      <c r="HNW42" s="569"/>
      <c r="HNX42" s="569"/>
      <c r="HNY42" s="569"/>
      <c r="HNZ42" s="569"/>
      <c r="HOA42" s="569"/>
      <c r="HOB42" s="569"/>
      <c r="HOC42" s="569"/>
      <c r="HOD42" s="569"/>
      <c r="HOE42" s="569"/>
      <c r="HOF42" s="569"/>
      <c r="HOG42" s="569"/>
      <c r="HOH42" s="569"/>
      <c r="HOI42" s="569"/>
      <c r="HOJ42" s="569"/>
      <c r="HOK42" s="569"/>
      <c r="HOL42" s="569"/>
      <c r="HOM42" s="569"/>
      <c r="HON42" s="569"/>
      <c r="HOO42" s="569"/>
      <c r="HOP42" s="569"/>
      <c r="HOQ42" s="569"/>
      <c r="HOR42" s="569"/>
      <c r="HOS42" s="569"/>
      <c r="HOT42" s="569"/>
      <c r="HOU42" s="569"/>
      <c r="HOV42" s="569"/>
      <c r="HOW42" s="569"/>
      <c r="HOX42" s="569"/>
      <c r="HOY42" s="569"/>
      <c r="HOZ42" s="569"/>
      <c r="HPA42" s="569"/>
      <c r="HPB42" s="569"/>
      <c r="HPC42" s="569"/>
      <c r="HPD42" s="569"/>
      <c r="HPE42" s="569"/>
      <c r="HPF42" s="569"/>
      <c r="HPG42" s="569"/>
      <c r="HPH42" s="569"/>
      <c r="HPI42" s="569"/>
      <c r="HPJ42" s="569"/>
      <c r="HPK42" s="569"/>
      <c r="HPL42" s="569"/>
      <c r="HPM42" s="569"/>
      <c r="HPN42" s="569"/>
      <c r="HPO42" s="569"/>
      <c r="HPP42" s="569"/>
      <c r="HPQ42" s="569"/>
      <c r="HPR42" s="569"/>
      <c r="HPS42" s="569"/>
      <c r="HPT42" s="569"/>
      <c r="HPU42" s="569"/>
      <c r="HPV42" s="569"/>
      <c r="HPW42" s="569"/>
      <c r="HPX42" s="569"/>
      <c r="HPY42" s="569"/>
      <c r="HPZ42" s="569"/>
      <c r="HQA42" s="569"/>
      <c r="HQB42" s="569"/>
      <c r="HQC42" s="569"/>
      <c r="HQD42" s="569"/>
      <c r="HQE42" s="569"/>
      <c r="HQF42" s="569"/>
      <c r="HQG42" s="569"/>
      <c r="HQH42" s="569"/>
      <c r="HQI42" s="569"/>
      <c r="HQJ42" s="569"/>
      <c r="HQK42" s="569"/>
      <c r="HQL42" s="569"/>
      <c r="HQM42" s="569"/>
      <c r="HQN42" s="569"/>
      <c r="HQO42" s="569"/>
      <c r="HQP42" s="569"/>
      <c r="HQQ42" s="569"/>
      <c r="HQR42" s="569"/>
      <c r="HQS42" s="569"/>
      <c r="HQT42" s="569"/>
      <c r="HQU42" s="569"/>
      <c r="HQV42" s="569"/>
      <c r="HQW42" s="569"/>
      <c r="HQX42" s="569"/>
      <c r="HQY42" s="569"/>
      <c r="HQZ42" s="569"/>
      <c r="HRA42" s="569"/>
      <c r="HRB42" s="569"/>
      <c r="HRC42" s="569"/>
      <c r="HRD42" s="569"/>
      <c r="HRE42" s="569"/>
      <c r="HRF42" s="569"/>
      <c r="HRG42" s="569"/>
      <c r="HRH42" s="569"/>
      <c r="HRI42" s="569"/>
      <c r="HRJ42" s="569"/>
      <c r="HRK42" s="569"/>
      <c r="HRL42" s="569"/>
      <c r="HRM42" s="569"/>
      <c r="HRN42" s="569"/>
      <c r="HRO42" s="569"/>
      <c r="HRP42" s="569"/>
      <c r="HRQ42" s="569"/>
      <c r="HRR42" s="569"/>
      <c r="HRS42" s="569"/>
      <c r="HRT42" s="569"/>
      <c r="HRU42" s="569"/>
      <c r="HRV42" s="569"/>
      <c r="HRW42" s="569"/>
      <c r="HRX42" s="569"/>
      <c r="HRY42" s="569"/>
      <c r="HRZ42" s="569"/>
      <c r="HSA42" s="569"/>
      <c r="HSB42" s="569"/>
      <c r="HSC42" s="569"/>
      <c r="HSD42" s="569"/>
      <c r="HSE42" s="569"/>
      <c r="HSF42" s="569"/>
      <c r="HSG42" s="569"/>
      <c r="HSH42" s="569"/>
      <c r="HSI42" s="569"/>
      <c r="HSJ42" s="569"/>
      <c r="HSK42" s="569"/>
      <c r="HSL42" s="569"/>
      <c r="HSM42" s="569"/>
      <c r="HSN42" s="569"/>
      <c r="HSO42" s="569"/>
      <c r="HSP42" s="569"/>
      <c r="HSQ42" s="569"/>
      <c r="HSR42" s="569"/>
      <c r="HSS42" s="569"/>
      <c r="HST42" s="569"/>
      <c r="HSU42" s="569"/>
      <c r="HSV42" s="569"/>
      <c r="HSW42" s="569"/>
      <c r="HSX42" s="569"/>
      <c r="HSY42" s="569"/>
      <c r="HSZ42" s="569"/>
      <c r="HTA42" s="569"/>
      <c r="HTB42" s="569"/>
      <c r="HTC42" s="569"/>
      <c r="HTD42" s="569"/>
      <c r="HTE42" s="569"/>
      <c r="HTF42" s="569"/>
      <c r="HTG42" s="569"/>
      <c r="HTH42" s="569"/>
      <c r="HTI42" s="569"/>
      <c r="HTJ42" s="569"/>
      <c r="HTK42" s="569"/>
      <c r="HTL42" s="569"/>
      <c r="HTM42" s="569"/>
      <c r="HTN42" s="569"/>
      <c r="HTO42" s="569"/>
      <c r="HTP42" s="569"/>
      <c r="HTQ42" s="569"/>
      <c r="HTR42" s="569"/>
      <c r="HTS42" s="569"/>
      <c r="HTT42" s="569"/>
      <c r="HTU42" s="569"/>
      <c r="HTV42" s="569"/>
      <c r="HTW42" s="569"/>
      <c r="HTX42" s="569"/>
      <c r="HTY42" s="569"/>
      <c r="HTZ42" s="569"/>
      <c r="HUA42" s="569"/>
      <c r="HUB42" s="569"/>
      <c r="HUC42" s="569"/>
      <c r="HUD42" s="569"/>
      <c r="HUE42" s="569"/>
      <c r="HUF42" s="569"/>
      <c r="HUG42" s="569"/>
      <c r="HUH42" s="569"/>
      <c r="HUI42" s="569"/>
      <c r="HUJ42" s="569"/>
      <c r="HUK42" s="569"/>
      <c r="HUL42" s="569"/>
      <c r="HUM42" s="569"/>
      <c r="HUN42" s="569"/>
      <c r="HUO42" s="569"/>
      <c r="HUP42" s="569"/>
      <c r="HUQ42" s="569"/>
      <c r="HUR42" s="569"/>
      <c r="HUS42" s="569"/>
      <c r="HUT42" s="569"/>
      <c r="HUU42" s="569"/>
      <c r="HUV42" s="569"/>
      <c r="HUW42" s="569"/>
      <c r="HUX42" s="569"/>
      <c r="HUY42" s="569"/>
      <c r="HUZ42" s="569"/>
      <c r="HVA42" s="569"/>
      <c r="HVB42" s="569"/>
      <c r="HVC42" s="569"/>
      <c r="HVD42" s="569"/>
      <c r="HVE42" s="569"/>
      <c r="HVF42" s="569"/>
      <c r="HVG42" s="569"/>
      <c r="HVH42" s="569"/>
      <c r="HVI42" s="569"/>
      <c r="HVJ42" s="569"/>
      <c r="HVK42" s="569"/>
      <c r="HVL42" s="569"/>
      <c r="HVM42" s="569"/>
      <c r="HVN42" s="569"/>
      <c r="HVO42" s="569"/>
      <c r="HVP42" s="569"/>
      <c r="HVQ42" s="569"/>
      <c r="HVR42" s="569"/>
      <c r="HVS42" s="569"/>
      <c r="HVT42" s="569"/>
      <c r="HVU42" s="569"/>
      <c r="HVV42" s="569"/>
      <c r="HVW42" s="569"/>
      <c r="HVX42" s="569"/>
      <c r="HVY42" s="569"/>
      <c r="HVZ42" s="569"/>
      <c r="HWA42" s="569"/>
      <c r="HWB42" s="569"/>
      <c r="HWC42" s="569"/>
      <c r="HWD42" s="569"/>
      <c r="HWE42" s="569"/>
      <c r="HWF42" s="569"/>
      <c r="HWG42" s="569"/>
      <c r="HWH42" s="569"/>
      <c r="HWI42" s="569"/>
      <c r="HWJ42" s="569"/>
      <c r="HWK42" s="569"/>
      <c r="HWL42" s="569"/>
      <c r="HWM42" s="569"/>
      <c r="HWN42" s="569"/>
      <c r="HWO42" s="569"/>
      <c r="HWP42" s="569"/>
      <c r="HWQ42" s="569"/>
      <c r="HWR42" s="569"/>
      <c r="HWS42" s="569"/>
      <c r="HWT42" s="569"/>
      <c r="HWU42" s="569"/>
      <c r="HWV42" s="569"/>
      <c r="HWW42" s="569"/>
      <c r="HWX42" s="569"/>
      <c r="HWY42" s="569"/>
      <c r="HWZ42" s="569"/>
      <c r="HXA42" s="569"/>
      <c r="HXB42" s="569"/>
      <c r="HXC42" s="569"/>
      <c r="HXD42" s="569"/>
      <c r="HXE42" s="569"/>
      <c r="HXF42" s="569"/>
      <c r="HXG42" s="569"/>
      <c r="HXH42" s="569"/>
      <c r="HXI42" s="569"/>
      <c r="HXJ42" s="569"/>
      <c r="HXK42" s="569"/>
      <c r="HXL42" s="569"/>
      <c r="HXM42" s="569"/>
      <c r="HXN42" s="569"/>
      <c r="HXO42" s="569"/>
      <c r="HXP42" s="569"/>
      <c r="HXQ42" s="569"/>
      <c r="HXR42" s="569"/>
      <c r="HXS42" s="569"/>
      <c r="HXT42" s="569"/>
      <c r="HXU42" s="569"/>
      <c r="HXV42" s="569"/>
      <c r="HXW42" s="569"/>
      <c r="HXX42" s="569"/>
      <c r="HXY42" s="569"/>
      <c r="HXZ42" s="569"/>
      <c r="HYA42" s="569"/>
      <c r="HYB42" s="569"/>
      <c r="HYC42" s="569"/>
      <c r="HYD42" s="569"/>
      <c r="HYE42" s="569"/>
      <c r="HYF42" s="569"/>
      <c r="HYG42" s="569"/>
      <c r="HYH42" s="569"/>
      <c r="HYI42" s="569"/>
      <c r="HYJ42" s="569"/>
      <c r="HYK42" s="569"/>
      <c r="HYL42" s="569"/>
      <c r="HYM42" s="569"/>
      <c r="HYN42" s="569"/>
      <c r="HYO42" s="569"/>
      <c r="HYP42" s="569"/>
      <c r="HYQ42" s="569"/>
      <c r="HYR42" s="569"/>
      <c r="HYS42" s="569"/>
      <c r="HYT42" s="569"/>
      <c r="HYU42" s="569"/>
      <c r="HYV42" s="569"/>
      <c r="HYW42" s="569"/>
      <c r="HYX42" s="569"/>
      <c r="HYY42" s="569"/>
      <c r="HYZ42" s="569"/>
      <c r="HZA42" s="569"/>
      <c r="HZB42" s="569"/>
      <c r="HZC42" s="569"/>
      <c r="HZD42" s="569"/>
      <c r="HZE42" s="569"/>
      <c r="HZF42" s="569"/>
      <c r="HZG42" s="569"/>
      <c r="HZH42" s="569"/>
      <c r="HZI42" s="569"/>
      <c r="HZJ42" s="569"/>
      <c r="HZK42" s="569"/>
      <c r="HZL42" s="569"/>
      <c r="HZM42" s="569"/>
      <c r="HZN42" s="569"/>
      <c r="HZO42" s="569"/>
      <c r="HZP42" s="569"/>
      <c r="HZQ42" s="569"/>
      <c r="HZR42" s="569"/>
      <c r="HZS42" s="569"/>
      <c r="HZT42" s="569"/>
      <c r="HZU42" s="569"/>
      <c r="HZV42" s="569"/>
      <c r="HZW42" s="569"/>
      <c r="HZX42" s="569"/>
      <c r="HZY42" s="569"/>
      <c r="HZZ42" s="569"/>
      <c r="IAA42" s="569"/>
      <c r="IAB42" s="569"/>
      <c r="IAC42" s="569"/>
      <c r="IAD42" s="569"/>
      <c r="IAE42" s="569"/>
      <c r="IAF42" s="569"/>
      <c r="IAG42" s="569"/>
      <c r="IAH42" s="569"/>
      <c r="IAI42" s="569"/>
      <c r="IAJ42" s="569"/>
      <c r="IAK42" s="569"/>
      <c r="IAL42" s="569"/>
      <c r="IAM42" s="569"/>
      <c r="IAN42" s="569"/>
      <c r="IAO42" s="569"/>
      <c r="IAP42" s="569"/>
      <c r="IAQ42" s="569"/>
      <c r="IAR42" s="569"/>
      <c r="IAS42" s="569"/>
      <c r="IAT42" s="569"/>
      <c r="IAU42" s="569"/>
      <c r="IAV42" s="569"/>
      <c r="IAW42" s="569"/>
      <c r="IAX42" s="569"/>
      <c r="IAY42" s="569"/>
      <c r="IAZ42" s="569"/>
      <c r="IBA42" s="569"/>
      <c r="IBB42" s="569"/>
      <c r="IBC42" s="569"/>
      <c r="IBD42" s="569"/>
      <c r="IBE42" s="569"/>
      <c r="IBF42" s="569"/>
      <c r="IBG42" s="569"/>
      <c r="IBH42" s="569"/>
      <c r="IBI42" s="569"/>
      <c r="IBJ42" s="569"/>
      <c r="IBK42" s="569"/>
      <c r="IBL42" s="569"/>
      <c r="IBM42" s="569"/>
      <c r="IBN42" s="569"/>
      <c r="IBO42" s="569"/>
      <c r="IBP42" s="569"/>
      <c r="IBQ42" s="569"/>
      <c r="IBR42" s="569"/>
      <c r="IBS42" s="569"/>
      <c r="IBT42" s="569"/>
      <c r="IBU42" s="569"/>
      <c r="IBV42" s="569"/>
      <c r="IBW42" s="569"/>
      <c r="IBX42" s="569"/>
      <c r="IBY42" s="569"/>
      <c r="IBZ42" s="569"/>
      <c r="ICA42" s="569"/>
      <c r="ICB42" s="569"/>
      <c r="ICC42" s="569"/>
      <c r="ICD42" s="569"/>
      <c r="ICE42" s="569"/>
      <c r="ICF42" s="569"/>
      <c r="ICG42" s="569"/>
      <c r="ICH42" s="569"/>
      <c r="ICI42" s="569"/>
      <c r="ICJ42" s="569"/>
      <c r="ICK42" s="569"/>
      <c r="ICL42" s="569"/>
      <c r="ICM42" s="569"/>
      <c r="ICN42" s="569"/>
      <c r="ICO42" s="569"/>
      <c r="ICP42" s="569"/>
      <c r="ICQ42" s="569"/>
      <c r="ICR42" s="569"/>
      <c r="ICS42" s="569"/>
      <c r="ICT42" s="569"/>
      <c r="ICU42" s="569"/>
      <c r="ICV42" s="569"/>
      <c r="ICW42" s="569"/>
      <c r="ICX42" s="569"/>
      <c r="ICY42" s="569"/>
      <c r="ICZ42" s="569"/>
      <c r="IDA42" s="569"/>
      <c r="IDB42" s="569"/>
      <c r="IDC42" s="569"/>
      <c r="IDD42" s="569"/>
      <c r="IDE42" s="569"/>
      <c r="IDF42" s="569"/>
      <c r="IDG42" s="569"/>
      <c r="IDH42" s="569"/>
      <c r="IDI42" s="569"/>
      <c r="IDJ42" s="569"/>
      <c r="IDK42" s="569"/>
      <c r="IDL42" s="569"/>
      <c r="IDM42" s="569"/>
      <c r="IDN42" s="569"/>
      <c r="IDO42" s="569"/>
      <c r="IDP42" s="569"/>
      <c r="IDQ42" s="569"/>
      <c r="IDR42" s="569"/>
      <c r="IDS42" s="569"/>
      <c r="IDT42" s="569"/>
      <c r="IDU42" s="569"/>
      <c r="IDV42" s="569"/>
      <c r="IDW42" s="569"/>
      <c r="IDX42" s="569"/>
      <c r="IDY42" s="569"/>
      <c r="IDZ42" s="569"/>
      <c r="IEA42" s="569"/>
      <c r="IEB42" s="569"/>
      <c r="IEC42" s="569"/>
      <c r="IED42" s="569"/>
      <c r="IEE42" s="569"/>
      <c r="IEF42" s="569"/>
      <c r="IEG42" s="569"/>
      <c r="IEH42" s="569"/>
      <c r="IEI42" s="569"/>
      <c r="IEJ42" s="569"/>
      <c r="IEK42" s="569"/>
      <c r="IEL42" s="569"/>
      <c r="IEM42" s="569"/>
      <c r="IEN42" s="569"/>
      <c r="IEO42" s="569"/>
      <c r="IEP42" s="569"/>
      <c r="IEQ42" s="569"/>
      <c r="IER42" s="569"/>
      <c r="IES42" s="569"/>
      <c r="IET42" s="569"/>
      <c r="IEU42" s="569"/>
      <c r="IEV42" s="569"/>
      <c r="IEW42" s="569"/>
      <c r="IEX42" s="569"/>
      <c r="IEY42" s="569"/>
      <c r="IEZ42" s="569"/>
      <c r="IFA42" s="569"/>
      <c r="IFB42" s="569"/>
      <c r="IFC42" s="569"/>
      <c r="IFD42" s="569"/>
      <c r="IFE42" s="569"/>
      <c r="IFF42" s="569"/>
      <c r="IFG42" s="569"/>
      <c r="IFH42" s="569"/>
      <c r="IFI42" s="569"/>
      <c r="IFJ42" s="569"/>
      <c r="IFK42" s="569"/>
      <c r="IFL42" s="569"/>
      <c r="IFM42" s="569"/>
      <c r="IFN42" s="569"/>
      <c r="IFO42" s="569"/>
      <c r="IFP42" s="569"/>
      <c r="IFQ42" s="569"/>
      <c r="IFR42" s="569"/>
      <c r="IFS42" s="569"/>
      <c r="IFT42" s="569"/>
      <c r="IFU42" s="569"/>
      <c r="IFV42" s="569"/>
      <c r="IFW42" s="569"/>
      <c r="IFX42" s="569"/>
      <c r="IFY42" s="569"/>
      <c r="IFZ42" s="569"/>
      <c r="IGA42" s="569"/>
      <c r="IGB42" s="569"/>
      <c r="IGC42" s="569"/>
      <c r="IGD42" s="569"/>
      <c r="IGE42" s="569"/>
      <c r="IGF42" s="569"/>
      <c r="IGG42" s="569"/>
      <c r="IGH42" s="569"/>
      <c r="IGI42" s="569"/>
      <c r="IGJ42" s="569"/>
      <c r="IGK42" s="569"/>
      <c r="IGL42" s="569"/>
      <c r="IGM42" s="569"/>
      <c r="IGN42" s="569"/>
      <c r="IGO42" s="569"/>
      <c r="IGP42" s="569"/>
      <c r="IGQ42" s="569"/>
      <c r="IGR42" s="569"/>
      <c r="IGS42" s="569"/>
      <c r="IGT42" s="569"/>
      <c r="IGU42" s="569"/>
      <c r="IGV42" s="569"/>
      <c r="IGW42" s="569"/>
      <c r="IGX42" s="569"/>
      <c r="IGY42" s="569"/>
      <c r="IGZ42" s="569"/>
      <c r="IHA42" s="569"/>
      <c r="IHB42" s="569"/>
      <c r="IHC42" s="569"/>
      <c r="IHD42" s="569"/>
      <c r="IHE42" s="569"/>
      <c r="IHF42" s="569"/>
      <c r="IHG42" s="569"/>
      <c r="IHH42" s="569"/>
      <c r="IHI42" s="569"/>
      <c r="IHJ42" s="569"/>
      <c r="IHK42" s="569"/>
      <c r="IHL42" s="569"/>
      <c r="IHM42" s="569"/>
      <c r="IHN42" s="569"/>
      <c r="IHO42" s="569"/>
      <c r="IHP42" s="569"/>
      <c r="IHQ42" s="569"/>
      <c r="IHR42" s="569"/>
      <c r="IHS42" s="569"/>
      <c r="IHT42" s="569"/>
      <c r="IHU42" s="569"/>
      <c r="IHV42" s="569"/>
      <c r="IHW42" s="569"/>
      <c r="IHX42" s="569"/>
      <c r="IHY42" s="569"/>
      <c r="IHZ42" s="569"/>
      <c r="IIA42" s="569"/>
      <c r="IIB42" s="569"/>
      <c r="IIC42" s="569"/>
      <c r="IID42" s="569"/>
      <c r="IIE42" s="569"/>
      <c r="IIF42" s="569"/>
      <c r="IIG42" s="569"/>
      <c r="IIH42" s="569"/>
      <c r="III42" s="569"/>
      <c r="IIJ42" s="569"/>
      <c r="IIK42" s="569"/>
      <c r="IIL42" s="569"/>
      <c r="IIM42" s="569"/>
      <c r="IIN42" s="569"/>
      <c r="IIO42" s="569"/>
      <c r="IIP42" s="569"/>
      <c r="IIQ42" s="569"/>
      <c r="IIR42" s="569"/>
      <c r="IIS42" s="569"/>
      <c r="IIT42" s="569"/>
      <c r="IIU42" s="569"/>
      <c r="IIV42" s="569"/>
      <c r="IIW42" s="569"/>
      <c r="IIX42" s="569"/>
      <c r="IIY42" s="569"/>
      <c r="IIZ42" s="569"/>
      <c r="IJA42" s="569"/>
      <c r="IJB42" s="569"/>
      <c r="IJC42" s="569"/>
      <c r="IJD42" s="569"/>
      <c r="IJE42" s="569"/>
      <c r="IJF42" s="569"/>
      <c r="IJG42" s="569"/>
      <c r="IJH42" s="569"/>
      <c r="IJI42" s="569"/>
      <c r="IJJ42" s="569"/>
      <c r="IJK42" s="569"/>
      <c r="IJL42" s="569"/>
      <c r="IJM42" s="569"/>
      <c r="IJN42" s="569"/>
      <c r="IJO42" s="569"/>
      <c r="IJP42" s="569"/>
      <c r="IJQ42" s="569"/>
      <c r="IJR42" s="569"/>
      <c r="IJS42" s="569"/>
      <c r="IJT42" s="569"/>
      <c r="IJU42" s="569"/>
      <c r="IJV42" s="569"/>
      <c r="IJW42" s="569"/>
      <c r="IJX42" s="569"/>
      <c r="IJY42" s="569"/>
      <c r="IJZ42" s="569"/>
      <c r="IKA42" s="569"/>
      <c r="IKB42" s="569"/>
      <c r="IKC42" s="569"/>
      <c r="IKD42" s="569"/>
      <c r="IKE42" s="569"/>
      <c r="IKF42" s="569"/>
      <c r="IKG42" s="569"/>
      <c r="IKH42" s="569"/>
      <c r="IKI42" s="569"/>
      <c r="IKJ42" s="569"/>
      <c r="IKK42" s="569"/>
      <c r="IKL42" s="569"/>
      <c r="IKM42" s="569"/>
      <c r="IKN42" s="569"/>
      <c r="IKO42" s="569"/>
      <c r="IKP42" s="569"/>
      <c r="IKQ42" s="569"/>
      <c r="IKR42" s="569"/>
      <c r="IKS42" s="569"/>
      <c r="IKT42" s="569"/>
      <c r="IKU42" s="569"/>
      <c r="IKV42" s="569"/>
      <c r="IKW42" s="569"/>
      <c r="IKX42" s="569"/>
      <c r="IKY42" s="569"/>
      <c r="IKZ42" s="569"/>
      <c r="ILA42" s="569"/>
      <c r="ILB42" s="569"/>
      <c r="ILC42" s="569"/>
      <c r="ILD42" s="569"/>
      <c r="ILE42" s="569"/>
      <c r="ILF42" s="569"/>
      <c r="ILG42" s="569"/>
      <c r="ILH42" s="569"/>
      <c r="ILI42" s="569"/>
      <c r="ILJ42" s="569"/>
      <c r="ILK42" s="569"/>
      <c r="ILL42" s="569"/>
      <c r="ILM42" s="569"/>
      <c r="ILN42" s="569"/>
      <c r="ILO42" s="569"/>
      <c r="ILP42" s="569"/>
      <c r="ILQ42" s="569"/>
      <c r="ILR42" s="569"/>
      <c r="ILS42" s="569"/>
      <c r="ILT42" s="569"/>
      <c r="ILU42" s="569"/>
      <c r="ILV42" s="569"/>
      <c r="ILW42" s="569"/>
      <c r="ILX42" s="569"/>
      <c r="ILY42" s="569"/>
      <c r="ILZ42" s="569"/>
      <c r="IMA42" s="569"/>
      <c r="IMB42" s="569"/>
      <c r="IMC42" s="569"/>
      <c r="IMD42" s="569"/>
      <c r="IME42" s="569"/>
      <c r="IMF42" s="569"/>
      <c r="IMG42" s="569"/>
      <c r="IMH42" s="569"/>
      <c r="IMI42" s="569"/>
      <c r="IMJ42" s="569"/>
      <c r="IMK42" s="569"/>
      <c r="IML42" s="569"/>
      <c r="IMM42" s="569"/>
      <c r="IMN42" s="569"/>
      <c r="IMO42" s="569"/>
      <c r="IMP42" s="569"/>
      <c r="IMQ42" s="569"/>
      <c r="IMR42" s="569"/>
      <c r="IMS42" s="569"/>
      <c r="IMT42" s="569"/>
      <c r="IMU42" s="569"/>
      <c r="IMV42" s="569"/>
      <c r="IMW42" s="569"/>
      <c r="IMX42" s="569"/>
      <c r="IMY42" s="569"/>
      <c r="IMZ42" s="569"/>
      <c r="INA42" s="569"/>
      <c r="INB42" s="569"/>
      <c r="INC42" s="569"/>
      <c r="IND42" s="569"/>
      <c r="INE42" s="569"/>
      <c r="INF42" s="569"/>
      <c r="ING42" s="569"/>
      <c r="INH42" s="569"/>
      <c r="INI42" s="569"/>
      <c r="INJ42" s="569"/>
      <c r="INK42" s="569"/>
      <c r="INL42" s="569"/>
      <c r="INM42" s="569"/>
      <c r="INN42" s="569"/>
      <c r="INO42" s="569"/>
      <c r="INP42" s="569"/>
      <c r="INQ42" s="569"/>
      <c r="INR42" s="569"/>
      <c r="INS42" s="569"/>
      <c r="INT42" s="569"/>
      <c r="INU42" s="569"/>
      <c r="INV42" s="569"/>
      <c r="INW42" s="569"/>
      <c r="INX42" s="569"/>
      <c r="INY42" s="569"/>
      <c r="INZ42" s="569"/>
      <c r="IOA42" s="569"/>
      <c r="IOB42" s="569"/>
      <c r="IOC42" s="569"/>
      <c r="IOD42" s="569"/>
      <c r="IOE42" s="569"/>
      <c r="IOF42" s="569"/>
      <c r="IOG42" s="569"/>
      <c r="IOH42" s="569"/>
      <c r="IOI42" s="569"/>
      <c r="IOJ42" s="569"/>
      <c r="IOK42" s="569"/>
      <c r="IOL42" s="569"/>
      <c r="IOM42" s="569"/>
      <c r="ION42" s="569"/>
      <c r="IOO42" s="569"/>
      <c r="IOP42" s="569"/>
      <c r="IOQ42" s="569"/>
      <c r="IOR42" s="569"/>
      <c r="IOS42" s="569"/>
      <c r="IOT42" s="569"/>
      <c r="IOU42" s="569"/>
      <c r="IOV42" s="569"/>
      <c r="IOW42" s="569"/>
      <c r="IOX42" s="569"/>
      <c r="IOY42" s="569"/>
      <c r="IOZ42" s="569"/>
      <c r="IPA42" s="569"/>
      <c r="IPB42" s="569"/>
      <c r="IPC42" s="569"/>
      <c r="IPD42" s="569"/>
      <c r="IPE42" s="569"/>
      <c r="IPF42" s="569"/>
      <c r="IPG42" s="569"/>
      <c r="IPH42" s="569"/>
      <c r="IPI42" s="569"/>
      <c r="IPJ42" s="569"/>
      <c r="IPK42" s="569"/>
      <c r="IPL42" s="569"/>
      <c r="IPM42" s="569"/>
      <c r="IPN42" s="569"/>
      <c r="IPO42" s="569"/>
      <c r="IPP42" s="569"/>
      <c r="IPQ42" s="569"/>
      <c r="IPR42" s="569"/>
      <c r="IPS42" s="569"/>
      <c r="IPT42" s="569"/>
      <c r="IPU42" s="569"/>
      <c r="IPV42" s="569"/>
      <c r="IPW42" s="569"/>
      <c r="IPX42" s="569"/>
      <c r="IPY42" s="569"/>
      <c r="IPZ42" s="569"/>
      <c r="IQA42" s="569"/>
      <c r="IQB42" s="569"/>
      <c r="IQC42" s="569"/>
      <c r="IQD42" s="569"/>
      <c r="IQE42" s="569"/>
      <c r="IQF42" s="569"/>
      <c r="IQG42" s="569"/>
      <c r="IQH42" s="569"/>
      <c r="IQI42" s="569"/>
      <c r="IQJ42" s="569"/>
      <c r="IQK42" s="569"/>
      <c r="IQL42" s="569"/>
      <c r="IQM42" s="569"/>
      <c r="IQN42" s="569"/>
      <c r="IQO42" s="569"/>
      <c r="IQP42" s="569"/>
      <c r="IQQ42" s="569"/>
      <c r="IQR42" s="569"/>
      <c r="IQS42" s="569"/>
      <c r="IQT42" s="569"/>
      <c r="IQU42" s="569"/>
      <c r="IQV42" s="569"/>
      <c r="IQW42" s="569"/>
      <c r="IQX42" s="569"/>
      <c r="IQY42" s="569"/>
      <c r="IQZ42" s="569"/>
      <c r="IRA42" s="569"/>
      <c r="IRB42" s="569"/>
      <c r="IRC42" s="569"/>
      <c r="IRD42" s="569"/>
      <c r="IRE42" s="569"/>
      <c r="IRF42" s="569"/>
      <c r="IRG42" s="569"/>
      <c r="IRH42" s="569"/>
      <c r="IRI42" s="569"/>
      <c r="IRJ42" s="569"/>
      <c r="IRK42" s="569"/>
      <c r="IRL42" s="569"/>
      <c r="IRM42" s="569"/>
      <c r="IRN42" s="569"/>
      <c r="IRO42" s="569"/>
      <c r="IRP42" s="569"/>
      <c r="IRQ42" s="569"/>
      <c r="IRR42" s="569"/>
      <c r="IRS42" s="569"/>
      <c r="IRT42" s="569"/>
      <c r="IRU42" s="569"/>
      <c r="IRV42" s="569"/>
      <c r="IRW42" s="569"/>
      <c r="IRX42" s="569"/>
      <c r="IRY42" s="569"/>
      <c r="IRZ42" s="569"/>
      <c r="ISA42" s="569"/>
      <c r="ISB42" s="569"/>
      <c r="ISC42" s="569"/>
      <c r="ISD42" s="569"/>
      <c r="ISE42" s="569"/>
      <c r="ISF42" s="569"/>
      <c r="ISG42" s="569"/>
      <c r="ISH42" s="569"/>
      <c r="ISI42" s="569"/>
      <c r="ISJ42" s="569"/>
      <c r="ISK42" s="569"/>
      <c r="ISL42" s="569"/>
      <c r="ISM42" s="569"/>
      <c r="ISN42" s="569"/>
      <c r="ISO42" s="569"/>
      <c r="ISP42" s="569"/>
      <c r="ISQ42" s="569"/>
      <c r="ISR42" s="569"/>
      <c r="ISS42" s="569"/>
      <c r="IST42" s="569"/>
      <c r="ISU42" s="569"/>
      <c r="ISV42" s="569"/>
      <c r="ISW42" s="569"/>
      <c r="ISX42" s="569"/>
      <c r="ISY42" s="569"/>
      <c r="ISZ42" s="569"/>
      <c r="ITA42" s="569"/>
      <c r="ITB42" s="569"/>
      <c r="ITC42" s="569"/>
      <c r="ITD42" s="569"/>
      <c r="ITE42" s="569"/>
      <c r="ITF42" s="569"/>
      <c r="ITG42" s="569"/>
      <c r="ITH42" s="569"/>
      <c r="ITI42" s="569"/>
      <c r="ITJ42" s="569"/>
      <c r="ITK42" s="569"/>
      <c r="ITL42" s="569"/>
      <c r="ITM42" s="569"/>
      <c r="ITN42" s="569"/>
      <c r="ITO42" s="569"/>
      <c r="ITP42" s="569"/>
      <c r="ITQ42" s="569"/>
      <c r="ITR42" s="569"/>
      <c r="ITS42" s="569"/>
      <c r="ITT42" s="569"/>
      <c r="ITU42" s="569"/>
      <c r="ITV42" s="569"/>
      <c r="ITW42" s="569"/>
      <c r="ITX42" s="569"/>
      <c r="ITY42" s="569"/>
      <c r="ITZ42" s="569"/>
      <c r="IUA42" s="569"/>
      <c r="IUB42" s="569"/>
      <c r="IUC42" s="569"/>
      <c r="IUD42" s="569"/>
      <c r="IUE42" s="569"/>
      <c r="IUF42" s="569"/>
      <c r="IUG42" s="569"/>
      <c r="IUH42" s="569"/>
      <c r="IUI42" s="569"/>
      <c r="IUJ42" s="569"/>
      <c r="IUK42" s="569"/>
      <c r="IUL42" s="569"/>
      <c r="IUM42" s="569"/>
      <c r="IUN42" s="569"/>
      <c r="IUO42" s="569"/>
      <c r="IUP42" s="569"/>
      <c r="IUQ42" s="569"/>
      <c r="IUR42" s="569"/>
      <c r="IUS42" s="569"/>
      <c r="IUT42" s="569"/>
      <c r="IUU42" s="569"/>
      <c r="IUV42" s="569"/>
      <c r="IUW42" s="569"/>
      <c r="IUX42" s="569"/>
      <c r="IUY42" s="569"/>
      <c r="IUZ42" s="569"/>
      <c r="IVA42" s="569"/>
      <c r="IVB42" s="569"/>
      <c r="IVC42" s="569"/>
      <c r="IVD42" s="569"/>
      <c r="IVE42" s="569"/>
      <c r="IVF42" s="569"/>
      <c r="IVG42" s="569"/>
      <c r="IVH42" s="569"/>
      <c r="IVI42" s="569"/>
      <c r="IVJ42" s="569"/>
      <c r="IVK42" s="569"/>
      <c r="IVL42" s="569"/>
      <c r="IVM42" s="569"/>
      <c r="IVN42" s="569"/>
      <c r="IVO42" s="569"/>
      <c r="IVP42" s="569"/>
      <c r="IVQ42" s="569"/>
      <c r="IVR42" s="569"/>
      <c r="IVS42" s="569"/>
      <c r="IVT42" s="569"/>
      <c r="IVU42" s="569"/>
      <c r="IVV42" s="569"/>
      <c r="IVW42" s="569"/>
      <c r="IVX42" s="569"/>
      <c r="IVY42" s="569"/>
      <c r="IVZ42" s="569"/>
      <c r="IWA42" s="569"/>
      <c r="IWB42" s="569"/>
      <c r="IWC42" s="569"/>
      <c r="IWD42" s="569"/>
      <c r="IWE42" s="569"/>
      <c r="IWF42" s="569"/>
      <c r="IWG42" s="569"/>
      <c r="IWH42" s="569"/>
      <c r="IWI42" s="569"/>
      <c r="IWJ42" s="569"/>
      <c r="IWK42" s="569"/>
      <c r="IWL42" s="569"/>
      <c r="IWM42" s="569"/>
      <c r="IWN42" s="569"/>
      <c r="IWO42" s="569"/>
      <c r="IWP42" s="569"/>
      <c r="IWQ42" s="569"/>
      <c r="IWR42" s="569"/>
      <c r="IWS42" s="569"/>
      <c r="IWT42" s="569"/>
      <c r="IWU42" s="569"/>
      <c r="IWV42" s="569"/>
      <c r="IWW42" s="569"/>
      <c r="IWX42" s="569"/>
      <c r="IWY42" s="569"/>
      <c r="IWZ42" s="569"/>
      <c r="IXA42" s="569"/>
      <c r="IXB42" s="569"/>
      <c r="IXC42" s="569"/>
      <c r="IXD42" s="569"/>
      <c r="IXE42" s="569"/>
      <c r="IXF42" s="569"/>
      <c r="IXG42" s="569"/>
      <c r="IXH42" s="569"/>
      <c r="IXI42" s="569"/>
      <c r="IXJ42" s="569"/>
      <c r="IXK42" s="569"/>
      <c r="IXL42" s="569"/>
      <c r="IXM42" s="569"/>
      <c r="IXN42" s="569"/>
      <c r="IXO42" s="569"/>
      <c r="IXP42" s="569"/>
      <c r="IXQ42" s="569"/>
      <c r="IXR42" s="569"/>
      <c r="IXS42" s="569"/>
      <c r="IXT42" s="569"/>
      <c r="IXU42" s="569"/>
      <c r="IXV42" s="569"/>
      <c r="IXW42" s="569"/>
      <c r="IXX42" s="569"/>
      <c r="IXY42" s="569"/>
      <c r="IXZ42" s="569"/>
      <c r="IYA42" s="569"/>
      <c r="IYB42" s="569"/>
      <c r="IYC42" s="569"/>
      <c r="IYD42" s="569"/>
      <c r="IYE42" s="569"/>
      <c r="IYF42" s="569"/>
      <c r="IYG42" s="569"/>
      <c r="IYH42" s="569"/>
      <c r="IYI42" s="569"/>
      <c r="IYJ42" s="569"/>
      <c r="IYK42" s="569"/>
      <c r="IYL42" s="569"/>
      <c r="IYM42" s="569"/>
      <c r="IYN42" s="569"/>
      <c r="IYO42" s="569"/>
      <c r="IYP42" s="569"/>
      <c r="IYQ42" s="569"/>
      <c r="IYR42" s="569"/>
      <c r="IYS42" s="569"/>
      <c r="IYT42" s="569"/>
      <c r="IYU42" s="569"/>
      <c r="IYV42" s="569"/>
      <c r="IYW42" s="569"/>
      <c r="IYX42" s="569"/>
      <c r="IYY42" s="569"/>
      <c r="IYZ42" s="569"/>
      <c r="IZA42" s="569"/>
      <c r="IZB42" s="569"/>
      <c r="IZC42" s="569"/>
      <c r="IZD42" s="569"/>
      <c r="IZE42" s="569"/>
      <c r="IZF42" s="569"/>
      <c r="IZG42" s="569"/>
      <c r="IZH42" s="569"/>
      <c r="IZI42" s="569"/>
      <c r="IZJ42" s="569"/>
      <c r="IZK42" s="569"/>
      <c r="IZL42" s="569"/>
      <c r="IZM42" s="569"/>
      <c r="IZN42" s="569"/>
      <c r="IZO42" s="569"/>
      <c r="IZP42" s="569"/>
      <c r="IZQ42" s="569"/>
      <c r="IZR42" s="569"/>
      <c r="IZS42" s="569"/>
      <c r="IZT42" s="569"/>
      <c r="IZU42" s="569"/>
      <c r="IZV42" s="569"/>
      <c r="IZW42" s="569"/>
      <c r="IZX42" s="569"/>
      <c r="IZY42" s="569"/>
      <c r="IZZ42" s="569"/>
      <c r="JAA42" s="569"/>
      <c r="JAB42" s="569"/>
      <c r="JAC42" s="569"/>
      <c r="JAD42" s="569"/>
      <c r="JAE42" s="569"/>
      <c r="JAF42" s="569"/>
      <c r="JAG42" s="569"/>
      <c r="JAH42" s="569"/>
      <c r="JAI42" s="569"/>
      <c r="JAJ42" s="569"/>
      <c r="JAK42" s="569"/>
      <c r="JAL42" s="569"/>
      <c r="JAM42" s="569"/>
      <c r="JAN42" s="569"/>
      <c r="JAO42" s="569"/>
      <c r="JAP42" s="569"/>
      <c r="JAQ42" s="569"/>
      <c r="JAR42" s="569"/>
      <c r="JAS42" s="569"/>
      <c r="JAT42" s="569"/>
      <c r="JAU42" s="569"/>
      <c r="JAV42" s="569"/>
      <c r="JAW42" s="569"/>
      <c r="JAX42" s="569"/>
      <c r="JAY42" s="569"/>
      <c r="JAZ42" s="569"/>
      <c r="JBA42" s="569"/>
      <c r="JBB42" s="569"/>
      <c r="JBC42" s="569"/>
      <c r="JBD42" s="569"/>
      <c r="JBE42" s="569"/>
      <c r="JBF42" s="569"/>
      <c r="JBG42" s="569"/>
      <c r="JBH42" s="569"/>
      <c r="JBI42" s="569"/>
      <c r="JBJ42" s="569"/>
      <c r="JBK42" s="569"/>
      <c r="JBL42" s="569"/>
      <c r="JBM42" s="569"/>
      <c r="JBN42" s="569"/>
      <c r="JBO42" s="569"/>
      <c r="JBP42" s="569"/>
      <c r="JBQ42" s="569"/>
      <c r="JBR42" s="569"/>
      <c r="JBS42" s="569"/>
      <c r="JBT42" s="569"/>
      <c r="JBU42" s="569"/>
      <c r="JBV42" s="569"/>
      <c r="JBW42" s="569"/>
      <c r="JBX42" s="569"/>
      <c r="JBY42" s="569"/>
      <c r="JBZ42" s="569"/>
      <c r="JCA42" s="569"/>
      <c r="JCB42" s="569"/>
      <c r="JCC42" s="569"/>
      <c r="JCD42" s="569"/>
      <c r="JCE42" s="569"/>
      <c r="JCF42" s="569"/>
      <c r="JCG42" s="569"/>
      <c r="JCH42" s="569"/>
      <c r="JCI42" s="569"/>
      <c r="JCJ42" s="569"/>
      <c r="JCK42" s="569"/>
      <c r="JCL42" s="569"/>
      <c r="JCM42" s="569"/>
      <c r="JCN42" s="569"/>
      <c r="JCO42" s="569"/>
      <c r="JCP42" s="569"/>
      <c r="JCQ42" s="569"/>
      <c r="JCR42" s="569"/>
      <c r="JCS42" s="569"/>
      <c r="JCT42" s="569"/>
      <c r="JCU42" s="569"/>
      <c r="JCV42" s="569"/>
      <c r="JCW42" s="569"/>
      <c r="JCX42" s="569"/>
      <c r="JCY42" s="569"/>
      <c r="JCZ42" s="569"/>
      <c r="JDA42" s="569"/>
      <c r="JDB42" s="569"/>
      <c r="JDC42" s="569"/>
      <c r="JDD42" s="569"/>
      <c r="JDE42" s="569"/>
      <c r="JDF42" s="569"/>
      <c r="JDG42" s="569"/>
      <c r="JDH42" s="569"/>
      <c r="JDI42" s="569"/>
      <c r="JDJ42" s="569"/>
      <c r="JDK42" s="569"/>
      <c r="JDL42" s="569"/>
      <c r="JDM42" s="569"/>
      <c r="JDN42" s="569"/>
      <c r="JDO42" s="569"/>
      <c r="JDP42" s="569"/>
      <c r="JDQ42" s="569"/>
      <c r="JDR42" s="569"/>
      <c r="JDS42" s="569"/>
      <c r="JDT42" s="569"/>
      <c r="JDU42" s="569"/>
      <c r="JDV42" s="569"/>
      <c r="JDW42" s="569"/>
      <c r="JDX42" s="569"/>
      <c r="JDY42" s="569"/>
      <c r="JDZ42" s="569"/>
      <c r="JEA42" s="569"/>
      <c r="JEB42" s="569"/>
      <c r="JEC42" s="569"/>
      <c r="JED42" s="569"/>
      <c r="JEE42" s="569"/>
      <c r="JEF42" s="569"/>
      <c r="JEG42" s="569"/>
      <c r="JEH42" s="569"/>
      <c r="JEI42" s="569"/>
      <c r="JEJ42" s="569"/>
      <c r="JEK42" s="569"/>
      <c r="JEL42" s="569"/>
      <c r="JEM42" s="569"/>
      <c r="JEN42" s="569"/>
      <c r="JEO42" s="569"/>
      <c r="JEP42" s="569"/>
      <c r="JEQ42" s="569"/>
      <c r="JER42" s="569"/>
      <c r="JES42" s="569"/>
      <c r="JET42" s="569"/>
      <c r="JEU42" s="569"/>
      <c r="JEV42" s="569"/>
      <c r="JEW42" s="569"/>
      <c r="JEX42" s="569"/>
      <c r="JEY42" s="569"/>
      <c r="JEZ42" s="569"/>
      <c r="JFA42" s="569"/>
      <c r="JFB42" s="569"/>
      <c r="JFC42" s="569"/>
      <c r="JFD42" s="569"/>
      <c r="JFE42" s="569"/>
      <c r="JFF42" s="569"/>
      <c r="JFG42" s="569"/>
      <c r="JFH42" s="569"/>
      <c r="JFI42" s="569"/>
      <c r="JFJ42" s="569"/>
      <c r="JFK42" s="569"/>
      <c r="JFL42" s="569"/>
      <c r="JFM42" s="569"/>
      <c r="JFN42" s="569"/>
      <c r="JFO42" s="569"/>
      <c r="JFP42" s="569"/>
      <c r="JFQ42" s="569"/>
      <c r="JFR42" s="569"/>
      <c r="JFS42" s="569"/>
      <c r="JFT42" s="569"/>
      <c r="JFU42" s="569"/>
      <c r="JFV42" s="569"/>
      <c r="JFW42" s="569"/>
      <c r="JFX42" s="569"/>
      <c r="JFY42" s="569"/>
      <c r="JFZ42" s="569"/>
      <c r="JGA42" s="569"/>
      <c r="JGB42" s="569"/>
      <c r="JGC42" s="569"/>
      <c r="JGD42" s="569"/>
      <c r="JGE42" s="569"/>
      <c r="JGF42" s="569"/>
      <c r="JGG42" s="569"/>
      <c r="JGH42" s="569"/>
      <c r="JGI42" s="569"/>
      <c r="JGJ42" s="569"/>
      <c r="JGK42" s="569"/>
      <c r="JGL42" s="569"/>
      <c r="JGM42" s="569"/>
      <c r="JGN42" s="569"/>
      <c r="JGO42" s="569"/>
      <c r="JGP42" s="569"/>
      <c r="JGQ42" s="569"/>
      <c r="JGR42" s="569"/>
      <c r="JGS42" s="569"/>
      <c r="JGT42" s="569"/>
      <c r="JGU42" s="569"/>
      <c r="JGV42" s="569"/>
      <c r="JGW42" s="569"/>
      <c r="JGX42" s="569"/>
      <c r="JGY42" s="569"/>
      <c r="JGZ42" s="569"/>
      <c r="JHA42" s="569"/>
      <c r="JHB42" s="569"/>
      <c r="JHC42" s="569"/>
      <c r="JHD42" s="569"/>
      <c r="JHE42" s="569"/>
      <c r="JHF42" s="569"/>
      <c r="JHG42" s="569"/>
      <c r="JHH42" s="569"/>
      <c r="JHI42" s="569"/>
      <c r="JHJ42" s="569"/>
      <c r="JHK42" s="569"/>
      <c r="JHL42" s="569"/>
      <c r="JHM42" s="569"/>
      <c r="JHN42" s="569"/>
      <c r="JHO42" s="569"/>
      <c r="JHP42" s="569"/>
      <c r="JHQ42" s="569"/>
      <c r="JHR42" s="569"/>
      <c r="JHS42" s="569"/>
      <c r="JHT42" s="569"/>
      <c r="JHU42" s="569"/>
      <c r="JHV42" s="569"/>
      <c r="JHW42" s="569"/>
      <c r="JHX42" s="569"/>
      <c r="JHY42" s="569"/>
      <c r="JHZ42" s="569"/>
      <c r="JIA42" s="569"/>
      <c r="JIB42" s="569"/>
      <c r="JIC42" s="569"/>
      <c r="JID42" s="569"/>
      <c r="JIE42" s="569"/>
      <c r="JIF42" s="569"/>
      <c r="JIG42" s="569"/>
      <c r="JIH42" s="569"/>
      <c r="JII42" s="569"/>
      <c r="JIJ42" s="569"/>
      <c r="JIK42" s="569"/>
      <c r="JIL42" s="569"/>
      <c r="JIM42" s="569"/>
      <c r="JIN42" s="569"/>
      <c r="JIO42" s="569"/>
      <c r="JIP42" s="569"/>
      <c r="JIQ42" s="569"/>
      <c r="JIR42" s="569"/>
      <c r="JIS42" s="569"/>
      <c r="JIT42" s="569"/>
      <c r="JIU42" s="569"/>
      <c r="JIV42" s="569"/>
      <c r="JIW42" s="569"/>
      <c r="JIX42" s="569"/>
      <c r="JIY42" s="569"/>
      <c r="JIZ42" s="569"/>
      <c r="JJA42" s="569"/>
      <c r="JJB42" s="569"/>
      <c r="JJC42" s="569"/>
      <c r="JJD42" s="569"/>
      <c r="JJE42" s="569"/>
      <c r="JJF42" s="569"/>
      <c r="JJG42" s="569"/>
      <c r="JJH42" s="569"/>
      <c r="JJI42" s="569"/>
      <c r="JJJ42" s="569"/>
      <c r="JJK42" s="569"/>
      <c r="JJL42" s="569"/>
      <c r="JJM42" s="569"/>
      <c r="JJN42" s="569"/>
      <c r="JJO42" s="569"/>
      <c r="JJP42" s="569"/>
      <c r="JJQ42" s="569"/>
      <c r="JJR42" s="569"/>
      <c r="JJS42" s="569"/>
      <c r="JJT42" s="569"/>
      <c r="JJU42" s="569"/>
      <c r="JJV42" s="569"/>
      <c r="JJW42" s="569"/>
      <c r="JJX42" s="569"/>
      <c r="JJY42" s="569"/>
      <c r="JJZ42" s="569"/>
      <c r="JKA42" s="569"/>
      <c r="JKB42" s="569"/>
      <c r="JKC42" s="569"/>
      <c r="JKD42" s="569"/>
      <c r="JKE42" s="569"/>
      <c r="JKF42" s="569"/>
      <c r="JKG42" s="569"/>
      <c r="JKH42" s="569"/>
      <c r="JKI42" s="569"/>
      <c r="JKJ42" s="569"/>
      <c r="JKK42" s="569"/>
      <c r="JKL42" s="569"/>
      <c r="JKM42" s="569"/>
      <c r="JKN42" s="569"/>
      <c r="JKO42" s="569"/>
      <c r="JKP42" s="569"/>
      <c r="JKQ42" s="569"/>
      <c r="JKR42" s="569"/>
      <c r="JKS42" s="569"/>
      <c r="JKT42" s="569"/>
      <c r="JKU42" s="569"/>
      <c r="JKV42" s="569"/>
      <c r="JKW42" s="569"/>
      <c r="JKX42" s="569"/>
      <c r="JKY42" s="569"/>
      <c r="JKZ42" s="569"/>
      <c r="JLA42" s="569"/>
      <c r="JLB42" s="569"/>
      <c r="JLC42" s="569"/>
      <c r="JLD42" s="569"/>
      <c r="JLE42" s="569"/>
      <c r="JLF42" s="569"/>
      <c r="JLG42" s="569"/>
      <c r="JLH42" s="569"/>
      <c r="JLI42" s="569"/>
      <c r="JLJ42" s="569"/>
      <c r="JLK42" s="569"/>
      <c r="JLL42" s="569"/>
      <c r="JLM42" s="569"/>
      <c r="JLN42" s="569"/>
      <c r="JLO42" s="569"/>
      <c r="JLP42" s="569"/>
      <c r="JLQ42" s="569"/>
      <c r="JLR42" s="569"/>
      <c r="JLS42" s="569"/>
      <c r="JLT42" s="569"/>
      <c r="JLU42" s="569"/>
      <c r="JLV42" s="569"/>
      <c r="JLW42" s="569"/>
      <c r="JLX42" s="569"/>
      <c r="JLY42" s="569"/>
      <c r="JLZ42" s="569"/>
      <c r="JMA42" s="569"/>
      <c r="JMB42" s="569"/>
      <c r="JMC42" s="569"/>
      <c r="JMD42" s="569"/>
      <c r="JME42" s="569"/>
      <c r="JMF42" s="569"/>
      <c r="JMG42" s="569"/>
      <c r="JMH42" s="569"/>
      <c r="JMI42" s="569"/>
      <c r="JMJ42" s="569"/>
      <c r="JMK42" s="569"/>
      <c r="JML42" s="569"/>
      <c r="JMM42" s="569"/>
      <c r="JMN42" s="569"/>
      <c r="JMO42" s="569"/>
      <c r="JMP42" s="569"/>
      <c r="JMQ42" s="569"/>
      <c r="JMR42" s="569"/>
      <c r="JMS42" s="569"/>
      <c r="JMT42" s="569"/>
      <c r="JMU42" s="569"/>
      <c r="JMV42" s="569"/>
      <c r="JMW42" s="569"/>
      <c r="JMX42" s="569"/>
      <c r="JMY42" s="569"/>
      <c r="JMZ42" s="569"/>
      <c r="JNA42" s="569"/>
      <c r="JNB42" s="569"/>
      <c r="JNC42" s="569"/>
      <c r="JND42" s="569"/>
      <c r="JNE42" s="569"/>
      <c r="JNF42" s="569"/>
      <c r="JNG42" s="569"/>
      <c r="JNH42" s="569"/>
      <c r="JNI42" s="569"/>
      <c r="JNJ42" s="569"/>
      <c r="JNK42" s="569"/>
      <c r="JNL42" s="569"/>
      <c r="JNM42" s="569"/>
      <c r="JNN42" s="569"/>
      <c r="JNO42" s="569"/>
      <c r="JNP42" s="569"/>
      <c r="JNQ42" s="569"/>
      <c r="JNR42" s="569"/>
      <c r="JNS42" s="569"/>
      <c r="JNT42" s="569"/>
      <c r="JNU42" s="569"/>
      <c r="JNV42" s="569"/>
      <c r="JNW42" s="569"/>
      <c r="JNX42" s="569"/>
      <c r="JNY42" s="569"/>
      <c r="JNZ42" s="569"/>
      <c r="JOA42" s="569"/>
      <c r="JOB42" s="569"/>
      <c r="JOC42" s="569"/>
      <c r="JOD42" s="569"/>
      <c r="JOE42" s="569"/>
      <c r="JOF42" s="569"/>
      <c r="JOG42" s="569"/>
      <c r="JOH42" s="569"/>
      <c r="JOI42" s="569"/>
      <c r="JOJ42" s="569"/>
      <c r="JOK42" s="569"/>
      <c r="JOL42" s="569"/>
      <c r="JOM42" s="569"/>
      <c r="JON42" s="569"/>
      <c r="JOO42" s="569"/>
      <c r="JOP42" s="569"/>
      <c r="JOQ42" s="569"/>
      <c r="JOR42" s="569"/>
      <c r="JOS42" s="569"/>
      <c r="JOT42" s="569"/>
      <c r="JOU42" s="569"/>
      <c r="JOV42" s="569"/>
      <c r="JOW42" s="569"/>
      <c r="JOX42" s="569"/>
      <c r="JOY42" s="569"/>
      <c r="JOZ42" s="569"/>
      <c r="JPA42" s="569"/>
      <c r="JPB42" s="569"/>
      <c r="JPC42" s="569"/>
      <c r="JPD42" s="569"/>
      <c r="JPE42" s="569"/>
      <c r="JPF42" s="569"/>
      <c r="JPG42" s="569"/>
      <c r="JPH42" s="569"/>
      <c r="JPI42" s="569"/>
      <c r="JPJ42" s="569"/>
      <c r="JPK42" s="569"/>
      <c r="JPL42" s="569"/>
      <c r="JPM42" s="569"/>
      <c r="JPN42" s="569"/>
      <c r="JPO42" s="569"/>
      <c r="JPP42" s="569"/>
      <c r="JPQ42" s="569"/>
      <c r="JPR42" s="569"/>
      <c r="JPS42" s="569"/>
      <c r="JPT42" s="569"/>
      <c r="JPU42" s="569"/>
      <c r="JPV42" s="569"/>
      <c r="JPW42" s="569"/>
      <c r="JPX42" s="569"/>
      <c r="JPY42" s="569"/>
      <c r="JPZ42" s="569"/>
      <c r="JQA42" s="569"/>
      <c r="JQB42" s="569"/>
      <c r="JQC42" s="569"/>
      <c r="JQD42" s="569"/>
      <c r="JQE42" s="569"/>
      <c r="JQF42" s="569"/>
      <c r="JQG42" s="569"/>
      <c r="JQH42" s="569"/>
      <c r="JQI42" s="569"/>
      <c r="JQJ42" s="569"/>
      <c r="JQK42" s="569"/>
      <c r="JQL42" s="569"/>
      <c r="JQM42" s="569"/>
      <c r="JQN42" s="569"/>
      <c r="JQO42" s="569"/>
      <c r="JQP42" s="569"/>
      <c r="JQQ42" s="569"/>
      <c r="JQR42" s="569"/>
      <c r="JQS42" s="569"/>
      <c r="JQT42" s="569"/>
      <c r="JQU42" s="569"/>
      <c r="JQV42" s="569"/>
      <c r="JQW42" s="569"/>
      <c r="JQX42" s="569"/>
      <c r="JQY42" s="569"/>
      <c r="JQZ42" s="569"/>
      <c r="JRA42" s="569"/>
      <c r="JRB42" s="569"/>
      <c r="JRC42" s="569"/>
      <c r="JRD42" s="569"/>
      <c r="JRE42" s="569"/>
      <c r="JRF42" s="569"/>
      <c r="JRG42" s="569"/>
      <c r="JRH42" s="569"/>
      <c r="JRI42" s="569"/>
      <c r="JRJ42" s="569"/>
      <c r="JRK42" s="569"/>
      <c r="JRL42" s="569"/>
      <c r="JRM42" s="569"/>
      <c r="JRN42" s="569"/>
      <c r="JRO42" s="569"/>
      <c r="JRP42" s="569"/>
      <c r="JRQ42" s="569"/>
      <c r="JRR42" s="569"/>
      <c r="JRS42" s="569"/>
      <c r="JRT42" s="569"/>
      <c r="JRU42" s="569"/>
      <c r="JRV42" s="569"/>
      <c r="JRW42" s="569"/>
      <c r="JRX42" s="569"/>
      <c r="JRY42" s="569"/>
      <c r="JRZ42" s="569"/>
      <c r="JSA42" s="569"/>
      <c r="JSB42" s="569"/>
      <c r="JSC42" s="569"/>
      <c r="JSD42" s="569"/>
      <c r="JSE42" s="569"/>
      <c r="JSF42" s="569"/>
      <c r="JSG42" s="569"/>
      <c r="JSH42" s="569"/>
      <c r="JSI42" s="569"/>
      <c r="JSJ42" s="569"/>
      <c r="JSK42" s="569"/>
      <c r="JSL42" s="569"/>
      <c r="JSM42" s="569"/>
      <c r="JSN42" s="569"/>
      <c r="JSO42" s="569"/>
      <c r="JSP42" s="569"/>
      <c r="JSQ42" s="569"/>
      <c r="JSR42" s="569"/>
      <c r="JSS42" s="569"/>
      <c r="JST42" s="569"/>
      <c r="JSU42" s="569"/>
      <c r="JSV42" s="569"/>
      <c r="JSW42" s="569"/>
      <c r="JSX42" s="569"/>
      <c r="JSY42" s="569"/>
      <c r="JSZ42" s="569"/>
      <c r="JTA42" s="569"/>
      <c r="JTB42" s="569"/>
      <c r="JTC42" s="569"/>
      <c r="JTD42" s="569"/>
      <c r="JTE42" s="569"/>
      <c r="JTF42" s="569"/>
      <c r="JTG42" s="569"/>
      <c r="JTH42" s="569"/>
      <c r="JTI42" s="569"/>
      <c r="JTJ42" s="569"/>
      <c r="JTK42" s="569"/>
      <c r="JTL42" s="569"/>
      <c r="JTM42" s="569"/>
      <c r="JTN42" s="569"/>
      <c r="JTO42" s="569"/>
      <c r="JTP42" s="569"/>
      <c r="JTQ42" s="569"/>
      <c r="JTR42" s="569"/>
      <c r="JTS42" s="569"/>
      <c r="JTT42" s="569"/>
      <c r="JTU42" s="569"/>
      <c r="JTV42" s="569"/>
      <c r="JTW42" s="569"/>
      <c r="JTX42" s="569"/>
      <c r="JTY42" s="569"/>
      <c r="JTZ42" s="569"/>
      <c r="JUA42" s="569"/>
      <c r="JUB42" s="569"/>
      <c r="JUC42" s="569"/>
      <c r="JUD42" s="569"/>
      <c r="JUE42" s="569"/>
      <c r="JUF42" s="569"/>
      <c r="JUG42" s="569"/>
      <c r="JUH42" s="569"/>
      <c r="JUI42" s="569"/>
      <c r="JUJ42" s="569"/>
      <c r="JUK42" s="569"/>
      <c r="JUL42" s="569"/>
      <c r="JUM42" s="569"/>
      <c r="JUN42" s="569"/>
      <c r="JUO42" s="569"/>
      <c r="JUP42" s="569"/>
      <c r="JUQ42" s="569"/>
      <c r="JUR42" s="569"/>
      <c r="JUS42" s="569"/>
      <c r="JUT42" s="569"/>
      <c r="JUU42" s="569"/>
      <c r="JUV42" s="569"/>
      <c r="JUW42" s="569"/>
      <c r="JUX42" s="569"/>
      <c r="JUY42" s="569"/>
      <c r="JUZ42" s="569"/>
      <c r="JVA42" s="569"/>
      <c r="JVB42" s="569"/>
      <c r="JVC42" s="569"/>
      <c r="JVD42" s="569"/>
      <c r="JVE42" s="569"/>
      <c r="JVF42" s="569"/>
      <c r="JVG42" s="569"/>
      <c r="JVH42" s="569"/>
      <c r="JVI42" s="569"/>
      <c r="JVJ42" s="569"/>
      <c r="JVK42" s="569"/>
      <c r="JVL42" s="569"/>
      <c r="JVM42" s="569"/>
      <c r="JVN42" s="569"/>
      <c r="JVO42" s="569"/>
      <c r="JVP42" s="569"/>
      <c r="JVQ42" s="569"/>
      <c r="JVR42" s="569"/>
      <c r="JVS42" s="569"/>
      <c r="JVT42" s="569"/>
      <c r="JVU42" s="569"/>
      <c r="JVV42" s="569"/>
      <c r="JVW42" s="569"/>
      <c r="JVX42" s="569"/>
      <c r="JVY42" s="569"/>
      <c r="JVZ42" s="569"/>
      <c r="JWA42" s="569"/>
      <c r="JWB42" s="569"/>
      <c r="JWC42" s="569"/>
      <c r="JWD42" s="569"/>
      <c r="JWE42" s="569"/>
      <c r="JWF42" s="569"/>
      <c r="JWG42" s="569"/>
      <c r="JWH42" s="569"/>
      <c r="JWI42" s="569"/>
      <c r="JWJ42" s="569"/>
      <c r="JWK42" s="569"/>
      <c r="JWL42" s="569"/>
      <c r="JWM42" s="569"/>
      <c r="JWN42" s="569"/>
      <c r="JWO42" s="569"/>
      <c r="JWP42" s="569"/>
      <c r="JWQ42" s="569"/>
      <c r="JWR42" s="569"/>
      <c r="JWS42" s="569"/>
      <c r="JWT42" s="569"/>
      <c r="JWU42" s="569"/>
      <c r="JWV42" s="569"/>
      <c r="JWW42" s="569"/>
      <c r="JWX42" s="569"/>
      <c r="JWY42" s="569"/>
      <c r="JWZ42" s="569"/>
      <c r="JXA42" s="569"/>
      <c r="JXB42" s="569"/>
      <c r="JXC42" s="569"/>
      <c r="JXD42" s="569"/>
      <c r="JXE42" s="569"/>
      <c r="JXF42" s="569"/>
      <c r="JXG42" s="569"/>
      <c r="JXH42" s="569"/>
      <c r="JXI42" s="569"/>
      <c r="JXJ42" s="569"/>
      <c r="JXK42" s="569"/>
      <c r="JXL42" s="569"/>
      <c r="JXM42" s="569"/>
      <c r="JXN42" s="569"/>
      <c r="JXO42" s="569"/>
      <c r="JXP42" s="569"/>
      <c r="JXQ42" s="569"/>
      <c r="JXR42" s="569"/>
      <c r="JXS42" s="569"/>
      <c r="JXT42" s="569"/>
      <c r="JXU42" s="569"/>
      <c r="JXV42" s="569"/>
      <c r="JXW42" s="569"/>
      <c r="JXX42" s="569"/>
      <c r="JXY42" s="569"/>
      <c r="JXZ42" s="569"/>
      <c r="JYA42" s="569"/>
      <c r="JYB42" s="569"/>
      <c r="JYC42" s="569"/>
      <c r="JYD42" s="569"/>
      <c r="JYE42" s="569"/>
      <c r="JYF42" s="569"/>
      <c r="JYG42" s="569"/>
      <c r="JYH42" s="569"/>
      <c r="JYI42" s="569"/>
      <c r="JYJ42" s="569"/>
      <c r="JYK42" s="569"/>
      <c r="JYL42" s="569"/>
      <c r="JYM42" s="569"/>
      <c r="JYN42" s="569"/>
      <c r="JYO42" s="569"/>
      <c r="JYP42" s="569"/>
      <c r="JYQ42" s="569"/>
      <c r="JYR42" s="569"/>
      <c r="JYS42" s="569"/>
      <c r="JYT42" s="569"/>
      <c r="JYU42" s="569"/>
      <c r="JYV42" s="569"/>
      <c r="JYW42" s="569"/>
      <c r="JYX42" s="569"/>
      <c r="JYY42" s="569"/>
      <c r="JYZ42" s="569"/>
      <c r="JZA42" s="569"/>
      <c r="JZB42" s="569"/>
      <c r="JZC42" s="569"/>
      <c r="JZD42" s="569"/>
      <c r="JZE42" s="569"/>
      <c r="JZF42" s="569"/>
      <c r="JZG42" s="569"/>
      <c r="JZH42" s="569"/>
      <c r="JZI42" s="569"/>
      <c r="JZJ42" s="569"/>
      <c r="JZK42" s="569"/>
      <c r="JZL42" s="569"/>
      <c r="JZM42" s="569"/>
      <c r="JZN42" s="569"/>
      <c r="JZO42" s="569"/>
      <c r="JZP42" s="569"/>
      <c r="JZQ42" s="569"/>
      <c r="JZR42" s="569"/>
      <c r="JZS42" s="569"/>
      <c r="JZT42" s="569"/>
      <c r="JZU42" s="569"/>
      <c r="JZV42" s="569"/>
      <c r="JZW42" s="569"/>
      <c r="JZX42" s="569"/>
      <c r="JZY42" s="569"/>
      <c r="JZZ42" s="569"/>
      <c r="KAA42" s="569"/>
      <c r="KAB42" s="569"/>
      <c r="KAC42" s="569"/>
      <c r="KAD42" s="569"/>
      <c r="KAE42" s="569"/>
      <c r="KAF42" s="569"/>
      <c r="KAG42" s="569"/>
      <c r="KAH42" s="569"/>
      <c r="KAI42" s="569"/>
      <c r="KAJ42" s="569"/>
      <c r="KAK42" s="569"/>
      <c r="KAL42" s="569"/>
      <c r="KAM42" s="569"/>
      <c r="KAN42" s="569"/>
      <c r="KAO42" s="569"/>
      <c r="KAP42" s="569"/>
      <c r="KAQ42" s="569"/>
      <c r="KAR42" s="569"/>
      <c r="KAS42" s="569"/>
      <c r="KAT42" s="569"/>
      <c r="KAU42" s="569"/>
      <c r="KAV42" s="569"/>
      <c r="KAW42" s="569"/>
      <c r="KAX42" s="569"/>
      <c r="KAY42" s="569"/>
      <c r="KAZ42" s="569"/>
      <c r="KBA42" s="569"/>
      <c r="KBB42" s="569"/>
      <c r="KBC42" s="569"/>
      <c r="KBD42" s="569"/>
      <c r="KBE42" s="569"/>
      <c r="KBF42" s="569"/>
      <c r="KBG42" s="569"/>
      <c r="KBH42" s="569"/>
      <c r="KBI42" s="569"/>
      <c r="KBJ42" s="569"/>
      <c r="KBK42" s="569"/>
      <c r="KBL42" s="569"/>
      <c r="KBM42" s="569"/>
      <c r="KBN42" s="569"/>
      <c r="KBO42" s="569"/>
      <c r="KBP42" s="569"/>
      <c r="KBQ42" s="569"/>
      <c r="KBR42" s="569"/>
      <c r="KBS42" s="569"/>
      <c r="KBT42" s="569"/>
      <c r="KBU42" s="569"/>
      <c r="KBV42" s="569"/>
      <c r="KBW42" s="569"/>
      <c r="KBX42" s="569"/>
      <c r="KBY42" s="569"/>
      <c r="KBZ42" s="569"/>
      <c r="KCA42" s="569"/>
      <c r="KCB42" s="569"/>
      <c r="KCC42" s="569"/>
      <c r="KCD42" s="569"/>
      <c r="KCE42" s="569"/>
      <c r="KCF42" s="569"/>
      <c r="KCG42" s="569"/>
      <c r="KCH42" s="569"/>
      <c r="KCI42" s="569"/>
      <c r="KCJ42" s="569"/>
      <c r="KCK42" s="569"/>
      <c r="KCL42" s="569"/>
      <c r="KCM42" s="569"/>
      <c r="KCN42" s="569"/>
      <c r="KCO42" s="569"/>
      <c r="KCP42" s="569"/>
      <c r="KCQ42" s="569"/>
      <c r="KCR42" s="569"/>
      <c r="KCS42" s="569"/>
      <c r="KCT42" s="569"/>
      <c r="KCU42" s="569"/>
      <c r="KCV42" s="569"/>
      <c r="KCW42" s="569"/>
      <c r="KCX42" s="569"/>
      <c r="KCY42" s="569"/>
      <c r="KCZ42" s="569"/>
      <c r="KDA42" s="569"/>
      <c r="KDB42" s="569"/>
      <c r="KDC42" s="569"/>
      <c r="KDD42" s="569"/>
      <c r="KDE42" s="569"/>
      <c r="KDF42" s="569"/>
      <c r="KDG42" s="569"/>
      <c r="KDH42" s="569"/>
      <c r="KDI42" s="569"/>
      <c r="KDJ42" s="569"/>
      <c r="KDK42" s="569"/>
      <c r="KDL42" s="569"/>
      <c r="KDM42" s="569"/>
      <c r="KDN42" s="569"/>
      <c r="KDO42" s="569"/>
      <c r="KDP42" s="569"/>
      <c r="KDQ42" s="569"/>
      <c r="KDR42" s="569"/>
      <c r="KDS42" s="569"/>
      <c r="KDT42" s="569"/>
      <c r="KDU42" s="569"/>
      <c r="KDV42" s="569"/>
      <c r="KDW42" s="569"/>
      <c r="KDX42" s="569"/>
      <c r="KDY42" s="569"/>
      <c r="KDZ42" s="569"/>
      <c r="KEA42" s="569"/>
      <c r="KEB42" s="569"/>
      <c r="KEC42" s="569"/>
      <c r="KED42" s="569"/>
      <c r="KEE42" s="569"/>
      <c r="KEF42" s="569"/>
      <c r="KEG42" s="569"/>
      <c r="KEH42" s="569"/>
      <c r="KEI42" s="569"/>
      <c r="KEJ42" s="569"/>
      <c r="KEK42" s="569"/>
      <c r="KEL42" s="569"/>
      <c r="KEM42" s="569"/>
      <c r="KEN42" s="569"/>
      <c r="KEO42" s="569"/>
      <c r="KEP42" s="569"/>
      <c r="KEQ42" s="569"/>
      <c r="KER42" s="569"/>
      <c r="KES42" s="569"/>
      <c r="KET42" s="569"/>
      <c r="KEU42" s="569"/>
      <c r="KEV42" s="569"/>
      <c r="KEW42" s="569"/>
      <c r="KEX42" s="569"/>
      <c r="KEY42" s="569"/>
      <c r="KEZ42" s="569"/>
      <c r="KFA42" s="569"/>
      <c r="KFB42" s="569"/>
      <c r="KFC42" s="569"/>
      <c r="KFD42" s="569"/>
      <c r="KFE42" s="569"/>
      <c r="KFF42" s="569"/>
      <c r="KFG42" s="569"/>
      <c r="KFH42" s="569"/>
      <c r="KFI42" s="569"/>
      <c r="KFJ42" s="569"/>
      <c r="KFK42" s="569"/>
      <c r="KFL42" s="569"/>
      <c r="KFM42" s="569"/>
      <c r="KFN42" s="569"/>
      <c r="KFO42" s="569"/>
      <c r="KFP42" s="569"/>
      <c r="KFQ42" s="569"/>
      <c r="KFR42" s="569"/>
      <c r="KFS42" s="569"/>
      <c r="KFT42" s="569"/>
      <c r="KFU42" s="569"/>
      <c r="KFV42" s="569"/>
      <c r="KFW42" s="569"/>
      <c r="KFX42" s="569"/>
      <c r="KFY42" s="569"/>
      <c r="KFZ42" s="569"/>
      <c r="KGA42" s="569"/>
      <c r="KGB42" s="569"/>
      <c r="KGC42" s="569"/>
      <c r="KGD42" s="569"/>
      <c r="KGE42" s="569"/>
      <c r="KGF42" s="569"/>
      <c r="KGG42" s="569"/>
      <c r="KGH42" s="569"/>
      <c r="KGI42" s="569"/>
      <c r="KGJ42" s="569"/>
      <c r="KGK42" s="569"/>
      <c r="KGL42" s="569"/>
      <c r="KGM42" s="569"/>
      <c r="KGN42" s="569"/>
      <c r="KGO42" s="569"/>
      <c r="KGP42" s="569"/>
      <c r="KGQ42" s="569"/>
      <c r="KGR42" s="569"/>
      <c r="KGS42" s="569"/>
      <c r="KGT42" s="569"/>
      <c r="KGU42" s="569"/>
      <c r="KGV42" s="569"/>
      <c r="KGW42" s="569"/>
      <c r="KGX42" s="569"/>
      <c r="KGY42" s="569"/>
      <c r="KGZ42" s="569"/>
      <c r="KHA42" s="569"/>
      <c r="KHB42" s="569"/>
      <c r="KHC42" s="569"/>
      <c r="KHD42" s="569"/>
      <c r="KHE42" s="569"/>
      <c r="KHF42" s="569"/>
      <c r="KHG42" s="569"/>
      <c r="KHH42" s="569"/>
      <c r="KHI42" s="569"/>
      <c r="KHJ42" s="569"/>
      <c r="KHK42" s="569"/>
      <c r="KHL42" s="569"/>
      <c r="KHM42" s="569"/>
      <c r="KHN42" s="569"/>
      <c r="KHO42" s="569"/>
      <c r="KHP42" s="569"/>
      <c r="KHQ42" s="569"/>
      <c r="KHR42" s="569"/>
      <c r="KHS42" s="569"/>
      <c r="KHT42" s="569"/>
      <c r="KHU42" s="569"/>
      <c r="KHV42" s="569"/>
      <c r="KHW42" s="569"/>
      <c r="KHX42" s="569"/>
      <c r="KHY42" s="569"/>
      <c r="KHZ42" s="569"/>
      <c r="KIA42" s="569"/>
      <c r="KIB42" s="569"/>
      <c r="KIC42" s="569"/>
      <c r="KID42" s="569"/>
      <c r="KIE42" s="569"/>
      <c r="KIF42" s="569"/>
      <c r="KIG42" s="569"/>
      <c r="KIH42" s="569"/>
      <c r="KII42" s="569"/>
      <c r="KIJ42" s="569"/>
      <c r="KIK42" s="569"/>
      <c r="KIL42" s="569"/>
      <c r="KIM42" s="569"/>
      <c r="KIN42" s="569"/>
      <c r="KIO42" s="569"/>
      <c r="KIP42" s="569"/>
      <c r="KIQ42" s="569"/>
      <c r="KIR42" s="569"/>
      <c r="KIS42" s="569"/>
      <c r="KIT42" s="569"/>
      <c r="KIU42" s="569"/>
      <c r="KIV42" s="569"/>
      <c r="KIW42" s="569"/>
      <c r="KIX42" s="569"/>
      <c r="KIY42" s="569"/>
      <c r="KIZ42" s="569"/>
      <c r="KJA42" s="569"/>
      <c r="KJB42" s="569"/>
      <c r="KJC42" s="569"/>
      <c r="KJD42" s="569"/>
      <c r="KJE42" s="569"/>
      <c r="KJF42" s="569"/>
      <c r="KJG42" s="569"/>
      <c r="KJH42" s="569"/>
      <c r="KJI42" s="569"/>
      <c r="KJJ42" s="569"/>
      <c r="KJK42" s="569"/>
      <c r="KJL42" s="569"/>
      <c r="KJM42" s="569"/>
      <c r="KJN42" s="569"/>
      <c r="KJO42" s="569"/>
      <c r="KJP42" s="569"/>
      <c r="KJQ42" s="569"/>
      <c r="KJR42" s="569"/>
      <c r="KJS42" s="569"/>
      <c r="KJT42" s="569"/>
      <c r="KJU42" s="569"/>
      <c r="KJV42" s="569"/>
      <c r="KJW42" s="569"/>
      <c r="KJX42" s="569"/>
      <c r="KJY42" s="569"/>
      <c r="KJZ42" s="569"/>
      <c r="KKA42" s="569"/>
      <c r="KKB42" s="569"/>
      <c r="KKC42" s="569"/>
      <c r="KKD42" s="569"/>
      <c r="KKE42" s="569"/>
      <c r="KKF42" s="569"/>
      <c r="KKG42" s="569"/>
      <c r="KKH42" s="569"/>
      <c r="KKI42" s="569"/>
      <c r="KKJ42" s="569"/>
      <c r="KKK42" s="569"/>
      <c r="KKL42" s="569"/>
      <c r="KKM42" s="569"/>
      <c r="KKN42" s="569"/>
      <c r="KKO42" s="569"/>
      <c r="KKP42" s="569"/>
      <c r="KKQ42" s="569"/>
      <c r="KKR42" s="569"/>
      <c r="KKS42" s="569"/>
      <c r="KKT42" s="569"/>
      <c r="KKU42" s="569"/>
      <c r="KKV42" s="569"/>
      <c r="KKW42" s="569"/>
      <c r="KKX42" s="569"/>
      <c r="KKY42" s="569"/>
      <c r="KKZ42" s="569"/>
      <c r="KLA42" s="569"/>
      <c r="KLB42" s="569"/>
      <c r="KLC42" s="569"/>
      <c r="KLD42" s="569"/>
      <c r="KLE42" s="569"/>
      <c r="KLF42" s="569"/>
      <c r="KLG42" s="569"/>
      <c r="KLH42" s="569"/>
      <c r="KLI42" s="569"/>
      <c r="KLJ42" s="569"/>
      <c r="KLK42" s="569"/>
      <c r="KLL42" s="569"/>
      <c r="KLM42" s="569"/>
      <c r="KLN42" s="569"/>
      <c r="KLO42" s="569"/>
      <c r="KLP42" s="569"/>
      <c r="KLQ42" s="569"/>
      <c r="KLR42" s="569"/>
      <c r="KLS42" s="569"/>
      <c r="KLT42" s="569"/>
      <c r="KLU42" s="569"/>
      <c r="KLV42" s="569"/>
      <c r="KLW42" s="569"/>
      <c r="KLX42" s="569"/>
      <c r="KLY42" s="569"/>
      <c r="KLZ42" s="569"/>
      <c r="KMA42" s="569"/>
      <c r="KMB42" s="569"/>
      <c r="KMC42" s="569"/>
      <c r="KMD42" s="569"/>
      <c r="KME42" s="569"/>
      <c r="KMF42" s="569"/>
      <c r="KMG42" s="569"/>
      <c r="KMH42" s="569"/>
      <c r="KMI42" s="569"/>
      <c r="KMJ42" s="569"/>
      <c r="KMK42" s="569"/>
      <c r="KML42" s="569"/>
      <c r="KMM42" s="569"/>
      <c r="KMN42" s="569"/>
      <c r="KMO42" s="569"/>
      <c r="KMP42" s="569"/>
      <c r="KMQ42" s="569"/>
      <c r="KMR42" s="569"/>
      <c r="KMS42" s="569"/>
      <c r="KMT42" s="569"/>
      <c r="KMU42" s="569"/>
      <c r="KMV42" s="569"/>
      <c r="KMW42" s="569"/>
      <c r="KMX42" s="569"/>
      <c r="KMY42" s="569"/>
      <c r="KMZ42" s="569"/>
      <c r="KNA42" s="569"/>
      <c r="KNB42" s="569"/>
      <c r="KNC42" s="569"/>
      <c r="KND42" s="569"/>
      <c r="KNE42" s="569"/>
      <c r="KNF42" s="569"/>
      <c r="KNG42" s="569"/>
      <c r="KNH42" s="569"/>
      <c r="KNI42" s="569"/>
      <c r="KNJ42" s="569"/>
      <c r="KNK42" s="569"/>
      <c r="KNL42" s="569"/>
      <c r="KNM42" s="569"/>
      <c r="KNN42" s="569"/>
      <c r="KNO42" s="569"/>
      <c r="KNP42" s="569"/>
      <c r="KNQ42" s="569"/>
      <c r="KNR42" s="569"/>
      <c r="KNS42" s="569"/>
      <c r="KNT42" s="569"/>
      <c r="KNU42" s="569"/>
      <c r="KNV42" s="569"/>
      <c r="KNW42" s="569"/>
      <c r="KNX42" s="569"/>
      <c r="KNY42" s="569"/>
      <c r="KNZ42" s="569"/>
      <c r="KOA42" s="569"/>
      <c r="KOB42" s="569"/>
      <c r="KOC42" s="569"/>
      <c r="KOD42" s="569"/>
      <c r="KOE42" s="569"/>
      <c r="KOF42" s="569"/>
      <c r="KOG42" s="569"/>
      <c r="KOH42" s="569"/>
      <c r="KOI42" s="569"/>
      <c r="KOJ42" s="569"/>
      <c r="KOK42" s="569"/>
      <c r="KOL42" s="569"/>
      <c r="KOM42" s="569"/>
      <c r="KON42" s="569"/>
      <c r="KOO42" s="569"/>
      <c r="KOP42" s="569"/>
      <c r="KOQ42" s="569"/>
      <c r="KOR42" s="569"/>
      <c r="KOS42" s="569"/>
      <c r="KOT42" s="569"/>
      <c r="KOU42" s="569"/>
      <c r="KOV42" s="569"/>
      <c r="KOW42" s="569"/>
      <c r="KOX42" s="569"/>
      <c r="KOY42" s="569"/>
      <c r="KOZ42" s="569"/>
      <c r="KPA42" s="569"/>
      <c r="KPB42" s="569"/>
      <c r="KPC42" s="569"/>
      <c r="KPD42" s="569"/>
      <c r="KPE42" s="569"/>
      <c r="KPF42" s="569"/>
      <c r="KPG42" s="569"/>
      <c r="KPH42" s="569"/>
      <c r="KPI42" s="569"/>
      <c r="KPJ42" s="569"/>
      <c r="KPK42" s="569"/>
      <c r="KPL42" s="569"/>
      <c r="KPM42" s="569"/>
      <c r="KPN42" s="569"/>
      <c r="KPO42" s="569"/>
      <c r="KPP42" s="569"/>
      <c r="KPQ42" s="569"/>
      <c r="KPR42" s="569"/>
      <c r="KPS42" s="569"/>
      <c r="KPT42" s="569"/>
      <c r="KPU42" s="569"/>
      <c r="KPV42" s="569"/>
      <c r="KPW42" s="569"/>
      <c r="KPX42" s="569"/>
      <c r="KPY42" s="569"/>
      <c r="KPZ42" s="569"/>
      <c r="KQA42" s="569"/>
      <c r="KQB42" s="569"/>
      <c r="KQC42" s="569"/>
      <c r="KQD42" s="569"/>
      <c r="KQE42" s="569"/>
      <c r="KQF42" s="569"/>
      <c r="KQG42" s="569"/>
      <c r="KQH42" s="569"/>
      <c r="KQI42" s="569"/>
      <c r="KQJ42" s="569"/>
      <c r="KQK42" s="569"/>
      <c r="KQL42" s="569"/>
      <c r="KQM42" s="569"/>
      <c r="KQN42" s="569"/>
      <c r="KQO42" s="569"/>
      <c r="KQP42" s="569"/>
      <c r="KQQ42" s="569"/>
      <c r="KQR42" s="569"/>
      <c r="KQS42" s="569"/>
      <c r="KQT42" s="569"/>
      <c r="KQU42" s="569"/>
      <c r="KQV42" s="569"/>
      <c r="KQW42" s="569"/>
      <c r="KQX42" s="569"/>
      <c r="KQY42" s="569"/>
      <c r="KQZ42" s="569"/>
      <c r="KRA42" s="569"/>
      <c r="KRB42" s="569"/>
      <c r="KRC42" s="569"/>
      <c r="KRD42" s="569"/>
      <c r="KRE42" s="569"/>
      <c r="KRF42" s="569"/>
      <c r="KRG42" s="569"/>
      <c r="KRH42" s="569"/>
      <c r="KRI42" s="569"/>
      <c r="KRJ42" s="569"/>
      <c r="KRK42" s="569"/>
      <c r="KRL42" s="569"/>
      <c r="KRM42" s="569"/>
      <c r="KRN42" s="569"/>
      <c r="KRO42" s="569"/>
      <c r="KRP42" s="569"/>
      <c r="KRQ42" s="569"/>
      <c r="KRR42" s="569"/>
      <c r="KRS42" s="569"/>
      <c r="KRT42" s="569"/>
      <c r="KRU42" s="569"/>
      <c r="KRV42" s="569"/>
      <c r="KRW42" s="569"/>
      <c r="KRX42" s="569"/>
      <c r="KRY42" s="569"/>
      <c r="KRZ42" s="569"/>
      <c r="KSA42" s="569"/>
      <c r="KSB42" s="569"/>
      <c r="KSC42" s="569"/>
      <c r="KSD42" s="569"/>
      <c r="KSE42" s="569"/>
      <c r="KSF42" s="569"/>
      <c r="KSG42" s="569"/>
      <c r="KSH42" s="569"/>
      <c r="KSI42" s="569"/>
      <c r="KSJ42" s="569"/>
      <c r="KSK42" s="569"/>
      <c r="KSL42" s="569"/>
      <c r="KSM42" s="569"/>
      <c r="KSN42" s="569"/>
      <c r="KSO42" s="569"/>
      <c r="KSP42" s="569"/>
      <c r="KSQ42" s="569"/>
      <c r="KSR42" s="569"/>
      <c r="KSS42" s="569"/>
      <c r="KST42" s="569"/>
      <c r="KSU42" s="569"/>
      <c r="KSV42" s="569"/>
      <c r="KSW42" s="569"/>
      <c r="KSX42" s="569"/>
      <c r="KSY42" s="569"/>
      <c r="KSZ42" s="569"/>
      <c r="KTA42" s="569"/>
      <c r="KTB42" s="569"/>
      <c r="KTC42" s="569"/>
      <c r="KTD42" s="569"/>
      <c r="KTE42" s="569"/>
      <c r="KTF42" s="569"/>
      <c r="KTG42" s="569"/>
      <c r="KTH42" s="569"/>
      <c r="KTI42" s="569"/>
      <c r="KTJ42" s="569"/>
      <c r="KTK42" s="569"/>
      <c r="KTL42" s="569"/>
      <c r="KTM42" s="569"/>
      <c r="KTN42" s="569"/>
      <c r="KTO42" s="569"/>
      <c r="KTP42" s="569"/>
      <c r="KTQ42" s="569"/>
      <c r="KTR42" s="569"/>
      <c r="KTS42" s="569"/>
      <c r="KTT42" s="569"/>
      <c r="KTU42" s="569"/>
      <c r="KTV42" s="569"/>
      <c r="KTW42" s="569"/>
      <c r="KTX42" s="569"/>
      <c r="KTY42" s="569"/>
      <c r="KTZ42" s="569"/>
      <c r="KUA42" s="569"/>
      <c r="KUB42" s="569"/>
      <c r="KUC42" s="569"/>
      <c r="KUD42" s="569"/>
      <c r="KUE42" s="569"/>
      <c r="KUF42" s="569"/>
      <c r="KUG42" s="569"/>
      <c r="KUH42" s="569"/>
      <c r="KUI42" s="569"/>
      <c r="KUJ42" s="569"/>
      <c r="KUK42" s="569"/>
      <c r="KUL42" s="569"/>
      <c r="KUM42" s="569"/>
      <c r="KUN42" s="569"/>
      <c r="KUO42" s="569"/>
      <c r="KUP42" s="569"/>
      <c r="KUQ42" s="569"/>
      <c r="KUR42" s="569"/>
      <c r="KUS42" s="569"/>
      <c r="KUT42" s="569"/>
      <c r="KUU42" s="569"/>
      <c r="KUV42" s="569"/>
      <c r="KUW42" s="569"/>
      <c r="KUX42" s="569"/>
      <c r="KUY42" s="569"/>
      <c r="KUZ42" s="569"/>
      <c r="KVA42" s="569"/>
      <c r="KVB42" s="569"/>
      <c r="KVC42" s="569"/>
      <c r="KVD42" s="569"/>
      <c r="KVE42" s="569"/>
      <c r="KVF42" s="569"/>
      <c r="KVG42" s="569"/>
      <c r="KVH42" s="569"/>
      <c r="KVI42" s="569"/>
      <c r="KVJ42" s="569"/>
      <c r="KVK42" s="569"/>
      <c r="KVL42" s="569"/>
      <c r="KVM42" s="569"/>
      <c r="KVN42" s="569"/>
      <c r="KVO42" s="569"/>
      <c r="KVP42" s="569"/>
      <c r="KVQ42" s="569"/>
      <c r="KVR42" s="569"/>
      <c r="KVS42" s="569"/>
      <c r="KVT42" s="569"/>
      <c r="KVU42" s="569"/>
      <c r="KVV42" s="569"/>
      <c r="KVW42" s="569"/>
      <c r="KVX42" s="569"/>
      <c r="KVY42" s="569"/>
      <c r="KVZ42" s="569"/>
      <c r="KWA42" s="569"/>
      <c r="KWB42" s="569"/>
      <c r="KWC42" s="569"/>
      <c r="KWD42" s="569"/>
      <c r="KWE42" s="569"/>
      <c r="KWF42" s="569"/>
      <c r="KWG42" s="569"/>
      <c r="KWH42" s="569"/>
      <c r="KWI42" s="569"/>
      <c r="KWJ42" s="569"/>
      <c r="KWK42" s="569"/>
      <c r="KWL42" s="569"/>
      <c r="KWM42" s="569"/>
      <c r="KWN42" s="569"/>
      <c r="KWO42" s="569"/>
      <c r="KWP42" s="569"/>
      <c r="KWQ42" s="569"/>
      <c r="KWR42" s="569"/>
      <c r="KWS42" s="569"/>
      <c r="KWT42" s="569"/>
      <c r="KWU42" s="569"/>
      <c r="KWV42" s="569"/>
      <c r="KWW42" s="569"/>
      <c r="KWX42" s="569"/>
      <c r="KWY42" s="569"/>
      <c r="KWZ42" s="569"/>
      <c r="KXA42" s="569"/>
      <c r="KXB42" s="569"/>
      <c r="KXC42" s="569"/>
      <c r="KXD42" s="569"/>
      <c r="KXE42" s="569"/>
      <c r="KXF42" s="569"/>
      <c r="KXG42" s="569"/>
      <c r="KXH42" s="569"/>
      <c r="KXI42" s="569"/>
      <c r="KXJ42" s="569"/>
      <c r="KXK42" s="569"/>
      <c r="KXL42" s="569"/>
      <c r="KXM42" s="569"/>
      <c r="KXN42" s="569"/>
      <c r="KXO42" s="569"/>
      <c r="KXP42" s="569"/>
      <c r="KXQ42" s="569"/>
      <c r="KXR42" s="569"/>
      <c r="KXS42" s="569"/>
      <c r="KXT42" s="569"/>
      <c r="KXU42" s="569"/>
      <c r="KXV42" s="569"/>
      <c r="KXW42" s="569"/>
      <c r="KXX42" s="569"/>
      <c r="KXY42" s="569"/>
      <c r="KXZ42" s="569"/>
      <c r="KYA42" s="569"/>
      <c r="KYB42" s="569"/>
      <c r="KYC42" s="569"/>
      <c r="KYD42" s="569"/>
      <c r="KYE42" s="569"/>
      <c r="KYF42" s="569"/>
      <c r="KYG42" s="569"/>
      <c r="KYH42" s="569"/>
      <c r="KYI42" s="569"/>
      <c r="KYJ42" s="569"/>
      <c r="KYK42" s="569"/>
      <c r="KYL42" s="569"/>
      <c r="KYM42" s="569"/>
      <c r="KYN42" s="569"/>
      <c r="KYO42" s="569"/>
      <c r="KYP42" s="569"/>
      <c r="KYQ42" s="569"/>
      <c r="KYR42" s="569"/>
      <c r="KYS42" s="569"/>
      <c r="KYT42" s="569"/>
      <c r="KYU42" s="569"/>
      <c r="KYV42" s="569"/>
      <c r="KYW42" s="569"/>
      <c r="KYX42" s="569"/>
      <c r="KYY42" s="569"/>
      <c r="KYZ42" s="569"/>
      <c r="KZA42" s="569"/>
      <c r="KZB42" s="569"/>
      <c r="KZC42" s="569"/>
      <c r="KZD42" s="569"/>
      <c r="KZE42" s="569"/>
      <c r="KZF42" s="569"/>
      <c r="KZG42" s="569"/>
      <c r="KZH42" s="569"/>
      <c r="KZI42" s="569"/>
      <c r="KZJ42" s="569"/>
      <c r="KZK42" s="569"/>
      <c r="KZL42" s="569"/>
      <c r="KZM42" s="569"/>
      <c r="KZN42" s="569"/>
      <c r="KZO42" s="569"/>
      <c r="KZP42" s="569"/>
      <c r="KZQ42" s="569"/>
      <c r="KZR42" s="569"/>
      <c r="KZS42" s="569"/>
      <c r="KZT42" s="569"/>
      <c r="KZU42" s="569"/>
      <c r="KZV42" s="569"/>
      <c r="KZW42" s="569"/>
      <c r="KZX42" s="569"/>
      <c r="KZY42" s="569"/>
      <c r="KZZ42" s="569"/>
      <c r="LAA42" s="569"/>
      <c r="LAB42" s="569"/>
      <c r="LAC42" s="569"/>
      <c r="LAD42" s="569"/>
      <c r="LAE42" s="569"/>
      <c r="LAF42" s="569"/>
      <c r="LAG42" s="569"/>
      <c r="LAH42" s="569"/>
      <c r="LAI42" s="569"/>
      <c r="LAJ42" s="569"/>
      <c r="LAK42" s="569"/>
      <c r="LAL42" s="569"/>
      <c r="LAM42" s="569"/>
      <c r="LAN42" s="569"/>
      <c r="LAO42" s="569"/>
      <c r="LAP42" s="569"/>
      <c r="LAQ42" s="569"/>
      <c r="LAR42" s="569"/>
      <c r="LAS42" s="569"/>
      <c r="LAT42" s="569"/>
      <c r="LAU42" s="569"/>
      <c r="LAV42" s="569"/>
      <c r="LAW42" s="569"/>
      <c r="LAX42" s="569"/>
      <c r="LAY42" s="569"/>
      <c r="LAZ42" s="569"/>
      <c r="LBA42" s="569"/>
      <c r="LBB42" s="569"/>
      <c r="LBC42" s="569"/>
      <c r="LBD42" s="569"/>
      <c r="LBE42" s="569"/>
      <c r="LBF42" s="569"/>
      <c r="LBG42" s="569"/>
      <c r="LBH42" s="569"/>
      <c r="LBI42" s="569"/>
      <c r="LBJ42" s="569"/>
      <c r="LBK42" s="569"/>
      <c r="LBL42" s="569"/>
      <c r="LBM42" s="569"/>
      <c r="LBN42" s="569"/>
      <c r="LBO42" s="569"/>
      <c r="LBP42" s="569"/>
      <c r="LBQ42" s="569"/>
      <c r="LBR42" s="569"/>
      <c r="LBS42" s="569"/>
      <c r="LBT42" s="569"/>
      <c r="LBU42" s="569"/>
      <c r="LBV42" s="569"/>
      <c r="LBW42" s="569"/>
      <c r="LBX42" s="569"/>
      <c r="LBY42" s="569"/>
      <c r="LBZ42" s="569"/>
      <c r="LCA42" s="569"/>
      <c r="LCB42" s="569"/>
      <c r="LCC42" s="569"/>
      <c r="LCD42" s="569"/>
      <c r="LCE42" s="569"/>
      <c r="LCF42" s="569"/>
      <c r="LCG42" s="569"/>
      <c r="LCH42" s="569"/>
      <c r="LCI42" s="569"/>
      <c r="LCJ42" s="569"/>
      <c r="LCK42" s="569"/>
      <c r="LCL42" s="569"/>
      <c r="LCM42" s="569"/>
      <c r="LCN42" s="569"/>
      <c r="LCO42" s="569"/>
      <c r="LCP42" s="569"/>
      <c r="LCQ42" s="569"/>
      <c r="LCR42" s="569"/>
      <c r="LCS42" s="569"/>
      <c r="LCT42" s="569"/>
      <c r="LCU42" s="569"/>
      <c r="LCV42" s="569"/>
      <c r="LCW42" s="569"/>
      <c r="LCX42" s="569"/>
      <c r="LCY42" s="569"/>
      <c r="LCZ42" s="569"/>
      <c r="LDA42" s="569"/>
      <c r="LDB42" s="569"/>
      <c r="LDC42" s="569"/>
      <c r="LDD42" s="569"/>
      <c r="LDE42" s="569"/>
      <c r="LDF42" s="569"/>
      <c r="LDG42" s="569"/>
      <c r="LDH42" s="569"/>
      <c r="LDI42" s="569"/>
      <c r="LDJ42" s="569"/>
      <c r="LDK42" s="569"/>
      <c r="LDL42" s="569"/>
      <c r="LDM42" s="569"/>
      <c r="LDN42" s="569"/>
      <c r="LDO42" s="569"/>
      <c r="LDP42" s="569"/>
      <c r="LDQ42" s="569"/>
      <c r="LDR42" s="569"/>
      <c r="LDS42" s="569"/>
      <c r="LDT42" s="569"/>
      <c r="LDU42" s="569"/>
      <c r="LDV42" s="569"/>
      <c r="LDW42" s="569"/>
      <c r="LDX42" s="569"/>
      <c r="LDY42" s="569"/>
      <c r="LDZ42" s="569"/>
      <c r="LEA42" s="569"/>
      <c r="LEB42" s="569"/>
      <c r="LEC42" s="569"/>
      <c r="LED42" s="569"/>
      <c r="LEE42" s="569"/>
      <c r="LEF42" s="569"/>
      <c r="LEG42" s="569"/>
      <c r="LEH42" s="569"/>
      <c r="LEI42" s="569"/>
      <c r="LEJ42" s="569"/>
      <c r="LEK42" s="569"/>
      <c r="LEL42" s="569"/>
      <c r="LEM42" s="569"/>
      <c r="LEN42" s="569"/>
      <c r="LEO42" s="569"/>
      <c r="LEP42" s="569"/>
      <c r="LEQ42" s="569"/>
      <c r="LER42" s="569"/>
      <c r="LES42" s="569"/>
      <c r="LET42" s="569"/>
      <c r="LEU42" s="569"/>
      <c r="LEV42" s="569"/>
      <c r="LEW42" s="569"/>
      <c r="LEX42" s="569"/>
      <c r="LEY42" s="569"/>
      <c r="LEZ42" s="569"/>
      <c r="LFA42" s="569"/>
      <c r="LFB42" s="569"/>
      <c r="LFC42" s="569"/>
      <c r="LFD42" s="569"/>
      <c r="LFE42" s="569"/>
      <c r="LFF42" s="569"/>
      <c r="LFG42" s="569"/>
      <c r="LFH42" s="569"/>
      <c r="LFI42" s="569"/>
      <c r="LFJ42" s="569"/>
      <c r="LFK42" s="569"/>
      <c r="LFL42" s="569"/>
      <c r="LFM42" s="569"/>
      <c r="LFN42" s="569"/>
      <c r="LFO42" s="569"/>
      <c r="LFP42" s="569"/>
      <c r="LFQ42" s="569"/>
      <c r="LFR42" s="569"/>
      <c r="LFS42" s="569"/>
      <c r="LFT42" s="569"/>
      <c r="LFU42" s="569"/>
      <c r="LFV42" s="569"/>
      <c r="LFW42" s="569"/>
      <c r="LFX42" s="569"/>
      <c r="LFY42" s="569"/>
      <c r="LFZ42" s="569"/>
      <c r="LGA42" s="569"/>
      <c r="LGB42" s="569"/>
      <c r="LGC42" s="569"/>
      <c r="LGD42" s="569"/>
      <c r="LGE42" s="569"/>
      <c r="LGF42" s="569"/>
      <c r="LGG42" s="569"/>
      <c r="LGH42" s="569"/>
      <c r="LGI42" s="569"/>
      <c r="LGJ42" s="569"/>
      <c r="LGK42" s="569"/>
      <c r="LGL42" s="569"/>
      <c r="LGM42" s="569"/>
      <c r="LGN42" s="569"/>
      <c r="LGO42" s="569"/>
      <c r="LGP42" s="569"/>
      <c r="LGQ42" s="569"/>
      <c r="LGR42" s="569"/>
      <c r="LGS42" s="569"/>
      <c r="LGT42" s="569"/>
      <c r="LGU42" s="569"/>
      <c r="LGV42" s="569"/>
      <c r="LGW42" s="569"/>
      <c r="LGX42" s="569"/>
      <c r="LGY42" s="569"/>
      <c r="LGZ42" s="569"/>
      <c r="LHA42" s="569"/>
      <c r="LHB42" s="569"/>
      <c r="LHC42" s="569"/>
      <c r="LHD42" s="569"/>
      <c r="LHE42" s="569"/>
      <c r="LHF42" s="569"/>
      <c r="LHG42" s="569"/>
      <c r="LHH42" s="569"/>
      <c r="LHI42" s="569"/>
      <c r="LHJ42" s="569"/>
      <c r="LHK42" s="569"/>
      <c r="LHL42" s="569"/>
      <c r="LHM42" s="569"/>
      <c r="LHN42" s="569"/>
      <c r="LHO42" s="569"/>
      <c r="LHP42" s="569"/>
      <c r="LHQ42" s="569"/>
      <c r="LHR42" s="569"/>
      <c r="LHS42" s="569"/>
      <c r="LHT42" s="569"/>
      <c r="LHU42" s="569"/>
      <c r="LHV42" s="569"/>
      <c r="LHW42" s="569"/>
      <c r="LHX42" s="569"/>
      <c r="LHY42" s="569"/>
      <c r="LHZ42" s="569"/>
      <c r="LIA42" s="569"/>
      <c r="LIB42" s="569"/>
      <c r="LIC42" s="569"/>
      <c r="LID42" s="569"/>
      <c r="LIE42" s="569"/>
      <c r="LIF42" s="569"/>
      <c r="LIG42" s="569"/>
      <c r="LIH42" s="569"/>
      <c r="LII42" s="569"/>
      <c r="LIJ42" s="569"/>
      <c r="LIK42" s="569"/>
      <c r="LIL42" s="569"/>
      <c r="LIM42" s="569"/>
      <c r="LIN42" s="569"/>
      <c r="LIO42" s="569"/>
      <c r="LIP42" s="569"/>
      <c r="LIQ42" s="569"/>
      <c r="LIR42" s="569"/>
      <c r="LIS42" s="569"/>
      <c r="LIT42" s="569"/>
      <c r="LIU42" s="569"/>
      <c r="LIV42" s="569"/>
      <c r="LIW42" s="569"/>
      <c r="LIX42" s="569"/>
      <c r="LIY42" s="569"/>
      <c r="LIZ42" s="569"/>
      <c r="LJA42" s="569"/>
      <c r="LJB42" s="569"/>
      <c r="LJC42" s="569"/>
      <c r="LJD42" s="569"/>
      <c r="LJE42" s="569"/>
      <c r="LJF42" s="569"/>
      <c r="LJG42" s="569"/>
      <c r="LJH42" s="569"/>
      <c r="LJI42" s="569"/>
      <c r="LJJ42" s="569"/>
      <c r="LJK42" s="569"/>
      <c r="LJL42" s="569"/>
      <c r="LJM42" s="569"/>
      <c r="LJN42" s="569"/>
      <c r="LJO42" s="569"/>
      <c r="LJP42" s="569"/>
      <c r="LJQ42" s="569"/>
      <c r="LJR42" s="569"/>
      <c r="LJS42" s="569"/>
      <c r="LJT42" s="569"/>
      <c r="LJU42" s="569"/>
      <c r="LJV42" s="569"/>
      <c r="LJW42" s="569"/>
      <c r="LJX42" s="569"/>
      <c r="LJY42" s="569"/>
      <c r="LJZ42" s="569"/>
      <c r="LKA42" s="569"/>
      <c r="LKB42" s="569"/>
      <c r="LKC42" s="569"/>
      <c r="LKD42" s="569"/>
      <c r="LKE42" s="569"/>
      <c r="LKF42" s="569"/>
      <c r="LKG42" s="569"/>
      <c r="LKH42" s="569"/>
      <c r="LKI42" s="569"/>
      <c r="LKJ42" s="569"/>
      <c r="LKK42" s="569"/>
      <c r="LKL42" s="569"/>
      <c r="LKM42" s="569"/>
      <c r="LKN42" s="569"/>
      <c r="LKO42" s="569"/>
      <c r="LKP42" s="569"/>
      <c r="LKQ42" s="569"/>
      <c r="LKR42" s="569"/>
      <c r="LKS42" s="569"/>
      <c r="LKT42" s="569"/>
      <c r="LKU42" s="569"/>
      <c r="LKV42" s="569"/>
      <c r="LKW42" s="569"/>
      <c r="LKX42" s="569"/>
      <c r="LKY42" s="569"/>
      <c r="LKZ42" s="569"/>
      <c r="LLA42" s="569"/>
      <c r="LLB42" s="569"/>
      <c r="LLC42" s="569"/>
      <c r="LLD42" s="569"/>
      <c r="LLE42" s="569"/>
      <c r="LLF42" s="569"/>
      <c r="LLG42" s="569"/>
      <c r="LLH42" s="569"/>
      <c r="LLI42" s="569"/>
      <c r="LLJ42" s="569"/>
      <c r="LLK42" s="569"/>
      <c r="LLL42" s="569"/>
      <c r="LLM42" s="569"/>
      <c r="LLN42" s="569"/>
      <c r="LLO42" s="569"/>
      <c r="LLP42" s="569"/>
      <c r="LLQ42" s="569"/>
      <c r="LLR42" s="569"/>
      <c r="LLS42" s="569"/>
      <c r="LLT42" s="569"/>
      <c r="LLU42" s="569"/>
      <c r="LLV42" s="569"/>
      <c r="LLW42" s="569"/>
      <c r="LLX42" s="569"/>
      <c r="LLY42" s="569"/>
      <c r="LLZ42" s="569"/>
      <c r="LMA42" s="569"/>
      <c r="LMB42" s="569"/>
      <c r="LMC42" s="569"/>
      <c r="LMD42" s="569"/>
      <c r="LME42" s="569"/>
      <c r="LMF42" s="569"/>
      <c r="LMG42" s="569"/>
      <c r="LMH42" s="569"/>
      <c r="LMI42" s="569"/>
      <c r="LMJ42" s="569"/>
      <c r="LMK42" s="569"/>
      <c r="LML42" s="569"/>
      <c r="LMM42" s="569"/>
      <c r="LMN42" s="569"/>
      <c r="LMO42" s="569"/>
      <c r="LMP42" s="569"/>
      <c r="LMQ42" s="569"/>
      <c r="LMR42" s="569"/>
      <c r="LMS42" s="569"/>
      <c r="LMT42" s="569"/>
      <c r="LMU42" s="569"/>
      <c r="LMV42" s="569"/>
      <c r="LMW42" s="569"/>
      <c r="LMX42" s="569"/>
      <c r="LMY42" s="569"/>
      <c r="LMZ42" s="569"/>
      <c r="LNA42" s="569"/>
      <c r="LNB42" s="569"/>
      <c r="LNC42" s="569"/>
      <c r="LND42" s="569"/>
      <c r="LNE42" s="569"/>
      <c r="LNF42" s="569"/>
      <c r="LNG42" s="569"/>
      <c r="LNH42" s="569"/>
      <c r="LNI42" s="569"/>
      <c r="LNJ42" s="569"/>
      <c r="LNK42" s="569"/>
      <c r="LNL42" s="569"/>
      <c r="LNM42" s="569"/>
      <c r="LNN42" s="569"/>
      <c r="LNO42" s="569"/>
      <c r="LNP42" s="569"/>
      <c r="LNQ42" s="569"/>
      <c r="LNR42" s="569"/>
      <c r="LNS42" s="569"/>
      <c r="LNT42" s="569"/>
      <c r="LNU42" s="569"/>
      <c r="LNV42" s="569"/>
      <c r="LNW42" s="569"/>
      <c r="LNX42" s="569"/>
      <c r="LNY42" s="569"/>
      <c r="LNZ42" s="569"/>
      <c r="LOA42" s="569"/>
      <c r="LOB42" s="569"/>
      <c r="LOC42" s="569"/>
      <c r="LOD42" s="569"/>
      <c r="LOE42" s="569"/>
      <c r="LOF42" s="569"/>
      <c r="LOG42" s="569"/>
      <c r="LOH42" s="569"/>
      <c r="LOI42" s="569"/>
      <c r="LOJ42" s="569"/>
      <c r="LOK42" s="569"/>
      <c r="LOL42" s="569"/>
      <c r="LOM42" s="569"/>
      <c r="LON42" s="569"/>
      <c r="LOO42" s="569"/>
      <c r="LOP42" s="569"/>
      <c r="LOQ42" s="569"/>
      <c r="LOR42" s="569"/>
      <c r="LOS42" s="569"/>
      <c r="LOT42" s="569"/>
      <c r="LOU42" s="569"/>
      <c r="LOV42" s="569"/>
      <c r="LOW42" s="569"/>
      <c r="LOX42" s="569"/>
      <c r="LOY42" s="569"/>
      <c r="LOZ42" s="569"/>
      <c r="LPA42" s="569"/>
      <c r="LPB42" s="569"/>
      <c r="LPC42" s="569"/>
      <c r="LPD42" s="569"/>
      <c r="LPE42" s="569"/>
      <c r="LPF42" s="569"/>
      <c r="LPG42" s="569"/>
      <c r="LPH42" s="569"/>
      <c r="LPI42" s="569"/>
      <c r="LPJ42" s="569"/>
      <c r="LPK42" s="569"/>
      <c r="LPL42" s="569"/>
      <c r="LPM42" s="569"/>
      <c r="LPN42" s="569"/>
      <c r="LPO42" s="569"/>
      <c r="LPP42" s="569"/>
      <c r="LPQ42" s="569"/>
      <c r="LPR42" s="569"/>
      <c r="LPS42" s="569"/>
      <c r="LPT42" s="569"/>
      <c r="LPU42" s="569"/>
      <c r="LPV42" s="569"/>
      <c r="LPW42" s="569"/>
      <c r="LPX42" s="569"/>
      <c r="LPY42" s="569"/>
      <c r="LPZ42" s="569"/>
      <c r="LQA42" s="569"/>
      <c r="LQB42" s="569"/>
      <c r="LQC42" s="569"/>
      <c r="LQD42" s="569"/>
      <c r="LQE42" s="569"/>
      <c r="LQF42" s="569"/>
      <c r="LQG42" s="569"/>
      <c r="LQH42" s="569"/>
      <c r="LQI42" s="569"/>
      <c r="LQJ42" s="569"/>
      <c r="LQK42" s="569"/>
      <c r="LQL42" s="569"/>
      <c r="LQM42" s="569"/>
      <c r="LQN42" s="569"/>
      <c r="LQO42" s="569"/>
      <c r="LQP42" s="569"/>
      <c r="LQQ42" s="569"/>
      <c r="LQR42" s="569"/>
      <c r="LQS42" s="569"/>
      <c r="LQT42" s="569"/>
      <c r="LQU42" s="569"/>
      <c r="LQV42" s="569"/>
      <c r="LQW42" s="569"/>
      <c r="LQX42" s="569"/>
      <c r="LQY42" s="569"/>
      <c r="LQZ42" s="569"/>
      <c r="LRA42" s="569"/>
      <c r="LRB42" s="569"/>
      <c r="LRC42" s="569"/>
      <c r="LRD42" s="569"/>
      <c r="LRE42" s="569"/>
      <c r="LRF42" s="569"/>
      <c r="LRG42" s="569"/>
      <c r="LRH42" s="569"/>
      <c r="LRI42" s="569"/>
      <c r="LRJ42" s="569"/>
      <c r="LRK42" s="569"/>
      <c r="LRL42" s="569"/>
      <c r="LRM42" s="569"/>
      <c r="LRN42" s="569"/>
      <c r="LRO42" s="569"/>
      <c r="LRP42" s="569"/>
      <c r="LRQ42" s="569"/>
      <c r="LRR42" s="569"/>
      <c r="LRS42" s="569"/>
      <c r="LRT42" s="569"/>
      <c r="LRU42" s="569"/>
      <c r="LRV42" s="569"/>
      <c r="LRW42" s="569"/>
      <c r="LRX42" s="569"/>
      <c r="LRY42" s="569"/>
      <c r="LRZ42" s="569"/>
      <c r="LSA42" s="569"/>
      <c r="LSB42" s="569"/>
      <c r="LSC42" s="569"/>
      <c r="LSD42" s="569"/>
      <c r="LSE42" s="569"/>
      <c r="LSF42" s="569"/>
      <c r="LSG42" s="569"/>
      <c r="LSH42" s="569"/>
      <c r="LSI42" s="569"/>
      <c r="LSJ42" s="569"/>
      <c r="LSK42" s="569"/>
      <c r="LSL42" s="569"/>
      <c r="LSM42" s="569"/>
      <c r="LSN42" s="569"/>
      <c r="LSO42" s="569"/>
      <c r="LSP42" s="569"/>
      <c r="LSQ42" s="569"/>
      <c r="LSR42" s="569"/>
      <c r="LSS42" s="569"/>
      <c r="LST42" s="569"/>
      <c r="LSU42" s="569"/>
      <c r="LSV42" s="569"/>
      <c r="LSW42" s="569"/>
      <c r="LSX42" s="569"/>
      <c r="LSY42" s="569"/>
      <c r="LSZ42" s="569"/>
      <c r="LTA42" s="569"/>
      <c r="LTB42" s="569"/>
      <c r="LTC42" s="569"/>
      <c r="LTD42" s="569"/>
      <c r="LTE42" s="569"/>
      <c r="LTF42" s="569"/>
      <c r="LTG42" s="569"/>
      <c r="LTH42" s="569"/>
      <c r="LTI42" s="569"/>
      <c r="LTJ42" s="569"/>
      <c r="LTK42" s="569"/>
      <c r="LTL42" s="569"/>
      <c r="LTM42" s="569"/>
      <c r="LTN42" s="569"/>
      <c r="LTO42" s="569"/>
      <c r="LTP42" s="569"/>
      <c r="LTQ42" s="569"/>
      <c r="LTR42" s="569"/>
      <c r="LTS42" s="569"/>
      <c r="LTT42" s="569"/>
      <c r="LTU42" s="569"/>
      <c r="LTV42" s="569"/>
      <c r="LTW42" s="569"/>
      <c r="LTX42" s="569"/>
      <c r="LTY42" s="569"/>
      <c r="LTZ42" s="569"/>
      <c r="LUA42" s="569"/>
      <c r="LUB42" s="569"/>
      <c r="LUC42" s="569"/>
      <c r="LUD42" s="569"/>
      <c r="LUE42" s="569"/>
      <c r="LUF42" s="569"/>
      <c r="LUG42" s="569"/>
      <c r="LUH42" s="569"/>
      <c r="LUI42" s="569"/>
      <c r="LUJ42" s="569"/>
      <c r="LUK42" s="569"/>
      <c r="LUL42" s="569"/>
      <c r="LUM42" s="569"/>
      <c r="LUN42" s="569"/>
      <c r="LUO42" s="569"/>
      <c r="LUP42" s="569"/>
      <c r="LUQ42" s="569"/>
      <c r="LUR42" s="569"/>
      <c r="LUS42" s="569"/>
      <c r="LUT42" s="569"/>
      <c r="LUU42" s="569"/>
      <c r="LUV42" s="569"/>
      <c r="LUW42" s="569"/>
      <c r="LUX42" s="569"/>
      <c r="LUY42" s="569"/>
      <c r="LUZ42" s="569"/>
      <c r="LVA42" s="569"/>
      <c r="LVB42" s="569"/>
      <c r="LVC42" s="569"/>
      <c r="LVD42" s="569"/>
      <c r="LVE42" s="569"/>
      <c r="LVF42" s="569"/>
      <c r="LVG42" s="569"/>
      <c r="LVH42" s="569"/>
      <c r="LVI42" s="569"/>
      <c r="LVJ42" s="569"/>
      <c r="LVK42" s="569"/>
      <c r="LVL42" s="569"/>
      <c r="LVM42" s="569"/>
      <c r="LVN42" s="569"/>
      <c r="LVO42" s="569"/>
      <c r="LVP42" s="569"/>
      <c r="LVQ42" s="569"/>
      <c r="LVR42" s="569"/>
      <c r="LVS42" s="569"/>
      <c r="LVT42" s="569"/>
      <c r="LVU42" s="569"/>
      <c r="LVV42" s="569"/>
      <c r="LVW42" s="569"/>
      <c r="LVX42" s="569"/>
      <c r="LVY42" s="569"/>
      <c r="LVZ42" s="569"/>
      <c r="LWA42" s="569"/>
      <c r="LWB42" s="569"/>
      <c r="LWC42" s="569"/>
      <c r="LWD42" s="569"/>
      <c r="LWE42" s="569"/>
      <c r="LWF42" s="569"/>
      <c r="LWG42" s="569"/>
      <c r="LWH42" s="569"/>
      <c r="LWI42" s="569"/>
      <c r="LWJ42" s="569"/>
      <c r="LWK42" s="569"/>
      <c r="LWL42" s="569"/>
      <c r="LWM42" s="569"/>
      <c r="LWN42" s="569"/>
      <c r="LWO42" s="569"/>
      <c r="LWP42" s="569"/>
      <c r="LWQ42" s="569"/>
      <c r="LWR42" s="569"/>
      <c r="LWS42" s="569"/>
      <c r="LWT42" s="569"/>
      <c r="LWU42" s="569"/>
      <c r="LWV42" s="569"/>
      <c r="LWW42" s="569"/>
      <c r="LWX42" s="569"/>
      <c r="LWY42" s="569"/>
      <c r="LWZ42" s="569"/>
      <c r="LXA42" s="569"/>
      <c r="LXB42" s="569"/>
      <c r="LXC42" s="569"/>
      <c r="LXD42" s="569"/>
      <c r="LXE42" s="569"/>
      <c r="LXF42" s="569"/>
      <c r="LXG42" s="569"/>
      <c r="LXH42" s="569"/>
      <c r="LXI42" s="569"/>
      <c r="LXJ42" s="569"/>
      <c r="LXK42" s="569"/>
      <c r="LXL42" s="569"/>
      <c r="LXM42" s="569"/>
      <c r="LXN42" s="569"/>
      <c r="LXO42" s="569"/>
      <c r="LXP42" s="569"/>
      <c r="LXQ42" s="569"/>
      <c r="LXR42" s="569"/>
      <c r="LXS42" s="569"/>
      <c r="LXT42" s="569"/>
      <c r="LXU42" s="569"/>
      <c r="LXV42" s="569"/>
      <c r="LXW42" s="569"/>
      <c r="LXX42" s="569"/>
      <c r="LXY42" s="569"/>
      <c r="LXZ42" s="569"/>
      <c r="LYA42" s="569"/>
      <c r="LYB42" s="569"/>
      <c r="LYC42" s="569"/>
      <c r="LYD42" s="569"/>
      <c r="LYE42" s="569"/>
      <c r="LYF42" s="569"/>
      <c r="LYG42" s="569"/>
      <c r="LYH42" s="569"/>
      <c r="LYI42" s="569"/>
      <c r="LYJ42" s="569"/>
      <c r="LYK42" s="569"/>
      <c r="LYL42" s="569"/>
      <c r="LYM42" s="569"/>
      <c r="LYN42" s="569"/>
      <c r="LYO42" s="569"/>
      <c r="LYP42" s="569"/>
      <c r="LYQ42" s="569"/>
      <c r="LYR42" s="569"/>
      <c r="LYS42" s="569"/>
      <c r="LYT42" s="569"/>
      <c r="LYU42" s="569"/>
      <c r="LYV42" s="569"/>
      <c r="LYW42" s="569"/>
      <c r="LYX42" s="569"/>
      <c r="LYY42" s="569"/>
      <c r="LYZ42" s="569"/>
      <c r="LZA42" s="569"/>
      <c r="LZB42" s="569"/>
      <c r="LZC42" s="569"/>
      <c r="LZD42" s="569"/>
      <c r="LZE42" s="569"/>
      <c r="LZF42" s="569"/>
      <c r="LZG42" s="569"/>
      <c r="LZH42" s="569"/>
      <c r="LZI42" s="569"/>
      <c r="LZJ42" s="569"/>
      <c r="LZK42" s="569"/>
      <c r="LZL42" s="569"/>
      <c r="LZM42" s="569"/>
      <c r="LZN42" s="569"/>
      <c r="LZO42" s="569"/>
      <c r="LZP42" s="569"/>
      <c r="LZQ42" s="569"/>
      <c r="LZR42" s="569"/>
      <c r="LZS42" s="569"/>
      <c r="LZT42" s="569"/>
      <c r="LZU42" s="569"/>
      <c r="LZV42" s="569"/>
      <c r="LZW42" s="569"/>
      <c r="LZX42" s="569"/>
      <c r="LZY42" s="569"/>
      <c r="LZZ42" s="569"/>
      <c r="MAA42" s="569"/>
      <c r="MAB42" s="569"/>
      <c r="MAC42" s="569"/>
      <c r="MAD42" s="569"/>
      <c r="MAE42" s="569"/>
      <c r="MAF42" s="569"/>
      <c r="MAG42" s="569"/>
      <c r="MAH42" s="569"/>
      <c r="MAI42" s="569"/>
      <c r="MAJ42" s="569"/>
      <c r="MAK42" s="569"/>
      <c r="MAL42" s="569"/>
      <c r="MAM42" s="569"/>
      <c r="MAN42" s="569"/>
      <c r="MAO42" s="569"/>
      <c r="MAP42" s="569"/>
      <c r="MAQ42" s="569"/>
      <c r="MAR42" s="569"/>
      <c r="MAS42" s="569"/>
      <c r="MAT42" s="569"/>
      <c r="MAU42" s="569"/>
      <c r="MAV42" s="569"/>
      <c r="MAW42" s="569"/>
      <c r="MAX42" s="569"/>
      <c r="MAY42" s="569"/>
      <c r="MAZ42" s="569"/>
      <c r="MBA42" s="569"/>
      <c r="MBB42" s="569"/>
      <c r="MBC42" s="569"/>
      <c r="MBD42" s="569"/>
      <c r="MBE42" s="569"/>
      <c r="MBF42" s="569"/>
      <c r="MBG42" s="569"/>
      <c r="MBH42" s="569"/>
      <c r="MBI42" s="569"/>
      <c r="MBJ42" s="569"/>
      <c r="MBK42" s="569"/>
      <c r="MBL42" s="569"/>
      <c r="MBM42" s="569"/>
      <c r="MBN42" s="569"/>
      <c r="MBO42" s="569"/>
      <c r="MBP42" s="569"/>
      <c r="MBQ42" s="569"/>
      <c r="MBR42" s="569"/>
      <c r="MBS42" s="569"/>
      <c r="MBT42" s="569"/>
      <c r="MBU42" s="569"/>
      <c r="MBV42" s="569"/>
      <c r="MBW42" s="569"/>
      <c r="MBX42" s="569"/>
      <c r="MBY42" s="569"/>
      <c r="MBZ42" s="569"/>
      <c r="MCA42" s="569"/>
      <c r="MCB42" s="569"/>
      <c r="MCC42" s="569"/>
      <c r="MCD42" s="569"/>
      <c r="MCE42" s="569"/>
      <c r="MCF42" s="569"/>
      <c r="MCG42" s="569"/>
      <c r="MCH42" s="569"/>
      <c r="MCI42" s="569"/>
      <c r="MCJ42" s="569"/>
      <c r="MCK42" s="569"/>
      <c r="MCL42" s="569"/>
      <c r="MCM42" s="569"/>
      <c r="MCN42" s="569"/>
      <c r="MCO42" s="569"/>
      <c r="MCP42" s="569"/>
      <c r="MCQ42" s="569"/>
      <c r="MCR42" s="569"/>
      <c r="MCS42" s="569"/>
      <c r="MCT42" s="569"/>
      <c r="MCU42" s="569"/>
      <c r="MCV42" s="569"/>
      <c r="MCW42" s="569"/>
      <c r="MCX42" s="569"/>
      <c r="MCY42" s="569"/>
      <c r="MCZ42" s="569"/>
      <c r="MDA42" s="569"/>
      <c r="MDB42" s="569"/>
      <c r="MDC42" s="569"/>
      <c r="MDD42" s="569"/>
      <c r="MDE42" s="569"/>
      <c r="MDF42" s="569"/>
      <c r="MDG42" s="569"/>
      <c r="MDH42" s="569"/>
      <c r="MDI42" s="569"/>
      <c r="MDJ42" s="569"/>
      <c r="MDK42" s="569"/>
      <c r="MDL42" s="569"/>
      <c r="MDM42" s="569"/>
      <c r="MDN42" s="569"/>
      <c r="MDO42" s="569"/>
      <c r="MDP42" s="569"/>
      <c r="MDQ42" s="569"/>
      <c r="MDR42" s="569"/>
      <c r="MDS42" s="569"/>
      <c r="MDT42" s="569"/>
      <c r="MDU42" s="569"/>
      <c r="MDV42" s="569"/>
      <c r="MDW42" s="569"/>
      <c r="MDX42" s="569"/>
      <c r="MDY42" s="569"/>
      <c r="MDZ42" s="569"/>
      <c r="MEA42" s="569"/>
      <c r="MEB42" s="569"/>
      <c r="MEC42" s="569"/>
      <c r="MED42" s="569"/>
      <c r="MEE42" s="569"/>
      <c r="MEF42" s="569"/>
      <c r="MEG42" s="569"/>
      <c r="MEH42" s="569"/>
      <c r="MEI42" s="569"/>
      <c r="MEJ42" s="569"/>
      <c r="MEK42" s="569"/>
      <c r="MEL42" s="569"/>
      <c r="MEM42" s="569"/>
      <c r="MEN42" s="569"/>
      <c r="MEO42" s="569"/>
      <c r="MEP42" s="569"/>
      <c r="MEQ42" s="569"/>
      <c r="MER42" s="569"/>
      <c r="MES42" s="569"/>
      <c r="MET42" s="569"/>
      <c r="MEU42" s="569"/>
      <c r="MEV42" s="569"/>
      <c r="MEW42" s="569"/>
      <c r="MEX42" s="569"/>
      <c r="MEY42" s="569"/>
      <c r="MEZ42" s="569"/>
      <c r="MFA42" s="569"/>
      <c r="MFB42" s="569"/>
      <c r="MFC42" s="569"/>
      <c r="MFD42" s="569"/>
      <c r="MFE42" s="569"/>
      <c r="MFF42" s="569"/>
      <c r="MFG42" s="569"/>
      <c r="MFH42" s="569"/>
      <c r="MFI42" s="569"/>
      <c r="MFJ42" s="569"/>
      <c r="MFK42" s="569"/>
      <c r="MFL42" s="569"/>
      <c r="MFM42" s="569"/>
      <c r="MFN42" s="569"/>
      <c r="MFO42" s="569"/>
      <c r="MFP42" s="569"/>
      <c r="MFQ42" s="569"/>
      <c r="MFR42" s="569"/>
      <c r="MFS42" s="569"/>
      <c r="MFT42" s="569"/>
      <c r="MFU42" s="569"/>
      <c r="MFV42" s="569"/>
      <c r="MFW42" s="569"/>
      <c r="MFX42" s="569"/>
      <c r="MFY42" s="569"/>
      <c r="MFZ42" s="569"/>
      <c r="MGA42" s="569"/>
      <c r="MGB42" s="569"/>
      <c r="MGC42" s="569"/>
      <c r="MGD42" s="569"/>
      <c r="MGE42" s="569"/>
      <c r="MGF42" s="569"/>
      <c r="MGG42" s="569"/>
      <c r="MGH42" s="569"/>
      <c r="MGI42" s="569"/>
      <c r="MGJ42" s="569"/>
      <c r="MGK42" s="569"/>
      <c r="MGL42" s="569"/>
      <c r="MGM42" s="569"/>
      <c r="MGN42" s="569"/>
      <c r="MGO42" s="569"/>
      <c r="MGP42" s="569"/>
      <c r="MGQ42" s="569"/>
      <c r="MGR42" s="569"/>
      <c r="MGS42" s="569"/>
      <c r="MGT42" s="569"/>
      <c r="MGU42" s="569"/>
      <c r="MGV42" s="569"/>
      <c r="MGW42" s="569"/>
      <c r="MGX42" s="569"/>
      <c r="MGY42" s="569"/>
      <c r="MGZ42" s="569"/>
      <c r="MHA42" s="569"/>
      <c r="MHB42" s="569"/>
      <c r="MHC42" s="569"/>
      <c r="MHD42" s="569"/>
      <c r="MHE42" s="569"/>
      <c r="MHF42" s="569"/>
      <c r="MHG42" s="569"/>
      <c r="MHH42" s="569"/>
      <c r="MHI42" s="569"/>
      <c r="MHJ42" s="569"/>
      <c r="MHK42" s="569"/>
      <c r="MHL42" s="569"/>
      <c r="MHM42" s="569"/>
      <c r="MHN42" s="569"/>
      <c r="MHO42" s="569"/>
      <c r="MHP42" s="569"/>
      <c r="MHQ42" s="569"/>
      <c r="MHR42" s="569"/>
      <c r="MHS42" s="569"/>
      <c r="MHT42" s="569"/>
      <c r="MHU42" s="569"/>
      <c r="MHV42" s="569"/>
      <c r="MHW42" s="569"/>
      <c r="MHX42" s="569"/>
      <c r="MHY42" s="569"/>
      <c r="MHZ42" s="569"/>
      <c r="MIA42" s="569"/>
      <c r="MIB42" s="569"/>
      <c r="MIC42" s="569"/>
      <c r="MID42" s="569"/>
      <c r="MIE42" s="569"/>
      <c r="MIF42" s="569"/>
      <c r="MIG42" s="569"/>
      <c r="MIH42" s="569"/>
      <c r="MII42" s="569"/>
      <c r="MIJ42" s="569"/>
      <c r="MIK42" s="569"/>
      <c r="MIL42" s="569"/>
      <c r="MIM42" s="569"/>
      <c r="MIN42" s="569"/>
      <c r="MIO42" s="569"/>
      <c r="MIP42" s="569"/>
      <c r="MIQ42" s="569"/>
      <c r="MIR42" s="569"/>
      <c r="MIS42" s="569"/>
      <c r="MIT42" s="569"/>
      <c r="MIU42" s="569"/>
      <c r="MIV42" s="569"/>
      <c r="MIW42" s="569"/>
      <c r="MIX42" s="569"/>
      <c r="MIY42" s="569"/>
      <c r="MIZ42" s="569"/>
      <c r="MJA42" s="569"/>
      <c r="MJB42" s="569"/>
      <c r="MJC42" s="569"/>
      <c r="MJD42" s="569"/>
      <c r="MJE42" s="569"/>
      <c r="MJF42" s="569"/>
      <c r="MJG42" s="569"/>
      <c r="MJH42" s="569"/>
      <c r="MJI42" s="569"/>
      <c r="MJJ42" s="569"/>
      <c r="MJK42" s="569"/>
      <c r="MJL42" s="569"/>
      <c r="MJM42" s="569"/>
      <c r="MJN42" s="569"/>
      <c r="MJO42" s="569"/>
      <c r="MJP42" s="569"/>
      <c r="MJQ42" s="569"/>
      <c r="MJR42" s="569"/>
      <c r="MJS42" s="569"/>
      <c r="MJT42" s="569"/>
      <c r="MJU42" s="569"/>
      <c r="MJV42" s="569"/>
      <c r="MJW42" s="569"/>
      <c r="MJX42" s="569"/>
      <c r="MJY42" s="569"/>
      <c r="MJZ42" s="569"/>
      <c r="MKA42" s="569"/>
      <c r="MKB42" s="569"/>
      <c r="MKC42" s="569"/>
      <c r="MKD42" s="569"/>
      <c r="MKE42" s="569"/>
      <c r="MKF42" s="569"/>
      <c r="MKG42" s="569"/>
      <c r="MKH42" s="569"/>
      <c r="MKI42" s="569"/>
      <c r="MKJ42" s="569"/>
      <c r="MKK42" s="569"/>
      <c r="MKL42" s="569"/>
      <c r="MKM42" s="569"/>
      <c r="MKN42" s="569"/>
      <c r="MKO42" s="569"/>
      <c r="MKP42" s="569"/>
      <c r="MKQ42" s="569"/>
      <c r="MKR42" s="569"/>
      <c r="MKS42" s="569"/>
      <c r="MKT42" s="569"/>
      <c r="MKU42" s="569"/>
      <c r="MKV42" s="569"/>
      <c r="MKW42" s="569"/>
      <c r="MKX42" s="569"/>
      <c r="MKY42" s="569"/>
      <c r="MKZ42" s="569"/>
      <c r="MLA42" s="569"/>
      <c r="MLB42" s="569"/>
      <c r="MLC42" s="569"/>
      <c r="MLD42" s="569"/>
      <c r="MLE42" s="569"/>
      <c r="MLF42" s="569"/>
      <c r="MLG42" s="569"/>
      <c r="MLH42" s="569"/>
      <c r="MLI42" s="569"/>
      <c r="MLJ42" s="569"/>
      <c r="MLK42" s="569"/>
      <c r="MLL42" s="569"/>
      <c r="MLM42" s="569"/>
      <c r="MLN42" s="569"/>
      <c r="MLO42" s="569"/>
      <c r="MLP42" s="569"/>
      <c r="MLQ42" s="569"/>
      <c r="MLR42" s="569"/>
      <c r="MLS42" s="569"/>
      <c r="MLT42" s="569"/>
      <c r="MLU42" s="569"/>
      <c r="MLV42" s="569"/>
      <c r="MLW42" s="569"/>
      <c r="MLX42" s="569"/>
      <c r="MLY42" s="569"/>
      <c r="MLZ42" s="569"/>
      <c r="MMA42" s="569"/>
      <c r="MMB42" s="569"/>
      <c r="MMC42" s="569"/>
      <c r="MMD42" s="569"/>
      <c r="MME42" s="569"/>
      <c r="MMF42" s="569"/>
      <c r="MMG42" s="569"/>
      <c r="MMH42" s="569"/>
      <c r="MMI42" s="569"/>
      <c r="MMJ42" s="569"/>
      <c r="MMK42" s="569"/>
      <c r="MML42" s="569"/>
      <c r="MMM42" s="569"/>
      <c r="MMN42" s="569"/>
      <c r="MMO42" s="569"/>
      <c r="MMP42" s="569"/>
      <c r="MMQ42" s="569"/>
      <c r="MMR42" s="569"/>
      <c r="MMS42" s="569"/>
      <c r="MMT42" s="569"/>
      <c r="MMU42" s="569"/>
      <c r="MMV42" s="569"/>
      <c r="MMW42" s="569"/>
      <c r="MMX42" s="569"/>
      <c r="MMY42" s="569"/>
      <c r="MMZ42" s="569"/>
      <c r="MNA42" s="569"/>
      <c r="MNB42" s="569"/>
      <c r="MNC42" s="569"/>
      <c r="MND42" s="569"/>
      <c r="MNE42" s="569"/>
      <c r="MNF42" s="569"/>
      <c r="MNG42" s="569"/>
      <c r="MNH42" s="569"/>
      <c r="MNI42" s="569"/>
      <c r="MNJ42" s="569"/>
      <c r="MNK42" s="569"/>
      <c r="MNL42" s="569"/>
      <c r="MNM42" s="569"/>
      <c r="MNN42" s="569"/>
      <c r="MNO42" s="569"/>
      <c r="MNP42" s="569"/>
      <c r="MNQ42" s="569"/>
      <c r="MNR42" s="569"/>
      <c r="MNS42" s="569"/>
      <c r="MNT42" s="569"/>
      <c r="MNU42" s="569"/>
      <c r="MNV42" s="569"/>
      <c r="MNW42" s="569"/>
      <c r="MNX42" s="569"/>
      <c r="MNY42" s="569"/>
      <c r="MNZ42" s="569"/>
      <c r="MOA42" s="569"/>
      <c r="MOB42" s="569"/>
      <c r="MOC42" s="569"/>
      <c r="MOD42" s="569"/>
      <c r="MOE42" s="569"/>
      <c r="MOF42" s="569"/>
      <c r="MOG42" s="569"/>
      <c r="MOH42" s="569"/>
      <c r="MOI42" s="569"/>
      <c r="MOJ42" s="569"/>
      <c r="MOK42" s="569"/>
      <c r="MOL42" s="569"/>
      <c r="MOM42" s="569"/>
      <c r="MON42" s="569"/>
      <c r="MOO42" s="569"/>
      <c r="MOP42" s="569"/>
      <c r="MOQ42" s="569"/>
      <c r="MOR42" s="569"/>
      <c r="MOS42" s="569"/>
      <c r="MOT42" s="569"/>
      <c r="MOU42" s="569"/>
      <c r="MOV42" s="569"/>
      <c r="MOW42" s="569"/>
      <c r="MOX42" s="569"/>
      <c r="MOY42" s="569"/>
      <c r="MOZ42" s="569"/>
      <c r="MPA42" s="569"/>
      <c r="MPB42" s="569"/>
      <c r="MPC42" s="569"/>
      <c r="MPD42" s="569"/>
      <c r="MPE42" s="569"/>
      <c r="MPF42" s="569"/>
      <c r="MPG42" s="569"/>
      <c r="MPH42" s="569"/>
      <c r="MPI42" s="569"/>
      <c r="MPJ42" s="569"/>
      <c r="MPK42" s="569"/>
      <c r="MPL42" s="569"/>
      <c r="MPM42" s="569"/>
      <c r="MPN42" s="569"/>
      <c r="MPO42" s="569"/>
      <c r="MPP42" s="569"/>
      <c r="MPQ42" s="569"/>
      <c r="MPR42" s="569"/>
      <c r="MPS42" s="569"/>
      <c r="MPT42" s="569"/>
      <c r="MPU42" s="569"/>
      <c r="MPV42" s="569"/>
      <c r="MPW42" s="569"/>
      <c r="MPX42" s="569"/>
      <c r="MPY42" s="569"/>
      <c r="MPZ42" s="569"/>
      <c r="MQA42" s="569"/>
      <c r="MQB42" s="569"/>
      <c r="MQC42" s="569"/>
      <c r="MQD42" s="569"/>
      <c r="MQE42" s="569"/>
      <c r="MQF42" s="569"/>
      <c r="MQG42" s="569"/>
      <c r="MQH42" s="569"/>
      <c r="MQI42" s="569"/>
      <c r="MQJ42" s="569"/>
      <c r="MQK42" s="569"/>
      <c r="MQL42" s="569"/>
      <c r="MQM42" s="569"/>
      <c r="MQN42" s="569"/>
      <c r="MQO42" s="569"/>
      <c r="MQP42" s="569"/>
      <c r="MQQ42" s="569"/>
      <c r="MQR42" s="569"/>
      <c r="MQS42" s="569"/>
      <c r="MQT42" s="569"/>
      <c r="MQU42" s="569"/>
      <c r="MQV42" s="569"/>
      <c r="MQW42" s="569"/>
      <c r="MQX42" s="569"/>
      <c r="MQY42" s="569"/>
      <c r="MQZ42" s="569"/>
      <c r="MRA42" s="569"/>
      <c r="MRB42" s="569"/>
      <c r="MRC42" s="569"/>
      <c r="MRD42" s="569"/>
      <c r="MRE42" s="569"/>
      <c r="MRF42" s="569"/>
      <c r="MRG42" s="569"/>
      <c r="MRH42" s="569"/>
      <c r="MRI42" s="569"/>
      <c r="MRJ42" s="569"/>
      <c r="MRK42" s="569"/>
      <c r="MRL42" s="569"/>
      <c r="MRM42" s="569"/>
      <c r="MRN42" s="569"/>
      <c r="MRO42" s="569"/>
      <c r="MRP42" s="569"/>
      <c r="MRQ42" s="569"/>
      <c r="MRR42" s="569"/>
      <c r="MRS42" s="569"/>
      <c r="MRT42" s="569"/>
      <c r="MRU42" s="569"/>
      <c r="MRV42" s="569"/>
      <c r="MRW42" s="569"/>
      <c r="MRX42" s="569"/>
      <c r="MRY42" s="569"/>
      <c r="MRZ42" s="569"/>
      <c r="MSA42" s="569"/>
      <c r="MSB42" s="569"/>
      <c r="MSC42" s="569"/>
      <c r="MSD42" s="569"/>
      <c r="MSE42" s="569"/>
      <c r="MSF42" s="569"/>
      <c r="MSG42" s="569"/>
      <c r="MSH42" s="569"/>
      <c r="MSI42" s="569"/>
      <c r="MSJ42" s="569"/>
      <c r="MSK42" s="569"/>
      <c r="MSL42" s="569"/>
      <c r="MSM42" s="569"/>
      <c r="MSN42" s="569"/>
      <c r="MSO42" s="569"/>
      <c r="MSP42" s="569"/>
      <c r="MSQ42" s="569"/>
      <c r="MSR42" s="569"/>
      <c r="MSS42" s="569"/>
      <c r="MST42" s="569"/>
      <c r="MSU42" s="569"/>
      <c r="MSV42" s="569"/>
      <c r="MSW42" s="569"/>
      <c r="MSX42" s="569"/>
      <c r="MSY42" s="569"/>
      <c r="MSZ42" s="569"/>
      <c r="MTA42" s="569"/>
      <c r="MTB42" s="569"/>
      <c r="MTC42" s="569"/>
      <c r="MTD42" s="569"/>
      <c r="MTE42" s="569"/>
      <c r="MTF42" s="569"/>
      <c r="MTG42" s="569"/>
      <c r="MTH42" s="569"/>
      <c r="MTI42" s="569"/>
      <c r="MTJ42" s="569"/>
      <c r="MTK42" s="569"/>
      <c r="MTL42" s="569"/>
      <c r="MTM42" s="569"/>
      <c r="MTN42" s="569"/>
      <c r="MTO42" s="569"/>
      <c r="MTP42" s="569"/>
      <c r="MTQ42" s="569"/>
      <c r="MTR42" s="569"/>
      <c r="MTS42" s="569"/>
      <c r="MTT42" s="569"/>
      <c r="MTU42" s="569"/>
      <c r="MTV42" s="569"/>
      <c r="MTW42" s="569"/>
      <c r="MTX42" s="569"/>
      <c r="MTY42" s="569"/>
      <c r="MTZ42" s="569"/>
      <c r="MUA42" s="569"/>
      <c r="MUB42" s="569"/>
      <c r="MUC42" s="569"/>
      <c r="MUD42" s="569"/>
      <c r="MUE42" s="569"/>
      <c r="MUF42" s="569"/>
      <c r="MUG42" s="569"/>
      <c r="MUH42" s="569"/>
      <c r="MUI42" s="569"/>
      <c r="MUJ42" s="569"/>
      <c r="MUK42" s="569"/>
      <c r="MUL42" s="569"/>
      <c r="MUM42" s="569"/>
      <c r="MUN42" s="569"/>
      <c r="MUO42" s="569"/>
      <c r="MUP42" s="569"/>
      <c r="MUQ42" s="569"/>
      <c r="MUR42" s="569"/>
      <c r="MUS42" s="569"/>
      <c r="MUT42" s="569"/>
      <c r="MUU42" s="569"/>
      <c r="MUV42" s="569"/>
      <c r="MUW42" s="569"/>
      <c r="MUX42" s="569"/>
      <c r="MUY42" s="569"/>
      <c r="MUZ42" s="569"/>
      <c r="MVA42" s="569"/>
      <c r="MVB42" s="569"/>
      <c r="MVC42" s="569"/>
      <c r="MVD42" s="569"/>
      <c r="MVE42" s="569"/>
      <c r="MVF42" s="569"/>
      <c r="MVG42" s="569"/>
      <c r="MVH42" s="569"/>
      <c r="MVI42" s="569"/>
      <c r="MVJ42" s="569"/>
      <c r="MVK42" s="569"/>
      <c r="MVL42" s="569"/>
      <c r="MVM42" s="569"/>
      <c r="MVN42" s="569"/>
      <c r="MVO42" s="569"/>
      <c r="MVP42" s="569"/>
      <c r="MVQ42" s="569"/>
      <c r="MVR42" s="569"/>
      <c r="MVS42" s="569"/>
      <c r="MVT42" s="569"/>
      <c r="MVU42" s="569"/>
      <c r="MVV42" s="569"/>
      <c r="MVW42" s="569"/>
      <c r="MVX42" s="569"/>
      <c r="MVY42" s="569"/>
      <c r="MVZ42" s="569"/>
      <c r="MWA42" s="569"/>
      <c r="MWB42" s="569"/>
      <c r="MWC42" s="569"/>
      <c r="MWD42" s="569"/>
      <c r="MWE42" s="569"/>
      <c r="MWF42" s="569"/>
      <c r="MWG42" s="569"/>
      <c r="MWH42" s="569"/>
      <c r="MWI42" s="569"/>
      <c r="MWJ42" s="569"/>
      <c r="MWK42" s="569"/>
      <c r="MWL42" s="569"/>
      <c r="MWM42" s="569"/>
      <c r="MWN42" s="569"/>
      <c r="MWO42" s="569"/>
      <c r="MWP42" s="569"/>
      <c r="MWQ42" s="569"/>
      <c r="MWR42" s="569"/>
      <c r="MWS42" s="569"/>
      <c r="MWT42" s="569"/>
      <c r="MWU42" s="569"/>
      <c r="MWV42" s="569"/>
      <c r="MWW42" s="569"/>
      <c r="MWX42" s="569"/>
      <c r="MWY42" s="569"/>
      <c r="MWZ42" s="569"/>
      <c r="MXA42" s="569"/>
      <c r="MXB42" s="569"/>
      <c r="MXC42" s="569"/>
      <c r="MXD42" s="569"/>
      <c r="MXE42" s="569"/>
      <c r="MXF42" s="569"/>
      <c r="MXG42" s="569"/>
      <c r="MXH42" s="569"/>
      <c r="MXI42" s="569"/>
      <c r="MXJ42" s="569"/>
      <c r="MXK42" s="569"/>
      <c r="MXL42" s="569"/>
      <c r="MXM42" s="569"/>
      <c r="MXN42" s="569"/>
      <c r="MXO42" s="569"/>
      <c r="MXP42" s="569"/>
      <c r="MXQ42" s="569"/>
      <c r="MXR42" s="569"/>
      <c r="MXS42" s="569"/>
      <c r="MXT42" s="569"/>
      <c r="MXU42" s="569"/>
      <c r="MXV42" s="569"/>
      <c r="MXW42" s="569"/>
      <c r="MXX42" s="569"/>
      <c r="MXY42" s="569"/>
      <c r="MXZ42" s="569"/>
      <c r="MYA42" s="569"/>
      <c r="MYB42" s="569"/>
      <c r="MYC42" s="569"/>
      <c r="MYD42" s="569"/>
      <c r="MYE42" s="569"/>
      <c r="MYF42" s="569"/>
      <c r="MYG42" s="569"/>
      <c r="MYH42" s="569"/>
      <c r="MYI42" s="569"/>
      <c r="MYJ42" s="569"/>
      <c r="MYK42" s="569"/>
      <c r="MYL42" s="569"/>
      <c r="MYM42" s="569"/>
      <c r="MYN42" s="569"/>
      <c r="MYO42" s="569"/>
      <c r="MYP42" s="569"/>
      <c r="MYQ42" s="569"/>
      <c r="MYR42" s="569"/>
      <c r="MYS42" s="569"/>
      <c r="MYT42" s="569"/>
      <c r="MYU42" s="569"/>
      <c r="MYV42" s="569"/>
      <c r="MYW42" s="569"/>
      <c r="MYX42" s="569"/>
      <c r="MYY42" s="569"/>
      <c r="MYZ42" s="569"/>
      <c r="MZA42" s="569"/>
      <c r="MZB42" s="569"/>
      <c r="MZC42" s="569"/>
      <c r="MZD42" s="569"/>
      <c r="MZE42" s="569"/>
      <c r="MZF42" s="569"/>
      <c r="MZG42" s="569"/>
      <c r="MZH42" s="569"/>
      <c r="MZI42" s="569"/>
      <c r="MZJ42" s="569"/>
      <c r="MZK42" s="569"/>
      <c r="MZL42" s="569"/>
      <c r="MZM42" s="569"/>
      <c r="MZN42" s="569"/>
      <c r="MZO42" s="569"/>
      <c r="MZP42" s="569"/>
      <c r="MZQ42" s="569"/>
      <c r="MZR42" s="569"/>
      <c r="MZS42" s="569"/>
      <c r="MZT42" s="569"/>
      <c r="MZU42" s="569"/>
      <c r="MZV42" s="569"/>
      <c r="MZW42" s="569"/>
      <c r="MZX42" s="569"/>
      <c r="MZY42" s="569"/>
      <c r="MZZ42" s="569"/>
      <c r="NAA42" s="569"/>
      <c r="NAB42" s="569"/>
      <c r="NAC42" s="569"/>
      <c r="NAD42" s="569"/>
      <c r="NAE42" s="569"/>
      <c r="NAF42" s="569"/>
      <c r="NAG42" s="569"/>
      <c r="NAH42" s="569"/>
      <c r="NAI42" s="569"/>
      <c r="NAJ42" s="569"/>
      <c r="NAK42" s="569"/>
      <c r="NAL42" s="569"/>
      <c r="NAM42" s="569"/>
      <c r="NAN42" s="569"/>
      <c r="NAO42" s="569"/>
      <c r="NAP42" s="569"/>
      <c r="NAQ42" s="569"/>
      <c r="NAR42" s="569"/>
      <c r="NAS42" s="569"/>
      <c r="NAT42" s="569"/>
      <c r="NAU42" s="569"/>
      <c r="NAV42" s="569"/>
      <c r="NAW42" s="569"/>
      <c r="NAX42" s="569"/>
      <c r="NAY42" s="569"/>
      <c r="NAZ42" s="569"/>
      <c r="NBA42" s="569"/>
      <c r="NBB42" s="569"/>
      <c r="NBC42" s="569"/>
      <c r="NBD42" s="569"/>
      <c r="NBE42" s="569"/>
      <c r="NBF42" s="569"/>
      <c r="NBG42" s="569"/>
      <c r="NBH42" s="569"/>
      <c r="NBI42" s="569"/>
      <c r="NBJ42" s="569"/>
      <c r="NBK42" s="569"/>
      <c r="NBL42" s="569"/>
      <c r="NBM42" s="569"/>
      <c r="NBN42" s="569"/>
      <c r="NBO42" s="569"/>
      <c r="NBP42" s="569"/>
      <c r="NBQ42" s="569"/>
      <c r="NBR42" s="569"/>
      <c r="NBS42" s="569"/>
      <c r="NBT42" s="569"/>
      <c r="NBU42" s="569"/>
      <c r="NBV42" s="569"/>
      <c r="NBW42" s="569"/>
      <c r="NBX42" s="569"/>
      <c r="NBY42" s="569"/>
      <c r="NBZ42" s="569"/>
      <c r="NCA42" s="569"/>
      <c r="NCB42" s="569"/>
      <c r="NCC42" s="569"/>
      <c r="NCD42" s="569"/>
      <c r="NCE42" s="569"/>
      <c r="NCF42" s="569"/>
      <c r="NCG42" s="569"/>
      <c r="NCH42" s="569"/>
      <c r="NCI42" s="569"/>
      <c r="NCJ42" s="569"/>
      <c r="NCK42" s="569"/>
      <c r="NCL42" s="569"/>
      <c r="NCM42" s="569"/>
      <c r="NCN42" s="569"/>
      <c r="NCO42" s="569"/>
      <c r="NCP42" s="569"/>
      <c r="NCQ42" s="569"/>
      <c r="NCR42" s="569"/>
      <c r="NCS42" s="569"/>
      <c r="NCT42" s="569"/>
      <c r="NCU42" s="569"/>
      <c r="NCV42" s="569"/>
      <c r="NCW42" s="569"/>
      <c r="NCX42" s="569"/>
      <c r="NCY42" s="569"/>
      <c r="NCZ42" s="569"/>
      <c r="NDA42" s="569"/>
      <c r="NDB42" s="569"/>
      <c r="NDC42" s="569"/>
      <c r="NDD42" s="569"/>
      <c r="NDE42" s="569"/>
      <c r="NDF42" s="569"/>
      <c r="NDG42" s="569"/>
      <c r="NDH42" s="569"/>
      <c r="NDI42" s="569"/>
      <c r="NDJ42" s="569"/>
      <c r="NDK42" s="569"/>
      <c r="NDL42" s="569"/>
      <c r="NDM42" s="569"/>
      <c r="NDN42" s="569"/>
      <c r="NDO42" s="569"/>
      <c r="NDP42" s="569"/>
      <c r="NDQ42" s="569"/>
      <c r="NDR42" s="569"/>
      <c r="NDS42" s="569"/>
      <c r="NDT42" s="569"/>
      <c r="NDU42" s="569"/>
      <c r="NDV42" s="569"/>
      <c r="NDW42" s="569"/>
      <c r="NDX42" s="569"/>
      <c r="NDY42" s="569"/>
      <c r="NDZ42" s="569"/>
      <c r="NEA42" s="569"/>
      <c r="NEB42" s="569"/>
      <c r="NEC42" s="569"/>
      <c r="NED42" s="569"/>
      <c r="NEE42" s="569"/>
      <c r="NEF42" s="569"/>
      <c r="NEG42" s="569"/>
      <c r="NEH42" s="569"/>
      <c r="NEI42" s="569"/>
      <c r="NEJ42" s="569"/>
      <c r="NEK42" s="569"/>
      <c r="NEL42" s="569"/>
      <c r="NEM42" s="569"/>
      <c r="NEN42" s="569"/>
      <c r="NEO42" s="569"/>
      <c r="NEP42" s="569"/>
      <c r="NEQ42" s="569"/>
      <c r="NER42" s="569"/>
      <c r="NES42" s="569"/>
      <c r="NET42" s="569"/>
      <c r="NEU42" s="569"/>
      <c r="NEV42" s="569"/>
      <c r="NEW42" s="569"/>
      <c r="NEX42" s="569"/>
      <c r="NEY42" s="569"/>
      <c r="NEZ42" s="569"/>
      <c r="NFA42" s="569"/>
      <c r="NFB42" s="569"/>
      <c r="NFC42" s="569"/>
      <c r="NFD42" s="569"/>
      <c r="NFE42" s="569"/>
      <c r="NFF42" s="569"/>
      <c r="NFG42" s="569"/>
      <c r="NFH42" s="569"/>
      <c r="NFI42" s="569"/>
      <c r="NFJ42" s="569"/>
      <c r="NFK42" s="569"/>
      <c r="NFL42" s="569"/>
      <c r="NFM42" s="569"/>
      <c r="NFN42" s="569"/>
      <c r="NFO42" s="569"/>
      <c r="NFP42" s="569"/>
      <c r="NFQ42" s="569"/>
      <c r="NFR42" s="569"/>
      <c r="NFS42" s="569"/>
      <c r="NFT42" s="569"/>
      <c r="NFU42" s="569"/>
      <c r="NFV42" s="569"/>
      <c r="NFW42" s="569"/>
      <c r="NFX42" s="569"/>
      <c r="NFY42" s="569"/>
      <c r="NFZ42" s="569"/>
      <c r="NGA42" s="569"/>
      <c r="NGB42" s="569"/>
      <c r="NGC42" s="569"/>
      <c r="NGD42" s="569"/>
      <c r="NGE42" s="569"/>
      <c r="NGF42" s="569"/>
      <c r="NGG42" s="569"/>
      <c r="NGH42" s="569"/>
      <c r="NGI42" s="569"/>
      <c r="NGJ42" s="569"/>
      <c r="NGK42" s="569"/>
      <c r="NGL42" s="569"/>
      <c r="NGM42" s="569"/>
      <c r="NGN42" s="569"/>
      <c r="NGO42" s="569"/>
      <c r="NGP42" s="569"/>
      <c r="NGQ42" s="569"/>
      <c r="NGR42" s="569"/>
      <c r="NGS42" s="569"/>
      <c r="NGT42" s="569"/>
      <c r="NGU42" s="569"/>
      <c r="NGV42" s="569"/>
      <c r="NGW42" s="569"/>
      <c r="NGX42" s="569"/>
      <c r="NGY42" s="569"/>
      <c r="NGZ42" s="569"/>
      <c r="NHA42" s="569"/>
      <c r="NHB42" s="569"/>
      <c r="NHC42" s="569"/>
      <c r="NHD42" s="569"/>
      <c r="NHE42" s="569"/>
      <c r="NHF42" s="569"/>
      <c r="NHG42" s="569"/>
      <c r="NHH42" s="569"/>
      <c r="NHI42" s="569"/>
      <c r="NHJ42" s="569"/>
      <c r="NHK42" s="569"/>
      <c r="NHL42" s="569"/>
      <c r="NHM42" s="569"/>
      <c r="NHN42" s="569"/>
      <c r="NHO42" s="569"/>
      <c r="NHP42" s="569"/>
      <c r="NHQ42" s="569"/>
      <c r="NHR42" s="569"/>
      <c r="NHS42" s="569"/>
      <c r="NHT42" s="569"/>
      <c r="NHU42" s="569"/>
      <c r="NHV42" s="569"/>
      <c r="NHW42" s="569"/>
      <c r="NHX42" s="569"/>
      <c r="NHY42" s="569"/>
      <c r="NHZ42" s="569"/>
      <c r="NIA42" s="569"/>
      <c r="NIB42" s="569"/>
      <c r="NIC42" s="569"/>
      <c r="NID42" s="569"/>
      <c r="NIE42" s="569"/>
      <c r="NIF42" s="569"/>
      <c r="NIG42" s="569"/>
      <c r="NIH42" s="569"/>
      <c r="NII42" s="569"/>
      <c r="NIJ42" s="569"/>
      <c r="NIK42" s="569"/>
      <c r="NIL42" s="569"/>
      <c r="NIM42" s="569"/>
      <c r="NIN42" s="569"/>
      <c r="NIO42" s="569"/>
      <c r="NIP42" s="569"/>
      <c r="NIQ42" s="569"/>
      <c r="NIR42" s="569"/>
      <c r="NIS42" s="569"/>
      <c r="NIT42" s="569"/>
      <c r="NIU42" s="569"/>
      <c r="NIV42" s="569"/>
      <c r="NIW42" s="569"/>
      <c r="NIX42" s="569"/>
      <c r="NIY42" s="569"/>
      <c r="NIZ42" s="569"/>
      <c r="NJA42" s="569"/>
      <c r="NJB42" s="569"/>
      <c r="NJC42" s="569"/>
      <c r="NJD42" s="569"/>
      <c r="NJE42" s="569"/>
      <c r="NJF42" s="569"/>
      <c r="NJG42" s="569"/>
      <c r="NJH42" s="569"/>
      <c r="NJI42" s="569"/>
      <c r="NJJ42" s="569"/>
      <c r="NJK42" s="569"/>
      <c r="NJL42" s="569"/>
      <c r="NJM42" s="569"/>
      <c r="NJN42" s="569"/>
      <c r="NJO42" s="569"/>
      <c r="NJP42" s="569"/>
      <c r="NJQ42" s="569"/>
      <c r="NJR42" s="569"/>
      <c r="NJS42" s="569"/>
      <c r="NJT42" s="569"/>
      <c r="NJU42" s="569"/>
      <c r="NJV42" s="569"/>
      <c r="NJW42" s="569"/>
      <c r="NJX42" s="569"/>
      <c r="NJY42" s="569"/>
      <c r="NJZ42" s="569"/>
      <c r="NKA42" s="569"/>
      <c r="NKB42" s="569"/>
      <c r="NKC42" s="569"/>
      <c r="NKD42" s="569"/>
      <c r="NKE42" s="569"/>
      <c r="NKF42" s="569"/>
      <c r="NKG42" s="569"/>
      <c r="NKH42" s="569"/>
      <c r="NKI42" s="569"/>
      <c r="NKJ42" s="569"/>
      <c r="NKK42" s="569"/>
      <c r="NKL42" s="569"/>
      <c r="NKM42" s="569"/>
      <c r="NKN42" s="569"/>
      <c r="NKO42" s="569"/>
      <c r="NKP42" s="569"/>
      <c r="NKQ42" s="569"/>
      <c r="NKR42" s="569"/>
      <c r="NKS42" s="569"/>
      <c r="NKT42" s="569"/>
      <c r="NKU42" s="569"/>
      <c r="NKV42" s="569"/>
      <c r="NKW42" s="569"/>
      <c r="NKX42" s="569"/>
      <c r="NKY42" s="569"/>
      <c r="NKZ42" s="569"/>
      <c r="NLA42" s="569"/>
      <c r="NLB42" s="569"/>
      <c r="NLC42" s="569"/>
      <c r="NLD42" s="569"/>
      <c r="NLE42" s="569"/>
      <c r="NLF42" s="569"/>
      <c r="NLG42" s="569"/>
      <c r="NLH42" s="569"/>
      <c r="NLI42" s="569"/>
      <c r="NLJ42" s="569"/>
      <c r="NLK42" s="569"/>
      <c r="NLL42" s="569"/>
      <c r="NLM42" s="569"/>
      <c r="NLN42" s="569"/>
      <c r="NLO42" s="569"/>
      <c r="NLP42" s="569"/>
      <c r="NLQ42" s="569"/>
      <c r="NLR42" s="569"/>
      <c r="NLS42" s="569"/>
      <c r="NLT42" s="569"/>
      <c r="NLU42" s="569"/>
      <c r="NLV42" s="569"/>
      <c r="NLW42" s="569"/>
      <c r="NLX42" s="569"/>
      <c r="NLY42" s="569"/>
      <c r="NLZ42" s="569"/>
      <c r="NMA42" s="569"/>
      <c r="NMB42" s="569"/>
      <c r="NMC42" s="569"/>
      <c r="NMD42" s="569"/>
      <c r="NME42" s="569"/>
      <c r="NMF42" s="569"/>
      <c r="NMG42" s="569"/>
      <c r="NMH42" s="569"/>
      <c r="NMI42" s="569"/>
      <c r="NMJ42" s="569"/>
      <c r="NMK42" s="569"/>
      <c r="NML42" s="569"/>
      <c r="NMM42" s="569"/>
      <c r="NMN42" s="569"/>
      <c r="NMO42" s="569"/>
      <c r="NMP42" s="569"/>
      <c r="NMQ42" s="569"/>
      <c r="NMR42" s="569"/>
      <c r="NMS42" s="569"/>
      <c r="NMT42" s="569"/>
      <c r="NMU42" s="569"/>
      <c r="NMV42" s="569"/>
      <c r="NMW42" s="569"/>
      <c r="NMX42" s="569"/>
      <c r="NMY42" s="569"/>
      <c r="NMZ42" s="569"/>
      <c r="NNA42" s="569"/>
      <c r="NNB42" s="569"/>
      <c r="NNC42" s="569"/>
      <c r="NND42" s="569"/>
      <c r="NNE42" s="569"/>
      <c r="NNF42" s="569"/>
      <c r="NNG42" s="569"/>
      <c r="NNH42" s="569"/>
      <c r="NNI42" s="569"/>
      <c r="NNJ42" s="569"/>
      <c r="NNK42" s="569"/>
      <c r="NNL42" s="569"/>
      <c r="NNM42" s="569"/>
      <c r="NNN42" s="569"/>
      <c r="NNO42" s="569"/>
      <c r="NNP42" s="569"/>
      <c r="NNQ42" s="569"/>
      <c r="NNR42" s="569"/>
      <c r="NNS42" s="569"/>
      <c r="NNT42" s="569"/>
      <c r="NNU42" s="569"/>
      <c r="NNV42" s="569"/>
      <c r="NNW42" s="569"/>
      <c r="NNX42" s="569"/>
      <c r="NNY42" s="569"/>
      <c r="NNZ42" s="569"/>
      <c r="NOA42" s="569"/>
      <c r="NOB42" s="569"/>
      <c r="NOC42" s="569"/>
      <c r="NOD42" s="569"/>
      <c r="NOE42" s="569"/>
      <c r="NOF42" s="569"/>
      <c r="NOG42" s="569"/>
      <c r="NOH42" s="569"/>
      <c r="NOI42" s="569"/>
      <c r="NOJ42" s="569"/>
      <c r="NOK42" s="569"/>
      <c r="NOL42" s="569"/>
      <c r="NOM42" s="569"/>
      <c r="NON42" s="569"/>
      <c r="NOO42" s="569"/>
      <c r="NOP42" s="569"/>
      <c r="NOQ42" s="569"/>
      <c r="NOR42" s="569"/>
      <c r="NOS42" s="569"/>
      <c r="NOT42" s="569"/>
      <c r="NOU42" s="569"/>
      <c r="NOV42" s="569"/>
      <c r="NOW42" s="569"/>
      <c r="NOX42" s="569"/>
      <c r="NOY42" s="569"/>
      <c r="NOZ42" s="569"/>
      <c r="NPA42" s="569"/>
      <c r="NPB42" s="569"/>
      <c r="NPC42" s="569"/>
      <c r="NPD42" s="569"/>
      <c r="NPE42" s="569"/>
      <c r="NPF42" s="569"/>
      <c r="NPG42" s="569"/>
      <c r="NPH42" s="569"/>
      <c r="NPI42" s="569"/>
      <c r="NPJ42" s="569"/>
      <c r="NPK42" s="569"/>
      <c r="NPL42" s="569"/>
      <c r="NPM42" s="569"/>
      <c r="NPN42" s="569"/>
      <c r="NPO42" s="569"/>
      <c r="NPP42" s="569"/>
      <c r="NPQ42" s="569"/>
      <c r="NPR42" s="569"/>
      <c r="NPS42" s="569"/>
      <c r="NPT42" s="569"/>
      <c r="NPU42" s="569"/>
      <c r="NPV42" s="569"/>
      <c r="NPW42" s="569"/>
      <c r="NPX42" s="569"/>
      <c r="NPY42" s="569"/>
      <c r="NPZ42" s="569"/>
      <c r="NQA42" s="569"/>
      <c r="NQB42" s="569"/>
      <c r="NQC42" s="569"/>
      <c r="NQD42" s="569"/>
      <c r="NQE42" s="569"/>
      <c r="NQF42" s="569"/>
      <c r="NQG42" s="569"/>
      <c r="NQH42" s="569"/>
      <c r="NQI42" s="569"/>
      <c r="NQJ42" s="569"/>
      <c r="NQK42" s="569"/>
      <c r="NQL42" s="569"/>
      <c r="NQM42" s="569"/>
      <c r="NQN42" s="569"/>
      <c r="NQO42" s="569"/>
      <c r="NQP42" s="569"/>
      <c r="NQQ42" s="569"/>
      <c r="NQR42" s="569"/>
      <c r="NQS42" s="569"/>
      <c r="NQT42" s="569"/>
      <c r="NQU42" s="569"/>
      <c r="NQV42" s="569"/>
      <c r="NQW42" s="569"/>
      <c r="NQX42" s="569"/>
      <c r="NQY42" s="569"/>
      <c r="NQZ42" s="569"/>
      <c r="NRA42" s="569"/>
      <c r="NRB42" s="569"/>
      <c r="NRC42" s="569"/>
      <c r="NRD42" s="569"/>
      <c r="NRE42" s="569"/>
      <c r="NRF42" s="569"/>
      <c r="NRG42" s="569"/>
      <c r="NRH42" s="569"/>
      <c r="NRI42" s="569"/>
      <c r="NRJ42" s="569"/>
      <c r="NRK42" s="569"/>
      <c r="NRL42" s="569"/>
      <c r="NRM42" s="569"/>
      <c r="NRN42" s="569"/>
      <c r="NRO42" s="569"/>
      <c r="NRP42" s="569"/>
      <c r="NRQ42" s="569"/>
      <c r="NRR42" s="569"/>
      <c r="NRS42" s="569"/>
      <c r="NRT42" s="569"/>
      <c r="NRU42" s="569"/>
      <c r="NRV42" s="569"/>
      <c r="NRW42" s="569"/>
      <c r="NRX42" s="569"/>
      <c r="NRY42" s="569"/>
      <c r="NRZ42" s="569"/>
      <c r="NSA42" s="569"/>
      <c r="NSB42" s="569"/>
      <c r="NSC42" s="569"/>
      <c r="NSD42" s="569"/>
      <c r="NSE42" s="569"/>
      <c r="NSF42" s="569"/>
      <c r="NSG42" s="569"/>
      <c r="NSH42" s="569"/>
      <c r="NSI42" s="569"/>
      <c r="NSJ42" s="569"/>
      <c r="NSK42" s="569"/>
      <c r="NSL42" s="569"/>
      <c r="NSM42" s="569"/>
      <c r="NSN42" s="569"/>
      <c r="NSO42" s="569"/>
      <c r="NSP42" s="569"/>
      <c r="NSQ42" s="569"/>
      <c r="NSR42" s="569"/>
      <c r="NSS42" s="569"/>
      <c r="NST42" s="569"/>
      <c r="NSU42" s="569"/>
      <c r="NSV42" s="569"/>
      <c r="NSW42" s="569"/>
      <c r="NSX42" s="569"/>
      <c r="NSY42" s="569"/>
      <c r="NSZ42" s="569"/>
      <c r="NTA42" s="569"/>
      <c r="NTB42" s="569"/>
      <c r="NTC42" s="569"/>
      <c r="NTD42" s="569"/>
      <c r="NTE42" s="569"/>
      <c r="NTF42" s="569"/>
      <c r="NTG42" s="569"/>
      <c r="NTH42" s="569"/>
      <c r="NTI42" s="569"/>
      <c r="NTJ42" s="569"/>
      <c r="NTK42" s="569"/>
      <c r="NTL42" s="569"/>
      <c r="NTM42" s="569"/>
      <c r="NTN42" s="569"/>
      <c r="NTO42" s="569"/>
      <c r="NTP42" s="569"/>
      <c r="NTQ42" s="569"/>
      <c r="NTR42" s="569"/>
      <c r="NTS42" s="569"/>
      <c r="NTT42" s="569"/>
      <c r="NTU42" s="569"/>
      <c r="NTV42" s="569"/>
      <c r="NTW42" s="569"/>
      <c r="NTX42" s="569"/>
      <c r="NTY42" s="569"/>
      <c r="NTZ42" s="569"/>
      <c r="NUA42" s="569"/>
      <c r="NUB42" s="569"/>
      <c r="NUC42" s="569"/>
      <c r="NUD42" s="569"/>
      <c r="NUE42" s="569"/>
      <c r="NUF42" s="569"/>
      <c r="NUG42" s="569"/>
      <c r="NUH42" s="569"/>
      <c r="NUI42" s="569"/>
      <c r="NUJ42" s="569"/>
      <c r="NUK42" s="569"/>
      <c r="NUL42" s="569"/>
      <c r="NUM42" s="569"/>
      <c r="NUN42" s="569"/>
      <c r="NUO42" s="569"/>
      <c r="NUP42" s="569"/>
      <c r="NUQ42" s="569"/>
      <c r="NUR42" s="569"/>
      <c r="NUS42" s="569"/>
      <c r="NUT42" s="569"/>
      <c r="NUU42" s="569"/>
      <c r="NUV42" s="569"/>
      <c r="NUW42" s="569"/>
      <c r="NUX42" s="569"/>
      <c r="NUY42" s="569"/>
      <c r="NUZ42" s="569"/>
      <c r="NVA42" s="569"/>
      <c r="NVB42" s="569"/>
      <c r="NVC42" s="569"/>
      <c r="NVD42" s="569"/>
      <c r="NVE42" s="569"/>
      <c r="NVF42" s="569"/>
      <c r="NVG42" s="569"/>
      <c r="NVH42" s="569"/>
      <c r="NVI42" s="569"/>
      <c r="NVJ42" s="569"/>
      <c r="NVK42" s="569"/>
      <c r="NVL42" s="569"/>
      <c r="NVM42" s="569"/>
      <c r="NVN42" s="569"/>
      <c r="NVO42" s="569"/>
      <c r="NVP42" s="569"/>
      <c r="NVQ42" s="569"/>
      <c r="NVR42" s="569"/>
      <c r="NVS42" s="569"/>
      <c r="NVT42" s="569"/>
      <c r="NVU42" s="569"/>
      <c r="NVV42" s="569"/>
      <c r="NVW42" s="569"/>
      <c r="NVX42" s="569"/>
      <c r="NVY42" s="569"/>
      <c r="NVZ42" s="569"/>
      <c r="NWA42" s="569"/>
      <c r="NWB42" s="569"/>
      <c r="NWC42" s="569"/>
      <c r="NWD42" s="569"/>
      <c r="NWE42" s="569"/>
      <c r="NWF42" s="569"/>
      <c r="NWG42" s="569"/>
      <c r="NWH42" s="569"/>
      <c r="NWI42" s="569"/>
      <c r="NWJ42" s="569"/>
      <c r="NWK42" s="569"/>
      <c r="NWL42" s="569"/>
      <c r="NWM42" s="569"/>
      <c r="NWN42" s="569"/>
      <c r="NWO42" s="569"/>
      <c r="NWP42" s="569"/>
      <c r="NWQ42" s="569"/>
      <c r="NWR42" s="569"/>
      <c r="NWS42" s="569"/>
      <c r="NWT42" s="569"/>
      <c r="NWU42" s="569"/>
      <c r="NWV42" s="569"/>
      <c r="NWW42" s="569"/>
      <c r="NWX42" s="569"/>
      <c r="NWY42" s="569"/>
      <c r="NWZ42" s="569"/>
      <c r="NXA42" s="569"/>
      <c r="NXB42" s="569"/>
      <c r="NXC42" s="569"/>
      <c r="NXD42" s="569"/>
      <c r="NXE42" s="569"/>
      <c r="NXF42" s="569"/>
      <c r="NXG42" s="569"/>
      <c r="NXH42" s="569"/>
      <c r="NXI42" s="569"/>
      <c r="NXJ42" s="569"/>
      <c r="NXK42" s="569"/>
      <c r="NXL42" s="569"/>
      <c r="NXM42" s="569"/>
      <c r="NXN42" s="569"/>
      <c r="NXO42" s="569"/>
      <c r="NXP42" s="569"/>
      <c r="NXQ42" s="569"/>
      <c r="NXR42" s="569"/>
      <c r="NXS42" s="569"/>
      <c r="NXT42" s="569"/>
      <c r="NXU42" s="569"/>
      <c r="NXV42" s="569"/>
      <c r="NXW42" s="569"/>
      <c r="NXX42" s="569"/>
      <c r="NXY42" s="569"/>
      <c r="NXZ42" s="569"/>
      <c r="NYA42" s="569"/>
      <c r="NYB42" s="569"/>
      <c r="NYC42" s="569"/>
      <c r="NYD42" s="569"/>
      <c r="NYE42" s="569"/>
      <c r="NYF42" s="569"/>
      <c r="NYG42" s="569"/>
      <c r="NYH42" s="569"/>
      <c r="NYI42" s="569"/>
      <c r="NYJ42" s="569"/>
      <c r="NYK42" s="569"/>
      <c r="NYL42" s="569"/>
      <c r="NYM42" s="569"/>
      <c r="NYN42" s="569"/>
      <c r="NYO42" s="569"/>
      <c r="NYP42" s="569"/>
      <c r="NYQ42" s="569"/>
      <c r="NYR42" s="569"/>
      <c r="NYS42" s="569"/>
      <c r="NYT42" s="569"/>
      <c r="NYU42" s="569"/>
      <c r="NYV42" s="569"/>
      <c r="NYW42" s="569"/>
      <c r="NYX42" s="569"/>
      <c r="NYY42" s="569"/>
      <c r="NYZ42" s="569"/>
      <c r="NZA42" s="569"/>
      <c r="NZB42" s="569"/>
      <c r="NZC42" s="569"/>
      <c r="NZD42" s="569"/>
      <c r="NZE42" s="569"/>
      <c r="NZF42" s="569"/>
      <c r="NZG42" s="569"/>
      <c r="NZH42" s="569"/>
      <c r="NZI42" s="569"/>
      <c r="NZJ42" s="569"/>
      <c r="NZK42" s="569"/>
      <c r="NZL42" s="569"/>
      <c r="NZM42" s="569"/>
      <c r="NZN42" s="569"/>
      <c r="NZO42" s="569"/>
      <c r="NZP42" s="569"/>
      <c r="NZQ42" s="569"/>
      <c r="NZR42" s="569"/>
      <c r="NZS42" s="569"/>
      <c r="NZT42" s="569"/>
      <c r="NZU42" s="569"/>
      <c r="NZV42" s="569"/>
      <c r="NZW42" s="569"/>
      <c r="NZX42" s="569"/>
      <c r="NZY42" s="569"/>
      <c r="NZZ42" s="569"/>
      <c r="OAA42" s="569"/>
      <c r="OAB42" s="569"/>
      <c r="OAC42" s="569"/>
      <c r="OAD42" s="569"/>
      <c r="OAE42" s="569"/>
      <c r="OAF42" s="569"/>
      <c r="OAG42" s="569"/>
      <c r="OAH42" s="569"/>
      <c r="OAI42" s="569"/>
      <c r="OAJ42" s="569"/>
      <c r="OAK42" s="569"/>
      <c r="OAL42" s="569"/>
      <c r="OAM42" s="569"/>
      <c r="OAN42" s="569"/>
      <c r="OAO42" s="569"/>
      <c r="OAP42" s="569"/>
      <c r="OAQ42" s="569"/>
      <c r="OAR42" s="569"/>
      <c r="OAS42" s="569"/>
      <c r="OAT42" s="569"/>
      <c r="OAU42" s="569"/>
      <c r="OAV42" s="569"/>
      <c r="OAW42" s="569"/>
      <c r="OAX42" s="569"/>
      <c r="OAY42" s="569"/>
      <c r="OAZ42" s="569"/>
      <c r="OBA42" s="569"/>
      <c r="OBB42" s="569"/>
      <c r="OBC42" s="569"/>
      <c r="OBD42" s="569"/>
      <c r="OBE42" s="569"/>
      <c r="OBF42" s="569"/>
      <c r="OBG42" s="569"/>
      <c r="OBH42" s="569"/>
      <c r="OBI42" s="569"/>
      <c r="OBJ42" s="569"/>
      <c r="OBK42" s="569"/>
      <c r="OBL42" s="569"/>
      <c r="OBM42" s="569"/>
      <c r="OBN42" s="569"/>
      <c r="OBO42" s="569"/>
      <c r="OBP42" s="569"/>
      <c r="OBQ42" s="569"/>
      <c r="OBR42" s="569"/>
      <c r="OBS42" s="569"/>
      <c r="OBT42" s="569"/>
      <c r="OBU42" s="569"/>
      <c r="OBV42" s="569"/>
      <c r="OBW42" s="569"/>
      <c r="OBX42" s="569"/>
      <c r="OBY42" s="569"/>
      <c r="OBZ42" s="569"/>
      <c r="OCA42" s="569"/>
      <c r="OCB42" s="569"/>
      <c r="OCC42" s="569"/>
      <c r="OCD42" s="569"/>
      <c r="OCE42" s="569"/>
      <c r="OCF42" s="569"/>
      <c r="OCG42" s="569"/>
      <c r="OCH42" s="569"/>
      <c r="OCI42" s="569"/>
      <c r="OCJ42" s="569"/>
      <c r="OCK42" s="569"/>
      <c r="OCL42" s="569"/>
      <c r="OCM42" s="569"/>
      <c r="OCN42" s="569"/>
      <c r="OCO42" s="569"/>
      <c r="OCP42" s="569"/>
      <c r="OCQ42" s="569"/>
      <c r="OCR42" s="569"/>
      <c r="OCS42" s="569"/>
      <c r="OCT42" s="569"/>
      <c r="OCU42" s="569"/>
      <c r="OCV42" s="569"/>
      <c r="OCW42" s="569"/>
      <c r="OCX42" s="569"/>
      <c r="OCY42" s="569"/>
      <c r="OCZ42" s="569"/>
      <c r="ODA42" s="569"/>
      <c r="ODB42" s="569"/>
      <c r="ODC42" s="569"/>
      <c r="ODD42" s="569"/>
      <c r="ODE42" s="569"/>
      <c r="ODF42" s="569"/>
      <c r="ODG42" s="569"/>
      <c r="ODH42" s="569"/>
      <c r="ODI42" s="569"/>
      <c r="ODJ42" s="569"/>
      <c r="ODK42" s="569"/>
      <c r="ODL42" s="569"/>
      <c r="ODM42" s="569"/>
      <c r="ODN42" s="569"/>
      <c r="ODO42" s="569"/>
      <c r="ODP42" s="569"/>
      <c r="ODQ42" s="569"/>
      <c r="ODR42" s="569"/>
      <c r="ODS42" s="569"/>
      <c r="ODT42" s="569"/>
      <c r="ODU42" s="569"/>
      <c r="ODV42" s="569"/>
      <c r="ODW42" s="569"/>
      <c r="ODX42" s="569"/>
      <c r="ODY42" s="569"/>
      <c r="ODZ42" s="569"/>
      <c r="OEA42" s="569"/>
      <c r="OEB42" s="569"/>
      <c r="OEC42" s="569"/>
      <c r="OED42" s="569"/>
      <c r="OEE42" s="569"/>
      <c r="OEF42" s="569"/>
      <c r="OEG42" s="569"/>
      <c r="OEH42" s="569"/>
      <c r="OEI42" s="569"/>
      <c r="OEJ42" s="569"/>
      <c r="OEK42" s="569"/>
      <c r="OEL42" s="569"/>
      <c r="OEM42" s="569"/>
      <c r="OEN42" s="569"/>
      <c r="OEO42" s="569"/>
      <c r="OEP42" s="569"/>
      <c r="OEQ42" s="569"/>
      <c r="OER42" s="569"/>
      <c r="OES42" s="569"/>
      <c r="OET42" s="569"/>
      <c r="OEU42" s="569"/>
      <c r="OEV42" s="569"/>
      <c r="OEW42" s="569"/>
      <c r="OEX42" s="569"/>
      <c r="OEY42" s="569"/>
      <c r="OEZ42" s="569"/>
      <c r="OFA42" s="569"/>
      <c r="OFB42" s="569"/>
      <c r="OFC42" s="569"/>
      <c r="OFD42" s="569"/>
      <c r="OFE42" s="569"/>
      <c r="OFF42" s="569"/>
      <c r="OFG42" s="569"/>
      <c r="OFH42" s="569"/>
      <c r="OFI42" s="569"/>
      <c r="OFJ42" s="569"/>
      <c r="OFK42" s="569"/>
      <c r="OFL42" s="569"/>
      <c r="OFM42" s="569"/>
      <c r="OFN42" s="569"/>
      <c r="OFO42" s="569"/>
      <c r="OFP42" s="569"/>
      <c r="OFQ42" s="569"/>
      <c r="OFR42" s="569"/>
      <c r="OFS42" s="569"/>
      <c r="OFT42" s="569"/>
      <c r="OFU42" s="569"/>
      <c r="OFV42" s="569"/>
      <c r="OFW42" s="569"/>
      <c r="OFX42" s="569"/>
      <c r="OFY42" s="569"/>
      <c r="OFZ42" s="569"/>
      <c r="OGA42" s="569"/>
      <c r="OGB42" s="569"/>
      <c r="OGC42" s="569"/>
      <c r="OGD42" s="569"/>
      <c r="OGE42" s="569"/>
      <c r="OGF42" s="569"/>
      <c r="OGG42" s="569"/>
      <c r="OGH42" s="569"/>
      <c r="OGI42" s="569"/>
      <c r="OGJ42" s="569"/>
      <c r="OGK42" s="569"/>
      <c r="OGL42" s="569"/>
      <c r="OGM42" s="569"/>
      <c r="OGN42" s="569"/>
      <c r="OGO42" s="569"/>
      <c r="OGP42" s="569"/>
      <c r="OGQ42" s="569"/>
      <c r="OGR42" s="569"/>
      <c r="OGS42" s="569"/>
      <c r="OGT42" s="569"/>
      <c r="OGU42" s="569"/>
      <c r="OGV42" s="569"/>
      <c r="OGW42" s="569"/>
      <c r="OGX42" s="569"/>
      <c r="OGY42" s="569"/>
      <c r="OGZ42" s="569"/>
      <c r="OHA42" s="569"/>
      <c r="OHB42" s="569"/>
      <c r="OHC42" s="569"/>
      <c r="OHD42" s="569"/>
      <c r="OHE42" s="569"/>
      <c r="OHF42" s="569"/>
      <c r="OHG42" s="569"/>
      <c r="OHH42" s="569"/>
      <c r="OHI42" s="569"/>
      <c r="OHJ42" s="569"/>
      <c r="OHK42" s="569"/>
      <c r="OHL42" s="569"/>
      <c r="OHM42" s="569"/>
      <c r="OHN42" s="569"/>
      <c r="OHO42" s="569"/>
      <c r="OHP42" s="569"/>
      <c r="OHQ42" s="569"/>
      <c r="OHR42" s="569"/>
      <c r="OHS42" s="569"/>
      <c r="OHT42" s="569"/>
      <c r="OHU42" s="569"/>
      <c r="OHV42" s="569"/>
      <c r="OHW42" s="569"/>
      <c r="OHX42" s="569"/>
      <c r="OHY42" s="569"/>
      <c r="OHZ42" s="569"/>
      <c r="OIA42" s="569"/>
      <c r="OIB42" s="569"/>
      <c r="OIC42" s="569"/>
      <c r="OID42" s="569"/>
      <c r="OIE42" s="569"/>
      <c r="OIF42" s="569"/>
      <c r="OIG42" s="569"/>
      <c r="OIH42" s="569"/>
      <c r="OII42" s="569"/>
      <c r="OIJ42" s="569"/>
      <c r="OIK42" s="569"/>
      <c r="OIL42" s="569"/>
      <c r="OIM42" s="569"/>
      <c r="OIN42" s="569"/>
      <c r="OIO42" s="569"/>
      <c r="OIP42" s="569"/>
      <c r="OIQ42" s="569"/>
      <c r="OIR42" s="569"/>
      <c r="OIS42" s="569"/>
      <c r="OIT42" s="569"/>
      <c r="OIU42" s="569"/>
      <c r="OIV42" s="569"/>
      <c r="OIW42" s="569"/>
      <c r="OIX42" s="569"/>
      <c r="OIY42" s="569"/>
      <c r="OIZ42" s="569"/>
      <c r="OJA42" s="569"/>
      <c r="OJB42" s="569"/>
      <c r="OJC42" s="569"/>
      <c r="OJD42" s="569"/>
      <c r="OJE42" s="569"/>
      <c r="OJF42" s="569"/>
      <c r="OJG42" s="569"/>
      <c r="OJH42" s="569"/>
      <c r="OJI42" s="569"/>
      <c r="OJJ42" s="569"/>
      <c r="OJK42" s="569"/>
      <c r="OJL42" s="569"/>
      <c r="OJM42" s="569"/>
      <c r="OJN42" s="569"/>
      <c r="OJO42" s="569"/>
      <c r="OJP42" s="569"/>
      <c r="OJQ42" s="569"/>
      <c r="OJR42" s="569"/>
      <c r="OJS42" s="569"/>
      <c r="OJT42" s="569"/>
      <c r="OJU42" s="569"/>
      <c r="OJV42" s="569"/>
      <c r="OJW42" s="569"/>
      <c r="OJX42" s="569"/>
      <c r="OJY42" s="569"/>
      <c r="OJZ42" s="569"/>
      <c r="OKA42" s="569"/>
      <c r="OKB42" s="569"/>
      <c r="OKC42" s="569"/>
      <c r="OKD42" s="569"/>
      <c r="OKE42" s="569"/>
      <c r="OKF42" s="569"/>
      <c r="OKG42" s="569"/>
      <c r="OKH42" s="569"/>
      <c r="OKI42" s="569"/>
      <c r="OKJ42" s="569"/>
      <c r="OKK42" s="569"/>
      <c r="OKL42" s="569"/>
      <c r="OKM42" s="569"/>
      <c r="OKN42" s="569"/>
      <c r="OKO42" s="569"/>
      <c r="OKP42" s="569"/>
      <c r="OKQ42" s="569"/>
      <c r="OKR42" s="569"/>
      <c r="OKS42" s="569"/>
      <c r="OKT42" s="569"/>
      <c r="OKU42" s="569"/>
      <c r="OKV42" s="569"/>
      <c r="OKW42" s="569"/>
      <c r="OKX42" s="569"/>
      <c r="OKY42" s="569"/>
      <c r="OKZ42" s="569"/>
      <c r="OLA42" s="569"/>
      <c r="OLB42" s="569"/>
      <c r="OLC42" s="569"/>
      <c r="OLD42" s="569"/>
      <c r="OLE42" s="569"/>
      <c r="OLF42" s="569"/>
      <c r="OLG42" s="569"/>
      <c r="OLH42" s="569"/>
      <c r="OLI42" s="569"/>
      <c r="OLJ42" s="569"/>
      <c r="OLK42" s="569"/>
      <c r="OLL42" s="569"/>
      <c r="OLM42" s="569"/>
      <c r="OLN42" s="569"/>
      <c r="OLO42" s="569"/>
      <c r="OLP42" s="569"/>
      <c r="OLQ42" s="569"/>
      <c r="OLR42" s="569"/>
      <c r="OLS42" s="569"/>
      <c r="OLT42" s="569"/>
      <c r="OLU42" s="569"/>
      <c r="OLV42" s="569"/>
      <c r="OLW42" s="569"/>
      <c r="OLX42" s="569"/>
      <c r="OLY42" s="569"/>
      <c r="OLZ42" s="569"/>
      <c r="OMA42" s="569"/>
      <c r="OMB42" s="569"/>
      <c r="OMC42" s="569"/>
      <c r="OMD42" s="569"/>
      <c r="OME42" s="569"/>
      <c r="OMF42" s="569"/>
      <c r="OMG42" s="569"/>
      <c r="OMH42" s="569"/>
      <c r="OMI42" s="569"/>
      <c r="OMJ42" s="569"/>
      <c r="OMK42" s="569"/>
      <c r="OML42" s="569"/>
      <c r="OMM42" s="569"/>
      <c r="OMN42" s="569"/>
      <c r="OMO42" s="569"/>
      <c r="OMP42" s="569"/>
      <c r="OMQ42" s="569"/>
      <c r="OMR42" s="569"/>
      <c r="OMS42" s="569"/>
      <c r="OMT42" s="569"/>
      <c r="OMU42" s="569"/>
      <c r="OMV42" s="569"/>
      <c r="OMW42" s="569"/>
      <c r="OMX42" s="569"/>
      <c r="OMY42" s="569"/>
      <c r="OMZ42" s="569"/>
      <c r="ONA42" s="569"/>
      <c r="ONB42" s="569"/>
      <c r="ONC42" s="569"/>
      <c r="OND42" s="569"/>
      <c r="ONE42" s="569"/>
      <c r="ONF42" s="569"/>
      <c r="ONG42" s="569"/>
      <c r="ONH42" s="569"/>
      <c r="ONI42" s="569"/>
      <c r="ONJ42" s="569"/>
      <c r="ONK42" s="569"/>
      <c r="ONL42" s="569"/>
      <c r="ONM42" s="569"/>
      <c r="ONN42" s="569"/>
      <c r="ONO42" s="569"/>
      <c r="ONP42" s="569"/>
      <c r="ONQ42" s="569"/>
      <c r="ONR42" s="569"/>
      <c r="ONS42" s="569"/>
      <c r="ONT42" s="569"/>
      <c r="ONU42" s="569"/>
      <c r="ONV42" s="569"/>
      <c r="ONW42" s="569"/>
      <c r="ONX42" s="569"/>
      <c r="ONY42" s="569"/>
      <c r="ONZ42" s="569"/>
      <c r="OOA42" s="569"/>
      <c r="OOB42" s="569"/>
      <c r="OOC42" s="569"/>
      <c r="OOD42" s="569"/>
      <c r="OOE42" s="569"/>
      <c r="OOF42" s="569"/>
      <c r="OOG42" s="569"/>
      <c r="OOH42" s="569"/>
      <c r="OOI42" s="569"/>
      <c r="OOJ42" s="569"/>
      <c r="OOK42" s="569"/>
      <c r="OOL42" s="569"/>
      <c r="OOM42" s="569"/>
      <c r="OON42" s="569"/>
      <c r="OOO42" s="569"/>
      <c r="OOP42" s="569"/>
      <c r="OOQ42" s="569"/>
      <c r="OOR42" s="569"/>
      <c r="OOS42" s="569"/>
      <c r="OOT42" s="569"/>
      <c r="OOU42" s="569"/>
      <c r="OOV42" s="569"/>
      <c r="OOW42" s="569"/>
      <c r="OOX42" s="569"/>
      <c r="OOY42" s="569"/>
      <c r="OOZ42" s="569"/>
      <c r="OPA42" s="569"/>
      <c r="OPB42" s="569"/>
      <c r="OPC42" s="569"/>
      <c r="OPD42" s="569"/>
      <c r="OPE42" s="569"/>
      <c r="OPF42" s="569"/>
      <c r="OPG42" s="569"/>
      <c r="OPH42" s="569"/>
      <c r="OPI42" s="569"/>
      <c r="OPJ42" s="569"/>
      <c r="OPK42" s="569"/>
      <c r="OPL42" s="569"/>
      <c r="OPM42" s="569"/>
      <c r="OPN42" s="569"/>
      <c r="OPO42" s="569"/>
      <c r="OPP42" s="569"/>
      <c r="OPQ42" s="569"/>
      <c r="OPR42" s="569"/>
      <c r="OPS42" s="569"/>
      <c r="OPT42" s="569"/>
      <c r="OPU42" s="569"/>
      <c r="OPV42" s="569"/>
      <c r="OPW42" s="569"/>
      <c r="OPX42" s="569"/>
      <c r="OPY42" s="569"/>
      <c r="OPZ42" s="569"/>
      <c r="OQA42" s="569"/>
      <c r="OQB42" s="569"/>
      <c r="OQC42" s="569"/>
      <c r="OQD42" s="569"/>
      <c r="OQE42" s="569"/>
      <c r="OQF42" s="569"/>
      <c r="OQG42" s="569"/>
      <c r="OQH42" s="569"/>
      <c r="OQI42" s="569"/>
      <c r="OQJ42" s="569"/>
      <c r="OQK42" s="569"/>
      <c r="OQL42" s="569"/>
      <c r="OQM42" s="569"/>
      <c r="OQN42" s="569"/>
      <c r="OQO42" s="569"/>
      <c r="OQP42" s="569"/>
      <c r="OQQ42" s="569"/>
      <c r="OQR42" s="569"/>
      <c r="OQS42" s="569"/>
      <c r="OQT42" s="569"/>
      <c r="OQU42" s="569"/>
      <c r="OQV42" s="569"/>
      <c r="OQW42" s="569"/>
      <c r="OQX42" s="569"/>
      <c r="OQY42" s="569"/>
      <c r="OQZ42" s="569"/>
      <c r="ORA42" s="569"/>
      <c r="ORB42" s="569"/>
      <c r="ORC42" s="569"/>
      <c r="ORD42" s="569"/>
      <c r="ORE42" s="569"/>
      <c r="ORF42" s="569"/>
      <c r="ORG42" s="569"/>
      <c r="ORH42" s="569"/>
      <c r="ORI42" s="569"/>
      <c r="ORJ42" s="569"/>
      <c r="ORK42" s="569"/>
      <c r="ORL42" s="569"/>
      <c r="ORM42" s="569"/>
      <c r="ORN42" s="569"/>
      <c r="ORO42" s="569"/>
      <c r="ORP42" s="569"/>
      <c r="ORQ42" s="569"/>
      <c r="ORR42" s="569"/>
      <c r="ORS42" s="569"/>
      <c r="ORT42" s="569"/>
      <c r="ORU42" s="569"/>
      <c r="ORV42" s="569"/>
      <c r="ORW42" s="569"/>
      <c r="ORX42" s="569"/>
      <c r="ORY42" s="569"/>
      <c r="ORZ42" s="569"/>
      <c r="OSA42" s="569"/>
      <c r="OSB42" s="569"/>
      <c r="OSC42" s="569"/>
      <c r="OSD42" s="569"/>
      <c r="OSE42" s="569"/>
      <c r="OSF42" s="569"/>
      <c r="OSG42" s="569"/>
      <c r="OSH42" s="569"/>
      <c r="OSI42" s="569"/>
      <c r="OSJ42" s="569"/>
      <c r="OSK42" s="569"/>
      <c r="OSL42" s="569"/>
      <c r="OSM42" s="569"/>
      <c r="OSN42" s="569"/>
      <c r="OSO42" s="569"/>
      <c r="OSP42" s="569"/>
      <c r="OSQ42" s="569"/>
      <c r="OSR42" s="569"/>
      <c r="OSS42" s="569"/>
      <c r="OST42" s="569"/>
      <c r="OSU42" s="569"/>
      <c r="OSV42" s="569"/>
      <c r="OSW42" s="569"/>
      <c r="OSX42" s="569"/>
      <c r="OSY42" s="569"/>
      <c r="OSZ42" s="569"/>
      <c r="OTA42" s="569"/>
      <c r="OTB42" s="569"/>
      <c r="OTC42" s="569"/>
      <c r="OTD42" s="569"/>
      <c r="OTE42" s="569"/>
      <c r="OTF42" s="569"/>
      <c r="OTG42" s="569"/>
      <c r="OTH42" s="569"/>
      <c r="OTI42" s="569"/>
      <c r="OTJ42" s="569"/>
      <c r="OTK42" s="569"/>
      <c r="OTL42" s="569"/>
      <c r="OTM42" s="569"/>
      <c r="OTN42" s="569"/>
      <c r="OTO42" s="569"/>
      <c r="OTP42" s="569"/>
      <c r="OTQ42" s="569"/>
      <c r="OTR42" s="569"/>
      <c r="OTS42" s="569"/>
      <c r="OTT42" s="569"/>
      <c r="OTU42" s="569"/>
      <c r="OTV42" s="569"/>
      <c r="OTW42" s="569"/>
      <c r="OTX42" s="569"/>
      <c r="OTY42" s="569"/>
      <c r="OTZ42" s="569"/>
      <c r="OUA42" s="569"/>
      <c r="OUB42" s="569"/>
      <c r="OUC42" s="569"/>
      <c r="OUD42" s="569"/>
      <c r="OUE42" s="569"/>
      <c r="OUF42" s="569"/>
      <c r="OUG42" s="569"/>
      <c r="OUH42" s="569"/>
      <c r="OUI42" s="569"/>
      <c r="OUJ42" s="569"/>
      <c r="OUK42" s="569"/>
      <c r="OUL42" s="569"/>
      <c r="OUM42" s="569"/>
      <c r="OUN42" s="569"/>
      <c r="OUO42" s="569"/>
      <c r="OUP42" s="569"/>
      <c r="OUQ42" s="569"/>
      <c r="OUR42" s="569"/>
      <c r="OUS42" s="569"/>
      <c r="OUT42" s="569"/>
      <c r="OUU42" s="569"/>
      <c r="OUV42" s="569"/>
      <c r="OUW42" s="569"/>
      <c r="OUX42" s="569"/>
      <c r="OUY42" s="569"/>
      <c r="OUZ42" s="569"/>
      <c r="OVA42" s="569"/>
      <c r="OVB42" s="569"/>
      <c r="OVC42" s="569"/>
      <c r="OVD42" s="569"/>
      <c r="OVE42" s="569"/>
      <c r="OVF42" s="569"/>
      <c r="OVG42" s="569"/>
      <c r="OVH42" s="569"/>
      <c r="OVI42" s="569"/>
      <c r="OVJ42" s="569"/>
      <c r="OVK42" s="569"/>
      <c r="OVL42" s="569"/>
      <c r="OVM42" s="569"/>
      <c r="OVN42" s="569"/>
      <c r="OVO42" s="569"/>
      <c r="OVP42" s="569"/>
      <c r="OVQ42" s="569"/>
      <c r="OVR42" s="569"/>
      <c r="OVS42" s="569"/>
      <c r="OVT42" s="569"/>
      <c r="OVU42" s="569"/>
      <c r="OVV42" s="569"/>
      <c r="OVW42" s="569"/>
      <c r="OVX42" s="569"/>
      <c r="OVY42" s="569"/>
      <c r="OVZ42" s="569"/>
      <c r="OWA42" s="569"/>
      <c r="OWB42" s="569"/>
      <c r="OWC42" s="569"/>
      <c r="OWD42" s="569"/>
      <c r="OWE42" s="569"/>
      <c r="OWF42" s="569"/>
      <c r="OWG42" s="569"/>
      <c r="OWH42" s="569"/>
      <c r="OWI42" s="569"/>
      <c r="OWJ42" s="569"/>
      <c r="OWK42" s="569"/>
      <c r="OWL42" s="569"/>
      <c r="OWM42" s="569"/>
      <c r="OWN42" s="569"/>
      <c r="OWO42" s="569"/>
      <c r="OWP42" s="569"/>
      <c r="OWQ42" s="569"/>
      <c r="OWR42" s="569"/>
      <c r="OWS42" s="569"/>
      <c r="OWT42" s="569"/>
      <c r="OWU42" s="569"/>
      <c r="OWV42" s="569"/>
      <c r="OWW42" s="569"/>
      <c r="OWX42" s="569"/>
      <c r="OWY42" s="569"/>
      <c r="OWZ42" s="569"/>
      <c r="OXA42" s="569"/>
      <c r="OXB42" s="569"/>
      <c r="OXC42" s="569"/>
      <c r="OXD42" s="569"/>
      <c r="OXE42" s="569"/>
      <c r="OXF42" s="569"/>
      <c r="OXG42" s="569"/>
      <c r="OXH42" s="569"/>
      <c r="OXI42" s="569"/>
      <c r="OXJ42" s="569"/>
      <c r="OXK42" s="569"/>
      <c r="OXL42" s="569"/>
      <c r="OXM42" s="569"/>
      <c r="OXN42" s="569"/>
      <c r="OXO42" s="569"/>
      <c r="OXP42" s="569"/>
      <c r="OXQ42" s="569"/>
      <c r="OXR42" s="569"/>
      <c r="OXS42" s="569"/>
      <c r="OXT42" s="569"/>
      <c r="OXU42" s="569"/>
      <c r="OXV42" s="569"/>
      <c r="OXW42" s="569"/>
      <c r="OXX42" s="569"/>
      <c r="OXY42" s="569"/>
      <c r="OXZ42" s="569"/>
      <c r="OYA42" s="569"/>
      <c r="OYB42" s="569"/>
      <c r="OYC42" s="569"/>
      <c r="OYD42" s="569"/>
      <c r="OYE42" s="569"/>
      <c r="OYF42" s="569"/>
      <c r="OYG42" s="569"/>
      <c r="OYH42" s="569"/>
      <c r="OYI42" s="569"/>
      <c r="OYJ42" s="569"/>
      <c r="OYK42" s="569"/>
      <c r="OYL42" s="569"/>
      <c r="OYM42" s="569"/>
      <c r="OYN42" s="569"/>
      <c r="OYO42" s="569"/>
      <c r="OYP42" s="569"/>
      <c r="OYQ42" s="569"/>
      <c r="OYR42" s="569"/>
      <c r="OYS42" s="569"/>
      <c r="OYT42" s="569"/>
      <c r="OYU42" s="569"/>
      <c r="OYV42" s="569"/>
      <c r="OYW42" s="569"/>
      <c r="OYX42" s="569"/>
      <c r="OYY42" s="569"/>
      <c r="OYZ42" s="569"/>
      <c r="OZA42" s="569"/>
      <c r="OZB42" s="569"/>
      <c r="OZC42" s="569"/>
      <c r="OZD42" s="569"/>
      <c r="OZE42" s="569"/>
      <c r="OZF42" s="569"/>
      <c r="OZG42" s="569"/>
      <c r="OZH42" s="569"/>
      <c r="OZI42" s="569"/>
      <c r="OZJ42" s="569"/>
      <c r="OZK42" s="569"/>
      <c r="OZL42" s="569"/>
      <c r="OZM42" s="569"/>
      <c r="OZN42" s="569"/>
      <c r="OZO42" s="569"/>
      <c r="OZP42" s="569"/>
      <c r="OZQ42" s="569"/>
      <c r="OZR42" s="569"/>
      <c r="OZS42" s="569"/>
      <c r="OZT42" s="569"/>
      <c r="OZU42" s="569"/>
      <c r="OZV42" s="569"/>
      <c r="OZW42" s="569"/>
      <c r="OZX42" s="569"/>
      <c r="OZY42" s="569"/>
      <c r="OZZ42" s="569"/>
      <c r="PAA42" s="569"/>
      <c r="PAB42" s="569"/>
      <c r="PAC42" s="569"/>
      <c r="PAD42" s="569"/>
      <c r="PAE42" s="569"/>
      <c r="PAF42" s="569"/>
      <c r="PAG42" s="569"/>
      <c r="PAH42" s="569"/>
      <c r="PAI42" s="569"/>
      <c r="PAJ42" s="569"/>
      <c r="PAK42" s="569"/>
      <c r="PAL42" s="569"/>
      <c r="PAM42" s="569"/>
      <c r="PAN42" s="569"/>
      <c r="PAO42" s="569"/>
      <c r="PAP42" s="569"/>
      <c r="PAQ42" s="569"/>
      <c r="PAR42" s="569"/>
      <c r="PAS42" s="569"/>
      <c r="PAT42" s="569"/>
      <c r="PAU42" s="569"/>
      <c r="PAV42" s="569"/>
      <c r="PAW42" s="569"/>
      <c r="PAX42" s="569"/>
      <c r="PAY42" s="569"/>
      <c r="PAZ42" s="569"/>
      <c r="PBA42" s="569"/>
      <c r="PBB42" s="569"/>
      <c r="PBC42" s="569"/>
      <c r="PBD42" s="569"/>
      <c r="PBE42" s="569"/>
      <c r="PBF42" s="569"/>
      <c r="PBG42" s="569"/>
      <c r="PBH42" s="569"/>
      <c r="PBI42" s="569"/>
      <c r="PBJ42" s="569"/>
      <c r="PBK42" s="569"/>
      <c r="PBL42" s="569"/>
      <c r="PBM42" s="569"/>
      <c r="PBN42" s="569"/>
      <c r="PBO42" s="569"/>
      <c r="PBP42" s="569"/>
      <c r="PBQ42" s="569"/>
      <c r="PBR42" s="569"/>
      <c r="PBS42" s="569"/>
      <c r="PBT42" s="569"/>
      <c r="PBU42" s="569"/>
      <c r="PBV42" s="569"/>
      <c r="PBW42" s="569"/>
      <c r="PBX42" s="569"/>
      <c r="PBY42" s="569"/>
      <c r="PBZ42" s="569"/>
      <c r="PCA42" s="569"/>
      <c r="PCB42" s="569"/>
      <c r="PCC42" s="569"/>
      <c r="PCD42" s="569"/>
      <c r="PCE42" s="569"/>
      <c r="PCF42" s="569"/>
      <c r="PCG42" s="569"/>
      <c r="PCH42" s="569"/>
      <c r="PCI42" s="569"/>
      <c r="PCJ42" s="569"/>
      <c r="PCK42" s="569"/>
      <c r="PCL42" s="569"/>
      <c r="PCM42" s="569"/>
      <c r="PCN42" s="569"/>
      <c r="PCO42" s="569"/>
      <c r="PCP42" s="569"/>
      <c r="PCQ42" s="569"/>
      <c r="PCR42" s="569"/>
      <c r="PCS42" s="569"/>
      <c r="PCT42" s="569"/>
      <c r="PCU42" s="569"/>
      <c r="PCV42" s="569"/>
      <c r="PCW42" s="569"/>
      <c r="PCX42" s="569"/>
      <c r="PCY42" s="569"/>
      <c r="PCZ42" s="569"/>
      <c r="PDA42" s="569"/>
      <c r="PDB42" s="569"/>
      <c r="PDC42" s="569"/>
      <c r="PDD42" s="569"/>
      <c r="PDE42" s="569"/>
      <c r="PDF42" s="569"/>
      <c r="PDG42" s="569"/>
      <c r="PDH42" s="569"/>
      <c r="PDI42" s="569"/>
      <c r="PDJ42" s="569"/>
      <c r="PDK42" s="569"/>
      <c r="PDL42" s="569"/>
      <c r="PDM42" s="569"/>
      <c r="PDN42" s="569"/>
      <c r="PDO42" s="569"/>
      <c r="PDP42" s="569"/>
      <c r="PDQ42" s="569"/>
      <c r="PDR42" s="569"/>
      <c r="PDS42" s="569"/>
      <c r="PDT42" s="569"/>
      <c r="PDU42" s="569"/>
      <c r="PDV42" s="569"/>
      <c r="PDW42" s="569"/>
      <c r="PDX42" s="569"/>
      <c r="PDY42" s="569"/>
      <c r="PDZ42" s="569"/>
      <c r="PEA42" s="569"/>
      <c r="PEB42" s="569"/>
      <c r="PEC42" s="569"/>
      <c r="PED42" s="569"/>
      <c r="PEE42" s="569"/>
      <c r="PEF42" s="569"/>
      <c r="PEG42" s="569"/>
      <c r="PEH42" s="569"/>
      <c r="PEI42" s="569"/>
      <c r="PEJ42" s="569"/>
      <c r="PEK42" s="569"/>
      <c r="PEL42" s="569"/>
      <c r="PEM42" s="569"/>
      <c r="PEN42" s="569"/>
      <c r="PEO42" s="569"/>
      <c r="PEP42" s="569"/>
      <c r="PEQ42" s="569"/>
      <c r="PER42" s="569"/>
      <c r="PES42" s="569"/>
      <c r="PET42" s="569"/>
      <c r="PEU42" s="569"/>
      <c r="PEV42" s="569"/>
      <c r="PEW42" s="569"/>
      <c r="PEX42" s="569"/>
      <c r="PEY42" s="569"/>
      <c r="PEZ42" s="569"/>
      <c r="PFA42" s="569"/>
      <c r="PFB42" s="569"/>
      <c r="PFC42" s="569"/>
      <c r="PFD42" s="569"/>
      <c r="PFE42" s="569"/>
      <c r="PFF42" s="569"/>
      <c r="PFG42" s="569"/>
      <c r="PFH42" s="569"/>
      <c r="PFI42" s="569"/>
      <c r="PFJ42" s="569"/>
      <c r="PFK42" s="569"/>
      <c r="PFL42" s="569"/>
      <c r="PFM42" s="569"/>
      <c r="PFN42" s="569"/>
      <c r="PFO42" s="569"/>
      <c r="PFP42" s="569"/>
      <c r="PFQ42" s="569"/>
      <c r="PFR42" s="569"/>
      <c r="PFS42" s="569"/>
      <c r="PFT42" s="569"/>
      <c r="PFU42" s="569"/>
      <c r="PFV42" s="569"/>
      <c r="PFW42" s="569"/>
      <c r="PFX42" s="569"/>
      <c r="PFY42" s="569"/>
      <c r="PFZ42" s="569"/>
      <c r="PGA42" s="569"/>
      <c r="PGB42" s="569"/>
      <c r="PGC42" s="569"/>
      <c r="PGD42" s="569"/>
      <c r="PGE42" s="569"/>
      <c r="PGF42" s="569"/>
      <c r="PGG42" s="569"/>
      <c r="PGH42" s="569"/>
      <c r="PGI42" s="569"/>
      <c r="PGJ42" s="569"/>
      <c r="PGK42" s="569"/>
      <c r="PGL42" s="569"/>
      <c r="PGM42" s="569"/>
      <c r="PGN42" s="569"/>
      <c r="PGO42" s="569"/>
      <c r="PGP42" s="569"/>
      <c r="PGQ42" s="569"/>
      <c r="PGR42" s="569"/>
      <c r="PGS42" s="569"/>
      <c r="PGT42" s="569"/>
      <c r="PGU42" s="569"/>
      <c r="PGV42" s="569"/>
      <c r="PGW42" s="569"/>
      <c r="PGX42" s="569"/>
      <c r="PGY42" s="569"/>
      <c r="PGZ42" s="569"/>
      <c r="PHA42" s="569"/>
      <c r="PHB42" s="569"/>
      <c r="PHC42" s="569"/>
      <c r="PHD42" s="569"/>
      <c r="PHE42" s="569"/>
      <c r="PHF42" s="569"/>
      <c r="PHG42" s="569"/>
      <c r="PHH42" s="569"/>
      <c r="PHI42" s="569"/>
      <c r="PHJ42" s="569"/>
      <c r="PHK42" s="569"/>
      <c r="PHL42" s="569"/>
      <c r="PHM42" s="569"/>
      <c r="PHN42" s="569"/>
      <c r="PHO42" s="569"/>
      <c r="PHP42" s="569"/>
      <c r="PHQ42" s="569"/>
      <c r="PHR42" s="569"/>
      <c r="PHS42" s="569"/>
      <c r="PHT42" s="569"/>
      <c r="PHU42" s="569"/>
      <c r="PHV42" s="569"/>
      <c r="PHW42" s="569"/>
      <c r="PHX42" s="569"/>
      <c r="PHY42" s="569"/>
      <c r="PHZ42" s="569"/>
      <c r="PIA42" s="569"/>
      <c r="PIB42" s="569"/>
      <c r="PIC42" s="569"/>
      <c r="PID42" s="569"/>
      <c r="PIE42" s="569"/>
      <c r="PIF42" s="569"/>
      <c r="PIG42" s="569"/>
      <c r="PIH42" s="569"/>
      <c r="PII42" s="569"/>
      <c r="PIJ42" s="569"/>
      <c r="PIK42" s="569"/>
      <c r="PIL42" s="569"/>
      <c r="PIM42" s="569"/>
      <c r="PIN42" s="569"/>
      <c r="PIO42" s="569"/>
      <c r="PIP42" s="569"/>
      <c r="PIQ42" s="569"/>
      <c r="PIR42" s="569"/>
      <c r="PIS42" s="569"/>
      <c r="PIT42" s="569"/>
      <c r="PIU42" s="569"/>
      <c r="PIV42" s="569"/>
      <c r="PIW42" s="569"/>
      <c r="PIX42" s="569"/>
      <c r="PIY42" s="569"/>
      <c r="PIZ42" s="569"/>
      <c r="PJA42" s="569"/>
      <c r="PJB42" s="569"/>
      <c r="PJC42" s="569"/>
      <c r="PJD42" s="569"/>
      <c r="PJE42" s="569"/>
      <c r="PJF42" s="569"/>
      <c r="PJG42" s="569"/>
      <c r="PJH42" s="569"/>
      <c r="PJI42" s="569"/>
      <c r="PJJ42" s="569"/>
      <c r="PJK42" s="569"/>
      <c r="PJL42" s="569"/>
      <c r="PJM42" s="569"/>
      <c r="PJN42" s="569"/>
      <c r="PJO42" s="569"/>
      <c r="PJP42" s="569"/>
      <c r="PJQ42" s="569"/>
      <c r="PJR42" s="569"/>
      <c r="PJS42" s="569"/>
      <c r="PJT42" s="569"/>
      <c r="PJU42" s="569"/>
      <c r="PJV42" s="569"/>
      <c r="PJW42" s="569"/>
      <c r="PJX42" s="569"/>
      <c r="PJY42" s="569"/>
      <c r="PJZ42" s="569"/>
      <c r="PKA42" s="569"/>
      <c r="PKB42" s="569"/>
      <c r="PKC42" s="569"/>
      <c r="PKD42" s="569"/>
      <c r="PKE42" s="569"/>
      <c r="PKF42" s="569"/>
      <c r="PKG42" s="569"/>
      <c r="PKH42" s="569"/>
      <c r="PKI42" s="569"/>
      <c r="PKJ42" s="569"/>
      <c r="PKK42" s="569"/>
      <c r="PKL42" s="569"/>
      <c r="PKM42" s="569"/>
      <c r="PKN42" s="569"/>
      <c r="PKO42" s="569"/>
      <c r="PKP42" s="569"/>
      <c r="PKQ42" s="569"/>
      <c r="PKR42" s="569"/>
      <c r="PKS42" s="569"/>
      <c r="PKT42" s="569"/>
      <c r="PKU42" s="569"/>
      <c r="PKV42" s="569"/>
      <c r="PKW42" s="569"/>
      <c r="PKX42" s="569"/>
      <c r="PKY42" s="569"/>
      <c r="PKZ42" s="569"/>
      <c r="PLA42" s="569"/>
      <c r="PLB42" s="569"/>
      <c r="PLC42" s="569"/>
      <c r="PLD42" s="569"/>
      <c r="PLE42" s="569"/>
      <c r="PLF42" s="569"/>
      <c r="PLG42" s="569"/>
      <c r="PLH42" s="569"/>
      <c r="PLI42" s="569"/>
      <c r="PLJ42" s="569"/>
      <c r="PLK42" s="569"/>
      <c r="PLL42" s="569"/>
      <c r="PLM42" s="569"/>
      <c r="PLN42" s="569"/>
      <c r="PLO42" s="569"/>
      <c r="PLP42" s="569"/>
      <c r="PLQ42" s="569"/>
      <c r="PLR42" s="569"/>
      <c r="PLS42" s="569"/>
      <c r="PLT42" s="569"/>
      <c r="PLU42" s="569"/>
      <c r="PLV42" s="569"/>
      <c r="PLW42" s="569"/>
      <c r="PLX42" s="569"/>
      <c r="PLY42" s="569"/>
      <c r="PLZ42" s="569"/>
      <c r="PMA42" s="569"/>
      <c r="PMB42" s="569"/>
      <c r="PMC42" s="569"/>
      <c r="PMD42" s="569"/>
      <c r="PME42" s="569"/>
      <c r="PMF42" s="569"/>
      <c r="PMG42" s="569"/>
      <c r="PMH42" s="569"/>
      <c r="PMI42" s="569"/>
      <c r="PMJ42" s="569"/>
      <c r="PMK42" s="569"/>
      <c r="PML42" s="569"/>
      <c r="PMM42" s="569"/>
      <c r="PMN42" s="569"/>
      <c r="PMO42" s="569"/>
      <c r="PMP42" s="569"/>
      <c r="PMQ42" s="569"/>
      <c r="PMR42" s="569"/>
      <c r="PMS42" s="569"/>
      <c r="PMT42" s="569"/>
      <c r="PMU42" s="569"/>
      <c r="PMV42" s="569"/>
      <c r="PMW42" s="569"/>
      <c r="PMX42" s="569"/>
      <c r="PMY42" s="569"/>
      <c r="PMZ42" s="569"/>
      <c r="PNA42" s="569"/>
      <c r="PNB42" s="569"/>
      <c r="PNC42" s="569"/>
      <c r="PND42" s="569"/>
      <c r="PNE42" s="569"/>
      <c r="PNF42" s="569"/>
      <c r="PNG42" s="569"/>
      <c r="PNH42" s="569"/>
      <c r="PNI42" s="569"/>
      <c r="PNJ42" s="569"/>
      <c r="PNK42" s="569"/>
      <c r="PNL42" s="569"/>
      <c r="PNM42" s="569"/>
      <c r="PNN42" s="569"/>
      <c r="PNO42" s="569"/>
      <c r="PNP42" s="569"/>
      <c r="PNQ42" s="569"/>
      <c r="PNR42" s="569"/>
      <c r="PNS42" s="569"/>
      <c r="PNT42" s="569"/>
      <c r="PNU42" s="569"/>
      <c r="PNV42" s="569"/>
      <c r="PNW42" s="569"/>
      <c r="PNX42" s="569"/>
      <c r="PNY42" s="569"/>
      <c r="PNZ42" s="569"/>
      <c r="POA42" s="569"/>
      <c r="POB42" s="569"/>
      <c r="POC42" s="569"/>
      <c r="POD42" s="569"/>
      <c r="POE42" s="569"/>
      <c r="POF42" s="569"/>
      <c r="POG42" s="569"/>
      <c r="POH42" s="569"/>
      <c r="POI42" s="569"/>
      <c r="POJ42" s="569"/>
      <c r="POK42" s="569"/>
      <c r="POL42" s="569"/>
      <c r="POM42" s="569"/>
      <c r="PON42" s="569"/>
      <c r="POO42" s="569"/>
      <c r="POP42" s="569"/>
      <c r="POQ42" s="569"/>
      <c r="POR42" s="569"/>
      <c r="POS42" s="569"/>
      <c r="POT42" s="569"/>
      <c r="POU42" s="569"/>
      <c r="POV42" s="569"/>
      <c r="POW42" s="569"/>
      <c r="POX42" s="569"/>
      <c r="POY42" s="569"/>
      <c r="POZ42" s="569"/>
      <c r="PPA42" s="569"/>
      <c r="PPB42" s="569"/>
      <c r="PPC42" s="569"/>
      <c r="PPD42" s="569"/>
      <c r="PPE42" s="569"/>
      <c r="PPF42" s="569"/>
      <c r="PPG42" s="569"/>
      <c r="PPH42" s="569"/>
      <c r="PPI42" s="569"/>
      <c r="PPJ42" s="569"/>
      <c r="PPK42" s="569"/>
      <c r="PPL42" s="569"/>
      <c r="PPM42" s="569"/>
      <c r="PPN42" s="569"/>
      <c r="PPO42" s="569"/>
      <c r="PPP42" s="569"/>
      <c r="PPQ42" s="569"/>
      <c r="PPR42" s="569"/>
      <c r="PPS42" s="569"/>
      <c r="PPT42" s="569"/>
      <c r="PPU42" s="569"/>
      <c r="PPV42" s="569"/>
      <c r="PPW42" s="569"/>
      <c r="PPX42" s="569"/>
      <c r="PPY42" s="569"/>
      <c r="PPZ42" s="569"/>
      <c r="PQA42" s="569"/>
      <c r="PQB42" s="569"/>
      <c r="PQC42" s="569"/>
      <c r="PQD42" s="569"/>
      <c r="PQE42" s="569"/>
      <c r="PQF42" s="569"/>
      <c r="PQG42" s="569"/>
      <c r="PQH42" s="569"/>
      <c r="PQI42" s="569"/>
      <c r="PQJ42" s="569"/>
      <c r="PQK42" s="569"/>
      <c r="PQL42" s="569"/>
      <c r="PQM42" s="569"/>
      <c r="PQN42" s="569"/>
      <c r="PQO42" s="569"/>
      <c r="PQP42" s="569"/>
      <c r="PQQ42" s="569"/>
      <c r="PQR42" s="569"/>
      <c r="PQS42" s="569"/>
      <c r="PQT42" s="569"/>
      <c r="PQU42" s="569"/>
      <c r="PQV42" s="569"/>
      <c r="PQW42" s="569"/>
      <c r="PQX42" s="569"/>
      <c r="PQY42" s="569"/>
      <c r="PQZ42" s="569"/>
      <c r="PRA42" s="569"/>
      <c r="PRB42" s="569"/>
      <c r="PRC42" s="569"/>
      <c r="PRD42" s="569"/>
      <c r="PRE42" s="569"/>
      <c r="PRF42" s="569"/>
      <c r="PRG42" s="569"/>
      <c r="PRH42" s="569"/>
      <c r="PRI42" s="569"/>
      <c r="PRJ42" s="569"/>
      <c r="PRK42" s="569"/>
      <c r="PRL42" s="569"/>
      <c r="PRM42" s="569"/>
      <c r="PRN42" s="569"/>
      <c r="PRO42" s="569"/>
      <c r="PRP42" s="569"/>
      <c r="PRQ42" s="569"/>
      <c r="PRR42" s="569"/>
      <c r="PRS42" s="569"/>
      <c r="PRT42" s="569"/>
      <c r="PRU42" s="569"/>
      <c r="PRV42" s="569"/>
      <c r="PRW42" s="569"/>
      <c r="PRX42" s="569"/>
      <c r="PRY42" s="569"/>
      <c r="PRZ42" s="569"/>
      <c r="PSA42" s="569"/>
      <c r="PSB42" s="569"/>
      <c r="PSC42" s="569"/>
      <c r="PSD42" s="569"/>
      <c r="PSE42" s="569"/>
      <c r="PSF42" s="569"/>
      <c r="PSG42" s="569"/>
      <c r="PSH42" s="569"/>
      <c r="PSI42" s="569"/>
      <c r="PSJ42" s="569"/>
      <c r="PSK42" s="569"/>
      <c r="PSL42" s="569"/>
      <c r="PSM42" s="569"/>
      <c r="PSN42" s="569"/>
      <c r="PSO42" s="569"/>
      <c r="PSP42" s="569"/>
      <c r="PSQ42" s="569"/>
      <c r="PSR42" s="569"/>
      <c r="PSS42" s="569"/>
      <c r="PST42" s="569"/>
      <c r="PSU42" s="569"/>
      <c r="PSV42" s="569"/>
      <c r="PSW42" s="569"/>
      <c r="PSX42" s="569"/>
      <c r="PSY42" s="569"/>
      <c r="PSZ42" s="569"/>
      <c r="PTA42" s="569"/>
      <c r="PTB42" s="569"/>
      <c r="PTC42" s="569"/>
      <c r="PTD42" s="569"/>
      <c r="PTE42" s="569"/>
      <c r="PTF42" s="569"/>
      <c r="PTG42" s="569"/>
      <c r="PTH42" s="569"/>
      <c r="PTI42" s="569"/>
      <c r="PTJ42" s="569"/>
      <c r="PTK42" s="569"/>
      <c r="PTL42" s="569"/>
      <c r="PTM42" s="569"/>
      <c r="PTN42" s="569"/>
      <c r="PTO42" s="569"/>
      <c r="PTP42" s="569"/>
      <c r="PTQ42" s="569"/>
      <c r="PTR42" s="569"/>
      <c r="PTS42" s="569"/>
      <c r="PTT42" s="569"/>
      <c r="PTU42" s="569"/>
      <c r="PTV42" s="569"/>
      <c r="PTW42" s="569"/>
      <c r="PTX42" s="569"/>
      <c r="PTY42" s="569"/>
      <c r="PTZ42" s="569"/>
      <c r="PUA42" s="569"/>
      <c r="PUB42" s="569"/>
      <c r="PUC42" s="569"/>
      <c r="PUD42" s="569"/>
      <c r="PUE42" s="569"/>
      <c r="PUF42" s="569"/>
      <c r="PUG42" s="569"/>
      <c r="PUH42" s="569"/>
      <c r="PUI42" s="569"/>
      <c r="PUJ42" s="569"/>
      <c r="PUK42" s="569"/>
      <c r="PUL42" s="569"/>
      <c r="PUM42" s="569"/>
      <c r="PUN42" s="569"/>
      <c r="PUO42" s="569"/>
      <c r="PUP42" s="569"/>
      <c r="PUQ42" s="569"/>
      <c r="PUR42" s="569"/>
      <c r="PUS42" s="569"/>
      <c r="PUT42" s="569"/>
      <c r="PUU42" s="569"/>
      <c r="PUV42" s="569"/>
      <c r="PUW42" s="569"/>
      <c r="PUX42" s="569"/>
      <c r="PUY42" s="569"/>
      <c r="PUZ42" s="569"/>
      <c r="PVA42" s="569"/>
      <c r="PVB42" s="569"/>
      <c r="PVC42" s="569"/>
      <c r="PVD42" s="569"/>
      <c r="PVE42" s="569"/>
      <c r="PVF42" s="569"/>
      <c r="PVG42" s="569"/>
      <c r="PVH42" s="569"/>
      <c r="PVI42" s="569"/>
      <c r="PVJ42" s="569"/>
      <c r="PVK42" s="569"/>
      <c r="PVL42" s="569"/>
      <c r="PVM42" s="569"/>
      <c r="PVN42" s="569"/>
      <c r="PVO42" s="569"/>
      <c r="PVP42" s="569"/>
      <c r="PVQ42" s="569"/>
      <c r="PVR42" s="569"/>
      <c r="PVS42" s="569"/>
      <c r="PVT42" s="569"/>
      <c r="PVU42" s="569"/>
      <c r="PVV42" s="569"/>
      <c r="PVW42" s="569"/>
      <c r="PVX42" s="569"/>
      <c r="PVY42" s="569"/>
      <c r="PVZ42" s="569"/>
      <c r="PWA42" s="569"/>
      <c r="PWB42" s="569"/>
      <c r="PWC42" s="569"/>
      <c r="PWD42" s="569"/>
      <c r="PWE42" s="569"/>
      <c r="PWF42" s="569"/>
      <c r="PWG42" s="569"/>
      <c r="PWH42" s="569"/>
      <c r="PWI42" s="569"/>
      <c r="PWJ42" s="569"/>
      <c r="PWK42" s="569"/>
      <c r="PWL42" s="569"/>
      <c r="PWM42" s="569"/>
      <c r="PWN42" s="569"/>
      <c r="PWO42" s="569"/>
      <c r="PWP42" s="569"/>
      <c r="PWQ42" s="569"/>
      <c r="PWR42" s="569"/>
      <c r="PWS42" s="569"/>
      <c r="PWT42" s="569"/>
      <c r="PWU42" s="569"/>
      <c r="PWV42" s="569"/>
      <c r="PWW42" s="569"/>
      <c r="PWX42" s="569"/>
      <c r="PWY42" s="569"/>
      <c r="PWZ42" s="569"/>
      <c r="PXA42" s="569"/>
      <c r="PXB42" s="569"/>
      <c r="PXC42" s="569"/>
      <c r="PXD42" s="569"/>
      <c r="PXE42" s="569"/>
      <c r="PXF42" s="569"/>
      <c r="PXG42" s="569"/>
      <c r="PXH42" s="569"/>
      <c r="PXI42" s="569"/>
      <c r="PXJ42" s="569"/>
      <c r="PXK42" s="569"/>
      <c r="PXL42" s="569"/>
      <c r="PXM42" s="569"/>
      <c r="PXN42" s="569"/>
      <c r="PXO42" s="569"/>
      <c r="PXP42" s="569"/>
      <c r="PXQ42" s="569"/>
      <c r="PXR42" s="569"/>
      <c r="PXS42" s="569"/>
      <c r="PXT42" s="569"/>
      <c r="PXU42" s="569"/>
      <c r="PXV42" s="569"/>
      <c r="PXW42" s="569"/>
      <c r="PXX42" s="569"/>
      <c r="PXY42" s="569"/>
      <c r="PXZ42" s="569"/>
      <c r="PYA42" s="569"/>
      <c r="PYB42" s="569"/>
      <c r="PYC42" s="569"/>
      <c r="PYD42" s="569"/>
      <c r="PYE42" s="569"/>
      <c r="PYF42" s="569"/>
      <c r="PYG42" s="569"/>
      <c r="PYH42" s="569"/>
      <c r="PYI42" s="569"/>
      <c r="PYJ42" s="569"/>
      <c r="PYK42" s="569"/>
      <c r="PYL42" s="569"/>
      <c r="PYM42" s="569"/>
      <c r="PYN42" s="569"/>
      <c r="PYO42" s="569"/>
      <c r="PYP42" s="569"/>
      <c r="PYQ42" s="569"/>
      <c r="PYR42" s="569"/>
      <c r="PYS42" s="569"/>
      <c r="PYT42" s="569"/>
      <c r="PYU42" s="569"/>
      <c r="PYV42" s="569"/>
      <c r="PYW42" s="569"/>
      <c r="PYX42" s="569"/>
      <c r="PYY42" s="569"/>
      <c r="PYZ42" s="569"/>
      <c r="PZA42" s="569"/>
      <c r="PZB42" s="569"/>
      <c r="PZC42" s="569"/>
      <c r="PZD42" s="569"/>
      <c r="PZE42" s="569"/>
      <c r="PZF42" s="569"/>
      <c r="PZG42" s="569"/>
      <c r="PZH42" s="569"/>
      <c r="PZI42" s="569"/>
      <c r="PZJ42" s="569"/>
      <c r="PZK42" s="569"/>
      <c r="PZL42" s="569"/>
      <c r="PZM42" s="569"/>
      <c r="PZN42" s="569"/>
      <c r="PZO42" s="569"/>
      <c r="PZP42" s="569"/>
      <c r="PZQ42" s="569"/>
      <c r="PZR42" s="569"/>
      <c r="PZS42" s="569"/>
      <c r="PZT42" s="569"/>
      <c r="PZU42" s="569"/>
      <c r="PZV42" s="569"/>
      <c r="PZW42" s="569"/>
      <c r="PZX42" s="569"/>
      <c r="PZY42" s="569"/>
      <c r="PZZ42" s="569"/>
      <c r="QAA42" s="569"/>
      <c r="QAB42" s="569"/>
      <c r="QAC42" s="569"/>
      <c r="QAD42" s="569"/>
      <c r="QAE42" s="569"/>
      <c r="QAF42" s="569"/>
      <c r="QAG42" s="569"/>
      <c r="QAH42" s="569"/>
      <c r="QAI42" s="569"/>
      <c r="QAJ42" s="569"/>
      <c r="QAK42" s="569"/>
      <c r="QAL42" s="569"/>
      <c r="QAM42" s="569"/>
      <c r="QAN42" s="569"/>
      <c r="QAO42" s="569"/>
      <c r="QAP42" s="569"/>
      <c r="QAQ42" s="569"/>
      <c r="QAR42" s="569"/>
      <c r="QAS42" s="569"/>
      <c r="QAT42" s="569"/>
      <c r="QAU42" s="569"/>
      <c r="QAV42" s="569"/>
      <c r="QAW42" s="569"/>
      <c r="QAX42" s="569"/>
      <c r="QAY42" s="569"/>
      <c r="QAZ42" s="569"/>
      <c r="QBA42" s="569"/>
      <c r="QBB42" s="569"/>
      <c r="QBC42" s="569"/>
      <c r="QBD42" s="569"/>
      <c r="QBE42" s="569"/>
      <c r="QBF42" s="569"/>
      <c r="QBG42" s="569"/>
      <c r="QBH42" s="569"/>
      <c r="QBI42" s="569"/>
      <c r="QBJ42" s="569"/>
      <c r="QBK42" s="569"/>
      <c r="QBL42" s="569"/>
      <c r="QBM42" s="569"/>
      <c r="QBN42" s="569"/>
      <c r="QBO42" s="569"/>
      <c r="QBP42" s="569"/>
      <c r="QBQ42" s="569"/>
      <c r="QBR42" s="569"/>
      <c r="QBS42" s="569"/>
      <c r="QBT42" s="569"/>
      <c r="QBU42" s="569"/>
      <c r="QBV42" s="569"/>
      <c r="QBW42" s="569"/>
      <c r="QBX42" s="569"/>
      <c r="QBY42" s="569"/>
      <c r="QBZ42" s="569"/>
      <c r="QCA42" s="569"/>
      <c r="QCB42" s="569"/>
      <c r="QCC42" s="569"/>
      <c r="QCD42" s="569"/>
      <c r="QCE42" s="569"/>
      <c r="QCF42" s="569"/>
      <c r="QCG42" s="569"/>
      <c r="QCH42" s="569"/>
      <c r="QCI42" s="569"/>
      <c r="QCJ42" s="569"/>
      <c r="QCK42" s="569"/>
      <c r="QCL42" s="569"/>
      <c r="QCM42" s="569"/>
      <c r="QCN42" s="569"/>
      <c r="QCO42" s="569"/>
      <c r="QCP42" s="569"/>
      <c r="QCQ42" s="569"/>
      <c r="QCR42" s="569"/>
      <c r="QCS42" s="569"/>
      <c r="QCT42" s="569"/>
      <c r="QCU42" s="569"/>
      <c r="QCV42" s="569"/>
      <c r="QCW42" s="569"/>
      <c r="QCX42" s="569"/>
      <c r="QCY42" s="569"/>
      <c r="QCZ42" s="569"/>
      <c r="QDA42" s="569"/>
      <c r="QDB42" s="569"/>
      <c r="QDC42" s="569"/>
      <c r="QDD42" s="569"/>
      <c r="QDE42" s="569"/>
      <c r="QDF42" s="569"/>
      <c r="QDG42" s="569"/>
      <c r="QDH42" s="569"/>
      <c r="QDI42" s="569"/>
      <c r="QDJ42" s="569"/>
      <c r="QDK42" s="569"/>
      <c r="QDL42" s="569"/>
      <c r="QDM42" s="569"/>
      <c r="QDN42" s="569"/>
      <c r="QDO42" s="569"/>
      <c r="QDP42" s="569"/>
      <c r="QDQ42" s="569"/>
      <c r="QDR42" s="569"/>
      <c r="QDS42" s="569"/>
      <c r="QDT42" s="569"/>
      <c r="QDU42" s="569"/>
      <c r="QDV42" s="569"/>
      <c r="QDW42" s="569"/>
      <c r="QDX42" s="569"/>
      <c r="QDY42" s="569"/>
      <c r="QDZ42" s="569"/>
      <c r="QEA42" s="569"/>
      <c r="QEB42" s="569"/>
      <c r="QEC42" s="569"/>
      <c r="QED42" s="569"/>
      <c r="QEE42" s="569"/>
      <c r="QEF42" s="569"/>
      <c r="QEG42" s="569"/>
      <c r="QEH42" s="569"/>
      <c r="QEI42" s="569"/>
      <c r="QEJ42" s="569"/>
      <c r="QEK42" s="569"/>
      <c r="QEL42" s="569"/>
      <c r="QEM42" s="569"/>
      <c r="QEN42" s="569"/>
      <c r="QEO42" s="569"/>
      <c r="QEP42" s="569"/>
      <c r="QEQ42" s="569"/>
      <c r="QER42" s="569"/>
      <c r="QES42" s="569"/>
      <c r="QET42" s="569"/>
      <c r="QEU42" s="569"/>
      <c r="QEV42" s="569"/>
      <c r="QEW42" s="569"/>
      <c r="QEX42" s="569"/>
      <c r="QEY42" s="569"/>
      <c r="QEZ42" s="569"/>
      <c r="QFA42" s="569"/>
      <c r="QFB42" s="569"/>
      <c r="QFC42" s="569"/>
      <c r="QFD42" s="569"/>
      <c r="QFE42" s="569"/>
      <c r="QFF42" s="569"/>
      <c r="QFG42" s="569"/>
      <c r="QFH42" s="569"/>
      <c r="QFI42" s="569"/>
      <c r="QFJ42" s="569"/>
      <c r="QFK42" s="569"/>
      <c r="QFL42" s="569"/>
      <c r="QFM42" s="569"/>
      <c r="QFN42" s="569"/>
      <c r="QFO42" s="569"/>
      <c r="QFP42" s="569"/>
      <c r="QFQ42" s="569"/>
      <c r="QFR42" s="569"/>
      <c r="QFS42" s="569"/>
      <c r="QFT42" s="569"/>
      <c r="QFU42" s="569"/>
      <c r="QFV42" s="569"/>
      <c r="QFW42" s="569"/>
      <c r="QFX42" s="569"/>
      <c r="QFY42" s="569"/>
      <c r="QFZ42" s="569"/>
      <c r="QGA42" s="569"/>
      <c r="QGB42" s="569"/>
      <c r="QGC42" s="569"/>
      <c r="QGD42" s="569"/>
      <c r="QGE42" s="569"/>
      <c r="QGF42" s="569"/>
      <c r="QGG42" s="569"/>
      <c r="QGH42" s="569"/>
      <c r="QGI42" s="569"/>
      <c r="QGJ42" s="569"/>
      <c r="QGK42" s="569"/>
      <c r="QGL42" s="569"/>
      <c r="QGM42" s="569"/>
      <c r="QGN42" s="569"/>
      <c r="QGO42" s="569"/>
      <c r="QGP42" s="569"/>
      <c r="QGQ42" s="569"/>
      <c r="QGR42" s="569"/>
      <c r="QGS42" s="569"/>
      <c r="QGT42" s="569"/>
      <c r="QGU42" s="569"/>
      <c r="QGV42" s="569"/>
      <c r="QGW42" s="569"/>
      <c r="QGX42" s="569"/>
      <c r="QGY42" s="569"/>
      <c r="QGZ42" s="569"/>
      <c r="QHA42" s="569"/>
      <c r="QHB42" s="569"/>
      <c r="QHC42" s="569"/>
      <c r="QHD42" s="569"/>
      <c r="QHE42" s="569"/>
      <c r="QHF42" s="569"/>
      <c r="QHG42" s="569"/>
      <c r="QHH42" s="569"/>
      <c r="QHI42" s="569"/>
      <c r="QHJ42" s="569"/>
      <c r="QHK42" s="569"/>
      <c r="QHL42" s="569"/>
      <c r="QHM42" s="569"/>
      <c r="QHN42" s="569"/>
      <c r="QHO42" s="569"/>
      <c r="QHP42" s="569"/>
      <c r="QHQ42" s="569"/>
      <c r="QHR42" s="569"/>
      <c r="QHS42" s="569"/>
      <c r="QHT42" s="569"/>
      <c r="QHU42" s="569"/>
      <c r="QHV42" s="569"/>
      <c r="QHW42" s="569"/>
      <c r="QHX42" s="569"/>
      <c r="QHY42" s="569"/>
      <c r="QHZ42" s="569"/>
      <c r="QIA42" s="569"/>
      <c r="QIB42" s="569"/>
      <c r="QIC42" s="569"/>
      <c r="QID42" s="569"/>
      <c r="QIE42" s="569"/>
      <c r="QIF42" s="569"/>
      <c r="QIG42" s="569"/>
      <c r="QIH42" s="569"/>
      <c r="QII42" s="569"/>
      <c r="QIJ42" s="569"/>
      <c r="QIK42" s="569"/>
      <c r="QIL42" s="569"/>
      <c r="QIM42" s="569"/>
      <c r="QIN42" s="569"/>
      <c r="QIO42" s="569"/>
      <c r="QIP42" s="569"/>
      <c r="QIQ42" s="569"/>
      <c r="QIR42" s="569"/>
      <c r="QIS42" s="569"/>
      <c r="QIT42" s="569"/>
      <c r="QIU42" s="569"/>
      <c r="QIV42" s="569"/>
      <c r="QIW42" s="569"/>
      <c r="QIX42" s="569"/>
      <c r="QIY42" s="569"/>
      <c r="QIZ42" s="569"/>
      <c r="QJA42" s="569"/>
      <c r="QJB42" s="569"/>
      <c r="QJC42" s="569"/>
      <c r="QJD42" s="569"/>
      <c r="QJE42" s="569"/>
      <c r="QJF42" s="569"/>
      <c r="QJG42" s="569"/>
      <c r="QJH42" s="569"/>
      <c r="QJI42" s="569"/>
      <c r="QJJ42" s="569"/>
      <c r="QJK42" s="569"/>
      <c r="QJL42" s="569"/>
      <c r="QJM42" s="569"/>
      <c r="QJN42" s="569"/>
      <c r="QJO42" s="569"/>
      <c r="QJP42" s="569"/>
      <c r="QJQ42" s="569"/>
      <c r="QJR42" s="569"/>
      <c r="QJS42" s="569"/>
      <c r="QJT42" s="569"/>
      <c r="QJU42" s="569"/>
      <c r="QJV42" s="569"/>
      <c r="QJW42" s="569"/>
      <c r="QJX42" s="569"/>
      <c r="QJY42" s="569"/>
      <c r="QJZ42" s="569"/>
      <c r="QKA42" s="569"/>
      <c r="QKB42" s="569"/>
      <c r="QKC42" s="569"/>
      <c r="QKD42" s="569"/>
      <c r="QKE42" s="569"/>
      <c r="QKF42" s="569"/>
      <c r="QKG42" s="569"/>
      <c r="QKH42" s="569"/>
      <c r="QKI42" s="569"/>
      <c r="QKJ42" s="569"/>
      <c r="QKK42" s="569"/>
      <c r="QKL42" s="569"/>
      <c r="QKM42" s="569"/>
      <c r="QKN42" s="569"/>
      <c r="QKO42" s="569"/>
      <c r="QKP42" s="569"/>
      <c r="QKQ42" s="569"/>
      <c r="QKR42" s="569"/>
      <c r="QKS42" s="569"/>
      <c r="QKT42" s="569"/>
      <c r="QKU42" s="569"/>
      <c r="QKV42" s="569"/>
      <c r="QKW42" s="569"/>
      <c r="QKX42" s="569"/>
      <c r="QKY42" s="569"/>
      <c r="QKZ42" s="569"/>
      <c r="QLA42" s="569"/>
      <c r="QLB42" s="569"/>
      <c r="QLC42" s="569"/>
      <c r="QLD42" s="569"/>
      <c r="QLE42" s="569"/>
      <c r="QLF42" s="569"/>
      <c r="QLG42" s="569"/>
      <c r="QLH42" s="569"/>
      <c r="QLI42" s="569"/>
      <c r="QLJ42" s="569"/>
      <c r="QLK42" s="569"/>
      <c r="QLL42" s="569"/>
      <c r="QLM42" s="569"/>
      <c r="QLN42" s="569"/>
      <c r="QLO42" s="569"/>
      <c r="QLP42" s="569"/>
      <c r="QLQ42" s="569"/>
      <c r="QLR42" s="569"/>
      <c r="QLS42" s="569"/>
      <c r="QLT42" s="569"/>
      <c r="QLU42" s="569"/>
      <c r="QLV42" s="569"/>
      <c r="QLW42" s="569"/>
      <c r="QLX42" s="569"/>
      <c r="QLY42" s="569"/>
      <c r="QLZ42" s="569"/>
      <c r="QMA42" s="569"/>
      <c r="QMB42" s="569"/>
      <c r="QMC42" s="569"/>
      <c r="QMD42" s="569"/>
      <c r="QME42" s="569"/>
      <c r="QMF42" s="569"/>
      <c r="QMG42" s="569"/>
      <c r="QMH42" s="569"/>
      <c r="QMI42" s="569"/>
      <c r="QMJ42" s="569"/>
      <c r="QMK42" s="569"/>
      <c r="QML42" s="569"/>
      <c r="QMM42" s="569"/>
      <c r="QMN42" s="569"/>
      <c r="QMO42" s="569"/>
      <c r="QMP42" s="569"/>
      <c r="QMQ42" s="569"/>
      <c r="QMR42" s="569"/>
      <c r="QMS42" s="569"/>
      <c r="QMT42" s="569"/>
      <c r="QMU42" s="569"/>
      <c r="QMV42" s="569"/>
      <c r="QMW42" s="569"/>
      <c r="QMX42" s="569"/>
      <c r="QMY42" s="569"/>
      <c r="QMZ42" s="569"/>
      <c r="QNA42" s="569"/>
      <c r="QNB42" s="569"/>
      <c r="QNC42" s="569"/>
      <c r="QND42" s="569"/>
      <c r="QNE42" s="569"/>
      <c r="QNF42" s="569"/>
      <c r="QNG42" s="569"/>
      <c r="QNH42" s="569"/>
      <c r="QNI42" s="569"/>
      <c r="QNJ42" s="569"/>
      <c r="QNK42" s="569"/>
      <c r="QNL42" s="569"/>
      <c r="QNM42" s="569"/>
      <c r="QNN42" s="569"/>
      <c r="QNO42" s="569"/>
      <c r="QNP42" s="569"/>
      <c r="QNQ42" s="569"/>
      <c r="QNR42" s="569"/>
      <c r="QNS42" s="569"/>
      <c r="QNT42" s="569"/>
      <c r="QNU42" s="569"/>
      <c r="QNV42" s="569"/>
      <c r="QNW42" s="569"/>
      <c r="QNX42" s="569"/>
      <c r="QNY42" s="569"/>
      <c r="QNZ42" s="569"/>
      <c r="QOA42" s="569"/>
      <c r="QOB42" s="569"/>
      <c r="QOC42" s="569"/>
      <c r="QOD42" s="569"/>
      <c r="QOE42" s="569"/>
      <c r="QOF42" s="569"/>
      <c r="QOG42" s="569"/>
      <c r="QOH42" s="569"/>
      <c r="QOI42" s="569"/>
      <c r="QOJ42" s="569"/>
      <c r="QOK42" s="569"/>
      <c r="QOL42" s="569"/>
      <c r="QOM42" s="569"/>
      <c r="QON42" s="569"/>
      <c r="QOO42" s="569"/>
      <c r="QOP42" s="569"/>
      <c r="QOQ42" s="569"/>
      <c r="QOR42" s="569"/>
      <c r="QOS42" s="569"/>
      <c r="QOT42" s="569"/>
      <c r="QOU42" s="569"/>
      <c r="QOV42" s="569"/>
      <c r="QOW42" s="569"/>
      <c r="QOX42" s="569"/>
      <c r="QOY42" s="569"/>
      <c r="QOZ42" s="569"/>
      <c r="QPA42" s="569"/>
      <c r="QPB42" s="569"/>
      <c r="QPC42" s="569"/>
      <c r="QPD42" s="569"/>
      <c r="QPE42" s="569"/>
      <c r="QPF42" s="569"/>
      <c r="QPG42" s="569"/>
      <c r="QPH42" s="569"/>
      <c r="QPI42" s="569"/>
      <c r="QPJ42" s="569"/>
      <c r="QPK42" s="569"/>
      <c r="QPL42" s="569"/>
      <c r="QPM42" s="569"/>
      <c r="QPN42" s="569"/>
      <c r="QPO42" s="569"/>
      <c r="QPP42" s="569"/>
      <c r="QPQ42" s="569"/>
      <c r="QPR42" s="569"/>
      <c r="QPS42" s="569"/>
      <c r="QPT42" s="569"/>
      <c r="QPU42" s="569"/>
      <c r="QPV42" s="569"/>
      <c r="QPW42" s="569"/>
      <c r="QPX42" s="569"/>
      <c r="QPY42" s="569"/>
      <c r="QPZ42" s="569"/>
      <c r="QQA42" s="569"/>
      <c r="QQB42" s="569"/>
      <c r="QQC42" s="569"/>
      <c r="QQD42" s="569"/>
      <c r="QQE42" s="569"/>
      <c r="QQF42" s="569"/>
      <c r="QQG42" s="569"/>
      <c r="QQH42" s="569"/>
      <c r="QQI42" s="569"/>
      <c r="QQJ42" s="569"/>
      <c r="QQK42" s="569"/>
      <c r="QQL42" s="569"/>
      <c r="QQM42" s="569"/>
      <c r="QQN42" s="569"/>
      <c r="QQO42" s="569"/>
      <c r="QQP42" s="569"/>
      <c r="QQQ42" s="569"/>
      <c r="QQR42" s="569"/>
      <c r="QQS42" s="569"/>
      <c r="QQT42" s="569"/>
      <c r="QQU42" s="569"/>
      <c r="QQV42" s="569"/>
      <c r="QQW42" s="569"/>
      <c r="QQX42" s="569"/>
      <c r="QQY42" s="569"/>
      <c r="QQZ42" s="569"/>
      <c r="QRA42" s="569"/>
      <c r="QRB42" s="569"/>
      <c r="QRC42" s="569"/>
      <c r="QRD42" s="569"/>
      <c r="QRE42" s="569"/>
      <c r="QRF42" s="569"/>
      <c r="QRG42" s="569"/>
      <c r="QRH42" s="569"/>
      <c r="QRI42" s="569"/>
      <c r="QRJ42" s="569"/>
      <c r="QRK42" s="569"/>
      <c r="QRL42" s="569"/>
      <c r="QRM42" s="569"/>
      <c r="QRN42" s="569"/>
      <c r="QRO42" s="569"/>
      <c r="QRP42" s="569"/>
      <c r="QRQ42" s="569"/>
      <c r="QRR42" s="569"/>
      <c r="QRS42" s="569"/>
      <c r="QRT42" s="569"/>
      <c r="QRU42" s="569"/>
      <c r="QRV42" s="569"/>
      <c r="QRW42" s="569"/>
      <c r="QRX42" s="569"/>
      <c r="QRY42" s="569"/>
      <c r="QRZ42" s="569"/>
      <c r="QSA42" s="569"/>
      <c r="QSB42" s="569"/>
      <c r="QSC42" s="569"/>
      <c r="QSD42" s="569"/>
      <c r="QSE42" s="569"/>
      <c r="QSF42" s="569"/>
      <c r="QSG42" s="569"/>
      <c r="QSH42" s="569"/>
      <c r="QSI42" s="569"/>
      <c r="QSJ42" s="569"/>
      <c r="QSK42" s="569"/>
      <c r="QSL42" s="569"/>
      <c r="QSM42" s="569"/>
      <c r="QSN42" s="569"/>
      <c r="QSO42" s="569"/>
      <c r="QSP42" s="569"/>
      <c r="QSQ42" s="569"/>
      <c r="QSR42" s="569"/>
      <c r="QSS42" s="569"/>
      <c r="QST42" s="569"/>
      <c r="QSU42" s="569"/>
      <c r="QSV42" s="569"/>
      <c r="QSW42" s="569"/>
      <c r="QSX42" s="569"/>
      <c r="QSY42" s="569"/>
      <c r="QSZ42" s="569"/>
      <c r="QTA42" s="569"/>
      <c r="QTB42" s="569"/>
      <c r="QTC42" s="569"/>
      <c r="QTD42" s="569"/>
      <c r="QTE42" s="569"/>
      <c r="QTF42" s="569"/>
      <c r="QTG42" s="569"/>
      <c r="QTH42" s="569"/>
      <c r="QTI42" s="569"/>
      <c r="QTJ42" s="569"/>
      <c r="QTK42" s="569"/>
      <c r="QTL42" s="569"/>
      <c r="QTM42" s="569"/>
      <c r="QTN42" s="569"/>
      <c r="QTO42" s="569"/>
      <c r="QTP42" s="569"/>
      <c r="QTQ42" s="569"/>
      <c r="QTR42" s="569"/>
      <c r="QTS42" s="569"/>
      <c r="QTT42" s="569"/>
      <c r="QTU42" s="569"/>
      <c r="QTV42" s="569"/>
      <c r="QTW42" s="569"/>
      <c r="QTX42" s="569"/>
      <c r="QTY42" s="569"/>
      <c r="QTZ42" s="569"/>
      <c r="QUA42" s="569"/>
      <c r="QUB42" s="569"/>
      <c r="QUC42" s="569"/>
      <c r="QUD42" s="569"/>
      <c r="QUE42" s="569"/>
      <c r="QUF42" s="569"/>
      <c r="QUG42" s="569"/>
      <c r="QUH42" s="569"/>
      <c r="QUI42" s="569"/>
      <c r="QUJ42" s="569"/>
      <c r="QUK42" s="569"/>
      <c r="QUL42" s="569"/>
      <c r="QUM42" s="569"/>
      <c r="QUN42" s="569"/>
      <c r="QUO42" s="569"/>
      <c r="QUP42" s="569"/>
      <c r="QUQ42" s="569"/>
      <c r="QUR42" s="569"/>
      <c r="QUS42" s="569"/>
      <c r="QUT42" s="569"/>
      <c r="QUU42" s="569"/>
      <c r="QUV42" s="569"/>
      <c r="QUW42" s="569"/>
      <c r="QUX42" s="569"/>
      <c r="QUY42" s="569"/>
      <c r="QUZ42" s="569"/>
      <c r="QVA42" s="569"/>
      <c r="QVB42" s="569"/>
      <c r="QVC42" s="569"/>
      <c r="QVD42" s="569"/>
      <c r="QVE42" s="569"/>
      <c r="QVF42" s="569"/>
      <c r="QVG42" s="569"/>
      <c r="QVH42" s="569"/>
      <c r="QVI42" s="569"/>
      <c r="QVJ42" s="569"/>
      <c r="QVK42" s="569"/>
      <c r="QVL42" s="569"/>
      <c r="QVM42" s="569"/>
      <c r="QVN42" s="569"/>
      <c r="QVO42" s="569"/>
      <c r="QVP42" s="569"/>
      <c r="QVQ42" s="569"/>
      <c r="QVR42" s="569"/>
      <c r="QVS42" s="569"/>
      <c r="QVT42" s="569"/>
      <c r="QVU42" s="569"/>
      <c r="QVV42" s="569"/>
      <c r="QVW42" s="569"/>
      <c r="QVX42" s="569"/>
      <c r="QVY42" s="569"/>
      <c r="QVZ42" s="569"/>
      <c r="QWA42" s="569"/>
      <c r="QWB42" s="569"/>
      <c r="QWC42" s="569"/>
      <c r="QWD42" s="569"/>
      <c r="QWE42" s="569"/>
      <c r="QWF42" s="569"/>
      <c r="QWG42" s="569"/>
      <c r="QWH42" s="569"/>
      <c r="QWI42" s="569"/>
      <c r="QWJ42" s="569"/>
      <c r="QWK42" s="569"/>
      <c r="QWL42" s="569"/>
      <c r="QWM42" s="569"/>
      <c r="QWN42" s="569"/>
      <c r="QWO42" s="569"/>
      <c r="QWP42" s="569"/>
      <c r="QWQ42" s="569"/>
      <c r="QWR42" s="569"/>
      <c r="QWS42" s="569"/>
      <c r="QWT42" s="569"/>
      <c r="QWU42" s="569"/>
      <c r="QWV42" s="569"/>
      <c r="QWW42" s="569"/>
      <c r="QWX42" s="569"/>
      <c r="QWY42" s="569"/>
      <c r="QWZ42" s="569"/>
      <c r="QXA42" s="569"/>
      <c r="QXB42" s="569"/>
      <c r="QXC42" s="569"/>
      <c r="QXD42" s="569"/>
      <c r="QXE42" s="569"/>
      <c r="QXF42" s="569"/>
      <c r="QXG42" s="569"/>
      <c r="QXH42" s="569"/>
      <c r="QXI42" s="569"/>
      <c r="QXJ42" s="569"/>
      <c r="QXK42" s="569"/>
      <c r="QXL42" s="569"/>
      <c r="QXM42" s="569"/>
      <c r="QXN42" s="569"/>
      <c r="QXO42" s="569"/>
      <c r="QXP42" s="569"/>
      <c r="QXQ42" s="569"/>
      <c r="QXR42" s="569"/>
      <c r="QXS42" s="569"/>
      <c r="QXT42" s="569"/>
      <c r="QXU42" s="569"/>
      <c r="QXV42" s="569"/>
      <c r="QXW42" s="569"/>
      <c r="QXX42" s="569"/>
      <c r="QXY42" s="569"/>
      <c r="QXZ42" s="569"/>
      <c r="QYA42" s="569"/>
      <c r="QYB42" s="569"/>
      <c r="QYC42" s="569"/>
      <c r="QYD42" s="569"/>
      <c r="QYE42" s="569"/>
      <c r="QYF42" s="569"/>
      <c r="QYG42" s="569"/>
      <c r="QYH42" s="569"/>
      <c r="QYI42" s="569"/>
      <c r="QYJ42" s="569"/>
      <c r="QYK42" s="569"/>
      <c r="QYL42" s="569"/>
      <c r="QYM42" s="569"/>
      <c r="QYN42" s="569"/>
      <c r="QYO42" s="569"/>
      <c r="QYP42" s="569"/>
      <c r="QYQ42" s="569"/>
      <c r="QYR42" s="569"/>
      <c r="QYS42" s="569"/>
      <c r="QYT42" s="569"/>
      <c r="QYU42" s="569"/>
      <c r="QYV42" s="569"/>
      <c r="QYW42" s="569"/>
      <c r="QYX42" s="569"/>
      <c r="QYY42" s="569"/>
      <c r="QYZ42" s="569"/>
      <c r="QZA42" s="569"/>
      <c r="QZB42" s="569"/>
      <c r="QZC42" s="569"/>
      <c r="QZD42" s="569"/>
      <c r="QZE42" s="569"/>
      <c r="QZF42" s="569"/>
      <c r="QZG42" s="569"/>
      <c r="QZH42" s="569"/>
      <c r="QZI42" s="569"/>
      <c r="QZJ42" s="569"/>
      <c r="QZK42" s="569"/>
      <c r="QZL42" s="569"/>
      <c r="QZM42" s="569"/>
      <c r="QZN42" s="569"/>
      <c r="QZO42" s="569"/>
      <c r="QZP42" s="569"/>
      <c r="QZQ42" s="569"/>
      <c r="QZR42" s="569"/>
      <c r="QZS42" s="569"/>
      <c r="QZT42" s="569"/>
      <c r="QZU42" s="569"/>
      <c r="QZV42" s="569"/>
      <c r="QZW42" s="569"/>
      <c r="QZX42" s="569"/>
      <c r="QZY42" s="569"/>
      <c r="QZZ42" s="569"/>
      <c r="RAA42" s="569"/>
      <c r="RAB42" s="569"/>
      <c r="RAC42" s="569"/>
      <c r="RAD42" s="569"/>
      <c r="RAE42" s="569"/>
      <c r="RAF42" s="569"/>
      <c r="RAG42" s="569"/>
      <c r="RAH42" s="569"/>
      <c r="RAI42" s="569"/>
      <c r="RAJ42" s="569"/>
      <c r="RAK42" s="569"/>
      <c r="RAL42" s="569"/>
      <c r="RAM42" s="569"/>
      <c r="RAN42" s="569"/>
      <c r="RAO42" s="569"/>
      <c r="RAP42" s="569"/>
      <c r="RAQ42" s="569"/>
      <c r="RAR42" s="569"/>
      <c r="RAS42" s="569"/>
      <c r="RAT42" s="569"/>
      <c r="RAU42" s="569"/>
      <c r="RAV42" s="569"/>
      <c r="RAW42" s="569"/>
      <c r="RAX42" s="569"/>
      <c r="RAY42" s="569"/>
      <c r="RAZ42" s="569"/>
      <c r="RBA42" s="569"/>
      <c r="RBB42" s="569"/>
      <c r="RBC42" s="569"/>
      <c r="RBD42" s="569"/>
      <c r="RBE42" s="569"/>
      <c r="RBF42" s="569"/>
      <c r="RBG42" s="569"/>
      <c r="RBH42" s="569"/>
      <c r="RBI42" s="569"/>
      <c r="RBJ42" s="569"/>
      <c r="RBK42" s="569"/>
      <c r="RBL42" s="569"/>
      <c r="RBM42" s="569"/>
      <c r="RBN42" s="569"/>
      <c r="RBO42" s="569"/>
      <c r="RBP42" s="569"/>
      <c r="RBQ42" s="569"/>
      <c r="RBR42" s="569"/>
      <c r="RBS42" s="569"/>
      <c r="RBT42" s="569"/>
      <c r="RBU42" s="569"/>
      <c r="RBV42" s="569"/>
      <c r="RBW42" s="569"/>
      <c r="RBX42" s="569"/>
      <c r="RBY42" s="569"/>
      <c r="RBZ42" s="569"/>
      <c r="RCA42" s="569"/>
      <c r="RCB42" s="569"/>
      <c r="RCC42" s="569"/>
      <c r="RCD42" s="569"/>
      <c r="RCE42" s="569"/>
      <c r="RCF42" s="569"/>
      <c r="RCG42" s="569"/>
      <c r="RCH42" s="569"/>
      <c r="RCI42" s="569"/>
      <c r="RCJ42" s="569"/>
      <c r="RCK42" s="569"/>
      <c r="RCL42" s="569"/>
      <c r="RCM42" s="569"/>
      <c r="RCN42" s="569"/>
      <c r="RCO42" s="569"/>
      <c r="RCP42" s="569"/>
      <c r="RCQ42" s="569"/>
      <c r="RCR42" s="569"/>
      <c r="RCS42" s="569"/>
      <c r="RCT42" s="569"/>
      <c r="RCU42" s="569"/>
      <c r="RCV42" s="569"/>
      <c r="RCW42" s="569"/>
      <c r="RCX42" s="569"/>
      <c r="RCY42" s="569"/>
      <c r="RCZ42" s="569"/>
      <c r="RDA42" s="569"/>
      <c r="RDB42" s="569"/>
      <c r="RDC42" s="569"/>
      <c r="RDD42" s="569"/>
      <c r="RDE42" s="569"/>
      <c r="RDF42" s="569"/>
      <c r="RDG42" s="569"/>
      <c r="RDH42" s="569"/>
      <c r="RDI42" s="569"/>
      <c r="RDJ42" s="569"/>
      <c r="RDK42" s="569"/>
      <c r="RDL42" s="569"/>
      <c r="RDM42" s="569"/>
      <c r="RDN42" s="569"/>
      <c r="RDO42" s="569"/>
      <c r="RDP42" s="569"/>
      <c r="RDQ42" s="569"/>
      <c r="RDR42" s="569"/>
      <c r="RDS42" s="569"/>
      <c r="RDT42" s="569"/>
      <c r="RDU42" s="569"/>
      <c r="RDV42" s="569"/>
      <c r="RDW42" s="569"/>
      <c r="RDX42" s="569"/>
      <c r="RDY42" s="569"/>
      <c r="RDZ42" s="569"/>
      <c r="REA42" s="569"/>
      <c r="REB42" s="569"/>
      <c r="REC42" s="569"/>
      <c r="RED42" s="569"/>
      <c r="REE42" s="569"/>
      <c r="REF42" s="569"/>
      <c r="REG42" s="569"/>
      <c r="REH42" s="569"/>
      <c r="REI42" s="569"/>
      <c r="REJ42" s="569"/>
      <c r="REK42" s="569"/>
      <c r="REL42" s="569"/>
      <c r="REM42" s="569"/>
      <c r="REN42" s="569"/>
      <c r="REO42" s="569"/>
      <c r="REP42" s="569"/>
      <c r="REQ42" s="569"/>
      <c r="RER42" s="569"/>
      <c r="RES42" s="569"/>
      <c r="RET42" s="569"/>
      <c r="REU42" s="569"/>
      <c r="REV42" s="569"/>
      <c r="REW42" s="569"/>
      <c r="REX42" s="569"/>
      <c r="REY42" s="569"/>
      <c r="REZ42" s="569"/>
      <c r="RFA42" s="569"/>
      <c r="RFB42" s="569"/>
      <c r="RFC42" s="569"/>
      <c r="RFD42" s="569"/>
      <c r="RFE42" s="569"/>
      <c r="RFF42" s="569"/>
      <c r="RFG42" s="569"/>
      <c r="RFH42" s="569"/>
      <c r="RFI42" s="569"/>
      <c r="RFJ42" s="569"/>
      <c r="RFK42" s="569"/>
      <c r="RFL42" s="569"/>
      <c r="RFM42" s="569"/>
      <c r="RFN42" s="569"/>
      <c r="RFO42" s="569"/>
      <c r="RFP42" s="569"/>
      <c r="RFQ42" s="569"/>
      <c r="RFR42" s="569"/>
      <c r="RFS42" s="569"/>
      <c r="RFT42" s="569"/>
      <c r="RFU42" s="569"/>
      <c r="RFV42" s="569"/>
      <c r="RFW42" s="569"/>
      <c r="RFX42" s="569"/>
      <c r="RFY42" s="569"/>
      <c r="RFZ42" s="569"/>
      <c r="RGA42" s="569"/>
      <c r="RGB42" s="569"/>
      <c r="RGC42" s="569"/>
      <c r="RGD42" s="569"/>
      <c r="RGE42" s="569"/>
      <c r="RGF42" s="569"/>
      <c r="RGG42" s="569"/>
      <c r="RGH42" s="569"/>
      <c r="RGI42" s="569"/>
      <c r="RGJ42" s="569"/>
      <c r="RGK42" s="569"/>
      <c r="RGL42" s="569"/>
      <c r="RGM42" s="569"/>
      <c r="RGN42" s="569"/>
      <c r="RGO42" s="569"/>
      <c r="RGP42" s="569"/>
      <c r="RGQ42" s="569"/>
      <c r="RGR42" s="569"/>
      <c r="RGS42" s="569"/>
      <c r="RGT42" s="569"/>
      <c r="RGU42" s="569"/>
      <c r="RGV42" s="569"/>
      <c r="RGW42" s="569"/>
      <c r="RGX42" s="569"/>
      <c r="RGY42" s="569"/>
      <c r="RGZ42" s="569"/>
      <c r="RHA42" s="569"/>
      <c r="RHB42" s="569"/>
      <c r="RHC42" s="569"/>
      <c r="RHD42" s="569"/>
      <c r="RHE42" s="569"/>
      <c r="RHF42" s="569"/>
      <c r="RHG42" s="569"/>
      <c r="RHH42" s="569"/>
      <c r="RHI42" s="569"/>
      <c r="RHJ42" s="569"/>
      <c r="RHK42" s="569"/>
      <c r="RHL42" s="569"/>
      <c r="RHM42" s="569"/>
      <c r="RHN42" s="569"/>
      <c r="RHO42" s="569"/>
      <c r="RHP42" s="569"/>
      <c r="RHQ42" s="569"/>
      <c r="RHR42" s="569"/>
      <c r="RHS42" s="569"/>
      <c r="RHT42" s="569"/>
      <c r="RHU42" s="569"/>
      <c r="RHV42" s="569"/>
      <c r="RHW42" s="569"/>
      <c r="RHX42" s="569"/>
      <c r="RHY42" s="569"/>
      <c r="RHZ42" s="569"/>
      <c r="RIA42" s="569"/>
      <c r="RIB42" s="569"/>
      <c r="RIC42" s="569"/>
      <c r="RID42" s="569"/>
      <c r="RIE42" s="569"/>
      <c r="RIF42" s="569"/>
      <c r="RIG42" s="569"/>
      <c r="RIH42" s="569"/>
      <c r="RII42" s="569"/>
      <c r="RIJ42" s="569"/>
      <c r="RIK42" s="569"/>
      <c r="RIL42" s="569"/>
      <c r="RIM42" s="569"/>
      <c r="RIN42" s="569"/>
      <c r="RIO42" s="569"/>
      <c r="RIP42" s="569"/>
      <c r="RIQ42" s="569"/>
      <c r="RIR42" s="569"/>
      <c r="RIS42" s="569"/>
      <c r="RIT42" s="569"/>
      <c r="RIU42" s="569"/>
      <c r="RIV42" s="569"/>
      <c r="RIW42" s="569"/>
      <c r="RIX42" s="569"/>
      <c r="RIY42" s="569"/>
      <c r="RIZ42" s="569"/>
      <c r="RJA42" s="569"/>
      <c r="RJB42" s="569"/>
      <c r="RJC42" s="569"/>
      <c r="RJD42" s="569"/>
      <c r="RJE42" s="569"/>
      <c r="RJF42" s="569"/>
      <c r="RJG42" s="569"/>
      <c r="RJH42" s="569"/>
      <c r="RJI42" s="569"/>
      <c r="RJJ42" s="569"/>
      <c r="RJK42" s="569"/>
      <c r="RJL42" s="569"/>
      <c r="RJM42" s="569"/>
      <c r="RJN42" s="569"/>
      <c r="RJO42" s="569"/>
      <c r="RJP42" s="569"/>
      <c r="RJQ42" s="569"/>
      <c r="RJR42" s="569"/>
      <c r="RJS42" s="569"/>
      <c r="RJT42" s="569"/>
      <c r="RJU42" s="569"/>
      <c r="RJV42" s="569"/>
      <c r="RJW42" s="569"/>
      <c r="RJX42" s="569"/>
      <c r="RJY42" s="569"/>
      <c r="RJZ42" s="569"/>
      <c r="RKA42" s="569"/>
      <c r="RKB42" s="569"/>
      <c r="RKC42" s="569"/>
      <c r="RKD42" s="569"/>
      <c r="RKE42" s="569"/>
      <c r="RKF42" s="569"/>
      <c r="RKG42" s="569"/>
      <c r="RKH42" s="569"/>
      <c r="RKI42" s="569"/>
      <c r="RKJ42" s="569"/>
      <c r="RKK42" s="569"/>
      <c r="RKL42" s="569"/>
      <c r="RKM42" s="569"/>
      <c r="RKN42" s="569"/>
      <c r="RKO42" s="569"/>
      <c r="RKP42" s="569"/>
      <c r="RKQ42" s="569"/>
      <c r="RKR42" s="569"/>
      <c r="RKS42" s="569"/>
      <c r="RKT42" s="569"/>
      <c r="RKU42" s="569"/>
      <c r="RKV42" s="569"/>
      <c r="RKW42" s="569"/>
      <c r="RKX42" s="569"/>
      <c r="RKY42" s="569"/>
      <c r="RKZ42" s="569"/>
      <c r="RLA42" s="569"/>
      <c r="RLB42" s="569"/>
      <c r="RLC42" s="569"/>
      <c r="RLD42" s="569"/>
      <c r="RLE42" s="569"/>
      <c r="RLF42" s="569"/>
      <c r="RLG42" s="569"/>
      <c r="RLH42" s="569"/>
      <c r="RLI42" s="569"/>
      <c r="RLJ42" s="569"/>
      <c r="RLK42" s="569"/>
      <c r="RLL42" s="569"/>
      <c r="RLM42" s="569"/>
      <c r="RLN42" s="569"/>
      <c r="RLO42" s="569"/>
      <c r="RLP42" s="569"/>
      <c r="RLQ42" s="569"/>
      <c r="RLR42" s="569"/>
      <c r="RLS42" s="569"/>
      <c r="RLT42" s="569"/>
      <c r="RLU42" s="569"/>
      <c r="RLV42" s="569"/>
      <c r="RLW42" s="569"/>
      <c r="RLX42" s="569"/>
      <c r="RLY42" s="569"/>
      <c r="RLZ42" s="569"/>
      <c r="RMA42" s="569"/>
      <c r="RMB42" s="569"/>
      <c r="RMC42" s="569"/>
      <c r="RMD42" s="569"/>
      <c r="RME42" s="569"/>
      <c r="RMF42" s="569"/>
      <c r="RMG42" s="569"/>
      <c r="RMH42" s="569"/>
      <c r="RMI42" s="569"/>
      <c r="RMJ42" s="569"/>
      <c r="RMK42" s="569"/>
      <c r="RML42" s="569"/>
      <c r="RMM42" s="569"/>
      <c r="RMN42" s="569"/>
      <c r="RMO42" s="569"/>
      <c r="RMP42" s="569"/>
      <c r="RMQ42" s="569"/>
      <c r="RMR42" s="569"/>
      <c r="RMS42" s="569"/>
      <c r="RMT42" s="569"/>
      <c r="RMU42" s="569"/>
      <c r="RMV42" s="569"/>
      <c r="RMW42" s="569"/>
      <c r="RMX42" s="569"/>
      <c r="RMY42" s="569"/>
      <c r="RMZ42" s="569"/>
      <c r="RNA42" s="569"/>
      <c r="RNB42" s="569"/>
      <c r="RNC42" s="569"/>
      <c r="RND42" s="569"/>
      <c r="RNE42" s="569"/>
      <c r="RNF42" s="569"/>
      <c r="RNG42" s="569"/>
      <c r="RNH42" s="569"/>
      <c r="RNI42" s="569"/>
      <c r="RNJ42" s="569"/>
      <c r="RNK42" s="569"/>
      <c r="RNL42" s="569"/>
      <c r="RNM42" s="569"/>
      <c r="RNN42" s="569"/>
      <c r="RNO42" s="569"/>
      <c r="RNP42" s="569"/>
      <c r="RNQ42" s="569"/>
      <c r="RNR42" s="569"/>
      <c r="RNS42" s="569"/>
      <c r="RNT42" s="569"/>
      <c r="RNU42" s="569"/>
      <c r="RNV42" s="569"/>
      <c r="RNW42" s="569"/>
      <c r="RNX42" s="569"/>
      <c r="RNY42" s="569"/>
      <c r="RNZ42" s="569"/>
      <c r="ROA42" s="569"/>
      <c r="ROB42" s="569"/>
      <c r="ROC42" s="569"/>
      <c r="ROD42" s="569"/>
      <c r="ROE42" s="569"/>
      <c r="ROF42" s="569"/>
      <c r="ROG42" s="569"/>
      <c r="ROH42" s="569"/>
      <c r="ROI42" s="569"/>
      <c r="ROJ42" s="569"/>
      <c r="ROK42" s="569"/>
      <c r="ROL42" s="569"/>
      <c r="ROM42" s="569"/>
      <c r="RON42" s="569"/>
      <c r="ROO42" s="569"/>
      <c r="ROP42" s="569"/>
      <c r="ROQ42" s="569"/>
      <c r="ROR42" s="569"/>
      <c r="ROS42" s="569"/>
      <c r="ROT42" s="569"/>
      <c r="ROU42" s="569"/>
      <c r="ROV42" s="569"/>
      <c r="ROW42" s="569"/>
      <c r="ROX42" s="569"/>
      <c r="ROY42" s="569"/>
      <c r="ROZ42" s="569"/>
      <c r="RPA42" s="569"/>
      <c r="RPB42" s="569"/>
      <c r="RPC42" s="569"/>
      <c r="RPD42" s="569"/>
      <c r="RPE42" s="569"/>
      <c r="RPF42" s="569"/>
      <c r="RPG42" s="569"/>
      <c r="RPH42" s="569"/>
      <c r="RPI42" s="569"/>
      <c r="RPJ42" s="569"/>
      <c r="RPK42" s="569"/>
      <c r="RPL42" s="569"/>
      <c r="RPM42" s="569"/>
      <c r="RPN42" s="569"/>
      <c r="RPO42" s="569"/>
      <c r="RPP42" s="569"/>
      <c r="RPQ42" s="569"/>
      <c r="RPR42" s="569"/>
      <c r="RPS42" s="569"/>
      <c r="RPT42" s="569"/>
      <c r="RPU42" s="569"/>
      <c r="RPV42" s="569"/>
      <c r="RPW42" s="569"/>
      <c r="RPX42" s="569"/>
      <c r="RPY42" s="569"/>
      <c r="RPZ42" s="569"/>
      <c r="RQA42" s="569"/>
      <c r="RQB42" s="569"/>
      <c r="RQC42" s="569"/>
      <c r="RQD42" s="569"/>
      <c r="RQE42" s="569"/>
      <c r="RQF42" s="569"/>
      <c r="RQG42" s="569"/>
      <c r="RQH42" s="569"/>
      <c r="RQI42" s="569"/>
      <c r="RQJ42" s="569"/>
      <c r="RQK42" s="569"/>
      <c r="RQL42" s="569"/>
      <c r="RQM42" s="569"/>
      <c r="RQN42" s="569"/>
      <c r="RQO42" s="569"/>
      <c r="RQP42" s="569"/>
      <c r="RQQ42" s="569"/>
      <c r="RQR42" s="569"/>
      <c r="RQS42" s="569"/>
      <c r="RQT42" s="569"/>
      <c r="RQU42" s="569"/>
      <c r="RQV42" s="569"/>
      <c r="RQW42" s="569"/>
      <c r="RQX42" s="569"/>
      <c r="RQY42" s="569"/>
      <c r="RQZ42" s="569"/>
      <c r="RRA42" s="569"/>
      <c r="RRB42" s="569"/>
      <c r="RRC42" s="569"/>
      <c r="RRD42" s="569"/>
      <c r="RRE42" s="569"/>
      <c r="RRF42" s="569"/>
      <c r="RRG42" s="569"/>
      <c r="RRH42" s="569"/>
      <c r="RRI42" s="569"/>
      <c r="RRJ42" s="569"/>
      <c r="RRK42" s="569"/>
      <c r="RRL42" s="569"/>
      <c r="RRM42" s="569"/>
      <c r="RRN42" s="569"/>
      <c r="RRO42" s="569"/>
      <c r="RRP42" s="569"/>
      <c r="RRQ42" s="569"/>
      <c r="RRR42" s="569"/>
      <c r="RRS42" s="569"/>
      <c r="RRT42" s="569"/>
      <c r="RRU42" s="569"/>
      <c r="RRV42" s="569"/>
      <c r="RRW42" s="569"/>
      <c r="RRX42" s="569"/>
      <c r="RRY42" s="569"/>
      <c r="RRZ42" s="569"/>
      <c r="RSA42" s="569"/>
      <c r="RSB42" s="569"/>
      <c r="RSC42" s="569"/>
      <c r="RSD42" s="569"/>
      <c r="RSE42" s="569"/>
      <c r="RSF42" s="569"/>
      <c r="RSG42" s="569"/>
      <c r="RSH42" s="569"/>
      <c r="RSI42" s="569"/>
      <c r="RSJ42" s="569"/>
      <c r="RSK42" s="569"/>
      <c r="RSL42" s="569"/>
      <c r="RSM42" s="569"/>
      <c r="RSN42" s="569"/>
      <c r="RSO42" s="569"/>
      <c r="RSP42" s="569"/>
      <c r="RSQ42" s="569"/>
      <c r="RSR42" s="569"/>
      <c r="RSS42" s="569"/>
      <c r="RST42" s="569"/>
      <c r="RSU42" s="569"/>
      <c r="RSV42" s="569"/>
      <c r="RSW42" s="569"/>
      <c r="RSX42" s="569"/>
      <c r="RSY42" s="569"/>
      <c r="RSZ42" s="569"/>
      <c r="RTA42" s="569"/>
      <c r="RTB42" s="569"/>
      <c r="RTC42" s="569"/>
      <c r="RTD42" s="569"/>
      <c r="RTE42" s="569"/>
      <c r="RTF42" s="569"/>
      <c r="RTG42" s="569"/>
      <c r="RTH42" s="569"/>
      <c r="RTI42" s="569"/>
      <c r="RTJ42" s="569"/>
      <c r="RTK42" s="569"/>
      <c r="RTL42" s="569"/>
      <c r="RTM42" s="569"/>
      <c r="RTN42" s="569"/>
      <c r="RTO42" s="569"/>
      <c r="RTP42" s="569"/>
      <c r="RTQ42" s="569"/>
      <c r="RTR42" s="569"/>
      <c r="RTS42" s="569"/>
      <c r="RTT42" s="569"/>
      <c r="RTU42" s="569"/>
      <c r="RTV42" s="569"/>
      <c r="RTW42" s="569"/>
      <c r="RTX42" s="569"/>
      <c r="RTY42" s="569"/>
      <c r="RTZ42" s="569"/>
      <c r="RUA42" s="569"/>
      <c r="RUB42" s="569"/>
      <c r="RUC42" s="569"/>
      <c r="RUD42" s="569"/>
      <c r="RUE42" s="569"/>
      <c r="RUF42" s="569"/>
      <c r="RUG42" s="569"/>
      <c r="RUH42" s="569"/>
      <c r="RUI42" s="569"/>
      <c r="RUJ42" s="569"/>
      <c r="RUK42" s="569"/>
      <c r="RUL42" s="569"/>
      <c r="RUM42" s="569"/>
      <c r="RUN42" s="569"/>
      <c r="RUO42" s="569"/>
      <c r="RUP42" s="569"/>
      <c r="RUQ42" s="569"/>
      <c r="RUR42" s="569"/>
      <c r="RUS42" s="569"/>
      <c r="RUT42" s="569"/>
      <c r="RUU42" s="569"/>
      <c r="RUV42" s="569"/>
      <c r="RUW42" s="569"/>
      <c r="RUX42" s="569"/>
      <c r="RUY42" s="569"/>
      <c r="RUZ42" s="569"/>
      <c r="RVA42" s="569"/>
      <c r="RVB42" s="569"/>
      <c r="RVC42" s="569"/>
      <c r="RVD42" s="569"/>
      <c r="RVE42" s="569"/>
      <c r="RVF42" s="569"/>
      <c r="RVG42" s="569"/>
      <c r="RVH42" s="569"/>
      <c r="RVI42" s="569"/>
      <c r="RVJ42" s="569"/>
      <c r="RVK42" s="569"/>
      <c r="RVL42" s="569"/>
      <c r="RVM42" s="569"/>
      <c r="RVN42" s="569"/>
      <c r="RVO42" s="569"/>
      <c r="RVP42" s="569"/>
      <c r="RVQ42" s="569"/>
      <c r="RVR42" s="569"/>
      <c r="RVS42" s="569"/>
      <c r="RVT42" s="569"/>
      <c r="RVU42" s="569"/>
      <c r="RVV42" s="569"/>
      <c r="RVW42" s="569"/>
      <c r="RVX42" s="569"/>
      <c r="RVY42" s="569"/>
      <c r="RVZ42" s="569"/>
      <c r="RWA42" s="569"/>
      <c r="RWB42" s="569"/>
      <c r="RWC42" s="569"/>
      <c r="RWD42" s="569"/>
      <c r="RWE42" s="569"/>
      <c r="RWF42" s="569"/>
      <c r="RWG42" s="569"/>
      <c r="RWH42" s="569"/>
      <c r="RWI42" s="569"/>
      <c r="RWJ42" s="569"/>
      <c r="RWK42" s="569"/>
      <c r="RWL42" s="569"/>
      <c r="RWM42" s="569"/>
      <c r="RWN42" s="569"/>
      <c r="RWO42" s="569"/>
      <c r="RWP42" s="569"/>
      <c r="RWQ42" s="569"/>
      <c r="RWR42" s="569"/>
      <c r="RWS42" s="569"/>
      <c r="RWT42" s="569"/>
      <c r="RWU42" s="569"/>
      <c r="RWV42" s="569"/>
      <c r="RWW42" s="569"/>
      <c r="RWX42" s="569"/>
      <c r="RWY42" s="569"/>
      <c r="RWZ42" s="569"/>
      <c r="RXA42" s="569"/>
      <c r="RXB42" s="569"/>
      <c r="RXC42" s="569"/>
      <c r="RXD42" s="569"/>
      <c r="RXE42" s="569"/>
      <c r="RXF42" s="569"/>
      <c r="RXG42" s="569"/>
      <c r="RXH42" s="569"/>
      <c r="RXI42" s="569"/>
      <c r="RXJ42" s="569"/>
      <c r="RXK42" s="569"/>
      <c r="RXL42" s="569"/>
      <c r="RXM42" s="569"/>
      <c r="RXN42" s="569"/>
      <c r="RXO42" s="569"/>
      <c r="RXP42" s="569"/>
      <c r="RXQ42" s="569"/>
      <c r="RXR42" s="569"/>
      <c r="RXS42" s="569"/>
      <c r="RXT42" s="569"/>
      <c r="RXU42" s="569"/>
      <c r="RXV42" s="569"/>
      <c r="RXW42" s="569"/>
      <c r="RXX42" s="569"/>
      <c r="RXY42" s="569"/>
      <c r="RXZ42" s="569"/>
      <c r="RYA42" s="569"/>
      <c r="RYB42" s="569"/>
      <c r="RYC42" s="569"/>
      <c r="RYD42" s="569"/>
      <c r="RYE42" s="569"/>
      <c r="RYF42" s="569"/>
      <c r="RYG42" s="569"/>
      <c r="RYH42" s="569"/>
      <c r="RYI42" s="569"/>
      <c r="RYJ42" s="569"/>
      <c r="RYK42" s="569"/>
      <c r="RYL42" s="569"/>
      <c r="RYM42" s="569"/>
      <c r="RYN42" s="569"/>
      <c r="RYO42" s="569"/>
      <c r="RYP42" s="569"/>
      <c r="RYQ42" s="569"/>
      <c r="RYR42" s="569"/>
      <c r="RYS42" s="569"/>
      <c r="RYT42" s="569"/>
      <c r="RYU42" s="569"/>
      <c r="RYV42" s="569"/>
      <c r="RYW42" s="569"/>
      <c r="RYX42" s="569"/>
      <c r="RYY42" s="569"/>
      <c r="RYZ42" s="569"/>
      <c r="RZA42" s="569"/>
      <c r="RZB42" s="569"/>
      <c r="RZC42" s="569"/>
      <c r="RZD42" s="569"/>
      <c r="RZE42" s="569"/>
      <c r="RZF42" s="569"/>
      <c r="RZG42" s="569"/>
      <c r="RZH42" s="569"/>
      <c r="RZI42" s="569"/>
      <c r="RZJ42" s="569"/>
      <c r="RZK42" s="569"/>
      <c r="RZL42" s="569"/>
      <c r="RZM42" s="569"/>
      <c r="RZN42" s="569"/>
      <c r="RZO42" s="569"/>
      <c r="RZP42" s="569"/>
      <c r="RZQ42" s="569"/>
      <c r="RZR42" s="569"/>
      <c r="RZS42" s="569"/>
      <c r="RZT42" s="569"/>
      <c r="RZU42" s="569"/>
      <c r="RZV42" s="569"/>
      <c r="RZW42" s="569"/>
      <c r="RZX42" s="569"/>
      <c r="RZY42" s="569"/>
      <c r="RZZ42" s="569"/>
      <c r="SAA42" s="569"/>
      <c r="SAB42" s="569"/>
      <c r="SAC42" s="569"/>
      <c r="SAD42" s="569"/>
      <c r="SAE42" s="569"/>
      <c r="SAF42" s="569"/>
      <c r="SAG42" s="569"/>
      <c r="SAH42" s="569"/>
      <c r="SAI42" s="569"/>
      <c r="SAJ42" s="569"/>
      <c r="SAK42" s="569"/>
      <c r="SAL42" s="569"/>
      <c r="SAM42" s="569"/>
      <c r="SAN42" s="569"/>
      <c r="SAO42" s="569"/>
      <c r="SAP42" s="569"/>
      <c r="SAQ42" s="569"/>
      <c r="SAR42" s="569"/>
      <c r="SAS42" s="569"/>
      <c r="SAT42" s="569"/>
      <c r="SAU42" s="569"/>
      <c r="SAV42" s="569"/>
      <c r="SAW42" s="569"/>
      <c r="SAX42" s="569"/>
      <c r="SAY42" s="569"/>
      <c r="SAZ42" s="569"/>
      <c r="SBA42" s="569"/>
      <c r="SBB42" s="569"/>
      <c r="SBC42" s="569"/>
      <c r="SBD42" s="569"/>
      <c r="SBE42" s="569"/>
      <c r="SBF42" s="569"/>
      <c r="SBG42" s="569"/>
      <c r="SBH42" s="569"/>
      <c r="SBI42" s="569"/>
      <c r="SBJ42" s="569"/>
      <c r="SBK42" s="569"/>
      <c r="SBL42" s="569"/>
      <c r="SBM42" s="569"/>
      <c r="SBN42" s="569"/>
      <c r="SBO42" s="569"/>
      <c r="SBP42" s="569"/>
      <c r="SBQ42" s="569"/>
      <c r="SBR42" s="569"/>
      <c r="SBS42" s="569"/>
      <c r="SBT42" s="569"/>
      <c r="SBU42" s="569"/>
      <c r="SBV42" s="569"/>
      <c r="SBW42" s="569"/>
      <c r="SBX42" s="569"/>
      <c r="SBY42" s="569"/>
      <c r="SBZ42" s="569"/>
      <c r="SCA42" s="569"/>
      <c r="SCB42" s="569"/>
      <c r="SCC42" s="569"/>
      <c r="SCD42" s="569"/>
      <c r="SCE42" s="569"/>
      <c r="SCF42" s="569"/>
      <c r="SCG42" s="569"/>
      <c r="SCH42" s="569"/>
      <c r="SCI42" s="569"/>
      <c r="SCJ42" s="569"/>
      <c r="SCK42" s="569"/>
      <c r="SCL42" s="569"/>
      <c r="SCM42" s="569"/>
      <c r="SCN42" s="569"/>
      <c r="SCO42" s="569"/>
      <c r="SCP42" s="569"/>
      <c r="SCQ42" s="569"/>
      <c r="SCR42" s="569"/>
      <c r="SCS42" s="569"/>
      <c r="SCT42" s="569"/>
      <c r="SCU42" s="569"/>
      <c r="SCV42" s="569"/>
      <c r="SCW42" s="569"/>
      <c r="SCX42" s="569"/>
      <c r="SCY42" s="569"/>
      <c r="SCZ42" s="569"/>
      <c r="SDA42" s="569"/>
      <c r="SDB42" s="569"/>
      <c r="SDC42" s="569"/>
      <c r="SDD42" s="569"/>
      <c r="SDE42" s="569"/>
      <c r="SDF42" s="569"/>
      <c r="SDG42" s="569"/>
      <c r="SDH42" s="569"/>
      <c r="SDI42" s="569"/>
      <c r="SDJ42" s="569"/>
      <c r="SDK42" s="569"/>
      <c r="SDL42" s="569"/>
      <c r="SDM42" s="569"/>
      <c r="SDN42" s="569"/>
      <c r="SDO42" s="569"/>
      <c r="SDP42" s="569"/>
      <c r="SDQ42" s="569"/>
      <c r="SDR42" s="569"/>
      <c r="SDS42" s="569"/>
      <c r="SDT42" s="569"/>
      <c r="SDU42" s="569"/>
      <c r="SDV42" s="569"/>
      <c r="SDW42" s="569"/>
      <c r="SDX42" s="569"/>
      <c r="SDY42" s="569"/>
      <c r="SDZ42" s="569"/>
      <c r="SEA42" s="569"/>
      <c r="SEB42" s="569"/>
      <c r="SEC42" s="569"/>
      <c r="SED42" s="569"/>
      <c r="SEE42" s="569"/>
      <c r="SEF42" s="569"/>
      <c r="SEG42" s="569"/>
      <c r="SEH42" s="569"/>
      <c r="SEI42" s="569"/>
      <c r="SEJ42" s="569"/>
      <c r="SEK42" s="569"/>
      <c r="SEL42" s="569"/>
      <c r="SEM42" s="569"/>
      <c r="SEN42" s="569"/>
      <c r="SEO42" s="569"/>
      <c r="SEP42" s="569"/>
      <c r="SEQ42" s="569"/>
      <c r="SER42" s="569"/>
      <c r="SES42" s="569"/>
      <c r="SET42" s="569"/>
      <c r="SEU42" s="569"/>
      <c r="SEV42" s="569"/>
      <c r="SEW42" s="569"/>
      <c r="SEX42" s="569"/>
      <c r="SEY42" s="569"/>
      <c r="SEZ42" s="569"/>
      <c r="SFA42" s="569"/>
      <c r="SFB42" s="569"/>
      <c r="SFC42" s="569"/>
      <c r="SFD42" s="569"/>
      <c r="SFE42" s="569"/>
      <c r="SFF42" s="569"/>
      <c r="SFG42" s="569"/>
      <c r="SFH42" s="569"/>
      <c r="SFI42" s="569"/>
      <c r="SFJ42" s="569"/>
      <c r="SFK42" s="569"/>
      <c r="SFL42" s="569"/>
      <c r="SFM42" s="569"/>
      <c r="SFN42" s="569"/>
      <c r="SFO42" s="569"/>
      <c r="SFP42" s="569"/>
      <c r="SFQ42" s="569"/>
      <c r="SFR42" s="569"/>
      <c r="SFS42" s="569"/>
      <c r="SFT42" s="569"/>
      <c r="SFU42" s="569"/>
      <c r="SFV42" s="569"/>
      <c r="SFW42" s="569"/>
      <c r="SFX42" s="569"/>
      <c r="SFY42" s="569"/>
      <c r="SFZ42" s="569"/>
      <c r="SGA42" s="569"/>
      <c r="SGB42" s="569"/>
      <c r="SGC42" s="569"/>
      <c r="SGD42" s="569"/>
      <c r="SGE42" s="569"/>
      <c r="SGF42" s="569"/>
      <c r="SGG42" s="569"/>
      <c r="SGH42" s="569"/>
      <c r="SGI42" s="569"/>
      <c r="SGJ42" s="569"/>
      <c r="SGK42" s="569"/>
      <c r="SGL42" s="569"/>
      <c r="SGM42" s="569"/>
      <c r="SGN42" s="569"/>
      <c r="SGO42" s="569"/>
      <c r="SGP42" s="569"/>
      <c r="SGQ42" s="569"/>
      <c r="SGR42" s="569"/>
      <c r="SGS42" s="569"/>
      <c r="SGT42" s="569"/>
      <c r="SGU42" s="569"/>
      <c r="SGV42" s="569"/>
      <c r="SGW42" s="569"/>
      <c r="SGX42" s="569"/>
      <c r="SGY42" s="569"/>
      <c r="SGZ42" s="569"/>
      <c r="SHA42" s="569"/>
      <c r="SHB42" s="569"/>
      <c r="SHC42" s="569"/>
      <c r="SHD42" s="569"/>
      <c r="SHE42" s="569"/>
      <c r="SHF42" s="569"/>
      <c r="SHG42" s="569"/>
      <c r="SHH42" s="569"/>
      <c r="SHI42" s="569"/>
      <c r="SHJ42" s="569"/>
      <c r="SHK42" s="569"/>
      <c r="SHL42" s="569"/>
      <c r="SHM42" s="569"/>
      <c r="SHN42" s="569"/>
      <c r="SHO42" s="569"/>
      <c r="SHP42" s="569"/>
      <c r="SHQ42" s="569"/>
      <c r="SHR42" s="569"/>
      <c r="SHS42" s="569"/>
      <c r="SHT42" s="569"/>
      <c r="SHU42" s="569"/>
      <c r="SHV42" s="569"/>
      <c r="SHW42" s="569"/>
      <c r="SHX42" s="569"/>
      <c r="SHY42" s="569"/>
      <c r="SHZ42" s="569"/>
      <c r="SIA42" s="569"/>
      <c r="SIB42" s="569"/>
      <c r="SIC42" s="569"/>
      <c r="SID42" s="569"/>
      <c r="SIE42" s="569"/>
      <c r="SIF42" s="569"/>
      <c r="SIG42" s="569"/>
      <c r="SIH42" s="569"/>
      <c r="SII42" s="569"/>
      <c r="SIJ42" s="569"/>
      <c r="SIK42" s="569"/>
      <c r="SIL42" s="569"/>
      <c r="SIM42" s="569"/>
      <c r="SIN42" s="569"/>
      <c r="SIO42" s="569"/>
      <c r="SIP42" s="569"/>
      <c r="SIQ42" s="569"/>
      <c r="SIR42" s="569"/>
      <c r="SIS42" s="569"/>
      <c r="SIT42" s="569"/>
      <c r="SIU42" s="569"/>
      <c r="SIV42" s="569"/>
      <c r="SIW42" s="569"/>
      <c r="SIX42" s="569"/>
      <c r="SIY42" s="569"/>
      <c r="SIZ42" s="569"/>
      <c r="SJA42" s="569"/>
      <c r="SJB42" s="569"/>
      <c r="SJC42" s="569"/>
      <c r="SJD42" s="569"/>
      <c r="SJE42" s="569"/>
      <c r="SJF42" s="569"/>
      <c r="SJG42" s="569"/>
      <c r="SJH42" s="569"/>
      <c r="SJI42" s="569"/>
      <c r="SJJ42" s="569"/>
      <c r="SJK42" s="569"/>
      <c r="SJL42" s="569"/>
      <c r="SJM42" s="569"/>
      <c r="SJN42" s="569"/>
      <c r="SJO42" s="569"/>
      <c r="SJP42" s="569"/>
      <c r="SJQ42" s="569"/>
      <c r="SJR42" s="569"/>
      <c r="SJS42" s="569"/>
      <c r="SJT42" s="569"/>
      <c r="SJU42" s="569"/>
      <c r="SJV42" s="569"/>
      <c r="SJW42" s="569"/>
      <c r="SJX42" s="569"/>
      <c r="SJY42" s="569"/>
      <c r="SJZ42" s="569"/>
      <c r="SKA42" s="569"/>
      <c r="SKB42" s="569"/>
      <c r="SKC42" s="569"/>
      <c r="SKD42" s="569"/>
      <c r="SKE42" s="569"/>
      <c r="SKF42" s="569"/>
      <c r="SKG42" s="569"/>
      <c r="SKH42" s="569"/>
      <c r="SKI42" s="569"/>
      <c r="SKJ42" s="569"/>
      <c r="SKK42" s="569"/>
      <c r="SKL42" s="569"/>
      <c r="SKM42" s="569"/>
      <c r="SKN42" s="569"/>
      <c r="SKO42" s="569"/>
      <c r="SKP42" s="569"/>
      <c r="SKQ42" s="569"/>
      <c r="SKR42" s="569"/>
      <c r="SKS42" s="569"/>
      <c r="SKT42" s="569"/>
      <c r="SKU42" s="569"/>
      <c r="SKV42" s="569"/>
      <c r="SKW42" s="569"/>
      <c r="SKX42" s="569"/>
      <c r="SKY42" s="569"/>
      <c r="SKZ42" s="569"/>
      <c r="SLA42" s="569"/>
      <c r="SLB42" s="569"/>
      <c r="SLC42" s="569"/>
      <c r="SLD42" s="569"/>
      <c r="SLE42" s="569"/>
      <c r="SLF42" s="569"/>
      <c r="SLG42" s="569"/>
      <c r="SLH42" s="569"/>
      <c r="SLI42" s="569"/>
      <c r="SLJ42" s="569"/>
      <c r="SLK42" s="569"/>
      <c r="SLL42" s="569"/>
      <c r="SLM42" s="569"/>
      <c r="SLN42" s="569"/>
      <c r="SLO42" s="569"/>
      <c r="SLP42" s="569"/>
      <c r="SLQ42" s="569"/>
      <c r="SLR42" s="569"/>
      <c r="SLS42" s="569"/>
      <c r="SLT42" s="569"/>
      <c r="SLU42" s="569"/>
      <c r="SLV42" s="569"/>
      <c r="SLW42" s="569"/>
      <c r="SLX42" s="569"/>
      <c r="SLY42" s="569"/>
      <c r="SLZ42" s="569"/>
      <c r="SMA42" s="569"/>
      <c r="SMB42" s="569"/>
      <c r="SMC42" s="569"/>
      <c r="SMD42" s="569"/>
      <c r="SME42" s="569"/>
      <c r="SMF42" s="569"/>
      <c r="SMG42" s="569"/>
      <c r="SMH42" s="569"/>
      <c r="SMI42" s="569"/>
      <c r="SMJ42" s="569"/>
      <c r="SMK42" s="569"/>
      <c r="SML42" s="569"/>
      <c r="SMM42" s="569"/>
      <c r="SMN42" s="569"/>
      <c r="SMO42" s="569"/>
      <c r="SMP42" s="569"/>
      <c r="SMQ42" s="569"/>
      <c r="SMR42" s="569"/>
      <c r="SMS42" s="569"/>
      <c r="SMT42" s="569"/>
      <c r="SMU42" s="569"/>
      <c r="SMV42" s="569"/>
      <c r="SMW42" s="569"/>
      <c r="SMX42" s="569"/>
      <c r="SMY42" s="569"/>
      <c r="SMZ42" s="569"/>
      <c r="SNA42" s="569"/>
      <c r="SNB42" s="569"/>
      <c r="SNC42" s="569"/>
      <c r="SND42" s="569"/>
      <c r="SNE42" s="569"/>
      <c r="SNF42" s="569"/>
      <c r="SNG42" s="569"/>
      <c r="SNH42" s="569"/>
      <c r="SNI42" s="569"/>
      <c r="SNJ42" s="569"/>
      <c r="SNK42" s="569"/>
      <c r="SNL42" s="569"/>
      <c r="SNM42" s="569"/>
      <c r="SNN42" s="569"/>
      <c r="SNO42" s="569"/>
      <c r="SNP42" s="569"/>
      <c r="SNQ42" s="569"/>
      <c r="SNR42" s="569"/>
      <c r="SNS42" s="569"/>
      <c r="SNT42" s="569"/>
      <c r="SNU42" s="569"/>
      <c r="SNV42" s="569"/>
      <c r="SNW42" s="569"/>
      <c r="SNX42" s="569"/>
      <c r="SNY42" s="569"/>
      <c r="SNZ42" s="569"/>
      <c r="SOA42" s="569"/>
      <c r="SOB42" s="569"/>
      <c r="SOC42" s="569"/>
      <c r="SOD42" s="569"/>
      <c r="SOE42" s="569"/>
      <c r="SOF42" s="569"/>
      <c r="SOG42" s="569"/>
      <c r="SOH42" s="569"/>
      <c r="SOI42" s="569"/>
      <c r="SOJ42" s="569"/>
      <c r="SOK42" s="569"/>
      <c r="SOL42" s="569"/>
      <c r="SOM42" s="569"/>
      <c r="SON42" s="569"/>
      <c r="SOO42" s="569"/>
      <c r="SOP42" s="569"/>
      <c r="SOQ42" s="569"/>
      <c r="SOR42" s="569"/>
      <c r="SOS42" s="569"/>
      <c r="SOT42" s="569"/>
      <c r="SOU42" s="569"/>
      <c r="SOV42" s="569"/>
      <c r="SOW42" s="569"/>
      <c r="SOX42" s="569"/>
      <c r="SOY42" s="569"/>
      <c r="SOZ42" s="569"/>
      <c r="SPA42" s="569"/>
      <c r="SPB42" s="569"/>
      <c r="SPC42" s="569"/>
      <c r="SPD42" s="569"/>
      <c r="SPE42" s="569"/>
      <c r="SPF42" s="569"/>
      <c r="SPG42" s="569"/>
      <c r="SPH42" s="569"/>
      <c r="SPI42" s="569"/>
      <c r="SPJ42" s="569"/>
      <c r="SPK42" s="569"/>
      <c r="SPL42" s="569"/>
      <c r="SPM42" s="569"/>
      <c r="SPN42" s="569"/>
      <c r="SPO42" s="569"/>
      <c r="SPP42" s="569"/>
      <c r="SPQ42" s="569"/>
      <c r="SPR42" s="569"/>
      <c r="SPS42" s="569"/>
      <c r="SPT42" s="569"/>
      <c r="SPU42" s="569"/>
      <c r="SPV42" s="569"/>
      <c r="SPW42" s="569"/>
      <c r="SPX42" s="569"/>
      <c r="SPY42" s="569"/>
      <c r="SPZ42" s="569"/>
      <c r="SQA42" s="569"/>
      <c r="SQB42" s="569"/>
      <c r="SQC42" s="569"/>
      <c r="SQD42" s="569"/>
      <c r="SQE42" s="569"/>
      <c r="SQF42" s="569"/>
      <c r="SQG42" s="569"/>
      <c r="SQH42" s="569"/>
      <c r="SQI42" s="569"/>
      <c r="SQJ42" s="569"/>
      <c r="SQK42" s="569"/>
      <c r="SQL42" s="569"/>
      <c r="SQM42" s="569"/>
      <c r="SQN42" s="569"/>
      <c r="SQO42" s="569"/>
      <c r="SQP42" s="569"/>
      <c r="SQQ42" s="569"/>
      <c r="SQR42" s="569"/>
      <c r="SQS42" s="569"/>
      <c r="SQT42" s="569"/>
      <c r="SQU42" s="569"/>
      <c r="SQV42" s="569"/>
      <c r="SQW42" s="569"/>
      <c r="SQX42" s="569"/>
      <c r="SQY42" s="569"/>
      <c r="SQZ42" s="569"/>
      <c r="SRA42" s="569"/>
      <c r="SRB42" s="569"/>
      <c r="SRC42" s="569"/>
      <c r="SRD42" s="569"/>
      <c r="SRE42" s="569"/>
      <c r="SRF42" s="569"/>
      <c r="SRG42" s="569"/>
      <c r="SRH42" s="569"/>
      <c r="SRI42" s="569"/>
      <c r="SRJ42" s="569"/>
      <c r="SRK42" s="569"/>
      <c r="SRL42" s="569"/>
      <c r="SRM42" s="569"/>
      <c r="SRN42" s="569"/>
      <c r="SRO42" s="569"/>
      <c r="SRP42" s="569"/>
      <c r="SRQ42" s="569"/>
      <c r="SRR42" s="569"/>
      <c r="SRS42" s="569"/>
      <c r="SRT42" s="569"/>
      <c r="SRU42" s="569"/>
      <c r="SRV42" s="569"/>
      <c r="SRW42" s="569"/>
      <c r="SRX42" s="569"/>
      <c r="SRY42" s="569"/>
      <c r="SRZ42" s="569"/>
      <c r="SSA42" s="569"/>
      <c r="SSB42" s="569"/>
      <c r="SSC42" s="569"/>
      <c r="SSD42" s="569"/>
      <c r="SSE42" s="569"/>
      <c r="SSF42" s="569"/>
      <c r="SSG42" s="569"/>
      <c r="SSH42" s="569"/>
      <c r="SSI42" s="569"/>
      <c r="SSJ42" s="569"/>
      <c r="SSK42" s="569"/>
      <c r="SSL42" s="569"/>
      <c r="SSM42" s="569"/>
      <c r="SSN42" s="569"/>
      <c r="SSO42" s="569"/>
      <c r="SSP42" s="569"/>
      <c r="SSQ42" s="569"/>
      <c r="SSR42" s="569"/>
      <c r="SSS42" s="569"/>
      <c r="SST42" s="569"/>
      <c r="SSU42" s="569"/>
      <c r="SSV42" s="569"/>
      <c r="SSW42" s="569"/>
      <c r="SSX42" s="569"/>
      <c r="SSY42" s="569"/>
      <c r="SSZ42" s="569"/>
      <c r="STA42" s="569"/>
      <c r="STB42" s="569"/>
      <c r="STC42" s="569"/>
      <c r="STD42" s="569"/>
      <c r="STE42" s="569"/>
      <c r="STF42" s="569"/>
      <c r="STG42" s="569"/>
      <c r="STH42" s="569"/>
      <c r="STI42" s="569"/>
      <c r="STJ42" s="569"/>
      <c r="STK42" s="569"/>
      <c r="STL42" s="569"/>
      <c r="STM42" s="569"/>
      <c r="STN42" s="569"/>
      <c r="STO42" s="569"/>
      <c r="STP42" s="569"/>
      <c r="STQ42" s="569"/>
      <c r="STR42" s="569"/>
      <c r="STS42" s="569"/>
      <c r="STT42" s="569"/>
      <c r="STU42" s="569"/>
      <c r="STV42" s="569"/>
      <c r="STW42" s="569"/>
      <c r="STX42" s="569"/>
      <c r="STY42" s="569"/>
      <c r="STZ42" s="569"/>
      <c r="SUA42" s="569"/>
      <c r="SUB42" s="569"/>
      <c r="SUC42" s="569"/>
      <c r="SUD42" s="569"/>
      <c r="SUE42" s="569"/>
      <c r="SUF42" s="569"/>
      <c r="SUG42" s="569"/>
      <c r="SUH42" s="569"/>
      <c r="SUI42" s="569"/>
      <c r="SUJ42" s="569"/>
      <c r="SUK42" s="569"/>
      <c r="SUL42" s="569"/>
      <c r="SUM42" s="569"/>
      <c r="SUN42" s="569"/>
      <c r="SUO42" s="569"/>
      <c r="SUP42" s="569"/>
      <c r="SUQ42" s="569"/>
      <c r="SUR42" s="569"/>
      <c r="SUS42" s="569"/>
      <c r="SUT42" s="569"/>
      <c r="SUU42" s="569"/>
      <c r="SUV42" s="569"/>
      <c r="SUW42" s="569"/>
      <c r="SUX42" s="569"/>
      <c r="SUY42" s="569"/>
      <c r="SUZ42" s="569"/>
      <c r="SVA42" s="569"/>
      <c r="SVB42" s="569"/>
      <c r="SVC42" s="569"/>
      <c r="SVD42" s="569"/>
      <c r="SVE42" s="569"/>
      <c r="SVF42" s="569"/>
      <c r="SVG42" s="569"/>
      <c r="SVH42" s="569"/>
      <c r="SVI42" s="569"/>
      <c r="SVJ42" s="569"/>
      <c r="SVK42" s="569"/>
      <c r="SVL42" s="569"/>
      <c r="SVM42" s="569"/>
      <c r="SVN42" s="569"/>
      <c r="SVO42" s="569"/>
      <c r="SVP42" s="569"/>
      <c r="SVQ42" s="569"/>
      <c r="SVR42" s="569"/>
      <c r="SVS42" s="569"/>
      <c r="SVT42" s="569"/>
      <c r="SVU42" s="569"/>
      <c r="SVV42" s="569"/>
      <c r="SVW42" s="569"/>
      <c r="SVX42" s="569"/>
      <c r="SVY42" s="569"/>
      <c r="SVZ42" s="569"/>
      <c r="SWA42" s="569"/>
      <c r="SWB42" s="569"/>
      <c r="SWC42" s="569"/>
      <c r="SWD42" s="569"/>
      <c r="SWE42" s="569"/>
      <c r="SWF42" s="569"/>
      <c r="SWG42" s="569"/>
      <c r="SWH42" s="569"/>
      <c r="SWI42" s="569"/>
      <c r="SWJ42" s="569"/>
      <c r="SWK42" s="569"/>
      <c r="SWL42" s="569"/>
      <c r="SWM42" s="569"/>
      <c r="SWN42" s="569"/>
      <c r="SWO42" s="569"/>
      <c r="SWP42" s="569"/>
      <c r="SWQ42" s="569"/>
      <c r="SWR42" s="569"/>
      <c r="SWS42" s="569"/>
      <c r="SWT42" s="569"/>
      <c r="SWU42" s="569"/>
      <c r="SWV42" s="569"/>
      <c r="SWW42" s="569"/>
      <c r="SWX42" s="569"/>
      <c r="SWY42" s="569"/>
      <c r="SWZ42" s="569"/>
      <c r="SXA42" s="569"/>
      <c r="SXB42" s="569"/>
      <c r="SXC42" s="569"/>
      <c r="SXD42" s="569"/>
      <c r="SXE42" s="569"/>
      <c r="SXF42" s="569"/>
      <c r="SXG42" s="569"/>
      <c r="SXH42" s="569"/>
      <c r="SXI42" s="569"/>
      <c r="SXJ42" s="569"/>
      <c r="SXK42" s="569"/>
      <c r="SXL42" s="569"/>
      <c r="SXM42" s="569"/>
      <c r="SXN42" s="569"/>
      <c r="SXO42" s="569"/>
      <c r="SXP42" s="569"/>
      <c r="SXQ42" s="569"/>
      <c r="SXR42" s="569"/>
      <c r="SXS42" s="569"/>
      <c r="SXT42" s="569"/>
      <c r="SXU42" s="569"/>
      <c r="SXV42" s="569"/>
      <c r="SXW42" s="569"/>
      <c r="SXX42" s="569"/>
      <c r="SXY42" s="569"/>
      <c r="SXZ42" s="569"/>
      <c r="SYA42" s="569"/>
      <c r="SYB42" s="569"/>
      <c r="SYC42" s="569"/>
      <c r="SYD42" s="569"/>
      <c r="SYE42" s="569"/>
      <c r="SYF42" s="569"/>
      <c r="SYG42" s="569"/>
      <c r="SYH42" s="569"/>
      <c r="SYI42" s="569"/>
      <c r="SYJ42" s="569"/>
      <c r="SYK42" s="569"/>
      <c r="SYL42" s="569"/>
      <c r="SYM42" s="569"/>
      <c r="SYN42" s="569"/>
      <c r="SYO42" s="569"/>
      <c r="SYP42" s="569"/>
      <c r="SYQ42" s="569"/>
      <c r="SYR42" s="569"/>
      <c r="SYS42" s="569"/>
      <c r="SYT42" s="569"/>
      <c r="SYU42" s="569"/>
      <c r="SYV42" s="569"/>
      <c r="SYW42" s="569"/>
      <c r="SYX42" s="569"/>
      <c r="SYY42" s="569"/>
      <c r="SYZ42" s="569"/>
      <c r="SZA42" s="569"/>
      <c r="SZB42" s="569"/>
      <c r="SZC42" s="569"/>
      <c r="SZD42" s="569"/>
      <c r="SZE42" s="569"/>
      <c r="SZF42" s="569"/>
      <c r="SZG42" s="569"/>
      <c r="SZH42" s="569"/>
      <c r="SZI42" s="569"/>
      <c r="SZJ42" s="569"/>
      <c r="SZK42" s="569"/>
      <c r="SZL42" s="569"/>
      <c r="SZM42" s="569"/>
      <c r="SZN42" s="569"/>
      <c r="SZO42" s="569"/>
      <c r="SZP42" s="569"/>
      <c r="SZQ42" s="569"/>
      <c r="SZR42" s="569"/>
      <c r="SZS42" s="569"/>
      <c r="SZT42" s="569"/>
      <c r="SZU42" s="569"/>
      <c r="SZV42" s="569"/>
      <c r="SZW42" s="569"/>
      <c r="SZX42" s="569"/>
      <c r="SZY42" s="569"/>
      <c r="SZZ42" s="569"/>
      <c r="TAA42" s="569"/>
      <c r="TAB42" s="569"/>
      <c r="TAC42" s="569"/>
      <c r="TAD42" s="569"/>
      <c r="TAE42" s="569"/>
      <c r="TAF42" s="569"/>
      <c r="TAG42" s="569"/>
      <c r="TAH42" s="569"/>
      <c r="TAI42" s="569"/>
      <c r="TAJ42" s="569"/>
      <c r="TAK42" s="569"/>
      <c r="TAL42" s="569"/>
      <c r="TAM42" s="569"/>
      <c r="TAN42" s="569"/>
      <c r="TAO42" s="569"/>
      <c r="TAP42" s="569"/>
      <c r="TAQ42" s="569"/>
      <c r="TAR42" s="569"/>
      <c r="TAS42" s="569"/>
      <c r="TAT42" s="569"/>
      <c r="TAU42" s="569"/>
      <c r="TAV42" s="569"/>
      <c r="TAW42" s="569"/>
      <c r="TAX42" s="569"/>
      <c r="TAY42" s="569"/>
      <c r="TAZ42" s="569"/>
      <c r="TBA42" s="569"/>
      <c r="TBB42" s="569"/>
      <c r="TBC42" s="569"/>
      <c r="TBD42" s="569"/>
      <c r="TBE42" s="569"/>
      <c r="TBF42" s="569"/>
      <c r="TBG42" s="569"/>
      <c r="TBH42" s="569"/>
      <c r="TBI42" s="569"/>
      <c r="TBJ42" s="569"/>
      <c r="TBK42" s="569"/>
      <c r="TBL42" s="569"/>
      <c r="TBM42" s="569"/>
      <c r="TBN42" s="569"/>
      <c r="TBO42" s="569"/>
      <c r="TBP42" s="569"/>
      <c r="TBQ42" s="569"/>
      <c r="TBR42" s="569"/>
      <c r="TBS42" s="569"/>
      <c r="TBT42" s="569"/>
      <c r="TBU42" s="569"/>
      <c r="TBV42" s="569"/>
      <c r="TBW42" s="569"/>
      <c r="TBX42" s="569"/>
      <c r="TBY42" s="569"/>
      <c r="TBZ42" s="569"/>
      <c r="TCA42" s="569"/>
      <c r="TCB42" s="569"/>
      <c r="TCC42" s="569"/>
      <c r="TCD42" s="569"/>
      <c r="TCE42" s="569"/>
      <c r="TCF42" s="569"/>
      <c r="TCG42" s="569"/>
      <c r="TCH42" s="569"/>
      <c r="TCI42" s="569"/>
      <c r="TCJ42" s="569"/>
      <c r="TCK42" s="569"/>
      <c r="TCL42" s="569"/>
      <c r="TCM42" s="569"/>
      <c r="TCN42" s="569"/>
      <c r="TCO42" s="569"/>
      <c r="TCP42" s="569"/>
      <c r="TCQ42" s="569"/>
      <c r="TCR42" s="569"/>
      <c r="TCS42" s="569"/>
      <c r="TCT42" s="569"/>
      <c r="TCU42" s="569"/>
      <c r="TCV42" s="569"/>
      <c r="TCW42" s="569"/>
      <c r="TCX42" s="569"/>
      <c r="TCY42" s="569"/>
      <c r="TCZ42" s="569"/>
      <c r="TDA42" s="569"/>
      <c r="TDB42" s="569"/>
      <c r="TDC42" s="569"/>
      <c r="TDD42" s="569"/>
      <c r="TDE42" s="569"/>
      <c r="TDF42" s="569"/>
      <c r="TDG42" s="569"/>
      <c r="TDH42" s="569"/>
      <c r="TDI42" s="569"/>
      <c r="TDJ42" s="569"/>
      <c r="TDK42" s="569"/>
      <c r="TDL42" s="569"/>
      <c r="TDM42" s="569"/>
      <c r="TDN42" s="569"/>
      <c r="TDO42" s="569"/>
      <c r="TDP42" s="569"/>
      <c r="TDQ42" s="569"/>
      <c r="TDR42" s="569"/>
      <c r="TDS42" s="569"/>
      <c r="TDT42" s="569"/>
      <c r="TDU42" s="569"/>
      <c r="TDV42" s="569"/>
      <c r="TDW42" s="569"/>
      <c r="TDX42" s="569"/>
      <c r="TDY42" s="569"/>
      <c r="TDZ42" s="569"/>
      <c r="TEA42" s="569"/>
      <c r="TEB42" s="569"/>
      <c r="TEC42" s="569"/>
      <c r="TED42" s="569"/>
      <c r="TEE42" s="569"/>
      <c r="TEF42" s="569"/>
      <c r="TEG42" s="569"/>
      <c r="TEH42" s="569"/>
      <c r="TEI42" s="569"/>
      <c r="TEJ42" s="569"/>
      <c r="TEK42" s="569"/>
      <c r="TEL42" s="569"/>
      <c r="TEM42" s="569"/>
      <c r="TEN42" s="569"/>
      <c r="TEO42" s="569"/>
      <c r="TEP42" s="569"/>
      <c r="TEQ42" s="569"/>
      <c r="TER42" s="569"/>
      <c r="TES42" s="569"/>
      <c r="TET42" s="569"/>
      <c r="TEU42" s="569"/>
      <c r="TEV42" s="569"/>
      <c r="TEW42" s="569"/>
      <c r="TEX42" s="569"/>
      <c r="TEY42" s="569"/>
      <c r="TEZ42" s="569"/>
      <c r="TFA42" s="569"/>
      <c r="TFB42" s="569"/>
      <c r="TFC42" s="569"/>
      <c r="TFD42" s="569"/>
      <c r="TFE42" s="569"/>
      <c r="TFF42" s="569"/>
      <c r="TFG42" s="569"/>
      <c r="TFH42" s="569"/>
      <c r="TFI42" s="569"/>
      <c r="TFJ42" s="569"/>
      <c r="TFK42" s="569"/>
      <c r="TFL42" s="569"/>
      <c r="TFM42" s="569"/>
      <c r="TFN42" s="569"/>
      <c r="TFO42" s="569"/>
      <c r="TFP42" s="569"/>
      <c r="TFQ42" s="569"/>
      <c r="TFR42" s="569"/>
      <c r="TFS42" s="569"/>
      <c r="TFT42" s="569"/>
      <c r="TFU42" s="569"/>
      <c r="TFV42" s="569"/>
      <c r="TFW42" s="569"/>
      <c r="TFX42" s="569"/>
      <c r="TFY42" s="569"/>
      <c r="TFZ42" s="569"/>
      <c r="TGA42" s="569"/>
      <c r="TGB42" s="569"/>
      <c r="TGC42" s="569"/>
      <c r="TGD42" s="569"/>
      <c r="TGE42" s="569"/>
      <c r="TGF42" s="569"/>
      <c r="TGG42" s="569"/>
      <c r="TGH42" s="569"/>
      <c r="TGI42" s="569"/>
      <c r="TGJ42" s="569"/>
      <c r="TGK42" s="569"/>
      <c r="TGL42" s="569"/>
      <c r="TGM42" s="569"/>
      <c r="TGN42" s="569"/>
      <c r="TGO42" s="569"/>
      <c r="TGP42" s="569"/>
      <c r="TGQ42" s="569"/>
      <c r="TGR42" s="569"/>
      <c r="TGS42" s="569"/>
      <c r="TGT42" s="569"/>
      <c r="TGU42" s="569"/>
      <c r="TGV42" s="569"/>
      <c r="TGW42" s="569"/>
      <c r="TGX42" s="569"/>
      <c r="TGY42" s="569"/>
      <c r="TGZ42" s="569"/>
      <c r="THA42" s="569"/>
      <c r="THB42" s="569"/>
      <c r="THC42" s="569"/>
      <c r="THD42" s="569"/>
      <c r="THE42" s="569"/>
      <c r="THF42" s="569"/>
      <c r="THG42" s="569"/>
      <c r="THH42" s="569"/>
      <c r="THI42" s="569"/>
      <c r="THJ42" s="569"/>
      <c r="THK42" s="569"/>
      <c r="THL42" s="569"/>
      <c r="THM42" s="569"/>
      <c r="THN42" s="569"/>
      <c r="THO42" s="569"/>
      <c r="THP42" s="569"/>
      <c r="THQ42" s="569"/>
      <c r="THR42" s="569"/>
      <c r="THS42" s="569"/>
      <c r="THT42" s="569"/>
      <c r="THU42" s="569"/>
      <c r="THV42" s="569"/>
      <c r="THW42" s="569"/>
      <c r="THX42" s="569"/>
      <c r="THY42" s="569"/>
      <c r="THZ42" s="569"/>
      <c r="TIA42" s="569"/>
      <c r="TIB42" s="569"/>
      <c r="TIC42" s="569"/>
      <c r="TID42" s="569"/>
      <c r="TIE42" s="569"/>
      <c r="TIF42" s="569"/>
      <c r="TIG42" s="569"/>
      <c r="TIH42" s="569"/>
      <c r="TII42" s="569"/>
      <c r="TIJ42" s="569"/>
      <c r="TIK42" s="569"/>
      <c r="TIL42" s="569"/>
      <c r="TIM42" s="569"/>
      <c r="TIN42" s="569"/>
      <c r="TIO42" s="569"/>
      <c r="TIP42" s="569"/>
      <c r="TIQ42" s="569"/>
      <c r="TIR42" s="569"/>
      <c r="TIS42" s="569"/>
      <c r="TIT42" s="569"/>
      <c r="TIU42" s="569"/>
      <c r="TIV42" s="569"/>
      <c r="TIW42" s="569"/>
      <c r="TIX42" s="569"/>
      <c r="TIY42" s="569"/>
      <c r="TIZ42" s="569"/>
      <c r="TJA42" s="569"/>
      <c r="TJB42" s="569"/>
      <c r="TJC42" s="569"/>
      <c r="TJD42" s="569"/>
      <c r="TJE42" s="569"/>
      <c r="TJF42" s="569"/>
      <c r="TJG42" s="569"/>
      <c r="TJH42" s="569"/>
      <c r="TJI42" s="569"/>
      <c r="TJJ42" s="569"/>
      <c r="TJK42" s="569"/>
      <c r="TJL42" s="569"/>
      <c r="TJM42" s="569"/>
      <c r="TJN42" s="569"/>
      <c r="TJO42" s="569"/>
      <c r="TJP42" s="569"/>
      <c r="TJQ42" s="569"/>
      <c r="TJR42" s="569"/>
      <c r="TJS42" s="569"/>
      <c r="TJT42" s="569"/>
      <c r="TJU42" s="569"/>
      <c r="TJV42" s="569"/>
      <c r="TJW42" s="569"/>
      <c r="TJX42" s="569"/>
      <c r="TJY42" s="569"/>
      <c r="TJZ42" s="569"/>
      <c r="TKA42" s="569"/>
      <c r="TKB42" s="569"/>
      <c r="TKC42" s="569"/>
      <c r="TKD42" s="569"/>
      <c r="TKE42" s="569"/>
      <c r="TKF42" s="569"/>
      <c r="TKG42" s="569"/>
      <c r="TKH42" s="569"/>
      <c r="TKI42" s="569"/>
      <c r="TKJ42" s="569"/>
      <c r="TKK42" s="569"/>
      <c r="TKL42" s="569"/>
      <c r="TKM42" s="569"/>
      <c r="TKN42" s="569"/>
      <c r="TKO42" s="569"/>
      <c r="TKP42" s="569"/>
      <c r="TKQ42" s="569"/>
      <c r="TKR42" s="569"/>
      <c r="TKS42" s="569"/>
      <c r="TKT42" s="569"/>
      <c r="TKU42" s="569"/>
      <c r="TKV42" s="569"/>
      <c r="TKW42" s="569"/>
      <c r="TKX42" s="569"/>
      <c r="TKY42" s="569"/>
      <c r="TKZ42" s="569"/>
      <c r="TLA42" s="569"/>
      <c r="TLB42" s="569"/>
      <c r="TLC42" s="569"/>
      <c r="TLD42" s="569"/>
      <c r="TLE42" s="569"/>
      <c r="TLF42" s="569"/>
      <c r="TLG42" s="569"/>
      <c r="TLH42" s="569"/>
      <c r="TLI42" s="569"/>
      <c r="TLJ42" s="569"/>
      <c r="TLK42" s="569"/>
      <c r="TLL42" s="569"/>
      <c r="TLM42" s="569"/>
      <c r="TLN42" s="569"/>
      <c r="TLO42" s="569"/>
      <c r="TLP42" s="569"/>
      <c r="TLQ42" s="569"/>
      <c r="TLR42" s="569"/>
      <c r="TLS42" s="569"/>
      <c r="TLT42" s="569"/>
      <c r="TLU42" s="569"/>
      <c r="TLV42" s="569"/>
      <c r="TLW42" s="569"/>
      <c r="TLX42" s="569"/>
      <c r="TLY42" s="569"/>
      <c r="TLZ42" s="569"/>
      <c r="TMA42" s="569"/>
      <c r="TMB42" s="569"/>
      <c r="TMC42" s="569"/>
      <c r="TMD42" s="569"/>
      <c r="TME42" s="569"/>
      <c r="TMF42" s="569"/>
      <c r="TMG42" s="569"/>
      <c r="TMH42" s="569"/>
      <c r="TMI42" s="569"/>
      <c r="TMJ42" s="569"/>
      <c r="TMK42" s="569"/>
      <c r="TML42" s="569"/>
      <c r="TMM42" s="569"/>
      <c r="TMN42" s="569"/>
      <c r="TMO42" s="569"/>
      <c r="TMP42" s="569"/>
      <c r="TMQ42" s="569"/>
      <c r="TMR42" s="569"/>
      <c r="TMS42" s="569"/>
      <c r="TMT42" s="569"/>
      <c r="TMU42" s="569"/>
      <c r="TMV42" s="569"/>
      <c r="TMW42" s="569"/>
      <c r="TMX42" s="569"/>
      <c r="TMY42" s="569"/>
      <c r="TMZ42" s="569"/>
      <c r="TNA42" s="569"/>
      <c r="TNB42" s="569"/>
      <c r="TNC42" s="569"/>
      <c r="TND42" s="569"/>
      <c r="TNE42" s="569"/>
      <c r="TNF42" s="569"/>
      <c r="TNG42" s="569"/>
      <c r="TNH42" s="569"/>
      <c r="TNI42" s="569"/>
      <c r="TNJ42" s="569"/>
      <c r="TNK42" s="569"/>
      <c r="TNL42" s="569"/>
      <c r="TNM42" s="569"/>
      <c r="TNN42" s="569"/>
      <c r="TNO42" s="569"/>
      <c r="TNP42" s="569"/>
      <c r="TNQ42" s="569"/>
      <c r="TNR42" s="569"/>
      <c r="TNS42" s="569"/>
      <c r="TNT42" s="569"/>
      <c r="TNU42" s="569"/>
      <c r="TNV42" s="569"/>
      <c r="TNW42" s="569"/>
      <c r="TNX42" s="569"/>
      <c r="TNY42" s="569"/>
      <c r="TNZ42" s="569"/>
      <c r="TOA42" s="569"/>
      <c r="TOB42" s="569"/>
      <c r="TOC42" s="569"/>
      <c r="TOD42" s="569"/>
      <c r="TOE42" s="569"/>
      <c r="TOF42" s="569"/>
      <c r="TOG42" s="569"/>
      <c r="TOH42" s="569"/>
      <c r="TOI42" s="569"/>
      <c r="TOJ42" s="569"/>
      <c r="TOK42" s="569"/>
      <c r="TOL42" s="569"/>
      <c r="TOM42" s="569"/>
      <c r="TON42" s="569"/>
      <c r="TOO42" s="569"/>
      <c r="TOP42" s="569"/>
      <c r="TOQ42" s="569"/>
      <c r="TOR42" s="569"/>
      <c r="TOS42" s="569"/>
      <c r="TOT42" s="569"/>
      <c r="TOU42" s="569"/>
      <c r="TOV42" s="569"/>
      <c r="TOW42" s="569"/>
      <c r="TOX42" s="569"/>
      <c r="TOY42" s="569"/>
      <c r="TOZ42" s="569"/>
      <c r="TPA42" s="569"/>
      <c r="TPB42" s="569"/>
      <c r="TPC42" s="569"/>
      <c r="TPD42" s="569"/>
      <c r="TPE42" s="569"/>
      <c r="TPF42" s="569"/>
      <c r="TPG42" s="569"/>
      <c r="TPH42" s="569"/>
      <c r="TPI42" s="569"/>
      <c r="TPJ42" s="569"/>
      <c r="TPK42" s="569"/>
      <c r="TPL42" s="569"/>
      <c r="TPM42" s="569"/>
      <c r="TPN42" s="569"/>
      <c r="TPO42" s="569"/>
      <c r="TPP42" s="569"/>
      <c r="TPQ42" s="569"/>
      <c r="TPR42" s="569"/>
      <c r="TPS42" s="569"/>
      <c r="TPT42" s="569"/>
      <c r="TPU42" s="569"/>
      <c r="TPV42" s="569"/>
      <c r="TPW42" s="569"/>
      <c r="TPX42" s="569"/>
      <c r="TPY42" s="569"/>
      <c r="TPZ42" s="569"/>
      <c r="TQA42" s="569"/>
      <c r="TQB42" s="569"/>
      <c r="TQC42" s="569"/>
      <c r="TQD42" s="569"/>
      <c r="TQE42" s="569"/>
      <c r="TQF42" s="569"/>
      <c r="TQG42" s="569"/>
      <c r="TQH42" s="569"/>
      <c r="TQI42" s="569"/>
      <c r="TQJ42" s="569"/>
      <c r="TQK42" s="569"/>
      <c r="TQL42" s="569"/>
      <c r="TQM42" s="569"/>
      <c r="TQN42" s="569"/>
      <c r="TQO42" s="569"/>
      <c r="TQP42" s="569"/>
      <c r="TQQ42" s="569"/>
      <c r="TQR42" s="569"/>
      <c r="TQS42" s="569"/>
      <c r="TQT42" s="569"/>
      <c r="TQU42" s="569"/>
      <c r="TQV42" s="569"/>
      <c r="TQW42" s="569"/>
      <c r="TQX42" s="569"/>
      <c r="TQY42" s="569"/>
      <c r="TQZ42" s="569"/>
      <c r="TRA42" s="569"/>
      <c r="TRB42" s="569"/>
      <c r="TRC42" s="569"/>
      <c r="TRD42" s="569"/>
      <c r="TRE42" s="569"/>
      <c r="TRF42" s="569"/>
      <c r="TRG42" s="569"/>
      <c r="TRH42" s="569"/>
      <c r="TRI42" s="569"/>
      <c r="TRJ42" s="569"/>
      <c r="TRK42" s="569"/>
      <c r="TRL42" s="569"/>
      <c r="TRM42" s="569"/>
      <c r="TRN42" s="569"/>
      <c r="TRO42" s="569"/>
      <c r="TRP42" s="569"/>
      <c r="TRQ42" s="569"/>
      <c r="TRR42" s="569"/>
      <c r="TRS42" s="569"/>
      <c r="TRT42" s="569"/>
      <c r="TRU42" s="569"/>
      <c r="TRV42" s="569"/>
      <c r="TRW42" s="569"/>
      <c r="TRX42" s="569"/>
      <c r="TRY42" s="569"/>
      <c r="TRZ42" s="569"/>
      <c r="TSA42" s="569"/>
      <c r="TSB42" s="569"/>
      <c r="TSC42" s="569"/>
      <c r="TSD42" s="569"/>
      <c r="TSE42" s="569"/>
      <c r="TSF42" s="569"/>
      <c r="TSG42" s="569"/>
      <c r="TSH42" s="569"/>
      <c r="TSI42" s="569"/>
      <c r="TSJ42" s="569"/>
      <c r="TSK42" s="569"/>
      <c r="TSL42" s="569"/>
      <c r="TSM42" s="569"/>
      <c r="TSN42" s="569"/>
      <c r="TSO42" s="569"/>
      <c r="TSP42" s="569"/>
      <c r="TSQ42" s="569"/>
      <c r="TSR42" s="569"/>
      <c r="TSS42" s="569"/>
      <c r="TST42" s="569"/>
      <c r="TSU42" s="569"/>
      <c r="TSV42" s="569"/>
      <c r="TSW42" s="569"/>
      <c r="TSX42" s="569"/>
      <c r="TSY42" s="569"/>
      <c r="TSZ42" s="569"/>
      <c r="TTA42" s="569"/>
      <c r="TTB42" s="569"/>
      <c r="TTC42" s="569"/>
      <c r="TTD42" s="569"/>
      <c r="TTE42" s="569"/>
      <c r="TTF42" s="569"/>
      <c r="TTG42" s="569"/>
      <c r="TTH42" s="569"/>
      <c r="TTI42" s="569"/>
      <c r="TTJ42" s="569"/>
      <c r="TTK42" s="569"/>
      <c r="TTL42" s="569"/>
      <c r="TTM42" s="569"/>
      <c r="TTN42" s="569"/>
      <c r="TTO42" s="569"/>
      <c r="TTP42" s="569"/>
      <c r="TTQ42" s="569"/>
      <c r="TTR42" s="569"/>
      <c r="TTS42" s="569"/>
      <c r="TTT42" s="569"/>
      <c r="TTU42" s="569"/>
      <c r="TTV42" s="569"/>
      <c r="TTW42" s="569"/>
      <c r="TTX42" s="569"/>
      <c r="TTY42" s="569"/>
      <c r="TTZ42" s="569"/>
      <c r="TUA42" s="569"/>
      <c r="TUB42" s="569"/>
      <c r="TUC42" s="569"/>
      <c r="TUD42" s="569"/>
      <c r="TUE42" s="569"/>
      <c r="TUF42" s="569"/>
      <c r="TUG42" s="569"/>
      <c r="TUH42" s="569"/>
      <c r="TUI42" s="569"/>
      <c r="TUJ42" s="569"/>
      <c r="TUK42" s="569"/>
      <c r="TUL42" s="569"/>
      <c r="TUM42" s="569"/>
      <c r="TUN42" s="569"/>
      <c r="TUO42" s="569"/>
      <c r="TUP42" s="569"/>
      <c r="TUQ42" s="569"/>
      <c r="TUR42" s="569"/>
      <c r="TUS42" s="569"/>
      <c r="TUT42" s="569"/>
      <c r="TUU42" s="569"/>
      <c r="TUV42" s="569"/>
      <c r="TUW42" s="569"/>
      <c r="TUX42" s="569"/>
      <c r="TUY42" s="569"/>
      <c r="TUZ42" s="569"/>
      <c r="TVA42" s="569"/>
      <c r="TVB42" s="569"/>
      <c r="TVC42" s="569"/>
      <c r="TVD42" s="569"/>
      <c r="TVE42" s="569"/>
      <c r="TVF42" s="569"/>
      <c r="TVG42" s="569"/>
      <c r="TVH42" s="569"/>
      <c r="TVI42" s="569"/>
      <c r="TVJ42" s="569"/>
      <c r="TVK42" s="569"/>
      <c r="TVL42" s="569"/>
      <c r="TVM42" s="569"/>
      <c r="TVN42" s="569"/>
      <c r="TVO42" s="569"/>
      <c r="TVP42" s="569"/>
      <c r="TVQ42" s="569"/>
      <c r="TVR42" s="569"/>
      <c r="TVS42" s="569"/>
      <c r="TVT42" s="569"/>
      <c r="TVU42" s="569"/>
      <c r="TVV42" s="569"/>
      <c r="TVW42" s="569"/>
      <c r="TVX42" s="569"/>
      <c r="TVY42" s="569"/>
      <c r="TVZ42" s="569"/>
      <c r="TWA42" s="569"/>
      <c r="TWB42" s="569"/>
      <c r="TWC42" s="569"/>
      <c r="TWD42" s="569"/>
      <c r="TWE42" s="569"/>
      <c r="TWF42" s="569"/>
      <c r="TWG42" s="569"/>
      <c r="TWH42" s="569"/>
      <c r="TWI42" s="569"/>
      <c r="TWJ42" s="569"/>
      <c r="TWK42" s="569"/>
      <c r="TWL42" s="569"/>
      <c r="TWM42" s="569"/>
      <c r="TWN42" s="569"/>
      <c r="TWO42" s="569"/>
      <c r="TWP42" s="569"/>
      <c r="TWQ42" s="569"/>
      <c r="TWR42" s="569"/>
      <c r="TWS42" s="569"/>
      <c r="TWT42" s="569"/>
      <c r="TWU42" s="569"/>
      <c r="TWV42" s="569"/>
      <c r="TWW42" s="569"/>
      <c r="TWX42" s="569"/>
      <c r="TWY42" s="569"/>
      <c r="TWZ42" s="569"/>
      <c r="TXA42" s="569"/>
      <c r="TXB42" s="569"/>
      <c r="TXC42" s="569"/>
      <c r="TXD42" s="569"/>
      <c r="TXE42" s="569"/>
      <c r="TXF42" s="569"/>
      <c r="TXG42" s="569"/>
      <c r="TXH42" s="569"/>
      <c r="TXI42" s="569"/>
      <c r="TXJ42" s="569"/>
      <c r="TXK42" s="569"/>
      <c r="TXL42" s="569"/>
      <c r="TXM42" s="569"/>
      <c r="TXN42" s="569"/>
      <c r="TXO42" s="569"/>
      <c r="TXP42" s="569"/>
      <c r="TXQ42" s="569"/>
      <c r="TXR42" s="569"/>
      <c r="TXS42" s="569"/>
      <c r="TXT42" s="569"/>
      <c r="TXU42" s="569"/>
      <c r="TXV42" s="569"/>
      <c r="TXW42" s="569"/>
      <c r="TXX42" s="569"/>
      <c r="TXY42" s="569"/>
      <c r="TXZ42" s="569"/>
      <c r="TYA42" s="569"/>
      <c r="TYB42" s="569"/>
      <c r="TYC42" s="569"/>
      <c r="TYD42" s="569"/>
      <c r="TYE42" s="569"/>
      <c r="TYF42" s="569"/>
      <c r="TYG42" s="569"/>
      <c r="TYH42" s="569"/>
      <c r="TYI42" s="569"/>
      <c r="TYJ42" s="569"/>
      <c r="TYK42" s="569"/>
      <c r="TYL42" s="569"/>
      <c r="TYM42" s="569"/>
      <c r="TYN42" s="569"/>
      <c r="TYO42" s="569"/>
      <c r="TYP42" s="569"/>
      <c r="TYQ42" s="569"/>
      <c r="TYR42" s="569"/>
      <c r="TYS42" s="569"/>
      <c r="TYT42" s="569"/>
      <c r="TYU42" s="569"/>
      <c r="TYV42" s="569"/>
      <c r="TYW42" s="569"/>
      <c r="TYX42" s="569"/>
      <c r="TYY42" s="569"/>
      <c r="TYZ42" s="569"/>
      <c r="TZA42" s="569"/>
      <c r="TZB42" s="569"/>
      <c r="TZC42" s="569"/>
      <c r="TZD42" s="569"/>
      <c r="TZE42" s="569"/>
      <c r="TZF42" s="569"/>
      <c r="TZG42" s="569"/>
      <c r="TZH42" s="569"/>
      <c r="TZI42" s="569"/>
      <c r="TZJ42" s="569"/>
      <c r="TZK42" s="569"/>
      <c r="TZL42" s="569"/>
      <c r="TZM42" s="569"/>
      <c r="TZN42" s="569"/>
      <c r="TZO42" s="569"/>
      <c r="TZP42" s="569"/>
      <c r="TZQ42" s="569"/>
      <c r="TZR42" s="569"/>
      <c r="TZS42" s="569"/>
      <c r="TZT42" s="569"/>
      <c r="TZU42" s="569"/>
      <c r="TZV42" s="569"/>
      <c r="TZW42" s="569"/>
      <c r="TZX42" s="569"/>
      <c r="TZY42" s="569"/>
      <c r="TZZ42" s="569"/>
      <c r="UAA42" s="569"/>
      <c r="UAB42" s="569"/>
      <c r="UAC42" s="569"/>
      <c r="UAD42" s="569"/>
      <c r="UAE42" s="569"/>
      <c r="UAF42" s="569"/>
      <c r="UAG42" s="569"/>
      <c r="UAH42" s="569"/>
      <c r="UAI42" s="569"/>
      <c r="UAJ42" s="569"/>
      <c r="UAK42" s="569"/>
      <c r="UAL42" s="569"/>
      <c r="UAM42" s="569"/>
      <c r="UAN42" s="569"/>
      <c r="UAO42" s="569"/>
      <c r="UAP42" s="569"/>
      <c r="UAQ42" s="569"/>
      <c r="UAR42" s="569"/>
      <c r="UAS42" s="569"/>
      <c r="UAT42" s="569"/>
      <c r="UAU42" s="569"/>
      <c r="UAV42" s="569"/>
      <c r="UAW42" s="569"/>
      <c r="UAX42" s="569"/>
      <c r="UAY42" s="569"/>
      <c r="UAZ42" s="569"/>
      <c r="UBA42" s="569"/>
      <c r="UBB42" s="569"/>
      <c r="UBC42" s="569"/>
      <c r="UBD42" s="569"/>
      <c r="UBE42" s="569"/>
      <c r="UBF42" s="569"/>
      <c r="UBG42" s="569"/>
      <c r="UBH42" s="569"/>
      <c r="UBI42" s="569"/>
      <c r="UBJ42" s="569"/>
      <c r="UBK42" s="569"/>
      <c r="UBL42" s="569"/>
      <c r="UBM42" s="569"/>
      <c r="UBN42" s="569"/>
      <c r="UBO42" s="569"/>
      <c r="UBP42" s="569"/>
      <c r="UBQ42" s="569"/>
      <c r="UBR42" s="569"/>
      <c r="UBS42" s="569"/>
      <c r="UBT42" s="569"/>
      <c r="UBU42" s="569"/>
      <c r="UBV42" s="569"/>
      <c r="UBW42" s="569"/>
      <c r="UBX42" s="569"/>
      <c r="UBY42" s="569"/>
      <c r="UBZ42" s="569"/>
      <c r="UCA42" s="569"/>
      <c r="UCB42" s="569"/>
      <c r="UCC42" s="569"/>
      <c r="UCD42" s="569"/>
      <c r="UCE42" s="569"/>
      <c r="UCF42" s="569"/>
      <c r="UCG42" s="569"/>
      <c r="UCH42" s="569"/>
      <c r="UCI42" s="569"/>
      <c r="UCJ42" s="569"/>
      <c r="UCK42" s="569"/>
      <c r="UCL42" s="569"/>
      <c r="UCM42" s="569"/>
      <c r="UCN42" s="569"/>
      <c r="UCO42" s="569"/>
      <c r="UCP42" s="569"/>
      <c r="UCQ42" s="569"/>
      <c r="UCR42" s="569"/>
      <c r="UCS42" s="569"/>
      <c r="UCT42" s="569"/>
      <c r="UCU42" s="569"/>
      <c r="UCV42" s="569"/>
      <c r="UCW42" s="569"/>
      <c r="UCX42" s="569"/>
      <c r="UCY42" s="569"/>
      <c r="UCZ42" s="569"/>
      <c r="UDA42" s="569"/>
      <c r="UDB42" s="569"/>
      <c r="UDC42" s="569"/>
      <c r="UDD42" s="569"/>
      <c r="UDE42" s="569"/>
      <c r="UDF42" s="569"/>
      <c r="UDG42" s="569"/>
      <c r="UDH42" s="569"/>
      <c r="UDI42" s="569"/>
      <c r="UDJ42" s="569"/>
      <c r="UDK42" s="569"/>
      <c r="UDL42" s="569"/>
      <c r="UDM42" s="569"/>
      <c r="UDN42" s="569"/>
      <c r="UDO42" s="569"/>
      <c r="UDP42" s="569"/>
      <c r="UDQ42" s="569"/>
      <c r="UDR42" s="569"/>
      <c r="UDS42" s="569"/>
      <c r="UDT42" s="569"/>
      <c r="UDU42" s="569"/>
      <c r="UDV42" s="569"/>
      <c r="UDW42" s="569"/>
      <c r="UDX42" s="569"/>
      <c r="UDY42" s="569"/>
      <c r="UDZ42" s="569"/>
      <c r="UEA42" s="569"/>
      <c r="UEB42" s="569"/>
      <c r="UEC42" s="569"/>
      <c r="UED42" s="569"/>
      <c r="UEE42" s="569"/>
      <c r="UEF42" s="569"/>
      <c r="UEG42" s="569"/>
      <c r="UEH42" s="569"/>
      <c r="UEI42" s="569"/>
      <c r="UEJ42" s="569"/>
      <c r="UEK42" s="569"/>
      <c r="UEL42" s="569"/>
      <c r="UEM42" s="569"/>
      <c r="UEN42" s="569"/>
      <c r="UEO42" s="569"/>
      <c r="UEP42" s="569"/>
      <c r="UEQ42" s="569"/>
      <c r="UER42" s="569"/>
      <c r="UES42" s="569"/>
      <c r="UET42" s="569"/>
      <c r="UEU42" s="569"/>
      <c r="UEV42" s="569"/>
      <c r="UEW42" s="569"/>
      <c r="UEX42" s="569"/>
      <c r="UEY42" s="569"/>
      <c r="UEZ42" s="569"/>
      <c r="UFA42" s="569"/>
      <c r="UFB42" s="569"/>
      <c r="UFC42" s="569"/>
      <c r="UFD42" s="569"/>
      <c r="UFE42" s="569"/>
      <c r="UFF42" s="569"/>
      <c r="UFG42" s="569"/>
      <c r="UFH42" s="569"/>
      <c r="UFI42" s="569"/>
      <c r="UFJ42" s="569"/>
      <c r="UFK42" s="569"/>
      <c r="UFL42" s="569"/>
      <c r="UFM42" s="569"/>
      <c r="UFN42" s="569"/>
      <c r="UFO42" s="569"/>
      <c r="UFP42" s="569"/>
      <c r="UFQ42" s="569"/>
      <c r="UFR42" s="569"/>
      <c r="UFS42" s="569"/>
      <c r="UFT42" s="569"/>
      <c r="UFU42" s="569"/>
      <c r="UFV42" s="569"/>
      <c r="UFW42" s="569"/>
      <c r="UFX42" s="569"/>
      <c r="UFY42" s="569"/>
      <c r="UFZ42" s="569"/>
      <c r="UGA42" s="569"/>
      <c r="UGB42" s="569"/>
      <c r="UGC42" s="569"/>
      <c r="UGD42" s="569"/>
      <c r="UGE42" s="569"/>
      <c r="UGF42" s="569"/>
      <c r="UGG42" s="569"/>
      <c r="UGH42" s="569"/>
      <c r="UGI42" s="569"/>
      <c r="UGJ42" s="569"/>
      <c r="UGK42" s="569"/>
      <c r="UGL42" s="569"/>
      <c r="UGM42" s="569"/>
      <c r="UGN42" s="569"/>
      <c r="UGO42" s="569"/>
      <c r="UGP42" s="569"/>
      <c r="UGQ42" s="569"/>
      <c r="UGR42" s="569"/>
      <c r="UGS42" s="569"/>
      <c r="UGT42" s="569"/>
      <c r="UGU42" s="569"/>
      <c r="UGV42" s="569"/>
      <c r="UGW42" s="569"/>
      <c r="UGX42" s="569"/>
      <c r="UGY42" s="569"/>
      <c r="UGZ42" s="569"/>
      <c r="UHA42" s="569"/>
      <c r="UHB42" s="569"/>
      <c r="UHC42" s="569"/>
      <c r="UHD42" s="569"/>
      <c r="UHE42" s="569"/>
      <c r="UHF42" s="569"/>
      <c r="UHG42" s="569"/>
      <c r="UHH42" s="569"/>
      <c r="UHI42" s="569"/>
      <c r="UHJ42" s="569"/>
      <c r="UHK42" s="569"/>
      <c r="UHL42" s="569"/>
      <c r="UHM42" s="569"/>
      <c r="UHN42" s="569"/>
      <c r="UHO42" s="569"/>
      <c r="UHP42" s="569"/>
      <c r="UHQ42" s="569"/>
      <c r="UHR42" s="569"/>
      <c r="UHS42" s="569"/>
      <c r="UHT42" s="569"/>
      <c r="UHU42" s="569"/>
      <c r="UHV42" s="569"/>
      <c r="UHW42" s="569"/>
      <c r="UHX42" s="569"/>
      <c r="UHY42" s="569"/>
      <c r="UHZ42" s="569"/>
      <c r="UIA42" s="569"/>
      <c r="UIB42" s="569"/>
      <c r="UIC42" s="569"/>
      <c r="UID42" s="569"/>
      <c r="UIE42" s="569"/>
      <c r="UIF42" s="569"/>
      <c r="UIG42" s="569"/>
      <c r="UIH42" s="569"/>
      <c r="UII42" s="569"/>
      <c r="UIJ42" s="569"/>
      <c r="UIK42" s="569"/>
      <c r="UIL42" s="569"/>
      <c r="UIM42" s="569"/>
      <c r="UIN42" s="569"/>
      <c r="UIO42" s="569"/>
      <c r="UIP42" s="569"/>
      <c r="UIQ42" s="569"/>
      <c r="UIR42" s="569"/>
      <c r="UIS42" s="569"/>
      <c r="UIT42" s="569"/>
      <c r="UIU42" s="569"/>
      <c r="UIV42" s="569"/>
      <c r="UIW42" s="569"/>
      <c r="UIX42" s="569"/>
      <c r="UIY42" s="569"/>
      <c r="UIZ42" s="569"/>
      <c r="UJA42" s="569"/>
      <c r="UJB42" s="569"/>
      <c r="UJC42" s="569"/>
      <c r="UJD42" s="569"/>
      <c r="UJE42" s="569"/>
      <c r="UJF42" s="569"/>
      <c r="UJG42" s="569"/>
      <c r="UJH42" s="569"/>
      <c r="UJI42" s="569"/>
      <c r="UJJ42" s="569"/>
      <c r="UJK42" s="569"/>
      <c r="UJL42" s="569"/>
      <c r="UJM42" s="569"/>
      <c r="UJN42" s="569"/>
      <c r="UJO42" s="569"/>
      <c r="UJP42" s="569"/>
      <c r="UJQ42" s="569"/>
      <c r="UJR42" s="569"/>
      <c r="UJS42" s="569"/>
      <c r="UJT42" s="569"/>
      <c r="UJU42" s="569"/>
      <c r="UJV42" s="569"/>
      <c r="UJW42" s="569"/>
      <c r="UJX42" s="569"/>
      <c r="UJY42" s="569"/>
      <c r="UJZ42" s="569"/>
      <c r="UKA42" s="569"/>
      <c r="UKB42" s="569"/>
      <c r="UKC42" s="569"/>
      <c r="UKD42" s="569"/>
      <c r="UKE42" s="569"/>
      <c r="UKF42" s="569"/>
      <c r="UKG42" s="569"/>
      <c r="UKH42" s="569"/>
      <c r="UKI42" s="569"/>
      <c r="UKJ42" s="569"/>
      <c r="UKK42" s="569"/>
      <c r="UKL42" s="569"/>
      <c r="UKM42" s="569"/>
      <c r="UKN42" s="569"/>
      <c r="UKO42" s="569"/>
      <c r="UKP42" s="569"/>
      <c r="UKQ42" s="569"/>
      <c r="UKR42" s="569"/>
      <c r="UKS42" s="569"/>
      <c r="UKT42" s="569"/>
      <c r="UKU42" s="569"/>
      <c r="UKV42" s="569"/>
      <c r="UKW42" s="569"/>
      <c r="UKX42" s="569"/>
      <c r="UKY42" s="569"/>
      <c r="UKZ42" s="569"/>
      <c r="ULA42" s="569"/>
      <c r="ULB42" s="569"/>
      <c r="ULC42" s="569"/>
      <c r="ULD42" s="569"/>
      <c r="ULE42" s="569"/>
      <c r="ULF42" s="569"/>
      <c r="ULG42" s="569"/>
      <c r="ULH42" s="569"/>
      <c r="ULI42" s="569"/>
      <c r="ULJ42" s="569"/>
      <c r="ULK42" s="569"/>
      <c r="ULL42" s="569"/>
      <c r="ULM42" s="569"/>
      <c r="ULN42" s="569"/>
      <c r="ULO42" s="569"/>
      <c r="ULP42" s="569"/>
      <c r="ULQ42" s="569"/>
      <c r="ULR42" s="569"/>
      <c r="ULS42" s="569"/>
      <c r="ULT42" s="569"/>
      <c r="ULU42" s="569"/>
      <c r="ULV42" s="569"/>
      <c r="ULW42" s="569"/>
      <c r="ULX42" s="569"/>
      <c r="ULY42" s="569"/>
      <c r="ULZ42" s="569"/>
      <c r="UMA42" s="569"/>
      <c r="UMB42" s="569"/>
      <c r="UMC42" s="569"/>
      <c r="UMD42" s="569"/>
      <c r="UME42" s="569"/>
      <c r="UMF42" s="569"/>
      <c r="UMG42" s="569"/>
      <c r="UMH42" s="569"/>
      <c r="UMI42" s="569"/>
      <c r="UMJ42" s="569"/>
      <c r="UMK42" s="569"/>
      <c r="UML42" s="569"/>
      <c r="UMM42" s="569"/>
      <c r="UMN42" s="569"/>
      <c r="UMO42" s="569"/>
      <c r="UMP42" s="569"/>
      <c r="UMQ42" s="569"/>
      <c r="UMR42" s="569"/>
      <c r="UMS42" s="569"/>
      <c r="UMT42" s="569"/>
      <c r="UMU42" s="569"/>
      <c r="UMV42" s="569"/>
      <c r="UMW42" s="569"/>
      <c r="UMX42" s="569"/>
      <c r="UMY42" s="569"/>
      <c r="UMZ42" s="569"/>
      <c r="UNA42" s="569"/>
      <c r="UNB42" s="569"/>
      <c r="UNC42" s="569"/>
      <c r="UND42" s="569"/>
      <c r="UNE42" s="569"/>
      <c r="UNF42" s="569"/>
      <c r="UNG42" s="569"/>
      <c r="UNH42" s="569"/>
      <c r="UNI42" s="569"/>
      <c r="UNJ42" s="569"/>
      <c r="UNK42" s="569"/>
      <c r="UNL42" s="569"/>
      <c r="UNM42" s="569"/>
      <c r="UNN42" s="569"/>
      <c r="UNO42" s="569"/>
      <c r="UNP42" s="569"/>
      <c r="UNQ42" s="569"/>
      <c r="UNR42" s="569"/>
      <c r="UNS42" s="569"/>
      <c r="UNT42" s="569"/>
      <c r="UNU42" s="569"/>
      <c r="UNV42" s="569"/>
      <c r="UNW42" s="569"/>
      <c r="UNX42" s="569"/>
      <c r="UNY42" s="569"/>
      <c r="UNZ42" s="569"/>
      <c r="UOA42" s="569"/>
      <c r="UOB42" s="569"/>
      <c r="UOC42" s="569"/>
      <c r="UOD42" s="569"/>
      <c r="UOE42" s="569"/>
      <c r="UOF42" s="569"/>
      <c r="UOG42" s="569"/>
      <c r="UOH42" s="569"/>
      <c r="UOI42" s="569"/>
      <c r="UOJ42" s="569"/>
      <c r="UOK42" s="569"/>
      <c r="UOL42" s="569"/>
      <c r="UOM42" s="569"/>
      <c r="UON42" s="569"/>
      <c r="UOO42" s="569"/>
      <c r="UOP42" s="569"/>
      <c r="UOQ42" s="569"/>
      <c r="UOR42" s="569"/>
      <c r="UOS42" s="569"/>
      <c r="UOT42" s="569"/>
      <c r="UOU42" s="569"/>
      <c r="UOV42" s="569"/>
      <c r="UOW42" s="569"/>
      <c r="UOX42" s="569"/>
      <c r="UOY42" s="569"/>
      <c r="UOZ42" s="569"/>
      <c r="UPA42" s="569"/>
      <c r="UPB42" s="569"/>
      <c r="UPC42" s="569"/>
      <c r="UPD42" s="569"/>
      <c r="UPE42" s="569"/>
      <c r="UPF42" s="569"/>
      <c r="UPG42" s="569"/>
      <c r="UPH42" s="569"/>
      <c r="UPI42" s="569"/>
      <c r="UPJ42" s="569"/>
      <c r="UPK42" s="569"/>
      <c r="UPL42" s="569"/>
      <c r="UPM42" s="569"/>
      <c r="UPN42" s="569"/>
      <c r="UPO42" s="569"/>
      <c r="UPP42" s="569"/>
      <c r="UPQ42" s="569"/>
      <c r="UPR42" s="569"/>
      <c r="UPS42" s="569"/>
      <c r="UPT42" s="569"/>
      <c r="UPU42" s="569"/>
      <c r="UPV42" s="569"/>
      <c r="UPW42" s="569"/>
      <c r="UPX42" s="569"/>
      <c r="UPY42" s="569"/>
      <c r="UPZ42" s="569"/>
      <c r="UQA42" s="569"/>
      <c r="UQB42" s="569"/>
      <c r="UQC42" s="569"/>
      <c r="UQD42" s="569"/>
      <c r="UQE42" s="569"/>
      <c r="UQF42" s="569"/>
      <c r="UQG42" s="569"/>
      <c r="UQH42" s="569"/>
      <c r="UQI42" s="569"/>
      <c r="UQJ42" s="569"/>
      <c r="UQK42" s="569"/>
      <c r="UQL42" s="569"/>
      <c r="UQM42" s="569"/>
      <c r="UQN42" s="569"/>
      <c r="UQO42" s="569"/>
      <c r="UQP42" s="569"/>
      <c r="UQQ42" s="569"/>
      <c r="UQR42" s="569"/>
      <c r="UQS42" s="569"/>
      <c r="UQT42" s="569"/>
      <c r="UQU42" s="569"/>
      <c r="UQV42" s="569"/>
      <c r="UQW42" s="569"/>
      <c r="UQX42" s="569"/>
      <c r="UQY42" s="569"/>
      <c r="UQZ42" s="569"/>
      <c r="URA42" s="569"/>
      <c r="URB42" s="569"/>
      <c r="URC42" s="569"/>
      <c r="URD42" s="569"/>
      <c r="URE42" s="569"/>
      <c r="URF42" s="569"/>
      <c r="URG42" s="569"/>
      <c r="URH42" s="569"/>
      <c r="URI42" s="569"/>
      <c r="URJ42" s="569"/>
      <c r="URK42" s="569"/>
      <c r="URL42" s="569"/>
      <c r="URM42" s="569"/>
      <c r="URN42" s="569"/>
      <c r="URO42" s="569"/>
      <c r="URP42" s="569"/>
      <c r="URQ42" s="569"/>
      <c r="URR42" s="569"/>
      <c r="URS42" s="569"/>
      <c r="URT42" s="569"/>
      <c r="URU42" s="569"/>
      <c r="URV42" s="569"/>
      <c r="URW42" s="569"/>
      <c r="URX42" s="569"/>
      <c r="URY42" s="569"/>
      <c r="URZ42" s="569"/>
      <c r="USA42" s="569"/>
      <c r="USB42" s="569"/>
      <c r="USC42" s="569"/>
      <c r="USD42" s="569"/>
      <c r="USE42" s="569"/>
      <c r="USF42" s="569"/>
      <c r="USG42" s="569"/>
      <c r="USH42" s="569"/>
      <c r="USI42" s="569"/>
      <c r="USJ42" s="569"/>
      <c r="USK42" s="569"/>
      <c r="USL42" s="569"/>
      <c r="USM42" s="569"/>
      <c r="USN42" s="569"/>
      <c r="USO42" s="569"/>
      <c r="USP42" s="569"/>
      <c r="USQ42" s="569"/>
      <c r="USR42" s="569"/>
      <c r="USS42" s="569"/>
      <c r="UST42" s="569"/>
      <c r="USU42" s="569"/>
      <c r="USV42" s="569"/>
      <c r="USW42" s="569"/>
      <c r="USX42" s="569"/>
      <c r="USY42" s="569"/>
      <c r="USZ42" s="569"/>
      <c r="UTA42" s="569"/>
      <c r="UTB42" s="569"/>
      <c r="UTC42" s="569"/>
      <c r="UTD42" s="569"/>
      <c r="UTE42" s="569"/>
      <c r="UTF42" s="569"/>
      <c r="UTG42" s="569"/>
      <c r="UTH42" s="569"/>
      <c r="UTI42" s="569"/>
      <c r="UTJ42" s="569"/>
      <c r="UTK42" s="569"/>
      <c r="UTL42" s="569"/>
      <c r="UTM42" s="569"/>
      <c r="UTN42" s="569"/>
      <c r="UTO42" s="569"/>
      <c r="UTP42" s="569"/>
      <c r="UTQ42" s="569"/>
      <c r="UTR42" s="569"/>
      <c r="UTS42" s="569"/>
      <c r="UTT42" s="569"/>
      <c r="UTU42" s="569"/>
      <c r="UTV42" s="569"/>
      <c r="UTW42" s="569"/>
      <c r="UTX42" s="569"/>
      <c r="UTY42" s="569"/>
      <c r="UTZ42" s="569"/>
      <c r="UUA42" s="569"/>
      <c r="UUB42" s="569"/>
      <c r="UUC42" s="569"/>
      <c r="UUD42" s="569"/>
      <c r="UUE42" s="569"/>
      <c r="UUF42" s="569"/>
      <c r="UUG42" s="569"/>
      <c r="UUH42" s="569"/>
      <c r="UUI42" s="569"/>
      <c r="UUJ42" s="569"/>
      <c r="UUK42" s="569"/>
      <c r="UUL42" s="569"/>
      <c r="UUM42" s="569"/>
      <c r="UUN42" s="569"/>
      <c r="UUO42" s="569"/>
      <c r="UUP42" s="569"/>
      <c r="UUQ42" s="569"/>
      <c r="UUR42" s="569"/>
      <c r="UUS42" s="569"/>
      <c r="UUT42" s="569"/>
      <c r="UUU42" s="569"/>
      <c r="UUV42" s="569"/>
      <c r="UUW42" s="569"/>
      <c r="UUX42" s="569"/>
      <c r="UUY42" s="569"/>
      <c r="UUZ42" s="569"/>
      <c r="UVA42" s="569"/>
      <c r="UVB42" s="569"/>
      <c r="UVC42" s="569"/>
      <c r="UVD42" s="569"/>
      <c r="UVE42" s="569"/>
      <c r="UVF42" s="569"/>
      <c r="UVG42" s="569"/>
      <c r="UVH42" s="569"/>
      <c r="UVI42" s="569"/>
      <c r="UVJ42" s="569"/>
      <c r="UVK42" s="569"/>
      <c r="UVL42" s="569"/>
      <c r="UVM42" s="569"/>
      <c r="UVN42" s="569"/>
      <c r="UVO42" s="569"/>
      <c r="UVP42" s="569"/>
      <c r="UVQ42" s="569"/>
      <c r="UVR42" s="569"/>
      <c r="UVS42" s="569"/>
      <c r="UVT42" s="569"/>
      <c r="UVU42" s="569"/>
      <c r="UVV42" s="569"/>
      <c r="UVW42" s="569"/>
      <c r="UVX42" s="569"/>
      <c r="UVY42" s="569"/>
      <c r="UVZ42" s="569"/>
      <c r="UWA42" s="569"/>
      <c r="UWB42" s="569"/>
      <c r="UWC42" s="569"/>
      <c r="UWD42" s="569"/>
      <c r="UWE42" s="569"/>
      <c r="UWF42" s="569"/>
      <c r="UWG42" s="569"/>
      <c r="UWH42" s="569"/>
      <c r="UWI42" s="569"/>
      <c r="UWJ42" s="569"/>
      <c r="UWK42" s="569"/>
      <c r="UWL42" s="569"/>
      <c r="UWM42" s="569"/>
      <c r="UWN42" s="569"/>
      <c r="UWO42" s="569"/>
      <c r="UWP42" s="569"/>
      <c r="UWQ42" s="569"/>
      <c r="UWR42" s="569"/>
      <c r="UWS42" s="569"/>
      <c r="UWT42" s="569"/>
      <c r="UWU42" s="569"/>
      <c r="UWV42" s="569"/>
      <c r="UWW42" s="569"/>
      <c r="UWX42" s="569"/>
      <c r="UWY42" s="569"/>
      <c r="UWZ42" s="569"/>
      <c r="UXA42" s="569"/>
      <c r="UXB42" s="569"/>
      <c r="UXC42" s="569"/>
      <c r="UXD42" s="569"/>
      <c r="UXE42" s="569"/>
      <c r="UXF42" s="569"/>
      <c r="UXG42" s="569"/>
      <c r="UXH42" s="569"/>
      <c r="UXI42" s="569"/>
      <c r="UXJ42" s="569"/>
      <c r="UXK42" s="569"/>
      <c r="UXL42" s="569"/>
      <c r="UXM42" s="569"/>
      <c r="UXN42" s="569"/>
      <c r="UXO42" s="569"/>
      <c r="UXP42" s="569"/>
      <c r="UXQ42" s="569"/>
      <c r="UXR42" s="569"/>
      <c r="UXS42" s="569"/>
      <c r="UXT42" s="569"/>
      <c r="UXU42" s="569"/>
      <c r="UXV42" s="569"/>
      <c r="UXW42" s="569"/>
      <c r="UXX42" s="569"/>
      <c r="UXY42" s="569"/>
      <c r="UXZ42" s="569"/>
      <c r="UYA42" s="569"/>
      <c r="UYB42" s="569"/>
      <c r="UYC42" s="569"/>
      <c r="UYD42" s="569"/>
      <c r="UYE42" s="569"/>
      <c r="UYF42" s="569"/>
      <c r="UYG42" s="569"/>
      <c r="UYH42" s="569"/>
      <c r="UYI42" s="569"/>
      <c r="UYJ42" s="569"/>
      <c r="UYK42" s="569"/>
      <c r="UYL42" s="569"/>
      <c r="UYM42" s="569"/>
      <c r="UYN42" s="569"/>
      <c r="UYO42" s="569"/>
      <c r="UYP42" s="569"/>
      <c r="UYQ42" s="569"/>
      <c r="UYR42" s="569"/>
      <c r="UYS42" s="569"/>
      <c r="UYT42" s="569"/>
      <c r="UYU42" s="569"/>
      <c r="UYV42" s="569"/>
      <c r="UYW42" s="569"/>
      <c r="UYX42" s="569"/>
      <c r="UYY42" s="569"/>
      <c r="UYZ42" s="569"/>
      <c r="UZA42" s="569"/>
      <c r="UZB42" s="569"/>
      <c r="UZC42" s="569"/>
      <c r="UZD42" s="569"/>
      <c r="UZE42" s="569"/>
      <c r="UZF42" s="569"/>
      <c r="UZG42" s="569"/>
      <c r="UZH42" s="569"/>
      <c r="UZI42" s="569"/>
      <c r="UZJ42" s="569"/>
      <c r="UZK42" s="569"/>
      <c r="UZL42" s="569"/>
      <c r="UZM42" s="569"/>
      <c r="UZN42" s="569"/>
      <c r="UZO42" s="569"/>
      <c r="UZP42" s="569"/>
      <c r="UZQ42" s="569"/>
      <c r="UZR42" s="569"/>
      <c r="UZS42" s="569"/>
      <c r="UZT42" s="569"/>
      <c r="UZU42" s="569"/>
      <c r="UZV42" s="569"/>
      <c r="UZW42" s="569"/>
      <c r="UZX42" s="569"/>
      <c r="UZY42" s="569"/>
      <c r="UZZ42" s="569"/>
      <c r="VAA42" s="569"/>
      <c r="VAB42" s="569"/>
      <c r="VAC42" s="569"/>
      <c r="VAD42" s="569"/>
      <c r="VAE42" s="569"/>
      <c r="VAF42" s="569"/>
      <c r="VAG42" s="569"/>
      <c r="VAH42" s="569"/>
      <c r="VAI42" s="569"/>
      <c r="VAJ42" s="569"/>
      <c r="VAK42" s="569"/>
      <c r="VAL42" s="569"/>
      <c r="VAM42" s="569"/>
      <c r="VAN42" s="569"/>
      <c r="VAO42" s="569"/>
      <c r="VAP42" s="569"/>
      <c r="VAQ42" s="569"/>
      <c r="VAR42" s="569"/>
      <c r="VAS42" s="569"/>
      <c r="VAT42" s="569"/>
      <c r="VAU42" s="569"/>
      <c r="VAV42" s="569"/>
      <c r="VAW42" s="569"/>
      <c r="VAX42" s="569"/>
      <c r="VAY42" s="569"/>
      <c r="VAZ42" s="569"/>
      <c r="VBA42" s="569"/>
      <c r="VBB42" s="569"/>
      <c r="VBC42" s="569"/>
      <c r="VBD42" s="569"/>
      <c r="VBE42" s="569"/>
      <c r="VBF42" s="569"/>
      <c r="VBG42" s="569"/>
      <c r="VBH42" s="569"/>
      <c r="VBI42" s="569"/>
      <c r="VBJ42" s="569"/>
      <c r="VBK42" s="569"/>
      <c r="VBL42" s="569"/>
      <c r="VBM42" s="569"/>
      <c r="VBN42" s="569"/>
      <c r="VBO42" s="569"/>
      <c r="VBP42" s="569"/>
      <c r="VBQ42" s="569"/>
      <c r="VBR42" s="569"/>
      <c r="VBS42" s="569"/>
      <c r="VBT42" s="569"/>
      <c r="VBU42" s="569"/>
      <c r="VBV42" s="569"/>
      <c r="VBW42" s="569"/>
      <c r="VBX42" s="569"/>
      <c r="VBY42" s="569"/>
      <c r="VBZ42" s="569"/>
      <c r="VCA42" s="569"/>
      <c r="VCB42" s="569"/>
      <c r="VCC42" s="569"/>
      <c r="VCD42" s="569"/>
      <c r="VCE42" s="569"/>
      <c r="VCF42" s="569"/>
      <c r="VCG42" s="569"/>
      <c r="VCH42" s="569"/>
      <c r="VCI42" s="569"/>
      <c r="VCJ42" s="569"/>
      <c r="VCK42" s="569"/>
      <c r="VCL42" s="569"/>
      <c r="VCM42" s="569"/>
      <c r="VCN42" s="569"/>
      <c r="VCO42" s="569"/>
      <c r="VCP42" s="569"/>
      <c r="VCQ42" s="569"/>
      <c r="VCR42" s="569"/>
      <c r="VCS42" s="569"/>
      <c r="VCT42" s="569"/>
      <c r="VCU42" s="569"/>
      <c r="VCV42" s="569"/>
      <c r="VCW42" s="569"/>
      <c r="VCX42" s="569"/>
      <c r="VCY42" s="569"/>
      <c r="VCZ42" s="569"/>
      <c r="VDA42" s="569"/>
      <c r="VDB42" s="569"/>
      <c r="VDC42" s="569"/>
      <c r="VDD42" s="569"/>
      <c r="VDE42" s="569"/>
      <c r="VDF42" s="569"/>
      <c r="VDG42" s="569"/>
      <c r="VDH42" s="569"/>
      <c r="VDI42" s="569"/>
      <c r="VDJ42" s="569"/>
      <c r="VDK42" s="569"/>
      <c r="VDL42" s="569"/>
      <c r="VDM42" s="569"/>
      <c r="VDN42" s="569"/>
      <c r="VDO42" s="569"/>
      <c r="VDP42" s="569"/>
      <c r="VDQ42" s="569"/>
      <c r="VDR42" s="569"/>
      <c r="VDS42" s="569"/>
      <c r="VDT42" s="569"/>
      <c r="VDU42" s="569"/>
      <c r="VDV42" s="569"/>
      <c r="VDW42" s="569"/>
      <c r="VDX42" s="569"/>
      <c r="VDY42" s="569"/>
      <c r="VDZ42" s="569"/>
      <c r="VEA42" s="569"/>
      <c r="VEB42" s="569"/>
      <c r="VEC42" s="569"/>
      <c r="VED42" s="569"/>
      <c r="VEE42" s="569"/>
      <c r="VEF42" s="569"/>
      <c r="VEG42" s="569"/>
      <c r="VEH42" s="569"/>
      <c r="VEI42" s="569"/>
      <c r="VEJ42" s="569"/>
      <c r="VEK42" s="569"/>
      <c r="VEL42" s="569"/>
      <c r="VEM42" s="569"/>
      <c r="VEN42" s="569"/>
      <c r="VEO42" s="569"/>
      <c r="VEP42" s="569"/>
      <c r="VEQ42" s="569"/>
      <c r="VER42" s="569"/>
      <c r="VES42" s="569"/>
      <c r="VET42" s="569"/>
      <c r="VEU42" s="569"/>
      <c r="VEV42" s="569"/>
      <c r="VEW42" s="569"/>
      <c r="VEX42" s="569"/>
      <c r="VEY42" s="569"/>
      <c r="VEZ42" s="569"/>
      <c r="VFA42" s="569"/>
      <c r="VFB42" s="569"/>
      <c r="VFC42" s="569"/>
      <c r="VFD42" s="569"/>
      <c r="VFE42" s="569"/>
      <c r="VFF42" s="569"/>
      <c r="VFG42" s="569"/>
      <c r="VFH42" s="569"/>
      <c r="VFI42" s="569"/>
      <c r="VFJ42" s="569"/>
      <c r="VFK42" s="569"/>
      <c r="VFL42" s="569"/>
      <c r="VFM42" s="569"/>
      <c r="VFN42" s="569"/>
      <c r="VFO42" s="569"/>
      <c r="VFP42" s="569"/>
      <c r="VFQ42" s="569"/>
      <c r="VFR42" s="569"/>
      <c r="VFS42" s="569"/>
      <c r="VFT42" s="569"/>
      <c r="VFU42" s="569"/>
      <c r="VFV42" s="569"/>
      <c r="VFW42" s="569"/>
      <c r="VFX42" s="569"/>
      <c r="VFY42" s="569"/>
      <c r="VFZ42" s="569"/>
      <c r="VGA42" s="569"/>
      <c r="VGB42" s="569"/>
      <c r="VGC42" s="569"/>
      <c r="VGD42" s="569"/>
      <c r="VGE42" s="569"/>
      <c r="VGF42" s="569"/>
      <c r="VGG42" s="569"/>
      <c r="VGH42" s="569"/>
      <c r="VGI42" s="569"/>
      <c r="VGJ42" s="569"/>
      <c r="VGK42" s="569"/>
      <c r="VGL42" s="569"/>
      <c r="VGM42" s="569"/>
      <c r="VGN42" s="569"/>
      <c r="VGO42" s="569"/>
      <c r="VGP42" s="569"/>
      <c r="VGQ42" s="569"/>
      <c r="VGR42" s="569"/>
      <c r="VGS42" s="569"/>
      <c r="VGT42" s="569"/>
      <c r="VGU42" s="569"/>
      <c r="VGV42" s="569"/>
      <c r="VGW42" s="569"/>
      <c r="VGX42" s="569"/>
      <c r="VGY42" s="569"/>
      <c r="VGZ42" s="569"/>
      <c r="VHA42" s="569"/>
      <c r="VHB42" s="569"/>
      <c r="VHC42" s="569"/>
      <c r="VHD42" s="569"/>
      <c r="VHE42" s="569"/>
      <c r="VHF42" s="569"/>
      <c r="VHG42" s="569"/>
      <c r="VHH42" s="569"/>
      <c r="VHI42" s="569"/>
      <c r="VHJ42" s="569"/>
      <c r="VHK42" s="569"/>
      <c r="VHL42" s="569"/>
      <c r="VHM42" s="569"/>
      <c r="VHN42" s="569"/>
      <c r="VHO42" s="569"/>
      <c r="VHP42" s="569"/>
      <c r="VHQ42" s="569"/>
      <c r="VHR42" s="569"/>
      <c r="VHS42" s="569"/>
      <c r="VHT42" s="569"/>
      <c r="VHU42" s="569"/>
      <c r="VHV42" s="569"/>
      <c r="VHW42" s="569"/>
      <c r="VHX42" s="569"/>
      <c r="VHY42" s="569"/>
      <c r="VHZ42" s="569"/>
      <c r="VIA42" s="569"/>
      <c r="VIB42" s="569"/>
      <c r="VIC42" s="569"/>
      <c r="VID42" s="569"/>
      <c r="VIE42" s="569"/>
      <c r="VIF42" s="569"/>
      <c r="VIG42" s="569"/>
      <c r="VIH42" s="569"/>
      <c r="VII42" s="569"/>
      <c r="VIJ42" s="569"/>
      <c r="VIK42" s="569"/>
      <c r="VIL42" s="569"/>
      <c r="VIM42" s="569"/>
      <c r="VIN42" s="569"/>
      <c r="VIO42" s="569"/>
      <c r="VIP42" s="569"/>
      <c r="VIQ42" s="569"/>
      <c r="VIR42" s="569"/>
      <c r="VIS42" s="569"/>
      <c r="VIT42" s="569"/>
      <c r="VIU42" s="569"/>
      <c r="VIV42" s="569"/>
      <c r="VIW42" s="569"/>
      <c r="VIX42" s="569"/>
      <c r="VIY42" s="569"/>
      <c r="VIZ42" s="569"/>
      <c r="VJA42" s="569"/>
      <c r="VJB42" s="569"/>
      <c r="VJC42" s="569"/>
      <c r="VJD42" s="569"/>
      <c r="VJE42" s="569"/>
      <c r="VJF42" s="569"/>
      <c r="VJG42" s="569"/>
      <c r="VJH42" s="569"/>
      <c r="VJI42" s="569"/>
      <c r="VJJ42" s="569"/>
      <c r="VJK42" s="569"/>
      <c r="VJL42" s="569"/>
      <c r="VJM42" s="569"/>
      <c r="VJN42" s="569"/>
      <c r="VJO42" s="569"/>
      <c r="VJP42" s="569"/>
      <c r="VJQ42" s="569"/>
      <c r="VJR42" s="569"/>
      <c r="VJS42" s="569"/>
      <c r="VJT42" s="569"/>
      <c r="VJU42" s="569"/>
      <c r="VJV42" s="569"/>
      <c r="VJW42" s="569"/>
      <c r="VJX42" s="569"/>
      <c r="VJY42" s="569"/>
      <c r="VJZ42" s="569"/>
      <c r="VKA42" s="569"/>
      <c r="VKB42" s="569"/>
      <c r="VKC42" s="569"/>
      <c r="VKD42" s="569"/>
      <c r="VKE42" s="569"/>
      <c r="VKF42" s="569"/>
      <c r="VKG42" s="569"/>
      <c r="VKH42" s="569"/>
      <c r="VKI42" s="569"/>
      <c r="VKJ42" s="569"/>
      <c r="VKK42" s="569"/>
      <c r="VKL42" s="569"/>
      <c r="VKM42" s="569"/>
      <c r="VKN42" s="569"/>
      <c r="VKO42" s="569"/>
      <c r="VKP42" s="569"/>
      <c r="VKQ42" s="569"/>
      <c r="VKR42" s="569"/>
      <c r="VKS42" s="569"/>
      <c r="VKT42" s="569"/>
      <c r="VKU42" s="569"/>
      <c r="VKV42" s="569"/>
      <c r="VKW42" s="569"/>
      <c r="VKX42" s="569"/>
      <c r="VKY42" s="569"/>
      <c r="VKZ42" s="569"/>
      <c r="VLA42" s="569"/>
      <c r="VLB42" s="569"/>
      <c r="VLC42" s="569"/>
      <c r="VLD42" s="569"/>
      <c r="VLE42" s="569"/>
      <c r="VLF42" s="569"/>
      <c r="VLG42" s="569"/>
      <c r="VLH42" s="569"/>
      <c r="VLI42" s="569"/>
      <c r="VLJ42" s="569"/>
      <c r="VLK42" s="569"/>
      <c r="VLL42" s="569"/>
      <c r="VLM42" s="569"/>
      <c r="VLN42" s="569"/>
      <c r="VLO42" s="569"/>
      <c r="VLP42" s="569"/>
      <c r="VLQ42" s="569"/>
      <c r="VLR42" s="569"/>
      <c r="VLS42" s="569"/>
      <c r="VLT42" s="569"/>
      <c r="VLU42" s="569"/>
      <c r="VLV42" s="569"/>
      <c r="VLW42" s="569"/>
      <c r="VLX42" s="569"/>
      <c r="VLY42" s="569"/>
      <c r="VLZ42" s="569"/>
      <c r="VMA42" s="569"/>
      <c r="VMB42" s="569"/>
      <c r="VMC42" s="569"/>
      <c r="VMD42" s="569"/>
      <c r="VME42" s="569"/>
      <c r="VMF42" s="569"/>
      <c r="VMG42" s="569"/>
      <c r="VMH42" s="569"/>
      <c r="VMI42" s="569"/>
      <c r="VMJ42" s="569"/>
      <c r="VMK42" s="569"/>
      <c r="VML42" s="569"/>
      <c r="VMM42" s="569"/>
      <c r="VMN42" s="569"/>
      <c r="VMO42" s="569"/>
      <c r="VMP42" s="569"/>
      <c r="VMQ42" s="569"/>
      <c r="VMR42" s="569"/>
      <c r="VMS42" s="569"/>
      <c r="VMT42" s="569"/>
      <c r="VMU42" s="569"/>
      <c r="VMV42" s="569"/>
      <c r="VMW42" s="569"/>
      <c r="VMX42" s="569"/>
      <c r="VMY42" s="569"/>
      <c r="VMZ42" s="569"/>
      <c r="VNA42" s="569"/>
      <c r="VNB42" s="569"/>
      <c r="VNC42" s="569"/>
      <c r="VND42" s="569"/>
      <c r="VNE42" s="569"/>
      <c r="VNF42" s="569"/>
      <c r="VNG42" s="569"/>
      <c r="VNH42" s="569"/>
      <c r="VNI42" s="569"/>
      <c r="VNJ42" s="569"/>
      <c r="VNK42" s="569"/>
      <c r="VNL42" s="569"/>
      <c r="VNM42" s="569"/>
      <c r="VNN42" s="569"/>
      <c r="VNO42" s="569"/>
      <c r="VNP42" s="569"/>
      <c r="VNQ42" s="569"/>
      <c r="VNR42" s="569"/>
      <c r="VNS42" s="569"/>
      <c r="VNT42" s="569"/>
      <c r="VNU42" s="569"/>
      <c r="VNV42" s="569"/>
      <c r="VNW42" s="569"/>
      <c r="VNX42" s="569"/>
      <c r="VNY42" s="569"/>
      <c r="VNZ42" s="569"/>
      <c r="VOA42" s="569"/>
      <c r="VOB42" s="569"/>
      <c r="VOC42" s="569"/>
      <c r="VOD42" s="569"/>
      <c r="VOE42" s="569"/>
      <c r="VOF42" s="569"/>
      <c r="VOG42" s="569"/>
      <c r="VOH42" s="569"/>
      <c r="VOI42" s="569"/>
      <c r="VOJ42" s="569"/>
      <c r="VOK42" s="569"/>
      <c r="VOL42" s="569"/>
      <c r="VOM42" s="569"/>
      <c r="VON42" s="569"/>
      <c r="VOO42" s="569"/>
      <c r="VOP42" s="569"/>
      <c r="VOQ42" s="569"/>
      <c r="VOR42" s="569"/>
      <c r="VOS42" s="569"/>
      <c r="VOT42" s="569"/>
      <c r="VOU42" s="569"/>
      <c r="VOV42" s="569"/>
      <c r="VOW42" s="569"/>
      <c r="VOX42" s="569"/>
      <c r="VOY42" s="569"/>
      <c r="VOZ42" s="569"/>
      <c r="VPA42" s="569"/>
      <c r="VPB42" s="569"/>
      <c r="VPC42" s="569"/>
      <c r="VPD42" s="569"/>
      <c r="VPE42" s="569"/>
      <c r="VPF42" s="569"/>
      <c r="VPG42" s="569"/>
      <c r="VPH42" s="569"/>
      <c r="VPI42" s="569"/>
      <c r="VPJ42" s="569"/>
      <c r="VPK42" s="569"/>
      <c r="VPL42" s="569"/>
      <c r="VPM42" s="569"/>
      <c r="VPN42" s="569"/>
      <c r="VPO42" s="569"/>
      <c r="VPP42" s="569"/>
      <c r="VPQ42" s="569"/>
      <c r="VPR42" s="569"/>
      <c r="VPS42" s="569"/>
      <c r="VPT42" s="569"/>
      <c r="VPU42" s="569"/>
      <c r="VPV42" s="569"/>
      <c r="VPW42" s="569"/>
      <c r="VPX42" s="569"/>
      <c r="VPY42" s="569"/>
      <c r="VPZ42" s="569"/>
      <c r="VQA42" s="569"/>
      <c r="VQB42" s="569"/>
      <c r="VQC42" s="569"/>
      <c r="VQD42" s="569"/>
      <c r="VQE42" s="569"/>
      <c r="VQF42" s="569"/>
      <c r="VQG42" s="569"/>
      <c r="VQH42" s="569"/>
      <c r="VQI42" s="569"/>
      <c r="VQJ42" s="569"/>
      <c r="VQK42" s="569"/>
      <c r="VQL42" s="569"/>
      <c r="VQM42" s="569"/>
      <c r="VQN42" s="569"/>
      <c r="VQO42" s="569"/>
      <c r="VQP42" s="569"/>
      <c r="VQQ42" s="569"/>
      <c r="VQR42" s="569"/>
      <c r="VQS42" s="569"/>
      <c r="VQT42" s="569"/>
      <c r="VQU42" s="569"/>
      <c r="VQV42" s="569"/>
      <c r="VQW42" s="569"/>
      <c r="VQX42" s="569"/>
      <c r="VQY42" s="569"/>
      <c r="VQZ42" s="569"/>
      <c r="VRA42" s="569"/>
      <c r="VRB42" s="569"/>
      <c r="VRC42" s="569"/>
      <c r="VRD42" s="569"/>
      <c r="VRE42" s="569"/>
      <c r="VRF42" s="569"/>
      <c r="VRG42" s="569"/>
      <c r="VRH42" s="569"/>
      <c r="VRI42" s="569"/>
      <c r="VRJ42" s="569"/>
      <c r="VRK42" s="569"/>
      <c r="VRL42" s="569"/>
      <c r="VRM42" s="569"/>
      <c r="VRN42" s="569"/>
      <c r="VRO42" s="569"/>
      <c r="VRP42" s="569"/>
      <c r="VRQ42" s="569"/>
      <c r="VRR42" s="569"/>
      <c r="VRS42" s="569"/>
      <c r="VRT42" s="569"/>
      <c r="VRU42" s="569"/>
      <c r="VRV42" s="569"/>
      <c r="VRW42" s="569"/>
      <c r="VRX42" s="569"/>
      <c r="VRY42" s="569"/>
      <c r="VRZ42" s="569"/>
      <c r="VSA42" s="569"/>
      <c r="VSB42" s="569"/>
      <c r="VSC42" s="569"/>
      <c r="VSD42" s="569"/>
      <c r="VSE42" s="569"/>
      <c r="VSF42" s="569"/>
      <c r="VSG42" s="569"/>
      <c r="VSH42" s="569"/>
      <c r="VSI42" s="569"/>
      <c r="VSJ42" s="569"/>
      <c r="VSK42" s="569"/>
      <c r="VSL42" s="569"/>
      <c r="VSM42" s="569"/>
      <c r="VSN42" s="569"/>
      <c r="VSO42" s="569"/>
      <c r="VSP42" s="569"/>
      <c r="VSQ42" s="569"/>
      <c r="VSR42" s="569"/>
      <c r="VSS42" s="569"/>
      <c r="VST42" s="569"/>
      <c r="VSU42" s="569"/>
      <c r="VSV42" s="569"/>
      <c r="VSW42" s="569"/>
      <c r="VSX42" s="569"/>
      <c r="VSY42" s="569"/>
      <c r="VSZ42" s="569"/>
      <c r="VTA42" s="569"/>
      <c r="VTB42" s="569"/>
      <c r="VTC42" s="569"/>
      <c r="VTD42" s="569"/>
      <c r="VTE42" s="569"/>
      <c r="VTF42" s="569"/>
      <c r="VTG42" s="569"/>
      <c r="VTH42" s="569"/>
      <c r="VTI42" s="569"/>
      <c r="VTJ42" s="569"/>
      <c r="VTK42" s="569"/>
      <c r="VTL42" s="569"/>
      <c r="VTM42" s="569"/>
      <c r="VTN42" s="569"/>
      <c r="VTO42" s="569"/>
      <c r="VTP42" s="569"/>
      <c r="VTQ42" s="569"/>
      <c r="VTR42" s="569"/>
      <c r="VTS42" s="569"/>
      <c r="VTT42" s="569"/>
      <c r="VTU42" s="569"/>
      <c r="VTV42" s="569"/>
      <c r="VTW42" s="569"/>
      <c r="VTX42" s="569"/>
      <c r="VTY42" s="569"/>
      <c r="VTZ42" s="569"/>
      <c r="VUA42" s="569"/>
      <c r="VUB42" s="569"/>
      <c r="VUC42" s="569"/>
      <c r="VUD42" s="569"/>
      <c r="VUE42" s="569"/>
      <c r="VUF42" s="569"/>
      <c r="VUG42" s="569"/>
      <c r="VUH42" s="569"/>
      <c r="VUI42" s="569"/>
      <c r="VUJ42" s="569"/>
      <c r="VUK42" s="569"/>
      <c r="VUL42" s="569"/>
      <c r="VUM42" s="569"/>
      <c r="VUN42" s="569"/>
      <c r="VUO42" s="569"/>
      <c r="VUP42" s="569"/>
      <c r="VUQ42" s="569"/>
      <c r="VUR42" s="569"/>
      <c r="VUS42" s="569"/>
      <c r="VUT42" s="569"/>
      <c r="VUU42" s="569"/>
      <c r="VUV42" s="569"/>
      <c r="VUW42" s="569"/>
      <c r="VUX42" s="569"/>
      <c r="VUY42" s="569"/>
      <c r="VUZ42" s="569"/>
      <c r="VVA42" s="569"/>
      <c r="VVB42" s="569"/>
      <c r="VVC42" s="569"/>
      <c r="VVD42" s="569"/>
      <c r="VVE42" s="569"/>
      <c r="VVF42" s="569"/>
      <c r="VVG42" s="569"/>
      <c r="VVH42" s="569"/>
      <c r="VVI42" s="569"/>
      <c r="VVJ42" s="569"/>
      <c r="VVK42" s="569"/>
      <c r="VVL42" s="569"/>
      <c r="VVM42" s="569"/>
      <c r="VVN42" s="569"/>
      <c r="VVO42" s="569"/>
      <c r="VVP42" s="569"/>
      <c r="VVQ42" s="569"/>
      <c r="VVR42" s="569"/>
      <c r="VVS42" s="569"/>
      <c r="VVT42" s="569"/>
      <c r="VVU42" s="569"/>
      <c r="VVV42" s="569"/>
      <c r="VVW42" s="569"/>
      <c r="VVX42" s="569"/>
      <c r="VVY42" s="569"/>
      <c r="VVZ42" s="569"/>
      <c r="VWA42" s="569"/>
      <c r="VWB42" s="569"/>
      <c r="VWC42" s="569"/>
      <c r="VWD42" s="569"/>
      <c r="VWE42" s="569"/>
      <c r="VWF42" s="569"/>
      <c r="VWG42" s="569"/>
      <c r="VWH42" s="569"/>
      <c r="VWI42" s="569"/>
      <c r="VWJ42" s="569"/>
      <c r="VWK42" s="569"/>
      <c r="VWL42" s="569"/>
      <c r="VWM42" s="569"/>
      <c r="VWN42" s="569"/>
      <c r="VWO42" s="569"/>
      <c r="VWP42" s="569"/>
      <c r="VWQ42" s="569"/>
      <c r="VWR42" s="569"/>
      <c r="VWS42" s="569"/>
      <c r="VWT42" s="569"/>
      <c r="VWU42" s="569"/>
      <c r="VWV42" s="569"/>
      <c r="VWW42" s="569"/>
      <c r="VWX42" s="569"/>
      <c r="VWY42" s="569"/>
      <c r="VWZ42" s="569"/>
      <c r="VXA42" s="569"/>
      <c r="VXB42" s="569"/>
      <c r="VXC42" s="569"/>
      <c r="VXD42" s="569"/>
      <c r="VXE42" s="569"/>
      <c r="VXF42" s="569"/>
      <c r="VXG42" s="569"/>
      <c r="VXH42" s="569"/>
      <c r="VXI42" s="569"/>
      <c r="VXJ42" s="569"/>
      <c r="VXK42" s="569"/>
      <c r="VXL42" s="569"/>
      <c r="VXM42" s="569"/>
      <c r="VXN42" s="569"/>
      <c r="VXO42" s="569"/>
      <c r="VXP42" s="569"/>
      <c r="VXQ42" s="569"/>
      <c r="VXR42" s="569"/>
      <c r="VXS42" s="569"/>
      <c r="VXT42" s="569"/>
      <c r="VXU42" s="569"/>
      <c r="VXV42" s="569"/>
      <c r="VXW42" s="569"/>
      <c r="VXX42" s="569"/>
      <c r="VXY42" s="569"/>
      <c r="VXZ42" s="569"/>
      <c r="VYA42" s="569"/>
      <c r="VYB42" s="569"/>
      <c r="VYC42" s="569"/>
      <c r="VYD42" s="569"/>
      <c r="VYE42" s="569"/>
      <c r="VYF42" s="569"/>
      <c r="VYG42" s="569"/>
      <c r="VYH42" s="569"/>
      <c r="VYI42" s="569"/>
      <c r="VYJ42" s="569"/>
      <c r="VYK42" s="569"/>
      <c r="VYL42" s="569"/>
      <c r="VYM42" s="569"/>
      <c r="VYN42" s="569"/>
      <c r="VYO42" s="569"/>
      <c r="VYP42" s="569"/>
      <c r="VYQ42" s="569"/>
      <c r="VYR42" s="569"/>
      <c r="VYS42" s="569"/>
      <c r="VYT42" s="569"/>
      <c r="VYU42" s="569"/>
      <c r="VYV42" s="569"/>
      <c r="VYW42" s="569"/>
      <c r="VYX42" s="569"/>
      <c r="VYY42" s="569"/>
      <c r="VYZ42" s="569"/>
      <c r="VZA42" s="569"/>
      <c r="VZB42" s="569"/>
      <c r="VZC42" s="569"/>
      <c r="VZD42" s="569"/>
      <c r="VZE42" s="569"/>
      <c r="VZF42" s="569"/>
      <c r="VZG42" s="569"/>
      <c r="VZH42" s="569"/>
      <c r="VZI42" s="569"/>
      <c r="VZJ42" s="569"/>
      <c r="VZK42" s="569"/>
      <c r="VZL42" s="569"/>
      <c r="VZM42" s="569"/>
      <c r="VZN42" s="569"/>
      <c r="VZO42" s="569"/>
      <c r="VZP42" s="569"/>
      <c r="VZQ42" s="569"/>
      <c r="VZR42" s="569"/>
      <c r="VZS42" s="569"/>
      <c r="VZT42" s="569"/>
      <c r="VZU42" s="569"/>
      <c r="VZV42" s="569"/>
      <c r="VZW42" s="569"/>
      <c r="VZX42" s="569"/>
      <c r="VZY42" s="569"/>
      <c r="VZZ42" s="569"/>
      <c r="WAA42" s="569"/>
      <c r="WAB42" s="569"/>
      <c r="WAC42" s="569"/>
      <c r="WAD42" s="569"/>
      <c r="WAE42" s="569"/>
      <c r="WAF42" s="569"/>
      <c r="WAG42" s="569"/>
      <c r="WAH42" s="569"/>
      <c r="WAI42" s="569"/>
      <c r="WAJ42" s="569"/>
      <c r="WAK42" s="569"/>
      <c r="WAL42" s="569"/>
      <c r="WAM42" s="569"/>
      <c r="WAN42" s="569"/>
      <c r="WAO42" s="569"/>
      <c r="WAP42" s="569"/>
      <c r="WAQ42" s="569"/>
      <c r="WAR42" s="569"/>
      <c r="WAS42" s="569"/>
      <c r="WAT42" s="569"/>
      <c r="WAU42" s="569"/>
      <c r="WAV42" s="569"/>
      <c r="WAW42" s="569"/>
      <c r="WAX42" s="569"/>
      <c r="WAY42" s="569"/>
      <c r="WAZ42" s="569"/>
      <c r="WBA42" s="569"/>
      <c r="WBB42" s="569"/>
      <c r="WBC42" s="569"/>
      <c r="WBD42" s="569"/>
      <c r="WBE42" s="569"/>
      <c r="WBF42" s="569"/>
      <c r="WBG42" s="569"/>
      <c r="WBH42" s="569"/>
      <c r="WBI42" s="569"/>
      <c r="WBJ42" s="569"/>
      <c r="WBK42" s="569"/>
      <c r="WBL42" s="569"/>
      <c r="WBM42" s="569"/>
      <c r="WBN42" s="569"/>
      <c r="WBO42" s="569"/>
      <c r="WBP42" s="569"/>
      <c r="WBQ42" s="569"/>
      <c r="WBR42" s="569"/>
      <c r="WBS42" s="569"/>
      <c r="WBT42" s="569"/>
      <c r="WBU42" s="569"/>
      <c r="WBV42" s="569"/>
      <c r="WBW42" s="569"/>
      <c r="WBX42" s="569"/>
      <c r="WBY42" s="569"/>
      <c r="WBZ42" s="569"/>
      <c r="WCA42" s="569"/>
      <c r="WCB42" s="569"/>
      <c r="WCC42" s="569"/>
      <c r="WCD42" s="569"/>
      <c r="WCE42" s="569"/>
      <c r="WCF42" s="569"/>
      <c r="WCG42" s="569"/>
      <c r="WCH42" s="569"/>
      <c r="WCI42" s="569"/>
      <c r="WCJ42" s="569"/>
      <c r="WCK42" s="569"/>
      <c r="WCL42" s="569"/>
      <c r="WCM42" s="569"/>
      <c r="WCN42" s="569"/>
      <c r="WCO42" s="569"/>
      <c r="WCP42" s="569"/>
      <c r="WCQ42" s="569"/>
      <c r="WCR42" s="569"/>
      <c r="WCS42" s="569"/>
      <c r="WCT42" s="569"/>
      <c r="WCU42" s="569"/>
      <c r="WCV42" s="569"/>
      <c r="WCW42" s="569"/>
      <c r="WCX42" s="569"/>
      <c r="WCY42" s="569"/>
      <c r="WCZ42" s="569"/>
      <c r="WDA42" s="569"/>
      <c r="WDB42" s="569"/>
      <c r="WDC42" s="569"/>
      <c r="WDD42" s="569"/>
      <c r="WDE42" s="569"/>
      <c r="WDF42" s="569"/>
      <c r="WDG42" s="569"/>
      <c r="WDH42" s="569"/>
      <c r="WDI42" s="569"/>
      <c r="WDJ42" s="569"/>
      <c r="WDK42" s="569"/>
      <c r="WDL42" s="569"/>
      <c r="WDM42" s="569"/>
      <c r="WDN42" s="569"/>
      <c r="WDO42" s="569"/>
      <c r="WDP42" s="569"/>
      <c r="WDQ42" s="569"/>
      <c r="WDR42" s="569"/>
      <c r="WDS42" s="569"/>
      <c r="WDT42" s="569"/>
      <c r="WDU42" s="569"/>
      <c r="WDV42" s="569"/>
      <c r="WDW42" s="569"/>
      <c r="WDX42" s="569"/>
      <c r="WDY42" s="569"/>
      <c r="WDZ42" s="569"/>
      <c r="WEA42" s="569"/>
      <c r="WEB42" s="569"/>
      <c r="WEC42" s="569"/>
      <c r="WED42" s="569"/>
      <c r="WEE42" s="569"/>
      <c r="WEF42" s="569"/>
      <c r="WEG42" s="569"/>
      <c r="WEH42" s="569"/>
      <c r="WEI42" s="569"/>
      <c r="WEJ42" s="569"/>
      <c r="WEK42" s="569"/>
      <c r="WEL42" s="569"/>
      <c r="WEM42" s="569"/>
      <c r="WEN42" s="569"/>
      <c r="WEO42" s="569"/>
      <c r="WEP42" s="569"/>
      <c r="WEQ42" s="569"/>
      <c r="WER42" s="569"/>
      <c r="WES42" s="569"/>
      <c r="WET42" s="569"/>
      <c r="WEU42" s="569"/>
      <c r="WEV42" s="569"/>
      <c r="WEW42" s="569"/>
      <c r="WEX42" s="569"/>
      <c r="WEY42" s="569"/>
      <c r="WEZ42" s="569"/>
      <c r="WFA42" s="569"/>
      <c r="WFB42" s="569"/>
      <c r="WFC42" s="569"/>
      <c r="WFD42" s="569"/>
      <c r="WFE42" s="569"/>
      <c r="WFF42" s="569"/>
      <c r="WFG42" s="569"/>
      <c r="WFH42" s="569"/>
      <c r="WFI42" s="569"/>
      <c r="WFJ42" s="569"/>
      <c r="WFK42" s="569"/>
      <c r="WFL42" s="569"/>
      <c r="WFM42" s="569"/>
      <c r="WFN42" s="569"/>
      <c r="WFO42" s="569"/>
      <c r="WFP42" s="569"/>
      <c r="WFQ42" s="569"/>
      <c r="WFR42" s="569"/>
      <c r="WFS42" s="569"/>
      <c r="WFT42" s="569"/>
      <c r="WFU42" s="569"/>
      <c r="WFV42" s="569"/>
      <c r="WFW42" s="569"/>
      <c r="WFX42" s="569"/>
      <c r="WFY42" s="569"/>
      <c r="WFZ42" s="569"/>
      <c r="WGA42" s="569"/>
      <c r="WGB42" s="569"/>
      <c r="WGC42" s="569"/>
      <c r="WGD42" s="569"/>
      <c r="WGE42" s="569"/>
      <c r="WGF42" s="569"/>
      <c r="WGG42" s="569"/>
      <c r="WGH42" s="569"/>
      <c r="WGI42" s="569"/>
      <c r="WGJ42" s="569"/>
      <c r="WGK42" s="569"/>
      <c r="WGL42" s="569"/>
      <c r="WGM42" s="569"/>
      <c r="WGN42" s="569"/>
      <c r="WGO42" s="569"/>
      <c r="WGP42" s="569"/>
      <c r="WGQ42" s="569"/>
      <c r="WGR42" s="569"/>
      <c r="WGS42" s="569"/>
      <c r="WGT42" s="569"/>
      <c r="WGU42" s="569"/>
      <c r="WGV42" s="569"/>
      <c r="WGW42" s="569"/>
      <c r="WGX42" s="569"/>
      <c r="WGY42" s="569"/>
      <c r="WGZ42" s="569"/>
      <c r="WHA42" s="569"/>
      <c r="WHB42" s="569"/>
      <c r="WHC42" s="569"/>
      <c r="WHD42" s="569"/>
      <c r="WHE42" s="569"/>
      <c r="WHF42" s="569"/>
      <c r="WHG42" s="569"/>
      <c r="WHH42" s="569"/>
      <c r="WHI42" s="569"/>
      <c r="WHJ42" s="569"/>
      <c r="WHK42" s="569"/>
      <c r="WHL42" s="569"/>
      <c r="WHM42" s="569"/>
      <c r="WHN42" s="569"/>
      <c r="WHO42" s="569"/>
      <c r="WHP42" s="569"/>
      <c r="WHQ42" s="569"/>
      <c r="WHR42" s="569"/>
      <c r="WHS42" s="569"/>
      <c r="WHT42" s="569"/>
      <c r="WHU42" s="569"/>
      <c r="WHV42" s="569"/>
      <c r="WHW42" s="569"/>
      <c r="WHX42" s="569"/>
      <c r="WHY42" s="569"/>
      <c r="WHZ42" s="569"/>
      <c r="WIA42" s="569"/>
      <c r="WIB42" s="569"/>
      <c r="WIC42" s="569"/>
      <c r="WID42" s="569"/>
      <c r="WIE42" s="569"/>
      <c r="WIF42" s="569"/>
      <c r="WIG42" s="569"/>
      <c r="WIH42" s="569"/>
      <c r="WII42" s="569"/>
      <c r="WIJ42" s="569"/>
      <c r="WIK42" s="569"/>
      <c r="WIL42" s="569"/>
      <c r="WIM42" s="569"/>
      <c r="WIN42" s="569"/>
      <c r="WIO42" s="569"/>
      <c r="WIP42" s="569"/>
      <c r="WIQ42" s="569"/>
      <c r="WIR42" s="569"/>
      <c r="WIS42" s="569"/>
      <c r="WIT42" s="569"/>
      <c r="WIU42" s="569"/>
      <c r="WIV42" s="569"/>
      <c r="WIW42" s="569"/>
      <c r="WIX42" s="569"/>
      <c r="WIY42" s="569"/>
      <c r="WIZ42" s="569"/>
      <c r="WJA42" s="569"/>
      <c r="WJB42" s="569"/>
      <c r="WJC42" s="569"/>
      <c r="WJD42" s="569"/>
      <c r="WJE42" s="569"/>
      <c r="WJF42" s="569"/>
      <c r="WJG42" s="569"/>
      <c r="WJH42" s="569"/>
      <c r="WJI42" s="569"/>
      <c r="WJJ42" s="569"/>
      <c r="WJK42" s="569"/>
      <c r="WJL42" s="569"/>
      <c r="WJM42" s="569"/>
      <c r="WJN42" s="569"/>
      <c r="WJO42" s="569"/>
      <c r="WJP42" s="569"/>
      <c r="WJQ42" s="569"/>
      <c r="WJR42" s="569"/>
      <c r="WJS42" s="569"/>
      <c r="WJT42" s="569"/>
      <c r="WJU42" s="569"/>
      <c r="WJV42" s="569"/>
      <c r="WJW42" s="569"/>
      <c r="WJX42" s="569"/>
      <c r="WJY42" s="569"/>
      <c r="WJZ42" s="569"/>
      <c r="WKA42" s="569"/>
      <c r="WKB42" s="569"/>
      <c r="WKC42" s="569"/>
      <c r="WKD42" s="569"/>
      <c r="WKE42" s="569"/>
      <c r="WKF42" s="569"/>
      <c r="WKG42" s="569"/>
      <c r="WKH42" s="569"/>
      <c r="WKI42" s="569"/>
      <c r="WKJ42" s="569"/>
      <c r="WKK42" s="569"/>
      <c r="WKL42" s="569"/>
      <c r="WKM42" s="569"/>
      <c r="WKN42" s="569"/>
      <c r="WKO42" s="569"/>
      <c r="WKP42" s="569"/>
      <c r="WKQ42" s="569"/>
      <c r="WKR42" s="569"/>
      <c r="WKS42" s="569"/>
      <c r="WKT42" s="569"/>
      <c r="WKU42" s="569"/>
      <c r="WKV42" s="569"/>
      <c r="WKW42" s="569"/>
      <c r="WKX42" s="569"/>
      <c r="WKY42" s="569"/>
      <c r="WKZ42" s="569"/>
      <c r="WLA42" s="569"/>
      <c r="WLB42" s="569"/>
      <c r="WLC42" s="569"/>
      <c r="WLD42" s="569"/>
      <c r="WLE42" s="569"/>
      <c r="WLF42" s="569"/>
      <c r="WLG42" s="569"/>
      <c r="WLH42" s="569"/>
      <c r="WLI42" s="569"/>
      <c r="WLJ42" s="569"/>
      <c r="WLK42" s="569"/>
      <c r="WLL42" s="569"/>
      <c r="WLM42" s="569"/>
      <c r="WLN42" s="569"/>
      <c r="WLO42" s="569"/>
      <c r="WLP42" s="569"/>
      <c r="WLQ42" s="569"/>
      <c r="WLR42" s="569"/>
      <c r="WLS42" s="569"/>
      <c r="WLT42" s="569"/>
      <c r="WLU42" s="569"/>
      <c r="WLV42" s="569"/>
      <c r="WLW42" s="569"/>
      <c r="WLX42" s="569"/>
      <c r="WLY42" s="569"/>
      <c r="WLZ42" s="569"/>
      <c r="WMA42" s="569"/>
      <c r="WMB42" s="569"/>
      <c r="WMC42" s="569"/>
      <c r="WMD42" s="569"/>
      <c r="WME42" s="569"/>
      <c r="WMF42" s="569"/>
      <c r="WMG42" s="569"/>
      <c r="WMH42" s="569"/>
      <c r="WMI42" s="569"/>
      <c r="WMJ42" s="569"/>
      <c r="WMK42" s="569"/>
      <c r="WML42" s="569"/>
      <c r="WMM42" s="569"/>
      <c r="WMN42" s="569"/>
      <c r="WMO42" s="569"/>
      <c r="WMP42" s="569"/>
      <c r="WMQ42" s="569"/>
      <c r="WMR42" s="569"/>
      <c r="WMS42" s="569"/>
      <c r="WMT42" s="569"/>
      <c r="WMU42" s="569"/>
      <c r="WMV42" s="569"/>
      <c r="WMW42" s="569"/>
      <c r="WMX42" s="569"/>
      <c r="WMY42" s="569"/>
      <c r="WMZ42" s="569"/>
      <c r="WNA42" s="569"/>
      <c r="WNB42" s="569"/>
      <c r="WNC42" s="569"/>
      <c r="WND42" s="569"/>
      <c r="WNE42" s="569"/>
      <c r="WNF42" s="569"/>
      <c r="WNG42" s="569"/>
      <c r="WNH42" s="569"/>
      <c r="WNI42" s="569"/>
      <c r="WNJ42" s="569"/>
      <c r="WNK42" s="569"/>
      <c r="WNL42" s="569"/>
      <c r="WNM42" s="569"/>
      <c r="WNN42" s="569"/>
      <c r="WNO42" s="569"/>
      <c r="WNP42" s="569"/>
      <c r="WNQ42" s="569"/>
      <c r="WNR42" s="569"/>
      <c r="WNS42" s="569"/>
      <c r="WNT42" s="569"/>
      <c r="WNU42" s="569"/>
      <c r="WNV42" s="569"/>
      <c r="WNW42" s="569"/>
      <c r="WNX42" s="569"/>
      <c r="WNY42" s="569"/>
      <c r="WNZ42" s="569"/>
      <c r="WOA42" s="569"/>
      <c r="WOB42" s="569"/>
      <c r="WOC42" s="569"/>
      <c r="WOD42" s="569"/>
      <c r="WOE42" s="569"/>
      <c r="WOF42" s="569"/>
      <c r="WOG42" s="569"/>
      <c r="WOH42" s="569"/>
      <c r="WOI42" s="569"/>
      <c r="WOJ42" s="569"/>
      <c r="WOK42" s="569"/>
      <c r="WOL42" s="569"/>
      <c r="WOM42" s="569"/>
      <c r="WON42" s="569"/>
      <c r="WOO42" s="569"/>
      <c r="WOP42" s="569"/>
      <c r="WOQ42" s="569"/>
      <c r="WOR42" s="569"/>
      <c r="WOS42" s="569"/>
      <c r="WOT42" s="569"/>
      <c r="WOU42" s="569"/>
      <c r="WOV42" s="569"/>
      <c r="WOW42" s="569"/>
      <c r="WOX42" s="569"/>
      <c r="WOY42" s="569"/>
      <c r="WOZ42" s="569"/>
      <c r="WPA42" s="569"/>
      <c r="WPB42" s="569"/>
      <c r="WPC42" s="569"/>
      <c r="WPD42" s="569"/>
      <c r="WPE42" s="569"/>
      <c r="WPF42" s="569"/>
      <c r="WPG42" s="569"/>
      <c r="WPH42" s="569"/>
      <c r="WPI42" s="569"/>
      <c r="WPJ42" s="569"/>
      <c r="WPK42" s="569"/>
      <c r="WPL42" s="569"/>
      <c r="WPM42" s="569"/>
      <c r="WPN42" s="569"/>
      <c r="WPO42" s="569"/>
      <c r="WPP42" s="569"/>
      <c r="WPQ42" s="569"/>
      <c r="WPR42" s="569"/>
      <c r="WPS42" s="569"/>
      <c r="WPT42" s="569"/>
      <c r="WPU42" s="569"/>
      <c r="WPV42" s="569"/>
      <c r="WPW42" s="569"/>
      <c r="WPX42" s="569"/>
      <c r="WPY42" s="569"/>
      <c r="WPZ42" s="569"/>
      <c r="WQA42" s="569"/>
      <c r="WQB42" s="569"/>
      <c r="WQC42" s="569"/>
      <c r="WQD42" s="569"/>
      <c r="WQE42" s="569"/>
      <c r="WQF42" s="569"/>
      <c r="WQG42" s="569"/>
      <c r="WQH42" s="569"/>
      <c r="WQI42" s="569"/>
      <c r="WQJ42" s="569"/>
      <c r="WQK42" s="569"/>
      <c r="WQL42" s="569"/>
      <c r="WQM42" s="569"/>
      <c r="WQN42" s="569"/>
      <c r="WQO42" s="569"/>
      <c r="WQP42" s="569"/>
      <c r="WQQ42" s="569"/>
      <c r="WQR42" s="569"/>
      <c r="WQS42" s="569"/>
      <c r="WQT42" s="569"/>
      <c r="WQU42" s="569"/>
      <c r="WQV42" s="569"/>
      <c r="WQW42" s="569"/>
      <c r="WQX42" s="569"/>
      <c r="WQY42" s="569"/>
      <c r="WQZ42" s="569"/>
      <c r="WRA42" s="569"/>
      <c r="WRB42" s="569"/>
      <c r="WRC42" s="569"/>
      <c r="WRD42" s="569"/>
      <c r="WRE42" s="569"/>
      <c r="WRF42" s="569"/>
      <c r="WRG42" s="569"/>
      <c r="WRH42" s="569"/>
      <c r="WRI42" s="569"/>
      <c r="WRJ42" s="569"/>
      <c r="WRK42" s="569"/>
      <c r="WRL42" s="569"/>
      <c r="WRM42" s="569"/>
      <c r="WRN42" s="569"/>
      <c r="WRO42" s="569"/>
      <c r="WRP42" s="569"/>
      <c r="WRQ42" s="569"/>
      <c r="WRR42" s="569"/>
      <c r="WRS42" s="569"/>
      <c r="WRT42" s="569"/>
      <c r="WRU42" s="569"/>
      <c r="WRV42" s="569"/>
      <c r="WRW42" s="569"/>
      <c r="WRX42" s="569"/>
      <c r="WRY42" s="569"/>
      <c r="WRZ42" s="569"/>
      <c r="WSA42" s="569"/>
      <c r="WSB42" s="569"/>
      <c r="WSC42" s="569"/>
      <c r="WSD42" s="569"/>
      <c r="WSE42" s="569"/>
      <c r="WSF42" s="569"/>
      <c r="WSG42" s="569"/>
      <c r="WSH42" s="569"/>
      <c r="WSI42" s="569"/>
      <c r="WSJ42" s="569"/>
      <c r="WSK42" s="569"/>
      <c r="WSL42" s="569"/>
      <c r="WSM42" s="569"/>
      <c r="WSN42" s="569"/>
      <c r="WSO42" s="569"/>
      <c r="WSP42" s="569"/>
      <c r="WSQ42" s="569"/>
      <c r="WSR42" s="569"/>
      <c r="WSS42" s="569"/>
      <c r="WST42" s="569"/>
      <c r="WSU42" s="569"/>
      <c r="WSV42" s="569"/>
      <c r="WSW42" s="569"/>
      <c r="WSX42" s="569"/>
      <c r="WSY42" s="569"/>
      <c r="WSZ42" s="569"/>
      <c r="WTA42" s="569"/>
      <c r="WTB42" s="569"/>
      <c r="WTC42" s="569"/>
      <c r="WTD42" s="569"/>
      <c r="WTE42" s="569"/>
      <c r="WTF42" s="569"/>
      <c r="WTG42" s="569"/>
      <c r="WTH42" s="569"/>
      <c r="WTI42" s="569"/>
      <c r="WTJ42" s="569"/>
      <c r="WTK42" s="569"/>
      <c r="WTL42" s="569"/>
      <c r="WTM42" s="569"/>
      <c r="WTN42" s="569"/>
      <c r="WTO42" s="569"/>
      <c r="WTP42" s="569"/>
      <c r="WTQ42" s="569"/>
      <c r="WTR42" s="569"/>
      <c r="WTS42" s="569"/>
      <c r="WTT42" s="569"/>
      <c r="WTU42" s="569"/>
      <c r="WTV42" s="569"/>
      <c r="WTW42" s="569"/>
      <c r="WTX42" s="569"/>
      <c r="WTY42" s="569"/>
      <c r="WTZ42" s="569"/>
      <c r="WUA42" s="569"/>
      <c r="WUB42" s="569"/>
      <c r="WUC42" s="569"/>
      <c r="WUD42" s="569"/>
      <c r="WUE42" s="569"/>
      <c r="WUF42" s="569"/>
      <c r="WUG42" s="569"/>
      <c r="WUH42" s="569"/>
      <c r="WUI42" s="569"/>
      <c r="WUJ42" s="569"/>
      <c r="WUK42" s="569"/>
      <c r="WUL42" s="569"/>
      <c r="WUM42" s="569"/>
      <c r="WUN42" s="569"/>
      <c r="WUO42" s="569"/>
      <c r="WUP42" s="569"/>
      <c r="WUQ42" s="569"/>
      <c r="WUR42" s="569"/>
      <c r="WUS42" s="569"/>
      <c r="WUT42" s="569"/>
      <c r="WUU42" s="569"/>
      <c r="WUV42" s="569"/>
      <c r="WUW42" s="569"/>
      <c r="WUX42" s="569"/>
      <c r="WUY42" s="569"/>
      <c r="WUZ42" s="569"/>
      <c r="WVA42" s="569"/>
      <c r="WVB42" s="569"/>
      <c r="WVC42" s="569"/>
      <c r="WVD42" s="569"/>
      <c r="WVE42" s="569"/>
      <c r="WVF42" s="569"/>
      <c r="WVG42" s="569"/>
      <c r="WVH42" s="569"/>
      <c r="WVI42" s="569"/>
      <c r="WVJ42" s="569"/>
      <c r="WVK42" s="569"/>
      <c r="WVL42" s="569"/>
      <c r="WVM42" s="569"/>
      <c r="WVN42" s="569"/>
      <c r="WVO42" s="569"/>
      <c r="WVP42" s="569"/>
      <c r="WVQ42" s="569"/>
      <c r="WVR42" s="569"/>
      <c r="WVS42" s="569"/>
      <c r="WVT42" s="569"/>
      <c r="WVU42" s="569"/>
      <c r="WVV42" s="569"/>
      <c r="WVW42" s="569"/>
      <c r="WVX42" s="569"/>
      <c r="WVY42" s="569"/>
      <c r="WVZ42" s="569"/>
      <c r="WWA42" s="569"/>
      <c r="WWB42" s="569"/>
      <c r="WWC42" s="569"/>
      <c r="WWD42" s="569"/>
      <c r="WWE42" s="569"/>
      <c r="WWF42" s="569"/>
      <c r="WWG42" s="569"/>
      <c r="WWH42" s="569"/>
      <c r="WWI42" s="569"/>
      <c r="WWJ42" s="569"/>
      <c r="WWK42" s="569"/>
      <c r="WWL42" s="569"/>
      <c r="WWM42" s="569"/>
      <c r="WWN42" s="569"/>
      <c r="WWO42" s="569"/>
      <c r="WWP42" s="569"/>
      <c r="WWQ42" s="569"/>
      <c r="WWR42" s="569"/>
      <c r="WWS42" s="569"/>
      <c r="WWT42" s="569"/>
      <c r="WWU42" s="569"/>
      <c r="WWV42" s="569"/>
      <c r="WWW42" s="569"/>
      <c r="WWX42" s="569"/>
      <c r="WWY42" s="569"/>
      <c r="WWZ42" s="569"/>
      <c r="WXA42" s="569"/>
      <c r="WXB42" s="569"/>
      <c r="WXC42" s="569"/>
      <c r="WXD42" s="569"/>
      <c r="WXE42" s="569"/>
      <c r="WXF42" s="569"/>
      <c r="WXG42" s="569"/>
      <c r="WXH42" s="569"/>
      <c r="WXI42" s="569"/>
      <c r="WXJ42" s="569"/>
      <c r="WXK42" s="569"/>
      <c r="WXL42" s="569"/>
      <c r="WXM42" s="569"/>
      <c r="WXN42" s="569"/>
      <c r="WXO42" s="569"/>
      <c r="WXP42" s="569"/>
      <c r="WXQ42" s="569"/>
      <c r="WXR42" s="569"/>
      <c r="WXS42" s="569"/>
      <c r="WXT42" s="569"/>
      <c r="WXU42" s="569"/>
      <c r="WXV42" s="569"/>
      <c r="WXW42" s="569"/>
      <c r="WXX42" s="569"/>
      <c r="WXY42" s="569"/>
      <c r="WXZ42" s="569"/>
      <c r="WYA42" s="569"/>
      <c r="WYB42" s="569"/>
      <c r="WYC42" s="569"/>
      <c r="WYD42" s="569"/>
      <c r="WYE42" s="569"/>
      <c r="WYF42" s="569"/>
      <c r="WYG42" s="569"/>
      <c r="WYH42" s="569"/>
      <c r="WYI42" s="569"/>
      <c r="WYJ42" s="569"/>
      <c r="WYK42" s="569"/>
      <c r="WYL42" s="569"/>
      <c r="WYM42" s="569"/>
      <c r="WYN42" s="569"/>
      <c r="WYO42" s="569"/>
      <c r="WYP42" s="569"/>
      <c r="WYQ42" s="569"/>
      <c r="WYR42" s="569"/>
      <c r="WYS42" s="569"/>
      <c r="WYT42" s="569"/>
      <c r="WYU42" s="569"/>
      <c r="WYV42" s="569"/>
      <c r="WYW42" s="569"/>
      <c r="WYX42" s="569"/>
      <c r="WYY42" s="569"/>
      <c r="WYZ42" s="569"/>
      <c r="WZA42" s="569"/>
      <c r="WZB42" s="569"/>
      <c r="WZC42" s="569"/>
      <c r="WZD42" s="569"/>
      <c r="WZE42" s="569"/>
      <c r="WZF42" s="569"/>
      <c r="WZG42" s="569"/>
      <c r="WZH42" s="569"/>
      <c r="WZI42" s="569"/>
      <c r="WZJ42" s="569"/>
      <c r="WZK42" s="569"/>
      <c r="WZL42" s="569"/>
      <c r="WZM42" s="569"/>
      <c r="WZN42" s="569"/>
      <c r="WZO42" s="569"/>
      <c r="WZP42" s="569"/>
      <c r="WZQ42" s="569"/>
      <c r="WZR42" s="569"/>
      <c r="WZS42" s="569"/>
      <c r="WZT42" s="569"/>
      <c r="WZU42" s="569"/>
      <c r="WZV42" s="569"/>
      <c r="WZW42" s="569"/>
      <c r="WZX42" s="569"/>
      <c r="WZY42" s="569"/>
      <c r="WZZ42" s="569"/>
      <c r="XAA42" s="569"/>
      <c r="XAB42" s="569"/>
      <c r="XAC42" s="569"/>
      <c r="XAD42" s="569"/>
      <c r="XAE42" s="569"/>
      <c r="XAF42" s="569"/>
      <c r="XAG42" s="569"/>
      <c r="XAH42" s="569"/>
      <c r="XAI42" s="569"/>
      <c r="XAJ42" s="569"/>
      <c r="XAK42" s="569"/>
      <c r="XAL42" s="569"/>
      <c r="XAM42" s="569"/>
      <c r="XAN42" s="569"/>
      <c r="XAO42" s="569"/>
      <c r="XAP42" s="569"/>
      <c r="XAQ42" s="569"/>
      <c r="XAR42" s="569"/>
      <c r="XAS42" s="569"/>
      <c r="XAT42" s="569"/>
      <c r="XAU42" s="569"/>
      <c r="XAV42" s="569"/>
      <c r="XAW42" s="569"/>
      <c r="XAX42" s="569"/>
      <c r="XAY42" s="569"/>
      <c r="XAZ42" s="569"/>
      <c r="XBA42" s="569"/>
      <c r="XBB42" s="569"/>
      <c r="XBC42" s="569"/>
      <c r="XBD42" s="569"/>
      <c r="XBE42" s="569"/>
      <c r="XBF42" s="569"/>
      <c r="XBG42" s="569"/>
      <c r="XBH42" s="569"/>
      <c r="XBI42" s="569"/>
      <c r="XBJ42" s="569"/>
      <c r="XBK42" s="569"/>
      <c r="XBL42" s="569"/>
      <c r="XBM42" s="569"/>
      <c r="XBN42" s="569"/>
      <c r="XBO42" s="569"/>
      <c r="XBP42" s="569"/>
      <c r="XBQ42" s="569"/>
      <c r="XBR42" s="569"/>
      <c r="XBS42" s="569"/>
      <c r="XBT42" s="569"/>
      <c r="XBU42" s="569"/>
      <c r="XBV42" s="569"/>
      <c r="XBW42" s="569"/>
      <c r="XBX42" s="569"/>
      <c r="XBY42" s="569"/>
      <c r="XBZ42" s="569"/>
      <c r="XCA42" s="569"/>
      <c r="XCB42" s="569"/>
      <c r="XCC42" s="569"/>
      <c r="XCD42" s="569"/>
      <c r="XCE42" s="569"/>
      <c r="XCF42" s="569"/>
      <c r="XCG42" s="569"/>
      <c r="XCH42" s="569"/>
      <c r="XCI42" s="569"/>
      <c r="XCJ42" s="569"/>
      <c r="XCK42" s="569"/>
      <c r="XCL42" s="569"/>
      <c r="XCM42" s="569"/>
      <c r="XCN42" s="569"/>
      <c r="XCO42" s="569"/>
      <c r="XCP42" s="569"/>
      <c r="XCQ42" s="569"/>
      <c r="XCR42" s="569"/>
      <c r="XCS42" s="569"/>
      <c r="XCT42" s="569"/>
      <c r="XCU42" s="569"/>
      <c r="XCV42" s="569"/>
      <c r="XCW42" s="569"/>
      <c r="XCX42" s="569"/>
      <c r="XCY42" s="569"/>
      <c r="XCZ42" s="569"/>
      <c r="XDA42" s="569"/>
      <c r="XDB42" s="569"/>
      <c r="XDC42" s="569"/>
      <c r="XDD42" s="569"/>
      <c r="XDE42" s="569"/>
      <c r="XDF42" s="569"/>
      <c r="XDG42" s="569"/>
      <c r="XDH42" s="569"/>
      <c r="XDI42" s="569"/>
      <c r="XDJ42" s="569"/>
      <c r="XDK42" s="569"/>
      <c r="XDL42" s="569"/>
      <c r="XDM42" s="569"/>
      <c r="XDN42" s="569"/>
      <c r="XDO42" s="569"/>
      <c r="XDP42" s="569"/>
      <c r="XDQ42" s="569"/>
      <c r="XDR42" s="569"/>
      <c r="XDS42" s="569"/>
      <c r="XDT42" s="569"/>
      <c r="XDU42" s="569"/>
      <c r="XDV42" s="569"/>
      <c r="XDW42" s="569"/>
      <c r="XDX42" s="569"/>
      <c r="XDY42" s="569"/>
      <c r="XDZ42" s="569"/>
      <c r="XEA42" s="569"/>
      <c r="XEB42" s="569"/>
      <c r="XEC42" s="569"/>
      <c r="XED42" s="569"/>
      <c r="XEE42" s="569"/>
      <c r="XEF42" s="569"/>
      <c r="XEG42" s="569"/>
      <c r="XEH42" s="569"/>
      <c r="XEI42" s="569"/>
      <c r="XEJ42" s="569"/>
      <c r="XEK42" s="569"/>
      <c r="XEL42" s="569"/>
      <c r="XEM42" s="569"/>
      <c r="XEN42" s="569"/>
      <c r="XEO42" s="569"/>
      <c r="XEP42" s="569"/>
      <c r="XEQ42" s="569"/>
      <c r="XER42" s="569"/>
      <c r="XES42" s="569"/>
      <c r="XET42" s="569"/>
      <c r="XEU42" s="569"/>
      <c r="XEV42" s="569"/>
      <c r="XEW42" s="569"/>
      <c r="XEX42" s="569"/>
      <c r="XEY42" s="569"/>
      <c r="XEZ42" s="569"/>
      <c r="XFA42" s="569"/>
      <c r="XFB42" s="569"/>
      <c r="XFC42" s="569"/>
      <c r="XFD42" s="569"/>
    </row>
    <row r="43" s="568" customFormat="1" spans="1:16384">
      <c r="A43" s="569" t="s">
        <v>2104</v>
      </c>
      <c r="B43" s="569" t="s">
        <v>437</v>
      </c>
      <c r="C43" s="569" t="s">
        <v>2105</v>
      </c>
      <c r="D43" s="569">
        <v>23200</v>
      </c>
      <c r="E43" s="569">
        <v>32480</v>
      </c>
      <c r="F43" s="569" t="s">
        <v>1951</v>
      </c>
      <c r="G43" s="569" t="s">
        <v>1960</v>
      </c>
      <c r="H43" s="569" t="s">
        <v>2106</v>
      </c>
      <c r="I43" s="569">
        <v>1.4</v>
      </c>
      <c r="J43" s="569" t="s">
        <v>1955</v>
      </c>
      <c r="K43" s="573">
        <v>44487.0004976852</v>
      </c>
      <c r="L43" s="569" t="s">
        <v>1956</v>
      </c>
      <c r="M43" s="569" t="s">
        <v>2107</v>
      </c>
      <c r="N43" s="569">
        <v>2150.18</v>
      </c>
      <c r="O43" s="569">
        <v>61.79</v>
      </c>
      <c r="P43" s="569">
        <v>662</v>
      </c>
      <c r="Q43" s="569">
        <v>0</v>
      </c>
      <c r="R43" s="569">
        <f t="shared" si="1"/>
        <v>970</v>
      </c>
      <c r="S43" s="569"/>
      <c r="T43" s="569"/>
      <c r="U43" s="569"/>
      <c r="V43" s="569"/>
      <c r="W43" s="569"/>
      <c r="X43" s="569"/>
      <c r="Y43" s="569"/>
      <c r="Z43" s="569"/>
      <c r="AA43" s="569"/>
      <c r="AB43" s="569"/>
      <c r="AC43" s="569"/>
      <c r="AD43" s="569"/>
      <c r="AE43" s="569"/>
      <c r="AF43" s="569"/>
      <c r="AG43" s="569"/>
      <c r="AH43" s="569"/>
      <c r="AI43" s="569"/>
      <c r="AJ43" s="569"/>
      <c r="AK43" s="569"/>
      <c r="AL43" s="569"/>
      <c r="AM43" s="569"/>
      <c r="AN43" s="569"/>
      <c r="AO43" s="569"/>
      <c r="AP43" s="569"/>
      <c r="AQ43" s="569"/>
      <c r="AR43" s="569"/>
      <c r="AS43" s="569"/>
      <c r="AT43" s="569"/>
      <c r="AU43" s="569"/>
      <c r="AV43" s="569"/>
      <c r="AW43" s="569"/>
      <c r="AX43" s="569"/>
      <c r="AY43" s="569"/>
      <c r="AZ43" s="569"/>
      <c r="BA43" s="569"/>
      <c r="BB43" s="569"/>
      <c r="BC43" s="569"/>
      <c r="BD43" s="569"/>
      <c r="BE43" s="569"/>
      <c r="BF43" s="569"/>
      <c r="BG43" s="569"/>
      <c r="BH43" s="569"/>
      <c r="BI43" s="569"/>
      <c r="BJ43" s="569"/>
      <c r="BK43" s="569"/>
      <c r="BL43" s="569"/>
      <c r="BM43" s="569"/>
      <c r="BN43" s="569"/>
      <c r="BO43" s="569"/>
      <c r="BP43" s="569"/>
      <c r="BQ43" s="569"/>
      <c r="BR43" s="569"/>
      <c r="BS43" s="569"/>
      <c r="BT43" s="569"/>
      <c r="BU43" s="569"/>
      <c r="BV43" s="569"/>
      <c r="BW43" s="569"/>
      <c r="BX43" s="569"/>
      <c r="BY43" s="569"/>
      <c r="BZ43" s="569"/>
      <c r="CA43" s="569"/>
      <c r="CB43" s="569"/>
      <c r="CC43" s="569"/>
      <c r="CD43" s="569"/>
      <c r="CE43" s="569"/>
      <c r="CF43" s="569"/>
      <c r="CG43" s="569"/>
      <c r="CH43" s="569"/>
      <c r="CI43" s="569"/>
      <c r="CJ43" s="569"/>
      <c r="CK43" s="569"/>
      <c r="CL43" s="569"/>
      <c r="CM43" s="569"/>
      <c r="CN43" s="569"/>
      <c r="CO43" s="569"/>
      <c r="CP43" s="569"/>
      <c r="CQ43" s="569"/>
      <c r="CR43" s="569"/>
      <c r="CS43" s="569"/>
      <c r="CT43" s="569"/>
      <c r="CU43" s="569"/>
      <c r="CV43" s="569"/>
      <c r="CW43" s="569"/>
      <c r="CX43" s="569"/>
      <c r="CY43" s="569"/>
      <c r="CZ43" s="569"/>
      <c r="DA43" s="569"/>
      <c r="DB43" s="569"/>
      <c r="DC43" s="569"/>
      <c r="DD43" s="569"/>
      <c r="DE43" s="569"/>
      <c r="DF43" s="569"/>
      <c r="DG43" s="569"/>
      <c r="DH43" s="569"/>
      <c r="DI43" s="569"/>
      <c r="DJ43" s="569"/>
      <c r="DK43" s="569"/>
      <c r="DL43" s="569"/>
      <c r="DM43" s="569"/>
      <c r="DN43" s="569"/>
      <c r="DO43" s="569"/>
      <c r="DP43" s="569"/>
      <c r="DQ43" s="569"/>
      <c r="DR43" s="569"/>
      <c r="DS43" s="569"/>
      <c r="DT43" s="569"/>
      <c r="DU43" s="569"/>
      <c r="DV43" s="569"/>
      <c r="DW43" s="569"/>
      <c r="DX43" s="569"/>
      <c r="DY43" s="569"/>
      <c r="DZ43" s="569"/>
      <c r="EA43" s="569"/>
      <c r="EB43" s="569"/>
      <c r="EC43" s="569"/>
      <c r="ED43" s="569"/>
      <c r="EE43" s="569"/>
      <c r="EF43" s="569"/>
      <c r="EG43" s="569"/>
      <c r="EH43" s="569"/>
      <c r="EI43" s="569"/>
      <c r="EJ43" s="569"/>
      <c r="EK43" s="569"/>
      <c r="EL43" s="569"/>
      <c r="EM43" s="569"/>
      <c r="EN43" s="569"/>
      <c r="EO43" s="569"/>
      <c r="EP43" s="569"/>
      <c r="EQ43" s="569"/>
      <c r="ER43" s="569"/>
      <c r="ES43" s="569"/>
      <c r="ET43" s="569"/>
      <c r="EU43" s="569"/>
      <c r="EV43" s="569"/>
      <c r="EW43" s="569"/>
      <c r="EX43" s="569"/>
      <c r="EY43" s="569"/>
      <c r="EZ43" s="569"/>
      <c r="FA43" s="569"/>
      <c r="FB43" s="569"/>
      <c r="FC43" s="569"/>
      <c r="FD43" s="569"/>
      <c r="FE43" s="569"/>
      <c r="FF43" s="569"/>
      <c r="FG43" s="569"/>
      <c r="FH43" s="569"/>
      <c r="FI43" s="569"/>
      <c r="FJ43" s="569"/>
      <c r="FK43" s="569"/>
      <c r="FL43" s="569"/>
      <c r="FM43" s="569"/>
      <c r="FN43" s="569"/>
      <c r="FO43" s="569"/>
      <c r="FP43" s="569"/>
      <c r="FQ43" s="569"/>
      <c r="FR43" s="569"/>
      <c r="FS43" s="569"/>
      <c r="FT43" s="569"/>
      <c r="FU43" s="569"/>
      <c r="FV43" s="569"/>
      <c r="FW43" s="569"/>
      <c r="FX43" s="569"/>
      <c r="FY43" s="569"/>
      <c r="FZ43" s="569"/>
      <c r="GA43" s="569"/>
      <c r="GB43" s="569"/>
      <c r="GC43" s="569"/>
      <c r="GD43" s="569"/>
      <c r="GE43" s="569"/>
      <c r="GF43" s="569"/>
      <c r="GG43" s="569"/>
      <c r="GH43" s="569"/>
      <c r="GI43" s="569"/>
      <c r="GJ43" s="569"/>
      <c r="GK43" s="569"/>
      <c r="GL43" s="569"/>
      <c r="GM43" s="569"/>
      <c r="GN43" s="569"/>
      <c r="GO43" s="569"/>
      <c r="GP43" s="569"/>
      <c r="GQ43" s="569"/>
      <c r="GR43" s="569"/>
      <c r="GS43" s="569"/>
      <c r="GT43" s="569"/>
      <c r="GU43" s="569"/>
      <c r="GV43" s="569"/>
      <c r="GW43" s="569"/>
      <c r="GX43" s="569"/>
      <c r="GY43" s="569"/>
      <c r="GZ43" s="569"/>
      <c r="HA43" s="569"/>
      <c r="HB43" s="569"/>
      <c r="HC43" s="569"/>
      <c r="HD43" s="569"/>
      <c r="HE43" s="569"/>
      <c r="HF43" s="569"/>
      <c r="HG43" s="569"/>
      <c r="HH43" s="569"/>
      <c r="HI43" s="569"/>
      <c r="HJ43" s="569"/>
      <c r="HK43" s="569"/>
      <c r="HL43" s="569"/>
      <c r="HM43" s="569"/>
      <c r="HN43" s="569"/>
      <c r="HO43" s="569"/>
      <c r="HP43" s="569"/>
      <c r="HQ43" s="569"/>
      <c r="HR43" s="569"/>
      <c r="HS43" s="569"/>
      <c r="HT43" s="569"/>
      <c r="HU43" s="569"/>
      <c r="HV43" s="569"/>
      <c r="HW43" s="569"/>
      <c r="HX43" s="569"/>
      <c r="HY43" s="569"/>
      <c r="HZ43" s="569"/>
      <c r="IA43" s="569"/>
      <c r="IB43" s="569"/>
      <c r="IC43" s="569"/>
      <c r="ID43" s="569"/>
      <c r="IE43" s="569"/>
      <c r="IF43" s="569"/>
      <c r="IG43" s="569"/>
      <c r="IH43" s="569"/>
      <c r="II43" s="569"/>
      <c r="IJ43" s="569"/>
      <c r="IK43" s="569"/>
      <c r="IL43" s="569"/>
      <c r="IM43" s="569"/>
      <c r="IN43" s="569"/>
      <c r="IO43" s="569"/>
      <c r="IP43" s="569"/>
      <c r="IQ43" s="569"/>
      <c r="IR43" s="569"/>
      <c r="IS43" s="569"/>
      <c r="IT43" s="569"/>
      <c r="IU43" s="569"/>
      <c r="IV43" s="569"/>
      <c r="IW43" s="569"/>
      <c r="IX43" s="569"/>
      <c r="IY43" s="569"/>
      <c r="IZ43" s="569"/>
      <c r="JA43" s="569"/>
      <c r="JB43" s="569"/>
      <c r="JC43" s="569"/>
      <c r="JD43" s="569"/>
      <c r="JE43" s="569"/>
      <c r="JF43" s="569"/>
      <c r="JG43" s="569"/>
      <c r="JH43" s="569"/>
      <c r="JI43" s="569"/>
      <c r="JJ43" s="569"/>
      <c r="JK43" s="569"/>
      <c r="JL43" s="569"/>
      <c r="JM43" s="569"/>
      <c r="JN43" s="569"/>
      <c r="JO43" s="569"/>
      <c r="JP43" s="569"/>
      <c r="JQ43" s="569"/>
      <c r="JR43" s="569"/>
      <c r="JS43" s="569"/>
      <c r="JT43" s="569"/>
      <c r="JU43" s="569"/>
      <c r="JV43" s="569"/>
      <c r="JW43" s="569"/>
      <c r="JX43" s="569"/>
      <c r="JY43" s="569"/>
      <c r="JZ43" s="569"/>
      <c r="KA43" s="569"/>
      <c r="KB43" s="569"/>
      <c r="KC43" s="569"/>
      <c r="KD43" s="569"/>
      <c r="KE43" s="569"/>
      <c r="KF43" s="569"/>
      <c r="KG43" s="569"/>
      <c r="KH43" s="569"/>
      <c r="KI43" s="569"/>
      <c r="KJ43" s="569"/>
      <c r="KK43" s="569"/>
      <c r="KL43" s="569"/>
      <c r="KM43" s="569"/>
      <c r="KN43" s="569"/>
      <c r="KO43" s="569"/>
      <c r="KP43" s="569"/>
      <c r="KQ43" s="569"/>
      <c r="KR43" s="569"/>
      <c r="KS43" s="569"/>
      <c r="KT43" s="569"/>
      <c r="KU43" s="569"/>
      <c r="KV43" s="569"/>
      <c r="KW43" s="569"/>
      <c r="KX43" s="569"/>
      <c r="KY43" s="569"/>
      <c r="KZ43" s="569"/>
      <c r="LA43" s="569"/>
      <c r="LB43" s="569"/>
      <c r="LC43" s="569"/>
      <c r="LD43" s="569"/>
      <c r="LE43" s="569"/>
      <c r="LF43" s="569"/>
      <c r="LG43" s="569"/>
      <c r="LH43" s="569"/>
      <c r="LI43" s="569"/>
      <c r="LJ43" s="569"/>
      <c r="LK43" s="569"/>
      <c r="LL43" s="569"/>
      <c r="LM43" s="569"/>
      <c r="LN43" s="569"/>
      <c r="LO43" s="569"/>
      <c r="LP43" s="569"/>
      <c r="LQ43" s="569"/>
      <c r="LR43" s="569"/>
      <c r="LS43" s="569"/>
      <c r="LT43" s="569"/>
      <c r="LU43" s="569"/>
      <c r="LV43" s="569"/>
      <c r="LW43" s="569"/>
      <c r="LX43" s="569"/>
      <c r="LY43" s="569"/>
      <c r="LZ43" s="569"/>
      <c r="MA43" s="569"/>
      <c r="MB43" s="569"/>
      <c r="MC43" s="569"/>
      <c r="MD43" s="569"/>
      <c r="ME43" s="569"/>
      <c r="MF43" s="569"/>
      <c r="MG43" s="569"/>
      <c r="MH43" s="569"/>
      <c r="MI43" s="569"/>
      <c r="MJ43" s="569"/>
      <c r="MK43" s="569"/>
      <c r="ML43" s="569"/>
      <c r="MM43" s="569"/>
      <c r="MN43" s="569"/>
      <c r="MO43" s="569"/>
      <c r="MP43" s="569"/>
      <c r="MQ43" s="569"/>
      <c r="MR43" s="569"/>
      <c r="MS43" s="569"/>
      <c r="MT43" s="569"/>
      <c r="MU43" s="569"/>
      <c r="MV43" s="569"/>
      <c r="MW43" s="569"/>
      <c r="MX43" s="569"/>
      <c r="MY43" s="569"/>
      <c r="MZ43" s="569"/>
      <c r="NA43" s="569"/>
      <c r="NB43" s="569"/>
      <c r="NC43" s="569"/>
      <c r="ND43" s="569"/>
      <c r="NE43" s="569"/>
      <c r="NF43" s="569"/>
      <c r="NG43" s="569"/>
      <c r="NH43" s="569"/>
      <c r="NI43" s="569"/>
      <c r="NJ43" s="569"/>
      <c r="NK43" s="569"/>
      <c r="NL43" s="569"/>
      <c r="NM43" s="569"/>
      <c r="NN43" s="569"/>
      <c r="NO43" s="569"/>
      <c r="NP43" s="569"/>
      <c r="NQ43" s="569"/>
      <c r="NR43" s="569"/>
      <c r="NS43" s="569"/>
      <c r="NT43" s="569"/>
      <c r="NU43" s="569"/>
      <c r="NV43" s="569"/>
      <c r="NW43" s="569"/>
      <c r="NX43" s="569"/>
      <c r="NY43" s="569"/>
      <c r="NZ43" s="569"/>
      <c r="OA43" s="569"/>
      <c r="OB43" s="569"/>
      <c r="OC43" s="569"/>
      <c r="OD43" s="569"/>
      <c r="OE43" s="569"/>
      <c r="OF43" s="569"/>
      <c r="OG43" s="569"/>
      <c r="OH43" s="569"/>
      <c r="OI43" s="569"/>
      <c r="OJ43" s="569"/>
      <c r="OK43" s="569"/>
      <c r="OL43" s="569"/>
      <c r="OM43" s="569"/>
      <c r="ON43" s="569"/>
      <c r="OO43" s="569"/>
      <c r="OP43" s="569"/>
      <c r="OQ43" s="569"/>
      <c r="OR43" s="569"/>
      <c r="OS43" s="569"/>
      <c r="OT43" s="569"/>
      <c r="OU43" s="569"/>
      <c r="OV43" s="569"/>
      <c r="OW43" s="569"/>
      <c r="OX43" s="569"/>
      <c r="OY43" s="569"/>
      <c r="OZ43" s="569"/>
      <c r="PA43" s="569"/>
      <c r="PB43" s="569"/>
      <c r="PC43" s="569"/>
      <c r="PD43" s="569"/>
      <c r="PE43" s="569"/>
      <c r="PF43" s="569"/>
      <c r="PG43" s="569"/>
      <c r="PH43" s="569"/>
      <c r="PI43" s="569"/>
      <c r="PJ43" s="569"/>
      <c r="PK43" s="569"/>
      <c r="PL43" s="569"/>
      <c r="PM43" s="569"/>
      <c r="PN43" s="569"/>
      <c r="PO43" s="569"/>
      <c r="PP43" s="569"/>
      <c r="PQ43" s="569"/>
      <c r="PR43" s="569"/>
      <c r="PS43" s="569"/>
      <c r="PT43" s="569"/>
      <c r="PU43" s="569"/>
      <c r="PV43" s="569"/>
      <c r="PW43" s="569"/>
      <c r="PX43" s="569"/>
      <c r="PY43" s="569"/>
      <c r="PZ43" s="569"/>
      <c r="QA43" s="569"/>
      <c r="QB43" s="569"/>
      <c r="QC43" s="569"/>
      <c r="QD43" s="569"/>
      <c r="QE43" s="569"/>
      <c r="QF43" s="569"/>
      <c r="QG43" s="569"/>
      <c r="QH43" s="569"/>
      <c r="QI43" s="569"/>
      <c r="QJ43" s="569"/>
      <c r="QK43" s="569"/>
      <c r="QL43" s="569"/>
      <c r="QM43" s="569"/>
      <c r="QN43" s="569"/>
      <c r="QO43" s="569"/>
      <c r="QP43" s="569"/>
      <c r="QQ43" s="569"/>
      <c r="QR43" s="569"/>
      <c r="QS43" s="569"/>
      <c r="QT43" s="569"/>
      <c r="QU43" s="569"/>
      <c r="QV43" s="569"/>
      <c r="QW43" s="569"/>
      <c r="QX43" s="569"/>
      <c r="QY43" s="569"/>
      <c r="QZ43" s="569"/>
      <c r="RA43" s="569"/>
      <c r="RB43" s="569"/>
      <c r="RC43" s="569"/>
      <c r="RD43" s="569"/>
      <c r="RE43" s="569"/>
      <c r="RF43" s="569"/>
      <c r="RG43" s="569"/>
      <c r="RH43" s="569"/>
      <c r="RI43" s="569"/>
      <c r="RJ43" s="569"/>
      <c r="RK43" s="569"/>
      <c r="RL43" s="569"/>
      <c r="RM43" s="569"/>
      <c r="RN43" s="569"/>
      <c r="RO43" s="569"/>
      <c r="RP43" s="569"/>
      <c r="RQ43" s="569"/>
      <c r="RR43" s="569"/>
      <c r="RS43" s="569"/>
      <c r="RT43" s="569"/>
      <c r="RU43" s="569"/>
      <c r="RV43" s="569"/>
      <c r="RW43" s="569"/>
      <c r="RX43" s="569"/>
      <c r="RY43" s="569"/>
      <c r="RZ43" s="569"/>
      <c r="SA43" s="569"/>
      <c r="SB43" s="569"/>
      <c r="SC43" s="569"/>
      <c r="SD43" s="569"/>
      <c r="SE43" s="569"/>
      <c r="SF43" s="569"/>
      <c r="SG43" s="569"/>
      <c r="SH43" s="569"/>
      <c r="SI43" s="569"/>
      <c r="SJ43" s="569"/>
      <c r="SK43" s="569"/>
      <c r="SL43" s="569"/>
      <c r="SM43" s="569"/>
      <c r="SN43" s="569"/>
      <c r="SO43" s="569"/>
      <c r="SP43" s="569"/>
      <c r="SQ43" s="569"/>
      <c r="SR43" s="569"/>
      <c r="SS43" s="569"/>
      <c r="ST43" s="569"/>
      <c r="SU43" s="569"/>
      <c r="SV43" s="569"/>
      <c r="SW43" s="569"/>
      <c r="SX43" s="569"/>
      <c r="SY43" s="569"/>
      <c r="SZ43" s="569"/>
      <c r="TA43" s="569"/>
      <c r="TB43" s="569"/>
      <c r="TC43" s="569"/>
      <c r="TD43" s="569"/>
      <c r="TE43" s="569"/>
      <c r="TF43" s="569"/>
      <c r="TG43" s="569"/>
      <c r="TH43" s="569"/>
      <c r="TI43" s="569"/>
      <c r="TJ43" s="569"/>
      <c r="TK43" s="569"/>
      <c r="TL43" s="569"/>
      <c r="TM43" s="569"/>
      <c r="TN43" s="569"/>
      <c r="TO43" s="569"/>
      <c r="TP43" s="569"/>
      <c r="TQ43" s="569"/>
      <c r="TR43" s="569"/>
      <c r="TS43" s="569"/>
      <c r="TT43" s="569"/>
      <c r="TU43" s="569"/>
      <c r="TV43" s="569"/>
      <c r="TW43" s="569"/>
      <c r="TX43" s="569"/>
      <c r="TY43" s="569"/>
      <c r="TZ43" s="569"/>
      <c r="UA43" s="569"/>
      <c r="UB43" s="569"/>
      <c r="UC43" s="569"/>
      <c r="UD43" s="569"/>
      <c r="UE43" s="569"/>
      <c r="UF43" s="569"/>
      <c r="UG43" s="569"/>
      <c r="UH43" s="569"/>
      <c r="UI43" s="569"/>
      <c r="UJ43" s="569"/>
      <c r="UK43" s="569"/>
      <c r="UL43" s="569"/>
      <c r="UM43" s="569"/>
      <c r="UN43" s="569"/>
      <c r="UO43" s="569"/>
      <c r="UP43" s="569"/>
      <c r="UQ43" s="569"/>
      <c r="UR43" s="569"/>
      <c r="US43" s="569"/>
      <c r="UT43" s="569"/>
      <c r="UU43" s="569"/>
      <c r="UV43" s="569"/>
      <c r="UW43" s="569"/>
      <c r="UX43" s="569"/>
      <c r="UY43" s="569"/>
      <c r="UZ43" s="569"/>
      <c r="VA43" s="569"/>
      <c r="VB43" s="569"/>
      <c r="VC43" s="569"/>
      <c r="VD43" s="569"/>
      <c r="VE43" s="569"/>
      <c r="VF43" s="569"/>
      <c r="VG43" s="569"/>
      <c r="VH43" s="569"/>
      <c r="VI43" s="569"/>
      <c r="VJ43" s="569"/>
      <c r="VK43" s="569"/>
      <c r="VL43" s="569"/>
      <c r="VM43" s="569"/>
      <c r="VN43" s="569"/>
      <c r="VO43" s="569"/>
      <c r="VP43" s="569"/>
      <c r="VQ43" s="569"/>
      <c r="VR43" s="569"/>
      <c r="VS43" s="569"/>
      <c r="VT43" s="569"/>
      <c r="VU43" s="569"/>
      <c r="VV43" s="569"/>
      <c r="VW43" s="569"/>
      <c r="VX43" s="569"/>
      <c r="VY43" s="569"/>
      <c r="VZ43" s="569"/>
      <c r="WA43" s="569"/>
      <c r="WB43" s="569"/>
      <c r="WC43" s="569"/>
      <c r="WD43" s="569"/>
      <c r="WE43" s="569"/>
      <c r="WF43" s="569"/>
      <c r="WG43" s="569"/>
      <c r="WH43" s="569"/>
      <c r="WI43" s="569"/>
      <c r="WJ43" s="569"/>
      <c r="WK43" s="569"/>
      <c r="WL43" s="569"/>
      <c r="WM43" s="569"/>
      <c r="WN43" s="569"/>
      <c r="WO43" s="569"/>
      <c r="WP43" s="569"/>
      <c r="WQ43" s="569"/>
      <c r="WR43" s="569"/>
      <c r="WS43" s="569"/>
      <c r="WT43" s="569"/>
      <c r="WU43" s="569"/>
      <c r="WV43" s="569"/>
      <c r="WW43" s="569"/>
      <c r="WX43" s="569"/>
      <c r="WY43" s="569"/>
      <c r="WZ43" s="569"/>
      <c r="XA43" s="569"/>
      <c r="XB43" s="569"/>
      <c r="XC43" s="569"/>
      <c r="XD43" s="569"/>
      <c r="XE43" s="569"/>
      <c r="XF43" s="569"/>
      <c r="XG43" s="569"/>
      <c r="XH43" s="569"/>
      <c r="XI43" s="569"/>
      <c r="XJ43" s="569"/>
      <c r="XK43" s="569"/>
      <c r="XL43" s="569"/>
      <c r="XM43" s="569"/>
      <c r="XN43" s="569"/>
      <c r="XO43" s="569"/>
      <c r="XP43" s="569"/>
      <c r="XQ43" s="569"/>
      <c r="XR43" s="569"/>
      <c r="XS43" s="569"/>
      <c r="XT43" s="569"/>
      <c r="XU43" s="569"/>
      <c r="XV43" s="569"/>
      <c r="XW43" s="569"/>
      <c r="XX43" s="569"/>
      <c r="XY43" s="569"/>
      <c r="XZ43" s="569"/>
      <c r="YA43" s="569"/>
      <c r="YB43" s="569"/>
      <c r="YC43" s="569"/>
      <c r="YD43" s="569"/>
      <c r="YE43" s="569"/>
      <c r="YF43" s="569"/>
      <c r="YG43" s="569"/>
      <c r="YH43" s="569"/>
      <c r="YI43" s="569"/>
      <c r="YJ43" s="569"/>
      <c r="YK43" s="569"/>
      <c r="YL43" s="569"/>
      <c r="YM43" s="569"/>
      <c r="YN43" s="569"/>
      <c r="YO43" s="569"/>
      <c r="YP43" s="569"/>
      <c r="YQ43" s="569"/>
      <c r="YR43" s="569"/>
      <c r="YS43" s="569"/>
      <c r="YT43" s="569"/>
      <c r="YU43" s="569"/>
      <c r="YV43" s="569"/>
      <c r="YW43" s="569"/>
      <c r="YX43" s="569"/>
      <c r="YY43" s="569"/>
      <c r="YZ43" s="569"/>
      <c r="ZA43" s="569"/>
      <c r="ZB43" s="569"/>
      <c r="ZC43" s="569"/>
      <c r="ZD43" s="569"/>
      <c r="ZE43" s="569"/>
      <c r="ZF43" s="569"/>
      <c r="ZG43" s="569"/>
      <c r="ZH43" s="569"/>
      <c r="ZI43" s="569"/>
      <c r="ZJ43" s="569"/>
      <c r="ZK43" s="569"/>
      <c r="ZL43" s="569"/>
      <c r="ZM43" s="569"/>
      <c r="ZN43" s="569"/>
      <c r="ZO43" s="569"/>
      <c r="ZP43" s="569"/>
      <c r="ZQ43" s="569"/>
      <c r="ZR43" s="569"/>
      <c r="ZS43" s="569"/>
      <c r="ZT43" s="569"/>
      <c r="ZU43" s="569"/>
      <c r="ZV43" s="569"/>
      <c r="ZW43" s="569"/>
      <c r="ZX43" s="569"/>
      <c r="ZY43" s="569"/>
      <c r="ZZ43" s="569"/>
      <c r="AAA43" s="569"/>
      <c r="AAB43" s="569"/>
      <c r="AAC43" s="569"/>
      <c r="AAD43" s="569"/>
      <c r="AAE43" s="569"/>
      <c r="AAF43" s="569"/>
      <c r="AAG43" s="569"/>
      <c r="AAH43" s="569"/>
      <c r="AAI43" s="569"/>
      <c r="AAJ43" s="569"/>
      <c r="AAK43" s="569"/>
      <c r="AAL43" s="569"/>
      <c r="AAM43" s="569"/>
      <c r="AAN43" s="569"/>
      <c r="AAO43" s="569"/>
      <c r="AAP43" s="569"/>
      <c r="AAQ43" s="569"/>
      <c r="AAR43" s="569"/>
      <c r="AAS43" s="569"/>
      <c r="AAT43" s="569"/>
      <c r="AAU43" s="569"/>
      <c r="AAV43" s="569"/>
      <c r="AAW43" s="569"/>
      <c r="AAX43" s="569"/>
      <c r="AAY43" s="569"/>
      <c r="AAZ43" s="569"/>
      <c r="ABA43" s="569"/>
      <c r="ABB43" s="569"/>
      <c r="ABC43" s="569"/>
      <c r="ABD43" s="569"/>
      <c r="ABE43" s="569"/>
      <c r="ABF43" s="569"/>
      <c r="ABG43" s="569"/>
      <c r="ABH43" s="569"/>
      <c r="ABI43" s="569"/>
      <c r="ABJ43" s="569"/>
      <c r="ABK43" s="569"/>
      <c r="ABL43" s="569"/>
      <c r="ABM43" s="569"/>
      <c r="ABN43" s="569"/>
      <c r="ABO43" s="569"/>
      <c r="ABP43" s="569"/>
      <c r="ABQ43" s="569"/>
      <c r="ABR43" s="569"/>
      <c r="ABS43" s="569"/>
      <c r="ABT43" s="569"/>
      <c r="ABU43" s="569"/>
      <c r="ABV43" s="569"/>
      <c r="ABW43" s="569"/>
      <c r="ABX43" s="569"/>
      <c r="ABY43" s="569"/>
      <c r="ABZ43" s="569"/>
      <c r="ACA43" s="569"/>
      <c r="ACB43" s="569"/>
      <c r="ACC43" s="569"/>
      <c r="ACD43" s="569"/>
      <c r="ACE43" s="569"/>
      <c r="ACF43" s="569"/>
      <c r="ACG43" s="569"/>
      <c r="ACH43" s="569"/>
      <c r="ACI43" s="569"/>
      <c r="ACJ43" s="569"/>
      <c r="ACK43" s="569"/>
      <c r="ACL43" s="569"/>
      <c r="ACM43" s="569"/>
      <c r="ACN43" s="569"/>
      <c r="ACO43" s="569"/>
      <c r="ACP43" s="569"/>
      <c r="ACQ43" s="569"/>
      <c r="ACR43" s="569"/>
      <c r="ACS43" s="569"/>
      <c r="ACT43" s="569"/>
      <c r="ACU43" s="569"/>
      <c r="ACV43" s="569"/>
      <c r="ACW43" s="569"/>
      <c r="ACX43" s="569"/>
      <c r="ACY43" s="569"/>
      <c r="ACZ43" s="569"/>
      <c r="ADA43" s="569"/>
      <c r="ADB43" s="569"/>
      <c r="ADC43" s="569"/>
      <c r="ADD43" s="569"/>
      <c r="ADE43" s="569"/>
      <c r="ADF43" s="569"/>
      <c r="ADG43" s="569"/>
      <c r="ADH43" s="569"/>
      <c r="ADI43" s="569"/>
      <c r="ADJ43" s="569"/>
      <c r="ADK43" s="569"/>
      <c r="ADL43" s="569"/>
      <c r="ADM43" s="569"/>
      <c r="ADN43" s="569"/>
      <c r="ADO43" s="569"/>
      <c r="ADP43" s="569"/>
      <c r="ADQ43" s="569"/>
      <c r="ADR43" s="569"/>
      <c r="ADS43" s="569"/>
      <c r="ADT43" s="569"/>
      <c r="ADU43" s="569"/>
      <c r="ADV43" s="569"/>
      <c r="ADW43" s="569"/>
      <c r="ADX43" s="569"/>
      <c r="ADY43" s="569"/>
      <c r="ADZ43" s="569"/>
      <c r="AEA43" s="569"/>
      <c r="AEB43" s="569"/>
      <c r="AEC43" s="569"/>
      <c r="AED43" s="569"/>
      <c r="AEE43" s="569"/>
      <c r="AEF43" s="569"/>
      <c r="AEG43" s="569"/>
      <c r="AEH43" s="569"/>
      <c r="AEI43" s="569"/>
      <c r="AEJ43" s="569"/>
      <c r="AEK43" s="569"/>
      <c r="AEL43" s="569"/>
      <c r="AEM43" s="569"/>
      <c r="AEN43" s="569"/>
      <c r="AEO43" s="569"/>
      <c r="AEP43" s="569"/>
      <c r="AEQ43" s="569"/>
      <c r="AER43" s="569"/>
      <c r="AES43" s="569"/>
      <c r="AET43" s="569"/>
      <c r="AEU43" s="569"/>
      <c r="AEV43" s="569"/>
      <c r="AEW43" s="569"/>
      <c r="AEX43" s="569"/>
      <c r="AEY43" s="569"/>
      <c r="AEZ43" s="569"/>
      <c r="AFA43" s="569"/>
      <c r="AFB43" s="569"/>
      <c r="AFC43" s="569"/>
      <c r="AFD43" s="569"/>
      <c r="AFE43" s="569"/>
      <c r="AFF43" s="569"/>
      <c r="AFG43" s="569"/>
      <c r="AFH43" s="569"/>
      <c r="AFI43" s="569"/>
      <c r="AFJ43" s="569"/>
      <c r="AFK43" s="569"/>
      <c r="AFL43" s="569"/>
      <c r="AFM43" s="569"/>
      <c r="AFN43" s="569"/>
      <c r="AFO43" s="569"/>
      <c r="AFP43" s="569"/>
      <c r="AFQ43" s="569"/>
      <c r="AFR43" s="569"/>
      <c r="AFS43" s="569"/>
      <c r="AFT43" s="569"/>
      <c r="AFU43" s="569"/>
      <c r="AFV43" s="569"/>
      <c r="AFW43" s="569"/>
      <c r="AFX43" s="569"/>
      <c r="AFY43" s="569"/>
      <c r="AFZ43" s="569"/>
      <c r="AGA43" s="569"/>
      <c r="AGB43" s="569"/>
      <c r="AGC43" s="569"/>
      <c r="AGD43" s="569"/>
      <c r="AGE43" s="569"/>
      <c r="AGF43" s="569"/>
      <c r="AGG43" s="569"/>
      <c r="AGH43" s="569"/>
      <c r="AGI43" s="569"/>
      <c r="AGJ43" s="569"/>
      <c r="AGK43" s="569"/>
      <c r="AGL43" s="569"/>
      <c r="AGM43" s="569"/>
      <c r="AGN43" s="569"/>
      <c r="AGO43" s="569"/>
      <c r="AGP43" s="569"/>
      <c r="AGQ43" s="569"/>
      <c r="AGR43" s="569"/>
      <c r="AGS43" s="569"/>
      <c r="AGT43" s="569"/>
      <c r="AGU43" s="569"/>
      <c r="AGV43" s="569"/>
      <c r="AGW43" s="569"/>
      <c r="AGX43" s="569"/>
      <c r="AGY43" s="569"/>
      <c r="AGZ43" s="569"/>
      <c r="AHA43" s="569"/>
      <c r="AHB43" s="569"/>
      <c r="AHC43" s="569"/>
      <c r="AHD43" s="569"/>
      <c r="AHE43" s="569"/>
      <c r="AHF43" s="569"/>
      <c r="AHG43" s="569"/>
      <c r="AHH43" s="569"/>
      <c r="AHI43" s="569"/>
      <c r="AHJ43" s="569"/>
      <c r="AHK43" s="569"/>
      <c r="AHL43" s="569"/>
      <c r="AHM43" s="569"/>
      <c r="AHN43" s="569"/>
      <c r="AHO43" s="569"/>
      <c r="AHP43" s="569"/>
      <c r="AHQ43" s="569"/>
      <c r="AHR43" s="569"/>
      <c r="AHS43" s="569"/>
      <c r="AHT43" s="569"/>
      <c r="AHU43" s="569"/>
      <c r="AHV43" s="569"/>
      <c r="AHW43" s="569"/>
      <c r="AHX43" s="569"/>
      <c r="AHY43" s="569"/>
      <c r="AHZ43" s="569"/>
      <c r="AIA43" s="569"/>
      <c r="AIB43" s="569"/>
      <c r="AIC43" s="569"/>
      <c r="AID43" s="569"/>
      <c r="AIE43" s="569"/>
      <c r="AIF43" s="569"/>
      <c r="AIG43" s="569"/>
      <c r="AIH43" s="569"/>
      <c r="AII43" s="569"/>
      <c r="AIJ43" s="569"/>
      <c r="AIK43" s="569"/>
      <c r="AIL43" s="569"/>
      <c r="AIM43" s="569"/>
      <c r="AIN43" s="569"/>
      <c r="AIO43" s="569"/>
      <c r="AIP43" s="569"/>
      <c r="AIQ43" s="569"/>
      <c r="AIR43" s="569"/>
      <c r="AIS43" s="569"/>
      <c r="AIT43" s="569"/>
      <c r="AIU43" s="569"/>
      <c r="AIV43" s="569"/>
      <c r="AIW43" s="569"/>
      <c r="AIX43" s="569"/>
      <c r="AIY43" s="569"/>
      <c r="AIZ43" s="569"/>
      <c r="AJA43" s="569"/>
      <c r="AJB43" s="569"/>
      <c r="AJC43" s="569"/>
      <c r="AJD43" s="569"/>
      <c r="AJE43" s="569"/>
      <c r="AJF43" s="569"/>
      <c r="AJG43" s="569"/>
      <c r="AJH43" s="569"/>
      <c r="AJI43" s="569"/>
      <c r="AJJ43" s="569"/>
      <c r="AJK43" s="569"/>
      <c r="AJL43" s="569"/>
      <c r="AJM43" s="569"/>
      <c r="AJN43" s="569"/>
      <c r="AJO43" s="569"/>
      <c r="AJP43" s="569"/>
      <c r="AJQ43" s="569"/>
      <c r="AJR43" s="569"/>
      <c r="AJS43" s="569"/>
      <c r="AJT43" s="569"/>
      <c r="AJU43" s="569"/>
      <c r="AJV43" s="569"/>
      <c r="AJW43" s="569"/>
      <c r="AJX43" s="569"/>
      <c r="AJY43" s="569"/>
      <c r="AJZ43" s="569"/>
      <c r="AKA43" s="569"/>
      <c r="AKB43" s="569"/>
      <c r="AKC43" s="569"/>
      <c r="AKD43" s="569"/>
      <c r="AKE43" s="569"/>
      <c r="AKF43" s="569"/>
      <c r="AKG43" s="569"/>
      <c r="AKH43" s="569"/>
      <c r="AKI43" s="569"/>
      <c r="AKJ43" s="569"/>
      <c r="AKK43" s="569"/>
      <c r="AKL43" s="569"/>
      <c r="AKM43" s="569"/>
      <c r="AKN43" s="569"/>
      <c r="AKO43" s="569"/>
      <c r="AKP43" s="569"/>
      <c r="AKQ43" s="569"/>
      <c r="AKR43" s="569"/>
      <c r="AKS43" s="569"/>
      <c r="AKT43" s="569"/>
      <c r="AKU43" s="569"/>
      <c r="AKV43" s="569"/>
      <c r="AKW43" s="569"/>
      <c r="AKX43" s="569"/>
      <c r="AKY43" s="569"/>
      <c r="AKZ43" s="569"/>
      <c r="ALA43" s="569"/>
      <c r="ALB43" s="569"/>
      <c r="ALC43" s="569"/>
      <c r="ALD43" s="569"/>
      <c r="ALE43" s="569"/>
      <c r="ALF43" s="569"/>
      <c r="ALG43" s="569"/>
      <c r="ALH43" s="569"/>
      <c r="ALI43" s="569"/>
      <c r="ALJ43" s="569"/>
      <c r="ALK43" s="569"/>
      <c r="ALL43" s="569"/>
      <c r="ALM43" s="569"/>
      <c r="ALN43" s="569"/>
      <c r="ALO43" s="569"/>
      <c r="ALP43" s="569"/>
      <c r="ALQ43" s="569"/>
      <c r="ALR43" s="569"/>
      <c r="ALS43" s="569"/>
      <c r="ALT43" s="569"/>
      <c r="ALU43" s="569"/>
      <c r="ALV43" s="569"/>
      <c r="ALW43" s="569"/>
      <c r="ALX43" s="569"/>
      <c r="ALY43" s="569"/>
      <c r="ALZ43" s="569"/>
      <c r="AMA43" s="569"/>
      <c r="AMB43" s="569"/>
      <c r="AMC43" s="569"/>
      <c r="AMD43" s="569"/>
      <c r="AME43" s="569"/>
      <c r="AMF43" s="569"/>
      <c r="AMG43" s="569"/>
      <c r="AMH43" s="569"/>
      <c r="AMI43" s="569"/>
      <c r="AMJ43" s="569"/>
      <c r="AMK43" s="569"/>
      <c r="AML43" s="569"/>
      <c r="AMM43" s="569"/>
      <c r="AMN43" s="569"/>
      <c r="AMO43" s="569"/>
      <c r="AMP43" s="569"/>
      <c r="AMQ43" s="569"/>
      <c r="AMR43" s="569"/>
      <c r="AMS43" s="569"/>
      <c r="AMT43" s="569"/>
      <c r="AMU43" s="569"/>
      <c r="AMV43" s="569"/>
      <c r="AMW43" s="569"/>
      <c r="AMX43" s="569"/>
      <c r="AMY43" s="569"/>
      <c r="AMZ43" s="569"/>
      <c r="ANA43" s="569"/>
      <c r="ANB43" s="569"/>
      <c r="ANC43" s="569"/>
      <c r="AND43" s="569"/>
      <c r="ANE43" s="569"/>
      <c r="ANF43" s="569"/>
      <c r="ANG43" s="569"/>
      <c r="ANH43" s="569"/>
      <c r="ANI43" s="569"/>
      <c r="ANJ43" s="569"/>
      <c r="ANK43" s="569"/>
      <c r="ANL43" s="569"/>
      <c r="ANM43" s="569"/>
      <c r="ANN43" s="569"/>
      <c r="ANO43" s="569"/>
      <c r="ANP43" s="569"/>
      <c r="ANQ43" s="569"/>
      <c r="ANR43" s="569"/>
      <c r="ANS43" s="569"/>
      <c r="ANT43" s="569"/>
      <c r="ANU43" s="569"/>
      <c r="ANV43" s="569"/>
      <c r="ANW43" s="569"/>
      <c r="ANX43" s="569"/>
      <c r="ANY43" s="569"/>
      <c r="ANZ43" s="569"/>
      <c r="AOA43" s="569"/>
      <c r="AOB43" s="569"/>
      <c r="AOC43" s="569"/>
      <c r="AOD43" s="569"/>
      <c r="AOE43" s="569"/>
      <c r="AOF43" s="569"/>
      <c r="AOG43" s="569"/>
      <c r="AOH43" s="569"/>
      <c r="AOI43" s="569"/>
      <c r="AOJ43" s="569"/>
      <c r="AOK43" s="569"/>
      <c r="AOL43" s="569"/>
      <c r="AOM43" s="569"/>
      <c r="AON43" s="569"/>
      <c r="AOO43" s="569"/>
      <c r="AOP43" s="569"/>
      <c r="AOQ43" s="569"/>
      <c r="AOR43" s="569"/>
      <c r="AOS43" s="569"/>
      <c r="AOT43" s="569"/>
      <c r="AOU43" s="569"/>
      <c r="AOV43" s="569"/>
      <c r="AOW43" s="569"/>
      <c r="AOX43" s="569"/>
      <c r="AOY43" s="569"/>
      <c r="AOZ43" s="569"/>
      <c r="APA43" s="569"/>
      <c r="APB43" s="569"/>
      <c r="APC43" s="569"/>
      <c r="APD43" s="569"/>
      <c r="APE43" s="569"/>
      <c r="APF43" s="569"/>
      <c r="APG43" s="569"/>
      <c r="APH43" s="569"/>
      <c r="API43" s="569"/>
      <c r="APJ43" s="569"/>
      <c r="APK43" s="569"/>
      <c r="APL43" s="569"/>
      <c r="APM43" s="569"/>
      <c r="APN43" s="569"/>
      <c r="APO43" s="569"/>
      <c r="APP43" s="569"/>
      <c r="APQ43" s="569"/>
      <c r="APR43" s="569"/>
      <c r="APS43" s="569"/>
      <c r="APT43" s="569"/>
      <c r="APU43" s="569"/>
      <c r="APV43" s="569"/>
      <c r="APW43" s="569"/>
      <c r="APX43" s="569"/>
      <c r="APY43" s="569"/>
      <c r="APZ43" s="569"/>
      <c r="AQA43" s="569"/>
      <c r="AQB43" s="569"/>
      <c r="AQC43" s="569"/>
      <c r="AQD43" s="569"/>
      <c r="AQE43" s="569"/>
      <c r="AQF43" s="569"/>
      <c r="AQG43" s="569"/>
      <c r="AQH43" s="569"/>
      <c r="AQI43" s="569"/>
      <c r="AQJ43" s="569"/>
      <c r="AQK43" s="569"/>
      <c r="AQL43" s="569"/>
      <c r="AQM43" s="569"/>
      <c r="AQN43" s="569"/>
      <c r="AQO43" s="569"/>
      <c r="AQP43" s="569"/>
      <c r="AQQ43" s="569"/>
      <c r="AQR43" s="569"/>
      <c r="AQS43" s="569"/>
      <c r="AQT43" s="569"/>
      <c r="AQU43" s="569"/>
      <c r="AQV43" s="569"/>
      <c r="AQW43" s="569"/>
      <c r="AQX43" s="569"/>
      <c r="AQY43" s="569"/>
      <c r="AQZ43" s="569"/>
      <c r="ARA43" s="569"/>
      <c r="ARB43" s="569"/>
      <c r="ARC43" s="569"/>
      <c r="ARD43" s="569"/>
      <c r="ARE43" s="569"/>
      <c r="ARF43" s="569"/>
      <c r="ARG43" s="569"/>
      <c r="ARH43" s="569"/>
      <c r="ARI43" s="569"/>
      <c r="ARJ43" s="569"/>
      <c r="ARK43" s="569"/>
      <c r="ARL43" s="569"/>
      <c r="ARM43" s="569"/>
      <c r="ARN43" s="569"/>
      <c r="ARO43" s="569"/>
      <c r="ARP43" s="569"/>
      <c r="ARQ43" s="569"/>
      <c r="ARR43" s="569"/>
      <c r="ARS43" s="569"/>
      <c r="ART43" s="569"/>
      <c r="ARU43" s="569"/>
      <c r="ARV43" s="569"/>
      <c r="ARW43" s="569"/>
      <c r="ARX43" s="569"/>
      <c r="ARY43" s="569"/>
      <c r="ARZ43" s="569"/>
      <c r="ASA43" s="569"/>
      <c r="ASB43" s="569"/>
      <c r="ASC43" s="569"/>
      <c r="ASD43" s="569"/>
      <c r="ASE43" s="569"/>
      <c r="ASF43" s="569"/>
      <c r="ASG43" s="569"/>
      <c r="ASH43" s="569"/>
      <c r="ASI43" s="569"/>
      <c r="ASJ43" s="569"/>
      <c r="ASK43" s="569"/>
      <c r="ASL43" s="569"/>
      <c r="ASM43" s="569"/>
      <c r="ASN43" s="569"/>
      <c r="ASO43" s="569"/>
      <c r="ASP43" s="569"/>
      <c r="ASQ43" s="569"/>
      <c r="ASR43" s="569"/>
      <c r="ASS43" s="569"/>
      <c r="AST43" s="569"/>
      <c r="ASU43" s="569"/>
      <c r="ASV43" s="569"/>
      <c r="ASW43" s="569"/>
      <c r="ASX43" s="569"/>
      <c r="ASY43" s="569"/>
      <c r="ASZ43" s="569"/>
      <c r="ATA43" s="569"/>
      <c r="ATB43" s="569"/>
      <c r="ATC43" s="569"/>
      <c r="ATD43" s="569"/>
      <c r="ATE43" s="569"/>
      <c r="ATF43" s="569"/>
      <c r="ATG43" s="569"/>
      <c r="ATH43" s="569"/>
      <c r="ATI43" s="569"/>
      <c r="ATJ43" s="569"/>
      <c r="ATK43" s="569"/>
      <c r="ATL43" s="569"/>
      <c r="ATM43" s="569"/>
      <c r="ATN43" s="569"/>
      <c r="ATO43" s="569"/>
      <c r="ATP43" s="569"/>
      <c r="ATQ43" s="569"/>
      <c r="ATR43" s="569"/>
      <c r="ATS43" s="569"/>
      <c r="ATT43" s="569"/>
      <c r="ATU43" s="569"/>
      <c r="ATV43" s="569"/>
      <c r="ATW43" s="569"/>
      <c r="ATX43" s="569"/>
      <c r="ATY43" s="569"/>
      <c r="ATZ43" s="569"/>
      <c r="AUA43" s="569"/>
      <c r="AUB43" s="569"/>
      <c r="AUC43" s="569"/>
      <c r="AUD43" s="569"/>
      <c r="AUE43" s="569"/>
      <c r="AUF43" s="569"/>
      <c r="AUG43" s="569"/>
      <c r="AUH43" s="569"/>
      <c r="AUI43" s="569"/>
      <c r="AUJ43" s="569"/>
      <c r="AUK43" s="569"/>
      <c r="AUL43" s="569"/>
      <c r="AUM43" s="569"/>
      <c r="AUN43" s="569"/>
      <c r="AUO43" s="569"/>
      <c r="AUP43" s="569"/>
      <c r="AUQ43" s="569"/>
      <c r="AUR43" s="569"/>
      <c r="AUS43" s="569"/>
      <c r="AUT43" s="569"/>
      <c r="AUU43" s="569"/>
      <c r="AUV43" s="569"/>
      <c r="AUW43" s="569"/>
      <c r="AUX43" s="569"/>
      <c r="AUY43" s="569"/>
      <c r="AUZ43" s="569"/>
      <c r="AVA43" s="569"/>
      <c r="AVB43" s="569"/>
      <c r="AVC43" s="569"/>
      <c r="AVD43" s="569"/>
      <c r="AVE43" s="569"/>
      <c r="AVF43" s="569"/>
      <c r="AVG43" s="569"/>
      <c r="AVH43" s="569"/>
      <c r="AVI43" s="569"/>
      <c r="AVJ43" s="569"/>
      <c r="AVK43" s="569"/>
      <c r="AVL43" s="569"/>
      <c r="AVM43" s="569"/>
      <c r="AVN43" s="569"/>
      <c r="AVO43" s="569"/>
      <c r="AVP43" s="569"/>
      <c r="AVQ43" s="569"/>
      <c r="AVR43" s="569"/>
      <c r="AVS43" s="569"/>
      <c r="AVT43" s="569"/>
      <c r="AVU43" s="569"/>
      <c r="AVV43" s="569"/>
      <c r="AVW43" s="569"/>
      <c r="AVX43" s="569"/>
      <c r="AVY43" s="569"/>
      <c r="AVZ43" s="569"/>
      <c r="AWA43" s="569"/>
      <c r="AWB43" s="569"/>
      <c r="AWC43" s="569"/>
      <c r="AWD43" s="569"/>
      <c r="AWE43" s="569"/>
      <c r="AWF43" s="569"/>
      <c r="AWG43" s="569"/>
      <c r="AWH43" s="569"/>
      <c r="AWI43" s="569"/>
      <c r="AWJ43" s="569"/>
      <c r="AWK43" s="569"/>
      <c r="AWL43" s="569"/>
      <c r="AWM43" s="569"/>
      <c r="AWN43" s="569"/>
      <c r="AWO43" s="569"/>
      <c r="AWP43" s="569"/>
      <c r="AWQ43" s="569"/>
      <c r="AWR43" s="569"/>
      <c r="AWS43" s="569"/>
      <c r="AWT43" s="569"/>
      <c r="AWU43" s="569"/>
      <c r="AWV43" s="569"/>
      <c r="AWW43" s="569"/>
      <c r="AWX43" s="569"/>
      <c r="AWY43" s="569"/>
      <c r="AWZ43" s="569"/>
      <c r="AXA43" s="569"/>
      <c r="AXB43" s="569"/>
      <c r="AXC43" s="569"/>
      <c r="AXD43" s="569"/>
      <c r="AXE43" s="569"/>
      <c r="AXF43" s="569"/>
      <c r="AXG43" s="569"/>
      <c r="AXH43" s="569"/>
      <c r="AXI43" s="569"/>
      <c r="AXJ43" s="569"/>
      <c r="AXK43" s="569"/>
      <c r="AXL43" s="569"/>
      <c r="AXM43" s="569"/>
      <c r="AXN43" s="569"/>
      <c r="AXO43" s="569"/>
      <c r="AXP43" s="569"/>
      <c r="AXQ43" s="569"/>
      <c r="AXR43" s="569"/>
      <c r="AXS43" s="569"/>
      <c r="AXT43" s="569"/>
      <c r="AXU43" s="569"/>
      <c r="AXV43" s="569"/>
      <c r="AXW43" s="569"/>
      <c r="AXX43" s="569"/>
      <c r="AXY43" s="569"/>
      <c r="AXZ43" s="569"/>
      <c r="AYA43" s="569"/>
      <c r="AYB43" s="569"/>
      <c r="AYC43" s="569"/>
      <c r="AYD43" s="569"/>
      <c r="AYE43" s="569"/>
      <c r="AYF43" s="569"/>
      <c r="AYG43" s="569"/>
      <c r="AYH43" s="569"/>
      <c r="AYI43" s="569"/>
      <c r="AYJ43" s="569"/>
      <c r="AYK43" s="569"/>
      <c r="AYL43" s="569"/>
      <c r="AYM43" s="569"/>
      <c r="AYN43" s="569"/>
      <c r="AYO43" s="569"/>
      <c r="AYP43" s="569"/>
      <c r="AYQ43" s="569"/>
      <c r="AYR43" s="569"/>
      <c r="AYS43" s="569"/>
      <c r="AYT43" s="569"/>
      <c r="AYU43" s="569"/>
      <c r="AYV43" s="569"/>
      <c r="AYW43" s="569"/>
      <c r="AYX43" s="569"/>
      <c r="AYY43" s="569"/>
      <c r="AYZ43" s="569"/>
      <c r="AZA43" s="569"/>
      <c r="AZB43" s="569"/>
      <c r="AZC43" s="569"/>
      <c r="AZD43" s="569"/>
      <c r="AZE43" s="569"/>
      <c r="AZF43" s="569"/>
      <c r="AZG43" s="569"/>
      <c r="AZH43" s="569"/>
      <c r="AZI43" s="569"/>
      <c r="AZJ43" s="569"/>
      <c r="AZK43" s="569"/>
      <c r="AZL43" s="569"/>
      <c r="AZM43" s="569"/>
      <c r="AZN43" s="569"/>
      <c r="AZO43" s="569"/>
      <c r="AZP43" s="569"/>
      <c r="AZQ43" s="569"/>
      <c r="AZR43" s="569"/>
      <c r="AZS43" s="569"/>
      <c r="AZT43" s="569"/>
      <c r="AZU43" s="569"/>
      <c r="AZV43" s="569"/>
      <c r="AZW43" s="569"/>
      <c r="AZX43" s="569"/>
      <c r="AZY43" s="569"/>
      <c r="AZZ43" s="569"/>
      <c r="BAA43" s="569"/>
      <c r="BAB43" s="569"/>
      <c r="BAC43" s="569"/>
      <c r="BAD43" s="569"/>
      <c r="BAE43" s="569"/>
      <c r="BAF43" s="569"/>
      <c r="BAG43" s="569"/>
      <c r="BAH43" s="569"/>
      <c r="BAI43" s="569"/>
      <c r="BAJ43" s="569"/>
      <c r="BAK43" s="569"/>
      <c r="BAL43" s="569"/>
      <c r="BAM43" s="569"/>
      <c r="BAN43" s="569"/>
      <c r="BAO43" s="569"/>
      <c r="BAP43" s="569"/>
      <c r="BAQ43" s="569"/>
      <c r="BAR43" s="569"/>
      <c r="BAS43" s="569"/>
      <c r="BAT43" s="569"/>
      <c r="BAU43" s="569"/>
      <c r="BAV43" s="569"/>
      <c r="BAW43" s="569"/>
      <c r="BAX43" s="569"/>
      <c r="BAY43" s="569"/>
      <c r="BAZ43" s="569"/>
      <c r="BBA43" s="569"/>
      <c r="BBB43" s="569"/>
      <c r="BBC43" s="569"/>
      <c r="BBD43" s="569"/>
      <c r="BBE43" s="569"/>
      <c r="BBF43" s="569"/>
      <c r="BBG43" s="569"/>
      <c r="BBH43" s="569"/>
      <c r="BBI43" s="569"/>
      <c r="BBJ43" s="569"/>
      <c r="BBK43" s="569"/>
      <c r="BBL43" s="569"/>
      <c r="BBM43" s="569"/>
      <c r="BBN43" s="569"/>
      <c r="BBO43" s="569"/>
      <c r="BBP43" s="569"/>
      <c r="BBQ43" s="569"/>
      <c r="BBR43" s="569"/>
      <c r="BBS43" s="569"/>
      <c r="BBT43" s="569"/>
      <c r="BBU43" s="569"/>
      <c r="BBV43" s="569"/>
      <c r="BBW43" s="569"/>
      <c r="BBX43" s="569"/>
      <c r="BBY43" s="569"/>
      <c r="BBZ43" s="569"/>
      <c r="BCA43" s="569"/>
      <c r="BCB43" s="569"/>
      <c r="BCC43" s="569"/>
      <c r="BCD43" s="569"/>
      <c r="BCE43" s="569"/>
      <c r="BCF43" s="569"/>
      <c r="BCG43" s="569"/>
      <c r="BCH43" s="569"/>
      <c r="BCI43" s="569"/>
      <c r="BCJ43" s="569"/>
      <c r="BCK43" s="569"/>
      <c r="BCL43" s="569"/>
      <c r="BCM43" s="569"/>
      <c r="BCN43" s="569"/>
      <c r="BCO43" s="569"/>
      <c r="BCP43" s="569"/>
      <c r="BCQ43" s="569"/>
      <c r="BCR43" s="569"/>
      <c r="BCS43" s="569"/>
      <c r="BCT43" s="569"/>
      <c r="BCU43" s="569"/>
      <c r="BCV43" s="569"/>
      <c r="BCW43" s="569"/>
      <c r="BCX43" s="569"/>
      <c r="BCY43" s="569"/>
      <c r="BCZ43" s="569"/>
      <c r="BDA43" s="569"/>
      <c r="BDB43" s="569"/>
      <c r="BDC43" s="569"/>
      <c r="BDD43" s="569"/>
      <c r="BDE43" s="569"/>
      <c r="BDF43" s="569"/>
      <c r="BDG43" s="569"/>
      <c r="BDH43" s="569"/>
      <c r="BDI43" s="569"/>
      <c r="BDJ43" s="569"/>
      <c r="BDK43" s="569"/>
      <c r="BDL43" s="569"/>
      <c r="BDM43" s="569"/>
      <c r="BDN43" s="569"/>
      <c r="BDO43" s="569"/>
      <c r="BDP43" s="569"/>
      <c r="BDQ43" s="569"/>
      <c r="BDR43" s="569"/>
      <c r="BDS43" s="569"/>
      <c r="BDT43" s="569"/>
      <c r="BDU43" s="569"/>
      <c r="BDV43" s="569"/>
      <c r="BDW43" s="569"/>
      <c r="BDX43" s="569"/>
      <c r="BDY43" s="569"/>
      <c r="BDZ43" s="569"/>
      <c r="BEA43" s="569"/>
      <c r="BEB43" s="569"/>
      <c r="BEC43" s="569"/>
      <c r="BED43" s="569"/>
      <c r="BEE43" s="569"/>
      <c r="BEF43" s="569"/>
      <c r="BEG43" s="569"/>
      <c r="BEH43" s="569"/>
      <c r="BEI43" s="569"/>
      <c r="BEJ43" s="569"/>
      <c r="BEK43" s="569"/>
      <c r="BEL43" s="569"/>
      <c r="BEM43" s="569"/>
      <c r="BEN43" s="569"/>
      <c r="BEO43" s="569"/>
      <c r="BEP43" s="569"/>
      <c r="BEQ43" s="569"/>
      <c r="BER43" s="569"/>
      <c r="BES43" s="569"/>
      <c r="BET43" s="569"/>
      <c r="BEU43" s="569"/>
      <c r="BEV43" s="569"/>
      <c r="BEW43" s="569"/>
      <c r="BEX43" s="569"/>
      <c r="BEY43" s="569"/>
      <c r="BEZ43" s="569"/>
      <c r="BFA43" s="569"/>
      <c r="BFB43" s="569"/>
      <c r="BFC43" s="569"/>
      <c r="BFD43" s="569"/>
      <c r="BFE43" s="569"/>
      <c r="BFF43" s="569"/>
      <c r="BFG43" s="569"/>
      <c r="BFH43" s="569"/>
      <c r="BFI43" s="569"/>
      <c r="BFJ43" s="569"/>
      <c r="BFK43" s="569"/>
      <c r="BFL43" s="569"/>
      <c r="BFM43" s="569"/>
      <c r="BFN43" s="569"/>
      <c r="BFO43" s="569"/>
      <c r="BFP43" s="569"/>
      <c r="BFQ43" s="569"/>
      <c r="BFR43" s="569"/>
      <c r="BFS43" s="569"/>
      <c r="BFT43" s="569"/>
      <c r="BFU43" s="569"/>
      <c r="BFV43" s="569"/>
      <c r="BFW43" s="569"/>
      <c r="BFX43" s="569"/>
      <c r="BFY43" s="569"/>
      <c r="BFZ43" s="569"/>
      <c r="BGA43" s="569"/>
      <c r="BGB43" s="569"/>
      <c r="BGC43" s="569"/>
      <c r="BGD43" s="569"/>
      <c r="BGE43" s="569"/>
      <c r="BGF43" s="569"/>
      <c r="BGG43" s="569"/>
      <c r="BGH43" s="569"/>
      <c r="BGI43" s="569"/>
      <c r="BGJ43" s="569"/>
      <c r="BGK43" s="569"/>
      <c r="BGL43" s="569"/>
      <c r="BGM43" s="569"/>
      <c r="BGN43" s="569"/>
      <c r="BGO43" s="569"/>
      <c r="BGP43" s="569"/>
      <c r="BGQ43" s="569"/>
      <c r="BGR43" s="569"/>
      <c r="BGS43" s="569"/>
      <c r="BGT43" s="569"/>
      <c r="BGU43" s="569"/>
      <c r="BGV43" s="569"/>
      <c r="BGW43" s="569"/>
      <c r="BGX43" s="569"/>
      <c r="BGY43" s="569"/>
      <c r="BGZ43" s="569"/>
      <c r="BHA43" s="569"/>
      <c r="BHB43" s="569"/>
      <c r="BHC43" s="569"/>
      <c r="BHD43" s="569"/>
      <c r="BHE43" s="569"/>
      <c r="BHF43" s="569"/>
      <c r="BHG43" s="569"/>
      <c r="BHH43" s="569"/>
      <c r="BHI43" s="569"/>
      <c r="BHJ43" s="569"/>
      <c r="BHK43" s="569"/>
      <c r="BHL43" s="569"/>
      <c r="BHM43" s="569"/>
      <c r="BHN43" s="569"/>
      <c r="BHO43" s="569"/>
      <c r="BHP43" s="569"/>
      <c r="BHQ43" s="569"/>
      <c r="BHR43" s="569"/>
      <c r="BHS43" s="569"/>
      <c r="BHT43" s="569"/>
      <c r="BHU43" s="569"/>
      <c r="BHV43" s="569"/>
      <c r="BHW43" s="569"/>
      <c r="BHX43" s="569"/>
      <c r="BHY43" s="569"/>
      <c r="BHZ43" s="569"/>
      <c r="BIA43" s="569"/>
      <c r="BIB43" s="569"/>
      <c r="BIC43" s="569"/>
      <c r="BID43" s="569"/>
      <c r="BIE43" s="569"/>
      <c r="BIF43" s="569"/>
      <c r="BIG43" s="569"/>
      <c r="BIH43" s="569"/>
      <c r="BII43" s="569"/>
      <c r="BIJ43" s="569"/>
      <c r="BIK43" s="569"/>
      <c r="BIL43" s="569"/>
      <c r="BIM43" s="569"/>
      <c r="BIN43" s="569"/>
      <c r="BIO43" s="569"/>
      <c r="BIP43" s="569"/>
      <c r="BIQ43" s="569"/>
      <c r="BIR43" s="569"/>
      <c r="BIS43" s="569"/>
      <c r="BIT43" s="569"/>
      <c r="BIU43" s="569"/>
      <c r="BIV43" s="569"/>
      <c r="BIW43" s="569"/>
      <c r="BIX43" s="569"/>
      <c r="BIY43" s="569"/>
      <c r="BIZ43" s="569"/>
      <c r="BJA43" s="569"/>
      <c r="BJB43" s="569"/>
      <c r="BJC43" s="569"/>
      <c r="BJD43" s="569"/>
      <c r="BJE43" s="569"/>
      <c r="BJF43" s="569"/>
      <c r="BJG43" s="569"/>
      <c r="BJH43" s="569"/>
      <c r="BJI43" s="569"/>
      <c r="BJJ43" s="569"/>
      <c r="BJK43" s="569"/>
      <c r="BJL43" s="569"/>
      <c r="BJM43" s="569"/>
      <c r="BJN43" s="569"/>
      <c r="BJO43" s="569"/>
      <c r="BJP43" s="569"/>
      <c r="BJQ43" s="569"/>
      <c r="BJR43" s="569"/>
      <c r="BJS43" s="569"/>
      <c r="BJT43" s="569"/>
      <c r="BJU43" s="569"/>
      <c r="BJV43" s="569"/>
      <c r="BJW43" s="569"/>
      <c r="BJX43" s="569"/>
      <c r="BJY43" s="569"/>
      <c r="BJZ43" s="569"/>
      <c r="BKA43" s="569"/>
      <c r="BKB43" s="569"/>
      <c r="BKC43" s="569"/>
      <c r="BKD43" s="569"/>
      <c r="BKE43" s="569"/>
      <c r="BKF43" s="569"/>
      <c r="BKG43" s="569"/>
      <c r="BKH43" s="569"/>
      <c r="BKI43" s="569"/>
      <c r="BKJ43" s="569"/>
      <c r="BKK43" s="569"/>
      <c r="BKL43" s="569"/>
      <c r="BKM43" s="569"/>
      <c r="BKN43" s="569"/>
      <c r="BKO43" s="569"/>
      <c r="BKP43" s="569"/>
      <c r="BKQ43" s="569"/>
      <c r="BKR43" s="569"/>
      <c r="BKS43" s="569"/>
      <c r="BKT43" s="569"/>
      <c r="BKU43" s="569"/>
      <c r="BKV43" s="569"/>
      <c r="BKW43" s="569"/>
      <c r="BKX43" s="569"/>
      <c r="BKY43" s="569"/>
      <c r="BKZ43" s="569"/>
      <c r="BLA43" s="569"/>
      <c r="BLB43" s="569"/>
      <c r="BLC43" s="569"/>
      <c r="BLD43" s="569"/>
      <c r="BLE43" s="569"/>
      <c r="BLF43" s="569"/>
      <c r="BLG43" s="569"/>
      <c r="BLH43" s="569"/>
      <c r="BLI43" s="569"/>
      <c r="BLJ43" s="569"/>
      <c r="BLK43" s="569"/>
      <c r="BLL43" s="569"/>
      <c r="BLM43" s="569"/>
      <c r="BLN43" s="569"/>
      <c r="BLO43" s="569"/>
      <c r="BLP43" s="569"/>
      <c r="BLQ43" s="569"/>
      <c r="BLR43" s="569"/>
      <c r="BLS43" s="569"/>
      <c r="BLT43" s="569"/>
      <c r="BLU43" s="569"/>
      <c r="BLV43" s="569"/>
      <c r="BLW43" s="569"/>
      <c r="BLX43" s="569"/>
      <c r="BLY43" s="569"/>
      <c r="BLZ43" s="569"/>
      <c r="BMA43" s="569"/>
      <c r="BMB43" s="569"/>
      <c r="BMC43" s="569"/>
      <c r="BMD43" s="569"/>
      <c r="BME43" s="569"/>
      <c r="BMF43" s="569"/>
      <c r="BMG43" s="569"/>
      <c r="BMH43" s="569"/>
      <c r="BMI43" s="569"/>
      <c r="BMJ43" s="569"/>
      <c r="BMK43" s="569"/>
      <c r="BML43" s="569"/>
      <c r="BMM43" s="569"/>
      <c r="BMN43" s="569"/>
      <c r="BMO43" s="569"/>
      <c r="BMP43" s="569"/>
      <c r="BMQ43" s="569"/>
      <c r="BMR43" s="569"/>
      <c r="BMS43" s="569"/>
      <c r="BMT43" s="569"/>
      <c r="BMU43" s="569"/>
      <c r="BMV43" s="569"/>
      <c r="BMW43" s="569"/>
      <c r="BMX43" s="569"/>
      <c r="BMY43" s="569"/>
      <c r="BMZ43" s="569"/>
      <c r="BNA43" s="569"/>
      <c r="BNB43" s="569"/>
      <c r="BNC43" s="569"/>
      <c r="BND43" s="569"/>
      <c r="BNE43" s="569"/>
      <c r="BNF43" s="569"/>
      <c r="BNG43" s="569"/>
      <c r="BNH43" s="569"/>
      <c r="BNI43" s="569"/>
      <c r="BNJ43" s="569"/>
      <c r="BNK43" s="569"/>
      <c r="BNL43" s="569"/>
      <c r="BNM43" s="569"/>
      <c r="BNN43" s="569"/>
      <c r="BNO43" s="569"/>
      <c r="BNP43" s="569"/>
      <c r="BNQ43" s="569"/>
      <c r="BNR43" s="569"/>
      <c r="BNS43" s="569"/>
      <c r="BNT43" s="569"/>
      <c r="BNU43" s="569"/>
      <c r="BNV43" s="569"/>
      <c r="BNW43" s="569"/>
      <c r="BNX43" s="569"/>
      <c r="BNY43" s="569"/>
      <c r="BNZ43" s="569"/>
      <c r="BOA43" s="569"/>
      <c r="BOB43" s="569"/>
      <c r="BOC43" s="569"/>
      <c r="BOD43" s="569"/>
      <c r="BOE43" s="569"/>
      <c r="BOF43" s="569"/>
      <c r="BOG43" s="569"/>
      <c r="BOH43" s="569"/>
      <c r="BOI43" s="569"/>
      <c r="BOJ43" s="569"/>
      <c r="BOK43" s="569"/>
      <c r="BOL43" s="569"/>
      <c r="BOM43" s="569"/>
      <c r="BON43" s="569"/>
      <c r="BOO43" s="569"/>
      <c r="BOP43" s="569"/>
      <c r="BOQ43" s="569"/>
      <c r="BOR43" s="569"/>
      <c r="BOS43" s="569"/>
      <c r="BOT43" s="569"/>
      <c r="BOU43" s="569"/>
      <c r="BOV43" s="569"/>
      <c r="BOW43" s="569"/>
      <c r="BOX43" s="569"/>
      <c r="BOY43" s="569"/>
      <c r="BOZ43" s="569"/>
      <c r="BPA43" s="569"/>
      <c r="BPB43" s="569"/>
      <c r="BPC43" s="569"/>
      <c r="BPD43" s="569"/>
      <c r="BPE43" s="569"/>
      <c r="BPF43" s="569"/>
      <c r="BPG43" s="569"/>
      <c r="BPH43" s="569"/>
      <c r="BPI43" s="569"/>
      <c r="BPJ43" s="569"/>
      <c r="BPK43" s="569"/>
      <c r="BPL43" s="569"/>
      <c r="BPM43" s="569"/>
      <c r="BPN43" s="569"/>
      <c r="BPO43" s="569"/>
      <c r="BPP43" s="569"/>
      <c r="BPQ43" s="569"/>
      <c r="BPR43" s="569"/>
      <c r="BPS43" s="569"/>
      <c r="BPT43" s="569"/>
      <c r="BPU43" s="569"/>
      <c r="BPV43" s="569"/>
      <c r="BPW43" s="569"/>
      <c r="BPX43" s="569"/>
      <c r="BPY43" s="569"/>
      <c r="BPZ43" s="569"/>
      <c r="BQA43" s="569"/>
      <c r="BQB43" s="569"/>
      <c r="BQC43" s="569"/>
      <c r="BQD43" s="569"/>
      <c r="BQE43" s="569"/>
      <c r="BQF43" s="569"/>
      <c r="BQG43" s="569"/>
      <c r="BQH43" s="569"/>
      <c r="BQI43" s="569"/>
      <c r="BQJ43" s="569"/>
      <c r="BQK43" s="569"/>
      <c r="BQL43" s="569"/>
      <c r="BQM43" s="569"/>
      <c r="BQN43" s="569"/>
      <c r="BQO43" s="569"/>
      <c r="BQP43" s="569"/>
      <c r="BQQ43" s="569"/>
      <c r="BQR43" s="569"/>
      <c r="BQS43" s="569"/>
      <c r="BQT43" s="569"/>
      <c r="BQU43" s="569"/>
      <c r="BQV43" s="569"/>
      <c r="BQW43" s="569"/>
      <c r="BQX43" s="569"/>
      <c r="BQY43" s="569"/>
      <c r="BQZ43" s="569"/>
      <c r="BRA43" s="569"/>
      <c r="BRB43" s="569"/>
      <c r="BRC43" s="569"/>
      <c r="BRD43" s="569"/>
      <c r="BRE43" s="569"/>
      <c r="BRF43" s="569"/>
      <c r="BRG43" s="569"/>
      <c r="BRH43" s="569"/>
      <c r="BRI43" s="569"/>
      <c r="BRJ43" s="569"/>
      <c r="BRK43" s="569"/>
      <c r="BRL43" s="569"/>
      <c r="BRM43" s="569"/>
      <c r="BRN43" s="569"/>
      <c r="BRO43" s="569"/>
      <c r="BRP43" s="569"/>
      <c r="BRQ43" s="569"/>
      <c r="BRR43" s="569"/>
      <c r="BRS43" s="569"/>
      <c r="BRT43" s="569"/>
      <c r="BRU43" s="569"/>
      <c r="BRV43" s="569"/>
      <c r="BRW43" s="569"/>
      <c r="BRX43" s="569"/>
      <c r="BRY43" s="569"/>
      <c r="BRZ43" s="569"/>
      <c r="BSA43" s="569"/>
      <c r="BSB43" s="569"/>
      <c r="BSC43" s="569"/>
      <c r="BSD43" s="569"/>
      <c r="BSE43" s="569"/>
      <c r="BSF43" s="569"/>
      <c r="BSG43" s="569"/>
      <c r="BSH43" s="569"/>
      <c r="BSI43" s="569"/>
      <c r="BSJ43" s="569"/>
      <c r="BSK43" s="569"/>
      <c r="BSL43" s="569"/>
      <c r="BSM43" s="569"/>
      <c r="BSN43" s="569"/>
      <c r="BSO43" s="569"/>
      <c r="BSP43" s="569"/>
      <c r="BSQ43" s="569"/>
      <c r="BSR43" s="569"/>
      <c r="BSS43" s="569"/>
      <c r="BST43" s="569"/>
      <c r="BSU43" s="569"/>
      <c r="BSV43" s="569"/>
      <c r="BSW43" s="569"/>
      <c r="BSX43" s="569"/>
      <c r="BSY43" s="569"/>
      <c r="BSZ43" s="569"/>
      <c r="BTA43" s="569"/>
      <c r="BTB43" s="569"/>
      <c r="BTC43" s="569"/>
      <c r="BTD43" s="569"/>
      <c r="BTE43" s="569"/>
      <c r="BTF43" s="569"/>
      <c r="BTG43" s="569"/>
      <c r="BTH43" s="569"/>
      <c r="BTI43" s="569"/>
      <c r="BTJ43" s="569"/>
      <c r="BTK43" s="569"/>
      <c r="BTL43" s="569"/>
      <c r="BTM43" s="569"/>
      <c r="BTN43" s="569"/>
      <c r="BTO43" s="569"/>
      <c r="BTP43" s="569"/>
      <c r="BTQ43" s="569"/>
      <c r="BTR43" s="569"/>
      <c r="BTS43" s="569"/>
      <c r="BTT43" s="569"/>
      <c r="BTU43" s="569"/>
      <c r="BTV43" s="569"/>
      <c r="BTW43" s="569"/>
      <c r="BTX43" s="569"/>
      <c r="BTY43" s="569"/>
      <c r="BTZ43" s="569"/>
      <c r="BUA43" s="569"/>
      <c r="BUB43" s="569"/>
      <c r="BUC43" s="569"/>
      <c r="BUD43" s="569"/>
      <c r="BUE43" s="569"/>
      <c r="BUF43" s="569"/>
      <c r="BUG43" s="569"/>
      <c r="BUH43" s="569"/>
      <c r="BUI43" s="569"/>
      <c r="BUJ43" s="569"/>
      <c r="BUK43" s="569"/>
      <c r="BUL43" s="569"/>
      <c r="BUM43" s="569"/>
      <c r="BUN43" s="569"/>
      <c r="BUO43" s="569"/>
      <c r="BUP43" s="569"/>
      <c r="BUQ43" s="569"/>
      <c r="BUR43" s="569"/>
      <c r="BUS43" s="569"/>
      <c r="BUT43" s="569"/>
      <c r="BUU43" s="569"/>
      <c r="BUV43" s="569"/>
      <c r="BUW43" s="569"/>
      <c r="BUX43" s="569"/>
      <c r="BUY43" s="569"/>
      <c r="BUZ43" s="569"/>
      <c r="BVA43" s="569"/>
      <c r="BVB43" s="569"/>
      <c r="BVC43" s="569"/>
      <c r="BVD43" s="569"/>
      <c r="BVE43" s="569"/>
      <c r="BVF43" s="569"/>
      <c r="BVG43" s="569"/>
      <c r="BVH43" s="569"/>
      <c r="BVI43" s="569"/>
      <c r="BVJ43" s="569"/>
      <c r="BVK43" s="569"/>
      <c r="BVL43" s="569"/>
      <c r="BVM43" s="569"/>
      <c r="BVN43" s="569"/>
      <c r="BVO43" s="569"/>
      <c r="BVP43" s="569"/>
      <c r="BVQ43" s="569"/>
      <c r="BVR43" s="569"/>
      <c r="BVS43" s="569"/>
      <c r="BVT43" s="569"/>
      <c r="BVU43" s="569"/>
      <c r="BVV43" s="569"/>
      <c r="BVW43" s="569"/>
      <c r="BVX43" s="569"/>
      <c r="BVY43" s="569"/>
      <c r="BVZ43" s="569"/>
      <c r="BWA43" s="569"/>
      <c r="BWB43" s="569"/>
      <c r="BWC43" s="569"/>
      <c r="BWD43" s="569"/>
      <c r="BWE43" s="569"/>
      <c r="BWF43" s="569"/>
      <c r="BWG43" s="569"/>
      <c r="BWH43" s="569"/>
      <c r="BWI43" s="569"/>
      <c r="BWJ43" s="569"/>
      <c r="BWK43" s="569"/>
      <c r="BWL43" s="569"/>
      <c r="BWM43" s="569"/>
      <c r="BWN43" s="569"/>
      <c r="BWO43" s="569"/>
      <c r="BWP43" s="569"/>
      <c r="BWQ43" s="569"/>
      <c r="BWR43" s="569"/>
      <c r="BWS43" s="569"/>
      <c r="BWT43" s="569"/>
      <c r="BWU43" s="569"/>
      <c r="BWV43" s="569"/>
      <c r="BWW43" s="569"/>
      <c r="BWX43" s="569"/>
      <c r="BWY43" s="569"/>
      <c r="BWZ43" s="569"/>
      <c r="BXA43" s="569"/>
      <c r="BXB43" s="569"/>
      <c r="BXC43" s="569"/>
      <c r="BXD43" s="569"/>
      <c r="BXE43" s="569"/>
      <c r="BXF43" s="569"/>
      <c r="BXG43" s="569"/>
      <c r="BXH43" s="569"/>
      <c r="BXI43" s="569"/>
      <c r="BXJ43" s="569"/>
      <c r="BXK43" s="569"/>
      <c r="BXL43" s="569"/>
      <c r="BXM43" s="569"/>
      <c r="BXN43" s="569"/>
      <c r="BXO43" s="569"/>
      <c r="BXP43" s="569"/>
      <c r="BXQ43" s="569"/>
      <c r="BXR43" s="569"/>
      <c r="BXS43" s="569"/>
      <c r="BXT43" s="569"/>
      <c r="BXU43" s="569"/>
      <c r="BXV43" s="569"/>
      <c r="BXW43" s="569"/>
      <c r="BXX43" s="569"/>
      <c r="BXY43" s="569"/>
      <c r="BXZ43" s="569"/>
      <c r="BYA43" s="569"/>
      <c r="BYB43" s="569"/>
      <c r="BYC43" s="569"/>
      <c r="BYD43" s="569"/>
      <c r="BYE43" s="569"/>
      <c r="BYF43" s="569"/>
      <c r="BYG43" s="569"/>
      <c r="BYH43" s="569"/>
      <c r="BYI43" s="569"/>
      <c r="BYJ43" s="569"/>
      <c r="BYK43" s="569"/>
      <c r="BYL43" s="569"/>
      <c r="BYM43" s="569"/>
      <c r="BYN43" s="569"/>
      <c r="BYO43" s="569"/>
      <c r="BYP43" s="569"/>
      <c r="BYQ43" s="569"/>
      <c r="BYR43" s="569"/>
      <c r="BYS43" s="569"/>
      <c r="BYT43" s="569"/>
      <c r="BYU43" s="569"/>
      <c r="BYV43" s="569"/>
      <c r="BYW43" s="569"/>
      <c r="BYX43" s="569"/>
      <c r="BYY43" s="569"/>
      <c r="BYZ43" s="569"/>
      <c r="BZA43" s="569"/>
      <c r="BZB43" s="569"/>
      <c r="BZC43" s="569"/>
      <c r="BZD43" s="569"/>
      <c r="BZE43" s="569"/>
      <c r="BZF43" s="569"/>
      <c r="BZG43" s="569"/>
      <c r="BZH43" s="569"/>
      <c r="BZI43" s="569"/>
      <c r="BZJ43" s="569"/>
      <c r="BZK43" s="569"/>
      <c r="BZL43" s="569"/>
      <c r="BZM43" s="569"/>
      <c r="BZN43" s="569"/>
      <c r="BZO43" s="569"/>
      <c r="BZP43" s="569"/>
      <c r="BZQ43" s="569"/>
      <c r="BZR43" s="569"/>
      <c r="BZS43" s="569"/>
      <c r="BZT43" s="569"/>
      <c r="BZU43" s="569"/>
      <c r="BZV43" s="569"/>
      <c r="BZW43" s="569"/>
      <c r="BZX43" s="569"/>
      <c r="BZY43" s="569"/>
      <c r="BZZ43" s="569"/>
      <c r="CAA43" s="569"/>
      <c r="CAB43" s="569"/>
      <c r="CAC43" s="569"/>
      <c r="CAD43" s="569"/>
      <c r="CAE43" s="569"/>
      <c r="CAF43" s="569"/>
      <c r="CAG43" s="569"/>
      <c r="CAH43" s="569"/>
      <c r="CAI43" s="569"/>
      <c r="CAJ43" s="569"/>
      <c r="CAK43" s="569"/>
      <c r="CAL43" s="569"/>
      <c r="CAM43" s="569"/>
      <c r="CAN43" s="569"/>
      <c r="CAO43" s="569"/>
      <c r="CAP43" s="569"/>
      <c r="CAQ43" s="569"/>
      <c r="CAR43" s="569"/>
      <c r="CAS43" s="569"/>
      <c r="CAT43" s="569"/>
      <c r="CAU43" s="569"/>
      <c r="CAV43" s="569"/>
      <c r="CAW43" s="569"/>
      <c r="CAX43" s="569"/>
      <c r="CAY43" s="569"/>
      <c r="CAZ43" s="569"/>
      <c r="CBA43" s="569"/>
      <c r="CBB43" s="569"/>
      <c r="CBC43" s="569"/>
      <c r="CBD43" s="569"/>
      <c r="CBE43" s="569"/>
      <c r="CBF43" s="569"/>
      <c r="CBG43" s="569"/>
      <c r="CBH43" s="569"/>
      <c r="CBI43" s="569"/>
      <c r="CBJ43" s="569"/>
      <c r="CBK43" s="569"/>
      <c r="CBL43" s="569"/>
      <c r="CBM43" s="569"/>
      <c r="CBN43" s="569"/>
      <c r="CBO43" s="569"/>
      <c r="CBP43" s="569"/>
      <c r="CBQ43" s="569"/>
      <c r="CBR43" s="569"/>
      <c r="CBS43" s="569"/>
      <c r="CBT43" s="569"/>
      <c r="CBU43" s="569"/>
      <c r="CBV43" s="569"/>
      <c r="CBW43" s="569"/>
      <c r="CBX43" s="569"/>
      <c r="CBY43" s="569"/>
      <c r="CBZ43" s="569"/>
      <c r="CCA43" s="569"/>
      <c r="CCB43" s="569"/>
      <c r="CCC43" s="569"/>
      <c r="CCD43" s="569"/>
      <c r="CCE43" s="569"/>
      <c r="CCF43" s="569"/>
      <c r="CCG43" s="569"/>
      <c r="CCH43" s="569"/>
      <c r="CCI43" s="569"/>
      <c r="CCJ43" s="569"/>
      <c r="CCK43" s="569"/>
      <c r="CCL43" s="569"/>
      <c r="CCM43" s="569"/>
      <c r="CCN43" s="569"/>
      <c r="CCO43" s="569"/>
      <c r="CCP43" s="569"/>
      <c r="CCQ43" s="569"/>
      <c r="CCR43" s="569"/>
      <c r="CCS43" s="569"/>
      <c r="CCT43" s="569"/>
      <c r="CCU43" s="569"/>
      <c r="CCV43" s="569"/>
      <c r="CCW43" s="569"/>
      <c r="CCX43" s="569"/>
      <c r="CCY43" s="569"/>
      <c r="CCZ43" s="569"/>
      <c r="CDA43" s="569"/>
      <c r="CDB43" s="569"/>
      <c r="CDC43" s="569"/>
      <c r="CDD43" s="569"/>
      <c r="CDE43" s="569"/>
      <c r="CDF43" s="569"/>
      <c r="CDG43" s="569"/>
      <c r="CDH43" s="569"/>
      <c r="CDI43" s="569"/>
      <c r="CDJ43" s="569"/>
      <c r="CDK43" s="569"/>
      <c r="CDL43" s="569"/>
      <c r="CDM43" s="569"/>
      <c r="CDN43" s="569"/>
      <c r="CDO43" s="569"/>
      <c r="CDP43" s="569"/>
      <c r="CDQ43" s="569"/>
      <c r="CDR43" s="569"/>
      <c r="CDS43" s="569"/>
      <c r="CDT43" s="569"/>
      <c r="CDU43" s="569"/>
      <c r="CDV43" s="569"/>
      <c r="CDW43" s="569"/>
      <c r="CDX43" s="569"/>
      <c r="CDY43" s="569"/>
      <c r="CDZ43" s="569"/>
      <c r="CEA43" s="569"/>
      <c r="CEB43" s="569"/>
      <c r="CEC43" s="569"/>
      <c r="CED43" s="569"/>
      <c r="CEE43" s="569"/>
      <c r="CEF43" s="569"/>
      <c r="CEG43" s="569"/>
      <c r="CEH43" s="569"/>
      <c r="CEI43" s="569"/>
      <c r="CEJ43" s="569"/>
      <c r="CEK43" s="569"/>
      <c r="CEL43" s="569"/>
      <c r="CEM43" s="569"/>
      <c r="CEN43" s="569"/>
      <c r="CEO43" s="569"/>
      <c r="CEP43" s="569"/>
      <c r="CEQ43" s="569"/>
      <c r="CER43" s="569"/>
      <c r="CES43" s="569"/>
      <c r="CET43" s="569"/>
      <c r="CEU43" s="569"/>
      <c r="CEV43" s="569"/>
      <c r="CEW43" s="569"/>
      <c r="CEX43" s="569"/>
      <c r="CEY43" s="569"/>
      <c r="CEZ43" s="569"/>
      <c r="CFA43" s="569"/>
      <c r="CFB43" s="569"/>
      <c r="CFC43" s="569"/>
      <c r="CFD43" s="569"/>
      <c r="CFE43" s="569"/>
      <c r="CFF43" s="569"/>
      <c r="CFG43" s="569"/>
      <c r="CFH43" s="569"/>
      <c r="CFI43" s="569"/>
      <c r="CFJ43" s="569"/>
      <c r="CFK43" s="569"/>
      <c r="CFL43" s="569"/>
      <c r="CFM43" s="569"/>
      <c r="CFN43" s="569"/>
      <c r="CFO43" s="569"/>
      <c r="CFP43" s="569"/>
      <c r="CFQ43" s="569"/>
      <c r="CFR43" s="569"/>
      <c r="CFS43" s="569"/>
      <c r="CFT43" s="569"/>
      <c r="CFU43" s="569"/>
      <c r="CFV43" s="569"/>
      <c r="CFW43" s="569"/>
      <c r="CFX43" s="569"/>
      <c r="CFY43" s="569"/>
      <c r="CFZ43" s="569"/>
      <c r="CGA43" s="569"/>
      <c r="CGB43" s="569"/>
      <c r="CGC43" s="569"/>
      <c r="CGD43" s="569"/>
      <c r="CGE43" s="569"/>
      <c r="CGF43" s="569"/>
      <c r="CGG43" s="569"/>
      <c r="CGH43" s="569"/>
      <c r="CGI43" s="569"/>
      <c r="CGJ43" s="569"/>
      <c r="CGK43" s="569"/>
      <c r="CGL43" s="569"/>
      <c r="CGM43" s="569"/>
      <c r="CGN43" s="569"/>
      <c r="CGO43" s="569"/>
      <c r="CGP43" s="569"/>
      <c r="CGQ43" s="569"/>
      <c r="CGR43" s="569"/>
      <c r="CGS43" s="569"/>
      <c r="CGT43" s="569"/>
      <c r="CGU43" s="569"/>
      <c r="CGV43" s="569"/>
      <c r="CGW43" s="569"/>
      <c r="CGX43" s="569"/>
      <c r="CGY43" s="569"/>
      <c r="CGZ43" s="569"/>
      <c r="CHA43" s="569"/>
      <c r="CHB43" s="569"/>
      <c r="CHC43" s="569"/>
      <c r="CHD43" s="569"/>
      <c r="CHE43" s="569"/>
      <c r="CHF43" s="569"/>
      <c r="CHG43" s="569"/>
      <c r="CHH43" s="569"/>
      <c r="CHI43" s="569"/>
      <c r="CHJ43" s="569"/>
      <c r="CHK43" s="569"/>
      <c r="CHL43" s="569"/>
      <c r="CHM43" s="569"/>
      <c r="CHN43" s="569"/>
      <c r="CHO43" s="569"/>
      <c r="CHP43" s="569"/>
      <c r="CHQ43" s="569"/>
      <c r="CHR43" s="569"/>
      <c r="CHS43" s="569"/>
      <c r="CHT43" s="569"/>
      <c r="CHU43" s="569"/>
      <c r="CHV43" s="569"/>
      <c r="CHW43" s="569"/>
      <c r="CHX43" s="569"/>
      <c r="CHY43" s="569"/>
      <c r="CHZ43" s="569"/>
      <c r="CIA43" s="569"/>
      <c r="CIB43" s="569"/>
      <c r="CIC43" s="569"/>
      <c r="CID43" s="569"/>
      <c r="CIE43" s="569"/>
      <c r="CIF43" s="569"/>
      <c r="CIG43" s="569"/>
      <c r="CIH43" s="569"/>
      <c r="CII43" s="569"/>
      <c r="CIJ43" s="569"/>
      <c r="CIK43" s="569"/>
      <c r="CIL43" s="569"/>
      <c r="CIM43" s="569"/>
      <c r="CIN43" s="569"/>
      <c r="CIO43" s="569"/>
      <c r="CIP43" s="569"/>
      <c r="CIQ43" s="569"/>
      <c r="CIR43" s="569"/>
      <c r="CIS43" s="569"/>
      <c r="CIT43" s="569"/>
      <c r="CIU43" s="569"/>
      <c r="CIV43" s="569"/>
      <c r="CIW43" s="569"/>
      <c r="CIX43" s="569"/>
      <c r="CIY43" s="569"/>
      <c r="CIZ43" s="569"/>
      <c r="CJA43" s="569"/>
      <c r="CJB43" s="569"/>
      <c r="CJC43" s="569"/>
      <c r="CJD43" s="569"/>
      <c r="CJE43" s="569"/>
      <c r="CJF43" s="569"/>
      <c r="CJG43" s="569"/>
      <c r="CJH43" s="569"/>
      <c r="CJI43" s="569"/>
      <c r="CJJ43" s="569"/>
      <c r="CJK43" s="569"/>
      <c r="CJL43" s="569"/>
      <c r="CJM43" s="569"/>
      <c r="CJN43" s="569"/>
      <c r="CJO43" s="569"/>
      <c r="CJP43" s="569"/>
      <c r="CJQ43" s="569"/>
      <c r="CJR43" s="569"/>
      <c r="CJS43" s="569"/>
      <c r="CJT43" s="569"/>
      <c r="CJU43" s="569"/>
      <c r="CJV43" s="569"/>
      <c r="CJW43" s="569"/>
      <c r="CJX43" s="569"/>
      <c r="CJY43" s="569"/>
      <c r="CJZ43" s="569"/>
      <c r="CKA43" s="569"/>
      <c r="CKB43" s="569"/>
      <c r="CKC43" s="569"/>
      <c r="CKD43" s="569"/>
      <c r="CKE43" s="569"/>
      <c r="CKF43" s="569"/>
      <c r="CKG43" s="569"/>
      <c r="CKH43" s="569"/>
      <c r="CKI43" s="569"/>
      <c r="CKJ43" s="569"/>
      <c r="CKK43" s="569"/>
      <c r="CKL43" s="569"/>
      <c r="CKM43" s="569"/>
      <c r="CKN43" s="569"/>
      <c r="CKO43" s="569"/>
      <c r="CKP43" s="569"/>
      <c r="CKQ43" s="569"/>
      <c r="CKR43" s="569"/>
      <c r="CKS43" s="569"/>
      <c r="CKT43" s="569"/>
      <c r="CKU43" s="569"/>
      <c r="CKV43" s="569"/>
      <c r="CKW43" s="569"/>
      <c r="CKX43" s="569"/>
      <c r="CKY43" s="569"/>
      <c r="CKZ43" s="569"/>
      <c r="CLA43" s="569"/>
      <c r="CLB43" s="569"/>
      <c r="CLC43" s="569"/>
      <c r="CLD43" s="569"/>
      <c r="CLE43" s="569"/>
      <c r="CLF43" s="569"/>
      <c r="CLG43" s="569"/>
      <c r="CLH43" s="569"/>
      <c r="CLI43" s="569"/>
      <c r="CLJ43" s="569"/>
      <c r="CLK43" s="569"/>
      <c r="CLL43" s="569"/>
      <c r="CLM43" s="569"/>
      <c r="CLN43" s="569"/>
      <c r="CLO43" s="569"/>
      <c r="CLP43" s="569"/>
      <c r="CLQ43" s="569"/>
      <c r="CLR43" s="569"/>
      <c r="CLS43" s="569"/>
      <c r="CLT43" s="569"/>
      <c r="CLU43" s="569"/>
      <c r="CLV43" s="569"/>
      <c r="CLW43" s="569"/>
      <c r="CLX43" s="569"/>
      <c r="CLY43" s="569"/>
      <c r="CLZ43" s="569"/>
      <c r="CMA43" s="569"/>
      <c r="CMB43" s="569"/>
      <c r="CMC43" s="569"/>
      <c r="CMD43" s="569"/>
      <c r="CME43" s="569"/>
      <c r="CMF43" s="569"/>
      <c r="CMG43" s="569"/>
      <c r="CMH43" s="569"/>
      <c r="CMI43" s="569"/>
      <c r="CMJ43" s="569"/>
      <c r="CMK43" s="569"/>
      <c r="CML43" s="569"/>
      <c r="CMM43" s="569"/>
      <c r="CMN43" s="569"/>
      <c r="CMO43" s="569"/>
      <c r="CMP43" s="569"/>
      <c r="CMQ43" s="569"/>
      <c r="CMR43" s="569"/>
      <c r="CMS43" s="569"/>
      <c r="CMT43" s="569"/>
      <c r="CMU43" s="569"/>
      <c r="CMV43" s="569"/>
      <c r="CMW43" s="569"/>
      <c r="CMX43" s="569"/>
      <c r="CMY43" s="569"/>
      <c r="CMZ43" s="569"/>
      <c r="CNA43" s="569"/>
      <c r="CNB43" s="569"/>
      <c r="CNC43" s="569"/>
      <c r="CND43" s="569"/>
      <c r="CNE43" s="569"/>
      <c r="CNF43" s="569"/>
      <c r="CNG43" s="569"/>
      <c r="CNH43" s="569"/>
      <c r="CNI43" s="569"/>
      <c r="CNJ43" s="569"/>
      <c r="CNK43" s="569"/>
      <c r="CNL43" s="569"/>
      <c r="CNM43" s="569"/>
      <c r="CNN43" s="569"/>
      <c r="CNO43" s="569"/>
      <c r="CNP43" s="569"/>
      <c r="CNQ43" s="569"/>
      <c r="CNR43" s="569"/>
      <c r="CNS43" s="569"/>
      <c r="CNT43" s="569"/>
      <c r="CNU43" s="569"/>
      <c r="CNV43" s="569"/>
      <c r="CNW43" s="569"/>
      <c r="CNX43" s="569"/>
      <c r="CNY43" s="569"/>
      <c r="CNZ43" s="569"/>
      <c r="COA43" s="569"/>
      <c r="COB43" s="569"/>
      <c r="COC43" s="569"/>
      <c r="COD43" s="569"/>
      <c r="COE43" s="569"/>
      <c r="COF43" s="569"/>
      <c r="COG43" s="569"/>
      <c r="COH43" s="569"/>
      <c r="COI43" s="569"/>
      <c r="COJ43" s="569"/>
      <c r="COK43" s="569"/>
      <c r="COL43" s="569"/>
      <c r="COM43" s="569"/>
      <c r="CON43" s="569"/>
      <c r="COO43" s="569"/>
      <c r="COP43" s="569"/>
      <c r="COQ43" s="569"/>
      <c r="COR43" s="569"/>
      <c r="COS43" s="569"/>
      <c r="COT43" s="569"/>
      <c r="COU43" s="569"/>
      <c r="COV43" s="569"/>
      <c r="COW43" s="569"/>
      <c r="COX43" s="569"/>
      <c r="COY43" s="569"/>
      <c r="COZ43" s="569"/>
      <c r="CPA43" s="569"/>
      <c r="CPB43" s="569"/>
      <c r="CPC43" s="569"/>
      <c r="CPD43" s="569"/>
      <c r="CPE43" s="569"/>
      <c r="CPF43" s="569"/>
      <c r="CPG43" s="569"/>
      <c r="CPH43" s="569"/>
      <c r="CPI43" s="569"/>
      <c r="CPJ43" s="569"/>
      <c r="CPK43" s="569"/>
      <c r="CPL43" s="569"/>
      <c r="CPM43" s="569"/>
      <c r="CPN43" s="569"/>
      <c r="CPO43" s="569"/>
      <c r="CPP43" s="569"/>
      <c r="CPQ43" s="569"/>
      <c r="CPR43" s="569"/>
      <c r="CPS43" s="569"/>
      <c r="CPT43" s="569"/>
      <c r="CPU43" s="569"/>
      <c r="CPV43" s="569"/>
      <c r="CPW43" s="569"/>
      <c r="CPX43" s="569"/>
      <c r="CPY43" s="569"/>
      <c r="CPZ43" s="569"/>
      <c r="CQA43" s="569"/>
      <c r="CQB43" s="569"/>
      <c r="CQC43" s="569"/>
      <c r="CQD43" s="569"/>
      <c r="CQE43" s="569"/>
      <c r="CQF43" s="569"/>
      <c r="CQG43" s="569"/>
      <c r="CQH43" s="569"/>
      <c r="CQI43" s="569"/>
      <c r="CQJ43" s="569"/>
      <c r="CQK43" s="569"/>
      <c r="CQL43" s="569"/>
      <c r="CQM43" s="569"/>
      <c r="CQN43" s="569"/>
      <c r="CQO43" s="569"/>
      <c r="CQP43" s="569"/>
      <c r="CQQ43" s="569"/>
      <c r="CQR43" s="569"/>
      <c r="CQS43" s="569"/>
      <c r="CQT43" s="569"/>
      <c r="CQU43" s="569"/>
      <c r="CQV43" s="569"/>
      <c r="CQW43" s="569"/>
      <c r="CQX43" s="569"/>
      <c r="CQY43" s="569"/>
      <c r="CQZ43" s="569"/>
      <c r="CRA43" s="569"/>
      <c r="CRB43" s="569"/>
      <c r="CRC43" s="569"/>
      <c r="CRD43" s="569"/>
      <c r="CRE43" s="569"/>
      <c r="CRF43" s="569"/>
      <c r="CRG43" s="569"/>
      <c r="CRH43" s="569"/>
      <c r="CRI43" s="569"/>
      <c r="CRJ43" s="569"/>
      <c r="CRK43" s="569"/>
      <c r="CRL43" s="569"/>
      <c r="CRM43" s="569"/>
      <c r="CRN43" s="569"/>
      <c r="CRO43" s="569"/>
      <c r="CRP43" s="569"/>
      <c r="CRQ43" s="569"/>
      <c r="CRR43" s="569"/>
      <c r="CRS43" s="569"/>
      <c r="CRT43" s="569"/>
      <c r="CRU43" s="569"/>
      <c r="CRV43" s="569"/>
      <c r="CRW43" s="569"/>
      <c r="CRX43" s="569"/>
      <c r="CRY43" s="569"/>
      <c r="CRZ43" s="569"/>
      <c r="CSA43" s="569"/>
      <c r="CSB43" s="569"/>
      <c r="CSC43" s="569"/>
      <c r="CSD43" s="569"/>
      <c r="CSE43" s="569"/>
      <c r="CSF43" s="569"/>
      <c r="CSG43" s="569"/>
      <c r="CSH43" s="569"/>
      <c r="CSI43" s="569"/>
      <c r="CSJ43" s="569"/>
      <c r="CSK43" s="569"/>
      <c r="CSL43" s="569"/>
      <c r="CSM43" s="569"/>
      <c r="CSN43" s="569"/>
      <c r="CSO43" s="569"/>
      <c r="CSP43" s="569"/>
      <c r="CSQ43" s="569"/>
      <c r="CSR43" s="569"/>
      <c r="CSS43" s="569"/>
      <c r="CST43" s="569"/>
      <c r="CSU43" s="569"/>
      <c r="CSV43" s="569"/>
      <c r="CSW43" s="569"/>
      <c r="CSX43" s="569"/>
      <c r="CSY43" s="569"/>
      <c r="CSZ43" s="569"/>
      <c r="CTA43" s="569"/>
      <c r="CTB43" s="569"/>
      <c r="CTC43" s="569"/>
      <c r="CTD43" s="569"/>
      <c r="CTE43" s="569"/>
      <c r="CTF43" s="569"/>
      <c r="CTG43" s="569"/>
      <c r="CTH43" s="569"/>
      <c r="CTI43" s="569"/>
      <c r="CTJ43" s="569"/>
      <c r="CTK43" s="569"/>
      <c r="CTL43" s="569"/>
      <c r="CTM43" s="569"/>
      <c r="CTN43" s="569"/>
      <c r="CTO43" s="569"/>
      <c r="CTP43" s="569"/>
      <c r="CTQ43" s="569"/>
      <c r="CTR43" s="569"/>
      <c r="CTS43" s="569"/>
      <c r="CTT43" s="569"/>
      <c r="CTU43" s="569"/>
      <c r="CTV43" s="569"/>
      <c r="CTW43" s="569"/>
      <c r="CTX43" s="569"/>
      <c r="CTY43" s="569"/>
      <c r="CTZ43" s="569"/>
      <c r="CUA43" s="569"/>
      <c r="CUB43" s="569"/>
      <c r="CUC43" s="569"/>
      <c r="CUD43" s="569"/>
      <c r="CUE43" s="569"/>
      <c r="CUF43" s="569"/>
      <c r="CUG43" s="569"/>
      <c r="CUH43" s="569"/>
      <c r="CUI43" s="569"/>
      <c r="CUJ43" s="569"/>
      <c r="CUK43" s="569"/>
      <c r="CUL43" s="569"/>
      <c r="CUM43" s="569"/>
      <c r="CUN43" s="569"/>
      <c r="CUO43" s="569"/>
      <c r="CUP43" s="569"/>
      <c r="CUQ43" s="569"/>
      <c r="CUR43" s="569"/>
      <c r="CUS43" s="569"/>
      <c r="CUT43" s="569"/>
      <c r="CUU43" s="569"/>
      <c r="CUV43" s="569"/>
      <c r="CUW43" s="569"/>
      <c r="CUX43" s="569"/>
      <c r="CUY43" s="569"/>
      <c r="CUZ43" s="569"/>
      <c r="CVA43" s="569"/>
      <c r="CVB43" s="569"/>
      <c r="CVC43" s="569"/>
      <c r="CVD43" s="569"/>
      <c r="CVE43" s="569"/>
      <c r="CVF43" s="569"/>
      <c r="CVG43" s="569"/>
      <c r="CVH43" s="569"/>
      <c r="CVI43" s="569"/>
      <c r="CVJ43" s="569"/>
      <c r="CVK43" s="569"/>
      <c r="CVL43" s="569"/>
      <c r="CVM43" s="569"/>
      <c r="CVN43" s="569"/>
      <c r="CVO43" s="569"/>
      <c r="CVP43" s="569"/>
      <c r="CVQ43" s="569"/>
      <c r="CVR43" s="569"/>
      <c r="CVS43" s="569"/>
      <c r="CVT43" s="569"/>
      <c r="CVU43" s="569"/>
      <c r="CVV43" s="569"/>
      <c r="CVW43" s="569"/>
      <c r="CVX43" s="569"/>
      <c r="CVY43" s="569"/>
      <c r="CVZ43" s="569"/>
      <c r="CWA43" s="569"/>
      <c r="CWB43" s="569"/>
      <c r="CWC43" s="569"/>
      <c r="CWD43" s="569"/>
      <c r="CWE43" s="569"/>
      <c r="CWF43" s="569"/>
      <c r="CWG43" s="569"/>
      <c r="CWH43" s="569"/>
      <c r="CWI43" s="569"/>
      <c r="CWJ43" s="569"/>
      <c r="CWK43" s="569"/>
      <c r="CWL43" s="569"/>
      <c r="CWM43" s="569"/>
      <c r="CWN43" s="569"/>
      <c r="CWO43" s="569"/>
      <c r="CWP43" s="569"/>
      <c r="CWQ43" s="569"/>
      <c r="CWR43" s="569"/>
      <c r="CWS43" s="569"/>
      <c r="CWT43" s="569"/>
      <c r="CWU43" s="569"/>
      <c r="CWV43" s="569"/>
      <c r="CWW43" s="569"/>
      <c r="CWX43" s="569"/>
      <c r="CWY43" s="569"/>
      <c r="CWZ43" s="569"/>
      <c r="CXA43" s="569"/>
      <c r="CXB43" s="569"/>
      <c r="CXC43" s="569"/>
      <c r="CXD43" s="569"/>
      <c r="CXE43" s="569"/>
      <c r="CXF43" s="569"/>
      <c r="CXG43" s="569"/>
      <c r="CXH43" s="569"/>
      <c r="CXI43" s="569"/>
      <c r="CXJ43" s="569"/>
      <c r="CXK43" s="569"/>
      <c r="CXL43" s="569"/>
      <c r="CXM43" s="569"/>
      <c r="CXN43" s="569"/>
      <c r="CXO43" s="569"/>
      <c r="CXP43" s="569"/>
      <c r="CXQ43" s="569"/>
      <c r="CXR43" s="569"/>
      <c r="CXS43" s="569"/>
      <c r="CXT43" s="569"/>
      <c r="CXU43" s="569"/>
      <c r="CXV43" s="569"/>
      <c r="CXW43" s="569"/>
      <c r="CXX43" s="569"/>
      <c r="CXY43" s="569"/>
      <c r="CXZ43" s="569"/>
      <c r="CYA43" s="569"/>
      <c r="CYB43" s="569"/>
      <c r="CYC43" s="569"/>
      <c r="CYD43" s="569"/>
      <c r="CYE43" s="569"/>
      <c r="CYF43" s="569"/>
      <c r="CYG43" s="569"/>
      <c r="CYH43" s="569"/>
      <c r="CYI43" s="569"/>
      <c r="CYJ43" s="569"/>
      <c r="CYK43" s="569"/>
      <c r="CYL43" s="569"/>
      <c r="CYM43" s="569"/>
      <c r="CYN43" s="569"/>
      <c r="CYO43" s="569"/>
      <c r="CYP43" s="569"/>
      <c r="CYQ43" s="569"/>
      <c r="CYR43" s="569"/>
      <c r="CYS43" s="569"/>
      <c r="CYT43" s="569"/>
      <c r="CYU43" s="569"/>
      <c r="CYV43" s="569"/>
      <c r="CYW43" s="569"/>
      <c r="CYX43" s="569"/>
      <c r="CYY43" s="569"/>
      <c r="CYZ43" s="569"/>
      <c r="CZA43" s="569"/>
      <c r="CZB43" s="569"/>
      <c r="CZC43" s="569"/>
      <c r="CZD43" s="569"/>
      <c r="CZE43" s="569"/>
      <c r="CZF43" s="569"/>
      <c r="CZG43" s="569"/>
      <c r="CZH43" s="569"/>
      <c r="CZI43" s="569"/>
      <c r="CZJ43" s="569"/>
      <c r="CZK43" s="569"/>
      <c r="CZL43" s="569"/>
      <c r="CZM43" s="569"/>
      <c r="CZN43" s="569"/>
      <c r="CZO43" s="569"/>
      <c r="CZP43" s="569"/>
      <c r="CZQ43" s="569"/>
      <c r="CZR43" s="569"/>
      <c r="CZS43" s="569"/>
      <c r="CZT43" s="569"/>
      <c r="CZU43" s="569"/>
      <c r="CZV43" s="569"/>
      <c r="CZW43" s="569"/>
      <c r="CZX43" s="569"/>
      <c r="CZY43" s="569"/>
      <c r="CZZ43" s="569"/>
      <c r="DAA43" s="569"/>
      <c r="DAB43" s="569"/>
      <c r="DAC43" s="569"/>
      <c r="DAD43" s="569"/>
      <c r="DAE43" s="569"/>
      <c r="DAF43" s="569"/>
      <c r="DAG43" s="569"/>
      <c r="DAH43" s="569"/>
      <c r="DAI43" s="569"/>
      <c r="DAJ43" s="569"/>
      <c r="DAK43" s="569"/>
      <c r="DAL43" s="569"/>
      <c r="DAM43" s="569"/>
      <c r="DAN43" s="569"/>
      <c r="DAO43" s="569"/>
      <c r="DAP43" s="569"/>
      <c r="DAQ43" s="569"/>
      <c r="DAR43" s="569"/>
      <c r="DAS43" s="569"/>
      <c r="DAT43" s="569"/>
      <c r="DAU43" s="569"/>
      <c r="DAV43" s="569"/>
      <c r="DAW43" s="569"/>
      <c r="DAX43" s="569"/>
      <c r="DAY43" s="569"/>
      <c r="DAZ43" s="569"/>
      <c r="DBA43" s="569"/>
      <c r="DBB43" s="569"/>
      <c r="DBC43" s="569"/>
      <c r="DBD43" s="569"/>
      <c r="DBE43" s="569"/>
      <c r="DBF43" s="569"/>
      <c r="DBG43" s="569"/>
      <c r="DBH43" s="569"/>
      <c r="DBI43" s="569"/>
      <c r="DBJ43" s="569"/>
      <c r="DBK43" s="569"/>
      <c r="DBL43" s="569"/>
      <c r="DBM43" s="569"/>
      <c r="DBN43" s="569"/>
      <c r="DBO43" s="569"/>
      <c r="DBP43" s="569"/>
      <c r="DBQ43" s="569"/>
      <c r="DBR43" s="569"/>
      <c r="DBS43" s="569"/>
      <c r="DBT43" s="569"/>
      <c r="DBU43" s="569"/>
      <c r="DBV43" s="569"/>
      <c r="DBW43" s="569"/>
      <c r="DBX43" s="569"/>
      <c r="DBY43" s="569"/>
      <c r="DBZ43" s="569"/>
      <c r="DCA43" s="569"/>
      <c r="DCB43" s="569"/>
      <c r="DCC43" s="569"/>
      <c r="DCD43" s="569"/>
      <c r="DCE43" s="569"/>
      <c r="DCF43" s="569"/>
      <c r="DCG43" s="569"/>
      <c r="DCH43" s="569"/>
      <c r="DCI43" s="569"/>
      <c r="DCJ43" s="569"/>
      <c r="DCK43" s="569"/>
      <c r="DCL43" s="569"/>
      <c r="DCM43" s="569"/>
      <c r="DCN43" s="569"/>
      <c r="DCO43" s="569"/>
      <c r="DCP43" s="569"/>
      <c r="DCQ43" s="569"/>
      <c r="DCR43" s="569"/>
      <c r="DCS43" s="569"/>
      <c r="DCT43" s="569"/>
      <c r="DCU43" s="569"/>
      <c r="DCV43" s="569"/>
      <c r="DCW43" s="569"/>
      <c r="DCX43" s="569"/>
      <c r="DCY43" s="569"/>
      <c r="DCZ43" s="569"/>
      <c r="DDA43" s="569"/>
      <c r="DDB43" s="569"/>
      <c r="DDC43" s="569"/>
      <c r="DDD43" s="569"/>
      <c r="DDE43" s="569"/>
      <c r="DDF43" s="569"/>
      <c r="DDG43" s="569"/>
      <c r="DDH43" s="569"/>
      <c r="DDI43" s="569"/>
      <c r="DDJ43" s="569"/>
      <c r="DDK43" s="569"/>
      <c r="DDL43" s="569"/>
      <c r="DDM43" s="569"/>
      <c r="DDN43" s="569"/>
      <c r="DDO43" s="569"/>
      <c r="DDP43" s="569"/>
      <c r="DDQ43" s="569"/>
      <c r="DDR43" s="569"/>
      <c r="DDS43" s="569"/>
      <c r="DDT43" s="569"/>
      <c r="DDU43" s="569"/>
      <c r="DDV43" s="569"/>
      <c r="DDW43" s="569"/>
      <c r="DDX43" s="569"/>
      <c r="DDY43" s="569"/>
      <c r="DDZ43" s="569"/>
      <c r="DEA43" s="569"/>
      <c r="DEB43" s="569"/>
      <c r="DEC43" s="569"/>
      <c r="DED43" s="569"/>
      <c r="DEE43" s="569"/>
      <c r="DEF43" s="569"/>
      <c r="DEG43" s="569"/>
      <c r="DEH43" s="569"/>
      <c r="DEI43" s="569"/>
      <c r="DEJ43" s="569"/>
      <c r="DEK43" s="569"/>
      <c r="DEL43" s="569"/>
      <c r="DEM43" s="569"/>
      <c r="DEN43" s="569"/>
      <c r="DEO43" s="569"/>
      <c r="DEP43" s="569"/>
      <c r="DEQ43" s="569"/>
      <c r="DER43" s="569"/>
      <c r="DES43" s="569"/>
      <c r="DET43" s="569"/>
      <c r="DEU43" s="569"/>
      <c r="DEV43" s="569"/>
      <c r="DEW43" s="569"/>
      <c r="DEX43" s="569"/>
      <c r="DEY43" s="569"/>
      <c r="DEZ43" s="569"/>
      <c r="DFA43" s="569"/>
      <c r="DFB43" s="569"/>
      <c r="DFC43" s="569"/>
      <c r="DFD43" s="569"/>
      <c r="DFE43" s="569"/>
      <c r="DFF43" s="569"/>
      <c r="DFG43" s="569"/>
      <c r="DFH43" s="569"/>
      <c r="DFI43" s="569"/>
      <c r="DFJ43" s="569"/>
      <c r="DFK43" s="569"/>
      <c r="DFL43" s="569"/>
      <c r="DFM43" s="569"/>
      <c r="DFN43" s="569"/>
      <c r="DFO43" s="569"/>
      <c r="DFP43" s="569"/>
      <c r="DFQ43" s="569"/>
      <c r="DFR43" s="569"/>
      <c r="DFS43" s="569"/>
      <c r="DFT43" s="569"/>
      <c r="DFU43" s="569"/>
      <c r="DFV43" s="569"/>
      <c r="DFW43" s="569"/>
      <c r="DFX43" s="569"/>
      <c r="DFY43" s="569"/>
      <c r="DFZ43" s="569"/>
      <c r="DGA43" s="569"/>
      <c r="DGB43" s="569"/>
      <c r="DGC43" s="569"/>
      <c r="DGD43" s="569"/>
      <c r="DGE43" s="569"/>
      <c r="DGF43" s="569"/>
      <c r="DGG43" s="569"/>
      <c r="DGH43" s="569"/>
      <c r="DGI43" s="569"/>
      <c r="DGJ43" s="569"/>
      <c r="DGK43" s="569"/>
      <c r="DGL43" s="569"/>
      <c r="DGM43" s="569"/>
      <c r="DGN43" s="569"/>
      <c r="DGO43" s="569"/>
      <c r="DGP43" s="569"/>
      <c r="DGQ43" s="569"/>
      <c r="DGR43" s="569"/>
      <c r="DGS43" s="569"/>
      <c r="DGT43" s="569"/>
      <c r="DGU43" s="569"/>
      <c r="DGV43" s="569"/>
      <c r="DGW43" s="569"/>
      <c r="DGX43" s="569"/>
      <c r="DGY43" s="569"/>
      <c r="DGZ43" s="569"/>
      <c r="DHA43" s="569"/>
      <c r="DHB43" s="569"/>
      <c r="DHC43" s="569"/>
      <c r="DHD43" s="569"/>
      <c r="DHE43" s="569"/>
      <c r="DHF43" s="569"/>
      <c r="DHG43" s="569"/>
      <c r="DHH43" s="569"/>
      <c r="DHI43" s="569"/>
      <c r="DHJ43" s="569"/>
      <c r="DHK43" s="569"/>
      <c r="DHL43" s="569"/>
      <c r="DHM43" s="569"/>
      <c r="DHN43" s="569"/>
      <c r="DHO43" s="569"/>
      <c r="DHP43" s="569"/>
      <c r="DHQ43" s="569"/>
      <c r="DHR43" s="569"/>
      <c r="DHS43" s="569"/>
      <c r="DHT43" s="569"/>
      <c r="DHU43" s="569"/>
      <c r="DHV43" s="569"/>
      <c r="DHW43" s="569"/>
      <c r="DHX43" s="569"/>
      <c r="DHY43" s="569"/>
      <c r="DHZ43" s="569"/>
      <c r="DIA43" s="569"/>
      <c r="DIB43" s="569"/>
      <c r="DIC43" s="569"/>
      <c r="DID43" s="569"/>
      <c r="DIE43" s="569"/>
      <c r="DIF43" s="569"/>
      <c r="DIG43" s="569"/>
      <c r="DIH43" s="569"/>
      <c r="DII43" s="569"/>
      <c r="DIJ43" s="569"/>
      <c r="DIK43" s="569"/>
      <c r="DIL43" s="569"/>
      <c r="DIM43" s="569"/>
      <c r="DIN43" s="569"/>
      <c r="DIO43" s="569"/>
      <c r="DIP43" s="569"/>
      <c r="DIQ43" s="569"/>
      <c r="DIR43" s="569"/>
      <c r="DIS43" s="569"/>
      <c r="DIT43" s="569"/>
      <c r="DIU43" s="569"/>
      <c r="DIV43" s="569"/>
      <c r="DIW43" s="569"/>
      <c r="DIX43" s="569"/>
      <c r="DIY43" s="569"/>
      <c r="DIZ43" s="569"/>
      <c r="DJA43" s="569"/>
      <c r="DJB43" s="569"/>
      <c r="DJC43" s="569"/>
      <c r="DJD43" s="569"/>
      <c r="DJE43" s="569"/>
      <c r="DJF43" s="569"/>
      <c r="DJG43" s="569"/>
      <c r="DJH43" s="569"/>
      <c r="DJI43" s="569"/>
      <c r="DJJ43" s="569"/>
      <c r="DJK43" s="569"/>
      <c r="DJL43" s="569"/>
      <c r="DJM43" s="569"/>
      <c r="DJN43" s="569"/>
      <c r="DJO43" s="569"/>
      <c r="DJP43" s="569"/>
      <c r="DJQ43" s="569"/>
      <c r="DJR43" s="569"/>
      <c r="DJS43" s="569"/>
      <c r="DJT43" s="569"/>
      <c r="DJU43" s="569"/>
      <c r="DJV43" s="569"/>
      <c r="DJW43" s="569"/>
      <c r="DJX43" s="569"/>
      <c r="DJY43" s="569"/>
      <c r="DJZ43" s="569"/>
      <c r="DKA43" s="569"/>
      <c r="DKB43" s="569"/>
      <c r="DKC43" s="569"/>
      <c r="DKD43" s="569"/>
      <c r="DKE43" s="569"/>
      <c r="DKF43" s="569"/>
      <c r="DKG43" s="569"/>
      <c r="DKH43" s="569"/>
      <c r="DKI43" s="569"/>
      <c r="DKJ43" s="569"/>
      <c r="DKK43" s="569"/>
      <c r="DKL43" s="569"/>
      <c r="DKM43" s="569"/>
      <c r="DKN43" s="569"/>
      <c r="DKO43" s="569"/>
      <c r="DKP43" s="569"/>
      <c r="DKQ43" s="569"/>
      <c r="DKR43" s="569"/>
      <c r="DKS43" s="569"/>
      <c r="DKT43" s="569"/>
      <c r="DKU43" s="569"/>
      <c r="DKV43" s="569"/>
      <c r="DKW43" s="569"/>
      <c r="DKX43" s="569"/>
      <c r="DKY43" s="569"/>
      <c r="DKZ43" s="569"/>
      <c r="DLA43" s="569"/>
      <c r="DLB43" s="569"/>
      <c r="DLC43" s="569"/>
      <c r="DLD43" s="569"/>
      <c r="DLE43" s="569"/>
      <c r="DLF43" s="569"/>
      <c r="DLG43" s="569"/>
      <c r="DLH43" s="569"/>
      <c r="DLI43" s="569"/>
      <c r="DLJ43" s="569"/>
      <c r="DLK43" s="569"/>
      <c r="DLL43" s="569"/>
      <c r="DLM43" s="569"/>
      <c r="DLN43" s="569"/>
      <c r="DLO43" s="569"/>
      <c r="DLP43" s="569"/>
      <c r="DLQ43" s="569"/>
      <c r="DLR43" s="569"/>
      <c r="DLS43" s="569"/>
      <c r="DLT43" s="569"/>
      <c r="DLU43" s="569"/>
      <c r="DLV43" s="569"/>
      <c r="DLW43" s="569"/>
      <c r="DLX43" s="569"/>
      <c r="DLY43" s="569"/>
      <c r="DLZ43" s="569"/>
      <c r="DMA43" s="569"/>
      <c r="DMB43" s="569"/>
      <c r="DMC43" s="569"/>
      <c r="DMD43" s="569"/>
      <c r="DME43" s="569"/>
      <c r="DMF43" s="569"/>
      <c r="DMG43" s="569"/>
      <c r="DMH43" s="569"/>
      <c r="DMI43" s="569"/>
      <c r="DMJ43" s="569"/>
      <c r="DMK43" s="569"/>
      <c r="DML43" s="569"/>
      <c r="DMM43" s="569"/>
      <c r="DMN43" s="569"/>
      <c r="DMO43" s="569"/>
      <c r="DMP43" s="569"/>
      <c r="DMQ43" s="569"/>
      <c r="DMR43" s="569"/>
      <c r="DMS43" s="569"/>
      <c r="DMT43" s="569"/>
      <c r="DMU43" s="569"/>
      <c r="DMV43" s="569"/>
      <c r="DMW43" s="569"/>
      <c r="DMX43" s="569"/>
      <c r="DMY43" s="569"/>
      <c r="DMZ43" s="569"/>
      <c r="DNA43" s="569"/>
      <c r="DNB43" s="569"/>
      <c r="DNC43" s="569"/>
      <c r="DND43" s="569"/>
      <c r="DNE43" s="569"/>
      <c r="DNF43" s="569"/>
      <c r="DNG43" s="569"/>
      <c r="DNH43" s="569"/>
      <c r="DNI43" s="569"/>
      <c r="DNJ43" s="569"/>
      <c r="DNK43" s="569"/>
      <c r="DNL43" s="569"/>
      <c r="DNM43" s="569"/>
      <c r="DNN43" s="569"/>
      <c r="DNO43" s="569"/>
      <c r="DNP43" s="569"/>
      <c r="DNQ43" s="569"/>
      <c r="DNR43" s="569"/>
      <c r="DNS43" s="569"/>
      <c r="DNT43" s="569"/>
      <c r="DNU43" s="569"/>
      <c r="DNV43" s="569"/>
      <c r="DNW43" s="569"/>
      <c r="DNX43" s="569"/>
      <c r="DNY43" s="569"/>
      <c r="DNZ43" s="569"/>
      <c r="DOA43" s="569"/>
      <c r="DOB43" s="569"/>
      <c r="DOC43" s="569"/>
      <c r="DOD43" s="569"/>
      <c r="DOE43" s="569"/>
      <c r="DOF43" s="569"/>
      <c r="DOG43" s="569"/>
      <c r="DOH43" s="569"/>
      <c r="DOI43" s="569"/>
      <c r="DOJ43" s="569"/>
      <c r="DOK43" s="569"/>
      <c r="DOL43" s="569"/>
      <c r="DOM43" s="569"/>
      <c r="DON43" s="569"/>
      <c r="DOO43" s="569"/>
      <c r="DOP43" s="569"/>
      <c r="DOQ43" s="569"/>
      <c r="DOR43" s="569"/>
      <c r="DOS43" s="569"/>
      <c r="DOT43" s="569"/>
      <c r="DOU43" s="569"/>
      <c r="DOV43" s="569"/>
      <c r="DOW43" s="569"/>
      <c r="DOX43" s="569"/>
      <c r="DOY43" s="569"/>
      <c r="DOZ43" s="569"/>
      <c r="DPA43" s="569"/>
      <c r="DPB43" s="569"/>
      <c r="DPC43" s="569"/>
      <c r="DPD43" s="569"/>
      <c r="DPE43" s="569"/>
      <c r="DPF43" s="569"/>
      <c r="DPG43" s="569"/>
      <c r="DPH43" s="569"/>
      <c r="DPI43" s="569"/>
      <c r="DPJ43" s="569"/>
      <c r="DPK43" s="569"/>
      <c r="DPL43" s="569"/>
      <c r="DPM43" s="569"/>
      <c r="DPN43" s="569"/>
      <c r="DPO43" s="569"/>
      <c r="DPP43" s="569"/>
      <c r="DPQ43" s="569"/>
      <c r="DPR43" s="569"/>
      <c r="DPS43" s="569"/>
      <c r="DPT43" s="569"/>
      <c r="DPU43" s="569"/>
      <c r="DPV43" s="569"/>
      <c r="DPW43" s="569"/>
      <c r="DPX43" s="569"/>
      <c r="DPY43" s="569"/>
      <c r="DPZ43" s="569"/>
      <c r="DQA43" s="569"/>
      <c r="DQB43" s="569"/>
      <c r="DQC43" s="569"/>
      <c r="DQD43" s="569"/>
      <c r="DQE43" s="569"/>
      <c r="DQF43" s="569"/>
      <c r="DQG43" s="569"/>
      <c r="DQH43" s="569"/>
      <c r="DQI43" s="569"/>
      <c r="DQJ43" s="569"/>
      <c r="DQK43" s="569"/>
      <c r="DQL43" s="569"/>
      <c r="DQM43" s="569"/>
      <c r="DQN43" s="569"/>
      <c r="DQO43" s="569"/>
      <c r="DQP43" s="569"/>
      <c r="DQQ43" s="569"/>
      <c r="DQR43" s="569"/>
      <c r="DQS43" s="569"/>
      <c r="DQT43" s="569"/>
      <c r="DQU43" s="569"/>
      <c r="DQV43" s="569"/>
      <c r="DQW43" s="569"/>
      <c r="DQX43" s="569"/>
      <c r="DQY43" s="569"/>
      <c r="DQZ43" s="569"/>
      <c r="DRA43" s="569"/>
      <c r="DRB43" s="569"/>
      <c r="DRC43" s="569"/>
      <c r="DRD43" s="569"/>
      <c r="DRE43" s="569"/>
      <c r="DRF43" s="569"/>
      <c r="DRG43" s="569"/>
      <c r="DRH43" s="569"/>
      <c r="DRI43" s="569"/>
      <c r="DRJ43" s="569"/>
      <c r="DRK43" s="569"/>
      <c r="DRL43" s="569"/>
      <c r="DRM43" s="569"/>
      <c r="DRN43" s="569"/>
      <c r="DRO43" s="569"/>
      <c r="DRP43" s="569"/>
      <c r="DRQ43" s="569"/>
      <c r="DRR43" s="569"/>
      <c r="DRS43" s="569"/>
      <c r="DRT43" s="569"/>
      <c r="DRU43" s="569"/>
      <c r="DRV43" s="569"/>
      <c r="DRW43" s="569"/>
      <c r="DRX43" s="569"/>
      <c r="DRY43" s="569"/>
      <c r="DRZ43" s="569"/>
      <c r="DSA43" s="569"/>
      <c r="DSB43" s="569"/>
      <c r="DSC43" s="569"/>
      <c r="DSD43" s="569"/>
      <c r="DSE43" s="569"/>
      <c r="DSF43" s="569"/>
      <c r="DSG43" s="569"/>
      <c r="DSH43" s="569"/>
      <c r="DSI43" s="569"/>
      <c r="DSJ43" s="569"/>
      <c r="DSK43" s="569"/>
      <c r="DSL43" s="569"/>
      <c r="DSM43" s="569"/>
      <c r="DSN43" s="569"/>
      <c r="DSO43" s="569"/>
      <c r="DSP43" s="569"/>
      <c r="DSQ43" s="569"/>
      <c r="DSR43" s="569"/>
      <c r="DSS43" s="569"/>
      <c r="DST43" s="569"/>
      <c r="DSU43" s="569"/>
      <c r="DSV43" s="569"/>
      <c r="DSW43" s="569"/>
      <c r="DSX43" s="569"/>
      <c r="DSY43" s="569"/>
      <c r="DSZ43" s="569"/>
      <c r="DTA43" s="569"/>
      <c r="DTB43" s="569"/>
      <c r="DTC43" s="569"/>
      <c r="DTD43" s="569"/>
      <c r="DTE43" s="569"/>
      <c r="DTF43" s="569"/>
      <c r="DTG43" s="569"/>
      <c r="DTH43" s="569"/>
      <c r="DTI43" s="569"/>
      <c r="DTJ43" s="569"/>
      <c r="DTK43" s="569"/>
      <c r="DTL43" s="569"/>
      <c r="DTM43" s="569"/>
      <c r="DTN43" s="569"/>
      <c r="DTO43" s="569"/>
      <c r="DTP43" s="569"/>
      <c r="DTQ43" s="569"/>
      <c r="DTR43" s="569"/>
      <c r="DTS43" s="569"/>
      <c r="DTT43" s="569"/>
      <c r="DTU43" s="569"/>
      <c r="DTV43" s="569"/>
      <c r="DTW43" s="569"/>
      <c r="DTX43" s="569"/>
      <c r="DTY43" s="569"/>
      <c r="DTZ43" s="569"/>
      <c r="DUA43" s="569"/>
      <c r="DUB43" s="569"/>
      <c r="DUC43" s="569"/>
      <c r="DUD43" s="569"/>
      <c r="DUE43" s="569"/>
      <c r="DUF43" s="569"/>
      <c r="DUG43" s="569"/>
      <c r="DUH43" s="569"/>
      <c r="DUI43" s="569"/>
      <c r="DUJ43" s="569"/>
      <c r="DUK43" s="569"/>
      <c r="DUL43" s="569"/>
      <c r="DUM43" s="569"/>
      <c r="DUN43" s="569"/>
      <c r="DUO43" s="569"/>
      <c r="DUP43" s="569"/>
      <c r="DUQ43" s="569"/>
      <c r="DUR43" s="569"/>
      <c r="DUS43" s="569"/>
      <c r="DUT43" s="569"/>
      <c r="DUU43" s="569"/>
      <c r="DUV43" s="569"/>
      <c r="DUW43" s="569"/>
      <c r="DUX43" s="569"/>
      <c r="DUY43" s="569"/>
      <c r="DUZ43" s="569"/>
      <c r="DVA43" s="569"/>
      <c r="DVB43" s="569"/>
      <c r="DVC43" s="569"/>
      <c r="DVD43" s="569"/>
      <c r="DVE43" s="569"/>
      <c r="DVF43" s="569"/>
      <c r="DVG43" s="569"/>
      <c r="DVH43" s="569"/>
      <c r="DVI43" s="569"/>
      <c r="DVJ43" s="569"/>
      <c r="DVK43" s="569"/>
      <c r="DVL43" s="569"/>
      <c r="DVM43" s="569"/>
      <c r="DVN43" s="569"/>
      <c r="DVO43" s="569"/>
      <c r="DVP43" s="569"/>
      <c r="DVQ43" s="569"/>
      <c r="DVR43" s="569"/>
      <c r="DVS43" s="569"/>
      <c r="DVT43" s="569"/>
      <c r="DVU43" s="569"/>
      <c r="DVV43" s="569"/>
      <c r="DVW43" s="569"/>
      <c r="DVX43" s="569"/>
      <c r="DVY43" s="569"/>
      <c r="DVZ43" s="569"/>
      <c r="DWA43" s="569"/>
      <c r="DWB43" s="569"/>
      <c r="DWC43" s="569"/>
      <c r="DWD43" s="569"/>
      <c r="DWE43" s="569"/>
      <c r="DWF43" s="569"/>
      <c r="DWG43" s="569"/>
      <c r="DWH43" s="569"/>
      <c r="DWI43" s="569"/>
      <c r="DWJ43" s="569"/>
      <c r="DWK43" s="569"/>
      <c r="DWL43" s="569"/>
      <c r="DWM43" s="569"/>
      <c r="DWN43" s="569"/>
      <c r="DWO43" s="569"/>
      <c r="DWP43" s="569"/>
      <c r="DWQ43" s="569"/>
      <c r="DWR43" s="569"/>
      <c r="DWS43" s="569"/>
      <c r="DWT43" s="569"/>
      <c r="DWU43" s="569"/>
      <c r="DWV43" s="569"/>
      <c r="DWW43" s="569"/>
      <c r="DWX43" s="569"/>
      <c r="DWY43" s="569"/>
      <c r="DWZ43" s="569"/>
      <c r="DXA43" s="569"/>
      <c r="DXB43" s="569"/>
      <c r="DXC43" s="569"/>
      <c r="DXD43" s="569"/>
      <c r="DXE43" s="569"/>
      <c r="DXF43" s="569"/>
      <c r="DXG43" s="569"/>
      <c r="DXH43" s="569"/>
      <c r="DXI43" s="569"/>
      <c r="DXJ43" s="569"/>
      <c r="DXK43" s="569"/>
      <c r="DXL43" s="569"/>
      <c r="DXM43" s="569"/>
      <c r="DXN43" s="569"/>
      <c r="DXO43" s="569"/>
      <c r="DXP43" s="569"/>
      <c r="DXQ43" s="569"/>
      <c r="DXR43" s="569"/>
      <c r="DXS43" s="569"/>
      <c r="DXT43" s="569"/>
      <c r="DXU43" s="569"/>
      <c r="DXV43" s="569"/>
      <c r="DXW43" s="569"/>
      <c r="DXX43" s="569"/>
      <c r="DXY43" s="569"/>
      <c r="DXZ43" s="569"/>
      <c r="DYA43" s="569"/>
      <c r="DYB43" s="569"/>
      <c r="DYC43" s="569"/>
      <c r="DYD43" s="569"/>
      <c r="DYE43" s="569"/>
      <c r="DYF43" s="569"/>
      <c r="DYG43" s="569"/>
      <c r="DYH43" s="569"/>
      <c r="DYI43" s="569"/>
      <c r="DYJ43" s="569"/>
      <c r="DYK43" s="569"/>
      <c r="DYL43" s="569"/>
      <c r="DYM43" s="569"/>
      <c r="DYN43" s="569"/>
      <c r="DYO43" s="569"/>
      <c r="DYP43" s="569"/>
      <c r="DYQ43" s="569"/>
      <c r="DYR43" s="569"/>
      <c r="DYS43" s="569"/>
      <c r="DYT43" s="569"/>
      <c r="DYU43" s="569"/>
      <c r="DYV43" s="569"/>
      <c r="DYW43" s="569"/>
      <c r="DYX43" s="569"/>
      <c r="DYY43" s="569"/>
      <c r="DYZ43" s="569"/>
      <c r="DZA43" s="569"/>
      <c r="DZB43" s="569"/>
      <c r="DZC43" s="569"/>
      <c r="DZD43" s="569"/>
      <c r="DZE43" s="569"/>
      <c r="DZF43" s="569"/>
      <c r="DZG43" s="569"/>
      <c r="DZH43" s="569"/>
      <c r="DZI43" s="569"/>
      <c r="DZJ43" s="569"/>
      <c r="DZK43" s="569"/>
      <c r="DZL43" s="569"/>
      <c r="DZM43" s="569"/>
      <c r="DZN43" s="569"/>
      <c r="DZO43" s="569"/>
      <c r="DZP43" s="569"/>
      <c r="DZQ43" s="569"/>
      <c r="DZR43" s="569"/>
      <c r="DZS43" s="569"/>
      <c r="DZT43" s="569"/>
      <c r="DZU43" s="569"/>
      <c r="DZV43" s="569"/>
      <c r="DZW43" s="569"/>
      <c r="DZX43" s="569"/>
      <c r="DZY43" s="569"/>
      <c r="DZZ43" s="569"/>
      <c r="EAA43" s="569"/>
      <c r="EAB43" s="569"/>
      <c r="EAC43" s="569"/>
      <c r="EAD43" s="569"/>
      <c r="EAE43" s="569"/>
      <c r="EAF43" s="569"/>
      <c r="EAG43" s="569"/>
      <c r="EAH43" s="569"/>
      <c r="EAI43" s="569"/>
      <c r="EAJ43" s="569"/>
      <c r="EAK43" s="569"/>
      <c r="EAL43" s="569"/>
      <c r="EAM43" s="569"/>
      <c r="EAN43" s="569"/>
      <c r="EAO43" s="569"/>
      <c r="EAP43" s="569"/>
      <c r="EAQ43" s="569"/>
      <c r="EAR43" s="569"/>
      <c r="EAS43" s="569"/>
      <c r="EAT43" s="569"/>
      <c r="EAU43" s="569"/>
      <c r="EAV43" s="569"/>
      <c r="EAW43" s="569"/>
      <c r="EAX43" s="569"/>
      <c r="EAY43" s="569"/>
      <c r="EAZ43" s="569"/>
      <c r="EBA43" s="569"/>
      <c r="EBB43" s="569"/>
      <c r="EBC43" s="569"/>
      <c r="EBD43" s="569"/>
      <c r="EBE43" s="569"/>
      <c r="EBF43" s="569"/>
      <c r="EBG43" s="569"/>
      <c r="EBH43" s="569"/>
      <c r="EBI43" s="569"/>
      <c r="EBJ43" s="569"/>
      <c r="EBK43" s="569"/>
      <c r="EBL43" s="569"/>
      <c r="EBM43" s="569"/>
      <c r="EBN43" s="569"/>
      <c r="EBO43" s="569"/>
      <c r="EBP43" s="569"/>
      <c r="EBQ43" s="569"/>
      <c r="EBR43" s="569"/>
      <c r="EBS43" s="569"/>
      <c r="EBT43" s="569"/>
      <c r="EBU43" s="569"/>
      <c r="EBV43" s="569"/>
      <c r="EBW43" s="569"/>
      <c r="EBX43" s="569"/>
      <c r="EBY43" s="569"/>
      <c r="EBZ43" s="569"/>
      <c r="ECA43" s="569"/>
      <c r="ECB43" s="569"/>
      <c r="ECC43" s="569"/>
      <c r="ECD43" s="569"/>
      <c r="ECE43" s="569"/>
      <c r="ECF43" s="569"/>
      <c r="ECG43" s="569"/>
      <c r="ECH43" s="569"/>
      <c r="ECI43" s="569"/>
      <c r="ECJ43" s="569"/>
      <c r="ECK43" s="569"/>
      <c r="ECL43" s="569"/>
      <c r="ECM43" s="569"/>
      <c r="ECN43" s="569"/>
      <c r="ECO43" s="569"/>
      <c r="ECP43" s="569"/>
      <c r="ECQ43" s="569"/>
      <c r="ECR43" s="569"/>
      <c r="ECS43" s="569"/>
      <c r="ECT43" s="569"/>
      <c r="ECU43" s="569"/>
      <c r="ECV43" s="569"/>
      <c r="ECW43" s="569"/>
      <c r="ECX43" s="569"/>
      <c r="ECY43" s="569"/>
      <c r="ECZ43" s="569"/>
      <c r="EDA43" s="569"/>
      <c r="EDB43" s="569"/>
      <c r="EDC43" s="569"/>
      <c r="EDD43" s="569"/>
      <c r="EDE43" s="569"/>
      <c r="EDF43" s="569"/>
      <c r="EDG43" s="569"/>
      <c r="EDH43" s="569"/>
      <c r="EDI43" s="569"/>
      <c r="EDJ43" s="569"/>
      <c r="EDK43" s="569"/>
      <c r="EDL43" s="569"/>
      <c r="EDM43" s="569"/>
      <c r="EDN43" s="569"/>
      <c r="EDO43" s="569"/>
      <c r="EDP43" s="569"/>
      <c r="EDQ43" s="569"/>
      <c r="EDR43" s="569"/>
      <c r="EDS43" s="569"/>
      <c r="EDT43" s="569"/>
      <c r="EDU43" s="569"/>
      <c r="EDV43" s="569"/>
      <c r="EDW43" s="569"/>
      <c r="EDX43" s="569"/>
      <c r="EDY43" s="569"/>
      <c r="EDZ43" s="569"/>
      <c r="EEA43" s="569"/>
      <c r="EEB43" s="569"/>
      <c r="EEC43" s="569"/>
      <c r="EED43" s="569"/>
      <c r="EEE43" s="569"/>
      <c r="EEF43" s="569"/>
      <c r="EEG43" s="569"/>
      <c r="EEH43" s="569"/>
      <c r="EEI43" s="569"/>
      <c r="EEJ43" s="569"/>
      <c r="EEK43" s="569"/>
      <c r="EEL43" s="569"/>
      <c r="EEM43" s="569"/>
      <c r="EEN43" s="569"/>
      <c r="EEO43" s="569"/>
      <c r="EEP43" s="569"/>
      <c r="EEQ43" s="569"/>
      <c r="EER43" s="569"/>
      <c r="EES43" s="569"/>
      <c r="EET43" s="569"/>
      <c r="EEU43" s="569"/>
      <c r="EEV43" s="569"/>
      <c r="EEW43" s="569"/>
      <c r="EEX43" s="569"/>
      <c r="EEY43" s="569"/>
      <c r="EEZ43" s="569"/>
      <c r="EFA43" s="569"/>
      <c r="EFB43" s="569"/>
      <c r="EFC43" s="569"/>
      <c r="EFD43" s="569"/>
      <c r="EFE43" s="569"/>
      <c r="EFF43" s="569"/>
      <c r="EFG43" s="569"/>
      <c r="EFH43" s="569"/>
      <c r="EFI43" s="569"/>
      <c r="EFJ43" s="569"/>
      <c r="EFK43" s="569"/>
      <c r="EFL43" s="569"/>
      <c r="EFM43" s="569"/>
      <c r="EFN43" s="569"/>
      <c r="EFO43" s="569"/>
      <c r="EFP43" s="569"/>
      <c r="EFQ43" s="569"/>
      <c r="EFR43" s="569"/>
      <c r="EFS43" s="569"/>
      <c r="EFT43" s="569"/>
      <c r="EFU43" s="569"/>
      <c r="EFV43" s="569"/>
      <c r="EFW43" s="569"/>
      <c r="EFX43" s="569"/>
      <c r="EFY43" s="569"/>
      <c r="EFZ43" s="569"/>
      <c r="EGA43" s="569"/>
      <c r="EGB43" s="569"/>
      <c r="EGC43" s="569"/>
      <c r="EGD43" s="569"/>
      <c r="EGE43" s="569"/>
      <c r="EGF43" s="569"/>
      <c r="EGG43" s="569"/>
      <c r="EGH43" s="569"/>
      <c r="EGI43" s="569"/>
      <c r="EGJ43" s="569"/>
      <c r="EGK43" s="569"/>
      <c r="EGL43" s="569"/>
      <c r="EGM43" s="569"/>
      <c r="EGN43" s="569"/>
      <c r="EGO43" s="569"/>
      <c r="EGP43" s="569"/>
      <c r="EGQ43" s="569"/>
      <c r="EGR43" s="569"/>
      <c r="EGS43" s="569"/>
      <c r="EGT43" s="569"/>
      <c r="EGU43" s="569"/>
      <c r="EGV43" s="569"/>
      <c r="EGW43" s="569"/>
      <c r="EGX43" s="569"/>
      <c r="EGY43" s="569"/>
      <c r="EGZ43" s="569"/>
      <c r="EHA43" s="569"/>
      <c r="EHB43" s="569"/>
      <c r="EHC43" s="569"/>
      <c r="EHD43" s="569"/>
      <c r="EHE43" s="569"/>
      <c r="EHF43" s="569"/>
      <c r="EHG43" s="569"/>
      <c r="EHH43" s="569"/>
      <c r="EHI43" s="569"/>
      <c r="EHJ43" s="569"/>
      <c r="EHK43" s="569"/>
      <c r="EHL43" s="569"/>
      <c r="EHM43" s="569"/>
      <c r="EHN43" s="569"/>
      <c r="EHO43" s="569"/>
      <c r="EHP43" s="569"/>
      <c r="EHQ43" s="569"/>
      <c r="EHR43" s="569"/>
      <c r="EHS43" s="569"/>
      <c r="EHT43" s="569"/>
      <c r="EHU43" s="569"/>
      <c r="EHV43" s="569"/>
      <c r="EHW43" s="569"/>
      <c r="EHX43" s="569"/>
      <c r="EHY43" s="569"/>
      <c r="EHZ43" s="569"/>
      <c r="EIA43" s="569"/>
      <c r="EIB43" s="569"/>
      <c r="EIC43" s="569"/>
      <c r="EID43" s="569"/>
      <c r="EIE43" s="569"/>
      <c r="EIF43" s="569"/>
      <c r="EIG43" s="569"/>
      <c r="EIH43" s="569"/>
      <c r="EII43" s="569"/>
      <c r="EIJ43" s="569"/>
      <c r="EIK43" s="569"/>
      <c r="EIL43" s="569"/>
      <c r="EIM43" s="569"/>
      <c r="EIN43" s="569"/>
      <c r="EIO43" s="569"/>
      <c r="EIP43" s="569"/>
      <c r="EIQ43" s="569"/>
      <c r="EIR43" s="569"/>
      <c r="EIS43" s="569"/>
      <c r="EIT43" s="569"/>
      <c r="EIU43" s="569"/>
      <c r="EIV43" s="569"/>
      <c r="EIW43" s="569"/>
      <c r="EIX43" s="569"/>
      <c r="EIY43" s="569"/>
      <c r="EIZ43" s="569"/>
      <c r="EJA43" s="569"/>
      <c r="EJB43" s="569"/>
      <c r="EJC43" s="569"/>
      <c r="EJD43" s="569"/>
      <c r="EJE43" s="569"/>
      <c r="EJF43" s="569"/>
      <c r="EJG43" s="569"/>
      <c r="EJH43" s="569"/>
      <c r="EJI43" s="569"/>
      <c r="EJJ43" s="569"/>
      <c r="EJK43" s="569"/>
      <c r="EJL43" s="569"/>
      <c r="EJM43" s="569"/>
      <c r="EJN43" s="569"/>
      <c r="EJO43" s="569"/>
      <c r="EJP43" s="569"/>
      <c r="EJQ43" s="569"/>
      <c r="EJR43" s="569"/>
      <c r="EJS43" s="569"/>
      <c r="EJT43" s="569"/>
      <c r="EJU43" s="569"/>
      <c r="EJV43" s="569"/>
      <c r="EJW43" s="569"/>
      <c r="EJX43" s="569"/>
      <c r="EJY43" s="569"/>
      <c r="EJZ43" s="569"/>
      <c r="EKA43" s="569"/>
      <c r="EKB43" s="569"/>
      <c r="EKC43" s="569"/>
      <c r="EKD43" s="569"/>
      <c r="EKE43" s="569"/>
      <c r="EKF43" s="569"/>
      <c r="EKG43" s="569"/>
      <c r="EKH43" s="569"/>
      <c r="EKI43" s="569"/>
      <c r="EKJ43" s="569"/>
      <c r="EKK43" s="569"/>
      <c r="EKL43" s="569"/>
      <c r="EKM43" s="569"/>
      <c r="EKN43" s="569"/>
      <c r="EKO43" s="569"/>
      <c r="EKP43" s="569"/>
      <c r="EKQ43" s="569"/>
      <c r="EKR43" s="569"/>
      <c r="EKS43" s="569"/>
      <c r="EKT43" s="569"/>
      <c r="EKU43" s="569"/>
      <c r="EKV43" s="569"/>
      <c r="EKW43" s="569"/>
      <c r="EKX43" s="569"/>
      <c r="EKY43" s="569"/>
      <c r="EKZ43" s="569"/>
      <c r="ELA43" s="569"/>
      <c r="ELB43" s="569"/>
      <c r="ELC43" s="569"/>
      <c r="ELD43" s="569"/>
      <c r="ELE43" s="569"/>
      <c r="ELF43" s="569"/>
      <c r="ELG43" s="569"/>
      <c r="ELH43" s="569"/>
      <c r="ELI43" s="569"/>
      <c r="ELJ43" s="569"/>
      <c r="ELK43" s="569"/>
      <c r="ELL43" s="569"/>
      <c r="ELM43" s="569"/>
      <c r="ELN43" s="569"/>
      <c r="ELO43" s="569"/>
      <c r="ELP43" s="569"/>
      <c r="ELQ43" s="569"/>
      <c r="ELR43" s="569"/>
      <c r="ELS43" s="569"/>
      <c r="ELT43" s="569"/>
      <c r="ELU43" s="569"/>
      <c r="ELV43" s="569"/>
      <c r="ELW43" s="569"/>
      <c r="ELX43" s="569"/>
      <c r="ELY43" s="569"/>
      <c r="ELZ43" s="569"/>
      <c r="EMA43" s="569"/>
      <c r="EMB43" s="569"/>
      <c r="EMC43" s="569"/>
      <c r="EMD43" s="569"/>
      <c r="EME43" s="569"/>
      <c r="EMF43" s="569"/>
      <c r="EMG43" s="569"/>
      <c r="EMH43" s="569"/>
      <c r="EMI43" s="569"/>
      <c r="EMJ43" s="569"/>
      <c r="EMK43" s="569"/>
      <c r="EML43" s="569"/>
      <c r="EMM43" s="569"/>
      <c r="EMN43" s="569"/>
      <c r="EMO43" s="569"/>
      <c r="EMP43" s="569"/>
      <c r="EMQ43" s="569"/>
      <c r="EMR43" s="569"/>
      <c r="EMS43" s="569"/>
      <c r="EMT43" s="569"/>
      <c r="EMU43" s="569"/>
      <c r="EMV43" s="569"/>
      <c r="EMW43" s="569"/>
      <c r="EMX43" s="569"/>
      <c r="EMY43" s="569"/>
      <c r="EMZ43" s="569"/>
      <c r="ENA43" s="569"/>
      <c r="ENB43" s="569"/>
      <c r="ENC43" s="569"/>
      <c r="END43" s="569"/>
      <c r="ENE43" s="569"/>
      <c r="ENF43" s="569"/>
      <c r="ENG43" s="569"/>
      <c r="ENH43" s="569"/>
      <c r="ENI43" s="569"/>
      <c r="ENJ43" s="569"/>
      <c r="ENK43" s="569"/>
      <c r="ENL43" s="569"/>
      <c r="ENM43" s="569"/>
      <c r="ENN43" s="569"/>
      <c r="ENO43" s="569"/>
      <c r="ENP43" s="569"/>
      <c r="ENQ43" s="569"/>
      <c r="ENR43" s="569"/>
      <c r="ENS43" s="569"/>
      <c r="ENT43" s="569"/>
      <c r="ENU43" s="569"/>
      <c r="ENV43" s="569"/>
      <c r="ENW43" s="569"/>
      <c r="ENX43" s="569"/>
      <c r="ENY43" s="569"/>
      <c r="ENZ43" s="569"/>
      <c r="EOA43" s="569"/>
      <c r="EOB43" s="569"/>
      <c r="EOC43" s="569"/>
      <c r="EOD43" s="569"/>
      <c r="EOE43" s="569"/>
      <c r="EOF43" s="569"/>
      <c r="EOG43" s="569"/>
      <c r="EOH43" s="569"/>
      <c r="EOI43" s="569"/>
      <c r="EOJ43" s="569"/>
      <c r="EOK43" s="569"/>
      <c r="EOL43" s="569"/>
      <c r="EOM43" s="569"/>
      <c r="EON43" s="569"/>
      <c r="EOO43" s="569"/>
      <c r="EOP43" s="569"/>
      <c r="EOQ43" s="569"/>
      <c r="EOR43" s="569"/>
      <c r="EOS43" s="569"/>
      <c r="EOT43" s="569"/>
      <c r="EOU43" s="569"/>
      <c r="EOV43" s="569"/>
      <c r="EOW43" s="569"/>
      <c r="EOX43" s="569"/>
      <c r="EOY43" s="569"/>
      <c r="EOZ43" s="569"/>
      <c r="EPA43" s="569"/>
      <c r="EPB43" s="569"/>
      <c r="EPC43" s="569"/>
      <c r="EPD43" s="569"/>
      <c r="EPE43" s="569"/>
      <c r="EPF43" s="569"/>
      <c r="EPG43" s="569"/>
      <c r="EPH43" s="569"/>
      <c r="EPI43" s="569"/>
      <c r="EPJ43" s="569"/>
      <c r="EPK43" s="569"/>
      <c r="EPL43" s="569"/>
      <c r="EPM43" s="569"/>
      <c r="EPN43" s="569"/>
      <c r="EPO43" s="569"/>
      <c r="EPP43" s="569"/>
      <c r="EPQ43" s="569"/>
      <c r="EPR43" s="569"/>
      <c r="EPS43" s="569"/>
      <c r="EPT43" s="569"/>
      <c r="EPU43" s="569"/>
      <c r="EPV43" s="569"/>
      <c r="EPW43" s="569"/>
      <c r="EPX43" s="569"/>
      <c r="EPY43" s="569"/>
      <c r="EPZ43" s="569"/>
      <c r="EQA43" s="569"/>
      <c r="EQB43" s="569"/>
      <c r="EQC43" s="569"/>
      <c r="EQD43" s="569"/>
      <c r="EQE43" s="569"/>
      <c r="EQF43" s="569"/>
      <c r="EQG43" s="569"/>
      <c r="EQH43" s="569"/>
      <c r="EQI43" s="569"/>
      <c r="EQJ43" s="569"/>
      <c r="EQK43" s="569"/>
      <c r="EQL43" s="569"/>
      <c r="EQM43" s="569"/>
      <c r="EQN43" s="569"/>
      <c r="EQO43" s="569"/>
      <c r="EQP43" s="569"/>
      <c r="EQQ43" s="569"/>
      <c r="EQR43" s="569"/>
      <c r="EQS43" s="569"/>
      <c r="EQT43" s="569"/>
      <c r="EQU43" s="569"/>
      <c r="EQV43" s="569"/>
      <c r="EQW43" s="569"/>
      <c r="EQX43" s="569"/>
      <c r="EQY43" s="569"/>
      <c r="EQZ43" s="569"/>
      <c r="ERA43" s="569"/>
      <c r="ERB43" s="569"/>
      <c r="ERC43" s="569"/>
      <c r="ERD43" s="569"/>
      <c r="ERE43" s="569"/>
      <c r="ERF43" s="569"/>
      <c r="ERG43" s="569"/>
      <c r="ERH43" s="569"/>
      <c r="ERI43" s="569"/>
      <c r="ERJ43" s="569"/>
      <c r="ERK43" s="569"/>
      <c r="ERL43" s="569"/>
      <c r="ERM43" s="569"/>
      <c r="ERN43" s="569"/>
      <c r="ERO43" s="569"/>
      <c r="ERP43" s="569"/>
      <c r="ERQ43" s="569"/>
      <c r="ERR43" s="569"/>
      <c r="ERS43" s="569"/>
      <c r="ERT43" s="569"/>
      <c r="ERU43" s="569"/>
      <c r="ERV43" s="569"/>
      <c r="ERW43" s="569"/>
      <c r="ERX43" s="569"/>
      <c r="ERY43" s="569"/>
      <c r="ERZ43" s="569"/>
      <c r="ESA43" s="569"/>
      <c r="ESB43" s="569"/>
      <c r="ESC43" s="569"/>
      <c r="ESD43" s="569"/>
      <c r="ESE43" s="569"/>
      <c r="ESF43" s="569"/>
      <c r="ESG43" s="569"/>
      <c r="ESH43" s="569"/>
      <c r="ESI43" s="569"/>
      <c r="ESJ43" s="569"/>
      <c r="ESK43" s="569"/>
      <c r="ESL43" s="569"/>
      <c r="ESM43" s="569"/>
      <c r="ESN43" s="569"/>
      <c r="ESO43" s="569"/>
      <c r="ESP43" s="569"/>
      <c r="ESQ43" s="569"/>
      <c r="ESR43" s="569"/>
      <c r="ESS43" s="569"/>
      <c r="EST43" s="569"/>
      <c r="ESU43" s="569"/>
      <c r="ESV43" s="569"/>
      <c r="ESW43" s="569"/>
      <c r="ESX43" s="569"/>
      <c r="ESY43" s="569"/>
      <c r="ESZ43" s="569"/>
      <c r="ETA43" s="569"/>
      <c r="ETB43" s="569"/>
      <c r="ETC43" s="569"/>
      <c r="ETD43" s="569"/>
      <c r="ETE43" s="569"/>
      <c r="ETF43" s="569"/>
      <c r="ETG43" s="569"/>
      <c r="ETH43" s="569"/>
      <c r="ETI43" s="569"/>
      <c r="ETJ43" s="569"/>
      <c r="ETK43" s="569"/>
      <c r="ETL43" s="569"/>
      <c r="ETM43" s="569"/>
      <c r="ETN43" s="569"/>
      <c r="ETO43" s="569"/>
      <c r="ETP43" s="569"/>
      <c r="ETQ43" s="569"/>
      <c r="ETR43" s="569"/>
      <c r="ETS43" s="569"/>
      <c r="ETT43" s="569"/>
      <c r="ETU43" s="569"/>
      <c r="ETV43" s="569"/>
      <c r="ETW43" s="569"/>
      <c r="ETX43" s="569"/>
      <c r="ETY43" s="569"/>
      <c r="ETZ43" s="569"/>
      <c r="EUA43" s="569"/>
      <c r="EUB43" s="569"/>
      <c r="EUC43" s="569"/>
      <c r="EUD43" s="569"/>
      <c r="EUE43" s="569"/>
      <c r="EUF43" s="569"/>
      <c r="EUG43" s="569"/>
      <c r="EUH43" s="569"/>
      <c r="EUI43" s="569"/>
      <c r="EUJ43" s="569"/>
      <c r="EUK43" s="569"/>
      <c r="EUL43" s="569"/>
      <c r="EUM43" s="569"/>
      <c r="EUN43" s="569"/>
      <c r="EUO43" s="569"/>
      <c r="EUP43" s="569"/>
      <c r="EUQ43" s="569"/>
      <c r="EUR43" s="569"/>
      <c r="EUS43" s="569"/>
      <c r="EUT43" s="569"/>
      <c r="EUU43" s="569"/>
      <c r="EUV43" s="569"/>
      <c r="EUW43" s="569"/>
      <c r="EUX43" s="569"/>
      <c r="EUY43" s="569"/>
      <c r="EUZ43" s="569"/>
      <c r="EVA43" s="569"/>
      <c r="EVB43" s="569"/>
      <c r="EVC43" s="569"/>
      <c r="EVD43" s="569"/>
      <c r="EVE43" s="569"/>
      <c r="EVF43" s="569"/>
      <c r="EVG43" s="569"/>
      <c r="EVH43" s="569"/>
      <c r="EVI43" s="569"/>
      <c r="EVJ43" s="569"/>
      <c r="EVK43" s="569"/>
      <c r="EVL43" s="569"/>
      <c r="EVM43" s="569"/>
      <c r="EVN43" s="569"/>
      <c r="EVO43" s="569"/>
      <c r="EVP43" s="569"/>
      <c r="EVQ43" s="569"/>
      <c r="EVR43" s="569"/>
      <c r="EVS43" s="569"/>
      <c r="EVT43" s="569"/>
      <c r="EVU43" s="569"/>
      <c r="EVV43" s="569"/>
      <c r="EVW43" s="569"/>
      <c r="EVX43" s="569"/>
      <c r="EVY43" s="569"/>
      <c r="EVZ43" s="569"/>
      <c r="EWA43" s="569"/>
      <c r="EWB43" s="569"/>
      <c r="EWC43" s="569"/>
      <c r="EWD43" s="569"/>
      <c r="EWE43" s="569"/>
      <c r="EWF43" s="569"/>
      <c r="EWG43" s="569"/>
      <c r="EWH43" s="569"/>
      <c r="EWI43" s="569"/>
      <c r="EWJ43" s="569"/>
      <c r="EWK43" s="569"/>
      <c r="EWL43" s="569"/>
      <c r="EWM43" s="569"/>
      <c r="EWN43" s="569"/>
      <c r="EWO43" s="569"/>
      <c r="EWP43" s="569"/>
      <c r="EWQ43" s="569"/>
      <c r="EWR43" s="569"/>
      <c r="EWS43" s="569"/>
      <c r="EWT43" s="569"/>
      <c r="EWU43" s="569"/>
      <c r="EWV43" s="569"/>
      <c r="EWW43" s="569"/>
      <c r="EWX43" s="569"/>
      <c r="EWY43" s="569"/>
      <c r="EWZ43" s="569"/>
      <c r="EXA43" s="569"/>
      <c r="EXB43" s="569"/>
      <c r="EXC43" s="569"/>
      <c r="EXD43" s="569"/>
      <c r="EXE43" s="569"/>
      <c r="EXF43" s="569"/>
      <c r="EXG43" s="569"/>
      <c r="EXH43" s="569"/>
      <c r="EXI43" s="569"/>
      <c r="EXJ43" s="569"/>
      <c r="EXK43" s="569"/>
      <c r="EXL43" s="569"/>
      <c r="EXM43" s="569"/>
      <c r="EXN43" s="569"/>
      <c r="EXO43" s="569"/>
      <c r="EXP43" s="569"/>
      <c r="EXQ43" s="569"/>
      <c r="EXR43" s="569"/>
      <c r="EXS43" s="569"/>
      <c r="EXT43" s="569"/>
      <c r="EXU43" s="569"/>
      <c r="EXV43" s="569"/>
      <c r="EXW43" s="569"/>
      <c r="EXX43" s="569"/>
      <c r="EXY43" s="569"/>
      <c r="EXZ43" s="569"/>
      <c r="EYA43" s="569"/>
      <c r="EYB43" s="569"/>
      <c r="EYC43" s="569"/>
      <c r="EYD43" s="569"/>
      <c r="EYE43" s="569"/>
      <c r="EYF43" s="569"/>
      <c r="EYG43" s="569"/>
      <c r="EYH43" s="569"/>
      <c r="EYI43" s="569"/>
      <c r="EYJ43" s="569"/>
      <c r="EYK43" s="569"/>
      <c r="EYL43" s="569"/>
      <c r="EYM43" s="569"/>
      <c r="EYN43" s="569"/>
      <c r="EYO43" s="569"/>
      <c r="EYP43" s="569"/>
      <c r="EYQ43" s="569"/>
      <c r="EYR43" s="569"/>
      <c r="EYS43" s="569"/>
      <c r="EYT43" s="569"/>
      <c r="EYU43" s="569"/>
      <c r="EYV43" s="569"/>
      <c r="EYW43" s="569"/>
      <c r="EYX43" s="569"/>
      <c r="EYY43" s="569"/>
      <c r="EYZ43" s="569"/>
      <c r="EZA43" s="569"/>
      <c r="EZB43" s="569"/>
      <c r="EZC43" s="569"/>
      <c r="EZD43" s="569"/>
      <c r="EZE43" s="569"/>
      <c r="EZF43" s="569"/>
      <c r="EZG43" s="569"/>
      <c r="EZH43" s="569"/>
      <c r="EZI43" s="569"/>
      <c r="EZJ43" s="569"/>
      <c r="EZK43" s="569"/>
      <c r="EZL43" s="569"/>
      <c r="EZM43" s="569"/>
      <c r="EZN43" s="569"/>
      <c r="EZO43" s="569"/>
      <c r="EZP43" s="569"/>
      <c r="EZQ43" s="569"/>
      <c r="EZR43" s="569"/>
      <c r="EZS43" s="569"/>
      <c r="EZT43" s="569"/>
      <c r="EZU43" s="569"/>
      <c r="EZV43" s="569"/>
      <c r="EZW43" s="569"/>
      <c r="EZX43" s="569"/>
      <c r="EZY43" s="569"/>
      <c r="EZZ43" s="569"/>
      <c r="FAA43" s="569"/>
      <c r="FAB43" s="569"/>
      <c r="FAC43" s="569"/>
      <c r="FAD43" s="569"/>
      <c r="FAE43" s="569"/>
      <c r="FAF43" s="569"/>
      <c r="FAG43" s="569"/>
      <c r="FAH43" s="569"/>
      <c r="FAI43" s="569"/>
      <c r="FAJ43" s="569"/>
      <c r="FAK43" s="569"/>
      <c r="FAL43" s="569"/>
      <c r="FAM43" s="569"/>
      <c r="FAN43" s="569"/>
      <c r="FAO43" s="569"/>
      <c r="FAP43" s="569"/>
      <c r="FAQ43" s="569"/>
      <c r="FAR43" s="569"/>
      <c r="FAS43" s="569"/>
      <c r="FAT43" s="569"/>
      <c r="FAU43" s="569"/>
      <c r="FAV43" s="569"/>
      <c r="FAW43" s="569"/>
      <c r="FAX43" s="569"/>
      <c r="FAY43" s="569"/>
      <c r="FAZ43" s="569"/>
      <c r="FBA43" s="569"/>
      <c r="FBB43" s="569"/>
      <c r="FBC43" s="569"/>
      <c r="FBD43" s="569"/>
      <c r="FBE43" s="569"/>
      <c r="FBF43" s="569"/>
      <c r="FBG43" s="569"/>
      <c r="FBH43" s="569"/>
      <c r="FBI43" s="569"/>
      <c r="FBJ43" s="569"/>
      <c r="FBK43" s="569"/>
      <c r="FBL43" s="569"/>
      <c r="FBM43" s="569"/>
      <c r="FBN43" s="569"/>
      <c r="FBO43" s="569"/>
      <c r="FBP43" s="569"/>
      <c r="FBQ43" s="569"/>
      <c r="FBR43" s="569"/>
      <c r="FBS43" s="569"/>
      <c r="FBT43" s="569"/>
      <c r="FBU43" s="569"/>
      <c r="FBV43" s="569"/>
      <c r="FBW43" s="569"/>
      <c r="FBX43" s="569"/>
      <c r="FBY43" s="569"/>
      <c r="FBZ43" s="569"/>
      <c r="FCA43" s="569"/>
      <c r="FCB43" s="569"/>
      <c r="FCC43" s="569"/>
      <c r="FCD43" s="569"/>
      <c r="FCE43" s="569"/>
      <c r="FCF43" s="569"/>
      <c r="FCG43" s="569"/>
      <c r="FCH43" s="569"/>
      <c r="FCI43" s="569"/>
      <c r="FCJ43" s="569"/>
      <c r="FCK43" s="569"/>
      <c r="FCL43" s="569"/>
      <c r="FCM43" s="569"/>
      <c r="FCN43" s="569"/>
      <c r="FCO43" s="569"/>
      <c r="FCP43" s="569"/>
      <c r="FCQ43" s="569"/>
      <c r="FCR43" s="569"/>
      <c r="FCS43" s="569"/>
      <c r="FCT43" s="569"/>
      <c r="FCU43" s="569"/>
      <c r="FCV43" s="569"/>
      <c r="FCW43" s="569"/>
      <c r="FCX43" s="569"/>
      <c r="FCY43" s="569"/>
      <c r="FCZ43" s="569"/>
      <c r="FDA43" s="569"/>
      <c r="FDB43" s="569"/>
      <c r="FDC43" s="569"/>
      <c r="FDD43" s="569"/>
      <c r="FDE43" s="569"/>
      <c r="FDF43" s="569"/>
      <c r="FDG43" s="569"/>
      <c r="FDH43" s="569"/>
      <c r="FDI43" s="569"/>
      <c r="FDJ43" s="569"/>
      <c r="FDK43" s="569"/>
      <c r="FDL43" s="569"/>
      <c r="FDM43" s="569"/>
      <c r="FDN43" s="569"/>
      <c r="FDO43" s="569"/>
      <c r="FDP43" s="569"/>
      <c r="FDQ43" s="569"/>
      <c r="FDR43" s="569"/>
      <c r="FDS43" s="569"/>
      <c r="FDT43" s="569"/>
      <c r="FDU43" s="569"/>
      <c r="FDV43" s="569"/>
      <c r="FDW43" s="569"/>
      <c r="FDX43" s="569"/>
      <c r="FDY43" s="569"/>
      <c r="FDZ43" s="569"/>
      <c r="FEA43" s="569"/>
      <c r="FEB43" s="569"/>
      <c r="FEC43" s="569"/>
      <c r="FED43" s="569"/>
      <c r="FEE43" s="569"/>
      <c r="FEF43" s="569"/>
      <c r="FEG43" s="569"/>
      <c r="FEH43" s="569"/>
      <c r="FEI43" s="569"/>
      <c r="FEJ43" s="569"/>
      <c r="FEK43" s="569"/>
      <c r="FEL43" s="569"/>
      <c r="FEM43" s="569"/>
      <c r="FEN43" s="569"/>
      <c r="FEO43" s="569"/>
      <c r="FEP43" s="569"/>
      <c r="FEQ43" s="569"/>
      <c r="FER43" s="569"/>
      <c r="FES43" s="569"/>
      <c r="FET43" s="569"/>
      <c r="FEU43" s="569"/>
      <c r="FEV43" s="569"/>
      <c r="FEW43" s="569"/>
      <c r="FEX43" s="569"/>
      <c r="FEY43" s="569"/>
      <c r="FEZ43" s="569"/>
      <c r="FFA43" s="569"/>
      <c r="FFB43" s="569"/>
      <c r="FFC43" s="569"/>
      <c r="FFD43" s="569"/>
      <c r="FFE43" s="569"/>
      <c r="FFF43" s="569"/>
      <c r="FFG43" s="569"/>
      <c r="FFH43" s="569"/>
      <c r="FFI43" s="569"/>
      <c r="FFJ43" s="569"/>
      <c r="FFK43" s="569"/>
      <c r="FFL43" s="569"/>
      <c r="FFM43" s="569"/>
      <c r="FFN43" s="569"/>
      <c r="FFO43" s="569"/>
      <c r="FFP43" s="569"/>
      <c r="FFQ43" s="569"/>
      <c r="FFR43" s="569"/>
      <c r="FFS43" s="569"/>
      <c r="FFT43" s="569"/>
      <c r="FFU43" s="569"/>
      <c r="FFV43" s="569"/>
      <c r="FFW43" s="569"/>
      <c r="FFX43" s="569"/>
      <c r="FFY43" s="569"/>
      <c r="FFZ43" s="569"/>
      <c r="FGA43" s="569"/>
      <c r="FGB43" s="569"/>
      <c r="FGC43" s="569"/>
      <c r="FGD43" s="569"/>
      <c r="FGE43" s="569"/>
      <c r="FGF43" s="569"/>
      <c r="FGG43" s="569"/>
      <c r="FGH43" s="569"/>
      <c r="FGI43" s="569"/>
      <c r="FGJ43" s="569"/>
      <c r="FGK43" s="569"/>
      <c r="FGL43" s="569"/>
      <c r="FGM43" s="569"/>
      <c r="FGN43" s="569"/>
      <c r="FGO43" s="569"/>
      <c r="FGP43" s="569"/>
      <c r="FGQ43" s="569"/>
      <c r="FGR43" s="569"/>
      <c r="FGS43" s="569"/>
      <c r="FGT43" s="569"/>
      <c r="FGU43" s="569"/>
      <c r="FGV43" s="569"/>
      <c r="FGW43" s="569"/>
      <c r="FGX43" s="569"/>
      <c r="FGY43" s="569"/>
      <c r="FGZ43" s="569"/>
      <c r="FHA43" s="569"/>
      <c r="FHB43" s="569"/>
      <c r="FHC43" s="569"/>
      <c r="FHD43" s="569"/>
      <c r="FHE43" s="569"/>
      <c r="FHF43" s="569"/>
      <c r="FHG43" s="569"/>
      <c r="FHH43" s="569"/>
      <c r="FHI43" s="569"/>
      <c r="FHJ43" s="569"/>
      <c r="FHK43" s="569"/>
      <c r="FHL43" s="569"/>
      <c r="FHM43" s="569"/>
      <c r="FHN43" s="569"/>
      <c r="FHO43" s="569"/>
      <c r="FHP43" s="569"/>
      <c r="FHQ43" s="569"/>
      <c r="FHR43" s="569"/>
      <c r="FHS43" s="569"/>
      <c r="FHT43" s="569"/>
      <c r="FHU43" s="569"/>
      <c r="FHV43" s="569"/>
      <c r="FHW43" s="569"/>
      <c r="FHX43" s="569"/>
      <c r="FHY43" s="569"/>
      <c r="FHZ43" s="569"/>
      <c r="FIA43" s="569"/>
      <c r="FIB43" s="569"/>
      <c r="FIC43" s="569"/>
      <c r="FID43" s="569"/>
      <c r="FIE43" s="569"/>
      <c r="FIF43" s="569"/>
      <c r="FIG43" s="569"/>
      <c r="FIH43" s="569"/>
      <c r="FII43" s="569"/>
      <c r="FIJ43" s="569"/>
      <c r="FIK43" s="569"/>
      <c r="FIL43" s="569"/>
      <c r="FIM43" s="569"/>
      <c r="FIN43" s="569"/>
      <c r="FIO43" s="569"/>
      <c r="FIP43" s="569"/>
      <c r="FIQ43" s="569"/>
      <c r="FIR43" s="569"/>
      <c r="FIS43" s="569"/>
      <c r="FIT43" s="569"/>
      <c r="FIU43" s="569"/>
      <c r="FIV43" s="569"/>
      <c r="FIW43" s="569"/>
      <c r="FIX43" s="569"/>
      <c r="FIY43" s="569"/>
      <c r="FIZ43" s="569"/>
      <c r="FJA43" s="569"/>
      <c r="FJB43" s="569"/>
      <c r="FJC43" s="569"/>
      <c r="FJD43" s="569"/>
      <c r="FJE43" s="569"/>
      <c r="FJF43" s="569"/>
      <c r="FJG43" s="569"/>
      <c r="FJH43" s="569"/>
      <c r="FJI43" s="569"/>
      <c r="FJJ43" s="569"/>
      <c r="FJK43" s="569"/>
      <c r="FJL43" s="569"/>
      <c r="FJM43" s="569"/>
      <c r="FJN43" s="569"/>
      <c r="FJO43" s="569"/>
      <c r="FJP43" s="569"/>
      <c r="FJQ43" s="569"/>
      <c r="FJR43" s="569"/>
      <c r="FJS43" s="569"/>
      <c r="FJT43" s="569"/>
      <c r="FJU43" s="569"/>
      <c r="FJV43" s="569"/>
      <c r="FJW43" s="569"/>
      <c r="FJX43" s="569"/>
      <c r="FJY43" s="569"/>
      <c r="FJZ43" s="569"/>
      <c r="FKA43" s="569"/>
      <c r="FKB43" s="569"/>
      <c r="FKC43" s="569"/>
      <c r="FKD43" s="569"/>
      <c r="FKE43" s="569"/>
      <c r="FKF43" s="569"/>
      <c r="FKG43" s="569"/>
      <c r="FKH43" s="569"/>
      <c r="FKI43" s="569"/>
      <c r="FKJ43" s="569"/>
      <c r="FKK43" s="569"/>
      <c r="FKL43" s="569"/>
      <c r="FKM43" s="569"/>
      <c r="FKN43" s="569"/>
      <c r="FKO43" s="569"/>
      <c r="FKP43" s="569"/>
      <c r="FKQ43" s="569"/>
      <c r="FKR43" s="569"/>
      <c r="FKS43" s="569"/>
      <c r="FKT43" s="569"/>
      <c r="FKU43" s="569"/>
      <c r="FKV43" s="569"/>
      <c r="FKW43" s="569"/>
      <c r="FKX43" s="569"/>
      <c r="FKY43" s="569"/>
      <c r="FKZ43" s="569"/>
      <c r="FLA43" s="569"/>
      <c r="FLB43" s="569"/>
      <c r="FLC43" s="569"/>
      <c r="FLD43" s="569"/>
      <c r="FLE43" s="569"/>
      <c r="FLF43" s="569"/>
      <c r="FLG43" s="569"/>
      <c r="FLH43" s="569"/>
      <c r="FLI43" s="569"/>
      <c r="FLJ43" s="569"/>
      <c r="FLK43" s="569"/>
      <c r="FLL43" s="569"/>
      <c r="FLM43" s="569"/>
      <c r="FLN43" s="569"/>
      <c r="FLO43" s="569"/>
      <c r="FLP43" s="569"/>
      <c r="FLQ43" s="569"/>
      <c r="FLR43" s="569"/>
      <c r="FLS43" s="569"/>
      <c r="FLT43" s="569"/>
      <c r="FLU43" s="569"/>
      <c r="FLV43" s="569"/>
      <c r="FLW43" s="569"/>
      <c r="FLX43" s="569"/>
      <c r="FLY43" s="569"/>
      <c r="FLZ43" s="569"/>
      <c r="FMA43" s="569"/>
      <c r="FMB43" s="569"/>
      <c r="FMC43" s="569"/>
      <c r="FMD43" s="569"/>
      <c r="FME43" s="569"/>
      <c r="FMF43" s="569"/>
      <c r="FMG43" s="569"/>
      <c r="FMH43" s="569"/>
      <c r="FMI43" s="569"/>
      <c r="FMJ43" s="569"/>
      <c r="FMK43" s="569"/>
      <c r="FML43" s="569"/>
      <c r="FMM43" s="569"/>
      <c r="FMN43" s="569"/>
      <c r="FMO43" s="569"/>
      <c r="FMP43" s="569"/>
      <c r="FMQ43" s="569"/>
      <c r="FMR43" s="569"/>
      <c r="FMS43" s="569"/>
      <c r="FMT43" s="569"/>
      <c r="FMU43" s="569"/>
      <c r="FMV43" s="569"/>
      <c r="FMW43" s="569"/>
      <c r="FMX43" s="569"/>
      <c r="FMY43" s="569"/>
      <c r="FMZ43" s="569"/>
      <c r="FNA43" s="569"/>
      <c r="FNB43" s="569"/>
      <c r="FNC43" s="569"/>
      <c r="FND43" s="569"/>
      <c r="FNE43" s="569"/>
      <c r="FNF43" s="569"/>
      <c r="FNG43" s="569"/>
      <c r="FNH43" s="569"/>
      <c r="FNI43" s="569"/>
      <c r="FNJ43" s="569"/>
      <c r="FNK43" s="569"/>
      <c r="FNL43" s="569"/>
      <c r="FNM43" s="569"/>
      <c r="FNN43" s="569"/>
      <c r="FNO43" s="569"/>
      <c r="FNP43" s="569"/>
      <c r="FNQ43" s="569"/>
      <c r="FNR43" s="569"/>
      <c r="FNS43" s="569"/>
      <c r="FNT43" s="569"/>
      <c r="FNU43" s="569"/>
      <c r="FNV43" s="569"/>
      <c r="FNW43" s="569"/>
      <c r="FNX43" s="569"/>
      <c r="FNY43" s="569"/>
      <c r="FNZ43" s="569"/>
      <c r="FOA43" s="569"/>
      <c r="FOB43" s="569"/>
      <c r="FOC43" s="569"/>
      <c r="FOD43" s="569"/>
      <c r="FOE43" s="569"/>
      <c r="FOF43" s="569"/>
      <c r="FOG43" s="569"/>
      <c r="FOH43" s="569"/>
      <c r="FOI43" s="569"/>
      <c r="FOJ43" s="569"/>
      <c r="FOK43" s="569"/>
      <c r="FOL43" s="569"/>
      <c r="FOM43" s="569"/>
      <c r="FON43" s="569"/>
      <c r="FOO43" s="569"/>
      <c r="FOP43" s="569"/>
      <c r="FOQ43" s="569"/>
      <c r="FOR43" s="569"/>
      <c r="FOS43" s="569"/>
      <c r="FOT43" s="569"/>
      <c r="FOU43" s="569"/>
      <c r="FOV43" s="569"/>
      <c r="FOW43" s="569"/>
      <c r="FOX43" s="569"/>
      <c r="FOY43" s="569"/>
      <c r="FOZ43" s="569"/>
      <c r="FPA43" s="569"/>
      <c r="FPB43" s="569"/>
      <c r="FPC43" s="569"/>
      <c r="FPD43" s="569"/>
      <c r="FPE43" s="569"/>
      <c r="FPF43" s="569"/>
      <c r="FPG43" s="569"/>
      <c r="FPH43" s="569"/>
      <c r="FPI43" s="569"/>
      <c r="FPJ43" s="569"/>
      <c r="FPK43" s="569"/>
      <c r="FPL43" s="569"/>
      <c r="FPM43" s="569"/>
      <c r="FPN43" s="569"/>
      <c r="FPO43" s="569"/>
      <c r="FPP43" s="569"/>
      <c r="FPQ43" s="569"/>
      <c r="FPR43" s="569"/>
      <c r="FPS43" s="569"/>
      <c r="FPT43" s="569"/>
      <c r="FPU43" s="569"/>
      <c r="FPV43" s="569"/>
      <c r="FPW43" s="569"/>
      <c r="FPX43" s="569"/>
      <c r="FPY43" s="569"/>
      <c r="FPZ43" s="569"/>
      <c r="FQA43" s="569"/>
      <c r="FQB43" s="569"/>
      <c r="FQC43" s="569"/>
      <c r="FQD43" s="569"/>
      <c r="FQE43" s="569"/>
      <c r="FQF43" s="569"/>
      <c r="FQG43" s="569"/>
      <c r="FQH43" s="569"/>
      <c r="FQI43" s="569"/>
      <c r="FQJ43" s="569"/>
      <c r="FQK43" s="569"/>
      <c r="FQL43" s="569"/>
      <c r="FQM43" s="569"/>
      <c r="FQN43" s="569"/>
      <c r="FQO43" s="569"/>
      <c r="FQP43" s="569"/>
      <c r="FQQ43" s="569"/>
      <c r="FQR43" s="569"/>
      <c r="FQS43" s="569"/>
      <c r="FQT43" s="569"/>
      <c r="FQU43" s="569"/>
      <c r="FQV43" s="569"/>
      <c r="FQW43" s="569"/>
      <c r="FQX43" s="569"/>
      <c r="FQY43" s="569"/>
      <c r="FQZ43" s="569"/>
      <c r="FRA43" s="569"/>
      <c r="FRB43" s="569"/>
      <c r="FRC43" s="569"/>
      <c r="FRD43" s="569"/>
      <c r="FRE43" s="569"/>
      <c r="FRF43" s="569"/>
      <c r="FRG43" s="569"/>
      <c r="FRH43" s="569"/>
      <c r="FRI43" s="569"/>
      <c r="FRJ43" s="569"/>
      <c r="FRK43" s="569"/>
      <c r="FRL43" s="569"/>
      <c r="FRM43" s="569"/>
      <c r="FRN43" s="569"/>
      <c r="FRO43" s="569"/>
      <c r="FRP43" s="569"/>
      <c r="FRQ43" s="569"/>
      <c r="FRR43" s="569"/>
      <c r="FRS43" s="569"/>
      <c r="FRT43" s="569"/>
      <c r="FRU43" s="569"/>
      <c r="FRV43" s="569"/>
      <c r="FRW43" s="569"/>
      <c r="FRX43" s="569"/>
      <c r="FRY43" s="569"/>
      <c r="FRZ43" s="569"/>
      <c r="FSA43" s="569"/>
      <c r="FSB43" s="569"/>
      <c r="FSC43" s="569"/>
      <c r="FSD43" s="569"/>
      <c r="FSE43" s="569"/>
      <c r="FSF43" s="569"/>
      <c r="FSG43" s="569"/>
      <c r="FSH43" s="569"/>
      <c r="FSI43" s="569"/>
      <c r="FSJ43" s="569"/>
      <c r="FSK43" s="569"/>
      <c r="FSL43" s="569"/>
      <c r="FSM43" s="569"/>
      <c r="FSN43" s="569"/>
      <c r="FSO43" s="569"/>
      <c r="FSP43" s="569"/>
      <c r="FSQ43" s="569"/>
      <c r="FSR43" s="569"/>
      <c r="FSS43" s="569"/>
      <c r="FST43" s="569"/>
      <c r="FSU43" s="569"/>
      <c r="FSV43" s="569"/>
      <c r="FSW43" s="569"/>
      <c r="FSX43" s="569"/>
      <c r="FSY43" s="569"/>
      <c r="FSZ43" s="569"/>
      <c r="FTA43" s="569"/>
      <c r="FTB43" s="569"/>
      <c r="FTC43" s="569"/>
      <c r="FTD43" s="569"/>
      <c r="FTE43" s="569"/>
      <c r="FTF43" s="569"/>
      <c r="FTG43" s="569"/>
      <c r="FTH43" s="569"/>
      <c r="FTI43" s="569"/>
      <c r="FTJ43" s="569"/>
      <c r="FTK43" s="569"/>
      <c r="FTL43" s="569"/>
      <c r="FTM43" s="569"/>
      <c r="FTN43" s="569"/>
      <c r="FTO43" s="569"/>
      <c r="FTP43" s="569"/>
      <c r="FTQ43" s="569"/>
      <c r="FTR43" s="569"/>
      <c r="FTS43" s="569"/>
      <c r="FTT43" s="569"/>
      <c r="FTU43" s="569"/>
      <c r="FTV43" s="569"/>
      <c r="FTW43" s="569"/>
      <c r="FTX43" s="569"/>
      <c r="FTY43" s="569"/>
      <c r="FTZ43" s="569"/>
      <c r="FUA43" s="569"/>
      <c r="FUB43" s="569"/>
      <c r="FUC43" s="569"/>
      <c r="FUD43" s="569"/>
      <c r="FUE43" s="569"/>
      <c r="FUF43" s="569"/>
      <c r="FUG43" s="569"/>
      <c r="FUH43" s="569"/>
      <c r="FUI43" s="569"/>
      <c r="FUJ43" s="569"/>
      <c r="FUK43" s="569"/>
      <c r="FUL43" s="569"/>
      <c r="FUM43" s="569"/>
      <c r="FUN43" s="569"/>
      <c r="FUO43" s="569"/>
      <c r="FUP43" s="569"/>
      <c r="FUQ43" s="569"/>
      <c r="FUR43" s="569"/>
      <c r="FUS43" s="569"/>
      <c r="FUT43" s="569"/>
      <c r="FUU43" s="569"/>
      <c r="FUV43" s="569"/>
      <c r="FUW43" s="569"/>
      <c r="FUX43" s="569"/>
      <c r="FUY43" s="569"/>
      <c r="FUZ43" s="569"/>
      <c r="FVA43" s="569"/>
      <c r="FVB43" s="569"/>
      <c r="FVC43" s="569"/>
      <c r="FVD43" s="569"/>
      <c r="FVE43" s="569"/>
      <c r="FVF43" s="569"/>
      <c r="FVG43" s="569"/>
      <c r="FVH43" s="569"/>
      <c r="FVI43" s="569"/>
      <c r="FVJ43" s="569"/>
      <c r="FVK43" s="569"/>
      <c r="FVL43" s="569"/>
      <c r="FVM43" s="569"/>
      <c r="FVN43" s="569"/>
      <c r="FVO43" s="569"/>
      <c r="FVP43" s="569"/>
      <c r="FVQ43" s="569"/>
      <c r="FVR43" s="569"/>
      <c r="FVS43" s="569"/>
      <c r="FVT43" s="569"/>
      <c r="FVU43" s="569"/>
      <c r="FVV43" s="569"/>
      <c r="FVW43" s="569"/>
      <c r="FVX43" s="569"/>
      <c r="FVY43" s="569"/>
      <c r="FVZ43" s="569"/>
      <c r="FWA43" s="569"/>
      <c r="FWB43" s="569"/>
      <c r="FWC43" s="569"/>
      <c r="FWD43" s="569"/>
      <c r="FWE43" s="569"/>
      <c r="FWF43" s="569"/>
      <c r="FWG43" s="569"/>
      <c r="FWH43" s="569"/>
      <c r="FWI43" s="569"/>
      <c r="FWJ43" s="569"/>
      <c r="FWK43" s="569"/>
      <c r="FWL43" s="569"/>
      <c r="FWM43" s="569"/>
      <c r="FWN43" s="569"/>
      <c r="FWO43" s="569"/>
      <c r="FWP43" s="569"/>
      <c r="FWQ43" s="569"/>
      <c r="FWR43" s="569"/>
      <c r="FWS43" s="569"/>
      <c r="FWT43" s="569"/>
      <c r="FWU43" s="569"/>
      <c r="FWV43" s="569"/>
      <c r="FWW43" s="569"/>
      <c r="FWX43" s="569"/>
      <c r="FWY43" s="569"/>
      <c r="FWZ43" s="569"/>
      <c r="FXA43" s="569"/>
      <c r="FXB43" s="569"/>
      <c r="FXC43" s="569"/>
      <c r="FXD43" s="569"/>
      <c r="FXE43" s="569"/>
      <c r="FXF43" s="569"/>
      <c r="FXG43" s="569"/>
      <c r="FXH43" s="569"/>
      <c r="FXI43" s="569"/>
      <c r="FXJ43" s="569"/>
      <c r="FXK43" s="569"/>
      <c r="FXL43" s="569"/>
      <c r="FXM43" s="569"/>
      <c r="FXN43" s="569"/>
      <c r="FXO43" s="569"/>
      <c r="FXP43" s="569"/>
      <c r="FXQ43" s="569"/>
      <c r="FXR43" s="569"/>
      <c r="FXS43" s="569"/>
      <c r="FXT43" s="569"/>
      <c r="FXU43" s="569"/>
      <c r="FXV43" s="569"/>
      <c r="FXW43" s="569"/>
      <c r="FXX43" s="569"/>
      <c r="FXY43" s="569"/>
      <c r="FXZ43" s="569"/>
      <c r="FYA43" s="569"/>
      <c r="FYB43" s="569"/>
      <c r="FYC43" s="569"/>
      <c r="FYD43" s="569"/>
      <c r="FYE43" s="569"/>
      <c r="FYF43" s="569"/>
      <c r="FYG43" s="569"/>
      <c r="FYH43" s="569"/>
      <c r="FYI43" s="569"/>
      <c r="FYJ43" s="569"/>
      <c r="FYK43" s="569"/>
      <c r="FYL43" s="569"/>
      <c r="FYM43" s="569"/>
      <c r="FYN43" s="569"/>
      <c r="FYO43" s="569"/>
      <c r="FYP43" s="569"/>
      <c r="FYQ43" s="569"/>
      <c r="FYR43" s="569"/>
      <c r="FYS43" s="569"/>
      <c r="FYT43" s="569"/>
      <c r="FYU43" s="569"/>
      <c r="FYV43" s="569"/>
      <c r="FYW43" s="569"/>
      <c r="FYX43" s="569"/>
      <c r="FYY43" s="569"/>
      <c r="FYZ43" s="569"/>
      <c r="FZA43" s="569"/>
      <c r="FZB43" s="569"/>
      <c r="FZC43" s="569"/>
      <c r="FZD43" s="569"/>
      <c r="FZE43" s="569"/>
      <c r="FZF43" s="569"/>
      <c r="FZG43" s="569"/>
      <c r="FZH43" s="569"/>
      <c r="FZI43" s="569"/>
      <c r="FZJ43" s="569"/>
      <c r="FZK43" s="569"/>
      <c r="FZL43" s="569"/>
      <c r="FZM43" s="569"/>
      <c r="FZN43" s="569"/>
      <c r="FZO43" s="569"/>
      <c r="FZP43" s="569"/>
      <c r="FZQ43" s="569"/>
      <c r="FZR43" s="569"/>
      <c r="FZS43" s="569"/>
      <c r="FZT43" s="569"/>
      <c r="FZU43" s="569"/>
      <c r="FZV43" s="569"/>
      <c r="FZW43" s="569"/>
      <c r="FZX43" s="569"/>
      <c r="FZY43" s="569"/>
      <c r="FZZ43" s="569"/>
      <c r="GAA43" s="569"/>
      <c r="GAB43" s="569"/>
      <c r="GAC43" s="569"/>
      <c r="GAD43" s="569"/>
      <c r="GAE43" s="569"/>
      <c r="GAF43" s="569"/>
      <c r="GAG43" s="569"/>
      <c r="GAH43" s="569"/>
      <c r="GAI43" s="569"/>
      <c r="GAJ43" s="569"/>
      <c r="GAK43" s="569"/>
      <c r="GAL43" s="569"/>
      <c r="GAM43" s="569"/>
      <c r="GAN43" s="569"/>
      <c r="GAO43" s="569"/>
      <c r="GAP43" s="569"/>
      <c r="GAQ43" s="569"/>
      <c r="GAR43" s="569"/>
      <c r="GAS43" s="569"/>
      <c r="GAT43" s="569"/>
      <c r="GAU43" s="569"/>
      <c r="GAV43" s="569"/>
      <c r="GAW43" s="569"/>
      <c r="GAX43" s="569"/>
      <c r="GAY43" s="569"/>
      <c r="GAZ43" s="569"/>
      <c r="GBA43" s="569"/>
      <c r="GBB43" s="569"/>
      <c r="GBC43" s="569"/>
      <c r="GBD43" s="569"/>
      <c r="GBE43" s="569"/>
      <c r="GBF43" s="569"/>
      <c r="GBG43" s="569"/>
      <c r="GBH43" s="569"/>
      <c r="GBI43" s="569"/>
      <c r="GBJ43" s="569"/>
      <c r="GBK43" s="569"/>
      <c r="GBL43" s="569"/>
      <c r="GBM43" s="569"/>
      <c r="GBN43" s="569"/>
      <c r="GBO43" s="569"/>
      <c r="GBP43" s="569"/>
      <c r="GBQ43" s="569"/>
      <c r="GBR43" s="569"/>
      <c r="GBS43" s="569"/>
      <c r="GBT43" s="569"/>
      <c r="GBU43" s="569"/>
      <c r="GBV43" s="569"/>
      <c r="GBW43" s="569"/>
      <c r="GBX43" s="569"/>
      <c r="GBY43" s="569"/>
      <c r="GBZ43" s="569"/>
      <c r="GCA43" s="569"/>
      <c r="GCB43" s="569"/>
      <c r="GCC43" s="569"/>
      <c r="GCD43" s="569"/>
      <c r="GCE43" s="569"/>
      <c r="GCF43" s="569"/>
      <c r="GCG43" s="569"/>
      <c r="GCH43" s="569"/>
      <c r="GCI43" s="569"/>
      <c r="GCJ43" s="569"/>
      <c r="GCK43" s="569"/>
      <c r="GCL43" s="569"/>
      <c r="GCM43" s="569"/>
      <c r="GCN43" s="569"/>
      <c r="GCO43" s="569"/>
      <c r="GCP43" s="569"/>
      <c r="GCQ43" s="569"/>
      <c r="GCR43" s="569"/>
      <c r="GCS43" s="569"/>
      <c r="GCT43" s="569"/>
      <c r="GCU43" s="569"/>
      <c r="GCV43" s="569"/>
      <c r="GCW43" s="569"/>
      <c r="GCX43" s="569"/>
      <c r="GCY43" s="569"/>
      <c r="GCZ43" s="569"/>
      <c r="GDA43" s="569"/>
      <c r="GDB43" s="569"/>
      <c r="GDC43" s="569"/>
      <c r="GDD43" s="569"/>
      <c r="GDE43" s="569"/>
      <c r="GDF43" s="569"/>
      <c r="GDG43" s="569"/>
      <c r="GDH43" s="569"/>
      <c r="GDI43" s="569"/>
      <c r="GDJ43" s="569"/>
      <c r="GDK43" s="569"/>
      <c r="GDL43" s="569"/>
      <c r="GDM43" s="569"/>
      <c r="GDN43" s="569"/>
      <c r="GDO43" s="569"/>
      <c r="GDP43" s="569"/>
      <c r="GDQ43" s="569"/>
      <c r="GDR43" s="569"/>
      <c r="GDS43" s="569"/>
      <c r="GDT43" s="569"/>
      <c r="GDU43" s="569"/>
      <c r="GDV43" s="569"/>
      <c r="GDW43" s="569"/>
      <c r="GDX43" s="569"/>
      <c r="GDY43" s="569"/>
      <c r="GDZ43" s="569"/>
      <c r="GEA43" s="569"/>
      <c r="GEB43" s="569"/>
      <c r="GEC43" s="569"/>
      <c r="GED43" s="569"/>
      <c r="GEE43" s="569"/>
      <c r="GEF43" s="569"/>
      <c r="GEG43" s="569"/>
      <c r="GEH43" s="569"/>
      <c r="GEI43" s="569"/>
      <c r="GEJ43" s="569"/>
      <c r="GEK43" s="569"/>
      <c r="GEL43" s="569"/>
      <c r="GEM43" s="569"/>
      <c r="GEN43" s="569"/>
      <c r="GEO43" s="569"/>
      <c r="GEP43" s="569"/>
      <c r="GEQ43" s="569"/>
      <c r="GER43" s="569"/>
      <c r="GES43" s="569"/>
      <c r="GET43" s="569"/>
      <c r="GEU43" s="569"/>
      <c r="GEV43" s="569"/>
      <c r="GEW43" s="569"/>
      <c r="GEX43" s="569"/>
      <c r="GEY43" s="569"/>
      <c r="GEZ43" s="569"/>
      <c r="GFA43" s="569"/>
      <c r="GFB43" s="569"/>
      <c r="GFC43" s="569"/>
      <c r="GFD43" s="569"/>
      <c r="GFE43" s="569"/>
      <c r="GFF43" s="569"/>
      <c r="GFG43" s="569"/>
      <c r="GFH43" s="569"/>
      <c r="GFI43" s="569"/>
      <c r="GFJ43" s="569"/>
      <c r="GFK43" s="569"/>
      <c r="GFL43" s="569"/>
      <c r="GFM43" s="569"/>
      <c r="GFN43" s="569"/>
      <c r="GFO43" s="569"/>
      <c r="GFP43" s="569"/>
      <c r="GFQ43" s="569"/>
      <c r="GFR43" s="569"/>
      <c r="GFS43" s="569"/>
      <c r="GFT43" s="569"/>
      <c r="GFU43" s="569"/>
      <c r="GFV43" s="569"/>
      <c r="GFW43" s="569"/>
      <c r="GFX43" s="569"/>
      <c r="GFY43" s="569"/>
      <c r="GFZ43" s="569"/>
      <c r="GGA43" s="569"/>
      <c r="GGB43" s="569"/>
      <c r="GGC43" s="569"/>
      <c r="GGD43" s="569"/>
      <c r="GGE43" s="569"/>
      <c r="GGF43" s="569"/>
      <c r="GGG43" s="569"/>
      <c r="GGH43" s="569"/>
      <c r="GGI43" s="569"/>
      <c r="GGJ43" s="569"/>
      <c r="GGK43" s="569"/>
      <c r="GGL43" s="569"/>
      <c r="GGM43" s="569"/>
      <c r="GGN43" s="569"/>
      <c r="GGO43" s="569"/>
      <c r="GGP43" s="569"/>
      <c r="GGQ43" s="569"/>
      <c r="GGR43" s="569"/>
      <c r="GGS43" s="569"/>
      <c r="GGT43" s="569"/>
      <c r="GGU43" s="569"/>
      <c r="GGV43" s="569"/>
      <c r="GGW43" s="569"/>
      <c r="GGX43" s="569"/>
      <c r="GGY43" s="569"/>
      <c r="GGZ43" s="569"/>
      <c r="GHA43" s="569"/>
      <c r="GHB43" s="569"/>
      <c r="GHC43" s="569"/>
      <c r="GHD43" s="569"/>
      <c r="GHE43" s="569"/>
      <c r="GHF43" s="569"/>
      <c r="GHG43" s="569"/>
      <c r="GHH43" s="569"/>
      <c r="GHI43" s="569"/>
      <c r="GHJ43" s="569"/>
      <c r="GHK43" s="569"/>
      <c r="GHL43" s="569"/>
      <c r="GHM43" s="569"/>
      <c r="GHN43" s="569"/>
      <c r="GHO43" s="569"/>
      <c r="GHP43" s="569"/>
      <c r="GHQ43" s="569"/>
      <c r="GHR43" s="569"/>
      <c r="GHS43" s="569"/>
      <c r="GHT43" s="569"/>
      <c r="GHU43" s="569"/>
      <c r="GHV43" s="569"/>
      <c r="GHW43" s="569"/>
      <c r="GHX43" s="569"/>
      <c r="GHY43" s="569"/>
      <c r="GHZ43" s="569"/>
      <c r="GIA43" s="569"/>
      <c r="GIB43" s="569"/>
      <c r="GIC43" s="569"/>
      <c r="GID43" s="569"/>
      <c r="GIE43" s="569"/>
      <c r="GIF43" s="569"/>
      <c r="GIG43" s="569"/>
      <c r="GIH43" s="569"/>
      <c r="GII43" s="569"/>
      <c r="GIJ43" s="569"/>
      <c r="GIK43" s="569"/>
      <c r="GIL43" s="569"/>
      <c r="GIM43" s="569"/>
      <c r="GIN43" s="569"/>
      <c r="GIO43" s="569"/>
      <c r="GIP43" s="569"/>
      <c r="GIQ43" s="569"/>
      <c r="GIR43" s="569"/>
      <c r="GIS43" s="569"/>
      <c r="GIT43" s="569"/>
      <c r="GIU43" s="569"/>
      <c r="GIV43" s="569"/>
      <c r="GIW43" s="569"/>
      <c r="GIX43" s="569"/>
      <c r="GIY43" s="569"/>
      <c r="GIZ43" s="569"/>
      <c r="GJA43" s="569"/>
      <c r="GJB43" s="569"/>
      <c r="GJC43" s="569"/>
      <c r="GJD43" s="569"/>
      <c r="GJE43" s="569"/>
      <c r="GJF43" s="569"/>
      <c r="GJG43" s="569"/>
      <c r="GJH43" s="569"/>
      <c r="GJI43" s="569"/>
      <c r="GJJ43" s="569"/>
      <c r="GJK43" s="569"/>
      <c r="GJL43" s="569"/>
      <c r="GJM43" s="569"/>
      <c r="GJN43" s="569"/>
      <c r="GJO43" s="569"/>
      <c r="GJP43" s="569"/>
      <c r="GJQ43" s="569"/>
      <c r="GJR43" s="569"/>
      <c r="GJS43" s="569"/>
      <c r="GJT43" s="569"/>
      <c r="GJU43" s="569"/>
      <c r="GJV43" s="569"/>
      <c r="GJW43" s="569"/>
      <c r="GJX43" s="569"/>
      <c r="GJY43" s="569"/>
      <c r="GJZ43" s="569"/>
      <c r="GKA43" s="569"/>
      <c r="GKB43" s="569"/>
      <c r="GKC43" s="569"/>
      <c r="GKD43" s="569"/>
      <c r="GKE43" s="569"/>
      <c r="GKF43" s="569"/>
      <c r="GKG43" s="569"/>
      <c r="GKH43" s="569"/>
      <c r="GKI43" s="569"/>
      <c r="GKJ43" s="569"/>
      <c r="GKK43" s="569"/>
      <c r="GKL43" s="569"/>
      <c r="GKM43" s="569"/>
      <c r="GKN43" s="569"/>
      <c r="GKO43" s="569"/>
      <c r="GKP43" s="569"/>
      <c r="GKQ43" s="569"/>
      <c r="GKR43" s="569"/>
      <c r="GKS43" s="569"/>
      <c r="GKT43" s="569"/>
      <c r="GKU43" s="569"/>
      <c r="GKV43" s="569"/>
      <c r="GKW43" s="569"/>
      <c r="GKX43" s="569"/>
      <c r="GKY43" s="569"/>
      <c r="GKZ43" s="569"/>
      <c r="GLA43" s="569"/>
      <c r="GLB43" s="569"/>
      <c r="GLC43" s="569"/>
      <c r="GLD43" s="569"/>
      <c r="GLE43" s="569"/>
      <c r="GLF43" s="569"/>
      <c r="GLG43" s="569"/>
      <c r="GLH43" s="569"/>
      <c r="GLI43" s="569"/>
      <c r="GLJ43" s="569"/>
      <c r="GLK43" s="569"/>
      <c r="GLL43" s="569"/>
      <c r="GLM43" s="569"/>
      <c r="GLN43" s="569"/>
      <c r="GLO43" s="569"/>
      <c r="GLP43" s="569"/>
      <c r="GLQ43" s="569"/>
      <c r="GLR43" s="569"/>
      <c r="GLS43" s="569"/>
      <c r="GLT43" s="569"/>
      <c r="GLU43" s="569"/>
      <c r="GLV43" s="569"/>
      <c r="GLW43" s="569"/>
      <c r="GLX43" s="569"/>
      <c r="GLY43" s="569"/>
      <c r="GLZ43" s="569"/>
      <c r="GMA43" s="569"/>
      <c r="GMB43" s="569"/>
      <c r="GMC43" s="569"/>
      <c r="GMD43" s="569"/>
      <c r="GME43" s="569"/>
      <c r="GMF43" s="569"/>
      <c r="GMG43" s="569"/>
      <c r="GMH43" s="569"/>
      <c r="GMI43" s="569"/>
      <c r="GMJ43" s="569"/>
      <c r="GMK43" s="569"/>
      <c r="GML43" s="569"/>
      <c r="GMM43" s="569"/>
      <c r="GMN43" s="569"/>
      <c r="GMO43" s="569"/>
      <c r="GMP43" s="569"/>
      <c r="GMQ43" s="569"/>
      <c r="GMR43" s="569"/>
      <c r="GMS43" s="569"/>
      <c r="GMT43" s="569"/>
      <c r="GMU43" s="569"/>
      <c r="GMV43" s="569"/>
      <c r="GMW43" s="569"/>
      <c r="GMX43" s="569"/>
      <c r="GMY43" s="569"/>
      <c r="GMZ43" s="569"/>
      <c r="GNA43" s="569"/>
      <c r="GNB43" s="569"/>
      <c r="GNC43" s="569"/>
      <c r="GND43" s="569"/>
      <c r="GNE43" s="569"/>
      <c r="GNF43" s="569"/>
      <c r="GNG43" s="569"/>
      <c r="GNH43" s="569"/>
      <c r="GNI43" s="569"/>
      <c r="GNJ43" s="569"/>
      <c r="GNK43" s="569"/>
      <c r="GNL43" s="569"/>
      <c r="GNM43" s="569"/>
      <c r="GNN43" s="569"/>
      <c r="GNO43" s="569"/>
      <c r="GNP43" s="569"/>
      <c r="GNQ43" s="569"/>
      <c r="GNR43" s="569"/>
      <c r="GNS43" s="569"/>
      <c r="GNT43" s="569"/>
      <c r="GNU43" s="569"/>
      <c r="GNV43" s="569"/>
      <c r="GNW43" s="569"/>
      <c r="GNX43" s="569"/>
      <c r="GNY43" s="569"/>
      <c r="GNZ43" s="569"/>
      <c r="GOA43" s="569"/>
      <c r="GOB43" s="569"/>
      <c r="GOC43" s="569"/>
      <c r="GOD43" s="569"/>
      <c r="GOE43" s="569"/>
      <c r="GOF43" s="569"/>
      <c r="GOG43" s="569"/>
      <c r="GOH43" s="569"/>
      <c r="GOI43" s="569"/>
      <c r="GOJ43" s="569"/>
      <c r="GOK43" s="569"/>
      <c r="GOL43" s="569"/>
      <c r="GOM43" s="569"/>
      <c r="GON43" s="569"/>
      <c r="GOO43" s="569"/>
      <c r="GOP43" s="569"/>
      <c r="GOQ43" s="569"/>
      <c r="GOR43" s="569"/>
      <c r="GOS43" s="569"/>
      <c r="GOT43" s="569"/>
      <c r="GOU43" s="569"/>
      <c r="GOV43" s="569"/>
      <c r="GOW43" s="569"/>
      <c r="GOX43" s="569"/>
      <c r="GOY43" s="569"/>
      <c r="GOZ43" s="569"/>
      <c r="GPA43" s="569"/>
      <c r="GPB43" s="569"/>
      <c r="GPC43" s="569"/>
      <c r="GPD43" s="569"/>
      <c r="GPE43" s="569"/>
      <c r="GPF43" s="569"/>
      <c r="GPG43" s="569"/>
      <c r="GPH43" s="569"/>
      <c r="GPI43" s="569"/>
      <c r="GPJ43" s="569"/>
      <c r="GPK43" s="569"/>
      <c r="GPL43" s="569"/>
      <c r="GPM43" s="569"/>
      <c r="GPN43" s="569"/>
      <c r="GPO43" s="569"/>
      <c r="GPP43" s="569"/>
      <c r="GPQ43" s="569"/>
      <c r="GPR43" s="569"/>
      <c r="GPS43" s="569"/>
      <c r="GPT43" s="569"/>
      <c r="GPU43" s="569"/>
      <c r="GPV43" s="569"/>
      <c r="GPW43" s="569"/>
      <c r="GPX43" s="569"/>
      <c r="GPY43" s="569"/>
      <c r="GPZ43" s="569"/>
      <c r="GQA43" s="569"/>
      <c r="GQB43" s="569"/>
      <c r="GQC43" s="569"/>
      <c r="GQD43" s="569"/>
      <c r="GQE43" s="569"/>
      <c r="GQF43" s="569"/>
      <c r="GQG43" s="569"/>
      <c r="GQH43" s="569"/>
      <c r="GQI43" s="569"/>
      <c r="GQJ43" s="569"/>
      <c r="GQK43" s="569"/>
      <c r="GQL43" s="569"/>
      <c r="GQM43" s="569"/>
      <c r="GQN43" s="569"/>
      <c r="GQO43" s="569"/>
      <c r="GQP43" s="569"/>
      <c r="GQQ43" s="569"/>
      <c r="GQR43" s="569"/>
      <c r="GQS43" s="569"/>
      <c r="GQT43" s="569"/>
      <c r="GQU43" s="569"/>
      <c r="GQV43" s="569"/>
      <c r="GQW43" s="569"/>
      <c r="GQX43" s="569"/>
      <c r="GQY43" s="569"/>
      <c r="GQZ43" s="569"/>
      <c r="GRA43" s="569"/>
      <c r="GRB43" s="569"/>
      <c r="GRC43" s="569"/>
      <c r="GRD43" s="569"/>
      <c r="GRE43" s="569"/>
      <c r="GRF43" s="569"/>
      <c r="GRG43" s="569"/>
      <c r="GRH43" s="569"/>
      <c r="GRI43" s="569"/>
      <c r="GRJ43" s="569"/>
      <c r="GRK43" s="569"/>
      <c r="GRL43" s="569"/>
      <c r="GRM43" s="569"/>
      <c r="GRN43" s="569"/>
      <c r="GRO43" s="569"/>
      <c r="GRP43" s="569"/>
      <c r="GRQ43" s="569"/>
      <c r="GRR43" s="569"/>
      <c r="GRS43" s="569"/>
      <c r="GRT43" s="569"/>
      <c r="GRU43" s="569"/>
      <c r="GRV43" s="569"/>
      <c r="GRW43" s="569"/>
      <c r="GRX43" s="569"/>
      <c r="GRY43" s="569"/>
      <c r="GRZ43" s="569"/>
      <c r="GSA43" s="569"/>
      <c r="GSB43" s="569"/>
      <c r="GSC43" s="569"/>
      <c r="GSD43" s="569"/>
      <c r="GSE43" s="569"/>
      <c r="GSF43" s="569"/>
      <c r="GSG43" s="569"/>
      <c r="GSH43" s="569"/>
      <c r="GSI43" s="569"/>
      <c r="GSJ43" s="569"/>
      <c r="GSK43" s="569"/>
      <c r="GSL43" s="569"/>
      <c r="GSM43" s="569"/>
      <c r="GSN43" s="569"/>
      <c r="GSO43" s="569"/>
      <c r="GSP43" s="569"/>
      <c r="GSQ43" s="569"/>
      <c r="GSR43" s="569"/>
      <c r="GSS43" s="569"/>
      <c r="GST43" s="569"/>
      <c r="GSU43" s="569"/>
      <c r="GSV43" s="569"/>
      <c r="GSW43" s="569"/>
      <c r="GSX43" s="569"/>
      <c r="GSY43" s="569"/>
      <c r="GSZ43" s="569"/>
      <c r="GTA43" s="569"/>
      <c r="GTB43" s="569"/>
      <c r="GTC43" s="569"/>
      <c r="GTD43" s="569"/>
      <c r="GTE43" s="569"/>
      <c r="GTF43" s="569"/>
      <c r="GTG43" s="569"/>
      <c r="GTH43" s="569"/>
      <c r="GTI43" s="569"/>
      <c r="GTJ43" s="569"/>
      <c r="GTK43" s="569"/>
      <c r="GTL43" s="569"/>
      <c r="GTM43" s="569"/>
      <c r="GTN43" s="569"/>
      <c r="GTO43" s="569"/>
      <c r="GTP43" s="569"/>
      <c r="GTQ43" s="569"/>
      <c r="GTR43" s="569"/>
      <c r="GTS43" s="569"/>
      <c r="GTT43" s="569"/>
      <c r="GTU43" s="569"/>
      <c r="GTV43" s="569"/>
      <c r="GTW43" s="569"/>
      <c r="GTX43" s="569"/>
      <c r="GTY43" s="569"/>
      <c r="GTZ43" s="569"/>
      <c r="GUA43" s="569"/>
      <c r="GUB43" s="569"/>
      <c r="GUC43" s="569"/>
      <c r="GUD43" s="569"/>
      <c r="GUE43" s="569"/>
      <c r="GUF43" s="569"/>
      <c r="GUG43" s="569"/>
      <c r="GUH43" s="569"/>
      <c r="GUI43" s="569"/>
      <c r="GUJ43" s="569"/>
      <c r="GUK43" s="569"/>
      <c r="GUL43" s="569"/>
      <c r="GUM43" s="569"/>
      <c r="GUN43" s="569"/>
      <c r="GUO43" s="569"/>
      <c r="GUP43" s="569"/>
      <c r="GUQ43" s="569"/>
      <c r="GUR43" s="569"/>
      <c r="GUS43" s="569"/>
      <c r="GUT43" s="569"/>
      <c r="GUU43" s="569"/>
      <c r="GUV43" s="569"/>
      <c r="GUW43" s="569"/>
      <c r="GUX43" s="569"/>
      <c r="GUY43" s="569"/>
      <c r="GUZ43" s="569"/>
      <c r="GVA43" s="569"/>
      <c r="GVB43" s="569"/>
      <c r="GVC43" s="569"/>
      <c r="GVD43" s="569"/>
      <c r="GVE43" s="569"/>
      <c r="GVF43" s="569"/>
      <c r="GVG43" s="569"/>
      <c r="GVH43" s="569"/>
      <c r="GVI43" s="569"/>
      <c r="GVJ43" s="569"/>
      <c r="GVK43" s="569"/>
      <c r="GVL43" s="569"/>
      <c r="GVM43" s="569"/>
      <c r="GVN43" s="569"/>
      <c r="GVO43" s="569"/>
      <c r="GVP43" s="569"/>
      <c r="GVQ43" s="569"/>
      <c r="GVR43" s="569"/>
      <c r="GVS43" s="569"/>
      <c r="GVT43" s="569"/>
      <c r="GVU43" s="569"/>
      <c r="GVV43" s="569"/>
      <c r="GVW43" s="569"/>
      <c r="GVX43" s="569"/>
      <c r="GVY43" s="569"/>
      <c r="GVZ43" s="569"/>
      <c r="GWA43" s="569"/>
      <c r="GWB43" s="569"/>
      <c r="GWC43" s="569"/>
      <c r="GWD43" s="569"/>
      <c r="GWE43" s="569"/>
      <c r="GWF43" s="569"/>
      <c r="GWG43" s="569"/>
      <c r="GWH43" s="569"/>
      <c r="GWI43" s="569"/>
      <c r="GWJ43" s="569"/>
      <c r="GWK43" s="569"/>
      <c r="GWL43" s="569"/>
      <c r="GWM43" s="569"/>
      <c r="GWN43" s="569"/>
      <c r="GWO43" s="569"/>
      <c r="GWP43" s="569"/>
      <c r="GWQ43" s="569"/>
      <c r="GWR43" s="569"/>
      <c r="GWS43" s="569"/>
      <c r="GWT43" s="569"/>
      <c r="GWU43" s="569"/>
      <c r="GWV43" s="569"/>
      <c r="GWW43" s="569"/>
      <c r="GWX43" s="569"/>
      <c r="GWY43" s="569"/>
      <c r="GWZ43" s="569"/>
      <c r="GXA43" s="569"/>
      <c r="GXB43" s="569"/>
      <c r="GXC43" s="569"/>
      <c r="GXD43" s="569"/>
      <c r="GXE43" s="569"/>
      <c r="GXF43" s="569"/>
      <c r="GXG43" s="569"/>
      <c r="GXH43" s="569"/>
      <c r="GXI43" s="569"/>
      <c r="GXJ43" s="569"/>
      <c r="GXK43" s="569"/>
      <c r="GXL43" s="569"/>
      <c r="GXM43" s="569"/>
      <c r="GXN43" s="569"/>
      <c r="GXO43" s="569"/>
      <c r="GXP43" s="569"/>
      <c r="GXQ43" s="569"/>
      <c r="GXR43" s="569"/>
      <c r="GXS43" s="569"/>
      <c r="GXT43" s="569"/>
      <c r="GXU43" s="569"/>
      <c r="GXV43" s="569"/>
      <c r="GXW43" s="569"/>
      <c r="GXX43" s="569"/>
      <c r="GXY43" s="569"/>
      <c r="GXZ43" s="569"/>
      <c r="GYA43" s="569"/>
      <c r="GYB43" s="569"/>
      <c r="GYC43" s="569"/>
      <c r="GYD43" s="569"/>
      <c r="GYE43" s="569"/>
      <c r="GYF43" s="569"/>
      <c r="GYG43" s="569"/>
      <c r="GYH43" s="569"/>
      <c r="GYI43" s="569"/>
      <c r="GYJ43" s="569"/>
      <c r="GYK43" s="569"/>
      <c r="GYL43" s="569"/>
      <c r="GYM43" s="569"/>
      <c r="GYN43" s="569"/>
      <c r="GYO43" s="569"/>
      <c r="GYP43" s="569"/>
      <c r="GYQ43" s="569"/>
      <c r="GYR43" s="569"/>
      <c r="GYS43" s="569"/>
      <c r="GYT43" s="569"/>
      <c r="GYU43" s="569"/>
      <c r="GYV43" s="569"/>
      <c r="GYW43" s="569"/>
      <c r="GYX43" s="569"/>
      <c r="GYY43" s="569"/>
      <c r="GYZ43" s="569"/>
      <c r="GZA43" s="569"/>
      <c r="GZB43" s="569"/>
      <c r="GZC43" s="569"/>
      <c r="GZD43" s="569"/>
      <c r="GZE43" s="569"/>
      <c r="GZF43" s="569"/>
      <c r="GZG43" s="569"/>
      <c r="GZH43" s="569"/>
      <c r="GZI43" s="569"/>
      <c r="GZJ43" s="569"/>
      <c r="GZK43" s="569"/>
      <c r="GZL43" s="569"/>
      <c r="GZM43" s="569"/>
      <c r="GZN43" s="569"/>
      <c r="GZO43" s="569"/>
      <c r="GZP43" s="569"/>
      <c r="GZQ43" s="569"/>
      <c r="GZR43" s="569"/>
      <c r="GZS43" s="569"/>
      <c r="GZT43" s="569"/>
      <c r="GZU43" s="569"/>
      <c r="GZV43" s="569"/>
      <c r="GZW43" s="569"/>
      <c r="GZX43" s="569"/>
      <c r="GZY43" s="569"/>
      <c r="GZZ43" s="569"/>
      <c r="HAA43" s="569"/>
      <c r="HAB43" s="569"/>
      <c r="HAC43" s="569"/>
      <c r="HAD43" s="569"/>
      <c r="HAE43" s="569"/>
      <c r="HAF43" s="569"/>
      <c r="HAG43" s="569"/>
      <c r="HAH43" s="569"/>
      <c r="HAI43" s="569"/>
      <c r="HAJ43" s="569"/>
      <c r="HAK43" s="569"/>
      <c r="HAL43" s="569"/>
      <c r="HAM43" s="569"/>
      <c r="HAN43" s="569"/>
      <c r="HAO43" s="569"/>
      <c r="HAP43" s="569"/>
      <c r="HAQ43" s="569"/>
      <c r="HAR43" s="569"/>
      <c r="HAS43" s="569"/>
      <c r="HAT43" s="569"/>
      <c r="HAU43" s="569"/>
      <c r="HAV43" s="569"/>
      <c r="HAW43" s="569"/>
      <c r="HAX43" s="569"/>
      <c r="HAY43" s="569"/>
      <c r="HAZ43" s="569"/>
      <c r="HBA43" s="569"/>
      <c r="HBB43" s="569"/>
      <c r="HBC43" s="569"/>
      <c r="HBD43" s="569"/>
      <c r="HBE43" s="569"/>
      <c r="HBF43" s="569"/>
      <c r="HBG43" s="569"/>
      <c r="HBH43" s="569"/>
      <c r="HBI43" s="569"/>
      <c r="HBJ43" s="569"/>
      <c r="HBK43" s="569"/>
      <c r="HBL43" s="569"/>
      <c r="HBM43" s="569"/>
      <c r="HBN43" s="569"/>
      <c r="HBO43" s="569"/>
      <c r="HBP43" s="569"/>
      <c r="HBQ43" s="569"/>
      <c r="HBR43" s="569"/>
      <c r="HBS43" s="569"/>
      <c r="HBT43" s="569"/>
      <c r="HBU43" s="569"/>
      <c r="HBV43" s="569"/>
      <c r="HBW43" s="569"/>
      <c r="HBX43" s="569"/>
      <c r="HBY43" s="569"/>
      <c r="HBZ43" s="569"/>
      <c r="HCA43" s="569"/>
      <c r="HCB43" s="569"/>
      <c r="HCC43" s="569"/>
      <c r="HCD43" s="569"/>
      <c r="HCE43" s="569"/>
      <c r="HCF43" s="569"/>
      <c r="HCG43" s="569"/>
      <c r="HCH43" s="569"/>
      <c r="HCI43" s="569"/>
      <c r="HCJ43" s="569"/>
      <c r="HCK43" s="569"/>
      <c r="HCL43" s="569"/>
      <c r="HCM43" s="569"/>
      <c r="HCN43" s="569"/>
      <c r="HCO43" s="569"/>
      <c r="HCP43" s="569"/>
      <c r="HCQ43" s="569"/>
      <c r="HCR43" s="569"/>
      <c r="HCS43" s="569"/>
      <c r="HCT43" s="569"/>
      <c r="HCU43" s="569"/>
      <c r="HCV43" s="569"/>
      <c r="HCW43" s="569"/>
      <c r="HCX43" s="569"/>
      <c r="HCY43" s="569"/>
      <c r="HCZ43" s="569"/>
      <c r="HDA43" s="569"/>
      <c r="HDB43" s="569"/>
      <c r="HDC43" s="569"/>
      <c r="HDD43" s="569"/>
      <c r="HDE43" s="569"/>
      <c r="HDF43" s="569"/>
      <c r="HDG43" s="569"/>
      <c r="HDH43" s="569"/>
      <c r="HDI43" s="569"/>
      <c r="HDJ43" s="569"/>
      <c r="HDK43" s="569"/>
      <c r="HDL43" s="569"/>
      <c r="HDM43" s="569"/>
      <c r="HDN43" s="569"/>
      <c r="HDO43" s="569"/>
      <c r="HDP43" s="569"/>
      <c r="HDQ43" s="569"/>
      <c r="HDR43" s="569"/>
      <c r="HDS43" s="569"/>
      <c r="HDT43" s="569"/>
      <c r="HDU43" s="569"/>
      <c r="HDV43" s="569"/>
      <c r="HDW43" s="569"/>
      <c r="HDX43" s="569"/>
      <c r="HDY43" s="569"/>
      <c r="HDZ43" s="569"/>
      <c r="HEA43" s="569"/>
      <c r="HEB43" s="569"/>
      <c r="HEC43" s="569"/>
      <c r="HED43" s="569"/>
      <c r="HEE43" s="569"/>
      <c r="HEF43" s="569"/>
      <c r="HEG43" s="569"/>
      <c r="HEH43" s="569"/>
      <c r="HEI43" s="569"/>
      <c r="HEJ43" s="569"/>
      <c r="HEK43" s="569"/>
      <c r="HEL43" s="569"/>
      <c r="HEM43" s="569"/>
      <c r="HEN43" s="569"/>
      <c r="HEO43" s="569"/>
      <c r="HEP43" s="569"/>
      <c r="HEQ43" s="569"/>
      <c r="HER43" s="569"/>
      <c r="HES43" s="569"/>
      <c r="HET43" s="569"/>
      <c r="HEU43" s="569"/>
      <c r="HEV43" s="569"/>
      <c r="HEW43" s="569"/>
      <c r="HEX43" s="569"/>
      <c r="HEY43" s="569"/>
      <c r="HEZ43" s="569"/>
      <c r="HFA43" s="569"/>
      <c r="HFB43" s="569"/>
      <c r="HFC43" s="569"/>
      <c r="HFD43" s="569"/>
      <c r="HFE43" s="569"/>
      <c r="HFF43" s="569"/>
      <c r="HFG43" s="569"/>
      <c r="HFH43" s="569"/>
      <c r="HFI43" s="569"/>
      <c r="HFJ43" s="569"/>
      <c r="HFK43" s="569"/>
      <c r="HFL43" s="569"/>
      <c r="HFM43" s="569"/>
      <c r="HFN43" s="569"/>
      <c r="HFO43" s="569"/>
      <c r="HFP43" s="569"/>
      <c r="HFQ43" s="569"/>
      <c r="HFR43" s="569"/>
      <c r="HFS43" s="569"/>
      <c r="HFT43" s="569"/>
      <c r="HFU43" s="569"/>
      <c r="HFV43" s="569"/>
      <c r="HFW43" s="569"/>
      <c r="HFX43" s="569"/>
      <c r="HFY43" s="569"/>
      <c r="HFZ43" s="569"/>
      <c r="HGA43" s="569"/>
      <c r="HGB43" s="569"/>
      <c r="HGC43" s="569"/>
      <c r="HGD43" s="569"/>
      <c r="HGE43" s="569"/>
      <c r="HGF43" s="569"/>
      <c r="HGG43" s="569"/>
      <c r="HGH43" s="569"/>
      <c r="HGI43" s="569"/>
      <c r="HGJ43" s="569"/>
      <c r="HGK43" s="569"/>
      <c r="HGL43" s="569"/>
      <c r="HGM43" s="569"/>
      <c r="HGN43" s="569"/>
      <c r="HGO43" s="569"/>
      <c r="HGP43" s="569"/>
      <c r="HGQ43" s="569"/>
      <c r="HGR43" s="569"/>
      <c r="HGS43" s="569"/>
      <c r="HGT43" s="569"/>
      <c r="HGU43" s="569"/>
      <c r="HGV43" s="569"/>
      <c r="HGW43" s="569"/>
      <c r="HGX43" s="569"/>
      <c r="HGY43" s="569"/>
      <c r="HGZ43" s="569"/>
      <c r="HHA43" s="569"/>
      <c r="HHB43" s="569"/>
      <c r="HHC43" s="569"/>
      <c r="HHD43" s="569"/>
      <c r="HHE43" s="569"/>
      <c r="HHF43" s="569"/>
      <c r="HHG43" s="569"/>
      <c r="HHH43" s="569"/>
      <c r="HHI43" s="569"/>
      <c r="HHJ43" s="569"/>
      <c r="HHK43" s="569"/>
      <c r="HHL43" s="569"/>
      <c r="HHM43" s="569"/>
      <c r="HHN43" s="569"/>
      <c r="HHO43" s="569"/>
      <c r="HHP43" s="569"/>
      <c r="HHQ43" s="569"/>
      <c r="HHR43" s="569"/>
      <c r="HHS43" s="569"/>
      <c r="HHT43" s="569"/>
      <c r="HHU43" s="569"/>
      <c r="HHV43" s="569"/>
      <c r="HHW43" s="569"/>
      <c r="HHX43" s="569"/>
      <c r="HHY43" s="569"/>
      <c r="HHZ43" s="569"/>
      <c r="HIA43" s="569"/>
      <c r="HIB43" s="569"/>
      <c r="HIC43" s="569"/>
      <c r="HID43" s="569"/>
      <c r="HIE43" s="569"/>
      <c r="HIF43" s="569"/>
      <c r="HIG43" s="569"/>
      <c r="HIH43" s="569"/>
      <c r="HII43" s="569"/>
      <c r="HIJ43" s="569"/>
      <c r="HIK43" s="569"/>
      <c r="HIL43" s="569"/>
      <c r="HIM43" s="569"/>
      <c r="HIN43" s="569"/>
      <c r="HIO43" s="569"/>
      <c r="HIP43" s="569"/>
      <c r="HIQ43" s="569"/>
      <c r="HIR43" s="569"/>
      <c r="HIS43" s="569"/>
      <c r="HIT43" s="569"/>
      <c r="HIU43" s="569"/>
      <c r="HIV43" s="569"/>
      <c r="HIW43" s="569"/>
      <c r="HIX43" s="569"/>
      <c r="HIY43" s="569"/>
      <c r="HIZ43" s="569"/>
      <c r="HJA43" s="569"/>
      <c r="HJB43" s="569"/>
      <c r="HJC43" s="569"/>
      <c r="HJD43" s="569"/>
      <c r="HJE43" s="569"/>
      <c r="HJF43" s="569"/>
      <c r="HJG43" s="569"/>
      <c r="HJH43" s="569"/>
      <c r="HJI43" s="569"/>
      <c r="HJJ43" s="569"/>
      <c r="HJK43" s="569"/>
      <c r="HJL43" s="569"/>
      <c r="HJM43" s="569"/>
      <c r="HJN43" s="569"/>
      <c r="HJO43" s="569"/>
      <c r="HJP43" s="569"/>
      <c r="HJQ43" s="569"/>
      <c r="HJR43" s="569"/>
      <c r="HJS43" s="569"/>
      <c r="HJT43" s="569"/>
      <c r="HJU43" s="569"/>
      <c r="HJV43" s="569"/>
      <c r="HJW43" s="569"/>
      <c r="HJX43" s="569"/>
      <c r="HJY43" s="569"/>
      <c r="HJZ43" s="569"/>
      <c r="HKA43" s="569"/>
      <c r="HKB43" s="569"/>
      <c r="HKC43" s="569"/>
      <c r="HKD43" s="569"/>
      <c r="HKE43" s="569"/>
      <c r="HKF43" s="569"/>
      <c r="HKG43" s="569"/>
      <c r="HKH43" s="569"/>
      <c r="HKI43" s="569"/>
      <c r="HKJ43" s="569"/>
      <c r="HKK43" s="569"/>
      <c r="HKL43" s="569"/>
      <c r="HKM43" s="569"/>
      <c r="HKN43" s="569"/>
      <c r="HKO43" s="569"/>
      <c r="HKP43" s="569"/>
      <c r="HKQ43" s="569"/>
      <c r="HKR43" s="569"/>
      <c r="HKS43" s="569"/>
      <c r="HKT43" s="569"/>
      <c r="HKU43" s="569"/>
      <c r="HKV43" s="569"/>
      <c r="HKW43" s="569"/>
      <c r="HKX43" s="569"/>
      <c r="HKY43" s="569"/>
      <c r="HKZ43" s="569"/>
      <c r="HLA43" s="569"/>
      <c r="HLB43" s="569"/>
      <c r="HLC43" s="569"/>
      <c r="HLD43" s="569"/>
      <c r="HLE43" s="569"/>
      <c r="HLF43" s="569"/>
      <c r="HLG43" s="569"/>
      <c r="HLH43" s="569"/>
      <c r="HLI43" s="569"/>
      <c r="HLJ43" s="569"/>
      <c r="HLK43" s="569"/>
      <c r="HLL43" s="569"/>
      <c r="HLM43" s="569"/>
      <c r="HLN43" s="569"/>
      <c r="HLO43" s="569"/>
      <c r="HLP43" s="569"/>
      <c r="HLQ43" s="569"/>
      <c r="HLR43" s="569"/>
      <c r="HLS43" s="569"/>
      <c r="HLT43" s="569"/>
      <c r="HLU43" s="569"/>
      <c r="HLV43" s="569"/>
      <c r="HLW43" s="569"/>
      <c r="HLX43" s="569"/>
      <c r="HLY43" s="569"/>
      <c r="HLZ43" s="569"/>
      <c r="HMA43" s="569"/>
      <c r="HMB43" s="569"/>
      <c r="HMC43" s="569"/>
      <c r="HMD43" s="569"/>
      <c r="HME43" s="569"/>
      <c r="HMF43" s="569"/>
      <c r="HMG43" s="569"/>
      <c r="HMH43" s="569"/>
      <c r="HMI43" s="569"/>
      <c r="HMJ43" s="569"/>
      <c r="HMK43" s="569"/>
      <c r="HML43" s="569"/>
      <c r="HMM43" s="569"/>
      <c r="HMN43" s="569"/>
      <c r="HMO43" s="569"/>
      <c r="HMP43" s="569"/>
      <c r="HMQ43" s="569"/>
      <c r="HMR43" s="569"/>
      <c r="HMS43" s="569"/>
      <c r="HMT43" s="569"/>
      <c r="HMU43" s="569"/>
      <c r="HMV43" s="569"/>
      <c r="HMW43" s="569"/>
      <c r="HMX43" s="569"/>
      <c r="HMY43" s="569"/>
      <c r="HMZ43" s="569"/>
      <c r="HNA43" s="569"/>
      <c r="HNB43" s="569"/>
      <c r="HNC43" s="569"/>
      <c r="HND43" s="569"/>
      <c r="HNE43" s="569"/>
      <c r="HNF43" s="569"/>
      <c r="HNG43" s="569"/>
      <c r="HNH43" s="569"/>
      <c r="HNI43" s="569"/>
      <c r="HNJ43" s="569"/>
      <c r="HNK43" s="569"/>
      <c r="HNL43" s="569"/>
      <c r="HNM43" s="569"/>
      <c r="HNN43" s="569"/>
      <c r="HNO43" s="569"/>
      <c r="HNP43" s="569"/>
      <c r="HNQ43" s="569"/>
      <c r="HNR43" s="569"/>
      <c r="HNS43" s="569"/>
      <c r="HNT43" s="569"/>
      <c r="HNU43" s="569"/>
      <c r="HNV43" s="569"/>
      <c r="HNW43" s="569"/>
      <c r="HNX43" s="569"/>
      <c r="HNY43" s="569"/>
      <c r="HNZ43" s="569"/>
      <c r="HOA43" s="569"/>
      <c r="HOB43" s="569"/>
      <c r="HOC43" s="569"/>
      <c r="HOD43" s="569"/>
      <c r="HOE43" s="569"/>
      <c r="HOF43" s="569"/>
      <c r="HOG43" s="569"/>
      <c r="HOH43" s="569"/>
      <c r="HOI43" s="569"/>
      <c r="HOJ43" s="569"/>
      <c r="HOK43" s="569"/>
      <c r="HOL43" s="569"/>
      <c r="HOM43" s="569"/>
      <c r="HON43" s="569"/>
      <c r="HOO43" s="569"/>
      <c r="HOP43" s="569"/>
      <c r="HOQ43" s="569"/>
      <c r="HOR43" s="569"/>
      <c r="HOS43" s="569"/>
      <c r="HOT43" s="569"/>
      <c r="HOU43" s="569"/>
      <c r="HOV43" s="569"/>
      <c r="HOW43" s="569"/>
      <c r="HOX43" s="569"/>
      <c r="HOY43" s="569"/>
      <c r="HOZ43" s="569"/>
      <c r="HPA43" s="569"/>
      <c r="HPB43" s="569"/>
      <c r="HPC43" s="569"/>
      <c r="HPD43" s="569"/>
      <c r="HPE43" s="569"/>
      <c r="HPF43" s="569"/>
      <c r="HPG43" s="569"/>
      <c r="HPH43" s="569"/>
      <c r="HPI43" s="569"/>
      <c r="HPJ43" s="569"/>
      <c r="HPK43" s="569"/>
      <c r="HPL43" s="569"/>
      <c r="HPM43" s="569"/>
      <c r="HPN43" s="569"/>
      <c r="HPO43" s="569"/>
      <c r="HPP43" s="569"/>
      <c r="HPQ43" s="569"/>
      <c r="HPR43" s="569"/>
      <c r="HPS43" s="569"/>
      <c r="HPT43" s="569"/>
      <c r="HPU43" s="569"/>
      <c r="HPV43" s="569"/>
      <c r="HPW43" s="569"/>
      <c r="HPX43" s="569"/>
      <c r="HPY43" s="569"/>
      <c r="HPZ43" s="569"/>
      <c r="HQA43" s="569"/>
      <c r="HQB43" s="569"/>
      <c r="HQC43" s="569"/>
      <c r="HQD43" s="569"/>
      <c r="HQE43" s="569"/>
      <c r="HQF43" s="569"/>
      <c r="HQG43" s="569"/>
      <c r="HQH43" s="569"/>
      <c r="HQI43" s="569"/>
      <c r="HQJ43" s="569"/>
      <c r="HQK43" s="569"/>
      <c r="HQL43" s="569"/>
      <c r="HQM43" s="569"/>
      <c r="HQN43" s="569"/>
      <c r="HQO43" s="569"/>
      <c r="HQP43" s="569"/>
      <c r="HQQ43" s="569"/>
      <c r="HQR43" s="569"/>
      <c r="HQS43" s="569"/>
      <c r="HQT43" s="569"/>
      <c r="HQU43" s="569"/>
      <c r="HQV43" s="569"/>
      <c r="HQW43" s="569"/>
      <c r="HQX43" s="569"/>
      <c r="HQY43" s="569"/>
      <c r="HQZ43" s="569"/>
      <c r="HRA43" s="569"/>
      <c r="HRB43" s="569"/>
      <c r="HRC43" s="569"/>
      <c r="HRD43" s="569"/>
      <c r="HRE43" s="569"/>
      <c r="HRF43" s="569"/>
      <c r="HRG43" s="569"/>
      <c r="HRH43" s="569"/>
      <c r="HRI43" s="569"/>
      <c r="HRJ43" s="569"/>
      <c r="HRK43" s="569"/>
      <c r="HRL43" s="569"/>
      <c r="HRM43" s="569"/>
      <c r="HRN43" s="569"/>
      <c r="HRO43" s="569"/>
      <c r="HRP43" s="569"/>
      <c r="HRQ43" s="569"/>
      <c r="HRR43" s="569"/>
      <c r="HRS43" s="569"/>
      <c r="HRT43" s="569"/>
      <c r="HRU43" s="569"/>
      <c r="HRV43" s="569"/>
      <c r="HRW43" s="569"/>
      <c r="HRX43" s="569"/>
      <c r="HRY43" s="569"/>
      <c r="HRZ43" s="569"/>
      <c r="HSA43" s="569"/>
      <c r="HSB43" s="569"/>
      <c r="HSC43" s="569"/>
      <c r="HSD43" s="569"/>
      <c r="HSE43" s="569"/>
      <c r="HSF43" s="569"/>
      <c r="HSG43" s="569"/>
      <c r="HSH43" s="569"/>
      <c r="HSI43" s="569"/>
      <c r="HSJ43" s="569"/>
      <c r="HSK43" s="569"/>
      <c r="HSL43" s="569"/>
      <c r="HSM43" s="569"/>
      <c r="HSN43" s="569"/>
      <c r="HSO43" s="569"/>
      <c r="HSP43" s="569"/>
      <c r="HSQ43" s="569"/>
      <c r="HSR43" s="569"/>
      <c r="HSS43" s="569"/>
      <c r="HST43" s="569"/>
      <c r="HSU43" s="569"/>
      <c r="HSV43" s="569"/>
      <c r="HSW43" s="569"/>
      <c r="HSX43" s="569"/>
      <c r="HSY43" s="569"/>
      <c r="HSZ43" s="569"/>
      <c r="HTA43" s="569"/>
      <c r="HTB43" s="569"/>
      <c r="HTC43" s="569"/>
      <c r="HTD43" s="569"/>
      <c r="HTE43" s="569"/>
      <c r="HTF43" s="569"/>
      <c r="HTG43" s="569"/>
      <c r="HTH43" s="569"/>
      <c r="HTI43" s="569"/>
      <c r="HTJ43" s="569"/>
      <c r="HTK43" s="569"/>
      <c r="HTL43" s="569"/>
      <c r="HTM43" s="569"/>
      <c r="HTN43" s="569"/>
      <c r="HTO43" s="569"/>
      <c r="HTP43" s="569"/>
      <c r="HTQ43" s="569"/>
      <c r="HTR43" s="569"/>
      <c r="HTS43" s="569"/>
      <c r="HTT43" s="569"/>
      <c r="HTU43" s="569"/>
      <c r="HTV43" s="569"/>
      <c r="HTW43" s="569"/>
      <c r="HTX43" s="569"/>
      <c r="HTY43" s="569"/>
      <c r="HTZ43" s="569"/>
      <c r="HUA43" s="569"/>
      <c r="HUB43" s="569"/>
      <c r="HUC43" s="569"/>
      <c r="HUD43" s="569"/>
      <c r="HUE43" s="569"/>
      <c r="HUF43" s="569"/>
      <c r="HUG43" s="569"/>
      <c r="HUH43" s="569"/>
      <c r="HUI43" s="569"/>
      <c r="HUJ43" s="569"/>
      <c r="HUK43" s="569"/>
      <c r="HUL43" s="569"/>
      <c r="HUM43" s="569"/>
      <c r="HUN43" s="569"/>
      <c r="HUO43" s="569"/>
      <c r="HUP43" s="569"/>
      <c r="HUQ43" s="569"/>
      <c r="HUR43" s="569"/>
      <c r="HUS43" s="569"/>
      <c r="HUT43" s="569"/>
      <c r="HUU43" s="569"/>
      <c r="HUV43" s="569"/>
      <c r="HUW43" s="569"/>
      <c r="HUX43" s="569"/>
      <c r="HUY43" s="569"/>
      <c r="HUZ43" s="569"/>
      <c r="HVA43" s="569"/>
      <c r="HVB43" s="569"/>
      <c r="HVC43" s="569"/>
      <c r="HVD43" s="569"/>
      <c r="HVE43" s="569"/>
      <c r="HVF43" s="569"/>
      <c r="HVG43" s="569"/>
      <c r="HVH43" s="569"/>
      <c r="HVI43" s="569"/>
      <c r="HVJ43" s="569"/>
      <c r="HVK43" s="569"/>
      <c r="HVL43" s="569"/>
      <c r="HVM43" s="569"/>
      <c r="HVN43" s="569"/>
      <c r="HVO43" s="569"/>
      <c r="HVP43" s="569"/>
      <c r="HVQ43" s="569"/>
      <c r="HVR43" s="569"/>
      <c r="HVS43" s="569"/>
      <c r="HVT43" s="569"/>
      <c r="HVU43" s="569"/>
      <c r="HVV43" s="569"/>
      <c r="HVW43" s="569"/>
      <c r="HVX43" s="569"/>
      <c r="HVY43" s="569"/>
      <c r="HVZ43" s="569"/>
      <c r="HWA43" s="569"/>
      <c r="HWB43" s="569"/>
      <c r="HWC43" s="569"/>
      <c r="HWD43" s="569"/>
      <c r="HWE43" s="569"/>
      <c r="HWF43" s="569"/>
      <c r="HWG43" s="569"/>
      <c r="HWH43" s="569"/>
      <c r="HWI43" s="569"/>
      <c r="HWJ43" s="569"/>
      <c r="HWK43" s="569"/>
      <c r="HWL43" s="569"/>
      <c r="HWM43" s="569"/>
      <c r="HWN43" s="569"/>
      <c r="HWO43" s="569"/>
      <c r="HWP43" s="569"/>
      <c r="HWQ43" s="569"/>
      <c r="HWR43" s="569"/>
      <c r="HWS43" s="569"/>
      <c r="HWT43" s="569"/>
      <c r="HWU43" s="569"/>
      <c r="HWV43" s="569"/>
      <c r="HWW43" s="569"/>
      <c r="HWX43" s="569"/>
      <c r="HWY43" s="569"/>
      <c r="HWZ43" s="569"/>
      <c r="HXA43" s="569"/>
      <c r="HXB43" s="569"/>
      <c r="HXC43" s="569"/>
      <c r="HXD43" s="569"/>
      <c r="HXE43" s="569"/>
      <c r="HXF43" s="569"/>
      <c r="HXG43" s="569"/>
      <c r="HXH43" s="569"/>
      <c r="HXI43" s="569"/>
      <c r="HXJ43" s="569"/>
      <c r="HXK43" s="569"/>
      <c r="HXL43" s="569"/>
      <c r="HXM43" s="569"/>
      <c r="HXN43" s="569"/>
      <c r="HXO43" s="569"/>
      <c r="HXP43" s="569"/>
      <c r="HXQ43" s="569"/>
      <c r="HXR43" s="569"/>
      <c r="HXS43" s="569"/>
      <c r="HXT43" s="569"/>
      <c r="HXU43" s="569"/>
      <c r="HXV43" s="569"/>
      <c r="HXW43" s="569"/>
      <c r="HXX43" s="569"/>
      <c r="HXY43" s="569"/>
      <c r="HXZ43" s="569"/>
      <c r="HYA43" s="569"/>
      <c r="HYB43" s="569"/>
      <c r="HYC43" s="569"/>
      <c r="HYD43" s="569"/>
      <c r="HYE43" s="569"/>
      <c r="HYF43" s="569"/>
      <c r="HYG43" s="569"/>
      <c r="HYH43" s="569"/>
      <c r="HYI43" s="569"/>
      <c r="HYJ43" s="569"/>
      <c r="HYK43" s="569"/>
      <c r="HYL43" s="569"/>
      <c r="HYM43" s="569"/>
      <c r="HYN43" s="569"/>
      <c r="HYO43" s="569"/>
      <c r="HYP43" s="569"/>
      <c r="HYQ43" s="569"/>
      <c r="HYR43" s="569"/>
      <c r="HYS43" s="569"/>
      <c r="HYT43" s="569"/>
      <c r="HYU43" s="569"/>
      <c r="HYV43" s="569"/>
      <c r="HYW43" s="569"/>
      <c r="HYX43" s="569"/>
      <c r="HYY43" s="569"/>
      <c r="HYZ43" s="569"/>
      <c r="HZA43" s="569"/>
      <c r="HZB43" s="569"/>
      <c r="HZC43" s="569"/>
      <c r="HZD43" s="569"/>
      <c r="HZE43" s="569"/>
      <c r="HZF43" s="569"/>
      <c r="HZG43" s="569"/>
      <c r="HZH43" s="569"/>
      <c r="HZI43" s="569"/>
      <c r="HZJ43" s="569"/>
      <c r="HZK43" s="569"/>
      <c r="HZL43" s="569"/>
      <c r="HZM43" s="569"/>
      <c r="HZN43" s="569"/>
      <c r="HZO43" s="569"/>
      <c r="HZP43" s="569"/>
      <c r="HZQ43" s="569"/>
      <c r="HZR43" s="569"/>
      <c r="HZS43" s="569"/>
      <c r="HZT43" s="569"/>
      <c r="HZU43" s="569"/>
      <c r="HZV43" s="569"/>
      <c r="HZW43" s="569"/>
      <c r="HZX43" s="569"/>
      <c r="HZY43" s="569"/>
      <c r="HZZ43" s="569"/>
      <c r="IAA43" s="569"/>
      <c r="IAB43" s="569"/>
      <c r="IAC43" s="569"/>
      <c r="IAD43" s="569"/>
      <c r="IAE43" s="569"/>
      <c r="IAF43" s="569"/>
      <c r="IAG43" s="569"/>
      <c r="IAH43" s="569"/>
      <c r="IAI43" s="569"/>
      <c r="IAJ43" s="569"/>
      <c r="IAK43" s="569"/>
      <c r="IAL43" s="569"/>
      <c r="IAM43" s="569"/>
      <c r="IAN43" s="569"/>
      <c r="IAO43" s="569"/>
      <c r="IAP43" s="569"/>
      <c r="IAQ43" s="569"/>
      <c r="IAR43" s="569"/>
      <c r="IAS43" s="569"/>
      <c r="IAT43" s="569"/>
      <c r="IAU43" s="569"/>
      <c r="IAV43" s="569"/>
      <c r="IAW43" s="569"/>
      <c r="IAX43" s="569"/>
      <c r="IAY43" s="569"/>
      <c r="IAZ43" s="569"/>
      <c r="IBA43" s="569"/>
      <c r="IBB43" s="569"/>
      <c r="IBC43" s="569"/>
      <c r="IBD43" s="569"/>
      <c r="IBE43" s="569"/>
      <c r="IBF43" s="569"/>
      <c r="IBG43" s="569"/>
      <c r="IBH43" s="569"/>
      <c r="IBI43" s="569"/>
      <c r="IBJ43" s="569"/>
      <c r="IBK43" s="569"/>
      <c r="IBL43" s="569"/>
      <c r="IBM43" s="569"/>
      <c r="IBN43" s="569"/>
      <c r="IBO43" s="569"/>
      <c r="IBP43" s="569"/>
      <c r="IBQ43" s="569"/>
      <c r="IBR43" s="569"/>
      <c r="IBS43" s="569"/>
      <c r="IBT43" s="569"/>
      <c r="IBU43" s="569"/>
      <c r="IBV43" s="569"/>
      <c r="IBW43" s="569"/>
      <c r="IBX43" s="569"/>
      <c r="IBY43" s="569"/>
      <c r="IBZ43" s="569"/>
      <c r="ICA43" s="569"/>
      <c r="ICB43" s="569"/>
      <c r="ICC43" s="569"/>
      <c r="ICD43" s="569"/>
      <c r="ICE43" s="569"/>
      <c r="ICF43" s="569"/>
      <c r="ICG43" s="569"/>
      <c r="ICH43" s="569"/>
      <c r="ICI43" s="569"/>
      <c r="ICJ43" s="569"/>
      <c r="ICK43" s="569"/>
      <c r="ICL43" s="569"/>
      <c r="ICM43" s="569"/>
      <c r="ICN43" s="569"/>
      <c r="ICO43" s="569"/>
      <c r="ICP43" s="569"/>
      <c r="ICQ43" s="569"/>
      <c r="ICR43" s="569"/>
      <c r="ICS43" s="569"/>
      <c r="ICT43" s="569"/>
      <c r="ICU43" s="569"/>
      <c r="ICV43" s="569"/>
      <c r="ICW43" s="569"/>
      <c r="ICX43" s="569"/>
      <c r="ICY43" s="569"/>
      <c r="ICZ43" s="569"/>
      <c r="IDA43" s="569"/>
      <c r="IDB43" s="569"/>
      <c r="IDC43" s="569"/>
      <c r="IDD43" s="569"/>
      <c r="IDE43" s="569"/>
      <c r="IDF43" s="569"/>
      <c r="IDG43" s="569"/>
      <c r="IDH43" s="569"/>
      <c r="IDI43" s="569"/>
      <c r="IDJ43" s="569"/>
      <c r="IDK43" s="569"/>
      <c r="IDL43" s="569"/>
      <c r="IDM43" s="569"/>
      <c r="IDN43" s="569"/>
      <c r="IDO43" s="569"/>
      <c r="IDP43" s="569"/>
      <c r="IDQ43" s="569"/>
      <c r="IDR43" s="569"/>
      <c r="IDS43" s="569"/>
      <c r="IDT43" s="569"/>
      <c r="IDU43" s="569"/>
      <c r="IDV43" s="569"/>
      <c r="IDW43" s="569"/>
      <c r="IDX43" s="569"/>
      <c r="IDY43" s="569"/>
      <c r="IDZ43" s="569"/>
      <c r="IEA43" s="569"/>
      <c r="IEB43" s="569"/>
      <c r="IEC43" s="569"/>
      <c r="IED43" s="569"/>
      <c r="IEE43" s="569"/>
      <c r="IEF43" s="569"/>
      <c r="IEG43" s="569"/>
      <c r="IEH43" s="569"/>
      <c r="IEI43" s="569"/>
      <c r="IEJ43" s="569"/>
      <c r="IEK43" s="569"/>
      <c r="IEL43" s="569"/>
      <c r="IEM43" s="569"/>
      <c r="IEN43" s="569"/>
      <c r="IEO43" s="569"/>
      <c r="IEP43" s="569"/>
      <c r="IEQ43" s="569"/>
      <c r="IER43" s="569"/>
      <c r="IES43" s="569"/>
      <c r="IET43" s="569"/>
      <c r="IEU43" s="569"/>
      <c r="IEV43" s="569"/>
      <c r="IEW43" s="569"/>
      <c r="IEX43" s="569"/>
      <c r="IEY43" s="569"/>
      <c r="IEZ43" s="569"/>
      <c r="IFA43" s="569"/>
      <c r="IFB43" s="569"/>
      <c r="IFC43" s="569"/>
      <c r="IFD43" s="569"/>
      <c r="IFE43" s="569"/>
      <c r="IFF43" s="569"/>
      <c r="IFG43" s="569"/>
      <c r="IFH43" s="569"/>
      <c r="IFI43" s="569"/>
      <c r="IFJ43" s="569"/>
      <c r="IFK43" s="569"/>
      <c r="IFL43" s="569"/>
      <c r="IFM43" s="569"/>
      <c r="IFN43" s="569"/>
      <c r="IFO43" s="569"/>
      <c r="IFP43" s="569"/>
      <c r="IFQ43" s="569"/>
      <c r="IFR43" s="569"/>
      <c r="IFS43" s="569"/>
      <c r="IFT43" s="569"/>
      <c r="IFU43" s="569"/>
      <c r="IFV43" s="569"/>
      <c r="IFW43" s="569"/>
      <c r="IFX43" s="569"/>
      <c r="IFY43" s="569"/>
      <c r="IFZ43" s="569"/>
      <c r="IGA43" s="569"/>
      <c r="IGB43" s="569"/>
      <c r="IGC43" s="569"/>
      <c r="IGD43" s="569"/>
      <c r="IGE43" s="569"/>
      <c r="IGF43" s="569"/>
      <c r="IGG43" s="569"/>
      <c r="IGH43" s="569"/>
      <c r="IGI43" s="569"/>
      <c r="IGJ43" s="569"/>
      <c r="IGK43" s="569"/>
      <c r="IGL43" s="569"/>
      <c r="IGM43" s="569"/>
      <c r="IGN43" s="569"/>
      <c r="IGO43" s="569"/>
      <c r="IGP43" s="569"/>
      <c r="IGQ43" s="569"/>
      <c r="IGR43" s="569"/>
      <c r="IGS43" s="569"/>
      <c r="IGT43" s="569"/>
      <c r="IGU43" s="569"/>
      <c r="IGV43" s="569"/>
      <c r="IGW43" s="569"/>
      <c r="IGX43" s="569"/>
      <c r="IGY43" s="569"/>
      <c r="IGZ43" s="569"/>
      <c r="IHA43" s="569"/>
      <c r="IHB43" s="569"/>
      <c r="IHC43" s="569"/>
      <c r="IHD43" s="569"/>
      <c r="IHE43" s="569"/>
      <c r="IHF43" s="569"/>
      <c r="IHG43" s="569"/>
      <c r="IHH43" s="569"/>
      <c r="IHI43" s="569"/>
      <c r="IHJ43" s="569"/>
      <c r="IHK43" s="569"/>
      <c r="IHL43" s="569"/>
      <c r="IHM43" s="569"/>
      <c r="IHN43" s="569"/>
      <c r="IHO43" s="569"/>
      <c r="IHP43" s="569"/>
      <c r="IHQ43" s="569"/>
      <c r="IHR43" s="569"/>
      <c r="IHS43" s="569"/>
      <c r="IHT43" s="569"/>
      <c r="IHU43" s="569"/>
      <c r="IHV43" s="569"/>
      <c r="IHW43" s="569"/>
      <c r="IHX43" s="569"/>
      <c r="IHY43" s="569"/>
      <c r="IHZ43" s="569"/>
      <c r="IIA43" s="569"/>
      <c r="IIB43" s="569"/>
      <c r="IIC43" s="569"/>
      <c r="IID43" s="569"/>
      <c r="IIE43" s="569"/>
      <c r="IIF43" s="569"/>
      <c r="IIG43" s="569"/>
      <c r="IIH43" s="569"/>
      <c r="III43" s="569"/>
      <c r="IIJ43" s="569"/>
      <c r="IIK43" s="569"/>
      <c r="IIL43" s="569"/>
      <c r="IIM43" s="569"/>
      <c r="IIN43" s="569"/>
      <c r="IIO43" s="569"/>
      <c r="IIP43" s="569"/>
      <c r="IIQ43" s="569"/>
      <c r="IIR43" s="569"/>
      <c r="IIS43" s="569"/>
      <c r="IIT43" s="569"/>
      <c r="IIU43" s="569"/>
      <c r="IIV43" s="569"/>
      <c r="IIW43" s="569"/>
      <c r="IIX43" s="569"/>
      <c r="IIY43" s="569"/>
      <c r="IIZ43" s="569"/>
      <c r="IJA43" s="569"/>
      <c r="IJB43" s="569"/>
      <c r="IJC43" s="569"/>
      <c r="IJD43" s="569"/>
      <c r="IJE43" s="569"/>
      <c r="IJF43" s="569"/>
      <c r="IJG43" s="569"/>
      <c r="IJH43" s="569"/>
      <c r="IJI43" s="569"/>
      <c r="IJJ43" s="569"/>
      <c r="IJK43" s="569"/>
      <c r="IJL43" s="569"/>
      <c r="IJM43" s="569"/>
      <c r="IJN43" s="569"/>
      <c r="IJO43" s="569"/>
      <c r="IJP43" s="569"/>
      <c r="IJQ43" s="569"/>
      <c r="IJR43" s="569"/>
      <c r="IJS43" s="569"/>
      <c r="IJT43" s="569"/>
      <c r="IJU43" s="569"/>
      <c r="IJV43" s="569"/>
      <c r="IJW43" s="569"/>
      <c r="IJX43" s="569"/>
      <c r="IJY43" s="569"/>
      <c r="IJZ43" s="569"/>
      <c r="IKA43" s="569"/>
      <c r="IKB43" s="569"/>
      <c r="IKC43" s="569"/>
      <c r="IKD43" s="569"/>
      <c r="IKE43" s="569"/>
      <c r="IKF43" s="569"/>
      <c r="IKG43" s="569"/>
      <c r="IKH43" s="569"/>
      <c r="IKI43" s="569"/>
      <c r="IKJ43" s="569"/>
      <c r="IKK43" s="569"/>
      <c r="IKL43" s="569"/>
      <c r="IKM43" s="569"/>
      <c r="IKN43" s="569"/>
      <c r="IKO43" s="569"/>
      <c r="IKP43" s="569"/>
      <c r="IKQ43" s="569"/>
      <c r="IKR43" s="569"/>
      <c r="IKS43" s="569"/>
      <c r="IKT43" s="569"/>
      <c r="IKU43" s="569"/>
      <c r="IKV43" s="569"/>
      <c r="IKW43" s="569"/>
      <c r="IKX43" s="569"/>
      <c r="IKY43" s="569"/>
      <c r="IKZ43" s="569"/>
      <c r="ILA43" s="569"/>
      <c r="ILB43" s="569"/>
      <c r="ILC43" s="569"/>
      <c r="ILD43" s="569"/>
      <c r="ILE43" s="569"/>
      <c r="ILF43" s="569"/>
      <c r="ILG43" s="569"/>
      <c r="ILH43" s="569"/>
      <c r="ILI43" s="569"/>
      <c r="ILJ43" s="569"/>
      <c r="ILK43" s="569"/>
      <c r="ILL43" s="569"/>
      <c r="ILM43" s="569"/>
      <c r="ILN43" s="569"/>
      <c r="ILO43" s="569"/>
      <c r="ILP43" s="569"/>
      <c r="ILQ43" s="569"/>
      <c r="ILR43" s="569"/>
      <c r="ILS43" s="569"/>
      <c r="ILT43" s="569"/>
      <c r="ILU43" s="569"/>
      <c r="ILV43" s="569"/>
      <c r="ILW43" s="569"/>
      <c r="ILX43" s="569"/>
      <c r="ILY43" s="569"/>
      <c r="ILZ43" s="569"/>
      <c r="IMA43" s="569"/>
      <c r="IMB43" s="569"/>
      <c r="IMC43" s="569"/>
      <c r="IMD43" s="569"/>
      <c r="IME43" s="569"/>
      <c r="IMF43" s="569"/>
      <c r="IMG43" s="569"/>
      <c r="IMH43" s="569"/>
      <c r="IMI43" s="569"/>
      <c r="IMJ43" s="569"/>
      <c r="IMK43" s="569"/>
      <c r="IML43" s="569"/>
      <c r="IMM43" s="569"/>
      <c r="IMN43" s="569"/>
      <c r="IMO43" s="569"/>
      <c r="IMP43" s="569"/>
      <c r="IMQ43" s="569"/>
      <c r="IMR43" s="569"/>
      <c r="IMS43" s="569"/>
      <c r="IMT43" s="569"/>
      <c r="IMU43" s="569"/>
      <c r="IMV43" s="569"/>
      <c r="IMW43" s="569"/>
      <c r="IMX43" s="569"/>
      <c r="IMY43" s="569"/>
      <c r="IMZ43" s="569"/>
      <c r="INA43" s="569"/>
      <c r="INB43" s="569"/>
      <c r="INC43" s="569"/>
      <c r="IND43" s="569"/>
      <c r="INE43" s="569"/>
      <c r="INF43" s="569"/>
      <c r="ING43" s="569"/>
      <c r="INH43" s="569"/>
      <c r="INI43" s="569"/>
      <c r="INJ43" s="569"/>
      <c r="INK43" s="569"/>
      <c r="INL43" s="569"/>
      <c r="INM43" s="569"/>
      <c r="INN43" s="569"/>
      <c r="INO43" s="569"/>
      <c r="INP43" s="569"/>
      <c r="INQ43" s="569"/>
      <c r="INR43" s="569"/>
      <c r="INS43" s="569"/>
      <c r="INT43" s="569"/>
      <c r="INU43" s="569"/>
      <c r="INV43" s="569"/>
      <c r="INW43" s="569"/>
      <c r="INX43" s="569"/>
      <c r="INY43" s="569"/>
      <c r="INZ43" s="569"/>
      <c r="IOA43" s="569"/>
      <c r="IOB43" s="569"/>
      <c r="IOC43" s="569"/>
      <c r="IOD43" s="569"/>
      <c r="IOE43" s="569"/>
      <c r="IOF43" s="569"/>
      <c r="IOG43" s="569"/>
      <c r="IOH43" s="569"/>
      <c r="IOI43" s="569"/>
      <c r="IOJ43" s="569"/>
      <c r="IOK43" s="569"/>
      <c r="IOL43" s="569"/>
      <c r="IOM43" s="569"/>
      <c r="ION43" s="569"/>
      <c r="IOO43" s="569"/>
      <c r="IOP43" s="569"/>
      <c r="IOQ43" s="569"/>
      <c r="IOR43" s="569"/>
      <c r="IOS43" s="569"/>
      <c r="IOT43" s="569"/>
      <c r="IOU43" s="569"/>
      <c r="IOV43" s="569"/>
      <c r="IOW43" s="569"/>
      <c r="IOX43" s="569"/>
      <c r="IOY43" s="569"/>
      <c r="IOZ43" s="569"/>
      <c r="IPA43" s="569"/>
      <c r="IPB43" s="569"/>
      <c r="IPC43" s="569"/>
      <c r="IPD43" s="569"/>
      <c r="IPE43" s="569"/>
      <c r="IPF43" s="569"/>
      <c r="IPG43" s="569"/>
      <c r="IPH43" s="569"/>
      <c r="IPI43" s="569"/>
      <c r="IPJ43" s="569"/>
      <c r="IPK43" s="569"/>
      <c r="IPL43" s="569"/>
      <c r="IPM43" s="569"/>
      <c r="IPN43" s="569"/>
      <c r="IPO43" s="569"/>
      <c r="IPP43" s="569"/>
      <c r="IPQ43" s="569"/>
      <c r="IPR43" s="569"/>
      <c r="IPS43" s="569"/>
      <c r="IPT43" s="569"/>
      <c r="IPU43" s="569"/>
      <c r="IPV43" s="569"/>
      <c r="IPW43" s="569"/>
      <c r="IPX43" s="569"/>
      <c r="IPY43" s="569"/>
      <c r="IPZ43" s="569"/>
      <c r="IQA43" s="569"/>
      <c r="IQB43" s="569"/>
      <c r="IQC43" s="569"/>
      <c r="IQD43" s="569"/>
      <c r="IQE43" s="569"/>
      <c r="IQF43" s="569"/>
      <c r="IQG43" s="569"/>
      <c r="IQH43" s="569"/>
      <c r="IQI43" s="569"/>
      <c r="IQJ43" s="569"/>
      <c r="IQK43" s="569"/>
      <c r="IQL43" s="569"/>
      <c r="IQM43" s="569"/>
      <c r="IQN43" s="569"/>
      <c r="IQO43" s="569"/>
      <c r="IQP43" s="569"/>
      <c r="IQQ43" s="569"/>
      <c r="IQR43" s="569"/>
      <c r="IQS43" s="569"/>
      <c r="IQT43" s="569"/>
      <c r="IQU43" s="569"/>
      <c r="IQV43" s="569"/>
      <c r="IQW43" s="569"/>
      <c r="IQX43" s="569"/>
      <c r="IQY43" s="569"/>
      <c r="IQZ43" s="569"/>
      <c r="IRA43" s="569"/>
      <c r="IRB43" s="569"/>
      <c r="IRC43" s="569"/>
      <c r="IRD43" s="569"/>
      <c r="IRE43" s="569"/>
      <c r="IRF43" s="569"/>
      <c r="IRG43" s="569"/>
      <c r="IRH43" s="569"/>
      <c r="IRI43" s="569"/>
      <c r="IRJ43" s="569"/>
      <c r="IRK43" s="569"/>
      <c r="IRL43" s="569"/>
      <c r="IRM43" s="569"/>
      <c r="IRN43" s="569"/>
      <c r="IRO43" s="569"/>
      <c r="IRP43" s="569"/>
      <c r="IRQ43" s="569"/>
      <c r="IRR43" s="569"/>
      <c r="IRS43" s="569"/>
      <c r="IRT43" s="569"/>
      <c r="IRU43" s="569"/>
      <c r="IRV43" s="569"/>
      <c r="IRW43" s="569"/>
      <c r="IRX43" s="569"/>
      <c r="IRY43" s="569"/>
      <c r="IRZ43" s="569"/>
      <c r="ISA43" s="569"/>
      <c r="ISB43" s="569"/>
      <c r="ISC43" s="569"/>
      <c r="ISD43" s="569"/>
      <c r="ISE43" s="569"/>
      <c r="ISF43" s="569"/>
      <c r="ISG43" s="569"/>
      <c r="ISH43" s="569"/>
      <c r="ISI43" s="569"/>
      <c r="ISJ43" s="569"/>
      <c r="ISK43" s="569"/>
      <c r="ISL43" s="569"/>
      <c r="ISM43" s="569"/>
      <c r="ISN43" s="569"/>
      <c r="ISO43" s="569"/>
      <c r="ISP43" s="569"/>
      <c r="ISQ43" s="569"/>
      <c r="ISR43" s="569"/>
      <c r="ISS43" s="569"/>
      <c r="IST43" s="569"/>
      <c r="ISU43" s="569"/>
      <c r="ISV43" s="569"/>
      <c r="ISW43" s="569"/>
      <c r="ISX43" s="569"/>
      <c r="ISY43" s="569"/>
      <c r="ISZ43" s="569"/>
      <c r="ITA43" s="569"/>
      <c r="ITB43" s="569"/>
      <c r="ITC43" s="569"/>
      <c r="ITD43" s="569"/>
      <c r="ITE43" s="569"/>
      <c r="ITF43" s="569"/>
      <c r="ITG43" s="569"/>
      <c r="ITH43" s="569"/>
      <c r="ITI43" s="569"/>
      <c r="ITJ43" s="569"/>
      <c r="ITK43" s="569"/>
      <c r="ITL43" s="569"/>
      <c r="ITM43" s="569"/>
      <c r="ITN43" s="569"/>
      <c r="ITO43" s="569"/>
      <c r="ITP43" s="569"/>
      <c r="ITQ43" s="569"/>
      <c r="ITR43" s="569"/>
      <c r="ITS43" s="569"/>
      <c r="ITT43" s="569"/>
      <c r="ITU43" s="569"/>
      <c r="ITV43" s="569"/>
      <c r="ITW43" s="569"/>
      <c r="ITX43" s="569"/>
      <c r="ITY43" s="569"/>
      <c r="ITZ43" s="569"/>
      <c r="IUA43" s="569"/>
      <c r="IUB43" s="569"/>
      <c r="IUC43" s="569"/>
      <c r="IUD43" s="569"/>
      <c r="IUE43" s="569"/>
      <c r="IUF43" s="569"/>
      <c r="IUG43" s="569"/>
      <c r="IUH43" s="569"/>
      <c r="IUI43" s="569"/>
      <c r="IUJ43" s="569"/>
      <c r="IUK43" s="569"/>
      <c r="IUL43" s="569"/>
      <c r="IUM43" s="569"/>
      <c r="IUN43" s="569"/>
      <c r="IUO43" s="569"/>
      <c r="IUP43" s="569"/>
      <c r="IUQ43" s="569"/>
      <c r="IUR43" s="569"/>
      <c r="IUS43" s="569"/>
      <c r="IUT43" s="569"/>
      <c r="IUU43" s="569"/>
      <c r="IUV43" s="569"/>
      <c r="IUW43" s="569"/>
      <c r="IUX43" s="569"/>
      <c r="IUY43" s="569"/>
      <c r="IUZ43" s="569"/>
      <c r="IVA43" s="569"/>
      <c r="IVB43" s="569"/>
      <c r="IVC43" s="569"/>
      <c r="IVD43" s="569"/>
      <c r="IVE43" s="569"/>
      <c r="IVF43" s="569"/>
      <c r="IVG43" s="569"/>
      <c r="IVH43" s="569"/>
      <c r="IVI43" s="569"/>
      <c r="IVJ43" s="569"/>
      <c r="IVK43" s="569"/>
      <c r="IVL43" s="569"/>
      <c r="IVM43" s="569"/>
      <c r="IVN43" s="569"/>
      <c r="IVO43" s="569"/>
      <c r="IVP43" s="569"/>
      <c r="IVQ43" s="569"/>
      <c r="IVR43" s="569"/>
      <c r="IVS43" s="569"/>
      <c r="IVT43" s="569"/>
      <c r="IVU43" s="569"/>
      <c r="IVV43" s="569"/>
      <c r="IVW43" s="569"/>
      <c r="IVX43" s="569"/>
      <c r="IVY43" s="569"/>
      <c r="IVZ43" s="569"/>
      <c r="IWA43" s="569"/>
      <c r="IWB43" s="569"/>
      <c r="IWC43" s="569"/>
      <c r="IWD43" s="569"/>
      <c r="IWE43" s="569"/>
      <c r="IWF43" s="569"/>
      <c r="IWG43" s="569"/>
      <c r="IWH43" s="569"/>
      <c r="IWI43" s="569"/>
      <c r="IWJ43" s="569"/>
      <c r="IWK43" s="569"/>
      <c r="IWL43" s="569"/>
      <c r="IWM43" s="569"/>
      <c r="IWN43" s="569"/>
      <c r="IWO43" s="569"/>
      <c r="IWP43" s="569"/>
      <c r="IWQ43" s="569"/>
      <c r="IWR43" s="569"/>
      <c r="IWS43" s="569"/>
      <c r="IWT43" s="569"/>
      <c r="IWU43" s="569"/>
      <c r="IWV43" s="569"/>
      <c r="IWW43" s="569"/>
      <c r="IWX43" s="569"/>
      <c r="IWY43" s="569"/>
      <c r="IWZ43" s="569"/>
      <c r="IXA43" s="569"/>
      <c r="IXB43" s="569"/>
      <c r="IXC43" s="569"/>
      <c r="IXD43" s="569"/>
      <c r="IXE43" s="569"/>
      <c r="IXF43" s="569"/>
      <c r="IXG43" s="569"/>
      <c r="IXH43" s="569"/>
      <c r="IXI43" s="569"/>
      <c r="IXJ43" s="569"/>
      <c r="IXK43" s="569"/>
      <c r="IXL43" s="569"/>
      <c r="IXM43" s="569"/>
      <c r="IXN43" s="569"/>
      <c r="IXO43" s="569"/>
      <c r="IXP43" s="569"/>
      <c r="IXQ43" s="569"/>
      <c r="IXR43" s="569"/>
      <c r="IXS43" s="569"/>
      <c r="IXT43" s="569"/>
      <c r="IXU43" s="569"/>
      <c r="IXV43" s="569"/>
      <c r="IXW43" s="569"/>
      <c r="IXX43" s="569"/>
      <c r="IXY43" s="569"/>
      <c r="IXZ43" s="569"/>
      <c r="IYA43" s="569"/>
      <c r="IYB43" s="569"/>
      <c r="IYC43" s="569"/>
      <c r="IYD43" s="569"/>
      <c r="IYE43" s="569"/>
      <c r="IYF43" s="569"/>
      <c r="IYG43" s="569"/>
      <c r="IYH43" s="569"/>
      <c r="IYI43" s="569"/>
      <c r="IYJ43" s="569"/>
      <c r="IYK43" s="569"/>
      <c r="IYL43" s="569"/>
      <c r="IYM43" s="569"/>
      <c r="IYN43" s="569"/>
      <c r="IYO43" s="569"/>
      <c r="IYP43" s="569"/>
      <c r="IYQ43" s="569"/>
      <c r="IYR43" s="569"/>
      <c r="IYS43" s="569"/>
      <c r="IYT43" s="569"/>
      <c r="IYU43" s="569"/>
      <c r="IYV43" s="569"/>
      <c r="IYW43" s="569"/>
      <c r="IYX43" s="569"/>
      <c r="IYY43" s="569"/>
      <c r="IYZ43" s="569"/>
      <c r="IZA43" s="569"/>
      <c r="IZB43" s="569"/>
      <c r="IZC43" s="569"/>
      <c r="IZD43" s="569"/>
      <c r="IZE43" s="569"/>
      <c r="IZF43" s="569"/>
      <c r="IZG43" s="569"/>
      <c r="IZH43" s="569"/>
      <c r="IZI43" s="569"/>
      <c r="IZJ43" s="569"/>
      <c r="IZK43" s="569"/>
      <c r="IZL43" s="569"/>
      <c r="IZM43" s="569"/>
      <c r="IZN43" s="569"/>
      <c r="IZO43" s="569"/>
      <c r="IZP43" s="569"/>
      <c r="IZQ43" s="569"/>
      <c r="IZR43" s="569"/>
      <c r="IZS43" s="569"/>
      <c r="IZT43" s="569"/>
      <c r="IZU43" s="569"/>
      <c r="IZV43" s="569"/>
      <c r="IZW43" s="569"/>
      <c r="IZX43" s="569"/>
      <c r="IZY43" s="569"/>
      <c r="IZZ43" s="569"/>
      <c r="JAA43" s="569"/>
      <c r="JAB43" s="569"/>
      <c r="JAC43" s="569"/>
      <c r="JAD43" s="569"/>
      <c r="JAE43" s="569"/>
      <c r="JAF43" s="569"/>
      <c r="JAG43" s="569"/>
      <c r="JAH43" s="569"/>
      <c r="JAI43" s="569"/>
      <c r="JAJ43" s="569"/>
      <c r="JAK43" s="569"/>
      <c r="JAL43" s="569"/>
      <c r="JAM43" s="569"/>
      <c r="JAN43" s="569"/>
      <c r="JAO43" s="569"/>
      <c r="JAP43" s="569"/>
      <c r="JAQ43" s="569"/>
      <c r="JAR43" s="569"/>
      <c r="JAS43" s="569"/>
      <c r="JAT43" s="569"/>
      <c r="JAU43" s="569"/>
      <c r="JAV43" s="569"/>
      <c r="JAW43" s="569"/>
      <c r="JAX43" s="569"/>
      <c r="JAY43" s="569"/>
      <c r="JAZ43" s="569"/>
      <c r="JBA43" s="569"/>
      <c r="JBB43" s="569"/>
      <c r="JBC43" s="569"/>
      <c r="JBD43" s="569"/>
      <c r="JBE43" s="569"/>
      <c r="JBF43" s="569"/>
      <c r="JBG43" s="569"/>
      <c r="JBH43" s="569"/>
      <c r="JBI43" s="569"/>
      <c r="JBJ43" s="569"/>
      <c r="JBK43" s="569"/>
      <c r="JBL43" s="569"/>
      <c r="JBM43" s="569"/>
      <c r="JBN43" s="569"/>
      <c r="JBO43" s="569"/>
      <c r="JBP43" s="569"/>
      <c r="JBQ43" s="569"/>
      <c r="JBR43" s="569"/>
      <c r="JBS43" s="569"/>
      <c r="JBT43" s="569"/>
      <c r="JBU43" s="569"/>
      <c r="JBV43" s="569"/>
      <c r="JBW43" s="569"/>
      <c r="JBX43" s="569"/>
      <c r="JBY43" s="569"/>
      <c r="JBZ43" s="569"/>
      <c r="JCA43" s="569"/>
      <c r="JCB43" s="569"/>
      <c r="JCC43" s="569"/>
      <c r="JCD43" s="569"/>
      <c r="JCE43" s="569"/>
      <c r="JCF43" s="569"/>
      <c r="JCG43" s="569"/>
      <c r="JCH43" s="569"/>
      <c r="JCI43" s="569"/>
      <c r="JCJ43" s="569"/>
      <c r="JCK43" s="569"/>
      <c r="JCL43" s="569"/>
      <c r="JCM43" s="569"/>
      <c r="JCN43" s="569"/>
      <c r="JCO43" s="569"/>
      <c r="JCP43" s="569"/>
      <c r="JCQ43" s="569"/>
      <c r="JCR43" s="569"/>
      <c r="JCS43" s="569"/>
      <c r="JCT43" s="569"/>
      <c r="JCU43" s="569"/>
      <c r="JCV43" s="569"/>
      <c r="JCW43" s="569"/>
      <c r="JCX43" s="569"/>
      <c r="JCY43" s="569"/>
      <c r="JCZ43" s="569"/>
      <c r="JDA43" s="569"/>
      <c r="JDB43" s="569"/>
      <c r="JDC43" s="569"/>
      <c r="JDD43" s="569"/>
      <c r="JDE43" s="569"/>
      <c r="JDF43" s="569"/>
      <c r="JDG43" s="569"/>
      <c r="JDH43" s="569"/>
      <c r="JDI43" s="569"/>
      <c r="JDJ43" s="569"/>
      <c r="JDK43" s="569"/>
      <c r="JDL43" s="569"/>
      <c r="JDM43" s="569"/>
      <c r="JDN43" s="569"/>
      <c r="JDO43" s="569"/>
      <c r="JDP43" s="569"/>
      <c r="JDQ43" s="569"/>
      <c r="JDR43" s="569"/>
      <c r="JDS43" s="569"/>
      <c r="JDT43" s="569"/>
      <c r="JDU43" s="569"/>
      <c r="JDV43" s="569"/>
      <c r="JDW43" s="569"/>
      <c r="JDX43" s="569"/>
      <c r="JDY43" s="569"/>
      <c r="JDZ43" s="569"/>
      <c r="JEA43" s="569"/>
      <c r="JEB43" s="569"/>
      <c r="JEC43" s="569"/>
      <c r="JED43" s="569"/>
      <c r="JEE43" s="569"/>
      <c r="JEF43" s="569"/>
      <c r="JEG43" s="569"/>
      <c r="JEH43" s="569"/>
      <c r="JEI43" s="569"/>
      <c r="JEJ43" s="569"/>
      <c r="JEK43" s="569"/>
      <c r="JEL43" s="569"/>
      <c r="JEM43" s="569"/>
      <c r="JEN43" s="569"/>
      <c r="JEO43" s="569"/>
      <c r="JEP43" s="569"/>
      <c r="JEQ43" s="569"/>
      <c r="JER43" s="569"/>
      <c r="JES43" s="569"/>
      <c r="JET43" s="569"/>
      <c r="JEU43" s="569"/>
      <c r="JEV43" s="569"/>
      <c r="JEW43" s="569"/>
      <c r="JEX43" s="569"/>
      <c r="JEY43" s="569"/>
      <c r="JEZ43" s="569"/>
      <c r="JFA43" s="569"/>
      <c r="JFB43" s="569"/>
      <c r="JFC43" s="569"/>
      <c r="JFD43" s="569"/>
      <c r="JFE43" s="569"/>
      <c r="JFF43" s="569"/>
      <c r="JFG43" s="569"/>
      <c r="JFH43" s="569"/>
      <c r="JFI43" s="569"/>
      <c r="JFJ43" s="569"/>
      <c r="JFK43" s="569"/>
      <c r="JFL43" s="569"/>
      <c r="JFM43" s="569"/>
      <c r="JFN43" s="569"/>
      <c r="JFO43" s="569"/>
      <c r="JFP43" s="569"/>
      <c r="JFQ43" s="569"/>
      <c r="JFR43" s="569"/>
      <c r="JFS43" s="569"/>
      <c r="JFT43" s="569"/>
      <c r="JFU43" s="569"/>
      <c r="JFV43" s="569"/>
      <c r="JFW43" s="569"/>
      <c r="JFX43" s="569"/>
      <c r="JFY43" s="569"/>
      <c r="JFZ43" s="569"/>
      <c r="JGA43" s="569"/>
      <c r="JGB43" s="569"/>
      <c r="JGC43" s="569"/>
      <c r="JGD43" s="569"/>
      <c r="JGE43" s="569"/>
      <c r="JGF43" s="569"/>
      <c r="JGG43" s="569"/>
      <c r="JGH43" s="569"/>
      <c r="JGI43" s="569"/>
      <c r="JGJ43" s="569"/>
      <c r="JGK43" s="569"/>
      <c r="JGL43" s="569"/>
      <c r="JGM43" s="569"/>
      <c r="JGN43" s="569"/>
      <c r="JGO43" s="569"/>
      <c r="JGP43" s="569"/>
      <c r="JGQ43" s="569"/>
      <c r="JGR43" s="569"/>
      <c r="JGS43" s="569"/>
      <c r="JGT43" s="569"/>
      <c r="JGU43" s="569"/>
      <c r="JGV43" s="569"/>
      <c r="JGW43" s="569"/>
      <c r="JGX43" s="569"/>
      <c r="JGY43" s="569"/>
      <c r="JGZ43" s="569"/>
      <c r="JHA43" s="569"/>
      <c r="JHB43" s="569"/>
      <c r="JHC43" s="569"/>
      <c r="JHD43" s="569"/>
      <c r="JHE43" s="569"/>
      <c r="JHF43" s="569"/>
      <c r="JHG43" s="569"/>
      <c r="JHH43" s="569"/>
      <c r="JHI43" s="569"/>
      <c r="JHJ43" s="569"/>
      <c r="JHK43" s="569"/>
      <c r="JHL43" s="569"/>
      <c r="JHM43" s="569"/>
      <c r="JHN43" s="569"/>
      <c r="JHO43" s="569"/>
      <c r="JHP43" s="569"/>
      <c r="JHQ43" s="569"/>
      <c r="JHR43" s="569"/>
      <c r="JHS43" s="569"/>
      <c r="JHT43" s="569"/>
      <c r="JHU43" s="569"/>
      <c r="JHV43" s="569"/>
      <c r="JHW43" s="569"/>
      <c r="JHX43" s="569"/>
      <c r="JHY43" s="569"/>
      <c r="JHZ43" s="569"/>
      <c r="JIA43" s="569"/>
      <c r="JIB43" s="569"/>
      <c r="JIC43" s="569"/>
      <c r="JID43" s="569"/>
      <c r="JIE43" s="569"/>
      <c r="JIF43" s="569"/>
      <c r="JIG43" s="569"/>
      <c r="JIH43" s="569"/>
      <c r="JII43" s="569"/>
      <c r="JIJ43" s="569"/>
      <c r="JIK43" s="569"/>
      <c r="JIL43" s="569"/>
      <c r="JIM43" s="569"/>
      <c r="JIN43" s="569"/>
      <c r="JIO43" s="569"/>
      <c r="JIP43" s="569"/>
      <c r="JIQ43" s="569"/>
      <c r="JIR43" s="569"/>
      <c r="JIS43" s="569"/>
      <c r="JIT43" s="569"/>
      <c r="JIU43" s="569"/>
      <c r="JIV43" s="569"/>
      <c r="JIW43" s="569"/>
      <c r="JIX43" s="569"/>
      <c r="JIY43" s="569"/>
      <c r="JIZ43" s="569"/>
      <c r="JJA43" s="569"/>
      <c r="JJB43" s="569"/>
      <c r="JJC43" s="569"/>
      <c r="JJD43" s="569"/>
      <c r="JJE43" s="569"/>
      <c r="JJF43" s="569"/>
      <c r="JJG43" s="569"/>
      <c r="JJH43" s="569"/>
      <c r="JJI43" s="569"/>
      <c r="JJJ43" s="569"/>
      <c r="JJK43" s="569"/>
      <c r="JJL43" s="569"/>
      <c r="JJM43" s="569"/>
      <c r="JJN43" s="569"/>
      <c r="JJO43" s="569"/>
      <c r="JJP43" s="569"/>
      <c r="JJQ43" s="569"/>
      <c r="JJR43" s="569"/>
      <c r="JJS43" s="569"/>
      <c r="JJT43" s="569"/>
      <c r="JJU43" s="569"/>
      <c r="JJV43" s="569"/>
      <c r="JJW43" s="569"/>
      <c r="JJX43" s="569"/>
      <c r="JJY43" s="569"/>
      <c r="JJZ43" s="569"/>
      <c r="JKA43" s="569"/>
      <c r="JKB43" s="569"/>
      <c r="JKC43" s="569"/>
      <c r="JKD43" s="569"/>
      <c r="JKE43" s="569"/>
      <c r="JKF43" s="569"/>
      <c r="JKG43" s="569"/>
      <c r="JKH43" s="569"/>
      <c r="JKI43" s="569"/>
      <c r="JKJ43" s="569"/>
      <c r="JKK43" s="569"/>
      <c r="JKL43" s="569"/>
      <c r="JKM43" s="569"/>
      <c r="JKN43" s="569"/>
      <c r="JKO43" s="569"/>
      <c r="JKP43" s="569"/>
      <c r="JKQ43" s="569"/>
      <c r="JKR43" s="569"/>
      <c r="JKS43" s="569"/>
      <c r="JKT43" s="569"/>
      <c r="JKU43" s="569"/>
      <c r="JKV43" s="569"/>
      <c r="JKW43" s="569"/>
      <c r="JKX43" s="569"/>
      <c r="JKY43" s="569"/>
      <c r="JKZ43" s="569"/>
      <c r="JLA43" s="569"/>
      <c r="JLB43" s="569"/>
      <c r="JLC43" s="569"/>
      <c r="JLD43" s="569"/>
      <c r="JLE43" s="569"/>
      <c r="JLF43" s="569"/>
      <c r="JLG43" s="569"/>
      <c r="JLH43" s="569"/>
      <c r="JLI43" s="569"/>
      <c r="JLJ43" s="569"/>
      <c r="JLK43" s="569"/>
      <c r="JLL43" s="569"/>
      <c r="JLM43" s="569"/>
      <c r="JLN43" s="569"/>
      <c r="JLO43" s="569"/>
      <c r="JLP43" s="569"/>
      <c r="JLQ43" s="569"/>
      <c r="JLR43" s="569"/>
      <c r="JLS43" s="569"/>
      <c r="JLT43" s="569"/>
      <c r="JLU43" s="569"/>
      <c r="JLV43" s="569"/>
      <c r="JLW43" s="569"/>
      <c r="JLX43" s="569"/>
      <c r="JLY43" s="569"/>
      <c r="JLZ43" s="569"/>
      <c r="JMA43" s="569"/>
      <c r="JMB43" s="569"/>
      <c r="JMC43" s="569"/>
      <c r="JMD43" s="569"/>
      <c r="JME43" s="569"/>
      <c r="JMF43" s="569"/>
      <c r="JMG43" s="569"/>
      <c r="JMH43" s="569"/>
      <c r="JMI43" s="569"/>
      <c r="JMJ43" s="569"/>
      <c r="JMK43" s="569"/>
      <c r="JML43" s="569"/>
      <c r="JMM43" s="569"/>
      <c r="JMN43" s="569"/>
      <c r="JMO43" s="569"/>
      <c r="JMP43" s="569"/>
      <c r="JMQ43" s="569"/>
      <c r="JMR43" s="569"/>
      <c r="JMS43" s="569"/>
      <c r="JMT43" s="569"/>
      <c r="JMU43" s="569"/>
      <c r="JMV43" s="569"/>
      <c r="JMW43" s="569"/>
      <c r="JMX43" s="569"/>
      <c r="JMY43" s="569"/>
      <c r="JMZ43" s="569"/>
      <c r="JNA43" s="569"/>
      <c r="JNB43" s="569"/>
      <c r="JNC43" s="569"/>
      <c r="JND43" s="569"/>
      <c r="JNE43" s="569"/>
      <c r="JNF43" s="569"/>
      <c r="JNG43" s="569"/>
      <c r="JNH43" s="569"/>
      <c r="JNI43" s="569"/>
      <c r="JNJ43" s="569"/>
      <c r="JNK43" s="569"/>
      <c r="JNL43" s="569"/>
      <c r="JNM43" s="569"/>
      <c r="JNN43" s="569"/>
      <c r="JNO43" s="569"/>
      <c r="JNP43" s="569"/>
      <c r="JNQ43" s="569"/>
      <c r="JNR43" s="569"/>
      <c r="JNS43" s="569"/>
      <c r="JNT43" s="569"/>
      <c r="JNU43" s="569"/>
      <c r="JNV43" s="569"/>
      <c r="JNW43" s="569"/>
      <c r="JNX43" s="569"/>
      <c r="JNY43" s="569"/>
      <c r="JNZ43" s="569"/>
      <c r="JOA43" s="569"/>
      <c r="JOB43" s="569"/>
      <c r="JOC43" s="569"/>
      <c r="JOD43" s="569"/>
      <c r="JOE43" s="569"/>
      <c r="JOF43" s="569"/>
      <c r="JOG43" s="569"/>
      <c r="JOH43" s="569"/>
      <c r="JOI43" s="569"/>
      <c r="JOJ43" s="569"/>
      <c r="JOK43" s="569"/>
      <c r="JOL43" s="569"/>
      <c r="JOM43" s="569"/>
      <c r="JON43" s="569"/>
      <c r="JOO43" s="569"/>
      <c r="JOP43" s="569"/>
      <c r="JOQ43" s="569"/>
      <c r="JOR43" s="569"/>
      <c r="JOS43" s="569"/>
      <c r="JOT43" s="569"/>
      <c r="JOU43" s="569"/>
      <c r="JOV43" s="569"/>
      <c r="JOW43" s="569"/>
      <c r="JOX43" s="569"/>
      <c r="JOY43" s="569"/>
      <c r="JOZ43" s="569"/>
      <c r="JPA43" s="569"/>
      <c r="JPB43" s="569"/>
      <c r="JPC43" s="569"/>
      <c r="JPD43" s="569"/>
      <c r="JPE43" s="569"/>
      <c r="JPF43" s="569"/>
      <c r="JPG43" s="569"/>
      <c r="JPH43" s="569"/>
      <c r="JPI43" s="569"/>
      <c r="JPJ43" s="569"/>
      <c r="JPK43" s="569"/>
      <c r="JPL43" s="569"/>
      <c r="JPM43" s="569"/>
      <c r="JPN43" s="569"/>
      <c r="JPO43" s="569"/>
      <c r="JPP43" s="569"/>
      <c r="JPQ43" s="569"/>
      <c r="JPR43" s="569"/>
      <c r="JPS43" s="569"/>
      <c r="JPT43" s="569"/>
      <c r="JPU43" s="569"/>
      <c r="JPV43" s="569"/>
      <c r="JPW43" s="569"/>
      <c r="JPX43" s="569"/>
      <c r="JPY43" s="569"/>
      <c r="JPZ43" s="569"/>
      <c r="JQA43" s="569"/>
      <c r="JQB43" s="569"/>
      <c r="JQC43" s="569"/>
      <c r="JQD43" s="569"/>
      <c r="JQE43" s="569"/>
      <c r="JQF43" s="569"/>
      <c r="JQG43" s="569"/>
      <c r="JQH43" s="569"/>
      <c r="JQI43" s="569"/>
      <c r="JQJ43" s="569"/>
      <c r="JQK43" s="569"/>
      <c r="JQL43" s="569"/>
      <c r="JQM43" s="569"/>
      <c r="JQN43" s="569"/>
      <c r="JQO43" s="569"/>
      <c r="JQP43" s="569"/>
      <c r="JQQ43" s="569"/>
      <c r="JQR43" s="569"/>
      <c r="JQS43" s="569"/>
      <c r="JQT43" s="569"/>
      <c r="JQU43" s="569"/>
      <c r="JQV43" s="569"/>
      <c r="JQW43" s="569"/>
      <c r="JQX43" s="569"/>
      <c r="JQY43" s="569"/>
      <c r="JQZ43" s="569"/>
      <c r="JRA43" s="569"/>
      <c r="JRB43" s="569"/>
      <c r="JRC43" s="569"/>
      <c r="JRD43" s="569"/>
      <c r="JRE43" s="569"/>
      <c r="JRF43" s="569"/>
      <c r="JRG43" s="569"/>
      <c r="JRH43" s="569"/>
      <c r="JRI43" s="569"/>
      <c r="JRJ43" s="569"/>
      <c r="JRK43" s="569"/>
      <c r="JRL43" s="569"/>
      <c r="JRM43" s="569"/>
      <c r="JRN43" s="569"/>
      <c r="JRO43" s="569"/>
      <c r="JRP43" s="569"/>
      <c r="JRQ43" s="569"/>
      <c r="JRR43" s="569"/>
      <c r="JRS43" s="569"/>
      <c r="JRT43" s="569"/>
      <c r="JRU43" s="569"/>
      <c r="JRV43" s="569"/>
      <c r="JRW43" s="569"/>
      <c r="JRX43" s="569"/>
      <c r="JRY43" s="569"/>
      <c r="JRZ43" s="569"/>
      <c r="JSA43" s="569"/>
      <c r="JSB43" s="569"/>
      <c r="JSC43" s="569"/>
      <c r="JSD43" s="569"/>
      <c r="JSE43" s="569"/>
      <c r="JSF43" s="569"/>
      <c r="JSG43" s="569"/>
      <c r="JSH43" s="569"/>
      <c r="JSI43" s="569"/>
      <c r="JSJ43" s="569"/>
      <c r="JSK43" s="569"/>
      <c r="JSL43" s="569"/>
      <c r="JSM43" s="569"/>
      <c r="JSN43" s="569"/>
      <c r="JSO43" s="569"/>
      <c r="JSP43" s="569"/>
      <c r="JSQ43" s="569"/>
      <c r="JSR43" s="569"/>
      <c r="JSS43" s="569"/>
      <c r="JST43" s="569"/>
      <c r="JSU43" s="569"/>
      <c r="JSV43" s="569"/>
      <c r="JSW43" s="569"/>
      <c r="JSX43" s="569"/>
      <c r="JSY43" s="569"/>
      <c r="JSZ43" s="569"/>
      <c r="JTA43" s="569"/>
      <c r="JTB43" s="569"/>
      <c r="JTC43" s="569"/>
      <c r="JTD43" s="569"/>
      <c r="JTE43" s="569"/>
      <c r="JTF43" s="569"/>
      <c r="JTG43" s="569"/>
      <c r="JTH43" s="569"/>
      <c r="JTI43" s="569"/>
      <c r="JTJ43" s="569"/>
      <c r="JTK43" s="569"/>
      <c r="JTL43" s="569"/>
      <c r="JTM43" s="569"/>
      <c r="JTN43" s="569"/>
      <c r="JTO43" s="569"/>
      <c r="JTP43" s="569"/>
      <c r="JTQ43" s="569"/>
      <c r="JTR43" s="569"/>
      <c r="JTS43" s="569"/>
      <c r="JTT43" s="569"/>
      <c r="JTU43" s="569"/>
      <c r="JTV43" s="569"/>
      <c r="JTW43" s="569"/>
      <c r="JTX43" s="569"/>
      <c r="JTY43" s="569"/>
      <c r="JTZ43" s="569"/>
      <c r="JUA43" s="569"/>
      <c r="JUB43" s="569"/>
      <c r="JUC43" s="569"/>
      <c r="JUD43" s="569"/>
      <c r="JUE43" s="569"/>
      <c r="JUF43" s="569"/>
      <c r="JUG43" s="569"/>
      <c r="JUH43" s="569"/>
      <c r="JUI43" s="569"/>
      <c r="JUJ43" s="569"/>
      <c r="JUK43" s="569"/>
      <c r="JUL43" s="569"/>
      <c r="JUM43" s="569"/>
      <c r="JUN43" s="569"/>
      <c r="JUO43" s="569"/>
      <c r="JUP43" s="569"/>
      <c r="JUQ43" s="569"/>
      <c r="JUR43" s="569"/>
      <c r="JUS43" s="569"/>
      <c r="JUT43" s="569"/>
      <c r="JUU43" s="569"/>
      <c r="JUV43" s="569"/>
      <c r="JUW43" s="569"/>
      <c r="JUX43" s="569"/>
      <c r="JUY43" s="569"/>
      <c r="JUZ43" s="569"/>
      <c r="JVA43" s="569"/>
      <c r="JVB43" s="569"/>
      <c r="JVC43" s="569"/>
      <c r="JVD43" s="569"/>
      <c r="JVE43" s="569"/>
      <c r="JVF43" s="569"/>
      <c r="JVG43" s="569"/>
      <c r="JVH43" s="569"/>
      <c r="JVI43" s="569"/>
      <c r="JVJ43" s="569"/>
      <c r="JVK43" s="569"/>
      <c r="JVL43" s="569"/>
      <c r="JVM43" s="569"/>
      <c r="JVN43" s="569"/>
      <c r="JVO43" s="569"/>
      <c r="JVP43" s="569"/>
      <c r="JVQ43" s="569"/>
      <c r="JVR43" s="569"/>
      <c r="JVS43" s="569"/>
      <c r="JVT43" s="569"/>
      <c r="JVU43" s="569"/>
      <c r="JVV43" s="569"/>
      <c r="JVW43" s="569"/>
      <c r="JVX43" s="569"/>
      <c r="JVY43" s="569"/>
      <c r="JVZ43" s="569"/>
      <c r="JWA43" s="569"/>
      <c r="JWB43" s="569"/>
      <c r="JWC43" s="569"/>
      <c r="JWD43" s="569"/>
      <c r="JWE43" s="569"/>
      <c r="JWF43" s="569"/>
      <c r="JWG43" s="569"/>
      <c r="JWH43" s="569"/>
      <c r="JWI43" s="569"/>
      <c r="JWJ43" s="569"/>
      <c r="JWK43" s="569"/>
      <c r="JWL43" s="569"/>
      <c r="JWM43" s="569"/>
      <c r="JWN43" s="569"/>
      <c r="JWO43" s="569"/>
      <c r="JWP43" s="569"/>
      <c r="JWQ43" s="569"/>
      <c r="JWR43" s="569"/>
      <c r="JWS43" s="569"/>
      <c r="JWT43" s="569"/>
      <c r="JWU43" s="569"/>
      <c r="JWV43" s="569"/>
      <c r="JWW43" s="569"/>
      <c r="JWX43" s="569"/>
      <c r="JWY43" s="569"/>
      <c r="JWZ43" s="569"/>
      <c r="JXA43" s="569"/>
      <c r="JXB43" s="569"/>
      <c r="JXC43" s="569"/>
      <c r="JXD43" s="569"/>
      <c r="JXE43" s="569"/>
      <c r="JXF43" s="569"/>
      <c r="JXG43" s="569"/>
      <c r="JXH43" s="569"/>
      <c r="JXI43" s="569"/>
      <c r="JXJ43" s="569"/>
      <c r="JXK43" s="569"/>
      <c r="JXL43" s="569"/>
      <c r="JXM43" s="569"/>
      <c r="JXN43" s="569"/>
      <c r="JXO43" s="569"/>
      <c r="JXP43" s="569"/>
      <c r="JXQ43" s="569"/>
      <c r="JXR43" s="569"/>
      <c r="JXS43" s="569"/>
      <c r="JXT43" s="569"/>
      <c r="JXU43" s="569"/>
      <c r="JXV43" s="569"/>
      <c r="JXW43" s="569"/>
      <c r="JXX43" s="569"/>
      <c r="JXY43" s="569"/>
      <c r="JXZ43" s="569"/>
      <c r="JYA43" s="569"/>
      <c r="JYB43" s="569"/>
      <c r="JYC43" s="569"/>
      <c r="JYD43" s="569"/>
      <c r="JYE43" s="569"/>
      <c r="JYF43" s="569"/>
      <c r="JYG43" s="569"/>
      <c r="JYH43" s="569"/>
      <c r="JYI43" s="569"/>
      <c r="JYJ43" s="569"/>
      <c r="JYK43" s="569"/>
      <c r="JYL43" s="569"/>
      <c r="JYM43" s="569"/>
      <c r="JYN43" s="569"/>
      <c r="JYO43" s="569"/>
      <c r="JYP43" s="569"/>
      <c r="JYQ43" s="569"/>
      <c r="JYR43" s="569"/>
      <c r="JYS43" s="569"/>
      <c r="JYT43" s="569"/>
      <c r="JYU43" s="569"/>
      <c r="JYV43" s="569"/>
      <c r="JYW43" s="569"/>
      <c r="JYX43" s="569"/>
      <c r="JYY43" s="569"/>
      <c r="JYZ43" s="569"/>
      <c r="JZA43" s="569"/>
      <c r="JZB43" s="569"/>
      <c r="JZC43" s="569"/>
      <c r="JZD43" s="569"/>
      <c r="JZE43" s="569"/>
      <c r="JZF43" s="569"/>
      <c r="JZG43" s="569"/>
      <c r="JZH43" s="569"/>
      <c r="JZI43" s="569"/>
      <c r="JZJ43" s="569"/>
      <c r="JZK43" s="569"/>
      <c r="JZL43" s="569"/>
      <c r="JZM43" s="569"/>
      <c r="JZN43" s="569"/>
      <c r="JZO43" s="569"/>
      <c r="JZP43" s="569"/>
      <c r="JZQ43" s="569"/>
      <c r="JZR43" s="569"/>
      <c r="JZS43" s="569"/>
      <c r="JZT43" s="569"/>
      <c r="JZU43" s="569"/>
      <c r="JZV43" s="569"/>
      <c r="JZW43" s="569"/>
      <c r="JZX43" s="569"/>
      <c r="JZY43" s="569"/>
      <c r="JZZ43" s="569"/>
      <c r="KAA43" s="569"/>
      <c r="KAB43" s="569"/>
      <c r="KAC43" s="569"/>
      <c r="KAD43" s="569"/>
      <c r="KAE43" s="569"/>
      <c r="KAF43" s="569"/>
      <c r="KAG43" s="569"/>
      <c r="KAH43" s="569"/>
      <c r="KAI43" s="569"/>
      <c r="KAJ43" s="569"/>
      <c r="KAK43" s="569"/>
      <c r="KAL43" s="569"/>
      <c r="KAM43" s="569"/>
      <c r="KAN43" s="569"/>
      <c r="KAO43" s="569"/>
      <c r="KAP43" s="569"/>
      <c r="KAQ43" s="569"/>
      <c r="KAR43" s="569"/>
      <c r="KAS43" s="569"/>
      <c r="KAT43" s="569"/>
      <c r="KAU43" s="569"/>
      <c r="KAV43" s="569"/>
      <c r="KAW43" s="569"/>
      <c r="KAX43" s="569"/>
      <c r="KAY43" s="569"/>
      <c r="KAZ43" s="569"/>
      <c r="KBA43" s="569"/>
      <c r="KBB43" s="569"/>
      <c r="KBC43" s="569"/>
      <c r="KBD43" s="569"/>
      <c r="KBE43" s="569"/>
      <c r="KBF43" s="569"/>
      <c r="KBG43" s="569"/>
      <c r="KBH43" s="569"/>
      <c r="KBI43" s="569"/>
      <c r="KBJ43" s="569"/>
      <c r="KBK43" s="569"/>
      <c r="KBL43" s="569"/>
      <c r="KBM43" s="569"/>
      <c r="KBN43" s="569"/>
      <c r="KBO43" s="569"/>
      <c r="KBP43" s="569"/>
      <c r="KBQ43" s="569"/>
      <c r="KBR43" s="569"/>
      <c r="KBS43" s="569"/>
      <c r="KBT43" s="569"/>
      <c r="KBU43" s="569"/>
      <c r="KBV43" s="569"/>
      <c r="KBW43" s="569"/>
      <c r="KBX43" s="569"/>
      <c r="KBY43" s="569"/>
      <c r="KBZ43" s="569"/>
      <c r="KCA43" s="569"/>
      <c r="KCB43" s="569"/>
      <c r="KCC43" s="569"/>
      <c r="KCD43" s="569"/>
      <c r="KCE43" s="569"/>
      <c r="KCF43" s="569"/>
      <c r="KCG43" s="569"/>
      <c r="KCH43" s="569"/>
      <c r="KCI43" s="569"/>
      <c r="KCJ43" s="569"/>
      <c r="KCK43" s="569"/>
      <c r="KCL43" s="569"/>
      <c r="KCM43" s="569"/>
      <c r="KCN43" s="569"/>
      <c r="KCO43" s="569"/>
      <c r="KCP43" s="569"/>
      <c r="KCQ43" s="569"/>
      <c r="KCR43" s="569"/>
      <c r="KCS43" s="569"/>
      <c r="KCT43" s="569"/>
      <c r="KCU43" s="569"/>
      <c r="KCV43" s="569"/>
      <c r="KCW43" s="569"/>
      <c r="KCX43" s="569"/>
      <c r="KCY43" s="569"/>
      <c r="KCZ43" s="569"/>
      <c r="KDA43" s="569"/>
      <c r="KDB43" s="569"/>
      <c r="KDC43" s="569"/>
      <c r="KDD43" s="569"/>
      <c r="KDE43" s="569"/>
      <c r="KDF43" s="569"/>
      <c r="KDG43" s="569"/>
      <c r="KDH43" s="569"/>
      <c r="KDI43" s="569"/>
      <c r="KDJ43" s="569"/>
      <c r="KDK43" s="569"/>
      <c r="KDL43" s="569"/>
      <c r="KDM43" s="569"/>
      <c r="KDN43" s="569"/>
      <c r="KDO43" s="569"/>
      <c r="KDP43" s="569"/>
      <c r="KDQ43" s="569"/>
      <c r="KDR43" s="569"/>
      <c r="KDS43" s="569"/>
      <c r="KDT43" s="569"/>
      <c r="KDU43" s="569"/>
      <c r="KDV43" s="569"/>
      <c r="KDW43" s="569"/>
      <c r="KDX43" s="569"/>
      <c r="KDY43" s="569"/>
      <c r="KDZ43" s="569"/>
      <c r="KEA43" s="569"/>
      <c r="KEB43" s="569"/>
      <c r="KEC43" s="569"/>
      <c r="KED43" s="569"/>
      <c r="KEE43" s="569"/>
      <c r="KEF43" s="569"/>
      <c r="KEG43" s="569"/>
      <c r="KEH43" s="569"/>
      <c r="KEI43" s="569"/>
      <c r="KEJ43" s="569"/>
      <c r="KEK43" s="569"/>
      <c r="KEL43" s="569"/>
      <c r="KEM43" s="569"/>
      <c r="KEN43" s="569"/>
      <c r="KEO43" s="569"/>
      <c r="KEP43" s="569"/>
      <c r="KEQ43" s="569"/>
      <c r="KER43" s="569"/>
      <c r="KES43" s="569"/>
      <c r="KET43" s="569"/>
      <c r="KEU43" s="569"/>
      <c r="KEV43" s="569"/>
      <c r="KEW43" s="569"/>
      <c r="KEX43" s="569"/>
      <c r="KEY43" s="569"/>
      <c r="KEZ43" s="569"/>
      <c r="KFA43" s="569"/>
      <c r="KFB43" s="569"/>
      <c r="KFC43" s="569"/>
      <c r="KFD43" s="569"/>
      <c r="KFE43" s="569"/>
      <c r="KFF43" s="569"/>
      <c r="KFG43" s="569"/>
      <c r="KFH43" s="569"/>
      <c r="KFI43" s="569"/>
      <c r="KFJ43" s="569"/>
      <c r="KFK43" s="569"/>
      <c r="KFL43" s="569"/>
      <c r="KFM43" s="569"/>
      <c r="KFN43" s="569"/>
      <c r="KFO43" s="569"/>
      <c r="KFP43" s="569"/>
      <c r="KFQ43" s="569"/>
      <c r="KFR43" s="569"/>
      <c r="KFS43" s="569"/>
      <c r="KFT43" s="569"/>
      <c r="KFU43" s="569"/>
      <c r="KFV43" s="569"/>
      <c r="KFW43" s="569"/>
      <c r="KFX43" s="569"/>
      <c r="KFY43" s="569"/>
      <c r="KFZ43" s="569"/>
      <c r="KGA43" s="569"/>
      <c r="KGB43" s="569"/>
      <c r="KGC43" s="569"/>
      <c r="KGD43" s="569"/>
      <c r="KGE43" s="569"/>
      <c r="KGF43" s="569"/>
      <c r="KGG43" s="569"/>
      <c r="KGH43" s="569"/>
      <c r="KGI43" s="569"/>
      <c r="KGJ43" s="569"/>
      <c r="KGK43" s="569"/>
      <c r="KGL43" s="569"/>
      <c r="KGM43" s="569"/>
      <c r="KGN43" s="569"/>
      <c r="KGO43" s="569"/>
      <c r="KGP43" s="569"/>
      <c r="KGQ43" s="569"/>
      <c r="KGR43" s="569"/>
      <c r="KGS43" s="569"/>
      <c r="KGT43" s="569"/>
      <c r="KGU43" s="569"/>
      <c r="KGV43" s="569"/>
      <c r="KGW43" s="569"/>
      <c r="KGX43" s="569"/>
      <c r="KGY43" s="569"/>
      <c r="KGZ43" s="569"/>
      <c r="KHA43" s="569"/>
      <c r="KHB43" s="569"/>
      <c r="KHC43" s="569"/>
      <c r="KHD43" s="569"/>
      <c r="KHE43" s="569"/>
      <c r="KHF43" s="569"/>
      <c r="KHG43" s="569"/>
      <c r="KHH43" s="569"/>
      <c r="KHI43" s="569"/>
      <c r="KHJ43" s="569"/>
      <c r="KHK43" s="569"/>
      <c r="KHL43" s="569"/>
      <c r="KHM43" s="569"/>
      <c r="KHN43" s="569"/>
      <c r="KHO43" s="569"/>
      <c r="KHP43" s="569"/>
      <c r="KHQ43" s="569"/>
      <c r="KHR43" s="569"/>
      <c r="KHS43" s="569"/>
      <c r="KHT43" s="569"/>
      <c r="KHU43" s="569"/>
      <c r="KHV43" s="569"/>
      <c r="KHW43" s="569"/>
      <c r="KHX43" s="569"/>
      <c r="KHY43" s="569"/>
      <c r="KHZ43" s="569"/>
      <c r="KIA43" s="569"/>
      <c r="KIB43" s="569"/>
      <c r="KIC43" s="569"/>
      <c r="KID43" s="569"/>
      <c r="KIE43" s="569"/>
      <c r="KIF43" s="569"/>
      <c r="KIG43" s="569"/>
      <c r="KIH43" s="569"/>
      <c r="KII43" s="569"/>
      <c r="KIJ43" s="569"/>
      <c r="KIK43" s="569"/>
      <c r="KIL43" s="569"/>
      <c r="KIM43" s="569"/>
      <c r="KIN43" s="569"/>
      <c r="KIO43" s="569"/>
      <c r="KIP43" s="569"/>
      <c r="KIQ43" s="569"/>
      <c r="KIR43" s="569"/>
      <c r="KIS43" s="569"/>
      <c r="KIT43" s="569"/>
      <c r="KIU43" s="569"/>
      <c r="KIV43" s="569"/>
      <c r="KIW43" s="569"/>
      <c r="KIX43" s="569"/>
      <c r="KIY43" s="569"/>
      <c r="KIZ43" s="569"/>
      <c r="KJA43" s="569"/>
      <c r="KJB43" s="569"/>
      <c r="KJC43" s="569"/>
      <c r="KJD43" s="569"/>
      <c r="KJE43" s="569"/>
      <c r="KJF43" s="569"/>
      <c r="KJG43" s="569"/>
      <c r="KJH43" s="569"/>
      <c r="KJI43" s="569"/>
      <c r="KJJ43" s="569"/>
      <c r="KJK43" s="569"/>
      <c r="KJL43" s="569"/>
      <c r="KJM43" s="569"/>
      <c r="KJN43" s="569"/>
      <c r="KJO43" s="569"/>
      <c r="KJP43" s="569"/>
      <c r="KJQ43" s="569"/>
      <c r="KJR43" s="569"/>
      <c r="KJS43" s="569"/>
      <c r="KJT43" s="569"/>
      <c r="KJU43" s="569"/>
      <c r="KJV43" s="569"/>
      <c r="KJW43" s="569"/>
      <c r="KJX43" s="569"/>
      <c r="KJY43" s="569"/>
      <c r="KJZ43" s="569"/>
      <c r="KKA43" s="569"/>
      <c r="KKB43" s="569"/>
      <c r="KKC43" s="569"/>
      <c r="KKD43" s="569"/>
      <c r="KKE43" s="569"/>
      <c r="KKF43" s="569"/>
      <c r="KKG43" s="569"/>
      <c r="KKH43" s="569"/>
      <c r="KKI43" s="569"/>
      <c r="KKJ43" s="569"/>
      <c r="KKK43" s="569"/>
      <c r="KKL43" s="569"/>
      <c r="KKM43" s="569"/>
      <c r="KKN43" s="569"/>
      <c r="KKO43" s="569"/>
      <c r="KKP43" s="569"/>
      <c r="KKQ43" s="569"/>
      <c r="KKR43" s="569"/>
      <c r="KKS43" s="569"/>
      <c r="KKT43" s="569"/>
      <c r="KKU43" s="569"/>
      <c r="KKV43" s="569"/>
      <c r="KKW43" s="569"/>
      <c r="KKX43" s="569"/>
      <c r="KKY43" s="569"/>
      <c r="KKZ43" s="569"/>
      <c r="KLA43" s="569"/>
      <c r="KLB43" s="569"/>
      <c r="KLC43" s="569"/>
      <c r="KLD43" s="569"/>
      <c r="KLE43" s="569"/>
      <c r="KLF43" s="569"/>
      <c r="KLG43" s="569"/>
      <c r="KLH43" s="569"/>
      <c r="KLI43" s="569"/>
      <c r="KLJ43" s="569"/>
      <c r="KLK43" s="569"/>
      <c r="KLL43" s="569"/>
      <c r="KLM43" s="569"/>
      <c r="KLN43" s="569"/>
      <c r="KLO43" s="569"/>
      <c r="KLP43" s="569"/>
      <c r="KLQ43" s="569"/>
      <c r="KLR43" s="569"/>
      <c r="KLS43" s="569"/>
      <c r="KLT43" s="569"/>
      <c r="KLU43" s="569"/>
      <c r="KLV43" s="569"/>
      <c r="KLW43" s="569"/>
      <c r="KLX43" s="569"/>
      <c r="KLY43" s="569"/>
      <c r="KLZ43" s="569"/>
      <c r="KMA43" s="569"/>
      <c r="KMB43" s="569"/>
      <c r="KMC43" s="569"/>
      <c r="KMD43" s="569"/>
      <c r="KME43" s="569"/>
      <c r="KMF43" s="569"/>
      <c r="KMG43" s="569"/>
      <c r="KMH43" s="569"/>
      <c r="KMI43" s="569"/>
      <c r="KMJ43" s="569"/>
      <c r="KMK43" s="569"/>
      <c r="KML43" s="569"/>
      <c r="KMM43" s="569"/>
      <c r="KMN43" s="569"/>
      <c r="KMO43" s="569"/>
      <c r="KMP43" s="569"/>
      <c r="KMQ43" s="569"/>
      <c r="KMR43" s="569"/>
      <c r="KMS43" s="569"/>
      <c r="KMT43" s="569"/>
      <c r="KMU43" s="569"/>
      <c r="KMV43" s="569"/>
      <c r="KMW43" s="569"/>
      <c r="KMX43" s="569"/>
      <c r="KMY43" s="569"/>
      <c r="KMZ43" s="569"/>
      <c r="KNA43" s="569"/>
      <c r="KNB43" s="569"/>
      <c r="KNC43" s="569"/>
      <c r="KND43" s="569"/>
      <c r="KNE43" s="569"/>
      <c r="KNF43" s="569"/>
      <c r="KNG43" s="569"/>
      <c r="KNH43" s="569"/>
      <c r="KNI43" s="569"/>
      <c r="KNJ43" s="569"/>
      <c r="KNK43" s="569"/>
      <c r="KNL43" s="569"/>
      <c r="KNM43" s="569"/>
      <c r="KNN43" s="569"/>
      <c r="KNO43" s="569"/>
      <c r="KNP43" s="569"/>
      <c r="KNQ43" s="569"/>
      <c r="KNR43" s="569"/>
      <c r="KNS43" s="569"/>
      <c r="KNT43" s="569"/>
      <c r="KNU43" s="569"/>
      <c r="KNV43" s="569"/>
      <c r="KNW43" s="569"/>
      <c r="KNX43" s="569"/>
      <c r="KNY43" s="569"/>
      <c r="KNZ43" s="569"/>
      <c r="KOA43" s="569"/>
      <c r="KOB43" s="569"/>
      <c r="KOC43" s="569"/>
      <c r="KOD43" s="569"/>
      <c r="KOE43" s="569"/>
      <c r="KOF43" s="569"/>
      <c r="KOG43" s="569"/>
      <c r="KOH43" s="569"/>
      <c r="KOI43" s="569"/>
      <c r="KOJ43" s="569"/>
      <c r="KOK43" s="569"/>
      <c r="KOL43" s="569"/>
      <c r="KOM43" s="569"/>
      <c r="KON43" s="569"/>
      <c r="KOO43" s="569"/>
      <c r="KOP43" s="569"/>
      <c r="KOQ43" s="569"/>
      <c r="KOR43" s="569"/>
      <c r="KOS43" s="569"/>
      <c r="KOT43" s="569"/>
      <c r="KOU43" s="569"/>
      <c r="KOV43" s="569"/>
      <c r="KOW43" s="569"/>
      <c r="KOX43" s="569"/>
      <c r="KOY43" s="569"/>
      <c r="KOZ43" s="569"/>
      <c r="KPA43" s="569"/>
      <c r="KPB43" s="569"/>
      <c r="KPC43" s="569"/>
      <c r="KPD43" s="569"/>
      <c r="KPE43" s="569"/>
      <c r="KPF43" s="569"/>
      <c r="KPG43" s="569"/>
      <c r="KPH43" s="569"/>
      <c r="KPI43" s="569"/>
      <c r="KPJ43" s="569"/>
      <c r="KPK43" s="569"/>
      <c r="KPL43" s="569"/>
      <c r="KPM43" s="569"/>
      <c r="KPN43" s="569"/>
      <c r="KPO43" s="569"/>
      <c r="KPP43" s="569"/>
      <c r="KPQ43" s="569"/>
      <c r="KPR43" s="569"/>
      <c r="KPS43" s="569"/>
      <c r="KPT43" s="569"/>
      <c r="KPU43" s="569"/>
      <c r="KPV43" s="569"/>
      <c r="KPW43" s="569"/>
      <c r="KPX43" s="569"/>
      <c r="KPY43" s="569"/>
      <c r="KPZ43" s="569"/>
      <c r="KQA43" s="569"/>
      <c r="KQB43" s="569"/>
      <c r="KQC43" s="569"/>
      <c r="KQD43" s="569"/>
      <c r="KQE43" s="569"/>
      <c r="KQF43" s="569"/>
      <c r="KQG43" s="569"/>
      <c r="KQH43" s="569"/>
      <c r="KQI43" s="569"/>
      <c r="KQJ43" s="569"/>
      <c r="KQK43" s="569"/>
      <c r="KQL43" s="569"/>
      <c r="KQM43" s="569"/>
      <c r="KQN43" s="569"/>
      <c r="KQO43" s="569"/>
      <c r="KQP43" s="569"/>
      <c r="KQQ43" s="569"/>
      <c r="KQR43" s="569"/>
      <c r="KQS43" s="569"/>
      <c r="KQT43" s="569"/>
      <c r="KQU43" s="569"/>
      <c r="KQV43" s="569"/>
      <c r="KQW43" s="569"/>
      <c r="KQX43" s="569"/>
      <c r="KQY43" s="569"/>
      <c r="KQZ43" s="569"/>
      <c r="KRA43" s="569"/>
      <c r="KRB43" s="569"/>
      <c r="KRC43" s="569"/>
      <c r="KRD43" s="569"/>
      <c r="KRE43" s="569"/>
      <c r="KRF43" s="569"/>
      <c r="KRG43" s="569"/>
      <c r="KRH43" s="569"/>
      <c r="KRI43" s="569"/>
      <c r="KRJ43" s="569"/>
      <c r="KRK43" s="569"/>
      <c r="KRL43" s="569"/>
      <c r="KRM43" s="569"/>
      <c r="KRN43" s="569"/>
      <c r="KRO43" s="569"/>
      <c r="KRP43" s="569"/>
      <c r="KRQ43" s="569"/>
      <c r="KRR43" s="569"/>
      <c r="KRS43" s="569"/>
      <c r="KRT43" s="569"/>
      <c r="KRU43" s="569"/>
      <c r="KRV43" s="569"/>
      <c r="KRW43" s="569"/>
      <c r="KRX43" s="569"/>
      <c r="KRY43" s="569"/>
      <c r="KRZ43" s="569"/>
      <c r="KSA43" s="569"/>
      <c r="KSB43" s="569"/>
      <c r="KSC43" s="569"/>
      <c r="KSD43" s="569"/>
      <c r="KSE43" s="569"/>
      <c r="KSF43" s="569"/>
      <c r="KSG43" s="569"/>
      <c r="KSH43" s="569"/>
      <c r="KSI43" s="569"/>
      <c r="KSJ43" s="569"/>
      <c r="KSK43" s="569"/>
      <c r="KSL43" s="569"/>
      <c r="KSM43" s="569"/>
      <c r="KSN43" s="569"/>
      <c r="KSO43" s="569"/>
      <c r="KSP43" s="569"/>
      <c r="KSQ43" s="569"/>
      <c r="KSR43" s="569"/>
      <c r="KSS43" s="569"/>
      <c r="KST43" s="569"/>
      <c r="KSU43" s="569"/>
      <c r="KSV43" s="569"/>
      <c r="KSW43" s="569"/>
      <c r="KSX43" s="569"/>
      <c r="KSY43" s="569"/>
      <c r="KSZ43" s="569"/>
      <c r="KTA43" s="569"/>
      <c r="KTB43" s="569"/>
      <c r="KTC43" s="569"/>
      <c r="KTD43" s="569"/>
      <c r="KTE43" s="569"/>
      <c r="KTF43" s="569"/>
      <c r="KTG43" s="569"/>
      <c r="KTH43" s="569"/>
      <c r="KTI43" s="569"/>
      <c r="KTJ43" s="569"/>
      <c r="KTK43" s="569"/>
      <c r="KTL43" s="569"/>
      <c r="KTM43" s="569"/>
      <c r="KTN43" s="569"/>
      <c r="KTO43" s="569"/>
      <c r="KTP43" s="569"/>
      <c r="KTQ43" s="569"/>
      <c r="KTR43" s="569"/>
      <c r="KTS43" s="569"/>
      <c r="KTT43" s="569"/>
      <c r="KTU43" s="569"/>
      <c r="KTV43" s="569"/>
      <c r="KTW43" s="569"/>
      <c r="KTX43" s="569"/>
      <c r="KTY43" s="569"/>
      <c r="KTZ43" s="569"/>
      <c r="KUA43" s="569"/>
      <c r="KUB43" s="569"/>
      <c r="KUC43" s="569"/>
      <c r="KUD43" s="569"/>
      <c r="KUE43" s="569"/>
      <c r="KUF43" s="569"/>
      <c r="KUG43" s="569"/>
      <c r="KUH43" s="569"/>
      <c r="KUI43" s="569"/>
      <c r="KUJ43" s="569"/>
      <c r="KUK43" s="569"/>
      <c r="KUL43" s="569"/>
      <c r="KUM43" s="569"/>
      <c r="KUN43" s="569"/>
      <c r="KUO43" s="569"/>
      <c r="KUP43" s="569"/>
      <c r="KUQ43" s="569"/>
      <c r="KUR43" s="569"/>
      <c r="KUS43" s="569"/>
      <c r="KUT43" s="569"/>
      <c r="KUU43" s="569"/>
      <c r="KUV43" s="569"/>
      <c r="KUW43" s="569"/>
      <c r="KUX43" s="569"/>
      <c r="KUY43" s="569"/>
      <c r="KUZ43" s="569"/>
      <c r="KVA43" s="569"/>
      <c r="KVB43" s="569"/>
      <c r="KVC43" s="569"/>
      <c r="KVD43" s="569"/>
      <c r="KVE43" s="569"/>
      <c r="KVF43" s="569"/>
      <c r="KVG43" s="569"/>
      <c r="KVH43" s="569"/>
      <c r="KVI43" s="569"/>
      <c r="KVJ43" s="569"/>
      <c r="KVK43" s="569"/>
      <c r="KVL43" s="569"/>
      <c r="KVM43" s="569"/>
      <c r="KVN43" s="569"/>
      <c r="KVO43" s="569"/>
      <c r="KVP43" s="569"/>
      <c r="KVQ43" s="569"/>
      <c r="KVR43" s="569"/>
      <c r="KVS43" s="569"/>
      <c r="KVT43" s="569"/>
      <c r="KVU43" s="569"/>
      <c r="KVV43" s="569"/>
      <c r="KVW43" s="569"/>
      <c r="KVX43" s="569"/>
      <c r="KVY43" s="569"/>
      <c r="KVZ43" s="569"/>
      <c r="KWA43" s="569"/>
      <c r="KWB43" s="569"/>
      <c r="KWC43" s="569"/>
      <c r="KWD43" s="569"/>
      <c r="KWE43" s="569"/>
      <c r="KWF43" s="569"/>
      <c r="KWG43" s="569"/>
      <c r="KWH43" s="569"/>
      <c r="KWI43" s="569"/>
      <c r="KWJ43" s="569"/>
      <c r="KWK43" s="569"/>
      <c r="KWL43" s="569"/>
      <c r="KWM43" s="569"/>
      <c r="KWN43" s="569"/>
      <c r="KWO43" s="569"/>
      <c r="KWP43" s="569"/>
      <c r="KWQ43" s="569"/>
      <c r="KWR43" s="569"/>
      <c r="KWS43" s="569"/>
      <c r="KWT43" s="569"/>
      <c r="KWU43" s="569"/>
      <c r="KWV43" s="569"/>
      <c r="KWW43" s="569"/>
      <c r="KWX43" s="569"/>
      <c r="KWY43" s="569"/>
      <c r="KWZ43" s="569"/>
      <c r="KXA43" s="569"/>
      <c r="KXB43" s="569"/>
      <c r="KXC43" s="569"/>
      <c r="KXD43" s="569"/>
      <c r="KXE43" s="569"/>
      <c r="KXF43" s="569"/>
      <c r="KXG43" s="569"/>
      <c r="KXH43" s="569"/>
      <c r="KXI43" s="569"/>
      <c r="KXJ43" s="569"/>
      <c r="KXK43" s="569"/>
      <c r="KXL43" s="569"/>
      <c r="KXM43" s="569"/>
      <c r="KXN43" s="569"/>
      <c r="KXO43" s="569"/>
      <c r="KXP43" s="569"/>
      <c r="KXQ43" s="569"/>
      <c r="KXR43" s="569"/>
      <c r="KXS43" s="569"/>
      <c r="KXT43" s="569"/>
      <c r="KXU43" s="569"/>
      <c r="KXV43" s="569"/>
      <c r="KXW43" s="569"/>
      <c r="KXX43" s="569"/>
      <c r="KXY43" s="569"/>
      <c r="KXZ43" s="569"/>
      <c r="KYA43" s="569"/>
      <c r="KYB43" s="569"/>
      <c r="KYC43" s="569"/>
      <c r="KYD43" s="569"/>
      <c r="KYE43" s="569"/>
      <c r="KYF43" s="569"/>
      <c r="KYG43" s="569"/>
      <c r="KYH43" s="569"/>
      <c r="KYI43" s="569"/>
      <c r="KYJ43" s="569"/>
      <c r="KYK43" s="569"/>
      <c r="KYL43" s="569"/>
      <c r="KYM43" s="569"/>
      <c r="KYN43" s="569"/>
      <c r="KYO43" s="569"/>
      <c r="KYP43" s="569"/>
      <c r="KYQ43" s="569"/>
      <c r="KYR43" s="569"/>
      <c r="KYS43" s="569"/>
      <c r="KYT43" s="569"/>
      <c r="KYU43" s="569"/>
      <c r="KYV43" s="569"/>
      <c r="KYW43" s="569"/>
      <c r="KYX43" s="569"/>
      <c r="KYY43" s="569"/>
      <c r="KYZ43" s="569"/>
      <c r="KZA43" s="569"/>
      <c r="KZB43" s="569"/>
      <c r="KZC43" s="569"/>
      <c r="KZD43" s="569"/>
      <c r="KZE43" s="569"/>
      <c r="KZF43" s="569"/>
      <c r="KZG43" s="569"/>
      <c r="KZH43" s="569"/>
      <c r="KZI43" s="569"/>
      <c r="KZJ43" s="569"/>
      <c r="KZK43" s="569"/>
      <c r="KZL43" s="569"/>
      <c r="KZM43" s="569"/>
      <c r="KZN43" s="569"/>
      <c r="KZO43" s="569"/>
      <c r="KZP43" s="569"/>
      <c r="KZQ43" s="569"/>
      <c r="KZR43" s="569"/>
      <c r="KZS43" s="569"/>
      <c r="KZT43" s="569"/>
      <c r="KZU43" s="569"/>
      <c r="KZV43" s="569"/>
      <c r="KZW43" s="569"/>
      <c r="KZX43" s="569"/>
      <c r="KZY43" s="569"/>
      <c r="KZZ43" s="569"/>
      <c r="LAA43" s="569"/>
      <c r="LAB43" s="569"/>
      <c r="LAC43" s="569"/>
      <c r="LAD43" s="569"/>
      <c r="LAE43" s="569"/>
      <c r="LAF43" s="569"/>
      <c r="LAG43" s="569"/>
      <c r="LAH43" s="569"/>
      <c r="LAI43" s="569"/>
      <c r="LAJ43" s="569"/>
      <c r="LAK43" s="569"/>
      <c r="LAL43" s="569"/>
      <c r="LAM43" s="569"/>
      <c r="LAN43" s="569"/>
      <c r="LAO43" s="569"/>
      <c r="LAP43" s="569"/>
      <c r="LAQ43" s="569"/>
      <c r="LAR43" s="569"/>
      <c r="LAS43" s="569"/>
      <c r="LAT43" s="569"/>
      <c r="LAU43" s="569"/>
      <c r="LAV43" s="569"/>
      <c r="LAW43" s="569"/>
      <c r="LAX43" s="569"/>
      <c r="LAY43" s="569"/>
      <c r="LAZ43" s="569"/>
      <c r="LBA43" s="569"/>
      <c r="LBB43" s="569"/>
      <c r="LBC43" s="569"/>
      <c r="LBD43" s="569"/>
      <c r="LBE43" s="569"/>
      <c r="LBF43" s="569"/>
      <c r="LBG43" s="569"/>
      <c r="LBH43" s="569"/>
      <c r="LBI43" s="569"/>
      <c r="LBJ43" s="569"/>
      <c r="LBK43" s="569"/>
      <c r="LBL43" s="569"/>
      <c r="LBM43" s="569"/>
      <c r="LBN43" s="569"/>
      <c r="LBO43" s="569"/>
      <c r="LBP43" s="569"/>
      <c r="LBQ43" s="569"/>
      <c r="LBR43" s="569"/>
      <c r="LBS43" s="569"/>
      <c r="LBT43" s="569"/>
      <c r="LBU43" s="569"/>
      <c r="LBV43" s="569"/>
      <c r="LBW43" s="569"/>
      <c r="LBX43" s="569"/>
      <c r="LBY43" s="569"/>
      <c r="LBZ43" s="569"/>
      <c r="LCA43" s="569"/>
      <c r="LCB43" s="569"/>
      <c r="LCC43" s="569"/>
      <c r="LCD43" s="569"/>
      <c r="LCE43" s="569"/>
      <c r="LCF43" s="569"/>
      <c r="LCG43" s="569"/>
      <c r="LCH43" s="569"/>
      <c r="LCI43" s="569"/>
      <c r="LCJ43" s="569"/>
      <c r="LCK43" s="569"/>
      <c r="LCL43" s="569"/>
      <c r="LCM43" s="569"/>
      <c r="LCN43" s="569"/>
      <c r="LCO43" s="569"/>
      <c r="LCP43" s="569"/>
      <c r="LCQ43" s="569"/>
      <c r="LCR43" s="569"/>
      <c r="LCS43" s="569"/>
      <c r="LCT43" s="569"/>
      <c r="LCU43" s="569"/>
      <c r="LCV43" s="569"/>
      <c r="LCW43" s="569"/>
      <c r="LCX43" s="569"/>
      <c r="LCY43" s="569"/>
      <c r="LCZ43" s="569"/>
      <c r="LDA43" s="569"/>
      <c r="LDB43" s="569"/>
      <c r="LDC43" s="569"/>
      <c r="LDD43" s="569"/>
      <c r="LDE43" s="569"/>
      <c r="LDF43" s="569"/>
      <c r="LDG43" s="569"/>
      <c r="LDH43" s="569"/>
      <c r="LDI43" s="569"/>
      <c r="LDJ43" s="569"/>
      <c r="LDK43" s="569"/>
      <c r="LDL43" s="569"/>
      <c r="LDM43" s="569"/>
      <c r="LDN43" s="569"/>
      <c r="LDO43" s="569"/>
      <c r="LDP43" s="569"/>
      <c r="LDQ43" s="569"/>
      <c r="LDR43" s="569"/>
      <c r="LDS43" s="569"/>
      <c r="LDT43" s="569"/>
      <c r="LDU43" s="569"/>
      <c r="LDV43" s="569"/>
      <c r="LDW43" s="569"/>
      <c r="LDX43" s="569"/>
      <c r="LDY43" s="569"/>
      <c r="LDZ43" s="569"/>
      <c r="LEA43" s="569"/>
      <c r="LEB43" s="569"/>
      <c r="LEC43" s="569"/>
      <c r="LED43" s="569"/>
      <c r="LEE43" s="569"/>
      <c r="LEF43" s="569"/>
      <c r="LEG43" s="569"/>
      <c r="LEH43" s="569"/>
      <c r="LEI43" s="569"/>
      <c r="LEJ43" s="569"/>
      <c r="LEK43" s="569"/>
      <c r="LEL43" s="569"/>
      <c r="LEM43" s="569"/>
      <c r="LEN43" s="569"/>
      <c r="LEO43" s="569"/>
      <c r="LEP43" s="569"/>
      <c r="LEQ43" s="569"/>
      <c r="LER43" s="569"/>
      <c r="LES43" s="569"/>
      <c r="LET43" s="569"/>
      <c r="LEU43" s="569"/>
      <c r="LEV43" s="569"/>
      <c r="LEW43" s="569"/>
      <c r="LEX43" s="569"/>
      <c r="LEY43" s="569"/>
      <c r="LEZ43" s="569"/>
      <c r="LFA43" s="569"/>
      <c r="LFB43" s="569"/>
      <c r="LFC43" s="569"/>
      <c r="LFD43" s="569"/>
      <c r="LFE43" s="569"/>
      <c r="LFF43" s="569"/>
      <c r="LFG43" s="569"/>
      <c r="LFH43" s="569"/>
      <c r="LFI43" s="569"/>
      <c r="LFJ43" s="569"/>
      <c r="LFK43" s="569"/>
      <c r="LFL43" s="569"/>
      <c r="LFM43" s="569"/>
      <c r="LFN43" s="569"/>
      <c r="LFO43" s="569"/>
      <c r="LFP43" s="569"/>
      <c r="LFQ43" s="569"/>
      <c r="LFR43" s="569"/>
      <c r="LFS43" s="569"/>
      <c r="LFT43" s="569"/>
      <c r="LFU43" s="569"/>
      <c r="LFV43" s="569"/>
      <c r="LFW43" s="569"/>
      <c r="LFX43" s="569"/>
      <c r="LFY43" s="569"/>
      <c r="LFZ43" s="569"/>
      <c r="LGA43" s="569"/>
      <c r="LGB43" s="569"/>
      <c r="LGC43" s="569"/>
      <c r="LGD43" s="569"/>
      <c r="LGE43" s="569"/>
      <c r="LGF43" s="569"/>
      <c r="LGG43" s="569"/>
      <c r="LGH43" s="569"/>
      <c r="LGI43" s="569"/>
      <c r="LGJ43" s="569"/>
      <c r="LGK43" s="569"/>
      <c r="LGL43" s="569"/>
      <c r="LGM43" s="569"/>
      <c r="LGN43" s="569"/>
      <c r="LGO43" s="569"/>
      <c r="LGP43" s="569"/>
      <c r="LGQ43" s="569"/>
      <c r="LGR43" s="569"/>
      <c r="LGS43" s="569"/>
      <c r="LGT43" s="569"/>
      <c r="LGU43" s="569"/>
      <c r="LGV43" s="569"/>
      <c r="LGW43" s="569"/>
      <c r="LGX43" s="569"/>
      <c r="LGY43" s="569"/>
      <c r="LGZ43" s="569"/>
      <c r="LHA43" s="569"/>
      <c r="LHB43" s="569"/>
      <c r="LHC43" s="569"/>
      <c r="LHD43" s="569"/>
      <c r="LHE43" s="569"/>
      <c r="LHF43" s="569"/>
      <c r="LHG43" s="569"/>
      <c r="LHH43" s="569"/>
      <c r="LHI43" s="569"/>
      <c r="LHJ43" s="569"/>
      <c r="LHK43" s="569"/>
      <c r="LHL43" s="569"/>
      <c r="LHM43" s="569"/>
      <c r="LHN43" s="569"/>
      <c r="LHO43" s="569"/>
      <c r="LHP43" s="569"/>
      <c r="LHQ43" s="569"/>
      <c r="LHR43" s="569"/>
      <c r="LHS43" s="569"/>
      <c r="LHT43" s="569"/>
      <c r="LHU43" s="569"/>
      <c r="LHV43" s="569"/>
      <c r="LHW43" s="569"/>
      <c r="LHX43" s="569"/>
      <c r="LHY43" s="569"/>
      <c r="LHZ43" s="569"/>
      <c r="LIA43" s="569"/>
      <c r="LIB43" s="569"/>
      <c r="LIC43" s="569"/>
      <c r="LID43" s="569"/>
      <c r="LIE43" s="569"/>
      <c r="LIF43" s="569"/>
      <c r="LIG43" s="569"/>
      <c r="LIH43" s="569"/>
      <c r="LII43" s="569"/>
      <c r="LIJ43" s="569"/>
      <c r="LIK43" s="569"/>
      <c r="LIL43" s="569"/>
      <c r="LIM43" s="569"/>
      <c r="LIN43" s="569"/>
      <c r="LIO43" s="569"/>
      <c r="LIP43" s="569"/>
      <c r="LIQ43" s="569"/>
      <c r="LIR43" s="569"/>
      <c r="LIS43" s="569"/>
      <c r="LIT43" s="569"/>
      <c r="LIU43" s="569"/>
      <c r="LIV43" s="569"/>
      <c r="LIW43" s="569"/>
      <c r="LIX43" s="569"/>
      <c r="LIY43" s="569"/>
      <c r="LIZ43" s="569"/>
      <c r="LJA43" s="569"/>
      <c r="LJB43" s="569"/>
      <c r="LJC43" s="569"/>
      <c r="LJD43" s="569"/>
      <c r="LJE43" s="569"/>
      <c r="LJF43" s="569"/>
      <c r="LJG43" s="569"/>
      <c r="LJH43" s="569"/>
      <c r="LJI43" s="569"/>
      <c r="LJJ43" s="569"/>
      <c r="LJK43" s="569"/>
      <c r="LJL43" s="569"/>
      <c r="LJM43" s="569"/>
      <c r="LJN43" s="569"/>
      <c r="LJO43" s="569"/>
      <c r="LJP43" s="569"/>
      <c r="LJQ43" s="569"/>
      <c r="LJR43" s="569"/>
      <c r="LJS43" s="569"/>
      <c r="LJT43" s="569"/>
      <c r="LJU43" s="569"/>
      <c r="LJV43" s="569"/>
      <c r="LJW43" s="569"/>
      <c r="LJX43" s="569"/>
      <c r="LJY43" s="569"/>
      <c r="LJZ43" s="569"/>
      <c r="LKA43" s="569"/>
      <c r="LKB43" s="569"/>
      <c r="LKC43" s="569"/>
      <c r="LKD43" s="569"/>
      <c r="LKE43" s="569"/>
      <c r="LKF43" s="569"/>
      <c r="LKG43" s="569"/>
      <c r="LKH43" s="569"/>
      <c r="LKI43" s="569"/>
      <c r="LKJ43" s="569"/>
      <c r="LKK43" s="569"/>
      <c r="LKL43" s="569"/>
      <c r="LKM43" s="569"/>
      <c r="LKN43" s="569"/>
      <c r="LKO43" s="569"/>
      <c r="LKP43" s="569"/>
      <c r="LKQ43" s="569"/>
      <c r="LKR43" s="569"/>
      <c r="LKS43" s="569"/>
      <c r="LKT43" s="569"/>
      <c r="LKU43" s="569"/>
      <c r="LKV43" s="569"/>
      <c r="LKW43" s="569"/>
      <c r="LKX43" s="569"/>
      <c r="LKY43" s="569"/>
      <c r="LKZ43" s="569"/>
      <c r="LLA43" s="569"/>
      <c r="LLB43" s="569"/>
      <c r="LLC43" s="569"/>
      <c r="LLD43" s="569"/>
      <c r="LLE43" s="569"/>
      <c r="LLF43" s="569"/>
      <c r="LLG43" s="569"/>
      <c r="LLH43" s="569"/>
      <c r="LLI43" s="569"/>
      <c r="LLJ43" s="569"/>
      <c r="LLK43" s="569"/>
      <c r="LLL43" s="569"/>
      <c r="LLM43" s="569"/>
      <c r="LLN43" s="569"/>
      <c r="LLO43" s="569"/>
      <c r="LLP43" s="569"/>
      <c r="LLQ43" s="569"/>
      <c r="LLR43" s="569"/>
      <c r="LLS43" s="569"/>
      <c r="LLT43" s="569"/>
      <c r="LLU43" s="569"/>
      <c r="LLV43" s="569"/>
      <c r="LLW43" s="569"/>
      <c r="LLX43" s="569"/>
      <c r="LLY43" s="569"/>
      <c r="LLZ43" s="569"/>
      <c r="LMA43" s="569"/>
      <c r="LMB43" s="569"/>
      <c r="LMC43" s="569"/>
      <c r="LMD43" s="569"/>
      <c r="LME43" s="569"/>
      <c r="LMF43" s="569"/>
      <c r="LMG43" s="569"/>
      <c r="LMH43" s="569"/>
      <c r="LMI43" s="569"/>
      <c r="LMJ43" s="569"/>
      <c r="LMK43" s="569"/>
      <c r="LML43" s="569"/>
      <c r="LMM43" s="569"/>
      <c r="LMN43" s="569"/>
      <c r="LMO43" s="569"/>
      <c r="LMP43" s="569"/>
      <c r="LMQ43" s="569"/>
      <c r="LMR43" s="569"/>
      <c r="LMS43" s="569"/>
      <c r="LMT43" s="569"/>
      <c r="LMU43" s="569"/>
      <c r="LMV43" s="569"/>
      <c r="LMW43" s="569"/>
      <c r="LMX43" s="569"/>
      <c r="LMY43" s="569"/>
      <c r="LMZ43" s="569"/>
      <c r="LNA43" s="569"/>
      <c r="LNB43" s="569"/>
      <c r="LNC43" s="569"/>
      <c r="LND43" s="569"/>
      <c r="LNE43" s="569"/>
      <c r="LNF43" s="569"/>
      <c r="LNG43" s="569"/>
      <c r="LNH43" s="569"/>
      <c r="LNI43" s="569"/>
      <c r="LNJ43" s="569"/>
      <c r="LNK43" s="569"/>
      <c r="LNL43" s="569"/>
      <c r="LNM43" s="569"/>
      <c r="LNN43" s="569"/>
      <c r="LNO43" s="569"/>
      <c r="LNP43" s="569"/>
      <c r="LNQ43" s="569"/>
      <c r="LNR43" s="569"/>
      <c r="LNS43" s="569"/>
      <c r="LNT43" s="569"/>
      <c r="LNU43" s="569"/>
      <c r="LNV43" s="569"/>
      <c r="LNW43" s="569"/>
      <c r="LNX43" s="569"/>
      <c r="LNY43" s="569"/>
      <c r="LNZ43" s="569"/>
      <c r="LOA43" s="569"/>
      <c r="LOB43" s="569"/>
      <c r="LOC43" s="569"/>
      <c r="LOD43" s="569"/>
      <c r="LOE43" s="569"/>
      <c r="LOF43" s="569"/>
      <c r="LOG43" s="569"/>
      <c r="LOH43" s="569"/>
      <c r="LOI43" s="569"/>
      <c r="LOJ43" s="569"/>
      <c r="LOK43" s="569"/>
      <c r="LOL43" s="569"/>
      <c r="LOM43" s="569"/>
      <c r="LON43" s="569"/>
      <c r="LOO43" s="569"/>
      <c r="LOP43" s="569"/>
      <c r="LOQ43" s="569"/>
      <c r="LOR43" s="569"/>
      <c r="LOS43" s="569"/>
      <c r="LOT43" s="569"/>
      <c r="LOU43" s="569"/>
      <c r="LOV43" s="569"/>
      <c r="LOW43" s="569"/>
      <c r="LOX43" s="569"/>
      <c r="LOY43" s="569"/>
      <c r="LOZ43" s="569"/>
      <c r="LPA43" s="569"/>
      <c r="LPB43" s="569"/>
      <c r="LPC43" s="569"/>
      <c r="LPD43" s="569"/>
      <c r="LPE43" s="569"/>
      <c r="LPF43" s="569"/>
      <c r="LPG43" s="569"/>
      <c r="LPH43" s="569"/>
      <c r="LPI43" s="569"/>
      <c r="LPJ43" s="569"/>
      <c r="LPK43" s="569"/>
      <c r="LPL43" s="569"/>
      <c r="LPM43" s="569"/>
      <c r="LPN43" s="569"/>
      <c r="LPO43" s="569"/>
      <c r="LPP43" s="569"/>
      <c r="LPQ43" s="569"/>
      <c r="LPR43" s="569"/>
      <c r="LPS43" s="569"/>
      <c r="LPT43" s="569"/>
      <c r="LPU43" s="569"/>
      <c r="LPV43" s="569"/>
      <c r="LPW43" s="569"/>
      <c r="LPX43" s="569"/>
      <c r="LPY43" s="569"/>
      <c r="LPZ43" s="569"/>
      <c r="LQA43" s="569"/>
      <c r="LQB43" s="569"/>
      <c r="LQC43" s="569"/>
      <c r="LQD43" s="569"/>
      <c r="LQE43" s="569"/>
      <c r="LQF43" s="569"/>
      <c r="LQG43" s="569"/>
      <c r="LQH43" s="569"/>
      <c r="LQI43" s="569"/>
      <c r="LQJ43" s="569"/>
      <c r="LQK43" s="569"/>
      <c r="LQL43" s="569"/>
      <c r="LQM43" s="569"/>
      <c r="LQN43" s="569"/>
      <c r="LQO43" s="569"/>
      <c r="LQP43" s="569"/>
      <c r="LQQ43" s="569"/>
      <c r="LQR43" s="569"/>
      <c r="LQS43" s="569"/>
      <c r="LQT43" s="569"/>
      <c r="LQU43" s="569"/>
      <c r="LQV43" s="569"/>
      <c r="LQW43" s="569"/>
      <c r="LQX43" s="569"/>
      <c r="LQY43" s="569"/>
      <c r="LQZ43" s="569"/>
      <c r="LRA43" s="569"/>
      <c r="LRB43" s="569"/>
      <c r="LRC43" s="569"/>
      <c r="LRD43" s="569"/>
      <c r="LRE43" s="569"/>
      <c r="LRF43" s="569"/>
      <c r="LRG43" s="569"/>
      <c r="LRH43" s="569"/>
      <c r="LRI43" s="569"/>
      <c r="LRJ43" s="569"/>
      <c r="LRK43" s="569"/>
      <c r="LRL43" s="569"/>
      <c r="LRM43" s="569"/>
      <c r="LRN43" s="569"/>
      <c r="LRO43" s="569"/>
      <c r="LRP43" s="569"/>
      <c r="LRQ43" s="569"/>
      <c r="LRR43" s="569"/>
      <c r="LRS43" s="569"/>
      <c r="LRT43" s="569"/>
      <c r="LRU43" s="569"/>
      <c r="LRV43" s="569"/>
      <c r="LRW43" s="569"/>
      <c r="LRX43" s="569"/>
      <c r="LRY43" s="569"/>
      <c r="LRZ43" s="569"/>
      <c r="LSA43" s="569"/>
      <c r="LSB43" s="569"/>
      <c r="LSC43" s="569"/>
      <c r="LSD43" s="569"/>
      <c r="LSE43" s="569"/>
      <c r="LSF43" s="569"/>
      <c r="LSG43" s="569"/>
      <c r="LSH43" s="569"/>
      <c r="LSI43" s="569"/>
      <c r="LSJ43" s="569"/>
      <c r="LSK43" s="569"/>
      <c r="LSL43" s="569"/>
      <c r="LSM43" s="569"/>
      <c r="LSN43" s="569"/>
      <c r="LSO43" s="569"/>
      <c r="LSP43" s="569"/>
      <c r="LSQ43" s="569"/>
      <c r="LSR43" s="569"/>
      <c r="LSS43" s="569"/>
      <c r="LST43" s="569"/>
      <c r="LSU43" s="569"/>
      <c r="LSV43" s="569"/>
      <c r="LSW43" s="569"/>
      <c r="LSX43" s="569"/>
      <c r="LSY43" s="569"/>
      <c r="LSZ43" s="569"/>
      <c r="LTA43" s="569"/>
      <c r="LTB43" s="569"/>
      <c r="LTC43" s="569"/>
      <c r="LTD43" s="569"/>
      <c r="LTE43" s="569"/>
      <c r="LTF43" s="569"/>
      <c r="LTG43" s="569"/>
      <c r="LTH43" s="569"/>
      <c r="LTI43" s="569"/>
      <c r="LTJ43" s="569"/>
      <c r="LTK43" s="569"/>
      <c r="LTL43" s="569"/>
      <c r="LTM43" s="569"/>
      <c r="LTN43" s="569"/>
      <c r="LTO43" s="569"/>
      <c r="LTP43" s="569"/>
      <c r="LTQ43" s="569"/>
      <c r="LTR43" s="569"/>
      <c r="LTS43" s="569"/>
      <c r="LTT43" s="569"/>
      <c r="LTU43" s="569"/>
      <c r="LTV43" s="569"/>
      <c r="LTW43" s="569"/>
      <c r="LTX43" s="569"/>
      <c r="LTY43" s="569"/>
      <c r="LTZ43" s="569"/>
      <c r="LUA43" s="569"/>
      <c r="LUB43" s="569"/>
      <c r="LUC43" s="569"/>
      <c r="LUD43" s="569"/>
      <c r="LUE43" s="569"/>
      <c r="LUF43" s="569"/>
      <c r="LUG43" s="569"/>
      <c r="LUH43" s="569"/>
      <c r="LUI43" s="569"/>
      <c r="LUJ43" s="569"/>
      <c r="LUK43" s="569"/>
      <c r="LUL43" s="569"/>
      <c r="LUM43" s="569"/>
      <c r="LUN43" s="569"/>
      <c r="LUO43" s="569"/>
      <c r="LUP43" s="569"/>
      <c r="LUQ43" s="569"/>
      <c r="LUR43" s="569"/>
      <c r="LUS43" s="569"/>
      <c r="LUT43" s="569"/>
      <c r="LUU43" s="569"/>
      <c r="LUV43" s="569"/>
      <c r="LUW43" s="569"/>
      <c r="LUX43" s="569"/>
      <c r="LUY43" s="569"/>
      <c r="LUZ43" s="569"/>
      <c r="LVA43" s="569"/>
      <c r="LVB43" s="569"/>
      <c r="LVC43" s="569"/>
      <c r="LVD43" s="569"/>
      <c r="LVE43" s="569"/>
      <c r="LVF43" s="569"/>
      <c r="LVG43" s="569"/>
      <c r="LVH43" s="569"/>
      <c r="LVI43" s="569"/>
      <c r="LVJ43" s="569"/>
      <c r="LVK43" s="569"/>
      <c r="LVL43" s="569"/>
      <c r="LVM43" s="569"/>
      <c r="LVN43" s="569"/>
      <c r="LVO43" s="569"/>
      <c r="LVP43" s="569"/>
      <c r="LVQ43" s="569"/>
      <c r="LVR43" s="569"/>
      <c r="LVS43" s="569"/>
      <c r="LVT43" s="569"/>
      <c r="LVU43" s="569"/>
      <c r="LVV43" s="569"/>
      <c r="LVW43" s="569"/>
      <c r="LVX43" s="569"/>
      <c r="LVY43" s="569"/>
      <c r="LVZ43" s="569"/>
      <c r="LWA43" s="569"/>
      <c r="LWB43" s="569"/>
      <c r="LWC43" s="569"/>
      <c r="LWD43" s="569"/>
      <c r="LWE43" s="569"/>
      <c r="LWF43" s="569"/>
      <c r="LWG43" s="569"/>
      <c r="LWH43" s="569"/>
      <c r="LWI43" s="569"/>
      <c r="LWJ43" s="569"/>
      <c r="LWK43" s="569"/>
      <c r="LWL43" s="569"/>
      <c r="LWM43" s="569"/>
      <c r="LWN43" s="569"/>
      <c r="LWO43" s="569"/>
      <c r="LWP43" s="569"/>
      <c r="LWQ43" s="569"/>
      <c r="LWR43" s="569"/>
      <c r="LWS43" s="569"/>
      <c r="LWT43" s="569"/>
      <c r="LWU43" s="569"/>
      <c r="LWV43" s="569"/>
      <c r="LWW43" s="569"/>
      <c r="LWX43" s="569"/>
      <c r="LWY43" s="569"/>
      <c r="LWZ43" s="569"/>
      <c r="LXA43" s="569"/>
      <c r="LXB43" s="569"/>
      <c r="LXC43" s="569"/>
      <c r="LXD43" s="569"/>
      <c r="LXE43" s="569"/>
      <c r="LXF43" s="569"/>
      <c r="LXG43" s="569"/>
      <c r="LXH43" s="569"/>
      <c r="LXI43" s="569"/>
      <c r="LXJ43" s="569"/>
      <c r="LXK43" s="569"/>
      <c r="LXL43" s="569"/>
      <c r="LXM43" s="569"/>
      <c r="LXN43" s="569"/>
      <c r="LXO43" s="569"/>
      <c r="LXP43" s="569"/>
      <c r="LXQ43" s="569"/>
      <c r="LXR43" s="569"/>
      <c r="LXS43" s="569"/>
      <c r="LXT43" s="569"/>
      <c r="LXU43" s="569"/>
      <c r="LXV43" s="569"/>
      <c r="LXW43" s="569"/>
      <c r="LXX43" s="569"/>
      <c r="LXY43" s="569"/>
      <c r="LXZ43" s="569"/>
      <c r="LYA43" s="569"/>
      <c r="LYB43" s="569"/>
      <c r="LYC43" s="569"/>
      <c r="LYD43" s="569"/>
      <c r="LYE43" s="569"/>
      <c r="LYF43" s="569"/>
      <c r="LYG43" s="569"/>
      <c r="LYH43" s="569"/>
      <c r="LYI43" s="569"/>
      <c r="LYJ43" s="569"/>
      <c r="LYK43" s="569"/>
      <c r="LYL43" s="569"/>
      <c r="LYM43" s="569"/>
      <c r="LYN43" s="569"/>
      <c r="LYO43" s="569"/>
      <c r="LYP43" s="569"/>
      <c r="LYQ43" s="569"/>
      <c r="LYR43" s="569"/>
      <c r="LYS43" s="569"/>
      <c r="LYT43" s="569"/>
      <c r="LYU43" s="569"/>
      <c r="LYV43" s="569"/>
      <c r="LYW43" s="569"/>
      <c r="LYX43" s="569"/>
      <c r="LYY43" s="569"/>
      <c r="LYZ43" s="569"/>
      <c r="LZA43" s="569"/>
      <c r="LZB43" s="569"/>
      <c r="LZC43" s="569"/>
      <c r="LZD43" s="569"/>
      <c r="LZE43" s="569"/>
      <c r="LZF43" s="569"/>
      <c r="LZG43" s="569"/>
      <c r="LZH43" s="569"/>
      <c r="LZI43" s="569"/>
      <c r="LZJ43" s="569"/>
      <c r="LZK43" s="569"/>
      <c r="LZL43" s="569"/>
      <c r="LZM43" s="569"/>
      <c r="LZN43" s="569"/>
      <c r="LZO43" s="569"/>
      <c r="LZP43" s="569"/>
      <c r="LZQ43" s="569"/>
      <c r="LZR43" s="569"/>
      <c r="LZS43" s="569"/>
      <c r="LZT43" s="569"/>
      <c r="LZU43" s="569"/>
      <c r="LZV43" s="569"/>
      <c r="LZW43" s="569"/>
      <c r="LZX43" s="569"/>
      <c r="LZY43" s="569"/>
      <c r="LZZ43" s="569"/>
      <c r="MAA43" s="569"/>
      <c r="MAB43" s="569"/>
      <c r="MAC43" s="569"/>
      <c r="MAD43" s="569"/>
      <c r="MAE43" s="569"/>
      <c r="MAF43" s="569"/>
      <c r="MAG43" s="569"/>
      <c r="MAH43" s="569"/>
      <c r="MAI43" s="569"/>
      <c r="MAJ43" s="569"/>
      <c r="MAK43" s="569"/>
      <c r="MAL43" s="569"/>
      <c r="MAM43" s="569"/>
      <c r="MAN43" s="569"/>
      <c r="MAO43" s="569"/>
      <c r="MAP43" s="569"/>
      <c r="MAQ43" s="569"/>
      <c r="MAR43" s="569"/>
      <c r="MAS43" s="569"/>
      <c r="MAT43" s="569"/>
      <c r="MAU43" s="569"/>
      <c r="MAV43" s="569"/>
      <c r="MAW43" s="569"/>
      <c r="MAX43" s="569"/>
      <c r="MAY43" s="569"/>
      <c r="MAZ43" s="569"/>
      <c r="MBA43" s="569"/>
      <c r="MBB43" s="569"/>
      <c r="MBC43" s="569"/>
      <c r="MBD43" s="569"/>
      <c r="MBE43" s="569"/>
      <c r="MBF43" s="569"/>
      <c r="MBG43" s="569"/>
      <c r="MBH43" s="569"/>
      <c r="MBI43" s="569"/>
      <c r="MBJ43" s="569"/>
      <c r="MBK43" s="569"/>
      <c r="MBL43" s="569"/>
      <c r="MBM43" s="569"/>
      <c r="MBN43" s="569"/>
      <c r="MBO43" s="569"/>
      <c r="MBP43" s="569"/>
      <c r="MBQ43" s="569"/>
      <c r="MBR43" s="569"/>
      <c r="MBS43" s="569"/>
      <c r="MBT43" s="569"/>
      <c r="MBU43" s="569"/>
      <c r="MBV43" s="569"/>
      <c r="MBW43" s="569"/>
      <c r="MBX43" s="569"/>
      <c r="MBY43" s="569"/>
      <c r="MBZ43" s="569"/>
      <c r="MCA43" s="569"/>
      <c r="MCB43" s="569"/>
      <c r="MCC43" s="569"/>
      <c r="MCD43" s="569"/>
      <c r="MCE43" s="569"/>
      <c r="MCF43" s="569"/>
      <c r="MCG43" s="569"/>
      <c r="MCH43" s="569"/>
      <c r="MCI43" s="569"/>
      <c r="MCJ43" s="569"/>
      <c r="MCK43" s="569"/>
      <c r="MCL43" s="569"/>
      <c r="MCM43" s="569"/>
      <c r="MCN43" s="569"/>
      <c r="MCO43" s="569"/>
      <c r="MCP43" s="569"/>
      <c r="MCQ43" s="569"/>
      <c r="MCR43" s="569"/>
      <c r="MCS43" s="569"/>
      <c r="MCT43" s="569"/>
      <c r="MCU43" s="569"/>
      <c r="MCV43" s="569"/>
      <c r="MCW43" s="569"/>
      <c r="MCX43" s="569"/>
      <c r="MCY43" s="569"/>
      <c r="MCZ43" s="569"/>
      <c r="MDA43" s="569"/>
      <c r="MDB43" s="569"/>
      <c r="MDC43" s="569"/>
      <c r="MDD43" s="569"/>
      <c r="MDE43" s="569"/>
      <c r="MDF43" s="569"/>
      <c r="MDG43" s="569"/>
      <c r="MDH43" s="569"/>
      <c r="MDI43" s="569"/>
      <c r="MDJ43" s="569"/>
      <c r="MDK43" s="569"/>
      <c r="MDL43" s="569"/>
      <c r="MDM43" s="569"/>
      <c r="MDN43" s="569"/>
      <c r="MDO43" s="569"/>
      <c r="MDP43" s="569"/>
      <c r="MDQ43" s="569"/>
      <c r="MDR43" s="569"/>
      <c r="MDS43" s="569"/>
      <c r="MDT43" s="569"/>
      <c r="MDU43" s="569"/>
      <c r="MDV43" s="569"/>
      <c r="MDW43" s="569"/>
      <c r="MDX43" s="569"/>
      <c r="MDY43" s="569"/>
      <c r="MDZ43" s="569"/>
      <c r="MEA43" s="569"/>
      <c r="MEB43" s="569"/>
      <c r="MEC43" s="569"/>
      <c r="MED43" s="569"/>
      <c r="MEE43" s="569"/>
      <c r="MEF43" s="569"/>
      <c r="MEG43" s="569"/>
      <c r="MEH43" s="569"/>
      <c r="MEI43" s="569"/>
      <c r="MEJ43" s="569"/>
      <c r="MEK43" s="569"/>
      <c r="MEL43" s="569"/>
      <c r="MEM43" s="569"/>
      <c r="MEN43" s="569"/>
      <c r="MEO43" s="569"/>
      <c r="MEP43" s="569"/>
      <c r="MEQ43" s="569"/>
      <c r="MER43" s="569"/>
      <c r="MES43" s="569"/>
      <c r="MET43" s="569"/>
      <c r="MEU43" s="569"/>
      <c r="MEV43" s="569"/>
      <c r="MEW43" s="569"/>
      <c r="MEX43" s="569"/>
      <c r="MEY43" s="569"/>
      <c r="MEZ43" s="569"/>
      <c r="MFA43" s="569"/>
      <c r="MFB43" s="569"/>
      <c r="MFC43" s="569"/>
      <c r="MFD43" s="569"/>
      <c r="MFE43" s="569"/>
      <c r="MFF43" s="569"/>
      <c r="MFG43" s="569"/>
      <c r="MFH43" s="569"/>
      <c r="MFI43" s="569"/>
      <c r="MFJ43" s="569"/>
      <c r="MFK43" s="569"/>
      <c r="MFL43" s="569"/>
      <c r="MFM43" s="569"/>
      <c r="MFN43" s="569"/>
      <c r="MFO43" s="569"/>
      <c r="MFP43" s="569"/>
      <c r="MFQ43" s="569"/>
      <c r="MFR43" s="569"/>
      <c r="MFS43" s="569"/>
      <c r="MFT43" s="569"/>
      <c r="MFU43" s="569"/>
      <c r="MFV43" s="569"/>
      <c r="MFW43" s="569"/>
      <c r="MFX43" s="569"/>
      <c r="MFY43" s="569"/>
      <c r="MFZ43" s="569"/>
      <c r="MGA43" s="569"/>
      <c r="MGB43" s="569"/>
      <c r="MGC43" s="569"/>
      <c r="MGD43" s="569"/>
      <c r="MGE43" s="569"/>
      <c r="MGF43" s="569"/>
      <c r="MGG43" s="569"/>
      <c r="MGH43" s="569"/>
      <c r="MGI43" s="569"/>
      <c r="MGJ43" s="569"/>
      <c r="MGK43" s="569"/>
      <c r="MGL43" s="569"/>
      <c r="MGM43" s="569"/>
      <c r="MGN43" s="569"/>
      <c r="MGO43" s="569"/>
      <c r="MGP43" s="569"/>
      <c r="MGQ43" s="569"/>
      <c r="MGR43" s="569"/>
      <c r="MGS43" s="569"/>
      <c r="MGT43" s="569"/>
      <c r="MGU43" s="569"/>
      <c r="MGV43" s="569"/>
      <c r="MGW43" s="569"/>
      <c r="MGX43" s="569"/>
      <c r="MGY43" s="569"/>
      <c r="MGZ43" s="569"/>
      <c r="MHA43" s="569"/>
      <c r="MHB43" s="569"/>
      <c r="MHC43" s="569"/>
      <c r="MHD43" s="569"/>
      <c r="MHE43" s="569"/>
      <c r="MHF43" s="569"/>
      <c r="MHG43" s="569"/>
      <c r="MHH43" s="569"/>
      <c r="MHI43" s="569"/>
      <c r="MHJ43" s="569"/>
      <c r="MHK43" s="569"/>
      <c r="MHL43" s="569"/>
      <c r="MHM43" s="569"/>
      <c r="MHN43" s="569"/>
      <c r="MHO43" s="569"/>
      <c r="MHP43" s="569"/>
      <c r="MHQ43" s="569"/>
      <c r="MHR43" s="569"/>
      <c r="MHS43" s="569"/>
      <c r="MHT43" s="569"/>
      <c r="MHU43" s="569"/>
      <c r="MHV43" s="569"/>
      <c r="MHW43" s="569"/>
      <c r="MHX43" s="569"/>
      <c r="MHY43" s="569"/>
      <c r="MHZ43" s="569"/>
      <c r="MIA43" s="569"/>
      <c r="MIB43" s="569"/>
      <c r="MIC43" s="569"/>
      <c r="MID43" s="569"/>
      <c r="MIE43" s="569"/>
      <c r="MIF43" s="569"/>
      <c r="MIG43" s="569"/>
      <c r="MIH43" s="569"/>
      <c r="MII43" s="569"/>
      <c r="MIJ43" s="569"/>
      <c r="MIK43" s="569"/>
      <c r="MIL43" s="569"/>
      <c r="MIM43" s="569"/>
      <c r="MIN43" s="569"/>
      <c r="MIO43" s="569"/>
      <c r="MIP43" s="569"/>
      <c r="MIQ43" s="569"/>
      <c r="MIR43" s="569"/>
      <c r="MIS43" s="569"/>
      <c r="MIT43" s="569"/>
      <c r="MIU43" s="569"/>
      <c r="MIV43" s="569"/>
      <c r="MIW43" s="569"/>
      <c r="MIX43" s="569"/>
      <c r="MIY43" s="569"/>
      <c r="MIZ43" s="569"/>
      <c r="MJA43" s="569"/>
      <c r="MJB43" s="569"/>
      <c r="MJC43" s="569"/>
      <c r="MJD43" s="569"/>
      <c r="MJE43" s="569"/>
      <c r="MJF43" s="569"/>
      <c r="MJG43" s="569"/>
      <c r="MJH43" s="569"/>
      <c r="MJI43" s="569"/>
      <c r="MJJ43" s="569"/>
      <c r="MJK43" s="569"/>
      <c r="MJL43" s="569"/>
      <c r="MJM43" s="569"/>
      <c r="MJN43" s="569"/>
      <c r="MJO43" s="569"/>
      <c r="MJP43" s="569"/>
      <c r="MJQ43" s="569"/>
      <c r="MJR43" s="569"/>
      <c r="MJS43" s="569"/>
      <c r="MJT43" s="569"/>
      <c r="MJU43" s="569"/>
      <c r="MJV43" s="569"/>
      <c r="MJW43" s="569"/>
      <c r="MJX43" s="569"/>
      <c r="MJY43" s="569"/>
      <c r="MJZ43" s="569"/>
      <c r="MKA43" s="569"/>
      <c r="MKB43" s="569"/>
      <c r="MKC43" s="569"/>
      <c r="MKD43" s="569"/>
      <c r="MKE43" s="569"/>
      <c r="MKF43" s="569"/>
      <c r="MKG43" s="569"/>
      <c r="MKH43" s="569"/>
      <c r="MKI43" s="569"/>
      <c r="MKJ43" s="569"/>
      <c r="MKK43" s="569"/>
      <c r="MKL43" s="569"/>
      <c r="MKM43" s="569"/>
      <c r="MKN43" s="569"/>
      <c r="MKO43" s="569"/>
      <c r="MKP43" s="569"/>
      <c r="MKQ43" s="569"/>
      <c r="MKR43" s="569"/>
      <c r="MKS43" s="569"/>
      <c r="MKT43" s="569"/>
      <c r="MKU43" s="569"/>
      <c r="MKV43" s="569"/>
      <c r="MKW43" s="569"/>
      <c r="MKX43" s="569"/>
      <c r="MKY43" s="569"/>
      <c r="MKZ43" s="569"/>
      <c r="MLA43" s="569"/>
      <c r="MLB43" s="569"/>
      <c r="MLC43" s="569"/>
      <c r="MLD43" s="569"/>
      <c r="MLE43" s="569"/>
      <c r="MLF43" s="569"/>
      <c r="MLG43" s="569"/>
      <c r="MLH43" s="569"/>
      <c r="MLI43" s="569"/>
      <c r="MLJ43" s="569"/>
      <c r="MLK43" s="569"/>
      <c r="MLL43" s="569"/>
      <c r="MLM43" s="569"/>
      <c r="MLN43" s="569"/>
      <c r="MLO43" s="569"/>
      <c r="MLP43" s="569"/>
      <c r="MLQ43" s="569"/>
      <c r="MLR43" s="569"/>
      <c r="MLS43" s="569"/>
      <c r="MLT43" s="569"/>
      <c r="MLU43" s="569"/>
      <c r="MLV43" s="569"/>
      <c r="MLW43" s="569"/>
      <c r="MLX43" s="569"/>
      <c r="MLY43" s="569"/>
      <c r="MLZ43" s="569"/>
      <c r="MMA43" s="569"/>
      <c r="MMB43" s="569"/>
      <c r="MMC43" s="569"/>
      <c r="MMD43" s="569"/>
      <c r="MME43" s="569"/>
      <c r="MMF43" s="569"/>
      <c r="MMG43" s="569"/>
      <c r="MMH43" s="569"/>
      <c r="MMI43" s="569"/>
      <c r="MMJ43" s="569"/>
      <c r="MMK43" s="569"/>
      <c r="MML43" s="569"/>
      <c r="MMM43" s="569"/>
      <c r="MMN43" s="569"/>
      <c r="MMO43" s="569"/>
      <c r="MMP43" s="569"/>
      <c r="MMQ43" s="569"/>
      <c r="MMR43" s="569"/>
      <c r="MMS43" s="569"/>
      <c r="MMT43" s="569"/>
      <c r="MMU43" s="569"/>
      <c r="MMV43" s="569"/>
      <c r="MMW43" s="569"/>
      <c r="MMX43" s="569"/>
      <c r="MMY43" s="569"/>
      <c r="MMZ43" s="569"/>
      <c r="MNA43" s="569"/>
      <c r="MNB43" s="569"/>
      <c r="MNC43" s="569"/>
      <c r="MND43" s="569"/>
      <c r="MNE43" s="569"/>
      <c r="MNF43" s="569"/>
      <c r="MNG43" s="569"/>
      <c r="MNH43" s="569"/>
      <c r="MNI43" s="569"/>
      <c r="MNJ43" s="569"/>
      <c r="MNK43" s="569"/>
      <c r="MNL43" s="569"/>
      <c r="MNM43" s="569"/>
      <c r="MNN43" s="569"/>
      <c r="MNO43" s="569"/>
      <c r="MNP43" s="569"/>
      <c r="MNQ43" s="569"/>
      <c r="MNR43" s="569"/>
      <c r="MNS43" s="569"/>
      <c r="MNT43" s="569"/>
      <c r="MNU43" s="569"/>
      <c r="MNV43" s="569"/>
      <c r="MNW43" s="569"/>
      <c r="MNX43" s="569"/>
      <c r="MNY43" s="569"/>
      <c r="MNZ43" s="569"/>
      <c r="MOA43" s="569"/>
      <c r="MOB43" s="569"/>
      <c r="MOC43" s="569"/>
      <c r="MOD43" s="569"/>
      <c r="MOE43" s="569"/>
      <c r="MOF43" s="569"/>
      <c r="MOG43" s="569"/>
      <c r="MOH43" s="569"/>
      <c r="MOI43" s="569"/>
      <c r="MOJ43" s="569"/>
      <c r="MOK43" s="569"/>
      <c r="MOL43" s="569"/>
      <c r="MOM43" s="569"/>
      <c r="MON43" s="569"/>
      <c r="MOO43" s="569"/>
      <c r="MOP43" s="569"/>
      <c r="MOQ43" s="569"/>
      <c r="MOR43" s="569"/>
      <c r="MOS43" s="569"/>
      <c r="MOT43" s="569"/>
      <c r="MOU43" s="569"/>
      <c r="MOV43" s="569"/>
      <c r="MOW43" s="569"/>
      <c r="MOX43" s="569"/>
      <c r="MOY43" s="569"/>
      <c r="MOZ43" s="569"/>
      <c r="MPA43" s="569"/>
      <c r="MPB43" s="569"/>
      <c r="MPC43" s="569"/>
      <c r="MPD43" s="569"/>
      <c r="MPE43" s="569"/>
      <c r="MPF43" s="569"/>
      <c r="MPG43" s="569"/>
      <c r="MPH43" s="569"/>
      <c r="MPI43" s="569"/>
      <c r="MPJ43" s="569"/>
      <c r="MPK43" s="569"/>
      <c r="MPL43" s="569"/>
      <c r="MPM43" s="569"/>
      <c r="MPN43" s="569"/>
      <c r="MPO43" s="569"/>
      <c r="MPP43" s="569"/>
      <c r="MPQ43" s="569"/>
      <c r="MPR43" s="569"/>
      <c r="MPS43" s="569"/>
      <c r="MPT43" s="569"/>
      <c r="MPU43" s="569"/>
      <c r="MPV43" s="569"/>
      <c r="MPW43" s="569"/>
      <c r="MPX43" s="569"/>
      <c r="MPY43" s="569"/>
      <c r="MPZ43" s="569"/>
      <c r="MQA43" s="569"/>
      <c r="MQB43" s="569"/>
      <c r="MQC43" s="569"/>
      <c r="MQD43" s="569"/>
      <c r="MQE43" s="569"/>
      <c r="MQF43" s="569"/>
      <c r="MQG43" s="569"/>
      <c r="MQH43" s="569"/>
      <c r="MQI43" s="569"/>
      <c r="MQJ43" s="569"/>
      <c r="MQK43" s="569"/>
      <c r="MQL43" s="569"/>
      <c r="MQM43" s="569"/>
      <c r="MQN43" s="569"/>
      <c r="MQO43" s="569"/>
      <c r="MQP43" s="569"/>
      <c r="MQQ43" s="569"/>
      <c r="MQR43" s="569"/>
      <c r="MQS43" s="569"/>
      <c r="MQT43" s="569"/>
      <c r="MQU43" s="569"/>
      <c r="MQV43" s="569"/>
      <c r="MQW43" s="569"/>
      <c r="MQX43" s="569"/>
      <c r="MQY43" s="569"/>
      <c r="MQZ43" s="569"/>
      <c r="MRA43" s="569"/>
      <c r="MRB43" s="569"/>
      <c r="MRC43" s="569"/>
      <c r="MRD43" s="569"/>
      <c r="MRE43" s="569"/>
      <c r="MRF43" s="569"/>
      <c r="MRG43" s="569"/>
      <c r="MRH43" s="569"/>
      <c r="MRI43" s="569"/>
      <c r="MRJ43" s="569"/>
      <c r="MRK43" s="569"/>
      <c r="MRL43" s="569"/>
      <c r="MRM43" s="569"/>
      <c r="MRN43" s="569"/>
      <c r="MRO43" s="569"/>
      <c r="MRP43" s="569"/>
      <c r="MRQ43" s="569"/>
      <c r="MRR43" s="569"/>
      <c r="MRS43" s="569"/>
      <c r="MRT43" s="569"/>
      <c r="MRU43" s="569"/>
      <c r="MRV43" s="569"/>
      <c r="MRW43" s="569"/>
      <c r="MRX43" s="569"/>
      <c r="MRY43" s="569"/>
      <c r="MRZ43" s="569"/>
      <c r="MSA43" s="569"/>
      <c r="MSB43" s="569"/>
      <c r="MSC43" s="569"/>
      <c r="MSD43" s="569"/>
      <c r="MSE43" s="569"/>
      <c r="MSF43" s="569"/>
      <c r="MSG43" s="569"/>
      <c r="MSH43" s="569"/>
      <c r="MSI43" s="569"/>
      <c r="MSJ43" s="569"/>
      <c r="MSK43" s="569"/>
      <c r="MSL43" s="569"/>
      <c r="MSM43" s="569"/>
      <c r="MSN43" s="569"/>
      <c r="MSO43" s="569"/>
      <c r="MSP43" s="569"/>
      <c r="MSQ43" s="569"/>
      <c r="MSR43" s="569"/>
      <c r="MSS43" s="569"/>
      <c r="MST43" s="569"/>
      <c r="MSU43" s="569"/>
      <c r="MSV43" s="569"/>
      <c r="MSW43" s="569"/>
      <c r="MSX43" s="569"/>
      <c r="MSY43" s="569"/>
      <c r="MSZ43" s="569"/>
      <c r="MTA43" s="569"/>
      <c r="MTB43" s="569"/>
      <c r="MTC43" s="569"/>
      <c r="MTD43" s="569"/>
      <c r="MTE43" s="569"/>
      <c r="MTF43" s="569"/>
      <c r="MTG43" s="569"/>
      <c r="MTH43" s="569"/>
      <c r="MTI43" s="569"/>
      <c r="MTJ43" s="569"/>
      <c r="MTK43" s="569"/>
      <c r="MTL43" s="569"/>
      <c r="MTM43" s="569"/>
      <c r="MTN43" s="569"/>
      <c r="MTO43" s="569"/>
      <c r="MTP43" s="569"/>
      <c r="MTQ43" s="569"/>
      <c r="MTR43" s="569"/>
      <c r="MTS43" s="569"/>
      <c r="MTT43" s="569"/>
      <c r="MTU43" s="569"/>
      <c r="MTV43" s="569"/>
      <c r="MTW43" s="569"/>
      <c r="MTX43" s="569"/>
      <c r="MTY43" s="569"/>
      <c r="MTZ43" s="569"/>
      <c r="MUA43" s="569"/>
      <c r="MUB43" s="569"/>
      <c r="MUC43" s="569"/>
      <c r="MUD43" s="569"/>
      <c r="MUE43" s="569"/>
      <c r="MUF43" s="569"/>
      <c r="MUG43" s="569"/>
      <c r="MUH43" s="569"/>
      <c r="MUI43" s="569"/>
      <c r="MUJ43" s="569"/>
      <c r="MUK43" s="569"/>
      <c r="MUL43" s="569"/>
      <c r="MUM43" s="569"/>
      <c r="MUN43" s="569"/>
      <c r="MUO43" s="569"/>
      <c r="MUP43" s="569"/>
      <c r="MUQ43" s="569"/>
      <c r="MUR43" s="569"/>
      <c r="MUS43" s="569"/>
      <c r="MUT43" s="569"/>
      <c r="MUU43" s="569"/>
      <c r="MUV43" s="569"/>
      <c r="MUW43" s="569"/>
      <c r="MUX43" s="569"/>
      <c r="MUY43" s="569"/>
      <c r="MUZ43" s="569"/>
      <c r="MVA43" s="569"/>
      <c r="MVB43" s="569"/>
      <c r="MVC43" s="569"/>
      <c r="MVD43" s="569"/>
      <c r="MVE43" s="569"/>
      <c r="MVF43" s="569"/>
      <c r="MVG43" s="569"/>
      <c r="MVH43" s="569"/>
      <c r="MVI43" s="569"/>
      <c r="MVJ43" s="569"/>
      <c r="MVK43" s="569"/>
      <c r="MVL43" s="569"/>
      <c r="MVM43" s="569"/>
      <c r="MVN43" s="569"/>
      <c r="MVO43" s="569"/>
      <c r="MVP43" s="569"/>
      <c r="MVQ43" s="569"/>
      <c r="MVR43" s="569"/>
      <c r="MVS43" s="569"/>
      <c r="MVT43" s="569"/>
      <c r="MVU43" s="569"/>
      <c r="MVV43" s="569"/>
      <c r="MVW43" s="569"/>
      <c r="MVX43" s="569"/>
      <c r="MVY43" s="569"/>
      <c r="MVZ43" s="569"/>
      <c r="MWA43" s="569"/>
      <c r="MWB43" s="569"/>
      <c r="MWC43" s="569"/>
      <c r="MWD43" s="569"/>
      <c r="MWE43" s="569"/>
      <c r="MWF43" s="569"/>
      <c r="MWG43" s="569"/>
      <c r="MWH43" s="569"/>
      <c r="MWI43" s="569"/>
      <c r="MWJ43" s="569"/>
      <c r="MWK43" s="569"/>
      <c r="MWL43" s="569"/>
      <c r="MWM43" s="569"/>
      <c r="MWN43" s="569"/>
      <c r="MWO43" s="569"/>
      <c r="MWP43" s="569"/>
      <c r="MWQ43" s="569"/>
      <c r="MWR43" s="569"/>
      <c r="MWS43" s="569"/>
      <c r="MWT43" s="569"/>
      <c r="MWU43" s="569"/>
      <c r="MWV43" s="569"/>
      <c r="MWW43" s="569"/>
      <c r="MWX43" s="569"/>
      <c r="MWY43" s="569"/>
      <c r="MWZ43" s="569"/>
      <c r="MXA43" s="569"/>
      <c r="MXB43" s="569"/>
      <c r="MXC43" s="569"/>
      <c r="MXD43" s="569"/>
      <c r="MXE43" s="569"/>
      <c r="MXF43" s="569"/>
      <c r="MXG43" s="569"/>
      <c r="MXH43" s="569"/>
      <c r="MXI43" s="569"/>
      <c r="MXJ43" s="569"/>
      <c r="MXK43" s="569"/>
      <c r="MXL43" s="569"/>
      <c r="MXM43" s="569"/>
      <c r="MXN43" s="569"/>
      <c r="MXO43" s="569"/>
      <c r="MXP43" s="569"/>
      <c r="MXQ43" s="569"/>
      <c r="MXR43" s="569"/>
      <c r="MXS43" s="569"/>
      <c r="MXT43" s="569"/>
      <c r="MXU43" s="569"/>
      <c r="MXV43" s="569"/>
      <c r="MXW43" s="569"/>
      <c r="MXX43" s="569"/>
      <c r="MXY43" s="569"/>
      <c r="MXZ43" s="569"/>
      <c r="MYA43" s="569"/>
      <c r="MYB43" s="569"/>
      <c r="MYC43" s="569"/>
      <c r="MYD43" s="569"/>
      <c r="MYE43" s="569"/>
      <c r="MYF43" s="569"/>
      <c r="MYG43" s="569"/>
      <c r="MYH43" s="569"/>
      <c r="MYI43" s="569"/>
      <c r="MYJ43" s="569"/>
      <c r="MYK43" s="569"/>
      <c r="MYL43" s="569"/>
      <c r="MYM43" s="569"/>
      <c r="MYN43" s="569"/>
      <c r="MYO43" s="569"/>
      <c r="MYP43" s="569"/>
      <c r="MYQ43" s="569"/>
      <c r="MYR43" s="569"/>
      <c r="MYS43" s="569"/>
      <c r="MYT43" s="569"/>
      <c r="MYU43" s="569"/>
      <c r="MYV43" s="569"/>
      <c r="MYW43" s="569"/>
      <c r="MYX43" s="569"/>
      <c r="MYY43" s="569"/>
      <c r="MYZ43" s="569"/>
      <c r="MZA43" s="569"/>
      <c r="MZB43" s="569"/>
      <c r="MZC43" s="569"/>
      <c r="MZD43" s="569"/>
      <c r="MZE43" s="569"/>
      <c r="MZF43" s="569"/>
      <c r="MZG43" s="569"/>
      <c r="MZH43" s="569"/>
      <c r="MZI43" s="569"/>
      <c r="MZJ43" s="569"/>
      <c r="MZK43" s="569"/>
      <c r="MZL43" s="569"/>
      <c r="MZM43" s="569"/>
      <c r="MZN43" s="569"/>
      <c r="MZO43" s="569"/>
      <c r="MZP43" s="569"/>
      <c r="MZQ43" s="569"/>
      <c r="MZR43" s="569"/>
      <c r="MZS43" s="569"/>
      <c r="MZT43" s="569"/>
      <c r="MZU43" s="569"/>
      <c r="MZV43" s="569"/>
      <c r="MZW43" s="569"/>
      <c r="MZX43" s="569"/>
      <c r="MZY43" s="569"/>
      <c r="MZZ43" s="569"/>
      <c r="NAA43" s="569"/>
      <c r="NAB43" s="569"/>
      <c r="NAC43" s="569"/>
      <c r="NAD43" s="569"/>
      <c r="NAE43" s="569"/>
      <c r="NAF43" s="569"/>
      <c r="NAG43" s="569"/>
      <c r="NAH43" s="569"/>
      <c r="NAI43" s="569"/>
      <c r="NAJ43" s="569"/>
      <c r="NAK43" s="569"/>
      <c r="NAL43" s="569"/>
      <c r="NAM43" s="569"/>
      <c r="NAN43" s="569"/>
      <c r="NAO43" s="569"/>
      <c r="NAP43" s="569"/>
      <c r="NAQ43" s="569"/>
      <c r="NAR43" s="569"/>
      <c r="NAS43" s="569"/>
      <c r="NAT43" s="569"/>
      <c r="NAU43" s="569"/>
      <c r="NAV43" s="569"/>
      <c r="NAW43" s="569"/>
      <c r="NAX43" s="569"/>
      <c r="NAY43" s="569"/>
      <c r="NAZ43" s="569"/>
      <c r="NBA43" s="569"/>
      <c r="NBB43" s="569"/>
      <c r="NBC43" s="569"/>
      <c r="NBD43" s="569"/>
      <c r="NBE43" s="569"/>
      <c r="NBF43" s="569"/>
      <c r="NBG43" s="569"/>
      <c r="NBH43" s="569"/>
      <c r="NBI43" s="569"/>
      <c r="NBJ43" s="569"/>
      <c r="NBK43" s="569"/>
      <c r="NBL43" s="569"/>
      <c r="NBM43" s="569"/>
      <c r="NBN43" s="569"/>
      <c r="NBO43" s="569"/>
      <c r="NBP43" s="569"/>
      <c r="NBQ43" s="569"/>
      <c r="NBR43" s="569"/>
      <c r="NBS43" s="569"/>
      <c r="NBT43" s="569"/>
      <c r="NBU43" s="569"/>
      <c r="NBV43" s="569"/>
      <c r="NBW43" s="569"/>
      <c r="NBX43" s="569"/>
      <c r="NBY43" s="569"/>
      <c r="NBZ43" s="569"/>
      <c r="NCA43" s="569"/>
      <c r="NCB43" s="569"/>
      <c r="NCC43" s="569"/>
      <c r="NCD43" s="569"/>
      <c r="NCE43" s="569"/>
      <c r="NCF43" s="569"/>
      <c r="NCG43" s="569"/>
      <c r="NCH43" s="569"/>
      <c r="NCI43" s="569"/>
      <c r="NCJ43" s="569"/>
      <c r="NCK43" s="569"/>
      <c r="NCL43" s="569"/>
      <c r="NCM43" s="569"/>
      <c r="NCN43" s="569"/>
      <c r="NCO43" s="569"/>
      <c r="NCP43" s="569"/>
      <c r="NCQ43" s="569"/>
      <c r="NCR43" s="569"/>
      <c r="NCS43" s="569"/>
      <c r="NCT43" s="569"/>
      <c r="NCU43" s="569"/>
      <c r="NCV43" s="569"/>
      <c r="NCW43" s="569"/>
      <c r="NCX43" s="569"/>
      <c r="NCY43" s="569"/>
      <c r="NCZ43" s="569"/>
      <c r="NDA43" s="569"/>
      <c r="NDB43" s="569"/>
      <c r="NDC43" s="569"/>
      <c r="NDD43" s="569"/>
      <c r="NDE43" s="569"/>
      <c r="NDF43" s="569"/>
      <c r="NDG43" s="569"/>
      <c r="NDH43" s="569"/>
      <c r="NDI43" s="569"/>
      <c r="NDJ43" s="569"/>
      <c r="NDK43" s="569"/>
      <c r="NDL43" s="569"/>
      <c r="NDM43" s="569"/>
      <c r="NDN43" s="569"/>
      <c r="NDO43" s="569"/>
      <c r="NDP43" s="569"/>
      <c r="NDQ43" s="569"/>
      <c r="NDR43" s="569"/>
      <c r="NDS43" s="569"/>
      <c r="NDT43" s="569"/>
      <c r="NDU43" s="569"/>
      <c r="NDV43" s="569"/>
      <c r="NDW43" s="569"/>
      <c r="NDX43" s="569"/>
      <c r="NDY43" s="569"/>
      <c r="NDZ43" s="569"/>
      <c r="NEA43" s="569"/>
      <c r="NEB43" s="569"/>
      <c r="NEC43" s="569"/>
      <c r="NED43" s="569"/>
      <c r="NEE43" s="569"/>
      <c r="NEF43" s="569"/>
      <c r="NEG43" s="569"/>
      <c r="NEH43" s="569"/>
      <c r="NEI43" s="569"/>
      <c r="NEJ43" s="569"/>
      <c r="NEK43" s="569"/>
      <c r="NEL43" s="569"/>
      <c r="NEM43" s="569"/>
      <c r="NEN43" s="569"/>
      <c r="NEO43" s="569"/>
      <c r="NEP43" s="569"/>
      <c r="NEQ43" s="569"/>
      <c r="NER43" s="569"/>
      <c r="NES43" s="569"/>
      <c r="NET43" s="569"/>
      <c r="NEU43" s="569"/>
      <c r="NEV43" s="569"/>
      <c r="NEW43" s="569"/>
      <c r="NEX43" s="569"/>
      <c r="NEY43" s="569"/>
      <c r="NEZ43" s="569"/>
      <c r="NFA43" s="569"/>
      <c r="NFB43" s="569"/>
      <c r="NFC43" s="569"/>
      <c r="NFD43" s="569"/>
      <c r="NFE43" s="569"/>
      <c r="NFF43" s="569"/>
      <c r="NFG43" s="569"/>
      <c r="NFH43" s="569"/>
      <c r="NFI43" s="569"/>
      <c r="NFJ43" s="569"/>
      <c r="NFK43" s="569"/>
      <c r="NFL43" s="569"/>
      <c r="NFM43" s="569"/>
      <c r="NFN43" s="569"/>
      <c r="NFO43" s="569"/>
      <c r="NFP43" s="569"/>
      <c r="NFQ43" s="569"/>
      <c r="NFR43" s="569"/>
      <c r="NFS43" s="569"/>
      <c r="NFT43" s="569"/>
      <c r="NFU43" s="569"/>
      <c r="NFV43" s="569"/>
      <c r="NFW43" s="569"/>
      <c r="NFX43" s="569"/>
      <c r="NFY43" s="569"/>
      <c r="NFZ43" s="569"/>
      <c r="NGA43" s="569"/>
      <c r="NGB43" s="569"/>
      <c r="NGC43" s="569"/>
      <c r="NGD43" s="569"/>
      <c r="NGE43" s="569"/>
      <c r="NGF43" s="569"/>
      <c r="NGG43" s="569"/>
      <c r="NGH43" s="569"/>
      <c r="NGI43" s="569"/>
      <c r="NGJ43" s="569"/>
      <c r="NGK43" s="569"/>
      <c r="NGL43" s="569"/>
      <c r="NGM43" s="569"/>
      <c r="NGN43" s="569"/>
      <c r="NGO43" s="569"/>
      <c r="NGP43" s="569"/>
      <c r="NGQ43" s="569"/>
      <c r="NGR43" s="569"/>
      <c r="NGS43" s="569"/>
      <c r="NGT43" s="569"/>
      <c r="NGU43" s="569"/>
      <c r="NGV43" s="569"/>
      <c r="NGW43" s="569"/>
      <c r="NGX43" s="569"/>
      <c r="NGY43" s="569"/>
      <c r="NGZ43" s="569"/>
      <c r="NHA43" s="569"/>
      <c r="NHB43" s="569"/>
      <c r="NHC43" s="569"/>
      <c r="NHD43" s="569"/>
      <c r="NHE43" s="569"/>
      <c r="NHF43" s="569"/>
      <c r="NHG43" s="569"/>
      <c r="NHH43" s="569"/>
      <c r="NHI43" s="569"/>
      <c r="NHJ43" s="569"/>
      <c r="NHK43" s="569"/>
      <c r="NHL43" s="569"/>
      <c r="NHM43" s="569"/>
      <c r="NHN43" s="569"/>
      <c r="NHO43" s="569"/>
      <c r="NHP43" s="569"/>
      <c r="NHQ43" s="569"/>
      <c r="NHR43" s="569"/>
      <c r="NHS43" s="569"/>
      <c r="NHT43" s="569"/>
      <c r="NHU43" s="569"/>
      <c r="NHV43" s="569"/>
      <c r="NHW43" s="569"/>
      <c r="NHX43" s="569"/>
      <c r="NHY43" s="569"/>
      <c r="NHZ43" s="569"/>
      <c r="NIA43" s="569"/>
      <c r="NIB43" s="569"/>
      <c r="NIC43" s="569"/>
      <c r="NID43" s="569"/>
      <c r="NIE43" s="569"/>
      <c r="NIF43" s="569"/>
      <c r="NIG43" s="569"/>
      <c r="NIH43" s="569"/>
      <c r="NII43" s="569"/>
      <c r="NIJ43" s="569"/>
      <c r="NIK43" s="569"/>
      <c r="NIL43" s="569"/>
      <c r="NIM43" s="569"/>
      <c r="NIN43" s="569"/>
      <c r="NIO43" s="569"/>
      <c r="NIP43" s="569"/>
      <c r="NIQ43" s="569"/>
      <c r="NIR43" s="569"/>
      <c r="NIS43" s="569"/>
      <c r="NIT43" s="569"/>
      <c r="NIU43" s="569"/>
      <c r="NIV43" s="569"/>
      <c r="NIW43" s="569"/>
      <c r="NIX43" s="569"/>
      <c r="NIY43" s="569"/>
      <c r="NIZ43" s="569"/>
      <c r="NJA43" s="569"/>
      <c r="NJB43" s="569"/>
      <c r="NJC43" s="569"/>
      <c r="NJD43" s="569"/>
      <c r="NJE43" s="569"/>
      <c r="NJF43" s="569"/>
      <c r="NJG43" s="569"/>
      <c r="NJH43" s="569"/>
      <c r="NJI43" s="569"/>
      <c r="NJJ43" s="569"/>
      <c r="NJK43" s="569"/>
      <c r="NJL43" s="569"/>
      <c r="NJM43" s="569"/>
      <c r="NJN43" s="569"/>
      <c r="NJO43" s="569"/>
      <c r="NJP43" s="569"/>
      <c r="NJQ43" s="569"/>
      <c r="NJR43" s="569"/>
      <c r="NJS43" s="569"/>
      <c r="NJT43" s="569"/>
      <c r="NJU43" s="569"/>
      <c r="NJV43" s="569"/>
      <c r="NJW43" s="569"/>
      <c r="NJX43" s="569"/>
      <c r="NJY43" s="569"/>
      <c r="NJZ43" s="569"/>
      <c r="NKA43" s="569"/>
      <c r="NKB43" s="569"/>
      <c r="NKC43" s="569"/>
      <c r="NKD43" s="569"/>
      <c r="NKE43" s="569"/>
      <c r="NKF43" s="569"/>
      <c r="NKG43" s="569"/>
      <c r="NKH43" s="569"/>
      <c r="NKI43" s="569"/>
      <c r="NKJ43" s="569"/>
      <c r="NKK43" s="569"/>
      <c r="NKL43" s="569"/>
      <c r="NKM43" s="569"/>
      <c r="NKN43" s="569"/>
      <c r="NKO43" s="569"/>
      <c r="NKP43" s="569"/>
      <c r="NKQ43" s="569"/>
      <c r="NKR43" s="569"/>
      <c r="NKS43" s="569"/>
      <c r="NKT43" s="569"/>
      <c r="NKU43" s="569"/>
      <c r="NKV43" s="569"/>
      <c r="NKW43" s="569"/>
      <c r="NKX43" s="569"/>
      <c r="NKY43" s="569"/>
      <c r="NKZ43" s="569"/>
      <c r="NLA43" s="569"/>
      <c r="NLB43" s="569"/>
      <c r="NLC43" s="569"/>
      <c r="NLD43" s="569"/>
      <c r="NLE43" s="569"/>
      <c r="NLF43" s="569"/>
      <c r="NLG43" s="569"/>
      <c r="NLH43" s="569"/>
      <c r="NLI43" s="569"/>
      <c r="NLJ43" s="569"/>
      <c r="NLK43" s="569"/>
      <c r="NLL43" s="569"/>
      <c r="NLM43" s="569"/>
      <c r="NLN43" s="569"/>
      <c r="NLO43" s="569"/>
      <c r="NLP43" s="569"/>
      <c r="NLQ43" s="569"/>
      <c r="NLR43" s="569"/>
      <c r="NLS43" s="569"/>
      <c r="NLT43" s="569"/>
      <c r="NLU43" s="569"/>
      <c r="NLV43" s="569"/>
      <c r="NLW43" s="569"/>
      <c r="NLX43" s="569"/>
      <c r="NLY43" s="569"/>
      <c r="NLZ43" s="569"/>
      <c r="NMA43" s="569"/>
      <c r="NMB43" s="569"/>
      <c r="NMC43" s="569"/>
      <c r="NMD43" s="569"/>
      <c r="NME43" s="569"/>
      <c r="NMF43" s="569"/>
      <c r="NMG43" s="569"/>
      <c r="NMH43" s="569"/>
      <c r="NMI43" s="569"/>
      <c r="NMJ43" s="569"/>
      <c r="NMK43" s="569"/>
      <c r="NML43" s="569"/>
      <c r="NMM43" s="569"/>
      <c r="NMN43" s="569"/>
      <c r="NMO43" s="569"/>
      <c r="NMP43" s="569"/>
      <c r="NMQ43" s="569"/>
      <c r="NMR43" s="569"/>
      <c r="NMS43" s="569"/>
      <c r="NMT43" s="569"/>
      <c r="NMU43" s="569"/>
      <c r="NMV43" s="569"/>
      <c r="NMW43" s="569"/>
      <c r="NMX43" s="569"/>
      <c r="NMY43" s="569"/>
      <c r="NMZ43" s="569"/>
      <c r="NNA43" s="569"/>
      <c r="NNB43" s="569"/>
      <c r="NNC43" s="569"/>
      <c r="NND43" s="569"/>
      <c r="NNE43" s="569"/>
      <c r="NNF43" s="569"/>
      <c r="NNG43" s="569"/>
      <c r="NNH43" s="569"/>
      <c r="NNI43" s="569"/>
      <c r="NNJ43" s="569"/>
      <c r="NNK43" s="569"/>
      <c r="NNL43" s="569"/>
      <c r="NNM43" s="569"/>
      <c r="NNN43" s="569"/>
      <c r="NNO43" s="569"/>
      <c r="NNP43" s="569"/>
      <c r="NNQ43" s="569"/>
      <c r="NNR43" s="569"/>
      <c r="NNS43" s="569"/>
      <c r="NNT43" s="569"/>
      <c r="NNU43" s="569"/>
      <c r="NNV43" s="569"/>
      <c r="NNW43" s="569"/>
      <c r="NNX43" s="569"/>
      <c r="NNY43" s="569"/>
      <c r="NNZ43" s="569"/>
      <c r="NOA43" s="569"/>
      <c r="NOB43" s="569"/>
      <c r="NOC43" s="569"/>
      <c r="NOD43" s="569"/>
      <c r="NOE43" s="569"/>
      <c r="NOF43" s="569"/>
      <c r="NOG43" s="569"/>
      <c r="NOH43" s="569"/>
      <c r="NOI43" s="569"/>
      <c r="NOJ43" s="569"/>
      <c r="NOK43" s="569"/>
      <c r="NOL43" s="569"/>
      <c r="NOM43" s="569"/>
      <c r="NON43" s="569"/>
      <c r="NOO43" s="569"/>
      <c r="NOP43" s="569"/>
      <c r="NOQ43" s="569"/>
      <c r="NOR43" s="569"/>
      <c r="NOS43" s="569"/>
      <c r="NOT43" s="569"/>
      <c r="NOU43" s="569"/>
      <c r="NOV43" s="569"/>
      <c r="NOW43" s="569"/>
      <c r="NOX43" s="569"/>
      <c r="NOY43" s="569"/>
      <c r="NOZ43" s="569"/>
      <c r="NPA43" s="569"/>
      <c r="NPB43" s="569"/>
      <c r="NPC43" s="569"/>
      <c r="NPD43" s="569"/>
      <c r="NPE43" s="569"/>
      <c r="NPF43" s="569"/>
      <c r="NPG43" s="569"/>
      <c r="NPH43" s="569"/>
      <c r="NPI43" s="569"/>
      <c r="NPJ43" s="569"/>
      <c r="NPK43" s="569"/>
      <c r="NPL43" s="569"/>
      <c r="NPM43" s="569"/>
      <c r="NPN43" s="569"/>
      <c r="NPO43" s="569"/>
      <c r="NPP43" s="569"/>
      <c r="NPQ43" s="569"/>
      <c r="NPR43" s="569"/>
      <c r="NPS43" s="569"/>
      <c r="NPT43" s="569"/>
      <c r="NPU43" s="569"/>
      <c r="NPV43" s="569"/>
      <c r="NPW43" s="569"/>
      <c r="NPX43" s="569"/>
      <c r="NPY43" s="569"/>
      <c r="NPZ43" s="569"/>
      <c r="NQA43" s="569"/>
      <c r="NQB43" s="569"/>
      <c r="NQC43" s="569"/>
      <c r="NQD43" s="569"/>
      <c r="NQE43" s="569"/>
      <c r="NQF43" s="569"/>
      <c r="NQG43" s="569"/>
      <c r="NQH43" s="569"/>
      <c r="NQI43" s="569"/>
      <c r="NQJ43" s="569"/>
      <c r="NQK43" s="569"/>
      <c r="NQL43" s="569"/>
      <c r="NQM43" s="569"/>
      <c r="NQN43" s="569"/>
      <c r="NQO43" s="569"/>
      <c r="NQP43" s="569"/>
      <c r="NQQ43" s="569"/>
      <c r="NQR43" s="569"/>
      <c r="NQS43" s="569"/>
      <c r="NQT43" s="569"/>
      <c r="NQU43" s="569"/>
      <c r="NQV43" s="569"/>
      <c r="NQW43" s="569"/>
      <c r="NQX43" s="569"/>
      <c r="NQY43" s="569"/>
      <c r="NQZ43" s="569"/>
      <c r="NRA43" s="569"/>
      <c r="NRB43" s="569"/>
      <c r="NRC43" s="569"/>
      <c r="NRD43" s="569"/>
      <c r="NRE43" s="569"/>
      <c r="NRF43" s="569"/>
      <c r="NRG43" s="569"/>
      <c r="NRH43" s="569"/>
      <c r="NRI43" s="569"/>
      <c r="NRJ43" s="569"/>
      <c r="NRK43" s="569"/>
      <c r="NRL43" s="569"/>
      <c r="NRM43" s="569"/>
      <c r="NRN43" s="569"/>
      <c r="NRO43" s="569"/>
      <c r="NRP43" s="569"/>
      <c r="NRQ43" s="569"/>
      <c r="NRR43" s="569"/>
      <c r="NRS43" s="569"/>
      <c r="NRT43" s="569"/>
      <c r="NRU43" s="569"/>
      <c r="NRV43" s="569"/>
      <c r="NRW43" s="569"/>
      <c r="NRX43" s="569"/>
      <c r="NRY43" s="569"/>
      <c r="NRZ43" s="569"/>
      <c r="NSA43" s="569"/>
      <c r="NSB43" s="569"/>
      <c r="NSC43" s="569"/>
      <c r="NSD43" s="569"/>
      <c r="NSE43" s="569"/>
      <c r="NSF43" s="569"/>
      <c r="NSG43" s="569"/>
      <c r="NSH43" s="569"/>
      <c r="NSI43" s="569"/>
      <c r="NSJ43" s="569"/>
      <c r="NSK43" s="569"/>
      <c r="NSL43" s="569"/>
      <c r="NSM43" s="569"/>
      <c r="NSN43" s="569"/>
      <c r="NSO43" s="569"/>
      <c r="NSP43" s="569"/>
      <c r="NSQ43" s="569"/>
      <c r="NSR43" s="569"/>
      <c r="NSS43" s="569"/>
      <c r="NST43" s="569"/>
      <c r="NSU43" s="569"/>
      <c r="NSV43" s="569"/>
      <c r="NSW43" s="569"/>
      <c r="NSX43" s="569"/>
      <c r="NSY43" s="569"/>
      <c r="NSZ43" s="569"/>
      <c r="NTA43" s="569"/>
      <c r="NTB43" s="569"/>
      <c r="NTC43" s="569"/>
      <c r="NTD43" s="569"/>
      <c r="NTE43" s="569"/>
      <c r="NTF43" s="569"/>
      <c r="NTG43" s="569"/>
      <c r="NTH43" s="569"/>
      <c r="NTI43" s="569"/>
      <c r="NTJ43" s="569"/>
      <c r="NTK43" s="569"/>
      <c r="NTL43" s="569"/>
      <c r="NTM43" s="569"/>
      <c r="NTN43" s="569"/>
      <c r="NTO43" s="569"/>
      <c r="NTP43" s="569"/>
      <c r="NTQ43" s="569"/>
      <c r="NTR43" s="569"/>
      <c r="NTS43" s="569"/>
      <c r="NTT43" s="569"/>
      <c r="NTU43" s="569"/>
      <c r="NTV43" s="569"/>
      <c r="NTW43" s="569"/>
      <c r="NTX43" s="569"/>
      <c r="NTY43" s="569"/>
      <c r="NTZ43" s="569"/>
      <c r="NUA43" s="569"/>
      <c r="NUB43" s="569"/>
      <c r="NUC43" s="569"/>
      <c r="NUD43" s="569"/>
      <c r="NUE43" s="569"/>
      <c r="NUF43" s="569"/>
      <c r="NUG43" s="569"/>
      <c r="NUH43" s="569"/>
      <c r="NUI43" s="569"/>
      <c r="NUJ43" s="569"/>
      <c r="NUK43" s="569"/>
      <c r="NUL43" s="569"/>
      <c r="NUM43" s="569"/>
      <c r="NUN43" s="569"/>
      <c r="NUO43" s="569"/>
      <c r="NUP43" s="569"/>
      <c r="NUQ43" s="569"/>
      <c r="NUR43" s="569"/>
      <c r="NUS43" s="569"/>
      <c r="NUT43" s="569"/>
      <c r="NUU43" s="569"/>
      <c r="NUV43" s="569"/>
      <c r="NUW43" s="569"/>
      <c r="NUX43" s="569"/>
      <c r="NUY43" s="569"/>
      <c r="NUZ43" s="569"/>
      <c r="NVA43" s="569"/>
      <c r="NVB43" s="569"/>
      <c r="NVC43" s="569"/>
      <c r="NVD43" s="569"/>
      <c r="NVE43" s="569"/>
      <c r="NVF43" s="569"/>
      <c r="NVG43" s="569"/>
      <c r="NVH43" s="569"/>
      <c r="NVI43" s="569"/>
      <c r="NVJ43" s="569"/>
      <c r="NVK43" s="569"/>
      <c r="NVL43" s="569"/>
      <c r="NVM43" s="569"/>
      <c r="NVN43" s="569"/>
      <c r="NVO43" s="569"/>
      <c r="NVP43" s="569"/>
      <c r="NVQ43" s="569"/>
      <c r="NVR43" s="569"/>
      <c r="NVS43" s="569"/>
      <c r="NVT43" s="569"/>
      <c r="NVU43" s="569"/>
      <c r="NVV43" s="569"/>
      <c r="NVW43" s="569"/>
      <c r="NVX43" s="569"/>
      <c r="NVY43" s="569"/>
      <c r="NVZ43" s="569"/>
      <c r="NWA43" s="569"/>
      <c r="NWB43" s="569"/>
      <c r="NWC43" s="569"/>
      <c r="NWD43" s="569"/>
      <c r="NWE43" s="569"/>
      <c r="NWF43" s="569"/>
      <c r="NWG43" s="569"/>
      <c r="NWH43" s="569"/>
      <c r="NWI43" s="569"/>
      <c r="NWJ43" s="569"/>
      <c r="NWK43" s="569"/>
      <c r="NWL43" s="569"/>
      <c r="NWM43" s="569"/>
      <c r="NWN43" s="569"/>
      <c r="NWO43" s="569"/>
      <c r="NWP43" s="569"/>
      <c r="NWQ43" s="569"/>
      <c r="NWR43" s="569"/>
      <c r="NWS43" s="569"/>
      <c r="NWT43" s="569"/>
      <c r="NWU43" s="569"/>
      <c r="NWV43" s="569"/>
      <c r="NWW43" s="569"/>
      <c r="NWX43" s="569"/>
      <c r="NWY43" s="569"/>
      <c r="NWZ43" s="569"/>
      <c r="NXA43" s="569"/>
      <c r="NXB43" s="569"/>
      <c r="NXC43" s="569"/>
      <c r="NXD43" s="569"/>
      <c r="NXE43" s="569"/>
      <c r="NXF43" s="569"/>
      <c r="NXG43" s="569"/>
      <c r="NXH43" s="569"/>
      <c r="NXI43" s="569"/>
      <c r="NXJ43" s="569"/>
      <c r="NXK43" s="569"/>
      <c r="NXL43" s="569"/>
      <c r="NXM43" s="569"/>
      <c r="NXN43" s="569"/>
      <c r="NXO43" s="569"/>
      <c r="NXP43" s="569"/>
      <c r="NXQ43" s="569"/>
      <c r="NXR43" s="569"/>
      <c r="NXS43" s="569"/>
      <c r="NXT43" s="569"/>
      <c r="NXU43" s="569"/>
      <c r="NXV43" s="569"/>
      <c r="NXW43" s="569"/>
      <c r="NXX43" s="569"/>
      <c r="NXY43" s="569"/>
      <c r="NXZ43" s="569"/>
      <c r="NYA43" s="569"/>
      <c r="NYB43" s="569"/>
      <c r="NYC43" s="569"/>
      <c r="NYD43" s="569"/>
      <c r="NYE43" s="569"/>
      <c r="NYF43" s="569"/>
      <c r="NYG43" s="569"/>
      <c r="NYH43" s="569"/>
      <c r="NYI43" s="569"/>
      <c r="NYJ43" s="569"/>
      <c r="NYK43" s="569"/>
      <c r="NYL43" s="569"/>
      <c r="NYM43" s="569"/>
      <c r="NYN43" s="569"/>
      <c r="NYO43" s="569"/>
      <c r="NYP43" s="569"/>
      <c r="NYQ43" s="569"/>
      <c r="NYR43" s="569"/>
      <c r="NYS43" s="569"/>
      <c r="NYT43" s="569"/>
      <c r="NYU43" s="569"/>
      <c r="NYV43" s="569"/>
      <c r="NYW43" s="569"/>
      <c r="NYX43" s="569"/>
      <c r="NYY43" s="569"/>
      <c r="NYZ43" s="569"/>
      <c r="NZA43" s="569"/>
      <c r="NZB43" s="569"/>
      <c r="NZC43" s="569"/>
      <c r="NZD43" s="569"/>
      <c r="NZE43" s="569"/>
      <c r="NZF43" s="569"/>
      <c r="NZG43" s="569"/>
      <c r="NZH43" s="569"/>
      <c r="NZI43" s="569"/>
      <c r="NZJ43" s="569"/>
      <c r="NZK43" s="569"/>
      <c r="NZL43" s="569"/>
      <c r="NZM43" s="569"/>
      <c r="NZN43" s="569"/>
      <c r="NZO43" s="569"/>
      <c r="NZP43" s="569"/>
      <c r="NZQ43" s="569"/>
      <c r="NZR43" s="569"/>
      <c r="NZS43" s="569"/>
      <c r="NZT43" s="569"/>
      <c r="NZU43" s="569"/>
      <c r="NZV43" s="569"/>
      <c r="NZW43" s="569"/>
      <c r="NZX43" s="569"/>
      <c r="NZY43" s="569"/>
      <c r="NZZ43" s="569"/>
      <c r="OAA43" s="569"/>
      <c r="OAB43" s="569"/>
      <c r="OAC43" s="569"/>
      <c r="OAD43" s="569"/>
      <c r="OAE43" s="569"/>
      <c r="OAF43" s="569"/>
      <c r="OAG43" s="569"/>
      <c r="OAH43" s="569"/>
      <c r="OAI43" s="569"/>
      <c r="OAJ43" s="569"/>
      <c r="OAK43" s="569"/>
      <c r="OAL43" s="569"/>
      <c r="OAM43" s="569"/>
      <c r="OAN43" s="569"/>
      <c r="OAO43" s="569"/>
      <c r="OAP43" s="569"/>
      <c r="OAQ43" s="569"/>
      <c r="OAR43" s="569"/>
      <c r="OAS43" s="569"/>
      <c r="OAT43" s="569"/>
      <c r="OAU43" s="569"/>
      <c r="OAV43" s="569"/>
      <c r="OAW43" s="569"/>
      <c r="OAX43" s="569"/>
      <c r="OAY43" s="569"/>
      <c r="OAZ43" s="569"/>
      <c r="OBA43" s="569"/>
      <c r="OBB43" s="569"/>
      <c r="OBC43" s="569"/>
      <c r="OBD43" s="569"/>
      <c r="OBE43" s="569"/>
      <c r="OBF43" s="569"/>
      <c r="OBG43" s="569"/>
      <c r="OBH43" s="569"/>
      <c r="OBI43" s="569"/>
      <c r="OBJ43" s="569"/>
      <c r="OBK43" s="569"/>
      <c r="OBL43" s="569"/>
      <c r="OBM43" s="569"/>
      <c r="OBN43" s="569"/>
      <c r="OBO43" s="569"/>
      <c r="OBP43" s="569"/>
      <c r="OBQ43" s="569"/>
      <c r="OBR43" s="569"/>
      <c r="OBS43" s="569"/>
      <c r="OBT43" s="569"/>
      <c r="OBU43" s="569"/>
      <c r="OBV43" s="569"/>
      <c r="OBW43" s="569"/>
      <c r="OBX43" s="569"/>
      <c r="OBY43" s="569"/>
      <c r="OBZ43" s="569"/>
      <c r="OCA43" s="569"/>
      <c r="OCB43" s="569"/>
      <c r="OCC43" s="569"/>
      <c r="OCD43" s="569"/>
      <c r="OCE43" s="569"/>
      <c r="OCF43" s="569"/>
      <c r="OCG43" s="569"/>
      <c r="OCH43" s="569"/>
      <c r="OCI43" s="569"/>
      <c r="OCJ43" s="569"/>
      <c r="OCK43" s="569"/>
      <c r="OCL43" s="569"/>
      <c r="OCM43" s="569"/>
      <c r="OCN43" s="569"/>
      <c r="OCO43" s="569"/>
      <c r="OCP43" s="569"/>
      <c r="OCQ43" s="569"/>
      <c r="OCR43" s="569"/>
      <c r="OCS43" s="569"/>
      <c r="OCT43" s="569"/>
      <c r="OCU43" s="569"/>
      <c r="OCV43" s="569"/>
      <c r="OCW43" s="569"/>
      <c r="OCX43" s="569"/>
      <c r="OCY43" s="569"/>
      <c r="OCZ43" s="569"/>
      <c r="ODA43" s="569"/>
      <c r="ODB43" s="569"/>
      <c r="ODC43" s="569"/>
      <c r="ODD43" s="569"/>
      <c r="ODE43" s="569"/>
      <c r="ODF43" s="569"/>
      <c r="ODG43" s="569"/>
      <c r="ODH43" s="569"/>
      <c r="ODI43" s="569"/>
      <c r="ODJ43" s="569"/>
      <c r="ODK43" s="569"/>
      <c r="ODL43" s="569"/>
      <c r="ODM43" s="569"/>
      <c r="ODN43" s="569"/>
      <c r="ODO43" s="569"/>
      <c r="ODP43" s="569"/>
      <c r="ODQ43" s="569"/>
      <c r="ODR43" s="569"/>
      <c r="ODS43" s="569"/>
      <c r="ODT43" s="569"/>
      <c r="ODU43" s="569"/>
      <c r="ODV43" s="569"/>
      <c r="ODW43" s="569"/>
      <c r="ODX43" s="569"/>
      <c r="ODY43" s="569"/>
      <c r="ODZ43" s="569"/>
      <c r="OEA43" s="569"/>
      <c r="OEB43" s="569"/>
      <c r="OEC43" s="569"/>
      <c r="OED43" s="569"/>
      <c r="OEE43" s="569"/>
      <c r="OEF43" s="569"/>
      <c r="OEG43" s="569"/>
      <c r="OEH43" s="569"/>
      <c r="OEI43" s="569"/>
      <c r="OEJ43" s="569"/>
      <c r="OEK43" s="569"/>
      <c r="OEL43" s="569"/>
      <c r="OEM43" s="569"/>
      <c r="OEN43" s="569"/>
      <c r="OEO43" s="569"/>
      <c r="OEP43" s="569"/>
      <c r="OEQ43" s="569"/>
      <c r="OER43" s="569"/>
      <c r="OES43" s="569"/>
      <c r="OET43" s="569"/>
      <c r="OEU43" s="569"/>
      <c r="OEV43" s="569"/>
      <c r="OEW43" s="569"/>
      <c r="OEX43" s="569"/>
      <c r="OEY43" s="569"/>
      <c r="OEZ43" s="569"/>
      <c r="OFA43" s="569"/>
      <c r="OFB43" s="569"/>
      <c r="OFC43" s="569"/>
      <c r="OFD43" s="569"/>
      <c r="OFE43" s="569"/>
      <c r="OFF43" s="569"/>
      <c r="OFG43" s="569"/>
      <c r="OFH43" s="569"/>
      <c r="OFI43" s="569"/>
      <c r="OFJ43" s="569"/>
      <c r="OFK43" s="569"/>
      <c r="OFL43" s="569"/>
      <c r="OFM43" s="569"/>
      <c r="OFN43" s="569"/>
      <c r="OFO43" s="569"/>
      <c r="OFP43" s="569"/>
      <c r="OFQ43" s="569"/>
      <c r="OFR43" s="569"/>
      <c r="OFS43" s="569"/>
      <c r="OFT43" s="569"/>
      <c r="OFU43" s="569"/>
      <c r="OFV43" s="569"/>
      <c r="OFW43" s="569"/>
      <c r="OFX43" s="569"/>
      <c r="OFY43" s="569"/>
      <c r="OFZ43" s="569"/>
      <c r="OGA43" s="569"/>
      <c r="OGB43" s="569"/>
      <c r="OGC43" s="569"/>
      <c r="OGD43" s="569"/>
      <c r="OGE43" s="569"/>
      <c r="OGF43" s="569"/>
      <c r="OGG43" s="569"/>
      <c r="OGH43" s="569"/>
      <c r="OGI43" s="569"/>
      <c r="OGJ43" s="569"/>
      <c r="OGK43" s="569"/>
      <c r="OGL43" s="569"/>
      <c r="OGM43" s="569"/>
      <c r="OGN43" s="569"/>
      <c r="OGO43" s="569"/>
      <c r="OGP43" s="569"/>
      <c r="OGQ43" s="569"/>
      <c r="OGR43" s="569"/>
      <c r="OGS43" s="569"/>
      <c r="OGT43" s="569"/>
      <c r="OGU43" s="569"/>
      <c r="OGV43" s="569"/>
      <c r="OGW43" s="569"/>
      <c r="OGX43" s="569"/>
      <c r="OGY43" s="569"/>
      <c r="OGZ43" s="569"/>
      <c r="OHA43" s="569"/>
      <c r="OHB43" s="569"/>
      <c r="OHC43" s="569"/>
      <c r="OHD43" s="569"/>
      <c r="OHE43" s="569"/>
      <c r="OHF43" s="569"/>
      <c r="OHG43" s="569"/>
      <c r="OHH43" s="569"/>
      <c r="OHI43" s="569"/>
      <c r="OHJ43" s="569"/>
      <c r="OHK43" s="569"/>
      <c r="OHL43" s="569"/>
      <c r="OHM43" s="569"/>
      <c r="OHN43" s="569"/>
      <c r="OHO43" s="569"/>
      <c r="OHP43" s="569"/>
      <c r="OHQ43" s="569"/>
      <c r="OHR43" s="569"/>
      <c r="OHS43" s="569"/>
      <c r="OHT43" s="569"/>
      <c r="OHU43" s="569"/>
      <c r="OHV43" s="569"/>
      <c r="OHW43" s="569"/>
      <c r="OHX43" s="569"/>
      <c r="OHY43" s="569"/>
      <c r="OHZ43" s="569"/>
      <c r="OIA43" s="569"/>
      <c r="OIB43" s="569"/>
      <c r="OIC43" s="569"/>
      <c r="OID43" s="569"/>
      <c r="OIE43" s="569"/>
      <c r="OIF43" s="569"/>
      <c r="OIG43" s="569"/>
      <c r="OIH43" s="569"/>
      <c r="OII43" s="569"/>
      <c r="OIJ43" s="569"/>
      <c r="OIK43" s="569"/>
      <c r="OIL43" s="569"/>
      <c r="OIM43" s="569"/>
      <c r="OIN43" s="569"/>
      <c r="OIO43" s="569"/>
      <c r="OIP43" s="569"/>
      <c r="OIQ43" s="569"/>
      <c r="OIR43" s="569"/>
      <c r="OIS43" s="569"/>
      <c r="OIT43" s="569"/>
      <c r="OIU43" s="569"/>
      <c r="OIV43" s="569"/>
      <c r="OIW43" s="569"/>
      <c r="OIX43" s="569"/>
      <c r="OIY43" s="569"/>
      <c r="OIZ43" s="569"/>
      <c r="OJA43" s="569"/>
      <c r="OJB43" s="569"/>
      <c r="OJC43" s="569"/>
      <c r="OJD43" s="569"/>
      <c r="OJE43" s="569"/>
      <c r="OJF43" s="569"/>
      <c r="OJG43" s="569"/>
      <c r="OJH43" s="569"/>
      <c r="OJI43" s="569"/>
      <c r="OJJ43" s="569"/>
      <c r="OJK43" s="569"/>
      <c r="OJL43" s="569"/>
      <c r="OJM43" s="569"/>
      <c r="OJN43" s="569"/>
      <c r="OJO43" s="569"/>
      <c r="OJP43" s="569"/>
      <c r="OJQ43" s="569"/>
      <c r="OJR43" s="569"/>
      <c r="OJS43" s="569"/>
      <c r="OJT43" s="569"/>
      <c r="OJU43" s="569"/>
      <c r="OJV43" s="569"/>
      <c r="OJW43" s="569"/>
      <c r="OJX43" s="569"/>
      <c r="OJY43" s="569"/>
      <c r="OJZ43" s="569"/>
      <c r="OKA43" s="569"/>
      <c r="OKB43" s="569"/>
      <c r="OKC43" s="569"/>
      <c r="OKD43" s="569"/>
      <c r="OKE43" s="569"/>
      <c r="OKF43" s="569"/>
      <c r="OKG43" s="569"/>
      <c r="OKH43" s="569"/>
      <c r="OKI43" s="569"/>
      <c r="OKJ43" s="569"/>
      <c r="OKK43" s="569"/>
      <c r="OKL43" s="569"/>
      <c r="OKM43" s="569"/>
      <c r="OKN43" s="569"/>
      <c r="OKO43" s="569"/>
      <c r="OKP43" s="569"/>
      <c r="OKQ43" s="569"/>
      <c r="OKR43" s="569"/>
      <c r="OKS43" s="569"/>
      <c r="OKT43" s="569"/>
      <c r="OKU43" s="569"/>
      <c r="OKV43" s="569"/>
      <c r="OKW43" s="569"/>
      <c r="OKX43" s="569"/>
      <c r="OKY43" s="569"/>
      <c r="OKZ43" s="569"/>
      <c r="OLA43" s="569"/>
      <c r="OLB43" s="569"/>
      <c r="OLC43" s="569"/>
      <c r="OLD43" s="569"/>
      <c r="OLE43" s="569"/>
      <c r="OLF43" s="569"/>
      <c r="OLG43" s="569"/>
      <c r="OLH43" s="569"/>
      <c r="OLI43" s="569"/>
      <c r="OLJ43" s="569"/>
      <c r="OLK43" s="569"/>
      <c r="OLL43" s="569"/>
      <c r="OLM43" s="569"/>
      <c r="OLN43" s="569"/>
      <c r="OLO43" s="569"/>
      <c r="OLP43" s="569"/>
      <c r="OLQ43" s="569"/>
      <c r="OLR43" s="569"/>
      <c r="OLS43" s="569"/>
      <c r="OLT43" s="569"/>
      <c r="OLU43" s="569"/>
      <c r="OLV43" s="569"/>
      <c r="OLW43" s="569"/>
      <c r="OLX43" s="569"/>
      <c r="OLY43" s="569"/>
      <c r="OLZ43" s="569"/>
      <c r="OMA43" s="569"/>
      <c r="OMB43" s="569"/>
      <c r="OMC43" s="569"/>
      <c r="OMD43" s="569"/>
      <c r="OME43" s="569"/>
      <c r="OMF43" s="569"/>
      <c r="OMG43" s="569"/>
      <c r="OMH43" s="569"/>
      <c r="OMI43" s="569"/>
      <c r="OMJ43" s="569"/>
      <c r="OMK43" s="569"/>
      <c r="OML43" s="569"/>
      <c r="OMM43" s="569"/>
      <c r="OMN43" s="569"/>
      <c r="OMO43" s="569"/>
      <c r="OMP43" s="569"/>
      <c r="OMQ43" s="569"/>
      <c r="OMR43" s="569"/>
      <c r="OMS43" s="569"/>
      <c r="OMT43" s="569"/>
      <c r="OMU43" s="569"/>
      <c r="OMV43" s="569"/>
      <c r="OMW43" s="569"/>
      <c r="OMX43" s="569"/>
      <c r="OMY43" s="569"/>
      <c r="OMZ43" s="569"/>
      <c r="ONA43" s="569"/>
      <c r="ONB43" s="569"/>
      <c r="ONC43" s="569"/>
      <c r="OND43" s="569"/>
      <c r="ONE43" s="569"/>
      <c r="ONF43" s="569"/>
      <c r="ONG43" s="569"/>
      <c r="ONH43" s="569"/>
      <c r="ONI43" s="569"/>
      <c r="ONJ43" s="569"/>
      <c r="ONK43" s="569"/>
      <c r="ONL43" s="569"/>
      <c r="ONM43" s="569"/>
      <c r="ONN43" s="569"/>
      <c r="ONO43" s="569"/>
      <c r="ONP43" s="569"/>
      <c r="ONQ43" s="569"/>
      <c r="ONR43" s="569"/>
      <c r="ONS43" s="569"/>
      <c r="ONT43" s="569"/>
      <c r="ONU43" s="569"/>
      <c r="ONV43" s="569"/>
      <c r="ONW43" s="569"/>
      <c r="ONX43" s="569"/>
      <c r="ONY43" s="569"/>
      <c r="ONZ43" s="569"/>
      <c r="OOA43" s="569"/>
      <c r="OOB43" s="569"/>
      <c r="OOC43" s="569"/>
      <c r="OOD43" s="569"/>
      <c r="OOE43" s="569"/>
      <c r="OOF43" s="569"/>
      <c r="OOG43" s="569"/>
      <c r="OOH43" s="569"/>
      <c r="OOI43" s="569"/>
      <c r="OOJ43" s="569"/>
      <c r="OOK43" s="569"/>
      <c r="OOL43" s="569"/>
      <c r="OOM43" s="569"/>
      <c r="OON43" s="569"/>
      <c r="OOO43" s="569"/>
      <c r="OOP43" s="569"/>
      <c r="OOQ43" s="569"/>
      <c r="OOR43" s="569"/>
      <c r="OOS43" s="569"/>
      <c r="OOT43" s="569"/>
      <c r="OOU43" s="569"/>
      <c r="OOV43" s="569"/>
      <c r="OOW43" s="569"/>
      <c r="OOX43" s="569"/>
      <c r="OOY43" s="569"/>
      <c r="OOZ43" s="569"/>
      <c r="OPA43" s="569"/>
      <c r="OPB43" s="569"/>
      <c r="OPC43" s="569"/>
      <c r="OPD43" s="569"/>
      <c r="OPE43" s="569"/>
      <c r="OPF43" s="569"/>
      <c r="OPG43" s="569"/>
      <c r="OPH43" s="569"/>
      <c r="OPI43" s="569"/>
      <c r="OPJ43" s="569"/>
      <c r="OPK43" s="569"/>
      <c r="OPL43" s="569"/>
      <c r="OPM43" s="569"/>
      <c r="OPN43" s="569"/>
      <c r="OPO43" s="569"/>
      <c r="OPP43" s="569"/>
      <c r="OPQ43" s="569"/>
      <c r="OPR43" s="569"/>
      <c r="OPS43" s="569"/>
      <c r="OPT43" s="569"/>
      <c r="OPU43" s="569"/>
      <c r="OPV43" s="569"/>
      <c r="OPW43" s="569"/>
      <c r="OPX43" s="569"/>
      <c r="OPY43" s="569"/>
      <c r="OPZ43" s="569"/>
      <c r="OQA43" s="569"/>
      <c r="OQB43" s="569"/>
      <c r="OQC43" s="569"/>
      <c r="OQD43" s="569"/>
      <c r="OQE43" s="569"/>
      <c r="OQF43" s="569"/>
      <c r="OQG43" s="569"/>
      <c r="OQH43" s="569"/>
      <c r="OQI43" s="569"/>
      <c r="OQJ43" s="569"/>
      <c r="OQK43" s="569"/>
      <c r="OQL43" s="569"/>
      <c r="OQM43" s="569"/>
      <c r="OQN43" s="569"/>
      <c r="OQO43" s="569"/>
      <c r="OQP43" s="569"/>
      <c r="OQQ43" s="569"/>
      <c r="OQR43" s="569"/>
      <c r="OQS43" s="569"/>
      <c r="OQT43" s="569"/>
      <c r="OQU43" s="569"/>
      <c r="OQV43" s="569"/>
      <c r="OQW43" s="569"/>
      <c r="OQX43" s="569"/>
      <c r="OQY43" s="569"/>
      <c r="OQZ43" s="569"/>
      <c r="ORA43" s="569"/>
      <c r="ORB43" s="569"/>
      <c r="ORC43" s="569"/>
      <c r="ORD43" s="569"/>
      <c r="ORE43" s="569"/>
      <c r="ORF43" s="569"/>
      <c r="ORG43" s="569"/>
      <c r="ORH43" s="569"/>
      <c r="ORI43" s="569"/>
      <c r="ORJ43" s="569"/>
      <c r="ORK43" s="569"/>
      <c r="ORL43" s="569"/>
      <c r="ORM43" s="569"/>
      <c r="ORN43" s="569"/>
      <c r="ORO43" s="569"/>
      <c r="ORP43" s="569"/>
      <c r="ORQ43" s="569"/>
      <c r="ORR43" s="569"/>
      <c r="ORS43" s="569"/>
      <c r="ORT43" s="569"/>
      <c r="ORU43" s="569"/>
      <c r="ORV43" s="569"/>
      <c r="ORW43" s="569"/>
      <c r="ORX43" s="569"/>
      <c r="ORY43" s="569"/>
      <c r="ORZ43" s="569"/>
      <c r="OSA43" s="569"/>
      <c r="OSB43" s="569"/>
      <c r="OSC43" s="569"/>
      <c r="OSD43" s="569"/>
      <c r="OSE43" s="569"/>
      <c r="OSF43" s="569"/>
      <c r="OSG43" s="569"/>
      <c r="OSH43" s="569"/>
      <c r="OSI43" s="569"/>
      <c r="OSJ43" s="569"/>
      <c r="OSK43" s="569"/>
      <c r="OSL43" s="569"/>
      <c r="OSM43" s="569"/>
      <c r="OSN43" s="569"/>
      <c r="OSO43" s="569"/>
      <c r="OSP43" s="569"/>
      <c r="OSQ43" s="569"/>
      <c r="OSR43" s="569"/>
      <c r="OSS43" s="569"/>
      <c r="OST43" s="569"/>
      <c r="OSU43" s="569"/>
      <c r="OSV43" s="569"/>
      <c r="OSW43" s="569"/>
      <c r="OSX43" s="569"/>
      <c r="OSY43" s="569"/>
      <c r="OSZ43" s="569"/>
      <c r="OTA43" s="569"/>
      <c r="OTB43" s="569"/>
      <c r="OTC43" s="569"/>
      <c r="OTD43" s="569"/>
      <c r="OTE43" s="569"/>
      <c r="OTF43" s="569"/>
      <c r="OTG43" s="569"/>
      <c r="OTH43" s="569"/>
      <c r="OTI43" s="569"/>
      <c r="OTJ43" s="569"/>
      <c r="OTK43" s="569"/>
      <c r="OTL43" s="569"/>
      <c r="OTM43" s="569"/>
      <c r="OTN43" s="569"/>
      <c r="OTO43" s="569"/>
      <c r="OTP43" s="569"/>
      <c r="OTQ43" s="569"/>
      <c r="OTR43" s="569"/>
      <c r="OTS43" s="569"/>
      <c r="OTT43" s="569"/>
      <c r="OTU43" s="569"/>
      <c r="OTV43" s="569"/>
      <c r="OTW43" s="569"/>
      <c r="OTX43" s="569"/>
      <c r="OTY43" s="569"/>
      <c r="OTZ43" s="569"/>
      <c r="OUA43" s="569"/>
      <c r="OUB43" s="569"/>
      <c r="OUC43" s="569"/>
      <c r="OUD43" s="569"/>
      <c r="OUE43" s="569"/>
      <c r="OUF43" s="569"/>
      <c r="OUG43" s="569"/>
      <c r="OUH43" s="569"/>
      <c r="OUI43" s="569"/>
      <c r="OUJ43" s="569"/>
      <c r="OUK43" s="569"/>
      <c r="OUL43" s="569"/>
      <c r="OUM43" s="569"/>
      <c r="OUN43" s="569"/>
      <c r="OUO43" s="569"/>
      <c r="OUP43" s="569"/>
      <c r="OUQ43" s="569"/>
      <c r="OUR43" s="569"/>
      <c r="OUS43" s="569"/>
      <c r="OUT43" s="569"/>
      <c r="OUU43" s="569"/>
      <c r="OUV43" s="569"/>
      <c r="OUW43" s="569"/>
      <c r="OUX43" s="569"/>
      <c r="OUY43" s="569"/>
      <c r="OUZ43" s="569"/>
      <c r="OVA43" s="569"/>
      <c r="OVB43" s="569"/>
      <c r="OVC43" s="569"/>
      <c r="OVD43" s="569"/>
      <c r="OVE43" s="569"/>
      <c r="OVF43" s="569"/>
      <c r="OVG43" s="569"/>
      <c r="OVH43" s="569"/>
      <c r="OVI43" s="569"/>
      <c r="OVJ43" s="569"/>
      <c r="OVK43" s="569"/>
      <c r="OVL43" s="569"/>
      <c r="OVM43" s="569"/>
      <c r="OVN43" s="569"/>
      <c r="OVO43" s="569"/>
      <c r="OVP43" s="569"/>
      <c r="OVQ43" s="569"/>
      <c r="OVR43" s="569"/>
      <c r="OVS43" s="569"/>
      <c r="OVT43" s="569"/>
      <c r="OVU43" s="569"/>
      <c r="OVV43" s="569"/>
      <c r="OVW43" s="569"/>
      <c r="OVX43" s="569"/>
      <c r="OVY43" s="569"/>
      <c r="OVZ43" s="569"/>
      <c r="OWA43" s="569"/>
      <c r="OWB43" s="569"/>
      <c r="OWC43" s="569"/>
      <c r="OWD43" s="569"/>
      <c r="OWE43" s="569"/>
      <c r="OWF43" s="569"/>
      <c r="OWG43" s="569"/>
      <c r="OWH43" s="569"/>
      <c r="OWI43" s="569"/>
      <c r="OWJ43" s="569"/>
      <c r="OWK43" s="569"/>
      <c r="OWL43" s="569"/>
      <c r="OWM43" s="569"/>
      <c r="OWN43" s="569"/>
      <c r="OWO43" s="569"/>
      <c r="OWP43" s="569"/>
      <c r="OWQ43" s="569"/>
      <c r="OWR43" s="569"/>
      <c r="OWS43" s="569"/>
      <c r="OWT43" s="569"/>
      <c r="OWU43" s="569"/>
      <c r="OWV43" s="569"/>
      <c r="OWW43" s="569"/>
      <c r="OWX43" s="569"/>
      <c r="OWY43" s="569"/>
      <c r="OWZ43" s="569"/>
      <c r="OXA43" s="569"/>
      <c r="OXB43" s="569"/>
      <c r="OXC43" s="569"/>
      <c r="OXD43" s="569"/>
      <c r="OXE43" s="569"/>
      <c r="OXF43" s="569"/>
      <c r="OXG43" s="569"/>
      <c r="OXH43" s="569"/>
      <c r="OXI43" s="569"/>
      <c r="OXJ43" s="569"/>
      <c r="OXK43" s="569"/>
      <c r="OXL43" s="569"/>
      <c r="OXM43" s="569"/>
      <c r="OXN43" s="569"/>
      <c r="OXO43" s="569"/>
      <c r="OXP43" s="569"/>
      <c r="OXQ43" s="569"/>
      <c r="OXR43" s="569"/>
      <c r="OXS43" s="569"/>
      <c r="OXT43" s="569"/>
      <c r="OXU43" s="569"/>
      <c r="OXV43" s="569"/>
      <c r="OXW43" s="569"/>
      <c r="OXX43" s="569"/>
      <c r="OXY43" s="569"/>
      <c r="OXZ43" s="569"/>
      <c r="OYA43" s="569"/>
      <c r="OYB43" s="569"/>
      <c r="OYC43" s="569"/>
      <c r="OYD43" s="569"/>
      <c r="OYE43" s="569"/>
      <c r="OYF43" s="569"/>
      <c r="OYG43" s="569"/>
      <c r="OYH43" s="569"/>
      <c r="OYI43" s="569"/>
      <c r="OYJ43" s="569"/>
      <c r="OYK43" s="569"/>
      <c r="OYL43" s="569"/>
      <c r="OYM43" s="569"/>
      <c r="OYN43" s="569"/>
      <c r="OYO43" s="569"/>
      <c r="OYP43" s="569"/>
      <c r="OYQ43" s="569"/>
      <c r="OYR43" s="569"/>
      <c r="OYS43" s="569"/>
      <c r="OYT43" s="569"/>
      <c r="OYU43" s="569"/>
      <c r="OYV43" s="569"/>
      <c r="OYW43" s="569"/>
      <c r="OYX43" s="569"/>
      <c r="OYY43" s="569"/>
      <c r="OYZ43" s="569"/>
      <c r="OZA43" s="569"/>
      <c r="OZB43" s="569"/>
      <c r="OZC43" s="569"/>
      <c r="OZD43" s="569"/>
      <c r="OZE43" s="569"/>
      <c r="OZF43" s="569"/>
      <c r="OZG43" s="569"/>
      <c r="OZH43" s="569"/>
      <c r="OZI43" s="569"/>
      <c r="OZJ43" s="569"/>
      <c r="OZK43" s="569"/>
      <c r="OZL43" s="569"/>
      <c r="OZM43" s="569"/>
      <c r="OZN43" s="569"/>
      <c r="OZO43" s="569"/>
      <c r="OZP43" s="569"/>
      <c r="OZQ43" s="569"/>
      <c r="OZR43" s="569"/>
      <c r="OZS43" s="569"/>
      <c r="OZT43" s="569"/>
      <c r="OZU43" s="569"/>
      <c r="OZV43" s="569"/>
      <c r="OZW43" s="569"/>
      <c r="OZX43" s="569"/>
      <c r="OZY43" s="569"/>
      <c r="OZZ43" s="569"/>
      <c r="PAA43" s="569"/>
      <c r="PAB43" s="569"/>
      <c r="PAC43" s="569"/>
      <c r="PAD43" s="569"/>
      <c r="PAE43" s="569"/>
      <c r="PAF43" s="569"/>
      <c r="PAG43" s="569"/>
      <c r="PAH43" s="569"/>
      <c r="PAI43" s="569"/>
      <c r="PAJ43" s="569"/>
      <c r="PAK43" s="569"/>
      <c r="PAL43" s="569"/>
      <c r="PAM43" s="569"/>
      <c r="PAN43" s="569"/>
      <c r="PAO43" s="569"/>
      <c r="PAP43" s="569"/>
      <c r="PAQ43" s="569"/>
      <c r="PAR43" s="569"/>
      <c r="PAS43" s="569"/>
      <c r="PAT43" s="569"/>
      <c r="PAU43" s="569"/>
      <c r="PAV43" s="569"/>
      <c r="PAW43" s="569"/>
      <c r="PAX43" s="569"/>
      <c r="PAY43" s="569"/>
      <c r="PAZ43" s="569"/>
      <c r="PBA43" s="569"/>
      <c r="PBB43" s="569"/>
      <c r="PBC43" s="569"/>
      <c r="PBD43" s="569"/>
      <c r="PBE43" s="569"/>
      <c r="PBF43" s="569"/>
      <c r="PBG43" s="569"/>
      <c r="PBH43" s="569"/>
      <c r="PBI43" s="569"/>
      <c r="PBJ43" s="569"/>
      <c r="PBK43" s="569"/>
      <c r="PBL43" s="569"/>
      <c r="PBM43" s="569"/>
      <c r="PBN43" s="569"/>
      <c r="PBO43" s="569"/>
      <c r="PBP43" s="569"/>
      <c r="PBQ43" s="569"/>
      <c r="PBR43" s="569"/>
      <c r="PBS43" s="569"/>
      <c r="PBT43" s="569"/>
      <c r="PBU43" s="569"/>
      <c r="PBV43" s="569"/>
      <c r="PBW43" s="569"/>
      <c r="PBX43" s="569"/>
      <c r="PBY43" s="569"/>
      <c r="PBZ43" s="569"/>
      <c r="PCA43" s="569"/>
      <c r="PCB43" s="569"/>
      <c r="PCC43" s="569"/>
      <c r="PCD43" s="569"/>
      <c r="PCE43" s="569"/>
      <c r="PCF43" s="569"/>
      <c r="PCG43" s="569"/>
      <c r="PCH43" s="569"/>
      <c r="PCI43" s="569"/>
      <c r="PCJ43" s="569"/>
      <c r="PCK43" s="569"/>
      <c r="PCL43" s="569"/>
      <c r="PCM43" s="569"/>
      <c r="PCN43" s="569"/>
      <c r="PCO43" s="569"/>
      <c r="PCP43" s="569"/>
      <c r="PCQ43" s="569"/>
      <c r="PCR43" s="569"/>
      <c r="PCS43" s="569"/>
      <c r="PCT43" s="569"/>
      <c r="PCU43" s="569"/>
      <c r="PCV43" s="569"/>
      <c r="PCW43" s="569"/>
      <c r="PCX43" s="569"/>
      <c r="PCY43" s="569"/>
      <c r="PCZ43" s="569"/>
      <c r="PDA43" s="569"/>
      <c r="PDB43" s="569"/>
      <c r="PDC43" s="569"/>
      <c r="PDD43" s="569"/>
      <c r="PDE43" s="569"/>
      <c r="PDF43" s="569"/>
      <c r="PDG43" s="569"/>
      <c r="PDH43" s="569"/>
      <c r="PDI43" s="569"/>
      <c r="PDJ43" s="569"/>
      <c r="PDK43" s="569"/>
      <c r="PDL43" s="569"/>
      <c r="PDM43" s="569"/>
      <c r="PDN43" s="569"/>
      <c r="PDO43" s="569"/>
      <c r="PDP43" s="569"/>
      <c r="PDQ43" s="569"/>
      <c r="PDR43" s="569"/>
      <c r="PDS43" s="569"/>
      <c r="PDT43" s="569"/>
      <c r="PDU43" s="569"/>
      <c r="PDV43" s="569"/>
      <c r="PDW43" s="569"/>
      <c r="PDX43" s="569"/>
      <c r="PDY43" s="569"/>
      <c r="PDZ43" s="569"/>
      <c r="PEA43" s="569"/>
      <c r="PEB43" s="569"/>
      <c r="PEC43" s="569"/>
      <c r="PED43" s="569"/>
      <c r="PEE43" s="569"/>
      <c r="PEF43" s="569"/>
      <c r="PEG43" s="569"/>
      <c r="PEH43" s="569"/>
      <c r="PEI43" s="569"/>
      <c r="PEJ43" s="569"/>
      <c r="PEK43" s="569"/>
      <c r="PEL43" s="569"/>
      <c r="PEM43" s="569"/>
      <c r="PEN43" s="569"/>
      <c r="PEO43" s="569"/>
      <c r="PEP43" s="569"/>
      <c r="PEQ43" s="569"/>
      <c r="PER43" s="569"/>
      <c r="PES43" s="569"/>
      <c r="PET43" s="569"/>
      <c r="PEU43" s="569"/>
      <c r="PEV43" s="569"/>
      <c r="PEW43" s="569"/>
      <c r="PEX43" s="569"/>
      <c r="PEY43" s="569"/>
      <c r="PEZ43" s="569"/>
      <c r="PFA43" s="569"/>
      <c r="PFB43" s="569"/>
      <c r="PFC43" s="569"/>
      <c r="PFD43" s="569"/>
      <c r="PFE43" s="569"/>
      <c r="PFF43" s="569"/>
      <c r="PFG43" s="569"/>
      <c r="PFH43" s="569"/>
      <c r="PFI43" s="569"/>
      <c r="PFJ43" s="569"/>
      <c r="PFK43" s="569"/>
      <c r="PFL43" s="569"/>
      <c r="PFM43" s="569"/>
      <c r="PFN43" s="569"/>
      <c r="PFO43" s="569"/>
      <c r="PFP43" s="569"/>
      <c r="PFQ43" s="569"/>
      <c r="PFR43" s="569"/>
      <c r="PFS43" s="569"/>
      <c r="PFT43" s="569"/>
      <c r="PFU43" s="569"/>
      <c r="PFV43" s="569"/>
      <c r="PFW43" s="569"/>
      <c r="PFX43" s="569"/>
      <c r="PFY43" s="569"/>
      <c r="PFZ43" s="569"/>
      <c r="PGA43" s="569"/>
      <c r="PGB43" s="569"/>
      <c r="PGC43" s="569"/>
      <c r="PGD43" s="569"/>
      <c r="PGE43" s="569"/>
      <c r="PGF43" s="569"/>
      <c r="PGG43" s="569"/>
      <c r="PGH43" s="569"/>
      <c r="PGI43" s="569"/>
      <c r="PGJ43" s="569"/>
      <c r="PGK43" s="569"/>
      <c r="PGL43" s="569"/>
      <c r="PGM43" s="569"/>
      <c r="PGN43" s="569"/>
      <c r="PGO43" s="569"/>
      <c r="PGP43" s="569"/>
      <c r="PGQ43" s="569"/>
      <c r="PGR43" s="569"/>
      <c r="PGS43" s="569"/>
      <c r="PGT43" s="569"/>
      <c r="PGU43" s="569"/>
      <c r="PGV43" s="569"/>
      <c r="PGW43" s="569"/>
      <c r="PGX43" s="569"/>
      <c r="PGY43" s="569"/>
      <c r="PGZ43" s="569"/>
      <c r="PHA43" s="569"/>
      <c r="PHB43" s="569"/>
      <c r="PHC43" s="569"/>
      <c r="PHD43" s="569"/>
      <c r="PHE43" s="569"/>
      <c r="PHF43" s="569"/>
      <c r="PHG43" s="569"/>
      <c r="PHH43" s="569"/>
      <c r="PHI43" s="569"/>
      <c r="PHJ43" s="569"/>
      <c r="PHK43" s="569"/>
      <c r="PHL43" s="569"/>
      <c r="PHM43" s="569"/>
      <c r="PHN43" s="569"/>
      <c r="PHO43" s="569"/>
      <c r="PHP43" s="569"/>
      <c r="PHQ43" s="569"/>
      <c r="PHR43" s="569"/>
      <c r="PHS43" s="569"/>
      <c r="PHT43" s="569"/>
      <c r="PHU43" s="569"/>
      <c r="PHV43" s="569"/>
      <c r="PHW43" s="569"/>
      <c r="PHX43" s="569"/>
      <c r="PHY43" s="569"/>
      <c r="PHZ43" s="569"/>
      <c r="PIA43" s="569"/>
      <c r="PIB43" s="569"/>
      <c r="PIC43" s="569"/>
      <c r="PID43" s="569"/>
      <c r="PIE43" s="569"/>
      <c r="PIF43" s="569"/>
      <c r="PIG43" s="569"/>
      <c r="PIH43" s="569"/>
      <c r="PII43" s="569"/>
      <c r="PIJ43" s="569"/>
      <c r="PIK43" s="569"/>
      <c r="PIL43" s="569"/>
      <c r="PIM43" s="569"/>
      <c r="PIN43" s="569"/>
      <c r="PIO43" s="569"/>
      <c r="PIP43" s="569"/>
      <c r="PIQ43" s="569"/>
      <c r="PIR43" s="569"/>
      <c r="PIS43" s="569"/>
      <c r="PIT43" s="569"/>
      <c r="PIU43" s="569"/>
      <c r="PIV43" s="569"/>
      <c r="PIW43" s="569"/>
      <c r="PIX43" s="569"/>
      <c r="PIY43" s="569"/>
      <c r="PIZ43" s="569"/>
      <c r="PJA43" s="569"/>
      <c r="PJB43" s="569"/>
      <c r="PJC43" s="569"/>
      <c r="PJD43" s="569"/>
      <c r="PJE43" s="569"/>
      <c r="PJF43" s="569"/>
      <c r="PJG43" s="569"/>
      <c r="PJH43" s="569"/>
      <c r="PJI43" s="569"/>
      <c r="PJJ43" s="569"/>
      <c r="PJK43" s="569"/>
      <c r="PJL43" s="569"/>
      <c r="PJM43" s="569"/>
      <c r="PJN43" s="569"/>
      <c r="PJO43" s="569"/>
      <c r="PJP43" s="569"/>
      <c r="PJQ43" s="569"/>
      <c r="PJR43" s="569"/>
      <c r="PJS43" s="569"/>
      <c r="PJT43" s="569"/>
      <c r="PJU43" s="569"/>
      <c r="PJV43" s="569"/>
      <c r="PJW43" s="569"/>
      <c r="PJX43" s="569"/>
      <c r="PJY43" s="569"/>
      <c r="PJZ43" s="569"/>
      <c r="PKA43" s="569"/>
      <c r="PKB43" s="569"/>
      <c r="PKC43" s="569"/>
      <c r="PKD43" s="569"/>
      <c r="PKE43" s="569"/>
      <c r="PKF43" s="569"/>
      <c r="PKG43" s="569"/>
      <c r="PKH43" s="569"/>
      <c r="PKI43" s="569"/>
      <c r="PKJ43" s="569"/>
      <c r="PKK43" s="569"/>
      <c r="PKL43" s="569"/>
      <c r="PKM43" s="569"/>
      <c r="PKN43" s="569"/>
      <c r="PKO43" s="569"/>
      <c r="PKP43" s="569"/>
      <c r="PKQ43" s="569"/>
      <c r="PKR43" s="569"/>
      <c r="PKS43" s="569"/>
      <c r="PKT43" s="569"/>
      <c r="PKU43" s="569"/>
      <c r="PKV43" s="569"/>
      <c r="PKW43" s="569"/>
      <c r="PKX43" s="569"/>
      <c r="PKY43" s="569"/>
      <c r="PKZ43" s="569"/>
      <c r="PLA43" s="569"/>
      <c r="PLB43" s="569"/>
      <c r="PLC43" s="569"/>
      <c r="PLD43" s="569"/>
      <c r="PLE43" s="569"/>
      <c r="PLF43" s="569"/>
      <c r="PLG43" s="569"/>
      <c r="PLH43" s="569"/>
      <c r="PLI43" s="569"/>
      <c r="PLJ43" s="569"/>
      <c r="PLK43" s="569"/>
      <c r="PLL43" s="569"/>
      <c r="PLM43" s="569"/>
      <c r="PLN43" s="569"/>
      <c r="PLO43" s="569"/>
      <c r="PLP43" s="569"/>
      <c r="PLQ43" s="569"/>
      <c r="PLR43" s="569"/>
      <c r="PLS43" s="569"/>
      <c r="PLT43" s="569"/>
      <c r="PLU43" s="569"/>
      <c r="PLV43" s="569"/>
      <c r="PLW43" s="569"/>
      <c r="PLX43" s="569"/>
      <c r="PLY43" s="569"/>
      <c r="PLZ43" s="569"/>
      <c r="PMA43" s="569"/>
      <c r="PMB43" s="569"/>
      <c r="PMC43" s="569"/>
      <c r="PMD43" s="569"/>
      <c r="PME43" s="569"/>
      <c r="PMF43" s="569"/>
      <c r="PMG43" s="569"/>
      <c r="PMH43" s="569"/>
      <c r="PMI43" s="569"/>
      <c r="PMJ43" s="569"/>
      <c r="PMK43" s="569"/>
      <c r="PML43" s="569"/>
      <c r="PMM43" s="569"/>
      <c r="PMN43" s="569"/>
      <c r="PMO43" s="569"/>
      <c r="PMP43" s="569"/>
      <c r="PMQ43" s="569"/>
      <c r="PMR43" s="569"/>
      <c r="PMS43" s="569"/>
      <c r="PMT43" s="569"/>
      <c r="PMU43" s="569"/>
      <c r="PMV43" s="569"/>
      <c r="PMW43" s="569"/>
      <c r="PMX43" s="569"/>
      <c r="PMY43" s="569"/>
      <c r="PMZ43" s="569"/>
      <c r="PNA43" s="569"/>
      <c r="PNB43" s="569"/>
      <c r="PNC43" s="569"/>
      <c r="PND43" s="569"/>
      <c r="PNE43" s="569"/>
      <c r="PNF43" s="569"/>
      <c r="PNG43" s="569"/>
      <c r="PNH43" s="569"/>
      <c r="PNI43" s="569"/>
      <c r="PNJ43" s="569"/>
      <c r="PNK43" s="569"/>
      <c r="PNL43" s="569"/>
      <c r="PNM43" s="569"/>
      <c r="PNN43" s="569"/>
      <c r="PNO43" s="569"/>
      <c r="PNP43" s="569"/>
      <c r="PNQ43" s="569"/>
      <c r="PNR43" s="569"/>
      <c r="PNS43" s="569"/>
      <c r="PNT43" s="569"/>
      <c r="PNU43" s="569"/>
      <c r="PNV43" s="569"/>
      <c r="PNW43" s="569"/>
      <c r="PNX43" s="569"/>
      <c r="PNY43" s="569"/>
      <c r="PNZ43" s="569"/>
      <c r="POA43" s="569"/>
      <c r="POB43" s="569"/>
      <c r="POC43" s="569"/>
      <c r="POD43" s="569"/>
      <c r="POE43" s="569"/>
      <c r="POF43" s="569"/>
      <c r="POG43" s="569"/>
      <c r="POH43" s="569"/>
      <c r="POI43" s="569"/>
      <c r="POJ43" s="569"/>
      <c r="POK43" s="569"/>
      <c r="POL43" s="569"/>
      <c r="POM43" s="569"/>
      <c r="PON43" s="569"/>
      <c r="POO43" s="569"/>
      <c r="POP43" s="569"/>
      <c r="POQ43" s="569"/>
      <c r="POR43" s="569"/>
      <c r="POS43" s="569"/>
      <c r="POT43" s="569"/>
      <c r="POU43" s="569"/>
      <c r="POV43" s="569"/>
      <c r="POW43" s="569"/>
      <c r="POX43" s="569"/>
      <c r="POY43" s="569"/>
      <c r="POZ43" s="569"/>
      <c r="PPA43" s="569"/>
      <c r="PPB43" s="569"/>
      <c r="PPC43" s="569"/>
      <c r="PPD43" s="569"/>
      <c r="PPE43" s="569"/>
      <c r="PPF43" s="569"/>
      <c r="PPG43" s="569"/>
      <c r="PPH43" s="569"/>
      <c r="PPI43" s="569"/>
      <c r="PPJ43" s="569"/>
      <c r="PPK43" s="569"/>
      <c r="PPL43" s="569"/>
      <c r="PPM43" s="569"/>
      <c r="PPN43" s="569"/>
      <c r="PPO43" s="569"/>
      <c r="PPP43" s="569"/>
      <c r="PPQ43" s="569"/>
      <c r="PPR43" s="569"/>
      <c r="PPS43" s="569"/>
      <c r="PPT43" s="569"/>
      <c r="PPU43" s="569"/>
      <c r="PPV43" s="569"/>
      <c r="PPW43" s="569"/>
      <c r="PPX43" s="569"/>
      <c r="PPY43" s="569"/>
      <c r="PPZ43" s="569"/>
      <c r="PQA43" s="569"/>
      <c r="PQB43" s="569"/>
      <c r="PQC43" s="569"/>
      <c r="PQD43" s="569"/>
      <c r="PQE43" s="569"/>
      <c r="PQF43" s="569"/>
      <c r="PQG43" s="569"/>
      <c r="PQH43" s="569"/>
      <c r="PQI43" s="569"/>
      <c r="PQJ43" s="569"/>
      <c r="PQK43" s="569"/>
      <c r="PQL43" s="569"/>
      <c r="PQM43" s="569"/>
      <c r="PQN43" s="569"/>
      <c r="PQO43" s="569"/>
      <c r="PQP43" s="569"/>
      <c r="PQQ43" s="569"/>
      <c r="PQR43" s="569"/>
      <c r="PQS43" s="569"/>
      <c r="PQT43" s="569"/>
      <c r="PQU43" s="569"/>
      <c r="PQV43" s="569"/>
      <c r="PQW43" s="569"/>
      <c r="PQX43" s="569"/>
      <c r="PQY43" s="569"/>
      <c r="PQZ43" s="569"/>
      <c r="PRA43" s="569"/>
      <c r="PRB43" s="569"/>
      <c r="PRC43" s="569"/>
      <c r="PRD43" s="569"/>
      <c r="PRE43" s="569"/>
      <c r="PRF43" s="569"/>
      <c r="PRG43" s="569"/>
      <c r="PRH43" s="569"/>
      <c r="PRI43" s="569"/>
      <c r="PRJ43" s="569"/>
      <c r="PRK43" s="569"/>
      <c r="PRL43" s="569"/>
      <c r="PRM43" s="569"/>
      <c r="PRN43" s="569"/>
      <c r="PRO43" s="569"/>
      <c r="PRP43" s="569"/>
      <c r="PRQ43" s="569"/>
      <c r="PRR43" s="569"/>
      <c r="PRS43" s="569"/>
      <c r="PRT43" s="569"/>
      <c r="PRU43" s="569"/>
      <c r="PRV43" s="569"/>
      <c r="PRW43" s="569"/>
      <c r="PRX43" s="569"/>
      <c r="PRY43" s="569"/>
      <c r="PRZ43" s="569"/>
      <c r="PSA43" s="569"/>
      <c r="PSB43" s="569"/>
      <c r="PSC43" s="569"/>
      <c r="PSD43" s="569"/>
      <c r="PSE43" s="569"/>
      <c r="PSF43" s="569"/>
      <c r="PSG43" s="569"/>
      <c r="PSH43" s="569"/>
      <c r="PSI43" s="569"/>
      <c r="PSJ43" s="569"/>
      <c r="PSK43" s="569"/>
      <c r="PSL43" s="569"/>
      <c r="PSM43" s="569"/>
      <c r="PSN43" s="569"/>
      <c r="PSO43" s="569"/>
      <c r="PSP43" s="569"/>
      <c r="PSQ43" s="569"/>
      <c r="PSR43" s="569"/>
      <c r="PSS43" s="569"/>
      <c r="PST43" s="569"/>
      <c r="PSU43" s="569"/>
      <c r="PSV43" s="569"/>
      <c r="PSW43" s="569"/>
      <c r="PSX43" s="569"/>
      <c r="PSY43" s="569"/>
      <c r="PSZ43" s="569"/>
      <c r="PTA43" s="569"/>
      <c r="PTB43" s="569"/>
      <c r="PTC43" s="569"/>
      <c r="PTD43" s="569"/>
      <c r="PTE43" s="569"/>
      <c r="PTF43" s="569"/>
      <c r="PTG43" s="569"/>
      <c r="PTH43" s="569"/>
      <c r="PTI43" s="569"/>
      <c r="PTJ43" s="569"/>
      <c r="PTK43" s="569"/>
      <c r="PTL43" s="569"/>
      <c r="PTM43" s="569"/>
      <c r="PTN43" s="569"/>
      <c r="PTO43" s="569"/>
      <c r="PTP43" s="569"/>
      <c r="PTQ43" s="569"/>
      <c r="PTR43" s="569"/>
      <c r="PTS43" s="569"/>
      <c r="PTT43" s="569"/>
      <c r="PTU43" s="569"/>
      <c r="PTV43" s="569"/>
      <c r="PTW43" s="569"/>
      <c r="PTX43" s="569"/>
      <c r="PTY43" s="569"/>
      <c r="PTZ43" s="569"/>
      <c r="PUA43" s="569"/>
      <c r="PUB43" s="569"/>
      <c r="PUC43" s="569"/>
      <c r="PUD43" s="569"/>
      <c r="PUE43" s="569"/>
      <c r="PUF43" s="569"/>
      <c r="PUG43" s="569"/>
      <c r="PUH43" s="569"/>
      <c r="PUI43" s="569"/>
      <c r="PUJ43" s="569"/>
      <c r="PUK43" s="569"/>
      <c r="PUL43" s="569"/>
      <c r="PUM43" s="569"/>
      <c r="PUN43" s="569"/>
      <c r="PUO43" s="569"/>
      <c r="PUP43" s="569"/>
      <c r="PUQ43" s="569"/>
      <c r="PUR43" s="569"/>
      <c r="PUS43" s="569"/>
      <c r="PUT43" s="569"/>
      <c r="PUU43" s="569"/>
      <c r="PUV43" s="569"/>
      <c r="PUW43" s="569"/>
      <c r="PUX43" s="569"/>
      <c r="PUY43" s="569"/>
      <c r="PUZ43" s="569"/>
      <c r="PVA43" s="569"/>
      <c r="PVB43" s="569"/>
      <c r="PVC43" s="569"/>
      <c r="PVD43" s="569"/>
      <c r="PVE43" s="569"/>
      <c r="PVF43" s="569"/>
      <c r="PVG43" s="569"/>
      <c r="PVH43" s="569"/>
      <c r="PVI43" s="569"/>
      <c r="PVJ43" s="569"/>
      <c r="PVK43" s="569"/>
      <c r="PVL43" s="569"/>
      <c r="PVM43" s="569"/>
      <c r="PVN43" s="569"/>
      <c r="PVO43" s="569"/>
      <c r="PVP43" s="569"/>
      <c r="PVQ43" s="569"/>
      <c r="PVR43" s="569"/>
      <c r="PVS43" s="569"/>
      <c r="PVT43" s="569"/>
      <c r="PVU43" s="569"/>
      <c r="PVV43" s="569"/>
      <c r="PVW43" s="569"/>
      <c r="PVX43" s="569"/>
      <c r="PVY43" s="569"/>
      <c r="PVZ43" s="569"/>
      <c r="PWA43" s="569"/>
      <c r="PWB43" s="569"/>
      <c r="PWC43" s="569"/>
      <c r="PWD43" s="569"/>
      <c r="PWE43" s="569"/>
      <c r="PWF43" s="569"/>
      <c r="PWG43" s="569"/>
      <c r="PWH43" s="569"/>
      <c r="PWI43" s="569"/>
      <c r="PWJ43" s="569"/>
      <c r="PWK43" s="569"/>
      <c r="PWL43" s="569"/>
      <c r="PWM43" s="569"/>
      <c r="PWN43" s="569"/>
      <c r="PWO43" s="569"/>
      <c r="PWP43" s="569"/>
      <c r="PWQ43" s="569"/>
      <c r="PWR43" s="569"/>
      <c r="PWS43" s="569"/>
      <c r="PWT43" s="569"/>
      <c r="PWU43" s="569"/>
      <c r="PWV43" s="569"/>
      <c r="PWW43" s="569"/>
      <c r="PWX43" s="569"/>
      <c r="PWY43" s="569"/>
      <c r="PWZ43" s="569"/>
      <c r="PXA43" s="569"/>
      <c r="PXB43" s="569"/>
      <c r="PXC43" s="569"/>
      <c r="PXD43" s="569"/>
      <c r="PXE43" s="569"/>
      <c r="PXF43" s="569"/>
      <c r="PXG43" s="569"/>
      <c r="PXH43" s="569"/>
      <c r="PXI43" s="569"/>
      <c r="PXJ43" s="569"/>
      <c r="PXK43" s="569"/>
      <c r="PXL43" s="569"/>
      <c r="PXM43" s="569"/>
      <c r="PXN43" s="569"/>
      <c r="PXO43" s="569"/>
      <c r="PXP43" s="569"/>
      <c r="PXQ43" s="569"/>
      <c r="PXR43" s="569"/>
      <c r="PXS43" s="569"/>
      <c r="PXT43" s="569"/>
      <c r="PXU43" s="569"/>
      <c r="PXV43" s="569"/>
      <c r="PXW43" s="569"/>
      <c r="PXX43" s="569"/>
      <c r="PXY43" s="569"/>
      <c r="PXZ43" s="569"/>
      <c r="PYA43" s="569"/>
      <c r="PYB43" s="569"/>
      <c r="PYC43" s="569"/>
      <c r="PYD43" s="569"/>
      <c r="PYE43" s="569"/>
      <c r="PYF43" s="569"/>
      <c r="PYG43" s="569"/>
      <c r="PYH43" s="569"/>
      <c r="PYI43" s="569"/>
      <c r="PYJ43" s="569"/>
      <c r="PYK43" s="569"/>
      <c r="PYL43" s="569"/>
      <c r="PYM43" s="569"/>
      <c r="PYN43" s="569"/>
      <c r="PYO43" s="569"/>
      <c r="PYP43" s="569"/>
      <c r="PYQ43" s="569"/>
      <c r="PYR43" s="569"/>
      <c r="PYS43" s="569"/>
      <c r="PYT43" s="569"/>
      <c r="PYU43" s="569"/>
      <c r="PYV43" s="569"/>
      <c r="PYW43" s="569"/>
      <c r="PYX43" s="569"/>
      <c r="PYY43" s="569"/>
      <c r="PYZ43" s="569"/>
      <c r="PZA43" s="569"/>
      <c r="PZB43" s="569"/>
      <c r="PZC43" s="569"/>
      <c r="PZD43" s="569"/>
      <c r="PZE43" s="569"/>
      <c r="PZF43" s="569"/>
      <c r="PZG43" s="569"/>
      <c r="PZH43" s="569"/>
      <c r="PZI43" s="569"/>
      <c r="PZJ43" s="569"/>
      <c r="PZK43" s="569"/>
      <c r="PZL43" s="569"/>
      <c r="PZM43" s="569"/>
      <c r="PZN43" s="569"/>
      <c r="PZO43" s="569"/>
      <c r="PZP43" s="569"/>
      <c r="PZQ43" s="569"/>
      <c r="PZR43" s="569"/>
      <c r="PZS43" s="569"/>
      <c r="PZT43" s="569"/>
      <c r="PZU43" s="569"/>
      <c r="PZV43" s="569"/>
      <c r="PZW43" s="569"/>
      <c r="PZX43" s="569"/>
      <c r="PZY43" s="569"/>
      <c r="PZZ43" s="569"/>
      <c r="QAA43" s="569"/>
      <c r="QAB43" s="569"/>
      <c r="QAC43" s="569"/>
      <c r="QAD43" s="569"/>
      <c r="QAE43" s="569"/>
      <c r="QAF43" s="569"/>
      <c r="QAG43" s="569"/>
      <c r="QAH43" s="569"/>
      <c r="QAI43" s="569"/>
      <c r="QAJ43" s="569"/>
      <c r="QAK43" s="569"/>
      <c r="QAL43" s="569"/>
      <c r="QAM43" s="569"/>
      <c r="QAN43" s="569"/>
      <c r="QAO43" s="569"/>
      <c r="QAP43" s="569"/>
      <c r="QAQ43" s="569"/>
      <c r="QAR43" s="569"/>
      <c r="QAS43" s="569"/>
      <c r="QAT43" s="569"/>
      <c r="QAU43" s="569"/>
      <c r="QAV43" s="569"/>
      <c r="QAW43" s="569"/>
      <c r="QAX43" s="569"/>
      <c r="QAY43" s="569"/>
      <c r="QAZ43" s="569"/>
      <c r="QBA43" s="569"/>
      <c r="QBB43" s="569"/>
      <c r="QBC43" s="569"/>
      <c r="QBD43" s="569"/>
      <c r="QBE43" s="569"/>
      <c r="QBF43" s="569"/>
      <c r="QBG43" s="569"/>
      <c r="QBH43" s="569"/>
      <c r="QBI43" s="569"/>
      <c r="QBJ43" s="569"/>
      <c r="QBK43" s="569"/>
      <c r="QBL43" s="569"/>
      <c r="QBM43" s="569"/>
      <c r="QBN43" s="569"/>
      <c r="QBO43" s="569"/>
      <c r="QBP43" s="569"/>
      <c r="QBQ43" s="569"/>
      <c r="QBR43" s="569"/>
      <c r="QBS43" s="569"/>
      <c r="QBT43" s="569"/>
      <c r="QBU43" s="569"/>
      <c r="QBV43" s="569"/>
      <c r="QBW43" s="569"/>
      <c r="QBX43" s="569"/>
      <c r="QBY43" s="569"/>
      <c r="QBZ43" s="569"/>
      <c r="QCA43" s="569"/>
      <c r="QCB43" s="569"/>
      <c r="QCC43" s="569"/>
      <c r="QCD43" s="569"/>
      <c r="QCE43" s="569"/>
      <c r="QCF43" s="569"/>
      <c r="QCG43" s="569"/>
      <c r="QCH43" s="569"/>
      <c r="QCI43" s="569"/>
      <c r="QCJ43" s="569"/>
      <c r="QCK43" s="569"/>
      <c r="QCL43" s="569"/>
      <c r="QCM43" s="569"/>
      <c r="QCN43" s="569"/>
      <c r="QCO43" s="569"/>
      <c r="QCP43" s="569"/>
      <c r="QCQ43" s="569"/>
      <c r="QCR43" s="569"/>
      <c r="QCS43" s="569"/>
      <c r="QCT43" s="569"/>
      <c r="QCU43" s="569"/>
      <c r="QCV43" s="569"/>
      <c r="QCW43" s="569"/>
      <c r="QCX43" s="569"/>
      <c r="QCY43" s="569"/>
      <c r="QCZ43" s="569"/>
      <c r="QDA43" s="569"/>
      <c r="QDB43" s="569"/>
      <c r="QDC43" s="569"/>
      <c r="QDD43" s="569"/>
      <c r="QDE43" s="569"/>
      <c r="QDF43" s="569"/>
      <c r="QDG43" s="569"/>
      <c r="QDH43" s="569"/>
      <c r="QDI43" s="569"/>
      <c r="QDJ43" s="569"/>
      <c r="QDK43" s="569"/>
      <c r="QDL43" s="569"/>
      <c r="QDM43" s="569"/>
      <c r="QDN43" s="569"/>
      <c r="QDO43" s="569"/>
      <c r="QDP43" s="569"/>
      <c r="QDQ43" s="569"/>
      <c r="QDR43" s="569"/>
      <c r="QDS43" s="569"/>
      <c r="QDT43" s="569"/>
      <c r="QDU43" s="569"/>
      <c r="QDV43" s="569"/>
      <c r="QDW43" s="569"/>
      <c r="QDX43" s="569"/>
      <c r="QDY43" s="569"/>
      <c r="QDZ43" s="569"/>
      <c r="QEA43" s="569"/>
      <c r="QEB43" s="569"/>
      <c r="QEC43" s="569"/>
      <c r="QED43" s="569"/>
      <c r="QEE43" s="569"/>
      <c r="QEF43" s="569"/>
      <c r="QEG43" s="569"/>
      <c r="QEH43" s="569"/>
      <c r="QEI43" s="569"/>
      <c r="QEJ43" s="569"/>
      <c r="QEK43" s="569"/>
      <c r="QEL43" s="569"/>
      <c r="QEM43" s="569"/>
      <c r="QEN43" s="569"/>
      <c r="QEO43" s="569"/>
      <c r="QEP43" s="569"/>
      <c r="QEQ43" s="569"/>
      <c r="QER43" s="569"/>
      <c r="QES43" s="569"/>
      <c r="QET43" s="569"/>
      <c r="QEU43" s="569"/>
      <c r="QEV43" s="569"/>
      <c r="QEW43" s="569"/>
      <c r="QEX43" s="569"/>
      <c r="QEY43" s="569"/>
      <c r="QEZ43" s="569"/>
      <c r="QFA43" s="569"/>
      <c r="QFB43" s="569"/>
      <c r="QFC43" s="569"/>
      <c r="QFD43" s="569"/>
      <c r="QFE43" s="569"/>
      <c r="QFF43" s="569"/>
      <c r="QFG43" s="569"/>
      <c r="QFH43" s="569"/>
      <c r="QFI43" s="569"/>
      <c r="QFJ43" s="569"/>
      <c r="QFK43" s="569"/>
      <c r="QFL43" s="569"/>
      <c r="QFM43" s="569"/>
      <c r="QFN43" s="569"/>
      <c r="QFO43" s="569"/>
      <c r="QFP43" s="569"/>
      <c r="QFQ43" s="569"/>
      <c r="QFR43" s="569"/>
      <c r="QFS43" s="569"/>
      <c r="QFT43" s="569"/>
      <c r="QFU43" s="569"/>
      <c r="QFV43" s="569"/>
      <c r="QFW43" s="569"/>
      <c r="QFX43" s="569"/>
      <c r="QFY43" s="569"/>
      <c r="QFZ43" s="569"/>
      <c r="QGA43" s="569"/>
      <c r="QGB43" s="569"/>
      <c r="QGC43" s="569"/>
      <c r="QGD43" s="569"/>
      <c r="QGE43" s="569"/>
      <c r="QGF43" s="569"/>
      <c r="QGG43" s="569"/>
      <c r="QGH43" s="569"/>
      <c r="QGI43" s="569"/>
      <c r="QGJ43" s="569"/>
      <c r="QGK43" s="569"/>
      <c r="QGL43" s="569"/>
      <c r="QGM43" s="569"/>
      <c r="QGN43" s="569"/>
      <c r="QGO43" s="569"/>
      <c r="QGP43" s="569"/>
      <c r="QGQ43" s="569"/>
      <c r="QGR43" s="569"/>
      <c r="QGS43" s="569"/>
      <c r="QGT43" s="569"/>
      <c r="QGU43" s="569"/>
      <c r="QGV43" s="569"/>
      <c r="QGW43" s="569"/>
      <c r="QGX43" s="569"/>
      <c r="QGY43" s="569"/>
      <c r="QGZ43" s="569"/>
      <c r="QHA43" s="569"/>
      <c r="QHB43" s="569"/>
      <c r="QHC43" s="569"/>
      <c r="QHD43" s="569"/>
      <c r="QHE43" s="569"/>
      <c r="QHF43" s="569"/>
      <c r="QHG43" s="569"/>
      <c r="QHH43" s="569"/>
      <c r="QHI43" s="569"/>
      <c r="QHJ43" s="569"/>
      <c r="QHK43" s="569"/>
      <c r="QHL43" s="569"/>
      <c r="QHM43" s="569"/>
      <c r="QHN43" s="569"/>
      <c r="QHO43" s="569"/>
      <c r="QHP43" s="569"/>
      <c r="QHQ43" s="569"/>
      <c r="QHR43" s="569"/>
      <c r="QHS43" s="569"/>
      <c r="QHT43" s="569"/>
      <c r="QHU43" s="569"/>
      <c r="QHV43" s="569"/>
      <c r="QHW43" s="569"/>
      <c r="QHX43" s="569"/>
      <c r="QHY43" s="569"/>
      <c r="QHZ43" s="569"/>
      <c r="QIA43" s="569"/>
      <c r="QIB43" s="569"/>
      <c r="QIC43" s="569"/>
      <c r="QID43" s="569"/>
      <c r="QIE43" s="569"/>
      <c r="QIF43" s="569"/>
      <c r="QIG43" s="569"/>
      <c r="QIH43" s="569"/>
      <c r="QII43" s="569"/>
      <c r="QIJ43" s="569"/>
      <c r="QIK43" s="569"/>
      <c r="QIL43" s="569"/>
      <c r="QIM43" s="569"/>
      <c r="QIN43" s="569"/>
      <c r="QIO43" s="569"/>
      <c r="QIP43" s="569"/>
      <c r="QIQ43" s="569"/>
      <c r="QIR43" s="569"/>
      <c r="QIS43" s="569"/>
      <c r="QIT43" s="569"/>
      <c r="QIU43" s="569"/>
      <c r="QIV43" s="569"/>
      <c r="QIW43" s="569"/>
      <c r="QIX43" s="569"/>
      <c r="QIY43" s="569"/>
      <c r="QIZ43" s="569"/>
      <c r="QJA43" s="569"/>
      <c r="QJB43" s="569"/>
      <c r="QJC43" s="569"/>
      <c r="QJD43" s="569"/>
      <c r="QJE43" s="569"/>
      <c r="QJF43" s="569"/>
      <c r="QJG43" s="569"/>
      <c r="QJH43" s="569"/>
      <c r="QJI43" s="569"/>
      <c r="QJJ43" s="569"/>
      <c r="QJK43" s="569"/>
      <c r="QJL43" s="569"/>
      <c r="QJM43" s="569"/>
      <c r="QJN43" s="569"/>
      <c r="QJO43" s="569"/>
      <c r="QJP43" s="569"/>
      <c r="QJQ43" s="569"/>
      <c r="QJR43" s="569"/>
      <c r="QJS43" s="569"/>
      <c r="QJT43" s="569"/>
      <c r="QJU43" s="569"/>
      <c r="QJV43" s="569"/>
      <c r="QJW43" s="569"/>
      <c r="QJX43" s="569"/>
      <c r="QJY43" s="569"/>
      <c r="QJZ43" s="569"/>
      <c r="QKA43" s="569"/>
      <c r="QKB43" s="569"/>
      <c r="QKC43" s="569"/>
      <c r="QKD43" s="569"/>
      <c r="QKE43" s="569"/>
      <c r="QKF43" s="569"/>
      <c r="QKG43" s="569"/>
      <c r="QKH43" s="569"/>
      <c r="QKI43" s="569"/>
      <c r="QKJ43" s="569"/>
      <c r="QKK43" s="569"/>
      <c r="QKL43" s="569"/>
      <c r="QKM43" s="569"/>
      <c r="QKN43" s="569"/>
      <c r="QKO43" s="569"/>
      <c r="QKP43" s="569"/>
      <c r="QKQ43" s="569"/>
      <c r="QKR43" s="569"/>
      <c r="QKS43" s="569"/>
      <c r="QKT43" s="569"/>
      <c r="QKU43" s="569"/>
      <c r="QKV43" s="569"/>
      <c r="QKW43" s="569"/>
      <c r="QKX43" s="569"/>
      <c r="QKY43" s="569"/>
      <c r="QKZ43" s="569"/>
      <c r="QLA43" s="569"/>
      <c r="QLB43" s="569"/>
      <c r="QLC43" s="569"/>
      <c r="QLD43" s="569"/>
      <c r="QLE43" s="569"/>
      <c r="QLF43" s="569"/>
      <c r="QLG43" s="569"/>
      <c r="QLH43" s="569"/>
      <c r="QLI43" s="569"/>
      <c r="QLJ43" s="569"/>
      <c r="QLK43" s="569"/>
      <c r="QLL43" s="569"/>
      <c r="QLM43" s="569"/>
      <c r="QLN43" s="569"/>
      <c r="QLO43" s="569"/>
      <c r="QLP43" s="569"/>
      <c r="QLQ43" s="569"/>
      <c r="QLR43" s="569"/>
      <c r="QLS43" s="569"/>
      <c r="QLT43" s="569"/>
      <c r="QLU43" s="569"/>
      <c r="QLV43" s="569"/>
      <c r="QLW43" s="569"/>
      <c r="QLX43" s="569"/>
      <c r="QLY43" s="569"/>
      <c r="QLZ43" s="569"/>
      <c r="QMA43" s="569"/>
      <c r="QMB43" s="569"/>
      <c r="QMC43" s="569"/>
      <c r="QMD43" s="569"/>
      <c r="QME43" s="569"/>
      <c r="QMF43" s="569"/>
      <c r="QMG43" s="569"/>
      <c r="QMH43" s="569"/>
      <c r="QMI43" s="569"/>
      <c r="QMJ43" s="569"/>
      <c r="QMK43" s="569"/>
      <c r="QML43" s="569"/>
      <c r="QMM43" s="569"/>
      <c r="QMN43" s="569"/>
      <c r="QMO43" s="569"/>
      <c r="QMP43" s="569"/>
      <c r="QMQ43" s="569"/>
      <c r="QMR43" s="569"/>
      <c r="QMS43" s="569"/>
      <c r="QMT43" s="569"/>
      <c r="QMU43" s="569"/>
      <c r="QMV43" s="569"/>
      <c r="QMW43" s="569"/>
      <c r="QMX43" s="569"/>
      <c r="QMY43" s="569"/>
      <c r="QMZ43" s="569"/>
      <c r="QNA43" s="569"/>
      <c r="QNB43" s="569"/>
      <c r="QNC43" s="569"/>
      <c r="QND43" s="569"/>
      <c r="QNE43" s="569"/>
      <c r="QNF43" s="569"/>
      <c r="QNG43" s="569"/>
      <c r="QNH43" s="569"/>
      <c r="QNI43" s="569"/>
      <c r="QNJ43" s="569"/>
      <c r="QNK43" s="569"/>
      <c r="QNL43" s="569"/>
      <c r="QNM43" s="569"/>
      <c r="QNN43" s="569"/>
      <c r="QNO43" s="569"/>
      <c r="QNP43" s="569"/>
      <c r="QNQ43" s="569"/>
      <c r="QNR43" s="569"/>
      <c r="QNS43" s="569"/>
      <c r="QNT43" s="569"/>
      <c r="QNU43" s="569"/>
      <c r="QNV43" s="569"/>
      <c r="QNW43" s="569"/>
      <c r="QNX43" s="569"/>
      <c r="QNY43" s="569"/>
      <c r="QNZ43" s="569"/>
      <c r="QOA43" s="569"/>
      <c r="QOB43" s="569"/>
      <c r="QOC43" s="569"/>
      <c r="QOD43" s="569"/>
      <c r="QOE43" s="569"/>
      <c r="QOF43" s="569"/>
      <c r="QOG43" s="569"/>
      <c r="QOH43" s="569"/>
      <c r="QOI43" s="569"/>
      <c r="QOJ43" s="569"/>
      <c r="QOK43" s="569"/>
      <c r="QOL43" s="569"/>
      <c r="QOM43" s="569"/>
      <c r="QON43" s="569"/>
      <c r="QOO43" s="569"/>
      <c r="QOP43" s="569"/>
      <c r="QOQ43" s="569"/>
      <c r="QOR43" s="569"/>
      <c r="QOS43" s="569"/>
      <c r="QOT43" s="569"/>
      <c r="QOU43" s="569"/>
      <c r="QOV43" s="569"/>
      <c r="QOW43" s="569"/>
      <c r="QOX43" s="569"/>
      <c r="QOY43" s="569"/>
      <c r="QOZ43" s="569"/>
      <c r="QPA43" s="569"/>
      <c r="QPB43" s="569"/>
      <c r="QPC43" s="569"/>
      <c r="QPD43" s="569"/>
      <c r="QPE43" s="569"/>
      <c r="QPF43" s="569"/>
      <c r="QPG43" s="569"/>
      <c r="QPH43" s="569"/>
      <c r="QPI43" s="569"/>
      <c r="QPJ43" s="569"/>
      <c r="QPK43" s="569"/>
      <c r="QPL43" s="569"/>
      <c r="QPM43" s="569"/>
      <c r="QPN43" s="569"/>
      <c r="QPO43" s="569"/>
      <c r="QPP43" s="569"/>
      <c r="QPQ43" s="569"/>
      <c r="QPR43" s="569"/>
      <c r="QPS43" s="569"/>
      <c r="QPT43" s="569"/>
      <c r="QPU43" s="569"/>
      <c r="QPV43" s="569"/>
      <c r="QPW43" s="569"/>
      <c r="QPX43" s="569"/>
      <c r="QPY43" s="569"/>
      <c r="QPZ43" s="569"/>
      <c r="QQA43" s="569"/>
      <c r="QQB43" s="569"/>
      <c r="QQC43" s="569"/>
      <c r="QQD43" s="569"/>
      <c r="QQE43" s="569"/>
      <c r="QQF43" s="569"/>
      <c r="QQG43" s="569"/>
      <c r="QQH43" s="569"/>
      <c r="QQI43" s="569"/>
      <c r="QQJ43" s="569"/>
      <c r="QQK43" s="569"/>
      <c r="QQL43" s="569"/>
      <c r="QQM43" s="569"/>
      <c r="QQN43" s="569"/>
      <c r="QQO43" s="569"/>
      <c r="QQP43" s="569"/>
      <c r="QQQ43" s="569"/>
      <c r="QQR43" s="569"/>
      <c r="QQS43" s="569"/>
      <c r="QQT43" s="569"/>
      <c r="QQU43" s="569"/>
      <c r="QQV43" s="569"/>
      <c r="QQW43" s="569"/>
      <c r="QQX43" s="569"/>
      <c r="QQY43" s="569"/>
      <c r="QQZ43" s="569"/>
      <c r="QRA43" s="569"/>
      <c r="QRB43" s="569"/>
      <c r="QRC43" s="569"/>
      <c r="QRD43" s="569"/>
      <c r="QRE43" s="569"/>
      <c r="QRF43" s="569"/>
      <c r="QRG43" s="569"/>
      <c r="QRH43" s="569"/>
      <c r="QRI43" s="569"/>
      <c r="QRJ43" s="569"/>
      <c r="QRK43" s="569"/>
      <c r="QRL43" s="569"/>
      <c r="QRM43" s="569"/>
      <c r="QRN43" s="569"/>
      <c r="QRO43" s="569"/>
      <c r="QRP43" s="569"/>
      <c r="QRQ43" s="569"/>
      <c r="QRR43" s="569"/>
      <c r="QRS43" s="569"/>
      <c r="QRT43" s="569"/>
      <c r="QRU43" s="569"/>
      <c r="QRV43" s="569"/>
      <c r="QRW43" s="569"/>
      <c r="QRX43" s="569"/>
      <c r="QRY43" s="569"/>
      <c r="QRZ43" s="569"/>
      <c r="QSA43" s="569"/>
      <c r="QSB43" s="569"/>
      <c r="QSC43" s="569"/>
      <c r="QSD43" s="569"/>
      <c r="QSE43" s="569"/>
      <c r="QSF43" s="569"/>
      <c r="QSG43" s="569"/>
      <c r="QSH43" s="569"/>
      <c r="QSI43" s="569"/>
      <c r="QSJ43" s="569"/>
      <c r="QSK43" s="569"/>
      <c r="QSL43" s="569"/>
      <c r="QSM43" s="569"/>
      <c r="QSN43" s="569"/>
      <c r="QSO43" s="569"/>
      <c r="QSP43" s="569"/>
      <c r="QSQ43" s="569"/>
      <c r="QSR43" s="569"/>
      <c r="QSS43" s="569"/>
      <c r="QST43" s="569"/>
      <c r="QSU43" s="569"/>
      <c r="QSV43" s="569"/>
      <c r="QSW43" s="569"/>
      <c r="QSX43" s="569"/>
      <c r="QSY43" s="569"/>
      <c r="QSZ43" s="569"/>
      <c r="QTA43" s="569"/>
      <c r="QTB43" s="569"/>
      <c r="QTC43" s="569"/>
      <c r="QTD43" s="569"/>
      <c r="QTE43" s="569"/>
      <c r="QTF43" s="569"/>
      <c r="QTG43" s="569"/>
      <c r="QTH43" s="569"/>
      <c r="QTI43" s="569"/>
      <c r="QTJ43" s="569"/>
      <c r="QTK43" s="569"/>
      <c r="QTL43" s="569"/>
      <c r="QTM43" s="569"/>
      <c r="QTN43" s="569"/>
      <c r="QTO43" s="569"/>
      <c r="QTP43" s="569"/>
      <c r="QTQ43" s="569"/>
      <c r="QTR43" s="569"/>
      <c r="QTS43" s="569"/>
      <c r="QTT43" s="569"/>
      <c r="QTU43" s="569"/>
      <c r="QTV43" s="569"/>
      <c r="QTW43" s="569"/>
      <c r="QTX43" s="569"/>
      <c r="QTY43" s="569"/>
      <c r="QTZ43" s="569"/>
      <c r="QUA43" s="569"/>
      <c r="QUB43" s="569"/>
      <c r="QUC43" s="569"/>
      <c r="QUD43" s="569"/>
      <c r="QUE43" s="569"/>
      <c r="QUF43" s="569"/>
      <c r="QUG43" s="569"/>
      <c r="QUH43" s="569"/>
      <c r="QUI43" s="569"/>
      <c r="QUJ43" s="569"/>
      <c r="QUK43" s="569"/>
      <c r="QUL43" s="569"/>
      <c r="QUM43" s="569"/>
      <c r="QUN43" s="569"/>
      <c r="QUO43" s="569"/>
      <c r="QUP43" s="569"/>
      <c r="QUQ43" s="569"/>
      <c r="QUR43" s="569"/>
      <c r="QUS43" s="569"/>
      <c r="QUT43" s="569"/>
      <c r="QUU43" s="569"/>
      <c r="QUV43" s="569"/>
      <c r="QUW43" s="569"/>
      <c r="QUX43" s="569"/>
      <c r="QUY43" s="569"/>
      <c r="QUZ43" s="569"/>
      <c r="QVA43" s="569"/>
      <c r="QVB43" s="569"/>
      <c r="QVC43" s="569"/>
      <c r="QVD43" s="569"/>
      <c r="QVE43" s="569"/>
      <c r="QVF43" s="569"/>
      <c r="QVG43" s="569"/>
      <c r="QVH43" s="569"/>
      <c r="QVI43" s="569"/>
      <c r="QVJ43" s="569"/>
      <c r="QVK43" s="569"/>
      <c r="QVL43" s="569"/>
      <c r="QVM43" s="569"/>
      <c r="QVN43" s="569"/>
      <c r="QVO43" s="569"/>
      <c r="QVP43" s="569"/>
      <c r="QVQ43" s="569"/>
      <c r="QVR43" s="569"/>
      <c r="QVS43" s="569"/>
      <c r="QVT43" s="569"/>
      <c r="QVU43" s="569"/>
      <c r="QVV43" s="569"/>
      <c r="QVW43" s="569"/>
      <c r="QVX43" s="569"/>
      <c r="QVY43" s="569"/>
      <c r="QVZ43" s="569"/>
      <c r="QWA43" s="569"/>
      <c r="QWB43" s="569"/>
      <c r="QWC43" s="569"/>
      <c r="QWD43" s="569"/>
      <c r="QWE43" s="569"/>
      <c r="QWF43" s="569"/>
      <c r="QWG43" s="569"/>
      <c r="QWH43" s="569"/>
      <c r="QWI43" s="569"/>
      <c r="QWJ43" s="569"/>
      <c r="QWK43" s="569"/>
      <c r="QWL43" s="569"/>
      <c r="QWM43" s="569"/>
      <c r="QWN43" s="569"/>
      <c r="QWO43" s="569"/>
      <c r="QWP43" s="569"/>
      <c r="QWQ43" s="569"/>
      <c r="QWR43" s="569"/>
      <c r="QWS43" s="569"/>
      <c r="QWT43" s="569"/>
      <c r="QWU43" s="569"/>
      <c r="QWV43" s="569"/>
      <c r="QWW43" s="569"/>
      <c r="QWX43" s="569"/>
      <c r="QWY43" s="569"/>
      <c r="QWZ43" s="569"/>
      <c r="QXA43" s="569"/>
      <c r="QXB43" s="569"/>
      <c r="QXC43" s="569"/>
      <c r="QXD43" s="569"/>
      <c r="QXE43" s="569"/>
      <c r="QXF43" s="569"/>
      <c r="QXG43" s="569"/>
      <c r="QXH43" s="569"/>
      <c r="QXI43" s="569"/>
      <c r="QXJ43" s="569"/>
      <c r="QXK43" s="569"/>
      <c r="QXL43" s="569"/>
      <c r="QXM43" s="569"/>
      <c r="QXN43" s="569"/>
      <c r="QXO43" s="569"/>
      <c r="QXP43" s="569"/>
      <c r="QXQ43" s="569"/>
      <c r="QXR43" s="569"/>
      <c r="QXS43" s="569"/>
      <c r="QXT43" s="569"/>
      <c r="QXU43" s="569"/>
      <c r="QXV43" s="569"/>
      <c r="QXW43" s="569"/>
      <c r="QXX43" s="569"/>
      <c r="QXY43" s="569"/>
      <c r="QXZ43" s="569"/>
      <c r="QYA43" s="569"/>
      <c r="QYB43" s="569"/>
      <c r="QYC43" s="569"/>
      <c r="QYD43" s="569"/>
      <c r="QYE43" s="569"/>
      <c r="QYF43" s="569"/>
      <c r="QYG43" s="569"/>
      <c r="QYH43" s="569"/>
      <c r="QYI43" s="569"/>
      <c r="QYJ43" s="569"/>
      <c r="QYK43" s="569"/>
      <c r="QYL43" s="569"/>
      <c r="QYM43" s="569"/>
      <c r="QYN43" s="569"/>
      <c r="QYO43" s="569"/>
      <c r="QYP43" s="569"/>
      <c r="QYQ43" s="569"/>
      <c r="QYR43" s="569"/>
      <c r="QYS43" s="569"/>
      <c r="QYT43" s="569"/>
      <c r="QYU43" s="569"/>
      <c r="QYV43" s="569"/>
      <c r="QYW43" s="569"/>
      <c r="QYX43" s="569"/>
      <c r="QYY43" s="569"/>
      <c r="QYZ43" s="569"/>
      <c r="QZA43" s="569"/>
      <c r="QZB43" s="569"/>
      <c r="QZC43" s="569"/>
      <c r="QZD43" s="569"/>
      <c r="QZE43" s="569"/>
      <c r="QZF43" s="569"/>
      <c r="QZG43" s="569"/>
      <c r="QZH43" s="569"/>
      <c r="QZI43" s="569"/>
      <c r="QZJ43" s="569"/>
      <c r="QZK43" s="569"/>
      <c r="QZL43" s="569"/>
      <c r="QZM43" s="569"/>
      <c r="QZN43" s="569"/>
      <c r="QZO43" s="569"/>
      <c r="QZP43" s="569"/>
      <c r="QZQ43" s="569"/>
      <c r="QZR43" s="569"/>
      <c r="QZS43" s="569"/>
      <c r="QZT43" s="569"/>
      <c r="QZU43" s="569"/>
      <c r="QZV43" s="569"/>
      <c r="QZW43" s="569"/>
      <c r="QZX43" s="569"/>
      <c r="QZY43" s="569"/>
      <c r="QZZ43" s="569"/>
      <c r="RAA43" s="569"/>
      <c r="RAB43" s="569"/>
      <c r="RAC43" s="569"/>
      <c r="RAD43" s="569"/>
      <c r="RAE43" s="569"/>
      <c r="RAF43" s="569"/>
      <c r="RAG43" s="569"/>
      <c r="RAH43" s="569"/>
      <c r="RAI43" s="569"/>
      <c r="RAJ43" s="569"/>
      <c r="RAK43" s="569"/>
      <c r="RAL43" s="569"/>
      <c r="RAM43" s="569"/>
      <c r="RAN43" s="569"/>
      <c r="RAO43" s="569"/>
      <c r="RAP43" s="569"/>
      <c r="RAQ43" s="569"/>
      <c r="RAR43" s="569"/>
      <c r="RAS43" s="569"/>
      <c r="RAT43" s="569"/>
      <c r="RAU43" s="569"/>
      <c r="RAV43" s="569"/>
      <c r="RAW43" s="569"/>
      <c r="RAX43" s="569"/>
      <c r="RAY43" s="569"/>
      <c r="RAZ43" s="569"/>
      <c r="RBA43" s="569"/>
      <c r="RBB43" s="569"/>
      <c r="RBC43" s="569"/>
      <c r="RBD43" s="569"/>
      <c r="RBE43" s="569"/>
      <c r="RBF43" s="569"/>
      <c r="RBG43" s="569"/>
      <c r="RBH43" s="569"/>
      <c r="RBI43" s="569"/>
      <c r="RBJ43" s="569"/>
      <c r="RBK43" s="569"/>
      <c r="RBL43" s="569"/>
      <c r="RBM43" s="569"/>
      <c r="RBN43" s="569"/>
      <c r="RBO43" s="569"/>
      <c r="RBP43" s="569"/>
      <c r="RBQ43" s="569"/>
      <c r="RBR43" s="569"/>
      <c r="RBS43" s="569"/>
      <c r="RBT43" s="569"/>
      <c r="RBU43" s="569"/>
      <c r="RBV43" s="569"/>
      <c r="RBW43" s="569"/>
      <c r="RBX43" s="569"/>
      <c r="RBY43" s="569"/>
      <c r="RBZ43" s="569"/>
      <c r="RCA43" s="569"/>
      <c r="RCB43" s="569"/>
      <c r="RCC43" s="569"/>
      <c r="RCD43" s="569"/>
      <c r="RCE43" s="569"/>
      <c r="RCF43" s="569"/>
      <c r="RCG43" s="569"/>
      <c r="RCH43" s="569"/>
      <c r="RCI43" s="569"/>
      <c r="RCJ43" s="569"/>
      <c r="RCK43" s="569"/>
      <c r="RCL43" s="569"/>
      <c r="RCM43" s="569"/>
      <c r="RCN43" s="569"/>
      <c r="RCO43" s="569"/>
      <c r="RCP43" s="569"/>
      <c r="RCQ43" s="569"/>
      <c r="RCR43" s="569"/>
      <c r="RCS43" s="569"/>
      <c r="RCT43" s="569"/>
      <c r="RCU43" s="569"/>
      <c r="RCV43" s="569"/>
      <c r="RCW43" s="569"/>
      <c r="RCX43" s="569"/>
      <c r="RCY43" s="569"/>
      <c r="RCZ43" s="569"/>
      <c r="RDA43" s="569"/>
      <c r="RDB43" s="569"/>
      <c r="RDC43" s="569"/>
      <c r="RDD43" s="569"/>
      <c r="RDE43" s="569"/>
      <c r="RDF43" s="569"/>
      <c r="RDG43" s="569"/>
      <c r="RDH43" s="569"/>
      <c r="RDI43" s="569"/>
      <c r="RDJ43" s="569"/>
      <c r="RDK43" s="569"/>
      <c r="RDL43" s="569"/>
      <c r="RDM43" s="569"/>
      <c r="RDN43" s="569"/>
      <c r="RDO43" s="569"/>
      <c r="RDP43" s="569"/>
      <c r="RDQ43" s="569"/>
      <c r="RDR43" s="569"/>
      <c r="RDS43" s="569"/>
      <c r="RDT43" s="569"/>
      <c r="RDU43" s="569"/>
      <c r="RDV43" s="569"/>
      <c r="RDW43" s="569"/>
      <c r="RDX43" s="569"/>
      <c r="RDY43" s="569"/>
      <c r="RDZ43" s="569"/>
      <c r="REA43" s="569"/>
      <c r="REB43" s="569"/>
      <c r="REC43" s="569"/>
      <c r="RED43" s="569"/>
      <c r="REE43" s="569"/>
      <c r="REF43" s="569"/>
      <c r="REG43" s="569"/>
      <c r="REH43" s="569"/>
      <c r="REI43" s="569"/>
      <c r="REJ43" s="569"/>
      <c r="REK43" s="569"/>
      <c r="REL43" s="569"/>
      <c r="REM43" s="569"/>
      <c r="REN43" s="569"/>
      <c r="REO43" s="569"/>
      <c r="REP43" s="569"/>
      <c r="REQ43" s="569"/>
      <c r="RER43" s="569"/>
      <c r="RES43" s="569"/>
      <c r="RET43" s="569"/>
      <c r="REU43" s="569"/>
      <c r="REV43" s="569"/>
      <c r="REW43" s="569"/>
      <c r="REX43" s="569"/>
      <c r="REY43" s="569"/>
      <c r="REZ43" s="569"/>
      <c r="RFA43" s="569"/>
      <c r="RFB43" s="569"/>
      <c r="RFC43" s="569"/>
      <c r="RFD43" s="569"/>
      <c r="RFE43" s="569"/>
      <c r="RFF43" s="569"/>
      <c r="RFG43" s="569"/>
      <c r="RFH43" s="569"/>
      <c r="RFI43" s="569"/>
      <c r="RFJ43" s="569"/>
      <c r="RFK43" s="569"/>
      <c r="RFL43" s="569"/>
      <c r="RFM43" s="569"/>
      <c r="RFN43" s="569"/>
      <c r="RFO43" s="569"/>
      <c r="RFP43" s="569"/>
      <c r="RFQ43" s="569"/>
      <c r="RFR43" s="569"/>
      <c r="RFS43" s="569"/>
      <c r="RFT43" s="569"/>
      <c r="RFU43" s="569"/>
      <c r="RFV43" s="569"/>
      <c r="RFW43" s="569"/>
      <c r="RFX43" s="569"/>
      <c r="RFY43" s="569"/>
      <c r="RFZ43" s="569"/>
      <c r="RGA43" s="569"/>
      <c r="RGB43" s="569"/>
      <c r="RGC43" s="569"/>
      <c r="RGD43" s="569"/>
      <c r="RGE43" s="569"/>
      <c r="RGF43" s="569"/>
      <c r="RGG43" s="569"/>
      <c r="RGH43" s="569"/>
      <c r="RGI43" s="569"/>
      <c r="RGJ43" s="569"/>
      <c r="RGK43" s="569"/>
      <c r="RGL43" s="569"/>
      <c r="RGM43" s="569"/>
      <c r="RGN43" s="569"/>
      <c r="RGO43" s="569"/>
      <c r="RGP43" s="569"/>
      <c r="RGQ43" s="569"/>
      <c r="RGR43" s="569"/>
      <c r="RGS43" s="569"/>
      <c r="RGT43" s="569"/>
      <c r="RGU43" s="569"/>
      <c r="RGV43" s="569"/>
      <c r="RGW43" s="569"/>
      <c r="RGX43" s="569"/>
      <c r="RGY43" s="569"/>
      <c r="RGZ43" s="569"/>
      <c r="RHA43" s="569"/>
      <c r="RHB43" s="569"/>
      <c r="RHC43" s="569"/>
      <c r="RHD43" s="569"/>
      <c r="RHE43" s="569"/>
      <c r="RHF43" s="569"/>
      <c r="RHG43" s="569"/>
      <c r="RHH43" s="569"/>
      <c r="RHI43" s="569"/>
      <c r="RHJ43" s="569"/>
      <c r="RHK43" s="569"/>
      <c r="RHL43" s="569"/>
      <c r="RHM43" s="569"/>
      <c r="RHN43" s="569"/>
      <c r="RHO43" s="569"/>
      <c r="RHP43" s="569"/>
      <c r="RHQ43" s="569"/>
      <c r="RHR43" s="569"/>
      <c r="RHS43" s="569"/>
      <c r="RHT43" s="569"/>
      <c r="RHU43" s="569"/>
      <c r="RHV43" s="569"/>
      <c r="RHW43" s="569"/>
      <c r="RHX43" s="569"/>
      <c r="RHY43" s="569"/>
      <c r="RHZ43" s="569"/>
      <c r="RIA43" s="569"/>
      <c r="RIB43" s="569"/>
      <c r="RIC43" s="569"/>
      <c r="RID43" s="569"/>
      <c r="RIE43" s="569"/>
      <c r="RIF43" s="569"/>
      <c r="RIG43" s="569"/>
      <c r="RIH43" s="569"/>
      <c r="RII43" s="569"/>
      <c r="RIJ43" s="569"/>
      <c r="RIK43" s="569"/>
      <c r="RIL43" s="569"/>
      <c r="RIM43" s="569"/>
      <c r="RIN43" s="569"/>
      <c r="RIO43" s="569"/>
      <c r="RIP43" s="569"/>
      <c r="RIQ43" s="569"/>
      <c r="RIR43" s="569"/>
      <c r="RIS43" s="569"/>
      <c r="RIT43" s="569"/>
      <c r="RIU43" s="569"/>
      <c r="RIV43" s="569"/>
      <c r="RIW43" s="569"/>
      <c r="RIX43" s="569"/>
      <c r="RIY43" s="569"/>
      <c r="RIZ43" s="569"/>
      <c r="RJA43" s="569"/>
      <c r="RJB43" s="569"/>
      <c r="RJC43" s="569"/>
      <c r="RJD43" s="569"/>
      <c r="RJE43" s="569"/>
      <c r="RJF43" s="569"/>
      <c r="RJG43" s="569"/>
      <c r="RJH43" s="569"/>
      <c r="RJI43" s="569"/>
      <c r="RJJ43" s="569"/>
      <c r="RJK43" s="569"/>
      <c r="RJL43" s="569"/>
      <c r="RJM43" s="569"/>
      <c r="RJN43" s="569"/>
      <c r="RJO43" s="569"/>
      <c r="RJP43" s="569"/>
      <c r="RJQ43" s="569"/>
      <c r="RJR43" s="569"/>
      <c r="RJS43" s="569"/>
      <c r="RJT43" s="569"/>
      <c r="RJU43" s="569"/>
      <c r="RJV43" s="569"/>
      <c r="RJW43" s="569"/>
      <c r="RJX43" s="569"/>
      <c r="RJY43" s="569"/>
      <c r="RJZ43" s="569"/>
      <c r="RKA43" s="569"/>
      <c r="RKB43" s="569"/>
      <c r="RKC43" s="569"/>
      <c r="RKD43" s="569"/>
      <c r="RKE43" s="569"/>
      <c r="RKF43" s="569"/>
      <c r="RKG43" s="569"/>
      <c r="RKH43" s="569"/>
      <c r="RKI43" s="569"/>
      <c r="RKJ43" s="569"/>
      <c r="RKK43" s="569"/>
      <c r="RKL43" s="569"/>
      <c r="RKM43" s="569"/>
      <c r="RKN43" s="569"/>
      <c r="RKO43" s="569"/>
      <c r="RKP43" s="569"/>
      <c r="RKQ43" s="569"/>
      <c r="RKR43" s="569"/>
      <c r="RKS43" s="569"/>
      <c r="RKT43" s="569"/>
      <c r="RKU43" s="569"/>
      <c r="RKV43" s="569"/>
      <c r="RKW43" s="569"/>
      <c r="RKX43" s="569"/>
      <c r="RKY43" s="569"/>
      <c r="RKZ43" s="569"/>
      <c r="RLA43" s="569"/>
      <c r="RLB43" s="569"/>
      <c r="RLC43" s="569"/>
      <c r="RLD43" s="569"/>
      <c r="RLE43" s="569"/>
      <c r="RLF43" s="569"/>
      <c r="RLG43" s="569"/>
      <c r="RLH43" s="569"/>
      <c r="RLI43" s="569"/>
      <c r="RLJ43" s="569"/>
      <c r="RLK43" s="569"/>
      <c r="RLL43" s="569"/>
      <c r="RLM43" s="569"/>
      <c r="RLN43" s="569"/>
      <c r="RLO43" s="569"/>
      <c r="RLP43" s="569"/>
      <c r="RLQ43" s="569"/>
      <c r="RLR43" s="569"/>
      <c r="RLS43" s="569"/>
      <c r="RLT43" s="569"/>
      <c r="RLU43" s="569"/>
      <c r="RLV43" s="569"/>
      <c r="RLW43" s="569"/>
      <c r="RLX43" s="569"/>
      <c r="RLY43" s="569"/>
      <c r="RLZ43" s="569"/>
      <c r="RMA43" s="569"/>
      <c r="RMB43" s="569"/>
      <c r="RMC43" s="569"/>
      <c r="RMD43" s="569"/>
      <c r="RME43" s="569"/>
      <c r="RMF43" s="569"/>
      <c r="RMG43" s="569"/>
      <c r="RMH43" s="569"/>
      <c r="RMI43" s="569"/>
      <c r="RMJ43" s="569"/>
      <c r="RMK43" s="569"/>
      <c r="RML43" s="569"/>
      <c r="RMM43" s="569"/>
      <c r="RMN43" s="569"/>
      <c r="RMO43" s="569"/>
      <c r="RMP43" s="569"/>
      <c r="RMQ43" s="569"/>
      <c r="RMR43" s="569"/>
      <c r="RMS43" s="569"/>
      <c r="RMT43" s="569"/>
      <c r="RMU43" s="569"/>
      <c r="RMV43" s="569"/>
      <c r="RMW43" s="569"/>
      <c r="RMX43" s="569"/>
      <c r="RMY43" s="569"/>
      <c r="RMZ43" s="569"/>
      <c r="RNA43" s="569"/>
      <c r="RNB43" s="569"/>
      <c r="RNC43" s="569"/>
      <c r="RND43" s="569"/>
      <c r="RNE43" s="569"/>
      <c r="RNF43" s="569"/>
      <c r="RNG43" s="569"/>
      <c r="RNH43" s="569"/>
      <c r="RNI43" s="569"/>
      <c r="RNJ43" s="569"/>
      <c r="RNK43" s="569"/>
      <c r="RNL43" s="569"/>
      <c r="RNM43" s="569"/>
      <c r="RNN43" s="569"/>
      <c r="RNO43" s="569"/>
      <c r="RNP43" s="569"/>
      <c r="RNQ43" s="569"/>
      <c r="RNR43" s="569"/>
      <c r="RNS43" s="569"/>
      <c r="RNT43" s="569"/>
      <c r="RNU43" s="569"/>
      <c r="RNV43" s="569"/>
      <c r="RNW43" s="569"/>
      <c r="RNX43" s="569"/>
      <c r="RNY43" s="569"/>
      <c r="RNZ43" s="569"/>
      <c r="ROA43" s="569"/>
      <c r="ROB43" s="569"/>
      <c r="ROC43" s="569"/>
      <c r="ROD43" s="569"/>
      <c r="ROE43" s="569"/>
      <c r="ROF43" s="569"/>
      <c r="ROG43" s="569"/>
      <c r="ROH43" s="569"/>
      <c r="ROI43" s="569"/>
      <c r="ROJ43" s="569"/>
      <c r="ROK43" s="569"/>
      <c r="ROL43" s="569"/>
      <c r="ROM43" s="569"/>
      <c r="RON43" s="569"/>
      <c r="ROO43" s="569"/>
      <c r="ROP43" s="569"/>
      <c r="ROQ43" s="569"/>
      <c r="ROR43" s="569"/>
      <c r="ROS43" s="569"/>
      <c r="ROT43" s="569"/>
      <c r="ROU43" s="569"/>
      <c r="ROV43" s="569"/>
      <c r="ROW43" s="569"/>
      <c r="ROX43" s="569"/>
      <c r="ROY43" s="569"/>
      <c r="ROZ43" s="569"/>
      <c r="RPA43" s="569"/>
      <c r="RPB43" s="569"/>
      <c r="RPC43" s="569"/>
      <c r="RPD43" s="569"/>
      <c r="RPE43" s="569"/>
      <c r="RPF43" s="569"/>
      <c r="RPG43" s="569"/>
      <c r="RPH43" s="569"/>
      <c r="RPI43" s="569"/>
      <c r="RPJ43" s="569"/>
      <c r="RPK43" s="569"/>
      <c r="RPL43" s="569"/>
      <c r="RPM43" s="569"/>
      <c r="RPN43" s="569"/>
      <c r="RPO43" s="569"/>
      <c r="RPP43" s="569"/>
      <c r="RPQ43" s="569"/>
      <c r="RPR43" s="569"/>
      <c r="RPS43" s="569"/>
      <c r="RPT43" s="569"/>
      <c r="RPU43" s="569"/>
      <c r="RPV43" s="569"/>
      <c r="RPW43" s="569"/>
      <c r="RPX43" s="569"/>
      <c r="RPY43" s="569"/>
      <c r="RPZ43" s="569"/>
      <c r="RQA43" s="569"/>
      <c r="RQB43" s="569"/>
      <c r="RQC43" s="569"/>
      <c r="RQD43" s="569"/>
      <c r="RQE43" s="569"/>
      <c r="RQF43" s="569"/>
      <c r="RQG43" s="569"/>
      <c r="RQH43" s="569"/>
      <c r="RQI43" s="569"/>
      <c r="RQJ43" s="569"/>
      <c r="RQK43" s="569"/>
      <c r="RQL43" s="569"/>
      <c r="RQM43" s="569"/>
      <c r="RQN43" s="569"/>
      <c r="RQO43" s="569"/>
      <c r="RQP43" s="569"/>
      <c r="RQQ43" s="569"/>
      <c r="RQR43" s="569"/>
      <c r="RQS43" s="569"/>
      <c r="RQT43" s="569"/>
      <c r="RQU43" s="569"/>
      <c r="RQV43" s="569"/>
      <c r="RQW43" s="569"/>
      <c r="RQX43" s="569"/>
      <c r="RQY43" s="569"/>
      <c r="RQZ43" s="569"/>
      <c r="RRA43" s="569"/>
      <c r="RRB43" s="569"/>
      <c r="RRC43" s="569"/>
      <c r="RRD43" s="569"/>
      <c r="RRE43" s="569"/>
      <c r="RRF43" s="569"/>
      <c r="RRG43" s="569"/>
      <c r="RRH43" s="569"/>
      <c r="RRI43" s="569"/>
      <c r="RRJ43" s="569"/>
      <c r="RRK43" s="569"/>
      <c r="RRL43" s="569"/>
      <c r="RRM43" s="569"/>
      <c r="RRN43" s="569"/>
      <c r="RRO43" s="569"/>
      <c r="RRP43" s="569"/>
      <c r="RRQ43" s="569"/>
      <c r="RRR43" s="569"/>
      <c r="RRS43" s="569"/>
      <c r="RRT43" s="569"/>
      <c r="RRU43" s="569"/>
      <c r="RRV43" s="569"/>
      <c r="RRW43" s="569"/>
      <c r="RRX43" s="569"/>
      <c r="RRY43" s="569"/>
      <c r="RRZ43" s="569"/>
      <c r="RSA43" s="569"/>
      <c r="RSB43" s="569"/>
      <c r="RSC43" s="569"/>
      <c r="RSD43" s="569"/>
      <c r="RSE43" s="569"/>
      <c r="RSF43" s="569"/>
      <c r="RSG43" s="569"/>
      <c r="RSH43" s="569"/>
      <c r="RSI43" s="569"/>
      <c r="RSJ43" s="569"/>
      <c r="RSK43" s="569"/>
      <c r="RSL43" s="569"/>
      <c r="RSM43" s="569"/>
      <c r="RSN43" s="569"/>
      <c r="RSO43" s="569"/>
      <c r="RSP43" s="569"/>
      <c r="RSQ43" s="569"/>
      <c r="RSR43" s="569"/>
      <c r="RSS43" s="569"/>
      <c r="RST43" s="569"/>
      <c r="RSU43" s="569"/>
      <c r="RSV43" s="569"/>
      <c r="RSW43" s="569"/>
      <c r="RSX43" s="569"/>
      <c r="RSY43" s="569"/>
      <c r="RSZ43" s="569"/>
      <c r="RTA43" s="569"/>
      <c r="RTB43" s="569"/>
      <c r="RTC43" s="569"/>
      <c r="RTD43" s="569"/>
      <c r="RTE43" s="569"/>
      <c r="RTF43" s="569"/>
      <c r="RTG43" s="569"/>
      <c r="RTH43" s="569"/>
      <c r="RTI43" s="569"/>
      <c r="RTJ43" s="569"/>
      <c r="RTK43" s="569"/>
      <c r="RTL43" s="569"/>
      <c r="RTM43" s="569"/>
      <c r="RTN43" s="569"/>
      <c r="RTO43" s="569"/>
      <c r="RTP43" s="569"/>
      <c r="RTQ43" s="569"/>
      <c r="RTR43" s="569"/>
      <c r="RTS43" s="569"/>
      <c r="RTT43" s="569"/>
      <c r="RTU43" s="569"/>
      <c r="RTV43" s="569"/>
      <c r="RTW43" s="569"/>
      <c r="RTX43" s="569"/>
      <c r="RTY43" s="569"/>
      <c r="RTZ43" s="569"/>
      <c r="RUA43" s="569"/>
      <c r="RUB43" s="569"/>
      <c r="RUC43" s="569"/>
      <c r="RUD43" s="569"/>
      <c r="RUE43" s="569"/>
      <c r="RUF43" s="569"/>
      <c r="RUG43" s="569"/>
      <c r="RUH43" s="569"/>
      <c r="RUI43" s="569"/>
      <c r="RUJ43" s="569"/>
      <c r="RUK43" s="569"/>
      <c r="RUL43" s="569"/>
      <c r="RUM43" s="569"/>
      <c r="RUN43" s="569"/>
      <c r="RUO43" s="569"/>
      <c r="RUP43" s="569"/>
      <c r="RUQ43" s="569"/>
      <c r="RUR43" s="569"/>
      <c r="RUS43" s="569"/>
      <c r="RUT43" s="569"/>
      <c r="RUU43" s="569"/>
      <c r="RUV43" s="569"/>
      <c r="RUW43" s="569"/>
      <c r="RUX43" s="569"/>
      <c r="RUY43" s="569"/>
      <c r="RUZ43" s="569"/>
      <c r="RVA43" s="569"/>
      <c r="RVB43" s="569"/>
      <c r="RVC43" s="569"/>
      <c r="RVD43" s="569"/>
      <c r="RVE43" s="569"/>
      <c r="RVF43" s="569"/>
      <c r="RVG43" s="569"/>
      <c r="RVH43" s="569"/>
      <c r="RVI43" s="569"/>
      <c r="RVJ43" s="569"/>
      <c r="RVK43" s="569"/>
      <c r="RVL43" s="569"/>
      <c r="RVM43" s="569"/>
      <c r="RVN43" s="569"/>
      <c r="RVO43" s="569"/>
      <c r="RVP43" s="569"/>
      <c r="RVQ43" s="569"/>
      <c r="RVR43" s="569"/>
      <c r="RVS43" s="569"/>
      <c r="RVT43" s="569"/>
      <c r="RVU43" s="569"/>
      <c r="RVV43" s="569"/>
      <c r="RVW43" s="569"/>
      <c r="RVX43" s="569"/>
      <c r="RVY43" s="569"/>
      <c r="RVZ43" s="569"/>
      <c r="RWA43" s="569"/>
      <c r="RWB43" s="569"/>
      <c r="RWC43" s="569"/>
      <c r="RWD43" s="569"/>
      <c r="RWE43" s="569"/>
      <c r="RWF43" s="569"/>
      <c r="RWG43" s="569"/>
      <c r="RWH43" s="569"/>
      <c r="RWI43" s="569"/>
      <c r="RWJ43" s="569"/>
      <c r="RWK43" s="569"/>
      <c r="RWL43" s="569"/>
      <c r="RWM43" s="569"/>
      <c r="RWN43" s="569"/>
      <c r="RWO43" s="569"/>
      <c r="RWP43" s="569"/>
      <c r="RWQ43" s="569"/>
      <c r="RWR43" s="569"/>
      <c r="RWS43" s="569"/>
      <c r="RWT43" s="569"/>
      <c r="RWU43" s="569"/>
      <c r="RWV43" s="569"/>
      <c r="RWW43" s="569"/>
      <c r="RWX43" s="569"/>
      <c r="RWY43" s="569"/>
      <c r="RWZ43" s="569"/>
      <c r="RXA43" s="569"/>
      <c r="RXB43" s="569"/>
      <c r="RXC43" s="569"/>
      <c r="RXD43" s="569"/>
      <c r="RXE43" s="569"/>
      <c r="RXF43" s="569"/>
      <c r="RXG43" s="569"/>
      <c r="RXH43" s="569"/>
      <c r="RXI43" s="569"/>
      <c r="RXJ43" s="569"/>
      <c r="RXK43" s="569"/>
      <c r="RXL43" s="569"/>
      <c r="RXM43" s="569"/>
      <c r="RXN43" s="569"/>
      <c r="RXO43" s="569"/>
      <c r="RXP43" s="569"/>
      <c r="RXQ43" s="569"/>
      <c r="RXR43" s="569"/>
      <c r="RXS43" s="569"/>
      <c r="RXT43" s="569"/>
      <c r="RXU43" s="569"/>
      <c r="RXV43" s="569"/>
      <c r="RXW43" s="569"/>
      <c r="RXX43" s="569"/>
      <c r="RXY43" s="569"/>
      <c r="RXZ43" s="569"/>
      <c r="RYA43" s="569"/>
      <c r="RYB43" s="569"/>
      <c r="RYC43" s="569"/>
      <c r="RYD43" s="569"/>
      <c r="RYE43" s="569"/>
      <c r="RYF43" s="569"/>
      <c r="RYG43" s="569"/>
      <c r="RYH43" s="569"/>
      <c r="RYI43" s="569"/>
      <c r="RYJ43" s="569"/>
      <c r="RYK43" s="569"/>
      <c r="RYL43" s="569"/>
      <c r="RYM43" s="569"/>
      <c r="RYN43" s="569"/>
      <c r="RYO43" s="569"/>
      <c r="RYP43" s="569"/>
      <c r="RYQ43" s="569"/>
      <c r="RYR43" s="569"/>
      <c r="RYS43" s="569"/>
      <c r="RYT43" s="569"/>
      <c r="RYU43" s="569"/>
      <c r="RYV43" s="569"/>
      <c r="RYW43" s="569"/>
      <c r="RYX43" s="569"/>
      <c r="RYY43" s="569"/>
      <c r="RYZ43" s="569"/>
      <c r="RZA43" s="569"/>
      <c r="RZB43" s="569"/>
      <c r="RZC43" s="569"/>
      <c r="RZD43" s="569"/>
      <c r="RZE43" s="569"/>
      <c r="RZF43" s="569"/>
      <c r="RZG43" s="569"/>
      <c r="RZH43" s="569"/>
      <c r="RZI43" s="569"/>
      <c r="RZJ43" s="569"/>
      <c r="RZK43" s="569"/>
      <c r="RZL43" s="569"/>
      <c r="RZM43" s="569"/>
      <c r="RZN43" s="569"/>
      <c r="RZO43" s="569"/>
      <c r="RZP43" s="569"/>
      <c r="RZQ43" s="569"/>
      <c r="RZR43" s="569"/>
      <c r="RZS43" s="569"/>
      <c r="RZT43" s="569"/>
      <c r="RZU43" s="569"/>
      <c r="RZV43" s="569"/>
      <c r="RZW43" s="569"/>
      <c r="RZX43" s="569"/>
      <c r="RZY43" s="569"/>
      <c r="RZZ43" s="569"/>
      <c r="SAA43" s="569"/>
      <c r="SAB43" s="569"/>
      <c r="SAC43" s="569"/>
      <c r="SAD43" s="569"/>
      <c r="SAE43" s="569"/>
      <c r="SAF43" s="569"/>
      <c r="SAG43" s="569"/>
      <c r="SAH43" s="569"/>
      <c r="SAI43" s="569"/>
      <c r="SAJ43" s="569"/>
      <c r="SAK43" s="569"/>
      <c r="SAL43" s="569"/>
      <c r="SAM43" s="569"/>
      <c r="SAN43" s="569"/>
      <c r="SAO43" s="569"/>
      <c r="SAP43" s="569"/>
      <c r="SAQ43" s="569"/>
      <c r="SAR43" s="569"/>
      <c r="SAS43" s="569"/>
      <c r="SAT43" s="569"/>
      <c r="SAU43" s="569"/>
      <c r="SAV43" s="569"/>
      <c r="SAW43" s="569"/>
      <c r="SAX43" s="569"/>
      <c r="SAY43" s="569"/>
      <c r="SAZ43" s="569"/>
      <c r="SBA43" s="569"/>
      <c r="SBB43" s="569"/>
      <c r="SBC43" s="569"/>
      <c r="SBD43" s="569"/>
      <c r="SBE43" s="569"/>
      <c r="SBF43" s="569"/>
      <c r="SBG43" s="569"/>
      <c r="SBH43" s="569"/>
      <c r="SBI43" s="569"/>
      <c r="SBJ43" s="569"/>
      <c r="SBK43" s="569"/>
      <c r="SBL43" s="569"/>
      <c r="SBM43" s="569"/>
      <c r="SBN43" s="569"/>
      <c r="SBO43" s="569"/>
      <c r="SBP43" s="569"/>
      <c r="SBQ43" s="569"/>
      <c r="SBR43" s="569"/>
      <c r="SBS43" s="569"/>
      <c r="SBT43" s="569"/>
      <c r="SBU43" s="569"/>
      <c r="SBV43" s="569"/>
      <c r="SBW43" s="569"/>
      <c r="SBX43" s="569"/>
      <c r="SBY43" s="569"/>
      <c r="SBZ43" s="569"/>
      <c r="SCA43" s="569"/>
      <c r="SCB43" s="569"/>
      <c r="SCC43" s="569"/>
      <c r="SCD43" s="569"/>
      <c r="SCE43" s="569"/>
      <c r="SCF43" s="569"/>
      <c r="SCG43" s="569"/>
      <c r="SCH43" s="569"/>
      <c r="SCI43" s="569"/>
      <c r="SCJ43" s="569"/>
      <c r="SCK43" s="569"/>
      <c r="SCL43" s="569"/>
      <c r="SCM43" s="569"/>
      <c r="SCN43" s="569"/>
      <c r="SCO43" s="569"/>
      <c r="SCP43" s="569"/>
      <c r="SCQ43" s="569"/>
      <c r="SCR43" s="569"/>
      <c r="SCS43" s="569"/>
      <c r="SCT43" s="569"/>
      <c r="SCU43" s="569"/>
      <c r="SCV43" s="569"/>
      <c r="SCW43" s="569"/>
      <c r="SCX43" s="569"/>
      <c r="SCY43" s="569"/>
      <c r="SCZ43" s="569"/>
      <c r="SDA43" s="569"/>
      <c r="SDB43" s="569"/>
      <c r="SDC43" s="569"/>
      <c r="SDD43" s="569"/>
      <c r="SDE43" s="569"/>
      <c r="SDF43" s="569"/>
      <c r="SDG43" s="569"/>
      <c r="SDH43" s="569"/>
      <c r="SDI43" s="569"/>
      <c r="SDJ43" s="569"/>
      <c r="SDK43" s="569"/>
      <c r="SDL43" s="569"/>
      <c r="SDM43" s="569"/>
      <c r="SDN43" s="569"/>
      <c r="SDO43" s="569"/>
      <c r="SDP43" s="569"/>
      <c r="SDQ43" s="569"/>
      <c r="SDR43" s="569"/>
      <c r="SDS43" s="569"/>
      <c r="SDT43" s="569"/>
      <c r="SDU43" s="569"/>
      <c r="SDV43" s="569"/>
      <c r="SDW43" s="569"/>
      <c r="SDX43" s="569"/>
      <c r="SDY43" s="569"/>
      <c r="SDZ43" s="569"/>
      <c r="SEA43" s="569"/>
      <c r="SEB43" s="569"/>
      <c r="SEC43" s="569"/>
      <c r="SED43" s="569"/>
      <c r="SEE43" s="569"/>
      <c r="SEF43" s="569"/>
      <c r="SEG43" s="569"/>
      <c r="SEH43" s="569"/>
      <c r="SEI43" s="569"/>
      <c r="SEJ43" s="569"/>
      <c r="SEK43" s="569"/>
      <c r="SEL43" s="569"/>
      <c r="SEM43" s="569"/>
      <c r="SEN43" s="569"/>
      <c r="SEO43" s="569"/>
      <c r="SEP43" s="569"/>
      <c r="SEQ43" s="569"/>
      <c r="SER43" s="569"/>
      <c r="SES43" s="569"/>
      <c r="SET43" s="569"/>
      <c r="SEU43" s="569"/>
      <c r="SEV43" s="569"/>
      <c r="SEW43" s="569"/>
      <c r="SEX43" s="569"/>
      <c r="SEY43" s="569"/>
      <c r="SEZ43" s="569"/>
      <c r="SFA43" s="569"/>
      <c r="SFB43" s="569"/>
      <c r="SFC43" s="569"/>
      <c r="SFD43" s="569"/>
      <c r="SFE43" s="569"/>
      <c r="SFF43" s="569"/>
      <c r="SFG43" s="569"/>
      <c r="SFH43" s="569"/>
      <c r="SFI43" s="569"/>
      <c r="SFJ43" s="569"/>
      <c r="SFK43" s="569"/>
      <c r="SFL43" s="569"/>
      <c r="SFM43" s="569"/>
      <c r="SFN43" s="569"/>
      <c r="SFO43" s="569"/>
      <c r="SFP43" s="569"/>
      <c r="SFQ43" s="569"/>
      <c r="SFR43" s="569"/>
      <c r="SFS43" s="569"/>
      <c r="SFT43" s="569"/>
      <c r="SFU43" s="569"/>
      <c r="SFV43" s="569"/>
      <c r="SFW43" s="569"/>
      <c r="SFX43" s="569"/>
      <c r="SFY43" s="569"/>
      <c r="SFZ43" s="569"/>
      <c r="SGA43" s="569"/>
      <c r="SGB43" s="569"/>
      <c r="SGC43" s="569"/>
      <c r="SGD43" s="569"/>
      <c r="SGE43" s="569"/>
      <c r="SGF43" s="569"/>
      <c r="SGG43" s="569"/>
      <c r="SGH43" s="569"/>
      <c r="SGI43" s="569"/>
      <c r="SGJ43" s="569"/>
      <c r="SGK43" s="569"/>
      <c r="SGL43" s="569"/>
      <c r="SGM43" s="569"/>
      <c r="SGN43" s="569"/>
      <c r="SGO43" s="569"/>
      <c r="SGP43" s="569"/>
      <c r="SGQ43" s="569"/>
      <c r="SGR43" s="569"/>
      <c r="SGS43" s="569"/>
      <c r="SGT43" s="569"/>
      <c r="SGU43" s="569"/>
      <c r="SGV43" s="569"/>
      <c r="SGW43" s="569"/>
      <c r="SGX43" s="569"/>
      <c r="SGY43" s="569"/>
      <c r="SGZ43" s="569"/>
      <c r="SHA43" s="569"/>
      <c r="SHB43" s="569"/>
      <c r="SHC43" s="569"/>
      <c r="SHD43" s="569"/>
      <c r="SHE43" s="569"/>
      <c r="SHF43" s="569"/>
      <c r="SHG43" s="569"/>
      <c r="SHH43" s="569"/>
      <c r="SHI43" s="569"/>
      <c r="SHJ43" s="569"/>
      <c r="SHK43" s="569"/>
      <c r="SHL43" s="569"/>
      <c r="SHM43" s="569"/>
      <c r="SHN43" s="569"/>
      <c r="SHO43" s="569"/>
      <c r="SHP43" s="569"/>
      <c r="SHQ43" s="569"/>
      <c r="SHR43" s="569"/>
      <c r="SHS43" s="569"/>
      <c r="SHT43" s="569"/>
      <c r="SHU43" s="569"/>
      <c r="SHV43" s="569"/>
      <c r="SHW43" s="569"/>
      <c r="SHX43" s="569"/>
      <c r="SHY43" s="569"/>
      <c r="SHZ43" s="569"/>
      <c r="SIA43" s="569"/>
      <c r="SIB43" s="569"/>
      <c r="SIC43" s="569"/>
      <c r="SID43" s="569"/>
      <c r="SIE43" s="569"/>
      <c r="SIF43" s="569"/>
      <c r="SIG43" s="569"/>
      <c r="SIH43" s="569"/>
      <c r="SII43" s="569"/>
      <c r="SIJ43" s="569"/>
      <c r="SIK43" s="569"/>
      <c r="SIL43" s="569"/>
      <c r="SIM43" s="569"/>
      <c r="SIN43" s="569"/>
      <c r="SIO43" s="569"/>
      <c r="SIP43" s="569"/>
      <c r="SIQ43" s="569"/>
      <c r="SIR43" s="569"/>
      <c r="SIS43" s="569"/>
      <c r="SIT43" s="569"/>
      <c r="SIU43" s="569"/>
      <c r="SIV43" s="569"/>
      <c r="SIW43" s="569"/>
      <c r="SIX43" s="569"/>
      <c r="SIY43" s="569"/>
      <c r="SIZ43" s="569"/>
      <c r="SJA43" s="569"/>
      <c r="SJB43" s="569"/>
      <c r="SJC43" s="569"/>
      <c r="SJD43" s="569"/>
      <c r="SJE43" s="569"/>
      <c r="SJF43" s="569"/>
      <c r="SJG43" s="569"/>
      <c r="SJH43" s="569"/>
      <c r="SJI43" s="569"/>
      <c r="SJJ43" s="569"/>
      <c r="SJK43" s="569"/>
      <c r="SJL43" s="569"/>
      <c r="SJM43" s="569"/>
      <c r="SJN43" s="569"/>
      <c r="SJO43" s="569"/>
      <c r="SJP43" s="569"/>
      <c r="SJQ43" s="569"/>
      <c r="SJR43" s="569"/>
      <c r="SJS43" s="569"/>
      <c r="SJT43" s="569"/>
      <c r="SJU43" s="569"/>
      <c r="SJV43" s="569"/>
      <c r="SJW43" s="569"/>
      <c r="SJX43" s="569"/>
      <c r="SJY43" s="569"/>
      <c r="SJZ43" s="569"/>
      <c r="SKA43" s="569"/>
      <c r="SKB43" s="569"/>
      <c r="SKC43" s="569"/>
      <c r="SKD43" s="569"/>
      <c r="SKE43" s="569"/>
      <c r="SKF43" s="569"/>
      <c r="SKG43" s="569"/>
      <c r="SKH43" s="569"/>
      <c r="SKI43" s="569"/>
      <c r="SKJ43" s="569"/>
      <c r="SKK43" s="569"/>
      <c r="SKL43" s="569"/>
      <c r="SKM43" s="569"/>
      <c r="SKN43" s="569"/>
      <c r="SKO43" s="569"/>
      <c r="SKP43" s="569"/>
      <c r="SKQ43" s="569"/>
      <c r="SKR43" s="569"/>
      <c r="SKS43" s="569"/>
      <c r="SKT43" s="569"/>
      <c r="SKU43" s="569"/>
      <c r="SKV43" s="569"/>
      <c r="SKW43" s="569"/>
      <c r="SKX43" s="569"/>
      <c r="SKY43" s="569"/>
      <c r="SKZ43" s="569"/>
      <c r="SLA43" s="569"/>
      <c r="SLB43" s="569"/>
      <c r="SLC43" s="569"/>
      <c r="SLD43" s="569"/>
      <c r="SLE43" s="569"/>
      <c r="SLF43" s="569"/>
      <c r="SLG43" s="569"/>
      <c r="SLH43" s="569"/>
      <c r="SLI43" s="569"/>
      <c r="SLJ43" s="569"/>
      <c r="SLK43" s="569"/>
      <c r="SLL43" s="569"/>
      <c r="SLM43" s="569"/>
      <c r="SLN43" s="569"/>
      <c r="SLO43" s="569"/>
      <c r="SLP43" s="569"/>
      <c r="SLQ43" s="569"/>
      <c r="SLR43" s="569"/>
      <c r="SLS43" s="569"/>
      <c r="SLT43" s="569"/>
      <c r="SLU43" s="569"/>
      <c r="SLV43" s="569"/>
      <c r="SLW43" s="569"/>
      <c r="SLX43" s="569"/>
      <c r="SLY43" s="569"/>
      <c r="SLZ43" s="569"/>
      <c r="SMA43" s="569"/>
      <c r="SMB43" s="569"/>
      <c r="SMC43" s="569"/>
      <c r="SMD43" s="569"/>
      <c r="SME43" s="569"/>
      <c r="SMF43" s="569"/>
      <c r="SMG43" s="569"/>
      <c r="SMH43" s="569"/>
      <c r="SMI43" s="569"/>
      <c r="SMJ43" s="569"/>
      <c r="SMK43" s="569"/>
      <c r="SML43" s="569"/>
      <c r="SMM43" s="569"/>
      <c r="SMN43" s="569"/>
      <c r="SMO43" s="569"/>
      <c r="SMP43" s="569"/>
      <c r="SMQ43" s="569"/>
      <c r="SMR43" s="569"/>
      <c r="SMS43" s="569"/>
      <c r="SMT43" s="569"/>
      <c r="SMU43" s="569"/>
      <c r="SMV43" s="569"/>
      <c r="SMW43" s="569"/>
      <c r="SMX43" s="569"/>
      <c r="SMY43" s="569"/>
      <c r="SMZ43" s="569"/>
      <c r="SNA43" s="569"/>
      <c r="SNB43" s="569"/>
      <c r="SNC43" s="569"/>
      <c r="SND43" s="569"/>
      <c r="SNE43" s="569"/>
      <c r="SNF43" s="569"/>
      <c r="SNG43" s="569"/>
      <c r="SNH43" s="569"/>
      <c r="SNI43" s="569"/>
      <c r="SNJ43" s="569"/>
      <c r="SNK43" s="569"/>
      <c r="SNL43" s="569"/>
      <c r="SNM43" s="569"/>
      <c r="SNN43" s="569"/>
      <c r="SNO43" s="569"/>
      <c r="SNP43" s="569"/>
      <c r="SNQ43" s="569"/>
      <c r="SNR43" s="569"/>
      <c r="SNS43" s="569"/>
      <c r="SNT43" s="569"/>
      <c r="SNU43" s="569"/>
      <c r="SNV43" s="569"/>
      <c r="SNW43" s="569"/>
      <c r="SNX43" s="569"/>
      <c r="SNY43" s="569"/>
      <c r="SNZ43" s="569"/>
      <c r="SOA43" s="569"/>
      <c r="SOB43" s="569"/>
      <c r="SOC43" s="569"/>
      <c r="SOD43" s="569"/>
      <c r="SOE43" s="569"/>
      <c r="SOF43" s="569"/>
      <c r="SOG43" s="569"/>
      <c r="SOH43" s="569"/>
      <c r="SOI43" s="569"/>
      <c r="SOJ43" s="569"/>
      <c r="SOK43" s="569"/>
      <c r="SOL43" s="569"/>
      <c r="SOM43" s="569"/>
      <c r="SON43" s="569"/>
      <c r="SOO43" s="569"/>
      <c r="SOP43" s="569"/>
      <c r="SOQ43" s="569"/>
      <c r="SOR43" s="569"/>
      <c r="SOS43" s="569"/>
      <c r="SOT43" s="569"/>
      <c r="SOU43" s="569"/>
      <c r="SOV43" s="569"/>
      <c r="SOW43" s="569"/>
      <c r="SOX43" s="569"/>
      <c r="SOY43" s="569"/>
      <c r="SOZ43" s="569"/>
      <c r="SPA43" s="569"/>
      <c r="SPB43" s="569"/>
      <c r="SPC43" s="569"/>
      <c r="SPD43" s="569"/>
      <c r="SPE43" s="569"/>
      <c r="SPF43" s="569"/>
      <c r="SPG43" s="569"/>
      <c r="SPH43" s="569"/>
      <c r="SPI43" s="569"/>
      <c r="SPJ43" s="569"/>
      <c r="SPK43" s="569"/>
      <c r="SPL43" s="569"/>
      <c r="SPM43" s="569"/>
      <c r="SPN43" s="569"/>
      <c r="SPO43" s="569"/>
      <c r="SPP43" s="569"/>
      <c r="SPQ43" s="569"/>
      <c r="SPR43" s="569"/>
      <c r="SPS43" s="569"/>
      <c r="SPT43" s="569"/>
      <c r="SPU43" s="569"/>
      <c r="SPV43" s="569"/>
      <c r="SPW43" s="569"/>
      <c r="SPX43" s="569"/>
      <c r="SPY43" s="569"/>
      <c r="SPZ43" s="569"/>
      <c r="SQA43" s="569"/>
      <c r="SQB43" s="569"/>
      <c r="SQC43" s="569"/>
      <c r="SQD43" s="569"/>
      <c r="SQE43" s="569"/>
      <c r="SQF43" s="569"/>
      <c r="SQG43" s="569"/>
      <c r="SQH43" s="569"/>
      <c r="SQI43" s="569"/>
      <c r="SQJ43" s="569"/>
      <c r="SQK43" s="569"/>
      <c r="SQL43" s="569"/>
      <c r="SQM43" s="569"/>
      <c r="SQN43" s="569"/>
      <c r="SQO43" s="569"/>
      <c r="SQP43" s="569"/>
      <c r="SQQ43" s="569"/>
      <c r="SQR43" s="569"/>
      <c r="SQS43" s="569"/>
      <c r="SQT43" s="569"/>
      <c r="SQU43" s="569"/>
      <c r="SQV43" s="569"/>
      <c r="SQW43" s="569"/>
      <c r="SQX43" s="569"/>
      <c r="SQY43" s="569"/>
      <c r="SQZ43" s="569"/>
      <c r="SRA43" s="569"/>
      <c r="SRB43" s="569"/>
      <c r="SRC43" s="569"/>
      <c r="SRD43" s="569"/>
      <c r="SRE43" s="569"/>
      <c r="SRF43" s="569"/>
      <c r="SRG43" s="569"/>
      <c r="SRH43" s="569"/>
      <c r="SRI43" s="569"/>
      <c r="SRJ43" s="569"/>
      <c r="SRK43" s="569"/>
      <c r="SRL43" s="569"/>
      <c r="SRM43" s="569"/>
      <c r="SRN43" s="569"/>
      <c r="SRO43" s="569"/>
      <c r="SRP43" s="569"/>
      <c r="SRQ43" s="569"/>
      <c r="SRR43" s="569"/>
      <c r="SRS43" s="569"/>
      <c r="SRT43" s="569"/>
      <c r="SRU43" s="569"/>
      <c r="SRV43" s="569"/>
      <c r="SRW43" s="569"/>
      <c r="SRX43" s="569"/>
      <c r="SRY43" s="569"/>
      <c r="SRZ43" s="569"/>
      <c r="SSA43" s="569"/>
      <c r="SSB43" s="569"/>
      <c r="SSC43" s="569"/>
      <c r="SSD43" s="569"/>
      <c r="SSE43" s="569"/>
      <c r="SSF43" s="569"/>
      <c r="SSG43" s="569"/>
      <c r="SSH43" s="569"/>
      <c r="SSI43" s="569"/>
      <c r="SSJ43" s="569"/>
      <c r="SSK43" s="569"/>
      <c r="SSL43" s="569"/>
      <c r="SSM43" s="569"/>
      <c r="SSN43" s="569"/>
      <c r="SSO43" s="569"/>
      <c r="SSP43" s="569"/>
      <c r="SSQ43" s="569"/>
      <c r="SSR43" s="569"/>
      <c r="SSS43" s="569"/>
      <c r="SST43" s="569"/>
      <c r="SSU43" s="569"/>
      <c r="SSV43" s="569"/>
      <c r="SSW43" s="569"/>
      <c r="SSX43" s="569"/>
      <c r="SSY43" s="569"/>
      <c r="SSZ43" s="569"/>
      <c r="STA43" s="569"/>
      <c r="STB43" s="569"/>
      <c r="STC43" s="569"/>
      <c r="STD43" s="569"/>
      <c r="STE43" s="569"/>
      <c r="STF43" s="569"/>
      <c r="STG43" s="569"/>
      <c r="STH43" s="569"/>
      <c r="STI43" s="569"/>
      <c r="STJ43" s="569"/>
      <c r="STK43" s="569"/>
      <c r="STL43" s="569"/>
      <c r="STM43" s="569"/>
      <c r="STN43" s="569"/>
      <c r="STO43" s="569"/>
      <c r="STP43" s="569"/>
      <c r="STQ43" s="569"/>
      <c r="STR43" s="569"/>
      <c r="STS43" s="569"/>
      <c r="STT43" s="569"/>
      <c r="STU43" s="569"/>
      <c r="STV43" s="569"/>
      <c r="STW43" s="569"/>
      <c r="STX43" s="569"/>
      <c r="STY43" s="569"/>
      <c r="STZ43" s="569"/>
      <c r="SUA43" s="569"/>
      <c r="SUB43" s="569"/>
      <c r="SUC43" s="569"/>
      <c r="SUD43" s="569"/>
      <c r="SUE43" s="569"/>
      <c r="SUF43" s="569"/>
      <c r="SUG43" s="569"/>
      <c r="SUH43" s="569"/>
      <c r="SUI43" s="569"/>
      <c r="SUJ43" s="569"/>
      <c r="SUK43" s="569"/>
      <c r="SUL43" s="569"/>
      <c r="SUM43" s="569"/>
      <c r="SUN43" s="569"/>
      <c r="SUO43" s="569"/>
      <c r="SUP43" s="569"/>
      <c r="SUQ43" s="569"/>
      <c r="SUR43" s="569"/>
      <c r="SUS43" s="569"/>
      <c r="SUT43" s="569"/>
      <c r="SUU43" s="569"/>
      <c r="SUV43" s="569"/>
      <c r="SUW43" s="569"/>
      <c r="SUX43" s="569"/>
      <c r="SUY43" s="569"/>
      <c r="SUZ43" s="569"/>
      <c r="SVA43" s="569"/>
      <c r="SVB43" s="569"/>
      <c r="SVC43" s="569"/>
      <c r="SVD43" s="569"/>
      <c r="SVE43" s="569"/>
      <c r="SVF43" s="569"/>
      <c r="SVG43" s="569"/>
      <c r="SVH43" s="569"/>
      <c r="SVI43" s="569"/>
      <c r="SVJ43" s="569"/>
      <c r="SVK43" s="569"/>
      <c r="SVL43" s="569"/>
      <c r="SVM43" s="569"/>
      <c r="SVN43" s="569"/>
      <c r="SVO43" s="569"/>
      <c r="SVP43" s="569"/>
      <c r="SVQ43" s="569"/>
      <c r="SVR43" s="569"/>
      <c r="SVS43" s="569"/>
      <c r="SVT43" s="569"/>
      <c r="SVU43" s="569"/>
      <c r="SVV43" s="569"/>
      <c r="SVW43" s="569"/>
      <c r="SVX43" s="569"/>
      <c r="SVY43" s="569"/>
      <c r="SVZ43" s="569"/>
      <c r="SWA43" s="569"/>
      <c r="SWB43" s="569"/>
      <c r="SWC43" s="569"/>
      <c r="SWD43" s="569"/>
      <c r="SWE43" s="569"/>
      <c r="SWF43" s="569"/>
      <c r="SWG43" s="569"/>
      <c r="SWH43" s="569"/>
      <c r="SWI43" s="569"/>
      <c r="SWJ43" s="569"/>
      <c r="SWK43" s="569"/>
      <c r="SWL43" s="569"/>
      <c r="SWM43" s="569"/>
      <c r="SWN43" s="569"/>
      <c r="SWO43" s="569"/>
      <c r="SWP43" s="569"/>
      <c r="SWQ43" s="569"/>
      <c r="SWR43" s="569"/>
      <c r="SWS43" s="569"/>
      <c r="SWT43" s="569"/>
      <c r="SWU43" s="569"/>
      <c r="SWV43" s="569"/>
      <c r="SWW43" s="569"/>
      <c r="SWX43" s="569"/>
      <c r="SWY43" s="569"/>
      <c r="SWZ43" s="569"/>
      <c r="SXA43" s="569"/>
      <c r="SXB43" s="569"/>
      <c r="SXC43" s="569"/>
      <c r="SXD43" s="569"/>
      <c r="SXE43" s="569"/>
      <c r="SXF43" s="569"/>
      <c r="SXG43" s="569"/>
      <c r="SXH43" s="569"/>
      <c r="SXI43" s="569"/>
      <c r="SXJ43" s="569"/>
      <c r="SXK43" s="569"/>
      <c r="SXL43" s="569"/>
      <c r="SXM43" s="569"/>
      <c r="SXN43" s="569"/>
      <c r="SXO43" s="569"/>
      <c r="SXP43" s="569"/>
      <c r="SXQ43" s="569"/>
      <c r="SXR43" s="569"/>
      <c r="SXS43" s="569"/>
      <c r="SXT43" s="569"/>
      <c r="SXU43" s="569"/>
      <c r="SXV43" s="569"/>
      <c r="SXW43" s="569"/>
      <c r="SXX43" s="569"/>
      <c r="SXY43" s="569"/>
      <c r="SXZ43" s="569"/>
      <c r="SYA43" s="569"/>
      <c r="SYB43" s="569"/>
      <c r="SYC43" s="569"/>
      <c r="SYD43" s="569"/>
      <c r="SYE43" s="569"/>
      <c r="SYF43" s="569"/>
      <c r="SYG43" s="569"/>
      <c r="SYH43" s="569"/>
      <c r="SYI43" s="569"/>
      <c r="SYJ43" s="569"/>
      <c r="SYK43" s="569"/>
      <c r="SYL43" s="569"/>
      <c r="SYM43" s="569"/>
      <c r="SYN43" s="569"/>
      <c r="SYO43" s="569"/>
      <c r="SYP43" s="569"/>
      <c r="SYQ43" s="569"/>
      <c r="SYR43" s="569"/>
      <c r="SYS43" s="569"/>
      <c r="SYT43" s="569"/>
      <c r="SYU43" s="569"/>
      <c r="SYV43" s="569"/>
      <c r="SYW43" s="569"/>
      <c r="SYX43" s="569"/>
      <c r="SYY43" s="569"/>
      <c r="SYZ43" s="569"/>
      <c r="SZA43" s="569"/>
      <c r="SZB43" s="569"/>
      <c r="SZC43" s="569"/>
      <c r="SZD43" s="569"/>
      <c r="SZE43" s="569"/>
      <c r="SZF43" s="569"/>
      <c r="SZG43" s="569"/>
      <c r="SZH43" s="569"/>
      <c r="SZI43" s="569"/>
      <c r="SZJ43" s="569"/>
      <c r="SZK43" s="569"/>
      <c r="SZL43" s="569"/>
      <c r="SZM43" s="569"/>
      <c r="SZN43" s="569"/>
      <c r="SZO43" s="569"/>
      <c r="SZP43" s="569"/>
      <c r="SZQ43" s="569"/>
      <c r="SZR43" s="569"/>
      <c r="SZS43" s="569"/>
      <c r="SZT43" s="569"/>
      <c r="SZU43" s="569"/>
      <c r="SZV43" s="569"/>
      <c r="SZW43" s="569"/>
      <c r="SZX43" s="569"/>
      <c r="SZY43" s="569"/>
      <c r="SZZ43" s="569"/>
      <c r="TAA43" s="569"/>
      <c r="TAB43" s="569"/>
      <c r="TAC43" s="569"/>
      <c r="TAD43" s="569"/>
      <c r="TAE43" s="569"/>
      <c r="TAF43" s="569"/>
      <c r="TAG43" s="569"/>
      <c r="TAH43" s="569"/>
      <c r="TAI43" s="569"/>
      <c r="TAJ43" s="569"/>
      <c r="TAK43" s="569"/>
      <c r="TAL43" s="569"/>
      <c r="TAM43" s="569"/>
      <c r="TAN43" s="569"/>
      <c r="TAO43" s="569"/>
      <c r="TAP43" s="569"/>
      <c r="TAQ43" s="569"/>
      <c r="TAR43" s="569"/>
      <c r="TAS43" s="569"/>
      <c r="TAT43" s="569"/>
      <c r="TAU43" s="569"/>
      <c r="TAV43" s="569"/>
      <c r="TAW43" s="569"/>
      <c r="TAX43" s="569"/>
      <c r="TAY43" s="569"/>
      <c r="TAZ43" s="569"/>
      <c r="TBA43" s="569"/>
      <c r="TBB43" s="569"/>
      <c r="TBC43" s="569"/>
      <c r="TBD43" s="569"/>
      <c r="TBE43" s="569"/>
      <c r="TBF43" s="569"/>
      <c r="TBG43" s="569"/>
      <c r="TBH43" s="569"/>
      <c r="TBI43" s="569"/>
      <c r="TBJ43" s="569"/>
      <c r="TBK43" s="569"/>
      <c r="TBL43" s="569"/>
      <c r="TBM43" s="569"/>
      <c r="TBN43" s="569"/>
      <c r="TBO43" s="569"/>
      <c r="TBP43" s="569"/>
      <c r="TBQ43" s="569"/>
      <c r="TBR43" s="569"/>
      <c r="TBS43" s="569"/>
      <c r="TBT43" s="569"/>
      <c r="TBU43" s="569"/>
      <c r="TBV43" s="569"/>
      <c r="TBW43" s="569"/>
      <c r="TBX43" s="569"/>
      <c r="TBY43" s="569"/>
      <c r="TBZ43" s="569"/>
      <c r="TCA43" s="569"/>
      <c r="TCB43" s="569"/>
      <c r="TCC43" s="569"/>
      <c r="TCD43" s="569"/>
      <c r="TCE43" s="569"/>
      <c r="TCF43" s="569"/>
      <c r="TCG43" s="569"/>
      <c r="TCH43" s="569"/>
      <c r="TCI43" s="569"/>
      <c r="TCJ43" s="569"/>
      <c r="TCK43" s="569"/>
      <c r="TCL43" s="569"/>
      <c r="TCM43" s="569"/>
      <c r="TCN43" s="569"/>
      <c r="TCO43" s="569"/>
      <c r="TCP43" s="569"/>
      <c r="TCQ43" s="569"/>
      <c r="TCR43" s="569"/>
      <c r="TCS43" s="569"/>
      <c r="TCT43" s="569"/>
      <c r="TCU43" s="569"/>
      <c r="TCV43" s="569"/>
      <c r="TCW43" s="569"/>
      <c r="TCX43" s="569"/>
      <c r="TCY43" s="569"/>
      <c r="TCZ43" s="569"/>
      <c r="TDA43" s="569"/>
      <c r="TDB43" s="569"/>
      <c r="TDC43" s="569"/>
      <c r="TDD43" s="569"/>
      <c r="TDE43" s="569"/>
      <c r="TDF43" s="569"/>
      <c r="TDG43" s="569"/>
      <c r="TDH43" s="569"/>
      <c r="TDI43" s="569"/>
      <c r="TDJ43" s="569"/>
      <c r="TDK43" s="569"/>
      <c r="TDL43" s="569"/>
      <c r="TDM43" s="569"/>
      <c r="TDN43" s="569"/>
      <c r="TDO43" s="569"/>
      <c r="TDP43" s="569"/>
      <c r="TDQ43" s="569"/>
      <c r="TDR43" s="569"/>
      <c r="TDS43" s="569"/>
      <c r="TDT43" s="569"/>
      <c r="TDU43" s="569"/>
      <c r="TDV43" s="569"/>
      <c r="TDW43" s="569"/>
      <c r="TDX43" s="569"/>
      <c r="TDY43" s="569"/>
      <c r="TDZ43" s="569"/>
      <c r="TEA43" s="569"/>
      <c r="TEB43" s="569"/>
      <c r="TEC43" s="569"/>
      <c r="TED43" s="569"/>
      <c r="TEE43" s="569"/>
      <c r="TEF43" s="569"/>
      <c r="TEG43" s="569"/>
      <c r="TEH43" s="569"/>
      <c r="TEI43" s="569"/>
      <c r="TEJ43" s="569"/>
      <c r="TEK43" s="569"/>
      <c r="TEL43" s="569"/>
      <c r="TEM43" s="569"/>
      <c r="TEN43" s="569"/>
      <c r="TEO43" s="569"/>
      <c r="TEP43" s="569"/>
      <c r="TEQ43" s="569"/>
      <c r="TER43" s="569"/>
      <c r="TES43" s="569"/>
      <c r="TET43" s="569"/>
      <c r="TEU43" s="569"/>
      <c r="TEV43" s="569"/>
      <c r="TEW43" s="569"/>
      <c r="TEX43" s="569"/>
      <c r="TEY43" s="569"/>
      <c r="TEZ43" s="569"/>
      <c r="TFA43" s="569"/>
      <c r="TFB43" s="569"/>
      <c r="TFC43" s="569"/>
      <c r="TFD43" s="569"/>
      <c r="TFE43" s="569"/>
      <c r="TFF43" s="569"/>
      <c r="TFG43" s="569"/>
      <c r="TFH43" s="569"/>
      <c r="TFI43" s="569"/>
      <c r="TFJ43" s="569"/>
      <c r="TFK43" s="569"/>
      <c r="TFL43" s="569"/>
      <c r="TFM43" s="569"/>
      <c r="TFN43" s="569"/>
      <c r="TFO43" s="569"/>
      <c r="TFP43" s="569"/>
      <c r="TFQ43" s="569"/>
      <c r="TFR43" s="569"/>
      <c r="TFS43" s="569"/>
      <c r="TFT43" s="569"/>
      <c r="TFU43" s="569"/>
      <c r="TFV43" s="569"/>
      <c r="TFW43" s="569"/>
      <c r="TFX43" s="569"/>
      <c r="TFY43" s="569"/>
      <c r="TFZ43" s="569"/>
      <c r="TGA43" s="569"/>
      <c r="TGB43" s="569"/>
      <c r="TGC43" s="569"/>
      <c r="TGD43" s="569"/>
      <c r="TGE43" s="569"/>
      <c r="TGF43" s="569"/>
      <c r="TGG43" s="569"/>
      <c r="TGH43" s="569"/>
      <c r="TGI43" s="569"/>
      <c r="TGJ43" s="569"/>
      <c r="TGK43" s="569"/>
      <c r="TGL43" s="569"/>
      <c r="TGM43" s="569"/>
      <c r="TGN43" s="569"/>
      <c r="TGO43" s="569"/>
      <c r="TGP43" s="569"/>
      <c r="TGQ43" s="569"/>
      <c r="TGR43" s="569"/>
      <c r="TGS43" s="569"/>
      <c r="TGT43" s="569"/>
      <c r="TGU43" s="569"/>
      <c r="TGV43" s="569"/>
      <c r="TGW43" s="569"/>
      <c r="TGX43" s="569"/>
      <c r="TGY43" s="569"/>
      <c r="TGZ43" s="569"/>
      <c r="THA43" s="569"/>
      <c r="THB43" s="569"/>
      <c r="THC43" s="569"/>
      <c r="THD43" s="569"/>
      <c r="THE43" s="569"/>
      <c r="THF43" s="569"/>
      <c r="THG43" s="569"/>
      <c r="THH43" s="569"/>
      <c r="THI43" s="569"/>
      <c r="THJ43" s="569"/>
      <c r="THK43" s="569"/>
      <c r="THL43" s="569"/>
      <c r="THM43" s="569"/>
      <c r="THN43" s="569"/>
      <c r="THO43" s="569"/>
      <c r="THP43" s="569"/>
      <c r="THQ43" s="569"/>
      <c r="THR43" s="569"/>
      <c r="THS43" s="569"/>
      <c r="THT43" s="569"/>
      <c r="THU43" s="569"/>
      <c r="THV43" s="569"/>
      <c r="THW43" s="569"/>
      <c r="THX43" s="569"/>
      <c r="THY43" s="569"/>
      <c r="THZ43" s="569"/>
      <c r="TIA43" s="569"/>
      <c r="TIB43" s="569"/>
      <c r="TIC43" s="569"/>
      <c r="TID43" s="569"/>
      <c r="TIE43" s="569"/>
      <c r="TIF43" s="569"/>
      <c r="TIG43" s="569"/>
      <c r="TIH43" s="569"/>
      <c r="TII43" s="569"/>
      <c r="TIJ43" s="569"/>
      <c r="TIK43" s="569"/>
      <c r="TIL43" s="569"/>
      <c r="TIM43" s="569"/>
      <c r="TIN43" s="569"/>
      <c r="TIO43" s="569"/>
      <c r="TIP43" s="569"/>
      <c r="TIQ43" s="569"/>
      <c r="TIR43" s="569"/>
      <c r="TIS43" s="569"/>
      <c r="TIT43" s="569"/>
      <c r="TIU43" s="569"/>
      <c r="TIV43" s="569"/>
      <c r="TIW43" s="569"/>
      <c r="TIX43" s="569"/>
      <c r="TIY43" s="569"/>
      <c r="TIZ43" s="569"/>
      <c r="TJA43" s="569"/>
      <c r="TJB43" s="569"/>
      <c r="TJC43" s="569"/>
      <c r="TJD43" s="569"/>
      <c r="TJE43" s="569"/>
      <c r="TJF43" s="569"/>
      <c r="TJG43" s="569"/>
      <c r="TJH43" s="569"/>
      <c r="TJI43" s="569"/>
      <c r="TJJ43" s="569"/>
      <c r="TJK43" s="569"/>
      <c r="TJL43" s="569"/>
      <c r="TJM43" s="569"/>
      <c r="TJN43" s="569"/>
      <c r="TJO43" s="569"/>
      <c r="TJP43" s="569"/>
      <c r="TJQ43" s="569"/>
      <c r="TJR43" s="569"/>
      <c r="TJS43" s="569"/>
      <c r="TJT43" s="569"/>
      <c r="TJU43" s="569"/>
      <c r="TJV43" s="569"/>
      <c r="TJW43" s="569"/>
      <c r="TJX43" s="569"/>
      <c r="TJY43" s="569"/>
      <c r="TJZ43" s="569"/>
      <c r="TKA43" s="569"/>
      <c r="TKB43" s="569"/>
      <c r="TKC43" s="569"/>
      <c r="TKD43" s="569"/>
      <c r="TKE43" s="569"/>
      <c r="TKF43" s="569"/>
      <c r="TKG43" s="569"/>
      <c r="TKH43" s="569"/>
      <c r="TKI43" s="569"/>
      <c r="TKJ43" s="569"/>
      <c r="TKK43" s="569"/>
      <c r="TKL43" s="569"/>
      <c r="TKM43" s="569"/>
      <c r="TKN43" s="569"/>
      <c r="TKO43" s="569"/>
      <c r="TKP43" s="569"/>
      <c r="TKQ43" s="569"/>
      <c r="TKR43" s="569"/>
      <c r="TKS43" s="569"/>
      <c r="TKT43" s="569"/>
      <c r="TKU43" s="569"/>
      <c r="TKV43" s="569"/>
      <c r="TKW43" s="569"/>
      <c r="TKX43" s="569"/>
      <c r="TKY43" s="569"/>
      <c r="TKZ43" s="569"/>
      <c r="TLA43" s="569"/>
      <c r="TLB43" s="569"/>
      <c r="TLC43" s="569"/>
      <c r="TLD43" s="569"/>
      <c r="TLE43" s="569"/>
      <c r="TLF43" s="569"/>
      <c r="TLG43" s="569"/>
      <c r="TLH43" s="569"/>
      <c r="TLI43" s="569"/>
      <c r="TLJ43" s="569"/>
      <c r="TLK43" s="569"/>
      <c r="TLL43" s="569"/>
      <c r="TLM43" s="569"/>
      <c r="TLN43" s="569"/>
      <c r="TLO43" s="569"/>
      <c r="TLP43" s="569"/>
      <c r="TLQ43" s="569"/>
      <c r="TLR43" s="569"/>
      <c r="TLS43" s="569"/>
      <c r="TLT43" s="569"/>
      <c r="TLU43" s="569"/>
      <c r="TLV43" s="569"/>
      <c r="TLW43" s="569"/>
      <c r="TLX43" s="569"/>
      <c r="TLY43" s="569"/>
      <c r="TLZ43" s="569"/>
      <c r="TMA43" s="569"/>
      <c r="TMB43" s="569"/>
      <c r="TMC43" s="569"/>
      <c r="TMD43" s="569"/>
      <c r="TME43" s="569"/>
      <c r="TMF43" s="569"/>
      <c r="TMG43" s="569"/>
      <c r="TMH43" s="569"/>
      <c r="TMI43" s="569"/>
      <c r="TMJ43" s="569"/>
      <c r="TMK43" s="569"/>
      <c r="TML43" s="569"/>
      <c r="TMM43" s="569"/>
      <c r="TMN43" s="569"/>
      <c r="TMO43" s="569"/>
      <c r="TMP43" s="569"/>
      <c r="TMQ43" s="569"/>
      <c r="TMR43" s="569"/>
      <c r="TMS43" s="569"/>
      <c r="TMT43" s="569"/>
      <c r="TMU43" s="569"/>
      <c r="TMV43" s="569"/>
      <c r="TMW43" s="569"/>
      <c r="TMX43" s="569"/>
      <c r="TMY43" s="569"/>
      <c r="TMZ43" s="569"/>
      <c r="TNA43" s="569"/>
      <c r="TNB43" s="569"/>
      <c r="TNC43" s="569"/>
      <c r="TND43" s="569"/>
      <c r="TNE43" s="569"/>
      <c r="TNF43" s="569"/>
      <c r="TNG43" s="569"/>
      <c r="TNH43" s="569"/>
      <c r="TNI43" s="569"/>
      <c r="TNJ43" s="569"/>
      <c r="TNK43" s="569"/>
      <c r="TNL43" s="569"/>
      <c r="TNM43" s="569"/>
      <c r="TNN43" s="569"/>
      <c r="TNO43" s="569"/>
      <c r="TNP43" s="569"/>
      <c r="TNQ43" s="569"/>
      <c r="TNR43" s="569"/>
      <c r="TNS43" s="569"/>
      <c r="TNT43" s="569"/>
      <c r="TNU43" s="569"/>
      <c r="TNV43" s="569"/>
      <c r="TNW43" s="569"/>
      <c r="TNX43" s="569"/>
      <c r="TNY43" s="569"/>
      <c r="TNZ43" s="569"/>
      <c r="TOA43" s="569"/>
      <c r="TOB43" s="569"/>
      <c r="TOC43" s="569"/>
      <c r="TOD43" s="569"/>
      <c r="TOE43" s="569"/>
      <c r="TOF43" s="569"/>
      <c r="TOG43" s="569"/>
      <c r="TOH43" s="569"/>
      <c r="TOI43" s="569"/>
      <c r="TOJ43" s="569"/>
      <c r="TOK43" s="569"/>
      <c r="TOL43" s="569"/>
      <c r="TOM43" s="569"/>
      <c r="TON43" s="569"/>
      <c r="TOO43" s="569"/>
      <c r="TOP43" s="569"/>
      <c r="TOQ43" s="569"/>
      <c r="TOR43" s="569"/>
      <c r="TOS43" s="569"/>
      <c r="TOT43" s="569"/>
      <c r="TOU43" s="569"/>
      <c r="TOV43" s="569"/>
      <c r="TOW43" s="569"/>
      <c r="TOX43" s="569"/>
      <c r="TOY43" s="569"/>
      <c r="TOZ43" s="569"/>
      <c r="TPA43" s="569"/>
      <c r="TPB43" s="569"/>
      <c r="TPC43" s="569"/>
      <c r="TPD43" s="569"/>
      <c r="TPE43" s="569"/>
      <c r="TPF43" s="569"/>
      <c r="TPG43" s="569"/>
      <c r="TPH43" s="569"/>
      <c r="TPI43" s="569"/>
      <c r="TPJ43" s="569"/>
      <c r="TPK43" s="569"/>
      <c r="TPL43" s="569"/>
      <c r="TPM43" s="569"/>
      <c r="TPN43" s="569"/>
      <c r="TPO43" s="569"/>
      <c r="TPP43" s="569"/>
      <c r="TPQ43" s="569"/>
      <c r="TPR43" s="569"/>
      <c r="TPS43" s="569"/>
      <c r="TPT43" s="569"/>
      <c r="TPU43" s="569"/>
      <c r="TPV43" s="569"/>
      <c r="TPW43" s="569"/>
      <c r="TPX43" s="569"/>
      <c r="TPY43" s="569"/>
      <c r="TPZ43" s="569"/>
      <c r="TQA43" s="569"/>
      <c r="TQB43" s="569"/>
      <c r="TQC43" s="569"/>
      <c r="TQD43" s="569"/>
      <c r="TQE43" s="569"/>
      <c r="TQF43" s="569"/>
      <c r="TQG43" s="569"/>
      <c r="TQH43" s="569"/>
      <c r="TQI43" s="569"/>
      <c r="TQJ43" s="569"/>
      <c r="TQK43" s="569"/>
      <c r="TQL43" s="569"/>
      <c r="TQM43" s="569"/>
      <c r="TQN43" s="569"/>
      <c r="TQO43" s="569"/>
      <c r="TQP43" s="569"/>
      <c r="TQQ43" s="569"/>
      <c r="TQR43" s="569"/>
      <c r="TQS43" s="569"/>
      <c r="TQT43" s="569"/>
      <c r="TQU43" s="569"/>
      <c r="TQV43" s="569"/>
      <c r="TQW43" s="569"/>
      <c r="TQX43" s="569"/>
      <c r="TQY43" s="569"/>
      <c r="TQZ43" s="569"/>
      <c r="TRA43" s="569"/>
      <c r="TRB43" s="569"/>
      <c r="TRC43" s="569"/>
      <c r="TRD43" s="569"/>
      <c r="TRE43" s="569"/>
      <c r="TRF43" s="569"/>
      <c r="TRG43" s="569"/>
      <c r="TRH43" s="569"/>
      <c r="TRI43" s="569"/>
      <c r="TRJ43" s="569"/>
      <c r="TRK43" s="569"/>
      <c r="TRL43" s="569"/>
      <c r="TRM43" s="569"/>
      <c r="TRN43" s="569"/>
      <c r="TRO43" s="569"/>
      <c r="TRP43" s="569"/>
      <c r="TRQ43" s="569"/>
      <c r="TRR43" s="569"/>
      <c r="TRS43" s="569"/>
      <c r="TRT43" s="569"/>
      <c r="TRU43" s="569"/>
      <c r="TRV43" s="569"/>
      <c r="TRW43" s="569"/>
      <c r="TRX43" s="569"/>
      <c r="TRY43" s="569"/>
      <c r="TRZ43" s="569"/>
      <c r="TSA43" s="569"/>
      <c r="TSB43" s="569"/>
      <c r="TSC43" s="569"/>
      <c r="TSD43" s="569"/>
      <c r="TSE43" s="569"/>
      <c r="TSF43" s="569"/>
      <c r="TSG43" s="569"/>
      <c r="TSH43" s="569"/>
      <c r="TSI43" s="569"/>
      <c r="TSJ43" s="569"/>
      <c r="TSK43" s="569"/>
      <c r="TSL43" s="569"/>
      <c r="TSM43" s="569"/>
      <c r="TSN43" s="569"/>
      <c r="TSO43" s="569"/>
      <c r="TSP43" s="569"/>
      <c r="TSQ43" s="569"/>
      <c r="TSR43" s="569"/>
      <c r="TSS43" s="569"/>
      <c r="TST43" s="569"/>
      <c r="TSU43" s="569"/>
      <c r="TSV43" s="569"/>
      <c r="TSW43" s="569"/>
      <c r="TSX43" s="569"/>
      <c r="TSY43" s="569"/>
      <c r="TSZ43" s="569"/>
      <c r="TTA43" s="569"/>
      <c r="TTB43" s="569"/>
      <c r="TTC43" s="569"/>
      <c r="TTD43" s="569"/>
      <c r="TTE43" s="569"/>
      <c r="TTF43" s="569"/>
      <c r="TTG43" s="569"/>
      <c r="TTH43" s="569"/>
      <c r="TTI43" s="569"/>
      <c r="TTJ43" s="569"/>
      <c r="TTK43" s="569"/>
      <c r="TTL43" s="569"/>
      <c r="TTM43" s="569"/>
      <c r="TTN43" s="569"/>
      <c r="TTO43" s="569"/>
      <c r="TTP43" s="569"/>
      <c r="TTQ43" s="569"/>
      <c r="TTR43" s="569"/>
      <c r="TTS43" s="569"/>
      <c r="TTT43" s="569"/>
      <c r="TTU43" s="569"/>
      <c r="TTV43" s="569"/>
      <c r="TTW43" s="569"/>
      <c r="TTX43" s="569"/>
      <c r="TTY43" s="569"/>
      <c r="TTZ43" s="569"/>
      <c r="TUA43" s="569"/>
      <c r="TUB43" s="569"/>
      <c r="TUC43" s="569"/>
      <c r="TUD43" s="569"/>
      <c r="TUE43" s="569"/>
      <c r="TUF43" s="569"/>
      <c r="TUG43" s="569"/>
      <c r="TUH43" s="569"/>
      <c r="TUI43" s="569"/>
      <c r="TUJ43" s="569"/>
      <c r="TUK43" s="569"/>
      <c r="TUL43" s="569"/>
      <c r="TUM43" s="569"/>
      <c r="TUN43" s="569"/>
      <c r="TUO43" s="569"/>
      <c r="TUP43" s="569"/>
      <c r="TUQ43" s="569"/>
      <c r="TUR43" s="569"/>
      <c r="TUS43" s="569"/>
      <c r="TUT43" s="569"/>
      <c r="TUU43" s="569"/>
      <c r="TUV43" s="569"/>
      <c r="TUW43" s="569"/>
      <c r="TUX43" s="569"/>
      <c r="TUY43" s="569"/>
      <c r="TUZ43" s="569"/>
      <c r="TVA43" s="569"/>
      <c r="TVB43" s="569"/>
      <c r="TVC43" s="569"/>
      <c r="TVD43" s="569"/>
      <c r="TVE43" s="569"/>
      <c r="TVF43" s="569"/>
      <c r="TVG43" s="569"/>
      <c r="TVH43" s="569"/>
      <c r="TVI43" s="569"/>
      <c r="TVJ43" s="569"/>
      <c r="TVK43" s="569"/>
      <c r="TVL43" s="569"/>
      <c r="TVM43" s="569"/>
      <c r="TVN43" s="569"/>
      <c r="TVO43" s="569"/>
      <c r="TVP43" s="569"/>
      <c r="TVQ43" s="569"/>
      <c r="TVR43" s="569"/>
      <c r="TVS43" s="569"/>
      <c r="TVT43" s="569"/>
      <c r="TVU43" s="569"/>
      <c r="TVV43" s="569"/>
      <c r="TVW43" s="569"/>
      <c r="TVX43" s="569"/>
      <c r="TVY43" s="569"/>
      <c r="TVZ43" s="569"/>
      <c r="TWA43" s="569"/>
      <c r="TWB43" s="569"/>
      <c r="TWC43" s="569"/>
      <c r="TWD43" s="569"/>
      <c r="TWE43" s="569"/>
      <c r="TWF43" s="569"/>
      <c r="TWG43" s="569"/>
      <c r="TWH43" s="569"/>
      <c r="TWI43" s="569"/>
      <c r="TWJ43" s="569"/>
      <c r="TWK43" s="569"/>
      <c r="TWL43" s="569"/>
      <c r="TWM43" s="569"/>
      <c r="TWN43" s="569"/>
      <c r="TWO43" s="569"/>
      <c r="TWP43" s="569"/>
      <c r="TWQ43" s="569"/>
      <c r="TWR43" s="569"/>
      <c r="TWS43" s="569"/>
      <c r="TWT43" s="569"/>
      <c r="TWU43" s="569"/>
      <c r="TWV43" s="569"/>
      <c r="TWW43" s="569"/>
      <c r="TWX43" s="569"/>
      <c r="TWY43" s="569"/>
      <c r="TWZ43" s="569"/>
      <c r="TXA43" s="569"/>
      <c r="TXB43" s="569"/>
      <c r="TXC43" s="569"/>
      <c r="TXD43" s="569"/>
      <c r="TXE43" s="569"/>
      <c r="TXF43" s="569"/>
      <c r="TXG43" s="569"/>
      <c r="TXH43" s="569"/>
      <c r="TXI43" s="569"/>
      <c r="TXJ43" s="569"/>
      <c r="TXK43" s="569"/>
      <c r="TXL43" s="569"/>
      <c r="TXM43" s="569"/>
      <c r="TXN43" s="569"/>
      <c r="TXO43" s="569"/>
      <c r="TXP43" s="569"/>
      <c r="TXQ43" s="569"/>
      <c r="TXR43" s="569"/>
      <c r="TXS43" s="569"/>
      <c r="TXT43" s="569"/>
      <c r="TXU43" s="569"/>
      <c r="TXV43" s="569"/>
      <c r="TXW43" s="569"/>
      <c r="TXX43" s="569"/>
      <c r="TXY43" s="569"/>
      <c r="TXZ43" s="569"/>
      <c r="TYA43" s="569"/>
      <c r="TYB43" s="569"/>
      <c r="TYC43" s="569"/>
      <c r="TYD43" s="569"/>
      <c r="TYE43" s="569"/>
      <c r="TYF43" s="569"/>
      <c r="TYG43" s="569"/>
      <c r="TYH43" s="569"/>
      <c r="TYI43" s="569"/>
      <c r="TYJ43" s="569"/>
      <c r="TYK43" s="569"/>
      <c r="TYL43" s="569"/>
      <c r="TYM43" s="569"/>
      <c r="TYN43" s="569"/>
      <c r="TYO43" s="569"/>
      <c r="TYP43" s="569"/>
      <c r="TYQ43" s="569"/>
      <c r="TYR43" s="569"/>
      <c r="TYS43" s="569"/>
      <c r="TYT43" s="569"/>
      <c r="TYU43" s="569"/>
      <c r="TYV43" s="569"/>
      <c r="TYW43" s="569"/>
      <c r="TYX43" s="569"/>
      <c r="TYY43" s="569"/>
      <c r="TYZ43" s="569"/>
      <c r="TZA43" s="569"/>
      <c r="TZB43" s="569"/>
      <c r="TZC43" s="569"/>
      <c r="TZD43" s="569"/>
      <c r="TZE43" s="569"/>
      <c r="TZF43" s="569"/>
      <c r="TZG43" s="569"/>
      <c r="TZH43" s="569"/>
      <c r="TZI43" s="569"/>
      <c r="TZJ43" s="569"/>
      <c r="TZK43" s="569"/>
      <c r="TZL43" s="569"/>
      <c r="TZM43" s="569"/>
      <c r="TZN43" s="569"/>
      <c r="TZO43" s="569"/>
      <c r="TZP43" s="569"/>
      <c r="TZQ43" s="569"/>
      <c r="TZR43" s="569"/>
      <c r="TZS43" s="569"/>
      <c r="TZT43" s="569"/>
      <c r="TZU43" s="569"/>
      <c r="TZV43" s="569"/>
      <c r="TZW43" s="569"/>
      <c r="TZX43" s="569"/>
      <c r="TZY43" s="569"/>
      <c r="TZZ43" s="569"/>
      <c r="UAA43" s="569"/>
      <c r="UAB43" s="569"/>
      <c r="UAC43" s="569"/>
      <c r="UAD43" s="569"/>
      <c r="UAE43" s="569"/>
      <c r="UAF43" s="569"/>
      <c r="UAG43" s="569"/>
      <c r="UAH43" s="569"/>
      <c r="UAI43" s="569"/>
      <c r="UAJ43" s="569"/>
      <c r="UAK43" s="569"/>
      <c r="UAL43" s="569"/>
      <c r="UAM43" s="569"/>
      <c r="UAN43" s="569"/>
      <c r="UAO43" s="569"/>
      <c r="UAP43" s="569"/>
      <c r="UAQ43" s="569"/>
      <c r="UAR43" s="569"/>
      <c r="UAS43" s="569"/>
      <c r="UAT43" s="569"/>
      <c r="UAU43" s="569"/>
      <c r="UAV43" s="569"/>
      <c r="UAW43" s="569"/>
      <c r="UAX43" s="569"/>
      <c r="UAY43" s="569"/>
      <c r="UAZ43" s="569"/>
      <c r="UBA43" s="569"/>
      <c r="UBB43" s="569"/>
      <c r="UBC43" s="569"/>
      <c r="UBD43" s="569"/>
      <c r="UBE43" s="569"/>
      <c r="UBF43" s="569"/>
      <c r="UBG43" s="569"/>
      <c r="UBH43" s="569"/>
      <c r="UBI43" s="569"/>
      <c r="UBJ43" s="569"/>
      <c r="UBK43" s="569"/>
      <c r="UBL43" s="569"/>
      <c r="UBM43" s="569"/>
      <c r="UBN43" s="569"/>
      <c r="UBO43" s="569"/>
      <c r="UBP43" s="569"/>
      <c r="UBQ43" s="569"/>
      <c r="UBR43" s="569"/>
      <c r="UBS43" s="569"/>
      <c r="UBT43" s="569"/>
      <c r="UBU43" s="569"/>
      <c r="UBV43" s="569"/>
      <c r="UBW43" s="569"/>
      <c r="UBX43" s="569"/>
      <c r="UBY43" s="569"/>
      <c r="UBZ43" s="569"/>
      <c r="UCA43" s="569"/>
      <c r="UCB43" s="569"/>
      <c r="UCC43" s="569"/>
      <c r="UCD43" s="569"/>
      <c r="UCE43" s="569"/>
      <c r="UCF43" s="569"/>
      <c r="UCG43" s="569"/>
      <c r="UCH43" s="569"/>
      <c r="UCI43" s="569"/>
      <c r="UCJ43" s="569"/>
      <c r="UCK43" s="569"/>
      <c r="UCL43" s="569"/>
      <c r="UCM43" s="569"/>
      <c r="UCN43" s="569"/>
      <c r="UCO43" s="569"/>
      <c r="UCP43" s="569"/>
      <c r="UCQ43" s="569"/>
      <c r="UCR43" s="569"/>
      <c r="UCS43" s="569"/>
      <c r="UCT43" s="569"/>
      <c r="UCU43" s="569"/>
      <c r="UCV43" s="569"/>
      <c r="UCW43" s="569"/>
      <c r="UCX43" s="569"/>
      <c r="UCY43" s="569"/>
      <c r="UCZ43" s="569"/>
      <c r="UDA43" s="569"/>
      <c r="UDB43" s="569"/>
      <c r="UDC43" s="569"/>
      <c r="UDD43" s="569"/>
      <c r="UDE43" s="569"/>
      <c r="UDF43" s="569"/>
      <c r="UDG43" s="569"/>
      <c r="UDH43" s="569"/>
      <c r="UDI43" s="569"/>
      <c r="UDJ43" s="569"/>
      <c r="UDK43" s="569"/>
      <c r="UDL43" s="569"/>
      <c r="UDM43" s="569"/>
      <c r="UDN43" s="569"/>
      <c r="UDO43" s="569"/>
      <c r="UDP43" s="569"/>
      <c r="UDQ43" s="569"/>
      <c r="UDR43" s="569"/>
      <c r="UDS43" s="569"/>
      <c r="UDT43" s="569"/>
      <c r="UDU43" s="569"/>
      <c r="UDV43" s="569"/>
      <c r="UDW43" s="569"/>
      <c r="UDX43" s="569"/>
      <c r="UDY43" s="569"/>
      <c r="UDZ43" s="569"/>
      <c r="UEA43" s="569"/>
      <c r="UEB43" s="569"/>
      <c r="UEC43" s="569"/>
      <c r="UED43" s="569"/>
      <c r="UEE43" s="569"/>
      <c r="UEF43" s="569"/>
      <c r="UEG43" s="569"/>
      <c r="UEH43" s="569"/>
      <c r="UEI43" s="569"/>
      <c r="UEJ43" s="569"/>
      <c r="UEK43" s="569"/>
      <c r="UEL43" s="569"/>
      <c r="UEM43" s="569"/>
      <c r="UEN43" s="569"/>
      <c r="UEO43" s="569"/>
      <c r="UEP43" s="569"/>
      <c r="UEQ43" s="569"/>
      <c r="UER43" s="569"/>
      <c r="UES43" s="569"/>
      <c r="UET43" s="569"/>
      <c r="UEU43" s="569"/>
      <c r="UEV43" s="569"/>
      <c r="UEW43" s="569"/>
      <c r="UEX43" s="569"/>
      <c r="UEY43" s="569"/>
      <c r="UEZ43" s="569"/>
      <c r="UFA43" s="569"/>
      <c r="UFB43" s="569"/>
      <c r="UFC43" s="569"/>
      <c r="UFD43" s="569"/>
      <c r="UFE43" s="569"/>
      <c r="UFF43" s="569"/>
      <c r="UFG43" s="569"/>
      <c r="UFH43" s="569"/>
      <c r="UFI43" s="569"/>
      <c r="UFJ43" s="569"/>
      <c r="UFK43" s="569"/>
      <c r="UFL43" s="569"/>
      <c r="UFM43" s="569"/>
      <c r="UFN43" s="569"/>
      <c r="UFO43" s="569"/>
      <c r="UFP43" s="569"/>
      <c r="UFQ43" s="569"/>
      <c r="UFR43" s="569"/>
      <c r="UFS43" s="569"/>
      <c r="UFT43" s="569"/>
      <c r="UFU43" s="569"/>
      <c r="UFV43" s="569"/>
      <c r="UFW43" s="569"/>
      <c r="UFX43" s="569"/>
      <c r="UFY43" s="569"/>
      <c r="UFZ43" s="569"/>
      <c r="UGA43" s="569"/>
      <c r="UGB43" s="569"/>
      <c r="UGC43" s="569"/>
      <c r="UGD43" s="569"/>
      <c r="UGE43" s="569"/>
      <c r="UGF43" s="569"/>
      <c r="UGG43" s="569"/>
      <c r="UGH43" s="569"/>
      <c r="UGI43" s="569"/>
      <c r="UGJ43" s="569"/>
      <c r="UGK43" s="569"/>
      <c r="UGL43" s="569"/>
      <c r="UGM43" s="569"/>
      <c r="UGN43" s="569"/>
      <c r="UGO43" s="569"/>
      <c r="UGP43" s="569"/>
      <c r="UGQ43" s="569"/>
      <c r="UGR43" s="569"/>
      <c r="UGS43" s="569"/>
      <c r="UGT43" s="569"/>
      <c r="UGU43" s="569"/>
      <c r="UGV43" s="569"/>
      <c r="UGW43" s="569"/>
      <c r="UGX43" s="569"/>
      <c r="UGY43" s="569"/>
      <c r="UGZ43" s="569"/>
      <c r="UHA43" s="569"/>
      <c r="UHB43" s="569"/>
      <c r="UHC43" s="569"/>
      <c r="UHD43" s="569"/>
      <c r="UHE43" s="569"/>
      <c r="UHF43" s="569"/>
      <c r="UHG43" s="569"/>
      <c r="UHH43" s="569"/>
      <c r="UHI43" s="569"/>
      <c r="UHJ43" s="569"/>
      <c r="UHK43" s="569"/>
      <c r="UHL43" s="569"/>
      <c r="UHM43" s="569"/>
      <c r="UHN43" s="569"/>
      <c r="UHO43" s="569"/>
      <c r="UHP43" s="569"/>
      <c r="UHQ43" s="569"/>
      <c r="UHR43" s="569"/>
      <c r="UHS43" s="569"/>
      <c r="UHT43" s="569"/>
      <c r="UHU43" s="569"/>
      <c r="UHV43" s="569"/>
      <c r="UHW43" s="569"/>
      <c r="UHX43" s="569"/>
      <c r="UHY43" s="569"/>
      <c r="UHZ43" s="569"/>
      <c r="UIA43" s="569"/>
      <c r="UIB43" s="569"/>
      <c r="UIC43" s="569"/>
      <c r="UID43" s="569"/>
      <c r="UIE43" s="569"/>
      <c r="UIF43" s="569"/>
      <c r="UIG43" s="569"/>
      <c r="UIH43" s="569"/>
      <c r="UII43" s="569"/>
      <c r="UIJ43" s="569"/>
      <c r="UIK43" s="569"/>
      <c r="UIL43" s="569"/>
      <c r="UIM43" s="569"/>
      <c r="UIN43" s="569"/>
      <c r="UIO43" s="569"/>
      <c r="UIP43" s="569"/>
      <c r="UIQ43" s="569"/>
      <c r="UIR43" s="569"/>
      <c r="UIS43" s="569"/>
      <c r="UIT43" s="569"/>
      <c r="UIU43" s="569"/>
      <c r="UIV43" s="569"/>
      <c r="UIW43" s="569"/>
      <c r="UIX43" s="569"/>
      <c r="UIY43" s="569"/>
      <c r="UIZ43" s="569"/>
      <c r="UJA43" s="569"/>
      <c r="UJB43" s="569"/>
      <c r="UJC43" s="569"/>
      <c r="UJD43" s="569"/>
      <c r="UJE43" s="569"/>
      <c r="UJF43" s="569"/>
      <c r="UJG43" s="569"/>
      <c r="UJH43" s="569"/>
      <c r="UJI43" s="569"/>
      <c r="UJJ43" s="569"/>
      <c r="UJK43" s="569"/>
      <c r="UJL43" s="569"/>
      <c r="UJM43" s="569"/>
      <c r="UJN43" s="569"/>
      <c r="UJO43" s="569"/>
      <c r="UJP43" s="569"/>
      <c r="UJQ43" s="569"/>
      <c r="UJR43" s="569"/>
      <c r="UJS43" s="569"/>
      <c r="UJT43" s="569"/>
      <c r="UJU43" s="569"/>
      <c r="UJV43" s="569"/>
      <c r="UJW43" s="569"/>
      <c r="UJX43" s="569"/>
      <c r="UJY43" s="569"/>
      <c r="UJZ43" s="569"/>
      <c r="UKA43" s="569"/>
      <c r="UKB43" s="569"/>
      <c r="UKC43" s="569"/>
      <c r="UKD43" s="569"/>
      <c r="UKE43" s="569"/>
      <c r="UKF43" s="569"/>
      <c r="UKG43" s="569"/>
      <c r="UKH43" s="569"/>
      <c r="UKI43" s="569"/>
      <c r="UKJ43" s="569"/>
      <c r="UKK43" s="569"/>
      <c r="UKL43" s="569"/>
      <c r="UKM43" s="569"/>
      <c r="UKN43" s="569"/>
      <c r="UKO43" s="569"/>
      <c r="UKP43" s="569"/>
      <c r="UKQ43" s="569"/>
      <c r="UKR43" s="569"/>
      <c r="UKS43" s="569"/>
      <c r="UKT43" s="569"/>
      <c r="UKU43" s="569"/>
      <c r="UKV43" s="569"/>
      <c r="UKW43" s="569"/>
      <c r="UKX43" s="569"/>
      <c r="UKY43" s="569"/>
      <c r="UKZ43" s="569"/>
      <c r="ULA43" s="569"/>
      <c r="ULB43" s="569"/>
      <c r="ULC43" s="569"/>
      <c r="ULD43" s="569"/>
      <c r="ULE43" s="569"/>
      <c r="ULF43" s="569"/>
      <c r="ULG43" s="569"/>
      <c r="ULH43" s="569"/>
      <c r="ULI43" s="569"/>
      <c r="ULJ43" s="569"/>
      <c r="ULK43" s="569"/>
      <c r="ULL43" s="569"/>
      <c r="ULM43" s="569"/>
      <c r="ULN43" s="569"/>
      <c r="ULO43" s="569"/>
      <c r="ULP43" s="569"/>
      <c r="ULQ43" s="569"/>
      <c r="ULR43" s="569"/>
      <c r="ULS43" s="569"/>
      <c r="ULT43" s="569"/>
      <c r="ULU43" s="569"/>
      <c r="ULV43" s="569"/>
      <c r="ULW43" s="569"/>
      <c r="ULX43" s="569"/>
      <c r="ULY43" s="569"/>
      <c r="ULZ43" s="569"/>
      <c r="UMA43" s="569"/>
      <c r="UMB43" s="569"/>
      <c r="UMC43" s="569"/>
      <c r="UMD43" s="569"/>
      <c r="UME43" s="569"/>
      <c r="UMF43" s="569"/>
      <c r="UMG43" s="569"/>
      <c r="UMH43" s="569"/>
      <c r="UMI43" s="569"/>
      <c r="UMJ43" s="569"/>
      <c r="UMK43" s="569"/>
      <c r="UML43" s="569"/>
      <c r="UMM43" s="569"/>
      <c r="UMN43" s="569"/>
      <c r="UMO43" s="569"/>
      <c r="UMP43" s="569"/>
      <c r="UMQ43" s="569"/>
      <c r="UMR43" s="569"/>
      <c r="UMS43" s="569"/>
      <c r="UMT43" s="569"/>
      <c r="UMU43" s="569"/>
      <c r="UMV43" s="569"/>
      <c r="UMW43" s="569"/>
      <c r="UMX43" s="569"/>
      <c r="UMY43" s="569"/>
      <c r="UMZ43" s="569"/>
      <c r="UNA43" s="569"/>
      <c r="UNB43" s="569"/>
      <c r="UNC43" s="569"/>
      <c r="UND43" s="569"/>
      <c r="UNE43" s="569"/>
      <c r="UNF43" s="569"/>
      <c r="UNG43" s="569"/>
      <c r="UNH43" s="569"/>
      <c r="UNI43" s="569"/>
      <c r="UNJ43" s="569"/>
      <c r="UNK43" s="569"/>
      <c r="UNL43" s="569"/>
      <c r="UNM43" s="569"/>
      <c r="UNN43" s="569"/>
      <c r="UNO43" s="569"/>
      <c r="UNP43" s="569"/>
      <c r="UNQ43" s="569"/>
      <c r="UNR43" s="569"/>
      <c r="UNS43" s="569"/>
      <c r="UNT43" s="569"/>
      <c r="UNU43" s="569"/>
      <c r="UNV43" s="569"/>
      <c r="UNW43" s="569"/>
      <c r="UNX43" s="569"/>
      <c r="UNY43" s="569"/>
      <c r="UNZ43" s="569"/>
      <c r="UOA43" s="569"/>
      <c r="UOB43" s="569"/>
      <c r="UOC43" s="569"/>
      <c r="UOD43" s="569"/>
      <c r="UOE43" s="569"/>
      <c r="UOF43" s="569"/>
      <c r="UOG43" s="569"/>
      <c r="UOH43" s="569"/>
      <c r="UOI43" s="569"/>
      <c r="UOJ43" s="569"/>
      <c r="UOK43" s="569"/>
      <c r="UOL43" s="569"/>
      <c r="UOM43" s="569"/>
      <c r="UON43" s="569"/>
      <c r="UOO43" s="569"/>
      <c r="UOP43" s="569"/>
      <c r="UOQ43" s="569"/>
      <c r="UOR43" s="569"/>
      <c r="UOS43" s="569"/>
      <c r="UOT43" s="569"/>
      <c r="UOU43" s="569"/>
      <c r="UOV43" s="569"/>
      <c r="UOW43" s="569"/>
      <c r="UOX43" s="569"/>
      <c r="UOY43" s="569"/>
      <c r="UOZ43" s="569"/>
      <c r="UPA43" s="569"/>
      <c r="UPB43" s="569"/>
      <c r="UPC43" s="569"/>
      <c r="UPD43" s="569"/>
      <c r="UPE43" s="569"/>
      <c r="UPF43" s="569"/>
      <c r="UPG43" s="569"/>
      <c r="UPH43" s="569"/>
      <c r="UPI43" s="569"/>
      <c r="UPJ43" s="569"/>
      <c r="UPK43" s="569"/>
      <c r="UPL43" s="569"/>
      <c r="UPM43" s="569"/>
      <c r="UPN43" s="569"/>
      <c r="UPO43" s="569"/>
      <c r="UPP43" s="569"/>
      <c r="UPQ43" s="569"/>
      <c r="UPR43" s="569"/>
      <c r="UPS43" s="569"/>
      <c r="UPT43" s="569"/>
      <c r="UPU43" s="569"/>
      <c r="UPV43" s="569"/>
      <c r="UPW43" s="569"/>
      <c r="UPX43" s="569"/>
      <c r="UPY43" s="569"/>
      <c r="UPZ43" s="569"/>
      <c r="UQA43" s="569"/>
      <c r="UQB43" s="569"/>
      <c r="UQC43" s="569"/>
      <c r="UQD43" s="569"/>
      <c r="UQE43" s="569"/>
      <c r="UQF43" s="569"/>
      <c r="UQG43" s="569"/>
      <c r="UQH43" s="569"/>
      <c r="UQI43" s="569"/>
      <c r="UQJ43" s="569"/>
      <c r="UQK43" s="569"/>
      <c r="UQL43" s="569"/>
      <c r="UQM43" s="569"/>
      <c r="UQN43" s="569"/>
      <c r="UQO43" s="569"/>
      <c r="UQP43" s="569"/>
      <c r="UQQ43" s="569"/>
      <c r="UQR43" s="569"/>
      <c r="UQS43" s="569"/>
      <c r="UQT43" s="569"/>
      <c r="UQU43" s="569"/>
      <c r="UQV43" s="569"/>
      <c r="UQW43" s="569"/>
      <c r="UQX43" s="569"/>
      <c r="UQY43" s="569"/>
      <c r="UQZ43" s="569"/>
      <c r="URA43" s="569"/>
      <c r="URB43" s="569"/>
      <c r="URC43" s="569"/>
      <c r="URD43" s="569"/>
      <c r="URE43" s="569"/>
      <c r="URF43" s="569"/>
      <c r="URG43" s="569"/>
      <c r="URH43" s="569"/>
      <c r="URI43" s="569"/>
      <c r="URJ43" s="569"/>
      <c r="URK43" s="569"/>
      <c r="URL43" s="569"/>
      <c r="URM43" s="569"/>
      <c r="URN43" s="569"/>
      <c r="URO43" s="569"/>
      <c r="URP43" s="569"/>
      <c r="URQ43" s="569"/>
      <c r="URR43" s="569"/>
      <c r="URS43" s="569"/>
      <c r="URT43" s="569"/>
      <c r="URU43" s="569"/>
      <c r="URV43" s="569"/>
      <c r="URW43" s="569"/>
      <c r="URX43" s="569"/>
      <c r="URY43" s="569"/>
      <c r="URZ43" s="569"/>
      <c r="USA43" s="569"/>
      <c r="USB43" s="569"/>
      <c r="USC43" s="569"/>
      <c r="USD43" s="569"/>
      <c r="USE43" s="569"/>
      <c r="USF43" s="569"/>
      <c r="USG43" s="569"/>
      <c r="USH43" s="569"/>
      <c r="USI43" s="569"/>
      <c r="USJ43" s="569"/>
      <c r="USK43" s="569"/>
      <c r="USL43" s="569"/>
      <c r="USM43" s="569"/>
      <c r="USN43" s="569"/>
      <c r="USO43" s="569"/>
      <c r="USP43" s="569"/>
      <c r="USQ43" s="569"/>
      <c r="USR43" s="569"/>
      <c r="USS43" s="569"/>
      <c r="UST43" s="569"/>
      <c r="USU43" s="569"/>
      <c r="USV43" s="569"/>
      <c r="USW43" s="569"/>
      <c r="USX43" s="569"/>
      <c r="USY43" s="569"/>
      <c r="USZ43" s="569"/>
      <c r="UTA43" s="569"/>
      <c r="UTB43" s="569"/>
      <c r="UTC43" s="569"/>
      <c r="UTD43" s="569"/>
      <c r="UTE43" s="569"/>
      <c r="UTF43" s="569"/>
      <c r="UTG43" s="569"/>
      <c r="UTH43" s="569"/>
      <c r="UTI43" s="569"/>
      <c r="UTJ43" s="569"/>
      <c r="UTK43" s="569"/>
      <c r="UTL43" s="569"/>
      <c r="UTM43" s="569"/>
      <c r="UTN43" s="569"/>
      <c r="UTO43" s="569"/>
      <c r="UTP43" s="569"/>
      <c r="UTQ43" s="569"/>
      <c r="UTR43" s="569"/>
      <c r="UTS43" s="569"/>
      <c r="UTT43" s="569"/>
      <c r="UTU43" s="569"/>
      <c r="UTV43" s="569"/>
      <c r="UTW43" s="569"/>
      <c r="UTX43" s="569"/>
      <c r="UTY43" s="569"/>
      <c r="UTZ43" s="569"/>
      <c r="UUA43" s="569"/>
      <c r="UUB43" s="569"/>
      <c r="UUC43" s="569"/>
      <c r="UUD43" s="569"/>
      <c r="UUE43" s="569"/>
      <c r="UUF43" s="569"/>
      <c r="UUG43" s="569"/>
      <c r="UUH43" s="569"/>
      <c r="UUI43" s="569"/>
      <c r="UUJ43" s="569"/>
      <c r="UUK43" s="569"/>
      <c r="UUL43" s="569"/>
      <c r="UUM43" s="569"/>
      <c r="UUN43" s="569"/>
      <c r="UUO43" s="569"/>
      <c r="UUP43" s="569"/>
      <c r="UUQ43" s="569"/>
      <c r="UUR43" s="569"/>
      <c r="UUS43" s="569"/>
      <c r="UUT43" s="569"/>
      <c r="UUU43" s="569"/>
      <c r="UUV43" s="569"/>
      <c r="UUW43" s="569"/>
      <c r="UUX43" s="569"/>
      <c r="UUY43" s="569"/>
      <c r="UUZ43" s="569"/>
      <c r="UVA43" s="569"/>
      <c r="UVB43" s="569"/>
      <c r="UVC43" s="569"/>
      <c r="UVD43" s="569"/>
      <c r="UVE43" s="569"/>
      <c r="UVF43" s="569"/>
      <c r="UVG43" s="569"/>
      <c r="UVH43" s="569"/>
      <c r="UVI43" s="569"/>
      <c r="UVJ43" s="569"/>
      <c r="UVK43" s="569"/>
      <c r="UVL43" s="569"/>
      <c r="UVM43" s="569"/>
      <c r="UVN43" s="569"/>
      <c r="UVO43" s="569"/>
      <c r="UVP43" s="569"/>
      <c r="UVQ43" s="569"/>
      <c r="UVR43" s="569"/>
      <c r="UVS43" s="569"/>
      <c r="UVT43" s="569"/>
      <c r="UVU43" s="569"/>
      <c r="UVV43" s="569"/>
      <c r="UVW43" s="569"/>
      <c r="UVX43" s="569"/>
      <c r="UVY43" s="569"/>
      <c r="UVZ43" s="569"/>
      <c r="UWA43" s="569"/>
      <c r="UWB43" s="569"/>
      <c r="UWC43" s="569"/>
      <c r="UWD43" s="569"/>
      <c r="UWE43" s="569"/>
      <c r="UWF43" s="569"/>
      <c r="UWG43" s="569"/>
      <c r="UWH43" s="569"/>
      <c r="UWI43" s="569"/>
      <c r="UWJ43" s="569"/>
      <c r="UWK43" s="569"/>
      <c r="UWL43" s="569"/>
      <c r="UWM43" s="569"/>
      <c r="UWN43" s="569"/>
      <c r="UWO43" s="569"/>
      <c r="UWP43" s="569"/>
      <c r="UWQ43" s="569"/>
      <c r="UWR43" s="569"/>
      <c r="UWS43" s="569"/>
      <c r="UWT43" s="569"/>
      <c r="UWU43" s="569"/>
      <c r="UWV43" s="569"/>
      <c r="UWW43" s="569"/>
      <c r="UWX43" s="569"/>
      <c r="UWY43" s="569"/>
      <c r="UWZ43" s="569"/>
      <c r="UXA43" s="569"/>
      <c r="UXB43" s="569"/>
      <c r="UXC43" s="569"/>
      <c r="UXD43" s="569"/>
      <c r="UXE43" s="569"/>
      <c r="UXF43" s="569"/>
      <c r="UXG43" s="569"/>
      <c r="UXH43" s="569"/>
      <c r="UXI43" s="569"/>
      <c r="UXJ43" s="569"/>
      <c r="UXK43" s="569"/>
      <c r="UXL43" s="569"/>
      <c r="UXM43" s="569"/>
      <c r="UXN43" s="569"/>
      <c r="UXO43" s="569"/>
      <c r="UXP43" s="569"/>
      <c r="UXQ43" s="569"/>
      <c r="UXR43" s="569"/>
      <c r="UXS43" s="569"/>
      <c r="UXT43" s="569"/>
      <c r="UXU43" s="569"/>
      <c r="UXV43" s="569"/>
      <c r="UXW43" s="569"/>
      <c r="UXX43" s="569"/>
      <c r="UXY43" s="569"/>
      <c r="UXZ43" s="569"/>
      <c r="UYA43" s="569"/>
      <c r="UYB43" s="569"/>
      <c r="UYC43" s="569"/>
      <c r="UYD43" s="569"/>
      <c r="UYE43" s="569"/>
      <c r="UYF43" s="569"/>
      <c r="UYG43" s="569"/>
      <c r="UYH43" s="569"/>
      <c r="UYI43" s="569"/>
      <c r="UYJ43" s="569"/>
      <c r="UYK43" s="569"/>
      <c r="UYL43" s="569"/>
      <c r="UYM43" s="569"/>
      <c r="UYN43" s="569"/>
      <c r="UYO43" s="569"/>
      <c r="UYP43" s="569"/>
      <c r="UYQ43" s="569"/>
      <c r="UYR43" s="569"/>
      <c r="UYS43" s="569"/>
      <c r="UYT43" s="569"/>
      <c r="UYU43" s="569"/>
      <c r="UYV43" s="569"/>
      <c r="UYW43" s="569"/>
      <c r="UYX43" s="569"/>
      <c r="UYY43" s="569"/>
      <c r="UYZ43" s="569"/>
      <c r="UZA43" s="569"/>
      <c r="UZB43" s="569"/>
      <c r="UZC43" s="569"/>
      <c r="UZD43" s="569"/>
      <c r="UZE43" s="569"/>
      <c r="UZF43" s="569"/>
      <c r="UZG43" s="569"/>
      <c r="UZH43" s="569"/>
      <c r="UZI43" s="569"/>
      <c r="UZJ43" s="569"/>
      <c r="UZK43" s="569"/>
      <c r="UZL43" s="569"/>
      <c r="UZM43" s="569"/>
      <c r="UZN43" s="569"/>
      <c r="UZO43" s="569"/>
      <c r="UZP43" s="569"/>
      <c r="UZQ43" s="569"/>
      <c r="UZR43" s="569"/>
      <c r="UZS43" s="569"/>
      <c r="UZT43" s="569"/>
      <c r="UZU43" s="569"/>
      <c r="UZV43" s="569"/>
      <c r="UZW43" s="569"/>
      <c r="UZX43" s="569"/>
      <c r="UZY43" s="569"/>
      <c r="UZZ43" s="569"/>
      <c r="VAA43" s="569"/>
      <c r="VAB43" s="569"/>
      <c r="VAC43" s="569"/>
      <c r="VAD43" s="569"/>
      <c r="VAE43" s="569"/>
      <c r="VAF43" s="569"/>
      <c r="VAG43" s="569"/>
      <c r="VAH43" s="569"/>
      <c r="VAI43" s="569"/>
      <c r="VAJ43" s="569"/>
      <c r="VAK43" s="569"/>
      <c r="VAL43" s="569"/>
      <c r="VAM43" s="569"/>
      <c r="VAN43" s="569"/>
      <c r="VAO43" s="569"/>
      <c r="VAP43" s="569"/>
      <c r="VAQ43" s="569"/>
      <c r="VAR43" s="569"/>
      <c r="VAS43" s="569"/>
      <c r="VAT43" s="569"/>
      <c r="VAU43" s="569"/>
      <c r="VAV43" s="569"/>
      <c r="VAW43" s="569"/>
      <c r="VAX43" s="569"/>
      <c r="VAY43" s="569"/>
      <c r="VAZ43" s="569"/>
      <c r="VBA43" s="569"/>
      <c r="VBB43" s="569"/>
      <c r="VBC43" s="569"/>
      <c r="VBD43" s="569"/>
      <c r="VBE43" s="569"/>
      <c r="VBF43" s="569"/>
      <c r="VBG43" s="569"/>
      <c r="VBH43" s="569"/>
      <c r="VBI43" s="569"/>
      <c r="VBJ43" s="569"/>
      <c r="VBK43" s="569"/>
      <c r="VBL43" s="569"/>
      <c r="VBM43" s="569"/>
      <c r="VBN43" s="569"/>
      <c r="VBO43" s="569"/>
      <c r="VBP43" s="569"/>
      <c r="VBQ43" s="569"/>
      <c r="VBR43" s="569"/>
      <c r="VBS43" s="569"/>
      <c r="VBT43" s="569"/>
      <c r="VBU43" s="569"/>
      <c r="VBV43" s="569"/>
      <c r="VBW43" s="569"/>
      <c r="VBX43" s="569"/>
      <c r="VBY43" s="569"/>
      <c r="VBZ43" s="569"/>
      <c r="VCA43" s="569"/>
      <c r="VCB43" s="569"/>
      <c r="VCC43" s="569"/>
      <c r="VCD43" s="569"/>
      <c r="VCE43" s="569"/>
      <c r="VCF43" s="569"/>
      <c r="VCG43" s="569"/>
      <c r="VCH43" s="569"/>
      <c r="VCI43" s="569"/>
      <c r="VCJ43" s="569"/>
      <c r="VCK43" s="569"/>
      <c r="VCL43" s="569"/>
      <c r="VCM43" s="569"/>
      <c r="VCN43" s="569"/>
      <c r="VCO43" s="569"/>
      <c r="VCP43" s="569"/>
      <c r="VCQ43" s="569"/>
      <c r="VCR43" s="569"/>
      <c r="VCS43" s="569"/>
      <c r="VCT43" s="569"/>
      <c r="VCU43" s="569"/>
      <c r="VCV43" s="569"/>
      <c r="VCW43" s="569"/>
      <c r="VCX43" s="569"/>
      <c r="VCY43" s="569"/>
      <c r="VCZ43" s="569"/>
      <c r="VDA43" s="569"/>
      <c r="VDB43" s="569"/>
      <c r="VDC43" s="569"/>
      <c r="VDD43" s="569"/>
      <c r="VDE43" s="569"/>
      <c r="VDF43" s="569"/>
      <c r="VDG43" s="569"/>
      <c r="VDH43" s="569"/>
      <c r="VDI43" s="569"/>
      <c r="VDJ43" s="569"/>
      <c r="VDK43" s="569"/>
      <c r="VDL43" s="569"/>
      <c r="VDM43" s="569"/>
      <c r="VDN43" s="569"/>
      <c r="VDO43" s="569"/>
      <c r="VDP43" s="569"/>
      <c r="VDQ43" s="569"/>
      <c r="VDR43" s="569"/>
      <c r="VDS43" s="569"/>
      <c r="VDT43" s="569"/>
      <c r="VDU43" s="569"/>
      <c r="VDV43" s="569"/>
      <c r="VDW43" s="569"/>
      <c r="VDX43" s="569"/>
      <c r="VDY43" s="569"/>
      <c r="VDZ43" s="569"/>
      <c r="VEA43" s="569"/>
      <c r="VEB43" s="569"/>
      <c r="VEC43" s="569"/>
      <c r="VED43" s="569"/>
      <c r="VEE43" s="569"/>
      <c r="VEF43" s="569"/>
      <c r="VEG43" s="569"/>
      <c r="VEH43" s="569"/>
      <c r="VEI43" s="569"/>
      <c r="VEJ43" s="569"/>
      <c r="VEK43" s="569"/>
      <c r="VEL43" s="569"/>
      <c r="VEM43" s="569"/>
      <c r="VEN43" s="569"/>
      <c r="VEO43" s="569"/>
      <c r="VEP43" s="569"/>
      <c r="VEQ43" s="569"/>
      <c r="VER43" s="569"/>
      <c r="VES43" s="569"/>
      <c r="VET43" s="569"/>
      <c r="VEU43" s="569"/>
      <c r="VEV43" s="569"/>
      <c r="VEW43" s="569"/>
      <c r="VEX43" s="569"/>
      <c r="VEY43" s="569"/>
      <c r="VEZ43" s="569"/>
      <c r="VFA43" s="569"/>
      <c r="VFB43" s="569"/>
      <c r="VFC43" s="569"/>
      <c r="VFD43" s="569"/>
      <c r="VFE43" s="569"/>
      <c r="VFF43" s="569"/>
      <c r="VFG43" s="569"/>
      <c r="VFH43" s="569"/>
      <c r="VFI43" s="569"/>
      <c r="VFJ43" s="569"/>
      <c r="VFK43" s="569"/>
      <c r="VFL43" s="569"/>
      <c r="VFM43" s="569"/>
      <c r="VFN43" s="569"/>
      <c r="VFO43" s="569"/>
      <c r="VFP43" s="569"/>
      <c r="VFQ43" s="569"/>
      <c r="VFR43" s="569"/>
      <c r="VFS43" s="569"/>
      <c r="VFT43" s="569"/>
      <c r="VFU43" s="569"/>
      <c r="VFV43" s="569"/>
      <c r="VFW43" s="569"/>
      <c r="VFX43" s="569"/>
      <c r="VFY43" s="569"/>
      <c r="VFZ43" s="569"/>
      <c r="VGA43" s="569"/>
      <c r="VGB43" s="569"/>
      <c r="VGC43" s="569"/>
      <c r="VGD43" s="569"/>
      <c r="VGE43" s="569"/>
      <c r="VGF43" s="569"/>
      <c r="VGG43" s="569"/>
      <c r="VGH43" s="569"/>
      <c r="VGI43" s="569"/>
      <c r="VGJ43" s="569"/>
      <c r="VGK43" s="569"/>
      <c r="VGL43" s="569"/>
      <c r="VGM43" s="569"/>
      <c r="VGN43" s="569"/>
      <c r="VGO43" s="569"/>
      <c r="VGP43" s="569"/>
      <c r="VGQ43" s="569"/>
      <c r="VGR43" s="569"/>
      <c r="VGS43" s="569"/>
      <c r="VGT43" s="569"/>
      <c r="VGU43" s="569"/>
      <c r="VGV43" s="569"/>
      <c r="VGW43" s="569"/>
      <c r="VGX43" s="569"/>
      <c r="VGY43" s="569"/>
      <c r="VGZ43" s="569"/>
      <c r="VHA43" s="569"/>
      <c r="VHB43" s="569"/>
      <c r="VHC43" s="569"/>
      <c r="VHD43" s="569"/>
      <c r="VHE43" s="569"/>
      <c r="VHF43" s="569"/>
      <c r="VHG43" s="569"/>
      <c r="VHH43" s="569"/>
      <c r="VHI43" s="569"/>
      <c r="VHJ43" s="569"/>
      <c r="VHK43" s="569"/>
      <c r="VHL43" s="569"/>
      <c r="VHM43" s="569"/>
      <c r="VHN43" s="569"/>
      <c r="VHO43" s="569"/>
      <c r="VHP43" s="569"/>
      <c r="VHQ43" s="569"/>
      <c r="VHR43" s="569"/>
      <c r="VHS43" s="569"/>
      <c r="VHT43" s="569"/>
      <c r="VHU43" s="569"/>
      <c r="VHV43" s="569"/>
      <c r="VHW43" s="569"/>
      <c r="VHX43" s="569"/>
      <c r="VHY43" s="569"/>
      <c r="VHZ43" s="569"/>
      <c r="VIA43" s="569"/>
      <c r="VIB43" s="569"/>
      <c r="VIC43" s="569"/>
      <c r="VID43" s="569"/>
      <c r="VIE43" s="569"/>
      <c r="VIF43" s="569"/>
      <c r="VIG43" s="569"/>
      <c r="VIH43" s="569"/>
      <c r="VII43" s="569"/>
      <c r="VIJ43" s="569"/>
      <c r="VIK43" s="569"/>
      <c r="VIL43" s="569"/>
      <c r="VIM43" s="569"/>
      <c r="VIN43" s="569"/>
      <c r="VIO43" s="569"/>
      <c r="VIP43" s="569"/>
      <c r="VIQ43" s="569"/>
      <c r="VIR43" s="569"/>
      <c r="VIS43" s="569"/>
      <c r="VIT43" s="569"/>
      <c r="VIU43" s="569"/>
      <c r="VIV43" s="569"/>
      <c r="VIW43" s="569"/>
      <c r="VIX43" s="569"/>
      <c r="VIY43" s="569"/>
      <c r="VIZ43" s="569"/>
      <c r="VJA43" s="569"/>
      <c r="VJB43" s="569"/>
      <c r="VJC43" s="569"/>
      <c r="VJD43" s="569"/>
      <c r="VJE43" s="569"/>
      <c r="VJF43" s="569"/>
      <c r="VJG43" s="569"/>
      <c r="VJH43" s="569"/>
      <c r="VJI43" s="569"/>
      <c r="VJJ43" s="569"/>
      <c r="VJK43" s="569"/>
      <c r="VJL43" s="569"/>
      <c r="VJM43" s="569"/>
      <c r="VJN43" s="569"/>
      <c r="VJO43" s="569"/>
      <c r="VJP43" s="569"/>
      <c r="VJQ43" s="569"/>
      <c r="VJR43" s="569"/>
      <c r="VJS43" s="569"/>
      <c r="VJT43" s="569"/>
      <c r="VJU43" s="569"/>
      <c r="VJV43" s="569"/>
      <c r="VJW43" s="569"/>
      <c r="VJX43" s="569"/>
      <c r="VJY43" s="569"/>
      <c r="VJZ43" s="569"/>
      <c r="VKA43" s="569"/>
      <c r="VKB43" s="569"/>
      <c r="VKC43" s="569"/>
      <c r="VKD43" s="569"/>
      <c r="VKE43" s="569"/>
      <c r="VKF43" s="569"/>
      <c r="VKG43" s="569"/>
      <c r="VKH43" s="569"/>
      <c r="VKI43" s="569"/>
      <c r="VKJ43" s="569"/>
      <c r="VKK43" s="569"/>
      <c r="VKL43" s="569"/>
      <c r="VKM43" s="569"/>
      <c r="VKN43" s="569"/>
      <c r="VKO43" s="569"/>
      <c r="VKP43" s="569"/>
      <c r="VKQ43" s="569"/>
      <c r="VKR43" s="569"/>
      <c r="VKS43" s="569"/>
      <c r="VKT43" s="569"/>
      <c r="VKU43" s="569"/>
      <c r="VKV43" s="569"/>
      <c r="VKW43" s="569"/>
      <c r="VKX43" s="569"/>
      <c r="VKY43" s="569"/>
      <c r="VKZ43" s="569"/>
      <c r="VLA43" s="569"/>
      <c r="VLB43" s="569"/>
      <c r="VLC43" s="569"/>
      <c r="VLD43" s="569"/>
      <c r="VLE43" s="569"/>
      <c r="VLF43" s="569"/>
      <c r="VLG43" s="569"/>
      <c r="VLH43" s="569"/>
      <c r="VLI43" s="569"/>
      <c r="VLJ43" s="569"/>
      <c r="VLK43" s="569"/>
      <c r="VLL43" s="569"/>
      <c r="VLM43" s="569"/>
      <c r="VLN43" s="569"/>
      <c r="VLO43" s="569"/>
      <c r="VLP43" s="569"/>
      <c r="VLQ43" s="569"/>
      <c r="VLR43" s="569"/>
      <c r="VLS43" s="569"/>
      <c r="VLT43" s="569"/>
      <c r="VLU43" s="569"/>
      <c r="VLV43" s="569"/>
      <c r="VLW43" s="569"/>
      <c r="VLX43" s="569"/>
      <c r="VLY43" s="569"/>
      <c r="VLZ43" s="569"/>
      <c r="VMA43" s="569"/>
      <c r="VMB43" s="569"/>
      <c r="VMC43" s="569"/>
      <c r="VMD43" s="569"/>
      <c r="VME43" s="569"/>
      <c r="VMF43" s="569"/>
      <c r="VMG43" s="569"/>
      <c r="VMH43" s="569"/>
      <c r="VMI43" s="569"/>
      <c r="VMJ43" s="569"/>
      <c r="VMK43" s="569"/>
      <c r="VML43" s="569"/>
      <c r="VMM43" s="569"/>
      <c r="VMN43" s="569"/>
      <c r="VMO43" s="569"/>
      <c r="VMP43" s="569"/>
      <c r="VMQ43" s="569"/>
      <c r="VMR43" s="569"/>
      <c r="VMS43" s="569"/>
      <c r="VMT43" s="569"/>
      <c r="VMU43" s="569"/>
      <c r="VMV43" s="569"/>
      <c r="VMW43" s="569"/>
      <c r="VMX43" s="569"/>
      <c r="VMY43" s="569"/>
      <c r="VMZ43" s="569"/>
      <c r="VNA43" s="569"/>
      <c r="VNB43" s="569"/>
      <c r="VNC43" s="569"/>
      <c r="VND43" s="569"/>
      <c r="VNE43" s="569"/>
      <c r="VNF43" s="569"/>
      <c r="VNG43" s="569"/>
      <c r="VNH43" s="569"/>
      <c r="VNI43" s="569"/>
      <c r="VNJ43" s="569"/>
      <c r="VNK43" s="569"/>
      <c r="VNL43" s="569"/>
      <c r="VNM43" s="569"/>
      <c r="VNN43" s="569"/>
      <c r="VNO43" s="569"/>
      <c r="VNP43" s="569"/>
      <c r="VNQ43" s="569"/>
      <c r="VNR43" s="569"/>
      <c r="VNS43" s="569"/>
      <c r="VNT43" s="569"/>
      <c r="VNU43" s="569"/>
      <c r="VNV43" s="569"/>
      <c r="VNW43" s="569"/>
      <c r="VNX43" s="569"/>
      <c r="VNY43" s="569"/>
      <c r="VNZ43" s="569"/>
      <c r="VOA43" s="569"/>
      <c r="VOB43" s="569"/>
      <c r="VOC43" s="569"/>
      <c r="VOD43" s="569"/>
      <c r="VOE43" s="569"/>
      <c r="VOF43" s="569"/>
      <c r="VOG43" s="569"/>
      <c r="VOH43" s="569"/>
      <c r="VOI43" s="569"/>
      <c r="VOJ43" s="569"/>
      <c r="VOK43" s="569"/>
      <c r="VOL43" s="569"/>
      <c r="VOM43" s="569"/>
      <c r="VON43" s="569"/>
      <c r="VOO43" s="569"/>
      <c r="VOP43" s="569"/>
      <c r="VOQ43" s="569"/>
      <c r="VOR43" s="569"/>
      <c r="VOS43" s="569"/>
      <c r="VOT43" s="569"/>
      <c r="VOU43" s="569"/>
      <c r="VOV43" s="569"/>
      <c r="VOW43" s="569"/>
      <c r="VOX43" s="569"/>
      <c r="VOY43" s="569"/>
      <c r="VOZ43" s="569"/>
      <c r="VPA43" s="569"/>
      <c r="VPB43" s="569"/>
      <c r="VPC43" s="569"/>
      <c r="VPD43" s="569"/>
      <c r="VPE43" s="569"/>
      <c r="VPF43" s="569"/>
      <c r="VPG43" s="569"/>
      <c r="VPH43" s="569"/>
      <c r="VPI43" s="569"/>
      <c r="VPJ43" s="569"/>
      <c r="VPK43" s="569"/>
      <c r="VPL43" s="569"/>
      <c r="VPM43" s="569"/>
      <c r="VPN43" s="569"/>
      <c r="VPO43" s="569"/>
      <c r="VPP43" s="569"/>
      <c r="VPQ43" s="569"/>
      <c r="VPR43" s="569"/>
      <c r="VPS43" s="569"/>
      <c r="VPT43" s="569"/>
      <c r="VPU43" s="569"/>
      <c r="VPV43" s="569"/>
      <c r="VPW43" s="569"/>
      <c r="VPX43" s="569"/>
      <c r="VPY43" s="569"/>
      <c r="VPZ43" s="569"/>
      <c r="VQA43" s="569"/>
      <c r="VQB43" s="569"/>
      <c r="VQC43" s="569"/>
      <c r="VQD43" s="569"/>
      <c r="VQE43" s="569"/>
      <c r="VQF43" s="569"/>
      <c r="VQG43" s="569"/>
      <c r="VQH43" s="569"/>
      <c r="VQI43" s="569"/>
      <c r="VQJ43" s="569"/>
      <c r="VQK43" s="569"/>
      <c r="VQL43" s="569"/>
      <c r="VQM43" s="569"/>
      <c r="VQN43" s="569"/>
      <c r="VQO43" s="569"/>
      <c r="VQP43" s="569"/>
      <c r="VQQ43" s="569"/>
      <c r="VQR43" s="569"/>
      <c r="VQS43" s="569"/>
      <c r="VQT43" s="569"/>
      <c r="VQU43" s="569"/>
      <c r="VQV43" s="569"/>
      <c r="VQW43" s="569"/>
      <c r="VQX43" s="569"/>
      <c r="VQY43" s="569"/>
      <c r="VQZ43" s="569"/>
      <c r="VRA43" s="569"/>
      <c r="VRB43" s="569"/>
      <c r="VRC43" s="569"/>
      <c r="VRD43" s="569"/>
      <c r="VRE43" s="569"/>
      <c r="VRF43" s="569"/>
      <c r="VRG43" s="569"/>
      <c r="VRH43" s="569"/>
      <c r="VRI43" s="569"/>
      <c r="VRJ43" s="569"/>
      <c r="VRK43" s="569"/>
      <c r="VRL43" s="569"/>
      <c r="VRM43" s="569"/>
      <c r="VRN43" s="569"/>
      <c r="VRO43" s="569"/>
      <c r="VRP43" s="569"/>
      <c r="VRQ43" s="569"/>
      <c r="VRR43" s="569"/>
      <c r="VRS43" s="569"/>
      <c r="VRT43" s="569"/>
      <c r="VRU43" s="569"/>
      <c r="VRV43" s="569"/>
      <c r="VRW43" s="569"/>
      <c r="VRX43" s="569"/>
      <c r="VRY43" s="569"/>
      <c r="VRZ43" s="569"/>
      <c r="VSA43" s="569"/>
      <c r="VSB43" s="569"/>
      <c r="VSC43" s="569"/>
      <c r="VSD43" s="569"/>
      <c r="VSE43" s="569"/>
      <c r="VSF43" s="569"/>
      <c r="VSG43" s="569"/>
      <c r="VSH43" s="569"/>
      <c r="VSI43" s="569"/>
      <c r="VSJ43" s="569"/>
      <c r="VSK43" s="569"/>
      <c r="VSL43" s="569"/>
      <c r="VSM43" s="569"/>
      <c r="VSN43" s="569"/>
      <c r="VSO43" s="569"/>
      <c r="VSP43" s="569"/>
      <c r="VSQ43" s="569"/>
      <c r="VSR43" s="569"/>
      <c r="VSS43" s="569"/>
      <c r="VST43" s="569"/>
      <c r="VSU43" s="569"/>
      <c r="VSV43" s="569"/>
      <c r="VSW43" s="569"/>
      <c r="VSX43" s="569"/>
      <c r="VSY43" s="569"/>
      <c r="VSZ43" s="569"/>
      <c r="VTA43" s="569"/>
      <c r="VTB43" s="569"/>
      <c r="VTC43" s="569"/>
      <c r="VTD43" s="569"/>
      <c r="VTE43" s="569"/>
      <c r="VTF43" s="569"/>
      <c r="VTG43" s="569"/>
      <c r="VTH43" s="569"/>
      <c r="VTI43" s="569"/>
      <c r="VTJ43" s="569"/>
      <c r="VTK43" s="569"/>
      <c r="VTL43" s="569"/>
      <c r="VTM43" s="569"/>
      <c r="VTN43" s="569"/>
      <c r="VTO43" s="569"/>
      <c r="VTP43" s="569"/>
      <c r="VTQ43" s="569"/>
      <c r="VTR43" s="569"/>
      <c r="VTS43" s="569"/>
      <c r="VTT43" s="569"/>
      <c r="VTU43" s="569"/>
      <c r="VTV43" s="569"/>
      <c r="VTW43" s="569"/>
      <c r="VTX43" s="569"/>
      <c r="VTY43" s="569"/>
      <c r="VTZ43" s="569"/>
      <c r="VUA43" s="569"/>
      <c r="VUB43" s="569"/>
      <c r="VUC43" s="569"/>
      <c r="VUD43" s="569"/>
      <c r="VUE43" s="569"/>
      <c r="VUF43" s="569"/>
      <c r="VUG43" s="569"/>
      <c r="VUH43" s="569"/>
      <c r="VUI43" s="569"/>
      <c r="VUJ43" s="569"/>
      <c r="VUK43" s="569"/>
      <c r="VUL43" s="569"/>
      <c r="VUM43" s="569"/>
      <c r="VUN43" s="569"/>
      <c r="VUO43" s="569"/>
      <c r="VUP43" s="569"/>
      <c r="VUQ43" s="569"/>
      <c r="VUR43" s="569"/>
      <c r="VUS43" s="569"/>
      <c r="VUT43" s="569"/>
      <c r="VUU43" s="569"/>
      <c r="VUV43" s="569"/>
      <c r="VUW43" s="569"/>
      <c r="VUX43" s="569"/>
      <c r="VUY43" s="569"/>
      <c r="VUZ43" s="569"/>
      <c r="VVA43" s="569"/>
      <c r="VVB43" s="569"/>
      <c r="VVC43" s="569"/>
      <c r="VVD43" s="569"/>
      <c r="VVE43" s="569"/>
      <c r="VVF43" s="569"/>
      <c r="VVG43" s="569"/>
      <c r="VVH43" s="569"/>
      <c r="VVI43" s="569"/>
      <c r="VVJ43" s="569"/>
      <c r="VVK43" s="569"/>
      <c r="VVL43" s="569"/>
      <c r="VVM43" s="569"/>
      <c r="VVN43" s="569"/>
      <c r="VVO43" s="569"/>
      <c r="VVP43" s="569"/>
      <c r="VVQ43" s="569"/>
      <c r="VVR43" s="569"/>
      <c r="VVS43" s="569"/>
      <c r="VVT43" s="569"/>
      <c r="VVU43" s="569"/>
      <c r="VVV43" s="569"/>
      <c r="VVW43" s="569"/>
      <c r="VVX43" s="569"/>
      <c r="VVY43" s="569"/>
      <c r="VVZ43" s="569"/>
      <c r="VWA43" s="569"/>
      <c r="VWB43" s="569"/>
      <c r="VWC43" s="569"/>
      <c r="VWD43" s="569"/>
      <c r="VWE43" s="569"/>
      <c r="VWF43" s="569"/>
      <c r="VWG43" s="569"/>
      <c r="VWH43" s="569"/>
      <c r="VWI43" s="569"/>
      <c r="VWJ43" s="569"/>
      <c r="VWK43" s="569"/>
      <c r="VWL43" s="569"/>
      <c r="VWM43" s="569"/>
      <c r="VWN43" s="569"/>
      <c r="VWO43" s="569"/>
      <c r="VWP43" s="569"/>
      <c r="VWQ43" s="569"/>
      <c r="VWR43" s="569"/>
      <c r="VWS43" s="569"/>
      <c r="VWT43" s="569"/>
      <c r="VWU43" s="569"/>
      <c r="VWV43" s="569"/>
      <c r="VWW43" s="569"/>
      <c r="VWX43" s="569"/>
      <c r="VWY43" s="569"/>
      <c r="VWZ43" s="569"/>
      <c r="VXA43" s="569"/>
      <c r="VXB43" s="569"/>
      <c r="VXC43" s="569"/>
      <c r="VXD43" s="569"/>
      <c r="VXE43" s="569"/>
      <c r="VXF43" s="569"/>
      <c r="VXG43" s="569"/>
      <c r="VXH43" s="569"/>
      <c r="VXI43" s="569"/>
      <c r="VXJ43" s="569"/>
      <c r="VXK43" s="569"/>
      <c r="VXL43" s="569"/>
      <c r="VXM43" s="569"/>
      <c r="VXN43" s="569"/>
      <c r="VXO43" s="569"/>
      <c r="VXP43" s="569"/>
      <c r="VXQ43" s="569"/>
      <c r="VXR43" s="569"/>
      <c r="VXS43" s="569"/>
      <c r="VXT43" s="569"/>
      <c r="VXU43" s="569"/>
      <c r="VXV43" s="569"/>
      <c r="VXW43" s="569"/>
      <c r="VXX43" s="569"/>
      <c r="VXY43" s="569"/>
      <c r="VXZ43" s="569"/>
      <c r="VYA43" s="569"/>
      <c r="VYB43" s="569"/>
      <c r="VYC43" s="569"/>
      <c r="VYD43" s="569"/>
      <c r="VYE43" s="569"/>
      <c r="VYF43" s="569"/>
      <c r="VYG43" s="569"/>
      <c r="VYH43" s="569"/>
      <c r="VYI43" s="569"/>
      <c r="VYJ43" s="569"/>
      <c r="VYK43" s="569"/>
      <c r="VYL43" s="569"/>
      <c r="VYM43" s="569"/>
      <c r="VYN43" s="569"/>
      <c r="VYO43" s="569"/>
      <c r="VYP43" s="569"/>
      <c r="VYQ43" s="569"/>
      <c r="VYR43" s="569"/>
      <c r="VYS43" s="569"/>
      <c r="VYT43" s="569"/>
      <c r="VYU43" s="569"/>
      <c r="VYV43" s="569"/>
      <c r="VYW43" s="569"/>
      <c r="VYX43" s="569"/>
      <c r="VYY43" s="569"/>
      <c r="VYZ43" s="569"/>
      <c r="VZA43" s="569"/>
      <c r="VZB43" s="569"/>
      <c r="VZC43" s="569"/>
      <c r="VZD43" s="569"/>
      <c r="VZE43" s="569"/>
      <c r="VZF43" s="569"/>
      <c r="VZG43" s="569"/>
      <c r="VZH43" s="569"/>
      <c r="VZI43" s="569"/>
      <c r="VZJ43" s="569"/>
      <c r="VZK43" s="569"/>
      <c r="VZL43" s="569"/>
      <c r="VZM43" s="569"/>
      <c r="VZN43" s="569"/>
      <c r="VZO43" s="569"/>
      <c r="VZP43" s="569"/>
      <c r="VZQ43" s="569"/>
      <c r="VZR43" s="569"/>
      <c r="VZS43" s="569"/>
      <c r="VZT43" s="569"/>
      <c r="VZU43" s="569"/>
      <c r="VZV43" s="569"/>
      <c r="VZW43" s="569"/>
      <c r="VZX43" s="569"/>
      <c r="VZY43" s="569"/>
      <c r="VZZ43" s="569"/>
      <c r="WAA43" s="569"/>
      <c r="WAB43" s="569"/>
      <c r="WAC43" s="569"/>
      <c r="WAD43" s="569"/>
      <c r="WAE43" s="569"/>
      <c r="WAF43" s="569"/>
      <c r="WAG43" s="569"/>
      <c r="WAH43" s="569"/>
      <c r="WAI43" s="569"/>
      <c r="WAJ43" s="569"/>
      <c r="WAK43" s="569"/>
      <c r="WAL43" s="569"/>
      <c r="WAM43" s="569"/>
      <c r="WAN43" s="569"/>
      <c r="WAO43" s="569"/>
      <c r="WAP43" s="569"/>
      <c r="WAQ43" s="569"/>
      <c r="WAR43" s="569"/>
      <c r="WAS43" s="569"/>
      <c r="WAT43" s="569"/>
      <c r="WAU43" s="569"/>
      <c r="WAV43" s="569"/>
      <c r="WAW43" s="569"/>
      <c r="WAX43" s="569"/>
      <c r="WAY43" s="569"/>
      <c r="WAZ43" s="569"/>
      <c r="WBA43" s="569"/>
      <c r="WBB43" s="569"/>
      <c r="WBC43" s="569"/>
      <c r="WBD43" s="569"/>
      <c r="WBE43" s="569"/>
      <c r="WBF43" s="569"/>
      <c r="WBG43" s="569"/>
      <c r="WBH43" s="569"/>
      <c r="WBI43" s="569"/>
      <c r="WBJ43" s="569"/>
      <c r="WBK43" s="569"/>
      <c r="WBL43" s="569"/>
      <c r="WBM43" s="569"/>
      <c r="WBN43" s="569"/>
      <c r="WBO43" s="569"/>
      <c r="WBP43" s="569"/>
      <c r="WBQ43" s="569"/>
      <c r="WBR43" s="569"/>
      <c r="WBS43" s="569"/>
      <c r="WBT43" s="569"/>
      <c r="WBU43" s="569"/>
      <c r="WBV43" s="569"/>
      <c r="WBW43" s="569"/>
      <c r="WBX43" s="569"/>
      <c r="WBY43" s="569"/>
      <c r="WBZ43" s="569"/>
      <c r="WCA43" s="569"/>
      <c r="WCB43" s="569"/>
      <c r="WCC43" s="569"/>
      <c r="WCD43" s="569"/>
      <c r="WCE43" s="569"/>
      <c r="WCF43" s="569"/>
      <c r="WCG43" s="569"/>
      <c r="WCH43" s="569"/>
      <c r="WCI43" s="569"/>
      <c r="WCJ43" s="569"/>
      <c r="WCK43" s="569"/>
      <c r="WCL43" s="569"/>
      <c r="WCM43" s="569"/>
      <c r="WCN43" s="569"/>
      <c r="WCO43" s="569"/>
      <c r="WCP43" s="569"/>
      <c r="WCQ43" s="569"/>
      <c r="WCR43" s="569"/>
      <c r="WCS43" s="569"/>
      <c r="WCT43" s="569"/>
      <c r="WCU43" s="569"/>
      <c r="WCV43" s="569"/>
      <c r="WCW43" s="569"/>
      <c r="WCX43" s="569"/>
      <c r="WCY43" s="569"/>
      <c r="WCZ43" s="569"/>
      <c r="WDA43" s="569"/>
      <c r="WDB43" s="569"/>
      <c r="WDC43" s="569"/>
      <c r="WDD43" s="569"/>
      <c r="WDE43" s="569"/>
      <c r="WDF43" s="569"/>
      <c r="WDG43" s="569"/>
      <c r="WDH43" s="569"/>
      <c r="WDI43" s="569"/>
      <c r="WDJ43" s="569"/>
      <c r="WDK43" s="569"/>
      <c r="WDL43" s="569"/>
      <c r="WDM43" s="569"/>
      <c r="WDN43" s="569"/>
      <c r="WDO43" s="569"/>
      <c r="WDP43" s="569"/>
      <c r="WDQ43" s="569"/>
      <c r="WDR43" s="569"/>
      <c r="WDS43" s="569"/>
      <c r="WDT43" s="569"/>
      <c r="WDU43" s="569"/>
      <c r="WDV43" s="569"/>
      <c r="WDW43" s="569"/>
      <c r="WDX43" s="569"/>
      <c r="WDY43" s="569"/>
      <c r="WDZ43" s="569"/>
      <c r="WEA43" s="569"/>
      <c r="WEB43" s="569"/>
      <c r="WEC43" s="569"/>
      <c r="WED43" s="569"/>
      <c r="WEE43" s="569"/>
      <c r="WEF43" s="569"/>
      <c r="WEG43" s="569"/>
      <c r="WEH43" s="569"/>
      <c r="WEI43" s="569"/>
      <c r="WEJ43" s="569"/>
      <c r="WEK43" s="569"/>
      <c r="WEL43" s="569"/>
      <c r="WEM43" s="569"/>
      <c r="WEN43" s="569"/>
      <c r="WEO43" s="569"/>
      <c r="WEP43" s="569"/>
      <c r="WEQ43" s="569"/>
      <c r="WER43" s="569"/>
      <c r="WES43" s="569"/>
      <c r="WET43" s="569"/>
      <c r="WEU43" s="569"/>
      <c r="WEV43" s="569"/>
      <c r="WEW43" s="569"/>
      <c r="WEX43" s="569"/>
      <c r="WEY43" s="569"/>
      <c r="WEZ43" s="569"/>
      <c r="WFA43" s="569"/>
      <c r="WFB43" s="569"/>
      <c r="WFC43" s="569"/>
      <c r="WFD43" s="569"/>
      <c r="WFE43" s="569"/>
      <c r="WFF43" s="569"/>
      <c r="WFG43" s="569"/>
      <c r="WFH43" s="569"/>
      <c r="WFI43" s="569"/>
      <c r="WFJ43" s="569"/>
      <c r="WFK43" s="569"/>
      <c r="WFL43" s="569"/>
      <c r="WFM43" s="569"/>
      <c r="WFN43" s="569"/>
      <c r="WFO43" s="569"/>
      <c r="WFP43" s="569"/>
      <c r="WFQ43" s="569"/>
      <c r="WFR43" s="569"/>
      <c r="WFS43" s="569"/>
      <c r="WFT43" s="569"/>
      <c r="WFU43" s="569"/>
      <c r="WFV43" s="569"/>
      <c r="WFW43" s="569"/>
      <c r="WFX43" s="569"/>
      <c r="WFY43" s="569"/>
      <c r="WFZ43" s="569"/>
      <c r="WGA43" s="569"/>
      <c r="WGB43" s="569"/>
      <c r="WGC43" s="569"/>
      <c r="WGD43" s="569"/>
      <c r="WGE43" s="569"/>
      <c r="WGF43" s="569"/>
      <c r="WGG43" s="569"/>
      <c r="WGH43" s="569"/>
      <c r="WGI43" s="569"/>
      <c r="WGJ43" s="569"/>
      <c r="WGK43" s="569"/>
      <c r="WGL43" s="569"/>
      <c r="WGM43" s="569"/>
      <c r="WGN43" s="569"/>
      <c r="WGO43" s="569"/>
      <c r="WGP43" s="569"/>
      <c r="WGQ43" s="569"/>
      <c r="WGR43" s="569"/>
      <c r="WGS43" s="569"/>
      <c r="WGT43" s="569"/>
      <c r="WGU43" s="569"/>
      <c r="WGV43" s="569"/>
      <c r="WGW43" s="569"/>
      <c r="WGX43" s="569"/>
      <c r="WGY43" s="569"/>
      <c r="WGZ43" s="569"/>
      <c r="WHA43" s="569"/>
      <c r="WHB43" s="569"/>
      <c r="WHC43" s="569"/>
      <c r="WHD43" s="569"/>
      <c r="WHE43" s="569"/>
      <c r="WHF43" s="569"/>
      <c r="WHG43" s="569"/>
      <c r="WHH43" s="569"/>
      <c r="WHI43" s="569"/>
      <c r="WHJ43" s="569"/>
      <c r="WHK43" s="569"/>
      <c r="WHL43" s="569"/>
      <c r="WHM43" s="569"/>
      <c r="WHN43" s="569"/>
      <c r="WHO43" s="569"/>
      <c r="WHP43" s="569"/>
      <c r="WHQ43" s="569"/>
      <c r="WHR43" s="569"/>
      <c r="WHS43" s="569"/>
      <c r="WHT43" s="569"/>
      <c r="WHU43" s="569"/>
      <c r="WHV43" s="569"/>
      <c r="WHW43" s="569"/>
      <c r="WHX43" s="569"/>
      <c r="WHY43" s="569"/>
      <c r="WHZ43" s="569"/>
      <c r="WIA43" s="569"/>
      <c r="WIB43" s="569"/>
      <c r="WIC43" s="569"/>
      <c r="WID43" s="569"/>
      <c r="WIE43" s="569"/>
      <c r="WIF43" s="569"/>
      <c r="WIG43" s="569"/>
      <c r="WIH43" s="569"/>
      <c r="WII43" s="569"/>
      <c r="WIJ43" s="569"/>
      <c r="WIK43" s="569"/>
      <c r="WIL43" s="569"/>
      <c r="WIM43" s="569"/>
      <c r="WIN43" s="569"/>
      <c r="WIO43" s="569"/>
      <c r="WIP43" s="569"/>
      <c r="WIQ43" s="569"/>
      <c r="WIR43" s="569"/>
      <c r="WIS43" s="569"/>
      <c r="WIT43" s="569"/>
      <c r="WIU43" s="569"/>
      <c r="WIV43" s="569"/>
      <c r="WIW43" s="569"/>
      <c r="WIX43" s="569"/>
      <c r="WIY43" s="569"/>
      <c r="WIZ43" s="569"/>
      <c r="WJA43" s="569"/>
      <c r="WJB43" s="569"/>
      <c r="WJC43" s="569"/>
      <c r="WJD43" s="569"/>
      <c r="WJE43" s="569"/>
      <c r="WJF43" s="569"/>
      <c r="WJG43" s="569"/>
      <c r="WJH43" s="569"/>
      <c r="WJI43" s="569"/>
      <c r="WJJ43" s="569"/>
      <c r="WJK43" s="569"/>
      <c r="WJL43" s="569"/>
      <c r="WJM43" s="569"/>
      <c r="WJN43" s="569"/>
      <c r="WJO43" s="569"/>
      <c r="WJP43" s="569"/>
      <c r="WJQ43" s="569"/>
      <c r="WJR43" s="569"/>
      <c r="WJS43" s="569"/>
      <c r="WJT43" s="569"/>
      <c r="WJU43" s="569"/>
      <c r="WJV43" s="569"/>
      <c r="WJW43" s="569"/>
      <c r="WJX43" s="569"/>
      <c r="WJY43" s="569"/>
      <c r="WJZ43" s="569"/>
      <c r="WKA43" s="569"/>
      <c r="WKB43" s="569"/>
      <c r="WKC43" s="569"/>
      <c r="WKD43" s="569"/>
      <c r="WKE43" s="569"/>
      <c r="WKF43" s="569"/>
      <c r="WKG43" s="569"/>
      <c r="WKH43" s="569"/>
      <c r="WKI43" s="569"/>
      <c r="WKJ43" s="569"/>
      <c r="WKK43" s="569"/>
      <c r="WKL43" s="569"/>
      <c r="WKM43" s="569"/>
      <c r="WKN43" s="569"/>
      <c r="WKO43" s="569"/>
      <c r="WKP43" s="569"/>
      <c r="WKQ43" s="569"/>
      <c r="WKR43" s="569"/>
      <c r="WKS43" s="569"/>
      <c r="WKT43" s="569"/>
      <c r="WKU43" s="569"/>
      <c r="WKV43" s="569"/>
      <c r="WKW43" s="569"/>
      <c r="WKX43" s="569"/>
      <c r="WKY43" s="569"/>
      <c r="WKZ43" s="569"/>
      <c r="WLA43" s="569"/>
      <c r="WLB43" s="569"/>
      <c r="WLC43" s="569"/>
      <c r="WLD43" s="569"/>
      <c r="WLE43" s="569"/>
      <c r="WLF43" s="569"/>
      <c r="WLG43" s="569"/>
      <c r="WLH43" s="569"/>
      <c r="WLI43" s="569"/>
      <c r="WLJ43" s="569"/>
      <c r="WLK43" s="569"/>
      <c r="WLL43" s="569"/>
      <c r="WLM43" s="569"/>
      <c r="WLN43" s="569"/>
      <c r="WLO43" s="569"/>
      <c r="WLP43" s="569"/>
      <c r="WLQ43" s="569"/>
      <c r="WLR43" s="569"/>
      <c r="WLS43" s="569"/>
      <c r="WLT43" s="569"/>
      <c r="WLU43" s="569"/>
      <c r="WLV43" s="569"/>
      <c r="WLW43" s="569"/>
      <c r="WLX43" s="569"/>
      <c r="WLY43" s="569"/>
      <c r="WLZ43" s="569"/>
      <c r="WMA43" s="569"/>
      <c r="WMB43" s="569"/>
      <c r="WMC43" s="569"/>
      <c r="WMD43" s="569"/>
      <c r="WME43" s="569"/>
      <c r="WMF43" s="569"/>
      <c r="WMG43" s="569"/>
      <c r="WMH43" s="569"/>
      <c r="WMI43" s="569"/>
      <c r="WMJ43" s="569"/>
      <c r="WMK43" s="569"/>
      <c r="WML43" s="569"/>
      <c r="WMM43" s="569"/>
      <c r="WMN43" s="569"/>
      <c r="WMO43" s="569"/>
      <c r="WMP43" s="569"/>
      <c r="WMQ43" s="569"/>
      <c r="WMR43" s="569"/>
      <c r="WMS43" s="569"/>
      <c r="WMT43" s="569"/>
      <c r="WMU43" s="569"/>
      <c r="WMV43" s="569"/>
      <c r="WMW43" s="569"/>
      <c r="WMX43" s="569"/>
      <c r="WMY43" s="569"/>
      <c r="WMZ43" s="569"/>
      <c r="WNA43" s="569"/>
      <c r="WNB43" s="569"/>
      <c r="WNC43" s="569"/>
      <c r="WND43" s="569"/>
      <c r="WNE43" s="569"/>
      <c r="WNF43" s="569"/>
      <c r="WNG43" s="569"/>
      <c r="WNH43" s="569"/>
      <c r="WNI43" s="569"/>
      <c r="WNJ43" s="569"/>
      <c r="WNK43" s="569"/>
      <c r="WNL43" s="569"/>
      <c r="WNM43" s="569"/>
      <c r="WNN43" s="569"/>
      <c r="WNO43" s="569"/>
      <c r="WNP43" s="569"/>
      <c r="WNQ43" s="569"/>
      <c r="WNR43" s="569"/>
      <c r="WNS43" s="569"/>
      <c r="WNT43" s="569"/>
      <c r="WNU43" s="569"/>
      <c r="WNV43" s="569"/>
      <c r="WNW43" s="569"/>
      <c r="WNX43" s="569"/>
      <c r="WNY43" s="569"/>
      <c r="WNZ43" s="569"/>
      <c r="WOA43" s="569"/>
      <c r="WOB43" s="569"/>
      <c r="WOC43" s="569"/>
      <c r="WOD43" s="569"/>
      <c r="WOE43" s="569"/>
      <c r="WOF43" s="569"/>
      <c r="WOG43" s="569"/>
      <c r="WOH43" s="569"/>
      <c r="WOI43" s="569"/>
      <c r="WOJ43" s="569"/>
      <c r="WOK43" s="569"/>
      <c r="WOL43" s="569"/>
      <c r="WOM43" s="569"/>
      <c r="WON43" s="569"/>
      <c r="WOO43" s="569"/>
      <c r="WOP43" s="569"/>
      <c r="WOQ43" s="569"/>
      <c r="WOR43" s="569"/>
      <c r="WOS43" s="569"/>
      <c r="WOT43" s="569"/>
      <c r="WOU43" s="569"/>
      <c r="WOV43" s="569"/>
      <c r="WOW43" s="569"/>
      <c r="WOX43" s="569"/>
      <c r="WOY43" s="569"/>
      <c r="WOZ43" s="569"/>
      <c r="WPA43" s="569"/>
      <c r="WPB43" s="569"/>
      <c r="WPC43" s="569"/>
      <c r="WPD43" s="569"/>
      <c r="WPE43" s="569"/>
      <c r="WPF43" s="569"/>
      <c r="WPG43" s="569"/>
      <c r="WPH43" s="569"/>
      <c r="WPI43" s="569"/>
      <c r="WPJ43" s="569"/>
      <c r="WPK43" s="569"/>
      <c r="WPL43" s="569"/>
      <c r="WPM43" s="569"/>
      <c r="WPN43" s="569"/>
      <c r="WPO43" s="569"/>
      <c r="WPP43" s="569"/>
      <c r="WPQ43" s="569"/>
      <c r="WPR43" s="569"/>
      <c r="WPS43" s="569"/>
      <c r="WPT43" s="569"/>
      <c r="WPU43" s="569"/>
      <c r="WPV43" s="569"/>
      <c r="WPW43" s="569"/>
      <c r="WPX43" s="569"/>
      <c r="WPY43" s="569"/>
      <c r="WPZ43" s="569"/>
      <c r="WQA43" s="569"/>
      <c r="WQB43" s="569"/>
      <c r="WQC43" s="569"/>
      <c r="WQD43" s="569"/>
      <c r="WQE43" s="569"/>
      <c r="WQF43" s="569"/>
      <c r="WQG43" s="569"/>
      <c r="WQH43" s="569"/>
      <c r="WQI43" s="569"/>
      <c r="WQJ43" s="569"/>
      <c r="WQK43" s="569"/>
      <c r="WQL43" s="569"/>
      <c r="WQM43" s="569"/>
      <c r="WQN43" s="569"/>
      <c r="WQO43" s="569"/>
      <c r="WQP43" s="569"/>
      <c r="WQQ43" s="569"/>
      <c r="WQR43" s="569"/>
      <c r="WQS43" s="569"/>
      <c r="WQT43" s="569"/>
      <c r="WQU43" s="569"/>
      <c r="WQV43" s="569"/>
      <c r="WQW43" s="569"/>
      <c r="WQX43" s="569"/>
      <c r="WQY43" s="569"/>
      <c r="WQZ43" s="569"/>
      <c r="WRA43" s="569"/>
      <c r="WRB43" s="569"/>
      <c r="WRC43" s="569"/>
      <c r="WRD43" s="569"/>
      <c r="WRE43" s="569"/>
      <c r="WRF43" s="569"/>
      <c r="WRG43" s="569"/>
      <c r="WRH43" s="569"/>
      <c r="WRI43" s="569"/>
      <c r="WRJ43" s="569"/>
      <c r="WRK43" s="569"/>
      <c r="WRL43" s="569"/>
      <c r="WRM43" s="569"/>
      <c r="WRN43" s="569"/>
      <c r="WRO43" s="569"/>
      <c r="WRP43" s="569"/>
      <c r="WRQ43" s="569"/>
      <c r="WRR43" s="569"/>
      <c r="WRS43" s="569"/>
      <c r="WRT43" s="569"/>
      <c r="WRU43" s="569"/>
      <c r="WRV43" s="569"/>
      <c r="WRW43" s="569"/>
      <c r="WRX43" s="569"/>
      <c r="WRY43" s="569"/>
      <c r="WRZ43" s="569"/>
      <c r="WSA43" s="569"/>
      <c r="WSB43" s="569"/>
      <c r="WSC43" s="569"/>
      <c r="WSD43" s="569"/>
      <c r="WSE43" s="569"/>
      <c r="WSF43" s="569"/>
      <c r="WSG43" s="569"/>
      <c r="WSH43" s="569"/>
      <c r="WSI43" s="569"/>
      <c r="WSJ43" s="569"/>
      <c r="WSK43" s="569"/>
      <c r="WSL43" s="569"/>
      <c r="WSM43" s="569"/>
      <c r="WSN43" s="569"/>
      <c r="WSO43" s="569"/>
      <c r="WSP43" s="569"/>
      <c r="WSQ43" s="569"/>
      <c r="WSR43" s="569"/>
      <c r="WSS43" s="569"/>
      <c r="WST43" s="569"/>
      <c r="WSU43" s="569"/>
      <c r="WSV43" s="569"/>
      <c r="WSW43" s="569"/>
      <c r="WSX43" s="569"/>
      <c r="WSY43" s="569"/>
      <c r="WSZ43" s="569"/>
      <c r="WTA43" s="569"/>
      <c r="WTB43" s="569"/>
      <c r="WTC43" s="569"/>
      <c r="WTD43" s="569"/>
      <c r="WTE43" s="569"/>
      <c r="WTF43" s="569"/>
      <c r="WTG43" s="569"/>
      <c r="WTH43" s="569"/>
      <c r="WTI43" s="569"/>
      <c r="WTJ43" s="569"/>
      <c r="WTK43" s="569"/>
      <c r="WTL43" s="569"/>
      <c r="WTM43" s="569"/>
      <c r="WTN43" s="569"/>
      <c r="WTO43" s="569"/>
      <c r="WTP43" s="569"/>
      <c r="WTQ43" s="569"/>
      <c r="WTR43" s="569"/>
      <c r="WTS43" s="569"/>
      <c r="WTT43" s="569"/>
      <c r="WTU43" s="569"/>
      <c r="WTV43" s="569"/>
      <c r="WTW43" s="569"/>
      <c r="WTX43" s="569"/>
      <c r="WTY43" s="569"/>
      <c r="WTZ43" s="569"/>
      <c r="WUA43" s="569"/>
      <c r="WUB43" s="569"/>
      <c r="WUC43" s="569"/>
      <c r="WUD43" s="569"/>
      <c r="WUE43" s="569"/>
      <c r="WUF43" s="569"/>
      <c r="WUG43" s="569"/>
      <c r="WUH43" s="569"/>
      <c r="WUI43" s="569"/>
      <c r="WUJ43" s="569"/>
      <c r="WUK43" s="569"/>
      <c r="WUL43" s="569"/>
      <c r="WUM43" s="569"/>
      <c r="WUN43" s="569"/>
      <c r="WUO43" s="569"/>
      <c r="WUP43" s="569"/>
      <c r="WUQ43" s="569"/>
      <c r="WUR43" s="569"/>
      <c r="WUS43" s="569"/>
      <c r="WUT43" s="569"/>
      <c r="WUU43" s="569"/>
      <c r="WUV43" s="569"/>
      <c r="WUW43" s="569"/>
      <c r="WUX43" s="569"/>
      <c r="WUY43" s="569"/>
      <c r="WUZ43" s="569"/>
      <c r="WVA43" s="569"/>
      <c r="WVB43" s="569"/>
      <c r="WVC43" s="569"/>
      <c r="WVD43" s="569"/>
      <c r="WVE43" s="569"/>
      <c r="WVF43" s="569"/>
      <c r="WVG43" s="569"/>
      <c r="WVH43" s="569"/>
      <c r="WVI43" s="569"/>
      <c r="WVJ43" s="569"/>
      <c r="WVK43" s="569"/>
      <c r="WVL43" s="569"/>
      <c r="WVM43" s="569"/>
      <c r="WVN43" s="569"/>
      <c r="WVO43" s="569"/>
      <c r="WVP43" s="569"/>
      <c r="WVQ43" s="569"/>
      <c r="WVR43" s="569"/>
      <c r="WVS43" s="569"/>
      <c r="WVT43" s="569"/>
      <c r="WVU43" s="569"/>
      <c r="WVV43" s="569"/>
      <c r="WVW43" s="569"/>
      <c r="WVX43" s="569"/>
      <c r="WVY43" s="569"/>
      <c r="WVZ43" s="569"/>
      <c r="WWA43" s="569"/>
      <c r="WWB43" s="569"/>
      <c r="WWC43" s="569"/>
      <c r="WWD43" s="569"/>
      <c r="WWE43" s="569"/>
      <c r="WWF43" s="569"/>
      <c r="WWG43" s="569"/>
      <c r="WWH43" s="569"/>
      <c r="WWI43" s="569"/>
      <c r="WWJ43" s="569"/>
      <c r="WWK43" s="569"/>
      <c r="WWL43" s="569"/>
      <c r="WWM43" s="569"/>
      <c r="WWN43" s="569"/>
      <c r="WWO43" s="569"/>
      <c r="WWP43" s="569"/>
      <c r="WWQ43" s="569"/>
      <c r="WWR43" s="569"/>
      <c r="WWS43" s="569"/>
      <c r="WWT43" s="569"/>
      <c r="WWU43" s="569"/>
      <c r="WWV43" s="569"/>
      <c r="WWW43" s="569"/>
      <c r="WWX43" s="569"/>
      <c r="WWY43" s="569"/>
      <c r="WWZ43" s="569"/>
      <c r="WXA43" s="569"/>
      <c r="WXB43" s="569"/>
      <c r="WXC43" s="569"/>
      <c r="WXD43" s="569"/>
      <c r="WXE43" s="569"/>
      <c r="WXF43" s="569"/>
      <c r="WXG43" s="569"/>
      <c r="WXH43" s="569"/>
      <c r="WXI43" s="569"/>
      <c r="WXJ43" s="569"/>
      <c r="WXK43" s="569"/>
      <c r="WXL43" s="569"/>
      <c r="WXM43" s="569"/>
      <c r="WXN43" s="569"/>
      <c r="WXO43" s="569"/>
      <c r="WXP43" s="569"/>
      <c r="WXQ43" s="569"/>
      <c r="WXR43" s="569"/>
      <c r="WXS43" s="569"/>
      <c r="WXT43" s="569"/>
      <c r="WXU43" s="569"/>
      <c r="WXV43" s="569"/>
      <c r="WXW43" s="569"/>
      <c r="WXX43" s="569"/>
      <c r="WXY43" s="569"/>
      <c r="WXZ43" s="569"/>
      <c r="WYA43" s="569"/>
      <c r="WYB43" s="569"/>
      <c r="WYC43" s="569"/>
      <c r="WYD43" s="569"/>
      <c r="WYE43" s="569"/>
      <c r="WYF43" s="569"/>
      <c r="WYG43" s="569"/>
      <c r="WYH43" s="569"/>
      <c r="WYI43" s="569"/>
      <c r="WYJ43" s="569"/>
      <c r="WYK43" s="569"/>
      <c r="WYL43" s="569"/>
      <c r="WYM43" s="569"/>
      <c r="WYN43" s="569"/>
      <c r="WYO43" s="569"/>
      <c r="WYP43" s="569"/>
      <c r="WYQ43" s="569"/>
      <c r="WYR43" s="569"/>
      <c r="WYS43" s="569"/>
      <c r="WYT43" s="569"/>
      <c r="WYU43" s="569"/>
      <c r="WYV43" s="569"/>
      <c r="WYW43" s="569"/>
      <c r="WYX43" s="569"/>
      <c r="WYY43" s="569"/>
      <c r="WYZ43" s="569"/>
      <c r="WZA43" s="569"/>
      <c r="WZB43" s="569"/>
      <c r="WZC43" s="569"/>
      <c r="WZD43" s="569"/>
      <c r="WZE43" s="569"/>
      <c r="WZF43" s="569"/>
      <c r="WZG43" s="569"/>
      <c r="WZH43" s="569"/>
      <c r="WZI43" s="569"/>
      <c r="WZJ43" s="569"/>
      <c r="WZK43" s="569"/>
      <c r="WZL43" s="569"/>
      <c r="WZM43" s="569"/>
      <c r="WZN43" s="569"/>
      <c r="WZO43" s="569"/>
      <c r="WZP43" s="569"/>
      <c r="WZQ43" s="569"/>
      <c r="WZR43" s="569"/>
      <c r="WZS43" s="569"/>
      <c r="WZT43" s="569"/>
      <c r="WZU43" s="569"/>
      <c r="WZV43" s="569"/>
      <c r="WZW43" s="569"/>
      <c r="WZX43" s="569"/>
      <c r="WZY43" s="569"/>
      <c r="WZZ43" s="569"/>
      <c r="XAA43" s="569"/>
      <c r="XAB43" s="569"/>
      <c r="XAC43" s="569"/>
      <c r="XAD43" s="569"/>
      <c r="XAE43" s="569"/>
      <c r="XAF43" s="569"/>
      <c r="XAG43" s="569"/>
      <c r="XAH43" s="569"/>
      <c r="XAI43" s="569"/>
      <c r="XAJ43" s="569"/>
      <c r="XAK43" s="569"/>
      <c r="XAL43" s="569"/>
      <c r="XAM43" s="569"/>
      <c r="XAN43" s="569"/>
      <c r="XAO43" s="569"/>
      <c r="XAP43" s="569"/>
      <c r="XAQ43" s="569"/>
      <c r="XAR43" s="569"/>
      <c r="XAS43" s="569"/>
      <c r="XAT43" s="569"/>
      <c r="XAU43" s="569"/>
      <c r="XAV43" s="569"/>
      <c r="XAW43" s="569"/>
      <c r="XAX43" s="569"/>
      <c r="XAY43" s="569"/>
      <c r="XAZ43" s="569"/>
      <c r="XBA43" s="569"/>
      <c r="XBB43" s="569"/>
      <c r="XBC43" s="569"/>
      <c r="XBD43" s="569"/>
      <c r="XBE43" s="569"/>
      <c r="XBF43" s="569"/>
      <c r="XBG43" s="569"/>
      <c r="XBH43" s="569"/>
      <c r="XBI43" s="569"/>
      <c r="XBJ43" s="569"/>
      <c r="XBK43" s="569"/>
      <c r="XBL43" s="569"/>
      <c r="XBM43" s="569"/>
      <c r="XBN43" s="569"/>
      <c r="XBO43" s="569"/>
      <c r="XBP43" s="569"/>
      <c r="XBQ43" s="569"/>
      <c r="XBR43" s="569"/>
      <c r="XBS43" s="569"/>
      <c r="XBT43" s="569"/>
      <c r="XBU43" s="569"/>
      <c r="XBV43" s="569"/>
      <c r="XBW43" s="569"/>
      <c r="XBX43" s="569"/>
      <c r="XBY43" s="569"/>
      <c r="XBZ43" s="569"/>
      <c r="XCA43" s="569"/>
      <c r="XCB43" s="569"/>
      <c r="XCC43" s="569"/>
      <c r="XCD43" s="569"/>
      <c r="XCE43" s="569"/>
      <c r="XCF43" s="569"/>
      <c r="XCG43" s="569"/>
      <c r="XCH43" s="569"/>
      <c r="XCI43" s="569"/>
      <c r="XCJ43" s="569"/>
      <c r="XCK43" s="569"/>
      <c r="XCL43" s="569"/>
      <c r="XCM43" s="569"/>
      <c r="XCN43" s="569"/>
      <c r="XCO43" s="569"/>
      <c r="XCP43" s="569"/>
      <c r="XCQ43" s="569"/>
      <c r="XCR43" s="569"/>
      <c r="XCS43" s="569"/>
      <c r="XCT43" s="569"/>
      <c r="XCU43" s="569"/>
      <c r="XCV43" s="569"/>
      <c r="XCW43" s="569"/>
      <c r="XCX43" s="569"/>
      <c r="XCY43" s="569"/>
      <c r="XCZ43" s="569"/>
      <c r="XDA43" s="569"/>
      <c r="XDB43" s="569"/>
      <c r="XDC43" s="569"/>
      <c r="XDD43" s="569"/>
      <c r="XDE43" s="569"/>
      <c r="XDF43" s="569"/>
      <c r="XDG43" s="569"/>
      <c r="XDH43" s="569"/>
      <c r="XDI43" s="569"/>
      <c r="XDJ43" s="569"/>
      <c r="XDK43" s="569"/>
      <c r="XDL43" s="569"/>
      <c r="XDM43" s="569"/>
      <c r="XDN43" s="569"/>
      <c r="XDO43" s="569"/>
      <c r="XDP43" s="569"/>
      <c r="XDQ43" s="569"/>
      <c r="XDR43" s="569"/>
      <c r="XDS43" s="569"/>
      <c r="XDT43" s="569"/>
      <c r="XDU43" s="569"/>
      <c r="XDV43" s="569"/>
      <c r="XDW43" s="569"/>
      <c r="XDX43" s="569"/>
      <c r="XDY43" s="569"/>
      <c r="XDZ43" s="569"/>
      <c r="XEA43" s="569"/>
      <c r="XEB43" s="569"/>
      <c r="XEC43" s="569"/>
      <c r="XED43" s="569"/>
      <c r="XEE43" s="569"/>
      <c r="XEF43" s="569"/>
      <c r="XEG43" s="569"/>
      <c r="XEH43" s="569"/>
      <c r="XEI43" s="569"/>
      <c r="XEJ43" s="569"/>
      <c r="XEK43" s="569"/>
      <c r="XEL43" s="569"/>
      <c r="XEM43" s="569"/>
      <c r="XEN43" s="569"/>
      <c r="XEO43" s="569"/>
      <c r="XEP43" s="569"/>
      <c r="XEQ43" s="569"/>
      <c r="XER43" s="569"/>
      <c r="XES43" s="569"/>
      <c r="XET43" s="569"/>
      <c r="XEU43" s="569"/>
      <c r="XEV43" s="569"/>
      <c r="XEW43" s="569"/>
      <c r="XEX43" s="569"/>
      <c r="XEY43" s="569"/>
      <c r="XEZ43" s="569"/>
      <c r="XFA43" s="569"/>
      <c r="XFB43" s="569"/>
      <c r="XFC43" s="569"/>
      <c r="XFD43" s="569"/>
    </row>
    <row r="44" s="568" customFormat="1" spans="1:16384">
      <c r="A44" s="569" t="s">
        <v>2108</v>
      </c>
      <c r="B44" s="569" t="s">
        <v>437</v>
      </c>
      <c r="C44" s="569" t="s">
        <v>2109</v>
      </c>
      <c r="D44" s="569">
        <v>57488.82</v>
      </c>
      <c r="E44" s="569">
        <v>86233.23</v>
      </c>
      <c r="F44" s="569" t="s">
        <v>1951</v>
      </c>
      <c r="G44" s="569" t="s">
        <v>1960</v>
      </c>
      <c r="H44" s="569" t="s">
        <v>1982</v>
      </c>
      <c r="I44" s="569" t="s">
        <v>2017</v>
      </c>
      <c r="J44" s="569" t="s">
        <v>1955</v>
      </c>
      <c r="K44" s="573">
        <v>44480.0004976852</v>
      </c>
      <c r="L44" s="569" t="s">
        <v>1956</v>
      </c>
      <c r="M44" s="569" t="s">
        <v>2110</v>
      </c>
      <c r="N44" s="569">
        <v>7835.68</v>
      </c>
      <c r="O44" s="569">
        <v>90.87</v>
      </c>
      <c r="P44" s="569">
        <v>909</v>
      </c>
      <c r="Q44" s="569">
        <v>0</v>
      </c>
      <c r="R44" s="569">
        <f t="shared" si="1"/>
        <v>1332</v>
      </c>
      <c r="S44" s="569"/>
      <c r="T44" s="569"/>
      <c r="U44" s="569"/>
      <c r="V44" s="569"/>
      <c r="W44" s="569"/>
      <c r="X44" s="569"/>
      <c r="Y44" s="569"/>
      <c r="Z44" s="569"/>
      <c r="AA44" s="569"/>
      <c r="AB44" s="569"/>
      <c r="AC44" s="569"/>
      <c r="AD44" s="569"/>
      <c r="AE44" s="569"/>
      <c r="AF44" s="569"/>
      <c r="AG44" s="569"/>
      <c r="AH44" s="569"/>
      <c r="AI44" s="569"/>
      <c r="AJ44" s="569"/>
      <c r="AK44" s="569"/>
      <c r="AL44" s="569"/>
      <c r="AM44" s="569"/>
      <c r="AN44" s="569"/>
      <c r="AO44" s="569"/>
      <c r="AP44" s="569"/>
      <c r="AQ44" s="569"/>
      <c r="AR44" s="569"/>
      <c r="AS44" s="569"/>
      <c r="AT44" s="569"/>
      <c r="AU44" s="569"/>
      <c r="AV44" s="569"/>
      <c r="AW44" s="569"/>
      <c r="AX44" s="569"/>
      <c r="AY44" s="569"/>
      <c r="AZ44" s="569"/>
      <c r="BA44" s="569"/>
      <c r="BB44" s="569"/>
      <c r="BC44" s="569"/>
      <c r="BD44" s="569"/>
      <c r="BE44" s="569"/>
      <c r="BF44" s="569"/>
      <c r="BG44" s="569"/>
      <c r="BH44" s="569"/>
      <c r="BI44" s="569"/>
      <c r="BJ44" s="569"/>
      <c r="BK44" s="569"/>
      <c r="BL44" s="569"/>
      <c r="BM44" s="569"/>
      <c r="BN44" s="569"/>
      <c r="BO44" s="569"/>
      <c r="BP44" s="569"/>
      <c r="BQ44" s="569"/>
      <c r="BR44" s="569"/>
      <c r="BS44" s="569"/>
      <c r="BT44" s="569"/>
      <c r="BU44" s="569"/>
      <c r="BV44" s="569"/>
      <c r="BW44" s="569"/>
      <c r="BX44" s="569"/>
      <c r="BY44" s="569"/>
      <c r="BZ44" s="569"/>
      <c r="CA44" s="569"/>
      <c r="CB44" s="569"/>
      <c r="CC44" s="569"/>
      <c r="CD44" s="569"/>
      <c r="CE44" s="569"/>
      <c r="CF44" s="569"/>
      <c r="CG44" s="569"/>
      <c r="CH44" s="569"/>
      <c r="CI44" s="569"/>
      <c r="CJ44" s="569"/>
      <c r="CK44" s="569"/>
      <c r="CL44" s="569"/>
      <c r="CM44" s="569"/>
      <c r="CN44" s="569"/>
      <c r="CO44" s="569"/>
      <c r="CP44" s="569"/>
      <c r="CQ44" s="569"/>
      <c r="CR44" s="569"/>
      <c r="CS44" s="569"/>
      <c r="CT44" s="569"/>
      <c r="CU44" s="569"/>
      <c r="CV44" s="569"/>
      <c r="CW44" s="569"/>
      <c r="CX44" s="569"/>
      <c r="CY44" s="569"/>
      <c r="CZ44" s="569"/>
      <c r="DA44" s="569"/>
      <c r="DB44" s="569"/>
      <c r="DC44" s="569"/>
      <c r="DD44" s="569"/>
      <c r="DE44" s="569"/>
      <c r="DF44" s="569"/>
      <c r="DG44" s="569"/>
      <c r="DH44" s="569"/>
      <c r="DI44" s="569"/>
      <c r="DJ44" s="569"/>
      <c r="DK44" s="569"/>
      <c r="DL44" s="569"/>
      <c r="DM44" s="569"/>
      <c r="DN44" s="569"/>
      <c r="DO44" s="569"/>
      <c r="DP44" s="569"/>
      <c r="DQ44" s="569"/>
      <c r="DR44" s="569"/>
      <c r="DS44" s="569"/>
      <c r="DT44" s="569"/>
      <c r="DU44" s="569"/>
      <c r="DV44" s="569"/>
      <c r="DW44" s="569"/>
      <c r="DX44" s="569"/>
      <c r="DY44" s="569"/>
      <c r="DZ44" s="569"/>
      <c r="EA44" s="569"/>
      <c r="EB44" s="569"/>
      <c r="EC44" s="569"/>
      <c r="ED44" s="569"/>
      <c r="EE44" s="569"/>
      <c r="EF44" s="569"/>
      <c r="EG44" s="569"/>
      <c r="EH44" s="569"/>
      <c r="EI44" s="569"/>
      <c r="EJ44" s="569"/>
      <c r="EK44" s="569"/>
      <c r="EL44" s="569"/>
      <c r="EM44" s="569"/>
      <c r="EN44" s="569"/>
      <c r="EO44" s="569"/>
      <c r="EP44" s="569"/>
      <c r="EQ44" s="569"/>
      <c r="ER44" s="569"/>
      <c r="ES44" s="569"/>
      <c r="ET44" s="569"/>
      <c r="EU44" s="569"/>
      <c r="EV44" s="569"/>
      <c r="EW44" s="569"/>
      <c r="EX44" s="569"/>
      <c r="EY44" s="569"/>
      <c r="EZ44" s="569"/>
      <c r="FA44" s="569"/>
      <c r="FB44" s="569"/>
      <c r="FC44" s="569"/>
      <c r="FD44" s="569"/>
      <c r="FE44" s="569"/>
      <c r="FF44" s="569"/>
      <c r="FG44" s="569"/>
      <c r="FH44" s="569"/>
      <c r="FI44" s="569"/>
      <c r="FJ44" s="569"/>
      <c r="FK44" s="569"/>
      <c r="FL44" s="569"/>
      <c r="FM44" s="569"/>
      <c r="FN44" s="569"/>
      <c r="FO44" s="569"/>
      <c r="FP44" s="569"/>
      <c r="FQ44" s="569"/>
      <c r="FR44" s="569"/>
      <c r="FS44" s="569"/>
      <c r="FT44" s="569"/>
      <c r="FU44" s="569"/>
      <c r="FV44" s="569"/>
      <c r="FW44" s="569"/>
      <c r="FX44" s="569"/>
      <c r="FY44" s="569"/>
      <c r="FZ44" s="569"/>
      <c r="GA44" s="569"/>
      <c r="GB44" s="569"/>
      <c r="GC44" s="569"/>
      <c r="GD44" s="569"/>
      <c r="GE44" s="569"/>
      <c r="GF44" s="569"/>
      <c r="GG44" s="569"/>
      <c r="GH44" s="569"/>
      <c r="GI44" s="569"/>
      <c r="GJ44" s="569"/>
      <c r="GK44" s="569"/>
      <c r="GL44" s="569"/>
      <c r="GM44" s="569"/>
      <c r="GN44" s="569"/>
      <c r="GO44" s="569"/>
      <c r="GP44" s="569"/>
      <c r="GQ44" s="569"/>
      <c r="GR44" s="569"/>
      <c r="GS44" s="569"/>
      <c r="GT44" s="569"/>
      <c r="GU44" s="569"/>
      <c r="GV44" s="569"/>
      <c r="GW44" s="569"/>
      <c r="GX44" s="569"/>
      <c r="GY44" s="569"/>
      <c r="GZ44" s="569"/>
      <c r="HA44" s="569"/>
      <c r="HB44" s="569"/>
      <c r="HC44" s="569"/>
      <c r="HD44" s="569"/>
      <c r="HE44" s="569"/>
      <c r="HF44" s="569"/>
      <c r="HG44" s="569"/>
      <c r="HH44" s="569"/>
      <c r="HI44" s="569"/>
      <c r="HJ44" s="569"/>
      <c r="HK44" s="569"/>
      <c r="HL44" s="569"/>
      <c r="HM44" s="569"/>
      <c r="HN44" s="569"/>
      <c r="HO44" s="569"/>
      <c r="HP44" s="569"/>
      <c r="HQ44" s="569"/>
      <c r="HR44" s="569"/>
      <c r="HS44" s="569"/>
      <c r="HT44" s="569"/>
      <c r="HU44" s="569"/>
      <c r="HV44" s="569"/>
      <c r="HW44" s="569"/>
      <c r="HX44" s="569"/>
      <c r="HY44" s="569"/>
      <c r="HZ44" s="569"/>
      <c r="IA44" s="569"/>
      <c r="IB44" s="569"/>
      <c r="IC44" s="569"/>
      <c r="ID44" s="569"/>
      <c r="IE44" s="569"/>
      <c r="IF44" s="569"/>
      <c r="IG44" s="569"/>
      <c r="IH44" s="569"/>
      <c r="II44" s="569"/>
      <c r="IJ44" s="569"/>
      <c r="IK44" s="569"/>
      <c r="IL44" s="569"/>
      <c r="IM44" s="569"/>
      <c r="IN44" s="569"/>
      <c r="IO44" s="569"/>
      <c r="IP44" s="569"/>
      <c r="IQ44" s="569"/>
      <c r="IR44" s="569"/>
      <c r="IS44" s="569"/>
      <c r="IT44" s="569"/>
      <c r="IU44" s="569"/>
      <c r="IV44" s="569"/>
      <c r="IW44" s="569"/>
      <c r="IX44" s="569"/>
      <c r="IY44" s="569"/>
      <c r="IZ44" s="569"/>
      <c r="JA44" s="569"/>
      <c r="JB44" s="569"/>
      <c r="JC44" s="569"/>
      <c r="JD44" s="569"/>
      <c r="JE44" s="569"/>
      <c r="JF44" s="569"/>
      <c r="JG44" s="569"/>
      <c r="JH44" s="569"/>
      <c r="JI44" s="569"/>
      <c r="JJ44" s="569"/>
      <c r="JK44" s="569"/>
      <c r="JL44" s="569"/>
      <c r="JM44" s="569"/>
      <c r="JN44" s="569"/>
      <c r="JO44" s="569"/>
      <c r="JP44" s="569"/>
      <c r="JQ44" s="569"/>
      <c r="JR44" s="569"/>
      <c r="JS44" s="569"/>
      <c r="JT44" s="569"/>
      <c r="JU44" s="569"/>
      <c r="JV44" s="569"/>
      <c r="JW44" s="569"/>
      <c r="JX44" s="569"/>
      <c r="JY44" s="569"/>
      <c r="JZ44" s="569"/>
      <c r="KA44" s="569"/>
      <c r="KB44" s="569"/>
      <c r="KC44" s="569"/>
      <c r="KD44" s="569"/>
      <c r="KE44" s="569"/>
      <c r="KF44" s="569"/>
      <c r="KG44" s="569"/>
      <c r="KH44" s="569"/>
      <c r="KI44" s="569"/>
      <c r="KJ44" s="569"/>
      <c r="KK44" s="569"/>
      <c r="KL44" s="569"/>
      <c r="KM44" s="569"/>
      <c r="KN44" s="569"/>
      <c r="KO44" s="569"/>
      <c r="KP44" s="569"/>
      <c r="KQ44" s="569"/>
      <c r="KR44" s="569"/>
      <c r="KS44" s="569"/>
      <c r="KT44" s="569"/>
      <c r="KU44" s="569"/>
      <c r="KV44" s="569"/>
      <c r="KW44" s="569"/>
      <c r="KX44" s="569"/>
      <c r="KY44" s="569"/>
      <c r="KZ44" s="569"/>
      <c r="LA44" s="569"/>
      <c r="LB44" s="569"/>
      <c r="LC44" s="569"/>
      <c r="LD44" s="569"/>
      <c r="LE44" s="569"/>
      <c r="LF44" s="569"/>
      <c r="LG44" s="569"/>
      <c r="LH44" s="569"/>
      <c r="LI44" s="569"/>
      <c r="LJ44" s="569"/>
      <c r="LK44" s="569"/>
      <c r="LL44" s="569"/>
      <c r="LM44" s="569"/>
      <c r="LN44" s="569"/>
      <c r="LO44" s="569"/>
      <c r="LP44" s="569"/>
      <c r="LQ44" s="569"/>
      <c r="LR44" s="569"/>
      <c r="LS44" s="569"/>
      <c r="LT44" s="569"/>
      <c r="LU44" s="569"/>
      <c r="LV44" s="569"/>
      <c r="LW44" s="569"/>
      <c r="LX44" s="569"/>
      <c r="LY44" s="569"/>
      <c r="LZ44" s="569"/>
      <c r="MA44" s="569"/>
      <c r="MB44" s="569"/>
      <c r="MC44" s="569"/>
      <c r="MD44" s="569"/>
      <c r="ME44" s="569"/>
      <c r="MF44" s="569"/>
      <c r="MG44" s="569"/>
      <c r="MH44" s="569"/>
      <c r="MI44" s="569"/>
      <c r="MJ44" s="569"/>
      <c r="MK44" s="569"/>
      <c r="ML44" s="569"/>
      <c r="MM44" s="569"/>
      <c r="MN44" s="569"/>
      <c r="MO44" s="569"/>
      <c r="MP44" s="569"/>
      <c r="MQ44" s="569"/>
      <c r="MR44" s="569"/>
      <c r="MS44" s="569"/>
      <c r="MT44" s="569"/>
      <c r="MU44" s="569"/>
      <c r="MV44" s="569"/>
      <c r="MW44" s="569"/>
      <c r="MX44" s="569"/>
      <c r="MY44" s="569"/>
      <c r="MZ44" s="569"/>
      <c r="NA44" s="569"/>
      <c r="NB44" s="569"/>
      <c r="NC44" s="569"/>
      <c r="ND44" s="569"/>
      <c r="NE44" s="569"/>
      <c r="NF44" s="569"/>
      <c r="NG44" s="569"/>
      <c r="NH44" s="569"/>
      <c r="NI44" s="569"/>
      <c r="NJ44" s="569"/>
      <c r="NK44" s="569"/>
      <c r="NL44" s="569"/>
      <c r="NM44" s="569"/>
      <c r="NN44" s="569"/>
      <c r="NO44" s="569"/>
      <c r="NP44" s="569"/>
      <c r="NQ44" s="569"/>
      <c r="NR44" s="569"/>
      <c r="NS44" s="569"/>
      <c r="NT44" s="569"/>
      <c r="NU44" s="569"/>
      <c r="NV44" s="569"/>
      <c r="NW44" s="569"/>
      <c r="NX44" s="569"/>
      <c r="NY44" s="569"/>
      <c r="NZ44" s="569"/>
      <c r="OA44" s="569"/>
      <c r="OB44" s="569"/>
      <c r="OC44" s="569"/>
      <c r="OD44" s="569"/>
      <c r="OE44" s="569"/>
      <c r="OF44" s="569"/>
      <c r="OG44" s="569"/>
      <c r="OH44" s="569"/>
      <c r="OI44" s="569"/>
      <c r="OJ44" s="569"/>
      <c r="OK44" s="569"/>
      <c r="OL44" s="569"/>
      <c r="OM44" s="569"/>
      <c r="ON44" s="569"/>
      <c r="OO44" s="569"/>
      <c r="OP44" s="569"/>
      <c r="OQ44" s="569"/>
      <c r="OR44" s="569"/>
      <c r="OS44" s="569"/>
      <c r="OT44" s="569"/>
      <c r="OU44" s="569"/>
      <c r="OV44" s="569"/>
      <c r="OW44" s="569"/>
      <c r="OX44" s="569"/>
      <c r="OY44" s="569"/>
      <c r="OZ44" s="569"/>
      <c r="PA44" s="569"/>
      <c r="PB44" s="569"/>
      <c r="PC44" s="569"/>
      <c r="PD44" s="569"/>
      <c r="PE44" s="569"/>
      <c r="PF44" s="569"/>
      <c r="PG44" s="569"/>
      <c r="PH44" s="569"/>
      <c r="PI44" s="569"/>
      <c r="PJ44" s="569"/>
      <c r="PK44" s="569"/>
      <c r="PL44" s="569"/>
      <c r="PM44" s="569"/>
      <c r="PN44" s="569"/>
      <c r="PO44" s="569"/>
      <c r="PP44" s="569"/>
      <c r="PQ44" s="569"/>
      <c r="PR44" s="569"/>
      <c r="PS44" s="569"/>
      <c r="PT44" s="569"/>
      <c r="PU44" s="569"/>
      <c r="PV44" s="569"/>
      <c r="PW44" s="569"/>
      <c r="PX44" s="569"/>
      <c r="PY44" s="569"/>
      <c r="PZ44" s="569"/>
      <c r="QA44" s="569"/>
      <c r="QB44" s="569"/>
      <c r="QC44" s="569"/>
      <c r="QD44" s="569"/>
      <c r="QE44" s="569"/>
      <c r="QF44" s="569"/>
      <c r="QG44" s="569"/>
      <c r="QH44" s="569"/>
      <c r="QI44" s="569"/>
      <c r="QJ44" s="569"/>
      <c r="QK44" s="569"/>
      <c r="QL44" s="569"/>
      <c r="QM44" s="569"/>
      <c r="QN44" s="569"/>
      <c r="QO44" s="569"/>
      <c r="QP44" s="569"/>
      <c r="QQ44" s="569"/>
      <c r="QR44" s="569"/>
      <c r="QS44" s="569"/>
      <c r="QT44" s="569"/>
      <c r="QU44" s="569"/>
      <c r="QV44" s="569"/>
      <c r="QW44" s="569"/>
      <c r="QX44" s="569"/>
      <c r="QY44" s="569"/>
      <c r="QZ44" s="569"/>
      <c r="RA44" s="569"/>
      <c r="RB44" s="569"/>
      <c r="RC44" s="569"/>
      <c r="RD44" s="569"/>
      <c r="RE44" s="569"/>
      <c r="RF44" s="569"/>
      <c r="RG44" s="569"/>
      <c r="RH44" s="569"/>
      <c r="RI44" s="569"/>
      <c r="RJ44" s="569"/>
      <c r="RK44" s="569"/>
      <c r="RL44" s="569"/>
      <c r="RM44" s="569"/>
      <c r="RN44" s="569"/>
      <c r="RO44" s="569"/>
      <c r="RP44" s="569"/>
      <c r="RQ44" s="569"/>
      <c r="RR44" s="569"/>
      <c r="RS44" s="569"/>
      <c r="RT44" s="569"/>
      <c r="RU44" s="569"/>
      <c r="RV44" s="569"/>
      <c r="RW44" s="569"/>
      <c r="RX44" s="569"/>
      <c r="RY44" s="569"/>
      <c r="RZ44" s="569"/>
      <c r="SA44" s="569"/>
      <c r="SB44" s="569"/>
      <c r="SC44" s="569"/>
      <c r="SD44" s="569"/>
      <c r="SE44" s="569"/>
      <c r="SF44" s="569"/>
      <c r="SG44" s="569"/>
      <c r="SH44" s="569"/>
      <c r="SI44" s="569"/>
      <c r="SJ44" s="569"/>
      <c r="SK44" s="569"/>
      <c r="SL44" s="569"/>
      <c r="SM44" s="569"/>
      <c r="SN44" s="569"/>
      <c r="SO44" s="569"/>
      <c r="SP44" s="569"/>
      <c r="SQ44" s="569"/>
      <c r="SR44" s="569"/>
      <c r="SS44" s="569"/>
      <c r="ST44" s="569"/>
      <c r="SU44" s="569"/>
      <c r="SV44" s="569"/>
      <c r="SW44" s="569"/>
      <c r="SX44" s="569"/>
      <c r="SY44" s="569"/>
      <c r="SZ44" s="569"/>
      <c r="TA44" s="569"/>
      <c r="TB44" s="569"/>
      <c r="TC44" s="569"/>
      <c r="TD44" s="569"/>
      <c r="TE44" s="569"/>
      <c r="TF44" s="569"/>
      <c r="TG44" s="569"/>
      <c r="TH44" s="569"/>
      <c r="TI44" s="569"/>
      <c r="TJ44" s="569"/>
      <c r="TK44" s="569"/>
      <c r="TL44" s="569"/>
      <c r="TM44" s="569"/>
      <c r="TN44" s="569"/>
      <c r="TO44" s="569"/>
      <c r="TP44" s="569"/>
      <c r="TQ44" s="569"/>
      <c r="TR44" s="569"/>
      <c r="TS44" s="569"/>
      <c r="TT44" s="569"/>
      <c r="TU44" s="569"/>
      <c r="TV44" s="569"/>
      <c r="TW44" s="569"/>
      <c r="TX44" s="569"/>
      <c r="TY44" s="569"/>
      <c r="TZ44" s="569"/>
      <c r="UA44" s="569"/>
      <c r="UB44" s="569"/>
      <c r="UC44" s="569"/>
      <c r="UD44" s="569"/>
      <c r="UE44" s="569"/>
      <c r="UF44" s="569"/>
      <c r="UG44" s="569"/>
      <c r="UH44" s="569"/>
      <c r="UI44" s="569"/>
      <c r="UJ44" s="569"/>
      <c r="UK44" s="569"/>
      <c r="UL44" s="569"/>
      <c r="UM44" s="569"/>
      <c r="UN44" s="569"/>
      <c r="UO44" s="569"/>
      <c r="UP44" s="569"/>
      <c r="UQ44" s="569"/>
      <c r="UR44" s="569"/>
      <c r="US44" s="569"/>
      <c r="UT44" s="569"/>
      <c r="UU44" s="569"/>
      <c r="UV44" s="569"/>
      <c r="UW44" s="569"/>
      <c r="UX44" s="569"/>
      <c r="UY44" s="569"/>
      <c r="UZ44" s="569"/>
      <c r="VA44" s="569"/>
      <c r="VB44" s="569"/>
      <c r="VC44" s="569"/>
      <c r="VD44" s="569"/>
      <c r="VE44" s="569"/>
      <c r="VF44" s="569"/>
      <c r="VG44" s="569"/>
      <c r="VH44" s="569"/>
      <c r="VI44" s="569"/>
      <c r="VJ44" s="569"/>
      <c r="VK44" s="569"/>
      <c r="VL44" s="569"/>
      <c r="VM44" s="569"/>
      <c r="VN44" s="569"/>
      <c r="VO44" s="569"/>
      <c r="VP44" s="569"/>
      <c r="VQ44" s="569"/>
      <c r="VR44" s="569"/>
      <c r="VS44" s="569"/>
      <c r="VT44" s="569"/>
      <c r="VU44" s="569"/>
      <c r="VV44" s="569"/>
      <c r="VW44" s="569"/>
      <c r="VX44" s="569"/>
      <c r="VY44" s="569"/>
      <c r="VZ44" s="569"/>
      <c r="WA44" s="569"/>
      <c r="WB44" s="569"/>
      <c r="WC44" s="569"/>
      <c r="WD44" s="569"/>
      <c r="WE44" s="569"/>
      <c r="WF44" s="569"/>
      <c r="WG44" s="569"/>
      <c r="WH44" s="569"/>
      <c r="WI44" s="569"/>
      <c r="WJ44" s="569"/>
      <c r="WK44" s="569"/>
      <c r="WL44" s="569"/>
      <c r="WM44" s="569"/>
      <c r="WN44" s="569"/>
      <c r="WO44" s="569"/>
      <c r="WP44" s="569"/>
      <c r="WQ44" s="569"/>
      <c r="WR44" s="569"/>
      <c r="WS44" s="569"/>
      <c r="WT44" s="569"/>
      <c r="WU44" s="569"/>
      <c r="WV44" s="569"/>
      <c r="WW44" s="569"/>
      <c r="WX44" s="569"/>
      <c r="WY44" s="569"/>
      <c r="WZ44" s="569"/>
      <c r="XA44" s="569"/>
      <c r="XB44" s="569"/>
      <c r="XC44" s="569"/>
      <c r="XD44" s="569"/>
      <c r="XE44" s="569"/>
      <c r="XF44" s="569"/>
      <c r="XG44" s="569"/>
      <c r="XH44" s="569"/>
      <c r="XI44" s="569"/>
      <c r="XJ44" s="569"/>
      <c r="XK44" s="569"/>
      <c r="XL44" s="569"/>
      <c r="XM44" s="569"/>
      <c r="XN44" s="569"/>
      <c r="XO44" s="569"/>
      <c r="XP44" s="569"/>
      <c r="XQ44" s="569"/>
      <c r="XR44" s="569"/>
      <c r="XS44" s="569"/>
      <c r="XT44" s="569"/>
      <c r="XU44" s="569"/>
      <c r="XV44" s="569"/>
      <c r="XW44" s="569"/>
      <c r="XX44" s="569"/>
      <c r="XY44" s="569"/>
      <c r="XZ44" s="569"/>
      <c r="YA44" s="569"/>
      <c r="YB44" s="569"/>
      <c r="YC44" s="569"/>
      <c r="YD44" s="569"/>
      <c r="YE44" s="569"/>
      <c r="YF44" s="569"/>
      <c r="YG44" s="569"/>
      <c r="YH44" s="569"/>
      <c r="YI44" s="569"/>
      <c r="YJ44" s="569"/>
      <c r="YK44" s="569"/>
      <c r="YL44" s="569"/>
      <c r="YM44" s="569"/>
      <c r="YN44" s="569"/>
      <c r="YO44" s="569"/>
      <c r="YP44" s="569"/>
      <c r="YQ44" s="569"/>
      <c r="YR44" s="569"/>
      <c r="YS44" s="569"/>
      <c r="YT44" s="569"/>
      <c r="YU44" s="569"/>
      <c r="YV44" s="569"/>
      <c r="YW44" s="569"/>
      <c r="YX44" s="569"/>
      <c r="YY44" s="569"/>
      <c r="YZ44" s="569"/>
      <c r="ZA44" s="569"/>
      <c r="ZB44" s="569"/>
      <c r="ZC44" s="569"/>
      <c r="ZD44" s="569"/>
      <c r="ZE44" s="569"/>
      <c r="ZF44" s="569"/>
      <c r="ZG44" s="569"/>
      <c r="ZH44" s="569"/>
      <c r="ZI44" s="569"/>
      <c r="ZJ44" s="569"/>
      <c r="ZK44" s="569"/>
      <c r="ZL44" s="569"/>
      <c r="ZM44" s="569"/>
      <c r="ZN44" s="569"/>
      <c r="ZO44" s="569"/>
      <c r="ZP44" s="569"/>
      <c r="ZQ44" s="569"/>
      <c r="ZR44" s="569"/>
      <c r="ZS44" s="569"/>
      <c r="ZT44" s="569"/>
      <c r="ZU44" s="569"/>
      <c r="ZV44" s="569"/>
      <c r="ZW44" s="569"/>
      <c r="ZX44" s="569"/>
      <c r="ZY44" s="569"/>
      <c r="ZZ44" s="569"/>
      <c r="AAA44" s="569"/>
      <c r="AAB44" s="569"/>
      <c r="AAC44" s="569"/>
      <c r="AAD44" s="569"/>
      <c r="AAE44" s="569"/>
      <c r="AAF44" s="569"/>
      <c r="AAG44" s="569"/>
      <c r="AAH44" s="569"/>
      <c r="AAI44" s="569"/>
      <c r="AAJ44" s="569"/>
      <c r="AAK44" s="569"/>
      <c r="AAL44" s="569"/>
      <c r="AAM44" s="569"/>
      <c r="AAN44" s="569"/>
      <c r="AAO44" s="569"/>
      <c r="AAP44" s="569"/>
      <c r="AAQ44" s="569"/>
      <c r="AAR44" s="569"/>
      <c r="AAS44" s="569"/>
      <c r="AAT44" s="569"/>
      <c r="AAU44" s="569"/>
      <c r="AAV44" s="569"/>
      <c r="AAW44" s="569"/>
      <c r="AAX44" s="569"/>
      <c r="AAY44" s="569"/>
      <c r="AAZ44" s="569"/>
      <c r="ABA44" s="569"/>
      <c r="ABB44" s="569"/>
      <c r="ABC44" s="569"/>
      <c r="ABD44" s="569"/>
      <c r="ABE44" s="569"/>
      <c r="ABF44" s="569"/>
      <c r="ABG44" s="569"/>
      <c r="ABH44" s="569"/>
      <c r="ABI44" s="569"/>
      <c r="ABJ44" s="569"/>
      <c r="ABK44" s="569"/>
      <c r="ABL44" s="569"/>
      <c r="ABM44" s="569"/>
      <c r="ABN44" s="569"/>
      <c r="ABO44" s="569"/>
      <c r="ABP44" s="569"/>
      <c r="ABQ44" s="569"/>
      <c r="ABR44" s="569"/>
      <c r="ABS44" s="569"/>
      <c r="ABT44" s="569"/>
      <c r="ABU44" s="569"/>
      <c r="ABV44" s="569"/>
      <c r="ABW44" s="569"/>
      <c r="ABX44" s="569"/>
      <c r="ABY44" s="569"/>
      <c r="ABZ44" s="569"/>
      <c r="ACA44" s="569"/>
      <c r="ACB44" s="569"/>
      <c r="ACC44" s="569"/>
      <c r="ACD44" s="569"/>
      <c r="ACE44" s="569"/>
      <c r="ACF44" s="569"/>
      <c r="ACG44" s="569"/>
      <c r="ACH44" s="569"/>
      <c r="ACI44" s="569"/>
      <c r="ACJ44" s="569"/>
      <c r="ACK44" s="569"/>
      <c r="ACL44" s="569"/>
      <c r="ACM44" s="569"/>
      <c r="ACN44" s="569"/>
      <c r="ACO44" s="569"/>
      <c r="ACP44" s="569"/>
      <c r="ACQ44" s="569"/>
      <c r="ACR44" s="569"/>
      <c r="ACS44" s="569"/>
      <c r="ACT44" s="569"/>
      <c r="ACU44" s="569"/>
      <c r="ACV44" s="569"/>
      <c r="ACW44" s="569"/>
      <c r="ACX44" s="569"/>
      <c r="ACY44" s="569"/>
      <c r="ACZ44" s="569"/>
      <c r="ADA44" s="569"/>
      <c r="ADB44" s="569"/>
      <c r="ADC44" s="569"/>
      <c r="ADD44" s="569"/>
      <c r="ADE44" s="569"/>
      <c r="ADF44" s="569"/>
      <c r="ADG44" s="569"/>
      <c r="ADH44" s="569"/>
      <c r="ADI44" s="569"/>
      <c r="ADJ44" s="569"/>
      <c r="ADK44" s="569"/>
      <c r="ADL44" s="569"/>
      <c r="ADM44" s="569"/>
      <c r="ADN44" s="569"/>
      <c r="ADO44" s="569"/>
      <c r="ADP44" s="569"/>
      <c r="ADQ44" s="569"/>
      <c r="ADR44" s="569"/>
      <c r="ADS44" s="569"/>
      <c r="ADT44" s="569"/>
      <c r="ADU44" s="569"/>
      <c r="ADV44" s="569"/>
      <c r="ADW44" s="569"/>
      <c r="ADX44" s="569"/>
      <c r="ADY44" s="569"/>
      <c r="ADZ44" s="569"/>
      <c r="AEA44" s="569"/>
      <c r="AEB44" s="569"/>
      <c r="AEC44" s="569"/>
      <c r="AED44" s="569"/>
      <c r="AEE44" s="569"/>
      <c r="AEF44" s="569"/>
      <c r="AEG44" s="569"/>
      <c r="AEH44" s="569"/>
      <c r="AEI44" s="569"/>
      <c r="AEJ44" s="569"/>
      <c r="AEK44" s="569"/>
      <c r="AEL44" s="569"/>
      <c r="AEM44" s="569"/>
      <c r="AEN44" s="569"/>
      <c r="AEO44" s="569"/>
      <c r="AEP44" s="569"/>
      <c r="AEQ44" s="569"/>
      <c r="AER44" s="569"/>
      <c r="AES44" s="569"/>
      <c r="AET44" s="569"/>
      <c r="AEU44" s="569"/>
      <c r="AEV44" s="569"/>
      <c r="AEW44" s="569"/>
      <c r="AEX44" s="569"/>
      <c r="AEY44" s="569"/>
      <c r="AEZ44" s="569"/>
      <c r="AFA44" s="569"/>
      <c r="AFB44" s="569"/>
      <c r="AFC44" s="569"/>
      <c r="AFD44" s="569"/>
      <c r="AFE44" s="569"/>
      <c r="AFF44" s="569"/>
      <c r="AFG44" s="569"/>
      <c r="AFH44" s="569"/>
      <c r="AFI44" s="569"/>
      <c r="AFJ44" s="569"/>
      <c r="AFK44" s="569"/>
      <c r="AFL44" s="569"/>
      <c r="AFM44" s="569"/>
      <c r="AFN44" s="569"/>
      <c r="AFO44" s="569"/>
      <c r="AFP44" s="569"/>
      <c r="AFQ44" s="569"/>
      <c r="AFR44" s="569"/>
      <c r="AFS44" s="569"/>
      <c r="AFT44" s="569"/>
      <c r="AFU44" s="569"/>
      <c r="AFV44" s="569"/>
      <c r="AFW44" s="569"/>
      <c r="AFX44" s="569"/>
      <c r="AFY44" s="569"/>
      <c r="AFZ44" s="569"/>
      <c r="AGA44" s="569"/>
      <c r="AGB44" s="569"/>
      <c r="AGC44" s="569"/>
      <c r="AGD44" s="569"/>
      <c r="AGE44" s="569"/>
      <c r="AGF44" s="569"/>
      <c r="AGG44" s="569"/>
      <c r="AGH44" s="569"/>
      <c r="AGI44" s="569"/>
      <c r="AGJ44" s="569"/>
      <c r="AGK44" s="569"/>
      <c r="AGL44" s="569"/>
      <c r="AGM44" s="569"/>
      <c r="AGN44" s="569"/>
      <c r="AGO44" s="569"/>
      <c r="AGP44" s="569"/>
      <c r="AGQ44" s="569"/>
      <c r="AGR44" s="569"/>
      <c r="AGS44" s="569"/>
      <c r="AGT44" s="569"/>
      <c r="AGU44" s="569"/>
      <c r="AGV44" s="569"/>
      <c r="AGW44" s="569"/>
      <c r="AGX44" s="569"/>
      <c r="AGY44" s="569"/>
      <c r="AGZ44" s="569"/>
      <c r="AHA44" s="569"/>
      <c r="AHB44" s="569"/>
      <c r="AHC44" s="569"/>
      <c r="AHD44" s="569"/>
      <c r="AHE44" s="569"/>
      <c r="AHF44" s="569"/>
      <c r="AHG44" s="569"/>
      <c r="AHH44" s="569"/>
      <c r="AHI44" s="569"/>
      <c r="AHJ44" s="569"/>
      <c r="AHK44" s="569"/>
      <c r="AHL44" s="569"/>
      <c r="AHM44" s="569"/>
      <c r="AHN44" s="569"/>
      <c r="AHO44" s="569"/>
      <c r="AHP44" s="569"/>
      <c r="AHQ44" s="569"/>
      <c r="AHR44" s="569"/>
      <c r="AHS44" s="569"/>
      <c r="AHT44" s="569"/>
      <c r="AHU44" s="569"/>
      <c r="AHV44" s="569"/>
      <c r="AHW44" s="569"/>
      <c r="AHX44" s="569"/>
      <c r="AHY44" s="569"/>
      <c r="AHZ44" s="569"/>
      <c r="AIA44" s="569"/>
      <c r="AIB44" s="569"/>
      <c r="AIC44" s="569"/>
      <c r="AID44" s="569"/>
      <c r="AIE44" s="569"/>
      <c r="AIF44" s="569"/>
      <c r="AIG44" s="569"/>
      <c r="AIH44" s="569"/>
      <c r="AII44" s="569"/>
      <c r="AIJ44" s="569"/>
      <c r="AIK44" s="569"/>
      <c r="AIL44" s="569"/>
      <c r="AIM44" s="569"/>
      <c r="AIN44" s="569"/>
      <c r="AIO44" s="569"/>
      <c r="AIP44" s="569"/>
      <c r="AIQ44" s="569"/>
      <c r="AIR44" s="569"/>
      <c r="AIS44" s="569"/>
      <c r="AIT44" s="569"/>
      <c r="AIU44" s="569"/>
      <c r="AIV44" s="569"/>
      <c r="AIW44" s="569"/>
      <c r="AIX44" s="569"/>
      <c r="AIY44" s="569"/>
      <c r="AIZ44" s="569"/>
      <c r="AJA44" s="569"/>
      <c r="AJB44" s="569"/>
      <c r="AJC44" s="569"/>
      <c r="AJD44" s="569"/>
      <c r="AJE44" s="569"/>
      <c r="AJF44" s="569"/>
      <c r="AJG44" s="569"/>
      <c r="AJH44" s="569"/>
      <c r="AJI44" s="569"/>
      <c r="AJJ44" s="569"/>
      <c r="AJK44" s="569"/>
      <c r="AJL44" s="569"/>
      <c r="AJM44" s="569"/>
      <c r="AJN44" s="569"/>
      <c r="AJO44" s="569"/>
      <c r="AJP44" s="569"/>
      <c r="AJQ44" s="569"/>
      <c r="AJR44" s="569"/>
      <c r="AJS44" s="569"/>
      <c r="AJT44" s="569"/>
      <c r="AJU44" s="569"/>
      <c r="AJV44" s="569"/>
      <c r="AJW44" s="569"/>
      <c r="AJX44" s="569"/>
      <c r="AJY44" s="569"/>
      <c r="AJZ44" s="569"/>
      <c r="AKA44" s="569"/>
      <c r="AKB44" s="569"/>
      <c r="AKC44" s="569"/>
      <c r="AKD44" s="569"/>
      <c r="AKE44" s="569"/>
      <c r="AKF44" s="569"/>
      <c r="AKG44" s="569"/>
      <c r="AKH44" s="569"/>
      <c r="AKI44" s="569"/>
      <c r="AKJ44" s="569"/>
      <c r="AKK44" s="569"/>
      <c r="AKL44" s="569"/>
      <c r="AKM44" s="569"/>
      <c r="AKN44" s="569"/>
      <c r="AKO44" s="569"/>
      <c r="AKP44" s="569"/>
      <c r="AKQ44" s="569"/>
      <c r="AKR44" s="569"/>
      <c r="AKS44" s="569"/>
      <c r="AKT44" s="569"/>
      <c r="AKU44" s="569"/>
      <c r="AKV44" s="569"/>
      <c r="AKW44" s="569"/>
      <c r="AKX44" s="569"/>
      <c r="AKY44" s="569"/>
      <c r="AKZ44" s="569"/>
      <c r="ALA44" s="569"/>
      <c r="ALB44" s="569"/>
      <c r="ALC44" s="569"/>
      <c r="ALD44" s="569"/>
      <c r="ALE44" s="569"/>
      <c r="ALF44" s="569"/>
      <c r="ALG44" s="569"/>
      <c r="ALH44" s="569"/>
      <c r="ALI44" s="569"/>
      <c r="ALJ44" s="569"/>
      <c r="ALK44" s="569"/>
      <c r="ALL44" s="569"/>
      <c r="ALM44" s="569"/>
      <c r="ALN44" s="569"/>
      <c r="ALO44" s="569"/>
      <c r="ALP44" s="569"/>
      <c r="ALQ44" s="569"/>
      <c r="ALR44" s="569"/>
      <c r="ALS44" s="569"/>
      <c r="ALT44" s="569"/>
      <c r="ALU44" s="569"/>
      <c r="ALV44" s="569"/>
      <c r="ALW44" s="569"/>
      <c r="ALX44" s="569"/>
      <c r="ALY44" s="569"/>
      <c r="ALZ44" s="569"/>
      <c r="AMA44" s="569"/>
      <c r="AMB44" s="569"/>
      <c r="AMC44" s="569"/>
      <c r="AMD44" s="569"/>
      <c r="AME44" s="569"/>
      <c r="AMF44" s="569"/>
      <c r="AMG44" s="569"/>
      <c r="AMH44" s="569"/>
      <c r="AMI44" s="569"/>
      <c r="AMJ44" s="569"/>
      <c r="AMK44" s="569"/>
      <c r="AML44" s="569"/>
      <c r="AMM44" s="569"/>
      <c r="AMN44" s="569"/>
      <c r="AMO44" s="569"/>
      <c r="AMP44" s="569"/>
      <c r="AMQ44" s="569"/>
      <c r="AMR44" s="569"/>
      <c r="AMS44" s="569"/>
      <c r="AMT44" s="569"/>
      <c r="AMU44" s="569"/>
      <c r="AMV44" s="569"/>
      <c r="AMW44" s="569"/>
      <c r="AMX44" s="569"/>
      <c r="AMY44" s="569"/>
      <c r="AMZ44" s="569"/>
      <c r="ANA44" s="569"/>
      <c r="ANB44" s="569"/>
      <c r="ANC44" s="569"/>
      <c r="AND44" s="569"/>
      <c r="ANE44" s="569"/>
      <c r="ANF44" s="569"/>
      <c r="ANG44" s="569"/>
      <c r="ANH44" s="569"/>
      <c r="ANI44" s="569"/>
      <c r="ANJ44" s="569"/>
      <c r="ANK44" s="569"/>
      <c r="ANL44" s="569"/>
      <c r="ANM44" s="569"/>
      <c r="ANN44" s="569"/>
      <c r="ANO44" s="569"/>
      <c r="ANP44" s="569"/>
      <c r="ANQ44" s="569"/>
      <c r="ANR44" s="569"/>
      <c r="ANS44" s="569"/>
      <c r="ANT44" s="569"/>
      <c r="ANU44" s="569"/>
      <c r="ANV44" s="569"/>
      <c r="ANW44" s="569"/>
      <c r="ANX44" s="569"/>
      <c r="ANY44" s="569"/>
      <c r="ANZ44" s="569"/>
      <c r="AOA44" s="569"/>
      <c r="AOB44" s="569"/>
      <c r="AOC44" s="569"/>
      <c r="AOD44" s="569"/>
      <c r="AOE44" s="569"/>
      <c r="AOF44" s="569"/>
      <c r="AOG44" s="569"/>
      <c r="AOH44" s="569"/>
      <c r="AOI44" s="569"/>
      <c r="AOJ44" s="569"/>
      <c r="AOK44" s="569"/>
      <c r="AOL44" s="569"/>
      <c r="AOM44" s="569"/>
      <c r="AON44" s="569"/>
      <c r="AOO44" s="569"/>
      <c r="AOP44" s="569"/>
      <c r="AOQ44" s="569"/>
      <c r="AOR44" s="569"/>
      <c r="AOS44" s="569"/>
      <c r="AOT44" s="569"/>
      <c r="AOU44" s="569"/>
      <c r="AOV44" s="569"/>
      <c r="AOW44" s="569"/>
      <c r="AOX44" s="569"/>
      <c r="AOY44" s="569"/>
      <c r="AOZ44" s="569"/>
      <c r="APA44" s="569"/>
      <c r="APB44" s="569"/>
      <c r="APC44" s="569"/>
      <c r="APD44" s="569"/>
      <c r="APE44" s="569"/>
      <c r="APF44" s="569"/>
      <c r="APG44" s="569"/>
      <c r="APH44" s="569"/>
      <c r="API44" s="569"/>
      <c r="APJ44" s="569"/>
      <c r="APK44" s="569"/>
      <c r="APL44" s="569"/>
      <c r="APM44" s="569"/>
      <c r="APN44" s="569"/>
      <c r="APO44" s="569"/>
      <c r="APP44" s="569"/>
      <c r="APQ44" s="569"/>
      <c r="APR44" s="569"/>
      <c r="APS44" s="569"/>
      <c r="APT44" s="569"/>
      <c r="APU44" s="569"/>
      <c r="APV44" s="569"/>
      <c r="APW44" s="569"/>
      <c r="APX44" s="569"/>
      <c r="APY44" s="569"/>
      <c r="APZ44" s="569"/>
      <c r="AQA44" s="569"/>
      <c r="AQB44" s="569"/>
      <c r="AQC44" s="569"/>
      <c r="AQD44" s="569"/>
      <c r="AQE44" s="569"/>
      <c r="AQF44" s="569"/>
      <c r="AQG44" s="569"/>
      <c r="AQH44" s="569"/>
      <c r="AQI44" s="569"/>
      <c r="AQJ44" s="569"/>
      <c r="AQK44" s="569"/>
      <c r="AQL44" s="569"/>
      <c r="AQM44" s="569"/>
      <c r="AQN44" s="569"/>
      <c r="AQO44" s="569"/>
      <c r="AQP44" s="569"/>
      <c r="AQQ44" s="569"/>
      <c r="AQR44" s="569"/>
      <c r="AQS44" s="569"/>
      <c r="AQT44" s="569"/>
      <c r="AQU44" s="569"/>
      <c r="AQV44" s="569"/>
      <c r="AQW44" s="569"/>
      <c r="AQX44" s="569"/>
      <c r="AQY44" s="569"/>
      <c r="AQZ44" s="569"/>
      <c r="ARA44" s="569"/>
      <c r="ARB44" s="569"/>
      <c r="ARC44" s="569"/>
      <c r="ARD44" s="569"/>
      <c r="ARE44" s="569"/>
      <c r="ARF44" s="569"/>
      <c r="ARG44" s="569"/>
      <c r="ARH44" s="569"/>
      <c r="ARI44" s="569"/>
      <c r="ARJ44" s="569"/>
      <c r="ARK44" s="569"/>
      <c r="ARL44" s="569"/>
      <c r="ARM44" s="569"/>
      <c r="ARN44" s="569"/>
      <c r="ARO44" s="569"/>
      <c r="ARP44" s="569"/>
      <c r="ARQ44" s="569"/>
      <c r="ARR44" s="569"/>
      <c r="ARS44" s="569"/>
      <c r="ART44" s="569"/>
      <c r="ARU44" s="569"/>
      <c r="ARV44" s="569"/>
      <c r="ARW44" s="569"/>
      <c r="ARX44" s="569"/>
      <c r="ARY44" s="569"/>
      <c r="ARZ44" s="569"/>
      <c r="ASA44" s="569"/>
      <c r="ASB44" s="569"/>
      <c r="ASC44" s="569"/>
      <c r="ASD44" s="569"/>
      <c r="ASE44" s="569"/>
      <c r="ASF44" s="569"/>
      <c r="ASG44" s="569"/>
      <c r="ASH44" s="569"/>
      <c r="ASI44" s="569"/>
      <c r="ASJ44" s="569"/>
      <c r="ASK44" s="569"/>
      <c r="ASL44" s="569"/>
      <c r="ASM44" s="569"/>
      <c r="ASN44" s="569"/>
      <c r="ASO44" s="569"/>
      <c r="ASP44" s="569"/>
      <c r="ASQ44" s="569"/>
      <c r="ASR44" s="569"/>
      <c r="ASS44" s="569"/>
      <c r="AST44" s="569"/>
      <c r="ASU44" s="569"/>
      <c r="ASV44" s="569"/>
      <c r="ASW44" s="569"/>
      <c r="ASX44" s="569"/>
      <c r="ASY44" s="569"/>
      <c r="ASZ44" s="569"/>
      <c r="ATA44" s="569"/>
      <c r="ATB44" s="569"/>
      <c r="ATC44" s="569"/>
      <c r="ATD44" s="569"/>
      <c r="ATE44" s="569"/>
      <c r="ATF44" s="569"/>
      <c r="ATG44" s="569"/>
      <c r="ATH44" s="569"/>
      <c r="ATI44" s="569"/>
      <c r="ATJ44" s="569"/>
      <c r="ATK44" s="569"/>
      <c r="ATL44" s="569"/>
      <c r="ATM44" s="569"/>
      <c r="ATN44" s="569"/>
      <c r="ATO44" s="569"/>
      <c r="ATP44" s="569"/>
      <c r="ATQ44" s="569"/>
      <c r="ATR44" s="569"/>
      <c r="ATS44" s="569"/>
      <c r="ATT44" s="569"/>
      <c r="ATU44" s="569"/>
      <c r="ATV44" s="569"/>
      <c r="ATW44" s="569"/>
      <c r="ATX44" s="569"/>
      <c r="ATY44" s="569"/>
      <c r="ATZ44" s="569"/>
      <c r="AUA44" s="569"/>
      <c r="AUB44" s="569"/>
      <c r="AUC44" s="569"/>
      <c r="AUD44" s="569"/>
      <c r="AUE44" s="569"/>
      <c r="AUF44" s="569"/>
      <c r="AUG44" s="569"/>
      <c r="AUH44" s="569"/>
      <c r="AUI44" s="569"/>
      <c r="AUJ44" s="569"/>
      <c r="AUK44" s="569"/>
      <c r="AUL44" s="569"/>
      <c r="AUM44" s="569"/>
      <c r="AUN44" s="569"/>
      <c r="AUO44" s="569"/>
      <c r="AUP44" s="569"/>
      <c r="AUQ44" s="569"/>
      <c r="AUR44" s="569"/>
      <c r="AUS44" s="569"/>
      <c r="AUT44" s="569"/>
      <c r="AUU44" s="569"/>
      <c r="AUV44" s="569"/>
      <c r="AUW44" s="569"/>
      <c r="AUX44" s="569"/>
      <c r="AUY44" s="569"/>
      <c r="AUZ44" s="569"/>
      <c r="AVA44" s="569"/>
      <c r="AVB44" s="569"/>
      <c r="AVC44" s="569"/>
      <c r="AVD44" s="569"/>
      <c r="AVE44" s="569"/>
      <c r="AVF44" s="569"/>
      <c r="AVG44" s="569"/>
      <c r="AVH44" s="569"/>
      <c r="AVI44" s="569"/>
      <c r="AVJ44" s="569"/>
      <c r="AVK44" s="569"/>
      <c r="AVL44" s="569"/>
      <c r="AVM44" s="569"/>
      <c r="AVN44" s="569"/>
      <c r="AVO44" s="569"/>
      <c r="AVP44" s="569"/>
      <c r="AVQ44" s="569"/>
      <c r="AVR44" s="569"/>
      <c r="AVS44" s="569"/>
      <c r="AVT44" s="569"/>
      <c r="AVU44" s="569"/>
      <c r="AVV44" s="569"/>
      <c r="AVW44" s="569"/>
      <c r="AVX44" s="569"/>
      <c r="AVY44" s="569"/>
      <c r="AVZ44" s="569"/>
      <c r="AWA44" s="569"/>
      <c r="AWB44" s="569"/>
      <c r="AWC44" s="569"/>
      <c r="AWD44" s="569"/>
      <c r="AWE44" s="569"/>
      <c r="AWF44" s="569"/>
      <c r="AWG44" s="569"/>
      <c r="AWH44" s="569"/>
      <c r="AWI44" s="569"/>
      <c r="AWJ44" s="569"/>
      <c r="AWK44" s="569"/>
      <c r="AWL44" s="569"/>
      <c r="AWM44" s="569"/>
      <c r="AWN44" s="569"/>
      <c r="AWO44" s="569"/>
      <c r="AWP44" s="569"/>
      <c r="AWQ44" s="569"/>
      <c r="AWR44" s="569"/>
      <c r="AWS44" s="569"/>
      <c r="AWT44" s="569"/>
      <c r="AWU44" s="569"/>
      <c r="AWV44" s="569"/>
      <c r="AWW44" s="569"/>
      <c r="AWX44" s="569"/>
      <c r="AWY44" s="569"/>
      <c r="AWZ44" s="569"/>
      <c r="AXA44" s="569"/>
      <c r="AXB44" s="569"/>
      <c r="AXC44" s="569"/>
      <c r="AXD44" s="569"/>
      <c r="AXE44" s="569"/>
      <c r="AXF44" s="569"/>
      <c r="AXG44" s="569"/>
      <c r="AXH44" s="569"/>
      <c r="AXI44" s="569"/>
      <c r="AXJ44" s="569"/>
      <c r="AXK44" s="569"/>
      <c r="AXL44" s="569"/>
      <c r="AXM44" s="569"/>
      <c r="AXN44" s="569"/>
      <c r="AXO44" s="569"/>
      <c r="AXP44" s="569"/>
      <c r="AXQ44" s="569"/>
      <c r="AXR44" s="569"/>
      <c r="AXS44" s="569"/>
      <c r="AXT44" s="569"/>
      <c r="AXU44" s="569"/>
      <c r="AXV44" s="569"/>
      <c r="AXW44" s="569"/>
      <c r="AXX44" s="569"/>
      <c r="AXY44" s="569"/>
      <c r="AXZ44" s="569"/>
      <c r="AYA44" s="569"/>
      <c r="AYB44" s="569"/>
      <c r="AYC44" s="569"/>
      <c r="AYD44" s="569"/>
      <c r="AYE44" s="569"/>
      <c r="AYF44" s="569"/>
      <c r="AYG44" s="569"/>
      <c r="AYH44" s="569"/>
      <c r="AYI44" s="569"/>
      <c r="AYJ44" s="569"/>
      <c r="AYK44" s="569"/>
      <c r="AYL44" s="569"/>
      <c r="AYM44" s="569"/>
      <c r="AYN44" s="569"/>
      <c r="AYO44" s="569"/>
      <c r="AYP44" s="569"/>
      <c r="AYQ44" s="569"/>
      <c r="AYR44" s="569"/>
      <c r="AYS44" s="569"/>
      <c r="AYT44" s="569"/>
      <c r="AYU44" s="569"/>
      <c r="AYV44" s="569"/>
      <c r="AYW44" s="569"/>
      <c r="AYX44" s="569"/>
      <c r="AYY44" s="569"/>
      <c r="AYZ44" s="569"/>
      <c r="AZA44" s="569"/>
      <c r="AZB44" s="569"/>
      <c r="AZC44" s="569"/>
      <c r="AZD44" s="569"/>
      <c r="AZE44" s="569"/>
      <c r="AZF44" s="569"/>
      <c r="AZG44" s="569"/>
      <c r="AZH44" s="569"/>
      <c r="AZI44" s="569"/>
      <c r="AZJ44" s="569"/>
      <c r="AZK44" s="569"/>
      <c r="AZL44" s="569"/>
      <c r="AZM44" s="569"/>
      <c r="AZN44" s="569"/>
      <c r="AZO44" s="569"/>
      <c r="AZP44" s="569"/>
      <c r="AZQ44" s="569"/>
      <c r="AZR44" s="569"/>
      <c r="AZS44" s="569"/>
      <c r="AZT44" s="569"/>
      <c r="AZU44" s="569"/>
      <c r="AZV44" s="569"/>
      <c r="AZW44" s="569"/>
      <c r="AZX44" s="569"/>
      <c r="AZY44" s="569"/>
      <c r="AZZ44" s="569"/>
      <c r="BAA44" s="569"/>
      <c r="BAB44" s="569"/>
      <c r="BAC44" s="569"/>
      <c r="BAD44" s="569"/>
      <c r="BAE44" s="569"/>
      <c r="BAF44" s="569"/>
      <c r="BAG44" s="569"/>
      <c r="BAH44" s="569"/>
      <c r="BAI44" s="569"/>
      <c r="BAJ44" s="569"/>
      <c r="BAK44" s="569"/>
      <c r="BAL44" s="569"/>
      <c r="BAM44" s="569"/>
      <c r="BAN44" s="569"/>
      <c r="BAO44" s="569"/>
      <c r="BAP44" s="569"/>
      <c r="BAQ44" s="569"/>
      <c r="BAR44" s="569"/>
      <c r="BAS44" s="569"/>
      <c r="BAT44" s="569"/>
      <c r="BAU44" s="569"/>
      <c r="BAV44" s="569"/>
      <c r="BAW44" s="569"/>
      <c r="BAX44" s="569"/>
      <c r="BAY44" s="569"/>
      <c r="BAZ44" s="569"/>
      <c r="BBA44" s="569"/>
      <c r="BBB44" s="569"/>
      <c r="BBC44" s="569"/>
      <c r="BBD44" s="569"/>
      <c r="BBE44" s="569"/>
      <c r="BBF44" s="569"/>
      <c r="BBG44" s="569"/>
      <c r="BBH44" s="569"/>
      <c r="BBI44" s="569"/>
      <c r="BBJ44" s="569"/>
      <c r="BBK44" s="569"/>
      <c r="BBL44" s="569"/>
      <c r="BBM44" s="569"/>
      <c r="BBN44" s="569"/>
      <c r="BBO44" s="569"/>
      <c r="BBP44" s="569"/>
      <c r="BBQ44" s="569"/>
      <c r="BBR44" s="569"/>
      <c r="BBS44" s="569"/>
      <c r="BBT44" s="569"/>
      <c r="BBU44" s="569"/>
      <c r="BBV44" s="569"/>
      <c r="BBW44" s="569"/>
      <c r="BBX44" s="569"/>
      <c r="BBY44" s="569"/>
      <c r="BBZ44" s="569"/>
      <c r="BCA44" s="569"/>
      <c r="BCB44" s="569"/>
      <c r="BCC44" s="569"/>
      <c r="BCD44" s="569"/>
      <c r="BCE44" s="569"/>
      <c r="BCF44" s="569"/>
      <c r="BCG44" s="569"/>
      <c r="BCH44" s="569"/>
      <c r="BCI44" s="569"/>
      <c r="BCJ44" s="569"/>
      <c r="BCK44" s="569"/>
      <c r="BCL44" s="569"/>
      <c r="BCM44" s="569"/>
      <c r="BCN44" s="569"/>
      <c r="BCO44" s="569"/>
      <c r="BCP44" s="569"/>
      <c r="BCQ44" s="569"/>
      <c r="BCR44" s="569"/>
      <c r="BCS44" s="569"/>
      <c r="BCT44" s="569"/>
      <c r="BCU44" s="569"/>
      <c r="BCV44" s="569"/>
      <c r="BCW44" s="569"/>
      <c r="BCX44" s="569"/>
      <c r="BCY44" s="569"/>
      <c r="BCZ44" s="569"/>
      <c r="BDA44" s="569"/>
      <c r="BDB44" s="569"/>
      <c r="BDC44" s="569"/>
      <c r="BDD44" s="569"/>
      <c r="BDE44" s="569"/>
      <c r="BDF44" s="569"/>
      <c r="BDG44" s="569"/>
      <c r="BDH44" s="569"/>
      <c r="BDI44" s="569"/>
      <c r="BDJ44" s="569"/>
      <c r="BDK44" s="569"/>
      <c r="BDL44" s="569"/>
      <c r="BDM44" s="569"/>
      <c r="BDN44" s="569"/>
      <c r="BDO44" s="569"/>
      <c r="BDP44" s="569"/>
      <c r="BDQ44" s="569"/>
      <c r="BDR44" s="569"/>
      <c r="BDS44" s="569"/>
      <c r="BDT44" s="569"/>
      <c r="BDU44" s="569"/>
      <c r="BDV44" s="569"/>
      <c r="BDW44" s="569"/>
      <c r="BDX44" s="569"/>
      <c r="BDY44" s="569"/>
      <c r="BDZ44" s="569"/>
      <c r="BEA44" s="569"/>
      <c r="BEB44" s="569"/>
      <c r="BEC44" s="569"/>
      <c r="BED44" s="569"/>
      <c r="BEE44" s="569"/>
      <c r="BEF44" s="569"/>
      <c r="BEG44" s="569"/>
      <c r="BEH44" s="569"/>
      <c r="BEI44" s="569"/>
      <c r="BEJ44" s="569"/>
      <c r="BEK44" s="569"/>
      <c r="BEL44" s="569"/>
      <c r="BEM44" s="569"/>
      <c r="BEN44" s="569"/>
      <c r="BEO44" s="569"/>
      <c r="BEP44" s="569"/>
      <c r="BEQ44" s="569"/>
      <c r="BER44" s="569"/>
      <c r="BES44" s="569"/>
      <c r="BET44" s="569"/>
      <c r="BEU44" s="569"/>
      <c r="BEV44" s="569"/>
      <c r="BEW44" s="569"/>
      <c r="BEX44" s="569"/>
      <c r="BEY44" s="569"/>
      <c r="BEZ44" s="569"/>
      <c r="BFA44" s="569"/>
      <c r="BFB44" s="569"/>
      <c r="BFC44" s="569"/>
      <c r="BFD44" s="569"/>
      <c r="BFE44" s="569"/>
      <c r="BFF44" s="569"/>
      <c r="BFG44" s="569"/>
      <c r="BFH44" s="569"/>
      <c r="BFI44" s="569"/>
      <c r="BFJ44" s="569"/>
      <c r="BFK44" s="569"/>
      <c r="BFL44" s="569"/>
      <c r="BFM44" s="569"/>
      <c r="BFN44" s="569"/>
      <c r="BFO44" s="569"/>
      <c r="BFP44" s="569"/>
      <c r="BFQ44" s="569"/>
      <c r="BFR44" s="569"/>
      <c r="BFS44" s="569"/>
      <c r="BFT44" s="569"/>
      <c r="BFU44" s="569"/>
      <c r="BFV44" s="569"/>
      <c r="BFW44" s="569"/>
      <c r="BFX44" s="569"/>
      <c r="BFY44" s="569"/>
      <c r="BFZ44" s="569"/>
      <c r="BGA44" s="569"/>
      <c r="BGB44" s="569"/>
      <c r="BGC44" s="569"/>
      <c r="BGD44" s="569"/>
      <c r="BGE44" s="569"/>
      <c r="BGF44" s="569"/>
      <c r="BGG44" s="569"/>
      <c r="BGH44" s="569"/>
      <c r="BGI44" s="569"/>
      <c r="BGJ44" s="569"/>
      <c r="BGK44" s="569"/>
      <c r="BGL44" s="569"/>
      <c r="BGM44" s="569"/>
      <c r="BGN44" s="569"/>
      <c r="BGO44" s="569"/>
      <c r="BGP44" s="569"/>
      <c r="BGQ44" s="569"/>
      <c r="BGR44" s="569"/>
      <c r="BGS44" s="569"/>
      <c r="BGT44" s="569"/>
      <c r="BGU44" s="569"/>
      <c r="BGV44" s="569"/>
      <c r="BGW44" s="569"/>
      <c r="BGX44" s="569"/>
      <c r="BGY44" s="569"/>
      <c r="BGZ44" s="569"/>
      <c r="BHA44" s="569"/>
      <c r="BHB44" s="569"/>
      <c r="BHC44" s="569"/>
      <c r="BHD44" s="569"/>
      <c r="BHE44" s="569"/>
      <c r="BHF44" s="569"/>
      <c r="BHG44" s="569"/>
      <c r="BHH44" s="569"/>
      <c r="BHI44" s="569"/>
      <c r="BHJ44" s="569"/>
      <c r="BHK44" s="569"/>
      <c r="BHL44" s="569"/>
      <c r="BHM44" s="569"/>
      <c r="BHN44" s="569"/>
      <c r="BHO44" s="569"/>
      <c r="BHP44" s="569"/>
      <c r="BHQ44" s="569"/>
      <c r="BHR44" s="569"/>
      <c r="BHS44" s="569"/>
      <c r="BHT44" s="569"/>
      <c r="BHU44" s="569"/>
      <c r="BHV44" s="569"/>
      <c r="BHW44" s="569"/>
      <c r="BHX44" s="569"/>
      <c r="BHY44" s="569"/>
      <c r="BHZ44" s="569"/>
      <c r="BIA44" s="569"/>
      <c r="BIB44" s="569"/>
      <c r="BIC44" s="569"/>
      <c r="BID44" s="569"/>
      <c r="BIE44" s="569"/>
      <c r="BIF44" s="569"/>
      <c r="BIG44" s="569"/>
      <c r="BIH44" s="569"/>
      <c r="BII44" s="569"/>
      <c r="BIJ44" s="569"/>
      <c r="BIK44" s="569"/>
      <c r="BIL44" s="569"/>
      <c r="BIM44" s="569"/>
      <c r="BIN44" s="569"/>
      <c r="BIO44" s="569"/>
      <c r="BIP44" s="569"/>
      <c r="BIQ44" s="569"/>
      <c r="BIR44" s="569"/>
      <c r="BIS44" s="569"/>
      <c r="BIT44" s="569"/>
      <c r="BIU44" s="569"/>
      <c r="BIV44" s="569"/>
      <c r="BIW44" s="569"/>
      <c r="BIX44" s="569"/>
      <c r="BIY44" s="569"/>
      <c r="BIZ44" s="569"/>
      <c r="BJA44" s="569"/>
      <c r="BJB44" s="569"/>
      <c r="BJC44" s="569"/>
      <c r="BJD44" s="569"/>
      <c r="BJE44" s="569"/>
      <c r="BJF44" s="569"/>
      <c r="BJG44" s="569"/>
      <c r="BJH44" s="569"/>
      <c r="BJI44" s="569"/>
      <c r="BJJ44" s="569"/>
      <c r="BJK44" s="569"/>
      <c r="BJL44" s="569"/>
      <c r="BJM44" s="569"/>
      <c r="BJN44" s="569"/>
      <c r="BJO44" s="569"/>
      <c r="BJP44" s="569"/>
      <c r="BJQ44" s="569"/>
      <c r="BJR44" s="569"/>
      <c r="BJS44" s="569"/>
      <c r="BJT44" s="569"/>
      <c r="BJU44" s="569"/>
      <c r="BJV44" s="569"/>
      <c r="BJW44" s="569"/>
      <c r="BJX44" s="569"/>
      <c r="BJY44" s="569"/>
      <c r="BJZ44" s="569"/>
      <c r="BKA44" s="569"/>
      <c r="BKB44" s="569"/>
      <c r="BKC44" s="569"/>
      <c r="BKD44" s="569"/>
      <c r="BKE44" s="569"/>
      <c r="BKF44" s="569"/>
      <c r="BKG44" s="569"/>
      <c r="BKH44" s="569"/>
      <c r="BKI44" s="569"/>
      <c r="BKJ44" s="569"/>
      <c r="BKK44" s="569"/>
      <c r="BKL44" s="569"/>
      <c r="BKM44" s="569"/>
      <c r="BKN44" s="569"/>
      <c r="BKO44" s="569"/>
      <c r="BKP44" s="569"/>
      <c r="BKQ44" s="569"/>
      <c r="BKR44" s="569"/>
      <c r="BKS44" s="569"/>
      <c r="BKT44" s="569"/>
      <c r="BKU44" s="569"/>
      <c r="BKV44" s="569"/>
      <c r="BKW44" s="569"/>
      <c r="BKX44" s="569"/>
      <c r="BKY44" s="569"/>
      <c r="BKZ44" s="569"/>
      <c r="BLA44" s="569"/>
      <c r="BLB44" s="569"/>
      <c r="BLC44" s="569"/>
      <c r="BLD44" s="569"/>
      <c r="BLE44" s="569"/>
      <c r="BLF44" s="569"/>
      <c r="BLG44" s="569"/>
      <c r="BLH44" s="569"/>
      <c r="BLI44" s="569"/>
      <c r="BLJ44" s="569"/>
      <c r="BLK44" s="569"/>
      <c r="BLL44" s="569"/>
      <c r="BLM44" s="569"/>
      <c r="BLN44" s="569"/>
      <c r="BLO44" s="569"/>
      <c r="BLP44" s="569"/>
      <c r="BLQ44" s="569"/>
      <c r="BLR44" s="569"/>
      <c r="BLS44" s="569"/>
      <c r="BLT44" s="569"/>
      <c r="BLU44" s="569"/>
      <c r="BLV44" s="569"/>
      <c r="BLW44" s="569"/>
      <c r="BLX44" s="569"/>
      <c r="BLY44" s="569"/>
      <c r="BLZ44" s="569"/>
      <c r="BMA44" s="569"/>
      <c r="BMB44" s="569"/>
      <c r="BMC44" s="569"/>
      <c r="BMD44" s="569"/>
      <c r="BME44" s="569"/>
      <c r="BMF44" s="569"/>
      <c r="BMG44" s="569"/>
      <c r="BMH44" s="569"/>
      <c r="BMI44" s="569"/>
      <c r="BMJ44" s="569"/>
      <c r="BMK44" s="569"/>
      <c r="BML44" s="569"/>
      <c r="BMM44" s="569"/>
      <c r="BMN44" s="569"/>
      <c r="BMO44" s="569"/>
      <c r="BMP44" s="569"/>
      <c r="BMQ44" s="569"/>
      <c r="BMR44" s="569"/>
      <c r="BMS44" s="569"/>
      <c r="BMT44" s="569"/>
      <c r="BMU44" s="569"/>
      <c r="BMV44" s="569"/>
      <c r="BMW44" s="569"/>
      <c r="BMX44" s="569"/>
      <c r="BMY44" s="569"/>
      <c r="BMZ44" s="569"/>
      <c r="BNA44" s="569"/>
      <c r="BNB44" s="569"/>
      <c r="BNC44" s="569"/>
      <c r="BND44" s="569"/>
      <c r="BNE44" s="569"/>
      <c r="BNF44" s="569"/>
      <c r="BNG44" s="569"/>
      <c r="BNH44" s="569"/>
      <c r="BNI44" s="569"/>
      <c r="BNJ44" s="569"/>
      <c r="BNK44" s="569"/>
      <c r="BNL44" s="569"/>
      <c r="BNM44" s="569"/>
      <c r="BNN44" s="569"/>
      <c r="BNO44" s="569"/>
      <c r="BNP44" s="569"/>
      <c r="BNQ44" s="569"/>
      <c r="BNR44" s="569"/>
      <c r="BNS44" s="569"/>
      <c r="BNT44" s="569"/>
      <c r="BNU44" s="569"/>
      <c r="BNV44" s="569"/>
      <c r="BNW44" s="569"/>
      <c r="BNX44" s="569"/>
      <c r="BNY44" s="569"/>
      <c r="BNZ44" s="569"/>
      <c r="BOA44" s="569"/>
      <c r="BOB44" s="569"/>
      <c r="BOC44" s="569"/>
      <c r="BOD44" s="569"/>
      <c r="BOE44" s="569"/>
      <c r="BOF44" s="569"/>
      <c r="BOG44" s="569"/>
      <c r="BOH44" s="569"/>
      <c r="BOI44" s="569"/>
      <c r="BOJ44" s="569"/>
      <c r="BOK44" s="569"/>
      <c r="BOL44" s="569"/>
      <c r="BOM44" s="569"/>
      <c r="BON44" s="569"/>
      <c r="BOO44" s="569"/>
      <c r="BOP44" s="569"/>
      <c r="BOQ44" s="569"/>
      <c r="BOR44" s="569"/>
      <c r="BOS44" s="569"/>
      <c r="BOT44" s="569"/>
      <c r="BOU44" s="569"/>
      <c r="BOV44" s="569"/>
      <c r="BOW44" s="569"/>
      <c r="BOX44" s="569"/>
      <c r="BOY44" s="569"/>
      <c r="BOZ44" s="569"/>
      <c r="BPA44" s="569"/>
      <c r="BPB44" s="569"/>
      <c r="BPC44" s="569"/>
      <c r="BPD44" s="569"/>
      <c r="BPE44" s="569"/>
      <c r="BPF44" s="569"/>
      <c r="BPG44" s="569"/>
      <c r="BPH44" s="569"/>
      <c r="BPI44" s="569"/>
      <c r="BPJ44" s="569"/>
      <c r="BPK44" s="569"/>
      <c r="BPL44" s="569"/>
      <c r="BPM44" s="569"/>
      <c r="BPN44" s="569"/>
      <c r="BPO44" s="569"/>
      <c r="BPP44" s="569"/>
      <c r="BPQ44" s="569"/>
      <c r="BPR44" s="569"/>
      <c r="BPS44" s="569"/>
      <c r="BPT44" s="569"/>
      <c r="BPU44" s="569"/>
      <c r="BPV44" s="569"/>
      <c r="BPW44" s="569"/>
      <c r="BPX44" s="569"/>
      <c r="BPY44" s="569"/>
      <c r="BPZ44" s="569"/>
      <c r="BQA44" s="569"/>
      <c r="BQB44" s="569"/>
      <c r="BQC44" s="569"/>
      <c r="BQD44" s="569"/>
      <c r="BQE44" s="569"/>
      <c r="BQF44" s="569"/>
      <c r="BQG44" s="569"/>
      <c r="BQH44" s="569"/>
      <c r="BQI44" s="569"/>
      <c r="BQJ44" s="569"/>
      <c r="BQK44" s="569"/>
      <c r="BQL44" s="569"/>
      <c r="BQM44" s="569"/>
      <c r="BQN44" s="569"/>
      <c r="BQO44" s="569"/>
      <c r="BQP44" s="569"/>
      <c r="BQQ44" s="569"/>
      <c r="BQR44" s="569"/>
      <c r="BQS44" s="569"/>
      <c r="BQT44" s="569"/>
      <c r="BQU44" s="569"/>
      <c r="BQV44" s="569"/>
      <c r="BQW44" s="569"/>
      <c r="BQX44" s="569"/>
      <c r="BQY44" s="569"/>
      <c r="BQZ44" s="569"/>
      <c r="BRA44" s="569"/>
      <c r="BRB44" s="569"/>
      <c r="BRC44" s="569"/>
      <c r="BRD44" s="569"/>
      <c r="BRE44" s="569"/>
      <c r="BRF44" s="569"/>
      <c r="BRG44" s="569"/>
      <c r="BRH44" s="569"/>
      <c r="BRI44" s="569"/>
      <c r="BRJ44" s="569"/>
      <c r="BRK44" s="569"/>
      <c r="BRL44" s="569"/>
      <c r="BRM44" s="569"/>
      <c r="BRN44" s="569"/>
      <c r="BRO44" s="569"/>
      <c r="BRP44" s="569"/>
      <c r="BRQ44" s="569"/>
      <c r="BRR44" s="569"/>
      <c r="BRS44" s="569"/>
      <c r="BRT44" s="569"/>
      <c r="BRU44" s="569"/>
      <c r="BRV44" s="569"/>
      <c r="BRW44" s="569"/>
      <c r="BRX44" s="569"/>
      <c r="BRY44" s="569"/>
      <c r="BRZ44" s="569"/>
      <c r="BSA44" s="569"/>
      <c r="BSB44" s="569"/>
      <c r="BSC44" s="569"/>
      <c r="BSD44" s="569"/>
      <c r="BSE44" s="569"/>
      <c r="BSF44" s="569"/>
      <c r="BSG44" s="569"/>
      <c r="BSH44" s="569"/>
      <c r="BSI44" s="569"/>
      <c r="BSJ44" s="569"/>
      <c r="BSK44" s="569"/>
      <c r="BSL44" s="569"/>
      <c r="BSM44" s="569"/>
      <c r="BSN44" s="569"/>
      <c r="BSO44" s="569"/>
      <c r="BSP44" s="569"/>
      <c r="BSQ44" s="569"/>
      <c r="BSR44" s="569"/>
      <c r="BSS44" s="569"/>
      <c r="BST44" s="569"/>
      <c r="BSU44" s="569"/>
      <c r="BSV44" s="569"/>
      <c r="BSW44" s="569"/>
      <c r="BSX44" s="569"/>
      <c r="BSY44" s="569"/>
      <c r="BSZ44" s="569"/>
      <c r="BTA44" s="569"/>
      <c r="BTB44" s="569"/>
      <c r="BTC44" s="569"/>
      <c r="BTD44" s="569"/>
      <c r="BTE44" s="569"/>
      <c r="BTF44" s="569"/>
      <c r="BTG44" s="569"/>
      <c r="BTH44" s="569"/>
      <c r="BTI44" s="569"/>
      <c r="BTJ44" s="569"/>
      <c r="BTK44" s="569"/>
      <c r="BTL44" s="569"/>
      <c r="BTM44" s="569"/>
      <c r="BTN44" s="569"/>
      <c r="BTO44" s="569"/>
      <c r="BTP44" s="569"/>
      <c r="BTQ44" s="569"/>
      <c r="BTR44" s="569"/>
      <c r="BTS44" s="569"/>
      <c r="BTT44" s="569"/>
      <c r="BTU44" s="569"/>
      <c r="BTV44" s="569"/>
      <c r="BTW44" s="569"/>
      <c r="BTX44" s="569"/>
      <c r="BTY44" s="569"/>
      <c r="BTZ44" s="569"/>
      <c r="BUA44" s="569"/>
      <c r="BUB44" s="569"/>
      <c r="BUC44" s="569"/>
      <c r="BUD44" s="569"/>
      <c r="BUE44" s="569"/>
      <c r="BUF44" s="569"/>
      <c r="BUG44" s="569"/>
      <c r="BUH44" s="569"/>
      <c r="BUI44" s="569"/>
      <c r="BUJ44" s="569"/>
      <c r="BUK44" s="569"/>
      <c r="BUL44" s="569"/>
      <c r="BUM44" s="569"/>
      <c r="BUN44" s="569"/>
      <c r="BUO44" s="569"/>
      <c r="BUP44" s="569"/>
      <c r="BUQ44" s="569"/>
      <c r="BUR44" s="569"/>
      <c r="BUS44" s="569"/>
      <c r="BUT44" s="569"/>
      <c r="BUU44" s="569"/>
      <c r="BUV44" s="569"/>
      <c r="BUW44" s="569"/>
      <c r="BUX44" s="569"/>
      <c r="BUY44" s="569"/>
      <c r="BUZ44" s="569"/>
      <c r="BVA44" s="569"/>
      <c r="BVB44" s="569"/>
      <c r="BVC44" s="569"/>
      <c r="BVD44" s="569"/>
      <c r="BVE44" s="569"/>
      <c r="BVF44" s="569"/>
      <c r="BVG44" s="569"/>
      <c r="BVH44" s="569"/>
      <c r="BVI44" s="569"/>
      <c r="BVJ44" s="569"/>
      <c r="BVK44" s="569"/>
      <c r="BVL44" s="569"/>
      <c r="BVM44" s="569"/>
      <c r="BVN44" s="569"/>
      <c r="BVO44" s="569"/>
      <c r="BVP44" s="569"/>
      <c r="BVQ44" s="569"/>
      <c r="BVR44" s="569"/>
      <c r="BVS44" s="569"/>
      <c r="BVT44" s="569"/>
      <c r="BVU44" s="569"/>
      <c r="BVV44" s="569"/>
      <c r="BVW44" s="569"/>
      <c r="BVX44" s="569"/>
      <c r="BVY44" s="569"/>
      <c r="BVZ44" s="569"/>
      <c r="BWA44" s="569"/>
      <c r="BWB44" s="569"/>
      <c r="BWC44" s="569"/>
      <c r="BWD44" s="569"/>
      <c r="BWE44" s="569"/>
      <c r="BWF44" s="569"/>
      <c r="BWG44" s="569"/>
      <c r="BWH44" s="569"/>
      <c r="BWI44" s="569"/>
      <c r="BWJ44" s="569"/>
      <c r="BWK44" s="569"/>
      <c r="BWL44" s="569"/>
      <c r="BWM44" s="569"/>
      <c r="BWN44" s="569"/>
      <c r="BWO44" s="569"/>
      <c r="BWP44" s="569"/>
      <c r="BWQ44" s="569"/>
      <c r="BWR44" s="569"/>
      <c r="BWS44" s="569"/>
      <c r="BWT44" s="569"/>
      <c r="BWU44" s="569"/>
      <c r="BWV44" s="569"/>
      <c r="BWW44" s="569"/>
      <c r="BWX44" s="569"/>
      <c r="BWY44" s="569"/>
      <c r="BWZ44" s="569"/>
      <c r="BXA44" s="569"/>
      <c r="BXB44" s="569"/>
      <c r="BXC44" s="569"/>
      <c r="BXD44" s="569"/>
      <c r="BXE44" s="569"/>
      <c r="BXF44" s="569"/>
      <c r="BXG44" s="569"/>
      <c r="BXH44" s="569"/>
      <c r="BXI44" s="569"/>
      <c r="BXJ44" s="569"/>
      <c r="BXK44" s="569"/>
      <c r="BXL44" s="569"/>
      <c r="BXM44" s="569"/>
      <c r="BXN44" s="569"/>
      <c r="BXO44" s="569"/>
      <c r="BXP44" s="569"/>
      <c r="BXQ44" s="569"/>
      <c r="BXR44" s="569"/>
      <c r="BXS44" s="569"/>
      <c r="BXT44" s="569"/>
      <c r="BXU44" s="569"/>
      <c r="BXV44" s="569"/>
      <c r="BXW44" s="569"/>
      <c r="BXX44" s="569"/>
      <c r="BXY44" s="569"/>
      <c r="BXZ44" s="569"/>
      <c r="BYA44" s="569"/>
      <c r="BYB44" s="569"/>
      <c r="BYC44" s="569"/>
      <c r="BYD44" s="569"/>
      <c r="BYE44" s="569"/>
      <c r="BYF44" s="569"/>
      <c r="BYG44" s="569"/>
      <c r="BYH44" s="569"/>
      <c r="BYI44" s="569"/>
      <c r="BYJ44" s="569"/>
      <c r="BYK44" s="569"/>
      <c r="BYL44" s="569"/>
      <c r="BYM44" s="569"/>
      <c r="BYN44" s="569"/>
      <c r="BYO44" s="569"/>
      <c r="BYP44" s="569"/>
      <c r="BYQ44" s="569"/>
      <c r="BYR44" s="569"/>
      <c r="BYS44" s="569"/>
      <c r="BYT44" s="569"/>
      <c r="BYU44" s="569"/>
      <c r="BYV44" s="569"/>
      <c r="BYW44" s="569"/>
      <c r="BYX44" s="569"/>
      <c r="BYY44" s="569"/>
      <c r="BYZ44" s="569"/>
      <c r="BZA44" s="569"/>
      <c r="BZB44" s="569"/>
      <c r="BZC44" s="569"/>
      <c r="BZD44" s="569"/>
      <c r="BZE44" s="569"/>
      <c r="BZF44" s="569"/>
      <c r="BZG44" s="569"/>
      <c r="BZH44" s="569"/>
      <c r="BZI44" s="569"/>
      <c r="BZJ44" s="569"/>
      <c r="BZK44" s="569"/>
      <c r="BZL44" s="569"/>
      <c r="BZM44" s="569"/>
      <c r="BZN44" s="569"/>
      <c r="BZO44" s="569"/>
      <c r="BZP44" s="569"/>
      <c r="BZQ44" s="569"/>
      <c r="BZR44" s="569"/>
      <c r="BZS44" s="569"/>
      <c r="BZT44" s="569"/>
      <c r="BZU44" s="569"/>
      <c r="BZV44" s="569"/>
      <c r="BZW44" s="569"/>
      <c r="BZX44" s="569"/>
      <c r="BZY44" s="569"/>
      <c r="BZZ44" s="569"/>
      <c r="CAA44" s="569"/>
      <c r="CAB44" s="569"/>
      <c r="CAC44" s="569"/>
      <c r="CAD44" s="569"/>
      <c r="CAE44" s="569"/>
      <c r="CAF44" s="569"/>
      <c r="CAG44" s="569"/>
      <c r="CAH44" s="569"/>
      <c r="CAI44" s="569"/>
      <c r="CAJ44" s="569"/>
      <c r="CAK44" s="569"/>
      <c r="CAL44" s="569"/>
      <c r="CAM44" s="569"/>
      <c r="CAN44" s="569"/>
      <c r="CAO44" s="569"/>
      <c r="CAP44" s="569"/>
      <c r="CAQ44" s="569"/>
      <c r="CAR44" s="569"/>
      <c r="CAS44" s="569"/>
      <c r="CAT44" s="569"/>
      <c r="CAU44" s="569"/>
      <c r="CAV44" s="569"/>
      <c r="CAW44" s="569"/>
      <c r="CAX44" s="569"/>
      <c r="CAY44" s="569"/>
      <c r="CAZ44" s="569"/>
      <c r="CBA44" s="569"/>
      <c r="CBB44" s="569"/>
      <c r="CBC44" s="569"/>
      <c r="CBD44" s="569"/>
      <c r="CBE44" s="569"/>
      <c r="CBF44" s="569"/>
      <c r="CBG44" s="569"/>
      <c r="CBH44" s="569"/>
      <c r="CBI44" s="569"/>
      <c r="CBJ44" s="569"/>
      <c r="CBK44" s="569"/>
      <c r="CBL44" s="569"/>
      <c r="CBM44" s="569"/>
      <c r="CBN44" s="569"/>
      <c r="CBO44" s="569"/>
      <c r="CBP44" s="569"/>
      <c r="CBQ44" s="569"/>
      <c r="CBR44" s="569"/>
      <c r="CBS44" s="569"/>
      <c r="CBT44" s="569"/>
      <c r="CBU44" s="569"/>
      <c r="CBV44" s="569"/>
      <c r="CBW44" s="569"/>
      <c r="CBX44" s="569"/>
      <c r="CBY44" s="569"/>
      <c r="CBZ44" s="569"/>
      <c r="CCA44" s="569"/>
      <c r="CCB44" s="569"/>
      <c r="CCC44" s="569"/>
      <c r="CCD44" s="569"/>
      <c r="CCE44" s="569"/>
      <c r="CCF44" s="569"/>
      <c r="CCG44" s="569"/>
      <c r="CCH44" s="569"/>
      <c r="CCI44" s="569"/>
      <c r="CCJ44" s="569"/>
      <c r="CCK44" s="569"/>
      <c r="CCL44" s="569"/>
      <c r="CCM44" s="569"/>
      <c r="CCN44" s="569"/>
      <c r="CCO44" s="569"/>
      <c r="CCP44" s="569"/>
      <c r="CCQ44" s="569"/>
      <c r="CCR44" s="569"/>
      <c r="CCS44" s="569"/>
      <c r="CCT44" s="569"/>
      <c r="CCU44" s="569"/>
      <c r="CCV44" s="569"/>
      <c r="CCW44" s="569"/>
      <c r="CCX44" s="569"/>
      <c r="CCY44" s="569"/>
      <c r="CCZ44" s="569"/>
      <c r="CDA44" s="569"/>
      <c r="CDB44" s="569"/>
      <c r="CDC44" s="569"/>
      <c r="CDD44" s="569"/>
      <c r="CDE44" s="569"/>
      <c r="CDF44" s="569"/>
      <c r="CDG44" s="569"/>
      <c r="CDH44" s="569"/>
      <c r="CDI44" s="569"/>
      <c r="CDJ44" s="569"/>
      <c r="CDK44" s="569"/>
      <c r="CDL44" s="569"/>
      <c r="CDM44" s="569"/>
      <c r="CDN44" s="569"/>
      <c r="CDO44" s="569"/>
      <c r="CDP44" s="569"/>
      <c r="CDQ44" s="569"/>
      <c r="CDR44" s="569"/>
      <c r="CDS44" s="569"/>
      <c r="CDT44" s="569"/>
      <c r="CDU44" s="569"/>
      <c r="CDV44" s="569"/>
      <c r="CDW44" s="569"/>
      <c r="CDX44" s="569"/>
      <c r="CDY44" s="569"/>
      <c r="CDZ44" s="569"/>
      <c r="CEA44" s="569"/>
      <c r="CEB44" s="569"/>
      <c r="CEC44" s="569"/>
      <c r="CED44" s="569"/>
      <c r="CEE44" s="569"/>
      <c r="CEF44" s="569"/>
      <c r="CEG44" s="569"/>
      <c r="CEH44" s="569"/>
      <c r="CEI44" s="569"/>
      <c r="CEJ44" s="569"/>
      <c r="CEK44" s="569"/>
      <c r="CEL44" s="569"/>
      <c r="CEM44" s="569"/>
      <c r="CEN44" s="569"/>
      <c r="CEO44" s="569"/>
      <c r="CEP44" s="569"/>
      <c r="CEQ44" s="569"/>
      <c r="CER44" s="569"/>
      <c r="CES44" s="569"/>
      <c r="CET44" s="569"/>
      <c r="CEU44" s="569"/>
      <c r="CEV44" s="569"/>
      <c r="CEW44" s="569"/>
      <c r="CEX44" s="569"/>
      <c r="CEY44" s="569"/>
      <c r="CEZ44" s="569"/>
      <c r="CFA44" s="569"/>
      <c r="CFB44" s="569"/>
      <c r="CFC44" s="569"/>
      <c r="CFD44" s="569"/>
      <c r="CFE44" s="569"/>
      <c r="CFF44" s="569"/>
      <c r="CFG44" s="569"/>
      <c r="CFH44" s="569"/>
      <c r="CFI44" s="569"/>
      <c r="CFJ44" s="569"/>
      <c r="CFK44" s="569"/>
      <c r="CFL44" s="569"/>
      <c r="CFM44" s="569"/>
      <c r="CFN44" s="569"/>
      <c r="CFO44" s="569"/>
      <c r="CFP44" s="569"/>
      <c r="CFQ44" s="569"/>
      <c r="CFR44" s="569"/>
      <c r="CFS44" s="569"/>
      <c r="CFT44" s="569"/>
      <c r="CFU44" s="569"/>
      <c r="CFV44" s="569"/>
      <c r="CFW44" s="569"/>
      <c r="CFX44" s="569"/>
      <c r="CFY44" s="569"/>
      <c r="CFZ44" s="569"/>
      <c r="CGA44" s="569"/>
      <c r="CGB44" s="569"/>
      <c r="CGC44" s="569"/>
      <c r="CGD44" s="569"/>
      <c r="CGE44" s="569"/>
      <c r="CGF44" s="569"/>
      <c r="CGG44" s="569"/>
      <c r="CGH44" s="569"/>
      <c r="CGI44" s="569"/>
      <c r="CGJ44" s="569"/>
      <c r="CGK44" s="569"/>
      <c r="CGL44" s="569"/>
      <c r="CGM44" s="569"/>
      <c r="CGN44" s="569"/>
      <c r="CGO44" s="569"/>
      <c r="CGP44" s="569"/>
      <c r="CGQ44" s="569"/>
      <c r="CGR44" s="569"/>
      <c r="CGS44" s="569"/>
      <c r="CGT44" s="569"/>
      <c r="CGU44" s="569"/>
      <c r="CGV44" s="569"/>
      <c r="CGW44" s="569"/>
      <c r="CGX44" s="569"/>
      <c r="CGY44" s="569"/>
      <c r="CGZ44" s="569"/>
      <c r="CHA44" s="569"/>
      <c r="CHB44" s="569"/>
      <c r="CHC44" s="569"/>
      <c r="CHD44" s="569"/>
      <c r="CHE44" s="569"/>
      <c r="CHF44" s="569"/>
      <c r="CHG44" s="569"/>
      <c r="CHH44" s="569"/>
      <c r="CHI44" s="569"/>
      <c r="CHJ44" s="569"/>
      <c r="CHK44" s="569"/>
      <c r="CHL44" s="569"/>
      <c r="CHM44" s="569"/>
      <c r="CHN44" s="569"/>
      <c r="CHO44" s="569"/>
      <c r="CHP44" s="569"/>
      <c r="CHQ44" s="569"/>
      <c r="CHR44" s="569"/>
      <c r="CHS44" s="569"/>
      <c r="CHT44" s="569"/>
      <c r="CHU44" s="569"/>
      <c r="CHV44" s="569"/>
      <c r="CHW44" s="569"/>
      <c r="CHX44" s="569"/>
      <c r="CHY44" s="569"/>
      <c r="CHZ44" s="569"/>
      <c r="CIA44" s="569"/>
      <c r="CIB44" s="569"/>
      <c r="CIC44" s="569"/>
      <c r="CID44" s="569"/>
      <c r="CIE44" s="569"/>
      <c r="CIF44" s="569"/>
      <c r="CIG44" s="569"/>
      <c r="CIH44" s="569"/>
      <c r="CII44" s="569"/>
      <c r="CIJ44" s="569"/>
      <c r="CIK44" s="569"/>
      <c r="CIL44" s="569"/>
      <c r="CIM44" s="569"/>
      <c r="CIN44" s="569"/>
      <c r="CIO44" s="569"/>
      <c r="CIP44" s="569"/>
      <c r="CIQ44" s="569"/>
      <c r="CIR44" s="569"/>
      <c r="CIS44" s="569"/>
      <c r="CIT44" s="569"/>
      <c r="CIU44" s="569"/>
      <c r="CIV44" s="569"/>
      <c r="CIW44" s="569"/>
      <c r="CIX44" s="569"/>
      <c r="CIY44" s="569"/>
      <c r="CIZ44" s="569"/>
      <c r="CJA44" s="569"/>
      <c r="CJB44" s="569"/>
      <c r="CJC44" s="569"/>
      <c r="CJD44" s="569"/>
      <c r="CJE44" s="569"/>
      <c r="CJF44" s="569"/>
      <c r="CJG44" s="569"/>
      <c r="CJH44" s="569"/>
      <c r="CJI44" s="569"/>
      <c r="CJJ44" s="569"/>
      <c r="CJK44" s="569"/>
      <c r="CJL44" s="569"/>
      <c r="CJM44" s="569"/>
      <c r="CJN44" s="569"/>
      <c r="CJO44" s="569"/>
      <c r="CJP44" s="569"/>
      <c r="CJQ44" s="569"/>
      <c r="CJR44" s="569"/>
      <c r="CJS44" s="569"/>
      <c r="CJT44" s="569"/>
      <c r="CJU44" s="569"/>
      <c r="CJV44" s="569"/>
      <c r="CJW44" s="569"/>
      <c r="CJX44" s="569"/>
      <c r="CJY44" s="569"/>
      <c r="CJZ44" s="569"/>
      <c r="CKA44" s="569"/>
      <c r="CKB44" s="569"/>
      <c r="CKC44" s="569"/>
      <c r="CKD44" s="569"/>
      <c r="CKE44" s="569"/>
      <c r="CKF44" s="569"/>
      <c r="CKG44" s="569"/>
      <c r="CKH44" s="569"/>
      <c r="CKI44" s="569"/>
      <c r="CKJ44" s="569"/>
      <c r="CKK44" s="569"/>
      <c r="CKL44" s="569"/>
      <c r="CKM44" s="569"/>
      <c r="CKN44" s="569"/>
      <c r="CKO44" s="569"/>
      <c r="CKP44" s="569"/>
      <c r="CKQ44" s="569"/>
      <c r="CKR44" s="569"/>
      <c r="CKS44" s="569"/>
      <c r="CKT44" s="569"/>
      <c r="CKU44" s="569"/>
      <c r="CKV44" s="569"/>
      <c r="CKW44" s="569"/>
      <c r="CKX44" s="569"/>
      <c r="CKY44" s="569"/>
      <c r="CKZ44" s="569"/>
      <c r="CLA44" s="569"/>
      <c r="CLB44" s="569"/>
      <c r="CLC44" s="569"/>
      <c r="CLD44" s="569"/>
      <c r="CLE44" s="569"/>
      <c r="CLF44" s="569"/>
      <c r="CLG44" s="569"/>
      <c r="CLH44" s="569"/>
      <c r="CLI44" s="569"/>
      <c r="CLJ44" s="569"/>
      <c r="CLK44" s="569"/>
      <c r="CLL44" s="569"/>
      <c r="CLM44" s="569"/>
      <c r="CLN44" s="569"/>
      <c r="CLO44" s="569"/>
      <c r="CLP44" s="569"/>
      <c r="CLQ44" s="569"/>
      <c r="CLR44" s="569"/>
      <c r="CLS44" s="569"/>
      <c r="CLT44" s="569"/>
      <c r="CLU44" s="569"/>
      <c r="CLV44" s="569"/>
      <c r="CLW44" s="569"/>
      <c r="CLX44" s="569"/>
      <c r="CLY44" s="569"/>
      <c r="CLZ44" s="569"/>
      <c r="CMA44" s="569"/>
      <c r="CMB44" s="569"/>
      <c r="CMC44" s="569"/>
      <c r="CMD44" s="569"/>
      <c r="CME44" s="569"/>
      <c r="CMF44" s="569"/>
      <c r="CMG44" s="569"/>
      <c r="CMH44" s="569"/>
      <c r="CMI44" s="569"/>
      <c r="CMJ44" s="569"/>
      <c r="CMK44" s="569"/>
      <c r="CML44" s="569"/>
      <c r="CMM44" s="569"/>
      <c r="CMN44" s="569"/>
      <c r="CMO44" s="569"/>
      <c r="CMP44" s="569"/>
      <c r="CMQ44" s="569"/>
      <c r="CMR44" s="569"/>
      <c r="CMS44" s="569"/>
      <c r="CMT44" s="569"/>
      <c r="CMU44" s="569"/>
      <c r="CMV44" s="569"/>
      <c r="CMW44" s="569"/>
      <c r="CMX44" s="569"/>
      <c r="CMY44" s="569"/>
      <c r="CMZ44" s="569"/>
      <c r="CNA44" s="569"/>
      <c r="CNB44" s="569"/>
      <c r="CNC44" s="569"/>
      <c r="CND44" s="569"/>
      <c r="CNE44" s="569"/>
      <c r="CNF44" s="569"/>
      <c r="CNG44" s="569"/>
      <c r="CNH44" s="569"/>
      <c r="CNI44" s="569"/>
      <c r="CNJ44" s="569"/>
      <c r="CNK44" s="569"/>
      <c r="CNL44" s="569"/>
      <c r="CNM44" s="569"/>
      <c r="CNN44" s="569"/>
      <c r="CNO44" s="569"/>
      <c r="CNP44" s="569"/>
      <c r="CNQ44" s="569"/>
      <c r="CNR44" s="569"/>
      <c r="CNS44" s="569"/>
      <c r="CNT44" s="569"/>
      <c r="CNU44" s="569"/>
      <c r="CNV44" s="569"/>
      <c r="CNW44" s="569"/>
      <c r="CNX44" s="569"/>
      <c r="CNY44" s="569"/>
      <c r="CNZ44" s="569"/>
      <c r="COA44" s="569"/>
      <c r="COB44" s="569"/>
      <c r="COC44" s="569"/>
      <c r="COD44" s="569"/>
      <c r="COE44" s="569"/>
      <c r="COF44" s="569"/>
      <c r="COG44" s="569"/>
      <c r="COH44" s="569"/>
      <c r="COI44" s="569"/>
      <c r="COJ44" s="569"/>
      <c r="COK44" s="569"/>
      <c r="COL44" s="569"/>
      <c r="COM44" s="569"/>
      <c r="CON44" s="569"/>
      <c r="COO44" s="569"/>
      <c r="COP44" s="569"/>
      <c r="COQ44" s="569"/>
      <c r="COR44" s="569"/>
      <c r="COS44" s="569"/>
      <c r="COT44" s="569"/>
      <c r="COU44" s="569"/>
      <c r="COV44" s="569"/>
      <c r="COW44" s="569"/>
      <c r="COX44" s="569"/>
      <c r="COY44" s="569"/>
      <c r="COZ44" s="569"/>
      <c r="CPA44" s="569"/>
      <c r="CPB44" s="569"/>
      <c r="CPC44" s="569"/>
      <c r="CPD44" s="569"/>
      <c r="CPE44" s="569"/>
      <c r="CPF44" s="569"/>
      <c r="CPG44" s="569"/>
      <c r="CPH44" s="569"/>
      <c r="CPI44" s="569"/>
      <c r="CPJ44" s="569"/>
      <c r="CPK44" s="569"/>
      <c r="CPL44" s="569"/>
      <c r="CPM44" s="569"/>
      <c r="CPN44" s="569"/>
      <c r="CPO44" s="569"/>
      <c r="CPP44" s="569"/>
      <c r="CPQ44" s="569"/>
      <c r="CPR44" s="569"/>
      <c r="CPS44" s="569"/>
      <c r="CPT44" s="569"/>
      <c r="CPU44" s="569"/>
      <c r="CPV44" s="569"/>
      <c r="CPW44" s="569"/>
      <c r="CPX44" s="569"/>
      <c r="CPY44" s="569"/>
      <c r="CPZ44" s="569"/>
      <c r="CQA44" s="569"/>
      <c r="CQB44" s="569"/>
      <c r="CQC44" s="569"/>
      <c r="CQD44" s="569"/>
      <c r="CQE44" s="569"/>
      <c r="CQF44" s="569"/>
      <c r="CQG44" s="569"/>
      <c r="CQH44" s="569"/>
      <c r="CQI44" s="569"/>
      <c r="CQJ44" s="569"/>
      <c r="CQK44" s="569"/>
      <c r="CQL44" s="569"/>
      <c r="CQM44" s="569"/>
      <c r="CQN44" s="569"/>
      <c r="CQO44" s="569"/>
      <c r="CQP44" s="569"/>
      <c r="CQQ44" s="569"/>
      <c r="CQR44" s="569"/>
      <c r="CQS44" s="569"/>
      <c r="CQT44" s="569"/>
      <c r="CQU44" s="569"/>
      <c r="CQV44" s="569"/>
      <c r="CQW44" s="569"/>
      <c r="CQX44" s="569"/>
      <c r="CQY44" s="569"/>
      <c r="CQZ44" s="569"/>
      <c r="CRA44" s="569"/>
      <c r="CRB44" s="569"/>
      <c r="CRC44" s="569"/>
      <c r="CRD44" s="569"/>
      <c r="CRE44" s="569"/>
      <c r="CRF44" s="569"/>
      <c r="CRG44" s="569"/>
      <c r="CRH44" s="569"/>
      <c r="CRI44" s="569"/>
      <c r="CRJ44" s="569"/>
      <c r="CRK44" s="569"/>
      <c r="CRL44" s="569"/>
      <c r="CRM44" s="569"/>
      <c r="CRN44" s="569"/>
      <c r="CRO44" s="569"/>
      <c r="CRP44" s="569"/>
      <c r="CRQ44" s="569"/>
      <c r="CRR44" s="569"/>
      <c r="CRS44" s="569"/>
      <c r="CRT44" s="569"/>
      <c r="CRU44" s="569"/>
      <c r="CRV44" s="569"/>
      <c r="CRW44" s="569"/>
      <c r="CRX44" s="569"/>
      <c r="CRY44" s="569"/>
      <c r="CRZ44" s="569"/>
      <c r="CSA44" s="569"/>
      <c r="CSB44" s="569"/>
      <c r="CSC44" s="569"/>
      <c r="CSD44" s="569"/>
      <c r="CSE44" s="569"/>
      <c r="CSF44" s="569"/>
      <c r="CSG44" s="569"/>
      <c r="CSH44" s="569"/>
      <c r="CSI44" s="569"/>
      <c r="CSJ44" s="569"/>
      <c r="CSK44" s="569"/>
      <c r="CSL44" s="569"/>
      <c r="CSM44" s="569"/>
      <c r="CSN44" s="569"/>
      <c r="CSO44" s="569"/>
      <c r="CSP44" s="569"/>
      <c r="CSQ44" s="569"/>
      <c r="CSR44" s="569"/>
      <c r="CSS44" s="569"/>
      <c r="CST44" s="569"/>
      <c r="CSU44" s="569"/>
      <c r="CSV44" s="569"/>
      <c r="CSW44" s="569"/>
      <c r="CSX44" s="569"/>
      <c r="CSY44" s="569"/>
      <c r="CSZ44" s="569"/>
      <c r="CTA44" s="569"/>
      <c r="CTB44" s="569"/>
      <c r="CTC44" s="569"/>
      <c r="CTD44" s="569"/>
      <c r="CTE44" s="569"/>
      <c r="CTF44" s="569"/>
      <c r="CTG44" s="569"/>
      <c r="CTH44" s="569"/>
      <c r="CTI44" s="569"/>
      <c r="CTJ44" s="569"/>
      <c r="CTK44" s="569"/>
      <c r="CTL44" s="569"/>
      <c r="CTM44" s="569"/>
      <c r="CTN44" s="569"/>
      <c r="CTO44" s="569"/>
      <c r="CTP44" s="569"/>
      <c r="CTQ44" s="569"/>
      <c r="CTR44" s="569"/>
      <c r="CTS44" s="569"/>
      <c r="CTT44" s="569"/>
      <c r="CTU44" s="569"/>
      <c r="CTV44" s="569"/>
      <c r="CTW44" s="569"/>
      <c r="CTX44" s="569"/>
      <c r="CTY44" s="569"/>
      <c r="CTZ44" s="569"/>
      <c r="CUA44" s="569"/>
      <c r="CUB44" s="569"/>
      <c r="CUC44" s="569"/>
      <c r="CUD44" s="569"/>
      <c r="CUE44" s="569"/>
      <c r="CUF44" s="569"/>
      <c r="CUG44" s="569"/>
      <c r="CUH44" s="569"/>
      <c r="CUI44" s="569"/>
      <c r="CUJ44" s="569"/>
      <c r="CUK44" s="569"/>
      <c r="CUL44" s="569"/>
      <c r="CUM44" s="569"/>
      <c r="CUN44" s="569"/>
      <c r="CUO44" s="569"/>
      <c r="CUP44" s="569"/>
      <c r="CUQ44" s="569"/>
      <c r="CUR44" s="569"/>
      <c r="CUS44" s="569"/>
      <c r="CUT44" s="569"/>
      <c r="CUU44" s="569"/>
      <c r="CUV44" s="569"/>
      <c r="CUW44" s="569"/>
      <c r="CUX44" s="569"/>
      <c r="CUY44" s="569"/>
      <c r="CUZ44" s="569"/>
      <c r="CVA44" s="569"/>
      <c r="CVB44" s="569"/>
      <c r="CVC44" s="569"/>
      <c r="CVD44" s="569"/>
      <c r="CVE44" s="569"/>
      <c r="CVF44" s="569"/>
      <c r="CVG44" s="569"/>
      <c r="CVH44" s="569"/>
      <c r="CVI44" s="569"/>
      <c r="CVJ44" s="569"/>
      <c r="CVK44" s="569"/>
      <c r="CVL44" s="569"/>
      <c r="CVM44" s="569"/>
      <c r="CVN44" s="569"/>
      <c r="CVO44" s="569"/>
      <c r="CVP44" s="569"/>
      <c r="CVQ44" s="569"/>
      <c r="CVR44" s="569"/>
      <c r="CVS44" s="569"/>
      <c r="CVT44" s="569"/>
      <c r="CVU44" s="569"/>
      <c r="CVV44" s="569"/>
      <c r="CVW44" s="569"/>
      <c r="CVX44" s="569"/>
      <c r="CVY44" s="569"/>
      <c r="CVZ44" s="569"/>
      <c r="CWA44" s="569"/>
      <c r="CWB44" s="569"/>
      <c r="CWC44" s="569"/>
      <c r="CWD44" s="569"/>
      <c r="CWE44" s="569"/>
      <c r="CWF44" s="569"/>
      <c r="CWG44" s="569"/>
      <c r="CWH44" s="569"/>
      <c r="CWI44" s="569"/>
      <c r="CWJ44" s="569"/>
      <c r="CWK44" s="569"/>
      <c r="CWL44" s="569"/>
      <c r="CWM44" s="569"/>
      <c r="CWN44" s="569"/>
      <c r="CWO44" s="569"/>
      <c r="CWP44" s="569"/>
      <c r="CWQ44" s="569"/>
      <c r="CWR44" s="569"/>
      <c r="CWS44" s="569"/>
      <c r="CWT44" s="569"/>
      <c r="CWU44" s="569"/>
      <c r="CWV44" s="569"/>
      <c r="CWW44" s="569"/>
      <c r="CWX44" s="569"/>
      <c r="CWY44" s="569"/>
      <c r="CWZ44" s="569"/>
      <c r="CXA44" s="569"/>
      <c r="CXB44" s="569"/>
      <c r="CXC44" s="569"/>
      <c r="CXD44" s="569"/>
      <c r="CXE44" s="569"/>
      <c r="CXF44" s="569"/>
      <c r="CXG44" s="569"/>
      <c r="CXH44" s="569"/>
      <c r="CXI44" s="569"/>
      <c r="CXJ44" s="569"/>
      <c r="CXK44" s="569"/>
      <c r="CXL44" s="569"/>
      <c r="CXM44" s="569"/>
      <c r="CXN44" s="569"/>
      <c r="CXO44" s="569"/>
      <c r="CXP44" s="569"/>
      <c r="CXQ44" s="569"/>
      <c r="CXR44" s="569"/>
      <c r="CXS44" s="569"/>
      <c r="CXT44" s="569"/>
      <c r="CXU44" s="569"/>
      <c r="CXV44" s="569"/>
      <c r="CXW44" s="569"/>
      <c r="CXX44" s="569"/>
      <c r="CXY44" s="569"/>
      <c r="CXZ44" s="569"/>
      <c r="CYA44" s="569"/>
      <c r="CYB44" s="569"/>
      <c r="CYC44" s="569"/>
      <c r="CYD44" s="569"/>
      <c r="CYE44" s="569"/>
      <c r="CYF44" s="569"/>
      <c r="CYG44" s="569"/>
      <c r="CYH44" s="569"/>
      <c r="CYI44" s="569"/>
      <c r="CYJ44" s="569"/>
      <c r="CYK44" s="569"/>
      <c r="CYL44" s="569"/>
      <c r="CYM44" s="569"/>
      <c r="CYN44" s="569"/>
      <c r="CYO44" s="569"/>
      <c r="CYP44" s="569"/>
      <c r="CYQ44" s="569"/>
      <c r="CYR44" s="569"/>
      <c r="CYS44" s="569"/>
      <c r="CYT44" s="569"/>
      <c r="CYU44" s="569"/>
      <c r="CYV44" s="569"/>
      <c r="CYW44" s="569"/>
      <c r="CYX44" s="569"/>
      <c r="CYY44" s="569"/>
      <c r="CYZ44" s="569"/>
      <c r="CZA44" s="569"/>
      <c r="CZB44" s="569"/>
      <c r="CZC44" s="569"/>
      <c r="CZD44" s="569"/>
      <c r="CZE44" s="569"/>
      <c r="CZF44" s="569"/>
      <c r="CZG44" s="569"/>
      <c r="CZH44" s="569"/>
      <c r="CZI44" s="569"/>
      <c r="CZJ44" s="569"/>
      <c r="CZK44" s="569"/>
      <c r="CZL44" s="569"/>
      <c r="CZM44" s="569"/>
      <c r="CZN44" s="569"/>
      <c r="CZO44" s="569"/>
      <c r="CZP44" s="569"/>
      <c r="CZQ44" s="569"/>
      <c r="CZR44" s="569"/>
      <c r="CZS44" s="569"/>
      <c r="CZT44" s="569"/>
      <c r="CZU44" s="569"/>
      <c r="CZV44" s="569"/>
      <c r="CZW44" s="569"/>
      <c r="CZX44" s="569"/>
      <c r="CZY44" s="569"/>
      <c r="CZZ44" s="569"/>
      <c r="DAA44" s="569"/>
      <c r="DAB44" s="569"/>
      <c r="DAC44" s="569"/>
      <c r="DAD44" s="569"/>
      <c r="DAE44" s="569"/>
      <c r="DAF44" s="569"/>
      <c r="DAG44" s="569"/>
      <c r="DAH44" s="569"/>
      <c r="DAI44" s="569"/>
      <c r="DAJ44" s="569"/>
      <c r="DAK44" s="569"/>
      <c r="DAL44" s="569"/>
      <c r="DAM44" s="569"/>
      <c r="DAN44" s="569"/>
      <c r="DAO44" s="569"/>
      <c r="DAP44" s="569"/>
      <c r="DAQ44" s="569"/>
      <c r="DAR44" s="569"/>
      <c r="DAS44" s="569"/>
      <c r="DAT44" s="569"/>
      <c r="DAU44" s="569"/>
      <c r="DAV44" s="569"/>
      <c r="DAW44" s="569"/>
      <c r="DAX44" s="569"/>
      <c r="DAY44" s="569"/>
      <c r="DAZ44" s="569"/>
      <c r="DBA44" s="569"/>
      <c r="DBB44" s="569"/>
      <c r="DBC44" s="569"/>
      <c r="DBD44" s="569"/>
      <c r="DBE44" s="569"/>
      <c r="DBF44" s="569"/>
      <c r="DBG44" s="569"/>
      <c r="DBH44" s="569"/>
      <c r="DBI44" s="569"/>
      <c r="DBJ44" s="569"/>
      <c r="DBK44" s="569"/>
      <c r="DBL44" s="569"/>
      <c r="DBM44" s="569"/>
      <c r="DBN44" s="569"/>
      <c r="DBO44" s="569"/>
      <c r="DBP44" s="569"/>
      <c r="DBQ44" s="569"/>
      <c r="DBR44" s="569"/>
      <c r="DBS44" s="569"/>
      <c r="DBT44" s="569"/>
      <c r="DBU44" s="569"/>
      <c r="DBV44" s="569"/>
      <c r="DBW44" s="569"/>
      <c r="DBX44" s="569"/>
      <c r="DBY44" s="569"/>
      <c r="DBZ44" s="569"/>
      <c r="DCA44" s="569"/>
      <c r="DCB44" s="569"/>
      <c r="DCC44" s="569"/>
      <c r="DCD44" s="569"/>
      <c r="DCE44" s="569"/>
      <c r="DCF44" s="569"/>
      <c r="DCG44" s="569"/>
      <c r="DCH44" s="569"/>
      <c r="DCI44" s="569"/>
      <c r="DCJ44" s="569"/>
      <c r="DCK44" s="569"/>
      <c r="DCL44" s="569"/>
      <c r="DCM44" s="569"/>
      <c r="DCN44" s="569"/>
      <c r="DCO44" s="569"/>
      <c r="DCP44" s="569"/>
      <c r="DCQ44" s="569"/>
      <c r="DCR44" s="569"/>
      <c r="DCS44" s="569"/>
      <c r="DCT44" s="569"/>
      <c r="DCU44" s="569"/>
      <c r="DCV44" s="569"/>
      <c r="DCW44" s="569"/>
      <c r="DCX44" s="569"/>
      <c r="DCY44" s="569"/>
      <c r="DCZ44" s="569"/>
      <c r="DDA44" s="569"/>
      <c r="DDB44" s="569"/>
      <c r="DDC44" s="569"/>
      <c r="DDD44" s="569"/>
      <c r="DDE44" s="569"/>
      <c r="DDF44" s="569"/>
      <c r="DDG44" s="569"/>
      <c r="DDH44" s="569"/>
      <c r="DDI44" s="569"/>
      <c r="DDJ44" s="569"/>
      <c r="DDK44" s="569"/>
      <c r="DDL44" s="569"/>
      <c r="DDM44" s="569"/>
      <c r="DDN44" s="569"/>
      <c r="DDO44" s="569"/>
      <c r="DDP44" s="569"/>
      <c r="DDQ44" s="569"/>
      <c r="DDR44" s="569"/>
      <c r="DDS44" s="569"/>
      <c r="DDT44" s="569"/>
      <c r="DDU44" s="569"/>
      <c r="DDV44" s="569"/>
      <c r="DDW44" s="569"/>
      <c r="DDX44" s="569"/>
      <c r="DDY44" s="569"/>
      <c r="DDZ44" s="569"/>
      <c r="DEA44" s="569"/>
      <c r="DEB44" s="569"/>
      <c r="DEC44" s="569"/>
      <c r="DED44" s="569"/>
      <c r="DEE44" s="569"/>
      <c r="DEF44" s="569"/>
      <c r="DEG44" s="569"/>
      <c r="DEH44" s="569"/>
      <c r="DEI44" s="569"/>
      <c r="DEJ44" s="569"/>
      <c r="DEK44" s="569"/>
      <c r="DEL44" s="569"/>
      <c r="DEM44" s="569"/>
      <c r="DEN44" s="569"/>
      <c r="DEO44" s="569"/>
      <c r="DEP44" s="569"/>
      <c r="DEQ44" s="569"/>
      <c r="DER44" s="569"/>
      <c r="DES44" s="569"/>
      <c r="DET44" s="569"/>
      <c r="DEU44" s="569"/>
      <c r="DEV44" s="569"/>
      <c r="DEW44" s="569"/>
      <c r="DEX44" s="569"/>
      <c r="DEY44" s="569"/>
      <c r="DEZ44" s="569"/>
      <c r="DFA44" s="569"/>
      <c r="DFB44" s="569"/>
      <c r="DFC44" s="569"/>
      <c r="DFD44" s="569"/>
      <c r="DFE44" s="569"/>
      <c r="DFF44" s="569"/>
      <c r="DFG44" s="569"/>
      <c r="DFH44" s="569"/>
      <c r="DFI44" s="569"/>
      <c r="DFJ44" s="569"/>
      <c r="DFK44" s="569"/>
      <c r="DFL44" s="569"/>
      <c r="DFM44" s="569"/>
      <c r="DFN44" s="569"/>
      <c r="DFO44" s="569"/>
      <c r="DFP44" s="569"/>
      <c r="DFQ44" s="569"/>
      <c r="DFR44" s="569"/>
      <c r="DFS44" s="569"/>
      <c r="DFT44" s="569"/>
      <c r="DFU44" s="569"/>
      <c r="DFV44" s="569"/>
      <c r="DFW44" s="569"/>
      <c r="DFX44" s="569"/>
      <c r="DFY44" s="569"/>
      <c r="DFZ44" s="569"/>
      <c r="DGA44" s="569"/>
      <c r="DGB44" s="569"/>
      <c r="DGC44" s="569"/>
      <c r="DGD44" s="569"/>
      <c r="DGE44" s="569"/>
      <c r="DGF44" s="569"/>
      <c r="DGG44" s="569"/>
      <c r="DGH44" s="569"/>
      <c r="DGI44" s="569"/>
      <c r="DGJ44" s="569"/>
      <c r="DGK44" s="569"/>
      <c r="DGL44" s="569"/>
      <c r="DGM44" s="569"/>
      <c r="DGN44" s="569"/>
      <c r="DGO44" s="569"/>
      <c r="DGP44" s="569"/>
      <c r="DGQ44" s="569"/>
      <c r="DGR44" s="569"/>
      <c r="DGS44" s="569"/>
      <c r="DGT44" s="569"/>
      <c r="DGU44" s="569"/>
      <c r="DGV44" s="569"/>
      <c r="DGW44" s="569"/>
      <c r="DGX44" s="569"/>
      <c r="DGY44" s="569"/>
      <c r="DGZ44" s="569"/>
      <c r="DHA44" s="569"/>
      <c r="DHB44" s="569"/>
      <c r="DHC44" s="569"/>
      <c r="DHD44" s="569"/>
      <c r="DHE44" s="569"/>
      <c r="DHF44" s="569"/>
      <c r="DHG44" s="569"/>
      <c r="DHH44" s="569"/>
      <c r="DHI44" s="569"/>
      <c r="DHJ44" s="569"/>
      <c r="DHK44" s="569"/>
      <c r="DHL44" s="569"/>
      <c r="DHM44" s="569"/>
      <c r="DHN44" s="569"/>
      <c r="DHO44" s="569"/>
      <c r="DHP44" s="569"/>
      <c r="DHQ44" s="569"/>
      <c r="DHR44" s="569"/>
      <c r="DHS44" s="569"/>
      <c r="DHT44" s="569"/>
      <c r="DHU44" s="569"/>
      <c r="DHV44" s="569"/>
      <c r="DHW44" s="569"/>
      <c r="DHX44" s="569"/>
      <c r="DHY44" s="569"/>
      <c r="DHZ44" s="569"/>
      <c r="DIA44" s="569"/>
      <c r="DIB44" s="569"/>
      <c r="DIC44" s="569"/>
      <c r="DID44" s="569"/>
      <c r="DIE44" s="569"/>
      <c r="DIF44" s="569"/>
      <c r="DIG44" s="569"/>
      <c r="DIH44" s="569"/>
      <c r="DII44" s="569"/>
      <c r="DIJ44" s="569"/>
      <c r="DIK44" s="569"/>
      <c r="DIL44" s="569"/>
      <c r="DIM44" s="569"/>
      <c r="DIN44" s="569"/>
      <c r="DIO44" s="569"/>
      <c r="DIP44" s="569"/>
      <c r="DIQ44" s="569"/>
      <c r="DIR44" s="569"/>
      <c r="DIS44" s="569"/>
      <c r="DIT44" s="569"/>
      <c r="DIU44" s="569"/>
      <c r="DIV44" s="569"/>
      <c r="DIW44" s="569"/>
      <c r="DIX44" s="569"/>
      <c r="DIY44" s="569"/>
      <c r="DIZ44" s="569"/>
      <c r="DJA44" s="569"/>
      <c r="DJB44" s="569"/>
      <c r="DJC44" s="569"/>
      <c r="DJD44" s="569"/>
      <c r="DJE44" s="569"/>
      <c r="DJF44" s="569"/>
      <c r="DJG44" s="569"/>
      <c r="DJH44" s="569"/>
      <c r="DJI44" s="569"/>
      <c r="DJJ44" s="569"/>
      <c r="DJK44" s="569"/>
      <c r="DJL44" s="569"/>
      <c r="DJM44" s="569"/>
      <c r="DJN44" s="569"/>
      <c r="DJO44" s="569"/>
      <c r="DJP44" s="569"/>
      <c r="DJQ44" s="569"/>
      <c r="DJR44" s="569"/>
      <c r="DJS44" s="569"/>
      <c r="DJT44" s="569"/>
      <c r="DJU44" s="569"/>
      <c r="DJV44" s="569"/>
      <c r="DJW44" s="569"/>
      <c r="DJX44" s="569"/>
      <c r="DJY44" s="569"/>
      <c r="DJZ44" s="569"/>
      <c r="DKA44" s="569"/>
      <c r="DKB44" s="569"/>
      <c r="DKC44" s="569"/>
      <c r="DKD44" s="569"/>
      <c r="DKE44" s="569"/>
      <c r="DKF44" s="569"/>
      <c r="DKG44" s="569"/>
      <c r="DKH44" s="569"/>
      <c r="DKI44" s="569"/>
      <c r="DKJ44" s="569"/>
      <c r="DKK44" s="569"/>
      <c r="DKL44" s="569"/>
      <c r="DKM44" s="569"/>
      <c r="DKN44" s="569"/>
      <c r="DKO44" s="569"/>
      <c r="DKP44" s="569"/>
      <c r="DKQ44" s="569"/>
      <c r="DKR44" s="569"/>
      <c r="DKS44" s="569"/>
      <c r="DKT44" s="569"/>
      <c r="DKU44" s="569"/>
      <c r="DKV44" s="569"/>
      <c r="DKW44" s="569"/>
      <c r="DKX44" s="569"/>
      <c r="DKY44" s="569"/>
      <c r="DKZ44" s="569"/>
      <c r="DLA44" s="569"/>
      <c r="DLB44" s="569"/>
      <c r="DLC44" s="569"/>
      <c r="DLD44" s="569"/>
      <c r="DLE44" s="569"/>
      <c r="DLF44" s="569"/>
      <c r="DLG44" s="569"/>
      <c r="DLH44" s="569"/>
      <c r="DLI44" s="569"/>
      <c r="DLJ44" s="569"/>
      <c r="DLK44" s="569"/>
      <c r="DLL44" s="569"/>
      <c r="DLM44" s="569"/>
      <c r="DLN44" s="569"/>
      <c r="DLO44" s="569"/>
      <c r="DLP44" s="569"/>
      <c r="DLQ44" s="569"/>
      <c r="DLR44" s="569"/>
      <c r="DLS44" s="569"/>
      <c r="DLT44" s="569"/>
      <c r="DLU44" s="569"/>
      <c r="DLV44" s="569"/>
      <c r="DLW44" s="569"/>
      <c r="DLX44" s="569"/>
      <c r="DLY44" s="569"/>
      <c r="DLZ44" s="569"/>
      <c r="DMA44" s="569"/>
      <c r="DMB44" s="569"/>
      <c r="DMC44" s="569"/>
      <c r="DMD44" s="569"/>
      <c r="DME44" s="569"/>
      <c r="DMF44" s="569"/>
      <c r="DMG44" s="569"/>
      <c r="DMH44" s="569"/>
      <c r="DMI44" s="569"/>
      <c r="DMJ44" s="569"/>
      <c r="DMK44" s="569"/>
      <c r="DML44" s="569"/>
      <c r="DMM44" s="569"/>
      <c r="DMN44" s="569"/>
      <c r="DMO44" s="569"/>
      <c r="DMP44" s="569"/>
      <c r="DMQ44" s="569"/>
      <c r="DMR44" s="569"/>
      <c r="DMS44" s="569"/>
      <c r="DMT44" s="569"/>
      <c r="DMU44" s="569"/>
      <c r="DMV44" s="569"/>
      <c r="DMW44" s="569"/>
      <c r="DMX44" s="569"/>
      <c r="DMY44" s="569"/>
      <c r="DMZ44" s="569"/>
      <c r="DNA44" s="569"/>
      <c r="DNB44" s="569"/>
      <c r="DNC44" s="569"/>
      <c r="DND44" s="569"/>
      <c r="DNE44" s="569"/>
      <c r="DNF44" s="569"/>
      <c r="DNG44" s="569"/>
      <c r="DNH44" s="569"/>
      <c r="DNI44" s="569"/>
      <c r="DNJ44" s="569"/>
      <c r="DNK44" s="569"/>
      <c r="DNL44" s="569"/>
      <c r="DNM44" s="569"/>
      <c r="DNN44" s="569"/>
      <c r="DNO44" s="569"/>
      <c r="DNP44" s="569"/>
      <c r="DNQ44" s="569"/>
      <c r="DNR44" s="569"/>
      <c r="DNS44" s="569"/>
      <c r="DNT44" s="569"/>
      <c r="DNU44" s="569"/>
      <c r="DNV44" s="569"/>
      <c r="DNW44" s="569"/>
      <c r="DNX44" s="569"/>
      <c r="DNY44" s="569"/>
      <c r="DNZ44" s="569"/>
      <c r="DOA44" s="569"/>
      <c r="DOB44" s="569"/>
      <c r="DOC44" s="569"/>
      <c r="DOD44" s="569"/>
      <c r="DOE44" s="569"/>
      <c r="DOF44" s="569"/>
      <c r="DOG44" s="569"/>
      <c r="DOH44" s="569"/>
      <c r="DOI44" s="569"/>
      <c r="DOJ44" s="569"/>
      <c r="DOK44" s="569"/>
      <c r="DOL44" s="569"/>
      <c r="DOM44" s="569"/>
      <c r="DON44" s="569"/>
      <c r="DOO44" s="569"/>
      <c r="DOP44" s="569"/>
      <c r="DOQ44" s="569"/>
      <c r="DOR44" s="569"/>
      <c r="DOS44" s="569"/>
      <c r="DOT44" s="569"/>
      <c r="DOU44" s="569"/>
      <c r="DOV44" s="569"/>
      <c r="DOW44" s="569"/>
      <c r="DOX44" s="569"/>
      <c r="DOY44" s="569"/>
      <c r="DOZ44" s="569"/>
      <c r="DPA44" s="569"/>
      <c r="DPB44" s="569"/>
      <c r="DPC44" s="569"/>
      <c r="DPD44" s="569"/>
      <c r="DPE44" s="569"/>
      <c r="DPF44" s="569"/>
      <c r="DPG44" s="569"/>
      <c r="DPH44" s="569"/>
      <c r="DPI44" s="569"/>
      <c r="DPJ44" s="569"/>
      <c r="DPK44" s="569"/>
      <c r="DPL44" s="569"/>
      <c r="DPM44" s="569"/>
      <c r="DPN44" s="569"/>
      <c r="DPO44" s="569"/>
      <c r="DPP44" s="569"/>
      <c r="DPQ44" s="569"/>
      <c r="DPR44" s="569"/>
      <c r="DPS44" s="569"/>
      <c r="DPT44" s="569"/>
      <c r="DPU44" s="569"/>
      <c r="DPV44" s="569"/>
      <c r="DPW44" s="569"/>
      <c r="DPX44" s="569"/>
      <c r="DPY44" s="569"/>
      <c r="DPZ44" s="569"/>
      <c r="DQA44" s="569"/>
      <c r="DQB44" s="569"/>
      <c r="DQC44" s="569"/>
      <c r="DQD44" s="569"/>
      <c r="DQE44" s="569"/>
      <c r="DQF44" s="569"/>
      <c r="DQG44" s="569"/>
      <c r="DQH44" s="569"/>
      <c r="DQI44" s="569"/>
      <c r="DQJ44" s="569"/>
      <c r="DQK44" s="569"/>
      <c r="DQL44" s="569"/>
      <c r="DQM44" s="569"/>
      <c r="DQN44" s="569"/>
      <c r="DQO44" s="569"/>
      <c r="DQP44" s="569"/>
      <c r="DQQ44" s="569"/>
      <c r="DQR44" s="569"/>
      <c r="DQS44" s="569"/>
      <c r="DQT44" s="569"/>
      <c r="DQU44" s="569"/>
      <c r="DQV44" s="569"/>
      <c r="DQW44" s="569"/>
      <c r="DQX44" s="569"/>
      <c r="DQY44" s="569"/>
      <c r="DQZ44" s="569"/>
      <c r="DRA44" s="569"/>
      <c r="DRB44" s="569"/>
      <c r="DRC44" s="569"/>
      <c r="DRD44" s="569"/>
      <c r="DRE44" s="569"/>
      <c r="DRF44" s="569"/>
      <c r="DRG44" s="569"/>
      <c r="DRH44" s="569"/>
      <c r="DRI44" s="569"/>
      <c r="DRJ44" s="569"/>
      <c r="DRK44" s="569"/>
      <c r="DRL44" s="569"/>
      <c r="DRM44" s="569"/>
      <c r="DRN44" s="569"/>
      <c r="DRO44" s="569"/>
      <c r="DRP44" s="569"/>
      <c r="DRQ44" s="569"/>
      <c r="DRR44" s="569"/>
      <c r="DRS44" s="569"/>
      <c r="DRT44" s="569"/>
      <c r="DRU44" s="569"/>
      <c r="DRV44" s="569"/>
      <c r="DRW44" s="569"/>
      <c r="DRX44" s="569"/>
      <c r="DRY44" s="569"/>
      <c r="DRZ44" s="569"/>
      <c r="DSA44" s="569"/>
      <c r="DSB44" s="569"/>
      <c r="DSC44" s="569"/>
      <c r="DSD44" s="569"/>
      <c r="DSE44" s="569"/>
      <c r="DSF44" s="569"/>
      <c r="DSG44" s="569"/>
      <c r="DSH44" s="569"/>
      <c r="DSI44" s="569"/>
      <c r="DSJ44" s="569"/>
      <c r="DSK44" s="569"/>
      <c r="DSL44" s="569"/>
      <c r="DSM44" s="569"/>
      <c r="DSN44" s="569"/>
      <c r="DSO44" s="569"/>
      <c r="DSP44" s="569"/>
      <c r="DSQ44" s="569"/>
      <c r="DSR44" s="569"/>
      <c r="DSS44" s="569"/>
      <c r="DST44" s="569"/>
      <c r="DSU44" s="569"/>
      <c r="DSV44" s="569"/>
      <c r="DSW44" s="569"/>
      <c r="DSX44" s="569"/>
      <c r="DSY44" s="569"/>
      <c r="DSZ44" s="569"/>
      <c r="DTA44" s="569"/>
      <c r="DTB44" s="569"/>
      <c r="DTC44" s="569"/>
      <c r="DTD44" s="569"/>
      <c r="DTE44" s="569"/>
      <c r="DTF44" s="569"/>
      <c r="DTG44" s="569"/>
      <c r="DTH44" s="569"/>
      <c r="DTI44" s="569"/>
      <c r="DTJ44" s="569"/>
      <c r="DTK44" s="569"/>
      <c r="DTL44" s="569"/>
      <c r="DTM44" s="569"/>
      <c r="DTN44" s="569"/>
      <c r="DTO44" s="569"/>
      <c r="DTP44" s="569"/>
      <c r="DTQ44" s="569"/>
      <c r="DTR44" s="569"/>
      <c r="DTS44" s="569"/>
      <c r="DTT44" s="569"/>
      <c r="DTU44" s="569"/>
      <c r="DTV44" s="569"/>
      <c r="DTW44" s="569"/>
      <c r="DTX44" s="569"/>
      <c r="DTY44" s="569"/>
      <c r="DTZ44" s="569"/>
      <c r="DUA44" s="569"/>
      <c r="DUB44" s="569"/>
      <c r="DUC44" s="569"/>
      <c r="DUD44" s="569"/>
      <c r="DUE44" s="569"/>
      <c r="DUF44" s="569"/>
      <c r="DUG44" s="569"/>
      <c r="DUH44" s="569"/>
      <c r="DUI44" s="569"/>
      <c r="DUJ44" s="569"/>
      <c r="DUK44" s="569"/>
      <c r="DUL44" s="569"/>
      <c r="DUM44" s="569"/>
      <c r="DUN44" s="569"/>
      <c r="DUO44" s="569"/>
      <c r="DUP44" s="569"/>
      <c r="DUQ44" s="569"/>
      <c r="DUR44" s="569"/>
      <c r="DUS44" s="569"/>
      <c r="DUT44" s="569"/>
      <c r="DUU44" s="569"/>
      <c r="DUV44" s="569"/>
      <c r="DUW44" s="569"/>
      <c r="DUX44" s="569"/>
      <c r="DUY44" s="569"/>
      <c r="DUZ44" s="569"/>
      <c r="DVA44" s="569"/>
      <c r="DVB44" s="569"/>
      <c r="DVC44" s="569"/>
      <c r="DVD44" s="569"/>
      <c r="DVE44" s="569"/>
      <c r="DVF44" s="569"/>
      <c r="DVG44" s="569"/>
      <c r="DVH44" s="569"/>
      <c r="DVI44" s="569"/>
      <c r="DVJ44" s="569"/>
      <c r="DVK44" s="569"/>
      <c r="DVL44" s="569"/>
      <c r="DVM44" s="569"/>
      <c r="DVN44" s="569"/>
      <c r="DVO44" s="569"/>
      <c r="DVP44" s="569"/>
      <c r="DVQ44" s="569"/>
      <c r="DVR44" s="569"/>
      <c r="DVS44" s="569"/>
      <c r="DVT44" s="569"/>
      <c r="DVU44" s="569"/>
      <c r="DVV44" s="569"/>
      <c r="DVW44" s="569"/>
      <c r="DVX44" s="569"/>
      <c r="DVY44" s="569"/>
      <c r="DVZ44" s="569"/>
      <c r="DWA44" s="569"/>
      <c r="DWB44" s="569"/>
      <c r="DWC44" s="569"/>
      <c r="DWD44" s="569"/>
      <c r="DWE44" s="569"/>
      <c r="DWF44" s="569"/>
      <c r="DWG44" s="569"/>
      <c r="DWH44" s="569"/>
      <c r="DWI44" s="569"/>
      <c r="DWJ44" s="569"/>
      <c r="DWK44" s="569"/>
      <c r="DWL44" s="569"/>
      <c r="DWM44" s="569"/>
      <c r="DWN44" s="569"/>
      <c r="DWO44" s="569"/>
      <c r="DWP44" s="569"/>
      <c r="DWQ44" s="569"/>
      <c r="DWR44" s="569"/>
      <c r="DWS44" s="569"/>
      <c r="DWT44" s="569"/>
      <c r="DWU44" s="569"/>
      <c r="DWV44" s="569"/>
      <c r="DWW44" s="569"/>
      <c r="DWX44" s="569"/>
      <c r="DWY44" s="569"/>
      <c r="DWZ44" s="569"/>
      <c r="DXA44" s="569"/>
      <c r="DXB44" s="569"/>
      <c r="DXC44" s="569"/>
      <c r="DXD44" s="569"/>
      <c r="DXE44" s="569"/>
      <c r="DXF44" s="569"/>
      <c r="DXG44" s="569"/>
      <c r="DXH44" s="569"/>
      <c r="DXI44" s="569"/>
      <c r="DXJ44" s="569"/>
      <c r="DXK44" s="569"/>
      <c r="DXL44" s="569"/>
      <c r="DXM44" s="569"/>
      <c r="DXN44" s="569"/>
      <c r="DXO44" s="569"/>
      <c r="DXP44" s="569"/>
      <c r="DXQ44" s="569"/>
      <c r="DXR44" s="569"/>
      <c r="DXS44" s="569"/>
      <c r="DXT44" s="569"/>
      <c r="DXU44" s="569"/>
      <c r="DXV44" s="569"/>
      <c r="DXW44" s="569"/>
      <c r="DXX44" s="569"/>
      <c r="DXY44" s="569"/>
      <c r="DXZ44" s="569"/>
      <c r="DYA44" s="569"/>
      <c r="DYB44" s="569"/>
      <c r="DYC44" s="569"/>
      <c r="DYD44" s="569"/>
      <c r="DYE44" s="569"/>
      <c r="DYF44" s="569"/>
      <c r="DYG44" s="569"/>
      <c r="DYH44" s="569"/>
      <c r="DYI44" s="569"/>
      <c r="DYJ44" s="569"/>
      <c r="DYK44" s="569"/>
      <c r="DYL44" s="569"/>
      <c r="DYM44" s="569"/>
      <c r="DYN44" s="569"/>
      <c r="DYO44" s="569"/>
      <c r="DYP44" s="569"/>
      <c r="DYQ44" s="569"/>
      <c r="DYR44" s="569"/>
      <c r="DYS44" s="569"/>
      <c r="DYT44" s="569"/>
      <c r="DYU44" s="569"/>
      <c r="DYV44" s="569"/>
      <c r="DYW44" s="569"/>
      <c r="DYX44" s="569"/>
      <c r="DYY44" s="569"/>
      <c r="DYZ44" s="569"/>
      <c r="DZA44" s="569"/>
      <c r="DZB44" s="569"/>
      <c r="DZC44" s="569"/>
      <c r="DZD44" s="569"/>
      <c r="DZE44" s="569"/>
      <c r="DZF44" s="569"/>
      <c r="DZG44" s="569"/>
      <c r="DZH44" s="569"/>
      <c r="DZI44" s="569"/>
      <c r="DZJ44" s="569"/>
      <c r="DZK44" s="569"/>
      <c r="DZL44" s="569"/>
      <c r="DZM44" s="569"/>
      <c r="DZN44" s="569"/>
      <c r="DZO44" s="569"/>
      <c r="DZP44" s="569"/>
      <c r="DZQ44" s="569"/>
      <c r="DZR44" s="569"/>
      <c r="DZS44" s="569"/>
      <c r="DZT44" s="569"/>
      <c r="DZU44" s="569"/>
      <c r="DZV44" s="569"/>
      <c r="DZW44" s="569"/>
      <c r="DZX44" s="569"/>
      <c r="DZY44" s="569"/>
      <c r="DZZ44" s="569"/>
      <c r="EAA44" s="569"/>
      <c r="EAB44" s="569"/>
      <c r="EAC44" s="569"/>
      <c r="EAD44" s="569"/>
      <c r="EAE44" s="569"/>
      <c r="EAF44" s="569"/>
      <c r="EAG44" s="569"/>
      <c r="EAH44" s="569"/>
      <c r="EAI44" s="569"/>
      <c r="EAJ44" s="569"/>
      <c r="EAK44" s="569"/>
      <c r="EAL44" s="569"/>
      <c r="EAM44" s="569"/>
      <c r="EAN44" s="569"/>
      <c r="EAO44" s="569"/>
      <c r="EAP44" s="569"/>
      <c r="EAQ44" s="569"/>
      <c r="EAR44" s="569"/>
      <c r="EAS44" s="569"/>
      <c r="EAT44" s="569"/>
      <c r="EAU44" s="569"/>
      <c r="EAV44" s="569"/>
      <c r="EAW44" s="569"/>
      <c r="EAX44" s="569"/>
      <c r="EAY44" s="569"/>
      <c r="EAZ44" s="569"/>
      <c r="EBA44" s="569"/>
      <c r="EBB44" s="569"/>
      <c r="EBC44" s="569"/>
      <c r="EBD44" s="569"/>
      <c r="EBE44" s="569"/>
      <c r="EBF44" s="569"/>
      <c r="EBG44" s="569"/>
      <c r="EBH44" s="569"/>
      <c r="EBI44" s="569"/>
      <c r="EBJ44" s="569"/>
      <c r="EBK44" s="569"/>
      <c r="EBL44" s="569"/>
      <c r="EBM44" s="569"/>
      <c r="EBN44" s="569"/>
      <c r="EBO44" s="569"/>
      <c r="EBP44" s="569"/>
      <c r="EBQ44" s="569"/>
      <c r="EBR44" s="569"/>
      <c r="EBS44" s="569"/>
      <c r="EBT44" s="569"/>
      <c r="EBU44" s="569"/>
      <c r="EBV44" s="569"/>
      <c r="EBW44" s="569"/>
      <c r="EBX44" s="569"/>
      <c r="EBY44" s="569"/>
      <c r="EBZ44" s="569"/>
      <c r="ECA44" s="569"/>
      <c r="ECB44" s="569"/>
      <c r="ECC44" s="569"/>
      <c r="ECD44" s="569"/>
      <c r="ECE44" s="569"/>
      <c r="ECF44" s="569"/>
      <c r="ECG44" s="569"/>
      <c r="ECH44" s="569"/>
      <c r="ECI44" s="569"/>
      <c r="ECJ44" s="569"/>
      <c r="ECK44" s="569"/>
      <c r="ECL44" s="569"/>
      <c r="ECM44" s="569"/>
      <c r="ECN44" s="569"/>
      <c r="ECO44" s="569"/>
      <c r="ECP44" s="569"/>
      <c r="ECQ44" s="569"/>
      <c r="ECR44" s="569"/>
      <c r="ECS44" s="569"/>
      <c r="ECT44" s="569"/>
      <c r="ECU44" s="569"/>
      <c r="ECV44" s="569"/>
      <c r="ECW44" s="569"/>
      <c r="ECX44" s="569"/>
      <c r="ECY44" s="569"/>
      <c r="ECZ44" s="569"/>
      <c r="EDA44" s="569"/>
      <c r="EDB44" s="569"/>
      <c r="EDC44" s="569"/>
      <c r="EDD44" s="569"/>
      <c r="EDE44" s="569"/>
      <c r="EDF44" s="569"/>
      <c r="EDG44" s="569"/>
      <c r="EDH44" s="569"/>
      <c r="EDI44" s="569"/>
      <c r="EDJ44" s="569"/>
      <c r="EDK44" s="569"/>
      <c r="EDL44" s="569"/>
      <c r="EDM44" s="569"/>
      <c r="EDN44" s="569"/>
      <c r="EDO44" s="569"/>
      <c r="EDP44" s="569"/>
      <c r="EDQ44" s="569"/>
      <c r="EDR44" s="569"/>
      <c r="EDS44" s="569"/>
      <c r="EDT44" s="569"/>
      <c r="EDU44" s="569"/>
      <c r="EDV44" s="569"/>
      <c r="EDW44" s="569"/>
      <c r="EDX44" s="569"/>
      <c r="EDY44" s="569"/>
      <c r="EDZ44" s="569"/>
      <c r="EEA44" s="569"/>
      <c r="EEB44" s="569"/>
      <c r="EEC44" s="569"/>
      <c r="EED44" s="569"/>
      <c r="EEE44" s="569"/>
      <c r="EEF44" s="569"/>
      <c r="EEG44" s="569"/>
      <c r="EEH44" s="569"/>
      <c r="EEI44" s="569"/>
      <c r="EEJ44" s="569"/>
      <c r="EEK44" s="569"/>
      <c r="EEL44" s="569"/>
      <c r="EEM44" s="569"/>
      <c r="EEN44" s="569"/>
      <c r="EEO44" s="569"/>
      <c r="EEP44" s="569"/>
      <c r="EEQ44" s="569"/>
      <c r="EER44" s="569"/>
      <c r="EES44" s="569"/>
      <c r="EET44" s="569"/>
      <c r="EEU44" s="569"/>
      <c r="EEV44" s="569"/>
      <c r="EEW44" s="569"/>
      <c r="EEX44" s="569"/>
      <c r="EEY44" s="569"/>
      <c r="EEZ44" s="569"/>
      <c r="EFA44" s="569"/>
      <c r="EFB44" s="569"/>
      <c r="EFC44" s="569"/>
      <c r="EFD44" s="569"/>
      <c r="EFE44" s="569"/>
      <c r="EFF44" s="569"/>
      <c r="EFG44" s="569"/>
      <c r="EFH44" s="569"/>
      <c r="EFI44" s="569"/>
      <c r="EFJ44" s="569"/>
      <c r="EFK44" s="569"/>
      <c r="EFL44" s="569"/>
      <c r="EFM44" s="569"/>
      <c r="EFN44" s="569"/>
      <c r="EFO44" s="569"/>
      <c r="EFP44" s="569"/>
      <c r="EFQ44" s="569"/>
      <c r="EFR44" s="569"/>
      <c r="EFS44" s="569"/>
      <c r="EFT44" s="569"/>
      <c r="EFU44" s="569"/>
      <c r="EFV44" s="569"/>
      <c r="EFW44" s="569"/>
      <c r="EFX44" s="569"/>
      <c r="EFY44" s="569"/>
      <c r="EFZ44" s="569"/>
      <c r="EGA44" s="569"/>
      <c r="EGB44" s="569"/>
      <c r="EGC44" s="569"/>
      <c r="EGD44" s="569"/>
      <c r="EGE44" s="569"/>
      <c r="EGF44" s="569"/>
      <c r="EGG44" s="569"/>
      <c r="EGH44" s="569"/>
      <c r="EGI44" s="569"/>
      <c r="EGJ44" s="569"/>
      <c r="EGK44" s="569"/>
      <c r="EGL44" s="569"/>
      <c r="EGM44" s="569"/>
      <c r="EGN44" s="569"/>
      <c r="EGO44" s="569"/>
      <c r="EGP44" s="569"/>
      <c r="EGQ44" s="569"/>
      <c r="EGR44" s="569"/>
      <c r="EGS44" s="569"/>
      <c r="EGT44" s="569"/>
      <c r="EGU44" s="569"/>
      <c r="EGV44" s="569"/>
      <c r="EGW44" s="569"/>
      <c r="EGX44" s="569"/>
      <c r="EGY44" s="569"/>
      <c r="EGZ44" s="569"/>
      <c r="EHA44" s="569"/>
      <c r="EHB44" s="569"/>
      <c r="EHC44" s="569"/>
      <c r="EHD44" s="569"/>
      <c r="EHE44" s="569"/>
      <c r="EHF44" s="569"/>
      <c r="EHG44" s="569"/>
      <c r="EHH44" s="569"/>
      <c r="EHI44" s="569"/>
      <c r="EHJ44" s="569"/>
      <c r="EHK44" s="569"/>
      <c r="EHL44" s="569"/>
      <c r="EHM44" s="569"/>
      <c r="EHN44" s="569"/>
      <c r="EHO44" s="569"/>
      <c r="EHP44" s="569"/>
      <c r="EHQ44" s="569"/>
      <c r="EHR44" s="569"/>
      <c r="EHS44" s="569"/>
      <c r="EHT44" s="569"/>
      <c r="EHU44" s="569"/>
      <c r="EHV44" s="569"/>
      <c r="EHW44" s="569"/>
      <c r="EHX44" s="569"/>
      <c r="EHY44" s="569"/>
      <c r="EHZ44" s="569"/>
      <c r="EIA44" s="569"/>
      <c r="EIB44" s="569"/>
      <c r="EIC44" s="569"/>
      <c r="EID44" s="569"/>
      <c r="EIE44" s="569"/>
      <c r="EIF44" s="569"/>
      <c r="EIG44" s="569"/>
      <c r="EIH44" s="569"/>
      <c r="EII44" s="569"/>
      <c r="EIJ44" s="569"/>
      <c r="EIK44" s="569"/>
      <c r="EIL44" s="569"/>
      <c r="EIM44" s="569"/>
      <c r="EIN44" s="569"/>
      <c r="EIO44" s="569"/>
      <c r="EIP44" s="569"/>
      <c r="EIQ44" s="569"/>
      <c r="EIR44" s="569"/>
      <c r="EIS44" s="569"/>
      <c r="EIT44" s="569"/>
      <c r="EIU44" s="569"/>
      <c r="EIV44" s="569"/>
      <c r="EIW44" s="569"/>
      <c r="EIX44" s="569"/>
      <c r="EIY44" s="569"/>
      <c r="EIZ44" s="569"/>
      <c r="EJA44" s="569"/>
      <c r="EJB44" s="569"/>
      <c r="EJC44" s="569"/>
      <c r="EJD44" s="569"/>
      <c r="EJE44" s="569"/>
      <c r="EJF44" s="569"/>
      <c r="EJG44" s="569"/>
      <c r="EJH44" s="569"/>
      <c r="EJI44" s="569"/>
      <c r="EJJ44" s="569"/>
      <c r="EJK44" s="569"/>
      <c r="EJL44" s="569"/>
      <c r="EJM44" s="569"/>
      <c r="EJN44" s="569"/>
      <c r="EJO44" s="569"/>
      <c r="EJP44" s="569"/>
      <c r="EJQ44" s="569"/>
      <c r="EJR44" s="569"/>
      <c r="EJS44" s="569"/>
      <c r="EJT44" s="569"/>
      <c r="EJU44" s="569"/>
      <c r="EJV44" s="569"/>
      <c r="EJW44" s="569"/>
      <c r="EJX44" s="569"/>
      <c r="EJY44" s="569"/>
      <c r="EJZ44" s="569"/>
      <c r="EKA44" s="569"/>
      <c r="EKB44" s="569"/>
      <c r="EKC44" s="569"/>
      <c r="EKD44" s="569"/>
      <c r="EKE44" s="569"/>
      <c r="EKF44" s="569"/>
      <c r="EKG44" s="569"/>
      <c r="EKH44" s="569"/>
      <c r="EKI44" s="569"/>
      <c r="EKJ44" s="569"/>
      <c r="EKK44" s="569"/>
      <c r="EKL44" s="569"/>
      <c r="EKM44" s="569"/>
      <c r="EKN44" s="569"/>
      <c r="EKO44" s="569"/>
      <c r="EKP44" s="569"/>
      <c r="EKQ44" s="569"/>
      <c r="EKR44" s="569"/>
      <c r="EKS44" s="569"/>
      <c r="EKT44" s="569"/>
      <c r="EKU44" s="569"/>
      <c r="EKV44" s="569"/>
      <c r="EKW44" s="569"/>
      <c r="EKX44" s="569"/>
      <c r="EKY44" s="569"/>
      <c r="EKZ44" s="569"/>
      <c r="ELA44" s="569"/>
      <c r="ELB44" s="569"/>
      <c r="ELC44" s="569"/>
      <c r="ELD44" s="569"/>
      <c r="ELE44" s="569"/>
      <c r="ELF44" s="569"/>
      <c r="ELG44" s="569"/>
      <c r="ELH44" s="569"/>
      <c r="ELI44" s="569"/>
      <c r="ELJ44" s="569"/>
      <c r="ELK44" s="569"/>
      <c r="ELL44" s="569"/>
      <c r="ELM44" s="569"/>
      <c r="ELN44" s="569"/>
      <c r="ELO44" s="569"/>
      <c r="ELP44" s="569"/>
      <c r="ELQ44" s="569"/>
      <c r="ELR44" s="569"/>
      <c r="ELS44" s="569"/>
      <c r="ELT44" s="569"/>
      <c r="ELU44" s="569"/>
      <c r="ELV44" s="569"/>
      <c r="ELW44" s="569"/>
      <c r="ELX44" s="569"/>
      <c r="ELY44" s="569"/>
      <c r="ELZ44" s="569"/>
      <c r="EMA44" s="569"/>
      <c r="EMB44" s="569"/>
      <c r="EMC44" s="569"/>
      <c r="EMD44" s="569"/>
      <c r="EME44" s="569"/>
      <c r="EMF44" s="569"/>
      <c r="EMG44" s="569"/>
      <c r="EMH44" s="569"/>
      <c r="EMI44" s="569"/>
      <c r="EMJ44" s="569"/>
      <c r="EMK44" s="569"/>
      <c r="EML44" s="569"/>
      <c r="EMM44" s="569"/>
      <c r="EMN44" s="569"/>
      <c r="EMO44" s="569"/>
      <c r="EMP44" s="569"/>
      <c r="EMQ44" s="569"/>
      <c r="EMR44" s="569"/>
      <c r="EMS44" s="569"/>
      <c r="EMT44" s="569"/>
      <c r="EMU44" s="569"/>
      <c r="EMV44" s="569"/>
      <c r="EMW44" s="569"/>
      <c r="EMX44" s="569"/>
      <c r="EMY44" s="569"/>
      <c r="EMZ44" s="569"/>
      <c r="ENA44" s="569"/>
      <c r="ENB44" s="569"/>
      <c r="ENC44" s="569"/>
      <c r="END44" s="569"/>
      <c r="ENE44" s="569"/>
      <c r="ENF44" s="569"/>
      <c r="ENG44" s="569"/>
      <c r="ENH44" s="569"/>
      <c r="ENI44" s="569"/>
      <c r="ENJ44" s="569"/>
      <c r="ENK44" s="569"/>
      <c r="ENL44" s="569"/>
      <c r="ENM44" s="569"/>
      <c r="ENN44" s="569"/>
      <c r="ENO44" s="569"/>
      <c r="ENP44" s="569"/>
      <c r="ENQ44" s="569"/>
      <c r="ENR44" s="569"/>
      <c r="ENS44" s="569"/>
      <c r="ENT44" s="569"/>
      <c r="ENU44" s="569"/>
      <c r="ENV44" s="569"/>
      <c r="ENW44" s="569"/>
      <c r="ENX44" s="569"/>
      <c r="ENY44" s="569"/>
      <c r="ENZ44" s="569"/>
      <c r="EOA44" s="569"/>
      <c r="EOB44" s="569"/>
      <c r="EOC44" s="569"/>
      <c r="EOD44" s="569"/>
      <c r="EOE44" s="569"/>
      <c r="EOF44" s="569"/>
      <c r="EOG44" s="569"/>
      <c r="EOH44" s="569"/>
      <c r="EOI44" s="569"/>
      <c r="EOJ44" s="569"/>
      <c r="EOK44" s="569"/>
      <c r="EOL44" s="569"/>
      <c r="EOM44" s="569"/>
      <c r="EON44" s="569"/>
      <c r="EOO44" s="569"/>
      <c r="EOP44" s="569"/>
      <c r="EOQ44" s="569"/>
      <c r="EOR44" s="569"/>
      <c r="EOS44" s="569"/>
      <c r="EOT44" s="569"/>
      <c r="EOU44" s="569"/>
      <c r="EOV44" s="569"/>
      <c r="EOW44" s="569"/>
      <c r="EOX44" s="569"/>
      <c r="EOY44" s="569"/>
      <c r="EOZ44" s="569"/>
      <c r="EPA44" s="569"/>
      <c r="EPB44" s="569"/>
      <c r="EPC44" s="569"/>
      <c r="EPD44" s="569"/>
      <c r="EPE44" s="569"/>
      <c r="EPF44" s="569"/>
      <c r="EPG44" s="569"/>
      <c r="EPH44" s="569"/>
      <c r="EPI44" s="569"/>
      <c r="EPJ44" s="569"/>
      <c r="EPK44" s="569"/>
      <c r="EPL44" s="569"/>
      <c r="EPM44" s="569"/>
      <c r="EPN44" s="569"/>
      <c r="EPO44" s="569"/>
      <c r="EPP44" s="569"/>
      <c r="EPQ44" s="569"/>
      <c r="EPR44" s="569"/>
      <c r="EPS44" s="569"/>
      <c r="EPT44" s="569"/>
      <c r="EPU44" s="569"/>
      <c r="EPV44" s="569"/>
      <c r="EPW44" s="569"/>
      <c r="EPX44" s="569"/>
      <c r="EPY44" s="569"/>
      <c r="EPZ44" s="569"/>
      <c r="EQA44" s="569"/>
      <c r="EQB44" s="569"/>
      <c r="EQC44" s="569"/>
      <c r="EQD44" s="569"/>
      <c r="EQE44" s="569"/>
      <c r="EQF44" s="569"/>
      <c r="EQG44" s="569"/>
      <c r="EQH44" s="569"/>
      <c r="EQI44" s="569"/>
      <c r="EQJ44" s="569"/>
      <c r="EQK44" s="569"/>
      <c r="EQL44" s="569"/>
      <c r="EQM44" s="569"/>
      <c r="EQN44" s="569"/>
      <c r="EQO44" s="569"/>
      <c r="EQP44" s="569"/>
      <c r="EQQ44" s="569"/>
      <c r="EQR44" s="569"/>
      <c r="EQS44" s="569"/>
      <c r="EQT44" s="569"/>
      <c r="EQU44" s="569"/>
      <c r="EQV44" s="569"/>
      <c r="EQW44" s="569"/>
      <c r="EQX44" s="569"/>
      <c r="EQY44" s="569"/>
      <c r="EQZ44" s="569"/>
      <c r="ERA44" s="569"/>
      <c r="ERB44" s="569"/>
      <c r="ERC44" s="569"/>
      <c r="ERD44" s="569"/>
      <c r="ERE44" s="569"/>
      <c r="ERF44" s="569"/>
      <c r="ERG44" s="569"/>
      <c r="ERH44" s="569"/>
      <c r="ERI44" s="569"/>
      <c r="ERJ44" s="569"/>
      <c r="ERK44" s="569"/>
      <c r="ERL44" s="569"/>
      <c r="ERM44" s="569"/>
      <c r="ERN44" s="569"/>
      <c r="ERO44" s="569"/>
      <c r="ERP44" s="569"/>
      <c r="ERQ44" s="569"/>
      <c r="ERR44" s="569"/>
      <c r="ERS44" s="569"/>
      <c r="ERT44" s="569"/>
      <c r="ERU44" s="569"/>
      <c r="ERV44" s="569"/>
      <c r="ERW44" s="569"/>
      <c r="ERX44" s="569"/>
      <c r="ERY44" s="569"/>
      <c r="ERZ44" s="569"/>
      <c r="ESA44" s="569"/>
      <c r="ESB44" s="569"/>
      <c r="ESC44" s="569"/>
      <c r="ESD44" s="569"/>
      <c r="ESE44" s="569"/>
      <c r="ESF44" s="569"/>
      <c r="ESG44" s="569"/>
      <c r="ESH44" s="569"/>
      <c r="ESI44" s="569"/>
      <c r="ESJ44" s="569"/>
      <c r="ESK44" s="569"/>
      <c r="ESL44" s="569"/>
      <c r="ESM44" s="569"/>
      <c r="ESN44" s="569"/>
      <c r="ESO44" s="569"/>
      <c r="ESP44" s="569"/>
      <c r="ESQ44" s="569"/>
      <c r="ESR44" s="569"/>
      <c r="ESS44" s="569"/>
      <c r="EST44" s="569"/>
      <c r="ESU44" s="569"/>
      <c r="ESV44" s="569"/>
      <c r="ESW44" s="569"/>
      <c r="ESX44" s="569"/>
      <c r="ESY44" s="569"/>
      <c r="ESZ44" s="569"/>
      <c r="ETA44" s="569"/>
      <c r="ETB44" s="569"/>
      <c r="ETC44" s="569"/>
      <c r="ETD44" s="569"/>
      <c r="ETE44" s="569"/>
      <c r="ETF44" s="569"/>
      <c r="ETG44" s="569"/>
      <c r="ETH44" s="569"/>
      <c r="ETI44" s="569"/>
      <c r="ETJ44" s="569"/>
      <c r="ETK44" s="569"/>
      <c r="ETL44" s="569"/>
      <c r="ETM44" s="569"/>
      <c r="ETN44" s="569"/>
      <c r="ETO44" s="569"/>
      <c r="ETP44" s="569"/>
      <c r="ETQ44" s="569"/>
      <c r="ETR44" s="569"/>
      <c r="ETS44" s="569"/>
      <c r="ETT44" s="569"/>
      <c r="ETU44" s="569"/>
      <c r="ETV44" s="569"/>
      <c r="ETW44" s="569"/>
      <c r="ETX44" s="569"/>
      <c r="ETY44" s="569"/>
      <c r="ETZ44" s="569"/>
      <c r="EUA44" s="569"/>
      <c r="EUB44" s="569"/>
      <c r="EUC44" s="569"/>
      <c r="EUD44" s="569"/>
      <c r="EUE44" s="569"/>
      <c r="EUF44" s="569"/>
      <c r="EUG44" s="569"/>
      <c r="EUH44" s="569"/>
      <c r="EUI44" s="569"/>
      <c r="EUJ44" s="569"/>
      <c r="EUK44" s="569"/>
      <c r="EUL44" s="569"/>
      <c r="EUM44" s="569"/>
      <c r="EUN44" s="569"/>
      <c r="EUO44" s="569"/>
      <c r="EUP44" s="569"/>
      <c r="EUQ44" s="569"/>
      <c r="EUR44" s="569"/>
      <c r="EUS44" s="569"/>
      <c r="EUT44" s="569"/>
      <c r="EUU44" s="569"/>
      <c r="EUV44" s="569"/>
      <c r="EUW44" s="569"/>
      <c r="EUX44" s="569"/>
      <c r="EUY44" s="569"/>
      <c r="EUZ44" s="569"/>
      <c r="EVA44" s="569"/>
      <c r="EVB44" s="569"/>
      <c r="EVC44" s="569"/>
      <c r="EVD44" s="569"/>
      <c r="EVE44" s="569"/>
      <c r="EVF44" s="569"/>
      <c r="EVG44" s="569"/>
      <c r="EVH44" s="569"/>
      <c r="EVI44" s="569"/>
      <c r="EVJ44" s="569"/>
      <c r="EVK44" s="569"/>
      <c r="EVL44" s="569"/>
      <c r="EVM44" s="569"/>
      <c r="EVN44" s="569"/>
      <c r="EVO44" s="569"/>
      <c r="EVP44" s="569"/>
      <c r="EVQ44" s="569"/>
      <c r="EVR44" s="569"/>
      <c r="EVS44" s="569"/>
      <c r="EVT44" s="569"/>
      <c r="EVU44" s="569"/>
      <c r="EVV44" s="569"/>
      <c r="EVW44" s="569"/>
      <c r="EVX44" s="569"/>
      <c r="EVY44" s="569"/>
      <c r="EVZ44" s="569"/>
      <c r="EWA44" s="569"/>
      <c r="EWB44" s="569"/>
      <c r="EWC44" s="569"/>
      <c r="EWD44" s="569"/>
      <c r="EWE44" s="569"/>
      <c r="EWF44" s="569"/>
      <c r="EWG44" s="569"/>
      <c r="EWH44" s="569"/>
      <c r="EWI44" s="569"/>
      <c r="EWJ44" s="569"/>
      <c r="EWK44" s="569"/>
      <c r="EWL44" s="569"/>
      <c r="EWM44" s="569"/>
      <c r="EWN44" s="569"/>
      <c r="EWO44" s="569"/>
      <c r="EWP44" s="569"/>
      <c r="EWQ44" s="569"/>
      <c r="EWR44" s="569"/>
      <c r="EWS44" s="569"/>
      <c r="EWT44" s="569"/>
      <c r="EWU44" s="569"/>
      <c r="EWV44" s="569"/>
      <c r="EWW44" s="569"/>
      <c r="EWX44" s="569"/>
      <c r="EWY44" s="569"/>
      <c r="EWZ44" s="569"/>
      <c r="EXA44" s="569"/>
      <c r="EXB44" s="569"/>
      <c r="EXC44" s="569"/>
      <c r="EXD44" s="569"/>
      <c r="EXE44" s="569"/>
      <c r="EXF44" s="569"/>
      <c r="EXG44" s="569"/>
      <c r="EXH44" s="569"/>
      <c r="EXI44" s="569"/>
      <c r="EXJ44" s="569"/>
      <c r="EXK44" s="569"/>
      <c r="EXL44" s="569"/>
      <c r="EXM44" s="569"/>
      <c r="EXN44" s="569"/>
      <c r="EXO44" s="569"/>
      <c r="EXP44" s="569"/>
      <c r="EXQ44" s="569"/>
      <c r="EXR44" s="569"/>
      <c r="EXS44" s="569"/>
      <c r="EXT44" s="569"/>
      <c r="EXU44" s="569"/>
      <c r="EXV44" s="569"/>
      <c r="EXW44" s="569"/>
      <c r="EXX44" s="569"/>
      <c r="EXY44" s="569"/>
      <c r="EXZ44" s="569"/>
      <c r="EYA44" s="569"/>
      <c r="EYB44" s="569"/>
      <c r="EYC44" s="569"/>
      <c r="EYD44" s="569"/>
      <c r="EYE44" s="569"/>
      <c r="EYF44" s="569"/>
      <c r="EYG44" s="569"/>
      <c r="EYH44" s="569"/>
      <c r="EYI44" s="569"/>
      <c r="EYJ44" s="569"/>
      <c r="EYK44" s="569"/>
      <c r="EYL44" s="569"/>
      <c r="EYM44" s="569"/>
      <c r="EYN44" s="569"/>
      <c r="EYO44" s="569"/>
      <c r="EYP44" s="569"/>
      <c r="EYQ44" s="569"/>
      <c r="EYR44" s="569"/>
      <c r="EYS44" s="569"/>
      <c r="EYT44" s="569"/>
      <c r="EYU44" s="569"/>
      <c r="EYV44" s="569"/>
      <c r="EYW44" s="569"/>
      <c r="EYX44" s="569"/>
      <c r="EYY44" s="569"/>
      <c r="EYZ44" s="569"/>
      <c r="EZA44" s="569"/>
      <c r="EZB44" s="569"/>
      <c r="EZC44" s="569"/>
      <c r="EZD44" s="569"/>
      <c r="EZE44" s="569"/>
      <c r="EZF44" s="569"/>
      <c r="EZG44" s="569"/>
      <c r="EZH44" s="569"/>
      <c r="EZI44" s="569"/>
      <c r="EZJ44" s="569"/>
      <c r="EZK44" s="569"/>
      <c r="EZL44" s="569"/>
      <c r="EZM44" s="569"/>
      <c r="EZN44" s="569"/>
      <c r="EZO44" s="569"/>
      <c r="EZP44" s="569"/>
      <c r="EZQ44" s="569"/>
      <c r="EZR44" s="569"/>
      <c r="EZS44" s="569"/>
      <c r="EZT44" s="569"/>
      <c r="EZU44" s="569"/>
      <c r="EZV44" s="569"/>
      <c r="EZW44" s="569"/>
      <c r="EZX44" s="569"/>
      <c r="EZY44" s="569"/>
      <c r="EZZ44" s="569"/>
      <c r="FAA44" s="569"/>
      <c r="FAB44" s="569"/>
      <c r="FAC44" s="569"/>
      <c r="FAD44" s="569"/>
      <c r="FAE44" s="569"/>
      <c r="FAF44" s="569"/>
      <c r="FAG44" s="569"/>
      <c r="FAH44" s="569"/>
      <c r="FAI44" s="569"/>
      <c r="FAJ44" s="569"/>
      <c r="FAK44" s="569"/>
      <c r="FAL44" s="569"/>
      <c r="FAM44" s="569"/>
      <c r="FAN44" s="569"/>
      <c r="FAO44" s="569"/>
      <c r="FAP44" s="569"/>
      <c r="FAQ44" s="569"/>
      <c r="FAR44" s="569"/>
      <c r="FAS44" s="569"/>
      <c r="FAT44" s="569"/>
      <c r="FAU44" s="569"/>
      <c r="FAV44" s="569"/>
      <c r="FAW44" s="569"/>
      <c r="FAX44" s="569"/>
      <c r="FAY44" s="569"/>
      <c r="FAZ44" s="569"/>
      <c r="FBA44" s="569"/>
      <c r="FBB44" s="569"/>
      <c r="FBC44" s="569"/>
      <c r="FBD44" s="569"/>
      <c r="FBE44" s="569"/>
      <c r="FBF44" s="569"/>
      <c r="FBG44" s="569"/>
      <c r="FBH44" s="569"/>
      <c r="FBI44" s="569"/>
      <c r="FBJ44" s="569"/>
      <c r="FBK44" s="569"/>
      <c r="FBL44" s="569"/>
      <c r="FBM44" s="569"/>
      <c r="FBN44" s="569"/>
      <c r="FBO44" s="569"/>
      <c r="FBP44" s="569"/>
      <c r="FBQ44" s="569"/>
      <c r="FBR44" s="569"/>
      <c r="FBS44" s="569"/>
      <c r="FBT44" s="569"/>
      <c r="FBU44" s="569"/>
      <c r="FBV44" s="569"/>
      <c r="FBW44" s="569"/>
      <c r="FBX44" s="569"/>
      <c r="FBY44" s="569"/>
      <c r="FBZ44" s="569"/>
      <c r="FCA44" s="569"/>
      <c r="FCB44" s="569"/>
      <c r="FCC44" s="569"/>
      <c r="FCD44" s="569"/>
      <c r="FCE44" s="569"/>
      <c r="FCF44" s="569"/>
      <c r="FCG44" s="569"/>
      <c r="FCH44" s="569"/>
      <c r="FCI44" s="569"/>
      <c r="FCJ44" s="569"/>
      <c r="FCK44" s="569"/>
      <c r="FCL44" s="569"/>
      <c r="FCM44" s="569"/>
      <c r="FCN44" s="569"/>
      <c r="FCO44" s="569"/>
      <c r="FCP44" s="569"/>
      <c r="FCQ44" s="569"/>
      <c r="FCR44" s="569"/>
      <c r="FCS44" s="569"/>
      <c r="FCT44" s="569"/>
      <c r="FCU44" s="569"/>
      <c r="FCV44" s="569"/>
      <c r="FCW44" s="569"/>
      <c r="FCX44" s="569"/>
      <c r="FCY44" s="569"/>
      <c r="FCZ44" s="569"/>
      <c r="FDA44" s="569"/>
      <c r="FDB44" s="569"/>
      <c r="FDC44" s="569"/>
      <c r="FDD44" s="569"/>
      <c r="FDE44" s="569"/>
      <c r="FDF44" s="569"/>
      <c r="FDG44" s="569"/>
      <c r="FDH44" s="569"/>
      <c r="FDI44" s="569"/>
      <c r="FDJ44" s="569"/>
      <c r="FDK44" s="569"/>
      <c r="FDL44" s="569"/>
      <c r="FDM44" s="569"/>
      <c r="FDN44" s="569"/>
      <c r="FDO44" s="569"/>
      <c r="FDP44" s="569"/>
      <c r="FDQ44" s="569"/>
      <c r="FDR44" s="569"/>
      <c r="FDS44" s="569"/>
      <c r="FDT44" s="569"/>
      <c r="FDU44" s="569"/>
      <c r="FDV44" s="569"/>
      <c r="FDW44" s="569"/>
      <c r="FDX44" s="569"/>
      <c r="FDY44" s="569"/>
      <c r="FDZ44" s="569"/>
      <c r="FEA44" s="569"/>
      <c r="FEB44" s="569"/>
      <c r="FEC44" s="569"/>
      <c r="FED44" s="569"/>
      <c r="FEE44" s="569"/>
      <c r="FEF44" s="569"/>
      <c r="FEG44" s="569"/>
      <c r="FEH44" s="569"/>
      <c r="FEI44" s="569"/>
      <c r="FEJ44" s="569"/>
      <c r="FEK44" s="569"/>
      <c r="FEL44" s="569"/>
      <c r="FEM44" s="569"/>
      <c r="FEN44" s="569"/>
      <c r="FEO44" s="569"/>
      <c r="FEP44" s="569"/>
      <c r="FEQ44" s="569"/>
      <c r="FER44" s="569"/>
      <c r="FES44" s="569"/>
      <c r="FET44" s="569"/>
      <c r="FEU44" s="569"/>
      <c r="FEV44" s="569"/>
      <c r="FEW44" s="569"/>
      <c r="FEX44" s="569"/>
      <c r="FEY44" s="569"/>
      <c r="FEZ44" s="569"/>
      <c r="FFA44" s="569"/>
      <c r="FFB44" s="569"/>
      <c r="FFC44" s="569"/>
      <c r="FFD44" s="569"/>
      <c r="FFE44" s="569"/>
      <c r="FFF44" s="569"/>
      <c r="FFG44" s="569"/>
      <c r="FFH44" s="569"/>
      <c r="FFI44" s="569"/>
      <c r="FFJ44" s="569"/>
      <c r="FFK44" s="569"/>
      <c r="FFL44" s="569"/>
      <c r="FFM44" s="569"/>
      <c r="FFN44" s="569"/>
      <c r="FFO44" s="569"/>
      <c r="FFP44" s="569"/>
      <c r="FFQ44" s="569"/>
      <c r="FFR44" s="569"/>
      <c r="FFS44" s="569"/>
      <c r="FFT44" s="569"/>
      <c r="FFU44" s="569"/>
      <c r="FFV44" s="569"/>
      <c r="FFW44" s="569"/>
      <c r="FFX44" s="569"/>
      <c r="FFY44" s="569"/>
      <c r="FFZ44" s="569"/>
      <c r="FGA44" s="569"/>
      <c r="FGB44" s="569"/>
      <c r="FGC44" s="569"/>
      <c r="FGD44" s="569"/>
      <c r="FGE44" s="569"/>
      <c r="FGF44" s="569"/>
      <c r="FGG44" s="569"/>
      <c r="FGH44" s="569"/>
      <c r="FGI44" s="569"/>
      <c r="FGJ44" s="569"/>
      <c r="FGK44" s="569"/>
      <c r="FGL44" s="569"/>
      <c r="FGM44" s="569"/>
      <c r="FGN44" s="569"/>
      <c r="FGO44" s="569"/>
      <c r="FGP44" s="569"/>
      <c r="FGQ44" s="569"/>
      <c r="FGR44" s="569"/>
      <c r="FGS44" s="569"/>
      <c r="FGT44" s="569"/>
      <c r="FGU44" s="569"/>
      <c r="FGV44" s="569"/>
      <c r="FGW44" s="569"/>
      <c r="FGX44" s="569"/>
      <c r="FGY44" s="569"/>
      <c r="FGZ44" s="569"/>
      <c r="FHA44" s="569"/>
      <c r="FHB44" s="569"/>
      <c r="FHC44" s="569"/>
      <c r="FHD44" s="569"/>
      <c r="FHE44" s="569"/>
      <c r="FHF44" s="569"/>
      <c r="FHG44" s="569"/>
      <c r="FHH44" s="569"/>
      <c r="FHI44" s="569"/>
      <c r="FHJ44" s="569"/>
      <c r="FHK44" s="569"/>
      <c r="FHL44" s="569"/>
      <c r="FHM44" s="569"/>
      <c r="FHN44" s="569"/>
      <c r="FHO44" s="569"/>
      <c r="FHP44" s="569"/>
      <c r="FHQ44" s="569"/>
      <c r="FHR44" s="569"/>
      <c r="FHS44" s="569"/>
      <c r="FHT44" s="569"/>
      <c r="FHU44" s="569"/>
      <c r="FHV44" s="569"/>
      <c r="FHW44" s="569"/>
      <c r="FHX44" s="569"/>
      <c r="FHY44" s="569"/>
      <c r="FHZ44" s="569"/>
      <c r="FIA44" s="569"/>
      <c r="FIB44" s="569"/>
      <c r="FIC44" s="569"/>
      <c r="FID44" s="569"/>
      <c r="FIE44" s="569"/>
      <c r="FIF44" s="569"/>
      <c r="FIG44" s="569"/>
      <c r="FIH44" s="569"/>
      <c r="FII44" s="569"/>
      <c r="FIJ44" s="569"/>
      <c r="FIK44" s="569"/>
      <c r="FIL44" s="569"/>
      <c r="FIM44" s="569"/>
      <c r="FIN44" s="569"/>
      <c r="FIO44" s="569"/>
      <c r="FIP44" s="569"/>
      <c r="FIQ44" s="569"/>
      <c r="FIR44" s="569"/>
      <c r="FIS44" s="569"/>
      <c r="FIT44" s="569"/>
      <c r="FIU44" s="569"/>
      <c r="FIV44" s="569"/>
      <c r="FIW44" s="569"/>
      <c r="FIX44" s="569"/>
      <c r="FIY44" s="569"/>
      <c r="FIZ44" s="569"/>
      <c r="FJA44" s="569"/>
      <c r="FJB44" s="569"/>
      <c r="FJC44" s="569"/>
      <c r="FJD44" s="569"/>
      <c r="FJE44" s="569"/>
      <c r="FJF44" s="569"/>
      <c r="FJG44" s="569"/>
      <c r="FJH44" s="569"/>
      <c r="FJI44" s="569"/>
      <c r="FJJ44" s="569"/>
      <c r="FJK44" s="569"/>
      <c r="FJL44" s="569"/>
      <c r="FJM44" s="569"/>
      <c r="FJN44" s="569"/>
      <c r="FJO44" s="569"/>
      <c r="FJP44" s="569"/>
      <c r="FJQ44" s="569"/>
      <c r="FJR44" s="569"/>
      <c r="FJS44" s="569"/>
      <c r="FJT44" s="569"/>
      <c r="FJU44" s="569"/>
      <c r="FJV44" s="569"/>
      <c r="FJW44" s="569"/>
      <c r="FJX44" s="569"/>
      <c r="FJY44" s="569"/>
      <c r="FJZ44" s="569"/>
      <c r="FKA44" s="569"/>
      <c r="FKB44" s="569"/>
      <c r="FKC44" s="569"/>
      <c r="FKD44" s="569"/>
      <c r="FKE44" s="569"/>
      <c r="FKF44" s="569"/>
      <c r="FKG44" s="569"/>
      <c r="FKH44" s="569"/>
      <c r="FKI44" s="569"/>
      <c r="FKJ44" s="569"/>
      <c r="FKK44" s="569"/>
      <c r="FKL44" s="569"/>
      <c r="FKM44" s="569"/>
      <c r="FKN44" s="569"/>
      <c r="FKO44" s="569"/>
      <c r="FKP44" s="569"/>
      <c r="FKQ44" s="569"/>
      <c r="FKR44" s="569"/>
      <c r="FKS44" s="569"/>
      <c r="FKT44" s="569"/>
      <c r="FKU44" s="569"/>
      <c r="FKV44" s="569"/>
      <c r="FKW44" s="569"/>
      <c r="FKX44" s="569"/>
      <c r="FKY44" s="569"/>
      <c r="FKZ44" s="569"/>
      <c r="FLA44" s="569"/>
      <c r="FLB44" s="569"/>
      <c r="FLC44" s="569"/>
      <c r="FLD44" s="569"/>
      <c r="FLE44" s="569"/>
      <c r="FLF44" s="569"/>
      <c r="FLG44" s="569"/>
      <c r="FLH44" s="569"/>
      <c r="FLI44" s="569"/>
      <c r="FLJ44" s="569"/>
      <c r="FLK44" s="569"/>
      <c r="FLL44" s="569"/>
      <c r="FLM44" s="569"/>
      <c r="FLN44" s="569"/>
      <c r="FLO44" s="569"/>
      <c r="FLP44" s="569"/>
      <c r="FLQ44" s="569"/>
      <c r="FLR44" s="569"/>
      <c r="FLS44" s="569"/>
      <c r="FLT44" s="569"/>
      <c r="FLU44" s="569"/>
      <c r="FLV44" s="569"/>
      <c r="FLW44" s="569"/>
      <c r="FLX44" s="569"/>
      <c r="FLY44" s="569"/>
      <c r="FLZ44" s="569"/>
      <c r="FMA44" s="569"/>
      <c r="FMB44" s="569"/>
      <c r="FMC44" s="569"/>
      <c r="FMD44" s="569"/>
      <c r="FME44" s="569"/>
      <c r="FMF44" s="569"/>
      <c r="FMG44" s="569"/>
      <c r="FMH44" s="569"/>
      <c r="FMI44" s="569"/>
      <c r="FMJ44" s="569"/>
      <c r="FMK44" s="569"/>
      <c r="FML44" s="569"/>
      <c r="FMM44" s="569"/>
      <c r="FMN44" s="569"/>
      <c r="FMO44" s="569"/>
      <c r="FMP44" s="569"/>
      <c r="FMQ44" s="569"/>
      <c r="FMR44" s="569"/>
      <c r="FMS44" s="569"/>
      <c r="FMT44" s="569"/>
      <c r="FMU44" s="569"/>
      <c r="FMV44" s="569"/>
      <c r="FMW44" s="569"/>
      <c r="FMX44" s="569"/>
      <c r="FMY44" s="569"/>
      <c r="FMZ44" s="569"/>
      <c r="FNA44" s="569"/>
      <c r="FNB44" s="569"/>
      <c r="FNC44" s="569"/>
      <c r="FND44" s="569"/>
      <c r="FNE44" s="569"/>
      <c r="FNF44" s="569"/>
      <c r="FNG44" s="569"/>
      <c r="FNH44" s="569"/>
      <c r="FNI44" s="569"/>
      <c r="FNJ44" s="569"/>
      <c r="FNK44" s="569"/>
      <c r="FNL44" s="569"/>
      <c r="FNM44" s="569"/>
      <c r="FNN44" s="569"/>
      <c r="FNO44" s="569"/>
      <c r="FNP44" s="569"/>
      <c r="FNQ44" s="569"/>
      <c r="FNR44" s="569"/>
      <c r="FNS44" s="569"/>
      <c r="FNT44" s="569"/>
      <c r="FNU44" s="569"/>
      <c r="FNV44" s="569"/>
      <c r="FNW44" s="569"/>
      <c r="FNX44" s="569"/>
      <c r="FNY44" s="569"/>
      <c r="FNZ44" s="569"/>
      <c r="FOA44" s="569"/>
      <c r="FOB44" s="569"/>
      <c r="FOC44" s="569"/>
      <c r="FOD44" s="569"/>
      <c r="FOE44" s="569"/>
      <c r="FOF44" s="569"/>
      <c r="FOG44" s="569"/>
      <c r="FOH44" s="569"/>
      <c r="FOI44" s="569"/>
      <c r="FOJ44" s="569"/>
      <c r="FOK44" s="569"/>
      <c r="FOL44" s="569"/>
      <c r="FOM44" s="569"/>
      <c r="FON44" s="569"/>
      <c r="FOO44" s="569"/>
      <c r="FOP44" s="569"/>
      <c r="FOQ44" s="569"/>
      <c r="FOR44" s="569"/>
      <c r="FOS44" s="569"/>
      <c r="FOT44" s="569"/>
      <c r="FOU44" s="569"/>
      <c r="FOV44" s="569"/>
      <c r="FOW44" s="569"/>
      <c r="FOX44" s="569"/>
      <c r="FOY44" s="569"/>
      <c r="FOZ44" s="569"/>
      <c r="FPA44" s="569"/>
      <c r="FPB44" s="569"/>
      <c r="FPC44" s="569"/>
      <c r="FPD44" s="569"/>
      <c r="FPE44" s="569"/>
      <c r="FPF44" s="569"/>
      <c r="FPG44" s="569"/>
      <c r="FPH44" s="569"/>
      <c r="FPI44" s="569"/>
      <c r="FPJ44" s="569"/>
      <c r="FPK44" s="569"/>
      <c r="FPL44" s="569"/>
      <c r="FPM44" s="569"/>
      <c r="FPN44" s="569"/>
      <c r="FPO44" s="569"/>
      <c r="FPP44" s="569"/>
      <c r="FPQ44" s="569"/>
      <c r="FPR44" s="569"/>
      <c r="FPS44" s="569"/>
      <c r="FPT44" s="569"/>
      <c r="FPU44" s="569"/>
      <c r="FPV44" s="569"/>
      <c r="FPW44" s="569"/>
      <c r="FPX44" s="569"/>
      <c r="FPY44" s="569"/>
      <c r="FPZ44" s="569"/>
      <c r="FQA44" s="569"/>
      <c r="FQB44" s="569"/>
      <c r="FQC44" s="569"/>
      <c r="FQD44" s="569"/>
      <c r="FQE44" s="569"/>
      <c r="FQF44" s="569"/>
      <c r="FQG44" s="569"/>
      <c r="FQH44" s="569"/>
      <c r="FQI44" s="569"/>
      <c r="FQJ44" s="569"/>
      <c r="FQK44" s="569"/>
      <c r="FQL44" s="569"/>
      <c r="FQM44" s="569"/>
      <c r="FQN44" s="569"/>
      <c r="FQO44" s="569"/>
      <c r="FQP44" s="569"/>
      <c r="FQQ44" s="569"/>
      <c r="FQR44" s="569"/>
      <c r="FQS44" s="569"/>
      <c r="FQT44" s="569"/>
      <c r="FQU44" s="569"/>
      <c r="FQV44" s="569"/>
      <c r="FQW44" s="569"/>
      <c r="FQX44" s="569"/>
      <c r="FQY44" s="569"/>
      <c r="FQZ44" s="569"/>
      <c r="FRA44" s="569"/>
      <c r="FRB44" s="569"/>
      <c r="FRC44" s="569"/>
      <c r="FRD44" s="569"/>
      <c r="FRE44" s="569"/>
      <c r="FRF44" s="569"/>
      <c r="FRG44" s="569"/>
      <c r="FRH44" s="569"/>
      <c r="FRI44" s="569"/>
      <c r="FRJ44" s="569"/>
      <c r="FRK44" s="569"/>
      <c r="FRL44" s="569"/>
      <c r="FRM44" s="569"/>
      <c r="FRN44" s="569"/>
      <c r="FRO44" s="569"/>
      <c r="FRP44" s="569"/>
      <c r="FRQ44" s="569"/>
      <c r="FRR44" s="569"/>
      <c r="FRS44" s="569"/>
      <c r="FRT44" s="569"/>
      <c r="FRU44" s="569"/>
      <c r="FRV44" s="569"/>
      <c r="FRW44" s="569"/>
      <c r="FRX44" s="569"/>
      <c r="FRY44" s="569"/>
      <c r="FRZ44" s="569"/>
      <c r="FSA44" s="569"/>
      <c r="FSB44" s="569"/>
      <c r="FSC44" s="569"/>
      <c r="FSD44" s="569"/>
      <c r="FSE44" s="569"/>
      <c r="FSF44" s="569"/>
      <c r="FSG44" s="569"/>
      <c r="FSH44" s="569"/>
      <c r="FSI44" s="569"/>
      <c r="FSJ44" s="569"/>
      <c r="FSK44" s="569"/>
      <c r="FSL44" s="569"/>
      <c r="FSM44" s="569"/>
      <c r="FSN44" s="569"/>
      <c r="FSO44" s="569"/>
      <c r="FSP44" s="569"/>
      <c r="FSQ44" s="569"/>
      <c r="FSR44" s="569"/>
      <c r="FSS44" s="569"/>
      <c r="FST44" s="569"/>
      <c r="FSU44" s="569"/>
      <c r="FSV44" s="569"/>
      <c r="FSW44" s="569"/>
      <c r="FSX44" s="569"/>
      <c r="FSY44" s="569"/>
      <c r="FSZ44" s="569"/>
      <c r="FTA44" s="569"/>
      <c r="FTB44" s="569"/>
      <c r="FTC44" s="569"/>
      <c r="FTD44" s="569"/>
      <c r="FTE44" s="569"/>
      <c r="FTF44" s="569"/>
      <c r="FTG44" s="569"/>
      <c r="FTH44" s="569"/>
      <c r="FTI44" s="569"/>
      <c r="FTJ44" s="569"/>
      <c r="FTK44" s="569"/>
      <c r="FTL44" s="569"/>
      <c r="FTM44" s="569"/>
      <c r="FTN44" s="569"/>
      <c r="FTO44" s="569"/>
      <c r="FTP44" s="569"/>
      <c r="FTQ44" s="569"/>
      <c r="FTR44" s="569"/>
      <c r="FTS44" s="569"/>
      <c r="FTT44" s="569"/>
      <c r="FTU44" s="569"/>
      <c r="FTV44" s="569"/>
      <c r="FTW44" s="569"/>
      <c r="FTX44" s="569"/>
      <c r="FTY44" s="569"/>
      <c r="FTZ44" s="569"/>
      <c r="FUA44" s="569"/>
      <c r="FUB44" s="569"/>
      <c r="FUC44" s="569"/>
      <c r="FUD44" s="569"/>
      <c r="FUE44" s="569"/>
      <c r="FUF44" s="569"/>
      <c r="FUG44" s="569"/>
      <c r="FUH44" s="569"/>
      <c r="FUI44" s="569"/>
      <c r="FUJ44" s="569"/>
      <c r="FUK44" s="569"/>
      <c r="FUL44" s="569"/>
      <c r="FUM44" s="569"/>
      <c r="FUN44" s="569"/>
      <c r="FUO44" s="569"/>
      <c r="FUP44" s="569"/>
      <c r="FUQ44" s="569"/>
      <c r="FUR44" s="569"/>
      <c r="FUS44" s="569"/>
      <c r="FUT44" s="569"/>
      <c r="FUU44" s="569"/>
      <c r="FUV44" s="569"/>
      <c r="FUW44" s="569"/>
      <c r="FUX44" s="569"/>
      <c r="FUY44" s="569"/>
      <c r="FUZ44" s="569"/>
      <c r="FVA44" s="569"/>
      <c r="FVB44" s="569"/>
      <c r="FVC44" s="569"/>
      <c r="FVD44" s="569"/>
      <c r="FVE44" s="569"/>
      <c r="FVF44" s="569"/>
      <c r="FVG44" s="569"/>
      <c r="FVH44" s="569"/>
      <c r="FVI44" s="569"/>
      <c r="FVJ44" s="569"/>
      <c r="FVK44" s="569"/>
      <c r="FVL44" s="569"/>
      <c r="FVM44" s="569"/>
      <c r="FVN44" s="569"/>
      <c r="FVO44" s="569"/>
      <c r="FVP44" s="569"/>
      <c r="FVQ44" s="569"/>
      <c r="FVR44" s="569"/>
      <c r="FVS44" s="569"/>
      <c r="FVT44" s="569"/>
      <c r="FVU44" s="569"/>
      <c r="FVV44" s="569"/>
      <c r="FVW44" s="569"/>
      <c r="FVX44" s="569"/>
      <c r="FVY44" s="569"/>
      <c r="FVZ44" s="569"/>
      <c r="FWA44" s="569"/>
      <c r="FWB44" s="569"/>
      <c r="FWC44" s="569"/>
      <c r="FWD44" s="569"/>
      <c r="FWE44" s="569"/>
      <c r="FWF44" s="569"/>
      <c r="FWG44" s="569"/>
      <c r="FWH44" s="569"/>
      <c r="FWI44" s="569"/>
      <c r="FWJ44" s="569"/>
      <c r="FWK44" s="569"/>
      <c r="FWL44" s="569"/>
      <c r="FWM44" s="569"/>
      <c r="FWN44" s="569"/>
      <c r="FWO44" s="569"/>
      <c r="FWP44" s="569"/>
      <c r="FWQ44" s="569"/>
      <c r="FWR44" s="569"/>
      <c r="FWS44" s="569"/>
      <c r="FWT44" s="569"/>
      <c r="FWU44" s="569"/>
      <c r="FWV44" s="569"/>
      <c r="FWW44" s="569"/>
      <c r="FWX44" s="569"/>
      <c r="FWY44" s="569"/>
      <c r="FWZ44" s="569"/>
      <c r="FXA44" s="569"/>
      <c r="FXB44" s="569"/>
      <c r="FXC44" s="569"/>
      <c r="FXD44" s="569"/>
      <c r="FXE44" s="569"/>
      <c r="FXF44" s="569"/>
      <c r="FXG44" s="569"/>
      <c r="FXH44" s="569"/>
      <c r="FXI44" s="569"/>
      <c r="FXJ44" s="569"/>
      <c r="FXK44" s="569"/>
      <c r="FXL44" s="569"/>
      <c r="FXM44" s="569"/>
      <c r="FXN44" s="569"/>
      <c r="FXO44" s="569"/>
      <c r="FXP44" s="569"/>
      <c r="FXQ44" s="569"/>
      <c r="FXR44" s="569"/>
      <c r="FXS44" s="569"/>
      <c r="FXT44" s="569"/>
      <c r="FXU44" s="569"/>
      <c r="FXV44" s="569"/>
      <c r="FXW44" s="569"/>
      <c r="FXX44" s="569"/>
      <c r="FXY44" s="569"/>
      <c r="FXZ44" s="569"/>
      <c r="FYA44" s="569"/>
      <c r="FYB44" s="569"/>
      <c r="FYC44" s="569"/>
      <c r="FYD44" s="569"/>
      <c r="FYE44" s="569"/>
      <c r="FYF44" s="569"/>
      <c r="FYG44" s="569"/>
      <c r="FYH44" s="569"/>
      <c r="FYI44" s="569"/>
      <c r="FYJ44" s="569"/>
      <c r="FYK44" s="569"/>
      <c r="FYL44" s="569"/>
      <c r="FYM44" s="569"/>
      <c r="FYN44" s="569"/>
      <c r="FYO44" s="569"/>
      <c r="FYP44" s="569"/>
      <c r="FYQ44" s="569"/>
      <c r="FYR44" s="569"/>
      <c r="FYS44" s="569"/>
      <c r="FYT44" s="569"/>
      <c r="FYU44" s="569"/>
      <c r="FYV44" s="569"/>
      <c r="FYW44" s="569"/>
      <c r="FYX44" s="569"/>
      <c r="FYY44" s="569"/>
      <c r="FYZ44" s="569"/>
      <c r="FZA44" s="569"/>
      <c r="FZB44" s="569"/>
      <c r="FZC44" s="569"/>
      <c r="FZD44" s="569"/>
      <c r="FZE44" s="569"/>
      <c r="FZF44" s="569"/>
      <c r="FZG44" s="569"/>
      <c r="FZH44" s="569"/>
      <c r="FZI44" s="569"/>
      <c r="FZJ44" s="569"/>
      <c r="FZK44" s="569"/>
      <c r="FZL44" s="569"/>
      <c r="FZM44" s="569"/>
      <c r="FZN44" s="569"/>
      <c r="FZO44" s="569"/>
      <c r="FZP44" s="569"/>
      <c r="FZQ44" s="569"/>
      <c r="FZR44" s="569"/>
      <c r="FZS44" s="569"/>
      <c r="FZT44" s="569"/>
      <c r="FZU44" s="569"/>
      <c r="FZV44" s="569"/>
      <c r="FZW44" s="569"/>
      <c r="FZX44" s="569"/>
      <c r="FZY44" s="569"/>
      <c r="FZZ44" s="569"/>
      <c r="GAA44" s="569"/>
      <c r="GAB44" s="569"/>
      <c r="GAC44" s="569"/>
      <c r="GAD44" s="569"/>
      <c r="GAE44" s="569"/>
      <c r="GAF44" s="569"/>
      <c r="GAG44" s="569"/>
      <c r="GAH44" s="569"/>
      <c r="GAI44" s="569"/>
      <c r="GAJ44" s="569"/>
      <c r="GAK44" s="569"/>
      <c r="GAL44" s="569"/>
      <c r="GAM44" s="569"/>
      <c r="GAN44" s="569"/>
      <c r="GAO44" s="569"/>
      <c r="GAP44" s="569"/>
      <c r="GAQ44" s="569"/>
      <c r="GAR44" s="569"/>
      <c r="GAS44" s="569"/>
      <c r="GAT44" s="569"/>
      <c r="GAU44" s="569"/>
      <c r="GAV44" s="569"/>
      <c r="GAW44" s="569"/>
      <c r="GAX44" s="569"/>
      <c r="GAY44" s="569"/>
      <c r="GAZ44" s="569"/>
      <c r="GBA44" s="569"/>
      <c r="GBB44" s="569"/>
      <c r="GBC44" s="569"/>
      <c r="GBD44" s="569"/>
      <c r="GBE44" s="569"/>
      <c r="GBF44" s="569"/>
      <c r="GBG44" s="569"/>
      <c r="GBH44" s="569"/>
      <c r="GBI44" s="569"/>
      <c r="GBJ44" s="569"/>
      <c r="GBK44" s="569"/>
      <c r="GBL44" s="569"/>
      <c r="GBM44" s="569"/>
      <c r="GBN44" s="569"/>
      <c r="GBO44" s="569"/>
      <c r="GBP44" s="569"/>
      <c r="GBQ44" s="569"/>
      <c r="GBR44" s="569"/>
      <c r="GBS44" s="569"/>
      <c r="GBT44" s="569"/>
      <c r="GBU44" s="569"/>
      <c r="GBV44" s="569"/>
      <c r="GBW44" s="569"/>
      <c r="GBX44" s="569"/>
      <c r="GBY44" s="569"/>
      <c r="GBZ44" s="569"/>
      <c r="GCA44" s="569"/>
      <c r="GCB44" s="569"/>
      <c r="GCC44" s="569"/>
      <c r="GCD44" s="569"/>
      <c r="GCE44" s="569"/>
      <c r="GCF44" s="569"/>
      <c r="GCG44" s="569"/>
      <c r="GCH44" s="569"/>
      <c r="GCI44" s="569"/>
      <c r="GCJ44" s="569"/>
      <c r="GCK44" s="569"/>
      <c r="GCL44" s="569"/>
      <c r="GCM44" s="569"/>
      <c r="GCN44" s="569"/>
      <c r="GCO44" s="569"/>
      <c r="GCP44" s="569"/>
      <c r="GCQ44" s="569"/>
      <c r="GCR44" s="569"/>
      <c r="GCS44" s="569"/>
      <c r="GCT44" s="569"/>
      <c r="GCU44" s="569"/>
      <c r="GCV44" s="569"/>
      <c r="GCW44" s="569"/>
      <c r="GCX44" s="569"/>
      <c r="GCY44" s="569"/>
      <c r="GCZ44" s="569"/>
      <c r="GDA44" s="569"/>
      <c r="GDB44" s="569"/>
      <c r="GDC44" s="569"/>
      <c r="GDD44" s="569"/>
      <c r="GDE44" s="569"/>
      <c r="GDF44" s="569"/>
      <c r="GDG44" s="569"/>
      <c r="GDH44" s="569"/>
      <c r="GDI44" s="569"/>
      <c r="GDJ44" s="569"/>
      <c r="GDK44" s="569"/>
      <c r="GDL44" s="569"/>
      <c r="GDM44" s="569"/>
      <c r="GDN44" s="569"/>
      <c r="GDO44" s="569"/>
      <c r="GDP44" s="569"/>
      <c r="GDQ44" s="569"/>
      <c r="GDR44" s="569"/>
      <c r="GDS44" s="569"/>
      <c r="GDT44" s="569"/>
      <c r="GDU44" s="569"/>
      <c r="GDV44" s="569"/>
      <c r="GDW44" s="569"/>
      <c r="GDX44" s="569"/>
      <c r="GDY44" s="569"/>
      <c r="GDZ44" s="569"/>
      <c r="GEA44" s="569"/>
      <c r="GEB44" s="569"/>
      <c r="GEC44" s="569"/>
      <c r="GED44" s="569"/>
      <c r="GEE44" s="569"/>
      <c r="GEF44" s="569"/>
      <c r="GEG44" s="569"/>
      <c r="GEH44" s="569"/>
      <c r="GEI44" s="569"/>
      <c r="GEJ44" s="569"/>
      <c r="GEK44" s="569"/>
      <c r="GEL44" s="569"/>
      <c r="GEM44" s="569"/>
      <c r="GEN44" s="569"/>
      <c r="GEO44" s="569"/>
      <c r="GEP44" s="569"/>
      <c r="GEQ44" s="569"/>
      <c r="GER44" s="569"/>
      <c r="GES44" s="569"/>
      <c r="GET44" s="569"/>
      <c r="GEU44" s="569"/>
      <c r="GEV44" s="569"/>
      <c r="GEW44" s="569"/>
      <c r="GEX44" s="569"/>
      <c r="GEY44" s="569"/>
      <c r="GEZ44" s="569"/>
      <c r="GFA44" s="569"/>
      <c r="GFB44" s="569"/>
      <c r="GFC44" s="569"/>
      <c r="GFD44" s="569"/>
      <c r="GFE44" s="569"/>
      <c r="GFF44" s="569"/>
      <c r="GFG44" s="569"/>
      <c r="GFH44" s="569"/>
      <c r="GFI44" s="569"/>
      <c r="GFJ44" s="569"/>
      <c r="GFK44" s="569"/>
      <c r="GFL44" s="569"/>
      <c r="GFM44" s="569"/>
      <c r="GFN44" s="569"/>
      <c r="GFO44" s="569"/>
      <c r="GFP44" s="569"/>
      <c r="GFQ44" s="569"/>
      <c r="GFR44" s="569"/>
      <c r="GFS44" s="569"/>
      <c r="GFT44" s="569"/>
      <c r="GFU44" s="569"/>
      <c r="GFV44" s="569"/>
      <c r="GFW44" s="569"/>
      <c r="GFX44" s="569"/>
      <c r="GFY44" s="569"/>
      <c r="GFZ44" s="569"/>
      <c r="GGA44" s="569"/>
      <c r="GGB44" s="569"/>
      <c r="GGC44" s="569"/>
      <c r="GGD44" s="569"/>
      <c r="GGE44" s="569"/>
      <c r="GGF44" s="569"/>
      <c r="GGG44" s="569"/>
      <c r="GGH44" s="569"/>
      <c r="GGI44" s="569"/>
      <c r="GGJ44" s="569"/>
      <c r="GGK44" s="569"/>
      <c r="GGL44" s="569"/>
      <c r="GGM44" s="569"/>
      <c r="GGN44" s="569"/>
      <c r="GGO44" s="569"/>
      <c r="GGP44" s="569"/>
      <c r="GGQ44" s="569"/>
      <c r="GGR44" s="569"/>
      <c r="GGS44" s="569"/>
      <c r="GGT44" s="569"/>
      <c r="GGU44" s="569"/>
      <c r="GGV44" s="569"/>
      <c r="GGW44" s="569"/>
      <c r="GGX44" s="569"/>
      <c r="GGY44" s="569"/>
      <c r="GGZ44" s="569"/>
      <c r="GHA44" s="569"/>
      <c r="GHB44" s="569"/>
      <c r="GHC44" s="569"/>
      <c r="GHD44" s="569"/>
      <c r="GHE44" s="569"/>
      <c r="GHF44" s="569"/>
      <c r="GHG44" s="569"/>
      <c r="GHH44" s="569"/>
      <c r="GHI44" s="569"/>
      <c r="GHJ44" s="569"/>
      <c r="GHK44" s="569"/>
      <c r="GHL44" s="569"/>
      <c r="GHM44" s="569"/>
      <c r="GHN44" s="569"/>
      <c r="GHO44" s="569"/>
      <c r="GHP44" s="569"/>
      <c r="GHQ44" s="569"/>
      <c r="GHR44" s="569"/>
      <c r="GHS44" s="569"/>
      <c r="GHT44" s="569"/>
      <c r="GHU44" s="569"/>
      <c r="GHV44" s="569"/>
      <c r="GHW44" s="569"/>
      <c r="GHX44" s="569"/>
      <c r="GHY44" s="569"/>
      <c r="GHZ44" s="569"/>
      <c r="GIA44" s="569"/>
      <c r="GIB44" s="569"/>
      <c r="GIC44" s="569"/>
      <c r="GID44" s="569"/>
      <c r="GIE44" s="569"/>
      <c r="GIF44" s="569"/>
      <c r="GIG44" s="569"/>
      <c r="GIH44" s="569"/>
      <c r="GII44" s="569"/>
      <c r="GIJ44" s="569"/>
      <c r="GIK44" s="569"/>
      <c r="GIL44" s="569"/>
      <c r="GIM44" s="569"/>
      <c r="GIN44" s="569"/>
      <c r="GIO44" s="569"/>
      <c r="GIP44" s="569"/>
      <c r="GIQ44" s="569"/>
      <c r="GIR44" s="569"/>
      <c r="GIS44" s="569"/>
      <c r="GIT44" s="569"/>
      <c r="GIU44" s="569"/>
      <c r="GIV44" s="569"/>
      <c r="GIW44" s="569"/>
      <c r="GIX44" s="569"/>
      <c r="GIY44" s="569"/>
      <c r="GIZ44" s="569"/>
      <c r="GJA44" s="569"/>
      <c r="GJB44" s="569"/>
      <c r="GJC44" s="569"/>
      <c r="GJD44" s="569"/>
      <c r="GJE44" s="569"/>
      <c r="GJF44" s="569"/>
      <c r="GJG44" s="569"/>
      <c r="GJH44" s="569"/>
      <c r="GJI44" s="569"/>
      <c r="GJJ44" s="569"/>
      <c r="GJK44" s="569"/>
      <c r="GJL44" s="569"/>
      <c r="GJM44" s="569"/>
      <c r="GJN44" s="569"/>
      <c r="GJO44" s="569"/>
      <c r="GJP44" s="569"/>
      <c r="GJQ44" s="569"/>
      <c r="GJR44" s="569"/>
      <c r="GJS44" s="569"/>
      <c r="GJT44" s="569"/>
      <c r="GJU44" s="569"/>
      <c r="GJV44" s="569"/>
      <c r="GJW44" s="569"/>
      <c r="GJX44" s="569"/>
      <c r="GJY44" s="569"/>
      <c r="GJZ44" s="569"/>
      <c r="GKA44" s="569"/>
      <c r="GKB44" s="569"/>
      <c r="GKC44" s="569"/>
      <c r="GKD44" s="569"/>
      <c r="GKE44" s="569"/>
      <c r="GKF44" s="569"/>
      <c r="GKG44" s="569"/>
      <c r="GKH44" s="569"/>
      <c r="GKI44" s="569"/>
      <c r="GKJ44" s="569"/>
      <c r="GKK44" s="569"/>
      <c r="GKL44" s="569"/>
      <c r="GKM44" s="569"/>
      <c r="GKN44" s="569"/>
      <c r="GKO44" s="569"/>
      <c r="GKP44" s="569"/>
      <c r="GKQ44" s="569"/>
      <c r="GKR44" s="569"/>
      <c r="GKS44" s="569"/>
      <c r="GKT44" s="569"/>
      <c r="GKU44" s="569"/>
      <c r="GKV44" s="569"/>
      <c r="GKW44" s="569"/>
      <c r="GKX44" s="569"/>
      <c r="GKY44" s="569"/>
      <c r="GKZ44" s="569"/>
      <c r="GLA44" s="569"/>
      <c r="GLB44" s="569"/>
      <c r="GLC44" s="569"/>
      <c r="GLD44" s="569"/>
      <c r="GLE44" s="569"/>
      <c r="GLF44" s="569"/>
      <c r="GLG44" s="569"/>
      <c r="GLH44" s="569"/>
      <c r="GLI44" s="569"/>
      <c r="GLJ44" s="569"/>
      <c r="GLK44" s="569"/>
      <c r="GLL44" s="569"/>
      <c r="GLM44" s="569"/>
      <c r="GLN44" s="569"/>
      <c r="GLO44" s="569"/>
      <c r="GLP44" s="569"/>
      <c r="GLQ44" s="569"/>
      <c r="GLR44" s="569"/>
      <c r="GLS44" s="569"/>
      <c r="GLT44" s="569"/>
      <c r="GLU44" s="569"/>
      <c r="GLV44" s="569"/>
      <c r="GLW44" s="569"/>
      <c r="GLX44" s="569"/>
      <c r="GLY44" s="569"/>
      <c r="GLZ44" s="569"/>
      <c r="GMA44" s="569"/>
      <c r="GMB44" s="569"/>
      <c r="GMC44" s="569"/>
      <c r="GMD44" s="569"/>
      <c r="GME44" s="569"/>
      <c r="GMF44" s="569"/>
      <c r="GMG44" s="569"/>
      <c r="GMH44" s="569"/>
      <c r="GMI44" s="569"/>
      <c r="GMJ44" s="569"/>
      <c r="GMK44" s="569"/>
      <c r="GML44" s="569"/>
      <c r="GMM44" s="569"/>
      <c r="GMN44" s="569"/>
      <c r="GMO44" s="569"/>
      <c r="GMP44" s="569"/>
      <c r="GMQ44" s="569"/>
      <c r="GMR44" s="569"/>
      <c r="GMS44" s="569"/>
      <c r="GMT44" s="569"/>
      <c r="GMU44" s="569"/>
      <c r="GMV44" s="569"/>
      <c r="GMW44" s="569"/>
      <c r="GMX44" s="569"/>
      <c r="GMY44" s="569"/>
      <c r="GMZ44" s="569"/>
      <c r="GNA44" s="569"/>
      <c r="GNB44" s="569"/>
      <c r="GNC44" s="569"/>
      <c r="GND44" s="569"/>
      <c r="GNE44" s="569"/>
      <c r="GNF44" s="569"/>
      <c r="GNG44" s="569"/>
      <c r="GNH44" s="569"/>
      <c r="GNI44" s="569"/>
      <c r="GNJ44" s="569"/>
      <c r="GNK44" s="569"/>
      <c r="GNL44" s="569"/>
      <c r="GNM44" s="569"/>
      <c r="GNN44" s="569"/>
      <c r="GNO44" s="569"/>
      <c r="GNP44" s="569"/>
      <c r="GNQ44" s="569"/>
      <c r="GNR44" s="569"/>
      <c r="GNS44" s="569"/>
      <c r="GNT44" s="569"/>
      <c r="GNU44" s="569"/>
      <c r="GNV44" s="569"/>
      <c r="GNW44" s="569"/>
      <c r="GNX44" s="569"/>
      <c r="GNY44" s="569"/>
      <c r="GNZ44" s="569"/>
      <c r="GOA44" s="569"/>
      <c r="GOB44" s="569"/>
      <c r="GOC44" s="569"/>
      <c r="GOD44" s="569"/>
      <c r="GOE44" s="569"/>
      <c r="GOF44" s="569"/>
      <c r="GOG44" s="569"/>
      <c r="GOH44" s="569"/>
      <c r="GOI44" s="569"/>
      <c r="GOJ44" s="569"/>
      <c r="GOK44" s="569"/>
      <c r="GOL44" s="569"/>
      <c r="GOM44" s="569"/>
      <c r="GON44" s="569"/>
      <c r="GOO44" s="569"/>
      <c r="GOP44" s="569"/>
      <c r="GOQ44" s="569"/>
      <c r="GOR44" s="569"/>
      <c r="GOS44" s="569"/>
      <c r="GOT44" s="569"/>
      <c r="GOU44" s="569"/>
      <c r="GOV44" s="569"/>
      <c r="GOW44" s="569"/>
      <c r="GOX44" s="569"/>
      <c r="GOY44" s="569"/>
      <c r="GOZ44" s="569"/>
      <c r="GPA44" s="569"/>
      <c r="GPB44" s="569"/>
      <c r="GPC44" s="569"/>
      <c r="GPD44" s="569"/>
      <c r="GPE44" s="569"/>
      <c r="GPF44" s="569"/>
      <c r="GPG44" s="569"/>
      <c r="GPH44" s="569"/>
      <c r="GPI44" s="569"/>
      <c r="GPJ44" s="569"/>
      <c r="GPK44" s="569"/>
      <c r="GPL44" s="569"/>
      <c r="GPM44" s="569"/>
      <c r="GPN44" s="569"/>
      <c r="GPO44" s="569"/>
      <c r="GPP44" s="569"/>
      <c r="GPQ44" s="569"/>
      <c r="GPR44" s="569"/>
      <c r="GPS44" s="569"/>
      <c r="GPT44" s="569"/>
      <c r="GPU44" s="569"/>
      <c r="GPV44" s="569"/>
      <c r="GPW44" s="569"/>
      <c r="GPX44" s="569"/>
      <c r="GPY44" s="569"/>
      <c r="GPZ44" s="569"/>
      <c r="GQA44" s="569"/>
      <c r="GQB44" s="569"/>
      <c r="GQC44" s="569"/>
      <c r="GQD44" s="569"/>
      <c r="GQE44" s="569"/>
      <c r="GQF44" s="569"/>
      <c r="GQG44" s="569"/>
      <c r="GQH44" s="569"/>
      <c r="GQI44" s="569"/>
      <c r="GQJ44" s="569"/>
      <c r="GQK44" s="569"/>
      <c r="GQL44" s="569"/>
      <c r="GQM44" s="569"/>
      <c r="GQN44" s="569"/>
      <c r="GQO44" s="569"/>
      <c r="GQP44" s="569"/>
      <c r="GQQ44" s="569"/>
      <c r="GQR44" s="569"/>
      <c r="GQS44" s="569"/>
      <c r="GQT44" s="569"/>
      <c r="GQU44" s="569"/>
      <c r="GQV44" s="569"/>
      <c r="GQW44" s="569"/>
      <c r="GQX44" s="569"/>
      <c r="GQY44" s="569"/>
      <c r="GQZ44" s="569"/>
      <c r="GRA44" s="569"/>
      <c r="GRB44" s="569"/>
      <c r="GRC44" s="569"/>
      <c r="GRD44" s="569"/>
      <c r="GRE44" s="569"/>
      <c r="GRF44" s="569"/>
      <c r="GRG44" s="569"/>
      <c r="GRH44" s="569"/>
      <c r="GRI44" s="569"/>
      <c r="GRJ44" s="569"/>
      <c r="GRK44" s="569"/>
      <c r="GRL44" s="569"/>
      <c r="GRM44" s="569"/>
      <c r="GRN44" s="569"/>
      <c r="GRO44" s="569"/>
      <c r="GRP44" s="569"/>
      <c r="GRQ44" s="569"/>
      <c r="GRR44" s="569"/>
      <c r="GRS44" s="569"/>
      <c r="GRT44" s="569"/>
      <c r="GRU44" s="569"/>
      <c r="GRV44" s="569"/>
      <c r="GRW44" s="569"/>
      <c r="GRX44" s="569"/>
      <c r="GRY44" s="569"/>
      <c r="GRZ44" s="569"/>
      <c r="GSA44" s="569"/>
      <c r="GSB44" s="569"/>
      <c r="GSC44" s="569"/>
      <c r="GSD44" s="569"/>
      <c r="GSE44" s="569"/>
      <c r="GSF44" s="569"/>
      <c r="GSG44" s="569"/>
      <c r="GSH44" s="569"/>
      <c r="GSI44" s="569"/>
      <c r="GSJ44" s="569"/>
      <c r="GSK44" s="569"/>
      <c r="GSL44" s="569"/>
      <c r="GSM44" s="569"/>
      <c r="GSN44" s="569"/>
      <c r="GSO44" s="569"/>
      <c r="GSP44" s="569"/>
      <c r="GSQ44" s="569"/>
      <c r="GSR44" s="569"/>
      <c r="GSS44" s="569"/>
      <c r="GST44" s="569"/>
      <c r="GSU44" s="569"/>
      <c r="GSV44" s="569"/>
      <c r="GSW44" s="569"/>
      <c r="GSX44" s="569"/>
      <c r="GSY44" s="569"/>
      <c r="GSZ44" s="569"/>
      <c r="GTA44" s="569"/>
      <c r="GTB44" s="569"/>
      <c r="GTC44" s="569"/>
      <c r="GTD44" s="569"/>
      <c r="GTE44" s="569"/>
      <c r="GTF44" s="569"/>
      <c r="GTG44" s="569"/>
      <c r="GTH44" s="569"/>
      <c r="GTI44" s="569"/>
      <c r="GTJ44" s="569"/>
      <c r="GTK44" s="569"/>
      <c r="GTL44" s="569"/>
      <c r="GTM44" s="569"/>
      <c r="GTN44" s="569"/>
      <c r="GTO44" s="569"/>
      <c r="GTP44" s="569"/>
      <c r="GTQ44" s="569"/>
      <c r="GTR44" s="569"/>
      <c r="GTS44" s="569"/>
      <c r="GTT44" s="569"/>
      <c r="GTU44" s="569"/>
      <c r="GTV44" s="569"/>
      <c r="GTW44" s="569"/>
      <c r="GTX44" s="569"/>
      <c r="GTY44" s="569"/>
      <c r="GTZ44" s="569"/>
      <c r="GUA44" s="569"/>
      <c r="GUB44" s="569"/>
      <c r="GUC44" s="569"/>
      <c r="GUD44" s="569"/>
      <c r="GUE44" s="569"/>
      <c r="GUF44" s="569"/>
      <c r="GUG44" s="569"/>
      <c r="GUH44" s="569"/>
      <c r="GUI44" s="569"/>
      <c r="GUJ44" s="569"/>
      <c r="GUK44" s="569"/>
      <c r="GUL44" s="569"/>
      <c r="GUM44" s="569"/>
      <c r="GUN44" s="569"/>
      <c r="GUO44" s="569"/>
      <c r="GUP44" s="569"/>
      <c r="GUQ44" s="569"/>
      <c r="GUR44" s="569"/>
      <c r="GUS44" s="569"/>
      <c r="GUT44" s="569"/>
      <c r="GUU44" s="569"/>
      <c r="GUV44" s="569"/>
      <c r="GUW44" s="569"/>
      <c r="GUX44" s="569"/>
      <c r="GUY44" s="569"/>
      <c r="GUZ44" s="569"/>
      <c r="GVA44" s="569"/>
      <c r="GVB44" s="569"/>
      <c r="GVC44" s="569"/>
      <c r="GVD44" s="569"/>
      <c r="GVE44" s="569"/>
      <c r="GVF44" s="569"/>
      <c r="GVG44" s="569"/>
      <c r="GVH44" s="569"/>
      <c r="GVI44" s="569"/>
      <c r="GVJ44" s="569"/>
      <c r="GVK44" s="569"/>
      <c r="GVL44" s="569"/>
      <c r="GVM44" s="569"/>
      <c r="GVN44" s="569"/>
      <c r="GVO44" s="569"/>
      <c r="GVP44" s="569"/>
      <c r="GVQ44" s="569"/>
      <c r="GVR44" s="569"/>
      <c r="GVS44" s="569"/>
      <c r="GVT44" s="569"/>
      <c r="GVU44" s="569"/>
      <c r="GVV44" s="569"/>
      <c r="GVW44" s="569"/>
      <c r="GVX44" s="569"/>
      <c r="GVY44" s="569"/>
      <c r="GVZ44" s="569"/>
      <c r="GWA44" s="569"/>
      <c r="GWB44" s="569"/>
      <c r="GWC44" s="569"/>
      <c r="GWD44" s="569"/>
      <c r="GWE44" s="569"/>
      <c r="GWF44" s="569"/>
      <c r="GWG44" s="569"/>
      <c r="GWH44" s="569"/>
      <c r="GWI44" s="569"/>
      <c r="GWJ44" s="569"/>
      <c r="GWK44" s="569"/>
      <c r="GWL44" s="569"/>
      <c r="GWM44" s="569"/>
      <c r="GWN44" s="569"/>
      <c r="GWO44" s="569"/>
      <c r="GWP44" s="569"/>
      <c r="GWQ44" s="569"/>
      <c r="GWR44" s="569"/>
      <c r="GWS44" s="569"/>
      <c r="GWT44" s="569"/>
      <c r="GWU44" s="569"/>
      <c r="GWV44" s="569"/>
      <c r="GWW44" s="569"/>
      <c r="GWX44" s="569"/>
      <c r="GWY44" s="569"/>
      <c r="GWZ44" s="569"/>
      <c r="GXA44" s="569"/>
      <c r="GXB44" s="569"/>
      <c r="GXC44" s="569"/>
      <c r="GXD44" s="569"/>
      <c r="GXE44" s="569"/>
      <c r="GXF44" s="569"/>
      <c r="GXG44" s="569"/>
      <c r="GXH44" s="569"/>
      <c r="GXI44" s="569"/>
      <c r="GXJ44" s="569"/>
      <c r="GXK44" s="569"/>
      <c r="GXL44" s="569"/>
      <c r="GXM44" s="569"/>
      <c r="GXN44" s="569"/>
      <c r="GXO44" s="569"/>
      <c r="GXP44" s="569"/>
      <c r="GXQ44" s="569"/>
      <c r="GXR44" s="569"/>
      <c r="GXS44" s="569"/>
      <c r="GXT44" s="569"/>
      <c r="GXU44" s="569"/>
      <c r="GXV44" s="569"/>
      <c r="GXW44" s="569"/>
      <c r="GXX44" s="569"/>
      <c r="GXY44" s="569"/>
      <c r="GXZ44" s="569"/>
      <c r="GYA44" s="569"/>
      <c r="GYB44" s="569"/>
      <c r="GYC44" s="569"/>
      <c r="GYD44" s="569"/>
      <c r="GYE44" s="569"/>
      <c r="GYF44" s="569"/>
      <c r="GYG44" s="569"/>
      <c r="GYH44" s="569"/>
      <c r="GYI44" s="569"/>
      <c r="GYJ44" s="569"/>
      <c r="GYK44" s="569"/>
      <c r="GYL44" s="569"/>
      <c r="GYM44" s="569"/>
      <c r="GYN44" s="569"/>
      <c r="GYO44" s="569"/>
      <c r="GYP44" s="569"/>
      <c r="GYQ44" s="569"/>
      <c r="GYR44" s="569"/>
      <c r="GYS44" s="569"/>
      <c r="GYT44" s="569"/>
      <c r="GYU44" s="569"/>
      <c r="GYV44" s="569"/>
      <c r="GYW44" s="569"/>
      <c r="GYX44" s="569"/>
      <c r="GYY44" s="569"/>
      <c r="GYZ44" s="569"/>
      <c r="GZA44" s="569"/>
      <c r="GZB44" s="569"/>
      <c r="GZC44" s="569"/>
      <c r="GZD44" s="569"/>
      <c r="GZE44" s="569"/>
      <c r="GZF44" s="569"/>
      <c r="GZG44" s="569"/>
      <c r="GZH44" s="569"/>
      <c r="GZI44" s="569"/>
      <c r="GZJ44" s="569"/>
      <c r="GZK44" s="569"/>
      <c r="GZL44" s="569"/>
      <c r="GZM44" s="569"/>
      <c r="GZN44" s="569"/>
      <c r="GZO44" s="569"/>
      <c r="GZP44" s="569"/>
      <c r="GZQ44" s="569"/>
      <c r="GZR44" s="569"/>
      <c r="GZS44" s="569"/>
      <c r="GZT44" s="569"/>
      <c r="GZU44" s="569"/>
      <c r="GZV44" s="569"/>
      <c r="GZW44" s="569"/>
      <c r="GZX44" s="569"/>
      <c r="GZY44" s="569"/>
      <c r="GZZ44" s="569"/>
      <c r="HAA44" s="569"/>
      <c r="HAB44" s="569"/>
      <c r="HAC44" s="569"/>
      <c r="HAD44" s="569"/>
      <c r="HAE44" s="569"/>
      <c r="HAF44" s="569"/>
      <c r="HAG44" s="569"/>
      <c r="HAH44" s="569"/>
      <c r="HAI44" s="569"/>
      <c r="HAJ44" s="569"/>
      <c r="HAK44" s="569"/>
      <c r="HAL44" s="569"/>
      <c r="HAM44" s="569"/>
      <c r="HAN44" s="569"/>
      <c r="HAO44" s="569"/>
      <c r="HAP44" s="569"/>
      <c r="HAQ44" s="569"/>
      <c r="HAR44" s="569"/>
      <c r="HAS44" s="569"/>
      <c r="HAT44" s="569"/>
      <c r="HAU44" s="569"/>
      <c r="HAV44" s="569"/>
      <c r="HAW44" s="569"/>
      <c r="HAX44" s="569"/>
      <c r="HAY44" s="569"/>
      <c r="HAZ44" s="569"/>
      <c r="HBA44" s="569"/>
      <c r="HBB44" s="569"/>
      <c r="HBC44" s="569"/>
      <c r="HBD44" s="569"/>
      <c r="HBE44" s="569"/>
      <c r="HBF44" s="569"/>
      <c r="HBG44" s="569"/>
      <c r="HBH44" s="569"/>
      <c r="HBI44" s="569"/>
      <c r="HBJ44" s="569"/>
      <c r="HBK44" s="569"/>
      <c r="HBL44" s="569"/>
      <c r="HBM44" s="569"/>
      <c r="HBN44" s="569"/>
      <c r="HBO44" s="569"/>
      <c r="HBP44" s="569"/>
      <c r="HBQ44" s="569"/>
      <c r="HBR44" s="569"/>
      <c r="HBS44" s="569"/>
      <c r="HBT44" s="569"/>
      <c r="HBU44" s="569"/>
      <c r="HBV44" s="569"/>
      <c r="HBW44" s="569"/>
      <c r="HBX44" s="569"/>
      <c r="HBY44" s="569"/>
      <c r="HBZ44" s="569"/>
      <c r="HCA44" s="569"/>
      <c r="HCB44" s="569"/>
      <c r="HCC44" s="569"/>
      <c r="HCD44" s="569"/>
      <c r="HCE44" s="569"/>
      <c r="HCF44" s="569"/>
      <c r="HCG44" s="569"/>
      <c r="HCH44" s="569"/>
      <c r="HCI44" s="569"/>
      <c r="HCJ44" s="569"/>
      <c r="HCK44" s="569"/>
      <c r="HCL44" s="569"/>
      <c r="HCM44" s="569"/>
      <c r="HCN44" s="569"/>
      <c r="HCO44" s="569"/>
      <c r="HCP44" s="569"/>
      <c r="HCQ44" s="569"/>
      <c r="HCR44" s="569"/>
      <c r="HCS44" s="569"/>
      <c r="HCT44" s="569"/>
      <c r="HCU44" s="569"/>
      <c r="HCV44" s="569"/>
      <c r="HCW44" s="569"/>
      <c r="HCX44" s="569"/>
      <c r="HCY44" s="569"/>
      <c r="HCZ44" s="569"/>
      <c r="HDA44" s="569"/>
      <c r="HDB44" s="569"/>
      <c r="HDC44" s="569"/>
      <c r="HDD44" s="569"/>
      <c r="HDE44" s="569"/>
      <c r="HDF44" s="569"/>
      <c r="HDG44" s="569"/>
      <c r="HDH44" s="569"/>
      <c r="HDI44" s="569"/>
      <c r="HDJ44" s="569"/>
      <c r="HDK44" s="569"/>
      <c r="HDL44" s="569"/>
      <c r="HDM44" s="569"/>
      <c r="HDN44" s="569"/>
      <c r="HDO44" s="569"/>
      <c r="HDP44" s="569"/>
      <c r="HDQ44" s="569"/>
      <c r="HDR44" s="569"/>
      <c r="HDS44" s="569"/>
      <c r="HDT44" s="569"/>
      <c r="HDU44" s="569"/>
      <c r="HDV44" s="569"/>
      <c r="HDW44" s="569"/>
      <c r="HDX44" s="569"/>
      <c r="HDY44" s="569"/>
      <c r="HDZ44" s="569"/>
      <c r="HEA44" s="569"/>
      <c r="HEB44" s="569"/>
      <c r="HEC44" s="569"/>
      <c r="HED44" s="569"/>
      <c r="HEE44" s="569"/>
      <c r="HEF44" s="569"/>
      <c r="HEG44" s="569"/>
      <c r="HEH44" s="569"/>
      <c r="HEI44" s="569"/>
      <c r="HEJ44" s="569"/>
      <c r="HEK44" s="569"/>
      <c r="HEL44" s="569"/>
      <c r="HEM44" s="569"/>
      <c r="HEN44" s="569"/>
      <c r="HEO44" s="569"/>
      <c r="HEP44" s="569"/>
      <c r="HEQ44" s="569"/>
      <c r="HER44" s="569"/>
      <c r="HES44" s="569"/>
      <c r="HET44" s="569"/>
      <c r="HEU44" s="569"/>
      <c r="HEV44" s="569"/>
      <c r="HEW44" s="569"/>
      <c r="HEX44" s="569"/>
      <c r="HEY44" s="569"/>
      <c r="HEZ44" s="569"/>
      <c r="HFA44" s="569"/>
      <c r="HFB44" s="569"/>
      <c r="HFC44" s="569"/>
      <c r="HFD44" s="569"/>
      <c r="HFE44" s="569"/>
      <c r="HFF44" s="569"/>
      <c r="HFG44" s="569"/>
      <c r="HFH44" s="569"/>
      <c r="HFI44" s="569"/>
      <c r="HFJ44" s="569"/>
      <c r="HFK44" s="569"/>
      <c r="HFL44" s="569"/>
      <c r="HFM44" s="569"/>
      <c r="HFN44" s="569"/>
      <c r="HFO44" s="569"/>
      <c r="HFP44" s="569"/>
      <c r="HFQ44" s="569"/>
      <c r="HFR44" s="569"/>
      <c r="HFS44" s="569"/>
      <c r="HFT44" s="569"/>
      <c r="HFU44" s="569"/>
      <c r="HFV44" s="569"/>
      <c r="HFW44" s="569"/>
      <c r="HFX44" s="569"/>
      <c r="HFY44" s="569"/>
      <c r="HFZ44" s="569"/>
      <c r="HGA44" s="569"/>
      <c r="HGB44" s="569"/>
      <c r="HGC44" s="569"/>
      <c r="HGD44" s="569"/>
      <c r="HGE44" s="569"/>
      <c r="HGF44" s="569"/>
      <c r="HGG44" s="569"/>
      <c r="HGH44" s="569"/>
      <c r="HGI44" s="569"/>
      <c r="HGJ44" s="569"/>
      <c r="HGK44" s="569"/>
      <c r="HGL44" s="569"/>
      <c r="HGM44" s="569"/>
      <c r="HGN44" s="569"/>
      <c r="HGO44" s="569"/>
      <c r="HGP44" s="569"/>
      <c r="HGQ44" s="569"/>
      <c r="HGR44" s="569"/>
      <c r="HGS44" s="569"/>
      <c r="HGT44" s="569"/>
      <c r="HGU44" s="569"/>
      <c r="HGV44" s="569"/>
      <c r="HGW44" s="569"/>
      <c r="HGX44" s="569"/>
      <c r="HGY44" s="569"/>
      <c r="HGZ44" s="569"/>
      <c r="HHA44" s="569"/>
      <c r="HHB44" s="569"/>
      <c r="HHC44" s="569"/>
      <c r="HHD44" s="569"/>
      <c r="HHE44" s="569"/>
      <c r="HHF44" s="569"/>
      <c r="HHG44" s="569"/>
      <c r="HHH44" s="569"/>
      <c r="HHI44" s="569"/>
      <c r="HHJ44" s="569"/>
      <c r="HHK44" s="569"/>
      <c r="HHL44" s="569"/>
      <c r="HHM44" s="569"/>
      <c r="HHN44" s="569"/>
      <c r="HHO44" s="569"/>
      <c r="HHP44" s="569"/>
      <c r="HHQ44" s="569"/>
      <c r="HHR44" s="569"/>
      <c r="HHS44" s="569"/>
      <c r="HHT44" s="569"/>
      <c r="HHU44" s="569"/>
      <c r="HHV44" s="569"/>
      <c r="HHW44" s="569"/>
      <c r="HHX44" s="569"/>
      <c r="HHY44" s="569"/>
      <c r="HHZ44" s="569"/>
      <c r="HIA44" s="569"/>
      <c r="HIB44" s="569"/>
      <c r="HIC44" s="569"/>
      <c r="HID44" s="569"/>
      <c r="HIE44" s="569"/>
      <c r="HIF44" s="569"/>
      <c r="HIG44" s="569"/>
      <c r="HIH44" s="569"/>
      <c r="HII44" s="569"/>
      <c r="HIJ44" s="569"/>
      <c r="HIK44" s="569"/>
      <c r="HIL44" s="569"/>
      <c r="HIM44" s="569"/>
      <c r="HIN44" s="569"/>
      <c r="HIO44" s="569"/>
      <c r="HIP44" s="569"/>
      <c r="HIQ44" s="569"/>
      <c r="HIR44" s="569"/>
      <c r="HIS44" s="569"/>
      <c r="HIT44" s="569"/>
      <c r="HIU44" s="569"/>
      <c r="HIV44" s="569"/>
      <c r="HIW44" s="569"/>
      <c r="HIX44" s="569"/>
      <c r="HIY44" s="569"/>
      <c r="HIZ44" s="569"/>
      <c r="HJA44" s="569"/>
      <c r="HJB44" s="569"/>
      <c r="HJC44" s="569"/>
      <c r="HJD44" s="569"/>
      <c r="HJE44" s="569"/>
      <c r="HJF44" s="569"/>
      <c r="HJG44" s="569"/>
      <c r="HJH44" s="569"/>
      <c r="HJI44" s="569"/>
      <c r="HJJ44" s="569"/>
      <c r="HJK44" s="569"/>
      <c r="HJL44" s="569"/>
      <c r="HJM44" s="569"/>
      <c r="HJN44" s="569"/>
      <c r="HJO44" s="569"/>
      <c r="HJP44" s="569"/>
      <c r="HJQ44" s="569"/>
      <c r="HJR44" s="569"/>
      <c r="HJS44" s="569"/>
      <c r="HJT44" s="569"/>
      <c r="HJU44" s="569"/>
      <c r="HJV44" s="569"/>
      <c r="HJW44" s="569"/>
      <c r="HJX44" s="569"/>
      <c r="HJY44" s="569"/>
      <c r="HJZ44" s="569"/>
      <c r="HKA44" s="569"/>
      <c r="HKB44" s="569"/>
      <c r="HKC44" s="569"/>
      <c r="HKD44" s="569"/>
      <c r="HKE44" s="569"/>
      <c r="HKF44" s="569"/>
      <c r="HKG44" s="569"/>
      <c r="HKH44" s="569"/>
      <c r="HKI44" s="569"/>
      <c r="HKJ44" s="569"/>
      <c r="HKK44" s="569"/>
      <c r="HKL44" s="569"/>
      <c r="HKM44" s="569"/>
      <c r="HKN44" s="569"/>
      <c r="HKO44" s="569"/>
      <c r="HKP44" s="569"/>
      <c r="HKQ44" s="569"/>
      <c r="HKR44" s="569"/>
      <c r="HKS44" s="569"/>
      <c r="HKT44" s="569"/>
      <c r="HKU44" s="569"/>
      <c r="HKV44" s="569"/>
      <c r="HKW44" s="569"/>
      <c r="HKX44" s="569"/>
      <c r="HKY44" s="569"/>
      <c r="HKZ44" s="569"/>
      <c r="HLA44" s="569"/>
      <c r="HLB44" s="569"/>
      <c r="HLC44" s="569"/>
      <c r="HLD44" s="569"/>
      <c r="HLE44" s="569"/>
      <c r="HLF44" s="569"/>
      <c r="HLG44" s="569"/>
      <c r="HLH44" s="569"/>
      <c r="HLI44" s="569"/>
      <c r="HLJ44" s="569"/>
      <c r="HLK44" s="569"/>
      <c r="HLL44" s="569"/>
      <c r="HLM44" s="569"/>
      <c r="HLN44" s="569"/>
      <c r="HLO44" s="569"/>
      <c r="HLP44" s="569"/>
      <c r="HLQ44" s="569"/>
      <c r="HLR44" s="569"/>
      <c r="HLS44" s="569"/>
      <c r="HLT44" s="569"/>
      <c r="HLU44" s="569"/>
      <c r="HLV44" s="569"/>
      <c r="HLW44" s="569"/>
      <c r="HLX44" s="569"/>
      <c r="HLY44" s="569"/>
      <c r="HLZ44" s="569"/>
      <c r="HMA44" s="569"/>
      <c r="HMB44" s="569"/>
      <c r="HMC44" s="569"/>
      <c r="HMD44" s="569"/>
      <c r="HME44" s="569"/>
      <c r="HMF44" s="569"/>
      <c r="HMG44" s="569"/>
      <c r="HMH44" s="569"/>
      <c r="HMI44" s="569"/>
      <c r="HMJ44" s="569"/>
      <c r="HMK44" s="569"/>
      <c r="HML44" s="569"/>
      <c r="HMM44" s="569"/>
      <c r="HMN44" s="569"/>
      <c r="HMO44" s="569"/>
      <c r="HMP44" s="569"/>
      <c r="HMQ44" s="569"/>
      <c r="HMR44" s="569"/>
      <c r="HMS44" s="569"/>
      <c r="HMT44" s="569"/>
      <c r="HMU44" s="569"/>
      <c r="HMV44" s="569"/>
      <c r="HMW44" s="569"/>
      <c r="HMX44" s="569"/>
      <c r="HMY44" s="569"/>
      <c r="HMZ44" s="569"/>
      <c r="HNA44" s="569"/>
      <c r="HNB44" s="569"/>
      <c r="HNC44" s="569"/>
      <c r="HND44" s="569"/>
      <c r="HNE44" s="569"/>
      <c r="HNF44" s="569"/>
      <c r="HNG44" s="569"/>
      <c r="HNH44" s="569"/>
      <c r="HNI44" s="569"/>
      <c r="HNJ44" s="569"/>
      <c r="HNK44" s="569"/>
      <c r="HNL44" s="569"/>
      <c r="HNM44" s="569"/>
      <c r="HNN44" s="569"/>
      <c r="HNO44" s="569"/>
      <c r="HNP44" s="569"/>
      <c r="HNQ44" s="569"/>
      <c r="HNR44" s="569"/>
      <c r="HNS44" s="569"/>
      <c r="HNT44" s="569"/>
      <c r="HNU44" s="569"/>
      <c r="HNV44" s="569"/>
      <c r="HNW44" s="569"/>
      <c r="HNX44" s="569"/>
      <c r="HNY44" s="569"/>
      <c r="HNZ44" s="569"/>
      <c r="HOA44" s="569"/>
      <c r="HOB44" s="569"/>
      <c r="HOC44" s="569"/>
      <c r="HOD44" s="569"/>
      <c r="HOE44" s="569"/>
      <c r="HOF44" s="569"/>
      <c r="HOG44" s="569"/>
      <c r="HOH44" s="569"/>
      <c r="HOI44" s="569"/>
      <c r="HOJ44" s="569"/>
      <c r="HOK44" s="569"/>
      <c r="HOL44" s="569"/>
      <c r="HOM44" s="569"/>
      <c r="HON44" s="569"/>
      <c r="HOO44" s="569"/>
      <c r="HOP44" s="569"/>
      <c r="HOQ44" s="569"/>
      <c r="HOR44" s="569"/>
      <c r="HOS44" s="569"/>
      <c r="HOT44" s="569"/>
      <c r="HOU44" s="569"/>
      <c r="HOV44" s="569"/>
      <c r="HOW44" s="569"/>
      <c r="HOX44" s="569"/>
      <c r="HOY44" s="569"/>
      <c r="HOZ44" s="569"/>
      <c r="HPA44" s="569"/>
      <c r="HPB44" s="569"/>
      <c r="HPC44" s="569"/>
      <c r="HPD44" s="569"/>
      <c r="HPE44" s="569"/>
      <c r="HPF44" s="569"/>
      <c r="HPG44" s="569"/>
      <c r="HPH44" s="569"/>
      <c r="HPI44" s="569"/>
      <c r="HPJ44" s="569"/>
      <c r="HPK44" s="569"/>
      <c r="HPL44" s="569"/>
      <c r="HPM44" s="569"/>
      <c r="HPN44" s="569"/>
      <c r="HPO44" s="569"/>
      <c r="HPP44" s="569"/>
      <c r="HPQ44" s="569"/>
      <c r="HPR44" s="569"/>
      <c r="HPS44" s="569"/>
      <c r="HPT44" s="569"/>
      <c r="HPU44" s="569"/>
      <c r="HPV44" s="569"/>
      <c r="HPW44" s="569"/>
      <c r="HPX44" s="569"/>
      <c r="HPY44" s="569"/>
      <c r="HPZ44" s="569"/>
      <c r="HQA44" s="569"/>
      <c r="HQB44" s="569"/>
      <c r="HQC44" s="569"/>
      <c r="HQD44" s="569"/>
      <c r="HQE44" s="569"/>
      <c r="HQF44" s="569"/>
      <c r="HQG44" s="569"/>
      <c r="HQH44" s="569"/>
      <c r="HQI44" s="569"/>
      <c r="HQJ44" s="569"/>
      <c r="HQK44" s="569"/>
      <c r="HQL44" s="569"/>
      <c r="HQM44" s="569"/>
      <c r="HQN44" s="569"/>
      <c r="HQO44" s="569"/>
      <c r="HQP44" s="569"/>
      <c r="HQQ44" s="569"/>
      <c r="HQR44" s="569"/>
      <c r="HQS44" s="569"/>
      <c r="HQT44" s="569"/>
      <c r="HQU44" s="569"/>
      <c r="HQV44" s="569"/>
      <c r="HQW44" s="569"/>
      <c r="HQX44" s="569"/>
      <c r="HQY44" s="569"/>
      <c r="HQZ44" s="569"/>
      <c r="HRA44" s="569"/>
      <c r="HRB44" s="569"/>
      <c r="HRC44" s="569"/>
      <c r="HRD44" s="569"/>
      <c r="HRE44" s="569"/>
      <c r="HRF44" s="569"/>
      <c r="HRG44" s="569"/>
      <c r="HRH44" s="569"/>
      <c r="HRI44" s="569"/>
      <c r="HRJ44" s="569"/>
      <c r="HRK44" s="569"/>
      <c r="HRL44" s="569"/>
      <c r="HRM44" s="569"/>
      <c r="HRN44" s="569"/>
      <c r="HRO44" s="569"/>
      <c r="HRP44" s="569"/>
      <c r="HRQ44" s="569"/>
      <c r="HRR44" s="569"/>
      <c r="HRS44" s="569"/>
      <c r="HRT44" s="569"/>
      <c r="HRU44" s="569"/>
      <c r="HRV44" s="569"/>
      <c r="HRW44" s="569"/>
      <c r="HRX44" s="569"/>
      <c r="HRY44" s="569"/>
      <c r="HRZ44" s="569"/>
      <c r="HSA44" s="569"/>
      <c r="HSB44" s="569"/>
      <c r="HSC44" s="569"/>
      <c r="HSD44" s="569"/>
      <c r="HSE44" s="569"/>
      <c r="HSF44" s="569"/>
      <c r="HSG44" s="569"/>
      <c r="HSH44" s="569"/>
      <c r="HSI44" s="569"/>
      <c r="HSJ44" s="569"/>
      <c r="HSK44" s="569"/>
      <c r="HSL44" s="569"/>
      <c r="HSM44" s="569"/>
      <c r="HSN44" s="569"/>
      <c r="HSO44" s="569"/>
      <c r="HSP44" s="569"/>
      <c r="HSQ44" s="569"/>
      <c r="HSR44" s="569"/>
      <c r="HSS44" s="569"/>
      <c r="HST44" s="569"/>
      <c r="HSU44" s="569"/>
      <c r="HSV44" s="569"/>
      <c r="HSW44" s="569"/>
      <c r="HSX44" s="569"/>
      <c r="HSY44" s="569"/>
      <c r="HSZ44" s="569"/>
      <c r="HTA44" s="569"/>
      <c r="HTB44" s="569"/>
      <c r="HTC44" s="569"/>
      <c r="HTD44" s="569"/>
      <c r="HTE44" s="569"/>
      <c r="HTF44" s="569"/>
      <c r="HTG44" s="569"/>
      <c r="HTH44" s="569"/>
      <c r="HTI44" s="569"/>
      <c r="HTJ44" s="569"/>
      <c r="HTK44" s="569"/>
      <c r="HTL44" s="569"/>
      <c r="HTM44" s="569"/>
      <c r="HTN44" s="569"/>
      <c r="HTO44" s="569"/>
      <c r="HTP44" s="569"/>
      <c r="HTQ44" s="569"/>
      <c r="HTR44" s="569"/>
      <c r="HTS44" s="569"/>
      <c r="HTT44" s="569"/>
      <c r="HTU44" s="569"/>
      <c r="HTV44" s="569"/>
      <c r="HTW44" s="569"/>
      <c r="HTX44" s="569"/>
      <c r="HTY44" s="569"/>
      <c r="HTZ44" s="569"/>
      <c r="HUA44" s="569"/>
      <c r="HUB44" s="569"/>
      <c r="HUC44" s="569"/>
      <c r="HUD44" s="569"/>
      <c r="HUE44" s="569"/>
      <c r="HUF44" s="569"/>
      <c r="HUG44" s="569"/>
      <c r="HUH44" s="569"/>
      <c r="HUI44" s="569"/>
      <c r="HUJ44" s="569"/>
      <c r="HUK44" s="569"/>
      <c r="HUL44" s="569"/>
      <c r="HUM44" s="569"/>
      <c r="HUN44" s="569"/>
      <c r="HUO44" s="569"/>
      <c r="HUP44" s="569"/>
      <c r="HUQ44" s="569"/>
      <c r="HUR44" s="569"/>
      <c r="HUS44" s="569"/>
      <c r="HUT44" s="569"/>
      <c r="HUU44" s="569"/>
      <c r="HUV44" s="569"/>
      <c r="HUW44" s="569"/>
      <c r="HUX44" s="569"/>
      <c r="HUY44" s="569"/>
      <c r="HUZ44" s="569"/>
      <c r="HVA44" s="569"/>
      <c r="HVB44" s="569"/>
      <c r="HVC44" s="569"/>
      <c r="HVD44" s="569"/>
      <c r="HVE44" s="569"/>
      <c r="HVF44" s="569"/>
      <c r="HVG44" s="569"/>
      <c r="HVH44" s="569"/>
      <c r="HVI44" s="569"/>
      <c r="HVJ44" s="569"/>
      <c r="HVK44" s="569"/>
      <c r="HVL44" s="569"/>
      <c r="HVM44" s="569"/>
      <c r="HVN44" s="569"/>
      <c r="HVO44" s="569"/>
      <c r="HVP44" s="569"/>
      <c r="HVQ44" s="569"/>
      <c r="HVR44" s="569"/>
      <c r="HVS44" s="569"/>
      <c r="HVT44" s="569"/>
      <c r="HVU44" s="569"/>
      <c r="HVV44" s="569"/>
      <c r="HVW44" s="569"/>
      <c r="HVX44" s="569"/>
      <c r="HVY44" s="569"/>
      <c r="HVZ44" s="569"/>
      <c r="HWA44" s="569"/>
      <c r="HWB44" s="569"/>
      <c r="HWC44" s="569"/>
      <c r="HWD44" s="569"/>
      <c r="HWE44" s="569"/>
      <c r="HWF44" s="569"/>
      <c r="HWG44" s="569"/>
      <c r="HWH44" s="569"/>
      <c r="HWI44" s="569"/>
      <c r="HWJ44" s="569"/>
      <c r="HWK44" s="569"/>
      <c r="HWL44" s="569"/>
      <c r="HWM44" s="569"/>
      <c r="HWN44" s="569"/>
      <c r="HWO44" s="569"/>
      <c r="HWP44" s="569"/>
      <c r="HWQ44" s="569"/>
      <c r="HWR44" s="569"/>
      <c r="HWS44" s="569"/>
      <c r="HWT44" s="569"/>
      <c r="HWU44" s="569"/>
      <c r="HWV44" s="569"/>
      <c r="HWW44" s="569"/>
      <c r="HWX44" s="569"/>
      <c r="HWY44" s="569"/>
      <c r="HWZ44" s="569"/>
      <c r="HXA44" s="569"/>
      <c r="HXB44" s="569"/>
      <c r="HXC44" s="569"/>
      <c r="HXD44" s="569"/>
      <c r="HXE44" s="569"/>
      <c r="HXF44" s="569"/>
      <c r="HXG44" s="569"/>
      <c r="HXH44" s="569"/>
      <c r="HXI44" s="569"/>
      <c r="HXJ44" s="569"/>
      <c r="HXK44" s="569"/>
      <c r="HXL44" s="569"/>
      <c r="HXM44" s="569"/>
      <c r="HXN44" s="569"/>
      <c r="HXO44" s="569"/>
      <c r="HXP44" s="569"/>
      <c r="HXQ44" s="569"/>
      <c r="HXR44" s="569"/>
      <c r="HXS44" s="569"/>
      <c r="HXT44" s="569"/>
      <c r="HXU44" s="569"/>
      <c r="HXV44" s="569"/>
      <c r="HXW44" s="569"/>
      <c r="HXX44" s="569"/>
      <c r="HXY44" s="569"/>
      <c r="HXZ44" s="569"/>
      <c r="HYA44" s="569"/>
      <c r="HYB44" s="569"/>
      <c r="HYC44" s="569"/>
      <c r="HYD44" s="569"/>
      <c r="HYE44" s="569"/>
      <c r="HYF44" s="569"/>
      <c r="HYG44" s="569"/>
      <c r="HYH44" s="569"/>
      <c r="HYI44" s="569"/>
      <c r="HYJ44" s="569"/>
      <c r="HYK44" s="569"/>
      <c r="HYL44" s="569"/>
      <c r="HYM44" s="569"/>
      <c r="HYN44" s="569"/>
      <c r="HYO44" s="569"/>
      <c r="HYP44" s="569"/>
      <c r="HYQ44" s="569"/>
      <c r="HYR44" s="569"/>
      <c r="HYS44" s="569"/>
      <c r="HYT44" s="569"/>
      <c r="HYU44" s="569"/>
      <c r="HYV44" s="569"/>
      <c r="HYW44" s="569"/>
      <c r="HYX44" s="569"/>
      <c r="HYY44" s="569"/>
      <c r="HYZ44" s="569"/>
      <c r="HZA44" s="569"/>
      <c r="HZB44" s="569"/>
      <c r="HZC44" s="569"/>
      <c r="HZD44" s="569"/>
      <c r="HZE44" s="569"/>
      <c r="HZF44" s="569"/>
      <c r="HZG44" s="569"/>
      <c r="HZH44" s="569"/>
      <c r="HZI44" s="569"/>
      <c r="HZJ44" s="569"/>
      <c r="HZK44" s="569"/>
      <c r="HZL44" s="569"/>
      <c r="HZM44" s="569"/>
      <c r="HZN44" s="569"/>
      <c r="HZO44" s="569"/>
      <c r="HZP44" s="569"/>
      <c r="HZQ44" s="569"/>
      <c r="HZR44" s="569"/>
      <c r="HZS44" s="569"/>
      <c r="HZT44" s="569"/>
      <c r="HZU44" s="569"/>
      <c r="HZV44" s="569"/>
      <c r="HZW44" s="569"/>
      <c r="HZX44" s="569"/>
      <c r="HZY44" s="569"/>
      <c r="HZZ44" s="569"/>
      <c r="IAA44" s="569"/>
      <c r="IAB44" s="569"/>
      <c r="IAC44" s="569"/>
      <c r="IAD44" s="569"/>
      <c r="IAE44" s="569"/>
      <c r="IAF44" s="569"/>
      <c r="IAG44" s="569"/>
      <c r="IAH44" s="569"/>
      <c r="IAI44" s="569"/>
      <c r="IAJ44" s="569"/>
      <c r="IAK44" s="569"/>
      <c r="IAL44" s="569"/>
      <c r="IAM44" s="569"/>
      <c r="IAN44" s="569"/>
      <c r="IAO44" s="569"/>
      <c r="IAP44" s="569"/>
      <c r="IAQ44" s="569"/>
      <c r="IAR44" s="569"/>
      <c r="IAS44" s="569"/>
      <c r="IAT44" s="569"/>
      <c r="IAU44" s="569"/>
      <c r="IAV44" s="569"/>
      <c r="IAW44" s="569"/>
      <c r="IAX44" s="569"/>
      <c r="IAY44" s="569"/>
      <c r="IAZ44" s="569"/>
      <c r="IBA44" s="569"/>
      <c r="IBB44" s="569"/>
      <c r="IBC44" s="569"/>
      <c r="IBD44" s="569"/>
      <c r="IBE44" s="569"/>
      <c r="IBF44" s="569"/>
      <c r="IBG44" s="569"/>
      <c r="IBH44" s="569"/>
      <c r="IBI44" s="569"/>
      <c r="IBJ44" s="569"/>
      <c r="IBK44" s="569"/>
      <c r="IBL44" s="569"/>
      <c r="IBM44" s="569"/>
      <c r="IBN44" s="569"/>
      <c r="IBO44" s="569"/>
      <c r="IBP44" s="569"/>
      <c r="IBQ44" s="569"/>
      <c r="IBR44" s="569"/>
      <c r="IBS44" s="569"/>
      <c r="IBT44" s="569"/>
      <c r="IBU44" s="569"/>
      <c r="IBV44" s="569"/>
      <c r="IBW44" s="569"/>
      <c r="IBX44" s="569"/>
      <c r="IBY44" s="569"/>
      <c r="IBZ44" s="569"/>
      <c r="ICA44" s="569"/>
      <c r="ICB44" s="569"/>
      <c r="ICC44" s="569"/>
      <c r="ICD44" s="569"/>
      <c r="ICE44" s="569"/>
      <c r="ICF44" s="569"/>
      <c r="ICG44" s="569"/>
      <c r="ICH44" s="569"/>
      <c r="ICI44" s="569"/>
      <c r="ICJ44" s="569"/>
      <c r="ICK44" s="569"/>
      <c r="ICL44" s="569"/>
      <c r="ICM44" s="569"/>
      <c r="ICN44" s="569"/>
      <c r="ICO44" s="569"/>
      <c r="ICP44" s="569"/>
      <c r="ICQ44" s="569"/>
      <c r="ICR44" s="569"/>
      <c r="ICS44" s="569"/>
      <c r="ICT44" s="569"/>
      <c r="ICU44" s="569"/>
      <c r="ICV44" s="569"/>
      <c r="ICW44" s="569"/>
      <c r="ICX44" s="569"/>
      <c r="ICY44" s="569"/>
      <c r="ICZ44" s="569"/>
      <c r="IDA44" s="569"/>
      <c r="IDB44" s="569"/>
      <c r="IDC44" s="569"/>
      <c r="IDD44" s="569"/>
      <c r="IDE44" s="569"/>
      <c r="IDF44" s="569"/>
      <c r="IDG44" s="569"/>
      <c r="IDH44" s="569"/>
      <c r="IDI44" s="569"/>
      <c r="IDJ44" s="569"/>
      <c r="IDK44" s="569"/>
      <c r="IDL44" s="569"/>
      <c r="IDM44" s="569"/>
      <c r="IDN44" s="569"/>
      <c r="IDO44" s="569"/>
      <c r="IDP44" s="569"/>
      <c r="IDQ44" s="569"/>
      <c r="IDR44" s="569"/>
      <c r="IDS44" s="569"/>
      <c r="IDT44" s="569"/>
      <c r="IDU44" s="569"/>
      <c r="IDV44" s="569"/>
      <c r="IDW44" s="569"/>
      <c r="IDX44" s="569"/>
      <c r="IDY44" s="569"/>
      <c r="IDZ44" s="569"/>
      <c r="IEA44" s="569"/>
      <c r="IEB44" s="569"/>
      <c r="IEC44" s="569"/>
      <c r="IED44" s="569"/>
      <c r="IEE44" s="569"/>
      <c r="IEF44" s="569"/>
      <c r="IEG44" s="569"/>
      <c r="IEH44" s="569"/>
      <c r="IEI44" s="569"/>
      <c r="IEJ44" s="569"/>
      <c r="IEK44" s="569"/>
      <c r="IEL44" s="569"/>
      <c r="IEM44" s="569"/>
      <c r="IEN44" s="569"/>
      <c r="IEO44" s="569"/>
      <c r="IEP44" s="569"/>
      <c r="IEQ44" s="569"/>
      <c r="IER44" s="569"/>
      <c r="IES44" s="569"/>
      <c r="IET44" s="569"/>
      <c r="IEU44" s="569"/>
      <c r="IEV44" s="569"/>
      <c r="IEW44" s="569"/>
      <c r="IEX44" s="569"/>
      <c r="IEY44" s="569"/>
      <c r="IEZ44" s="569"/>
      <c r="IFA44" s="569"/>
      <c r="IFB44" s="569"/>
      <c r="IFC44" s="569"/>
      <c r="IFD44" s="569"/>
      <c r="IFE44" s="569"/>
      <c r="IFF44" s="569"/>
      <c r="IFG44" s="569"/>
      <c r="IFH44" s="569"/>
      <c r="IFI44" s="569"/>
      <c r="IFJ44" s="569"/>
      <c r="IFK44" s="569"/>
      <c r="IFL44" s="569"/>
      <c r="IFM44" s="569"/>
      <c r="IFN44" s="569"/>
      <c r="IFO44" s="569"/>
      <c r="IFP44" s="569"/>
      <c r="IFQ44" s="569"/>
      <c r="IFR44" s="569"/>
      <c r="IFS44" s="569"/>
      <c r="IFT44" s="569"/>
      <c r="IFU44" s="569"/>
      <c r="IFV44" s="569"/>
      <c r="IFW44" s="569"/>
      <c r="IFX44" s="569"/>
      <c r="IFY44" s="569"/>
      <c r="IFZ44" s="569"/>
      <c r="IGA44" s="569"/>
      <c r="IGB44" s="569"/>
      <c r="IGC44" s="569"/>
      <c r="IGD44" s="569"/>
      <c r="IGE44" s="569"/>
      <c r="IGF44" s="569"/>
      <c r="IGG44" s="569"/>
      <c r="IGH44" s="569"/>
      <c r="IGI44" s="569"/>
      <c r="IGJ44" s="569"/>
      <c r="IGK44" s="569"/>
      <c r="IGL44" s="569"/>
      <c r="IGM44" s="569"/>
      <c r="IGN44" s="569"/>
      <c r="IGO44" s="569"/>
      <c r="IGP44" s="569"/>
      <c r="IGQ44" s="569"/>
      <c r="IGR44" s="569"/>
      <c r="IGS44" s="569"/>
      <c r="IGT44" s="569"/>
      <c r="IGU44" s="569"/>
      <c r="IGV44" s="569"/>
      <c r="IGW44" s="569"/>
      <c r="IGX44" s="569"/>
      <c r="IGY44" s="569"/>
      <c r="IGZ44" s="569"/>
      <c r="IHA44" s="569"/>
      <c r="IHB44" s="569"/>
      <c r="IHC44" s="569"/>
      <c r="IHD44" s="569"/>
      <c r="IHE44" s="569"/>
      <c r="IHF44" s="569"/>
      <c r="IHG44" s="569"/>
      <c r="IHH44" s="569"/>
      <c r="IHI44" s="569"/>
      <c r="IHJ44" s="569"/>
      <c r="IHK44" s="569"/>
      <c r="IHL44" s="569"/>
      <c r="IHM44" s="569"/>
      <c r="IHN44" s="569"/>
      <c r="IHO44" s="569"/>
      <c r="IHP44" s="569"/>
      <c r="IHQ44" s="569"/>
      <c r="IHR44" s="569"/>
      <c r="IHS44" s="569"/>
      <c r="IHT44" s="569"/>
      <c r="IHU44" s="569"/>
      <c r="IHV44" s="569"/>
      <c r="IHW44" s="569"/>
      <c r="IHX44" s="569"/>
      <c r="IHY44" s="569"/>
      <c r="IHZ44" s="569"/>
      <c r="IIA44" s="569"/>
      <c r="IIB44" s="569"/>
      <c r="IIC44" s="569"/>
      <c r="IID44" s="569"/>
      <c r="IIE44" s="569"/>
      <c r="IIF44" s="569"/>
      <c r="IIG44" s="569"/>
      <c r="IIH44" s="569"/>
      <c r="III44" s="569"/>
      <c r="IIJ44" s="569"/>
      <c r="IIK44" s="569"/>
      <c r="IIL44" s="569"/>
      <c r="IIM44" s="569"/>
      <c r="IIN44" s="569"/>
      <c r="IIO44" s="569"/>
      <c r="IIP44" s="569"/>
      <c r="IIQ44" s="569"/>
      <c r="IIR44" s="569"/>
      <c r="IIS44" s="569"/>
      <c r="IIT44" s="569"/>
      <c r="IIU44" s="569"/>
      <c r="IIV44" s="569"/>
      <c r="IIW44" s="569"/>
      <c r="IIX44" s="569"/>
      <c r="IIY44" s="569"/>
      <c r="IIZ44" s="569"/>
      <c r="IJA44" s="569"/>
      <c r="IJB44" s="569"/>
      <c r="IJC44" s="569"/>
      <c r="IJD44" s="569"/>
      <c r="IJE44" s="569"/>
      <c r="IJF44" s="569"/>
      <c r="IJG44" s="569"/>
      <c r="IJH44" s="569"/>
      <c r="IJI44" s="569"/>
      <c r="IJJ44" s="569"/>
      <c r="IJK44" s="569"/>
      <c r="IJL44" s="569"/>
      <c r="IJM44" s="569"/>
      <c r="IJN44" s="569"/>
      <c r="IJO44" s="569"/>
      <c r="IJP44" s="569"/>
      <c r="IJQ44" s="569"/>
      <c r="IJR44" s="569"/>
      <c r="IJS44" s="569"/>
      <c r="IJT44" s="569"/>
      <c r="IJU44" s="569"/>
      <c r="IJV44" s="569"/>
      <c r="IJW44" s="569"/>
      <c r="IJX44" s="569"/>
      <c r="IJY44" s="569"/>
      <c r="IJZ44" s="569"/>
      <c r="IKA44" s="569"/>
      <c r="IKB44" s="569"/>
      <c r="IKC44" s="569"/>
      <c r="IKD44" s="569"/>
      <c r="IKE44" s="569"/>
      <c r="IKF44" s="569"/>
      <c r="IKG44" s="569"/>
      <c r="IKH44" s="569"/>
      <c r="IKI44" s="569"/>
      <c r="IKJ44" s="569"/>
      <c r="IKK44" s="569"/>
      <c r="IKL44" s="569"/>
      <c r="IKM44" s="569"/>
      <c r="IKN44" s="569"/>
      <c r="IKO44" s="569"/>
      <c r="IKP44" s="569"/>
      <c r="IKQ44" s="569"/>
      <c r="IKR44" s="569"/>
      <c r="IKS44" s="569"/>
      <c r="IKT44" s="569"/>
      <c r="IKU44" s="569"/>
      <c r="IKV44" s="569"/>
      <c r="IKW44" s="569"/>
      <c r="IKX44" s="569"/>
      <c r="IKY44" s="569"/>
      <c r="IKZ44" s="569"/>
      <c r="ILA44" s="569"/>
      <c r="ILB44" s="569"/>
      <c r="ILC44" s="569"/>
      <c r="ILD44" s="569"/>
      <c r="ILE44" s="569"/>
      <c r="ILF44" s="569"/>
      <c r="ILG44" s="569"/>
      <c r="ILH44" s="569"/>
      <c r="ILI44" s="569"/>
      <c r="ILJ44" s="569"/>
      <c r="ILK44" s="569"/>
      <c r="ILL44" s="569"/>
      <c r="ILM44" s="569"/>
      <c r="ILN44" s="569"/>
      <c r="ILO44" s="569"/>
      <c r="ILP44" s="569"/>
      <c r="ILQ44" s="569"/>
      <c r="ILR44" s="569"/>
      <c r="ILS44" s="569"/>
      <c r="ILT44" s="569"/>
      <c r="ILU44" s="569"/>
      <c r="ILV44" s="569"/>
      <c r="ILW44" s="569"/>
      <c r="ILX44" s="569"/>
      <c r="ILY44" s="569"/>
      <c r="ILZ44" s="569"/>
      <c r="IMA44" s="569"/>
      <c r="IMB44" s="569"/>
      <c r="IMC44" s="569"/>
      <c r="IMD44" s="569"/>
      <c r="IME44" s="569"/>
      <c r="IMF44" s="569"/>
      <c r="IMG44" s="569"/>
      <c r="IMH44" s="569"/>
      <c r="IMI44" s="569"/>
      <c r="IMJ44" s="569"/>
      <c r="IMK44" s="569"/>
      <c r="IML44" s="569"/>
      <c r="IMM44" s="569"/>
      <c r="IMN44" s="569"/>
      <c r="IMO44" s="569"/>
      <c r="IMP44" s="569"/>
      <c r="IMQ44" s="569"/>
      <c r="IMR44" s="569"/>
      <c r="IMS44" s="569"/>
      <c r="IMT44" s="569"/>
      <c r="IMU44" s="569"/>
      <c r="IMV44" s="569"/>
      <c r="IMW44" s="569"/>
      <c r="IMX44" s="569"/>
      <c r="IMY44" s="569"/>
      <c r="IMZ44" s="569"/>
      <c r="INA44" s="569"/>
      <c r="INB44" s="569"/>
      <c r="INC44" s="569"/>
      <c r="IND44" s="569"/>
      <c r="INE44" s="569"/>
      <c r="INF44" s="569"/>
      <c r="ING44" s="569"/>
      <c r="INH44" s="569"/>
      <c r="INI44" s="569"/>
      <c r="INJ44" s="569"/>
      <c r="INK44" s="569"/>
      <c r="INL44" s="569"/>
      <c r="INM44" s="569"/>
      <c r="INN44" s="569"/>
      <c r="INO44" s="569"/>
      <c r="INP44" s="569"/>
      <c r="INQ44" s="569"/>
      <c r="INR44" s="569"/>
      <c r="INS44" s="569"/>
      <c r="INT44" s="569"/>
      <c r="INU44" s="569"/>
      <c r="INV44" s="569"/>
      <c r="INW44" s="569"/>
      <c r="INX44" s="569"/>
      <c r="INY44" s="569"/>
      <c r="INZ44" s="569"/>
      <c r="IOA44" s="569"/>
      <c r="IOB44" s="569"/>
      <c r="IOC44" s="569"/>
      <c r="IOD44" s="569"/>
      <c r="IOE44" s="569"/>
      <c r="IOF44" s="569"/>
      <c r="IOG44" s="569"/>
      <c r="IOH44" s="569"/>
      <c r="IOI44" s="569"/>
      <c r="IOJ44" s="569"/>
      <c r="IOK44" s="569"/>
      <c r="IOL44" s="569"/>
      <c r="IOM44" s="569"/>
      <c r="ION44" s="569"/>
      <c r="IOO44" s="569"/>
      <c r="IOP44" s="569"/>
      <c r="IOQ44" s="569"/>
      <c r="IOR44" s="569"/>
      <c r="IOS44" s="569"/>
      <c r="IOT44" s="569"/>
      <c r="IOU44" s="569"/>
      <c r="IOV44" s="569"/>
      <c r="IOW44" s="569"/>
      <c r="IOX44" s="569"/>
      <c r="IOY44" s="569"/>
      <c r="IOZ44" s="569"/>
      <c r="IPA44" s="569"/>
      <c r="IPB44" s="569"/>
      <c r="IPC44" s="569"/>
      <c r="IPD44" s="569"/>
      <c r="IPE44" s="569"/>
      <c r="IPF44" s="569"/>
      <c r="IPG44" s="569"/>
      <c r="IPH44" s="569"/>
      <c r="IPI44" s="569"/>
      <c r="IPJ44" s="569"/>
      <c r="IPK44" s="569"/>
      <c r="IPL44" s="569"/>
      <c r="IPM44" s="569"/>
      <c r="IPN44" s="569"/>
      <c r="IPO44" s="569"/>
      <c r="IPP44" s="569"/>
      <c r="IPQ44" s="569"/>
      <c r="IPR44" s="569"/>
      <c r="IPS44" s="569"/>
      <c r="IPT44" s="569"/>
      <c r="IPU44" s="569"/>
      <c r="IPV44" s="569"/>
      <c r="IPW44" s="569"/>
      <c r="IPX44" s="569"/>
      <c r="IPY44" s="569"/>
      <c r="IPZ44" s="569"/>
      <c r="IQA44" s="569"/>
      <c r="IQB44" s="569"/>
      <c r="IQC44" s="569"/>
      <c r="IQD44" s="569"/>
      <c r="IQE44" s="569"/>
      <c r="IQF44" s="569"/>
      <c r="IQG44" s="569"/>
      <c r="IQH44" s="569"/>
      <c r="IQI44" s="569"/>
      <c r="IQJ44" s="569"/>
      <c r="IQK44" s="569"/>
      <c r="IQL44" s="569"/>
      <c r="IQM44" s="569"/>
      <c r="IQN44" s="569"/>
      <c r="IQO44" s="569"/>
      <c r="IQP44" s="569"/>
      <c r="IQQ44" s="569"/>
      <c r="IQR44" s="569"/>
      <c r="IQS44" s="569"/>
      <c r="IQT44" s="569"/>
      <c r="IQU44" s="569"/>
      <c r="IQV44" s="569"/>
      <c r="IQW44" s="569"/>
      <c r="IQX44" s="569"/>
      <c r="IQY44" s="569"/>
      <c r="IQZ44" s="569"/>
      <c r="IRA44" s="569"/>
      <c r="IRB44" s="569"/>
      <c r="IRC44" s="569"/>
      <c r="IRD44" s="569"/>
      <c r="IRE44" s="569"/>
      <c r="IRF44" s="569"/>
      <c r="IRG44" s="569"/>
      <c r="IRH44" s="569"/>
      <c r="IRI44" s="569"/>
      <c r="IRJ44" s="569"/>
      <c r="IRK44" s="569"/>
      <c r="IRL44" s="569"/>
      <c r="IRM44" s="569"/>
      <c r="IRN44" s="569"/>
      <c r="IRO44" s="569"/>
      <c r="IRP44" s="569"/>
      <c r="IRQ44" s="569"/>
      <c r="IRR44" s="569"/>
      <c r="IRS44" s="569"/>
      <c r="IRT44" s="569"/>
      <c r="IRU44" s="569"/>
      <c r="IRV44" s="569"/>
      <c r="IRW44" s="569"/>
      <c r="IRX44" s="569"/>
      <c r="IRY44" s="569"/>
      <c r="IRZ44" s="569"/>
      <c r="ISA44" s="569"/>
      <c r="ISB44" s="569"/>
      <c r="ISC44" s="569"/>
      <c r="ISD44" s="569"/>
      <c r="ISE44" s="569"/>
      <c r="ISF44" s="569"/>
      <c r="ISG44" s="569"/>
      <c r="ISH44" s="569"/>
      <c r="ISI44" s="569"/>
      <c r="ISJ44" s="569"/>
      <c r="ISK44" s="569"/>
      <c r="ISL44" s="569"/>
      <c r="ISM44" s="569"/>
      <c r="ISN44" s="569"/>
      <c r="ISO44" s="569"/>
      <c r="ISP44" s="569"/>
      <c r="ISQ44" s="569"/>
      <c r="ISR44" s="569"/>
      <c r="ISS44" s="569"/>
      <c r="IST44" s="569"/>
      <c r="ISU44" s="569"/>
      <c r="ISV44" s="569"/>
      <c r="ISW44" s="569"/>
      <c r="ISX44" s="569"/>
      <c r="ISY44" s="569"/>
      <c r="ISZ44" s="569"/>
      <c r="ITA44" s="569"/>
      <c r="ITB44" s="569"/>
      <c r="ITC44" s="569"/>
      <c r="ITD44" s="569"/>
      <c r="ITE44" s="569"/>
      <c r="ITF44" s="569"/>
      <c r="ITG44" s="569"/>
      <c r="ITH44" s="569"/>
      <c r="ITI44" s="569"/>
      <c r="ITJ44" s="569"/>
      <c r="ITK44" s="569"/>
      <c r="ITL44" s="569"/>
      <c r="ITM44" s="569"/>
      <c r="ITN44" s="569"/>
      <c r="ITO44" s="569"/>
      <c r="ITP44" s="569"/>
      <c r="ITQ44" s="569"/>
      <c r="ITR44" s="569"/>
      <c r="ITS44" s="569"/>
      <c r="ITT44" s="569"/>
      <c r="ITU44" s="569"/>
      <c r="ITV44" s="569"/>
      <c r="ITW44" s="569"/>
      <c r="ITX44" s="569"/>
      <c r="ITY44" s="569"/>
      <c r="ITZ44" s="569"/>
      <c r="IUA44" s="569"/>
      <c r="IUB44" s="569"/>
      <c r="IUC44" s="569"/>
      <c r="IUD44" s="569"/>
      <c r="IUE44" s="569"/>
      <c r="IUF44" s="569"/>
      <c r="IUG44" s="569"/>
      <c r="IUH44" s="569"/>
      <c r="IUI44" s="569"/>
      <c r="IUJ44" s="569"/>
      <c r="IUK44" s="569"/>
      <c r="IUL44" s="569"/>
      <c r="IUM44" s="569"/>
      <c r="IUN44" s="569"/>
      <c r="IUO44" s="569"/>
      <c r="IUP44" s="569"/>
      <c r="IUQ44" s="569"/>
      <c r="IUR44" s="569"/>
      <c r="IUS44" s="569"/>
      <c r="IUT44" s="569"/>
      <c r="IUU44" s="569"/>
      <c r="IUV44" s="569"/>
      <c r="IUW44" s="569"/>
      <c r="IUX44" s="569"/>
      <c r="IUY44" s="569"/>
      <c r="IUZ44" s="569"/>
      <c r="IVA44" s="569"/>
      <c r="IVB44" s="569"/>
      <c r="IVC44" s="569"/>
      <c r="IVD44" s="569"/>
      <c r="IVE44" s="569"/>
      <c r="IVF44" s="569"/>
      <c r="IVG44" s="569"/>
      <c r="IVH44" s="569"/>
      <c r="IVI44" s="569"/>
      <c r="IVJ44" s="569"/>
      <c r="IVK44" s="569"/>
      <c r="IVL44" s="569"/>
      <c r="IVM44" s="569"/>
      <c r="IVN44" s="569"/>
      <c r="IVO44" s="569"/>
      <c r="IVP44" s="569"/>
      <c r="IVQ44" s="569"/>
      <c r="IVR44" s="569"/>
      <c r="IVS44" s="569"/>
      <c r="IVT44" s="569"/>
      <c r="IVU44" s="569"/>
      <c r="IVV44" s="569"/>
      <c r="IVW44" s="569"/>
      <c r="IVX44" s="569"/>
      <c r="IVY44" s="569"/>
      <c r="IVZ44" s="569"/>
      <c r="IWA44" s="569"/>
      <c r="IWB44" s="569"/>
      <c r="IWC44" s="569"/>
      <c r="IWD44" s="569"/>
      <c r="IWE44" s="569"/>
      <c r="IWF44" s="569"/>
      <c r="IWG44" s="569"/>
      <c r="IWH44" s="569"/>
      <c r="IWI44" s="569"/>
      <c r="IWJ44" s="569"/>
      <c r="IWK44" s="569"/>
      <c r="IWL44" s="569"/>
      <c r="IWM44" s="569"/>
      <c r="IWN44" s="569"/>
      <c r="IWO44" s="569"/>
      <c r="IWP44" s="569"/>
      <c r="IWQ44" s="569"/>
      <c r="IWR44" s="569"/>
      <c r="IWS44" s="569"/>
      <c r="IWT44" s="569"/>
      <c r="IWU44" s="569"/>
      <c r="IWV44" s="569"/>
      <c r="IWW44" s="569"/>
      <c r="IWX44" s="569"/>
      <c r="IWY44" s="569"/>
      <c r="IWZ44" s="569"/>
      <c r="IXA44" s="569"/>
      <c r="IXB44" s="569"/>
      <c r="IXC44" s="569"/>
      <c r="IXD44" s="569"/>
      <c r="IXE44" s="569"/>
      <c r="IXF44" s="569"/>
      <c r="IXG44" s="569"/>
      <c r="IXH44" s="569"/>
      <c r="IXI44" s="569"/>
      <c r="IXJ44" s="569"/>
      <c r="IXK44" s="569"/>
      <c r="IXL44" s="569"/>
      <c r="IXM44" s="569"/>
      <c r="IXN44" s="569"/>
      <c r="IXO44" s="569"/>
      <c r="IXP44" s="569"/>
      <c r="IXQ44" s="569"/>
      <c r="IXR44" s="569"/>
      <c r="IXS44" s="569"/>
      <c r="IXT44" s="569"/>
      <c r="IXU44" s="569"/>
      <c r="IXV44" s="569"/>
      <c r="IXW44" s="569"/>
      <c r="IXX44" s="569"/>
      <c r="IXY44" s="569"/>
      <c r="IXZ44" s="569"/>
      <c r="IYA44" s="569"/>
      <c r="IYB44" s="569"/>
      <c r="IYC44" s="569"/>
      <c r="IYD44" s="569"/>
      <c r="IYE44" s="569"/>
      <c r="IYF44" s="569"/>
      <c r="IYG44" s="569"/>
      <c r="IYH44" s="569"/>
      <c r="IYI44" s="569"/>
      <c r="IYJ44" s="569"/>
      <c r="IYK44" s="569"/>
      <c r="IYL44" s="569"/>
      <c r="IYM44" s="569"/>
      <c r="IYN44" s="569"/>
      <c r="IYO44" s="569"/>
      <c r="IYP44" s="569"/>
      <c r="IYQ44" s="569"/>
      <c r="IYR44" s="569"/>
      <c r="IYS44" s="569"/>
      <c r="IYT44" s="569"/>
      <c r="IYU44" s="569"/>
      <c r="IYV44" s="569"/>
      <c r="IYW44" s="569"/>
      <c r="IYX44" s="569"/>
      <c r="IYY44" s="569"/>
      <c r="IYZ44" s="569"/>
      <c r="IZA44" s="569"/>
      <c r="IZB44" s="569"/>
      <c r="IZC44" s="569"/>
      <c r="IZD44" s="569"/>
      <c r="IZE44" s="569"/>
      <c r="IZF44" s="569"/>
      <c r="IZG44" s="569"/>
      <c r="IZH44" s="569"/>
      <c r="IZI44" s="569"/>
      <c r="IZJ44" s="569"/>
      <c r="IZK44" s="569"/>
      <c r="IZL44" s="569"/>
      <c r="IZM44" s="569"/>
      <c r="IZN44" s="569"/>
      <c r="IZO44" s="569"/>
      <c r="IZP44" s="569"/>
      <c r="IZQ44" s="569"/>
      <c r="IZR44" s="569"/>
      <c r="IZS44" s="569"/>
      <c r="IZT44" s="569"/>
      <c r="IZU44" s="569"/>
      <c r="IZV44" s="569"/>
      <c r="IZW44" s="569"/>
      <c r="IZX44" s="569"/>
      <c r="IZY44" s="569"/>
      <c r="IZZ44" s="569"/>
      <c r="JAA44" s="569"/>
      <c r="JAB44" s="569"/>
      <c r="JAC44" s="569"/>
      <c r="JAD44" s="569"/>
      <c r="JAE44" s="569"/>
      <c r="JAF44" s="569"/>
      <c r="JAG44" s="569"/>
      <c r="JAH44" s="569"/>
      <c r="JAI44" s="569"/>
      <c r="JAJ44" s="569"/>
      <c r="JAK44" s="569"/>
      <c r="JAL44" s="569"/>
      <c r="JAM44" s="569"/>
      <c r="JAN44" s="569"/>
      <c r="JAO44" s="569"/>
      <c r="JAP44" s="569"/>
      <c r="JAQ44" s="569"/>
      <c r="JAR44" s="569"/>
      <c r="JAS44" s="569"/>
      <c r="JAT44" s="569"/>
      <c r="JAU44" s="569"/>
      <c r="JAV44" s="569"/>
      <c r="JAW44" s="569"/>
      <c r="JAX44" s="569"/>
      <c r="JAY44" s="569"/>
      <c r="JAZ44" s="569"/>
      <c r="JBA44" s="569"/>
      <c r="JBB44" s="569"/>
      <c r="JBC44" s="569"/>
      <c r="JBD44" s="569"/>
      <c r="JBE44" s="569"/>
      <c r="JBF44" s="569"/>
      <c r="JBG44" s="569"/>
      <c r="JBH44" s="569"/>
      <c r="JBI44" s="569"/>
      <c r="JBJ44" s="569"/>
      <c r="JBK44" s="569"/>
      <c r="JBL44" s="569"/>
      <c r="JBM44" s="569"/>
      <c r="JBN44" s="569"/>
      <c r="JBO44" s="569"/>
      <c r="JBP44" s="569"/>
      <c r="JBQ44" s="569"/>
      <c r="JBR44" s="569"/>
      <c r="JBS44" s="569"/>
      <c r="JBT44" s="569"/>
      <c r="JBU44" s="569"/>
      <c r="JBV44" s="569"/>
      <c r="JBW44" s="569"/>
      <c r="JBX44" s="569"/>
      <c r="JBY44" s="569"/>
      <c r="JBZ44" s="569"/>
      <c r="JCA44" s="569"/>
      <c r="JCB44" s="569"/>
      <c r="JCC44" s="569"/>
      <c r="JCD44" s="569"/>
      <c r="JCE44" s="569"/>
      <c r="JCF44" s="569"/>
      <c r="JCG44" s="569"/>
      <c r="JCH44" s="569"/>
      <c r="JCI44" s="569"/>
      <c r="JCJ44" s="569"/>
      <c r="JCK44" s="569"/>
      <c r="JCL44" s="569"/>
      <c r="JCM44" s="569"/>
      <c r="JCN44" s="569"/>
      <c r="JCO44" s="569"/>
      <c r="JCP44" s="569"/>
      <c r="JCQ44" s="569"/>
      <c r="JCR44" s="569"/>
      <c r="JCS44" s="569"/>
      <c r="JCT44" s="569"/>
      <c r="JCU44" s="569"/>
      <c r="JCV44" s="569"/>
      <c r="JCW44" s="569"/>
      <c r="JCX44" s="569"/>
      <c r="JCY44" s="569"/>
      <c r="JCZ44" s="569"/>
      <c r="JDA44" s="569"/>
      <c r="JDB44" s="569"/>
      <c r="JDC44" s="569"/>
      <c r="JDD44" s="569"/>
      <c r="JDE44" s="569"/>
      <c r="JDF44" s="569"/>
      <c r="JDG44" s="569"/>
      <c r="JDH44" s="569"/>
      <c r="JDI44" s="569"/>
      <c r="JDJ44" s="569"/>
      <c r="JDK44" s="569"/>
      <c r="JDL44" s="569"/>
      <c r="JDM44" s="569"/>
      <c r="JDN44" s="569"/>
      <c r="JDO44" s="569"/>
      <c r="JDP44" s="569"/>
      <c r="JDQ44" s="569"/>
      <c r="JDR44" s="569"/>
      <c r="JDS44" s="569"/>
      <c r="JDT44" s="569"/>
      <c r="JDU44" s="569"/>
      <c r="JDV44" s="569"/>
      <c r="JDW44" s="569"/>
      <c r="JDX44" s="569"/>
      <c r="JDY44" s="569"/>
      <c r="JDZ44" s="569"/>
      <c r="JEA44" s="569"/>
      <c r="JEB44" s="569"/>
      <c r="JEC44" s="569"/>
      <c r="JED44" s="569"/>
      <c r="JEE44" s="569"/>
      <c r="JEF44" s="569"/>
      <c r="JEG44" s="569"/>
      <c r="JEH44" s="569"/>
      <c r="JEI44" s="569"/>
      <c r="JEJ44" s="569"/>
      <c r="JEK44" s="569"/>
      <c r="JEL44" s="569"/>
      <c r="JEM44" s="569"/>
      <c r="JEN44" s="569"/>
      <c r="JEO44" s="569"/>
      <c r="JEP44" s="569"/>
      <c r="JEQ44" s="569"/>
      <c r="JER44" s="569"/>
      <c r="JES44" s="569"/>
      <c r="JET44" s="569"/>
      <c r="JEU44" s="569"/>
      <c r="JEV44" s="569"/>
      <c r="JEW44" s="569"/>
      <c r="JEX44" s="569"/>
      <c r="JEY44" s="569"/>
      <c r="JEZ44" s="569"/>
      <c r="JFA44" s="569"/>
      <c r="JFB44" s="569"/>
      <c r="JFC44" s="569"/>
      <c r="JFD44" s="569"/>
      <c r="JFE44" s="569"/>
      <c r="JFF44" s="569"/>
      <c r="JFG44" s="569"/>
      <c r="JFH44" s="569"/>
      <c r="JFI44" s="569"/>
      <c r="JFJ44" s="569"/>
      <c r="JFK44" s="569"/>
      <c r="JFL44" s="569"/>
      <c r="JFM44" s="569"/>
      <c r="JFN44" s="569"/>
      <c r="JFO44" s="569"/>
      <c r="JFP44" s="569"/>
      <c r="JFQ44" s="569"/>
      <c r="JFR44" s="569"/>
      <c r="JFS44" s="569"/>
      <c r="JFT44" s="569"/>
      <c r="JFU44" s="569"/>
      <c r="JFV44" s="569"/>
      <c r="JFW44" s="569"/>
      <c r="JFX44" s="569"/>
      <c r="JFY44" s="569"/>
      <c r="JFZ44" s="569"/>
      <c r="JGA44" s="569"/>
      <c r="JGB44" s="569"/>
      <c r="JGC44" s="569"/>
      <c r="JGD44" s="569"/>
      <c r="JGE44" s="569"/>
      <c r="JGF44" s="569"/>
      <c r="JGG44" s="569"/>
      <c r="JGH44" s="569"/>
      <c r="JGI44" s="569"/>
      <c r="JGJ44" s="569"/>
      <c r="JGK44" s="569"/>
      <c r="JGL44" s="569"/>
      <c r="JGM44" s="569"/>
      <c r="JGN44" s="569"/>
      <c r="JGO44" s="569"/>
      <c r="JGP44" s="569"/>
      <c r="JGQ44" s="569"/>
      <c r="JGR44" s="569"/>
      <c r="JGS44" s="569"/>
      <c r="JGT44" s="569"/>
      <c r="JGU44" s="569"/>
      <c r="JGV44" s="569"/>
      <c r="JGW44" s="569"/>
      <c r="JGX44" s="569"/>
      <c r="JGY44" s="569"/>
      <c r="JGZ44" s="569"/>
      <c r="JHA44" s="569"/>
      <c r="JHB44" s="569"/>
      <c r="JHC44" s="569"/>
      <c r="JHD44" s="569"/>
      <c r="JHE44" s="569"/>
      <c r="JHF44" s="569"/>
      <c r="JHG44" s="569"/>
      <c r="JHH44" s="569"/>
      <c r="JHI44" s="569"/>
      <c r="JHJ44" s="569"/>
      <c r="JHK44" s="569"/>
      <c r="JHL44" s="569"/>
      <c r="JHM44" s="569"/>
      <c r="JHN44" s="569"/>
      <c r="JHO44" s="569"/>
      <c r="JHP44" s="569"/>
      <c r="JHQ44" s="569"/>
      <c r="JHR44" s="569"/>
      <c r="JHS44" s="569"/>
      <c r="JHT44" s="569"/>
      <c r="JHU44" s="569"/>
      <c r="JHV44" s="569"/>
      <c r="JHW44" s="569"/>
      <c r="JHX44" s="569"/>
      <c r="JHY44" s="569"/>
      <c r="JHZ44" s="569"/>
      <c r="JIA44" s="569"/>
      <c r="JIB44" s="569"/>
      <c r="JIC44" s="569"/>
      <c r="JID44" s="569"/>
      <c r="JIE44" s="569"/>
      <c r="JIF44" s="569"/>
      <c r="JIG44" s="569"/>
      <c r="JIH44" s="569"/>
      <c r="JII44" s="569"/>
      <c r="JIJ44" s="569"/>
      <c r="JIK44" s="569"/>
      <c r="JIL44" s="569"/>
      <c r="JIM44" s="569"/>
      <c r="JIN44" s="569"/>
      <c r="JIO44" s="569"/>
      <c r="JIP44" s="569"/>
      <c r="JIQ44" s="569"/>
      <c r="JIR44" s="569"/>
      <c r="JIS44" s="569"/>
      <c r="JIT44" s="569"/>
      <c r="JIU44" s="569"/>
      <c r="JIV44" s="569"/>
      <c r="JIW44" s="569"/>
      <c r="JIX44" s="569"/>
      <c r="JIY44" s="569"/>
      <c r="JIZ44" s="569"/>
      <c r="JJA44" s="569"/>
      <c r="JJB44" s="569"/>
      <c r="JJC44" s="569"/>
      <c r="JJD44" s="569"/>
      <c r="JJE44" s="569"/>
      <c r="JJF44" s="569"/>
      <c r="JJG44" s="569"/>
      <c r="JJH44" s="569"/>
      <c r="JJI44" s="569"/>
      <c r="JJJ44" s="569"/>
      <c r="JJK44" s="569"/>
      <c r="JJL44" s="569"/>
      <c r="JJM44" s="569"/>
      <c r="JJN44" s="569"/>
      <c r="JJO44" s="569"/>
      <c r="JJP44" s="569"/>
      <c r="JJQ44" s="569"/>
      <c r="JJR44" s="569"/>
      <c r="JJS44" s="569"/>
      <c r="JJT44" s="569"/>
      <c r="JJU44" s="569"/>
      <c r="JJV44" s="569"/>
      <c r="JJW44" s="569"/>
      <c r="JJX44" s="569"/>
      <c r="JJY44" s="569"/>
      <c r="JJZ44" s="569"/>
      <c r="JKA44" s="569"/>
      <c r="JKB44" s="569"/>
      <c r="JKC44" s="569"/>
      <c r="JKD44" s="569"/>
      <c r="JKE44" s="569"/>
      <c r="JKF44" s="569"/>
      <c r="JKG44" s="569"/>
      <c r="JKH44" s="569"/>
      <c r="JKI44" s="569"/>
      <c r="JKJ44" s="569"/>
      <c r="JKK44" s="569"/>
      <c r="JKL44" s="569"/>
      <c r="JKM44" s="569"/>
      <c r="JKN44" s="569"/>
      <c r="JKO44" s="569"/>
      <c r="JKP44" s="569"/>
      <c r="JKQ44" s="569"/>
      <c r="JKR44" s="569"/>
      <c r="JKS44" s="569"/>
      <c r="JKT44" s="569"/>
      <c r="JKU44" s="569"/>
      <c r="JKV44" s="569"/>
      <c r="JKW44" s="569"/>
      <c r="JKX44" s="569"/>
      <c r="JKY44" s="569"/>
      <c r="JKZ44" s="569"/>
      <c r="JLA44" s="569"/>
      <c r="JLB44" s="569"/>
      <c r="JLC44" s="569"/>
      <c r="JLD44" s="569"/>
      <c r="JLE44" s="569"/>
      <c r="JLF44" s="569"/>
      <c r="JLG44" s="569"/>
      <c r="JLH44" s="569"/>
      <c r="JLI44" s="569"/>
      <c r="JLJ44" s="569"/>
      <c r="JLK44" s="569"/>
      <c r="JLL44" s="569"/>
      <c r="JLM44" s="569"/>
      <c r="JLN44" s="569"/>
      <c r="JLO44" s="569"/>
      <c r="JLP44" s="569"/>
      <c r="JLQ44" s="569"/>
      <c r="JLR44" s="569"/>
      <c r="JLS44" s="569"/>
      <c r="JLT44" s="569"/>
      <c r="JLU44" s="569"/>
      <c r="JLV44" s="569"/>
      <c r="JLW44" s="569"/>
      <c r="JLX44" s="569"/>
      <c r="JLY44" s="569"/>
      <c r="JLZ44" s="569"/>
      <c r="JMA44" s="569"/>
      <c r="JMB44" s="569"/>
      <c r="JMC44" s="569"/>
      <c r="JMD44" s="569"/>
      <c r="JME44" s="569"/>
      <c r="JMF44" s="569"/>
      <c r="JMG44" s="569"/>
      <c r="JMH44" s="569"/>
      <c r="JMI44" s="569"/>
      <c r="JMJ44" s="569"/>
      <c r="JMK44" s="569"/>
      <c r="JML44" s="569"/>
      <c r="JMM44" s="569"/>
      <c r="JMN44" s="569"/>
      <c r="JMO44" s="569"/>
      <c r="JMP44" s="569"/>
      <c r="JMQ44" s="569"/>
      <c r="JMR44" s="569"/>
      <c r="JMS44" s="569"/>
      <c r="JMT44" s="569"/>
      <c r="JMU44" s="569"/>
      <c r="JMV44" s="569"/>
      <c r="JMW44" s="569"/>
      <c r="JMX44" s="569"/>
      <c r="JMY44" s="569"/>
      <c r="JMZ44" s="569"/>
      <c r="JNA44" s="569"/>
      <c r="JNB44" s="569"/>
      <c r="JNC44" s="569"/>
      <c r="JND44" s="569"/>
      <c r="JNE44" s="569"/>
      <c r="JNF44" s="569"/>
      <c r="JNG44" s="569"/>
      <c r="JNH44" s="569"/>
      <c r="JNI44" s="569"/>
      <c r="JNJ44" s="569"/>
      <c r="JNK44" s="569"/>
      <c r="JNL44" s="569"/>
      <c r="JNM44" s="569"/>
      <c r="JNN44" s="569"/>
      <c r="JNO44" s="569"/>
      <c r="JNP44" s="569"/>
      <c r="JNQ44" s="569"/>
      <c r="JNR44" s="569"/>
      <c r="JNS44" s="569"/>
      <c r="JNT44" s="569"/>
      <c r="JNU44" s="569"/>
      <c r="JNV44" s="569"/>
      <c r="JNW44" s="569"/>
      <c r="JNX44" s="569"/>
      <c r="JNY44" s="569"/>
      <c r="JNZ44" s="569"/>
      <c r="JOA44" s="569"/>
      <c r="JOB44" s="569"/>
      <c r="JOC44" s="569"/>
      <c r="JOD44" s="569"/>
      <c r="JOE44" s="569"/>
      <c r="JOF44" s="569"/>
      <c r="JOG44" s="569"/>
      <c r="JOH44" s="569"/>
      <c r="JOI44" s="569"/>
      <c r="JOJ44" s="569"/>
      <c r="JOK44" s="569"/>
      <c r="JOL44" s="569"/>
      <c r="JOM44" s="569"/>
      <c r="JON44" s="569"/>
      <c r="JOO44" s="569"/>
      <c r="JOP44" s="569"/>
      <c r="JOQ44" s="569"/>
      <c r="JOR44" s="569"/>
      <c r="JOS44" s="569"/>
      <c r="JOT44" s="569"/>
      <c r="JOU44" s="569"/>
      <c r="JOV44" s="569"/>
      <c r="JOW44" s="569"/>
      <c r="JOX44" s="569"/>
      <c r="JOY44" s="569"/>
      <c r="JOZ44" s="569"/>
      <c r="JPA44" s="569"/>
      <c r="JPB44" s="569"/>
      <c r="JPC44" s="569"/>
      <c r="JPD44" s="569"/>
      <c r="JPE44" s="569"/>
      <c r="JPF44" s="569"/>
      <c r="JPG44" s="569"/>
      <c r="JPH44" s="569"/>
      <c r="JPI44" s="569"/>
      <c r="JPJ44" s="569"/>
      <c r="JPK44" s="569"/>
      <c r="JPL44" s="569"/>
      <c r="JPM44" s="569"/>
      <c r="JPN44" s="569"/>
      <c r="JPO44" s="569"/>
      <c r="JPP44" s="569"/>
      <c r="JPQ44" s="569"/>
      <c r="JPR44" s="569"/>
      <c r="JPS44" s="569"/>
      <c r="JPT44" s="569"/>
      <c r="JPU44" s="569"/>
      <c r="JPV44" s="569"/>
      <c r="JPW44" s="569"/>
      <c r="JPX44" s="569"/>
      <c r="JPY44" s="569"/>
      <c r="JPZ44" s="569"/>
      <c r="JQA44" s="569"/>
      <c r="JQB44" s="569"/>
      <c r="JQC44" s="569"/>
      <c r="JQD44" s="569"/>
      <c r="JQE44" s="569"/>
      <c r="JQF44" s="569"/>
      <c r="JQG44" s="569"/>
      <c r="JQH44" s="569"/>
      <c r="JQI44" s="569"/>
      <c r="JQJ44" s="569"/>
      <c r="JQK44" s="569"/>
      <c r="JQL44" s="569"/>
      <c r="JQM44" s="569"/>
      <c r="JQN44" s="569"/>
      <c r="JQO44" s="569"/>
      <c r="JQP44" s="569"/>
      <c r="JQQ44" s="569"/>
      <c r="JQR44" s="569"/>
      <c r="JQS44" s="569"/>
      <c r="JQT44" s="569"/>
      <c r="JQU44" s="569"/>
      <c r="JQV44" s="569"/>
      <c r="JQW44" s="569"/>
      <c r="JQX44" s="569"/>
      <c r="JQY44" s="569"/>
      <c r="JQZ44" s="569"/>
      <c r="JRA44" s="569"/>
      <c r="JRB44" s="569"/>
      <c r="JRC44" s="569"/>
      <c r="JRD44" s="569"/>
      <c r="JRE44" s="569"/>
      <c r="JRF44" s="569"/>
      <c r="JRG44" s="569"/>
      <c r="JRH44" s="569"/>
      <c r="JRI44" s="569"/>
      <c r="JRJ44" s="569"/>
      <c r="JRK44" s="569"/>
      <c r="JRL44" s="569"/>
      <c r="JRM44" s="569"/>
      <c r="JRN44" s="569"/>
      <c r="JRO44" s="569"/>
      <c r="JRP44" s="569"/>
      <c r="JRQ44" s="569"/>
      <c r="JRR44" s="569"/>
      <c r="JRS44" s="569"/>
      <c r="JRT44" s="569"/>
      <c r="JRU44" s="569"/>
      <c r="JRV44" s="569"/>
      <c r="JRW44" s="569"/>
      <c r="JRX44" s="569"/>
      <c r="JRY44" s="569"/>
      <c r="JRZ44" s="569"/>
      <c r="JSA44" s="569"/>
      <c r="JSB44" s="569"/>
      <c r="JSC44" s="569"/>
      <c r="JSD44" s="569"/>
      <c r="JSE44" s="569"/>
      <c r="JSF44" s="569"/>
      <c r="JSG44" s="569"/>
      <c r="JSH44" s="569"/>
      <c r="JSI44" s="569"/>
      <c r="JSJ44" s="569"/>
      <c r="JSK44" s="569"/>
      <c r="JSL44" s="569"/>
      <c r="JSM44" s="569"/>
      <c r="JSN44" s="569"/>
      <c r="JSO44" s="569"/>
      <c r="JSP44" s="569"/>
      <c r="JSQ44" s="569"/>
      <c r="JSR44" s="569"/>
      <c r="JSS44" s="569"/>
      <c r="JST44" s="569"/>
      <c r="JSU44" s="569"/>
      <c r="JSV44" s="569"/>
      <c r="JSW44" s="569"/>
      <c r="JSX44" s="569"/>
      <c r="JSY44" s="569"/>
      <c r="JSZ44" s="569"/>
      <c r="JTA44" s="569"/>
      <c r="JTB44" s="569"/>
      <c r="JTC44" s="569"/>
      <c r="JTD44" s="569"/>
      <c r="JTE44" s="569"/>
      <c r="JTF44" s="569"/>
      <c r="JTG44" s="569"/>
      <c r="JTH44" s="569"/>
      <c r="JTI44" s="569"/>
      <c r="JTJ44" s="569"/>
      <c r="JTK44" s="569"/>
      <c r="JTL44" s="569"/>
      <c r="JTM44" s="569"/>
      <c r="JTN44" s="569"/>
      <c r="JTO44" s="569"/>
      <c r="JTP44" s="569"/>
      <c r="JTQ44" s="569"/>
      <c r="JTR44" s="569"/>
      <c r="JTS44" s="569"/>
      <c r="JTT44" s="569"/>
      <c r="JTU44" s="569"/>
      <c r="JTV44" s="569"/>
      <c r="JTW44" s="569"/>
      <c r="JTX44" s="569"/>
      <c r="JTY44" s="569"/>
      <c r="JTZ44" s="569"/>
      <c r="JUA44" s="569"/>
      <c r="JUB44" s="569"/>
      <c r="JUC44" s="569"/>
      <c r="JUD44" s="569"/>
      <c r="JUE44" s="569"/>
      <c r="JUF44" s="569"/>
      <c r="JUG44" s="569"/>
      <c r="JUH44" s="569"/>
      <c r="JUI44" s="569"/>
      <c r="JUJ44" s="569"/>
      <c r="JUK44" s="569"/>
      <c r="JUL44" s="569"/>
      <c r="JUM44" s="569"/>
      <c r="JUN44" s="569"/>
      <c r="JUO44" s="569"/>
      <c r="JUP44" s="569"/>
      <c r="JUQ44" s="569"/>
      <c r="JUR44" s="569"/>
      <c r="JUS44" s="569"/>
      <c r="JUT44" s="569"/>
      <c r="JUU44" s="569"/>
      <c r="JUV44" s="569"/>
      <c r="JUW44" s="569"/>
      <c r="JUX44" s="569"/>
      <c r="JUY44" s="569"/>
      <c r="JUZ44" s="569"/>
      <c r="JVA44" s="569"/>
      <c r="JVB44" s="569"/>
      <c r="JVC44" s="569"/>
      <c r="JVD44" s="569"/>
      <c r="JVE44" s="569"/>
      <c r="JVF44" s="569"/>
      <c r="JVG44" s="569"/>
      <c r="JVH44" s="569"/>
      <c r="JVI44" s="569"/>
      <c r="JVJ44" s="569"/>
      <c r="JVK44" s="569"/>
      <c r="JVL44" s="569"/>
      <c r="JVM44" s="569"/>
      <c r="JVN44" s="569"/>
      <c r="JVO44" s="569"/>
      <c r="JVP44" s="569"/>
      <c r="JVQ44" s="569"/>
      <c r="JVR44" s="569"/>
      <c r="JVS44" s="569"/>
      <c r="JVT44" s="569"/>
      <c r="JVU44" s="569"/>
      <c r="JVV44" s="569"/>
      <c r="JVW44" s="569"/>
      <c r="JVX44" s="569"/>
      <c r="JVY44" s="569"/>
      <c r="JVZ44" s="569"/>
      <c r="JWA44" s="569"/>
      <c r="JWB44" s="569"/>
      <c r="JWC44" s="569"/>
      <c r="JWD44" s="569"/>
      <c r="JWE44" s="569"/>
      <c r="JWF44" s="569"/>
      <c r="JWG44" s="569"/>
      <c r="JWH44" s="569"/>
      <c r="JWI44" s="569"/>
      <c r="JWJ44" s="569"/>
      <c r="JWK44" s="569"/>
      <c r="JWL44" s="569"/>
      <c r="JWM44" s="569"/>
      <c r="JWN44" s="569"/>
      <c r="JWO44" s="569"/>
      <c r="JWP44" s="569"/>
      <c r="JWQ44" s="569"/>
      <c r="JWR44" s="569"/>
      <c r="JWS44" s="569"/>
      <c r="JWT44" s="569"/>
      <c r="JWU44" s="569"/>
      <c r="JWV44" s="569"/>
      <c r="JWW44" s="569"/>
      <c r="JWX44" s="569"/>
      <c r="JWY44" s="569"/>
      <c r="JWZ44" s="569"/>
      <c r="JXA44" s="569"/>
      <c r="JXB44" s="569"/>
      <c r="JXC44" s="569"/>
      <c r="JXD44" s="569"/>
      <c r="JXE44" s="569"/>
      <c r="JXF44" s="569"/>
      <c r="JXG44" s="569"/>
      <c r="JXH44" s="569"/>
      <c r="JXI44" s="569"/>
      <c r="JXJ44" s="569"/>
      <c r="JXK44" s="569"/>
      <c r="JXL44" s="569"/>
      <c r="JXM44" s="569"/>
      <c r="JXN44" s="569"/>
      <c r="JXO44" s="569"/>
      <c r="JXP44" s="569"/>
      <c r="JXQ44" s="569"/>
      <c r="JXR44" s="569"/>
      <c r="JXS44" s="569"/>
      <c r="JXT44" s="569"/>
      <c r="JXU44" s="569"/>
      <c r="JXV44" s="569"/>
      <c r="JXW44" s="569"/>
      <c r="JXX44" s="569"/>
      <c r="JXY44" s="569"/>
      <c r="JXZ44" s="569"/>
      <c r="JYA44" s="569"/>
      <c r="JYB44" s="569"/>
      <c r="JYC44" s="569"/>
      <c r="JYD44" s="569"/>
      <c r="JYE44" s="569"/>
      <c r="JYF44" s="569"/>
      <c r="JYG44" s="569"/>
      <c r="JYH44" s="569"/>
      <c r="JYI44" s="569"/>
      <c r="JYJ44" s="569"/>
      <c r="JYK44" s="569"/>
      <c r="JYL44" s="569"/>
      <c r="JYM44" s="569"/>
      <c r="JYN44" s="569"/>
      <c r="JYO44" s="569"/>
      <c r="JYP44" s="569"/>
      <c r="JYQ44" s="569"/>
      <c r="JYR44" s="569"/>
      <c r="JYS44" s="569"/>
      <c r="JYT44" s="569"/>
      <c r="JYU44" s="569"/>
      <c r="JYV44" s="569"/>
      <c r="JYW44" s="569"/>
      <c r="JYX44" s="569"/>
      <c r="JYY44" s="569"/>
      <c r="JYZ44" s="569"/>
      <c r="JZA44" s="569"/>
      <c r="JZB44" s="569"/>
      <c r="JZC44" s="569"/>
      <c r="JZD44" s="569"/>
      <c r="JZE44" s="569"/>
      <c r="JZF44" s="569"/>
      <c r="JZG44" s="569"/>
      <c r="JZH44" s="569"/>
      <c r="JZI44" s="569"/>
      <c r="JZJ44" s="569"/>
      <c r="JZK44" s="569"/>
      <c r="JZL44" s="569"/>
      <c r="JZM44" s="569"/>
      <c r="JZN44" s="569"/>
      <c r="JZO44" s="569"/>
      <c r="JZP44" s="569"/>
      <c r="JZQ44" s="569"/>
      <c r="JZR44" s="569"/>
      <c r="JZS44" s="569"/>
      <c r="JZT44" s="569"/>
      <c r="JZU44" s="569"/>
      <c r="JZV44" s="569"/>
      <c r="JZW44" s="569"/>
      <c r="JZX44" s="569"/>
      <c r="JZY44" s="569"/>
      <c r="JZZ44" s="569"/>
      <c r="KAA44" s="569"/>
      <c r="KAB44" s="569"/>
      <c r="KAC44" s="569"/>
      <c r="KAD44" s="569"/>
      <c r="KAE44" s="569"/>
      <c r="KAF44" s="569"/>
      <c r="KAG44" s="569"/>
      <c r="KAH44" s="569"/>
      <c r="KAI44" s="569"/>
      <c r="KAJ44" s="569"/>
      <c r="KAK44" s="569"/>
      <c r="KAL44" s="569"/>
      <c r="KAM44" s="569"/>
      <c r="KAN44" s="569"/>
      <c r="KAO44" s="569"/>
      <c r="KAP44" s="569"/>
      <c r="KAQ44" s="569"/>
      <c r="KAR44" s="569"/>
      <c r="KAS44" s="569"/>
      <c r="KAT44" s="569"/>
      <c r="KAU44" s="569"/>
      <c r="KAV44" s="569"/>
      <c r="KAW44" s="569"/>
      <c r="KAX44" s="569"/>
      <c r="KAY44" s="569"/>
      <c r="KAZ44" s="569"/>
      <c r="KBA44" s="569"/>
      <c r="KBB44" s="569"/>
      <c r="KBC44" s="569"/>
      <c r="KBD44" s="569"/>
      <c r="KBE44" s="569"/>
      <c r="KBF44" s="569"/>
      <c r="KBG44" s="569"/>
      <c r="KBH44" s="569"/>
      <c r="KBI44" s="569"/>
      <c r="KBJ44" s="569"/>
      <c r="KBK44" s="569"/>
      <c r="KBL44" s="569"/>
      <c r="KBM44" s="569"/>
      <c r="KBN44" s="569"/>
      <c r="KBO44" s="569"/>
      <c r="KBP44" s="569"/>
      <c r="KBQ44" s="569"/>
      <c r="KBR44" s="569"/>
      <c r="KBS44" s="569"/>
      <c r="KBT44" s="569"/>
      <c r="KBU44" s="569"/>
      <c r="KBV44" s="569"/>
      <c r="KBW44" s="569"/>
      <c r="KBX44" s="569"/>
      <c r="KBY44" s="569"/>
      <c r="KBZ44" s="569"/>
      <c r="KCA44" s="569"/>
      <c r="KCB44" s="569"/>
      <c r="KCC44" s="569"/>
      <c r="KCD44" s="569"/>
      <c r="KCE44" s="569"/>
      <c r="KCF44" s="569"/>
      <c r="KCG44" s="569"/>
      <c r="KCH44" s="569"/>
      <c r="KCI44" s="569"/>
      <c r="KCJ44" s="569"/>
      <c r="KCK44" s="569"/>
      <c r="KCL44" s="569"/>
      <c r="KCM44" s="569"/>
      <c r="KCN44" s="569"/>
      <c r="KCO44" s="569"/>
      <c r="KCP44" s="569"/>
      <c r="KCQ44" s="569"/>
      <c r="KCR44" s="569"/>
      <c r="KCS44" s="569"/>
      <c r="KCT44" s="569"/>
      <c r="KCU44" s="569"/>
      <c r="KCV44" s="569"/>
      <c r="KCW44" s="569"/>
      <c r="KCX44" s="569"/>
      <c r="KCY44" s="569"/>
      <c r="KCZ44" s="569"/>
      <c r="KDA44" s="569"/>
      <c r="KDB44" s="569"/>
      <c r="KDC44" s="569"/>
      <c r="KDD44" s="569"/>
      <c r="KDE44" s="569"/>
      <c r="KDF44" s="569"/>
      <c r="KDG44" s="569"/>
      <c r="KDH44" s="569"/>
      <c r="KDI44" s="569"/>
      <c r="KDJ44" s="569"/>
      <c r="KDK44" s="569"/>
      <c r="KDL44" s="569"/>
      <c r="KDM44" s="569"/>
      <c r="KDN44" s="569"/>
      <c r="KDO44" s="569"/>
      <c r="KDP44" s="569"/>
      <c r="KDQ44" s="569"/>
      <c r="KDR44" s="569"/>
      <c r="KDS44" s="569"/>
      <c r="KDT44" s="569"/>
      <c r="KDU44" s="569"/>
      <c r="KDV44" s="569"/>
      <c r="KDW44" s="569"/>
      <c r="KDX44" s="569"/>
      <c r="KDY44" s="569"/>
      <c r="KDZ44" s="569"/>
      <c r="KEA44" s="569"/>
      <c r="KEB44" s="569"/>
      <c r="KEC44" s="569"/>
      <c r="KED44" s="569"/>
      <c r="KEE44" s="569"/>
      <c r="KEF44" s="569"/>
      <c r="KEG44" s="569"/>
      <c r="KEH44" s="569"/>
      <c r="KEI44" s="569"/>
      <c r="KEJ44" s="569"/>
      <c r="KEK44" s="569"/>
      <c r="KEL44" s="569"/>
      <c r="KEM44" s="569"/>
      <c r="KEN44" s="569"/>
      <c r="KEO44" s="569"/>
      <c r="KEP44" s="569"/>
      <c r="KEQ44" s="569"/>
      <c r="KER44" s="569"/>
      <c r="KES44" s="569"/>
      <c r="KET44" s="569"/>
      <c r="KEU44" s="569"/>
      <c r="KEV44" s="569"/>
      <c r="KEW44" s="569"/>
      <c r="KEX44" s="569"/>
      <c r="KEY44" s="569"/>
      <c r="KEZ44" s="569"/>
      <c r="KFA44" s="569"/>
      <c r="KFB44" s="569"/>
      <c r="KFC44" s="569"/>
      <c r="KFD44" s="569"/>
      <c r="KFE44" s="569"/>
      <c r="KFF44" s="569"/>
      <c r="KFG44" s="569"/>
      <c r="KFH44" s="569"/>
      <c r="KFI44" s="569"/>
      <c r="KFJ44" s="569"/>
      <c r="KFK44" s="569"/>
      <c r="KFL44" s="569"/>
      <c r="KFM44" s="569"/>
      <c r="KFN44" s="569"/>
      <c r="KFO44" s="569"/>
      <c r="KFP44" s="569"/>
      <c r="KFQ44" s="569"/>
      <c r="KFR44" s="569"/>
      <c r="KFS44" s="569"/>
      <c r="KFT44" s="569"/>
      <c r="KFU44" s="569"/>
      <c r="KFV44" s="569"/>
      <c r="KFW44" s="569"/>
      <c r="KFX44" s="569"/>
      <c r="KFY44" s="569"/>
      <c r="KFZ44" s="569"/>
      <c r="KGA44" s="569"/>
      <c r="KGB44" s="569"/>
      <c r="KGC44" s="569"/>
      <c r="KGD44" s="569"/>
      <c r="KGE44" s="569"/>
      <c r="KGF44" s="569"/>
      <c r="KGG44" s="569"/>
      <c r="KGH44" s="569"/>
      <c r="KGI44" s="569"/>
      <c r="KGJ44" s="569"/>
      <c r="KGK44" s="569"/>
      <c r="KGL44" s="569"/>
      <c r="KGM44" s="569"/>
      <c r="KGN44" s="569"/>
      <c r="KGO44" s="569"/>
      <c r="KGP44" s="569"/>
      <c r="KGQ44" s="569"/>
      <c r="KGR44" s="569"/>
      <c r="KGS44" s="569"/>
      <c r="KGT44" s="569"/>
      <c r="KGU44" s="569"/>
      <c r="KGV44" s="569"/>
      <c r="KGW44" s="569"/>
      <c r="KGX44" s="569"/>
      <c r="KGY44" s="569"/>
      <c r="KGZ44" s="569"/>
      <c r="KHA44" s="569"/>
      <c r="KHB44" s="569"/>
      <c r="KHC44" s="569"/>
      <c r="KHD44" s="569"/>
      <c r="KHE44" s="569"/>
      <c r="KHF44" s="569"/>
      <c r="KHG44" s="569"/>
      <c r="KHH44" s="569"/>
      <c r="KHI44" s="569"/>
      <c r="KHJ44" s="569"/>
      <c r="KHK44" s="569"/>
      <c r="KHL44" s="569"/>
      <c r="KHM44" s="569"/>
      <c r="KHN44" s="569"/>
      <c r="KHO44" s="569"/>
      <c r="KHP44" s="569"/>
      <c r="KHQ44" s="569"/>
      <c r="KHR44" s="569"/>
      <c r="KHS44" s="569"/>
      <c r="KHT44" s="569"/>
      <c r="KHU44" s="569"/>
      <c r="KHV44" s="569"/>
      <c r="KHW44" s="569"/>
      <c r="KHX44" s="569"/>
      <c r="KHY44" s="569"/>
      <c r="KHZ44" s="569"/>
      <c r="KIA44" s="569"/>
      <c r="KIB44" s="569"/>
      <c r="KIC44" s="569"/>
      <c r="KID44" s="569"/>
      <c r="KIE44" s="569"/>
      <c r="KIF44" s="569"/>
      <c r="KIG44" s="569"/>
      <c r="KIH44" s="569"/>
      <c r="KII44" s="569"/>
      <c r="KIJ44" s="569"/>
      <c r="KIK44" s="569"/>
      <c r="KIL44" s="569"/>
      <c r="KIM44" s="569"/>
      <c r="KIN44" s="569"/>
      <c r="KIO44" s="569"/>
      <c r="KIP44" s="569"/>
      <c r="KIQ44" s="569"/>
      <c r="KIR44" s="569"/>
      <c r="KIS44" s="569"/>
      <c r="KIT44" s="569"/>
      <c r="KIU44" s="569"/>
      <c r="KIV44" s="569"/>
      <c r="KIW44" s="569"/>
      <c r="KIX44" s="569"/>
      <c r="KIY44" s="569"/>
      <c r="KIZ44" s="569"/>
      <c r="KJA44" s="569"/>
      <c r="KJB44" s="569"/>
      <c r="KJC44" s="569"/>
      <c r="KJD44" s="569"/>
      <c r="KJE44" s="569"/>
      <c r="KJF44" s="569"/>
      <c r="KJG44" s="569"/>
      <c r="KJH44" s="569"/>
      <c r="KJI44" s="569"/>
      <c r="KJJ44" s="569"/>
      <c r="KJK44" s="569"/>
      <c r="KJL44" s="569"/>
      <c r="KJM44" s="569"/>
      <c r="KJN44" s="569"/>
      <c r="KJO44" s="569"/>
      <c r="KJP44" s="569"/>
      <c r="KJQ44" s="569"/>
      <c r="KJR44" s="569"/>
      <c r="KJS44" s="569"/>
      <c r="KJT44" s="569"/>
      <c r="KJU44" s="569"/>
      <c r="KJV44" s="569"/>
      <c r="KJW44" s="569"/>
      <c r="KJX44" s="569"/>
      <c r="KJY44" s="569"/>
      <c r="KJZ44" s="569"/>
      <c r="KKA44" s="569"/>
      <c r="KKB44" s="569"/>
      <c r="KKC44" s="569"/>
      <c r="KKD44" s="569"/>
      <c r="KKE44" s="569"/>
      <c r="KKF44" s="569"/>
      <c r="KKG44" s="569"/>
      <c r="KKH44" s="569"/>
      <c r="KKI44" s="569"/>
      <c r="KKJ44" s="569"/>
      <c r="KKK44" s="569"/>
      <c r="KKL44" s="569"/>
      <c r="KKM44" s="569"/>
      <c r="KKN44" s="569"/>
      <c r="KKO44" s="569"/>
      <c r="KKP44" s="569"/>
      <c r="KKQ44" s="569"/>
      <c r="KKR44" s="569"/>
      <c r="KKS44" s="569"/>
      <c r="KKT44" s="569"/>
      <c r="KKU44" s="569"/>
      <c r="KKV44" s="569"/>
      <c r="KKW44" s="569"/>
      <c r="KKX44" s="569"/>
      <c r="KKY44" s="569"/>
      <c r="KKZ44" s="569"/>
      <c r="KLA44" s="569"/>
      <c r="KLB44" s="569"/>
      <c r="KLC44" s="569"/>
      <c r="KLD44" s="569"/>
      <c r="KLE44" s="569"/>
      <c r="KLF44" s="569"/>
      <c r="KLG44" s="569"/>
      <c r="KLH44" s="569"/>
      <c r="KLI44" s="569"/>
      <c r="KLJ44" s="569"/>
      <c r="KLK44" s="569"/>
      <c r="KLL44" s="569"/>
      <c r="KLM44" s="569"/>
      <c r="KLN44" s="569"/>
      <c r="KLO44" s="569"/>
      <c r="KLP44" s="569"/>
      <c r="KLQ44" s="569"/>
      <c r="KLR44" s="569"/>
      <c r="KLS44" s="569"/>
      <c r="KLT44" s="569"/>
      <c r="KLU44" s="569"/>
      <c r="KLV44" s="569"/>
      <c r="KLW44" s="569"/>
      <c r="KLX44" s="569"/>
      <c r="KLY44" s="569"/>
      <c r="KLZ44" s="569"/>
      <c r="KMA44" s="569"/>
      <c r="KMB44" s="569"/>
      <c r="KMC44" s="569"/>
      <c r="KMD44" s="569"/>
      <c r="KME44" s="569"/>
      <c r="KMF44" s="569"/>
      <c r="KMG44" s="569"/>
      <c r="KMH44" s="569"/>
      <c r="KMI44" s="569"/>
      <c r="KMJ44" s="569"/>
      <c r="KMK44" s="569"/>
      <c r="KML44" s="569"/>
      <c r="KMM44" s="569"/>
      <c r="KMN44" s="569"/>
      <c r="KMO44" s="569"/>
      <c r="KMP44" s="569"/>
      <c r="KMQ44" s="569"/>
      <c r="KMR44" s="569"/>
      <c r="KMS44" s="569"/>
      <c r="KMT44" s="569"/>
      <c r="KMU44" s="569"/>
      <c r="KMV44" s="569"/>
      <c r="KMW44" s="569"/>
      <c r="KMX44" s="569"/>
      <c r="KMY44" s="569"/>
      <c r="KMZ44" s="569"/>
      <c r="KNA44" s="569"/>
      <c r="KNB44" s="569"/>
      <c r="KNC44" s="569"/>
      <c r="KND44" s="569"/>
      <c r="KNE44" s="569"/>
      <c r="KNF44" s="569"/>
      <c r="KNG44" s="569"/>
      <c r="KNH44" s="569"/>
      <c r="KNI44" s="569"/>
      <c r="KNJ44" s="569"/>
      <c r="KNK44" s="569"/>
      <c r="KNL44" s="569"/>
      <c r="KNM44" s="569"/>
      <c r="KNN44" s="569"/>
      <c r="KNO44" s="569"/>
      <c r="KNP44" s="569"/>
      <c r="KNQ44" s="569"/>
      <c r="KNR44" s="569"/>
      <c r="KNS44" s="569"/>
      <c r="KNT44" s="569"/>
      <c r="KNU44" s="569"/>
      <c r="KNV44" s="569"/>
      <c r="KNW44" s="569"/>
      <c r="KNX44" s="569"/>
      <c r="KNY44" s="569"/>
      <c r="KNZ44" s="569"/>
      <c r="KOA44" s="569"/>
      <c r="KOB44" s="569"/>
      <c r="KOC44" s="569"/>
      <c r="KOD44" s="569"/>
      <c r="KOE44" s="569"/>
      <c r="KOF44" s="569"/>
      <c r="KOG44" s="569"/>
      <c r="KOH44" s="569"/>
      <c r="KOI44" s="569"/>
      <c r="KOJ44" s="569"/>
      <c r="KOK44" s="569"/>
      <c r="KOL44" s="569"/>
      <c r="KOM44" s="569"/>
      <c r="KON44" s="569"/>
      <c r="KOO44" s="569"/>
      <c r="KOP44" s="569"/>
      <c r="KOQ44" s="569"/>
      <c r="KOR44" s="569"/>
      <c r="KOS44" s="569"/>
      <c r="KOT44" s="569"/>
      <c r="KOU44" s="569"/>
      <c r="KOV44" s="569"/>
      <c r="KOW44" s="569"/>
      <c r="KOX44" s="569"/>
      <c r="KOY44" s="569"/>
      <c r="KOZ44" s="569"/>
      <c r="KPA44" s="569"/>
      <c r="KPB44" s="569"/>
      <c r="KPC44" s="569"/>
      <c r="KPD44" s="569"/>
      <c r="KPE44" s="569"/>
      <c r="KPF44" s="569"/>
      <c r="KPG44" s="569"/>
      <c r="KPH44" s="569"/>
      <c r="KPI44" s="569"/>
      <c r="KPJ44" s="569"/>
      <c r="KPK44" s="569"/>
      <c r="KPL44" s="569"/>
      <c r="KPM44" s="569"/>
      <c r="KPN44" s="569"/>
      <c r="KPO44" s="569"/>
      <c r="KPP44" s="569"/>
      <c r="KPQ44" s="569"/>
      <c r="KPR44" s="569"/>
      <c r="KPS44" s="569"/>
      <c r="KPT44" s="569"/>
      <c r="KPU44" s="569"/>
      <c r="KPV44" s="569"/>
      <c r="KPW44" s="569"/>
      <c r="KPX44" s="569"/>
      <c r="KPY44" s="569"/>
      <c r="KPZ44" s="569"/>
      <c r="KQA44" s="569"/>
      <c r="KQB44" s="569"/>
      <c r="KQC44" s="569"/>
      <c r="KQD44" s="569"/>
      <c r="KQE44" s="569"/>
      <c r="KQF44" s="569"/>
      <c r="KQG44" s="569"/>
      <c r="KQH44" s="569"/>
      <c r="KQI44" s="569"/>
      <c r="KQJ44" s="569"/>
      <c r="KQK44" s="569"/>
      <c r="KQL44" s="569"/>
      <c r="KQM44" s="569"/>
      <c r="KQN44" s="569"/>
      <c r="KQO44" s="569"/>
      <c r="KQP44" s="569"/>
      <c r="KQQ44" s="569"/>
      <c r="KQR44" s="569"/>
      <c r="KQS44" s="569"/>
      <c r="KQT44" s="569"/>
      <c r="KQU44" s="569"/>
      <c r="KQV44" s="569"/>
      <c r="KQW44" s="569"/>
      <c r="KQX44" s="569"/>
      <c r="KQY44" s="569"/>
      <c r="KQZ44" s="569"/>
      <c r="KRA44" s="569"/>
      <c r="KRB44" s="569"/>
      <c r="KRC44" s="569"/>
      <c r="KRD44" s="569"/>
      <c r="KRE44" s="569"/>
      <c r="KRF44" s="569"/>
      <c r="KRG44" s="569"/>
      <c r="KRH44" s="569"/>
      <c r="KRI44" s="569"/>
      <c r="KRJ44" s="569"/>
      <c r="KRK44" s="569"/>
      <c r="KRL44" s="569"/>
      <c r="KRM44" s="569"/>
      <c r="KRN44" s="569"/>
      <c r="KRO44" s="569"/>
      <c r="KRP44" s="569"/>
      <c r="KRQ44" s="569"/>
      <c r="KRR44" s="569"/>
      <c r="KRS44" s="569"/>
      <c r="KRT44" s="569"/>
      <c r="KRU44" s="569"/>
      <c r="KRV44" s="569"/>
      <c r="KRW44" s="569"/>
      <c r="KRX44" s="569"/>
      <c r="KRY44" s="569"/>
      <c r="KRZ44" s="569"/>
      <c r="KSA44" s="569"/>
      <c r="KSB44" s="569"/>
      <c r="KSC44" s="569"/>
      <c r="KSD44" s="569"/>
      <c r="KSE44" s="569"/>
      <c r="KSF44" s="569"/>
      <c r="KSG44" s="569"/>
      <c r="KSH44" s="569"/>
      <c r="KSI44" s="569"/>
      <c r="KSJ44" s="569"/>
      <c r="KSK44" s="569"/>
      <c r="KSL44" s="569"/>
      <c r="KSM44" s="569"/>
      <c r="KSN44" s="569"/>
      <c r="KSO44" s="569"/>
      <c r="KSP44" s="569"/>
      <c r="KSQ44" s="569"/>
      <c r="KSR44" s="569"/>
      <c r="KSS44" s="569"/>
      <c r="KST44" s="569"/>
      <c r="KSU44" s="569"/>
      <c r="KSV44" s="569"/>
      <c r="KSW44" s="569"/>
      <c r="KSX44" s="569"/>
      <c r="KSY44" s="569"/>
      <c r="KSZ44" s="569"/>
      <c r="KTA44" s="569"/>
      <c r="KTB44" s="569"/>
      <c r="KTC44" s="569"/>
      <c r="KTD44" s="569"/>
      <c r="KTE44" s="569"/>
      <c r="KTF44" s="569"/>
      <c r="KTG44" s="569"/>
      <c r="KTH44" s="569"/>
      <c r="KTI44" s="569"/>
      <c r="KTJ44" s="569"/>
      <c r="KTK44" s="569"/>
      <c r="KTL44" s="569"/>
      <c r="KTM44" s="569"/>
      <c r="KTN44" s="569"/>
      <c r="KTO44" s="569"/>
      <c r="KTP44" s="569"/>
      <c r="KTQ44" s="569"/>
      <c r="KTR44" s="569"/>
      <c r="KTS44" s="569"/>
      <c r="KTT44" s="569"/>
      <c r="KTU44" s="569"/>
      <c r="KTV44" s="569"/>
      <c r="KTW44" s="569"/>
      <c r="KTX44" s="569"/>
      <c r="KTY44" s="569"/>
      <c r="KTZ44" s="569"/>
      <c r="KUA44" s="569"/>
      <c r="KUB44" s="569"/>
      <c r="KUC44" s="569"/>
      <c r="KUD44" s="569"/>
      <c r="KUE44" s="569"/>
      <c r="KUF44" s="569"/>
      <c r="KUG44" s="569"/>
      <c r="KUH44" s="569"/>
      <c r="KUI44" s="569"/>
      <c r="KUJ44" s="569"/>
      <c r="KUK44" s="569"/>
      <c r="KUL44" s="569"/>
      <c r="KUM44" s="569"/>
      <c r="KUN44" s="569"/>
      <c r="KUO44" s="569"/>
      <c r="KUP44" s="569"/>
      <c r="KUQ44" s="569"/>
      <c r="KUR44" s="569"/>
      <c r="KUS44" s="569"/>
      <c r="KUT44" s="569"/>
      <c r="KUU44" s="569"/>
      <c r="KUV44" s="569"/>
      <c r="KUW44" s="569"/>
      <c r="KUX44" s="569"/>
      <c r="KUY44" s="569"/>
      <c r="KUZ44" s="569"/>
      <c r="KVA44" s="569"/>
      <c r="KVB44" s="569"/>
      <c r="KVC44" s="569"/>
      <c r="KVD44" s="569"/>
      <c r="KVE44" s="569"/>
      <c r="KVF44" s="569"/>
      <c r="KVG44" s="569"/>
      <c r="KVH44" s="569"/>
      <c r="KVI44" s="569"/>
      <c r="KVJ44" s="569"/>
      <c r="KVK44" s="569"/>
      <c r="KVL44" s="569"/>
      <c r="KVM44" s="569"/>
      <c r="KVN44" s="569"/>
      <c r="KVO44" s="569"/>
      <c r="KVP44" s="569"/>
      <c r="KVQ44" s="569"/>
      <c r="KVR44" s="569"/>
      <c r="KVS44" s="569"/>
      <c r="KVT44" s="569"/>
      <c r="KVU44" s="569"/>
      <c r="KVV44" s="569"/>
      <c r="KVW44" s="569"/>
      <c r="KVX44" s="569"/>
      <c r="KVY44" s="569"/>
      <c r="KVZ44" s="569"/>
      <c r="KWA44" s="569"/>
      <c r="KWB44" s="569"/>
      <c r="KWC44" s="569"/>
      <c r="KWD44" s="569"/>
      <c r="KWE44" s="569"/>
      <c r="KWF44" s="569"/>
      <c r="KWG44" s="569"/>
      <c r="KWH44" s="569"/>
      <c r="KWI44" s="569"/>
      <c r="KWJ44" s="569"/>
      <c r="KWK44" s="569"/>
      <c r="KWL44" s="569"/>
      <c r="KWM44" s="569"/>
      <c r="KWN44" s="569"/>
      <c r="KWO44" s="569"/>
      <c r="KWP44" s="569"/>
      <c r="KWQ44" s="569"/>
      <c r="KWR44" s="569"/>
      <c r="KWS44" s="569"/>
      <c r="KWT44" s="569"/>
      <c r="KWU44" s="569"/>
      <c r="KWV44" s="569"/>
      <c r="KWW44" s="569"/>
      <c r="KWX44" s="569"/>
      <c r="KWY44" s="569"/>
      <c r="KWZ44" s="569"/>
      <c r="KXA44" s="569"/>
      <c r="KXB44" s="569"/>
      <c r="KXC44" s="569"/>
      <c r="KXD44" s="569"/>
      <c r="KXE44" s="569"/>
      <c r="KXF44" s="569"/>
      <c r="KXG44" s="569"/>
      <c r="KXH44" s="569"/>
      <c r="KXI44" s="569"/>
      <c r="KXJ44" s="569"/>
      <c r="KXK44" s="569"/>
      <c r="KXL44" s="569"/>
      <c r="KXM44" s="569"/>
      <c r="KXN44" s="569"/>
      <c r="KXO44" s="569"/>
      <c r="KXP44" s="569"/>
      <c r="KXQ44" s="569"/>
      <c r="KXR44" s="569"/>
      <c r="KXS44" s="569"/>
      <c r="KXT44" s="569"/>
      <c r="KXU44" s="569"/>
      <c r="KXV44" s="569"/>
      <c r="KXW44" s="569"/>
      <c r="KXX44" s="569"/>
      <c r="KXY44" s="569"/>
      <c r="KXZ44" s="569"/>
      <c r="KYA44" s="569"/>
      <c r="KYB44" s="569"/>
      <c r="KYC44" s="569"/>
      <c r="KYD44" s="569"/>
      <c r="KYE44" s="569"/>
      <c r="KYF44" s="569"/>
      <c r="KYG44" s="569"/>
      <c r="KYH44" s="569"/>
      <c r="KYI44" s="569"/>
      <c r="KYJ44" s="569"/>
      <c r="KYK44" s="569"/>
      <c r="KYL44" s="569"/>
      <c r="KYM44" s="569"/>
      <c r="KYN44" s="569"/>
      <c r="KYO44" s="569"/>
      <c r="KYP44" s="569"/>
      <c r="KYQ44" s="569"/>
      <c r="KYR44" s="569"/>
      <c r="KYS44" s="569"/>
      <c r="KYT44" s="569"/>
      <c r="KYU44" s="569"/>
      <c r="KYV44" s="569"/>
      <c r="KYW44" s="569"/>
      <c r="KYX44" s="569"/>
      <c r="KYY44" s="569"/>
      <c r="KYZ44" s="569"/>
      <c r="KZA44" s="569"/>
      <c r="KZB44" s="569"/>
      <c r="KZC44" s="569"/>
      <c r="KZD44" s="569"/>
      <c r="KZE44" s="569"/>
      <c r="KZF44" s="569"/>
      <c r="KZG44" s="569"/>
      <c r="KZH44" s="569"/>
      <c r="KZI44" s="569"/>
      <c r="KZJ44" s="569"/>
      <c r="KZK44" s="569"/>
      <c r="KZL44" s="569"/>
      <c r="KZM44" s="569"/>
      <c r="KZN44" s="569"/>
      <c r="KZO44" s="569"/>
      <c r="KZP44" s="569"/>
      <c r="KZQ44" s="569"/>
      <c r="KZR44" s="569"/>
      <c r="KZS44" s="569"/>
      <c r="KZT44" s="569"/>
      <c r="KZU44" s="569"/>
      <c r="KZV44" s="569"/>
      <c r="KZW44" s="569"/>
      <c r="KZX44" s="569"/>
      <c r="KZY44" s="569"/>
      <c r="KZZ44" s="569"/>
      <c r="LAA44" s="569"/>
      <c r="LAB44" s="569"/>
      <c r="LAC44" s="569"/>
      <c r="LAD44" s="569"/>
      <c r="LAE44" s="569"/>
      <c r="LAF44" s="569"/>
      <c r="LAG44" s="569"/>
      <c r="LAH44" s="569"/>
      <c r="LAI44" s="569"/>
      <c r="LAJ44" s="569"/>
      <c r="LAK44" s="569"/>
      <c r="LAL44" s="569"/>
      <c r="LAM44" s="569"/>
      <c r="LAN44" s="569"/>
      <c r="LAO44" s="569"/>
      <c r="LAP44" s="569"/>
      <c r="LAQ44" s="569"/>
      <c r="LAR44" s="569"/>
      <c r="LAS44" s="569"/>
      <c r="LAT44" s="569"/>
      <c r="LAU44" s="569"/>
      <c r="LAV44" s="569"/>
      <c r="LAW44" s="569"/>
      <c r="LAX44" s="569"/>
      <c r="LAY44" s="569"/>
      <c r="LAZ44" s="569"/>
      <c r="LBA44" s="569"/>
      <c r="LBB44" s="569"/>
      <c r="LBC44" s="569"/>
      <c r="LBD44" s="569"/>
      <c r="LBE44" s="569"/>
      <c r="LBF44" s="569"/>
      <c r="LBG44" s="569"/>
      <c r="LBH44" s="569"/>
      <c r="LBI44" s="569"/>
      <c r="LBJ44" s="569"/>
      <c r="LBK44" s="569"/>
      <c r="LBL44" s="569"/>
      <c r="LBM44" s="569"/>
      <c r="LBN44" s="569"/>
      <c r="LBO44" s="569"/>
      <c r="LBP44" s="569"/>
      <c r="LBQ44" s="569"/>
      <c r="LBR44" s="569"/>
      <c r="LBS44" s="569"/>
      <c r="LBT44" s="569"/>
      <c r="LBU44" s="569"/>
      <c r="LBV44" s="569"/>
      <c r="LBW44" s="569"/>
      <c r="LBX44" s="569"/>
      <c r="LBY44" s="569"/>
      <c r="LBZ44" s="569"/>
      <c r="LCA44" s="569"/>
      <c r="LCB44" s="569"/>
      <c r="LCC44" s="569"/>
      <c r="LCD44" s="569"/>
      <c r="LCE44" s="569"/>
      <c r="LCF44" s="569"/>
      <c r="LCG44" s="569"/>
      <c r="LCH44" s="569"/>
      <c r="LCI44" s="569"/>
      <c r="LCJ44" s="569"/>
      <c r="LCK44" s="569"/>
      <c r="LCL44" s="569"/>
      <c r="LCM44" s="569"/>
      <c r="LCN44" s="569"/>
      <c r="LCO44" s="569"/>
      <c r="LCP44" s="569"/>
      <c r="LCQ44" s="569"/>
      <c r="LCR44" s="569"/>
      <c r="LCS44" s="569"/>
      <c r="LCT44" s="569"/>
      <c r="LCU44" s="569"/>
      <c r="LCV44" s="569"/>
      <c r="LCW44" s="569"/>
      <c r="LCX44" s="569"/>
      <c r="LCY44" s="569"/>
      <c r="LCZ44" s="569"/>
      <c r="LDA44" s="569"/>
      <c r="LDB44" s="569"/>
      <c r="LDC44" s="569"/>
      <c r="LDD44" s="569"/>
      <c r="LDE44" s="569"/>
      <c r="LDF44" s="569"/>
      <c r="LDG44" s="569"/>
      <c r="LDH44" s="569"/>
      <c r="LDI44" s="569"/>
      <c r="LDJ44" s="569"/>
      <c r="LDK44" s="569"/>
      <c r="LDL44" s="569"/>
      <c r="LDM44" s="569"/>
      <c r="LDN44" s="569"/>
      <c r="LDO44" s="569"/>
      <c r="LDP44" s="569"/>
      <c r="LDQ44" s="569"/>
      <c r="LDR44" s="569"/>
      <c r="LDS44" s="569"/>
      <c r="LDT44" s="569"/>
      <c r="LDU44" s="569"/>
      <c r="LDV44" s="569"/>
      <c r="LDW44" s="569"/>
      <c r="LDX44" s="569"/>
      <c r="LDY44" s="569"/>
      <c r="LDZ44" s="569"/>
      <c r="LEA44" s="569"/>
      <c r="LEB44" s="569"/>
      <c r="LEC44" s="569"/>
      <c r="LED44" s="569"/>
      <c r="LEE44" s="569"/>
      <c r="LEF44" s="569"/>
      <c r="LEG44" s="569"/>
      <c r="LEH44" s="569"/>
      <c r="LEI44" s="569"/>
      <c r="LEJ44" s="569"/>
      <c r="LEK44" s="569"/>
      <c r="LEL44" s="569"/>
      <c r="LEM44" s="569"/>
      <c r="LEN44" s="569"/>
      <c r="LEO44" s="569"/>
      <c r="LEP44" s="569"/>
      <c r="LEQ44" s="569"/>
      <c r="LER44" s="569"/>
      <c r="LES44" s="569"/>
      <c r="LET44" s="569"/>
      <c r="LEU44" s="569"/>
      <c r="LEV44" s="569"/>
      <c r="LEW44" s="569"/>
      <c r="LEX44" s="569"/>
      <c r="LEY44" s="569"/>
      <c r="LEZ44" s="569"/>
      <c r="LFA44" s="569"/>
      <c r="LFB44" s="569"/>
      <c r="LFC44" s="569"/>
      <c r="LFD44" s="569"/>
      <c r="LFE44" s="569"/>
      <c r="LFF44" s="569"/>
      <c r="LFG44" s="569"/>
      <c r="LFH44" s="569"/>
      <c r="LFI44" s="569"/>
      <c r="LFJ44" s="569"/>
      <c r="LFK44" s="569"/>
      <c r="LFL44" s="569"/>
      <c r="LFM44" s="569"/>
      <c r="LFN44" s="569"/>
      <c r="LFO44" s="569"/>
      <c r="LFP44" s="569"/>
      <c r="LFQ44" s="569"/>
      <c r="LFR44" s="569"/>
      <c r="LFS44" s="569"/>
      <c r="LFT44" s="569"/>
      <c r="LFU44" s="569"/>
      <c r="LFV44" s="569"/>
      <c r="LFW44" s="569"/>
      <c r="LFX44" s="569"/>
      <c r="LFY44" s="569"/>
      <c r="LFZ44" s="569"/>
      <c r="LGA44" s="569"/>
      <c r="LGB44" s="569"/>
      <c r="LGC44" s="569"/>
      <c r="LGD44" s="569"/>
      <c r="LGE44" s="569"/>
      <c r="LGF44" s="569"/>
      <c r="LGG44" s="569"/>
      <c r="LGH44" s="569"/>
      <c r="LGI44" s="569"/>
      <c r="LGJ44" s="569"/>
      <c r="LGK44" s="569"/>
      <c r="LGL44" s="569"/>
      <c r="LGM44" s="569"/>
      <c r="LGN44" s="569"/>
      <c r="LGO44" s="569"/>
      <c r="LGP44" s="569"/>
      <c r="LGQ44" s="569"/>
      <c r="LGR44" s="569"/>
      <c r="LGS44" s="569"/>
      <c r="LGT44" s="569"/>
      <c r="LGU44" s="569"/>
      <c r="LGV44" s="569"/>
      <c r="LGW44" s="569"/>
      <c r="LGX44" s="569"/>
      <c r="LGY44" s="569"/>
      <c r="LGZ44" s="569"/>
      <c r="LHA44" s="569"/>
      <c r="LHB44" s="569"/>
      <c r="LHC44" s="569"/>
      <c r="LHD44" s="569"/>
      <c r="LHE44" s="569"/>
      <c r="LHF44" s="569"/>
      <c r="LHG44" s="569"/>
      <c r="LHH44" s="569"/>
      <c r="LHI44" s="569"/>
      <c r="LHJ44" s="569"/>
      <c r="LHK44" s="569"/>
      <c r="LHL44" s="569"/>
      <c r="LHM44" s="569"/>
      <c r="LHN44" s="569"/>
      <c r="LHO44" s="569"/>
      <c r="LHP44" s="569"/>
      <c r="LHQ44" s="569"/>
      <c r="LHR44" s="569"/>
      <c r="LHS44" s="569"/>
      <c r="LHT44" s="569"/>
      <c r="LHU44" s="569"/>
      <c r="LHV44" s="569"/>
      <c r="LHW44" s="569"/>
      <c r="LHX44" s="569"/>
      <c r="LHY44" s="569"/>
      <c r="LHZ44" s="569"/>
      <c r="LIA44" s="569"/>
      <c r="LIB44" s="569"/>
      <c r="LIC44" s="569"/>
      <c r="LID44" s="569"/>
      <c r="LIE44" s="569"/>
      <c r="LIF44" s="569"/>
      <c r="LIG44" s="569"/>
      <c r="LIH44" s="569"/>
      <c r="LII44" s="569"/>
      <c r="LIJ44" s="569"/>
      <c r="LIK44" s="569"/>
      <c r="LIL44" s="569"/>
      <c r="LIM44" s="569"/>
      <c r="LIN44" s="569"/>
      <c r="LIO44" s="569"/>
      <c r="LIP44" s="569"/>
      <c r="LIQ44" s="569"/>
      <c r="LIR44" s="569"/>
      <c r="LIS44" s="569"/>
      <c r="LIT44" s="569"/>
      <c r="LIU44" s="569"/>
      <c r="LIV44" s="569"/>
      <c r="LIW44" s="569"/>
      <c r="LIX44" s="569"/>
      <c r="LIY44" s="569"/>
      <c r="LIZ44" s="569"/>
      <c r="LJA44" s="569"/>
      <c r="LJB44" s="569"/>
      <c r="LJC44" s="569"/>
      <c r="LJD44" s="569"/>
      <c r="LJE44" s="569"/>
      <c r="LJF44" s="569"/>
      <c r="LJG44" s="569"/>
      <c r="LJH44" s="569"/>
      <c r="LJI44" s="569"/>
      <c r="LJJ44" s="569"/>
      <c r="LJK44" s="569"/>
      <c r="LJL44" s="569"/>
      <c r="LJM44" s="569"/>
      <c r="LJN44" s="569"/>
      <c r="LJO44" s="569"/>
      <c r="LJP44" s="569"/>
      <c r="LJQ44" s="569"/>
      <c r="LJR44" s="569"/>
      <c r="LJS44" s="569"/>
      <c r="LJT44" s="569"/>
      <c r="LJU44" s="569"/>
      <c r="LJV44" s="569"/>
      <c r="LJW44" s="569"/>
      <c r="LJX44" s="569"/>
      <c r="LJY44" s="569"/>
      <c r="LJZ44" s="569"/>
      <c r="LKA44" s="569"/>
      <c r="LKB44" s="569"/>
      <c r="LKC44" s="569"/>
      <c r="LKD44" s="569"/>
      <c r="LKE44" s="569"/>
      <c r="LKF44" s="569"/>
      <c r="LKG44" s="569"/>
      <c r="LKH44" s="569"/>
      <c r="LKI44" s="569"/>
      <c r="LKJ44" s="569"/>
      <c r="LKK44" s="569"/>
      <c r="LKL44" s="569"/>
      <c r="LKM44" s="569"/>
      <c r="LKN44" s="569"/>
      <c r="LKO44" s="569"/>
      <c r="LKP44" s="569"/>
      <c r="LKQ44" s="569"/>
      <c r="LKR44" s="569"/>
      <c r="LKS44" s="569"/>
      <c r="LKT44" s="569"/>
      <c r="LKU44" s="569"/>
      <c r="LKV44" s="569"/>
      <c r="LKW44" s="569"/>
      <c r="LKX44" s="569"/>
      <c r="LKY44" s="569"/>
      <c r="LKZ44" s="569"/>
      <c r="LLA44" s="569"/>
      <c r="LLB44" s="569"/>
      <c r="LLC44" s="569"/>
      <c r="LLD44" s="569"/>
      <c r="LLE44" s="569"/>
      <c r="LLF44" s="569"/>
      <c r="LLG44" s="569"/>
      <c r="LLH44" s="569"/>
      <c r="LLI44" s="569"/>
      <c r="LLJ44" s="569"/>
      <c r="LLK44" s="569"/>
      <c r="LLL44" s="569"/>
      <c r="LLM44" s="569"/>
      <c r="LLN44" s="569"/>
      <c r="LLO44" s="569"/>
      <c r="LLP44" s="569"/>
      <c r="LLQ44" s="569"/>
      <c r="LLR44" s="569"/>
      <c r="LLS44" s="569"/>
      <c r="LLT44" s="569"/>
      <c r="LLU44" s="569"/>
      <c r="LLV44" s="569"/>
      <c r="LLW44" s="569"/>
      <c r="LLX44" s="569"/>
      <c r="LLY44" s="569"/>
      <c r="LLZ44" s="569"/>
      <c r="LMA44" s="569"/>
      <c r="LMB44" s="569"/>
      <c r="LMC44" s="569"/>
      <c r="LMD44" s="569"/>
      <c r="LME44" s="569"/>
      <c r="LMF44" s="569"/>
      <c r="LMG44" s="569"/>
      <c r="LMH44" s="569"/>
      <c r="LMI44" s="569"/>
      <c r="LMJ44" s="569"/>
      <c r="LMK44" s="569"/>
      <c r="LML44" s="569"/>
      <c r="LMM44" s="569"/>
      <c r="LMN44" s="569"/>
      <c r="LMO44" s="569"/>
      <c r="LMP44" s="569"/>
      <c r="LMQ44" s="569"/>
      <c r="LMR44" s="569"/>
      <c r="LMS44" s="569"/>
      <c r="LMT44" s="569"/>
      <c r="LMU44" s="569"/>
      <c r="LMV44" s="569"/>
      <c r="LMW44" s="569"/>
      <c r="LMX44" s="569"/>
      <c r="LMY44" s="569"/>
      <c r="LMZ44" s="569"/>
      <c r="LNA44" s="569"/>
      <c r="LNB44" s="569"/>
      <c r="LNC44" s="569"/>
      <c r="LND44" s="569"/>
      <c r="LNE44" s="569"/>
      <c r="LNF44" s="569"/>
      <c r="LNG44" s="569"/>
      <c r="LNH44" s="569"/>
      <c r="LNI44" s="569"/>
      <c r="LNJ44" s="569"/>
      <c r="LNK44" s="569"/>
      <c r="LNL44" s="569"/>
      <c r="LNM44" s="569"/>
      <c r="LNN44" s="569"/>
      <c r="LNO44" s="569"/>
      <c r="LNP44" s="569"/>
      <c r="LNQ44" s="569"/>
      <c r="LNR44" s="569"/>
      <c r="LNS44" s="569"/>
      <c r="LNT44" s="569"/>
      <c r="LNU44" s="569"/>
      <c r="LNV44" s="569"/>
      <c r="LNW44" s="569"/>
      <c r="LNX44" s="569"/>
      <c r="LNY44" s="569"/>
      <c r="LNZ44" s="569"/>
      <c r="LOA44" s="569"/>
      <c r="LOB44" s="569"/>
      <c r="LOC44" s="569"/>
      <c r="LOD44" s="569"/>
      <c r="LOE44" s="569"/>
      <c r="LOF44" s="569"/>
      <c r="LOG44" s="569"/>
      <c r="LOH44" s="569"/>
      <c r="LOI44" s="569"/>
      <c r="LOJ44" s="569"/>
      <c r="LOK44" s="569"/>
      <c r="LOL44" s="569"/>
      <c r="LOM44" s="569"/>
      <c r="LON44" s="569"/>
      <c r="LOO44" s="569"/>
      <c r="LOP44" s="569"/>
      <c r="LOQ44" s="569"/>
      <c r="LOR44" s="569"/>
      <c r="LOS44" s="569"/>
      <c r="LOT44" s="569"/>
      <c r="LOU44" s="569"/>
      <c r="LOV44" s="569"/>
      <c r="LOW44" s="569"/>
      <c r="LOX44" s="569"/>
      <c r="LOY44" s="569"/>
      <c r="LOZ44" s="569"/>
      <c r="LPA44" s="569"/>
      <c r="LPB44" s="569"/>
      <c r="LPC44" s="569"/>
      <c r="LPD44" s="569"/>
      <c r="LPE44" s="569"/>
      <c r="LPF44" s="569"/>
      <c r="LPG44" s="569"/>
      <c r="LPH44" s="569"/>
      <c r="LPI44" s="569"/>
      <c r="LPJ44" s="569"/>
      <c r="LPK44" s="569"/>
      <c r="LPL44" s="569"/>
      <c r="LPM44" s="569"/>
      <c r="LPN44" s="569"/>
      <c r="LPO44" s="569"/>
      <c r="LPP44" s="569"/>
      <c r="LPQ44" s="569"/>
      <c r="LPR44" s="569"/>
      <c r="LPS44" s="569"/>
      <c r="LPT44" s="569"/>
      <c r="LPU44" s="569"/>
      <c r="LPV44" s="569"/>
      <c r="LPW44" s="569"/>
      <c r="LPX44" s="569"/>
      <c r="LPY44" s="569"/>
      <c r="LPZ44" s="569"/>
      <c r="LQA44" s="569"/>
      <c r="LQB44" s="569"/>
      <c r="LQC44" s="569"/>
      <c r="LQD44" s="569"/>
      <c r="LQE44" s="569"/>
      <c r="LQF44" s="569"/>
      <c r="LQG44" s="569"/>
      <c r="LQH44" s="569"/>
      <c r="LQI44" s="569"/>
      <c r="LQJ44" s="569"/>
      <c r="LQK44" s="569"/>
      <c r="LQL44" s="569"/>
      <c r="LQM44" s="569"/>
      <c r="LQN44" s="569"/>
      <c r="LQO44" s="569"/>
      <c r="LQP44" s="569"/>
      <c r="LQQ44" s="569"/>
      <c r="LQR44" s="569"/>
      <c r="LQS44" s="569"/>
      <c r="LQT44" s="569"/>
      <c r="LQU44" s="569"/>
      <c r="LQV44" s="569"/>
      <c r="LQW44" s="569"/>
      <c r="LQX44" s="569"/>
      <c r="LQY44" s="569"/>
      <c r="LQZ44" s="569"/>
      <c r="LRA44" s="569"/>
      <c r="LRB44" s="569"/>
      <c r="LRC44" s="569"/>
      <c r="LRD44" s="569"/>
      <c r="LRE44" s="569"/>
      <c r="LRF44" s="569"/>
      <c r="LRG44" s="569"/>
      <c r="LRH44" s="569"/>
      <c r="LRI44" s="569"/>
      <c r="LRJ44" s="569"/>
      <c r="LRK44" s="569"/>
      <c r="LRL44" s="569"/>
      <c r="LRM44" s="569"/>
      <c r="LRN44" s="569"/>
      <c r="LRO44" s="569"/>
      <c r="LRP44" s="569"/>
      <c r="LRQ44" s="569"/>
      <c r="LRR44" s="569"/>
      <c r="LRS44" s="569"/>
      <c r="LRT44" s="569"/>
      <c r="LRU44" s="569"/>
      <c r="LRV44" s="569"/>
      <c r="LRW44" s="569"/>
      <c r="LRX44" s="569"/>
      <c r="LRY44" s="569"/>
      <c r="LRZ44" s="569"/>
      <c r="LSA44" s="569"/>
      <c r="LSB44" s="569"/>
      <c r="LSC44" s="569"/>
      <c r="LSD44" s="569"/>
      <c r="LSE44" s="569"/>
      <c r="LSF44" s="569"/>
      <c r="LSG44" s="569"/>
      <c r="LSH44" s="569"/>
      <c r="LSI44" s="569"/>
      <c r="LSJ44" s="569"/>
      <c r="LSK44" s="569"/>
      <c r="LSL44" s="569"/>
      <c r="LSM44" s="569"/>
      <c r="LSN44" s="569"/>
      <c r="LSO44" s="569"/>
      <c r="LSP44" s="569"/>
      <c r="LSQ44" s="569"/>
      <c r="LSR44" s="569"/>
      <c r="LSS44" s="569"/>
      <c r="LST44" s="569"/>
      <c r="LSU44" s="569"/>
      <c r="LSV44" s="569"/>
      <c r="LSW44" s="569"/>
      <c r="LSX44" s="569"/>
      <c r="LSY44" s="569"/>
      <c r="LSZ44" s="569"/>
      <c r="LTA44" s="569"/>
      <c r="LTB44" s="569"/>
      <c r="LTC44" s="569"/>
      <c r="LTD44" s="569"/>
      <c r="LTE44" s="569"/>
      <c r="LTF44" s="569"/>
      <c r="LTG44" s="569"/>
      <c r="LTH44" s="569"/>
      <c r="LTI44" s="569"/>
      <c r="LTJ44" s="569"/>
      <c r="LTK44" s="569"/>
      <c r="LTL44" s="569"/>
      <c r="LTM44" s="569"/>
      <c r="LTN44" s="569"/>
      <c r="LTO44" s="569"/>
      <c r="LTP44" s="569"/>
      <c r="LTQ44" s="569"/>
      <c r="LTR44" s="569"/>
      <c r="LTS44" s="569"/>
      <c r="LTT44" s="569"/>
      <c r="LTU44" s="569"/>
      <c r="LTV44" s="569"/>
      <c r="LTW44" s="569"/>
      <c r="LTX44" s="569"/>
      <c r="LTY44" s="569"/>
      <c r="LTZ44" s="569"/>
      <c r="LUA44" s="569"/>
      <c r="LUB44" s="569"/>
      <c r="LUC44" s="569"/>
      <c r="LUD44" s="569"/>
      <c r="LUE44" s="569"/>
      <c r="LUF44" s="569"/>
      <c r="LUG44" s="569"/>
      <c r="LUH44" s="569"/>
      <c r="LUI44" s="569"/>
      <c r="LUJ44" s="569"/>
      <c r="LUK44" s="569"/>
      <c r="LUL44" s="569"/>
      <c r="LUM44" s="569"/>
      <c r="LUN44" s="569"/>
      <c r="LUO44" s="569"/>
      <c r="LUP44" s="569"/>
      <c r="LUQ44" s="569"/>
      <c r="LUR44" s="569"/>
      <c r="LUS44" s="569"/>
      <c r="LUT44" s="569"/>
      <c r="LUU44" s="569"/>
      <c r="LUV44" s="569"/>
      <c r="LUW44" s="569"/>
      <c r="LUX44" s="569"/>
      <c r="LUY44" s="569"/>
      <c r="LUZ44" s="569"/>
      <c r="LVA44" s="569"/>
      <c r="LVB44" s="569"/>
      <c r="LVC44" s="569"/>
      <c r="LVD44" s="569"/>
      <c r="LVE44" s="569"/>
      <c r="LVF44" s="569"/>
      <c r="LVG44" s="569"/>
      <c r="LVH44" s="569"/>
      <c r="LVI44" s="569"/>
      <c r="LVJ44" s="569"/>
      <c r="LVK44" s="569"/>
      <c r="LVL44" s="569"/>
      <c r="LVM44" s="569"/>
      <c r="LVN44" s="569"/>
      <c r="LVO44" s="569"/>
      <c r="LVP44" s="569"/>
      <c r="LVQ44" s="569"/>
      <c r="LVR44" s="569"/>
      <c r="LVS44" s="569"/>
      <c r="LVT44" s="569"/>
      <c r="LVU44" s="569"/>
      <c r="LVV44" s="569"/>
      <c r="LVW44" s="569"/>
      <c r="LVX44" s="569"/>
      <c r="LVY44" s="569"/>
      <c r="LVZ44" s="569"/>
      <c r="LWA44" s="569"/>
      <c r="LWB44" s="569"/>
      <c r="LWC44" s="569"/>
      <c r="LWD44" s="569"/>
      <c r="LWE44" s="569"/>
      <c r="LWF44" s="569"/>
      <c r="LWG44" s="569"/>
      <c r="LWH44" s="569"/>
      <c r="LWI44" s="569"/>
      <c r="LWJ44" s="569"/>
      <c r="LWK44" s="569"/>
      <c r="LWL44" s="569"/>
      <c r="LWM44" s="569"/>
      <c r="LWN44" s="569"/>
      <c r="LWO44" s="569"/>
      <c r="LWP44" s="569"/>
      <c r="LWQ44" s="569"/>
      <c r="LWR44" s="569"/>
      <c r="LWS44" s="569"/>
      <c r="LWT44" s="569"/>
      <c r="LWU44" s="569"/>
      <c r="LWV44" s="569"/>
      <c r="LWW44" s="569"/>
      <c r="LWX44" s="569"/>
      <c r="LWY44" s="569"/>
      <c r="LWZ44" s="569"/>
      <c r="LXA44" s="569"/>
      <c r="LXB44" s="569"/>
      <c r="LXC44" s="569"/>
      <c r="LXD44" s="569"/>
      <c r="LXE44" s="569"/>
      <c r="LXF44" s="569"/>
      <c r="LXG44" s="569"/>
      <c r="LXH44" s="569"/>
      <c r="LXI44" s="569"/>
      <c r="LXJ44" s="569"/>
      <c r="LXK44" s="569"/>
      <c r="LXL44" s="569"/>
      <c r="LXM44" s="569"/>
      <c r="LXN44" s="569"/>
      <c r="LXO44" s="569"/>
      <c r="LXP44" s="569"/>
      <c r="LXQ44" s="569"/>
      <c r="LXR44" s="569"/>
      <c r="LXS44" s="569"/>
      <c r="LXT44" s="569"/>
      <c r="LXU44" s="569"/>
      <c r="LXV44" s="569"/>
      <c r="LXW44" s="569"/>
      <c r="LXX44" s="569"/>
      <c r="LXY44" s="569"/>
      <c r="LXZ44" s="569"/>
      <c r="LYA44" s="569"/>
      <c r="LYB44" s="569"/>
      <c r="LYC44" s="569"/>
      <c r="LYD44" s="569"/>
      <c r="LYE44" s="569"/>
      <c r="LYF44" s="569"/>
      <c r="LYG44" s="569"/>
      <c r="LYH44" s="569"/>
      <c r="LYI44" s="569"/>
      <c r="LYJ44" s="569"/>
      <c r="LYK44" s="569"/>
      <c r="LYL44" s="569"/>
      <c r="LYM44" s="569"/>
      <c r="LYN44" s="569"/>
      <c r="LYO44" s="569"/>
      <c r="LYP44" s="569"/>
      <c r="LYQ44" s="569"/>
      <c r="LYR44" s="569"/>
      <c r="LYS44" s="569"/>
      <c r="LYT44" s="569"/>
      <c r="LYU44" s="569"/>
      <c r="LYV44" s="569"/>
      <c r="LYW44" s="569"/>
      <c r="LYX44" s="569"/>
      <c r="LYY44" s="569"/>
      <c r="LYZ44" s="569"/>
      <c r="LZA44" s="569"/>
      <c r="LZB44" s="569"/>
      <c r="LZC44" s="569"/>
      <c r="LZD44" s="569"/>
      <c r="LZE44" s="569"/>
      <c r="LZF44" s="569"/>
      <c r="LZG44" s="569"/>
      <c r="LZH44" s="569"/>
      <c r="LZI44" s="569"/>
      <c r="LZJ44" s="569"/>
      <c r="LZK44" s="569"/>
      <c r="LZL44" s="569"/>
      <c r="LZM44" s="569"/>
      <c r="LZN44" s="569"/>
      <c r="LZO44" s="569"/>
      <c r="LZP44" s="569"/>
      <c r="LZQ44" s="569"/>
      <c r="LZR44" s="569"/>
      <c r="LZS44" s="569"/>
      <c r="LZT44" s="569"/>
      <c r="LZU44" s="569"/>
      <c r="LZV44" s="569"/>
      <c r="LZW44" s="569"/>
      <c r="LZX44" s="569"/>
      <c r="LZY44" s="569"/>
      <c r="LZZ44" s="569"/>
      <c r="MAA44" s="569"/>
      <c r="MAB44" s="569"/>
      <c r="MAC44" s="569"/>
      <c r="MAD44" s="569"/>
      <c r="MAE44" s="569"/>
      <c r="MAF44" s="569"/>
      <c r="MAG44" s="569"/>
      <c r="MAH44" s="569"/>
      <c r="MAI44" s="569"/>
      <c r="MAJ44" s="569"/>
      <c r="MAK44" s="569"/>
      <c r="MAL44" s="569"/>
      <c r="MAM44" s="569"/>
      <c r="MAN44" s="569"/>
      <c r="MAO44" s="569"/>
      <c r="MAP44" s="569"/>
      <c r="MAQ44" s="569"/>
      <c r="MAR44" s="569"/>
      <c r="MAS44" s="569"/>
      <c r="MAT44" s="569"/>
      <c r="MAU44" s="569"/>
      <c r="MAV44" s="569"/>
      <c r="MAW44" s="569"/>
      <c r="MAX44" s="569"/>
      <c r="MAY44" s="569"/>
      <c r="MAZ44" s="569"/>
      <c r="MBA44" s="569"/>
      <c r="MBB44" s="569"/>
      <c r="MBC44" s="569"/>
      <c r="MBD44" s="569"/>
      <c r="MBE44" s="569"/>
      <c r="MBF44" s="569"/>
      <c r="MBG44" s="569"/>
      <c r="MBH44" s="569"/>
      <c r="MBI44" s="569"/>
      <c r="MBJ44" s="569"/>
      <c r="MBK44" s="569"/>
      <c r="MBL44" s="569"/>
      <c r="MBM44" s="569"/>
      <c r="MBN44" s="569"/>
      <c r="MBO44" s="569"/>
      <c r="MBP44" s="569"/>
      <c r="MBQ44" s="569"/>
      <c r="MBR44" s="569"/>
      <c r="MBS44" s="569"/>
      <c r="MBT44" s="569"/>
      <c r="MBU44" s="569"/>
      <c r="MBV44" s="569"/>
      <c r="MBW44" s="569"/>
      <c r="MBX44" s="569"/>
      <c r="MBY44" s="569"/>
      <c r="MBZ44" s="569"/>
      <c r="MCA44" s="569"/>
      <c r="MCB44" s="569"/>
      <c r="MCC44" s="569"/>
      <c r="MCD44" s="569"/>
      <c r="MCE44" s="569"/>
      <c r="MCF44" s="569"/>
      <c r="MCG44" s="569"/>
      <c r="MCH44" s="569"/>
      <c r="MCI44" s="569"/>
      <c r="MCJ44" s="569"/>
      <c r="MCK44" s="569"/>
      <c r="MCL44" s="569"/>
      <c r="MCM44" s="569"/>
      <c r="MCN44" s="569"/>
      <c r="MCO44" s="569"/>
      <c r="MCP44" s="569"/>
      <c r="MCQ44" s="569"/>
      <c r="MCR44" s="569"/>
      <c r="MCS44" s="569"/>
      <c r="MCT44" s="569"/>
      <c r="MCU44" s="569"/>
      <c r="MCV44" s="569"/>
      <c r="MCW44" s="569"/>
      <c r="MCX44" s="569"/>
      <c r="MCY44" s="569"/>
      <c r="MCZ44" s="569"/>
      <c r="MDA44" s="569"/>
      <c r="MDB44" s="569"/>
      <c r="MDC44" s="569"/>
      <c r="MDD44" s="569"/>
      <c r="MDE44" s="569"/>
      <c r="MDF44" s="569"/>
      <c r="MDG44" s="569"/>
      <c r="MDH44" s="569"/>
      <c r="MDI44" s="569"/>
      <c r="MDJ44" s="569"/>
      <c r="MDK44" s="569"/>
      <c r="MDL44" s="569"/>
      <c r="MDM44" s="569"/>
      <c r="MDN44" s="569"/>
      <c r="MDO44" s="569"/>
      <c r="MDP44" s="569"/>
      <c r="MDQ44" s="569"/>
      <c r="MDR44" s="569"/>
      <c r="MDS44" s="569"/>
      <c r="MDT44" s="569"/>
      <c r="MDU44" s="569"/>
      <c r="MDV44" s="569"/>
      <c r="MDW44" s="569"/>
      <c r="MDX44" s="569"/>
      <c r="MDY44" s="569"/>
      <c r="MDZ44" s="569"/>
      <c r="MEA44" s="569"/>
      <c r="MEB44" s="569"/>
      <c r="MEC44" s="569"/>
      <c r="MED44" s="569"/>
      <c r="MEE44" s="569"/>
      <c r="MEF44" s="569"/>
      <c r="MEG44" s="569"/>
      <c r="MEH44" s="569"/>
      <c r="MEI44" s="569"/>
      <c r="MEJ44" s="569"/>
      <c r="MEK44" s="569"/>
      <c r="MEL44" s="569"/>
      <c r="MEM44" s="569"/>
      <c r="MEN44" s="569"/>
      <c r="MEO44" s="569"/>
      <c r="MEP44" s="569"/>
      <c r="MEQ44" s="569"/>
      <c r="MER44" s="569"/>
      <c r="MES44" s="569"/>
      <c r="MET44" s="569"/>
      <c r="MEU44" s="569"/>
      <c r="MEV44" s="569"/>
      <c r="MEW44" s="569"/>
      <c r="MEX44" s="569"/>
      <c r="MEY44" s="569"/>
      <c r="MEZ44" s="569"/>
      <c r="MFA44" s="569"/>
      <c r="MFB44" s="569"/>
      <c r="MFC44" s="569"/>
      <c r="MFD44" s="569"/>
      <c r="MFE44" s="569"/>
      <c r="MFF44" s="569"/>
      <c r="MFG44" s="569"/>
      <c r="MFH44" s="569"/>
      <c r="MFI44" s="569"/>
      <c r="MFJ44" s="569"/>
      <c r="MFK44" s="569"/>
      <c r="MFL44" s="569"/>
      <c r="MFM44" s="569"/>
      <c r="MFN44" s="569"/>
      <c r="MFO44" s="569"/>
      <c r="MFP44" s="569"/>
      <c r="MFQ44" s="569"/>
      <c r="MFR44" s="569"/>
      <c r="MFS44" s="569"/>
      <c r="MFT44" s="569"/>
      <c r="MFU44" s="569"/>
      <c r="MFV44" s="569"/>
      <c r="MFW44" s="569"/>
      <c r="MFX44" s="569"/>
      <c r="MFY44" s="569"/>
      <c r="MFZ44" s="569"/>
      <c r="MGA44" s="569"/>
      <c r="MGB44" s="569"/>
      <c r="MGC44" s="569"/>
      <c r="MGD44" s="569"/>
      <c r="MGE44" s="569"/>
      <c r="MGF44" s="569"/>
      <c r="MGG44" s="569"/>
      <c r="MGH44" s="569"/>
      <c r="MGI44" s="569"/>
      <c r="MGJ44" s="569"/>
      <c r="MGK44" s="569"/>
      <c r="MGL44" s="569"/>
      <c r="MGM44" s="569"/>
      <c r="MGN44" s="569"/>
      <c r="MGO44" s="569"/>
      <c r="MGP44" s="569"/>
      <c r="MGQ44" s="569"/>
      <c r="MGR44" s="569"/>
      <c r="MGS44" s="569"/>
      <c r="MGT44" s="569"/>
      <c r="MGU44" s="569"/>
      <c r="MGV44" s="569"/>
      <c r="MGW44" s="569"/>
      <c r="MGX44" s="569"/>
      <c r="MGY44" s="569"/>
      <c r="MGZ44" s="569"/>
      <c r="MHA44" s="569"/>
      <c r="MHB44" s="569"/>
      <c r="MHC44" s="569"/>
      <c r="MHD44" s="569"/>
      <c r="MHE44" s="569"/>
      <c r="MHF44" s="569"/>
      <c r="MHG44" s="569"/>
      <c r="MHH44" s="569"/>
      <c r="MHI44" s="569"/>
      <c r="MHJ44" s="569"/>
      <c r="MHK44" s="569"/>
      <c r="MHL44" s="569"/>
      <c r="MHM44" s="569"/>
      <c r="MHN44" s="569"/>
      <c r="MHO44" s="569"/>
      <c r="MHP44" s="569"/>
      <c r="MHQ44" s="569"/>
      <c r="MHR44" s="569"/>
      <c r="MHS44" s="569"/>
      <c r="MHT44" s="569"/>
      <c r="MHU44" s="569"/>
      <c r="MHV44" s="569"/>
      <c r="MHW44" s="569"/>
      <c r="MHX44" s="569"/>
      <c r="MHY44" s="569"/>
      <c r="MHZ44" s="569"/>
      <c r="MIA44" s="569"/>
      <c r="MIB44" s="569"/>
      <c r="MIC44" s="569"/>
      <c r="MID44" s="569"/>
      <c r="MIE44" s="569"/>
      <c r="MIF44" s="569"/>
      <c r="MIG44" s="569"/>
      <c r="MIH44" s="569"/>
      <c r="MII44" s="569"/>
      <c r="MIJ44" s="569"/>
      <c r="MIK44" s="569"/>
      <c r="MIL44" s="569"/>
      <c r="MIM44" s="569"/>
      <c r="MIN44" s="569"/>
      <c r="MIO44" s="569"/>
      <c r="MIP44" s="569"/>
      <c r="MIQ44" s="569"/>
      <c r="MIR44" s="569"/>
      <c r="MIS44" s="569"/>
      <c r="MIT44" s="569"/>
      <c r="MIU44" s="569"/>
      <c r="MIV44" s="569"/>
      <c r="MIW44" s="569"/>
      <c r="MIX44" s="569"/>
      <c r="MIY44" s="569"/>
      <c r="MIZ44" s="569"/>
      <c r="MJA44" s="569"/>
      <c r="MJB44" s="569"/>
      <c r="MJC44" s="569"/>
      <c r="MJD44" s="569"/>
      <c r="MJE44" s="569"/>
      <c r="MJF44" s="569"/>
      <c r="MJG44" s="569"/>
      <c r="MJH44" s="569"/>
      <c r="MJI44" s="569"/>
      <c r="MJJ44" s="569"/>
      <c r="MJK44" s="569"/>
      <c r="MJL44" s="569"/>
      <c r="MJM44" s="569"/>
      <c r="MJN44" s="569"/>
      <c r="MJO44" s="569"/>
      <c r="MJP44" s="569"/>
      <c r="MJQ44" s="569"/>
      <c r="MJR44" s="569"/>
      <c r="MJS44" s="569"/>
      <c r="MJT44" s="569"/>
      <c r="MJU44" s="569"/>
      <c r="MJV44" s="569"/>
      <c r="MJW44" s="569"/>
      <c r="MJX44" s="569"/>
      <c r="MJY44" s="569"/>
      <c r="MJZ44" s="569"/>
      <c r="MKA44" s="569"/>
      <c r="MKB44" s="569"/>
      <c r="MKC44" s="569"/>
      <c r="MKD44" s="569"/>
      <c r="MKE44" s="569"/>
      <c r="MKF44" s="569"/>
      <c r="MKG44" s="569"/>
      <c r="MKH44" s="569"/>
      <c r="MKI44" s="569"/>
      <c r="MKJ44" s="569"/>
      <c r="MKK44" s="569"/>
      <c r="MKL44" s="569"/>
      <c r="MKM44" s="569"/>
      <c r="MKN44" s="569"/>
      <c r="MKO44" s="569"/>
      <c r="MKP44" s="569"/>
      <c r="MKQ44" s="569"/>
      <c r="MKR44" s="569"/>
      <c r="MKS44" s="569"/>
      <c r="MKT44" s="569"/>
      <c r="MKU44" s="569"/>
      <c r="MKV44" s="569"/>
      <c r="MKW44" s="569"/>
      <c r="MKX44" s="569"/>
      <c r="MKY44" s="569"/>
      <c r="MKZ44" s="569"/>
      <c r="MLA44" s="569"/>
      <c r="MLB44" s="569"/>
      <c r="MLC44" s="569"/>
      <c r="MLD44" s="569"/>
      <c r="MLE44" s="569"/>
      <c r="MLF44" s="569"/>
      <c r="MLG44" s="569"/>
      <c r="MLH44" s="569"/>
      <c r="MLI44" s="569"/>
      <c r="MLJ44" s="569"/>
      <c r="MLK44" s="569"/>
      <c r="MLL44" s="569"/>
      <c r="MLM44" s="569"/>
      <c r="MLN44" s="569"/>
      <c r="MLO44" s="569"/>
      <c r="MLP44" s="569"/>
      <c r="MLQ44" s="569"/>
      <c r="MLR44" s="569"/>
      <c r="MLS44" s="569"/>
      <c r="MLT44" s="569"/>
      <c r="MLU44" s="569"/>
      <c r="MLV44" s="569"/>
      <c r="MLW44" s="569"/>
      <c r="MLX44" s="569"/>
      <c r="MLY44" s="569"/>
      <c r="MLZ44" s="569"/>
      <c r="MMA44" s="569"/>
      <c r="MMB44" s="569"/>
      <c r="MMC44" s="569"/>
      <c r="MMD44" s="569"/>
      <c r="MME44" s="569"/>
      <c r="MMF44" s="569"/>
      <c r="MMG44" s="569"/>
      <c r="MMH44" s="569"/>
      <c r="MMI44" s="569"/>
      <c r="MMJ44" s="569"/>
      <c r="MMK44" s="569"/>
      <c r="MML44" s="569"/>
      <c r="MMM44" s="569"/>
      <c r="MMN44" s="569"/>
      <c r="MMO44" s="569"/>
      <c r="MMP44" s="569"/>
      <c r="MMQ44" s="569"/>
      <c r="MMR44" s="569"/>
      <c r="MMS44" s="569"/>
      <c r="MMT44" s="569"/>
      <c r="MMU44" s="569"/>
      <c r="MMV44" s="569"/>
      <c r="MMW44" s="569"/>
      <c r="MMX44" s="569"/>
      <c r="MMY44" s="569"/>
      <c r="MMZ44" s="569"/>
      <c r="MNA44" s="569"/>
      <c r="MNB44" s="569"/>
      <c r="MNC44" s="569"/>
      <c r="MND44" s="569"/>
      <c r="MNE44" s="569"/>
      <c r="MNF44" s="569"/>
      <c r="MNG44" s="569"/>
      <c r="MNH44" s="569"/>
      <c r="MNI44" s="569"/>
      <c r="MNJ44" s="569"/>
      <c r="MNK44" s="569"/>
      <c r="MNL44" s="569"/>
      <c r="MNM44" s="569"/>
      <c r="MNN44" s="569"/>
      <c r="MNO44" s="569"/>
      <c r="MNP44" s="569"/>
      <c r="MNQ44" s="569"/>
      <c r="MNR44" s="569"/>
      <c r="MNS44" s="569"/>
      <c r="MNT44" s="569"/>
      <c r="MNU44" s="569"/>
      <c r="MNV44" s="569"/>
      <c r="MNW44" s="569"/>
      <c r="MNX44" s="569"/>
      <c r="MNY44" s="569"/>
      <c r="MNZ44" s="569"/>
      <c r="MOA44" s="569"/>
      <c r="MOB44" s="569"/>
      <c r="MOC44" s="569"/>
      <c r="MOD44" s="569"/>
      <c r="MOE44" s="569"/>
      <c r="MOF44" s="569"/>
      <c r="MOG44" s="569"/>
      <c r="MOH44" s="569"/>
      <c r="MOI44" s="569"/>
      <c r="MOJ44" s="569"/>
      <c r="MOK44" s="569"/>
      <c r="MOL44" s="569"/>
      <c r="MOM44" s="569"/>
      <c r="MON44" s="569"/>
      <c r="MOO44" s="569"/>
      <c r="MOP44" s="569"/>
      <c r="MOQ44" s="569"/>
      <c r="MOR44" s="569"/>
      <c r="MOS44" s="569"/>
      <c r="MOT44" s="569"/>
      <c r="MOU44" s="569"/>
      <c r="MOV44" s="569"/>
      <c r="MOW44" s="569"/>
      <c r="MOX44" s="569"/>
      <c r="MOY44" s="569"/>
      <c r="MOZ44" s="569"/>
      <c r="MPA44" s="569"/>
      <c r="MPB44" s="569"/>
      <c r="MPC44" s="569"/>
      <c r="MPD44" s="569"/>
      <c r="MPE44" s="569"/>
      <c r="MPF44" s="569"/>
      <c r="MPG44" s="569"/>
      <c r="MPH44" s="569"/>
      <c r="MPI44" s="569"/>
      <c r="MPJ44" s="569"/>
      <c r="MPK44" s="569"/>
      <c r="MPL44" s="569"/>
      <c r="MPM44" s="569"/>
      <c r="MPN44" s="569"/>
      <c r="MPO44" s="569"/>
      <c r="MPP44" s="569"/>
      <c r="MPQ44" s="569"/>
      <c r="MPR44" s="569"/>
      <c r="MPS44" s="569"/>
      <c r="MPT44" s="569"/>
      <c r="MPU44" s="569"/>
      <c r="MPV44" s="569"/>
      <c r="MPW44" s="569"/>
      <c r="MPX44" s="569"/>
      <c r="MPY44" s="569"/>
      <c r="MPZ44" s="569"/>
      <c r="MQA44" s="569"/>
      <c r="MQB44" s="569"/>
      <c r="MQC44" s="569"/>
      <c r="MQD44" s="569"/>
      <c r="MQE44" s="569"/>
      <c r="MQF44" s="569"/>
      <c r="MQG44" s="569"/>
      <c r="MQH44" s="569"/>
      <c r="MQI44" s="569"/>
      <c r="MQJ44" s="569"/>
      <c r="MQK44" s="569"/>
      <c r="MQL44" s="569"/>
      <c r="MQM44" s="569"/>
      <c r="MQN44" s="569"/>
      <c r="MQO44" s="569"/>
      <c r="MQP44" s="569"/>
      <c r="MQQ44" s="569"/>
      <c r="MQR44" s="569"/>
      <c r="MQS44" s="569"/>
      <c r="MQT44" s="569"/>
      <c r="MQU44" s="569"/>
      <c r="MQV44" s="569"/>
      <c r="MQW44" s="569"/>
      <c r="MQX44" s="569"/>
      <c r="MQY44" s="569"/>
      <c r="MQZ44" s="569"/>
      <c r="MRA44" s="569"/>
      <c r="MRB44" s="569"/>
      <c r="MRC44" s="569"/>
      <c r="MRD44" s="569"/>
      <c r="MRE44" s="569"/>
      <c r="MRF44" s="569"/>
      <c r="MRG44" s="569"/>
      <c r="MRH44" s="569"/>
      <c r="MRI44" s="569"/>
      <c r="MRJ44" s="569"/>
      <c r="MRK44" s="569"/>
      <c r="MRL44" s="569"/>
      <c r="MRM44" s="569"/>
      <c r="MRN44" s="569"/>
      <c r="MRO44" s="569"/>
      <c r="MRP44" s="569"/>
      <c r="MRQ44" s="569"/>
      <c r="MRR44" s="569"/>
      <c r="MRS44" s="569"/>
      <c r="MRT44" s="569"/>
      <c r="MRU44" s="569"/>
      <c r="MRV44" s="569"/>
      <c r="MRW44" s="569"/>
      <c r="MRX44" s="569"/>
      <c r="MRY44" s="569"/>
      <c r="MRZ44" s="569"/>
      <c r="MSA44" s="569"/>
      <c r="MSB44" s="569"/>
      <c r="MSC44" s="569"/>
      <c r="MSD44" s="569"/>
      <c r="MSE44" s="569"/>
      <c r="MSF44" s="569"/>
      <c r="MSG44" s="569"/>
      <c r="MSH44" s="569"/>
      <c r="MSI44" s="569"/>
      <c r="MSJ44" s="569"/>
      <c r="MSK44" s="569"/>
      <c r="MSL44" s="569"/>
      <c r="MSM44" s="569"/>
      <c r="MSN44" s="569"/>
      <c r="MSO44" s="569"/>
      <c r="MSP44" s="569"/>
      <c r="MSQ44" s="569"/>
      <c r="MSR44" s="569"/>
      <c r="MSS44" s="569"/>
      <c r="MST44" s="569"/>
      <c r="MSU44" s="569"/>
      <c r="MSV44" s="569"/>
      <c r="MSW44" s="569"/>
      <c r="MSX44" s="569"/>
      <c r="MSY44" s="569"/>
      <c r="MSZ44" s="569"/>
      <c r="MTA44" s="569"/>
      <c r="MTB44" s="569"/>
      <c r="MTC44" s="569"/>
      <c r="MTD44" s="569"/>
      <c r="MTE44" s="569"/>
      <c r="MTF44" s="569"/>
      <c r="MTG44" s="569"/>
      <c r="MTH44" s="569"/>
      <c r="MTI44" s="569"/>
      <c r="MTJ44" s="569"/>
      <c r="MTK44" s="569"/>
      <c r="MTL44" s="569"/>
      <c r="MTM44" s="569"/>
      <c r="MTN44" s="569"/>
      <c r="MTO44" s="569"/>
      <c r="MTP44" s="569"/>
      <c r="MTQ44" s="569"/>
      <c r="MTR44" s="569"/>
      <c r="MTS44" s="569"/>
      <c r="MTT44" s="569"/>
      <c r="MTU44" s="569"/>
      <c r="MTV44" s="569"/>
      <c r="MTW44" s="569"/>
      <c r="MTX44" s="569"/>
      <c r="MTY44" s="569"/>
      <c r="MTZ44" s="569"/>
      <c r="MUA44" s="569"/>
      <c r="MUB44" s="569"/>
      <c r="MUC44" s="569"/>
      <c r="MUD44" s="569"/>
      <c r="MUE44" s="569"/>
      <c r="MUF44" s="569"/>
      <c r="MUG44" s="569"/>
      <c r="MUH44" s="569"/>
      <c r="MUI44" s="569"/>
      <c r="MUJ44" s="569"/>
      <c r="MUK44" s="569"/>
      <c r="MUL44" s="569"/>
      <c r="MUM44" s="569"/>
      <c r="MUN44" s="569"/>
      <c r="MUO44" s="569"/>
      <c r="MUP44" s="569"/>
      <c r="MUQ44" s="569"/>
      <c r="MUR44" s="569"/>
      <c r="MUS44" s="569"/>
      <c r="MUT44" s="569"/>
      <c r="MUU44" s="569"/>
      <c r="MUV44" s="569"/>
      <c r="MUW44" s="569"/>
      <c r="MUX44" s="569"/>
      <c r="MUY44" s="569"/>
      <c r="MUZ44" s="569"/>
      <c r="MVA44" s="569"/>
      <c r="MVB44" s="569"/>
      <c r="MVC44" s="569"/>
      <c r="MVD44" s="569"/>
      <c r="MVE44" s="569"/>
      <c r="MVF44" s="569"/>
      <c r="MVG44" s="569"/>
      <c r="MVH44" s="569"/>
      <c r="MVI44" s="569"/>
      <c r="MVJ44" s="569"/>
      <c r="MVK44" s="569"/>
      <c r="MVL44" s="569"/>
      <c r="MVM44" s="569"/>
      <c r="MVN44" s="569"/>
      <c r="MVO44" s="569"/>
      <c r="MVP44" s="569"/>
      <c r="MVQ44" s="569"/>
      <c r="MVR44" s="569"/>
      <c r="MVS44" s="569"/>
      <c r="MVT44" s="569"/>
      <c r="MVU44" s="569"/>
      <c r="MVV44" s="569"/>
      <c r="MVW44" s="569"/>
      <c r="MVX44" s="569"/>
      <c r="MVY44" s="569"/>
      <c r="MVZ44" s="569"/>
      <c r="MWA44" s="569"/>
      <c r="MWB44" s="569"/>
      <c r="MWC44" s="569"/>
      <c r="MWD44" s="569"/>
      <c r="MWE44" s="569"/>
      <c r="MWF44" s="569"/>
      <c r="MWG44" s="569"/>
      <c r="MWH44" s="569"/>
      <c r="MWI44" s="569"/>
      <c r="MWJ44" s="569"/>
      <c r="MWK44" s="569"/>
      <c r="MWL44" s="569"/>
      <c r="MWM44" s="569"/>
      <c r="MWN44" s="569"/>
      <c r="MWO44" s="569"/>
      <c r="MWP44" s="569"/>
      <c r="MWQ44" s="569"/>
      <c r="MWR44" s="569"/>
      <c r="MWS44" s="569"/>
      <c r="MWT44" s="569"/>
      <c r="MWU44" s="569"/>
      <c r="MWV44" s="569"/>
      <c r="MWW44" s="569"/>
      <c r="MWX44" s="569"/>
      <c r="MWY44" s="569"/>
      <c r="MWZ44" s="569"/>
      <c r="MXA44" s="569"/>
      <c r="MXB44" s="569"/>
      <c r="MXC44" s="569"/>
      <c r="MXD44" s="569"/>
      <c r="MXE44" s="569"/>
      <c r="MXF44" s="569"/>
      <c r="MXG44" s="569"/>
      <c r="MXH44" s="569"/>
      <c r="MXI44" s="569"/>
      <c r="MXJ44" s="569"/>
      <c r="MXK44" s="569"/>
      <c r="MXL44" s="569"/>
      <c r="MXM44" s="569"/>
      <c r="MXN44" s="569"/>
      <c r="MXO44" s="569"/>
      <c r="MXP44" s="569"/>
      <c r="MXQ44" s="569"/>
      <c r="MXR44" s="569"/>
      <c r="MXS44" s="569"/>
      <c r="MXT44" s="569"/>
      <c r="MXU44" s="569"/>
      <c r="MXV44" s="569"/>
      <c r="MXW44" s="569"/>
      <c r="MXX44" s="569"/>
      <c r="MXY44" s="569"/>
      <c r="MXZ44" s="569"/>
      <c r="MYA44" s="569"/>
      <c r="MYB44" s="569"/>
      <c r="MYC44" s="569"/>
      <c r="MYD44" s="569"/>
      <c r="MYE44" s="569"/>
      <c r="MYF44" s="569"/>
      <c r="MYG44" s="569"/>
      <c r="MYH44" s="569"/>
      <c r="MYI44" s="569"/>
      <c r="MYJ44" s="569"/>
      <c r="MYK44" s="569"/>
      <c r="MYL44" s="569"/>
      <c r="MYM44" s="569"/>
      <c r="MYN44" s="569"/>
      <c r="MYO44" s="569"/>
      <c r="MYP44" s="569"/>
      <c r="MYQ44" s="569"/>
      <c r="MYR44" s="569"/>
      <c r="MYS44" s="569"/>
      <c r="MYT44" s="569"/>
      <c r="MYU44" s="569"/>
      <c r="MYV44" s="569"/>
      <c r="MYW44" s="569"/>
      <c r="MYX44" s="569"/>
      <c r="MYY44" s="569"/>
      <c r="MYZ44" s="569"/>
      <c r="MZA44" s="569"/>
      <c r="MZB44" s="569"/>
      <c r="MZC44" s="569"/>
      <c r="MZD44" s="569"/>
      <c r="MZE44" s="569"/>
      <c r="MZF44" s="569"/>
      <c r="MZG44" s="569"/>
      <c r="MZH44" s="569"/>
      <c r="MZI44" s="569"/>
      <c r="MZJ44" s="569"/>
      <c r="MZK44" s="569"/>
      <c r="MZL44" s="569"/>
      <c r="MZM44" s="569"/>
      <c r="MZN44" s="569"/>
      <c r="MZO44" s="569"/>
      <c r="MZP44" s="569"/>
      <c r="MZQ44" s="569"/>
      <c r="MZR44" s="569"/>
      <c r="MZS44" s="569"/>
      <c r="MZT44" s="569"/>
      <c r="MZU44" s="569"/>
      <c r="MZV44" s="569"/>
      <c r="MZW44" s="569"/>
      <c r="MZX44" s="569"/>
      <c r="MZY44" s="569"/>
      <c r="MZZ44" s="569"/>
      <c r="NAA44" s="569"/>
      <c r="NAB44" s="569"/>
      <c r="NAC44" s="569"/>
      <c r="NAD44" s="569"/>
      <c r="NAE44" s="569"/>
      <c r="NAF44" s="569"/>
      <c r="NAG44" s="569"/>
      <c r="NAH44" s="569"/>
      <c r="NAI44" s="569"/>
      <c r="NAJ44" s="569"/>
      <c r="NAK44" s="569"/>
      <c r="NAL44" s="569"/>
      <c r="NAM44" s="569"/>
      <c r="NAN44" s="569"/>
      <c r="NAO44" s="569"/>
      <c r="NAP44" s="569"/>
      <c r="NAQ44" s="569"/>
      <c r="NAR44" s="569"/>
      <c r="NAS44" s="569"/>
      <c r="NAT44" s="569"/>
      <c r="NAU44" s="569"/>
      <c r="NAV44" s="569"/>
      <c r="NAW44" s="569"/>
      <c r="NAX44" s="569"/>
      <c r="NAY44" s="569"/>
      <c r="NAZ44" s="569"/>
      <c r="NBA44" s="569"/>
      <c r="NBB44" s="569"/>
      <c r="NBC44" s="569"/>
      <c r="NBD44" s="569"/>
      <c r="NBE44" s="569"/>
      <c r="NBF44" s="569"/>
      <c r="NBG44" s="569"/>
      <c r="NBH44" s="569"/>
      <c r="NBI44" s="569"/>
      <c r="NBJ44" s="569"/>
      <c r="NBK44" s="569"/>
      <c r="NBL44" s="569"/>
      <c r="NBM44" s="569"/>
      <c r="NBN44" s="569"/>
      <c r="NBO44" s="569"/>
      <c r="NBP44" s="569"/>
      <c r="NBQ44" s="569"/>
      <c r="NBR44" s="569"/>
      <c r="NBS44" s="569"/>
      <c r="NBT44" s="569"/>
      <c r="NBU44" s="569"/>
      <c r="NBV44" s="569"/>
      <c r="NBW44" s="569"/>
      <c r="NBX44" s="569"/>
      <c r="NBY44" s="569"/>
      <c r="NBZ44" s="569"/>
      <c r="NCA44" s="569"/>
      <c r="NCB44" s="569"/>
      <c r="NCC44" s="569"/>
      <c r="NCD44" s="569"/>
      <c r="NCE44" s="569"/>
      <c r="NCF44" s="569"/>
      <c r="NCG44" s="569"/>
      <c r="NCH44" s="569"/>
      <c r="NCI44" s="569"/>
      <c r="NCJ44" s="569"/>
      <c r="NCK44" s="569"/>
      <c r="NCL44" s="569"/>
      <c r="NCM44" s="569"/>
      <c r="NCN44" s="569"/>
      <c r="NCO44" s="569"/>
      <c r="NCP44" s="569"/>
      <c r="NCQ44" s="569"/>
      <c r="NCR44" s="569"/>
      <c r="NCS44" s="569"/>
      <c r="NCT44" s="569"/>
      <c r="NCU44" s="569"/>
      <c r="NCV44" s="569"/>
      <c r="NCW44" s="569"/>
      <c r="NCX44" s="569"/>
      <c r="NCY44" s="569"/>
      <c r="NCZ44" s="569"/>
      <c r="NDA44" s="569"/>
      <c r="NDB44" s="569"/>
      <c r="NDC44" s="569"/>
      <c r="NDD44" s="569"/>
      <c r="NDE44" s="569"/>
      <c r="NDF44" s="569"/>
      <c r="NDG44" s="569"/>
      <c r="NDH44" s="569"/>
      <c r="NDI44" s="569"/>
      <c r="NDJ44" s="569"/>
      <c r="NDK44" s="569"/>
      <c r="NDL44" s="569"/>
      <c r="NDM44" s="569"/>
      <c r="NDN44" s="569"/>
      <c r="NDO44" s="569"/>
      <c r="NDP44" s="569"/>
      <c r="NDQ44" s="569"/>
      <c r="NDR44" s="569"/>
      <c r="NDS44" s="569"/>
      <c r="NDT44" s="569"/>
      <c r="NDU44" s="569"/>
      <c r="NDV44" s="569"/>
      <c r="NDW44" s="569"/>
      <c r="NDX44" s="569"/>
      <c r="NDY44" s="569"/>
      <c r="NDZ44" s="569"/>
      <c r="NEA44" s="569"/>
      <c r="NEB44" s="569"/>
      <c r="NEC44" s="569"/>
      <c r="NED44" s="569"/>
      <c r="NEE44" s="569"/>
      <c r="NEF44" s="569"/>
      <c r="NEG44" s="569"/>
      <c r="NEH44" s="569"/>
      <c r="NEI44" s="569"/>
      <c r="NEJ44" s="569"/>
      <c r="NEK44" s="569"/>
      <c r="NEL44" s="569"/>
      <c r="NEM44" s="569"/>
      <c r="NEN44" s="569"/>
      <c r="NEO44" s="569"/>
      <c r="NEP44" s="569"/>
      <c r="NEQ44" s="569"/>
      <c r="NER44" s="569"/>
      <c r="NES44" s="569"/>
      <c r="NET44" s="569"/>
      <c r="NEU44" s="569"/>
      <c r="NEV44" s="569"/>
      <c r="NEW44" s="569"/>
      <c r="NEX44" s="569"/>
      <c r="NEY44" s="569"/>
      <c r="NEZ44" s="569"/>
      <c r="NFA44" s="569"/>
      <c r="NFB44" s="569"/>
      <c r="NFC44" s="569"/>
      <c r="NFD44" s="569"/>
      <c r="NFE44" s="569"/>
      <c r="NFF44" s="569"/>
      <c r="NFG44" s="569"/>
      <c r="NFH44" s="569"/>
      <c r="NFI44" s="569"/>
      <c r="NFJ44" s="569"/>
      <c r="NFK44" s="569"/>
      <c r="NFL44" s="569"/>
      <c r="NFM44" s="569"/>
      <c r="NFN44" s="569"/>
      <c r="NFO44" s="569"/>
      <c r="NFP44" s="569"/>
      <c r="NFQ44" s="569"/>
      <c r="NFR44" s="569"/>
      <c r="NFS44" s="569"/>
      <c r="NFT44" s="569"/>
      <c r="NFU44" s="569"/>
      <c r="NFV44" s="569"/>
      <c r="NFW44" s="569"/>
      <c r="NFX44" s="569"/>
      <c r="NFY44" s="569"/>
      <c r="NFZ44" s="569"/>
      <c r="NGA44" s="569"/>
      <c r="NGB44" s="569"/>
      <c r="NGC44" s="569"/>
      <c r="NGD44" s="569"/>
      <c r="NGE44" s="569"/>
      <c r="NGF44" s="569"/>
      <c r="NGG44" s="569"/>
      <c r="NGH44" s="569"/>
      <c r="NGI44" s="569"/>
      <c r="NGJ44" s="569"/>
      <c r="NGK44" s="569"/>
      <c r="NGL44" s="569"/>
      <c r="NGM44" s="569"/>
      <c r="NGN44" s="569"/>
      <c r="NGO44" s="569"/>
      <c r="NGP44" s="569"/>
      <c r="NGQ44" s="569"/>
      <c r="NGR44" s="569"/>
      <c r="NGS44" s="569"/>
      <c r="NGT44" s="569"/>
      <c r="NGU44" s="569"/>
      <c r="NGV44" s="569"/>
      <c r="NGW44" s="569"/>
      <c r="NGX44" s="569"/>
      <c r="NGY44" s="569"/>
      <c r="NGZ44" s="569"/>
      <c r="NHA44" s="569"/>
      <c r="NHB44" s="569"/>
      <c r="NHC44" s="569"/>
      <c r="NHD44" s="569"/>
      <c r="NHE44" s="569"/>
      <c r="NHF44" s="569"/>
      <c r="NHG44" s="569"/>
      <c r="NHH44" s="569"/>
      <c r="NHI44" s="569"/>
      <c r="NHJ44" s="569"/>
      <c r="NHK44" s="569"/>
      <c r="NHL44" s="569"/>
      <c r="NHM44" s="569"/>
      <c r="NHN44" s="569"/>
      <c r="NHO44" s="569"/>
      <c r="NHP44" s="569"/>
      <c r="NHQ44" s="569"/>
      <c r="NHR44" s="569"/>
      <c r="NHS44" s="569"/>
      <c r="NHT44" s="569"/>
      <c r="NHU44" s="569"/>
      <c r="NHV44" s="569"/>
      <c r="NHW44" s="569"/>
      <c r="NHX44" s="569"/>
      <c r="NHY44" s="569"/>
      <c r="NHZ44" s="569"/>
      <c r="NIA44" s="569"/>
      <c r="NIB44" s="569"/>
      <c r="NIC44" s="569"/>
      <c r="NID44" s="569"/>
      <c r="NIE44" s="569"/>
      <c r="NIF44" s="569"/>
      <c r="NIG44" s="569"/>
      <c r="NIH44" s="569"/>
      <c r="NII44" s="569"/>
      <c r="NIJ44" s="569"/>
      <c r="NIK44" s="569"/>
      <c r="NIL44" s="569"/>
      <c r="NIM44" s="569"/>
      <c r="NIN44" s="569"/>
      <c r="NIO44" s="569"/>
      <c r="NIP44" s="569"/>
      <c r="NIQ44" s="569"/>
      <c r="NIR44" s="569"/>
      <c r="NIS44" s="569"/>
      <c r="NIT44" s="569"/>
      <c r="NIU44" s="569"/>
      <c r="NIV44" s="569"/>
      <c r="NIW44" s="569"/>
      <c r="NIX44" s="569"/>
      <c r="NIY44" s="569"/>
      <c r="NIZ44" s="569"/>
      <c r="NJA44" s="569"/>
      <c r="NJB44" s="569"/>
      <c r="NJC44" s="569"/>
      <c r="NJD44" s="569"/>
      <c r="NJE44" s="569"/>
      <c r="NJF44" s="569"/>
      <c r="NJG44" s="569"/>
      <c r="NJH44" s="569"/>
      <c r="NJI44" s="569"/>
      <c r="NJJ44" s="569"/>
      <c r="NJK44" s="569"/>
      <c r="NJL44" s="569"/>
      <c r="NJM44" s="569"/>
      <c r="NJN44" s="569"/>
      <c r="NJO44" s="569"/>
      <c r="NJP44" s="569"/>
      <c r="NJQ44" s="569"/>
      <c r="NJR44" s="569"/>
      <c r="NJS44" s="569"/>
      <c r="NJT44" s="569"/>
      <c r="NJU44" s="569"/>
      <c r="NJV44" s="569"/>
      <c r="NJW44" s="569"/>
      <c r="NJX44" s="569"/>
      <c r="NJY44" s="569"/>
      <c r="NJZ44" s="569"/>
      <c r="NKA44" s="569"/>
      <c r="NKB44" s="569"/>
      <c r="NKC44" s="569"/>
      <c r="NKD44" s="569"/>
      <c r="NKE44" s="569"/>
      <c r="NKF44" s="569"/>
      <c r="NKG44" s="569"/>
      <c r="NKH44" s="569"/>
      <c r="NKI44" s="569"/>
      <c r="NKJ44" s="569"/>
      <c r="NKK44" s="569"/>
      <c r="NKL44" s="569"/>
      <c r="NKM44" s="569"/>
      <c r="NKN44" s="569"/>
      <c r="NKO44" s="569"/>
      <c r="NKP44" s="569"/>
      <c r="NKQ44" s="569"/>
      <c r="NKR44" s="569"/>
      <c r="NKS44" s="569"/>
      <c r="NKT44" s="569"/>
      <c r="NKU44" s="569"/>
      <c r="NKV44" s="569"/>
      <c r="NKW44" s="569"/>
      <c r="NKX44" s="569"/>
      <c r="NKY44" s="569"/>
      <c r="NKZ44" s="569"/>
      <c r="NLA44" s="569"/>
      <c r="NLB44" s="569"/>
      <c r="NLC44" s="569"/>
      <c r="NLD44" s="569"/>
      <c r="NLE44" s="569"/>
      <c r="NLF44" s="569"/>
      <c r="NLG44" s="569"/>
      <c r="NLH44" s="569"/>
      <c r="NLI44" s="569"/>
      <c r="NLJ44" s="569"/>
      <c r="NLK44" s="569"/>
      <c r="NLL44" s="569"/>
      <c r="NLM44" s="569"/>
      <c r="NLN44" s="569"/>
      <c r="NLO44" s="569"/>
      <c r="NLP44" s="569"/>
      <c r="NLQ44" s="569"/>
      <c r="NLR44" s="569"/>
      <c r="NLS44" s="569"/>
      <c r="NLT44" s="569"/>
      <c r="NLU44" s="569"/>
      <c r="NLV44" s="569"/>
      <c r="NLW44" s="569"/>
      <c r="NLX44" s="569"/>
      <c r="NLY44" s="569"/>
      <c r="NLZ44" s="569"/>
      <c r="NMA44" s="569"/>
      <c r="NMB44" s="569"/>
      <c r="NMC44" s="569"/>
      <c r="NMD44" s="569"/>
      <c r="NME44" s="569"/>
      <c r="NMF44" s="569"/>
      <c r="NMG44" s="569"/>
      <c r="NMH44" s="569"/>
      <c r="NMI44" s="569"/>
      <c r="NMJ44" s="569"/>
      <c r="NMK44" s="569"/>
      <c r="NML44" s="569"/>
      <c r="NMM44" s="569"/>
      <c r="NMN44" s="569"/>
      <c r="NMO44" s="569"/>
      <c r="NMP44" s="569"/>
      <c r="NMQ44" s="569"/>
      <c r="NMR44" s="569"/>
      <c r="NMS44" s="569"/>
      <c r="NMT44" s="569"/>
      <c r="NMU44" s="569"/>
      <c r="NMV44" s="569"/>
      <c r="NMW44" s="569"/>
      <c r="NMX44" s="569"/>
      <c r="NMY44" s="569"/>
      <c r="NMZ44" s="569"/>
      <c r="NNA44" s="569"/>
      <c r="NNB44" s="569"/>
      <c r="NNC44" s="569"/>
      <c r="NND44" s="569"/>
      <c r="NNE44" s="569"/>
      <c r="NNF44" s="569"/>
      <c r="NNG44" s="569"/>
      <c r="NNH44" s="569"/>
      <c r="NNI44" s="569"/>
      <c r="NNJ44" s="569"/>
      <c r="NNK44" s="569"/>
      <c r="NNL44" s="569"/>
      <c r="NNM44" s="569"/>
      <c r="NNN44" s="569"/>
      <c r="NNO44" s="569"/>
      <c r="NNP44" s="569"/>
      <c r="NNQ44" s="569"/>
      <c r="NNR44" s="569"/>
      <c r="NNS44" s="569"/>
      <c r="NNT44" s="569"/>
      <c r="NNU44" s="569"/>
      <c r="NNV44" s="569"/>
      <c r="NNW44" s="569"/>
      <c r="NNX44" s="569"/>
      <c r="NNY44" s="569"/>
      <c r="NNZ44" s="569"/>
      <c r="NOA44" s="569"/>
      <c r="NOB44" s="569"/>
      <c r="NOC44" s="569"/>
      <c r="NOD44" s="569"/>
      <c r="NOE44" s="569"/>
      <c r="NOF44" s="569"/>
      <c r="NOG44" s="569"/>
      <c r="NOH44" s="569"/>
      <c r="NOI44" s="569"/>
      <c r="NOJ44" s="569"/>
      <c r="NOK44" s="569"/>
      <c r="NOL44" s="569"/>
      <c r="NOM44" s="569"/>
      <c r="NON44" s="569"/>
      <c r="NOO44" s="569"/>
      <c r="NOP44" s="569"/>
      <c r="NOQ44" s="569"/>
      <c r="NOR44" s="569"/>
      <c r="NOS44" s="569"/>
      <c r="NOT44" s="569"/>
      <c r="NOU44" s="569"/>
      <c r="NOV44" s="569"/>
      <c r="NOW44" s="569"/>
      <c r="NOX44" s="569"/>
      <c r="NOY44" s="569"/>
      <c r="NOZ44" s="569"/>
      <c r="NPA44" s="569"/>
      <c r="NPB44" s="569"/>
      <c r="NPC44" s="569"/>
      <c r="NPD44" s="569"/>
      <c r="NPE44" s="569"/>
      <c r="NPF44" s="569"/>
      <c r="NPG44" s="569"/>
      <c r="NPH44" s="569"/>
      <c r="NPI44" s="569"/>
      <c r="NPJ44" s="569"/>
      <c r="NPK44" s="569"/>
      <c r="NPL44" s="569"/>
      <c r="NPM44" s="569"/>
      <c r="NPN44" s="569"/>
      <c r="NPO44" s="569"/>
      <c r="NPP44" s="569"/>
      <c r="NPQ44" s="569"/>
      <c r="NPR44" s="569"/>
      <c r="NPS44" s="569"/>
      <c r="NPT44" s="569"/>
      <c r="NPU44" s="569"/>
      <c r="NPV44" s="569"/>
      <c r="NPW44" s="569"/>
      <c r="NPX44" s="569"/>
      <c r="NPY44" s="569"/>
      <c r="NPZ44" s="569"/>
      <c r="NQA44" s="569"/>
      <c r="NQB44" s="569"/>
      <c r="NQC44" s="569"/>
      <c r="NQD44" s="569"/>
      <c r="NQE44" s="569"/>
      <c r="NQF44" s="569"/>
      <c r="NQG44" s="569"/>
      <c r="NQH44" s="569"/>
      <c r="NQI44" s="569"/>
      <c r="NQJ44" s="569"/>
      <c r="NQK44" s="569"/>
      <c r="NQL44" s="569"/>
      <c r="NQM44" s="569"/>
      <c r="NQN44" s="569"/>
      <c r="NQO44" s="569"/>
      <c r="NQP44" s="569"/>
      <c r="NQQ44" s="569"/>
      <c r="NQR44" s="569"/>
      <c r="NQS44" s="569"/>
      <c r="NQT44" s="569"/>
      <c r="NQU44" s="569"/>
      <c r="NQV44" s="569"/>
      <c r="NQW44" s="569"/>
      <c r="NQX44" s="569"/>
      <c r="NQY44" s="569"/>
      <c r="NQZ44" s="569"/>
      <c r="NRA44" s="569"/>
      <c r="NRB44" s="569"/>
      <c r="NRC44" s="569"/>
      <c r="NRD44" s="569"/>
      <c r="NRE44" s="569"/>
      <c r="NRF44" s="569"/>
      <c r="NRG44" s="569"/>
      <c r="NRH44" s="569"/>
      <c r="NRI44" s="569"/>
      <c r="NRJ44" s="569"/>
      <c r="NRK44" s="569"/>
      <c r="NRL44" s="569"/>
      <c r="NRM44" s="569"/>
      <c r="NRN44" s="569"/>
      <c r="NRO44" s="569"/>
      <c r="NRP44" s="569"/>
      <c r="NRQ44" s="569"/>
      <c r="NRR44" s="569"/>
      <c r="NRS44" s="569"/>
      <c r="NRT44" s="569"/>
      <c r="NRU44" s="569"/>
      <c r="NRV44" s="569"/>
      <c r="NRW44" s="569"/>
      <c r="NRX44" s="569"/>
      <c r="NRY44" s="569"/>
      <c r="NRZ44" s="569"/>
      <c r="NSA44" s="569"/>
      <c r="NSB44" s="569"/>
      <c r="NSC44" s="569"/>
      <c r="NSD44" s="569"/>
      <c r="NSE44" s="569"/>
      <c r="NSF44" s="569"/>
      <c r="NSG44" s="569"/>
      <c r="NSH44" s="569"/>
      <c r="NSI44" s="569"/>
      <c r="NSJ44" s="569"/>
      <c r="NSK44" s="569"/>
      <c r="NSL44" s="569"/>
      <c r="NSM44" s="569"/>
      <c r="NSN44" s="569"/>
      <c r="NSO44" s="569"/>
      <c r="NSP44" s="569"/>
      <c r="NSQ44" s="569"/>
      <c r="NSR44" s="569"/>
      <c r="NSS44" s="569"/>
      <c r="NST44" s="569"/>
      <c r="NSU44" s="569"/>
      <c r="NSV44" s="569"/>
      <c r="NSW44" s="569"/>
      <c r="NSX44" s="569"/>
      <c r="NSY44" s="569"/>
      <c r="NSZ44" s="569"/>
      <c r="NTA44" s="569"/>
      <c r="NTB44" s="569"/>
      <c r="NTC44" s="569"/>
      <c r="NTD44" s="569"/>
      <c r="NTE44" s="569"/>
      <c r="NTF44" s="569"/>
      <c r="NTG44" s="569"/>
      <c r="NTH44" s="569"/>
      <c r="NTI44" s="569"/>
      <c r="NTJ44" s="569"/>
      <c r="NTK44" s="569"/>
      <c r="NTL44" s="569"/>
      <c r="NTM44" s="569"/>
      <c r="NTN44" s="569"/>
      <c r="NTO44" s="569"/>
      <c r="NTP44" s="569"/>
      <c r="NTQ44" s="569"/>
      <c r="NTR44" s="569"/>
      <c r="NTS44" s="569"/>
      <c r="NTT44" s="569"/>
      <c r="NTU44" s="569"/>
      <c r="NTV44" s="569"/>
      <c r="NTW44" s="569"/>
      <c r="NTX44" s="569"/>
      <c r="NTY44" s="569"/>
      <c r="NTZ44" s="569"/>
      <c r="NUA44" s="569"/>
      <c r="NUB44" s="569"/>
      <c r="NUC44" s="569"/>
      <c r="NUD44" s="569"/>
      <c r="NUE44" s="569"/>
      <c r="NUF44" s="569"/>
      <c r="NUG44" s="569"/>
      <c r="NUH44" s="569"/>
      <c r="NUI44" s="569"/>
      <c r="NUJ44" s="569"/>
      <c r="NUK44" s="569"/>
      <c r="NUL44" s="569"/>
      <c r="NUM44" s="569"/>
      <c r="NUN44" s="569"/>
      <c r="NUO44" s="569"/>
      <c r="NUP44" s="569"/>
      <c r="NUQ44" s="569"/>
      <c r="NUR44" s="569"/>
      <c r="NUS44" s="569"/>
      <c r="NUT44" s="569"/>
      <c r="NUU44" s="569"/>
      <c r="NUV44" s="569"/>
      <c r="NUW44" s="569"/>
      <c r="NUX44" s="569"/>
      <c r="NUY44" s="569"/>
      <c r="NUZ44" s="569"/>
      <c r="NVA44" s="569"/>
      <c r="NVB44" s="569"/>
      <c r="NVC44" s="569"/>
      <c r="NVD44" s="569"/>
      <c r="NVE44" s="569"/>
      <c r="NVF44" s="569"/>
      <c r="NVG44" s="569"/>
      <c r="NVH44" s="569"/>
      <c r="NVI44" s="569"/>
      <c r="NVJ44" s="569"/>
      <c r="NVK44" s="569"/>
      <c r="NVL44" s="569"/>
      <c r="NVM44" s="569"/>
      <c r="NVN44" s="569"/>
      <c r="NVO44" s="569"/>
      <c r="NVP44" s="569"/>
      <c r="NVQ44" s="569"/>
      <c r="NVR44" s="569"/>
      <c r="NVS44" s="569"/>
      <c r="NVT44" s="569"/>
      <c r="NVU44" s="569"/>
      <c r="NVV44" s="569"/>
      <c r="NVW44" s="569"/>
      <c r="NVX44" s="569"/>
      <c r="NVY44" s="569"/>
      <c r="NVZ44" s="569"/>
      <c r="NWA44" s="569"/>
      <c r="NWB44" s="569"/>
      <c r="NWC44" s="569"/>
      <c r="NWD44" s="569"/>
      <c r="NWE44" s="569"/>
      <c r="NWF44" s="569"/>
      <c r="NWG44" s="569"/>
      <c r="NWH44" s="569"/>
      <c r="NWI44" s="569"/>
      <c r="NWJ44" s="569"/>
      <c r="NWK44" s="569"/>
      <c r="NWL44" s="569"/>
      <c r="NWM44" s="569"/>
      <c r="NWN44" s="569"/>
      <c r="NWO44" s="569"/>
      <c r="NWP44" s="569"/>
      <c r="NWQ44" s="569"/>
      <c r="NWR44" s="569"/>
      <c r="NWS44" s="569"/>
      <c r="NWT44" s="569"/>
      <c r="NWU44" s="569"/>
      <c r="NWV44" s="569"/>
      <c r="NWW44" s="569"/>
      <c r="NWX44" s="569"/>
      <c r="NWY44" s="569"/>
      <c r="NWZ44" s="569"/>
      <c r="NXA44" s="569"/>
      <c r="NXB44" s="569"/>
      <c r="NXC44" s="569"/>
      <c r="NXD44" s="569"/>
      <c r="NXE44" s="569"/>
      <c r="NXF44" s="569"/>
      <c r="NXG44" s="569"/>
      <c r="NXH44" s="569"/>
      <c r="NXI44" s="569"/>
      <c r="NXJ44" s="569"/>
      <c r="NXK44" s="569"/>
      <c r="NXL44" s="569"/>
      <c r="NXM44" s="569"/>
      <c r="NXN44" s="569"/>
      <c r="NXO44" s="569"/>
      <c r="NXP44" s="569"/>
      <c r="NXQ44" s="569"/>
      <c r="NXR44" s="569"/>
      <c r="NXS44" s="569"/>
      <c r="NXT44" s="569"/>
      <c r="NXU44" s="569"/>
      <c r="NXV44" s="569"/>
      <c r="NXW44" s="569"/>
      <c r="NXX44" s="569"/>
      <c r="NXY44" s="569"/>
      <c r="NXZ44" s="569"/>
      <c r="NYA44" s="569"/>
      <c r="NYB44" s="569"/>
      <c r="NYC44" s="569"/>
      <c r="NYD44" s="569"/>
      <c r="NYE44" s="569"/>
      <c r="NYF44" s="569"/>
      <c r="NYG44" s="569"/>
      <c r="NYH44" s="569"/>
      <c r="NYI44" s="569"/>
      <c r="NYJ44" s="569"/>
      <c r="NYK44" s="569"/>
      <c r="NYL44" s="569"/>
      <c r="NYM44" s="569"/>
      <c r="NYN44" s="569"/>
      <c r="NYO44" s="569"/>
      <c r="NYP44" s="569"/>
      <c r="NYQ44" s="569"/>
      <c r="NYR44" s="569"/>
      <c r="NYS44" s="569"/>
      <c r="NYT44" s="569"/>
      <c r="NYU44" s="569"/>
      <c r="NYV44" s="569"/>
      <c r="NYW44" s="569"/>
      <c r="NYX44" s="569"/>
      <c r="NYY44" s="569"/>
      <c r="NYZ44" s="569"/>
      <c r="NZA44" s="569"/>
      <c r="NZB44" s="569"/>
      <c r="NZC44" s="569"/>
      <c r="NZD44" s="569"/>
      <c r="NZE44" s="569"/>
      <c r="NZF44" s="569"/>
      <c r="NZG44" s="569"/>
      <c r="NZH44" s="569"/>
      <c r="NZI44" s="569"/>
      <c r="NZJ44" s="569"/>
      <c r="NZK44" s="569"/>
      <c r="NZL44" s="569"/>
      <c r="NZM44" s="569"/>
      <c r="NZN44" s="569"/>
      <c r="NZO44" s="569"/>
      <c r="NZP44" s="569"/>
      <c r="NZQ44" s="569"/>
      <c r="NZR44" s="569"/>
      <c r="NZS44" s="569"/>
      <c r="NZT44" s="569"/>
      <c r="NZU44" s="569"/>
      <c r="NZV44" s="569"/>
      <c r="NZW44" s="569"/>
      <c r="NZX44" s="569"/>
      <c r="NZY44" s="569"/>
      <c r="NZZ44" s="569"/>
      <c r="OAA44" s="569"/>
      <c r="OAB44" s="569"/>
      <c r="OAC44" s="569"/>
      <c r="OAD44" s="569"/>
      <c r="OAE44" s="569"/>
      <c r="OAF44" s="569"/>
      <c r="OAG44" s="569"/>
      <c r="OAH44" s="569"/>
      <c r="OAI44" s="569"/>
      <c r="OAJ44" s="569"/>
      <c r="OAK44" s="569"/>
      <c r="OAL44" s="569"/>
      <c r="OAM44" s="569"/>
      <c r="OAN44" s="569"/>
      <c r="OAO44" s="569"/>
      <c r="OAP44" s="569"/>
      <c r="OAQ44" s="569"/>
      <c r="OAR44" s="569"/>
      <c r="OAS44" s="569"/>
      <c r="OAT44" s="569"/>
      <c r="OAU44" s="569"/>
      <c r="OAV44" s="569"/>
      <c r="OAW44" s="569"/>
      <c r="OAX44" s="569"/>
      <c r="OAY44" s="569"/>
      <c r="OAZ44" s="569"/>
      <c r="OBA44" s="569"/>
      <c r="OBB44" s="569"/>
      <c r="OBC44" s="569"/>
      <c r="OBD44" s="569"/>
      <c r="OBE44" s="569"/>
      <c r="OBF44" s="569"/>
      <c r="OBG44" s="569"/>
      <c r="OBH44" s="569"/>
      <c r="OBI44" s="569"/>
      <c r="OBJ44" s="569"/>
      <c r="OBK44" s="569"/>
      <c r="OBL44" s="569"/>
      <c r="OBM44" s="569"/>
      <c r="OBN44" s="569"/>
      <c r="OBO44" s="569"/>
      <c r="OBP44" s="569"/>
      <c r="OBQ44" s="569"/>
      <c r="OBR44" s="569"/>
      <c r="OBS44" s="569"/>
      <c r="OBT44" s="569"/>
      <c r="OBU44" s="569"/>
      <c r="OBV44" s="569"/>
      <c r="OBW44" s="569"/>
      <c r="OBX44" s="569"/>
      <c r="OBY44" s="569"/>
      <c r="OBZ44" s="569"/>
      <c r="OCA44" s="569"/>
      <c r="OCB44" s="569"/>
      <c r="OCC44" s="569"/>
      <c r="OCD44" s="569"/>
      <c r="OCE44" s="569"/>
      <c r="OCF44" s="569"/>
      <c r="OCG44" s="569"/>
      <c r="OCH44" s="569"/>
      <c r="OCI44" s="569"/>
      <c r="OCJ44" s="569"/>
      <c r="OCK44" s="569"/>
      <c r="OCL44" s="569"/>
      <c r="OCM44" s="569"/>
      <c r="OCN44" s="569"/>
      <c r="OCO44" s="569"/>
      <c r="OCP44" s="569"/>
      <c r="OCQ44" s="569"/>
      <c r="OCR44" s="569"/>
      <c r="OCS44" s="569"/>
      <c r="OCT44" s="569"/>
      <c r="OCU44" s="569"/>
      <c r="OCV44" s="569"/>
      <c r="OCW44" s="569"/>
      <c r="OCX44" s="569"/>
      <c r="OCY44" s="569"/>
      <c r="OCZ44" s="569"/>
      <c r="ODA44" s="569"/>
      <c r="ODB44" s="569"/>
      <c r="ODC44" s="569"/>
      <c r="ODD44" s="569"/>
      <c r="ODE44" s="569"/>
      <c r="ODF44" s="569"/>
      <c r="ODG44" s="569"/>
      <c r="ODH44" s="569"/>
      <c r="ODI44" s="569"/>
      <c r="ODJ44" s="569"/>
      <c r="ODK44" s="569"/>
      <c r="ODL44" s="569"/>
      <c r="ODM44" s="569"/>
      <c r="ODN44" s="569"/>
      <c r="ODO44" s="569"/>
      <c r="ODP44" s="569"/>
      <c r="ODQ44" s="569"/>
      <c r="ODR44" s="569"/>
      <c r="ODS44" s="569"/>
      <c r="ODT44" s="569"/>
      <c r="ODU44" s="569"/>
      <c r="ODV44" s="569"/>
      <c r="ODW44" s="569"/>
      <c r="ODX44" s="569"/>
      <c r="ODY44" s="569"/>
      <c r="ODZ44" s="569"/>
      <c r="OEA44" s="569"/>
      <c r="OEB44" s="569"/>
      <c r="OEC44" s="569"/>
      <c r="OED44" s="569"/>
      <c r="OEE44" s="569"/>
      <c r="OEF44" s="569"/>
      <c r="OEG44" s="569"/>
      <c r="OEH44" s="569"/>
      <c r="OEI44" s="569"/>
      <c r="OEJ44" s="569"/>
      <c r="OEK44" s="569"/>
      <c r="OEL44" s="569"/>
      <c r="OEM44" s="569"/>
      <c r="OEN44" s="569"/>
      <c r="OEO44" s="569"/>
      <c r="OEP44" s="569"/>
      <c r="OEQ44" s="569"/>
      <c r="OER44" s="569"/>
      <c r="OES44" s="569"/>
      <c r="OET44" s="569"/>
      <c r="OEU44" s="569"/>
      <c r="OEV44" s="569"/>
      <c r="OEW44" s="569"/>
      <c r="OEX44" s="569"/>
      <c r="OEY44" s="569"/>
      <c r="OEZ44" s="569"/>
      <c r="OFA44" s="569"/>
      <c r="OFB44" s="569"/>
      <c r="OFC44" s="569"/>
      <c r="OFD44" s="569"/>
      <c r="OFE44" s="569"/>
      <c r="OFF44" s="569"/>
      <c r="OFG44" s="569"/>
      <c r="OFH44" s="569"/>
      <c r="OFI44" s="569"/>
      <c r="OFJ44" s="569"/>
      <c r="OFK44" s="569"/>
      <c r="OFL44" s="569"/>
      <c r="OFM44" s="569"/>
      <c r="OFN44" s="569"/>
      <c r="OFO44" s="569"/>
      <c r="OFP44" s="569"/>
      <c r="OFQ44" s="569"/>
      <c r="OFR44" s="569"/>
      <c r="OFS44" s="569"/>
      <c r="OFT44" s="569"/>
      <c r="OFU44" s="569"/>
      <c r="OFV44" s="569"/>
      <c r="OFW44" s="569"/>
      <c r="OFX44" s="569"/>
      <c r="OFY44" s="569"/>
      <c r="OFZ44" s="569"/>
      <c r="OGA44" s="569"/>
      <c r="OGB44" s="569"/>
      <c r="OGC44" s="569"/>
      <c r="OGD44" s="569"/>
      <c r="OGE44" s="569"/>
      <c r="OGF44" s="569"/>
      <c r="OGG44" s="569"/>
      <c r="OGH44" s="569"/>
      <c r="OGI44" s="569"/>
      <c r="OGJ44" s="569"/>
      <c r="OGK44" s="569"/>
      <c r="OGL44" s="569"/>
      <c r="OGM44" s="569"/>
      <c r="OGN44" s="569"/>
      <c r="OGO44" s="569"/>
      <c r="OGP44" s="569"/>
      <c r="OGQ44" s="569"/>
      <c r="OGR44" s="569"/>
      <c r="OGS44" s="569"/>
      <c r="OGT44" s="569"/>
      <c r="OGU44" s="569"/>
      <c r="OGV44" s="569"/>
      <c r="OGW44" s="569"/>
      <c r="OGX44" s="569"/>
      <c r="OGY44" s="569"/>
      <c r="OGZ44" s="569"/>
      <c r="OHA44" s="569"/>
      <c r="OHB44" s="569"/>
      <c r="OHC44" s="569"/>
      <c r="OHD44" s="569"/>
      <c r="OHE44" s="569"/>
      <c r="OHF44" s="569"/>
      <c r="OHG44" s="569"/>
      <c r="OHH44" s="569"/>
      <c r="OHI44" s="569"/>
      <c r="OHJ44" s="569"/>
      <c r="OHK44" s="569"/>
      <c r="OHL44" s="569"/>
      <c r="OHM44" s="569"/>
      <c r="OHN44" s="569"/>
      <c r="OHO44" s="569"/>
      <c r="OHP44" s="569"/>
      <c r="OHQ44" s="569"/>
      <c r="OHR44" s="569"/>
      <c r="OHS44" s="569"/>
      <c r="OHT44" s="569"/>
      <c r="OHU44" s="569"/>
      <c r="OHV44" s="569"/>
      <c r="OHW44" s="569"/>
      <c r="OHX44" s="569"/>
      <c r="OHY44" s="569"/>
      <c r="OHZ44" s="569"/>
      <c r="OIA44" s="569"/>
      <c r="OIB44" s="569"/>
      <c r="OIC44" s="569"/>
      <c r="OID44" s="569"/>
      <c r="OIE44" s="569"/>
      <c r="OIF44" s="569"/>
      <c r="OIG44" s="569"/>
      <c r="OIH44" s="569"/>
      <c r="OII44" s="569"/>
      <c r="OIJ44" s="569"/>
      <c r="OIK44" s="569"/>
      <c r="OIL44" s="569"/>
      <c r="OIM44" s="569"/>
      <c r="OIN44" s="569"/>
      <c r="OIO44" s="569"/>
      <c r="OIP44" s="569"/>
      <c r="OIQ44" s="569"/>
      <c r="OIR44" s="569"/>
      <c r="OIS44" s="569"/>
      <c r="OIT44" s="569"/>
      <c r="OIU44" s="569"/>
      <c r="OIV44" s="569"/>
      <c r="OIW44" s="569"/>
      <c r="OIX44" s="569"/>
      <c r="OIY44" s="569"/>
      <c r="OIZ44" s="569"/>
      <c r="OJA44" s="569"/>
      <c r="OJB44" s="569"/>
      <c r="OJC44" s="569"/>
      <c r="OJD44" s="569"/>
      <c r="OJE44" s="569"/>
      <c r="OJF44" s="569"/>
      <c r="OJG44" s="569"/>
      <c r="OJH44" s="569"/>
      <c r="OJI44" s="569"/>
      <c r="OJJ44" s="569"/>
      <c r="OJK44" s="569"/>
      <c r="OJL44" s="569"/>
      <c r="OJM44" s="569"/>
      <c r="OJN44" s="569"/>
      <c r="OJO44" s="569"/>
      <c r="OJP44" s="569"/>
      <c r="OJQ44" s="569"/>
      <c r="OJR44" s="569"/>
      <c r="OJS44" s="569"/>
      <c r="OJT44" s="569"/>
      <c r="OJU44" s="569"/>
      <c r="OJV44" s="569"/>
      <c r="OJW44" s="569"/>
      <c r="OJX44" s="569"/>
      <c r="OJY44" s="569"/>
      <c r="OJZ44" s="569"/>
      <c r="OKA44" s="569"/>
      <c r="OKB44" s="569"/>
      <c r="OKC44" s="569"/>
      <c r="OKD44" s="569"/>
      <c r="OKE44" s="569"/>
      <c r="OKF44" s="569"/>
      <c r="OKG44" s="569"/>
      <c r="OKH44" s="569"/>
      <c r="OKI44" s="569"/>
      <c r="OKJ44" s="569"/>
      <c r="OKK44" s="569"/>
      <c r="OKL44" s="569"/>
      <c r="OKM44" s="569"/>
      <c r="OKN44" s="569"/>
      <c r="OKO44" s="569"/>
      <c r="OKP44" s="569"/>
      <c r="OKQ44" s="569"/>
      <c r="OKR44" s="569"/>
      <c r="OKS44" s="569"/>
      <c r="OKT44" s="569"/>
      <c r="OKU44" s="569"/>
      <c r="OKV44" s="569"/>
      <c r="OKW44" s="569"/>
      <c r="OKX44" s="569"/>
      <c r="OKY44" s="569"/>
      <c r="OKZ44" s="569"/>
      <c r="OLA44" s="569"/>
      <c r="OLB44" s="569"/>
      <c r="OLC44" s="569"/>
      <c r="OLD44" s="569"/>
      <c r="OLE44" s="569"/>
      <c r="OLF44" s="569"/>
      <c r="OLG44" s="569"/>
      <c r="OLH44" s="569"/>
      <c r="OLI44" s="569"/>
      <c r="OLJ44" s="569"/>
      <c r="OLK44" s="569"/>
      <c r="OLL44" s="569"/>
      <c r="OLM44" s="569"/>
      <c r="OLN44" s="569"/>
      <c r="OLO44" s="569"/>
      <c r="OLP44" s="569"/>
      <c r="OLQ44" s="569"/>
      <c r="OLR44" s="569"/>
      <c r="OLS44" s="569"/>
      <c r="OLT44" s="569"/>
      <c r="OLU44" s="569"/>
      <c r="OLV44" s="569"/>
      <c r="OLW44" s="569"/>
      <c r="OLX44" s="569"/>
      <c r="OLY44" s="569"/>
      <c r="OLZ44" s="569"/>
      <c r="OMA44" s="569"/>
      <c r="OMB44" s="569"/>
      <c r="OMC44" s="569"/>
      <c r="OMD44" s="569"/>
      <c r="OME44" s="569"/>
      <c r="OMF44" s="569"/>
      <c r="OMG44" s="569"/>
      <c r="OMH44" s="569"/>
      <c r="OMI44" s="569"/>
      <c r="OMJ44" s="569"/>
      <c r="OMK44" s="569"/>
      <c r="OML44" s="569"/>
      <c r="OMM44" s="569"/>
      <c r="OMN44" s="569"/>
      <c r="OMO44" s="569"/>
      <c r="OMP44" s="569"/>
      <c r="OMQ44" s="569"/>
      <c r="OMR44" s="569"/>
      <c r="OMS44" s="569"/>
      <c r="OMT44" s="569"/>
      <c r="OMU44" s="569"/>
      <c r="OMV44" s="569"/>
      <c r="OMW44" s="569"/>
      <c r="OMX44" s="569"/>
      <c r="OMY44" s="569"/>
      <c r="OMZ44" s="569"/>
      <c r="ONA44" s="569"/>
      <c r="ONB44" s="569"/>
      <c r="ONC44" s="569"/>
      <c r="OND44" s="569"/>
      <c r="ONE44" s="569"/>
      <c r="ONF44" s="569"/>
      <c r="ONG44" s="569"/>
      <c r="ONH44" s="569"/>
      <c r="ONI44" s="569"/>
      <c r="ONJ44" s="569"/>
      <c r="ONK44" s="569"/>
      <c r="ONL44" s="569"/>
      <c r="ONM44" s="569"/>
      <c r="ONN44" s="569"/>
      <c r="ONO44" s="569"/>
      <c r="ONP44" s="569"/>
      <c r="ONQ44" s="569"/>
      <c r="ONR44" s="569"/>
      <c r="ONS44" s="569"/>
      <c r="ONT44" s="569"/>
      <c r="ONU44" s="569"/>
      <c r="ONV44" s="569"/>
      <c r="ONW44" s="569"/>
      <c r="ONX44" s="569"/>
      <c r="ONY44" s="569"/>
      <c r="ONZ44" s="569"/>
      <c r="OOA44" s="569"/>
      <c r="OOB44" s="569"/>
      <c r="OOC44" s="569"/>
      <c r="OOD44" s="569"/>
      <c r="OOE44" s="569"/>
      <c r="OOF44" s="569"/>
      <c r="OOG44" s="569"/>
      <c r="OOH44" s="569"/>
      <c r="OOI44" s="569"/>
      <c r="OOJ44" s="569"/>
      <c r="OOK44" s="569"/>
      <c r="OOL44" s="569"/>
      <c r="OOM44" s="569"/>
      <c r="OON44" s="569"/>
      <c r="OOO44" s="569"/>
      <c r="OOP44" s="569"/>
      <c r="OOQ44" s="569"/>
      <c r="OOR44" s="569"/>
      <c r="OOS44" s="569"/>
      <c r="OOT44" s="569"/>
      <c r="OOU44" s="569"/>
      <c r="OOV44" s="569"/>
      <c r="OOW44" s="569"/>
      <c r="OOX44" s="569"/>
      <c r="OOY44" s="569"/>
      <c r="OOZ44" s="569"/>
      <c r="OPA44" s="569"/>
      <c r="OPB44" s="569"/>
      <c r="OPC44" s="569"/>
      <c r="OPD44" s="569"/>
      <c r="OPE44" s="569"/>
      <c r="OPF44" s="569"/>
      <c r="OPG44" s="569"/>
      <c r="OPH44" s="569"/>
      <c r="OPI44" s="569"/>
      <c r="OPJ44" s="569"/>
      <c r="OPK44" s="569"/>
      <c r="OPL44" s="569"/>
      <c r="OPM44" s="569"/>
      <c r="OPN44" s="569"/>
      <c r="OPO44" s="569"/>
      <c r="OPP44" s="569"/>
      <c r="OPQ44" s="569"/>
      <c r="OPR44" s="569"/>
      <c r="OPS44" s="569"/>
      <c r="OPT44" s="569"/>
      <c r="OPU44" s="569"/>
      <c r="OPV44" s="569"/>
      <c r="OPW44" s="569"/>
      <c r="OPX44" s="569"/>
      <c r="OPY44" s="569"/>
      <c r="OPZ44" s="569"/>
      <c r="OQA44" s="569"/>
      <c r="OQB44" s="569"/>
      <c r="OQC44" s="569"/>
      <c r="OQD44" s="569"/>
      <c r="OQE44" s="569"/>
      <c r="OQF44" s="569"/>
      <c r="OQG44" s="569"/>
      <c r="OQH44" s="569"/>
      <c r="OQI44" s="569"/>
      <c r="OQJ44" s="569"/>
      <c r="OQK44" s="569"/>
      <c r="OQL44" s="569"/>
      <c r="OQM44" s="569"/>
      <c r="OQN44" s="569"/>
      <c r="OQO44" s="569"/>
      <c r="OQP44" s="569"/>
      <c r="OQQ44" s="569"/>
      <c r="OQR44" s="569"/>
      <c r="OQS44" s="569"/>
      <c r="OQT44" s="569"/>
      <c r="OQU44" s="569"/>
      <c r="OQV44" s="569"/>
      <c r="OQW44" s="569"/>
      <c r="OQX44" s="569"/>
      <c r="OQY44" s="569"/>
      <c r="OQZ44" s="569"/>
      <c r="ORA44" s="569"/>
      <c r="ORB44" s="569"/>
      <c r="ORC44" s="569"/>
      <c r="ORD44" s="569"/>
      <c r="ORE44" s="569"/>
      <c r="ORF44" s="569"/>
      <c r="ORG44" s="569"/>
      <c r="ORH44" s="569"/>
      <c r="ORI44" s="569"/>
      <c r="ORJ44" s="569"/>
      <c r="ORK44" s="569"/>
      <c r="ORL44" s="569"/>
      <c r="ORM44" s="569"/>
      <c r="ORN44" s="569"/>
      <c r="ORO44" s="569"/>
      <c r="ORP44" s="569"/>
      <c r="ORQ44" s="569"/>
      <c r="ORR44" s="569"/>
      <c r="ORS44" s="569"/>
      <c r="ORT44" s="569"/>
      <c r="ORU44" s="569"/>
      <c r="ORV44" s="569"/>
      <c r="ORW44" s="569"/>
      <c r="ORX44" s="569"/>
      <c r="ORY44" s="569"/>
      <c r="ORZ44" s="569"/>
      <c r="OSA44" s="569"/>
      <c r="OSB44" s="569"/>
      <c r="OSC44" s="569"/>
      <c r="OSD44" s="569"/>
      <c r="OSE44" s="569"/>
      <c r="OSF44" s="569"/>
      <c r="OSG44" s="569"/>
      <c r="OSH44" s="569"/>
      <c r="OSI44" s="569"/>
      <c r="OSJ44" s="569"/>
      <c r="OSK44" s="569"/>
      <c r="OSL44" s="569"/>
      <c r="OSM44" s="569"/>
      <c r="OSN44" s="569"/>
      <c r="OSO44" s="569"/>
      <c r="OSP44" s="569"/>
      <c r="OSQ44" s="569"/>
      <c r="OSR44" s="569"/>
      <c r="OSS44" s="569"/>
      <c r="OST44" s="569"/>
      <c r="OSU44" s="569"/>
      <c r="OSV44" s="569"/>
      <c r="OSW44" s="569"/>
      <c r="OSX44" s="569"/>
      <c r="OSY44" s="569"/>
      <c r="OSZ44" s="569"/>
      <c r="OTA44" s="569"/>
      <c r="OTB44" s="569"/>
      <c r="OTC44" s="569"/>
      <c r="OTD44" s="569"/>
      <c r="OTE44" s="569"/>
      <c r="OTF44" s="569"/>
      <c r="OTG44" s="569"/>
      <c r="OTH44" s="569"/>
      <c r="OTI44" s="569"/>
      <c r="OTJ44" s="569"/>
      <c r="OTK44" s="569"/>
      <c r="OTL44" s="569"/>
      <c r="OTM44" s="569"/>
      <c r="OTN44" s="569"/>
      <c r="OTO44" s="569"/>
      <c r="OTP44" s="569"/>
      <c r="OTQ44" s="569"/>
      <c r="OTR44" s="569"/>
      <c r="OTS44" s="569"/>
      <c r="OTT44" s="569"/>
      <c r="OTU44" s="569"/>
      <c r="OTV44" s="569"/>
      <c r="OTW44" s="569"/>
      <c r="OTX44" s="569"/>
      <c r="OTY44" s="569"/>
      <c r="OTZ44" s="569"/>
      <c r="OUA44" s="569"/>
      <c r="OUB44" s="569"/>
      <c r="OUC44" s="569"/>
      <c r="OUD44" s="569"/>
      <c r="OUE44" s="569"/>
      <c r="OUF44" s="569"/>
      <c r="OUG44" s="569"/>
      <c r="OUH44" s="569"/>
      <c r="OUI44" s="569"/>
      <c r="OUJ44" s="569"/>
      <c r="OUK44" s="569"/>
      <c r="OUL44" s="569"/>
      <c r="OUM44" s="569"/>
      <c r="OUN44" s="569"/>
      <c r="OUO44" s="569"/>
      <c r="OUP44" s="569"/>
      <c r="OUQ44" s="569"/>
      <c r="OUR44" s="569"/>
      <c r="OUS44" s="569"/>
      <c r="OUT44" s="569"/>
      <c r="OUU44" s="569"/>
      <c r="OUV44" s="569"/>
      <c r="OUW44" s="569"/>
      <c r="OUX44" s="569"/>
      <c r="OUY44" s="569"/>
      <c r="OUZ44" s="569"/>
      <c r="OVA44" s="569"/>
      <c r="OVB44" s="569"/>
      <c r="OVC44" s="569"/>
      <c r="OVD44" s="569"/>
      <c r="OVE44" s="569"/>
      <c r="OVF44" s="569"/>
      <c r="OVG44" s="569"/>
      <c r="OVH44" s="569"/>
      <c r="OVI44" s="569"/>
      <c r="OVJ44" s="569"/>
      <c r="OVK44" s="569"/>
      <c r="OVL44" s="569"/>
      <c r="OVM44" s="569"/>
      <c r="OVN44" s="569"/>
      <c r="OVO44" s="569"/>
      <c r="OVP44" s="569"/>
      <c r="OVQ44" s="569"/>
      <c r="OVR44" s="569"/>
      <c r="OVS44" s="569"/>
      <c r="OVT44" s="569"/>
      <c r="OVU44" s="569"/>
      <c r="OVV44" s="569"/>
      <c r="OVW44" s="569"/>
      <c r="OVX44" s="569"/>
      <c r="OVY44" s="569"/>
      <c r="OVZ44" s="569"/>
      <c r="OWA44" s="569"/>
      <c r="OWB44" s="569"/>
      <c r="OWC44" s="569"/>
      <c r="OWD44" s="569"/>
      <c r="OWE44" s="569"/>
      <c r="OWF44" s="569"/>
      <c r="OWG44" s="569"/>
      <c r="OWH44" s="569"/>
      <c r="OWI44" s="569"/>
      <c r="OWJ44" s="569"/>
      <c r="OWK44" s="569"/>
      <c r="OWL44" s="569"/>
      <c r="OWM44" s="569"/>
      <c r="OWN44" s="569"/>
      <c r="OWO44" s="569"/>
      <c r="OWP44" s="569"/>
      <c r="OWQ44" s="569"/>
      <c r="OWR44" s="569"/>
      <c r="OWS44" s="569"/>
      <c r="OWT44" s="569"/>
      <c r="OWU44" s="569"/>
      <c r="OWV44" s="569"/>
      <c r="OWW44" s="569"/>
      <c r="OWX44" s="569"/>
      <c r="OWY44" s="569"/>
      <c r="OWZ44" s="569"/>
      <c r="OXA44" s="569"/>
      <c r="OXB44" s="569"/>
      <c r="OXC44" s="569"/>
      <c r="OXD44" s="569"/>
      <c r="OXE44" s="569"/>
      <c r="OXF44" s="569"/>
      <c r="OXG44" s="569"/>
      <c r="OXH44" s="569"/>
      <c r="OXI44" s="569"/>
      <c r="OXJ44" s="569"/>
      <c r="OXK44" s="569"/>
      <c r="OXL44" s="569"/>
      <c r="OXM44" s="569"/>
      <c r="OXN44" s="569"/>
      <c r="OXO44" s="569"/>
      <c r="OXP44" s="569"/>
      <c r="OXQ44" s="569"/>
      <c r="OXR44" s="569"/>
      <c r="OXS44" s="569"/>
      <c r="OXT44" s="569"/>
      <c r="OXU44" s="569"/>
      <c r="OXV44" s="569"/>
      <c r="OXW44" s="569"/>
      <c r="OXX44" s="569"/>
      <c r="OXY44" s="569"/>
      <c r="OXZ44" s="569"/>
      <c r="OYA44" s="569"/>
      <c r="OYB44" s="569"/>
      <c r="OYC44" s="569"/>
      <c r="OYD44" s="569"/>
      <c r="OYE44" s="569"/>
      <c r="OYF44" s="569"/>
      <c r="OYG44" s="569"/>
      <c r="OYH44" s="569"/>
      <c r="OYI44" s="569"/>
      <c r="OYJ44" s="569"/>
      <c r="OYK44" s="569"/>
      <c r="OYL44" s="569"/>
      <c r="OYM44" s="569"/>
      <c r="OYN44" s="569"/>
      <c r="OYO44" s="569"/>
      <c r="OYP44" s="569"/>
      <c r="OYQ44" s="569"/>
      <c r="OYR44" s="569"/>
      <c r="OYS44" s="569"/>
      <c r="OYT44" s="569"/>
      <c r="OYU44" s="569"/>
      <c r="OYV44" s="569"/>
      <c r="OYW44" s="569"/>
      <c r="OYX44" s="569"/>
      <c r="OYY44" s="569"/>
      <c r="OYZ44" s="569"/>
      <c r="OZA44" s="569"/>
      <c r="OZB44" s="569"/>
      <c r="OZC44" s="569"/>
      <c r="OZD44" s="569"/>
      <c r="OZE44" s="569"/>
      <c r="OZF44" s="569"/>
      <c r="OZG44" s="569"/>
      <c r="OZH44" s="569"/>
      <c r="OZI44" s="569"/>
      <c r="OZJ44" s="569"/>
      <c r="OZK44" s="569"/>
      <c r="OZL44" s="569"/>
      <c r="OZM44" s="569"/>
      <c r="OZN44" s="569"/>
      <c r="OZO44" s="569"/>
      <c r="OZP44" s="569"/>
      <c r="OZQ44" s="569"/>
      <c r="OZR44" s="569"/>
      <c r="OZS44" s="569"/>
      <c r="OZT44" s="569"/>
      <c r="OZU44" s="569"/>
      <c r="OZV44" s="569"/>
      <c r="OZW44" s="569"/>
      <c r="OZX44" s="569"/>
      <c r="OZY44" s="569"/>
      <c r="OZZ44" s="569"/>
      <c r="PAA44" s="569"/>
      <c r="PAB44" s="569"/>
      <c r="PAC44" s="569"/>
      <c r="PAD44" s="569"/>
      <c r="PAE44" s="569"/>
      <c r="PAF44" s="569"/>
      <c r="PAG44" s="569"/>
      <c r="PAH44" s="569"/>
      <c r="PAI44" s="569"/>
      <c r="PAJ44" s="569"/>
      <c r="PAK44" s="569"/>
      <c r="PAL44" s="569"/>
      <c r="PAM44" s="569"/>
      <c r="PAN44" s="569"/>
      <c r="PAO44" s="569"/>
      <c r="PAP44" s="569"/>
      <c r="PAQ44" s="569"/>
      <c r="PAR44" s="569"/>
      <c r="PAS44" s="569"/>
      <c r="PAT44" s="569"/>
      <c r="PAU44" s="569"/>
      <c r="PAV44" s="569"/>
      <c r="PAW44" s="569"/>
      <c r="PAX44" s="569"/>
      <c r="PAY44" s="569"/>
      <c r="PAZ44" s="569"/>
      <c r="PBA44" s="569"/>
      <c r="PBB44" s="569"/>
      <c r="PBC44" s="569"/>
      <c r="PBD44" s="569"/>
      <c r="PBE44" s="569"/>
      <c r="PBF44" s="569"/>
      <c r="PBG44" s="569"/>
      <c r="PBH44" s="569"/>
      <c r="PBI44" s="569"/>
      <c r="PBJ44" s="569"/>
      <c r="PBK44" s="569"/>
      <c r="PBL44" s="569"/>
      <c r="PBM44" s="569"/>
      <c r="PBN44" s="569"/>
      <c r="PBO44" s="569"/>
      <c r="PBP44" s="569"/>
      <c r="PBQ44" s="569"/>
      <c r="PBR44" s="569"/>
      <c r="PBS44" s="569"/>
      <c r="PBT44" s="569"/>
      <c r="PBU44" s="569"/>
      <c r="PBV44" s="569"/>
      <c r="PBW44" s="569"/>
      <c r="PBX44" s="569"/>
      <c r="PBY44" s="569"/>
      <c r="PBZ44" s="569"/>
      <c r="PCA44" s="569"/>
      <c r="PCB44" s="569"/>
      <c r="PCC44" s="569"/>
      <c r="PCD44" s="569"/>
      <c r="PCE44" s="569"/>
      <c r="PCF44" s="569"/>
      <c r="PCG44" s="569"/>
      <c r="PCH44" s="569"/>
      <c r="PCI44" s="569"/>
      <c r="PCJ44" s="569"/>
      <c r="PCK44" s="569"/>
      <c r="PCL44" s="569"/>
      <c r="PCM44" s="569"/>
      <c r="PCN44" s="569"/>
      <c r="PCO44" s="569"/>
      <c r="PCP44" s="569"/>
      <c r="PCQ44" s="569"/>
      <c r="PCR44" s="569"/>
      <c r="PCS44" s="569"/>
      <c r="PCT44" s="569"/>
      <c r="PCU44" s="569"/>
      <c r="PCV44" s="569"/>
      <c r="PCW44" s="569"/>
      <c r="PCX44" s="569"/>
      <c r="PCY44" s="569"/>
      <c r="PCZ44" s="569"/>
      <c r="PDA44" s="569"/>
      <c r="PDB44" s="569"/>
      <c r="PDC44" s="569"/>
      <c r="PDD44" s="569"/>
      <c r="PDE44" s="569"/>
      <c r="PDF44" s="569"/>
      <c r="PDG44" s="569"/>
      <c r="PDH44" s="569"/>
      <c r="PDI44" s="569"/>
      <c r="PDJ44" s="569"/>
      <c r="PDK44" s="569"/>
      <c r="PDL44" s="569"/>
      <c r="PDM44" s="569"/>
      <c r="PDN44" s="569"/>
      <c r="PDO44" s="569"/>
      <c r="PDP44" s="569"/>
      <c r="PDQ44" s="569"/>
      <c r="PDR44" s="569"/>
      <c r="PDS44" s="569"/>
      <c r="PDT44" s="569"/>
      <c r="PDU44" s="569"/>
      <c r="PDV44" s="569"/>
      <c r="PDW44" s="569"/>
      <c r="PDX44" s="569"/>
      <c r="PDY44" s="569"/>
      <c r="PDZ44" s="569"/>
      <c r="PEA44" s="569"/>
      <c r="PEB44" s="569"/>
      <c r="PEC44" s="569"/>
      <c r="PED44" s="569"/>
      <c r="PEE44" s="569"/>
      <c r="PEF44" s="569"/>
      <c r="PEG44" s="569"/>
      <c r="PEH44" s="569"/>
      <c r="PEI44" s="569"/>
      <c r="PEJ44" s="569"/>
      <c r="PEK44" s="569"/>
      <c r="PEL44" s="569"/>
      <c r="PEM44" s="569"/>
      <c r="PEN44" s="569"/>
      <c r="PEO44" s="569"/>
      <c r="PEP44" s="569"/>
      <c r="PEQ44" s="569"/>
      <c r="PER44" s="569"/>
      <c r="PES44" s="569"/>
      <c r="PET44" s="569"/>
      <c r="PEU44" s="569"/>
      <c r="PEV44" s="569"/>
      <c r="PEW44" s="569"/>
      <c r="PEX44" s="569"/>
      <c r="PEY44" s="569"/>
      <c r="PEZ44" s="569"/>
      <c r="PFA44" s="569"/>
      <c r="PFB44" s="569"/>
      <c r="PFC44" s="569"/>
      <c r="PFD44" s="569"/>
      <c r="PFE44" s="569"/>
      <c r="PFF44" s="569"/>
      <c r="PFG44" s="569"/>
      <c r="PFH44" s="569"/>
      <c r="PFI44" s="569"/>
      <c r="PFJ44" s="569"/>
      <c r="PFK44" s="569"/>
      <c r="PFL44" s="569"/>
      <c r="PFM44" s="569"/>
      <c r="PFN44" s="569"/>
      <c r="PFO44" s="569"/>
      <c r="PFP44" s="569"/>
      <c r="PFQ44" s="569"/>
      <c r="PFR44" s="569"/>
      <c r="PFS44" s="569"/>
      <c r="PFT44" s="569"/>
      <c r="PFU44" s="569"/>
      <c r="PFV44" s="569"/>
      <c r="PFW44" s="569"/>
      <c r="PFX44" s="569"/>
      <c r="PFY44" s="569"/>
      <c r="PFZ44" s="569"/>
      <c r="PGA44" s="569"/>
      <c r="PGB44" s="569"/>
      <c r="PGC44" s="569"/>
      <c r="PGD44" s="569"/>
      <c r="PGE44" s="569"/>
      <c r="PGF44" s="569"/>
      <c r="PGG44" s="569"/>
      <c r="PGH44" s="569"/>
      <c r="PGI44" s="569"/>
      <c r="PGJ44" s="569"/>
      <c r="PGK44" s="569"/>
      <c r="PGL44" s="569"/>
      <c r="PGM44" s="569"/>
      <c r="PGN44" s="569"/>
      <c r="PGO44" s="569"/>
      <c r="PGP44" s="569"/>
      <c r="PGQ44" s="569"/>
      <c r="PGR44" s="569"/>
      <c r="PGS44" s="569"/>
      <c r="PGT44" s="569"/>
      <c r="PGU44" s="569"/>
      <c r="PGV44" s="569"/>
      <c r="PGW44" s="569"/>
      <c r="PGX44" s="569"/>
      <c r="PGY44" s="569"/>
      <c r="PGZ44" s="569"/>
      <c r="PHA44" s="569"/>
      <c r="PHB44" s="569"/>
      <c r="PHC44" s="569"/>
      <c r="PHD44" s="569"/>
      <c r="PHE44" s="569"/>
      <c r="PHF44" s="569"/>
      <c r="PHG44" s="569"/>
      <c r="PHH44" s="569"/>
      <c r="PHI44" s="569"/>
      <c r="PHJ44" s="569"/>
      <c r="PHK44" s="569"/>
      <c r="PHL44" s="569"/>
      <c r="PHM44" s="569"/>
      <c r="PHN44" s="569"/>
      <c r="PHO44" s="569"/>
      <c r="PHP44" s="569"/>
      <c r="PHQ44" s="569"/>
      <c r="PHR44" s="569"/>
      <c r="PHS44" s="569"/>
      <c r="PHT44" s="569"/>
      <c r="PHU44" s="569"/>
      <c r="PHV44" s="569"/>
      <c r="PHW44" s="569"/>
      <c r="PHX44" s="569"/>
      <c r="PHY44" s="569"/>
      <c r="PHZ44" s="569"/>
      <c r="PIA44" s="569"/>
      <c r="PIB44" s="569"/>
      <c r="PIC44" s="569"/>
      <c r="PID44" s="569"/>
      <c r="PIE44" s="569"/>
      <c r="PIF44" s="569"/>
      <c r="PIG44" s="569"/>
      <c r="PIH44" s="569"/>
      <c r="PII44" s="569"/>
      <c r="PIJ44" s="569"/>
      <c r="PIK44" s="569"/>
      <c r="PIL44" s="569"/>
      <c r="PIM44" s="569"/>
      <c r="PIN44" s="569"/>
      <c r="PIO44" s="569"/>
      <c r="PIP44" s="569"/>
      <c r="PIQ44" s="569"/>
      <c r="PIR44" s="569"/>
      <c r="PIS44" s="569"/>
      <c r="PIT44" s="569"/>
      <c r="PIU44" s="569"/>
      <c r="PIV44" s="569"/>
      <c r="PIW44" s="569"/>
      <c r="PIX44" s="569"/>
      <c r="PIY44" s="569"/>
      <c r="PIZ44" s="569"/>
      <c r="PJA44" s="569"/>
      <c r="PJB44" s="569"/>
      <c r="PJC44" s="569"/>
      <c r="PJD44" s="569"/>
      <c r="PJE44" s="569"/>
      <c r="PJF44" s="569"/>
      <c r="PJG44" s="569"/>
      <c r="PJH44" s="569"/>
      <c r="PJI44" s="569"/>
      <c r="PJJ44" s="569"/>
      <c r="PJK44" s="569"/>
      <c r="PJL44" s="569"/>
      <c r="PJM44" s="569"/>
      <c r="PJN44" s="569"/>
      <c r="PJO44" s="569"/>
      <c r="PJP44" s="569"/>
      <c r="PJQ44" s="569"/>
      <c r="PJR44" s="569"/>
      <c r="PJS44" s="569"/>
      <c r="PJT44" s="569"/>
      <c r="PJU44" s="569"/>
      <c r="PJV44" s="569"/>
      <c r="PJW44" s="569"/>
      <c r="PJX44" s="569"/>
      <c r="PJY44" s="569"/>
      <c r="PJZ44" s="569"/>
      <c r="PKA44" s="569"/>
      <c r="PKB44" s="569"/>
      <c r="PKC44" s="569"/>
      <c r="PKD44" s="569"/>
      <c r="PKE44" s="569"/>
      <c r="PKF44" s="569"/>
      <c r="PKG44" s="569"/>
      <c r="PKH44" s="569"/>
      <c r="PKI44" s="569"/>
      <c r="PKJ44" s="569"/>
      <c r="PKK44" s="569"/>
      <c r="PKL44" s="569"/>
      <c r="PKM44" s="569"/>
      <c r="PKN44" s="569"/>
      <c r="PKO44" s="569"/>
      <c r="PKP44" s="569"/>
      <c r="PKQ44" s="569"/>
      <c r="PKR44" s="569"/>
      <c r="PKS44" s="569"/>
      <c r="PKT44" s="569"/>
      <c r="PKU44" s="569"/>
      <c r="PKV44" s="569"/>
      <c r="PKW44" s="569"/>
      <c r="PKX44" s="569"/>
      <c r="PKY44" s="569"/>
      <c r="PKZ44" s="569"/>
      <c r="PLA44" s="569"/>
      <c r="PLB44" s="569"/>
      <c r="PLC44" s="569"/>
      <c r="PLD44" s="569"/>
      <c r="PLE44" s="569"/>
      <c r="PLF44" s="569"/>
      <c r="PLG44" s="569"/>
      <c r="PLH44" s="569"/>
      <c r="PLI44" s="569"/>
      <c r="PLJ44" s="569"/>
      <c r="PLK44" s="569"/>
      <c r="PLL44" s="569"/>
      <c r="PLM44" s="569"/>
      <c r="PLN44" s="569"/>
      <c r="PLO44" s="569"/>
      <c r="PLP44" s="569"/>
      <c r="PLQ44" s="569"/>
      <c r="PLR44" s="569"/>
      <c r="PLS44" s="569"/>
      <c r="PLT44" s="569"/>
      <c r="PLU44" s="569"/>
      <c r="PLV44" s="569"/>
      <c r="PLW44" s="569"/>
      <c r="PLX44" s="569"/>
      <c r="PLY44" s="569"/>
      <c r="PLZ44" s="569"/>
      <c r="PMA44" s="569"/>
      <c r="PMB44" s="569"/>
      <c r="PMC44" s="569"/>
      <c r="PMD44" s="569"/>
      <c r="PME44" s="569"/>
      <c r="PMF44" s="569"/>
      <c r="PMG44" s="569"/>
      <c r="PMH44" s="569"/>
      <c r="PMI44" s="569"/>
      <c r="PMJ44" s="569"/>
      <c r="PMK44" s="569"/>
      <c r="PML44" s="569"/>
      <c r="PMM44" s="569"/>
      <c r="PMN44" s="569"/>
      <c r="PMO44" s="569"/>
      <c r="PMP44" s="569"/>
      <c r="PMQ44" s="569"/>
      <c r="PMR44" s="569"/>
      <c r="PMS44" s="569"/>
      <c r="PMT44" s="569"/>
      <c r="PMU44" s="569"/>
      <c r="PMV44" s="569"/>
      <c r="PMW44" s="569"/>
      <c r="PMX44" s="569"/>
      <c r="PMY44" s="569"/>
      <c r="PMZ44" s="569"/>
      <c r="PNA44" s="569"/>
      <c r="PNB44" s="569"/>
      <c r="PNC44" s="569"/>
      <c r="PND44" s="569"/>
      <c r="PNE44" s="569"/>
      <c r="PNF44" s="569"/>
      <c r="PNG44" s="569"/>
      <c r="PNH44" s="569"/>
      <c r="PNI44" s="569"/>
      <c r="PNJ44" s="569"/>
      <c r="PNK44" s="569"/>
      <c r="PNL44" s="569"/>
      <c r="PNM44" s="569"/>
      <c r="PNN44" s="569"/>
      <c r="PNO44" s="569"/>
      <c r="PNP44" s="569"/>
      <c r="PNQ44" s="569"/>
      <c r="PNR44" s="569"/>
      <c r="PNS44" s="569"/>
      <c r="PNT44" s="569"/>
      <c r="PNU44" s="569"/>
      <c r="PNV44" s="569"/>
      <c r="PNW44" s="569"/>
      <c r="PNX44" s="569"/>
      <c r="PNY44" s="569"/>
      <c r="PNZ44" s="569"/>
      <c r="POA44" s="569"/>
      <c r="POB44" s="569"/>
      <c r="POC44" s="569"/>
      <c r="POD44" s="569"/>
      <c r="POE44" s="569"/>
      <c r="POF44" s="569"/>
      <c r="POG44" s="569"/>
      <c r="POH44" s="569"/>
      <c r="POI44" s="569"/>
      <c r="POJ44" s="569"/>
      <c r="POK44" s="569"/>
      <c r="POL44" s="569"/>
      <c r="POM44" s="569"/>
      <c r="PON44" s="569"/>
      <c r="POO44" s="569"/>
      <c r="POP44" s="569"/>
      <c r="POQ44" s="569"/>
      <c r="POR44" s="569"/>
      <c r="POS44" s="569"/>
      <c r="POT44" s="569"/>
      <c r="POU44" s="569"/>
      <c r="POV44" s="569"/>
      <c r="POW44" s="569"/>
      <c r="POX44" s="569"/>
      <c r="POY44" s="569"/>
      <c r="POZ44" s="569"/>
      <c r="PPA44" s="569"/>
      <c r="PPB44" s="569"/>
      <c r="PPC44" s="569"/>
      <c r="PPD44" s="569"/>
      <c r="PPE44" s="569"/>
      <c r="PPF44" s="569"/>
      <c r="PPG44" s="569"/>
      <c r="PPH44" s="569"/>
      <c r="PPI44" s="569"/>
      <c r="PPJ44" s="569"/>
      <c r="PPK44" s="569"/>
      <c r="PPL44" s="569"/>
      <c r="PPM44" s="569"/>
      <c r="PPN44" s="569"/>
      <c r="PPO44" s="569"/>
      <c r="PPP44" s="569"/>
      <c r="PPQ44" s="569"/>
      <c r="PPR44" s="569"/>
      <c r="PPS44" s="569"/>
      <c r="PPT44" s="569"/>
      <c r="PPU44" s="569"/>
      <c r="PPV44" s="569"/>
      <c r="PPW44" s="569"/>
      <c r="PPX44" s="569"/>
      <c r="PPY44" s="569"/>
      <c r="PPZ44" s="569"/>
      <c r="PQA44" s="569"/>
      <c r="PQB44" s="569"/>
      <c r="PQC44" s="569"/>
      <c r="PQD44" s="569"/>
      <c r="PQE44" s="569"/>
      <c r="PQF44" s="569"/>
      <c r="PQG44" s="569"/>
      <c r="PQH44" s="569"/>
      <c r="PQI44" s="569"/>
      <c r="PQJ44" s="569"/>
      <c r="PQK44" s="569"/>
      <c r="PQL44" s="569"/>
      <c r="PQM44" s="569"/>
      <c r="PQN44" s="569"/>
      <c r="PQO44" s="569"/>
      <c r="PQP44" s="569"/>
      <c r="PQQ44" s="569"/>
      <c r="PQR44" s="569"/>
      <c r="PQS44" s="569"/>
      <c r="PQT44" s="569"/>
      <c r="PQU44" s="569"/>
      <c r="PQV44" s="569"/>
      <c r="PQW44" s="569"/>
      <c r="PQX44" s="569"/>
      <c r="PQY44" s="569"/>
      <c r="PQZ44" s="569"/>
      <c r="PRA44" s="569"/>
      <c r="PRB44" s="569"/>
      <c r="PRC44" s="569"/>
      <c r="PRD44" s="569"/>
      <c r="PRE44" s="569"/>
      <c r="PRF44" s="569"/>
      <c r="PRG44" s="569"/>
      <c r="PRH44" s="569"/>
      <c r="PRI44" s="569"/>
      <c r="PRJ44" s="569"/>
      <c r="PRK44" s="569"/>
      <c r="PRL44" s="569"/>
      <c r="PRM44" s="569"/>
      <c r="PRN44" s="569"/>
      <c r="PRO44" s="569"/>
      <c r="PRP44" s="569"/>
      <c r="PRQ44" s="569"/>
      <c r="PRR44" s="569"/>
      <c r="PRS44" s="569"/>
      <c r="PRT44" s="569"/>
      <c r="PRU44" s="569"/>
      <c r="PRV44" s="569"/>
      <c r="PRW44" s="569"/>
      <c r="PRX44" s="569"/>
      <c r="PRY44" s="569"/>
      <c r="PRZ44" s="569"/>
      <c r="PSA44" s="569"/>
      <c r="PSB44" s="569"/>
      <c r="PSC44" s="569"/>
      <c r="PSD44" s="569"/>
      <c r="PSE44" s="569"/>
      <c r="PSF44" s="569"/>
      <c r="PSG44" s="569"/>
      <c r="PSH44" s="569"/>
      <c r="PSI44" s="569"/>
      <c r="PSJ44" s="569"/>
      <c r="PSK44" s="569"/>
      <c r="PSL44" s="569"/>
      <c r="PSM44" s="569"/>
      <c r="PSN44" s="569"/>
      <c r="PSO44" s="569"/>
      <c r="PSP44" s="569"/>
      <c r="PSQ44" s="569"/>
      <c r="PSR44" s="569"/>
      <c r="PSS44" s="569"/>
      <c r="PST44" s="569"/>
      <c r="PSU44" s="569"/>
      <c r="PSV44" s="569"/>
      <c r="PSW44" s="569"/>
      <c r="PSX44" s="569"/>
      <c r="PSY44" s="569"/>
      <c r="PSZ44" s="569"/>
      <c r="PTA44" s="569"/>
      <c r="PTB44" s="569"/>
      <c r="PTC44" s="569"/>
      <c r="PTD44" s="569"/>
      <c r="PTE44" s="569"/>
      <c r="PTF44" s="569"/>
      <c r="PTG44" s="569"/>
      <c r="PTH44" s="569"/>
      <c r="PTI44" s="569"/>
      <c r="PTJ44" s="569"/>
      <c r="PTK44" s="569"/>
      <c r="PTL44" s="569"/>
      <c r="PTM44" s="569"/>
      <c r="PTN44" s="569"/>
      <c r="PTO44" s="569"/>
      <c r="PTP44" s="569"/>
      <c r="PTQ44" s="569"/>
      <c r="PTR44" s="569"/>
      <c r="PTS44" s="569"/>
      <c r="PTT44" s="569"/>
      <c r="PTU44" s="569"/>
      <c r="PTV44" s="569"/>
      <c r="PTW44" s="569"/>
      <c r="PTX44" s="569"/>
      <c r="PTY44" s="569"/>
      <c r="PTZ44" s="569"/>
      <c r="PUA44" s="569"/>
      <c r="PUB44" s="569"/>
      <c r="PUC44" s="569"/>
      <c r="PUD44" s="569"/>
      <c r="PUE44" s="569"/>
      <c r="PUF44" s="569"/>
      <c r="PUG44" s="569"/>
      <c r="PUH44" s="569"/>
      <c r="PUI44" s="569"/>
      <c r="PUJ44" s="569"/>
      <c r="PUK44" s="569"/>
      <c r="PUL44" s="569"/>
      <c r="PUM44" s="569"/>
      <c r="PUN44" s="569"/>
      <c r="PUO44" s="569"/>
      <c r="PUP44" s="569"/>
      <c r="PUQ44" s="569"/>
      <c r="PUR44" s="569"/>
      <c r="PUS44" s="569"/>
      <c r="PUT44" s="569"/>
      <c r="PUU44" s="569"/>
      <c r="PUV44" s="569"/>
      <c r="PUW44" s="569"/>
      <c r="PUX44" s="569"/>
      <c r="PUY44" s="569"/>
      <c r="PUZ44" s="569"/>
      <c r="PVA44" s="569"/>
      <c r="PVB44" s="569"/>
      <c r="PVC44" s="569"/>
      <c r="PVD44" s="569"/>
      <c r="PVE44" s="569"/>
      <c r="PVF44" s="569"/>
      <c r="PVG44" s="569"/>
      <c r="PVH44" s="569"/>
      <c r="PVI44" s="569"/>
      <c r="PVJ44" s="569"/>
      <c r="PVK44" s="569"/>
      <c r="PVL44" s="569"/>
      <c r="PVM44" s="569"/>
      <c r="PVN44" s="569"/>
      <c r="PVO44" s="569"/>
      <c r="PVP44" s="569"/>
      <c r="PVQ44" s="569"/>
      <c r="PVR44" s="569"/>
      <c r="PVS44" s="569"/>
      <c r="PVT44" s="569"/>
      <c r="PVU44" s="569"/>
      <c r="PVV44" s="569"/>
      <c r="PVW44" s="569"/>
      <c r="PVX44" s="569"/>
      <c r="PVY44" s="569"/>
      <c r="PVZ44" s="569"/>
      <c r="PWA44" s="569"/>
      <c r="PWB44" s="569"/>
      <c r="PWC44" s="569"/>
      <c r="PWD44" s="569"/>
      <c r="PWE44" s="569"/>
      <c r="PWF44" s="569"/>
      <c r="PWG44" s="569"/>
      <c r="PWH44" s="569"/>
      <c r="PWI44" s="569"/>
      <c r="PWJ44" s="569"/>
      <c r="PWK44" s="569"/>
      <c r="PWL44" s="569"/>
      <c r="PWM44" s="569"/>
      <c r="PWN44" s="569"/>
      <c r="PWO44" s="569"/>
      <c r="PWP44" s="569"/>
      <c r="PWQ44" s="569"/>
      <c r="PWR44" s="569"/>
      <c r="PWS44" s="569"/>
      <c r="PWT44" s="569"/>
      <c r="PWU44" s="569"/>
      <c r="PWV44" s="569"/>
      <c r="PWW44" s="569"/>
      <c r="PWX44" s="569"/>
      <c r="PWY44" s="569"/>
      <c r="PWZ44" s="569"/>
      <c r="PXA44" s="569"/>
      <c r="PXB44" s="569"/>
      <c r="PXC44" s="569"/>
      <c r="PXD44" s="569"/>
      <c r="PXE44" s="569"/>
      <c r="PXF44" s="569"/>
      <c r="PXG44" s="569"/>
      <c r="PXH44" s="569"/>
      <c r="PXI44" s="569"/>
      <c r="PXJ44" s="569"/>
      <c r="PXK44" s="569"/>
      <c r="PXL44" s="569"/>
      <c r="PXM44" s="569"/>
      <c r="PXN44" s="569"/>
      <c r="PXO44" s="569"/>
      <c r="PXP44" s="569"/>
      <c r="PXQ44" s="569"/>
      <c r="PXR44" s="569"/>
      <c r="PXS44" s="569"/>
      <c r="PXT44" s="569"/>
      <c r="PXU44" s="569"/>
      <c r="PXV44" s="569"/>
      <c r="PXW44" s="569"/>
      <c r="PXX44" s="569"/>
      <c r="PXY44" s="569"/>
      <c r="PXZ44" s="569"/>
      <c r="PYA44" s="569"/>
      <c r="PYB44" s="569"/>
      <c r="PYC44" s="569"/>
      <c r="PYD44" s="569"/>
      <c r="PYE44" s="569"/>
      <c r="PYF44" s="569"/>
      <c r="PYG44" s="569"/>
      <c r="PYH44" s="569"/>
      <c r="PYI44" s="569"/>
      <c r="PYJ44" s="569"/>
      <c r="PYK44" s="569"/>
      <c r="PYL44" s="569"/>
      <c r="PYM44" s="569"/>
      <c r="PYN44" s="569"/>
      <c r="PYO44" s="569"/>
      <c r="PYP44" s="569"/>
      <c r="PYQ44" s="569"/>
      <c r="PYR44" s="569"/>
      <c r="PYS44" s="569"/>
      <c r="PYT44" s="569"/>
      <c r="PYU44" s="569"/>
      <c r="PYV44" s="569"/>
      <c r="PYW44" s="569"/>
      <c r="PYX44" s="569"/>
      <c r="PYY44" s="569"/>
      <c r="PYZ44" s="569"/>
      <c r="PZA44" s="569"/>
      <c r="PZB44" s="569"/>
      <c r="PZC44" s="569"/>
      <c r="PZD44" s="569"/>
      <c r="PZE44" s="569"/>
      <c r="PZF44" s="569"/>
      <c r="PZG44" s="569"/>
      <c r="PZH44" s="569"/>
      <c r="PZI44" s="569"/>
      <c r="PZJ44" s="569"/>
      <c r="PZK44" s="569"/>
      <c r="PZL44" s="569"/>
      <c r="PZM44" s="569"/>
      <c r="PZN44" s="569"/>
      <c r="PZO44" s="569"/>
      <c r="PZP44" s="569"/>
      <c r="PZQ44" s="569"/>
      <c r="PZR44" s="569"/>
      <c r="PZS44" s="569"/>
      <c r="PZT44" s="569"/>
      <c r="PZU44" s="569"/>
      <c r="PZV44" s="569"/>
      <c r="PZW44" s="569"/>
      <c r="PZX44" s="569"/>
      <c r="PZY44" s="569"/>
      <c r="PZZ44" s="569"/>
      <c r="QAA44" s="569"/>
      <c r="QAB44" s="569"/>
      <c r="QAC44" s="569"/>
      <c r="QAD44" s="569"/>
      <c r="QAE44" s="569"/>
      <c r="QAF44" s="569"/>
      <c r="QAG44" s="569"/>
      <c r="QAH44" s="569"/>
      <c r="QAI44" s="569"/>
      <c r="QAJ44" s="569"/>
      <c r="QAK44" s="569"/>
      <c r="QAL44" s="569"/>
      <c r="QAM44" s="569"/>
      <c r="QAN44" s="569"/>
      <c r="QAO44" s="569"/>
      <c r="QAP44" s="569"/>
      <c r="QAQ44" s="569"/>
      <c r="QAR44" s="569"/>
      <c r="QAS44" s="569"/>
      <c r="QAT44" s="569"/>
      <c r="QAU44" s="569"/>
      <c r="QAV44" s="569"/>
      <c r="QAW44" s="569"/>
      <c r="QAX44" s="569"/>
      <c r="QAY44" s="569"/>
      <c r="QAZ44" s="569"/>
      <c r="QBA44" s="569"/>
      <c r="QBB44" s="569"/>
      <c r="QBC44" s="569"/>
      <c r="QBD44" s="569"/>
      <c r="QBE44" s="569"/>
      <c r="QBF44" s="569"/>
      <c r="QBG44" s="569"/>
      <c r="QBH44" s="569"/>
      <c r="QBI44" s="569"/>
      <c r="QBJ44" s="569"/>
      <c r="QBK44" s="569"/>
      <c r="QBL44" s="569"/>
      <c r="QBM44" s="569"/>
      <c r="QBN44" s="569"/>
      <c r="QBO44" s="569"/>
      <c r="QBP44" s="569"/>
      <c r="QBQ44" s="569"/>
      <c r="QBR44" s="569"/>
      <c r="QBS44" s="569"/>
      <c r="QBT44" s="569"/>
      <c r="QBU44" s="569"/>
      <c r="QBV44" s="569"/>
      <c r="QBW44" s="569"/>
      <c r="QBX44" s="569"/>
      <c r="QBY44" s="569"/>
      <c r="QBZ44" s="569"/>
      <c r="QCA44" s="569"/>
      <c r="QCB44" s="569"/>
      <c r="QCC44" s="569"/>
      <c r="QCD44" s="569"/>
      <c r="QCE44" s="569"/>
      <c r="QCF44" s="569"/>
      <c r="QCG44" s="569"/>
      <c r="QCH44" s="569"/>
      <c r="QCI44" s="569"/>
      <c r="QCJ44" s="569"/>
      <c r="QCK44" s="569"/>
      <c r="QCL44" s="569"/>
      <c r="QCM44" s="569"/>
      <c r="QCN44" s="569"/>
      <c r="QCO44" s="569"/>
      <c r="QCP44" s="569"/>
      <c r="QCQ44" s="569"/>
      <c r="QCR44" s="569"/>
      <c r="QCS44" s="569"/>
      <c r="QCT44" s="569"/>
      <c r="QCU44" s="569"/>
      <c r="QCV44" s="569"/>
      <c r="QCW44" s="569"/>
      <c r="QCX44" s="569"/>
      <c r="QCY44" s="569"/>
      <c r="QCZ44" s="569"/>
      <c r="QDA44" s="569"/>
      <c r="QDB44" s="569"/>
      <c r="QDC44" s="569"/>
      <c r="QDD44" s="569"/>
      <c r="QDE44" s="569"/>
      <c r="QDF44" s="569"/>
      <c r="QDG44" s="569"/>
      <c r="QDH44" s="569"/>
      <c r="QDI44" s="569"/>
      <c r="QDJ44" s="569"/>
      <c r="QDK44" s="569"/>
      <c r="QDL44" s="569"/>
      <c r="QDM44" s="569"/>
      <c r="QDN44" s="569"/>
      <c r="QDO44" s="569"/>
      <c r="QDP44" s="569"/>
      <c r="QDQ44" s="569"/>
      <c r="QDR44" s="569"/>
      <c r="QDS44" s="569"/>
      <c r="QDT44" s="569"/>
      <c r="QDU44" s="569"/>
      <c r="QDV44" s="569"/>
      <c r="QDW44" s="569"/>
      <c r="QDX44" s="569"/>
      <c r="QDY44" s="569"/>
      <c r="QDZ44" s="569"/>
      <c r="QEA44" s="569"/>
      <c r="QEB44" s="569"/>
      <c r="QEC44" s="569"/>
      <c r="QED44" s="569"/>
      <c r="QEE44" s="569"/>
      <c r="QEF44" s="569"/>
      <c r="QEG44" s="569"/>
      <c r="QEH44" s="569"/>
      <c r="QEI44" s="569"/>
      <c r="QEJ44" s="569"/>
      <c r="QEK44" s="569"/>
      <c r="QEL44" s="569"/>
      <c r="QEM44" s="569"/>
      <c r="QEN44" s="569"/>
      <c r="QEO44" s="569"/>
      <c r="QEP44" s="569"/>
      <c r="QEQ44" s="569"/>
      <c r="QER44" s="569"/>
      <c r="QES44" s="569"/>
      <c r="QET44" s="569"/>
      <c r="QEU44" s="569"/>
      <c r="QEV44" s="569"/>
      <c r="QEW44" s="569"/>
      <c r="QEX44" s="569"/>
      <c r="QEY44" s="569"/>
      <c r="QEZ44" s="569"/>
      <c r="QFA44" s="569"/>
      <c r="QFB44" s="569"/>
      <c r="QFC44" s="569"/>
      <c r="QFD44" s="569"/>
      <c r="QFE44" s="569"/>
      <c r="QFF44" s="569"/>
      <c r="QFG44" s="569"/>
      <c r="QFH44" s="569"/>
      <c r="QFI44" s="569"/>
      <c r="QFJ44" s="569"/>
      <c r="QFK44" s="569"/>
      <c r="QFL44" s="569"/>
      <c r="QFM44" s="569"/>
      <c r="QFN44" s="569"/>
      <c r="QFO44" s="569"/>
      <c r="QFP44" s="569"/>
      <c r="QFQ44" s="569"/>
      <c r="QFR44" s="569"/>
      <c r="QFS44" s="569"/>
      <c r="QFT44" s="569"/>
      <c r="QFU44" s="569"/>
      <c r="QFV44" s="569"/>
      <c r="QFW44" s="569"/>
      <c r="QFX44" s="569"/>
      <c r="QFY44" s="569"/>
      <c r="QFZ44" s="569"/>
      <c r="QGA44" s="569"/>
      <c r="QGB44" s="569"/>
      <c r="QGC44" s="569"/>
      <c r="QGD44" s="569"/>
      <c r="QGE44" s="569"/>
      <c r="QGF44" s="569"/>
      <c r="QGG44" s="569"/>
      <c r="QGH44" s="569"/>
      <c r="QGI44" s="569"/>
      <c r="QGJ44" s="569"/>
      <c r="QGK44" s="569"/>
      <c r="QGL44" s="569"/>
      <c r="QGM44" s="569"/>
      <c r="QGN44" s="569"/>
      <c r="QGO44" s="569"/>
      <c r="QGP44" s="569"/>
      <c r="QGQ44" s="569"/>
      <c r="QGR44" s="569"/>
      <c r="QGS44" s="569"/>
      <c r="QGT44" s="569"/>
      <c r="QGU44" s="569"/>
      <c r="QGV44" s="569"/>
      <c r="QGW44" s="569"/>
      <c r="QGX44" s="569"/>
      <c r="QGY44" s="569"/>
      <c r="QGZ44" s="569"/>
      <c r="QHA44" s="569"/>
      <c r="QHB44" s="569"/>
      <c r="QHC44" s="569"/>
      <c r="QHD44" s="569"/>
      <c r="QHE44" s="569"/>
      <c r="QHF44" s="569"/>
      <c r="QHG44" s="569"/>
      <c r="QHH44" s="569"/>
      <c r="QHI44" s="569"/>
      <c r="QHJ44" s="569"/>
      <c r="QHK44" s="569"/>
      <c r="QHL44" s="569"/>
      <c r="QHM44" s="569"/>
      <c r="QHN44" s="569"/>
      <c r="QHO44" s="569"/>
      <c r="QHP44" s="569"/>
      <c r="QHQ44" s="569"/>
      <c r="QHR44" s="569"/>
      <c r="QHS44" s="569"/>
      <c r="QHT44" s="569"/>
      <c r="QHU44" s="569"/>
      <c r="QHV44" s="569"/>
      <c r="QHW44" s="569"/>
      <c r="QHX44" s="569"/>
      <c r="QHY44" s="569"/>
      <c r="QHZ44" s="569"/>
      <c r="QIA44" s="569"/>
      <c r="QIB44" s="569"/>
      <c r="QIC44" s="569"/>
      <c r="QID44" s="569"/>
      <c r="QIE44" s="569"/>
      <c r="QIF44" s="569"/>
      <c r="QIG44" s="569"/>
      <c r="QIH44" s="569"/>
      <c r="QII44" s="569"/>
      <c r="QIJ44" s="569"/>
      <c r="QIK44" s="569"/>
      <c r="QIL44" s="569"/>
      <c r="QIM44" s="569"/>
      <c r="QIN44" s="569"/>
      <c r="QIO44" s="569"/>
      <c r="QIP44" s="569"/>
      <c r="QIQ44" s="569"/>
      <c r="QIR44" s="569"/>
      <c r="QIS44" s="569"/>
      <c r="QIT44" s="569"/>
      <c r="QIU44" s="569"/>
      <c r="QIV44" s="569"/>
      <c r="QIW44" s="569"/>
      <c r="QIX44" s="569"/>
      <c r="QIY44" s="569"/>
      <c r="QIZ44" s="569"/>
      <c r="QJA44" s="569"/>
      <c r="QJB44" s="569"/>
      <c r="QJC44" s="569"/>
      <c r="QJD44" s="569"/>
      <c r="QJE44" s="569"/>
      <c r="QJF44" s="569"/>
      <c r="QJG44" s="569"/>
      <c r="QJH44" s="569"/>
      <c r="QJI44" s="569"/>
      <c r="QJJ44" s="569"/>
      <c r="QJK44" s="569"/>
      <c r="QJL44" s="569"/>
      <c r="QJM44" s="569"/>
      <c r="QJN44" s="569"/>
      <c r="QJO44" s="569"/>
      <c r="QJP44" s="569"/>
      <c r="QJQ44" s="569"/>
      <c r="QJR44" s="569"/>
      <c r="QJS44" s="569"/>
      <c r="QJT44" s="569"/>
      <c r="QJU44" s="569"/>
      <c r="QJV44" s="569"/>
      <c r="QJW44" s="569"/>
      <c r="QJX44" s="569"/>
      <c r="QJY44" s="569"/>
      <c r="QJZ44" s="569"/>
      <c r="QKA44" s="569"/>
      <c r="QKB44" s="569"/>
      <c r="QKC44" s="569"/>
      <c r="QKD44" s="569"/>
      <c r="QKE44" s="569"/>
      <c r="QKF44" s="569"/>
      <c r="QKG44" s="569"/>
      <c r="QKH44" s="569"/>
      <c r="QKI44" s="569"/>
      <c r="QKJ44" s="569"/>
      <c r="QKK44" s="569"/>
      <c r="QKL44" s="569"/>
      <c r="QKM44" s="569"/>
      <c r="QKN44" s="569"/>
      <c r="QKO44" s="569"/>
      <c r="QKP44" s="569"/>
      <c r="QKQ44" s="569"/>
      <c r="QKR44" s="569"/>
      <c r="QKS44" s="569"/>
      <c r="QKT44" s="569"/>
      <c r="QKU44" s="569"/>
      <c r="QKV44" s="569"/>
      <c r="QKW44" s="569"/>
      <c r="QKX44" s="569"/>
      <c r="QKY44" s="569"/>
      <c r="QKZ44" s="569"/>
      <c r="QLA44" s="569"/>
      <c r="QLB44" s="569"/>
      <c r="QLC44" s="569"/>
      <c r="QLD44" s="569"/>
      <c r="QLE44" s="569"/>
      <c r="QLF44" s="569"/>
      <c r="QLG44" s="569"/>
      <c r="QLH44" s="569"/>
      <c r="QLI44" s="569"/>
      <c r="QLJ44" s="569"/>
      <c r="QLK44" s="569"/>
      <c r="QLL44" s="569"/>
      <c r="QLM44" s="569"/>
      <c r="QLN44" s="569"/>
      <c r="QLO44" s="569"/>
      <c r="QLP44" s="569"/>
      <c r="QLQ44" s="569"/>
      <c r="QLR44" s="569"/>
      <c r="QLS44" s="569"/>
      <c r="QLT44" s="569"/>
      <c r="QLU44" s="569"/>
      <c r="QLV44" s="569"/>
      <c r="QLW44" s="569"/>
      <c r="QLX44" s="569"/>
      <c r="QLY44" s="569"/>
      <c r="QLZ44" s="569"/>
      <c r="QMA44" s="569"/>
      <c r="QMB44" s="569"/>
      <c r="QMC44" s="569"/>
      <c r="QMD44" s="569"/>
      <c r="QME44" s="569"/>
      <c r="QMF44" s="569"/>
      <c r="QMG44" s="569"/>
      <c r="QMH44" s="569"/>
      <c r="QMI44" s="569"/>
      <c r="QMJ44" s="569"/>
      <c r="QMK44" s="569"/>
      <c r="QML44" s="569"/>
      <c r="QMM44" s="569"/>
      <c r="QMN44" s="569"/>
      <c r="QMO44" s="569"/>
      <c r="QMP44" s="569"/>
      <c r="QMQ44" s="569"/>
      <c r="QMR44" s="569"/>
      <c r="QMS44" s="569"/>
      <c r="QMT44" s="569"/>
      <c r="QMU44" s="569"/>
      <c r="QMV44" s="569"/>
      <c r="QMW44" s="569"/>
      <c r="QMX44" s="569"/>
      <c r="QMY44" s="569"/>
      <c r="QMZ44" s="569"/>
      <c r="QNA44" s="569"/>
      <c r="QNB44" s="569"/>
      <c r="QNC44" s="569"/>
      <c r="QND44" s="569"/>
      <c r="QNE44" s="569"/>
      <c r="QNF44" s="569"/>
      <c r="QNG44" s="569"/>
      <c r="QNH44" s="569"/>
      <c r="QNI44" s="569"/>
      <c r="QNJ44" s="569"/>
      <c r="QNK44" s="569"/>
      <c r="QNL44" s="569"/>
      <c r="QNM44" s="569"/>
      <c r="QNN44" s="569"/>
      <c r="QNO44" s="569"/>
      <c r="QNP44" s="569"/>
      <c r="QNQ44" s="569"/>
      <c r="QNR44" s="569"/>
      <c r="QNS44" s="569"/>
      <c r="QNT44" s="569"/>
      <c r="QNU44" s="569"/>
      <c r="QNV44" s="569"/>
      <c r="QNW44" s="569"/>
      <c r="QNX44" s="569"/>
      <c r="QNY44" s="569"/>
      <c r="QNZ44" s="569"/>
      <c r="QOA44" s="569"/>
      <c r="QOB44" s="569"/>
      <c r="QOC44" s="569"/>
      <c r="QOD44" s="569"/>
      <c r="QOE44" s="569"/>
      <c r="QOF44" s="569"/>
      <c r="QOG44" s="569"/>
      <c r="QOH44" s="569"/>
      <c r="QOI44" s="569"/>
      <c r="QOJ44" s="569"/>
      <c r="QOK44" s="569"/>
      <c r="QOL44" s="569"/>
      <c r="QOM44" s="569"/>
      <c r="QON44" s="569"/>
      <c r="QOO44" s="569"/>
      <c r="QOP44" s="569"/>
      <c r="QOQ44" s="569"/>
      <c r="QOR44" s="569"/>
      <c r="QOS44" s="569"/>
      <c r="QOT44" s="569"/>
      <c r="QOU44" s="569"/>
      <c r="QOV44" s="569"/>
      <c r="QOW44" s="569"/>
      <c r="QOX44" s="569"/>
      <c r="QOY44" s="569"/>
      <c r="QOZ44" s="569"/>
      <c r="QPA44" s="569"/>
      <c r="QPB44" s="569"/>
      <c r="QPC44" s="569"/>
      <c r="QPD44" s="569"/>
      <c r="QPE44" s="569"/>
      <c r="QPF44" s="569"/>
      <c r="QPG44" s="569"/>
      <c r="QPH44" s="569"/>
      <c r="QPI44" s="569"/>
      <c r="QPJ44" s="569"/>
      <c r="QPK44" s="569"/>
      <c r="QPL44" s="569"/>
      <c r="QPM44" s="569"/>
      <c r="QPN44" s="569"/>
      <c r="QPO44" s="569"/>
      <c r="QPP44" s="569"/>
      <c r="QPQ44" s="569"/>
      <c r="QPR44" s="569"/>
      <c r="QPS44" s="569"/>
      <c r="QPT44" s="569"/>
      <c r="QPU44" s="569"/>
      <c r="QPV44" s="569"/>
      <c r="QPW44" s="569"/>
      <c r="QPX44" s="569"/>
      <c r="QPY44" s="569"/>
      <c r="QPZ44" s="569"/>
      <c r="QQA44" s="569"/>
      <c r="QQB44" s="569"/>
      <c r="QQC44" s="569"/>
      <c r="QQD44" s="569"/>
      <c r="QQE44" s="569"/>
      <c r="QQF44" s="569"/>
      <c r="QQG44" s="569"/>
      <c r="QQH44" s="569"/>
      <c r="QQI44" s="569"/>
      <c r="QQJ44" s="569"/>
      <c r="QQK44" s="569"/>
      <c r="QQL44" s="569"/>
      <c r="QQM44" s="569"/>
      <c r="QQN44" s="569"/>
      <c r="QQO44" s="569"/>
      <c r="QQP44" s="569"/>
      <c r="QQQ44" s="569"/>
      <c r="QQR44" s="569"/>
      <c r="QQS44" s="569"/>
      <c r="QQT44" s="569"/>
      <c r="QQU44" s="569"/>
      <c r="QQV44" s="569"/>
      <c r="QQW44" s="569"/>
      <c r="QQX44" s="569"/>
      <c r="QQY44" s="569"/>
      <c r="QQZ44" s="569"/>
      <c r="QRA44" s="569"/>
      <c r="QRB44" s="569"/>
      <c r="QRC44" s="569"/>
      <c r="QRD44" s="569"/>
      <c r="QRE44" s="569"/>
      <c r="QRF44" s="569"/>
      <c r="QRG44" s="569"/>
      <c r="QRH44" s="569"/>
      <c r="QRI44" s="569"/>
      <c r="QRJ44" s="569"/>
      <c r="QRK44" s="569"/>
      <c r="QRL44" s="569"/>
      <c r="QRM44" s="569"/>
      <c r="QRN44" s="569"/>
      <c r="QRO44" s="569"/>
      <c r="QRP44" s="569"/>
      <c r="QRQ44" s="569"/>
      <c r="QRR44" s="569"/>
      <c r="QRS44" s="569"/>
      <c r="QRT44" s="569"/>
      <c r="QRU44" s="569"/>
      <c r="QRV44" s="569"/>
      <c r="QRW44" s="569"/>
      <c r="QRX44" s="569"/>
      <c r="QRY44" s="569"/>
      <c r="QRZ44" s="569"/>
      <c r="QSA44" s="569"/>
      <c r="QSB44" s="569"/>
      <c r="QSC44" s="569"/>
      <c r="QSD44" s="569"/>
      <c r="QSE44" s="569"/>
      <c r="QSF44" s="569"/>
      <c r="QSG44" s="569"/>
      <c r="QSH44" s="569"/>
      <c r="QSI44" s="569"/>
      <c r="QSJ44" s="569"/>
      <c r="QSK44" s="569"/>
      <c r="QSL44" s="569"/>
      <c r="QSM44" s="569"/>
      <c r="QSN44" s="569"/>
      <c r="QSO44" s="569"/>
      <c r="QSP44" s="569"/>
      <c r="QSQ44" s="569"/>
      <c r="QSR44" s="569"/>
      <c r="QSS44" s="569"/>
      <c r="QST44" s="569"/>
      <c r="QSU44" s="569"/>
      <c r="QSV44" s="569"/>
      <c r="QSW44" s="569"/>
      <c r="QSX44" s="569"/>
      <c r="QSY44" s="569"/>
      <c r="QSZ44" s="569"/>
      <c r="QTA44" s="569"/>
      <c r="QTB44" s="569"/>
      <c r="QTC44" s="569"/>
      <c r="QTD44" s="569"/>
      <c r="QTE44" s="569"/>
      <c r="QTF44" s="569"/>
      <c r="QTG44" s="569"/>
      <c r="QTH44" s="569"/>
      <c r="QTI44" s="569"/>
      <c r="QTJ44" s="569"/>
      <c r="QTK44" s="569"/>
      <c r="QTL44" s="569"/>
      <c r="QTM44" s="569"/>
      <c r="QTN44" s="569"/>
      <c r="QTO44" s="569"/>
      <c r="QTP44" s="569"/>
      <c r="QTQ44" s="569"/>
      <c r="QTR44" s="569"/>
      <c r="QTS44" s="569"/>
      <c r="QTT44" s="569"/>
      <c r="QTU44" s="569"/>
      <c r="QTV44" s="569"/>
      <c r="QTW44" s="569"/>
      <c r="QTX44" s="569"/>
      <c r="QTY44" s="569"/>
      <c r="QTZ44" s="569"/>
      <c r="QUA44" s="569"/>
      <c r="QUB44" s="569"/>
      <c r="QUC44" s="569"/>
      <c r="QUD44" s="569"/>
      <c r="QUE44" s="569"/>
      <c r="QUF44" s="569"/>
      <c r="QUG44" s="569"/>
      <c r="QUH44" s="569"/>
      <c r="QUI44" s="569"/>
      <c r="QUJ44" s="569"/>
      <c r="QUK44" s="569"/>
      <c r="QUL44" s="569"/>
      <c r="QUM44" s="569"/>
      <c r="QUN44" s="569"/>
      <c r="QUO44" s="569"/>
      <c r="QUP44" s="569"/>
      <c r="QUQ44" s="569"/>
      <c r="QUR44" s="569"/>
      <c r="QUS44" s="569"/>
      <c r="QUT44" s="569"/>
      <c r="QUU44" s="569"/>
      <c r="QUV44" s="569"/>
      <c r="QUW44" s="569"/>
      <c r="QUX44" s="569"/>
      <c r="QUY44" s="569"/>
      <c r="QUZ44" s="569"/>
      <c r="QVA44" s="569"/>
      <c r="QVB44" s="569"/>
      <c r="QVC44" s="569"/>
      <c r="QVD44" s="569"/>
      <c r="QVE44" s="569"/>
      <c r="QVF44" s="569"/>
      <c r="QVG44" s="569"/>
      <c r="QVH44" s="569"/>
      <c r="QVI44" s="569"/>
      <c r="QVJ44" s="569"/>
      <c r="QVK44" s="569"/>
      <c r="QVL44" s="569"/>
      <c r="QVM44" s="569"/>
      <c r="QVN44" s="569"/>
      <c r="QVO44" s="569"/>
      <c r="QVP44" s="569"/>
      <c r="QVQ44" s="569"/>
      <c r="QVR44" s="569"/>
      <c r="QVS44" s="569"/>
      <c r="QVT44" s="569"/>
      <c r="QVU44" s="569"/>
      <c r="QVV44" s="569"/>
      <c r="QVW44" s="569"/>
      <c r="QVX44" s="569"/>
      <c r="QVY44" s="569"/>
      <c r="QVZ44" s="569"/>
      <c r="QWA44" s="569"/>
      <c r="QWB44" s="569"/>
      <c r="QWC44" s="569"/>
      <c r="QWD44" s="569"/>
      <c r="QWE44" s="569"/>
      <c r="QWF44" s="569"/>
      <c r="QWG44" s="569"/>
      <c r="QWH44" s="569"/>
      <c r="QWI44" s="569"/>
      <c r="QWJ44" s="569"/>
      <c r="QWK44" s="569"/>
      <c r="QWL44" s="569"/>
      <c r="QWM44" s="569"/>
      <c r="QWN44" s="569"/>
      <c r="QWO44" s="569"/>
      <c r="QWP44" s="569"/>
      <c r="QWQ44" s="569"/>
      <c r="QWR44" s="569"/>
      <c r="QWS44" s="569"/>
      <c r="QWT44" s="569"/>
      <c r="QWU44" s="569"/>
      <c r="QWV44" s="569"/>
      <c r="QWW44" s="569"/>
      <c r="QWX44" s="569"/>
      <c r="QWY44" s="569"/>
      <c r="QWZ44" s="569"/>
      <c r="QXA44" s="569"/>
      <c r="QXB44" s="569"/>
      <c r="QXC44" s="569"/>
      <c r="QXD44" s="569"/>
      <c r="QXE44" s="569"/>
      <c r="QXF44" s="569"/>
      <c r="QXG44" s="569"/>
      <c r="QXH44" s="569"/>
      <c r="QXI44" s="569"/>
      <c r="QXJ44" s="569"/>
      <c r="QXK44" s="569"/>
      <c r="QXL44" s="569"/>
      <c r="QXM44" s="569"/>
      <c r="QXN44" s="569"/>
      <c r="QXO44" s="569"/>
      <c r="QXP44" s="569"/>
      <c r="QXQ44" s="569"/>
      <c r="QXR44" s="569"/>
      <c r="QXS44" s="569"/>
      <c r="QXT44" s="569"/>
      <c r="QXU44" s="569"/>
      <c r="QXV44" s="569"/>
      <c r="QXW44" s="569"/>
      <c r="QXX44" s="569"/>
      <c r="QXY44" s="569"/>
      <c r="QXZ44" s="569"/>
      <c r="QYA44" s="569"/>
      <c r="QYB44" s="569"/>
      <c r="QYC44" s="569"/>
      <c r="QYD44" s="569"/>
      <c r="QYE44" s="569"/>
      <c r="QYF44" s="569"/>
      <c r="QYG44" s="569"/>
      <c r="QYH44" s="569"/>
      <c r="QYI44" s="569"/>
      <c r="QYJ44" s="569"/>
      <c r="QYK44" s="569"/>
      <c r="QYL44" s="569"/>
      <c r="QYM44" s="569"/>
      <c r="QYN44" s="569"/>
      <c r="QYO44" s="569"/>
      <c r="QYP44" s="569"/>
      <c r="QYQ44" s="569"/>
      <c r="QYR44" s="569"/>
      <c r="QYS44" s="569"/>
      <c r="QYT44" s="569"/>
      <c r="QYU44" s="569"/>
      <c r="QYV44" s="569"/>
      <c r="QYW44" s="569"/>
      <c r="QYX44" s="569"/>
      <c r="QYY44" s="569"/>
      <c r="QYZ44" s="569"/>
      <c r="QZA44" s="569"/>
      <c r="QZB44" s="569"/>
      <c r="QZC44" s="569"/>
      <c r="QZD44" s="569"/>
      <c r="QZE44" s="569"/>
      <c r="QZF44" s="569"/>
      <c r="QZG44" s="569"/>
      <c r="QZH44" s="569"/>
      <c r="QZI44" s="569"/>
      <c r="QZJ44" s="569"/>
      <c r="QZK44" s="569"/>
      <c r="QZL44" s="569"/>
      <c r="QZM44" s="569"/>
      <c r="QZN44" s="569"/>
      <c r="QZO44" s="569"/>
      <c r="QZP44" s="569"/>
      <c r="QZQ44" s="569"/>
      <c r="QZR44" s="569"/>
      <c r="QZS44" s="569"/>
      <c r="QZT44" s="569"/>
      <c r="QZU44" s="569"/>
      <c r="QZV44" s="569"/>
      <c r="QZW44" s="569"/>
      <c r="QZX44" s="569"/>
      <c r="QZY44" s="569"/>
      <c r="QZZ44" s="569"/>
      <c r="RAA44" s="569"/>
      <c r="RAB44" s="569"/>
      <c r="RAC44" s="569"/>
      <c r="RAD44" s="569"/>
      <c r="RAE44" s="569"/>
      <c r="RAF44" s="569"/>
      <c r="RAG44" s="569"/>
      <c r="RAH44" s="569"/>
      <c r="RAI44" s="569"/>
      <c r="RAJ44" s="569"/>
      <c r="RAK44" s="569"/>
      <c r="RAL44" s="569"/>
      <c r="RAM44" s="569"/>
      <c r="RAN44" s="569"/>
      <c r="RAO44" s="569"/>
      <c r="RAP44" s="569"/>
      <c r="RAQ44" s="569"/>
      <c r="RAR44" s="569"/>
      <c r="RAS44" s="569"/>
      <c r="RAT44" s="569"/>
      <c r="RAU44" s="569"/>
      <c r="RAV44" s="569"/>
      <c r="RAW44" s="569"/>
      <c r="RAX44" s="569"/>
      <c r="RAY44" s="569"/>
      <c r="RAZ44" s="569"/>
      <c r="RBA44" s="569"/>
      <c r="RBB44" s="569"/>
      <c r="RBC44" s="569"/>
      <c r="RBD44" s="569"/>
      <c r="RBE44" s="569"/>
      <c r="RBF44" s="569"/>
      <c r="RBG44" s="569"/>
      <c r="RBH44" s="569"/>
      <c r="RBI44" s="569"/>
      <c r="RBJ44" s="569"/>
      <c r="RBK44" s="569"/>
      <c r="RBL44" s="569"/>
      <c r="RBM44" s="569"/>
      <c r="RBN44" s="569"/>
      <c r="RBO44" s="569"/>
      <c r="RBP44" s="569"/>
      <c r="RBQ44" s="569"/>
      <c r="RBR44" s="569"/>
      <c r="RBS44" s="569"/>
      <c r="RBT44" s="569"/>
      <c r="RBU44" s="569"/>
      <c r="RBV44" s="569"/>
      <c r="RBW44" s="569"/>
      <c r="RBX44" s="569"/>
      <c r="RBY44" s="569"/>
      <c r="RBZ44" s="569"/>
      <c r="RCA44" s="569"/>
      <c r="RCB44" s="569"/>
      <c r="RCC44" s="569"/>
      <c r="RCD44" s="569"/>
      <c r="RCE44" s="569"/>
      <c r="RCF44" s="569"/>
      <c r="RCG44" s="569"/>
      <c r="RCH44" s="569"/>
      <c r="RCI44" s="569"/>
      <c r="RCJ44" s="569"/>
      <c r="RCK44" s="569"/>
      <c r="RCL44" s="569"/>
      <c r="RCM44" s="569"/>
      <c r="RCN44" s="569"/>
      <c r="RCO44" s="569"/>
      <c r="RCP44" s="569"/>
      <c r="RCQ44" s="569"/>
      <c r="RCR44" s="569"/>
      <c r="RCS44" s="569"/>
      <c r="RCT44" s="569"/>
      <c r="RCU44" s="569"/>
      <c r="RCV44" s="569"/>
      <c r="RCW44" s="569"/>
      <c r="RCX44" s="569"/>
      <c r="RCY44" s="569"/>
      <c r="RCZ44" s="569"/>
      <c r="RDA44" s="569"/>
      <c r="RDB44" s="569"/>
      <c r="RDC44" s="569"/>
      <c r="RDD44" s="569"/>
      <c r="RDE44" s="569"/>
      <c r="RDF44" s="569"/>
      <c r="RDG44" s="569"/>
      <c r="RDH44" s="569"/>
      <c r="RDI44" s="569"/>
      <c r="RDJ44" s="569"/>
      <c r="RDK44" s="569"/>
      <c r="RDL44" s="569"/>
      <c r="RDM44" s="569"/>
      <c r="RDN44" s="569"/>
      <c r="RDO44" s="569"/>
      <c r="RDP44" s="569"/>
      <c r="RDQ44" s="569"/>
      <c r="RDR44" s="569"/>
      <c r="RDS44" s="569"/>
      <c r="RDT44" s="569"/>
      <c r="RDU44" s="569"/>
      <c r="RDV44" s="569"/>
      <c r="RDW44" s="569"/>
      <c r="RDX44" s="569"/>
      <c r="RDY44" s="569"/>
      <c r="RDZ44" s="569"/>
      <c r="REA44" s="569"/>
      <c r="REB44" s="569"/>
      <c r="REC44" s="569"/>
      <c r="RED44" s="569"/>
      <c r="REE44" s="569"/>
      <c r="REF44" s="569"/>
      <c r="REG44" s="569"/>
      <c r="REH44" s="569"/>
      <c r="REI44" s="569"/>
      <c r="REJ44" s="569"/>
      <c r="REK44" s="569"/>
      <c r="REL44" s="569"/>
      <c r="REM44" s="569"/>
      <c r="REN44" s="569"/>
      <c r="REO44" s="569"/>
      <c r="REP44" s="569"/>
      <c r="REQ44" s="569"/>
      <c r="RER44" s="569"/>
      <c r="RES44" s="569"/>
      <c r="RET44" s="569"/>
      <c r="REU44" s="569"/>
      <c r="REV44" s="569"/>
      <c r="REW44" s="569"/>
      <c r="REX44" s="569"/>
      <c r="REY44" s="569"/>
      <c r="REZ44" s="569"/>
      <c r="RFA44" s="569"/>
      <c r="RFB44" s="569"/>
      <c r="RFC44" s="569"/>
      <c r="RFD44" s="569"/>
      <c r="RFE44" s="569"/>
      <c r="RFF44" s="569"/>
      <c r="RFG44" s="569"/>
      <c r="RFH44" s="569"/>
      <c r="RFI44" s="569"/>
      <c r="RFJ44" s="569"/>
      <c r="RFK44" s="569"/>
      <c r="RFL44" s="569"/>
      <c r="RFM44" s="569"/>
      <c r="RFN44" s="569"/>
      <c r="RFO44" s="569"/>
      <c r="RFP44" s="569"/>
      <c r="RFQ44" s="569"/>
      <c r="RFR44" s="569"/>
      <c r="RFS44" s="569"/>
      <c r="RFT44" s="569"/>
      <c r="RFU44" s="569"/>
      <c r="RFV44" s="569"/>
      <c r="RFW44" s="569"/>
      <c r="RFX44" s="569"/>
      <c r="RFY44" s="569"/>
      <c r="RFZ44" s="569"/>
      <c r="RGA44" s="569"/>
      <c r="RGB44" s="569"/>
      <c r="RGC44" s="569"/>
      <c r="RGD44" s="569"/>
      <c r="RGE44" s="569"/>
      <c r="RGF44" s="569"/>
      <c r="RGG44" s="569"/>
      <c r="RGH44" s="569"/>
      <c r="RGI44" s="569"/>
      <c r="RGJ44" s="569"/>
      <c r="RGK44" s="569"/>
      <c r="RGL44" s="569"/>
      <c r="RGM44" s="569"/>
      <c r="RGN44" s="569"/>
      <c r="RGO44" s="569"/>
      <c r="RGP44" s="569"/>
      <c r="RGQ44" s="569"/>
      <c r="RGR44" s="569"/>
      <c r="RGS44" s="569"/>
      <c r="RGT44" s="569"/>
      <c r="RGU44" s="569"/>
      <c r="RGV44" s="569"/>
      <c r="RGW44" s="569"/>
      <c r="RGX44" s="569"/>
      <c r="RGY44" s="569"/>
      <c r="RGZ44" s="569"/>
      <c r="RHA44" s="569"/>
      <c r="RHB44" s="569"/>
      <c r="RHC44" s="569"/>
      <c r="RHD44" s="569"/>
      <c r="RHE44" s="569"/>
      <c r="RHF44" s="569"/>
      <c r="RHG44" s="569"/>
      <c r="RHH44" s="569"/>
      <c r="RHI44" s="569"/>
      <c r="RHJ44" s="569"/>
      <c r="RHK44" s="569"/>
      <c r="RHL44" s="569"/>
      <c r="RHM44" s="569"/>
      <c r="RHN44" s="569"/>
      <c r="RHO44" s="569"/>
      <c r="RHP44" s="569"/>
      <c r="RHQ44" s="569"/>
      <c r="RHR44" s="569"/>
      <c r="RHS44" s="569"/>
      <c r="RHT44" s="569"/>
      <c r="RHU44" s="569"/>
      <c r="RHV44" s="569"/>
      <c r="RHW44" s="569"/>
      <c r="RHX44" s="569"/>
      <c r="RHY44" s="569"/>
      <c r="RHZ44" s="569"/>
      <c r="RIA44" s="569"/>
      <c r="RIB44" s="569"/>
      <c r="RIC44" s="569"/>
      <c r="RID44" s="569"/>
      <c r="RIE44" s="569"/>
      <c r="RIF44" s="569"/>
      <c r="RIG44" s="569"/>
      <c r="RIH44" s="569"/>
      <c r="RII44" s="569"/>
      <c r="RIJ44" s="569"/>
      <c r="RIK44" s="569"/>
      <c r="RIL44" s="569"/>
      <c r="RIM44" s="569"/>
      <c r="RIN44" s="569"/>
      <c r="RIO44" s="569"/>
      <c r="RIP44" s="569"/>
      <c r="RIQ44" s="569"/>
      <c r="RIR44" s="569"/>
      <c r="RIS44" s="569"/>
      <c r="RIT44" s="569"/>
      <c r="RIU44" s="569"/>
      <c r="RIV44" s="569"/>
      <c r="RIW44" s="569"/>
      <c r="RIX44" s="569"/>
      <c r="RIY44" s="569"/>
      <c r="RIZ44" s="569"/>
      <c r="RJA44" s="569"/>
      <c r="RJB44" s="569"/>
      <c r="RJC44" s="569"/>
      <c r="RJD44" s="569"/>
      <c r="RJE44" s="569"/>
      <c r="RJF44" s="569"/>
      <c r="RJG44" s="569"/>
      <c r="RJH44" s="569"/>
      <c r="RJI44" s="569"/>
      <c r="RJJ44" s="569"/>
      <c r="RJK44" s="569"/>
      <c r="RJL44" s="569"/>
      <c r="RJM44" s="569"/>
      <c r="RJN44" s="569"/>
      <c r="RJO44" s="569"/>
      <c r="RJP44" s="569"/>
      <c r="RJQ44" s="569"/>
      <c r="RJR44" s="569"/>
      <c r="RJS44" s="569"/>
      <c r="RJT44" s="569"/>
      <c r="RJU44" s="569"/>
      <c r="RJV44" s="569"/>
      <c r="RJW44" s="569"/>
      <c r="RJX44" s="569"/>
      <c r="RJY44" s="569"/>
      <c r="RJZ44" s="569"/>
      <c r="RKA44" s="569"/>
      <c r="RKB44" s="569"/>
      <c r="RKC44" s="569"/>
      <c r="RKD44" s="569"/>
      <c r="RKE44" s="569"/>
      <c r="RKF44" s="569"/>
      <c r="RKG44" s="569"/>
      <c r="RKH44" s="569"/>
      <c r="RKI44" s="569"/>
      <c r="RKJ44" s="569"/>
      <c r="RKK44" s="569"/>
      <c r="RKL44" s="569"/>
      <c r="RKM44" s="569"/>
      <c r="RKN44" s="569"/>
      <c r="RKO44" s="569"/>
      <c r="RKP44" s="569"/>
      <c r="RKQ44" s="569"/>
      <c r="RKR44" s="569"/>
      <c r="RKS44" s="569"/>
      <c r="RKT44" s="569"/>
      <c r="RKU44" s="569"/>
      <c r="RKV44" s="569"/>
      <c r="RKW44" s="569"/>
      <c r="RKX44" s="569"/>
      <c r="RKY44" s="569"/>
      <c r="RKZ44" s="569"/>
      <c r="RLA44" s="569"/>
      <c r="RLB44" s="569"/>
      <c r="RLC44" s="569"/>
      <c r="RLD44" s="569"/>
      <c r="RLE44" s="569"/>
      <c r="RLF44" s="569"/>
      <c r="RLG44" s="569"/>
      <c r="RLH44" s="569"/>
      <c r="RLI44" s="569"/>
      <c r="RLJ44" s="569"/>
      <c r="RLK44" s="569"/>
      <c r="RLL44" s="569"/>
      <c r="RLM44" s="569"/>
      <c r="RLN44" s="569"/>
      <c r="RLO44" s="569"/>
      <c r="RLP44" s="569"/>
      <c r="RLQ44" s="569"/>
      <c r="RLR44" s="569"/>
      <c r="RLS44" s="569"/>
      <c r="RLT44" s="569"/>
      <c r="RLU44" s="569"/>
      <c r="RLV44" s="569"/>
      <c r="RLW44" s="569"/>
      <c r="RLX44" s="569"/>
      <c r="RLY44" s="569"/>
      <c r="RLZ44" s="569"/>
      <c r="RMA44" s="569"/>
      <c r="RMB44" s="569"/>
      <c r="RMC44" s="569"/>
      <c r="RMD44" s="569"/>
      <c r="RME44" s="569"/>
      <c r="RMF44" s="569"/>
      <c r="RMG44" s="569"/>
      <c r="RMH44" s="569"/>
      <c r="RMI44" s="569"/>
      <c r="RMJ44" s="569"/>
      <c r="RMK44" s="569"/>
      <c r="RML44" s="569"/>
      <c r="RMM44" s="569"/>
      <c r="RMN44" s="569"/>
      <c r="RMO44" s="569"/>
      <c r="RMP44" s="569"/>
      <c r="RMQ44" s="569"/>
      <c r="RMR44" s="569"/>
      <c r="RMS44" s="569"/>
      <c r="RMT44" s="569"/>
      <c r="RMU44" s="569"/>
      <c r="RMV44" s="569"/>
      <c r="RMW44" s="569"/>
      <c r="RMX44" s="569"/>
      <c r="RMY44" s="569"/>
      <c r="RMZ44" s="569"/>
      <c r="RNA44" s="569"/>
      <c r="RNB44" s="569"/>
      <c r="RNC44" s="569"/>
      <c r="RND44" s="569"/>
      <c r="RNE44" s="569"/>
      <c r="RNF44" s="569"/>
      <c r="RNG44" s="569"/>
      <c r="RNH44" s="569"/>
      <c r="RNI44" s="569"/>
      <c r="RNJ44" s="569"/>
      <c r="RNK44" s="569"/>
      <c r="RNL44" s="569"/>
      <c r="RNM44" s="569"/>
      <c r="RNN44" s="569"/>
      <c r="RNO44" s="569"/>
      <c r="RNP44" s="569"/>
      <c r="RNQ44" s="569"/>
      <c r="RNR44" s="569"/>
      <c r="RNS44" s="569"/>
      <c r="RNT44" s="569"/>
      <c r="RNU44" s="569"/>
      <c r="RNV44" s="569"/>
      <c r="RNW44" s="569"/>
      <c r="RNX44" s="569"/>
      <c r="RNY44" s="569"/>
      <c r="RNZ44" s="569"/>
      <c r="ROA44" s="569"/>
      <c r="ROB44" s="569"/>
      <c r="ROC44" s="569"/>
      <c r="ROD44" s="569"/>
      <c r="ROE44" s="569"/>
      <c r="ROF44" s="569"/>
      <c r="ROG44" s="569"/>
      <c r="ROH44" s="569"/>
      <c r="ROI44" s="569"/>
      <c r="ROJ44" s="569"/>
      <c r="ROK44" s="569"/>
      <c r="ROL44" s="569"/>
      <c r="ROM44" s="569"/>
      <c r="RON44" s="569"/>
      <c r="ROO44" s="569"/>
      <c r="ROP44" s="569"/>
      <c r="ROQ44" s="569"/>
      <c r="ROR44" s="569"/>
      <c r="ROS44" s="569"/>
      <c r="ROT44" s="569"/>
      <c r="ROU44" s="569"/>
      <c r="ROV44" s="569"/>
      <c r="ROW44" s="569"/>
      <c r="ROX44" s="569"/>
      <c r="ROY44" s="569"/>
      <c r="ROZ44" s="569"/>
      <c r="RPA44" s="569"/>
      <c r="RPB44" s="569"/>
      <c r="RPC44" s="569"/>
      <c r="RPD44" s="569"/>
      <c r="RPE44" s="569"/>
      <c r="RPF44" s="569"/>
      <c r="RPG44" s="569"/>
      <c r="RPH44" s="569"/>
      <c r="RPI44" s="569"/>
      <c r="RPJ44" s="569"/>
      <c r="RPK44" s="569"/>
      <c r="RPL44" s="569"/>
      <c r="RPM44" s="569"/>
      <c r="RPN44" s="569"/>
      <c r="RPO44" s="569"/>
      <c r="RPP44" s="569"/>
      <c r="RPQ44" s="569"/>
      <c r="RPR44" s="569"/>
      <c r="RPS44" s="569"/>
      <c r="RPT44" s="569"/>
      <c r="RPU44" s="569"/>
      <c r="RPV44" s="569"/>
      <c r="RPW44" s="569"/>
      <c r="RPX44" s="569"/>
      <c r="RPY44" s="569"/>
      <c r="RPZ44" s="569"/>
      <c r="RQA44" s="569"/>
      <c r="RQB44" s="569"/>
      <c r="RQC44" s="569"/>
      <c r="RQD44" s="569"/>
      <c r="RQE44" s="569"/>
      <c r="RQF44" s="569"/>
      <c r="RQG44" s="569"/>
      <c r="RQH44" s="569"/>
      <c r="RQI44" s="569"/>
      <c r="RQJ44" s="569"/>
      <c r="RQK44" s="569"/>
      <c r="RQL44" s="569"/>
      <c r="RQM44" s="569"/>
      <c r="RQN44" s="569"/>
      <c r="RQO44" s="569"/>
      <c r="RQP44" s="569"/>
      <c r="RQQ44" s="569"/>
      <c r="RQR44" s="569"/>
      <c r="RQS44" s="569"/>
      <c r="RQT44" s="569"/>
      <c r="RQU44" s="569"/>
      <c r="RQV44" s="569"/>
      <c r="RQW44" s="569"/>
      <c r="RQX44" s="569"/>
      <c r="RQY44" s="569"/>
      <c r="RQZ44" s="569"/>
      <c r="RRA44" s="569"/>
      <c r="RRB44" s="569"/>
      <c r="RRC44" s="569"/>
      <c r="RRD44" s="569"/>
      <c r="RRE44" s="569"/>
      <c r="RRF44" s="569"/>
      <c r="RRG44" s="569"/>
      <c r="RRH44" s="569"/>
      <c r="RRI44" s="569"/>
      <c r="RRJ44" s="569"/>
      <c r="RRK44" s="569"/>
      <c r="RRL44" s="569"/>
      <c r="RRM44" s="569"/>
      <c r="RRN44" s="569"/>
      <c r="RRO44" s="569"/>
      <c r="RRP44" s="569"/>
      <c r="RRQ44" s="569"/>
      <c r="RRR44" s="569"/>
      <c r="RRS44" s="569"/>
      <c r="RRT44" s="569"/>
      <c r="RRU44" s="569"/>
      <c r="RRV44" s="569"/>
      <c r="RRW44" s="569"/>
      <c r="RRX44" s="569"/>
      <c r="RRY44" s="569"/>
      <c r="RRZ44" s="569"/>
      <c r="RSA44" s="569"/>
      <c r="RSB44" s="569"/>
      <c r="RSC44" s="569"/>
      <c r="RSD44" s="569"/>
      <c r="RSE44" s="569"/>
      <c r="RSF44" s="569"/>
      <c r="RSG44" s="569"/>
      <c r="RSH44" s="569"/>
      <c r="RSI44" s="569"/>
      <c r="RSJ44" s="569"/>
      <c r="RSK44" s="569"/>
      <c r="RSL44" s="569"/>
      <c r="RSM44" s="569"/>
      <c r="RSN44" s="569"/>
      <c r="RSO44" s="569"/>
      <c r="RSP44" s="569"/>
      <c r="RSQ44" s="569"/>
      <c r="RSR44" s="569"/>
      <c r="RSS44" s="569"/>
      <c r="RST44" s="569"/>
      <c r="RSU44" s="569"/>
      <c r="RSV44" s="569"/>
      <c r="RSW44" s="569"/>
      <c r="RSX44" s="569"/>
      <c r="RSY44" s="569"/>
      <c r="RSZ44" s="569"/>
      <c r="RTA44" s="569"/>
      <c r="RTB44" s="569"/>
      <c r="RTC44" s="569"/>
      <c r="RTD44" s="569"/>
      <c r="RTE44" s="569"/>
      <c r="RTF44" s="569"/>
      <c r="RTG44" s="569"/>
      <c r="RTH44" s="569"/>
      <c r="RTI44" s="569"/>
      <c r="RTJ44" s="569"/>
      <c r="RTK44" s="569"/>
      <c r="RTL44" s="569"/>
      <c r="RTM44" s="569"/>
      <c r="RTN44" s="569"/>
      <c r="RTO44" s="569"/>
      <c r="RTP44" s="569"/>
      <c r="RTQ44" s="569"/>
      <c r="RTR44" s="569"/>
      <c r="RTS44" s="569"/>
      <c r="RTT44" s="569"/>
      <c r="RTU44" s="569"/>
      <c r="RTV44" s="569"/>
      <c r="RTW44" s="569"/>
      <c r="RTX44" s="569"/>
      <c r="RTY44" s="569"/>
      <c r="RTZ44" s="569"/>
      <c r="RUA44" s="569"/>
      <c r="RUB44" s="569"/>
      <c r="RUC44" s="569"/>
      <c r="RUD44" s="569"/>
      <c r="RUE44" s="569"/>
      <c r="RUF44" s="569"/>
      <c r="RUG44" s="569"/>
      <c r="RUH44" s="569"/>
      <c r="RUI44" s="569"/>
      <c r="RUJ44" s="569"/>
      <c r="RUK44" s="569"/>
      <c r="RUL44" s="569"/>
      <c r="RUM44" s="569"/>
      <c r="RUN44" s="569"/>
      <c r="RUO44" s="569"/>
      <c r="RUP44" s="569"/>
      <c r="RUQ44" s="569"/>
      <c r="RUR44" s="569"/>
      <c r="RUS44" s="569"/>
      <c r="RUT44" s="569"/>
      <c r="RUU44" s="569"/>
      <c r="RUV44" s="569"/>
      <c r="RUW44" s="569"/>
      <c r="RUX44" s="569"/>
      <c r="RUY44" s="569"/>
      <c r="RUZ44" s="569"/>
      <c r="RVA44" s="569"/>
      <c r="RVB44" s="569"/>
      <c r="RVC44" s="569"/>
      <c r="RVD44" s="569"/>
      <c r="RVE44" s="569"/>
      <c r="RVF44" s="569"/>
      <c r="RVG44" s="569"/>
      <c r="RVH44" s="569"/>
      <c r="RVI44" s="569"/>
      <c r="RVJ44" s="569"/>
      <c r="RVK44" s="569"/>
      <c r="RVL44" s="569"/>
      <c r="RVM44" s="569"/>
      <c r="RVN44" s="569"/>
      <c r="RVO44" s="569"/>
      <c r="RVP44" s="569"/>
      <c r="RVQ44" s="569"/>
      <c r="RVR44" s="569"/>
      <c r="RVS44" s="569"/>
      <c r="RVT44" s="569"/>
      <c r="RVU44" s="569"/>
      <c r="RVV44" s="569"/>
      <c r="RVW44" s="569"/>
      <c r="RVX44" s="569"/>
      <c r="RVY44" s="569"/>
      <c r="RVZ44" s="569"/>
      <c r="RWA44" s="569"/>
      <c r="RWB44" s="569"/>
      <c r="RWC44" s="569"/>
      <c r="RWD44" s="569"/>
      <c r="RWE44" s="569"/>
      <c r="RWF44" s="569"/>
      <c r="RWG44" s="569"/>
      <c r="RWH44" s="569"/>
      <c r="RWI44" s="569"/>
      <c r="RWJ44" s="569"/>
      <c r="RWK44" s="569"/>
      <c r="RWL44" s="569"/>
      <c r="RWM44" s="569"/>
      <c r="RWN44" s="569"/>
      <c r="RWO44" s="569"/>
      <c r="RWP44" s="569"/>
      <c r="RWQ44" s="569"/>
      <c r="RWR44" s="569"/>
      <c r="RWS44" s="569"/>
      <c r="RWT44" s="569"/>
      <c r="RWU44" s="569"/>
      <c r="RWV44" s="569"/>
      <c r="RWW44" s="569"/>
      <c r="RWX44" s="569"/>
      <c r="RWY44" s="569"/>
      <c r="RWZ44" s="569"/>
      <c r="RXA44" s="569"/>
      <c r="RXB44" s="569"/>
      <c r="RXC44" s="569"/>
      <c r="RXD44" s="569"/>
      <c r="RXE44" s="569"/>
      <c r="RXF44" s="569"/>
      <c r="RXG44" s="569"/>
      <c r="RXH44" s="569"/>
      <c r="RXI44" s="569"/>
      <c r="RXJ44" s="569"/>
      <c r="RXK44" s="569"/>
      <c r="RXL44" s="569"/>
      <c r="RXM44" s="569"/>
      <c r="RXN44" s="569"/>
      <c r="RXO44" s="569"/>
      <c r="RXP44" s="569"/>
      <c r="RXQ44" s="569"/>
      <c r="RXR44" s="569"/>
      <c r="RXS44" s="569"/>
      <c r="RXT44" s="569"/>
      <c r="RXU44" s="569"/>
      <c r="RXV44" s="569"/>
      <c r="RXW44" s="569"/>
      <c r="RXX44" s="569"/>
      <c r="RXY44" s="569"/>
      <c r="RXZ44" s="569"/>
      <c r="RYA44" s="569"/>
      <c r="RYB44" s="569"/>
      <c r="RYC44" s="569"/>
      <c r="RYD44" s="569"/>
      <c r="RYE44" s="569"/>
      <c r="RYF44" s="569"/>
      <c r="RYG44" s="569"/>
      <c r="RYH44" s="569"/>
      <c r="RYI44" s="569"/>
      <c r="RYJ44" s="569"/>
      <c r="RYK44" s="569"/>
      <c r="RYL44" s="569"/>
      <c r="RYM44" s="569"/>
      <c r="RYN44" s="569"/>
      <c r="RYO44" s="569"/>
      <c r="RYP44" s="569"/>
      <c r="RYQ44" s="569"/>
      <c r="RYR44" s="569"/>
      <c r="RYS44" s="569"/>
      <c r="RYT44" s="569"/>
      <c r="RYU44" s="569"/>
      <c r="RYV44" s="569"/>
      <c r="RYW44" s="569"/>
      <c r="RYX44" s="569"/>
      <c r="RYY44" s="569"/>
      <c r="RYZ44" s="569"/>
      <c r="RZA44" s="569"/>
      <c r="RZB44" s="569"/>
      <c r="RZC44" s="569"/>
      <c r="RZD44" s="569"/>
      <c r="RZE44" s="569"/>
      <c r="RZF44" s="569"/>
      <c r="RZG44" s="569"/>
      <c r="RZH44" s="569"/>
      <c r="RZI44" s="569"/>
      <c r="RZJ44" s="569"/>
      <c r="RZK44" s="569"/>
      <c r="RZL44" s="569"/>
      <c r="RZM44" s="569"/>
      <c r="RZN44" s="569"/>
      <c r="RZO44" s="569"/>
      <c r="RZP44" s="569"/>
      <c r="RZQ44" s="569"/>
      <c r="RZR44" s="569"/>
      <c r="RZS44" s="569"/>
      <c r="RZT44" s="569"/>
      <c r="RZU44" s="569"/>
      <c r="RZV44" s="569"/>
      <c r="RZW44" s="569"/>
      <c r="RZX44" s="569"/>
      <c r="RZY44" s="569"/>
      <c r="RZZ44" s="569"/>
      <c r="SAA44" s="569"/>
      <c r="SAB44" s="569"/>
      <c r="SAC44" s="569"/>
      <c r="SAD44" s="569"/>
      <c r="SAE44" s="569"/>
      <c r="SAF44" s="569"/>
      <c r="SAG44" s="569"/>
      <c r="SAH44" s="569"/>
      <c r="SAI44" s="569"/>
      <c r="SAJ44" s="569"/>
      <c r="SAK44" s="569"/>
      <c r="SAL44" s="569"/>
      <c r="SAM44" s="569"/>
      <c r="SAN44" s="569"/>
      <c r="SAO44" s="569"/>
      <c r="SAP44" s="569"/>
      <c r="SAQ44" s="569"/>
      <c r="SAR44" s="569"/>
      <c r="SAS44" s="569"/>
      <c r="SAT44" s="569"/>
      <c r="SAU44" s="569"/>
      <c r="SAV44" s="569"/>
      <c r="SAW44" s="569"/>
      <c r="SAX44" s="569"/>
      <c r="SAY44" s="569"/>
      <c r="SAZ44" s="569"/>
      <c r="SBA44" s="569"/>
      <c r="SBB44" s="569"/>
      <c r="SBC44" s="569"/>
      <c r="SBD44" s="569"/>
      <c r="SBE44" s="569"/>
      <c r="SBF44" s="569"/>
      <c r="SBG44" s="569"/>
      <c r="SBH44" s="569"/>
      <c r="SBI44" s="569"/>
      <c r="SBJ44" s="569"/>
      <c r="SBK44" s="569"/>
      <c r="SBL44" s="569"/>
      <c r="SBM44" s="569"/>
      <c r="SBN44" s="569"/>
      <c r="SBO44" s="569"/>
      <c r="SBP44" s="569"/>
      <c r="SBQ44" s="569"/>
      <c r="SBR44" s="569"/>
      <c r="SBS44" s="569"/>
      <c r="SBT44" s="569"/>
      <c r="SBU44" s="569"/>
      <c r="SBV44" s="569"/>
      <c r="SBW44" s="569"/>
      <c r="SBX44" s="569"/>
      <c r="SBY44" s="569"/>
      <c r="SBZ44" s="569"/>
      <c r="SCA44" s="569"/>
      <c r="SCB44" s="569"/>
      <c r="SCC44" s="569"/>
      <c r="SCD44" s="569"/>
      <c r="SCE44" s="569"/>
      <c r="SCF44" s="569"/>
      <c r="SCG44" s="569"/>
      <c r="SCH44" s="569"/>
      <c r="SCI44" s="569"/>
      <c r="SCJ44" s="569"/>
      <c r="SCK44" s="569"/>
      <c r="SCL44" s="569"/>
      <c r="SCM44" s="569"/>
      <c r="SCN44" s="569"/>
      <c r="SCO44" s="569"/>
      <c r="SCP44" s="569"/>
      <c r="SCQ44" s="569"/>
      <c r="SCR44" s="569"/>
      <c r="SCS44" s="569"/>
      <c r="SCT44" s="569"/>
      <c r="SCU44" s="569"/>
      <c r="SCV44" s="569"/>
      <c r="SCW44" s="569"/>
      <c r="SCX44" s="569"/>
      <c r="SCY44" s="569"/>
      <c r="SCZ44" s="569"/>
      <c r="SDA44" s="569"/>
      <c r="SDB44" s="569"/>
      <c r="SDC44" s="569"/>
      <c r="SDD44" s="569"/>
      <c r="SDE44" s="569"/>
      <c r="SDF44" s="569"/>
      <c r="SDG44" s="569"/>
      <c r="SDH44" s="569"/>
      <c r="SDI44" s="569"/>
      <c r="SDJ44" s="569"/>
      <c r="SDK44" s="569"/>
      <c r="SDL44" s="569"/>
      <c r="SDM44" s="569"/>
      <c r="SDN44" s="569"/>
      <c r="SDO44" s="569"/>
      <c r="SDP44" s="569"/>
      <c r="SDQ44" s="569"/>
      <c r="SDR44" s="569"/>
      <c r="SDS44" s="569"/>
      <c r="SDT44" s="569"/>
      <c r="SDU44" s="569"/>
      <c r="SDV44" s="569"/>
      <c r="SDW44" s="569"/>
      <c r="SDX44" s="569"/>
      <c r="SDY44" s="569"/>
      <c r="SDZ44" s="569"/>
      <c r="SEA44" s="569"/>
      <c r="SEB44" s="569"/>
      <c r="SEC44" s="569"/>
      <c r="SED44" s="569"/>
      <c r="SEE44" s="569"/>
      <c r="SEF44" s="569"/>
      <c r="SEG44" s="569"/>
      <c r="SEH44" s="569"/>
      <c r="SEI44" s="569"/>
      <c r="SEJ44" s="569"/>
      <c r="SEK44" s="569"/>
      <c r="SEL44" s="569"/>
      <c r="SEM44" s="569"/>
      <c r="SEN44" s="569"/>
      <c r="SEO44" s="569"/>
      <c r="SEP44" s="569"/>
      <c r="SEQ44" s="569"/>
      <c r="SER44" s="569"/>
      <c r="SES44" s="569"/>
      <c r="SET44" s="569"/>
      <c r="SEU44" s="569"/>
      <c r="SEV44" s="569"/>
      <c r="SEW44" s="569"/>
      <c r="SEX44" s="569"/>
      <c r="SEY44" s="569"/>
      <c r="SEZ44" s="569"/>
      <c r="SFA44" s="569"/>
      <c r="SFB44" s="569"/>
      <c r="SFC44" s="569"/>
      <c r="SFD44" s="569"/>
      <c r="SFE44" s="569"/>
      <c r="SFF44" s="569"/>
      <c r="SFG44" s="569"/>
      <c r="SFH44" s="569"/>
      <c r="SFI44" s="569"/>
      <c r="SFJ44" s="569"/>
      <c r="SFK44" s="569"/>
      <c r="SFL44" s="569"/>
      <c r="SFM44" s="569"/>
      <c r="SFN44" s="569"/>
      <c r="SFO44" s="569"/>
      <c r="SFP44" s="569"/>
      <c r="SFQ44" s="569"/>
      <c r="SFR44" s="569"/>
      <c r="SFS44" s="569"/>
      <c r="SFT44" s="569"/>
      <c r="SFU44" s="569"/>
      <c r="SFV44" s="569"/>
      <c r="SFW44" s="569"/>
      <c r="SFX44" s="569"/>
      <c r="SFY44" s="569"/>
      <c r="SFZ44" s="569"/>
      <c r="SGA44" s="569"/>
      <c r="SGB44" s="569"/>
      <c r="SGC44" s="569"/>
      <c r="SGD44" s="569"/>
      <c r="SGE44" s="569"/>
      <c r="SGF44" s="569"/>
      <c r="SGG44" s="569"/>
      <c r="SGH44" s="569"/>
      <c r="SGI44" s="569"/>
      <c r="SGJ44" s="569"/>
      <c r="SGK44" s="569"/>
      <c r="SGL44" s="569"/>
      <c r="SGM44" s="569"/>
      <c r="SGN44" s="569"/>
      <c r="SGO44" s="569"/>
      <c r="SGP44" s="569"/>
      <c r="SGQ44" s="569"/>
      <c r="SGR44" s="569"/>
      <c r="SGS44" s="569"/>
      <c r="SGT44" s="569"/>
      <c r="SGU44" s="569"/>
      <c r="SGV44" s="569"/>
      <c r="SGW44" s="569"/>
      <c r="SGX44" s="569"/>
      <c r="SGY44" s="569"/>
      <c r="SGZ44" s="569"/>
      <c r="SHA44" s="569"/>
      <c r="SHB44" s="569"/>
      <c r="SHC44" s="569"/>
      <c r="SHD44" s="569"/>
      <c r="SHE44" s="569"/>
      <c r="SHF44" s="569"/>
      <c r="SHG44" s="569"/>
      <c r="SHH44" s="569"/>
      <c r="SHI44" s="569"/>
      <c r="SHJ44" s="569"/>
      <c r="SHK44" s="569"/>
      <c r="SHL44" s="569"/>
      <c r="SHM44" s="569"/>
      <c r="SHN44" s="569"/>
      <c r="SHO44" s="569"/>
      <c r="SHP44" s="569"/>
      <c r="SHQ44" s="569"/>
      <c r="SHR44" s="569"/>
      <c r="SHS44" s="569"/>
      <c r="SHT44" s="569"/>
      <c r="SHU44" s="569"/>
      <c r="SHV44" s="569"/>
      <c r="SHW44" s="569"/>
      <c r="SHX44" s="569"/>
      <c r="SHY44" s="569"/>
      <c r="SHZ44" s="569"/>
      <c r="SIA44" s="569"/>
      <c r="SIB44" s="569"/>
      <c r="SIC44" s="569"/>
      <c r="SID44" s="569"/>
      <c r="SIE44" s="569"/>
      <c r="SIF44" s="569"/>
      <c r="SIG44" s="569"/>
      <c r="SIH44" s="569"/>
      <c r="SII44" s="569"/>
      <c r="SIJ44" s="569"/>
      <c r="SIK44" s="569"/>
      <c r="SIL44" s="569"/>
      <c r="SIM44" s="569"/>
      <c r="SIN44" s="569"/>
      <c r="SIO44" s="569"/>
      <c r="SIP44" s="569"/>
      <c r="SIQ44" s="569"/>
      <c r="SIR44" s="569"/>
      <c r="SIS44" s="569"/>
      <c r="SIT44" s="569"/>
      <c r="SIU44" s="569"/>
      <c r="SIV44" s="569"/>
      <c r="SIW44" s="569"/>
      <c r="SIX44" s="569"/>
      <c r="SIY44" s="569"/>
      <c r="SIZ44" s="569"/>
      <c r="SJA44" s="569"/>
      <c r="SJB44" s="569"/>
      <c r="SJC44" s="569"/>
      <c r="SJD44" s="569"/>
      <c r="SJE44" s="569"/>
      <c r="SJF44" s="569"/>
      <c r="SJG44" s="569"/>
      <c r="SJH44" s="569"/>
      <c r="SJI44" s="569"/>
      <c r="SJJ44" s="569"/>
      <c r="SJK44" s="569"/>
      <c r="SJL44" s="569"/>
      <c r="SJM44" s="569"/>
      <c r="SJN44" s="569"/>
      <c r="SJO44" s="569"/>
      <c r="SJP44" s="569"/>
      <c r="SJQ44" s="569"/>
      <c r="SJR44" s="569"/>
      <c r="SJS44" s="569"/>
      <c r="SJT44" s="569"/>
      <c r="SJU44" s="569"/>
      <c r="SJV44" s="569"/>
      <c r="SJW44" s="569"/>
      <c r="SJX44" s="569"/>
      <c r="SJY44" s="569"/>
      <c r="SJZ44" s="569"/>
      <c r="SKA44" s="569"/>
      <c r="SKB44" s="569"/>
      <c r="SKC44" s="569"/>
      <c r="SKD44" s="569"/>
      <c r="SKE44" s="569"/>
      <c r="SKF44" s="569"/>
      <c r="SKG44" s="569"/>
      <c r="SKH44" s="569"/>
      <c r="SKI44" s="569"/>
      <c r="SKJ44" s="569"/>
      <c r="SKK44" s="569"/>
      <c r="SKL44" s="569"/>
      <c r="SKM44" s="569"/>
      <c r="SKN44" s="569"/>
      <c r="SKO44" s="569"/>
      <c r="SKP44" s="569"/>
      <c r="SKQ44" s="569"/>
      <c r="SKR44" s="569"/>
      <c r="SKS44" s="569"/>
      <c r="SKT44" s="569"/>
      <c r="SKU44" s="569"/>
      <c r="SKV44" s="569"/>
      <c r="SKW44" s="569"/>
      <c r="SKX44" s="569"/>
      <c r="SKY44" s="569"/>
      <c r="SKZ44" s="569"/>
      <c r="SLA44" s="569"/>
      <c r="SLB44" s="569"/>
      <c r="SLC44" s="569"/>
      <c r="SLD44" s="569"/>
      <c r="SLE44" s="569"/>
      <c r="SLF44" s="569"/>
      <c r="SLG44" s="569"/>
      <c r="SLH44" s="569"/>
      <c r="SLI44" s="569"/>
      <c r="SLJ44" s="569"/>
      <c r="SLK44" s="569"/>
      <c r="SLL44" s="569"/>
      <c r="SLM44" s="569"/>
      <c r="SLN44" s="569"/>
      <c r="SLO44" s="569"/>
      <c r="SLP44" s="569"/>
      <c r="SLQ44" s="569"/>
      <c r="SLR44" s="569"/>
      <c r="SLS44" s="569"/>
      <c r="SLT44" s="569"/>
      <c r="SLU44" s="569"/>
      <c r="SLV44" s="569"/>
      <c r="SLW44" s="569"/>
      <c r="SLX44" s="569"/>
      <c r="SLY44" s="569"/>
      <c r="SLZ44" s="569"/>
      <c r="SMA44" s="569"/>
      <c r="SMB44" s="569"/>
      <c r="SMC44" s="569"/>
      <c r="SMD44" s="569"/>
      <c r="SME44" s="569"/>
      <c r="SMF44" s="569"/>
      <c r="SMG44" s="569"/>
      <c r="SMH44" s="569"/>
      <c r="SMI44" s="569"/>
      <c r="SMJ44" s="569"/>
      <c r="SMK44" s="569"/>
      <c r="SML44" s="569"/>
      <c r="SMM44" s="569"/>
      <c r="SMN44" s="569"/>
      <c r="SMO44" s="569"/>
      <c r="SMP44" s="569"/>
      <c r="SMQ44" s="569"/>
      <c r="SMR44" s="569"/>
      <c r="SMS44" s="569"/>
      <c r="SMT44" s="569"/>
      <c r="SMU44" s="569"/>
      <c r="SMV44" s="569"/>
      <c r="SMW44" s="569"/>
      <c r="SMX44" s="569"/>
      <c r="SMY44" s="569"/>
      <c r="SMZ44" s="569"/>
      <c r="SNA44" s="569"/>
      <c r="SNB44" s="569"/>
      <c r="SNC44" s="569"/>
      <c r="SND44" s="569"/>
      <c r="SNE44" s="569"/>
      <c r="SNF44" s="569"/>
      <c r="SNG44" s="569"/>
      <c r="SNH44" s="569"/>
      <c r="SNI44" s="569"/>
      <c r="SNJ44" s="569"/>
      <c r="SNK44" s="569"/>
      <c r="SNL44" s="569"/>
      <c r="SNM44" s="569"/>
      <c r="SNN44" s="569"/>
      <c r="SNO44" s="569"/>
      <c r="SNP44" s="569"/>
      <c r="SNQ44" s="569"/>
      <c r="SNR44" s="569"/>
      <c r="SNS44" s="569"/>
      <c r="SNT44" s="569"/>
      <c r="SNU44" s="569"/>
      <c r="SNV44" s="569"/>
      <c r="SNW44" s="569"/>
      <c r="SNX44" s="569"/>
      <c r="SNY44" s="569"/>
      <c r="SNZ44" s="569"/>
      <c r="SOA44" s="569"/>
      <c r="SOB44" s="569"/>
      <c r="SOC44" s="569"/>
      <c r="SOD44" s="569"/>
      <c r="SOE44" s="569"/>
      <c r="SOF44" s="569"/>
      <c r="SOG44" s="569"/>
      <c r="SOH44" s="569"/>
      <c r="SOI44" s="569"/>
      <c r="SOJ44" s="569"/>
      <c r="SOK44" s="569"/>
      <c r="SOL44" s="569"/>
      <c r="SOM44" s="569"/>
      <c r="SON44" s="569"/>
      <c r="SOO44" s="569"/>
      <c r="SOP44" s="569"/>
      <c r="SOQ44" s="569"/>
      <c r="SOR44" s="569"/>
      <c r="SOS44" s="569"/>
      <c r="SOT44" s="569"/>
      <c r="SOU44" s="569"/>
      <c r="SOV44" s="569"/>
      <c r="SOW44" s="569"/>
      <c r="SOX44" s="569"/>
      <c r="SOY44" s="569"/>
      <c r="SOZ44" s="569"/>
      <c r="SPA44" s="569"/>
      <c r="SPB44" s="569"/>
      <c r="SPC44" s="569"/>
      <c r="SPD44" s="569"/>
      <c r="SPE44" s="569"/>
      <c r="SPF44" s="569"/>
      <c r="SPG44" s="569"/>
      <c r="SPH44" s="569"/>
      <c r="SPI44" s="569"/>
      <c r="SPJ44" s="569"/>
      <c r="SPK44" s="569"/>
      <c r="SPL44" s="569"/>
      <c r="SPM44" s="569"/>
      <c r="SPN44" s="569"/>
      <c r="SPO44" s="569"/>
      <c r="SPP44" s="569"/>
      <c r="SPQ44" s="569"/>
      <c r="SPR44" s="569"/>
      <c r="SPS44" s="569"/>
      <c r="SPT44" s="569"/>
      <c r="SPU44" s="569"/>
      <c r="SPV44" s="569"/>
      <c r="SPW44" s="569"/>
      <c r="SPX44" s="569"/>
      <c r="SPY44" s="569"/>
      <c r="SPZ44" s="569"/>
      <c r="SQA44" s="569"/>
      <c r="SQB44" s="569"/>
      <c r="SQC44" s="569"/>
      <c r="SQD44" s="569"/>
      <c r="SQE44" s="569"/>
      <c r="SQF44" s="569"/>
      <c r="SQG44" s="569"/>
      <c r="SQH44" s="569"/>
      <c r="SQI44" s="569"/>
      <c r="SQJ44" s="569"/>
      <c r="SQK44" s="569"/>
      <c r="SQL44" s="569"/>
      <c r="SQM44" s="569"/>
      <c r="SQN44" s="569"/>
      <c r="SQO44" s="569"/>
      <c r="SQP44" s="569"/>
      <c r="SQQ44" s="569"/>
      <c r="SQR44" s="569"/>
      <c r="SQS44" s="569"/>
      <c r="SQT44" s="569"/>
      <c r="SQU44" s="569"/>
      <c r="SQV44" s="569"/>
      <c r="SQW44" s="569"/>
      <c r="SQX44" s="569"/>
      <c r="SQY44" s="569"/>
      <c r="SQZ44" s="569"/>
      <c r="SRA44" s="569"/>
      <c r="SRB44" s="569"/>
      <c r="SRC44" s="569"/>
      <c r="SRD44" s="569"/>
      <c r="SRE44" s="569"/>
      <c r="SRF44" s="569"/>
      <c r="SRG44" s="569"/>
      <c r="SRH44" s="569"/>
      <c r="SRI44" s="569"/>
      <c r="SRJ44" s="569"/>
      <c r="SRK44" s="569"/>
      <c r="SRL44" s="569"/>
      <c r="SRM44" s="569"/>
      <c r="SRN44" s="569"/>
      <c r="SRO44" s="569"/>
      <c r="SRP44" s="569"/>
      <c r="SRQ44" s="569"/>
      <c r="SRR44" s="569"/>
      <c r="SRS44" s="569"/>
      <c r="SRT44" s="569"/>
      <c r="SRU44" s="569"/>
      <c r="SRV44" s="569"/>
      <c r="SRW44" s="569"/>
      <c r="SRX44" s="569"/>
      <c r="SRY44" s="569"/>
      <c r="SRZ44" s="569"/>
      <c r="SSA44" s="569"/>
      <c r="SSB44" s="569"/>
      <c r="SSC44" s="569"/>
      <c r="SSD44" s="569"/>
      <c r="SSE44" s="569"/>
      <c r="SSF44" s="569"/>
      <c r="SSG44" s="569"/>
      <c r="SSH44" s="569"/>
      <c r="SSI44" s="569"/>
      <c r="SSJ44" s="569"/>
      <c r="SSK44" s="569"/>
      <c r="SSL44" s="569"/>
      <c r="SSM44" s="569"/>
      <c r="SSN44" s="569"/>
      <c r="SSO44" s="569"/>
      <c r="SSP44" s="569"/>
      <c r="SSQ44" s="569"/>
      <c r="SSR44" s="569"/>
      <c r="SSS44" s="569"/>
      <c r="SST44" s="569"/>
      <c r="SSU44" s="569"/>
      <c r="SSV44" s="569"/>
      <c r="SSW44" s="569"/>
      <c r="SSX44" s="569"/>
      <c r="SSY44" s="569"/>
      <c r="SSZ44" s="569"/>
      <c r="STA44" s="569"/>
      <c r="STB44" s="569"/>
      <c r="STC44" s="569"/>
      <c r="STD44" s="569"/>
      <c r="STE44" s="569"/>
      <c r="STF44" s="569"/>
      <c r="STG44" s="569"/>
      <c r="STH44" s="569"/>
      <c r="STI44" s="569"/>
      <c r="STJ44" s="569"/>
      <c r="STK44" s="569"/>
      <c r="STL44" s="569"/>
      <c r="STM44" s="569"/>
      <c r="STN44" s="569"/>
      <c r="STO44" s="569"/>
      <c r="STP44" s="569"/>
      <c r="STQ44" s="569"/>
      <c r="STR44" s="569"/>
      <c r="STS44" s="569"/>
      <c r="STT44" s="569"/>
      <c r="STU44" s="569"/>
      <c r="STV44" s="569"/>
      <c r="STW44" s="569"/>
      <c r="STX44" s="569"/>
      <c r="STY44" s="569"/>
      <c r="STZ44" s="569"/>
      <c r="SUA44" s="569"/>
      <c r="SUB44" s="569"/>
      <c r="SUC44" s="569"/>
      <c r="SUD44" s="569"/>
      <c r="SUE44" s="569"/>
      <c r="SUF44" s="569"/>
      <c r="SUG44" s="569"/>
      <c r="SUH44" s="569"/>
      <c r="SUI44" s="569"/>
      <c r="SUJ44" s="569"/>
      <c r="SUK44" s="569"/>
      <c r="SUL44" s="569"/>
      <c r="SUM44" s="569"/>
      <c r="SUN44" s="569"/>
      <c r="SUO44" s="569"/>
      <c r="SUP44" s="569"/>
      <c r="SUQ44" s="569"/>
      <c r="SUR44" s="569"/>
      <c r="SUS44" s="569"/>
      <c r="SUT44" s="569"/>
      <c r="SUU44" s="569"/>
      <c r="SUV44" s="569"/>
      <c r="SUW44" s="569"/>
      <c r="SUX44" s="569"/>
      <c r="SUY44" s="569"/>
      <c r="SUZ44" s="569"/>
      <c r="SVA44" s="569"/>
      <c r="SVB44" s="569"/>
      <c r="SVC44" s="569"/>
      <c r="SVD44" s="569"/>
      <c r="SVE44" s="569"/>
      <c r="SVF44" s="569"/>
      <c r="SVG44" s="569"/>
      <c r="SVH44" s="569"/>
      <c r="SVI44" s="569"/>
      <c r="SVJ44" s="569"/>
      <c r="SVK44" s="569"/>
      <c r="SVL44" s="569"/>
      <c r="SVM44" s="569"/>
      <c r="SVN44" s="569"/>
      <c r="SVO44" s="569"/>
      <c r="SVP44" s="569"/>
      <c r="SVQ44" s="569"/>
      <c r="SVR44" s="569"/>
      <c r="SVS44" s="569"/>
      <c r="SVT44" s="569"/>
      <c r="SVU44" s="569"/>
      <c r="SVV44" s="569"/>
      <c r="SVW44" s="569"/>
      <c r="SVX44" s="569"/>
      <c r="SVY44" s="569"/>
      <c r="SVZ44" s="569"/>
      <c r="SWA44" s="569"/>
      <c r="SWB44" s="569"/>
      <c r="SWC44" s="569"/>
      <c r="SWD44" s="569"/>
      <c r="SWE44" s="569"/>
      <c r="SWF44" s="569"/>
      <c r="SWG44" s="569"/>
      <c r="SWH44" s="569"/>
      <c r="SWI44" s="569"/>
      <c r="SWJ44" s="569"/>
      <c r="SWK44" s="569"/>
      <c r="SWL44" s="569"/>
      <c r="SWM44" s="569"/>
      <c r="SWN44" s="569"/>
      <c r="SWO44" s="569"/>
      <c r="SWP44" s="569"/>
      <c r="SWQ44" s="569"/>
      <c r="SWR44" s="569"/>
      <c r="SWS44" s="569"/>
      <c r="SWT44" s="569"/>
      <c r="SWU44" s="569"/>
      <c r="SWV44" s="569"/>
      <c r="SWW44" s="569"/>
      <c r="SWX44" s="569"/>
      <c r="SWY44" s="569"/>
      <c r="SWZ44" s="569"/>
      <c r="SXA44" s="569"/>
      <c r="SXB44" s="569"/>
      <c r="SXC44" s="569"/>
      <c r="SXD44" s="569"/>
      <c r="SXE44" s="569"/>
      <c r="SXF44" s="569"/>
      <c r="SXG44" s="569"/>
      <c r="SXH44" s="569"/>
      <c r="SXI44" s="569"/>
      <c r="SXJ44" s="569"/>
      <c r="SXK44" s="569"/>
      <c r="SXL44" s="569"/>
      <c r="SXM44" s="569"/>
      <c r="SXN44" s="569"/>
      <c r="SXO44" s="569"/>
      <c r="SXP44" s="569"/>
      <c r="SXQ44" s="569"/>
      <c r="SXR44" s="569"/>
      <c r="SXS44" s="569"/>
      <c r="SXT44" s="569"/>
      <c r="SXU44" s="569"/>
      <c r="SXV44" s="569"/>
      <c r="SXW44" s="569"/>
      <c r="SXX44" s="569"/>
      <c r="SXY44" s="569"/>
      <c r="SXZ44" s="569"/>
      <c r="SYA44" s="569"/>
      <c r="SYB44" s="569"/>
      <c r="SYC44" s="569"/>
      <c r="SYD44" s="569"/>
      <c r="SYE44" s="569"/>
      <c r="SYF44" s="569"/>
      <c r="SYG44" s="569"/>
      <c r="SYH44" s="569"/>
      <c r="SYI44" s="569"/>
      <c r="SYJ44" s="569"/>
      <c r="SYK44" s="569"/>
      <c r="SYL44" s="569"/>
      <c r="SYM44" s="569"/>
      <c r="SYN44" s="569"/>
      <c r="SYO44" s="569"/>
      <c r="SYP44" s="569"/>
      <c r="SYQ44" s="569"/>
      <c r="SYR44" s="569"/>
      <c r="SYS44" s="569"/>
      <c r="SYT44" s="569"/>
      <c r="SYU44" s="569"/>
      <c r="SYV44" s="569"/>
      <c r="SYW44" s="569"/>
      <c r="SYX44" s="569"/>
      <c r="SYY44" s="569"/>
      <c r="SYZ44" s="569"/>
      <c r="SZA44" s="569"/>
      <c r="SZB44" s="569"/>
      <c r="SZC44" s="569"/>
      <c r="SZD44" s="569"/>
      <c r="SZE44" s="569"/>
      <c r="SZF44" s="569"/>
      <c r="SZG44" s="569"/>
      <c r="SZH44" s="569"/>
      <c r="SZI44" s="569"/>
      <c r="SZJ44" s="569"/>
      <c r="SZK44" s="569"/>
      <c r="SZL44" s="569"/>
      <c r="SZM44" s="569"/>
      <c r="SZN44" s="569"/>
      <c r="SZO44" s="569"/>
      <c r="SZP44" s="569"/>
      <c r="SZQ44" s="569"/>
      <c r="SZR44" s="569"/>
      <c r="SZS44" s="569"/>
      <c r="SZT44" s="569"/>
      <c r="SZU44" s="569"/>
      <c r="SZV44" s="569"/>
      <c r="SZW44" s="569"/>
      <c r="SZX44" s="569"/>
      <c r="SZY44" s="569"/>
      <c r="SZZ44" s="569"/>
      <c r="TAA44" s="569"/>
      <c r="TAB44" s="569"/>
      <c r="TAC44" s="569"/>
      <c r="TAD44" s="569"/>
      <c r="TAE44" s="569"/>
      <c r="TAF44" s="569"/>
      <c r="TAG44" s="569"/>
      <c r="TAH44" s="569"/>
      <c r="TAI44" s="569"/>
      <c r="TAJ44" s="569"/>
      <c r="TAK44" s="569"/>
      <c r="TAL44" s="569"/>
      <c r="TAM44" s="569"/>
      <c r="TAN44" s="569"/>
      <c r="TAO44" s="569"/>
      <c r="TAP44" s="569"/>
      <c r="TAQ44" s="569"/>
      <c r="TAR44" s="569"/>
      <c r="TAS44" s="569"/>
      <c r="TAT44" s="569"/>
      <c r="TAU44" s="569"/>
      <c r="TAV44" s="569"/>
      <c r="TAW44" s="569"/>
      <c r="TAX44" s="569"/>
      <c r="TAY44" s="569"/>
      <c r="TAZ44" s="569"/>
      <c r="TBA44" s="569"/>
      <c r="TBB44" s="569"/>
      <c r="TBC44" s="569"/>
      <c r="TBD44" s="569"/>
      <c r="TBE44" s="569"/>
      <c r="TBF44" s="569"/>
      <c r="TBG44" s="569"/>
      <c r="TBH44" s="569"/>
      <c r="TBI44" s="569"/>
      <c r="TBJ44" s="569"/>
      <c r="TBK44" s="569"/>
      <c r="TBL44" s="569"/>
      <c r="TBM44" s="569"/>
      <c r="TBN44" s="569"/>
      <c r="TBO44" s="569"/>
      <c r="TBP44" s="569"/>
      <c r="TBQ44" s="569"/>
      <c r="TBR44" s="569"/>
      <c r="TBS44" s="569"/>
      <c r="TBT44" s="569"/>
      <c r="TBU44" s="569"/>
      <c r="TBV44" s="569"/>
      <c r="TBW44" s="569"/>
      <c r="TBX44" s="569"/>
      <c r="TBY44" s="569"/>
      <c r="TBZ44" s="569"/>
      <c r="TCA44" s="569"/>
      <c r="TCB44" s="569"/>
      <c r="TCC44" s="569"/>
      <c r="TCD44" s="569"/>
      <c r="TCE44" s="569"/>
      <c r="TCF44" s="569"/>
      <c r="TCG44" s="569"/>
      <c r="TCH44" s="569"/>
      <c r="TCI44" s="569"/>
      <c r="TCJ44" s="569"/>
      <c r="TCK44" s="569"/>
      <c r="TCL44" s="569"/>
      <c r="TCM44" s="569"/>
      <c r="TCN44" s="569"/>
      <c r="TCO44" s="569"/>
      <c r="TCP44" s="569"/>
      <c r="TCQ44" s="569"/>
      <c r="TCR44" s="569"/>
      <c r="TCS44" s="569"/>
      <c r="TCT44" s="569"/>
      <c r="TCU44" s="569"/>
      <c r="TCV44" s="569"/>
      <c r="TCW44" s="569"/>
      <c r="TCX44" s="569"/>
      <c r="TCY44" s="569"/>
      <c r="TCZ44" s="569"/>
      <c r="TDA44" s="569"/>
      <c r="TDB44" s="569"/>
      <c r="TDC44" s="569"/>
      <c r="TDD44" s="569"/>
      <c r="TDE44" s="569"/>
      <c r="TDF44" s="569"/>
      <c r="TDG44" s="569"/>
      <c r="TDH44" s="569"/>
      <c r="TDI44" s="569"/>
      <c r="TDJ44" s="569"/>
      <c r="TDK44" s="569"/>
      <c r="TDL44" s="569"/>
      <c r="TDM44" s="569"/>
      <c r="TDN44" s="569"/>
      <c r="TDO44" s="569"/>
      <c r="TDP44" s="569"/>
      <c r="TDQ44" s="569"/>
      <c r="TDR44" s="569"/>
      <c r="TDS44" s="569"/>
      <c r="TDT44" s="569"/>
      <c r="TDU44" s="569"/>
      <c r="TDV44" s="569"/>
      <c r="TDW44" s="569"/>
      <c r="TDX44" s="569"/>
      <c r="TDY44" s="569"/>
      <c r="TDZ44" s="569"/>
      <c r="TEA44" s="569"/>
      <c r="TEB44" s="569"/>
      <c r="TEC44" s="569"/>
      <c r="TED44" s="569"/>
      <c r="TEE44" s="569"/>
      <c r="TEF44" s="569"/>
      <c r="TEG44" s="569"/>
      <c r="TEH44" s="569"/>
      <c r="TEI44" s="569"/>
      <c r="TEJ44" s="569"/>
      <c r="TEK44" s="569"/>
      <c r="TEL44" s="569"/>
      <c r="TEM44" s="569"/>
      <c r="TEN44" s="569"/>
      <c r="TEO44" s="569"/>
      <c r="TEP44" s="569"/>
      <c r="TEQ44" s="569"/>
      <c r="TER44" s="569"/>
      <c r="TES44" s="569"/>
      <c r="TET44" s="569"/>
      <c r="TEU44" s="569"/>
      <c r="TEV44" s="569"/>
      <c r="TEW44" s="569"/>
      <c r="TEX44" s="569"/>
      <c r="TEY44" s="569"/>
      <c r="TEZ44" s="569"/>
      <c r="TFA44" s="569"/>
      <c r="TFB44" s="569"/>
      <c r="TFC44" s="569"/>
      <c r="TFD44" s="569"/>
      <c r="TFE44" s="569"/>
      <c r="TFF44" s="569"/>
      <c r="TFG44" s="569"/>
      <c r="TFH44" s="569"/>
      <c r="TFI44" s="569"/>
      <c r="TFJ44" s="569"/>
      <c r="TFK44" s="569"/>
      <c r="TFL44" s="569"/>
      <c r="TFM44" s="569"/>
      <c r="TFN44" s="569"/>
      <c r="TFO44" s="569"/>
      <c r="TFP44" s="569"/>
      <c r="TFQ44" s="569"/>
      <c r="TFR44" s="569"/>
      <c r="TFS44" s="569"/>
      <c r="TFT44" s="569"/>
      <c r="TFU44" s="569"/>
      <c r="TFV44" s="569"/>
      <c r="TFW44" s="569"/>
      <c r="TFX44" s="569"/>
      <c r="TFY44" s="569"/>
      <c r="TFZ44" s="569"/>
      <c r="TGA44" s="569"/>
      <c r="TGB44" s="569"/>
      <c r="TGC44" s="569"/>
      <c r="TGD44" s="569"/>
      <c r="TGE44" s="569"/>
      <c r="TGF44" s="569"/>
      <c r="TGG44" s="569"/>
      <c r="TGH44" s="569"/>
      <c r="TGI44" s="569"/>
      <c r="TGJ44" s="569"/>
      <c r="TGK44" s="569"/>
      <c r="TGL44" s="569"/>
      <c r="TGM44" s="569"/>
      <c r="TGN44" s="569"/>
      <c r="TGO44" s="569"/>
      <c r="TGP44" s="569"/>
      <c r="TGQ44" s="569"/>
      <c r="TGR44" s="569"/>
      <c r="TGS44" s="569"/>
      <c r="TGT44" s="569"/>
      <c r="TGU44" s="569"/>
      <c r="TGV44" s="569"/>
      <c r="TGW44" s="569"/>
      <c r="TGX44" s="569"/>
      <c r="TGY44" s="569"/>
      <c r="TGZ44" s="569"/>
      <c r="THA44" s="569"/>
      <c r="THB44" s="569"/>
      <c r="THC44" s="569"/>
      <c r="THD44" s="569"/>
      <c r="THE44" s="569"/>
      <c r="THF44" s="569"/>
      <c r="THG44" s="569"/>
      <c r="THH44" s="569"/>
      <c r="THI44" s="569"/>
      <c r="THJ44" s="569"/>
      <c r="THK44" s="569"/>
      <c r="THL44" s="569"/>
      <c r="THM44" s="569"/>
      <c r="THN44" s="569"/>
      <c r="THO44" s="569"/>
      <c r="THP44" s="569"/>
      <c r="THQ44" s="569"/>
      <c r="THR44" s="569"/>
      <c r="THS44" s="569"/>
      <c r="THT44" s="569"/>
      <c r="THU44" s="569"/>
      <c r="THV44" s="569"/>
      <c r="THW44" s="569"/>
      <c r="THX44" s="569"/>
      <c r="THY44" s="569"/>
      <c r="THZ44" s="569"/>
      <c r="TIA44" s="569"/>
      <c r="TIB44" s="569"/>
      <c r="TIC44" s="569"/>
      <c r="TID44" s="569"/>
      <c r="TIE44" s="569"/>
      <c r="TIF44" s="569"/>
      <c r="TIG44" s="569"/>
      <c r="TIH44" s="569"/>
      <c r="TII44" s="569"/>
      <c r="TIJ44" s="569"/>
      <c r="TIK44" s="569"/>
      <c r="TIL44" s="569"/>
      <c r="TIM44" s="569"/>
      <c r="TIN44" s="569"/>
      <c r="TIO44" s="569"/>
      <c r="TIP44" s="569"/>
      <c r="TIQ44" s="569"/>
      <c r="TIR44" s="569"/>
      <c r="TIS44" s="569"/>
      <c r="TIT44" s="569"/>
      <c r="TIU44" s="569"/>
      <c r="TIV44" s="569"/>
      <c r="TIW44" s="569"/>
      <c r="TIX44" s="569"/>
      <c r="TIY44" s="569"/>
      <c r="TIZ44" s="569"/>
      <c r="TJA44" s="569"/>
      <c r="TJB44" s="569"/>
      <c r="TJC44" s="569"/>
      <c r="TJD44" s="569"/>
      <c r="TJE44" s="569"/>
      <c r="TJF44" s="569"/>
      <c r="TJG44" s="569"/>
      <c r="TJH44" s="569"/>
      <c r="TJI44" s="569"/>
      <c r="TJJ44" s="569"/>
      <c r="TJK44" s="569"/>
      <c r="TJL44" s="569"/>
      <c r="TJM44" s="569"/>
      <c r="TJN44" s="569"/>
      <c r="TJO44" s="569"/>
      <c r="TJP44" s="569"/>
      <c r="TJQ44" s="569"/>
      <c r="TJR44" s="569"/>
      <c r="TJS44" s="569"/>
      <c r="TJT44" s="569"/>
      <c r="TJU44" s="569"/>
      <c r="TJV44" s="569"/>
      <c r="TJW44" s="569"/>
      <c r="TJX44" s="569"/>
      <c r="TJY44" s="569"/>
      <c r="TJZ44" s="569"/>
      <c r="TKA44" s="569"/>
      <c r="TKB44" s="569"/>
      <c r="TKC44" s="569"/>
      <c r="TKD44" s="569"/>
      <c r="TKE44" s="569"/>
      <c r="TKF44" s="569"/>
      <c r="TKG44" s="569"/>
      <c r="TKH44" s="569"/>
      <c r="TKI44" s="569"/>
      <c r="TKJ44" s="569"/>
      <c r="TKK44" s="569"/>
      <c r="TKL44" s="569"/>
      <c r="TKM44" s="569"/>
      <c r="TKN44" s="569"/>
      <c r="TKO44" s="569"/>
      <c r="TKP44" s="569"/>
      <c r="TKQ44" s="569"/>
      <c r="TKR44" s="569"/>
      <c r="TKS44" s="569"/>
      <c r="TKT44" s="569"/>
      <c r="TKU44" s="569"/>
      <c r="TKV44" s="569"/>
      <c r="TKW44" s="569"/>
      <c r="TKX44" s="569"/>
      <c r="TKY44" s="569"/>
      <c r="TKZ44" s="569"/>
      <c r="TLA44" s="569"/>
      <c r="TLB44" s="569"/>
      <c r="TLC44" s="569"/>
      <c r="TLD44" s="569"/>
      <c r="TLE44" s="569"/>
      <c r="TLF44" s="569"/>
      <c r="TLG44" s="569"/>
      <c r="TLH44" s="569"/>
      <c r="TLI44" s="569"/>
      <c r="TLJ44" s="569"/>
      <c r="TLK44" s="569"/>
      <c r="TLL44" s="569"/>
      <c r="TLM44" s="569"/>
      <c r="TLN44" s="569"/>
      <c r="TLO44" s="569"/>
      <c r="TLP44" s="569"/>
      <c r="TLQ44" s="569"/>
      <c r="TLR44" s="569"/>
      <c r="TLS44" s="569"/>
      <c r="TLT44" s="569"/>
      <c r="TLU44" s="569"/>
      <c r="TLV44" s="569"/>
      <c r="TLW44" s="569"/>
      <c r="TLX44" s="569"/>
      <c r="TLY44" s="569"/>
      <c r="TLZ44" s="569"/>
      <c r="TMA44" s="569"/>
      <c r="TMB44" s="569"/>
      <c r="TMC44" s="569"/>
      <c r="TMD44" s="569"/>
      <c r="TME44" s="569"/>
      <c r="TMF44" s="569"/>
      <c r="TMG44" s="569"/>
      <c r="TMH44" s="569"/>
      <c r="TMI44" s="569"/>
      <c r="TMJ44" s="569"/>
      <c r="TMK44" s="569"/>
      <c r="TML44" s="569"/>
      <c r="TMM44" s="569"/>
      <c r="TMN44" s="569"/>
      <c r="TMO44" s="569"/>
      <c r="TMP44" s="569"/>
      <c r="TMQ44" s="569"/>
      <c r="TMR44" s="569"/>
      <c r="TMS44" s="569"/>
      <c r="TMT44" s="569"/>
      <c r="TMU44" s="569"/>
      <c r="TMV44" s="569"/>
      <c r="TMW44" s="569"/>
      <c r="TMX44" s="569"/>
      <c r="TMY44" s="569"/>
      <c r="TMZ44" s="569"/>
      <c r="TNA44" s="569"/>
      <c r="TNB44" s="569"/>
      <c r="TNC44" s="569"/>
      <c r="TND44" s="569"/>
      <c r="TNE44" s="569"/>
      <c r="TNF44" s="569"/>
      <c r="TNG44" s="569"/>
      <c r="TNH44" s="569"/>
      <c r="TNI44" s="569"/>
      <c r="TNJ44" s="569"/>
      <c r="TNK44" s="569"/>
      <c r="TNL44" s="569"/>
      <c r="TNM44" s="569"/>
      <c r="TNN44" s="569"/>
      <c r="TNO44" s="569"/>
      <c r="TNP44" s="569"/>
      <c r="TNQ44" s="569"/>
      <c r="TNR44" s="569"/>
      <c r="TNS44" s="569"/>
      <c r="TNT44" s="569"/>
      <c r="TNU44" s="569"/>
      <c r="TNV44" s="569"/>
      <c r="TNW44" s="569"/>
      <c r="TNX44" s="569"/>
      <c r="TNY44" s="569"/>
      <c r="TNZ44" s="569"/>
      <c r="TOA44" s="569"/>
      <c r="TOB44" s="569"/>
      <c r="TOC44" s="569"/>
      <c r="TOD44" s="569"/>
      <c r="TOE44" s="569"/>
      <c r="TOF44" s="569"/>
      <c r="TOG44" s="569"/>
      <c r="TOH44" s="569"/>
      <c r="TOI44" s="569"/>
      <c r="TOJ44" s="569"/>
      <c r="TOK44" s="569"/>
      <c r="TOL44" s="569"/>
      <c r="TOM44" s="569"/>
      <c r="TON44" s="569"/>
      <c r="TOO44" s="569"/>
      <c r="TOP44" s="569"/>
      <c r="TOQ44" s="569"/>
      <c r="TOR44" s="569"/>
      <c r="TOS44" s="569"/>
      <c r="TOT44" s="569"/>
      <c r="TOU44" s="569"/>
      <c r="TOV44" s="569"/>
      <c r="TOW44" s="569"/>
      <c r="TOX44" s="569"/>
      <c r="TOY44" s="569"/>
      <c r="TOZ44" s="569"/>
      <c r="TPA44" s="569"/>
      <c r="TPB44" s="569"/>
      <c r="TPC44" s="569"/>
      <c r="TPD44" s="569"/>
      <c r="TPE44" s="569"/>
      <c r="TPF44" s="569"/>
      <c r="TPG44" s="569"/>
      <c r="TPH44" s="569"/>
      <c r="TPI44" s="569"/>
      <c r="TPJ44" s="569"/>
      <c r="TPK44" s="569"/>
      <c r="TPL44" s="569"/>
      <c r="TPM44" s="569"/>
      <c r="TPN44" s="569"/>
      <c r="TPO44" s="569"/>
      <c r="TPP44" s="569"/>
      <c r="TPQ44" s="569"/>
      <c r="TPR44" s="569"/>
      <c r="TPS44" s="569"/>
      <c r="TPT44" s="569"/>
      <c r="TPU44" s="569"/>
      <c r="TPV44" s="569"/>
      <c r="TPW44" s="569"/>
      <c r="TPX44" s="569"/>
      <c r="TPY44" s="569"/>
      <c r="TPZ44" s="569"/>
      <c r="TQA44" s="569"/>
      <c r="TQB44" s="569"/>
      <c r="TQC44" s="569"/>
      <c r="TQD44" s="569"/>
      <c r="TQE44" s="569"/>
      <c r="TQF44" s="569"/>
      <c r="TQG44" s="569"/>
      <c r="TQH44" s="569"/>
      <c r="TQI44" s="569"/>
      <c r="TQJ44" s="569"/>
      <c r="TQK44" s="569"/>
      <c r="TQL44" s="569"/>
      <c r="TQM44" s="569"/>
      <c r="TQN44" s="569"/>
      <c r="TQO44" s="569"/>
      <c r="TQP44" s="569"/>
      <c r="TQQ44" s="569"/>
      <c r="TQR44" s="569"/>
      <c r="TQS44" s="569"/>
      <c r="TQT44" s="569"/>
      <c r="TQU44" s="569"/>
      <c r="TQV44" s="569"/>
      <c r="TQW44" s="569"/>
      <c r="TQX44" s="569"/>
      <c r="TQY44" s="569"/>
      <c r="TQZ44" s="569"/>
      <c r="TRA44" s="569"/>
      <c r="TRB44" s="569"/>
      <c r="TRC44" s="569"/>
      <c r="TRD44" s="569"/>
      <c r="TRE44" s="569"/>
      <c r="TRF44" s="569"/>
      <c r="TRG44" s="569"/>
      <c r="TRH44" s="569"/>
      <c r="TRI44" s="569"/>
      <c r="TRJ44" s="569"/>
      <c r="TRK44" s="569"/>
      <c r="TRL44" s="569"/>
      <c r="TRM44" s="569"/>
      <c r="TRN44" s="569"/>
      <c r="TRO44" s="569"/>
      <c r="TRP44" s="569"/>
      <c r="TRQ44" s="569"/>
      <c r="TRR44" s="569"/>
      <c r="TRS44" s="569"/>
      <c r="TRT44" s="569"/>
      <c r="TRU44" s="569"/>
      <c r="TRV44" s="569"/>
      <c r="TRW44" s="569"/>
      <c r="TRX44" s="569"/>
      <c r="TRY44" s="569"/>
      <c r="TRZ44" s="569"/>
      <c r="TSA44" s="569"/>
      <c r="TSB44" s="569"/>
      <c r="TSC44" s="569"/>
      <c r="TSD44" s="569"/>
      <c r="TSE44" s="569"/>
      <c r="TSF44" s="569"/>
      <c r="TSG44" s="569"/>
      <c r="TSH44" s="569"/>
      <c r="TSI44" s="569"/>
      <c r="TSJ44" s="569"/>
      <c r="TSK44" s="569"/>
      <c r="TSL44" s="569"/>
      <c r="TSM44" s="569"/>
      <c r="TSN44" s="569"/>
      <c r="TSO44" s="569"/>
      <c r="TSP44" s="569"/>
      <c r="TSQ44" s="569"/>
      <c r="TSR44" s="569"/>
      <c r="TSS44" s="569"/>
      <c r="TST44" s="569"/>
      <c r="TSU44" s="569"/>
      <c r="TSV44" s="569"/>
      <c r="TSW44" s="569"/>
      <c r="TSX44" s="569"/>
      <c r="TSY44" s="569"/>
      <c r="TSZ44" s="569"/>
      <c r="TTA44" s="569"/>
      <c r="TTB44" s="569"/>
      <c r="TTC44" s="569"/>
      <c r="TTD44" s="569"/>
      <c r="TTE44" s="569"/>
      <c r="TTF44" s="569"/>
      <c r="TTG44" s="569"/>
      <c r="TTH44" s="569"/>
      <c r="TTI44" s="569"/>
      <c r="TTJ44" s="569"/>
      <c r="TTK44" s="569"/>
      <c r="TTL44" s="569"/>
      <c r="TTM44" s="569"/>
      <c r="TTN44" s="569"/>
      <c r="TTO44" s="569"/>
      <c r="TTP44" s="569"/>
      <c r="TTQ44" s="569"/>
      <c r="TTR44" s="569"/>
      <c r="TTS44" s="569"/>
      <c r="TTT44" s="569"/>
      <c r="TTU44" s="569"/>
      <c r="TTV44" s="569"/>
      <c r="TTW44" s="569"/>
      <c r="TTX44" s="569"/>
      <c r="TTY44" s="569"/>
      <c r="TTZ44" s="569"/>
      <c r="TUA44" s="569"/>
      <c r="TUB44" s="569"/>
      <c r="TUC44" s="569"/>
      <c r="TUD44" s="569"/>
      <c r="TUE44" s="569"/>
      <c r="TUF44" s="569"/>
      <c r="TUG44" s="569"/>
      <c r="TUH44" s="569"/>
      <c r="TUI44" s="569"/>
      <c r="TUJ44" s="569"/>
      <c r="TUK44" s="569"/>
      <c r="TUL44" s="569"/>
      <c r="TUM44" s="569"/>
      <c r="TUN44" s="569"/>
      <c r="TUO44" s="569"/>
      <c r="TUP44" s="569"/>
      <c r="TUQ44" s="569"/>
      <c r="TUR44" s="569"/>
      <c r="TUS44" s="569"/>
      <c r="TUT44" s="569"/>
      <c r="TUU44" s="569"/>
      <c r="TUV44" s="569"/>
      <c r="TUW44" s="569"/>
      <c r="TUX44" s="569"/>
      <c r="TUY44" s="569"/>
      <c r="TUZ44" s="569"/>
      <c r="TVA44" s="569"/>
      <c r="TVB44" s="569"/>
      <c r="TVC44" s="569"/>
      <c r="TVD44" s="569"/>
      <c r="TVE44" s="569"/>
      <c r="TVF44" s="569"/>
      <c r="TVG44" s="569"/>
      <c r="TVH44" s="569"/>
      <c r="TVI44" s="569"/>
      <c r="TVJ44" s="569"/>
      <c r="TVK44" s="569"/>
      <c r="TVL44" s="569"/>
      <c r="TVM44" s="569"/>
      <c r="TVN44" s="569"/>
      <c r="TVO44" s="569"/>
      <c r="TVP44" s="569"/>
      <c r="TVQ44" s="569"/>
      <c r="TVR44" s="569"/>
      <c r="TVS44" s="569"/>
      <c r="TVT44" s="569"/>
      <c r="TVU44" s="569"/>
      <c r="TVV44" s="569"/>
      <c r="TVW44" s="569"/>
      <c r="TVX44" s="569"/>
      <c r="TVY44" s="569"/>
      <c r="TVZ44" s="569"/>
      <c r="TWA44" s="569"/>
      <c r="TWB44" s="569"/>
      <c r="TWC44" s="569"/>
      <c r="TWD44" s="569"/>
      <c r="TWE44" s="569"/>
      <c r="TWF44" s="569"/>
      <c r="TWG44" s="569"/>
      <c r="TWH44" s="569"/>
      <c r="TWI44" s="569"/>
      <c r="TWJ44" s="569"/>
      <c r="TWK44" s="569"/>
      <c r="TWL44" s="569"/>
      <c r="TWM44" s="569"/>
      <c r="TWN44" s="569"/>
      <c r="TWO44" s="569"/>
      <c r="TWP44" s="569"/>
      <c r="TWQ44" s="569"/>
      <c r="TWR44" s="569"/>
      <c r="TWS44" s="569"/>
      <c r="TWT44" s="569"/>
      <c r="TWU44" s="569"/>
      <c r="TWV44" s="569"/>
      <c r="TWW44" s="569"/>
      <c r="TWX44" s="569"/>
      <c r="TWY44" s="569"/>
      <c r="TWZ44" s="569"/>
      <c r="TXA44" s="569"/>
      <c r="TXB44" s="569"/>
      <c r="TXC44" s="569"/>
      <c r="TXD44" s="569"/>
      <c r="TXE44" s="569"/>
      <c r="TXF44" s="569"/>
      <c r="TXG44" s="569"/>
      <c r="TXH44" s="569"/>
      <c r="TXI44" s="569"/>
      <c r="TXJ44" s="569"/>
      <c r="TXK44" s="569"/>
      <c r="TXL44" s="569"/>
      <c r="TXM44" s="569"/>
      <c r="TXN44" s="569"/>
      <c r="TXO44" s="569"/>
      <c r="TXP44" s="569"/>
      <c r="TXQ44" s="569"/>
      <c r="TXR44" s="569"/>
      <c r="TXS44" s="569"/>
      <c r="TXT44" s="569"/>
      <c r="TXU44" s="569"/>
      <c r="TXV44" s="569"/>
      <c r="TXW44" s="569"/>
      <c r="TXX44" s="569"/>
      <c r="TXY44" s="569"/>
      <c r="TXZ44" s="569"/>
      <c r="TYA44" s="569"/>
      <c r="TYB44" s="569"/>
      <c r="TYC44" s="569"/>
      <c r="TYD44" s="569"/>
      <c r="TYE44" s="569"/>
      <c r="TYF44" s="569"/>
      <c r="TYG44" s="569"/>
      <c r="TYH44" s="569"/>
      <c r="TYI44" s="569"/>
      <c r="TYJ44" s="569"/>
      <c r="TYK44" s="569"/>
      <c r="TYL44" s="569"/>
      <c r="TYM44" s="569"/>
      <c r="TYN44" s="569"/>
      <c r="TYO44" s="569"/>
      <c r="TYP44" s="569"/>
      <c r="TYQ44" s="569"/>
      <c r="TYR44" s="569"/>
      <c r="TYS44" s="569"/>
      <c r="TYT44" s="569"/>
      <c r="TYU44" s="569"/>
      <c r="TYV44" s="569"/>
      <c r="TYW44" s="569"/>
      <c r="TYX44" s="569"/>
      <c r="TYY44" s="569"/>
      <c r="TYZ44" s="569"/>
      <c r="TZA44" s="569"/>
      <c r="TZB44" s="569"/>
      <c r="TZC44" s="569"/>
      <c r="TZD44" s="569"/>
      <c r="TZE44" s="569"/>
      <c r="TZF44" s="569"/>
      <c r="TZG44" s="569"/>
      <c r="TZH44" s="569"/>
      <c r="TZI44" s="569"/>
      <c r="TZJ44" s="569"/>
      <c r="TZK44" s="569"/>
      <c r="TZL44" s="569"/>
      <c r="TZM44" s="569"/>
      <c r="TZN44" s="569"/>
      <c r="TZO44" s="569"/>
      <c r="TZP44" s="569"/>
      <c r="TZQ44" s="569"/>
      <c r="TZR44" s="569"/>
      <c r="TZS44" s="569"/>
      <c r="TZT44" s="569"/>
      <c r="TZU44" s="569"/>
      <c r="TZV44" s="569"/>
      <c r="TZW44" s="569"/>
      <c r="TZX44" s="569"/>
      <c r="TZY44" s="569"/>
      <c r="TZZ44" s="569"/>
      <c r="UAA44" s="569"/>
      <c r="UAB44" s="569"/>
      <c r="UAC44" s="569"/>
      <c r="UAD44" s="569"/>
      <c r="UAE44" s="569"/>
      <c r="UAF44" s="569"/>
      <c r="UAG44" s="569"/>
      <c r="UAH44" s="569"/>
      <c r="UAI44" s="569"/>
      <c r="UAJ44" s="569"/>
      <c r="UAK44" s="569"/>
      <c r="UAL44" s="569"/>
      <c r="UAM44" s="569"/>
      <c r="UAN44" s="569"/>
      <c r="UAO44" s="569"/>
      <c r="UAP44" s="569"/>
      <c r="UAQ44" s="569"/>
      <c r="UAR44" s="569"/>
      <c r="UAS44" s="569"/>
      <c r="UAT44" s="569"/>
      <c r="UAU44" s="569"/>
      <c r="UAV44" s="569"/>
      <c r="UAW44" s="569"/>
      <c r="UAX44" s="569"/>
      <c r="UAY44" s="569"/>
      <c r="UAZ44" s="569"/>
      <c r="UBA44" s="569"/>
      <c r="UBB44" s="569"/>
      <c r="UBC44" s="569"/>
      <c r="UBD44" s="569"/>
      <c r="UBE44" s="569"/>
      <c r="UBF44" s="569"/>
      <c r="UBG44" s="569"/>
      <c r="UBH44" s="569"/>
      <c r="UBI44" s="569"/>
      <c r="UBJ44" s="569"/>
      <c r="UBK44" s="569"/>
      <c r="UBL44" s="569"/>
      <c r="UBM44" s="569"/>
      <c r="UBN44" s="569"/>
      <c r="UBO44" s="569"/>
      <c r="UBP44" s="569"/>
      <c r="UBQ44" s="569"/>
      <c r="UBR44" s="569"/>
      <c r="UBS44" s="569"/>
      <c r="UBT44" s="569"/>
      <c r="UBU44" s="569"/>
      <c r="UBV44" s="569"/>
      <c r="UBW44" s="569"/>
      <c r="UBX44" s="569"/>
      <c r="UBY44" s="569"/>
      <c r="UBZ44" s="569"/>
      <c r="UCA44" s="569"/>
      <c r="UCB44" s="569"/>
      <c r="UCC44" s="569"/>
      <c r="UCD44" s="569"/>
      <c r="UCE44" s="569"/>
      <c r="UCF44" s="569"/>
      <c r="UCG44" s="569"/>
      <c r="UCH44" s="569"/>
      <c r="UCI44" s="569"/>
      <c r="UCJ44" s="569"/>
      <c r="UCK44" s="569"/>
      <c r="UCL44" s="569"/>
      <c r="UCM44" s="569"/>
      <c r="UCN44" s="569"/>
      <c r="UCO44" s="569"/>
      <c r="UCP44" s="569"/>
      <c r="UCQ44" s="569"/>
      <c r="UCR44" s="569"/>
      <c r="UCS44" s="569"/>
      <c r="UCT44" s="569"/>
      <c r="UCU44" s="569"/>
      <c r="UCV44" s="569"/>
      <c r="UCW44" s="569"/>
      <c r="UCX44" s="569"/>
      <c r="UCY44" s="569"/>
      <c r="UCZ44" s="569"/>
      <c r="UDA44" s="569"/>
      <c r="UDB44" s="569"/>
      <c r="UDC44" s="569"/>
      <c r="UDD44" s="569"/>
      <c r="UDE44" s="569"/>
      <c r="UDF44" s="569"/>
      <c r="UDG44" s="569"/>
      <c r="UDH44" s="569"/>
      <c r="UDI44" s="569"/>
      <c r="UDJ44" s="569"/>
      <c r="UDK44" s="569"/>
      <c r="UDL44" s="569"/>
      <c r="UDM44" s="569"/>
      <c r="UDN44" s="569"/>
      <c r="UDO44" s="569"/>
      <c r="UDP44" s="569"/>
      <c r="UDQ44" s="569"/>
      <c r="UDR44" s="569"/>
      <c r="UDS44" s="569"/>
      <c r="UDT44" s="569"/>
      <c r="UDU44" s="569"/>
      <c r="UDV44" s="569"/>
      <c r="UDW44" s="569"/>
      <c r="UDX44" s="569"/>
      <c r="UDY44" s="569"/>
      <c r="UDZ44" s="569"/>
      <c r="UEA44" s="569"/>
      <c r="UEB44" s="569"/>
      <c r="UEC44" s="569"/>
      <c r="UED44" s="569"/>
      <c r="UEE44" s="569"/>
      <c r="UEF44" s="569"/>
      <c r="UEG44" s="569"/>
      <c r="UEH44" s="569"/>
      <c r="UEI44" s="569"/>
      <c r="UEJ44" s="569"/>
      <c r="UEK44" s="569"/>
      <c r="UEL44" s="569"/>
      <c r="UEM44" s="569"/>
      <c r="UEN44" s="569"/>
      <c r="UEO44" s="569"/>
      <c r="UEP44" s="569"/>
      <c r="UEQ44" s="569"/>
      <c r="UER44" s="569"/>
      <c r="UES44" s="569"/>
      <c r="UET44" s="569"/>
      <c r="UEU44" s="569"/>
      <c r="UEV44" s="569"/>
      <c r="UEW44" s="569"/>
      <c r="UEX44" s="569"/>
      <c r="UEY44" s="569"/>
      <c r="UEZ44" s="569"/>
      <c r="UFA44" s="569"/>
      <c r="UFB44" s="569"/>
      <c r="UFC44" s="569"/>
      <c r="UFD44" s="569"/>
      <c r="UFE44" s="569"/>
      <c r="UFF44" s="569"/>
      <c r="UFG44" s="569"/>
      <c r="UFH44" s="569"/>
      <c r="UFI44" s="569"/>
      <c r="UFJ44" s="569"/>
      <c r="UFK44" s="569"/>
      <c r="UFL44" s="569"/>
      <c r="UFM44" s="569"/>
      <c r="UFN44" s="569"/>
      <c r="UFO44" s="569"/>
      <c r="UFP44" s="569"/>
      <c r="UFQ44" s="569"/>
      <c r="UFR44" s="569"/>
      <c r="UFS44" s="569"/>
      <c r="UFT44" s="569"/>
      <c r="UFU44" s="569"/>
      <c r="UFV44" s="569"/>
      <c r="UFW44" s="569"/>
      <c r="UFX44" s="569"/>
      <c r="UFY44" s="569"/>
      <c r="UFZ44" s="569"/>
      <c r="UGA44" s="569"/>
      <c r="UGB44" s="569"/>
      <c r="UGC44" s="569"/>
      <c r="UGD44" s="569"/>
      <c r="UGE44" s="569"/>
      <c r="UGF44" s="569"/>
      <c r="UGG44" s="569"/>
      <c r="UGH44" s="569"/>
      <c r="UGI44" s="569"/>
      <c r="UGJ44" s="569"/>
      <c r="UGK44" s="569"/>
      <c r="UGL44" s="569"/>
      <c r="UGM44" s="569"/>
      <c r="UGN44" s="569"/>
      <c r="UGO44" s="569"/>
      <c r="UGP44" s="569"/>
      <c r="UGQ44" s="569"/>
      <c r="UGR44" s="569"/>
      <c r="UGS44" s="569"/>
      <c r="UGT44" s="569"/>
      <c r="UGU44" s="569"/>
      <c r="UGV44" s="569"/>
      <c r="UGW44" s="569"/>
      <c r="UGX44" s="569"/>
      <c r="UGY44" s="569"/>
      <c r="UGZ44" s="569"/>
      <c r="UHA44" s="569"/>
      <c r="UHB44" s="569"/>
      <c r="UHC44" s="569"/>
      <c r="UHD44" s="569"/>
      <c r="UHE44" s="569"/>
      <c r="UHF44" s="569"/>
      <c r="UHG44" s="569"/>
      <c r="UHH44" s="569"/>
      <c r="UHI44" s="569"/>
      <c r="UHJ44" s="569"/>
      <c r="UHK44" s="569"/>
      <c r="UHL44" s="569"/>
      <c r="UHM44" s="569"/>
      <c r="UHN44" s="569"/>
      <c r="UHO44" s="569"/>
      <c r="UHP44" s="569"/>
      <c r="UHQ44" s="569"/>
      <c r="UHR44" s="569"/>
      <c r="UHS44" s="569"/>
      <c r="UHT44" s="569"/>
      <c r="UHU44" s="569"/>
      <c r="UHV44" s="569"/>
      <c r="UHW44" s="569"/>
      <c r="UHX44" s="569"/>
      <c r="UHY44" s="569"/>
      <c r="UHZ44" s="569"/>
      <c r="UIA44" s="569"/>
      <c r="UIB44" s="569"/>
      <c r="UIC44" s="569"/>
      <c r="UID44" s="569"/>
      <c r="UIE44" s="569"/>
      <c r="UIF44" s="569"/>
      <c r="UIG44" s="569"/>
      <c r="UIH44" s="569"/>
      <c r="UII44" s="569"/>
      <c r="UIJ44" s="569"/>
      <c r="UIK44" s="569"/>
      <c r="UIL44" s="569"/>
      <c r="UIM44" s="569"/>
      <c r="UIN44" s="569"/>
      <c r="UIO44" s="569"/>
      <c r="UIP44" s="569"/>
      <c r="UIQ44" s="569"/>
      <c r="UIR44" s="569"/>
      <c r="UIS44" s="569"/>
      <c r="UIT44" s="569"/>
      <c r="UIU44" s="569"/>
      <c r="UIV44" s="569"/>
      <c r="UIW44" s="569"/>
      <c r="UIX44" s="569"/>
      <c r="UIY44" s="569"/>
      <c r="UIZ44" s="569"/>
      <c r="UJA44" s="569"/>
      <c r="UJB44" s="569"/>
      <c r="UJC44" s="569"/>
      <c r="UJD44" s="569"/>
      <c r="UJE44" s="569"/>
      <c r="UJF44" s="569"/>
      <c r="UJG44" s="569"/>
      <c r="UJH44" s="569"/>
      <c r="UJI44" s="569"/>
      <c r="UJJ44" s="569"/>
      <c r="UJK44" s="569"/>
      <c r="UJL44" s="569"/>
      <c r="UJM44" s="569"/>
      <c r="UJN44" s="569"/>
      <c r="UJO44" s="569"/>
      <c r="UJP44" s="569"/>
      <c r="UJQ44" s="569"/>
      <c r="UJR44" s="569"/>
      <c r="UJS44" s="569"/>
      <c r="UJT44" s="569"/>
      <c r="UJU44" s="569"/>
      <c r="UJV44" s="569"/>
      <c r="UJW44" s="569"/>
      <c r="UJX44" s="569"/>
      <c r="UJY44" s="569"/>
      <c r="UJZ44" s="569"/>
      <c r="UKA44" s="569"/>
      <c r="UKB44" s="569"/>
      <c r="UKC44" s="569"/>
      <c r="UKD44" s="569"/>
      <c r="UKE44" s="569"/>
      <c r="UKF44" s="569"/>
      <c r="UKG44" s="569"/>
      <c r="UKH44" s="569"/>
      <c r="UKI44" s="569"/>
      <c r="UKJ44" s="569"/>
      <c r="UKK44" s="569"/>
      <c r="UKL44" s="569"/>
      <c r="UKM44" s="569"/>
      <c r="UKN44" s="569"/>
      <c r="UKO44" s="569"/>
      <c r="UKP44" s="569"/>
      <c r="UKQ44" s="569"/>
      <c r="UKR44" s="569"/>
      <c r="UKS44" s="569"/>
      <c r="UKT44" s="569"/>
      <c r="UKU44" s="569"/>
      <c r="UKV44" s="569"/>
      <c r="UKW44" s="569"/>
      <c r="UKX44" s="569"/>
      <c r="UKY44" s="569"/>
      <c r="UKZ44" s="569"/>
      <c r="ULA44" s="569"/>
      <c r="ULB44" s="569"/>
      <c r="ULC44" s="569"/>
      <c r="ULD44" s="569"/>
      <c r="ULE44" s="569"/>
      <c r="ULF44" s="569"/>
      <c r="ULG44" s="569"/>
      <c r="ULH44" s="569"/>
      <c r="ULI44" s="569"/>
      <c r="ULJ44" s="569"/>
      <c r="ULK44" s="569"/>
      <c r="ULL44" s="569"/>
      <c r="ULM44" s="569"/>
      <c r="ULN44" s="569"/>
      <c r="ULO44" s="569"/>
      <c r="ULP44" s="569"/>
      <c r="ULQ44" s="569"/>
      <c r="ULR44" s="569"/>
      <c r="ULS44" s="569"/>
      <c r="ULT44" s="569"/>
      <c r="ULU44" s="569"/>
      <c r="ULV44" s="569"/>
      <c r="ULW44" s="569"/>
      <c r="ULX44" s="569"/>
      <c r="ULY44" s="569"/>
      <c r="ULZ44" s="569"/>
      <c r="UMA44" s="569"/>
      <c r="UMB44" s="569"/>
      <c r="UMC44" s="569"/>
      <c r="UMD44" s="569"/>
      <c r="UME44" s="569"/>
      <c r="UMF44" s="569"/>
      <c r="UMG44" s="569"/>
      <c r="UMH44" s="569"/>
      <c r="UMI44" s="569"/>
      <c r="UMJ44" s="569"/>
      <c r="UMK44" s="569"/>
      <c r="UML44" s="569"/>
      <c r="UMM44" s="569"/>
      <c r="UMN44" s="569"/>
      <c r="UMO44" s="569"/>
      <c r="UMP44" s="569"/>
      <c r="UMQ44" s="569"/>
      <c r="UMR44" s="569"/>
      <c r="UMS44" s="569"/>
      <c r="UMT44" s="569"/>
      <c r="UMU44" s="569"/>
      <c r="UMV44" s="569"/>
      <c r="UMW44" s="569"/>
      <c r="UMX44" s="569"/>
      <c r="UMY44" s="569"/>
      <c r="UMZ44" s="569"/>
      <c r="UNA44" s="569"/>
      <c r="UNB44" s="569"/>
      <c r="UNC44" s="569"/>
      <c r="UND44" s="569"/>
      <c r="UNE44" s="569"/>
      <c r="UNF44" s="569"/>
      <c r="UNG44" s="569"/>
      <c r="UNH44" s="569"/>
      <c r="UNI44" s="569"/>
      <c r="UNJ44" s="569"/>
      <c r="UNK44" s="569"/>
      <c r="UNL44" s="569"/>
      <c r="UNM44" s="569"/>
      <c r="UNN44" s="569"/>
      <c r="UNO44" s="569"/>
      <c r="UNP44" s="569"/>
      <c r="UNQ44" s="569"/>
      <c r="UNR44" s="569"/>
      <c r="UNS44" s="569"/>
      <c r="UNT44" s="569"/>
      <c r="UNU44" s="569"/>
      <c r="UNV44" s="569"/>
      <c r="UNW44" s="569"/>
      <c r="UNX44" s="569"/>
      <c r="UNY44" s="569"/>
      <c r="UNZ44" s="569"/>
      <c r="UOA44" s="569"/>
      <c r="UOB44" s="569"/>
      <c r="UOC44" s="569"/>
      <c r="UOD44" s="569"/>
      <c r="UOE44" s="569"/>
      <c r="UOF44" s="569"/>
      <c r="UOG44" s="569"/>
      <c r="UOH44" s="569"/>
      <c r="UOI44" s="569"/>
      <c r="UOJ44" s="569"/>
      <c r="UOK44" s="569"/>
      <c r="UOL44" s="569"/>
      <c r="UOM44" s="569"/>
      <c r="UON44" s="569"/>
      <c r="UOO44" s="569"/>
      <c r="UOP44" s="569"/>
      <c r="UOQ44" s="569"/>
      <c r="UOR44" s="569"/>
      <c r="UOS44" s="569"/>
      <c r="UOT44" s="569"/>
      <c r="UOU44" s="569"/>
      <c r="UOV44" s="569"/>
      <c r="UOW44" s="569"/>
      <c r="UOX44" s="569"/>
      <c r="UOY44" s="569"/>
      <c r="UOZ44" s="569"/>
      <c r="UPA44" s="569"/>
      <c r="UPB44" s="569"/>
      <c r="UPC44" s="569"/>
      <c r="UPD44" s="569"/>
      <c r="UPE44" s="569"/>
      <c r="UPF44" s="569"/>
      <c r="UPG44" s="569"/>
      <c r="UPH44" s="569"/>
      <c r="UPI44" s="569"/>
      <c r="UPJ44" s="569"/>
      <c r="UPK44" s="569"/>
      <c r="UPL44" s="569"/>
      <c r="UPM44" s="569"/>
      <c r="UPN44" s="569"/>
      <c r="UPO44" s="569"/>
      <c r="UPP44" s="569"/>
      <c r="UPQ44" s="569"/>
      <c r="UPR44" s="569"/>
      <c r="UPS44" s="569"/>
      <c r="UPT44" s="569"/>
      <c r="UPU44" s="569"/>
      <c r="UPV44" s="569"/>
      <c r="UPW44" s="569"/>
      <c r="UPX44" s="569"/>
      <c r="UPY44" s="569"/>
      <c r="UPZ44" s="569"/>
      <c r="UQA44" s="569"/>
      <c r="UQB44" s="569"/>
      <c r="UQC44" s="569"/>
      <c r="UQD44" s="569"/>
      <c r="UQE44" s="569"/>
      <c r="UQF44" s="569"/>
      <c r="UQG44" s="569"/>
      <c r="UQH44" s="569"/>
      <c r="UQI44" s="569"/>
      <c r="UQJ44" s="569"/>
      <c r="UQK44" s="569"/>
      <c r="UQL44" s="569"/>
      <c r="UQM44" s="569"/>
      <c r="UQN44" s="569"/>
      <c r="UQO44" s="569"/>
      <c r="UQP44" s="569"/>
      <c r="UQQ44" s="569"/>
      <c r="UQR44" s="569"/>
      <c r="UQS44" s="569"/>
      <c r="UQT44" s="569"/>
      <c r="UQU44" s="569"/>
      <c r="UQV44" s="569"/>
      <c r="UQW44" s="569"/>
      <c r="UQX44" s="569"/>
      <c r="UQY44" s="569"/>
      <c r="UQZ44" s="569"/>
      <c r="URA44" s="569"/>
      <c r="URB44" s="569"/>
      <c r="URC44" s="569"/>
      <c r="URD44" s="569"/>
      <c r="URE44" s="569"/>
      <c r="URF44" s="569"/>
      <c r="URG44" s="569"/>
      <c r="URH44" s="569"/>
      <c r="URI44" s="569"/>
      <c r="URJ44" s="569"/>
      <c r="URK44" s="569"/>
      <c r="URL44" s="569"/>
      <c r="URM44" s="569"/>
      <c r="URN44" s="569"/>
      <c r="URO44" s="569"/>
      <c r="URP44" s="569"/>
      <c r="URQ44" s="569"/>
      <c r="URR44" s="569"/>
      <c r="URS44" s="569"/>
      <c r="URT44" s="569"/>
      <c r="URU44" s="569"/>
      <c r="URV44" s="569"/>
      <c r="URW44" s="569"/>
      <c r="URX44" s="569"/>
      <c r="URY44" s="569"/>
      <c r="URZ44" s="569"/>
      <c r="USA44" s="569"/>
      <c r="USB44" s="569"/>
      <c r="USC44" s="569"/>
      <c r="USD44" s="569"/>
      <c r="USE44" s="569"/>
      <c r="USF44" s="569"/>
      <c r="USG44" s="569"/>
      <c r="USH44" s="569"/>
      <c r="USI44" s="569"/>
      <c r="USJ44" s="569"/>
      <c r="USK44" s="569"/>
      <c r="USL44" s="569"/>
      <c r="USM44" s="569"/>
      <c r="USN44" s="569"/>
      <c r="USO44" s="569"/>
      <c r="USP44" s="569"/>
      <c r="USQ44" s="569"/>
      <c r="USR44" s="569"/>
      <c r="USS44" s="569"/>
      <c r="UST44" s="569"/>
      <c r="USU44" s="569"/>
      <c r="USV44" s="569"/>
      <c r="USW44" s="569"/>
      <c r="USX44" s="569"/>
      <c r="USY44" s="569"/>
      <c r="USZ44" s="569"/>
      <c r="UTA44" s="569"/>
      <c r="UTB44" s="569"/>
      <c r="UTC44" s="569"/>
      <c r="UTD44" s="569"/>
      <c r="UTE44" s="569"/>
      <c r="UTF44" s="569"/>
      <c r="UTG44" s="569"/>
      <c r="UTH44" s="569"/>
      <c r="UTI44" s="569"/>
      <c r="UTJ44" s="569"/>
      <c r="UTK44" s="569"/>
      <c r="UTL44" s="569"/>
      <c r="UTM44" s="569"/>
      <c r="UTN44" s="569"/>
      <c r="UTO44" s="569"/>
      <c r="UTP44" s="569"/>
      <c r="UTQ44" s="569"/>
      <c r="UTR44" s="569"/>
      <c r="UTS44" s="569"/>
      <c r="UTT44" s="569"/>
      <c r="UTU44" s="569"/>
      <c r="UTV44" s="569"/>
      <c r="UTW44" s="569"/>
      <c r="UTX44" s="569"/>
      <c r="UTY44" s="569"/>
      <c r="UTZ44" s="569"/>
      <c r="UUA44" s="569"/>
      <c r="UUB44" s="569"/>
      <c r="UUC44" s="569"/>
      <c r="UUD44" s="569"/>
      <c r="UUE44" s="569"/>
      <c r="UUF44" s="569"/>
      <c r="UUG44" s="569"/>
      <c r="UUH44" s="569"/>
      <c r="UUI44" s="569"/>
      <c r="UUJ44" s="569"/>
      <c r="UUK44" s="569"/>
      <c r="UUL44" s="569"/>
      <c r="UUM44" s="569"/>
      <c r="UUN44" s="569"/>
      <c r="UUO44" s="569"/>
      <c r="UUP44" s="569"/>
      <c r="UUQ44" s="569"/>
      <c r="UUR44" s="569"/>
      <c r="UUS44" s="569"/>
      <c r="UUT44" s="569"/>
      <c r="UUU44" s="569"/>
      <c r="UUV44" s="569"/>
      <c r="UUW44" s="569"/>
      <c r="UUX44" s="569"/>
      <c r="UUY44" s="569"/>
      <c r="UUZ44" s="569"/>
      <c r="UVA44" s="569"/>
      <c r="UVB44" s="569"/>
      <c r="UVC44" s="569"/>
      <c r="UVD44" s="569"/>
      <c r="UVE44" s="569"/>
      <c r="UVF44" s="569"/>
      <c r="UVG44" s="569"/>
      <c r="UVH44" s="569"/>
      <c r="UVI44" s="569"/>
      <c r="UVJ44" s="569"/>
      <c r="UVK44" s="569"/>
      <c r="UVL44" s="569"/>
      <c r="UVM44" s="569"/>
      <c r="UVN44" s="569"/>
      <c r="UVO44" s="569"/>
      <c r="UVP44" s="569"/>
      <c r="UVQ44" s="569"/>
      <c r="UVR44" s="569"/>
      <c r="UVS44" s="569"/>
      <c r="UVT44" s="569"/>
      <c r="UVU44" s="569"/>
      <c r="UVV44" s="569"/>
      <c r="UVW44" s="569"/>
      <c r="UVX44" s="569"/>
      <c r="UVY44" s="569"/>
      <c r="UVZ44" s="569"/>
      <c r="UWA44" s="569"/>
      <c r="UWB44" s="569"/>
      <c r="UWC44" s="569"/>
      <c r="UWD44" s="569"/>
      <c r="UWE44" s="569"/>
      <c r="UWF44" s="569"/>
      <c r="UWG44" s="569"/>
      <c r="UWH44" s="569"/>
      <c r="UWI44" s="569"/>
      <c r="UWJ44" s="569"/>
      <c r="UWK44" s="569"/>
      <c r="UWL44" s="569"/>
      <c r="UWM44" s="569"/>
      <c r="UWN44" s="569"/>
      <c r="UWO44" s="569"/>
      <c r="UWP44" s="569"/>
      <c r="UWQ44" s="569"/>
      <c r="UWR44" s="569"/>
      <c r="UWS44" s="569"/>
      <c r="UWT44" s="569"/>
      <c r="UWU44" s="569"/>
      <c r="UWV44" s="569"/>
      <c r="UWW44" s="569"/>
      <c r="UWX44" s="569"/>
      <c r="UWY44" s="569"/>
      <c r="UWZ44" s="569"/>
      <c r="UXA44" s="569"/>
      <c r="UXB44" s="569"/>
      <c r="UXC44" s="569"/>
      <c r="UXD44" s="569"/>
      <c r="UXE44" s="569"/>
      <c r="UXF44" s="569"/>
      <c r="UXG44" s="569"/>
      <c r="UXH44" s="569"/>
      <c r="UXI44" s="569"/>
      <c r="UXJ44" s="569"/>
      <c r="UXK44" s="569"/>
      <c r="UXL44" s="569"/>
      <c r="UXM44" s="569"/>
      <c r="UXN44" s="569"/>
      <c r="UXO44" s="569"/>
      <c r="UXP44" s="569"/>
      <c r="UXQ44" s="569"/>
      <c r="UXR44" s="569"/>
      <c r="UXS44" s="569"/>
      <c r="UXT44" s="569"/>
      <c r="UXU44" s="569"/>
      <c r="UXV44" s="569"/>
      <c r="UXW44" s="569"/>
      <c r="UXX44" s="569"/>
      <c r="UXY44" s="569"/>
      <c r="UXZ44" s="569"/>
      <c r="UYA44" s="569"/>
      <c r="UYB44" s="569"/>
      <c r="UYC44" s="569"/>
      <c r="UYD44" s="569"/>
      <c r="UYE44" s="569"/>
      <c r="UYF44" s="569"/>
      <c r="UYG44" s="569"/>
      <c r="UYH44" s="569"/>
      <c r="UYI44" s="569"/>
      <c r="UYJ44" s="569"/>
      <c r="UYK44" s="569"/>
      <c r="UYL44" s="569"/>
      <c r="UYM44" s="569"/>
      <c r="UYN44" s="569"/>
      <c r="UYO44" s="569"/>
      <c r="UYP44" s="569"/>
      <c r="UYQ44" s="569"/>
      <c r="UYR44" s="569"/>
      <c r="UYS44" s="569"/>
      <c r="UYT44" s="569"/>
      <c r="UYU44" s="569"/>
      <c r="UYV44" s="569"/>
      <c r="UYW44" s="569"/>
      <c r="UYX44" s="569"/>
      <c r="UYY44" s="569"/>
      <c r="UYZ44" s="569"/>
      <c r="UZA44" s="569"/>
      <c r="UZB44" s="569"/>
      <c r="UZC44" s="569"/>
      <c r="UZD44" s="569"/>
      <c r="UZE44" s="569"/>
      <c r="UZF44" s="569"/>
      <c r="UZG44" s="569"/>
      <c r="UZH44" s="569"/>
      <c r="UZI44" s="569"/>
      <c r="UZJ44" s="569"/>
      <c r="UZK44" s="569"/>
      <c r="UZL44" s="569"/>
      <c r="UZM44" s="569"/>
      <c r="UZN44" s="569"/>
      <c r="UZO44" s="569"/>
      <c r="UZP44" s="569"/>
      <c r="UZQ44" s="569"/>
      <c r="UZR44" s="569"/>
      <c r="UZS44" s="569"/>
      <c r="UZT44" s="569"/>
      <c r="UZU44" s="569"/>
      <c r="UZV44" s="569"/>
      <c r="UZW44" s="569"/>
      <c r="UZX44" s="569"/>
      <c r="UZY44" s="569"/>
      <c r="UZZ44" s="569"/>
      <c r="VAA44" s="569"/>
      <c r="VAB44" s="569"/>
      <c r="VAC44" s="569"/>
      <c r="VAD44" s="569"/>
      <c r="VAE44" s="569"/>
      <c r="VAF44" s="569"/>
      <c r="VAG44" s="569"/>
      <c r="VAH44" s="569"/>
      <c r="VAI44" s="569"/>
      <c r="VAJ44" s="569"/>
      <c r="VAK44" s="569"/>
      <c r="VAL44" s="569"/>
      <c r="VAM44" s="569"/>
      <c r="VAN44" s="569"/>
      <c r="VAO44" s="569"/>
      <c r="VAP44" s="569"/>
      <c r="VAQ44" s="569"/>
      <c r="VAR44" s="569"/>
      <c r="VAS44" s="569"/>
      <c r="VAT44" s="569"/>
      <c r="VAU44" s="569"/>
      <c r="VAV44" s="569"/>
      <c r="VAW44" s="569"/>
      <c r="VAX44" s="569"/>
      <c r="VAY44" s="569"/>
      <c r="VAZ44" s="569"/>
      <c r="VBA44" s="569"/>
      <c r="VBB44" s="569"/>
      <c r="VBC44" s="569"/>
      <c r="VBD44" s="569"/>
      <c r="VBE44" s="569"/>
      <c r="VBF44" s="569"/>
      <c r="VBG44" s="569"/>
      <c r="VBH44" s="569"/>
      <c r="VBI44" s="569"/>
      <c r="VBJ44" s="569"/>
      <c r="VBK44" s="569"/>
      <c r="VBL44" s="569"/>
      <c r="VBM44" s="569"/>
      <c r="VBN44" s="569"/>
      <c r="VBO44" s="569"/>
      <c r="VBP44" s="569"/>
      <c r="VBQ44" s="569"/>
      <c r="VBR44" s="569"/>
      <c r="VBS44" s="569"/>
      <c r="VBT44" s="569"/>
      <c r="VBU44" s="569"/>
      <c r="VBV44" s="569"/>
      <c r="VBW44" s="569"/>
      <c r="VBX44" s="569"/>
      <c r="VBY44" s="569"/>
      <c r="VBZ44" s="569"/>
      <c r="VCA44" s="569"/>
      <c r="VCB44" s="569"/>
      <c r="VCC44" s="569"/>
      <c r="VCD44" s="569"/>
      <c r="VCE44" s="569"/>
      <c r="VCF44" s="569"/>
      <c r="VCG44" s="569"/>
      <c r="VCH44" s="569"/>
      <c r="VCI44" s="569"/>
      <c r="VCJ44" s="569"/>
      <c r="VCK44" s="569"/>
      <c r="VCL44" s="569"/>
      <c r="VCM44" s="569"/>
      <c r="VCN44" s="569"/>
      <c r="VCO44" s="569"/>
      <c r="VCP44" s="569"/>
      <c r="VCQ44" s="569"/>
      <c r="VCR44" s="569"/>
      <c r="VCS44" s="569"/>
      <c r="VCT44" s="569"/>
      <c r="VCU44" s="569"/>
      <c r="VCV44" s="569"/>
      <c r="VCW44" s="569"/>
      <c r="VCX44" s="569"/>
      <c r="VCY44" s="569"/>
      <c r="VCZ44" s="569"/>
      <c r="VDA44" s="569"/>
      <c r="VDB44" s="569"/>
      <c r="VDC44" s="569"/>
      <c r="VDD44" s="569"/>
      <c r="VDE44" s="569"/>
      <c r="VDF44" s="569"/>
      <c r="VDG44" s="569"/>
      <c r="VDH44" s="569"/>
      <c r="VDI44" s="569"/>
      <c r="VDJ44" s="569"/>
      <c r="VDK44" s="569"/>
      <c r="VDL44" s="569"/>
      <c r="VDM44" s="569"/>
      <c r="VDN44" s="569"/>
      <c r="VDO44" s="569"/>
      <c r="VDP44" s="569"/>
      <c r="VDQ44" s="569"/>
      <c r="VDR44" s="569"/>
      <c r="VDS44" s="569"/>
      <c r="VDT44" s="569"/>
      <c r="VDU44" s="569"/>
      <c r="VDV44" s="569"/>
      <c r="VDW44" s="569"/>
      <c r="VDX44" s="569"/>
      <c r="VDY44" s="569"/>
      <c r="VDZ44" s="569"/>
      <c r="VEA44" s="569"/>
      <c r="VEB44" s="569"/>
      <c r="VEC44" s="569"/>
      <c r="VED44" s="569"/>
      <c r="VEE44" s="569"/>
      <c r="VEF44" s="569"/>
      <c r="VEG44" s="569"/>
      <c r="VEH44" s="569"/>
      <c r="VEI44" s="569"/>
      <c r="VEJ44" s="569"/>
      <c r="VEK44" s="569"/>
      <c r="VEL44" s="569"/>
      <c r="VEM44" s="569"/>
      <c r="VEN44" s="569"/>
      <c r="VEO44" s="569"/>
      <c r="VEP44" s="569"/>
      <c r="VEQ44" s="569"/>
      <c r="VER44" s="569"/>
      <c r="VES44" s="569"/>
      <c r="VET44" s="569"/>
      <c r="VEU44" s="569"/>
      <c r="VEV44" s="569"/>
      <c r="VEW44" s="569"/>
      <c r="VEX44" s="569"/>
      <c r="VEY44" s="569"/>
      <c r="VEZ44" s="569"/>
      <c r="VFA44" s="569"/>
      <c r="VFB44" s="569"/>
      <c r="VFC44" s="569"/>
      <c r="VFD44" s="569"/>
      <c r="VFE44" s="569"/>
      <c r="VFF44" s="569"/>
      <c r="VFG44" s="569"/>
      <c r="VFH44" s="569"/>
      <c r="VFI44" s="569"/>
      <c r="VFJ44" s="569"/>
      <c r="VFK44" s="569"/>
      <c r="VFL44" s="569"/>
      <c r="VFM44" s="569"/>
      <c r="VFN44" s="569"/>
      <c r="VFO44" s="569"/>
      <c r="VFP44" s="569"/>
      <c r="VFQ44" s="569"/>
      <c r="VFR44" s="569"/>
      <c r="VFS44" s="569"/>
      <c r="VFT44" s="569"/>
      <c r="VFU44" s="569"/>
      <c r="VFV44" s="569"/>
      <c r="VFW44" s="569"/>
      <c r="VFX44" s="569"/>
      <c r="VFY44" s="569"/>
      <c r="VFZ44" s="569"/>
      <c r="VGA44" s="569"/>
      <c r="VGB44" s="569"/>
      <c r="VGC44" s="569"/>
      <c r="VGD44" s="569"/>
      <c r="VGE44" s="569"/>
      <c r="VGF44" s="569"/>
      <c r="VGG44" s="569"/>
      <c r="VGH44" s="569"/>
      <c r="VGI44" s="569"/>
      <c r="VGJ44" s="569"/>
      <c r="VGK44" s="569"/>
      <c r="VGL44" s="569"/>
      <c r="VGM44" s="569"/>
      <c r="VGN44" s="569"/>
      <c r="VGO44" s="569"/>
      <c r="VGP44" s="569"/>
      <c r="VGQ44" s="569"/>
      <c r="VGR44" s="569"/>
      <c r="VGS44" s="569"/>
      <c r="VGT44" s="569"/>
      <c r="VGU44" s="569"/>
      <c r="VGV44" s="569"/>
      <c r="VGW44" s="569"/>
      <c r="VGX44" s="569"/>
      <c r="VGY44" s="569"/>
      <c r="VGZ44" s="569"/>
      <c r="VHA44" s="569"/>
      <c r="VHB44" s="569"/>
      <c r="VHC44" s="569"/>
      <c r="VHD44" s="569"/>
      <c r="VHE44" s="569"/>
      <c r="VHF44" s="569"/>
      <c r="VHG44" s="569"/>
      <c r="VHH44" s="569"/>
      <c r="VHI44" s="569"/>
      <c r="VHJ44" s="569"/>
      <c r="VHK44" s="569"/>
      <c r="VHL44" s="569"/>
      <c r="VHM44" s="569"/>
      <c r="VHN44" s="569"/>
      <c r="VHO44" s="569"/>
      <c r="VHP44" s="569"/>
      <c r="VHQ44" s="569"/>
      <c r="VHR44" s="569"/>
      <c r="VHS44" s="569"/>
      <c r="VHT44" s="569"/>
      <c r="VHU44" s="569"/>
      <c r="VHV44" s="569"/>
      <c r="VHW44" s="569"/>
      <c r="VHX44" s="569"/>
      <c r="VHY44" s="569"/>
      <c r="VHZ44" s="569"/>
      <c r="VIA44" s="569"/>
      <c r="VIB44" s="569"/>
      <c r="VIC44" s="569"/>
      <c r="VID44" s="569"/>
      <c r="VIE44" s="569"/>
      <c r="VIF44" s="569"/>
      <c r="VIG44" s="569"/>
      <c r="VIH44" s="569"/>
      <c r="VII44" s="569"/>
      <c r="VIJ44" s="569"/>
      <c r="VIK44" s="569"/>
      <c r="VIL44" s="569"/>
      <c r="VIM44" s="569"/>
      <c r="VIN44" s="569"/>
      <c r="VIO44" s="569"/>
      <c r="VIP44" s="569"/>
      <c r="VIQ44" s="569"/>
      <c r="VIR44" s="569"/>
      <c r="VIS44" s="569"/>
      <c r="VIT44" s="569"/>
      <c r="VIU44" s="569"/>
      <c r="VIV44" s="569"/>
      <c r="VIW44" s="569"/>
      <c r="VIX44" s="569"/>
      <c r="VIY44" s="569"/>
      <c r="VIZ44" s="569"/>
      <c r="VJA44" s="569"/>
      <c r="VJB44" s="569"/>
      <c r="VJC44" s="569"/>
      <c r="VJD44" s="569"/>
      <c r="VJE44" s="569"/>
      <c r="VJF44" s="569"/>
      <c r="VJG44" s="569"/>
      <c r="VJH44" s="569"/>
      <c r="VJI44" s="569"/>
      <c r="VJJ44" s="569"/>
      <c r="VJK44" s="569"/>
      <c r="VJL44" s="569"/>
      <c r="VJM44" s="569"/>
      <c r="VJN44" s="569"/>
      <c r="VJO44" s="569"/>
      <c r="VJP44" s="569"/>
      <c r="VJQ44" s="569"/>
      <c r="VJR44" s="569"/>
      <c r="VJS44" s="569"/>
      <c r="VJT44" s="569"/>
      <c r="VJU44" s="569"/>
      <c r="VJV44" s="569"/>
      <c r="VJW44" s="569"/>
      <c r="VJX44" s="569"/>
      <c r="VJY44" s="569"/>
      <c r="VJZ44" s="569"/>
      <c r="VKA44" s="569"/>
      <c r="VKB44" s="569"/>
      <c r="VKC44" s="569"/>
      <c r="VKD44" s="569"/>
      <c r="VKE44" s="569"/>
      <c r="VKF44" s="569"/>
      <c r="VKG44" s="569"/>
      <c r="VKH44" s="569"/>
      <c r="VKI44" s="569"/>
      <c r="VKJ44" s="569"/>
      <c r="VKK44" s="569"/>
      <c r="VKL44" s="569"/>
      <c r="VKM44" s="569"/>
      <c r="VKN44" s="569"/>
      <c r="VKO44" s="569"/>
      <c r="VKP44" s="569"/>
      <c r="VKQ44" s="569"/>
      <c r="VKR44" s="569"/>
      <c r="VKS44" s="569"/>
      <c r="VKT44" s="569"/>
      <c r="VKU44" s="569"/>
      <c r="VKV44" s="569"/>
      <c r="VKW44" s="569"/>
      <c r="VKX44" s="569"/>
      <c r="VKY44" s="569"/>
      <c r="VKZ44" s="569"/>
      <c r="VLA44" s="569"/>
      <c r="VLB44" s="569"/>
      <c r="VLC44" s="569"/>
      <c r="VLD44" s="569"/>
      <c r="VLE44" s="569"/>
      <c r="VLF44" s="569"/>
      <c r="VLG44" s="569"/>
      <c r="VLH44" s="569"/>
      <c r="VLI44" s="569"/>
      <c r="VLJ44" s="569"/>
      <c r="VLK44" s="569"/>
      <c r="VLL44" s="569"/>
      <c r="VLM44" s="569"/>
      <c r="VLN44" s="569"/>
      <c r="VLO44" s="569"/>
      <c r="VLP44" s="569"/>
      <c r="VLQ44" s="569"/>
      <c r="VLR44" s="569"/>
      <c r="VLS44" s="569"/>
      <c r="VLT44" s="569"/>
      <c r="VLU44" s="569"/>
      <c r="VLV44" s="569"/>
      <c r="VLW44" s="569"/>
      <c r="VLX44" s="569"/>
      <c r="VLY44" s="569"/>
      <c r="VLZ44" s="569"/>
      <c r="VMA44" s="569"/>
      <c r="VMB44" s="569"/>
      <c r="VMC44" s="569"/>
      <c r="VMD44" s="569"/>
      <c r="VME44" s="569"/>
      <c r="VMF44" s="569"/>
      <c r="VMG44" s="569"/>
      <c r="VMH44" s="569"/>
      <c r="VMI44" s="569"/>
      <c r="VMJ44" s="569"/>
      <c r="VMK44" s="569"/>
      <c r="VML44" s="569"/>
      <c r="VMM44" s="569"/>
      <c r="VMN44" s="569"/>
      <c r="VMO44" s="569"/>
      <c r="VMP44" s="569"/>
      <c r="VMQ44" s="569"/>
      <c r="VMR44" s="569"/>
      <c r="VMS44" s="569"/>
      <c r="VMT44" s="569"/>
      <c r="VMU44" s="569"/>
      <c r="VMV44" s="569"/>
      <c r="VMW44" s="569"/>
      <c r="VMX44" s="569"/>
      <c r="VMY44" s="569"/>
      <c r="VMZ44" s="569"/>
      <c r="VNA44" s="569"/>
      <c r="VNB44" s="569"/>
      <c r="VNC44" s="569"/>
      <c r="VND44" s="569"/>
      <c r="VNE44" s="569"/>
      <c r="VNF44" s="569"/>
      <c r="VNG44" s="569"/>
      <c r="VNH44" s="569"/>
      <c r="VNI44" s="569"/>
      <c r="VNJ44" s="569"/>
      <c r="VNK44" s="569"/>
      <c r="VNL44" s="569"/>
      <c r="VNM44" s="569"/>
      <c r="VNN44" s="569"/>
      <c r="VNO44" s="569"/>
      <c r="VNP44" s="569"/>
      <c r="VNQ44" s="569"/>
      <c r="VNR44" s="569"/>
      <c r="VNS44" s="569"/>
      <c r="VNT44" s="569"/>
      <c r="VNU44" s="569"/>
      <c r="VNV44" s="569"/>
      <c r="VNW44" s="569"/>
      <c r="VNX44" s="569"/>
      <c r="VNY44" s="569"/>
      <c r="VNZ44" s="569"/>
      <c r="VOA44" s="569"/>
      <c r="VOB44" s="569"/>
      <c r="VOC44" s="569"/>
      <c r="VOD44" s="569"/>
      <c r="VOE44" s="569"/>
      <c r="VOF44" s="569"/>
      <c r="VOG44" s="569"/>
      <c r="VOH44" s="569"/>
      <c r="VOI44" s="569"/>
      <c r="VOJ44" s="569"/>
      <c r="VOK44" s="569"/>
      <c r="VOL44" s="569"/>
      <c r="VOM44" s="569"/>
      <c r="VON44" s="569"/>
      <c r="VOO44" s="569"/>
      <c r="VOP44" s="569"/>
      <c r="VOQ44" s="569"/>
      <c r="VOR44" s="569"/>
      <c r="VOS44" s="569"/>
      <c r="VOT44" s="569"/>
      <c r="VOU44" s="569"/>
      <c r="VOV44" s="569"/>
      <c r="VOW44" s="569"/>
      <c r="VOX44" s="569"/>
      <c r="VOY44" s="569"/>
      <c r="VOZ44" s="569"/>
      <c r="VPA44" s="569"/>
      <c r="VPB44" s="569"/>
      <c r="VPC44" s="569"/>
      <c r="VPD44" s="569"/>
      <c r="VPE44" s="569"/>
      <c r="VPF44" s="569"/>
      <c r="VPG44" s="569"/>
      <c r="VPH44" s="569"/>
      <c r="VPI44" s="569"/>
      <c r="VPJ44" s="569"/>
      <c r="VPK44" s="569"/>
      <c r="VPL44" s="569"/>
      <c r="VPM44" s="569"/>
      <c r="VPN44" s="569"/>
      <c r="VPO44" s="569"/>
      <c r="VPP44" s="569"/>
      <c r="VPQ44" s="569"/>
      <c r="VPR44" s="569"/>
      <c r="VPS44" s="569"/>
      <c r="VPT44" s="569"/>
      <c r="VPU44" s="569"/>
      <c r="VPV44" s="569"/>
      <c r="VPW44" s="569"/>
      <c r="VPX44" s="569"/>
      <c r="VPY44" s="569"/>
      <c r="VPZ44" s="569"/>
      <c r="VQA44" s="569"/>
      <c r="VQB44" s="569"/>
      <c r="VQC44" s="569"/>
      <c r="VQD44" s="569"/>
      <c r="VQE44" s="569"/>
      <c r="VQF44" s="569"/>
      <c r="VQG44" s="569"/>
      <c r="VQH44" s="569"/>
      <c r="VQI44" s="569"/>
      <c r="VQJ44" s="569"/>
      <c r="VQK44" s="569"/>
      <c r="VQL44" s="569"/>
      <c r="VQM44" s="569"/>
      <c r="VQN44" s="569"/>
      <c r="VQO44" s="569"/>
      <c r="VQP44" s="569"/>
      <c r="VQQ44" s="569"/>
      <c r="VQR44" s="569"/>
      <c r="VQS44" s="569"/>
      <c r="VQT44" s="569"/>
      <c r="VQU44" s="569"/>
      <c r="VQV44" s="569"/>
      <c r="VQW44" s="569"/>
      <c r="VQX44" s="569"/>
      <c r="VQY44" s="569"/>
      <c r="VQZ44" s="569"/>
      <c r="VRA44" s="569"/>
      <c r="VRB44" s="569"/>
      <c r="VRC44" s="569"/>
      <c r="VRD44" s="569"/>
      <c r="VRE44" s="569"/>
      <c r="VRF44" s="569"/>
      <c r="VRG44" s="569"/>
      <c r="VRH44" s="569"/>
      <c r="VRI44" s="569"/>
      <c r="VRJ44" s="569"/>
      <c r="VRK44" s="569"/>
      <c r="VRL44" s="569"/>
      <c r="VRM44" s="569"/>
      <c r="VRN44" s="569"/>
      <c r="VRO44" s="569"/>
      <c r="VRP44" s="569"/>
      <c r="VRQ44" s="569"/>
      <c r="VRR44" s="569"/>
      <c r="VRS44" s="569"/>
      <c r="VRT44" s="569"/>
      <c r="VRU44" s="569"/>
      <c r="VRV44" s="569"/>
      <c r="VRW44" s="569"/>
      <c r="VRX44" s="569"/>
      <c r="VRY44" s="569"/>
      <c r="VRZ44" s="569"/>
      <c r="VSA44" s="569"/>
      <c r="VSB44" s="569"/>
      <c r="VSC44" s="569"/>
      <c r="VSD44" s="569"/>
      <c r="VSE44" s="569"/>
      <c r="VSF44" s="569"/>
      <c r="VSG44" s="569"/>
      <c r="VSH44" s="569"/>
      <c r="VSI44" s="569"/>
      <c r="VSJ44" s="569"/>
      <c r="VSK44" s="569"/>
      <c r="VSL44" s="569"/>
      <c r="VSM44" s="569"/>
      <c r="VSN44" s="569"/>
      <c r="VSO44" s="569"/>
      <c r="VSP44" s="569"/>
      <c r="VSQ44" s="569"/>
      <c r="VSR44" s="569"/>
      <c r="VSS44" s="569"/>
      <c r="VST44" s="569"/>
      <c r="VSU44" s="569"/>
      <c r="VSV44" s="569"/>
      <c r="VSW44" s="569"/>
      <c r="VSX44" s="569"/>
      <c r="VSY44" s="569"/>
      <c r="VSZ44" s="569"/>
      <c r="VTA44" s="569"/>
      <c r="VTB44" s="569"/>
      <c r="VTC44" s="569"/>
      <c r="VTD44" s="569"/>
      <c r="VTE44" s="569"/>
      <c r="VTF44" s="569"/>
      <c r="VTG44" s="569"/>
      <c r="VTH44" s="569"/>
      <c r="VTI44" s="569"/>
      <c r="VTJ44" s="569"/>
      <c r="VTK44" s="569"/>
      <c r="VTL44" s="569"/>
      <c r="VTM44" s="569"/>
      <c r="VTN44" s="569"/>
      <c r="VTO44" s="569"/>
      <c r="VTP44" s="569"/>
      <c r="VTQ44" s="569"/>
      <c r="VTR44" s="569"/>
      <c r="VTS44" s="569"/>
      <c r="VTT44" s="569"/>
      <c r="VTU44" s="569"/>
      <c r="VTV44" s="569"/>
      <c r="VTW44" s="569"/>
      <c r="VTX44" s="569"/>
      <c r="VTY44" s="569"/>
      <c r="VTZ44" s="569"/>
      <c r="VUA44" s="569"/>
      <c r="VUB44" s="569"/>
      <c r="VUC44" s="569"/>
      <c r="VUD44" s="569"/>
      <c r="VUE44" s="569"/>
      <c r="VUF44" s="569"/>
      <c r="VUG44" s="569"/>
      <c r="VUH44" s="569"/>
      <c r="VUI44" s="569"/>
      <c r="VUJ44" s="569"/>
      <c r="VUK44" s="569"/>
      <c r="VUL44" s="569"/>
      <c r="VUM44" s="569"/>
      <c r="VUN44" s="569"/>
      <c r="VUO44" s="569"/>
      <c r="VUP44" s="569"/>
      <c r="VUQ44" s="569"/>
      <c r="VUR44" s="569"/>
      <c r="VUS44" s="569"/>
      <c r="VUT44" s="569"/>
      <c r="VUU44" s="569"/>
      <c r="VUV44" s="569"/>
      <c r="VUW44" s="569"/>
      <c r="VUX44" s="569"/>
      <c r="VUY44" s="569"/>
      <c r="VUZ44" s="569"/>
      <c r="VVA44" s="569"/>
      <c r="VVB44" s="569"/>
      <c r="VVC44" s="569"/>
      <c r="VVD44" s="569"/>
      <c r="VVE44" s="569"/>
      <c r="VVF44" s="569"/>
      <c r="VVG44" s="569"/>
      <c r="VVH44" s="569"/>
      <c r="VVI44" s="569"/>
      <c r="VVJ44" s="569"/>
      <c r="VVK44" s="569"/>
      <c r="VVL44" s="569"/>
      <c r="VVM44" s="569"/>
      <c r="VVN44" s="569"/>
      <c r="VVO44" s="569"/>
      <c r="VVP44" s="569"/>
      <c r="VVQ44" s="569"/>
      <c r="VVR44" s="569"/>
      <c r="VVS44" s="569"/>
      <c r="VVT44" s="569"/>
      <c r="VVU44" s="569"/>
      <c r="VVV44" s="569"/>
      <c r="VVW44" s="569"/>
      <c r="VVX44" s="569"/>
      <c r="VVY44" s="569"/>
      <c r="VVZ44" s="569"/>
      <c r="VWA44" s="569"/>
      <c r="VWB44" s="569"/>
      <c r="VWC44" s="569"/>
      <c r="VWD44" s="569"/>
      <c r="VWE44" s="569"/>
      <c r="VWF44" s="569"/>
      <c r="VWG44" s="569"/>
      <c r="VWH44" s="569"/>
      <c r="VWI44" s="569"/>
      <c r="VWJ44" s="569"/>
      <c r="VWK44" s="569"/>
      <c r="VWL44" s="569"/>
      <c r="VWM44" s="569"/>
      <c r="VWN44" s="569"/>
      <c r="VWO44" s="569"/>
      <c r="VWP44" s="569"/>
      <c r="VWQ44" s="569"/>
      <c r="VWR44" s="569"/>
      <c r="VWS44" s="569"/>
      <c r="VWT44" s="569"/>
      <c r="VWU44" s="569"/>
      <c r="VWV44" s="569"/>
      <c r="VWW44" s="569"/>
      <c r="VWX44" s="569"/>
      <c r="VWY44" s="569"/>
      <c r="VWZ44" s="569"/>
      <c r="VXA44" s="569"/>
      <c r="VXB44" s="569"/>
      <c r="VXC44" s="569"/>
      <c r="VXD44" s="569"/>
      <c r="VXE44" s="569"/>
      <c r="VXF44" s="569"/>
      <c r="VXG44" s="569"/>
      <c r="VXH44" s="569"/>
      <c r="VXI44" s="569"/>
      <c r="VXJ44" s="569"/>
      <c r="VXK44" s="569"/>
      <c r="VXL44" s="569"/>
      <c r="VXM44" s="569"/>
      <c r="VXN44" s="569"/>
      <c r="VXO44" s="569"/>
      <c r="VXP44" s="569"/>
      <c r="VXQ44" s="569"/>
      <c r="VXR44" s="569"/>
      <c r="VXS44" s="569"/>
      <c r="VXT44" s="569"/>
      <c r="VXU44" s="569"/>
      <c r="VXV44" s="569"/>
      <c r="VXW44" s="569"/>
      <c r="VXX44" s="569"/>
      <c r="VXY44" s="569"/>
      <c r="VXZ44" s="569"/>
      <c r="VYA44" s="569"/>
      <c r="VYB44" s="569"/>
      <c r="VYC44" s="569"/>
      <c r="VYD44" s="569"/>
      <c r="VYE44" s="569"/>
      <c r="VYF44" s="569"/>
      <c r="VYG44" s="569"/>
      <c r="VYH44" s="569"/>
      <c r="VYI44" s="569"/>
      <c r="VYJ44" s="569"/>
      <c r="VYK44" s="569"/>
      <c r="VYL44" s="569"/>
      <c r="VYM44" s="569"/>
      <c r="VYN44" s="569"/>
      <c r="VYO44" s="569"/>
      <c r="VYP44" s="569"/>
      <c r="VYQ44" s="569"/>
      <c r="VYR44" s="569"/>
      <c r="VYS44" s="569"/>
      <c r="VYT44" s="569"/>
      <c r="VYU44" s="569"/>
      <c r="VYV44" s="569"/>
      <c r="VYW44" s="569"/>
      <c r="VYX44" s="569"/>
      <c r="VYY44" s="569"/>
      <c r="VYZ44" s="569"/>
      <c r="VZA44" s="569"/>
      <c r="VZB44" s="569"/>
      <c r="VZC44" s="569"/>
      <c r="VZD44" s="569"/>
      <c r="VZE44" s="569"/>
      <c r="VZF44" s="569"/>
      <c r="VZG44" s="569"/>
      <c r="VZH44" s="569"/>
      <c r="VZI44" s="569"/>
      <c r="VZJ44" s="569"/>
      <c r="VZK44" s="569"/>
      <c r="VZL44" s="569"/>
      <c r="VZM44" s="569"/>
      <c r="VZN44" s="569"/>
      <c r="VZO44" s="569"/>
      <c r="VZP44" s="569"/>
      <c r="VZQ44" s="569"/>
      <c r="VZR44" s="569"/>
      <c r="VZS44" s="569"/>
      <c r="VZT44" s="569"/>
      <c r="VZU44" s="569"/>
      <c r="VZV44" s="569"/>
      <c r="VZW44" s="569"/>
      <c r="VZX44" s="569"/>
      <c r="VZY44" s="569"/>
      <c r="VZZ44" s="569"/>
      <c r="WAA44" s="569"/>
      <c r="WAB44" s="569"/>
      <c r="WAC44" s="569"/>
      <c r="WAD44" s="569"/>
      <c r="WAE44" s="569"/>
      <c r="WAF44" s="569"/>
      <c r="WAG44" s="569"/>
      <c r="WAH44" s="569"/>
      <c r="WAI44" s="569"/>
      <c r="WAJ44" s="569"/>
      <c r="WAK44" s="569"/>
      <c r="WAL44" s="569"/>
      <c r="WAM44" s="569"/>
      <c r="WAN44" s="569"/>
      <c r="WAO44" s="569"/>
      <c r="WAP44" s="569"/>
      <c r="WAQ44" s="569"/>
      <c r="WAR44" s="569"/>
      <c r="WAS44" s="569"/>
      <c r="WAT44" s="569"/>
      <c r="WAU44" s="569"/>
      <c r="WAV44" s="569"/>
      <c r="WAW44" s="569"/>
      <c r="WAX44" s="569"/>
      <c r="WAY44" s="569"/>
      <c r="WAZ44" s="569"/>
      <c r="WBA44" s="569"/>
      <c r="WBB44" s="569"/>
      <c r="WBC44" s="569"/>
      <c r="WBD44" s="569"/>
      <c r="WBE44" s="569"/>
      <c r="WBF44" s="569"/>
      <c r="WBG44" s="569"/>
      <c r="WBH44" s="569"/>
      <c r="WBI44" s="569"/>
      <c r="WBJ44" s="569"/>
      <c r="WBK44" s="569"/>
      <c r="WBL44" s="569"/>
      <c r="WBM44" s="569"/>
      <c r="WBN44" s="569"/>
      <c r="WBO44" s="569"/>
      <c r="WBP44" s="569"/>
      <c r="WBQ44" s="569"/>
      <c r="WBR44" s="569"/>
      <c r="WBS44" s="569"/>
      <c r="WBT44" s="569"/>
      <c r="WBU44" s="569"/>
      <c r="WBV44" s="569"/>
      <c r="WBW44" s="569"/>
      <c r="WBX44" s="569"/>
      <c r="WBY44" s="569"/>
      <c r="WBZ44" s="569"/>
      <c r="WCA44" s="569"/>
      <c r="WCB44" s="569"/>
      <c r="WCC44" s="569"/>
      <c r="WCD44" s="569"/>
      <c r="WCE44" s="569"/>
      <c r="WCF44" s="569"/>
      <c r="WCG44" s="569"/>
      <c r="WCH44" s="569"/>
      <c r="WCI44" s="569"/>
      <c r="WCJ44" s="569"/>
      <c r="WCK44" s="569"/>
      <c r="WCL44" s="569"/>
      <c r="WCM44" s="569"/>
      <c r="WCN44" s="569"/>
      <c r="WCO44" s="569"/>
      <c r="WCP44" s="569"/>
      <c r="WCQ44" s="569"/>
      <c r="WCR44" s="569"/>
      <c r="WCS44" s="569"/>
      <c r="WCT44" s="569"/>
      <c r="WCU44" s="569"/>
      <c r="WCV44" s="569"/>
      <c r="WCW44" s="569"/>
      <c r="WCX44" s="569"/>
      <c r="WCY44" s="569"/>
      <c r="WCZ44" s="569"/>
      <c r="WDA44" s="569"/>
      <c r="WDB44" s="569"/>
      <c r="WDC44" s="569"/>
      <c r="WDD44" s="569"/>
      <c r="WDE44" s="569"/>
      <c r="WDF44" s="569"/>
      <c r="WDG44" s="569"/>
      <c r="WDH44" s="569"/>
      <c r="WDI44" s="569"/>
      <c r="WDJ44" s="569"/>
      <c r="WDK44" s="569"/>
      <c r="WDL44" s="569"/>
      <c r="WDM44" s="569"/>
      <c r="WDN44" s="569"/>
      <c r="WDO44" s="569"/>
      <c r="WDP44" s="569"/>
      <c r="WDQ44" s="569"/>
      <c r="WDR44" s="569"/>
      <c r="WDS44" s="569"/>
      <c r="WDT44" s="569"/>
      <c r="WDU44" s="569"/>
      <c r="WDV44" s="569"/>
      <c r="WDW44" s="569"/>
      <c r="WDX44" s="569"/>
      <c r="WDY44" s="569"/>
      <c r="WDZ44" s="569"/>
      <c r="WEA44" s="569"/>
      <c r="WEB44" s="569"/>
      <c r="WEC44" s="569"/>
      <c r="WED44" s="569"/>
      <c r="WEE44" s="569"/>
      <c r="WEF44" s="569"/>
      <c r="WEG44" s="569"/>
      <c r="WEH44" s="569"/>
      <c r="WEI44" s="569"/>
      <c r="WEJ44" s="569"/>
      <c r="WEK44" s="569"/>
      <c r="WEL44" s="569"/>
      <c r="WEM44" s="569"/>
      <c r="WEN44" s="569"/>
      <c r="WEO44" s="569"/>
      <c r="WEP44" s="569"/>
      <c r="WEQ44" s="569"/>
      <c r="WER44" s="569"/>
      <c r="WES44" s="569"/>
      <c r="WET44" s="569"/>
      <c r="WEU44" s="569"/>
      <c r="WEV44" s="569"/>
      <c r="WEW44" s="569"/>
      <c r="WEX44" s="569"/>
      <c r="WEY44" s="569"/>
      <c r="WEZ44" s="569"/>
      <c r="WFA44" s="569"/>
      <c r="WFB44" s="569"/>
      <c r="WFC44" s="569"/>
      <c r="WFD44" s="569"/>
      <c r="WFE44" s="569"/>
      <c r="WFF44" s="569"/>
      <c r="WFG44" s="569"/>
      <c r="WFH44" s="569"/>
      <c r="WFI44" s="569"/>
      <c r="WFJ44" s="569"/>
      <c r="WFK44" s="569"/>
      <c r="WFL44" s="569"/>
      <c r="WFM44" s="569"/>
      <c r="WFN44" s="569"/>
      <c r="WFO44" s="569"/>
      <c r="WFP44" s="569"/>
      <c r="WFQ44" s="569"/>
      <c r="WFR44" s="569"/>
      <c r="WFS44" s="569"/>
      <c r="WFT44" s="569"/>
      <c r="WFU44" s="569"/>
      <c r="WFV44" s="569"/>
      <c r="WFW44" s="569"/>
      <c r="WFX44" s="569"/>
      <c r="WFY44" s="569"/>
      <c r="WFZ44" s="569"/>
      <c r="WGA44" s="569"/>
      <c r="WGB44" s="569"/>
      <c r="WGC44" s="569"/>
      <c r="WGD44" s="569"/>
      <c r="WGE44" s="569"/>
      <c r="WGF44" s="569"/>
      <c r="WGG44" s="569"/>
      <c r="WGH44" s="569"/>
      <c r="WGI44" s="569"/>
      <c r="WGJ44" s="569"/>
      <c r="WGK44" s="569"/>
      <c r="WGL44" s="569"/>
      <c r="WGM44" s="569"/>
      <c r="WGN44" s="569"/>
      <c r="WGO44" s="569"/>
      <c r="WGP44" s="569"/>
      <c r="WGQ44" s="569"/>
      <c r="WGR44" s="569"/>
      <c r="WGS44" s="569"/>
      <c r="WGT44" s="569"/>
      <c r="WGU44" s="569"/>
      <c r="WGV44" s="569"/>
      <c r="WGW44" s="569"/>
      <c r="WGX44" s="569"/>
      <c r="WGY44" s="569"/>
      <c r="WGZ44" s="569"/>
      <c r="WHA44" s="569"/>
      <c r="WHB44" s="569"/>
      <c r="WHC44" s="569"/>
      <c r="WHD44" s="569"/>
      <c r="WHE44" s="569"/>
      <c r="WHF44" s="569"/>
      <c r="WHG44" s="569"/>
      <c r="WHH44" s="569"/>
      <c r="WHI44" s="569"/>
      <c r="WHJ44" s="569"/>
      <c r="WHK44" s="569"/>
      <c r="WHL44" s="569"/>
      <c r="WHM44" s="569"/>
      <c r="WHN44" s="569"/>
      <c r="WHO44" s="569"/>
      <c r="WHP44" s="569"/>
      <c r="WHQ44" s="569"/>
      <c r="WHR44" s="569"/>
      <c r="WHS44" s="569"/>
      <c r="WHT44" s="569"/>
      <c r="WHU44" s="569"/>
      <c r="WHV44" s="569"/>
      <c r="WHW44" s="569"/>
      <c r="WHX44" s="569"/>
      <c r="WHY44" s="569"/>
      <c r="WHZ44" s="569"/>
      <c r="WIA44" s="569"/>
      <c r="WIB44" s="569"/>
      <c r="WIC44" s="569"/>
      <c r="WID44" s="569"/>
      <c r="WIE44" s="569"/>
      <c r="WIF44" s="569"/>
      <c r="WIG44" s="569"/>
      <c r="WIH44" s="569"/>
      <c r="WII44" s="569"/>
      <c r="WIJ44" s="569"/>
      <c r="WIK44" s="569"/>
      <c r="WIL44" s="569"/>
      <c r="WIM44" s="569"/>
      <c r="WIN44" s="569"/>
      <c r="WIO44" s="569"/>
      <c r="WIP44" s="569"/>
      <c r="WIQ44" s="569"/>
      <c r="WIR44" s="569"/>
      <c r="WIS44" s="569"/>
      <c r="WIT44" s="569"/>
      <c r="WIU44" s="569"/>
      <c r="WIV44" s="569"/>
      <c r="WIW44" s="569"/>
      <c r="WIX44" s="569"/>
      <c r="WIY44" s="569"/>
      <c r="WIZ44" s="569"/>
      <c r="WJA44" s="569"/>
      <c r="WJB44" s="569"/>
      <c r="WJC44" s="569"/>
      <c r="WJD44" s="569"/>
      <c r="WJE44" s="569"/>
      <c r="WJF44" s="569"/>
      <c r="WJG44" s="569"/>
      <c r="WJH44" s="569"/>
      <c r="WJI44" s="569"/>
      <c r="WJJ44" s="569"/>
      <c r="WJK44" s="569"/>
      <c r="WJL44" s="569"/>
      <c r="WJM44" s="569"/>
      <c r="WJN44" s="569"/>
      <c r="WJO44" s="569"/>
      <c r="WJP44" s="569"/>
      <c r="WJQ44" s="569"/>
      <c r="WJR44" s="569"/>
      <c r="WJS44" s="569"/>
      <c r="WJT44" s="569"/>
      <c r="WJU44" s="569"/>
      <c r="WJV44" s="569"/>
      <c r="WJW44" s="569"/>
      <c r="WJX44" s="569"/>
      <c r="WJY44" s="569"/>
      <c r="WJZ44" s="569"/>
      <c r="WKA44" s="569"/>
      <c r="WKB44" s="569"/>
      <c r="WKC44" s="569"/>
      <c r="WKD44" s="569"/>
      <c r="WKE44" s="569"/>
      <c r="WKF44" s="569"/>
      <c r="WKG44" s="569"/>
      <c r="WKH44" s="569"/>
      <c r="WKI44" s="569"/>
      <c r="WKJ44" s="569"/>
      <c r="WKK44" s="569"/>
      <c r="WKL44" s="569"/>
      <c r="WKM44" s="569"/>
      <c r="WKN44" s="569"/>
      <c r="WKO44" s="569"/>
      <c r="WKP44" s="569"/>
      <c r="WKQ44" s="569"/>
      <c r="WKR44" s="569"/>
      <c r="WKS44" s="569"/>
      <c r="WKT44" s="569"/>
      <c r="WKU44" s="569"/>
      <c r="WKV44" s="569"/>
      <c r="WKW44" s="569"/>
      <c r="WKX44" s="569"/>
      <c r="WKY44" s="569"/>
      <c r="WKZ44" s="569"/>
      <c r="WLA44" s="569"/>
      <c r="WLB44" s="569"/>
      <c r="WLC44" s="569"/>
      <c r="WLD44" s="569"/>
      <c r="WLE44" s="569"/>
      <c r="WLF44" s="569"/>
      <c r="WLG44" s="569"/>
      <c r="WLH44" s="569"/>
      <c r="WLI44" s="569"/>
      <c r="WLJ44" s="569"/>
      <c r="WLK44" s="569"/>
      <c r="WLL44" s="569"/>
      <c r="WLM44" s="569"/>
      <c r="WLN44" s="569"/>
      <c r="WLO44" s="569"/>
      <c r="WLP44" s="569"/>
      <c r="WLQ44" s="569"/>
      <c r="WLR44" s="569"/>
      <c r="WLS44" s="569"/>
      <c r="WLT44" s="569"/>
      <c r="WLU44" s="569"/>
      <c r="WLV44" s="569"/>
      <c r="WLW44" s="569"/>
      <c r="WLX44" s="569"/>
      <c r="WLY44" s="569"/>
      <c r="WLZ44" s="569"/>
      <c r="WMA44" s="569"/>
      <c r="WMB44" s="569"/>
      <c r="WMC44" s="569"/>
      <c r="WMD44" s="569"/>
      <c r="WME44" s="569"/>
      <c r="WMF44" s="569"/>
      <c r="WMG44" s="569"/>
      <c r="WMH44" s="569"/>
      <c r="WMI44" s="569"/>
      <c r="WMJ44" s="569"/>
      <c r="WMK44" s="569"/>
      <c r="WML44" s="569"/>
      <c r="WMM44" s="569"/>
      <c r="WMN44" s="569"/>
      <c r="WMO44" s="569"/>
      <c r="WMP44" s="569"/>
      <c r="WMQ44" s="569"/>
      <c r="WMR44" s="569"/>
      <c r="WMS44" s="569"/>
      <c r="WMT44" s="569"/>
      <c r="WMU44" s="569"/>
      <c r="WMV44" s="569"/>
      <c r="WMW44" s="569"/>
      <c r="WMX44" s="569"/>
      <c r="WMY44" s="569"/>
      <c r="WMZ44" s="569"/>
      <c r="WNA44" s="569"/>
      <c r="WNB44" s="569"/>
      <c r="WNC44" s="569"/>
      <c r="WND44" s="569"/>
      <c r="WNE44" s="569"/>
      <c r="WNF44" s="569"/>
      <c r="WNG44" s="569"/>
      <c r="WNH44" s="569"/>
      <c r="WNI44" s="569"/>
      <c r="WNJ44" s="569"/>
      <c r="WNK44" s="569"/>
      <c r="WNL44" s="569"/>
      <c r="WNM44" s="569"/>
      <c r="WNN44" s="569"/>
      <c r="WNO44" s="569"/>
      <c r="WNP44" s="569"/>
      <c r="WNQ44" s="569"/>
      <c r="WNR44" s="569"/>
      <c r="WNS44" s="569"/>
      <c r="WNT44" s="569"/>
      <c r="WNU44" s="569"/>
      <c r="WNV44" s="569"/>
      <c r="WNW44" s="569"/>
      <c r="WNX44" s="569"/>
      <c r="WNY44" s="569"/>
      <c r="WNZ44" s="569"/>
      <c r="WOA44" s="569"/>
      <c r="WOB44" s="569"/>
      <c r="WOC44" s="569"/>
      <c r="WOD44" s="569"/>
      <c r="WOE44" s="569"/>
      <c r="WOF44" s="569"/>
      <c r="WOG44" s="569"/>
      <c r="WOH44" s="569"/>
      <c r="WOI44" s="569"/>
      <c r="WOJ44" s="569"/>
      <c r="WOK44" s="569"/>
      <c r="WOL44" s="569"/>
      <c r="WOM44" s="569"/>
      <c r="WON44" s="569"/>
      <c r="WOO44" s="569"/>
      <c r="WOP44" s="569"/>
      <c r="WOQ44" s="569"/>
      <c r="WOR44" s="569"/>
      <c r="WOS44" s="569"/>
      <c r="WOT44" s="569"/>
      <c r="WOU44" s="569"/>
      <c r="WOV44" s="569"/>
      <c r="WOW44" s="569"/>
      <c r="WOX44" s="569"/>
      <c r="WOY44" s="569"/>
      <c r="WOZ44" s="569"/>
      <c r="WPA44" s="569"/>
      <c r="WPB44" s="569"/>
      <c r="WPC44" s="569"/>
      <c r="WPD44" s="569"/>
      <c r="WPE44" s="569"/>
      <c r="WPF44" s="569"/>
      <c r="WPG44" s="569"/>
      <c r="WPH44" s="569"/>
      <c r="WPI44" s="569"/>
      <c r="WPJ44" s="569"/>
      <c r="WPK44" s="569"/>
      <c r="WPL44" s="569"/>
      <c r="WPM44" s="569"/>
      <c r="WPN44" s="569"/>
      <c r="WPO44" s="569"/>
      <c r="WPP44" s="569"/>
      <c r="WPQ44" s="569"/>
      <c r="WPR44" s="569"/>
      <c r="WPS44" s="569"/>
      <c r="WPT44" s="569"/>
      <c r="WPU44" s="569"/>
      <c r="WPV44" s="569"/>
      <c r="WPW44" s="569"/>
      <c r="WPX44" s="569"/>
      <c r="WPY44" s="569"/>
      <c r="WPZ44" s="569"/>
      <c r="WQA44" s="569"/>
      <c r="WQB44" s="569"/>
      <c r="WQC44" s="569"/>
      <c r="WQD44" s="569"/>
      <c r="WQE44" s="569"/>
      <c r="WQF44" s="569"/>
      <c r="WQG44" s="569"/>
      <c r="WQH44" s="569"/>
      <c r="WQI44" s="569"/>
      <c r="WQJ44" s="569"/>
      <c r="WQK44" s="569"/>
      <c r="WQL44" s="569"/>
      <c r="WQM44" s="569"/>
      <c r="WQN44" s="569"/>
      <c r="WQO44" s="569"/>
      <c r="WQP44" s="569"/>
      <c r="WQQ44" s="569"/>
      <c r="WQR44" s="569"/>
      <c r="WQS44" s="569"/>
      <c r="WQT44" s="569"/>
      <c r="WQU44" s="569"/>
      <c r="WQV44" s="569"/>
      <c r="WQW44" s="569"/>
      <c r="WQX44" s="569"/>
      <c r="WQY44" s="569"/>
      <c r="WQZ44" s="569"/>
      <c r="WRA44" s="569"/>
      <c r="WRB44" s="569"/>
      <c r="WRC44" s="569"/>
      <c r="WRD44" s="569"/>
      <c r="WRE44" s="569"/>
      <c r="WRF44" s="569"/>
      <c r="WRG44" s="569"/>
      <c r="WRH44" s="569"/>
      <c r="WRI44" s="569"/>
      <c r="WRJ44" s="569"/>
      <c r="WRK44" s="569"/>
      <c r="WRL44" s="569"/>
      <c r="WRM44" s="569"/>
      <c r="WRN44" s="569"/>
      <c r="WRO44" s="569"/>
      <c r="WRP44" s="569"/>
      <c r="WRQ44" s="569"/>
      <c r="WRR44" s="569"/>
      <c r="WRS44" s="569"/>
      <c r="WRT44" s="569"/>
      <c r="WRU44" s="569"/>
      <c r="WRV44" s="569"/>
      <c r="WRW44" s="569"/>
      <c r="WRX44" s="569"/>
      <c r="WRY44" s="569"/>
      <c r="WRZ44" s="569"/>
      <c r="WSA44" s="569"/>
      <c r="WSB44" s="569"/>
      <c r="WSC44" s="569"/>
      <c r="WSD44" s="569"/>
      <c r="WSE44" s="569"/>
      <c r="WSF44" s="569"/>
      <c r="WSG44" s="569"/>
      <c r="WSH44" s="569"/>
      <c r="WSI44" s="569"/>
      <c r="WSJ44" s="569"/>
      <c r="WSK44" s="569"/>
      <c r="WSL44" s="569"/>
      <c r="WSM44" s="569"/>
      <c r="WSN44" s="569"/>
      <c r="WSO44" s="569"/>
      <c r="WSP44" s="569"/>
      <c r="WSQ44" s="569"/>
      <c r="WSR44" s="569"/>
      <c r="WSS44" s="569"/>
      <c r="WST44" s="569"/>
      <c r="WSU44" s="569"/>
      <c r="WSV44" s="569"/>
      <c r="WSW44" s="569"/>
      <c r="WSX44" s="569"/>
      <c r="WSY44" s="569"/>
      <c r="WSZ44" s="569"/>
      <c r="WTA44" s="569"/>
      <c r="WTB44" s="569"/>
      <c r="WTC44" s="569"/>
      <c r="WTD44" s="569"/>
      <c r="WTE44" s="569"/>
      <c r="WTF44" s="569"/>
      <c r="WTG44" s="569"/>
      <c r="WTH44" s="569"/>
      <c r="WTI44" s="569"/>
      <c r="WTJ44" s="569"/>
      <c r="WTK44" s="569"/>
      <c r="WTL44" s="569"/>
      <c r="WTM44" s="569"/>
      <c r="WTN44" s="569"/>
      <c r="WTO44" s="569"/>
      <c r="WTP44" s="569"/>
      <c r="WTQ44" s="569"/>
      <c r="WTR44" s="569"/>
      <c r="WTS44" s="569"/>
      <c r="WTT44" s="569"/>
      <c r="WTU44" s="569"/>
      <c r="WTV44" s="569"/>
      <c r="WTW44" s="569"/>
      <c r="WTX44" s="569"/>
      <c r="WTY44" s="569"/>
      <c r="WTZ44" s="569"/>
      <c r="WUA44" s="569"/>
      <c r="WUB44" s="569"/>
      <c r="WUC44" s="569"/>
      <c r="WUD44" s="569"/>
      <c r="WUE44" s="569"/>
      <c r="WUF44" s="569"/>
      <c r="WUG44" s="569"/>
      <c r="WUH44" s="569"/>
      <c r="WUI44" s="569"/>
      <c r="WUJ44" s="569"/>
      <c r="WUK44" s="569"/>
      <c r="WUL44" s="569"/>
      <c r="WUM44" s="569"/>
      <c r="WUN44" s="569"/>
      <c r="WUO44" s="569"/>
      <c r="WUP44" s="569"/>
      <c r="WUQ44" s="569"/>
      <c r="WUR44" s="569"/>
      <c r="WUS44" s="569"/>
      <c r="WUT44" s="569"/>
      <c r="WUU44" s="569"/>
      <c r="WUV44" s="569"/>
      <c r="WUW44" s="569"/>
      <c r="WUX44" s="569"/>
      <c r="WUY44" s="569"/>
      <c r="WUZ44" s="569"/>
      <c r="WVA44" s="569"/>
      <c r="WVB44" s="569"/>
      <c r="WVC44" s="569"/>
      <c r="WVD44" s="569"/>
      <c r="WVE44" s="569"/>
      <c r="WVF44" s="569"/>
      <c r="WVG44" s="569"/>
      <c r="WVH44" s="569"/>
      <c r="WVI44" s="569"/>
      <c r="WVJ44" s="569"/>
      <c r="WVK44" s="569"/>
      <c r="WVL44" s="569"/>
      <c r="WVM44" s="569"/>
      <c r="WVN44" s="569"/>
      <c r="WVO44" s="569"/>
      <c r="WVP44" s="569"/>
      <c r="WVQ44" s="569"/>
      <c r="WVR44" s="569"/>
      <c r="WVS44" s="569"/>
      <c r="WVT44" s="569"/>
      <c r="WVU44" s="569"/>
      <c r="WVV44" s="569"/>
      <c r="WVW44" s="569"/>
      <c r="WVX44" s="569"/>
      <c r="WVY44" s="569"/>
      <c r="WVZ44" s="569"/>
      <c r="WWA44" s="569"/>
      <c r="WWB44" s="569"/>
      <c r="WWC44" s="569"/>
      <c r="WWD44" s="569"/>
      <c r="WWE44" s="569"/>
      <c r="WWF44" s="569"/>
      <c r="WWG44" s="569"/>
      <c r="WWH44" s="569"/>
      <c r="WWI44" s="569"/>
      <c r="WWJ44" s="569"/>
      <c r="WWK44" s="569"/>
      <c r="WWL44" s="569"/>
      <c r="WWM44" s="569"/>
      <c r="WWN44" s="569"/>
      <c r="WWO44" s="569"/>
      <c r="WWP44" s="569"/>
      <c r="WWQ44" s="569"/>
      <c r="WWR44" s="569"/>
      <c r="WWS44" s="569"/>
      <c r="WWT44" s="569"/>
      <c r="WWU44" s="569"/>
      <c r="WWV44" s="569"/>
      <c r="WWW44" s="569"/>
      <c r="WWX44" s="569"/>
      <c r="WWY44" s="569"/>
      <c r="WWZ44" s="569"/>
      <c r="WXA44" s="569"/>
      <c r="WXB44" s="569"/>
      <c r="WXC44" s="569"/>
      <c r="WXD44" s="569"/>
      <c r="WXE44" s="569"/>
      <c r="WXF44" s="569"/>
      <c r="WXG44" s="569"/>
      <c r="WXH44" s="569"/>
      <c r="WXI44" s="569"/>
      <c r="WXJ44" s="569"/>
      <c r="WXK44" s="569"/>
      <c r="WXL44" s="569"/>
      <c r="WXM44" s="569"/>
      <c r="WXN44" s="569"/>
      <c r="WXO44" s="569"/>
      <c r="WXP44" s="569"/>
      <c r="WXQ44" s="569"/>
      <c r="WXR44" s="569"/>
      <c r="WXS44" s="569"/>
      <c r="WXT44" s="569"/>
      <c r="WXU44" s="569"/>
      <c r="WXV44" s="569"/>
      <c r="WXW44" s="569"/>
      <c r="WXX44" s="569"/>
      <c r="WXY44" s="569"/>
      <c r="WXZ44" s="569"/>
      <c r="WYA44" s="569"/>
      <c r="WYB44" s="569"/>
      <c r="WYC44" s="569"/>
      <c r="WYD44" s="569"/>
      <c r="WYE44" s="569"/>
      <c r="WYF44" s="569"/>
      <c r="WYG44" s="569"/>
      <c r="WYH44" s="569"/>
      <c r="WYI44" s="569"/>
      <c r="WYJ44" s="569"/>
      <c r="WYK44" s="569"/>
      <c r="WYL44" s="569"/>
      <c r="WYM44" s="569"/>
      <c r="WYN44" s="569"/>
      <c r="WYO44" s="569"/>
      <c r="WYP44" s="569"/>
      <c r="WYQ44" s="569"/>
      <c r="WYR44" s="569"/>
      <c r="WYS44" s="569"/>
      <c r="WYT44" s="569"/>
      <c r="WYU44" s="569"/>
      <c r="WYV44" s="569"/>
      <c r="WYW44" s="569"/>
      <c r="WYX44" s="569"/>
      <c r="WYY44" s="569"/>
      <c r="WYZ44" s="569"/>
      <c r="WZA44" s="569"/>
      <c r="WZB44" s="569"/>
      <c r="WZC44" s="569"/>
      <c r="WZD44" s="569"/>
      <c r="WZE44" s="569"/>
      <c r="WZF44" s="569"/>
      <c r="WZG44" s="569"/>
      <c r="WZH44" s="569"/>
      <c r="WZI44" s="569"/>
      <c r="WZJ44" s="569"/>
      <c r="WZK44" s="569"/>
      <c r="WZL44" s="569"/>
      <c r="WZM44" s="569"/>
      <c r="WZN44" s="569"/>
      <c r="WZO44" s="569"/>
      <c r="WZP44" s="569"/>
      <c r="WZQ44" s="569"/>
      <c r="WZR44" s="569"/>
      <c r="WZS44" s="569"/>
      <c r="WZT44" s="569"/>
      <c r="WZU44" s="569"/>
      <c r="WZV44" s="569"/>
      <c r="WZW44" s="569"/>
      <c r="WZX44" s="569"/>
      <c r="WZY44" s="569"/>
      <c r="WZZ44" s="569"/>
      <c r="XAA44" s="569"/>
      <c r="XAB44" s="569"/>
      <c r="XAC44" s="569"/>
      <c r="XAD44" s="569"/>
      <c r="XAE44" s="569"/>
      <c r="XAF44" s="569"/>
      <c r="XAG44" s="569"/>
      <c r="XAH44" s="569"/>
      <c r="XAI44" s="569"/>
      <c r="XAJ44" s="569"/>
      <c r="XAK44" s="569"/>
      <c r="XAL44" s="569"/>
      <c r="XAM44" s="569"/>
      <c r="XAN44" s="569"/>
      <c r="XAO44" s="569"/>
      <c r="XAP44" s="569"/>
      <c r="XAQ44" s="569"/>
      <c r="XAR44" s="569"/>
      <c r="XAS44" s="569"/>
      <c r="XAT44" s="569"/>
      <c r="XAU44" s="569"/>
      <c r="XAV44" s="569"/>
      <c r="XAW44" s="569"/>
      <c r="XAX44" s="569"/>
      <c r="XAY44" s="569"/>
      <c r="XAZ44" s="569"/>
      <c r="XBA44" s="569"/>
      <c r="XBB44" s="569"/>
      <c r="XBC44" s="569"/>
      <c r="XBD44" s="569"/>
      <c r="XBE44" s="569"/>
      <c r="XBF44" s="569"/>
      <c r="XBG44" s="569"/>
      <c r="XBH44" s="569"/>
      <c r="XBI44" s="569"/>
      <c r="XBJ44" s="569"/>
      <c r="XBK44" s="569"/>
      <c r="XBL44" s="569"/>
      <c r="XBM44" s="569"/>
      <c r="XBN44" s="569"/>
      <c r="XBO44" s="569"/>
      <c r="XBP44" s="569"/>
      <c r="XBQ44" s="569"/>
      <c r="XBR44" s="569"/>
      <c r="XBS44" s="569"/>
      <c r="XBT44" s="569"/>
      <c r="XBU44" s="569"/>
      <c r="XBV44" s="569"/>
      <c r="XBW44" s="569"/>
      <c r="XBX44" s="569"/>
      <c r="XBY44" s="569"/>
      <c r="XBZ44" s="569"/>
      <c r="XCA44" s="569"/>
      <c r="XCB44" s="569"/>
      <c r="XCC44" s="569"/>
      <c r="XCD44" s="569"/>
      <c r="XCE44" s="569"/>
      <c r="XCF44" s="569"/>
      <c r="XCG44" s="569"/>
      <c r="XCH44" s="569"/>
      <c r="XCI44" s="569"/>
      <c r="XCJ44" s="569"/>
      <c r="XCK44" s="569"/>
      <c r="XCL44" s="569"/>
      <c r="XCM44" s="569"/>
      <c r="XCN44" s="569"/>
      <c r="XCO44" s="569"/>
      <c r="XCP44" s="569"/>
      <c r="XCQ44" s="569"/>
      <c r="XCR44" s="569"/>
      <c r="XCS44" s="569"/>
      <c r="XCT44" s="569"/>
      <c r="XCU44" s="569"/>
      <c r="XCV44" s="569"/>
      <c r="XCW44" s="569"/>
      <c r="XCX44" s="569"/>
      <c r="XCY44" s="569"/>
      <c r="XCZ44" s="569"/>
      <c r="XDA44" s="569"/>
      <c r="XDB44" s="569"/>
      <c r="XDC44" s="569"/>
      <c r="XDD44" s="569"/>
      <c r="XDE44" s="569"/>
      <c r="XDF44" s="569"/>
      <c r="XDG44" s="569"/>
      <c r="XDH44" s="569"/>
      <c r="XDI44" s="569"/>
      <c r="XDJ44" s="569"/>
      <c r="XDK44" s="569"/>
      <c r="XDL44" s="569"/>
      <c r="XDM44" s="569"/>
      <c r="XDN44" s="569"/>
      <c r="XDO44" s="569"/>
      <c r="XDP44" s="569"/>
      <c r="XDQ44" s="569"/>
      <c r="XDR44" s="569"/>
      <c r="XDS44" s="569"/>
      <c r="XDT44" s="569"/>
      <c r="XDU44" s="569"/>
      <c r="XDV44" s="569"/>
      <c r="XDW44" s="569"/>
      <c r="XDX44" s="569"/>
      <c r="XDY44" s="569"/>
      <c r="XDZ44" s="569"/>
      <c r="XEA44" s="569"/>
      <c r="XEB44" s="569"/>
      <c r="XEC44" s="569"/>
      <c r="XED44" s="569"/>
      <c r="XEE44" s="569"/>
      <c r="XEF44" s="569"/>
      <c r="XEG44" s="569"/>
      <c r="XEH44" s="569"/>
      <c r="XEI44" s="569"/>
      <c r="XEJ44" s="569"/>
      <c r="XEK44" s="569"/>
      <c r="XEL44" s="569"/>
      <c r="XEM44" s="569"/>
      <c r="XEN44" s="569"/>
      <c r="XEO44" s="569"/>
      <c r="XEP44" s="569"/>
      <c r="XEQ44" s="569"/>
      <c r="XER44" s="569"/>
      <c r="XES44" s="569"/>
      <c r="XET44" s="569"/>
      <c r="XEU44" s="569"/>
      <c r="XEV44" s="569"/>
      <c r="XEW44" s="569"/>
      <c r="XEX44" s="569"/>
      <c r="XEY44" s="569"/>
      <c r="XEZ44" s="569"/>
      <c r="XFA44" s="569"/>
      <c r="XFB44" s="569"/>
      <c r="XFC44" s="569"/>
      <c r="XFD44" s="569"/>
    </row>
    <row r="45" s="568" customFormat="1" spans="1:16384">
      <c r="A45" s="569" t="s">
        <v>2111</v>
      </c>
      <c r="B45" s="569" t="s">
        <v>437</v>
      </c>
      <c r="C45" s="569" t="s">
        <v>2112</v>
      </c>
      <c r="D45" s="569">
        <v>7422.43</v>
      </c>
      <c r="E45" s="569">
        <v>5937.95</v>
      </c>
      <c r="F45" s="569" t="s">
        <v>1951</v>
      </c>
      <c r="G45" s="569" t="s">
        <v>1960</v>
      </c>
      <c r="H45" s="569" t="s">
        <v>1982</v>
      </c>
      <c r="I45" s="569" t="s">
        <v>2031</v>
      </c>
      <c r="J45" s="569" t="s">
        <v>1955</v>
      </c>
      <c r="K45" s="573">
        <v>44480.0004976852</v>
      </c>
      <c r="L45" s="569" t="s">
        <v>1956</v>
      </c>
      <c r="M45" s="569" t="s">
        <v>2113</v>
      </c>
      <c r="N45" s="569">
        <v>844.63</v>
      </c>
      <c r="O45" s="569">
        <v>75.86</v>
      </c>
      <c r="P45" s="569">
        <v>1422</v>
      </c>
      <c r="Q45" s="569">
        <v>0</v>
      </c>
      <c r="R45" s="569">
        <f t="shared" si="1"/>
        <v>2083</v>
      </c>
      <c r="S45" s="569"/>
      <c r="T45" s="569"/>
      <c r="U45" s="569"/>
      <c r="V45" s="569"/>
      <c r="W45" s="569"/>
      <c r="X45" s="569"/>
      <c r="Y45" s="569"/>
      <c r="Z45" s="569"/>
      <c r="AA45" s="569"/>
      <c r="AB45" s="569"/>
      <c r="AC45" s="569"/>
      <c r="AD45" s="569"/>
      <c r="AE45" s="569"/>
      <c r="AF45" s="569"/>
      <c r="AG45" s="569"/>
      <c r="AH45" s="569"/>
      <c r="AI45" s="569"/>
      <c r="AJ45" s="569"/>
      <c r="AK45" s="569"/>
      <c r="AL45" s="569"/>
      <c r="AM45" s="569"/>
      <c r="AN45" s="569"/>
      <c r="AO45" s="569"/>
      <c r="AP45" s="569"/>
      <c r="AQ45" s="569"/>
      <c r="AR45" s="569"/>
      <c r="AS45" s="569"/>
      <c r="AT45" s="569"/>
      <c r="AU45" s="569"/>
      <c r="AV45" s="569"/>
      <c r="AW45" s="569"/>
      <c r="AX45" s="569"/>
      <c r="AY45" s="569"/>
      <c r="AZ45" s="569"/>
      <c r="BA45" s="569"/>
      <c r="BB45" s="569"/>
      <c r="BC45" s="569"/>
      <c r="BD45" s="569"/>
      <c r="BE45" s="569"/>
      <c r="BF45" s="569"/>
      <c r="BG45" s="569"/>
      <c r="BH45" s="569"/>
      <c r="BI45" s="569"/>
      <c r="BJ45" s="569"/>
      <c r="BK45" s="569"/>
      <c r="BL45" s="569"/>
      <c r="BM45" s="569"/>
      <c r="BN45" s="569"/>
      <c r="BO45" s="569"/>
      <c r="BP45" s="569"/>
      <c r="BQ45" s="569"/>
      <c r="BR45" s="569"/>
      <c r="BS45" s="569"/>
      <c r="BT45" s="569"/>
      <c r="BU45" s="569"/>
      <c r="BV45" s="569"/>
      <c r="BW45" s="569"/>
      <c r="BX45" s="569"/>
      <c r="BY45" s="569"/>
      <c r="BZ45" s="569"/>
      <c r="CA45" s="569"/>
      <c r="CB45" s="569"/>
      <c r="CC45" s="569"/>
      <c r="CD45" s="569"/>
      <c r="CE45" s="569"/>
      <c r="CF45" s="569"/>
      <c r="CG45" s="569"/>
      <c r="CH45" s="569"/>
      <c r="CI45" s="569"/>
      <c r="CJ45" s="569"/>
      <c r="CK45" s="569"/>
      <c r="CL45" s="569"/>
      <c r="CM45" s="569"/>
      <c r="CN45" s="569"/>
      <c r="CO45" s="569"/>
      <c r="CP45" s="569"/>
      <c r="CQ45" s="569"/>
      <c r="CR45" s="569"/>
      <c r="CS45" s="569"/>
      <c r="CT45" s="569"/>
      <c r="CU45" s="569"/>
      <c r="CV45" s="569"/>
      <c r="CW45" s="569"/>
      <c r="CX45" s="569"/>
      <c r="CY45" s="569"/>
      <c r="CZ45" s="569"/>
      <c r="DA45" s="569"/>
      <c r="DB45" s="569"/>
      <c r="DC45" s="569"/>
      <c r="DD45" s="569"/>
      <c r="DE45" s="569"/>
      <c r="DF45" s="569"/>
      <c r="DG45" s="569"/>
      <c r="DH45" s="569"/>
      <c r="DI45" s="569"/>
      <c r="DJ45" s="569"/>
      <c r="DK45" s="569"/>
      <c r="DL45" s="569"/>
      <c r="DM45" s="569"/>
      <c r="DN45" s="569"/>
      <c r="DO45" s="569"/>
      <c r="DP45" s="569"/>
      <c r="DQ45" s="569"/>
      <c r="DR45" s="569"/>
      <c r="DS45" s="569"/>
      <c r="DT45" s="569"/>
      <c r="DU45" s="569"/>
      <c r="DV45" s="569"/>
      <c r="DW45" s="569"/>
      <c r="DX45" s="569"/>
      <c r="DY45" s="569"/>
      <c r="DZ45" s="569"/>
      <c r="EA45" s="569"/>
      <c r="EB45" s="569"/>
      <c r="EC45" s="569"/>
      <c r="ED45" s="569"/>
      <c r="EE45" s="569"/>
      <c r="EF45" s="569"/>
      <c r="EG45" s="569"/>
      <c r="EH45" s="569"/>
      <c r="EI45" s="569"/>
      <c r="EJ45" s="569"/>
      <c r="EK45" s="569"/>
      <c r="EL45" s="569"/>
      <c r="EM45" s="569"/>
      <c r="EN45" s="569"/>
      <c r="EO45" s="569"/>
      <c r="EP45" s="569"/>
      <c r="EQ45" s="569"/>
      <c r="ER45" s="569"/>
      <c r="ES45" s="569"/>
      <c r="ET45" s="569"/>
      <c r="EU45" s="569"/>
      <c r="EV45" s="569"/>
      <c r="EW45" s="569"/>
      <c r="EX45" s="569"/>
      <c r="EY45" s="569"/>
      <c r="EZ45" s="569"/>
      <c r="FA45" s="569"/>
      <c r="FB45" s="569"/>
      <c r="FC45" s="569"/>
      <c r="FD45" s="569"/>
      <c r="FE45" s="569"/>
      <c r="FF45" s="569"/>
      <c r="FG45" s="569"/>
      <c r="FH45" s="569"/>
      <c r="FI45" s="569"/>
      <c r="FJ45" s="569"/>
      <c r="FK45" s="569"/>
      <c r="FL45" s="569"/>
      <c r="FM45" s="569"/>
      <c r="FN45" s="569"/>
      <c r="FO45" s="569"/>
      <c r="FP45" s="569"/>
      <c r="FQ45" s="569"/>
      <c r="FR45" s="569"/>
      <c r="FS45" s="569"/>
      <c r="FT45" s="569"/>
      <c r="FU45" s="569"/>
      <c r="FV45" s="569"/>
      <c r="FW45" s="569"/>
      <c r="FX45" s="569"/>
      <c r="FY45" s="569"/>
      <c r="FZ45" s="569"/>
      <c r="GA45" s="569"/>
      <c r="GB45" s="569"/>
      <c r="GC45" s="569"/>
      <c r="GD45" s="569"/>
      <c r="GE45" s="569"/>
      <c r="GF45" s="569"/>
      <c r="GG45" s="569"/>
      <c r="GH45" s="569"/>
      <c r="GI45" s="569"/>
      <c r="GJ45" s="569"/>
      <c r="GK45" s="569"/>
      <c r="GL45" s="569"/>
      <c r="GM45" s="569"/>
      <c r="GN45" s="569"/>
      <c r="GO45" s="569"/>
      <c r="GP45" s="569"/>
      <c r="GQ45" s="569"/>
      <c r="GR45" s="569"/>
      <c r="GS45" s="569"/>
      <c r="GT45" s="569"/>
      <c r="GU45" s="569"/>
      <c r="GV45" s="569"/>
      <c r="GW45" s="569"/>
      <c r="GX45" s="569"/>
      <c r="GY45" s="569"/>
      <c r="GZ45" s="569"/>
      <c r="HA45" s="569"/>
      <c r="HB45" s="569"/>
      <c r="HC45" s="569"/>
      <c r="HD45" s="569"/>
      <c r="HE45" s="569"/>
      <c r="HF45" s="569"/>
      <c r="HG45" s="569"/>
      <c r="HH45" s="569"/>
      <c r="HI45" s="569"/>
      <c r="HJ45" s="569"/>
      <c r="HK45" s="569"/>
      <c r="HL45" s="569"/>
      <c r="HM45" s="569"/>
      <c r="HN45" s="569"/>
      <c r="HO45" s="569"/>
      <c r="HP45" s="569"/>
      <c r="HQ45" s="569"/>
      <c r="HR45" s="569"/>
      <c r="HS45" s="569"/>
      <c r="HT45" s="569"/>
      <c r="HU45" s="569"/>
      <c r="HV45" s="569"/>
      <c r="HW45" s="569"/>
      <c r="HX45" s="569"/>
      <c r="HY45" s="569"/>
      <c r="HZ45" s="569"/>
      <c r="IA45" s="569"/>
      <c r="IB45" s="569"/>
      <c r="IC45" s="569"/>
      <c r="ID45" s="569"/>
      <c r="IE45" s="569"/>
      <c r="IF45" s="569"/>
      <c r="IG45" s="569"/>
      <c r="IH45" s="569"/>
      <c r="II45" s="569"/>
      <c r="IJ45" s="569"/>
      <c r="IK45" s="569"/>
      <c r="IL45" s="569"/>
      <c r="IM45" s="569"/>
      <c r="IN45" s="569"/>
      <c r="IO45" s="569"/>
      <c r="IP45" s="569"/>
      <c r="IQ45" s="569"/>
      <c r="IR45" s="569"/>
      <c r="IS45" s="569"/>
      <c r="IT45" s="569"/>
      <c r="IU45" s="569"/>
      <c r="IV45" s="569"/>
      <c r="IW45" s="569"/>
      <c r="IX45" s="569"/>
      <c r="IY45" s="569"/>
      <c r="IZ45" s="569"/>
      <c r="JA45" s="569"/>
      <c r="JB45" s="569"/>
      <c r="JC45" s="569"/>
      <c r="JD45" s="569"/>
      <c r="JE45" s="569"/>
      <c r="JF45" s="569"/>
      <c r="JG45" s="569"/>
      <c r="JH45" s="569"/>
      <c r="JI45" s="569"/>
      <c r="JJ45" s="569"/>
      <c r="JK45" s="569"/>
      <c r="JL45" s="569"/>
      <c r="JM45" s="569"/>
      <c r="JN45" s="569"/>
      <c r="JO45" s="569"/>
      <c r="JP45" s="569"/>
      <c r="JQ45" s="569"/>
      <c r="JR45" s="569"/>
      <c r="JS45" s="569"/>
      <c r="JT45" s="569"/>
      <c r="JU45" s="569"/>
      <c r="JV45" s="569"/>
      <c r="JW45" s="569"/>
      <c r="JX45" s="569"/>
      <c r="JY45" s="569"/>
      <c r="JZ45" s="569"/>
      <c r="KA45" s="569"/>
      <c r="KB45" s="569"/>
      <c r="KC45" s="569"/>
      <c r="KD45" s="569"/>
      <c r="KE45" s="569"/>
      <c r="KF45" s="569"/>
      <c r="KG45" s="569"/>
      <c r="KH45" s="569"/>
      <c r="KI45" s="569"/>
      <c r="KJ45" s="569"/>
      <c r="KK45" s="569"/>
      <c r="KL45" s="569"/>
      <c r="KM45" s="569"/>
      <c r="KN45" s="569"/>
      <c r="KO45" s="569"/>
      <c r="KP45" s="569"/>
      <c r="KQ45" s="569"/>
      <c r="KR45" s="569"/>
      <c r="KS45" s="569"/>
      <c r="KT45" s="569"/>
      <c r="KU45" s="569"/>
      <c r="KV45" s="569"/>
      <c r="KW45" s="569"/>
      <c r="KX45" s="569"/>
      <c r="KY45" s="569"/>
      <c r="KZ45" s="569"/>
      <c r="LA45" s="569"/>
      <c r="LB45" s="569"/>
      <c r="LC45" s="569"/>
      <c r="LD45" s="569"/>
      <c r="LE45" s="569"/>
      <c r="LF45" s="569"/>
      <c r="LG45" s="569"/>
      <c r="LH45" s="569"/>
      <c r="LI45" s="569"/>
      <c r="LJ45" s="569"/>
      <c r="LK45" s="569"/>
      <c r="LL45" s="569"/>
      <c r="LM45" s="569"/>
      <c r="LN45" s="569"/>
      <c r="LO45" s="569"/>
      <c r="LP45" s="569"/>
      <c r="LQ45" s="569"/>
      <c r="LR45" s="569"/>
      <c r="LS45" s="569"/>
      <c r="LT45" s="569"/>
      <c r="LU45" s="569"/>
      <c r="LV45" s="569"/>
      <c r="LW45" s="569"/>
      <c r="LX45" s="569"/>
      <c r="LY45" s="569"/>
      <c r="LZ45" s="569"/>
      <c r="MA45" s="569"/>
      <c r="MB45" s="569"/>
      <c r="MC45" s="569"/>
      <c r="MD45" s="569"/>
      <c r="ME45" s="569"/>
      <c r="MF45" s="569"/>
      <c r="MG45" s="569"/>
      <c r="MH45" s="569"/>
      <c r="MI45" s="569"/>
      <c r="MJ45" s="569"/>
      <c r="MK45" s="569"/>
      <c r="ML45" s="569"/>
      <c r="MM45" s="569"/>
      <c r="MN45" s="569"/>
      <c r="MO45" s="569"/>
      <c r="MP45" s="569"/>
      <c r="MQ45" s="569"/>
      <c r="MR45" s="569"/>
      <c r="MS45" s="569"/>
      <c r="MT45" s="569"/>
      <c r="MU45" s="569"/>
      <c r="MV45" s="569"/>
      <c r="MW45" s="569"/>
      <c r="MX45" s="569"/>
      <c r="MY45" s="569"/>
      <c r="MZ45" s="569"/>
      <c r="NA45" s="569"/>
      <c r="NB45" s="569"/>
      <c r="NC45" s="569"/>
      <c r="ND45" s="569"/>
      <c r="NE45" s="569"/>
      <c r="NF45" s="569"/>
      <c r="NG45" s="569"/>
      <c r="NH45" s="569"/>
      <c r="NI45" s="569"/>
      <c r="NJ45" s="569"/>
      <c r="NK45" s="569"/>
      <c r="NL45" s="569"/>
      <c r="NM45" s="569"/>
      <c r="NN45" s="569"/>
      <c r="NO45" s="569"/>
      <c r="NP45" s="569"/>
      <c r="NQ45" s="569"/>
      <c r="NR45" s="569"/>
      <c r="NS45" s="569"/>
      <c r="NT45" s="569"/>
      <c r="NU45" s="569"/>
      <c r="NV45" s="569"/>
      <c r="NW45" s="569"/>
      <c r="NX45" s="569"/>
      <c r="NY45" s="569"/>
      <c r="NZ45" s="569"/>
      <c r="OA45" s="569"/>
      <c r="OB45" s="569"/>
      <c r="OC45" s="569"/>
      <c r="OD45" s="569"/>
      <c r="OE45" s="569"/>
      <c r="OF45" s="569"/>
      <c r="OG45" s="569"/>
      <c r="OH45" s="569"/>
      <c r="OI45" s="569"/>
      <c r="OJ45" s="569"/>
      <c r="OK45" s="569"/>
      <c r="OL45" s="569"/>
      <c r="OM45" s="569"/>
      <c r="ON45" s="569"/>
      <c r="OO45" s="569"/>
      <c r="OP45" s="569"/>
      <c r="OQ45" s="569"/>
      <c r="OR45" s="569"/>
      <c r="OS45" s="569"/>
      <c r="OT45" s="569"/>
      <c r="OU45" s="569"/>
      <c r="OV45" s="569"/>
      <c r="OW45" s="569"/>
      <c r="OX45" s="569"/>
      <c r="OY45" s="569"/>
      <c r="OZ45" s="569"/>
      <c r="PA45" s="569"/>
      <c r="PB45" s="569"/>
      <c r="PC45" s="569"/>
      <c r="PD45" s="569"/>
      <c r="PE45" s="569"/>
      <c r="PF45" s="569"/>
      <c r="PG45" s="569"/>
      <c r="PH45" s="569"/>
      <c r="PI45" s="569"/>
      <c r="PJ45" s="569"/>
      <c r="PK45" s="569"/>
      <c r="PL45" s="569"/>
      <c r="PM45" s="569"/>
      <c r="PN45" s="569"/>
      <c r="PO45" s="569"/>
      <c r="PP45" s="569"/>
      <c r="PQ45" s="569"/>
      <c r="PR45" s="569"/>
      <c r="PS45" s="569"/>
      <c r="PT45" s="569"/>
      <c r="PU45" s="569"/>
      <c r="PV45" s="569"/>
      <c r="PW45" s="569"/>
      <c r="PX45" s="569"/>
      <c r="PY45" s="569"/>
      <c r="PZ45" s="569"/>
      <c r="QA45" s="569"/>
      <c r="QB45" s="569"/>
      <c r="QC45" s="569"/>
      <c r="QD45" s="569"/>
      <c r="QE45" s="569"/>
      <c r="QF45" s="569"/>
      <c r="QG45" s="569"/>
      <c r="QH45" s="569"/>
      <c r="QI45" s="569"/>
      <c r="QJ45" s="569"/>
      <c r="QK45" s="569"/>
      <c r="QL45" s="569"/>
      <c r="QM45" s="569"/>
      <c r="QN45" s="569"/>
      <c r="QO45" s="569"/>
      <c r="QP45" s="569"/>
      <c r="QQ45" s="569"/>
      <c r="QR45" s="569"/>
      <c r="QS45" s="569"/>
      <c r="QT45" s="569"/>
      <c r="QU45" s="569"/>
      <c r="QV45" s="569"/>
      <c r="QW45" s="569"/>
      <c r="QX45" s="569"/>
      <c r="QY45" s="569"/>
      <c r="QZ45" s="569"/>
      <c r="RA45" s="569"/>
      <c r="RB45" s="569"/>
      <c r="RC45" s="569"/>
      <c r="RD45" s="569"/>
      <c r="RE45" s="569"/>
      <c r="RF45" s="569"/>
      <c r="RG45" s="569"/>
      <c r="RH45" s="569"/>
      <c r="RI45" s="569"/>
      <c r="RJ45" s="569"/>
      <c r="RK45" s="569"/>
      <c r="RL45" s="569"/>
      <c r="RM45" s="569"/>
      <c r="RN45" s="569"/>
      <c r="RO45" s="569"/>
      <c r="RP45" s="569"/>
      <c r="RQ45" s="569"/>
      <c r="RR45" s="569"/>
      <c r="RS45" s="569"/>
      <c r="RT45" s="569"/>
      <c r="RU45" s="569"/>
      <c r="RV45" s="569"/>
      <c r="RW45" s="569"/>
      <c r="RX45" s="569"/>
      <c r="RY45" s="569"/>
      <c r="RZ45" s="569"/>
      <c r="SA45" s="569"/>
      <c r="SB45" s="569"/>
      <c r="SC45" s="569"/>
      <c r="SD45" s="569"/>
      <c r="SE45" s="569"/>
      <c r="SF45" s="569"/>
      <c r="SG45" s="569"/>
      <c r="SH45" s="569"/>
      <c r="SI45" s="569"/>
      <c r="SJ45" s="569"/>
      <c r="SK45" s="569"/>
      <c r="SL45" s="569"/>
      <c r="SM45" s="569"/>
      <c r="SN45" s="569"/>
      <c r="SO45" s="569"/>
      <c r="SP45" s="569"/>
      <c r="SQ45" s="569"/>
      <c r="SR45" s="569"/>
      <c r="SS45" s="569"/>
      <c r="ST45" s="569"/>
      <c r="SU45" s="569"/>
      <c r="SV45" s="569"/>
      <c r="SW45" s="569"/>
      <c r="SX45" s="569"/>
      <c r="SY45" s="569"/>
      <c r="SZ45" s="569"/>
      <c r="TA45" s="569"/>
      <c r="TB45" s="569"/>
      <c r="TC45" s="569"/>
      <c r="TD45" s="569"/>
      <c r="TE45" s="569"/>
      <c r="TF45" s="569"/>
      <c r="TG45" s="569"/>
      <c r="TH45" s="569"/>
      <c r="TI45" s="569"/>
      <c r="TJ45" s="569"/>
      <c r="TK45" s="569"/>
      <c r="TL45" s="569"/>
      <c r="TM45" s="569"/>
      <c r="TN45" s="569"/>
      <c r="TO45" s="569"/>
      <c r="TP45" s="569"/>
      <c r="TQ45" s="569"/>
      <c r="TR45" s="569"/>
      <c r="TS45" s="569"/>
      <c r="TT45" s="569"/>
      <c r="TU45" s="569"/>
      <c r="TV45" s="569"/>
      <c r="TW45" s="569"/>
      <c r="TX45" s="569"/>
      <c r="TY45" s="569"/>
      <c r="TZ45" s="569"/>
      <c r="UA45" s="569"/>
      <c r="UB45" s="569"/>
      <c r="UC45" s="569"/>
      <c r="UD45" s="569"/>
      <c r="UE45" s="569"/>
      <c r="UF45" s="569"/>
      <c r="UG45" s="569"/>
      <c r="UH45" s="569"/>
      <c r="UI45" s="569"/>
      <c r="UJ45" s="569"/>
      <c r="UK45" s="569"/>
      <c r="UL45" s="569"/>
      <c r="UM45" s="569"/>
      <c r="UN45" s="569"/>
      <c r="UO45" s="569"/>
      <c r="UP45" s="569"/>
      <c r="UQ45" s="569"/>
      <c r="UR45" s="569"/>
      <c r="US45" s="569"/>
      <c r="UT45" s="569"/>
      <c r="UU45" s="569"/>
      <c r="UV45" s="569"/>
      <c r="UW45" s="569"/>
      <c r="UX45" s="569"/>
      <c r="UY45" s="569"/>
      <c r="UZ45" s="569"/>
      <c r="VA45" s="569"/>
      <c r="VB45" s="569"/>
      <c r="VC45" s="569"/>
      <c r="VD45" s="569"/>
      <c r="VE45" s="569"/>
      <c r="VF45" s="569"/>
      <c r="VG45" s="569"/>
      <c r="VH45" s="569"/>
      <c r="VI45" s="569"/>
      <c r="VJ45" s="569"/>
      <c r="VK45" s="569"/>
      <c r="VL45" s="569"/>
      <c r="VM45" s="569"/>
      <c r="VN45" s="569"/>
      <c r="VO45" s="569"/>
      <c r="VP45" s="569"/>
      <c r="VQ45" s="569"/>
      <c r="VR45" s="569"/>
      <c r="VS45" s="569"/>
      <c r="VT45" s="569"/>
      <c r="VU45" s="569"/>
      <c r="VV45" s="569"/>
      <c r="VW45" s="569"/>
      <c r="VX45" s="569"/>
      <c r="VY45" s="569"/>
      <c r="VZ45" s="569"/>
      <c r="WA45" s="569"/>
      <c r="WB45" s="569"/>
      <c r="WC45" s="569"/>
      <c r="WD45" s="569"/>
      <c r="WE45" s="569"/>
      <c r="WF45" s="569"/>
      <c r="WG45" s="569"/>
      <c r="WH45" s="569"/>
      <c r="WI45" s="569"/>
      <c r="WJ45" s="569"/>
      <c r="WK45" s="569"/>
      <c r="WL45" s="569"/>
      <c r="WM45" s="569"/>
      <c r="WN45" s="569"/>
      <c r="WO45" s="569"/>
      <c r="WP45" s="569"/>
      <c r="WQ45" s="569"/>
      <c r="WR45" s="569"/>
      <c r="WS45" s="569"/>
      <c r="WT45" s="569"/>
      <c r="WU45" s="569"/>
      <c r="WV45" s="569"/>
      <c r="WW45" s="569"/>
      <c r="WX45" s="569"/>
      <c r="WY45" s="569"/>
      <c r="WZ45" s="569"/>
      <c r="XA45" s="569"/>
      <c r="XB45" s="569"/>
      <c r="XC45" s="569"/>
      <c r="XD45" s="569"/>
      <c r="XE45" s="569"/>
      <c r="XF45" s="569"/>
      <c r="XG45" s="569"/>
      <c r="XH45" s="569"/>
      <c r="XI45" s="569"/>
      <c r="XJ45" s="569"/>
      <c r="XK45" s="569"/>
      <c r="XL45" s="569"/>
      <c r="XM45" s="569"/>
      <c r="XN45" s="569"/>
      <c r="XO45" s="569"/>
      <c r="XP45" s="569"/>
      <c r="XQ45" s="569"/>
      <c r="XR45" s="569"/>
      <c r="XS45" s="569"/>
      <c r="XT45" s="569"/>
      <c r="XU45" s="569"/>
      <c r="XV45" s="569"/>
      <c r="XW45" s="569"/>
      <c r="XX45" s="569"/>
      <c r="XY45" s="569"/>
      <c r="XZ45" s="569"/>
      <c r="YA45" s="569"/>
      <c r="YB45" s="569"/>
      <c r="YC45" s="569"/>
      <c r="YD45" s="569"/>
      <c r="YE45" s="569"/>
      <c r="YF45" s="569"/>
      <c r="YG45" s="569"/>
      <c r="YH45" s="569"/>
      <c r="YI45" s="569"/>
      <c r="YJ45" s="569"/>
      <c r="YK45" s="569"/>
      <c r="YL45" s="569"/>
      <c r="YM45" s="569"/>
      <c r="YN45" s="569"/>
      <c r="YO45" s="569"/>
      <c r="YP45" s="569"/>
      <c r="YQ45" s="569"/>
      <c r="YR45" s="569"/>
      <c r="YS45" s="569"/>
      <c r="YT45" s="569"/>
      <c r="YU45" s="569"/>
      <c r="YV45" s="569"/>
      <c r="YW45" s="569"/>
      <c r="YX45" s="569"/>
      <c r="YY45" s="569"/>
      <c r="YZ45" s="569"/>
      <c r="ZA45" s="569"/>
      <c r="ZB45" s="569"/>
      <c r="ZC45" s="569"/>
      <c r="ZD45" s="569"/>
      <c r="ZE45" s="569"/>
      <c r="ZF45" s="569"/>
      <c r="ZG45" s="569"/>
      <c r="ZH45" s="569"/>
      <c r="ZI45" s="569"/>
      <c r="ZJ45" s="569"/>
      <c r="ZK45" s="569"/>
      <c r="ZL45" s="569"/>
      <c r="ZM45" s="569"/>
      <c r="ZN45" s="569"/>
      <c r="ZO45" s="569"/>
      <c r="ZP45" s="569"/>
      <c r="ZQ45" s="569"/>
      <c r="ZR45" s="569"/>
      <c r="ZS45" s="569"/>
      <c r="ZT45" s="569"/>
      <c r="ZU45" s="569"/>
      <c r="ZV45" s="569"/>
      <c r="ZW45" s="569"/>
      <c r="ZX45" s="569"/>
      <c r="ZY45" s="569"/>
      <c r="ZZ45" s="569"/>
      <c r="AAA45" s="569"/>
      <c r="AAB45" s="569"/>
      <c r="AAC45" s="569"/>
      <c r="AAD45" s="569"/>
      <c r="AAE45" s="569"/>
      <c r="AAF45" s="569"/>
      <c r="AAG45" s="569"/>
      <c r="AAH45" s="569"/>
      <c r="AAI45" s="569"/>
      <c r="AAJ45" s="569"/>
      <c r="AAK45" s="569"/>
      <c r="AAL45" s="569"/>
      <c r="AAM45" s="569"/>
      <c r="AAN45" s="569"/>
      <c r="AAO45" s="569"/>
      <c r="AAP45" s="569"/>
      <c r="AAQ45" s="569"/>
      <c r="AAR45" s="569"/>
      <c r="AAS45" s="569"/>
      <c r="AAT45" s="569"/>
      <c r="AAU45" s="569"/>
      <c r="AAV45" s="569"/>
      <c r="AAW45" s="569"/>
      <c r="AAX45" s="569"/>
      <c r="AAY45" s="569"/>
      <c r="AAZ45" s="569"/>
      <c r="ABA45" s="569"/>
      <c r="ABB45" s="569"/>
      <c r="ABC45" s="569"/>
      <c r="ABD45" s="569"/>
      <c r="ABE45" s="569"/>
      <c r="ABF45" s="569"/>
      <c r="ABG45" s="569"/>
      <c r="ABH45" s="569"/>
      <c r="ABI45" s="569"/>
      <c r="ABJ45" s="569"/>
      <c r="ABK45" s="569"/>
      <c r="ABL45" s="569"/>
      <c r="ABM45" s="569"/>
      <c r="ABN45" s="569"/>
      <c r="ABO45" s="569"/>
      <c r="ABP45" s="569"/>
      <c r="ABQ45" s="569"/>
      <c r="ABR45" s="569"/>
      <c r="ABS45" s="569"/>
      <c r="ABT45" s="569"/>
      <c r="ABU45" s="569"/>
      <c r="ABV45" s="569"/>
      <c r="ABW45" s="569"/>
      <c r="ABX45" s="569"/>
      <c r="ABY45" s="569"/>
      <c r="ABZ45" s="569"/>
      <c r="ACA45" s="569"/>
      <c r="ACB45" s="569"/>
      <c r="ACC45" s="569"/>
      <c r="ACD45" s="569"/>
      <c r="ACE45" s="569"/>
      <c r="ACF45" s="569"/>
      <c r="ACG45" s="569"/>
      <c r="ACH45" s="569"/>
      <c r="ACI45" s="569"/>
      <c r="ACJ45" s="569"/>
      <c r="ACK45" s="569"/>
      <c r="ACL45" s="569"/>
      <c r="ACM45" s="569"/>
      <c r="ACN45" s="569"/>
      <c r="ACO45" s="569"/>
      <c r="ACP45" s="569"/>
      <c r="ACQ45" s="569"/>
      <c r="ACR45" s="569"/>
      <c r="ACS45" s="569"/>
      <c r="ACT45" s="569"/>
      <c r="ACU45" s="569"/>
      <c r="ACV45" s="569"/>
      <c r="ACW45" s="569"/>
      <c r="ACX45" s="569"/>
      <c r="ACY45" s="569"/>
      <c r="ACZ45" s="569"/>
      <c r="ADA45" s="569"/>
      <c r="ADB45" s="569"/>
      <c r="ADC45" s="569"/>
      <c r="ADD45" s="569"/>
      <c r="ADE45" s="569"/>
      <c r="ADF45" s="569"/>
      <c r="ADG45" s="569"/>
      <c r="ADH45" s="569"/>
      <c r="ADI45" s="569"/>
      <c r="ADJ45" s="569"/>
      <c r="ADK45" s="569"/>
      <c r="ADL45" s="569"/>
      <c r="ADM45" s="569"/>
      <c r="ADN45" s="569"/>
      <c r="ADO45" s="569"/>
      <c r="ADP45" s="569"/>
      <c r="ADQ45" s="569"/>
      <c r="ADR45" s="569"/>
      <c r="ADS45" s="569"/>
      <c r="ADT45" s="569"/>
      <c r="ADU45" s="569"/>
      <c r="ADV45" s="569"/>
      <c r="ADW45" s="569"/>
      <c r="ADX45" s="569"/>
      <c r="ADY45" s="569"/>
      <c r="ADZ45" s="569"/>
      <c r="AEA45" s="569"/>
      <c r="AEB45" s="569"/>
      <c r="AEC45" s="569"/>
      <c r="AED45" s="569"/>
      <c r="AEE45" s="569"/>
      <c r="AEF45" s="569"/>
      <c r="AEG45" s="569"/>
      <c r="AEH45" s="569"/>
      <c r="AEI45" s="569"/>
      <c r="AEJ45" s="569"/>
      <c r="AEK45" s="569"/>
      <c r="AEL45" s="569"/>
      <c r="AEM45" s="569"/>
      <c r="AEN45" s="569"/>
      <c r="AEO45" s="569"/>
      <c r="AEP45" s="569"/>
      <c r="AEQ45" s="569"/>
      <c r="AER45" s="569"/>
      <c r="AES45" s="569"/>
      <c r="AET45" s="569"/>
      <c r="AEU45" s="569"/>
      <c r="AEV45" s="569"/>
      <c r="AEW45" s="569"/>
      <c r="AEX45" s="569"/>
      <c r="AEY45" s="569"/>
      <c r="AEZ45" s="569"/>
      <c r="AFA45" s="569"/>
      <c r="AFB45" s="569"/>
      <c r="AFC45" s="569"/>
      <c r="AFD45" s="569"/>
      <c r="AFE45" s="569"/>
      <c r="AFF45" s="569"/>
      <c r="AFG45" s="569"/>
      <c r="AFH45" s="569"/>
      <c r="AFI45" s="569"/>
      <c r="AFJ45" s="569"/>
      <c r="AFK45" s="569"/>
      <c r="AFL45" s="569"/>
      <c r="AFM45" s="569"/>
      <c r="AFN45" s="569"/>
      <c r="AFO45" s="569"/>
      <c r="AFP45" s="569"/>
      <c r="AFQ45" s="569"/>
      <c r="AFR45" s="569"/>
      <c r="AFS45" s="569"/>
      <c r="AFT45" s="569"/>
      <c r="AFU45" s="569"/>
      <c r="AFV45" s="569"/>
      <c r="AFW45" s="569"/>
      <c r="AFX45" s="569"/>
      <c r="AFY45" s="569"/>
      <c r="AFZ45" s="569"/>
      <c r="AGA45" s="569"/>
      <c r="AGB45" s="569"/>
      <c r="AGC45" s="569"/>
      <c r="AGD45" s="569"/>
      <c r="AGE45" s="569"/>
      <c r="AGF45" s="569"/>
      <c r="AGG45" s="569"/>
      <c r="AGH45" s="569"/>
      <c r="AGI45" s="569"/>
      <c r="AGJ45" s="569"/>
      <c r="AGK45" s="569"/>
      <c r="AGL45" s="569"/>
      <c r="AGM45" s="569"/>
      <c r="AGN45" s="569"/>
      <c r="AGO45" s="569"/>
      <c r="AGP45" s="569"/>
      <c r="AGQ45" s="569"/>
      <c r="AGR45" s="569"/>
      <c r="AGS45" s="569"/>
      <c r="AGT45" s="569"/>
      <c r="AGU45" s="569"/>
      <c r="AGV45" s="569"/>
      <c r="AGW45" s="569"/>
      <c r="AGX45" s="569"/>
      <c r="AGY45" s="569"/>
      <c r="AGZ45" s="569"/>
      <c r="AHA45" s="569"/>
      <c r="AHB45" s="569"/>
      <c r="AHC45" s="569"/>
      <c r="AHD45" s="569"/>
      <c r="AHE45" s="569"/>
      <c r="AHF45" s="569"/>
      <c r="AHG45" s="569"/>
      <c r="AHH45" s="569"/>
      <c r="AHI45" s="569"/>
      <c r="AHJ45" s="569"/>
      <c r="AHK45" s="569"/>
      <c r="AHL45" s="569"/>
      <c r="AHM45" s="569"/>
      <c r="AHN45" s="569"/>
      <c r="AHO45" s="569"/>
      <c r="AHP45" s="569"/>
      <c r="AHQ45" s="569"/>
      <c r="AHR45" s="569"/>
      <c r="AHS45" s="569"/>
      <c r="AHT45" s="569"/>
      <c r="AHU45" s="569"/>
      <c r="AHV45" s="569"/>
      <c r="AHW45" s="569"/>
      <c r="AHX45" s="569"/>
      <c r="AHY45" s="569"/>
      <c r="AHZ45" s="569"/>
      <c r="AIA45" s="569"/>
      <c r="AIB45" s="569"/>
      <c r="AIC45" s="569"/>
      <c r="AID45" s="569"/>
      <c r="AIE45" s="569"/>
      <c r="AIF45" s="569"/>
      <c r="AIG45" s="569"/>
      <c r="AIH45" s="569"/>
      <c r="AII45" s="569"/>
      <c r="AIJ45" s="569"/>
      <c r="AIK45" s="569"/>
      <c r="AIL45" s="569"/>
      <c r="AIM45" s="569"/>
      <c r="AIN45" s="569"/>
      <c r="AIO45" s="569"/>
      <c r="AIP45" s="569"/>
      <c r="AIQ45" s="569"/>
      <c r="AIR45" s="569"/>
      <c r="AIS45" s="569"/>
      <c r="AIT45" s="569"/>
      <c r="AIU45" s="569"/>
      <c r="AIV45" s="569"/>
      <c r="AIW45" s="569"/>
      <c r="AIX45" s="569"/>
      <c r="AIY45" s="569"/>
      <c r="AIZ45" s="569"/>
      <c r="AJA45" s="569"/>
      <c r="AJB45" s="569"/>
      <c r="AJC45" s="569"/>
      <c r="AJD45" s="569"/>
      <c r="AJE45" s="569"/>
      <c r="AJF45" s="569"/>
      <c r="AJG45" s="569"/>
      <c r="AJH45" s="569"/>
      <c r="AJI45" s="569"/>
      <c r="AJJ45" s="569"/>
      <c r="AJK45" s="569"/>
      <c r="AJL45" s="569"/>
      <c r="AJM45" s="569"/>
      <c r="AJN45" s="569"/>
      <c r="AJO45" s="569"/>
      <c r="AJP45" s="569"/>
      <c r="AJQ45" s="569"/>
      <c r="AJR45" s="569"/>
      <c r="AJS45" s="569"/>
      <c r="AJT45" s="569"/>
      <c r="AJU45" s="569"/>
      <c r="AJV45" s="569"/>
      <c r="AJW45" s="569"/>
      <c r="AJX45" s="569"/>
      <c r="AJY45" s="569"/>
      <c r="AJZ45" s="569"/>
      <c r="AKA45" s="569"/>
      <c r="AKB45" s="569"/>
      <c r="AKC45" s="569"/>
      <c r="AKD45" s="569"/>
      <c r="AKE45" s="569"/>
      <c r="AKF45" s="569"/>
      <c r="AKG45" s="569"/>
      <c r="AKH45" s="569"/>
      <c r="AKI45" s="569"/>
      <c r="AKJ45" s="569"/>
      <c r="AKK45" s="569"/>
      <c r="AKL45" s="569"/>
      <c r="AKM45" s="569"/>
      <c r="AKN45" s="569"/>
      <c r="AKO45" s="569"/>
      <c r="AKP45" s="569"/>
      <c r="AKQ45" s="569"/>
      <c r="AKR45" s="569"/>
      <c r="AKS45" s="569"/>
      <c r="AKT45" s="569"/>
      <c r="AKU45" s="569"/>
      <c r="AKV45" s="569"/>
      <c r="AKW45" s="569"/>
      <c r="AKX45" s="569"/>
      <c r="AKY45" s="569"/>
      <c r="AKZ45" s="569"/>
      <c r="ALA45" s="569"/>
      <c r="ALB45" s="569"/>
      <c r="ALC45" s="569"/>
      <c r="ALD45" s="569"/>
      <c r="ALE45" s="569"/>
      <c r="ALF45" s="569"/>
      <c r="ALG45" s="569"/>
      <c r="ALH45" s="569"/>
      <c r="ALI45" s="569"/>
      <c r="ALJ45" s="569"/>
      <c r="ALK45" s="569"/>
      <c r="ALL45" s="569"/>
      <c r="ALM45" s="569"/>
      <c r="ALN45" s="569"/>
      <c r="ALO45" s="569"/>
      <c r="ALP45" s="569"/>
      <c r="ALQ45" s="569"/>
      <c r="ALR45" s="569"/>
      <c r="ALS45" s="569"/>
      <c r="ALT45" s="569"/>
      <c r="ALU45" s="569"/>
      <c r="ALV45" s="569"/>
      <c r="ALW45" s="569"/>
      <c r="ALX45" s="569"/>
      <c r="ALY45" s="569"/>
      <c r="ALZ45" s="569"/>
      <c r="AMA45" s="569"/>
      <c r="AMB45" s="569"/>
      <c r="AMC45" s="569"/>
      <c r="AMD45" s="569"/>
      <c r="AME45" s="569"/>
      <c r="AMF45" s="569"/>
      <c r="AMG45" s="569"/>
      <c r="AMH45" s="569"/>
      <c r="AMI45" s="569"/>
      <c r="AMJ45" s="569"/>
      <c r="AMK45" s="569"/>
      <c r="AML45" s="569"/>
      <c r="AMM45" s="569"/>
      <c r="AMN45" s="569"/>
      <c r="AMO45" s="569"/>
      <c r="AMP45" s="569"/>
      <c r="AMQ45" s="569"/>
      <c r="AMR45" s="569"/>
      <c r="AMS45" s="569"/>
      <c r="AMT45" s="569"/>
      <c r="AMU45" s="569"/>
      <c r="AMV45" s="569"/>
      <c r="AMW45" s="569"/>
      <c r="AMX45" s="569"/>
      <c r="AMY45" s="569"/>
      <c r="AMZ45" s="569"/>
      <c r="ANA45" s="569"/>
      <c r="ANB45" s="569"/>
      <c r="ANC45" s="569"/>
      <c r="AND45" s="569"/>
      <c r="ANE45" s="569"/>
      <c r="ANF45" s="569"/>
      <c r="ANG45" s="569"/>
      <c r="ANH45" s="569"/>
      <c r="ANI45" s="569"/>
      <c r="ANJ45" s="569"/>
      <c r="ANK45" s="569"/>
      <c r="ANL45" s="569"/>
      <c r="ANM45" s="569"/>
      <c r="ANN45" s="569"/>
      <c r="ANO45" s="569"/>
      <c r="ANP45" s="569"/>
      <c r="ANQ45" s="569"/>
      <c r="ANR45" s="569"/>
      <c r="ANS45" s="569"/>
      <c r="ANT45" s="569"/>
      <c r="ANU45" s="569"/>
      <c r="ANV45" s="569"/>
      <c r="ANW45" s="569"/>
      <c r="ANX45" s="569"/>
      <c r="ANY45" s="569"/>
      <c r="ANZ45" s="569"/>
      <c r="AOA45" s="569"/>
      <c r="AOB45" s="569"/>
      <c r="AOC45" s="569"/>
      <c r="AOD45" s="569"/>
      <c r="AOE45" s="569"/>
      <c r="AOF45" s="569"/>
      <c r="AOG45" s="569"/>
      <c r="AOH45" s="569"/>
      <c r="AOI45" s="569"/>
      <c r="AOJ45" s="569"/>
      <c r="AOK45" s="569"/>
      <c r="AOL45" s="569"/>
      <c r="AOM45" s="569"/>
      <c r="AON45" s="569"/>
      <c r="AOO45" s="569"/>
      <c r="AOP45" s="569"/>
      <c r="AOQ45" s="569"/>
      <c r="AOR45" s="569"/>
      <c r="AOS45" s="569"/>
      <c r="AOT45" s="569"/>
      <c r="AOU45" s="569"/>
      <c r="AOV45" s="569"/>
      <c r="AOW45" s="569"/>
      <c r="AOX45" s="569"/>
      <c r="AOY45" s="569"/>
      <c r="AOZ45" s="569"/>
      <c r="APA45" s="569"/>
      <c r="APB45" s="569"/>
      <c r="APC45" s="569"/>
      <c r="APD45" s="569"/>
      <c r="APE45" s="569"/>
      <c r="APF45" s="569"/>
      <c r="APG45" s="569"/>
      <c r="APH45" s="569"/>
      <c r="API45" s="569"/>
      <c r="APJ45" s="569"/>
      <c r="APK45" s="569"/>
      <c r="APL45" s="569"/>
      <c r="APM45" s="569"/>
      <c r="APN45" s="569"/>
      <c r="APO45" s="569"/>
      <c r="APP45" s="569"/>
      <c r="APQ45" s="569"/>
      <c r="APR45" s="569"/>
      <c r="APS45" s="569"/>
      <c r="APT45" s="569"/>
      <c r="APU45" s="569"/>
      <c r="APV45" s="569"/>
      <c r="APW45" s="569"/>
      <c r="APX45" s="569"/>
      <c r="APY45" s="569"/>
      <c r="APZ45" s="569"/>
      <c r="AQA45" s="569"/>
      <c r="AQB45" s="569"/>
      <c r="AQC45" s="569"/>
      <c r="AQD45" s="569"/>
      <c r="AQE45" s="569"/>
      <c r="AQF45" s="569"/>
      <c r="AQG45" s="569"/>
      <c r="AQH45" s="569"/>
      <c r="AQI45" s="569"/>
      <c r="AQJ45" s="569"/>
      <c r="AQK45" s="569"/>
      <c r="AQL45" s="569"/>
      <c r="AQM45" s="569"/>
      <c r="AQN45" s="569"/>
      <c r="AQO45" s="569"/>
      <c r="AQP45" s="569"/>
      <c r="AQQ45" s="569"/>
      <c r="AQR45" s="569"/>
      <c r="AQS45" s="569"/>
      <c r="AQT45" s="569"/>
      <c r="AQU45" s="569"/>
      <c r="AQV45" s="569"/>
      <c r="AQW45" s="569"/>
      <c r="AQX45" s="569"/>
      <c r="AQY45" s="569"/>
      <c r="AQZ45" s="569"/>
      <c r="ARA45" s="569"/>
      <c r="ARB45" s="569"/>
      <c r="ARC45" s="569"/>
      <c r="ARD45" s="569"/>
      <c r="ARE45" s="569"/>
      <c r="ARF45" s="569"/>
      <c r="ARG45" s="569"/>
      <c r="ARH45" s="569"/>
      <c r="ARI45" s="569"/>
      <c r="ARJ45" s="569"/>
      <c r="ARK45" s="569"/>
      <c r="ARL45" s="569"/>
      <c r="ARM45" s="569"/>
      <c r="ARN45" s="569"/>
      <c r="ARO45" s="569"/>
      <c r="ARP45" s="569"/>
      <c r="ARQ45" s="569"/>
      <c r="ARR45" s="569"/>
      <c r="ARS45" s="569"/>
      <c r="ART45" s="569"/>
      <c r="ARU45" s="569"/>
      <c r="ARV45" s="569"/>
      <c r="ARW45" s="569"/>
      <c r="ARX45" s="569"/>
      <c r="ARY45" s="569"/>
      <c r="ARZ45" s="569"/>
      <c r="ASA45" s="569"/>
      <c r="ASB45" s="569"/>
      <c r="ASC45" s="569"/>
      <c r="ASD45" s="569"/>
      <c r="ASE45" s="569"/>
      <c r="ASF45" s="569"/>
      <c r="ASG45" s="569"/>
      <c r="ASH45" s="569"/>
      <c r="ASI45" s="569"/>
      <c r="ASJ45" s="569"/>
      <c r="ASK45" s="569"/>
      <c r="ASL45" s="569"/>
      <c r="ASM45" s="569"/>
      <c r="ASN45" s="569"/>
      <c r="ASO45" s="569"/>
      <c r="ASP45" s="569"/>
      <c r="ASQ45" s="569"/>
      <c r="ASR45" s="569"/>
      <c r="ASS45" s="569"/>
      <c r="AST45" s="569"/>
      <c r="ASU45" s="569"/>
      <c r="ASV45" s="569"/>
      <c r="ASW45" s="569"/>
      <c r="ASX45" s="569"/>
      <c r="ASY45" s="569"/>
      <c r="ASZ45" s="569"/>
      <c r="ATA45" s="569"/>
      <c r="ATB45" s="569"/>
      <c r="ATC45" s="569"/>
      <c r="ATD45" s="569"/>
      <c r="ATE45" s="569"/>
      <c r="ATF45" s="569"/>
      <c r="ATG45" s="569"/>
      <c r="ATH45" s="569"/>
      <c r="ATI45" s="569"/>
      <c r="ATJ45" s="569"/>
      <c r="ATK45" s="569"/>
      <c r="ATL45" s="569"/>
      <c r="ATM45" s="569"/>
      <c r="ATN45" s="569"/>
      <c r="ATO45" s="569"/>
      <c r="ATP45" s="569"/>
      <c r="ATQ45" s="569"/>
      <c r="ATR45" s="569"/>
      <c r="ATS45" s="569"/>
      <c r="ATT45" s="569"/>
      <c r="ATU45" s="569"/>
      <c r="ATV45" s="569"/>
      <c r="ATW45" s="569"/>
      <c r="ATX45" s="569"/>
      <c r="ATY45" s="569"/>
      <c r="ATZ45" s="569"/>
      <c r="AUA45" s="569"/>
      <c r="AUB45" s="569"/>
      <c r="AUC45" s="569"/>
      <c r="AUD45" s="569"/>
      <c r="AUE45" s="569"/>
      <c r="AUF45" s="569"/>
      <c r="AUG45" s="569"/>
      <c r="AUH45" s="569"/>
      <c r="AUI45" s="569"/>
      <c r="AUJ45" s="569"/>
      <c r="AUK45" s="569"/>
      <c r="AUL45" s="569"/>
      <c r="AUM45" s="569"/>
      <c r="AUN45" s="569"/>
      <c r="AUO45" s="569"/>
      <c r="AUP45" s="569"/>
      <c r="AUQ45" s="569"/>
      <c r="AUR45" s="569"/>
      <c r="AUS45" s="569"/>
      <c r="AUT45" s="569"/>
      <c r="AUU45" s="569"/>
      <c r="AUV45" s="569"/>
      <c r="AUW45" s="569"/>
      <c r="AUX45" s="569"/>
      <c r="AUY45" s="569"/>
      <c r="AUZ45" s="569"/>
      <c r="AVA45" s="569"/>
      <c r="AVB45" s="569"/>
      <c r="AVC45" s="569"/>
      <c r="AVD45" s="569"/>
      <c r="AVE45" s="569"/>
      <c r="AVF45" s="569"/>
      <c r="AVG45" s="569"/>
      <c r="AVH45" s="569"/>
      <c r="AVI45" s="569"/>
      <c r="AVJ45" s="569"/>
      <c r="AVK45" s="569"/>
      <c r="AVL45" s="569"/>
      <c r="AVM45" s="569"/>
      <c r="AVN45" s="569"/>
      <c r="AVO45" s="569"/>
      <c r="AVP45" s="569"/>
      <c r="AVQ45" s="569"/>
      <c r="AVR45" s="569"/>
      <c r="AVS45" s="569"/>
      <c r="AVT45" s="569"/>
      <c r="AVU45" s="569"/>
      <c r="AVV45" s="569"/>
      <c r="AVW45" s="569"/>
      <c r="AVX45" s="569"/>
      <c r="AVY45" s="569"/>
      <c r="AVZ45" s="569"/>
      <c r="AWA45" s="569"/>
      <c r="AWB45" s="569"/>
      <c r="AWC45" s="569"/>
      <c r="AWD45" s="569"/>
      <c r="AWE45" s="569"/>
      <c r="AWF45" s="569"/>
      <c r="AWG45" s="569"/>
      <c r="AWH45" s="569"/>
      <c r="AWI45" s="569"/>
      <c r="AWJ45" s="569"/>
      <c r="AWK45" s="569"/>
      <c r="AWL45" s="569"/>
      <c r="AWM45" s="569"/>
      <c r="AWN45" s="569"/>
      <c r="AWO45" s="569"/>
      <c r="AWP45" s="569"/>
      <c r="AWQ45" s="569"/>
      <c r="AWR45" s="569"/>
      <c r="AWS45" s="569"/>
      <c r="AWT45" s="569"/>
      <c r="AWU45" s="569"/>
      <c r="AWV45" s="569"/>
      <c r="AWW45" s="569"/>
      <c r="AWX45" s="569"/>
      <c r="AWY45" s="569"/>
      <c r="AWZ45" s="569"/>
      <c r="AXA45" s="569"/>
      <c r="AXB45" s="569"/>
      <c r="AXC45" s="569"/>
      <c r="AXD45" s="569"/>
      <c r="AXE45" s="569"/>
      <c r="AXF45" s="569"/>
      <c r="AXG45" s="569"/>
      <c r="AXH45" s="569"/>
      <c r="AXI45" s="569"/>
      <c r="AXJ45" s="569"/>
      <c r="AXK45" s="569"/>
      <c r="AXL45" s="569"/>
      <c r="AXM45" s="569"/>
      <c r="AXN45" s="569"/>
      <c r="AXO45" s="569"/>
      <c r="AXP45" s="569"/>
      <c r="AXQ45" s="569"/>
      <c r="AXR45" s="569"/>
      <c r="AXS45" s="569"/>
      <c r="AXT45" s="569"/>
      <c r="AXU45" s="569"/>
      <c r="AXV45" s="569"/>
      <c r="AXW45" s="569"/>
      <c r="AXX45" s="569"/>
      <c r="AXY45" s="569"/>
      <c r="AXZ45" s="569"/>
      <c r="AYA45" s="569"/>
      <c r="AYB45" s="569"/>
      <c r="AYC45" s="569"/>
      <c r="AYD45" s="569"/>
      <c r="AYE45" s="569"/>
      <c r="AYF45" s="569"/>
      <c r="AYG45" s="569"/>
      <c r="AYH45" s="569"/>
      <c r="AYI45" s="569"/>
      <c r="AYJ45" s="569"/>
      <c r="AYK45" s="569"/>
      <c r="AYL45" s="569"/>
      <c r="AYM45" s="569"/>
      <c r="AYN45" s="569"/>
      <c r="AYO45" s="569"/>
      <c r="AYP45" s="569"/>
      <c r="AYQ45" s="569"/>
      <c r="AYR45" s="569"/>
      <c r="AYS45" s="569"/>
      <c r="AYT45" s="569"/>
      <c r="AYU45" s="569"/>
      <c r="AYV45" s="569"/>
      <c r="AYW45" s="569"/>
      <c r="AYX45" s="569"/>
      <c r="AYY45" s="569"/>
      <c r="AYZ45" s="569"/>
      <c r="AZA45" s="569"/>
      <c r="AZB45" s="569"/>
      <c r="AZC45" s="569"/>
      <c r="AZD45" s="569"/>
      <c r="AZE45" s="569"/>
      <c r="AZF45" s="569"/>
      <c r="AZG45" s="569"/>
      <c r="AZH45" s="569"/>
      <c r="AZI45" s="569"/>
      <c r="AZJ45" s="569"/>
      <c r="AZK45" s="569"/>
      <c r="AZL45" s="569"/>
      <c r="AZM45" s="569"/>
      <c r="AZN45" s="569"/>
      <c r="AZO45" s="569"/>
      <c r="AZP45" s="569"/>
      <c r="AZQ45" s="569"/>
      <c r="AZR45" s="569"/>
      <c r="AZS45" s="569"/>
      <c r="AZT45" s="569"/>
      <c r="AZU45" s="569"/>
      <c r="AZV45" s="569"/>
      <c r="AZW45" s="569"/>
      <c r="AZX45" s="569"/>
      <c r="AZY45" s="569"/>
      <c r="AZZ45" s="569"/>
      <c r="BAA45" s="569"/>
      <c r="BAB45" s="569"/>
      <c r="BAC45" s="569"/>
      <c r="BAD45" s="569"/>
      <c r="BAE45" s="569"/>
      <c r="BAF45" s="569"/>
      <c r="BAG45" s="569"/>
      <c r="BAH45" s="569"/>
      <c r="BAI45" s="569"/>
      <c r="BAJ45" s="569"/>
      <c r="BAK45" s="569"/>
      <c r="BAL45" s="569"/>
      <c r="BAM45" s="569"/>
      <c r="BAN45" s="569"/>
      <c r="BAO45" s="569"/>
      <c r="BAP45" s="569"/>
      <c r="BAQ45" s="569"/>
      <c r="BAR45" s="569"/>
      <c r="BAS45" s="569"/>
      <c r="BAT45" s="569"/>
      <c r="BAU45" s="569"/>
      <c r="BAV45" s="569"/>
      <c r="BAW45" s="569"/>
      <c r="BAX45" s="569"/>
      <c r="BAY45" s="569"/>
      <c r="BAZ45" s="569"/>
      <c r="BBA45" s="569"/>
      <c r="BBB45" s="569"/>
      <c r="BBC45" s="569"/>
      <c r="BBD45" s="569"/>
      <c r="BBE45" s="569"/>
      <c r="BBF45" s="569"/>
      <c r="BBG45" s="569"/>
      <c r="BBH45" s="569"/>
      <c r="BBI45" s="569"/>
      <c r="BBJ45" s="569"/>
      <c r="BBK45" s="569"/>
      <c r="BBL45" s="569"/>
      <c r="BBM45" s="569"/>
      <c r="BBN45" s="569"/>
      <c r="BBO45" s="569"/>
      <c r="BBP45" s="569"/>
      <c r="BBQ45" s="569"/>
      <c r="BBR45" s="569"/>
      <c r="BBS45" s="569"/>
      <c r="BBT45" s="569"/>
      <c r="BBU45" s="569"/>
      <c r="BBV45" s="569"/>
      <c r="BBW45" s="569"/>
      <c r="BBX45" s="569"/>
      <c r="BBY45" s="569"/>
      <c r="BBZ45" s="569"/>
      <c r="BCA45" s="569"/>
      <c r="BCB45" s="569"/>
      <c r="BCC45" s="569"/>
      <c r="BCD45" s="569"/>
      <c r="BCE45" s="569"/>
      <c r="BCF45" s="569"/>
      <c r="BCG45" s="569"/>
      <c r="BCH45" s="569"/>
      <c r="BCI45" s="569"/>
      <c r="BCJ45" s="569"/>
      <c r="BCK45" s="569"/>
      <c r="BCL45" s="569"/>
      <c r="BCM45" s="569"/>
      <c r="BCN45" s="569"/>
      <c r="BCO45" s="569"/>
      <c r="BCP45" s="569"/>
      <c r="BCQ45" s="569"/>
      <c r="BCR45" s="569"/>
      <c r="BCS45" s="569"/>
      <c r="BCT45" s="569"/>
      <c r="BCU45" s="569"/>
      <c r="BCV45" s="569"/>
      <c r="BCW45" s="569"/>
      <c r="BCX45" s="569"/>
      <c r="BCY45" s="569"/>
      <c r="BCZ45" s="569"/>
      <c r="BDA45" s="569"/>
      <c r="BDB45" s="569"/>
      <c r="BDC45" s="569"/>
      <c r="BDD45" s="569"/>
      <c r="BDE45" s="569"/>
      <c r="BDF45" s="569"/>
      <c r="BDG45" s="569"/>
      <c r="BDH45" s="569"/>
      <c r="BDI45" s="569"/>
      <c r="BDJ45" s="569"/>
      <c r="BDK45" s="569"/>
      <c r="BDL45" s="569"/>
      <c r="BDM45" s="569"/>
      <c r="BDN45" s="569"/>
      <c r="BDO45" s="569"/>
      <c r="BDP45" s="569"/>
      <c r="BDQ45" s="569"/>
      <c r="BDR45" s="569"/>
      <c r="BDS45" s="569"/>
      <c r="BDT45" s="569"/>
      <c r="BDU45" s="569"/>
      <c r="BDV45" s="569"/>
      <c r="BDW45" s="569"/>
      <c r="BDX45" s="569"/>
      <c r="BDY45" s="569"/>
      <c r="BDZ45" s="569"/>
      <c r="BEA45" s="569"/>
      <c r="BEB45" s="569"/>
      <c r="BEC45" s="569"/>
      <c r="BED45" s="569"/>
      <c r="BEE45" s="569"/>
      <c r="BEF45" s="569"/>
      <c r="BEG45" s="569"/>
      <c r="BEH45" s="569"/>
      <c r="BEI45" s="569"/>
      <c r="BEJ45" s="569"/>
      <c r="BEK45" s="569"/>
      <c r="BEL45" s="569"/>
      <c r="BEM45" s="569"/>
      <c r="BEN45" s="569"/>
      <c r="BEO45" s="569"/>
      <c r="BEP45" s="569"/>
      <c r="BEQ45" s="569"/>
      <c r="BER45" s="569"/>
      <c r="BES45" s="569"/>
      <c r="BET45" s="569"/>
      <c r="BEU45" s="569"/>
      <c r="BEV45" s="569"/>
      <c r="BEW45" s="569"/>
      <c r="BEX45" s="569"/>
      <c r="BEY45" s="569"/>
      <c r="BEZ45" s="569"/>
      <c r="BFA45" s="569"/>
      <c r="BFB45" s="569"/>
      <c r="BFC45" s="569"/>
      <c r="BFD45" s="569"/>
      <c r="BFE45" s="569"/>
      <c r="BFF45" s="569"/>
      <c r="BFG45" s="569"/>
      <c r="BFH45" s="569"/>
      <c r="BFI45" s="569"/>
      <c r="BFJ45" s="569"/>
      <c r="BFK45" s="569"/>
      <c r="BFL45" s="569"/>
      <c r="BFM45" s="569"/>
      <c r="BFN45" s="569"/>
      <c r="BFO45" s="569"/>
      <c r="BFP45" s="569"/>
      <c r="BFQ45" s="569"/>
      <c r="BFR45" s="569"/>
      <c r="BFS45" s="569"/>
      <c r="BFT45" s="569"/>
      <c r="BFU45" s="569"/>
      <c r="BFV45" s="569"/>
      <c r="BFW45" s="569"/>
      <c r="BFX45" s="569"/>
      <c r="BFY45" s="569"/>
      <c r="BFZ45" s="569"/>
      <c r="BGA45" s="569"/>
      <c r="BGB45" s="569"/>
      <c r="BGC45" s="569"/>
      <c r="BGD45" s="569"/>
      <c r="BGE45" s="569"/>
      <c r="BGF45" s="569"/>
      <c r="BGG45" s="569"/>
      <c r="BGH45" s="569"/>
      <c r="BGI45" s="569"/>
      <c r="BGJ45" s="569"/>
      <c r="BGK45" s="569"/>
      <c r="BGL45" s="569"/>
      <c r="BGM45" s="569"/>
      <c r="BGN45" s="569"/>
      <c r="BGO45" s="569"/>
      <c r="BGP45" s="569"/>
      <c r="BGQ45" s="569"/>
      <c r="BGR45" s="569"/>
      <c r="BGS45" s="569"/>
      <c r="BGT45" s="569"/>
      <c r="BGU45" s="569"/>
      <c r="BGV45" s="569"/>
      <c r="BGW45" s="569"/>
      <c r="BGX45" s="569"/>
      <c r="BGY45" s="569"/>
      <c r="BGZ45" s="569"/>
      <c r="BHA45" s="569"/>
      <c r="BHB45" s="569"/>
      <c r="BHC45" s="569"/>
      <c r="BHD45" s="569"/>
      <c r="BHE45" s="569"/>
      <c r="BHF45" s="569"/>
      <c r="BHG45" s="569"/>
      <c r="BHH45" s="569"/>
      <c r="BHI45" s="569"/>
      <c r="BHJ45" s="569"/>
      <c r="BHK45" s="569"/>
      <c r="BHL45" s="569"/>
      <c r="BHM45" s="569"/>
      <c r="BHN45" s="569"/>
      <c r="BHO45" s="569"/>
      <c r="BHP45" s="569"/>
      <c r="BHQ45" s="569"/>
      <c r="BHR45" s="569"/>
      <c r="BHS45" s="569"/>
      <c r="BHT45" s="569"/>
      <c r="BHU45" s="569"/>
      <c r="BHV45" s="569"/>
      <c r="BHW45" s="569"/>
      <c r="BHX45" s="569"/>
      <c r="BHY45" s="569"/>
      <c r="BHZ45" s="569"/>
      <c r="BIA45" s="569"/>
      <c r="BIB45" s="569"/>
      <c r="BIC45" s="569"/>
      <c r="BID45" s="569"/>
      <c r="BIE45" s="569"/>
      <c r="BIF45" s="569"/>
      <c r="BIG45" s="569"/>
      <c r="BIH45" s="569"/>
      <c r="BII45" s="569"/>
      <c r="BIJ45" s="569"/>
      <c r="BIK45" s="569"/>
      <c r="BIL45" s="569"/>
      <c r="BIM45" s="569"/>
      <c r="BIN45" s="569"/>
      <c r="BIO45" s="569"/>
      <c r="BIP45" s="569"/>
      <c r="BIQ45" s="569"/>
      <c r="BIR45" s="569"/>
      <c r="BIS45" s="569"/>
      <c r="BIT45" s="569"/>
      <c r="BIU45" s="569"/>
      <c r="BIV45" s="569"/>
      <c r="BIW45" s="569"/>
      <c r="BIX45" s="569"/>
      <c r="BIY45" s="569"/>
      <c r="BIZ45" s="569"/>
      <c r="BJA45" s="569"/>
      <c r="BJB45" s="569"/>
      <c r="BJC45" s="569"/>
      <c r="BJD45" s="569"/>
      <c r="BJE45" s="569"/>
      <c r="BJF45" s="569"/>
      <c r="BJG45" s="569"/>
      <c r="BJH45" s="569"/>
      <c r="BJI45" s="569"/>
      <c r="BJJ45" s="569"/>
      <c r="BJK45" s="569"/>
      <c r="BJL45" s="569"/>
      <c r="BJM45" s="569"/>
      <c r="BJN45" s="569"/>
      <c r="BJO45" s="569"/>
      <c r="BJP45" s="569"/>
      <c r="BJQ45" s="569"/>
      <c r="BJR45" s="569"/>
      <c r="BJS45" s="569"/>
      <c r="BJT45" s="569"/>
      <c r="BJU45" s="569"/>
      <c r="BJV45" s="569"/>
      <c r="BJW45" s="569"/>
      <c r="BJX45" s="569"/>
      <c r="BJY45" s="569"/>
      <c r="BJZ45" s="569"/>
      <c r="BKA45" s="569"/>
      <c r="BKB45" s="569"/>
      <c r="BKC45" s="569"/>
      <c r="BKD45" s="569"/>
      <c r="BKE45" s="569"/>
      <c r="BKF45" s="569"/>
      <c r="BKG45" s="569"/>
      <c r="BKH45" s="569"/>
      <c r="BKI45" s="569"/>
      <c r="BKJ45" s="569"/>
      <c r="BKK45" s="569"/>
      <c r="BKL45" s="569"/>
      <c r="BKM45" s="569"/>
      <c r="BKN45" s="569"/>
      <c r="BKO45" s="569"/>
      <c r="BKP45" s="569"/>
      <c r="BKQ45" s="569"/>
      <c r="BKR45" s="569"/>
      <c r="BKS45" s="569"/>
      <c r="BKT45" s="569"/>
      <c r="BKU45" s="569"/>
      <c r="BKV45" s="569"/>
      <c r="BKW45" s="569"/>
      <c r="BKX45" s="569"/>
      <c r="BKY45" s="569"/>
      <c r="BKZ45" s="569"/>
      <c r="BLA45" s="569"/>
      <c r="BLB45" s="569"/>
      <c r="BLC45" s="569"/>
      <c r="BLD45" s="569"/>
      <c r="BLE45" s="569"/>
      <c r="BLF45" s="569"/>
      <c r="BLG45" s="569"/>
      <c r="BLH45" s="569"/>
      <c r="BLI45" s="569"/>
      <c r="BLJ45" s="569"/>
      <c r="BLK45" s="569"/>
      <c r="BLL45" s="569"/>
      <c r="BLM45" s="569"/>
      <c r="BLN45" s="569"/>
      <c r="BLO45" s="569"/>
      <c r="BLP45" s="569"/>
      <c r="BLQ45" s="569"/>
      <c r="BLR45" s="569"/>
      <c r="BLS45" s="569"/>
      <c r="BLT45" s="569"/>
      <c r="BLU45" s="569"/>
      <c r="BLV45" s="569"/>
      <c r="BLW45" s="569"/>
      <c r="BLX45" s="569"/>
      <c r="BLY45" s="569"/>
      <c r="BLZ45" s="569"/>
      <c r="BMA45" s="569"/>
      <c r="BMB45" s="569"/>
      <c r="BMC45" s="569"/>
      <c r="BMD45" s="569"/>
      <c r="BME45" s="569"/>
      <c r="BMF45" s="569"/>
      <c r="BMG45" s="569"/>
      <c r="BMH45" s="569"/>
      <c r="BMI45" s="569"/>
      <c r="BMJ45" s="569"/>
      <c r="BMK45" s="569"/>
      <c r="BML45" s="569"/>
      <c r="BMM45" s="569"/>
      <c r="BMN45" s="569"/>
      <c r="BMO45" s="569"/>
      <c r="BMP45" s="569"/>
      <c r="BMQ45" s="569"/>
      <c r="BMR45" s="569"/>
      <c r="BMS45" s="569"/>
      <c r="BMT45" s="569"/>
      <c r="BMU45" s="569"/>
      <c r="BMV45" s="569"/>
      <c r="BMW45" s="569"/>
      <c r="BMX45" s="569"/>
      <c r="BMY45" s="569"/>
      <c r="BMZ45" s="569"/>
      <c r="BNA45" s="569"/>
      <c r="BNB45" s="569"/>
      <c r="BNC45" s="569"/>
      <c r="BND45" s="569"/>
      <c r="BNE45" s="569"/>
      <c r="BNF45" s="569"/>
      <c r="BNG45" s="569"/>
      <c r="BNH45" s="569"/>
      <c r="BNI45" s="569"/>
      <c r="BNJ45" s="569"/>
      <c r="BNK45" s="569"/>
      <c r="BNL45" s="569"/>
      <c r="BNM45" s="569"/>
      <c r="BNN45" s="569"/>
      <c r="BNO45" s="569"/>
      <c r="BNP45" s="569"/>
      <c r="BNQ45" s="569"/>
      <c r="BNR45" s="569"/>
      <c r="BNS45" s="569"/>
      <c r="BNT45" s="569"/>
      <c r="BNU45" s="569"/>
      <c r="BNV45" s="569"/>
      <c r="BNW45" s="569"/>
      <c r="BNX45" s="569"/>
      <c r="BNY45" s="569"/>
      <c r="BNZ45" s="569"/>
      <c r="BOA45" s="569"/>
      <c r="BOB45" s="569"/>
      <c r="BOC45" s="569"/>
      <c r="BOD45" s="569"/>
      <c r="BOE45" s="569"/>
      <c r="BOF45" s="569"/>
      <c r="BOG45" s="569"/>
      <c r="BOH45" s="569"/>
      <c r="BOI45" s="569"/>
      <c r="BOJ45" s="569"/>
      <c r="BOK45" s="569"/>
      <c r="BOL45" s="569"/>
      <c r="BOM45" s="569"/>
      <c r="BON45" s="569"/>
      <c r="BOO45" s="569"/>
      <c r="BOP45" s="569"/>
      <c r="BOQ45" s="569"/>
      <c r="BOR45" s="569"/>
      <c r="BOS45" s="569"/>
      <c r="BOT45" s="569"/>
      <c r="BOU45" s="569"/>
      <c r="BOV45" s="569"/>
      <c r="BOW45" s="569"/>
      <c r="BOX45" s="569"/>
      <c r="BOY45" s="569"/>
      <c r="BOZ45" s="569"/>
      <c r="BPA45" s="569"/>
      <c r="BPB45" s="569"/>
      <c r="BPC45" s="569"/>
      <c r="BPD45" s="569"/>
      <c r="BPE45" s="569"/>
      <c r="BPF45" s="569"/>
      <c r="BPG45" s="569"/>
      <c r="BPH45" s="569"/>
      <c r="BPI45" s="569"/>
      <c r="BPJ45" s="569"/>
      <c r="BPK45" s="569"/>
      <c r="BPL45" s="569"/>
      <c r="BPM45" s="569"/>
      <c r="BPN45" s="569"/>
      <c r="BPO45" s="569"/>
      <c r="BPP45" s="569"/>
      <c r="BPQ45" s="569"/>
      <c r="BPR45" s="569"/>
      <c r="BPS45" s="569"/>
      <c r="BPT45" s="569"/>
      <c r="BPU45" s="569"/>
      <c r="BPV45" s="569"/>
      <c r="BPW45" s="569"/>
      <c r="BPX45" s="569"/>
      <c r="BPY45" s="569"/>
      <c r="BPZ45" s="569"/>
      <c r="BQA45" s="569"/>
      <c r="BQB45" s="569"/>
      <c r="BQC45" s="569"/>
      <c r="BQD45" s="569"/>
      <c r="BQE45" s="569"/>
      <c r="BQF45" s="569"/>
      <c r="BQG45" s="569"/>
      <c r="BQH45" s="569"/>
      <c r="BQI45" s="569"/>
      <c r="BQJ45" s="569"/>
      <c r="BQK45" s="569"/>
      <c r="BQL45" s="569"/>
      <c r="BQM45" s="569"/>
      <c r="BQN45" s="569"/>
      <c r="BQO45" s="569"/>
      <c r="BQP45" s="569"/>
      <c r="BQQ45" s="569"/>
      <c r="BQR45" s="569"/>
      <c r="BQS45" s="569"/>
      <c r="BQT45" s="569"/>
      <c r="BQU45" s="569"/>
      <c r="BQV45" s="569"/>
      <c r="BQW45" s="569"/>
      <c r="BQX45" s="569"/>
      <c r="BQY45" s="569"/>
      <c r="BQZ45" s="569"/>
      <c r="BRA45" s="569"/>
      <c r="BRB45" s="569"/>
      <c r="BRC45" s="569"/>
      <c r="BRD45" s="569"/>
      <c r="BRE45" s="569"/>
      <c r="BRF45" s="569"/>
      <c r="BRG45" s="569"/>
      <c r="BRH45" s="569"/>
      <c r="BRI45" s="569"/>
      <c r="BRJ45" s="569"/>
      <c r="BRK45" s="569"/>
      <c r="BRL45" s="569"/>
      <c r="BRM45" s="569"/>
      <c r="BRN45" s="569"/>
      <c r="BRO45" s="569"/>
      <c r="BRP45" s="569"/>
      <c r="BRQ45" s="569"/>
      <c r="BRR45" s="569"/>
      <c r="BRS45" s="569"/>
      <c r="BRT45" s="569"/>
      <c r="BRU45" s="569"/>
      <c r="BRV45" s="569"/>
      <c r="BRW45" s="569"/>
      <c r="BRX45" s="569"/>
      <c r="BRY45" s="569"/>
      <c r="BRZ45" s="569"/>
      <c r="BSA45" s="569"/>
      <c r="BSB45" s="569"/>
      <c r="BSC45" s="569"/>
      <c r="BSD45" s="569"/>
      <c r="BSE45" s="569"/>
      <c r="BSF45" s="569"/>
      <c r="BSG45" s="569"/>
      <c r="BSH45" s="569"/>
      <c r="BSI45" s="569"/>
      <c r="BSJ45" s="569"/>
      <c r="BSK45" s="569"/>
      <c r="BSL45" s="569"/>
      <c r="BSM45" s="569"/>
      <c r="BSN45" s="569"/>
      <c r="BSO45" s="569"/>
      <c r="BSP45" s="569"/>
      <c r="BSQ45" s="569"/>
      <c r="BSR45" s="569"/>
      <c r="BSS45" s="569"/>
      <c r="BST45" s="569"/>
      <c r="BSU45" s="569"/>
      <c r="BSV45" s="569"/>
      <c r="BSW45" s="569"/>
      <c r="BSX45" s="569"/>
      <c r="BSY45" s="569"/>
      <c r="BSZ45" s="569"/>
      <c r="BTA45" s="569"/>
      <c r="BTB45" s="569"/>
      <c r="BTC45" s="569"/>
      <c r="BTD45" s="569"/>
      <c r="BTE45" s="569"/>
      <c r="BTF45" s="569"/>
      <c r="BTG45" s="569"/>
      <c r="BTH45" s="569"/>
      <c r="BTI45" s="569"/>
      <c r="BTJ45" s="569"/>
      <c r="BTK45" s="569"/>
      <c r="BTL45" s="569"/>
      <c r="BTM45" s="569"/>
      <c r="BTN45" s="569"/>
      <c r="BTO45" s="569"/>
      <c r="BTP45" s="569"/>
      <c r="BTQ45" s="569"/>
      <c r="BTR45" s="569"/>
      <c r="BTS45" s="569"/>
      <c r="BTT45" s="569"/>
      <c r="BTU45" s="569"/>
      <c r="BTV45" s="569"/>
      <c r="BTW45" s="569"/>
      <c r="BTX45" s="569"/>
      <c r="BTY45" s="569"/>
      <c r="BTZ45" s="569"/>
      <c r="BUA45" s="569"/>
      <c r="BUB45" s="569"/>
      <c r="BUC45" s="569"/>
      <c r="BUD45" s="569"/>
      <c r="BUE45" s="569"/>
      <c r="BUF45" s="569"/>
      <c r="BUG45" s="569"/>
      <c r="BUH45" s="569"/>
      <c r="BUI45" s="569"/>
      <c r="BUJ45" s="569"/>
      <c r="BUK45" s="569"/>
      <c r="BUL45" s="569"/>
      <c r="BUM45" s="569"/>
      <c r="BUN45" s="569"/>
      <c r="BUO45" s="569"/>
      <c r="BUP45" s="569"/>
      <c r="BUQ45" s="569"/>
      <c r="BUR45" s="569"/>
      <c r="BUS45" s="569"/>
      <c r="BUT45" s="569"/>
      <c r="BUU45" s="569"/>
      <c r="BUV45" s="569"/>
      <c r="BUW45" s="569"/>
      <c r="BUX45" s="569"/>
      <c r="BUY45" s="569"/>
      <c r="BUZ45" s="569"/>
      <c r="BVA45" s="569"/>
      <c r="BVB45" s="569"/>
      <c r="BVC45" s="569"/>
      <c r="BVD45" s="569"/>
      <c r="BVE45" s="569"/>
      <c r="BVF45" s="569"/>
      <c r="BVG45" s="569"/>
      <c r="BVH45" s="569"/>
      <c r="BVI45" s="569"/>
      <c r="BVJ45" s="569"/>
      <c r="BVK45" s="569"/>
      <c r="BVL45" s="569"/>
      <c r="BVM45" s="569"/>
      <c r="BVN45" s="569"/>
      <c r="BVO45" s="569"/>
      <c r="BVP45" s="569"/>
      <c r="BVQ45" s="569"/>
      <c r="BVR45" s="569"/>
      <c r="BVS45" s="569"/>
      <c r="BVT45" s="569"/>
      <c r="BVU45" s="569"/>
      <c r="BVV45" s="569"/>
      <c r="BVW45" s="569"/>
      <c r="BVX45" s="569"/>
      <c r="BVY45" s="569"/>
      <c r="BVZ45" s="569"/>
      <c r="BWA45" s="569"/>
      <c r="BWB45" s="569"/>
      <c r="BWC45" s="569"/>
      <c r="BWD45" s="569"/>
      <c r="BWE45" s="569"/>
      <c r="BWF45" s="569"/>
      <c r="BWG45" s="569"/>
      <c r="BWH45" s="569"/>
      <c r="BWI45" s="569"/>
      <c r="BWJ45" s="569"/>
      <c r="BWK45" s="569"/>
      <c r="BWL45" s="569"/>
      <c r="BWM45" s="569"/>
      <c r="BWN45" s="569"/>
      <c r="BWO45" s="569"/>
      <c r="BWP45" s="569"/>
      <c r="BWQ45" s="569"/>
      <c r="BWR45" s="569"/>
      <c r="BWS45" s="569"/>
      <c r="BWT45" s="569"/>
      <c r="BWU45" s="569"/>
      <c r="BWV45" s="569"/>
      <c r="BWW45" s="569"/>
      <c r="BWX45" s="569"/>
      <c r="BWY45" s="569"/>
      <c r="BWZ45" s="569"/>
      <c r="BXA45" s="569"/>
      <c r="BXB45" s="569"/>
      <c r="BXC45" s="569"/>
      <c r="BXD45" s="569"/>
      <c r="BXE45" s="569"/>
      <c r="BXF45" s="569"/>
      <c r="BXG45" s="569"/>
      <c r="BXH45" s="569"/>
      <c r="BXI45" s="569"/>
      <c r="BXJ45" s="569"/>
      <c r="BXK45" s="569"/>
      <c r="BXL45" s="569"/>
      <c r="BXM45" s="569"/>
      <c r="BXN45" s="569"/>
      <c r="BXO45" s="569"/>
      <c r="BXP45" s="569"/>
      <c r="BXQ45" s="569"/>
      <c r="BXR45" s="569"/>
      <c r="BXS45" s="569"/>
      <c r="BXT45" s="569"/>
      <c r="BXU45" s="569"/>
      <c r="BXV45" s="569"/>
      <c r="BXW45" s="569"/>
      <c r="BXX45" s="569"/>
      <c r="BXY45" s="569"/>
      <c r="BXZ45" s="569"/>
      <c r="BYA45" s="569"/>
      <c r="BYB45" s="569"/>
      <c r="BYC45" s="569"/>
      <c r="BYD45" s="569"/>
      <c r="BYE45" s="569"/>
      <c r="BYF45" s="569"/>
      <c r="BYG45" s="569"/>
      <c r="BYH45" s="569"/>
      <c r="BYI45" s="569"/>
      <c r="BYJ45" s="569"/>
      <c r="BYK45" s="569"/>
      <c r="BYL45" s="569"/>
      <c r="BYM45" s="569"/>
      <c r="BYN45" s="569"/>
      <c r="BYO45" s="569"/>
      <c r="BYP45" s="569"/>
      <c r="BYQ45" s="569"/>
      <c r="BYR45" s="569"/>
      <c r="BYS45" s="569"/>
      <c r="BYT45" s="569"/>
      <c r="BYU45" s="569"/>
      <c r="BYV45" s="569"/>
      <c r="BYW45" s="569"/>
      <c r="BYX45" s="569"/>
      <c r="BYY45" s="569"/>
      <c r="BYZ45" s="569"/>
      <c r="BZA45" s="569"/>
      <c r="BZB45" s="569"/>
      <c r="BZC45" s="569"/>
      <c r="BZD45" s="569"/>
      <c r="BZE45" s="569"/>
      <c r="BZF45" s="569"/>
      <c r="BZG45" s="569"/>
      <c r="BZH45" s="569"/>
      <c r="BZI45" s="569"/>
      <c r="BZJ45" s="569"/>
      <c r="BZK45" s="569"/>
      <c r="BZL45" s="569"/>
      <c r="BZM45" s="569"/>
      <c r="BZN45" s="569"/>
      <c r="BZO45" s="569"/>
      <c r="BZP45" s="569"/>
      <c r="BZQ45" s="569"/>
      <c r="BZR45" s="569"/>
      <c r="BZS45" s="569"/>
      <c r="BZT45" s="569"/>
      <c r="BZU45" s="569"/>
      <c r="BZV45" s="569"/>
      <c r="BZW45" s="569"/>
      <c r="BZX45" s="569"/>
      <c r="BZY45" s="569"/>
      <c r="BZZ45" s="569"/>
      <c r="CAA45" s="569"/>
      <c r="CAB45" s="569"/>
      <c r="CAC45" s="569"/>
      <c r="CAD45" s="569"/>
      <c r="CAE45" s="569"/>
      <c r="CAF45" s="569"/>
      <c r="CAG45" s="569"/>
      <c r="CAH45" s="569"/>
      <c r="CAI45" s="569"/>
      <c r="CAJ45" s="569"/>
      <c r="CAK45" s="569"/>
      <c r="CAL45" s="569"/>
      <c r="CAM45" s="569"/>
      <c r="CAN45" s="569"/>
      <c r="CAO45" s="569"/>
      <c r="CAP45" s="569"/>
      <c r="CAQ45" s="569"/>
      <c r="CAR45" s="569"/>
      <c r="CAS45" s="569"/>
      <c r="CAT45" s="569"/>
      <c r="CAU45" s="569"/>
      <c r="CAV45" s="569"/>
      <c r="CAW45" s="569"/>
      <c r="CAX45" s="569"/>
      <c r="CAY45" s="569"/>
      <c r="CAZ45" s="569"/>
      <c r="CBA45" s="569"/>
      <c r="CBB45" s="569"/>
      <c r="CBC45" s="569"/>
      <c r="CBD45" s="569"/>
      <c r="CBE45" s="569"/>
      <c r="CBF45" s="569"/>
      <c r="CBG45" s="569"/>
      <c r="CBH45" s="569"/>
      <c r="CBI45" s="569"/>
      <c r="CBJ45" s="569"/>
      <c r="CBK45" s="569"/>
      <c r="CBL45" s="569"/>
      <c r="CBM45" s="569"/>
      <c r="CBN45" s="569"/>
      <c r="CBO45" s="569"/>
      <c r="CBP45" s="569"/>
      <c r="CBQ45" s="569"/>
      <c r="CBR45" s="569"/>
      <c r="CBS45" s="569"/>
      <c r="CBT45" s="569"/>
      <c r="CBU45" s="569"/>
      <c r="CBV45" s="569"/>
      <c r="CBW45" s="569"/>
      <c r="CBX45" s="569"/>
      <c r="CBY45" s="569"/>
      <c r="CBZ45" s="569"/>
      <c r="CCA45" s="569"/>
      <c r="CCB45" s="569"/>
      <c r="CCC45" s="569"/>
      <c r="CCD45" s="569"/>
      <c r="CCE45" s="569"/>
      <c r="CCF45" s="569"/>
      <c r="CCG45" s="569"/>
      <c r="CCH45" s="569"/>
      <c r="CCI45" s="569"/>
      <c r="CCJ45" s="569"/>
      <c r="CCK45" s="569"/>
      <c r="CCL45" s="569"/>
      <c r="CCM45" s="569"/>
      <c r="CCN45" s="569"/>
      <c r="CCO45" s="569"/>
      <c r="CCP45" s="569"/>
      <c r="CCQ45" s="569"/>
      <c r="CCR45" s="569"/>
      <c r="CCS45" s="569"/>
      <c r="CCT45" s="569"/>
      <c r="CCU45" s="569"/>
      <c r="CCV45" s="569"/>
      <c r="CCW45" s="569"/>
      <c r="CCX45" s="569"/>
      <c r="CCY45" s="569"/>
      <c r="CCZ45" s="569"/>
      <c r="CDA45" s="569"/>
      <c r="CDB45" s="569"/>
      <c r="CDC45" s="569"/>
      <c r="CDD45" s="569"/>
      <c r="CDE45" s="569"/>
      <c r="CDF45" s="569"/>
      <c r="CDG45" s="569"/>
      <c r="CDH45" s="569"/>
      <c r="CDI45" s="569"/>
      <c r="CDJ45" s="569"/>
      <c r="CDK45" s="569"/>
      <c r="CDL45" s="569"/>
      <c r="CDM45" s="569"/>
      <c r="CDN45" s="569"/>
      <c r="CDO45" s="569"/>
      <c r="CDP45" s="569"/>
      <c r="CDQ45" s="569"/>
      <c r="CDR45" s="569"/>
      <c r="CDS45" s="569"/>
      <c r="CDT45" s="569"/>
      <c r="CDU45" s="569"/>
      <c r="CDV45" s="569"/>
      <c r="CDW45" s="569"/>
      <c r="CDX45" s="569"/>
      <c r="CDY45" s="569"/>
      <c r="CDZ45" s="569"/>
      <c r="CEA45" s="569"/>
      <c r="CEB45" s="569"/>
      <c r="CEC45" s="569"/>
      <c r="CED45" s="569"/>
      <c r="CEE45" s="569"/>
      <c r="CEF45" s="569"/>
      <c r="CEG45" s="569"/>
      <c r="CEH45" s="569"/>
      <c r="CEI45" s="569"/>
      <c r="CEJ45" s="569"/>
      <c r="CEK45" s="569"/>
      <c r="CEL45" s="569"/>
      <c r="CEM45" s="569"/>
      <c r="CEN45" s="569"/>
      <c r="CEO45" s="569"/>
      <c r="CEP45" s="569"/>
      <c r="CEQ45" s="569"/>
      <c r="CER45" s="569"/>
      <c r="CES45" s="569"/>
      <c r="CET45" s="569"/>
      <c r="CEU45" s="569"/>
      <c r="CEV45" s="569"/>
      <c r="CEW45" s="569"/>
      <c r="CEX45" s="569"/>
      <c r="CEY45" s="569"/>
      <c r="CEZ45" s="569"/>
      <c r="CFA45" s="569"/>
      <c r="CFB45" s="569"/>
      <c r="CFC45" s="569"/>
      <c r="CFD45" s="569"/>
      <c r="CFE45" s="569"/>
      <c r="CFF45" s="569"/>
      <c r="CFG45" s="569"/>
      <c r="CFH45" s="569"/>
      <c r="CFI45" s="569"/>
      <c r="CFJ45" s="569"/>
      <c r="CFK45" s="569"/>
      <c r="CFL45" s="569"/>
      <c r="CFM45" s="569"/>
      <c r="CFN45" s="569"/>
      <c r="CFO45" s="569"/>
      <c r="CFP45" s="569"/>
      <c r="CFQ45" s="569"/>
      <c r="CFR45" s="569"/>
      <c r="CFS45" s="569"/>
      <c r="CFT45" s="569"/>
      <c r="CFU45" s="569"/>
      <c r="CFV45" s="569"/>
      <c r="CFW45" s="569"/>
      <c r="CFX45" s="569"/>
      <c r="CFY45" s="569"/>
      <c r="CFZ45" s="569"/>
      <c r="CGA45" s="569"/>
      <c r="CGB45" s="569"/>
      <c r="CGC45" s="569"/>
      <c r="CGD45" s="569"/>
      <c r="CGE45" s="569"/>
      <c r="CGF45" s="569"/>
      <c r="CGG45" s="569"/>
      <c r="CGH45" s="569"/>
      <c r="CGI45" s="569"/>
      <c r="CGJ45" s="569"/>
      <c r="CGK45" s="569"/>
      <c r="CGL45" s="569"/>
      <c r="CGM45" s="569"/>
      <c r="CGN45" s="569"/>
      <c r="CGO45" s="569"/>
      <c r="CGP45" s="569"/>
      <c r="CGQ45" s="569"/>
      <c r="CGR45" s="569"/>
      <c r="CGS45" s="569"/>
      <c r="CGT45" s="569"/>
      <c r="CGU45" s="569"/>
      <c r="CGV45" s="569"/>
      <c r="CGW45" s="569"/>
      <c r="CGX45" s="569"/>
      <c r="CGY45" s="569"/>
      <c r="CGZ45" s="569"/>
      <c r="CHA45" s="569"/>
      <c r="CHB45" s="569"/>
      <c r="CHC45" s="569"/>
      <c r="CHD45" s="569"/>
      <c r="CHE45" s="569"/>
      <c r="CHF45" s="569"/>
      <c r="CHG45" s="569"/>
      <c r="CHH45" s="569"/>
      <c r="CHI45" s="569"/>
      <c r="CHJ45" s="569"/>
      <c r="CHK45" s="569"/>
      <c r="CHL45" s="569"/>
      <c r="CHM45" s="569"/>
      <c r="CHN45" s="569"/>
      <c r="CHO45" s="569"/>
      <c r="CHP45" s="569"/>
      <c r="CHQ45" s="569"/>
      <c r="CHR45" s="569"/>
      <c r="CHS45" s="569"/>
      <c r="CHT45" s="569"/>
      <c r="CHU45" s="569"/>
      <c r="CHV45" s="569"/>
      <c r="CHW45" s="569"/>
      <c r="CHX45" s="569"/>
      <c r="CHY45" s="569"/>
      <c r="CHZ45" s="569"/>
      <c r="CIA45" s="569"/>
      <c r="CIB45" s="569"/>
      <c r="CIC45" s="569"/>
      <c r="CID45" s="569"/>
      <c r="CIE45" s="569"/>
      <c r="CIF45" s="569"/>
      <c r="CIG45" s="569"/>
      <c r="CIH45" s="569"/>
      <c r="CII45" s="569"/>
      <c r="CIJ45" s="569"/>
      <c r="CIK45" s="569"/>
      <c r="CIL45" s="569"/>
      <c r="CIM45" s="569"/>
      <c r="CIN45" s="569"/>
      <c r="CIO45" s="569"/>
      <c r="CIP45" s="569"/>
      <c r="CIQ45" s="569"/>
      <c r="CIR45" s="569"/>
      <c r="CIS45" s="569"/>
      <c r="CIT45" s="569"/>
      <c r="CIU45" s="569"/>
      <c r="CIV45" s="569"/>
      <c r="CIW45" s="569"/>
      <c r="CIX45" s="569"/>
      <c r="CIY45" s="569"/>
      <c r="CIZ45" s="569"/>
      <c r="CJA45" s="569"/>
      <c r="CJB45" s="569"/>
      <c r="CJC45" s="569"/>
      <c r="CJD45" s="569"/>
      <c r="CJE45" s="569"/>
      <c r="CJF45" s="569"/>
      <c r="CJG45" s="569"/>
      <c r="CJH45" s="569"/>
      <c r="CJI45" s="569"/>
      <c r="CJJ45" s="569"/>
      <c r="CJK45" s="569"/>
      <c r="CJL45" s="569"/>
      <c r="CJM45" s="569"/>
      <c r="CJN45" s="569"/>
      <c r="CJO45" s="569"/>
      <c r="CJP45" s="569"/>
      <c r="CJQ45" s="569"/>
      <c r="CJR45" s="569"/>
      <c r="CJS45" s="569"/>
      <c r="CJT45" s="569"/>
      <c r="CJU45" s="569"/>
      <c r="CJV45" s="569"/>
      <c r="CJW45" s="569"/>
      <c r="CJX45" s="569"/>
      <c r="CJY45" s="569"/>
      <c r="CJZ45" s="569"/>
      <c r="CKA45" s="569"/>
      <c r="CKB45" s="569"/>
      <c r="CKC45" s="569"/>
      <c r="CKD45" s="569"/>
      <c r="CKE45" s="569"/>
      <c r="CKF45" s="569"/>
      <c r="CKG45" s="569"/>
      <c r="CKH45" s="569"/>
      <c r="CKI45" s="569"/>
      <c r="CKJ45" s="569"/>
      <c r="CKK45" s="569"/>
      <c r="CKL45" s="569"/>
      <c r="CKM45" s="569"/>
      <c r="CKN45" s="569"/>
      <c r="CKO45" s="569"/>
      <c r="CKP45" s="569"/>
      <c r="CKQ45" s="569"/>
      <c r="CKR45" s="569"/>
      <c r="CKS45" s="569"/>
      <c r="CKT45" s="569"/>
      <c r="CKU45" s="569"/>
      <c r="CKV45" s="569"/>
      <c r="CKW45" s="569"/>
      <c r="CKX45" s="569"/>
      <c r="CKY45" s="569"/>
      <c r="CKZ45" s="569"/>
      <c r="CLA45" s="569"/>
      <c r="CLB45" s="569"/>
      <c r="CLC45" s="569"/>
      <c r="CLD45" s="569"/>
      <c r="CLE45" s="569"/>
      <c r="CLF45" s="569"/>
      <c r="CLG45" s="569"/>
      <c r="CLH45" s="569"/>
      <c r="CLI45" s="569"/>
      <c r="CLJ45" s="569"/>
      <c r="CLK45" s="569"/>
      <c r="CLL45" s="569"/>
      <c r="CLM45" s="569"/>
      <c r="CLN45" s="569"/>
      <c r="CLO45" s="569"/>
      <c r="CLP45" s="569"/>
      <c r="CLQ45" s="569"/>
      <c r="CLR45" s="569"/>
      <c r="CLS45" s="569"/>
      <c r="CLT45" s="569"/>
      <c r="CLU45" s="569"/>
      <c r="CLV45" s="569"/>
      <c r="CLW45" s="569"/>
      <c r="CLX45" s="569"/>
      <c r="CLY45" s="569"/>
      <c r="CLZ45" s="569"/>
      <c r="CMA45" s="569"/>
      <c r="CMB45" s="569"/>
      <c r="CMC45" s="569"/>
      <c r="CMD45" s="569"/>
      <c r="CME45" s="569"/>
      <c r="CMF45" s="569"/>
      <c r="CMG45" s="569"/>
      <c r="CMH45" s="569"/>
      <c r="CMI45" s="569"/>
      <c r="CMJ45" s="569"/>
      <c r="CMK45" s="569"/>
      <c r="CML45" s="569"/>
      <c r="CMM45" s="569"/>
      <c r="CMN45" s="569"/>
      <c r="CMO45" s="569"/>
      <c r="CMP45" s="569"/>
      <c r="CMQ45" s="569"/>
      <c r="CMR45" s="569"/>
      <c r="CMS45" s="569"/>
      <c r="CMT45" s="569"/>
      <c r="CMU45" s="569"/>
      <c r="CMV45" s="569"/>
      <c r="CMW45" s="569"/>
      <c r="CMX45" s="569"/>
      <c r="CMY45" s="569"/>
      <c r="CMZ45" s="569"/>
      <c r="CNA45" s="569"/>
      <c r="CNB45" s="569"/>
      <c r="CNC45" s="569"/>
      <c r="CND45" s="569"/>
      <c r="CNE45" s="569"/>
      <c r="CNF45" s="569"/>
      <c r="CNG45" s="569"/>
      <c r="CNH45" s="569"/>
      <c r="CNI45" s="569"/>
      <c r="CNJ45" s="569"/>
      <c r="CNK45" s="569"/>
      <c r="CNL45" s="569"/>
      <c r="CNM45" s="569"/>
      <c r="CNN45" s="569"/>
      <c r="CNO45" s="569"/>
      <c r="CNP45" s="569"/>
      <c r="CNQ45" s="569"/>
      <c r="CNR45" s="569"/>
      <c r="CNS45" s="569"/>
      <c r="CNT45" s="569"/>
      <c r="CNU45" s="569"/>
      <c r="CNV45" s="569"/>
      <c r="CNW45" s="569"/>
      <c r="CNX45" s="569"/>
      <c r="CNY45" s="569"/>
      <c r="CNZ45" s="569"/>
      <c r="COA45" s="569"/>
      <c r="COB45" s="569"/>
      <c r="COC45" s="569"/>
      <c r="COD45" s="569"/>
      <c r="COE45" s="569"/>
      <c r="COF45" s="569"/>
      <c r="COG45" s="569"/>
      <c r="COH45" s="569"/>
      <c r="COI45" s="569"/>
      <c r="COJ45" s="569"/>
      <c r="COK45" s="569"/>
      <c r="COL45" s="569"/>
      <c r="COM45" s="569"/>
      <c r="CON45" s="569"/>
      <c r="COO45" s="569"/>
      <c r="COP45" s="569"/>
      <c r="COQ45" s="569"/>
      <c r="COR45" s="569"/>
      <c r="COS45" s="569"/>
      <c r="COT45" s="569"/>
      <c r="COU45" s="569"/>
      <c r="COV45" s="569"/>
      <c r="COW45" s="569"/>
      <c r="COX45" s="569"/>
      <c r="COY45" s="569"/>
      <c r="COZ45" s="569"/>
      <c r="CPA45" s="569"/>
      <c r="CPB45" s="569"/>
      <c r="CPC45" s="569"/>
      <c r="CPD45" s="569"/>
      <c r="CPE45" s="569"/>
      <c r="CPF45" s="569"/>
      <c r="CPG45" s="569"/>
      <c r="CPH45" s="569"/>
      <c r="CPI45" s="569"/>
      <c r="CPJ45" s="569"/>
      <c r="CPK45" s="569"/>
      <c r="CPL45" s="569"/>
      <c r="CPM45" s="569"/>
      <c r="CPN45" s="569"/>
      <c r="CPO45" s="569"/>
      <c r="CPP45" s="569"/>
      <c r="CPQ45" s="569"/>
      <c r="CPR45" s="569"/>
      <c r="CPS45" s="569"/>
      <c r="CPT45" s="569"/>
      <c r="CPU45" s="569"/>
      <c r="CPV45" s="569"/>
      <c r="CPW45" s="569"/>
      <c r="CPX45" s="569"/>
      <c r="CPY45" s="569"/>
      <c r="CPZ45" s="569"/>
      <c r="CQA45" s="569"/>
      <c r="CQB45" s="569"/>
      <c r="CQC45" s="569"/>
      <c r="CQD45" s="569"/>
      <c r="CQE45" s="569"/>
      <c r="CQF45" s="569"/>
      <c r="CQG45" s="569"/>
      <c r="CQH45" s="569"/>
      <c r="CQI45" s="569"/>
      <c r="CQJ45" s="569"/>
      <c r="CQK45" s="569"/>
      <c r="CQL45" s="569"/>
      <c r="CQM45" s="569"/>
      <c r="CQN45" s="569"/>
      <c r="CQO45" s="569"/>
      <c r="CQP45" s="569"/>
      <c r="CQQ45" s="569"/>
      <c r="CQR45" s="569"/>
      <c r="CQS45" s="569"/>
      <c r="CQT45" s="569"/>
      <c r="CQU45" s="569"/>
      <c r="CQV45" s="569"/>
      <c r="CQW45" s="569"/>
      <c r="CQX45" s="569"/>
      <c r="CQY45" s="569"/>
      <c r="CQZ45" s="569"/>
      <c r="CRA45" s="569"/>
      <c r="CRB45" s="569"/>
      <c r="CRC45" s="569"/>
      <c r="CRD45" s="569"/>
      <c r="CRE45" s="569"/>
      <c r="CRF45" s="569"/>
      <c r="CRG45" s="569"/>
      <c r="CRH45" s="569"/>
      <c r="CRI45" s="569"/>
      <c r="CRJ45" s="569"/>
      <c r="CRK45" s="569"/>
      <c r="CRL45" s="569"/>
      <c r="CRM45" s="569"/>
      <c r="CRN45" s="569"/>
      <c r="CRO45" s="569"/>
      <c r="CRP45" s="569"/>
      <c r="CRQ45" s="569"/>
      <c r="CRR45" s="569"/>
      <c r="CRS45" s="569"/>
      <c r="CRT45" s="569"/>
      <c r="CRU45" s="569"/>
      <c r="CRV45" s="569"/>
      <c r="CRW45" s="569"/>
      <c r="CRX45" s="569"/>
      <c r="CRY45" s="569"/>
      <c r="CRZ45" s="569"/>
      <c r="CSA45" s="569"/>
      <c r="CSB45" s="569"/>
      <c r="CSC45" s="569"/>
      <c r="CSD45" s="569"/>
      <c r="CSE45" s="569"/>
      <c r="CSF45" s="569"/>
      <c r="CSG45" s="569"/>
      <c r="CSH45" s="569"/>
      <c r="CSI45" s="569"/>
      <c r="CSJ45" s="569"/>
      <c r="CSK45" s="569"/>
      <c r="CSL45" s="569"/>
      <c r="CSM45" s="569"/>
      <c r="CSN45" s="569"/>
      <c r="CSO45" s="569"/>
      <c r="CSP45" s="569"/>
      <c r="CSQ45" s="569"/>
      <c r="CSR45" s="569"/>
      <c r="CSS45" s="569"/>
      <c r="CST45" s="569"/>
      <c r="CSU45" s="569"/>
      <c r="CSV45" s="569"/>
      <c r="CSW45" s="569"/>
      <c r="CSX45" s="569"/>
      <c r="CSY45" s="569"/>
      <c r="CSZ45" s="569"/>
      <c r="CTA45" s="569"/>
      <c r="CTB45" s="569"/>
      <c r="CTC45" s="569"/>
      <c r="CTD45" s="569"/>
      <c r="CTE45" s="569"/>
      <c r="CTF45" s="569"/>
      <c r="CTG45" s="569"/>
      <c r="CTH45" s="569"/>
      <c r="CTI45" s="569"/>
      <c r="CTJ45" s="569"/>
      <c r="CTK45" s="569"/>
      <c r="CTL45" s="569"/>
      <c r="CTM45" s="569"/>
      <c r="CTN45" s="569"/>
      <c r="CTO45" s="569"/>
      <c r="CTP45" s="569"/>
      <c r="CTQ45" s="569"/>
      <c r="CTR45" s="569"/>
      <c r="CTS45" s="569"/>
      <c r="CTT45" s="569"/>
      <c r="CTU45" s="569"/>
      <c r="CTV45" s="569"/>
      <c r="CTW45" s="569"/>
      <c r="CTX45" s="569"/>
      <c r="CTY45" s="569"/>
      <c r="CTZ45" s="569"/>
      <c r="CUA45" s="569"/>
      <c r="CUB45" s="569"/>
      <c r="CUC45" s="569"/>
      <c r="CUD45" s="569"/>
      <c r="CUE45" s="569"/>
      <c r="CUF45" s="569"/>
      <c r="CUG45" s="569"/>
      <c r="CUH45" s="569"/>
      <c r="CUI45" s="569"/>
      <c r="CUJ45" s="569"/>
      <c r="CUK45" s="569"/>
      <c r="CUL45" s="569"/>
      <c r="CUM45" s="569"/>
      <c r="CUN45" s="569"/>
      <c r="CUO45" s="569"/>
      <c r="CUP45" s="569"/>
      <c r="CUQ45" s="569"/>
      <c r="CUR45" s="569"/>
      <c r="CUS45" s="569"/>
      <c r="CUT45" s="569"/>
      <c r="CUU45" s="569"/>
      <c r="CUV45" s="569"/>
      <c r="CUW45" s="569"/>
      <c r="CUX45" s="569"/>
      <c r="CUY45" s="569"/>
      <c r="CUZ45" s="569"/>
      <c r="CVA45" s="569"/>
      <c r="CVB45" s="569"/>
      <c r="CVC45" s="569"/>
      <c r="CVD45" s="569"/>
      <c r="CVE45" s="569"/>
      <c r="CVF45" s="569"/>
      <c r="CVG45" s="569"/>
      <c r="CVH45" s="569"/>
      <c r="CVI45" s="569"/>
      <c r="CVJ45" s="569"/>
      <c r="CVK45" s="569"/>
      <c r="CVL45" s="569"/>
      <c r="CVM45" s="569"/>
      <c r="CVN45" s="569"/>
      <c r="CVO45" s="569"/>
      <c r="CVP45" s="569"/>
      <c r="CVQ45" s="569"/>
      <c r="CVR45" s="569"/>
      <c r="CVS45" s="569"/>
      <c r="CVT45" s="569"/>
      <c r="CVU45" s="569"/>
      <c r="CVV45" s="569"/>
      <c r="CVW45" s="569"/>
      <c r="CVX45" s="569"/>
      <c r="CVY45" s="569"/>
      <c r="CVZ45" s="569"/>
      <c r="CWA45" s="569"/>
      <c r="CWB45" s="569"/>
      <c r="CWC45" s="569"/>
      <c r="CWD45" s="569"/>
      <c r="CWE45" s="569"/>
      <c r="CWF45" s="569"/>
      <c r="CWG45" s="569"/>
      <c r="CWH45" s="569"/>
      <c r="CWI45" s="569"/>
      <c r="CWJ45" s="569"/>
      <c r="CWK45" s="569"/>
      <c r="CWL45" s="569"/>
      <c r="CWM45" s="569"/>
      <c r="CWN45" s="569"/>
      <c r="CWO45" s="569"/>
      <c r="CWP45" s="569"/>
      <c r="CWQ45" s="569"/>
      <c r="CWR45" s="569"/>
      <c r="CWS45" s="569"/>
      <c r="CWT45" s="569"/>
      <c r="CWU45" s="569"/>
      <c r="CWV45" s="569"/>
      <c r="CWW45" s="569"/>
      <c r="CWX45" s="569"/>
      <c r="CWY45" s="569"/>
      <c r="CWZ45" s="569"/>
      <c r="CXA45" s="569"/>
      <c r="CXB45" s="569"/>
      <c r="CXC45" s="569"/>
      <c r="CXD45" s="569"/>
      <c r="CXE45" s="569"/>
      <c r="CXF45" s="569"/>
      <c r="CXG45" s="569"/>
      <c r="CXH45" s="569"/>
      <c r="CXI45" s="569"/>
      <c r="CXJ45" s="569"/>
      <c r="CXK45" s="569"/>
      <c r="CXL45" s="569"/>
      <c r="CXM45" s="569"/>
      <c r="CXN45" s="569"/>
      <c r="CXO45" s="569"/>
      <c r="CXP45" s="569"/>
      <c r="CXQ45" s="569"/>
      <c r="CXR45" s="569"/>
      <c r="CXS45" s="569"/>
      <c r="CXT45" s="569"/>
      <c r="CXU45" s="569"/>
      <c r="CXV45" s="569"/>
      <c r="CXW45" s="569"/>
      <c r="CXX45" s="569"/>
      <c r="CXY45" s="569"/>
      <c r="CXZ45" s="569"/>
      <c r="CYA45" s="569"/>
      <c r="CYB45" s="569"/>
      <c r="CYC45" s="569"/>
      <c r="CYD45" s="569"/>
      <c r="CYE45" s="569"/>
      <c r="CYF45" s="569"/>
      <c r="CYG45" s="569"/>
      <c r="CYH45" s="569"/>
      <c r="CYI45" s="569"/>
      <c r="CYJ45" s="569"/>
      <c r="CYK45" s="569"/>
      <c r="CYL45" s="569"/>
      <c r="CYM45" s="569"/>
      <c r="CYN45" s="569"/>
      <c r="CYO45" s="569"/>
      <c r="CYP45" s="569"/>
      <c r="CYQ45" s="569"/>
      <c r="CYR45" s="569"/>
      <c r="CYS45" s="569"/>
      <c r="CYT45" s="569"/>
      <c r="CYU45" s="569"/>
      <c r="CYV45" s="569"/>
      <c r="CYW45" s="569"/>
      <c r="CYX45" s="569"/>
      <c r="CYY45" s="569"/>
      <c r="CYZ45" s="569"/>
      <c r="CZA45" s="569"/>
      <c r="CZB45" s="569"/>
      <c r="CZC45" s="569"/>
      <c r="CZD45" s="569"/>
      <c r="CZE45" s="569"/>
      <c r="CZF45" s="569"/>
      <c r="CZG45" s="569"/>
      <c r="CZH45" s="569"/>
      <c r="CZI45" s="569"/>
      <c r="CZJ45" s="569"/>
      <c r="CZK45" s="569"/>
      <c r="CZL45" s="569"/>
      <c r="CZM45" s="569"/>
      <c r="CZN45" s="569"/>
      <c r="CZO45" s="569"/>
      <c r="CZP45" s="569"/>
      <c r="CZQ45" s="569"/>
      <c r="CZR45" s="569"/>
      <c r="CZS45" s="569"/>
      <c r="CZT45" s="569"/>
      <c r="CZU45" s="569"/>
      <c r="CZV45" s="569"/>
      <c r="CZW45" s="569"/>
      <c r="CZX45" s="569"/>
      <c r="CZY45" s="569"/>
      <c r="CZZ45" s="569"/>
      <c r="DAA45" s="569"/>
      <c r="DAB45" s="569"/>
      <c r="DAC45" s="569"/>
      <c r="DAD45" s="569"/>
      <c r="DAE45" s="569"/>
      <c r="DAF45" s="569"/>
      <c r="DAG45" s="569"/>
      <c r="DAH45" s="569"/>
      <c r="DAI45" s="569"/>
      <c r="DAJ45" s="569"/>
      <c r="DAK45" s="569"/>
      <c r="DAL45" s="569"/>
      <c r="DAM45" s="569"/>
      <c r="DAN45" s="569"/>
      <c r="DAO45" s="569"/>
      <c r="DAP45" s="569"/>
      <c r="DAQ45" s="569"/>
      <c r="DAR45" s="569"/>
      <c r="DAS45" s="569"/>
      <c r="DAT45" s="569"/>
      <c r="DAU45" s="569"/>
      <c r="DAV45" s="569"/>
      <c r="DAW45" s="569"/>
      <c r="DAX45" s="569"/>
      <c r="DAY45" s="569"/>
      <c r="DAZ45" s="569"/>
      <c r="DBA45" s="569"/>
      <c r="DBB45" s="569"/>
      <c r="DBC45" s="569"/>
      <c r="DBD45" s="569"/>
      <c r="DBE45" s="569"/>
      <c r="DBF45" s="569"/>
      <c r="DBG45" s="569"/>
      <c r="DBH45" s="569"/>
      <c r="DBI45" s="569"/>
      <c r="DBJ45" s="569"/>
      <c r="DBK45" s="569"/>
      <c r="DBL45" s="569"/>
      <c r="DBM45" s="569"/>
      <c r="DBN45" s="569"/>
      <c r="DBO45" s="569"/>
      <c r="DBP45" s="569"/>
      <c r="DBQ45" s="569"/>
      <c r="DBR45" s="569"/>
      <c r="DBS45" s="569"/>
      <c r="DBT45" s="569"/>
      <c r="DBU45" s="569"/>
      <c r="DBV45" s="569"/>
      <c r="DBW45" s="569"/>
      <c r="DBX45" s="569"/>
      <c r="DBY45" s="569"/>
      <c r="DBZ45" s="569"/>
      <c r="DCA45" s="569"/>
      <c r="DCB45" s="569"/>
      <c r="DCC45" s="569"/>
      <c r="DCD45" s="569"/>
      <c r="DCE45" s="569"/>
      <c r="DCF45" s="569"/>
      <c r="DCG45" s="569"/>
      <c r="DCH45" s="569"/>
      <c r="DCI45" s="569"/>
      <c r="DCJ45" s="569"/>
      <c r="DCK45" s="569"/>
      <c r="DCL45" s="569"/>
      <c r="DCM45" s="569"/>
      <c r="DCN45" s="569"/>
      <c r="DCO45" s="569"/>
      <c r="DCP45" s="569"/>
      <c r="DCQ45" s="569"/>
      <c r="DCR45" s="569"/>
      <c r="DCS45" s="569"/>
      <c r="DCT45" s="569"/>
      <c r="DCU45" s="569"/>
      <c r="DCV45" s="569"/>
      <c r="DCW45" s="569"/>
      <c r="DCX45" s="569"/>
      <c r="DCY45" s="569"/>
      <c r="DCZ45" s="569"/>
      <c r="DDA45" s="569"/>
      <c r="DDB45" s="569"/>
      <c r="DDC45" s="569"/>
      <c r="DDD45" s="569"/>
      <c r="DDE45" s="569"/>
      <c r="DDF45" s="569"/>
      <c r="DDG45" s="569"/>
      <c r="DDH45" s="569"/>
      <c r="DDI45" s="569"/>
      <c r="DDJ45" s="569"/>
      <c r="DDK45" s="569"/>
      <c r="DDL45" s="569"/>
      <c r="DDM45" s="569"/>
      <c r="DDN45" s="569"/>
      <c r="DDO45" s="569"/>
      <c r="DDP45" s="569"/>
      <c r="DDQ45" s="569"/>
      <c r="DDR45" s="569"/>
      <c r="DDS45" s="569"/>
      <c r="DDT45" s="569"/>
      <c r="DDU45" s="569"/>
      <c r="DDV45" s="569"/>
      <c r="DDW45" s="569"/>
      <c r="DDX45" s="569"/>
      <c r="DDY45" s="569"/>
      <c r="DDZ45" s="569"/>
      <c r="DEA45" s="569"/>
      <c r="DEB45" s="569"/>
      <c r="DEC45" s="569"/>
      <c r="DED45" s="569"/>
      <c r="DEE45" s="569"/>
      <c r="DEF45" s="569"/>
      <c r="DEG45" s="569"/>
      <c r="DEH45" s="569"/>
      <c r="DEI45" s="569"/>
      <c r="DEJ45" s="569"/>
      <c r="DEK45" s="569"/>
      <c r="DEL45" s="569"/>
      <c r="DEM45" s="569"/>
      <c r="DEN45" s="569"/>
      <c r="DEO45" s="569"/>
      <c r="DEP45" s="569"/>
      <c r="DEQ45" s="569"/>
      <c r="DER45" s="569"/>
      <c r="DES45" s="569"/>
      <c r="DET45" s="569"/>
      <c r="DEU45" s="569"/>
      <c r="DEV45" s="569"/>
      <c r="DEW45" s="569"/>
      <c r="DEX45" s="569"/>
      <c r="DEY45" s="569"/>
      <c r="DEZ45" s="569"/>
      <c r="DFA45" s="569"/>
      <c r="DFB45" s="569"/>
      <c r="DFC45" s="569"/>
      <c r="DFD45" s="569"/>
      <c r="DFE45" s="569"/>
      <c r="DFF45" s="569"/>
      <c r="DFG45" s="569"/>
      <c r="DFH45" s="569"/>
      <c r="DFI45" s="569"/>
      <c r="DFJ45" s="569"/>
      <c r="DFK45" s="569"/>
      <c r="DFL45" s="569"/>
      <c r="DFM45" s="569"/>
      <c r="DFN45" s="569"/>
      <c r="DFO45" s="569"/>
      <c r="DFP45" s="569"/>
      <c r="DFQ45" s="569"/>
      <c r="DFR45" s="569"/>
      <c r="DFS45" s="569"/>
      <c r="DFT45" s="569"/>
      <c r="DFU45" s="569"/>
      <c r="DFV45" s="569"/>
      <c r="DFW45" s="569"/>
      <c r="DFX45" s="569"/>
      <c r="DFY45" s="569"/>
      <c r="DFZ45" s="569"/>
      <c r="DGA45" s="569"/>
      <c r="DGB45" s="569"/>
      <c r="DGC45" s="569"/>
      <c r="DGD45" s="569"/>
      <c r="DGE45" s="569"/>
      <c r="DGF45" s="569"/>
      <c r="DGG45" s="569"/>
      <c r="DGH45" s="569"/>
      <c r="DGI45" s="569"/>
      <c r="DGJ45" s="569"/>
      <c r="DGK45" s="569"/>
      <c r="DGL45" s="569"/>
      <c r="DGM45" s="569"/>
      <c r="DGN45" s="569"/>
      <c r="DGO45" s="569"/>
      <c r="DGP45" s="569"/>
      <c r="DGQ45" s="569"/>
      <c r="DGR45" s="569"/>
      <c r="DGS45" s="569"/>
      <c r="DGT45" s="569"/>
      <c r="DGU45" s="569"/>
      <c r="DGV45" s="569"/>
      <c r="DGW45" s="569"/>
      <c r="DGX45" s="569"/>
      <c r="DGY45" s="569"/>
      <c r="DGZ45" s="569"/>
      <c r="DHA45" s="569"/>
      <c r="DHB45" s="569"/>
      <c r="DHC45" s="569"/>
      <c r="DHD45" s="569"/>
      <c r="DHE45" s="569"/>
      <c r="DHF45" s="569"/>
      <c r="DHG45" s="569"/>
      <c r="DHH45" s="569"/>
      <c r="DHI45" s="569"/>
      <c r="DHJ45" s="569"/>
      <c r="DHK45" s="569"/>
      <c r="DHL45" s="569"/>
      <c r="DHM45" s="569"/>
      <c r="DHN45" s="569"/>
      <c r="DHO45" s="569"/>
      <c r="DHP45" s="569"/>
      <c r="DHQ45" s="569"/>
      <c r="DHR45" s="569"/>
      <c r="DHS45" s="569"/>
      <c r="DHT45" s="569"/>
      <c r="DHU45" s="569"/>
      <c r="DHV45" s="569"/>
      <c r="DHW45" s="569"/>
      <c r="DHX45" s="569"/>
      <c r="DHY45" s="569"/>
      <c r="DHZ45" s="569"/>
      <c r="DIA45" s="569"/>
      <c r="DIB45" s="569"/>
      <c r="DIC45" s="569"/>
      <c r="DID45" s="569"/>
      <c r="DIE45" s="569"/>
      <c r="DIF45" s="569"/>
      <c r="DIG45" s="569"/>
      <c r="DIH45" s="569"/>
      <c r="DII45" s="569"/>
      <c r="DIJ45" s="569"/>
      <c r="DIK45" s="569"/>
      <c r="DIL45" s="569"/>
      <c r="DIM45" s="569"/>
      <c r="DIN45" s="569"/>
      <c r="DIO45" s="569"/>
      <c r="DIP45" s="569"/>
      <c r="DIQ45" s="569"/>
      <c r="DIR45" s="569"/>
      <c r="DIS45" s="569"/>
      <c r="DIT45" s="569"/>
      <c r="DIU45" s="569"/>
      <c r="DIV45" s="569"/>
      <c r="DIW45" s="569"/>
      <c r="DIX45" s="569"/>
      <c r="DIY45" s="569"/>
      <c r="DIZ45" s="569"/>
      <c r="DJA45" s="569"/>
      <c r="DJB45" s="569"/>
      <c r="DJC45" s="569"/>
      <c r="DJD45" s="569"/>
      <c r="DJE45" s="569"/>
      <c r="DJF45" s="569"/>
      <c r="DJG45" s="569"/>
      <c r="DJH45" s="569"/>
      <c r="DJI45" s="569"/>
      <c r="DJJ45" s="569"/>
      <c r="DJK45" s="569"/>
      <c r="DJL45" s="569"/>
      <c r="DJM45" s="569"/>
      <c r="DJN45" s="569"/>
      <c r="DJO45" s="569"/>
      <c r="DJP45" s="569"/>
      <c r="DJQ45" s="569"/>
      <c r="DJR45" s="569"/>
      <c r="DJS45" s="569"/>
      <c r="DJT45" s="569"/>
      <c r="DJU45" s="569"/>
      <c r="DJV45" s="569"/>
      <c r="DJW45" s="569"/>
      <c r="DJX45" s="569"/>
      <c r="DJY45" s="569"/>
      <c r="DJZ45" s="569"/>
      <c r="DKA45" s="569"/>
      <c r="DKB45" s="569"/>
      <c r="DKC45" s="569"/>
      <c r="DKD45" s="569"/>
      <c r="DKE45" s="569"/>
      <c r="DKF45" s="569"/>
      <c r="DKG45" s="569"/>
      <c r="DKH45" s="569"/>
      <c r="DKI45" s="569"/>
      <c r="DKJ45" s="569"/>
      <c r="DKK45" s="569"/>
      <c r="DKL45" s="569"/>
      <c r="DKM45" s="569"/>
      <c r="DKN45" s="569"/>
      <c r="DKO45" s="569"/>
      <c r="DKP45" s="569"/>
      <c r="DKQ45" s="569"/>
      <c r="DKR45" s="569"/>
      <c r="DKS45" s="569"/>
      <c r="DKT45" s="569"/>
      <c r="DKU45" s="569"/>
      <c r="DKV45" s="569"/>
      <c r="DKW45" s="569"/>
      <c r="DKX45" s="569"/>
      <c r="DKY45" s="569"/>
      <c r="DKZ45" s="569"/>
      <c r="DLA45" s="569"/>
      <c r="DLB45" s="569"/>
      <c r="DLC45" s="569"/>
      <c r="DLD45" s="569"/>
      <c r="DLE45" s="569"/>
      <c r="DLF45" s="569"/>
      <c r="DLG45" s="569"/>
      <c r="DLH45" s="569"/>
      <c r="DLI45" s="569"/>
      <c r="DLJ45" s="569"/>
      <c r="DLK45" s="569"/>
      <c r="DLL45" s="569"/>
      <c r="DLM45" s="569"/>
      <c r="DLN45" s="569"/>
      <c r="DLO45" s="569"/>
      <c r="DLP45" s="569"/>
      <c r="DLQ45" s="569"/>
      <c r="DLR45" s="569"/>
      <c r="DLS45" s="569"/>
      <c r="DLT45" s="569"/>
      <c r="DLU45" s="569"/>
      <c r="DLV45" s="569"/>
      <c r="DLW45" s="569"/>
      <c r="DLX45" s="569"/>
      <c r="DLY45" s="569"/>
      <c r="DLZ45" s="569"/>
      <c r="DMA45" s="569"/>
      <c r="DMB45" s="569"/>
      <c r="DMC45" s="569"/>
      <c r="DMD45" s="569"/>
      <c r="DME45" s="569"/>
      <c r="DMF45" s="569"/>
      <c r="DMG45" s="569"/>
      <c r="DMH45" s="569"/>
      <c r="DMI45" s="569"/>
      <c r="DMJ45" s="569"/>
      <c r="DMK45" s="569"/>
      <c r="DML45" s="569"/>
      <c r="DMM45" s="569"/>
      <c r="DMN45" s="569"/>
      <c r="DMO45" s="569"/>
      <c r="DMP45" s="569"/>
      <c r="DMQ45" s="569"/>
      <c r="DMR45" s="569"/>
      <c r="DMS45" s="569"/>
      <c r="DMT45" s="569"/>
      <c r="DMU45" s="569"/>
      <c r="DMV45" s="569"/>
      <c r="DMW45" s="569"/>
      <c r="DMX45" s="569"/>
      <c r="DMY45" s="569"/>
      <c r="DMZ45" s="569"/>
      <c r="DNA45" s="569"/>
      <c r="DNB45" s="569"/>
      <c r="DNC45" s="569"/>
      <c r="DND45" s="569"/>
      <c r="DNE45" s="569"/>
      <c r="DNF45" s="569"/>
      <c r="DNG45" s="569"/>
      <c r="DNH45" s="569"/>
      <c r="DNI45" s="569"/>
      <c r="DNJ45" s="569"/>
      <c r="DNK45" s="569"/>
      <c r="DNL45" s="569"/>
      <c r="DNM45" s="569"/>
      <c r="DNN45" s="569"/>
      <c r="DNO45" s="569"/>
      <c r="DNP45" s="569"/>
      <c r="DNQ45" s="569"/>
      <c r="DNR45" s="569"/>
      <c r="DNS45" s="569"/>
      <c r="DNT45" s="569"/>
      <c r="DNU45" s="569"/>
      <c r="DNV45" s="569"/>
      <c r="DNW45" s="569"/>
      <c r="DNX45" s="569"/>
      <c r="DNY45" s="569"/>
      <c r="DNZ45" s="569"/>
      <c r="DOA45" s="569"/>
      <c r="DOB45" s="569"/>
      <c r="DOC45" s="569"/>
      <c r="DOD45" s="569"/>
      <c r="DOE45" s="569"/>
      <c r="DOF45" s="569"/>
      <c r="DOG45" s="569"/>
      <c r="DOH45" s="569"/>
      <c r="DOI45" s="569"/>
      <c r="DOJ45" s="569"/>
      <c r="DOK45" s="569"/>
      <c r="DOL45" s="569"/>
      <c r="DOM45" s="569"/>
      <c r="DON45" s="569"/>
      <c r="DOO45" s="569"/>
      <c r="DOP45" s="569"/>
      <c r="DOQ45" s="569"/>
      <c r="DOR45" s="569"/>
      <c r="DOS45" s="569"/>
      <c r="DOT45" s="569"/>
      <c r="DOU45" s="569"/>
      <c r="DOV45" s="569"/>
      <c r="DOW45" s="569"/>
      <c r="DOX45" s="569"/>
      <c r="DOY45" s="569"/>
      <c r="DOZ45" s="569"/>
      <c r="DPA45" s="569"/>
      <c r="DPB45" s="569"/>
      <c r="DPC45" s="569"/>
      <c r="DPD45" s="569"/>
      <c r="DPE45" s="569"/>
      <c r="DPF45" s="569"/>
      <c r="DPG45" s="569"/>
      <c r="DPH45" s="569"/>
      <c r="DPI45" s="569"/>
      <c r="DPJ45" s="569"/>
      <c r="DPK45" s="569"/>
      <c r="DPL45" s="569"/>
      <c r="DPM45" s="569"/>
      <c r="DPN45" s="569"/>
      <c r="DPO45" s="569"/>
      <c r="DPP45" s="569"/>
      <c r="DPQ45" s="569"/>
      <c r="DPR45" s="569"/>
      <c r="DPS45" s="569"/>
      <c r="DPT45" s="569"/>
      <c r="DPU45" s="569"/>
      <c r="DPV45" s="569"/>
      <c r="DPW45" s="569"/>
      <c r="DPX45" s="569"/>
      <c r="DPY45" s="569"/>
      <c r="DPZ45" s="569"/>
      <c r="DQA45" s="569"/>
      <c r="DQB45" s="569"/>
      <c r="DQC45" s="569"/>
      <c r="DQD45" s="569"/>
      <c r="DQE45" s="569"/>
      <c r="DQF45" s="569"/>
      <c r="DQG45" s="569"/>
      <c r="DQH45" s="569"/>
      <c r="DQI45" s="569"/>
      <c r="DQJ45" s="569"/>
      <c r="DQK45" s="569"/>
      <c r="DQL45" s="569"/>
      <c r="DQM45" s="569"/>
      <c r="DQN45" s="569"/>
      <c r="DQO45" s="569"/>
      <c r="DQP45" s="569"/>
      <c r="DQQ45" s="569"/>
      <c r="DQR45" s="569"/>
      <c r="DQS45" s="569"/>
      <c r="DQT45" s="569"/>
      <c r="DQU45" s="569"/>
      <c r="DQV45" s="569"/>
      <c r="DQW45" s="569"/>
      <c r="DQX45" s="569"/>
      <c r="DQY45" s="569"/>
      <c r="DQZ45" s="569"/>
      <c r="DRA45" s="569"/>
      <c r="DRB45" s="569"/>
      <c r="DRC45" s="569"/>
      <c r="DRD45" s="569"/>
      <c r="DRE45" s="569"/>
      <c r="DRF45" s="569"/>
      <c r="DRG45" s="569"/>
      <c r="DRH45" s="569"/>
      <c r="DRI45" s="569"/>
      <c r="DRJ45" s="569"/>
      <c r="DRK45" s="569"/>
      <c r="DRL45" s="569"/>
      <c r="DRM45" s="569"/>
      <c r="DRN45" s="569"/>
      <c r="DRO45" s="569"/>
      <c r="DRP45" s="569"/>
      <c r="DRQ45" s="569"/>
      <c r="DRR45" s="569"/>
      <c r="DRS45" s="569"/>
      <c r="DRT45" s="569"/>
      <c r="DRU45" s="569"/>
      <c r="DRV45" s="569"/>
      <c r="DRW45" s="569"/>
      <c r="DRX45" s="569"/>
      <c r="DRY45" s="569"/>
      <c r="DRZ45" s="569"/>
      <c r="DSA45" s="569"/>
      <c r="DSB45" s="569"/>
      <c r="DSC45" s="569"/>
      <c r="DSD45" s="569"/>
      <c r="DSE45" s="569"/>
      <c r="DSF45" s="569"/>
      <c r="DSG45" s="569"/>
      <c r="DSH45" s="569"/>
      <c r="DSI45" s="569"/>
      <c r="DSJ45" s="569"/>
      <c r="DSK45" s="569"/>
      <c r="DSL45" s="569"/>
      <c r="DSM45" s="569"/>
      <c r="DSN45" s="569"/>
      <c r="DSO45" s="569"/>
      <c r="DSP45" s="569"/>
      <c r="DSQ45" s="569"/>
      <c r="DSR45" s="569"/>
      <c r="DSS45" s="569"/>
      <c r="DST45" s="569"/>
      <c r="DSU45" s="569"/>
      <c r="DSV45" s="569"/>
      <c r="DSW45" s="569"/>
      <c r="DSX45" s="569"/>
      <c r="DSY45" s="569"/>
      <c r="DSZ45" s="569"/>
      <c r="DTA45" s="569"/>
      <c r="DTB45" s="569"/>
      <c r="DTC45" s="569"/>
      <c r="DTD45" s="569"/>
      <c r="DTE45" s="569"/>
      <c r="DTF45" s="569"/>
      <c r="DTG45" s="569"/>
      <c r="DTH45" s="569"/>
      <c r="DTI45" s="569"/>
      <c r="DTJ45" s="569"/>
      <c r="DTK45" s="569"/>
      <c r="DTL45" s="569"/>
      <c r="DTM45" s="569"/>
      <c r="DTN45" s="569"/>
      <c r="DTO45" s="569"/>
      <c r="DTP45" s="569"/>
      <c r="DTQ45" s="569"/>
      <c r="DTR45" s="569"/>
      <c r="DTS45" s="569"/>
      <c r="DTT45" s="569"/>
      <c r="DTU45" s="569"/>
      <c r="DTV45" s="569"/>
      <c r="DTW45" s="569"/>
      <c r="DTX45" s="569"/>
      <c r="DTY45" s="569"/>
      <c r="DTZ45" s="569"/>
      <c r="DUA45" s="569"/>
      <c r="DUB45" s="569"/>
      <c r="DUC45" s="569"/>
      <c r="DUD45" s="569"/>
      <c r="DUE45" s="569"/>
      <c r="DUF45" s="569"/>
      <c r="DUG45" s="569"/>
      <c r="DUH45" s="569"/>
      <c r="DUI45" s="569"/>
      <c r="DUJ45" s="569"/>
      <c r="DUK45" s="569"/>
      <c r="DUL45" s="569"/>
      <c r="DUM45" s="569"/>
      <c r="DUN45" s="569"/>
      <c r="DUO45" s="569"/>
      <c r="DUP45" s="569"/>
      <c r="DUQ45" s="569"/>
      <c r="DUR45" s="569"/>
      <c r="DUS45" s="569"/>
      <c r="DUT45" s="569"/>
      <c r="DUU45" s="569"/>
      <c r="DUV45" s="569"/>
      <c r="DUW45" s="569"/>
      <c r="DUX45" s="569"/>
      <c r="DUY45" s="569"/>
      <c r="DUZ45" s="569"/>
      <c r="DVA45" s="569"/>
      <c r="DVB45" s="569"/>
      <c r="DVC45" s="569"/>
      <c r="DVD45" s="569"/>
      <c r="DVE45" s="569"/>
      <c r="DVF45" s="569"/>
      <c r="DVG45" s="569"/>
      <c r="DVH45" s="569"/>
      <c r="DVI45" s="569"/>
      <c r="DVJ45" s="569"/>
      <c r="DVK45" s="569"/>
      <c r="DVL45" s="569"/>
      <c r="DVM45" s="569"/>
      <c r="DVN45" s="569"/>
      <c r="DVO45" s="569"/>
      <c r="DVP45" s="569"/>
      <c r="DVQ45" s="569"/>
      <c r="DVR45" s="569"/>
      <c r="DVS45" s="569"/>
      <c r="DVT45" s="569"/>
      <c r="DVU45" s="569"/>
      <c r="DVV45" s="569"/>
      <c r="DVW45" s="569"/>
      <c r="DVX45" s="569"/>
      <c r="DVY45" s="569"/>
      <c r="DVZ45" s="569"/>
      <c r="DWA45" s="569"/>
      <c r="DWB45" s="569"/>
      <c r="DWC45" s="569"/>
      <c r="DWD45" s="569"/>
      <c r="DWE45" s="569"/>
      <c r="DWF45" s="569"/>
      <c r="DWG45" s="569"/>
      <c r="DWH45" s="569"/>
      <c r="DWI45" s="569"/>
      <c r="DWJ45" s="569"/>
      <c r="DWK45" s="569"/>
      <c r="DWL45" s="569"/>
      <c r="DWM45" s="569"/>
      <c r="DWN45" s="569"/>
      <c r="DWO45" s="569"/>
      <c r="DWP45" s="569"/>
      <c r="DWQ45" s="569"/>
      <c r="DWR45" s="569"/>
      <c r="DWS45" s="569"/>
      <c r="DWT45" s="569"/>
      <c r="DWU45" s="569"/>
      <c r="DWV45" s="569"/>
      <c r="DWW45" s="569"/>
      <c r="DWX45" s="569"/>
      <c r="DWY45" s="569"/>
      <c r="DWZ45" s="569"/>
      <c r="DXA45" s="569"/>
      <c r="DXB45" s="569"/>
      <c r="DXC45" s="569"/>
      <c r="DXD45" s="569"/>
      <c r="DXE45" s="569"/>
      <c r="DXF45" s="569"/>
      <c r="DXG45" s="569"/>
      <c r="DXH45" s="569"/>
      <c r="DXI45" s="569"/>
      <c r="DXJ45" s="569"/>
      <c r="DXK45" s="569"/>
      <c r="DXL45" s="569"/>
      <c r="DXM45" s="569"/>
      <c r="DXN45" s="569"/>
      <c r="DXO45" s="569"/>
      <c r="DXP45" s="569"/>
      <c r="DXQ45" s="569"/>
      <c r="DXR45" s="569"/>
      <c r="DXS45" s="569"/>
      <c r="DXT45" s="569"/>
      <c r="DXU45" s="569"/>
      <c r="DXV45" s="569"/>
      <c r="DXW45" s="569"/>
      <c r="DXX45" s="569"/>
      <c r="DXY45" s="569"/>
      <c r="DXZ45" s="569"/>
      <c r="DYA45" s="569"/>
      <c r="DYB45" s="569"/>
      <c r="DYC45" s="569"/>
      <c r="DYD45" s="569"/>
      <c r="DYE45" s="569"/>
      <c r="DYF45" s="569"/>
      <c r="DYG45" s="569"/>
      <c r="DYH45" s="569"/>
      <c r="DYI45" s="569"/>
      <c r="DYJ45" s="569"/>
      <c r="DYK45" s="569"/>
      <c r="DYL45" s="569"/>
      <c r="DYM45" s="569"/>
      <c r="DYN45" s="569"/>
      <c r="DYO45" s="569"/>
      <c r="DYP45" s="569"/>
      <c r="DYQ45" s="569"/>
      <c r="DYR45" s="569"/>
      <c r="DYS45" s="569"/>
      <c r="DYT45" s="569"/>
      <c r="DYU45" s="569"/>
      <c r="DYV45" s="569"/>
      <c r="DYW45" s="569"/>
      <c r="DYX45" s="569"/>
      <c r="DYY45" s="569"/>
      <c r="DYZ45" s="569"/>
      <c r="DZA45" s="569"/>
      <c r="DZB45" s="569"/>
      <c r="DZC45" s="569"/>
      <c r="DZD45" s="569"/>
      <c r="DZE45" s="569"/>
      <c r="DZF45" s="569"/>
      <c r="DZG45" s="569"/>
      <c r="DZH45" s="569"/>
      <c r="DZI45" s="569"/>
      <c r="DZJ45" s="569"/>
      <c r="DZK45" s="569"/>
      <c r="DZL45" s="569"/>
      <c r="DZM45" s="569"/>
      <c r="DZN45" s="569"/>
      <c r="DZO45" s="569"/>
      <c r="DZP45" s="569"/>
      <c r="DZQ45" s="569"/>
      <c r="DZR45" s="569"/>
      <c r="DZS45" s="569"/>
      <c r="DZT45" s="569"/>
      <c r="DZU45" s="569"/>
      <c r="DZV45" s="569"/>
      <c r="DZW45" s="569"/>
      <c r="DZX45" s="569"/>
      <c r="DZY45" s="569"/>
      <c r="DZZ45" s="569"/>
      <c r="EAA45" s="569"/>
      <c r="EAB45" s="569"/>
      <c r="EAC45" s="569"/>
      <c r="EAD45" s="569"/>
      <c r="EAE45" s="569"/>
      <c r="EAF45" s="569"/>
      <c r="EAG45" s="569"/>
      <c r="EAH45" s="569"/>
      <c r="EAI45" s="569"/>
      <c r="EAJ45" s="569"/>
      <c r="EAK45" s="569"/>
      <c r="EAL45" s="569"/>
      <c r="EAM45" s="569"/>
      <c r="EAN45" s="569"/>
      <c r="EAO45" s="569"/>
      <c r="EAP45" s="569"/>
      <c r="EAQ45" s="569"/>
      <c r="EAR45" s="569"/>
      <c r="EAS45" s="569"/>
      <c r="EAT45" s="569"/>
      <c r="EAU45" s="569"/>
      <c r="EAV45" s="569"/>
      <c r="EAW45" s="569"/>
      <c r="EAX45" s="569"/>
      <c r="EAY45" s="569"/>
      <c r="EAZ45" s="569"/>
      <c r="EBA45" s="569"/>
      <c r="EBB45" s="569"/>
      <c r="EBC45" s="569"/>
      <c r="EBD45" s="569"/>
      <c r="EBE45" s="569"/>
      <c r="EBF45" s="569"/>
      <c r="EBG45" s="569"/>
      <c r="EBH45" s="569"/>
      <c r="EBI45" s="569"/>
      <c r="EBJ45" s="569"/>
      <c r="EBK45" s="569"/>
      <c r="EBL45" s="569"/>
      <c r="EBM45" s="569"/>
      <c r="EBN45" s="569"/>
      <c r="EBO45" s="569"/>
      <c r="EBP45" s="569"/>
      <c r="EBQ45" s="569"/>
      <c r="EBR45" s="569"/>
      <c r="EBS45" s="569"/>
      <c r="EBT45" s="569"/>
      <c r="EBU45" s="569"/>
      <c r="EBV45" s="569"/>
      <c r="EBW45" s="569"/>
      <c r="EBX45" s="569"/>
      <c r="EBY45" s="569"/>
      <c r="EBZ45" s="569"/>
      <c r="ECA45" s="569"/>
      <c r="ECB45" s="569"/>
      <c r="ECC45" s="569"/>
      <c r="ECD45" s="569"/>
      <c r="ECE45" s="569"/>
      <c r="ECF45" s="569"/>
      <c r="ECG45" s="569"/>
      <c r="ECH45" s="569"/>
      <c r="ECI45" s="569"/>
      <c r="ECJ45" s="569"/>
      <c r="ECK45" s="569"/>
      <c r="ECL45" s="569"/>
      <c r="ECM45" s="569"/>
      <c r="ECN45" s="569"/>
      <c r="ECO45" s="569"/>
      <c r="ECP45" s="569"/>
      <c r="ECQ45" s="569"/>
      <c r="ECR45" s="569"/>
      <c r="ECS45" s="569"/>
      <c r="ECT45" s="569"/>
      <c r="ECU45" s="569"/>
      <c r="ECV45" s="569"/>
      <c r="ECW45" s="569"/>
      <c r="ECX45" s="569"/>
      <c r="ECY45" s="569"/>
      <c r="ECZ45" s="569"/>
      <c r="EDA45" s="569"/>
      <c r="EDB45" s="569"/>
      <c r="EDC45" s="569"/>
      <c r="EDD45" s="569"/>
      <c r="EDE45" s="569"/>
      <c r="EDF45" s="569"/>
      <c r="EDG45" s="569"/>
      <c r="EDH45" s="569"/>
      <c r="EDI45" s="569"/>
      <c r="EDJ45" s="569"/>
      <c r="EDK45" s="569"/>
      <c r="EDL45" s="569"/>
      <c r="EDM45" s="569"/>
      <c r="EDN45" s="569"/>
      <c r="EDO45" s="569"/>
      <c r="EDP45" s="569"/>
      <c r="EDQ45" s="569"/>
      <c r="EDR45" s="569"/>
      <c r="EDS45" s="569"/>
      <c r="EDT45" s="569"/>
      <c r="EDU45" s="569"/>
      <c r="EDV45" s="569"/>
      <c r="EDW45" s="569"/>
      <c r="EDX45" s="569"/>
      <c r="EDY45" s="569"/>
      <c r="EDZ45" s="569"/>
      <c r="EEA45" s="569"/>
      <c r="EEB45" s="569"/>
      <c r="EEC45" s="569"/>
      <c r="EED45" s="569"/>
      <c r="EEE45" s="569"/>
      <c r="EEF45" s="569"/>
      <c r="EEG45" s="569"/>
      <c r="EEH45" s="569"/>
      <c r="EEI45" s="569"/>
      <c r="EEJ45" s="569"/>
      <c r="EEK45" s="569"/>
      <c r="EEL45" s="569"/>
      <c r="EEM45" s="569"/>
      <c r="EEN45" s="569"/>
      <c r="EEO45" s="569"/>
      <c r="EEP45" s="569"/>
      <c r="EEQ45" s="569"/>
      <c r="EER45" s="569"/>
      <c r="EES45" s="569"/>
      <c r="EET45" s="569"/>
      <c r="EEU45" s="569"/>
      <c r="EEV45" s="569"/>
      <c r="EEW45" s="569"/>
      <c r="EEX45" s="569"/>
      <c r="EEY45" s="569"/>
      <c r="EEZ45" s="569"/>
      <c r="EFA45" s="569"/>
      <c r="EFB45" s="569"/>
      <c r="EFC45" s="569"/>
      <c r="EFD45" s="569"/>
      <c r="EFE45" s="569"/>
      <c r="EFF45" s="569"/>
      <c r="EFG45" s="569"/>
      <c r="EFH45" s="569"/>
      <c r="EFI45" s="569"/>
      <c r="EFJ45" s="569"/>
      <c r="EFK45" s="569"/>
      <c r="EFL45" s="569"/>
      <c r="EFM45" s="569"/>
      <c r="EFN45" s="569"/>
      <c r="EFO45" s="569"/>
      <c r="EFP45" s="569"/>
      <c r="EFQ45" s="569"/>
      <c r="EFR45" s="569"/>
      <c r="EFS45" s="569"/>
      <c r="EFT45" s="569"/>
      <c r="EFU45" s="569"/>
      <c r="EFV45" s="569"/>
      <c r="EFW45" s="569"/>
      <c r="EFX45" s="569"/>
      <c r="EFY45" s="569"/>
      <c r="EFZ45" s="569"/>
      <c r="EGA45" s="569"/>
      <c r="EGB45" s="569"/>
      <c r="EGC45" s="569"/>
      <c r="EGD45" s="569"/>
      <c r="EGE45" s="569"/>
      <c r="EGF45" s="569"/>
      <c r="EGG45" s="569"/>
      <c r="EGH45" s="569"/>
      <c r="EGI45" s="569"/>
      <c r="EGJ45" s="569"/>
      <c r="EGK45" s="569"/>
      <c r="EGL45" s="569"/>
      <c r="EGM45" s="569"/>
      <c r="EGN45" s="569"/>
      <c r="EGO45" s="569"/>
      <c r="EGP45" s="569"/>
      <c r="EGQ45" s="569"/>
      <c r="EGR45" s="569"/>
      <c r="EGS45" s="569"/>
      <c r="EGT45" s="569"/>
      <c r="EGU45" s="569"/>
      <c r="EGV45" s="569"/>
      <c r="EGW45" s="569"/>
      <c r="EGX45" s="569"/>
      <c r="EGY45" s="569"/>
      <c r="EGZ45" s="569"/>
      <c r="EHA45" s="569"/>
      <c r="EHB45" s="569"/>
      <c r="EHC45" s="569"/>
      <c r="EHD45" s="569"/>
      <c r="EHE45" s="569"/>
      <c r="EHF45" s="569"/>
      <c r="EHG45" s="569"/>
      <c r="EHH45" s="569"/>
      <c r="EHI45" s="569"/>
      <c r="EHJ45" s="569"/>
      <c r="EHK45" s="569"/>
      <c r="EHL45" s="569"/>
      <c r="EHM45" s="569"/>
      <c r="EHN45" s="569"/>
      <c r="EHO45" s="569"/>
      <c r="EHP45" s="569"/>
      <c r="EHQ45" s="569"/>
      <c r="EHR45" s="569"/>
      <c r="EHS45" s="569"/>
      <c r="EHT45" s="569"/>
      <c r="EHU45" s="569"/>
      <c r="EHV45" s="569"/>
      <c r="EHW45" s="569"/>
      <c r="EHX45" s="569"/>
      <c r="EHY45" s="569"/>
      <c r="EHZ45" s="569"/>
      <c r="EIA45" s="569"/>
      <c r="EIB45" s="569"/>
      <c r="EIC45" s="569"/>
      <c r="EID45" s="569"/>
      <c r="EIE45" s="569"/>
      <c r="EIF45" s="569"/>
      <c r="EIG45" s="569"/>
      <c r="EIH45" s="569"/>
      <c r="EII45" s="569"/>
      <c r="EIJ45" s="569"/>
      <c r="EIK45" s="569"/>
      <c r="EIL45" s="569"/>
      <c r="EIM45" s="569"/>
      <c r="EIN45" s="569"/>
      <c r="EIO45" s="569"/>
      <c r="EIP45" s="569"/>
      <c r="EIQ45" s="569"/>
      <c r="EIR45" s="569"/>
      <c r="EIS45" s="569"/>
      <c r="EIT45" s="569"/>
      <c r="EIU45" s="569"/>
      <c r="EIV45" s="569"/>
      <c r="EIW45" s="569"/>
      <c r="EIX45" s="569"/>
      <c r="EIY45" s="569"/>
      <c r="EIZ45" s="569"/>
      <c r="EJA45" s="569"/>
      <c r="EJB45" s="569"/>
      <c r="EJC45" s="569"/>
      <c r="EJD45" s="569"/>
      <c r="EJE45" s="569"/>
      <c r="EJF45" s="569"/>
      <c r="EJG45" s="569"/>
      <c r="EJH45" s="569"/>
      <c r="EJI45" s="569"/>
      <c r="EJJ45" s="569"/>
      <c r="EJK45" s="569"/>
      <c r="EJL45" s="569"/>
      <c r="EJM45" s="569"/>
      <c r="EJN45" s="569"/>
      <c r="EJO45" s="569"/>
      <c r="EJP45" s="569"/>
      <c r="EJQ45" s="569"/>
      <c r="EJR45" s="569"/>
      <c r="EJS45" s="569"/>
      <c r="EJT45" s="569"/>
      <c r="EJU45" s="569"/>
      <c r="EJV45" s="569"/>
      <c r="EJW45" s="569"/>
      <c r="EJX45" s="569"/>
      <c r="EJY45" s="569"/>
      <c r="EJZ45" s="569"/>
      <c r="EKA45" s="569"/>
      <c r="EKB45" s="569"/>
      <c r="EKC45" s="569"/>
      <c r="EKD45" s="569"/>
      <c r="EKE45" s="569"/>
      <c r="EKF45" s="569"/>
      <c r="EKG45" s="569"/>
      <c r="EKH45" s="569"/>
      <c r="EKI45" s="569"/>
      <c r="EKJ45" s="569"/>
      <c r="EKK45" s="569"/>
      <c r="EKL45" s="569"/>
      <c r="EKM45" s="569"/>
      <c r="EKN45" s="569"/>
      <c r="EKO45" s="569"/>
      <c r="EKP45" s="569"/>
      <c r="EKQ45" s="569"/>
      <c r="EKR45" s="569"/>
      <c r="EKS45" s="569"/>
      <c r="EKT45" s="569"/>
      <c r="EKU45" s="569"/>
      <c r="EKV45" s="569"/>
      <c r="EKW45" s="569"/>
      <c r="EKX45" s="569"/>
      <c r="EKY45" s="569"/>
      <c r="EKZ45" s="569"/>
      <c r="ELA45" s="569"/>
      <c r="ELB45" s="569"/>
      <c r="ELC45" s="569"/>
      <c r="ELD45" s="569"/>
      <c r="ELE45" s="569"/>
      <c r="ELF45" s="569"/>
      <c r="ELG45" s="569"/>
      <c r="ELH45" s="569"/>
      <c r="ELI45" s="569"/>
      <c r="ELJ45" s="569"/>
      <c r="ELK45" s="569"/>
      <c r="ELL45" s="569"/>
      <c r="ELM45" s="569"/>
      <c r="ELN45" s="569"/>
      <c r="ELO45" s="569"/>
      <c r="ELP45" s="569"/>
      <c r="ELQ45" s="569"/>
      <c r="ELR45" s="569"/>
      <c r="ELS45" s="569"/>
      <c r="ELT45" s="569"/>
      <c r="ELU45" s="569"/>
      <c r="ELV45" s="569"/>
      <c r="ELW45" s="569"/>
      <c r="ELX45" s="569"/>
      <c r="ELY45" s="569"/>
      <c r="ELZ45" s="569"/>
      <c r="EMA45" s="569"/>
      <c r="EMB45" s="569"/>
      <c r="EMC45" s="569"/>
      <c r="EMD45" s="569"/>
      <c r="EME45" s="569"/>
      <c r="EMF45" s="569"/>
      <c r="EMG45" s="569"/>
      <c r="EMH45" s="569"/>
      <c r="EMI45" s="569"/>
      <c r="EMJ45" s="569"/>
      <c r="EMK45" s="569"/>
      <c r="EML45" s="569"/>
      <c r="EMM45" s="569"/>
      <c r="EMN45" s="569"/>
      <c r="EMO45" s="569"/>
      <c r="EMP45" s="569"/>
      <c r="EMQ45" s="569"/>
      <c r="EMR45" s="569"/>
      <c r="EMS45" s="569"/>
      <c r="EMT45" s="569"/>
      <c r="EMU45" s="569"/>
      <c r="EMV45" s="569"/>
      <c r="EMW45" s="569"/>
      <c r="EMX45" s="569"/>
      <c r="EMY45" s="569"/>
      <c r="EMZ45" s="569"/>
      <c r="ENA45" s="569"/>
      <c r="ENB45" s="569"/>
      <c r="ENC45" s="569"/>
      <c r="END45" s="569"/>
      <c r="ENE45" s="569"/>
      <c r="ENF45" s="569"/>
      <c r="ENG45" s="569"/>
      <c r="ENH45" s="569"/>
      <c r="ENI45" s="569"/>
      <c r="ENJ45" s="569"/>
      <c r="ENK45" s="569"/>
      <c r="ENL45" s="569"/>
      <c r="ENM45" s="569"/>
      <c r="ENN45" s="569"/>
      <c r="ENO45" s="569"/>
      <c r="ENP45" s="569"/>
      <c r="ENQ45" s="569"/>
      <c r="ENR45" s="569"/>
      <c r="ENS45" s="569"/>
      <c r="ENT45" s="569"/>
      <c r="ENU45" s="569"/>
      <c r="ENV45" s="569"/>
      <c r="ENW45" s="569"/>
      <c r="ENX45" s="569"/>
      <c r="ENY45" s="569"/>
      <c r="ENZ45" s="569"/>
      <c r="EOA45" s="569"/>
      <c r="EOB45" s="569"/>
      <c r="EOC45" s="569"/>
      <c r="EOD45" s="569"/>
      <c r="EOE45" s="569"/>
      <c r="EOF45" s="569"/>
      <c r="EOG45" s="569"/>
      <c r="EOH45" s="569"/>
      <c r="EOI45" s="569"/>
      <c r="EOJ45" s="569"/>
      <c r="EOK45" s="569"/>
      <c r="EOL45" s="569"/>
      <c r="EOM45" s="569"/>
      <c r="EON45" s="569"/>
      <c r="EOO45" s="569"/>
      <c r="EOP45" s="569"/>
      <c r="EOQ45" s="569"/>
      <c r="EOR45" s="569"/>
      <c r="EOS45" s="569"/>
      <c r="EOT45" s="569"/>
      <c r="EOU45" s="569"/>
      <c r="EOV45" s="569"/>
      <c r="EOW45" s="569"/>
      <c r="EOX45" s="569"/>
      <c r="EOY45" s="569"/>
      <c r="EOZ45" s="569"/>
      <c r="EPA45" s="569"/>
      <c r="EPB45" s="569"/>
      <c r="EPC45" s="569"/>
      <c r="EPD45" s="569"/>
      <c r="EPE45" s="569"/>
      <c r="EPF45" s="569"/>
      <c r="EPG45" s="569"/>
      <c r="EPH45" s="569"/>
      <c r="EPI45" s="569"/>
      <c r="EPJ45" s="569"/>
      <c r="EPK45" s="569"/>
      <c r="EPL45" s="569"/>
      <c r="EPM45" s="569"/>
      <c r="EPN45" s="569"/>
      <c r="EPO45" s="569"/>
      <c r="EPP45" s="569"/>
      <c r="EPQ45" s="569"/>
      <c r="EPR45" s="569"/>
      <c r="EPS45" s="569"/>
      <c r="EPT45" s="569"/>
      <c r="EPU45" s="569"/>
      <c r="EPV45" s="569"/>
      <c r="EPW45" s="569"/>
      <c r="EPX45" s="569"/>
      <c r="EPY45" s="569"/>
      <c r="EPZ45" s="569"/>
      <c r="EQA45" s="569"/>
      <c r="EQB45" s="569"/>
      <c r="EQC45" s="569"/>
      <c r="EQD45" s="569"/>
      <c r="EQE45" s="569"/>
      <c r="EQF45" s="569"/>
      <c r="EQG45" s="569"/>
      <c r="EQH45" s="569"/>
      <c r="EQI45" s="569"/>
      <c r="EQJ45" s="569"/>
      <c r="EQK45" s="569"/>
      <c r="EQL45" s="569"/>
      <c r="EQM45" s="569"/>
      <c r="EQN45" s="569"/>
      <c r="EQO45" s="569"/>
      <c r="EQP45" s="569"/>
      <c r="EQQ45" s="569"/>
      <c r="EQR45" s="569"/>
      <c r="EQS45" s="569"/>
      <c r="EQT45" s="569"/>
      <c r="EQU45" s="569"/>
      <c r="EQV45" s="569"/>
      <c r="EQW45" s="569"/>
      <c r="EQX45" s="569"/>
      <c r="EQY45" s="569"/>
      <c r="EQZ45" s="569"/>
      <c r="ERA45" s="569"/>
      <c r="ERB45" s="569"/>
      <c r="ERC45" s="569"/>
      <c r="ERD45" s="569"/>
      <c r="ERE45" s="569"/>
      <c r="ERF45" s="569"/>
      <c r="ERG45" s="569"/>
      <c r="ERH45" s="569"/>
      <c r="ERI45" s="569"/>
      <c r="ERJ45" s="569"/>
      <c r="ERK45" s="569"/>
      <c r="ERL45" s="569"/>
      <c r="ERM45" s="569"/>
      <c r="ERN45" s="569"/>
      <c r="ERO45" s="569"/>
      <c r="ERP45" s="569"/>
      <c r="ERQ45" s="569"/>
      <c r="ERR45" s="569"/>
      <c r="ERS45" s="569"/>
      <c r="ERT45" s="569"/>
      <c r="ERU45" s="569"/>
      <c r="ERV45" s="569"/>
      <c r="ERW45" s="569"/>
      <c r="ERX45" s="569"/>
      <c r="ERY45" s="569"/>
      <c r="ERZ45" s="569"/>
      <c r="ESA45" s="569"/>
      <c r="ESB45" s="569"/>
      <c r="ESC45" s="569"/>
      <c r="ESD45" s="569"/>
      <c r="ESE45" s="569"/>
      <c r="ESF45" s="569"/>
      <c r="ESG45" s="569"/>
      <c r="ESH45" s="569"/>
      <c r="ESI45" s="569"/>
      <c r="ESJ45" s="569"/>
      <c r="ESK45" s="569"/>
      <c r="ESL45" s="569"/>
      <c r="ESM45" s="569"/>
      <c r="ESN45" s="569"/>
      <c r="ESO45" s="569"/>
      <c r="ESP45" s="569"/>
      <c r="ESQ45" s="569"/>
      <c r="ESR45" s="569"/>
      <c r="ESS45" s="569"/>
      <c r="EST45" s="569"/>
      <c r="ESU45" s="569"/>
      <c r="ESV45" s="569"/>
      <c r="ESW45" s="569"/>
      <c r="ESX45" s="569"/>
      <c r="ESY45" s="569"/>
      <c r="ESZ45" s="569"/>
      <c r="ETA45" s="569"/>
      <c r="ETB45" s="569"/>
      <c r="ETC45" s="569"/>
      <c r="ETD45" s="569"/>
      <c r="ETE45" s="569"/>
      <c r="ETF45" s="569"/>
      <c r="ETG45" s="569"/>
      <c r="ETH45" s="569"/>
      <c r="ETI45" s="569"/>
      <c r="ETJ45" s="569"/>
      <c r="ETK45" s="569"/>
      <c r="ETL45" s="569"/>
      <c r="ETM45" s="569"/>
      <c r="ETN45" s="569"/>
      <c r="ETO45" s="569"/>
      <c r="ETP45" s="569"/>
      <c r="ETQ45" s="569"/>
      <c r="ETR45" s="569"/>
      <c r="ETS45" s="569"/>
      <c r="ETT45" s="569"/>
      <c r="ETU45" s="569"/>
      <c r="ETV45" s="569"/>
      <c r="ETW45" s="569"/>
      <c r="ETX45" s="569"/>
      <c r="ETY45" s="569"/>
      <c r="ETZ45" s="569"/>
      <c r="EUA45" s="569"/>
      <c r="EUB45" s="569"/>
      <c r="EUC45" s="569"/>
      <c r="EUD45" s="569"/>
      <c r="EUE45" s="569"/>
      <c r="EUF45" s="569"/>
      <c r="EUG45" s="569"/>
      <c r="EUH45" s="569"/>
      <c r="EUI45" s="569"/>
      <c r="EUJ45" s="569"/>
      <c r="EUK45" s="569"/>
      <c r="EUL45" s="569"/>
      <c r="EUM45" s="569"/>
      <c r="EUN45" s="569"/>
      <c r="EUO45" s="569"/>
      <c r="EUP45" s="569"/>
      <c r="EUQ45" s="569"/>
      <c r="EUR45" s="569"/>
      <c r="EUS45" s="569"/>
      <c r="EUT45" s="569"/>
      <c r="EUU45" s="569"/>
      <c r="EUV45" s="569"/>
      <c r="EUW45" s="569"/>
      <c r="EUX45" s="569"/>
      <c r="EUY45" s="569"/>
      <c r="EUZ45" s="569"/>
      <c r="EVA45" s="569"/>
      <c r="EVB45" s="569"/>
      <c r="EVC45" s="569"/>
      <c r="EVD45" s="569"/>
      <c r="EVE45" s="569"/>
      <c r="EVF45" s="569"/>
      <c r="EVG45" s="569"/>
      <c r="EVH45" s="569"/>
      <c r="EVI45" s="569"/>
      <c r="EVJ45" s="569"/>
      <c r="EVK45" s="569"/>
      <c r="EVL45" s="569"/>
      <c r="EVM45" s="569"/>
      <c r="EVN45" s="569"/>
      <c r="EVO45" s="569"/>
      <c r="EVP45" s="569"/>
      <c r="EVQ45" s="569"/>
      <c r="EVR45" s="569"/>
      <c r="EVS45" s="569"/>
      <c r="EVT45" s="569"/>
      <c r="EVU45" s="569"/>
      <c r="EVV45" s="569"/>
      <c r="EVW45" s="569"/>
      <c r="EVX45" s="569"/>
      <c r="EVY45" s="569"/>
      <c r="EVZ45" s="569"/>
      <c r="EWA45" s="569"/>
      <c r="EWB45" s="569"/>
      <c r="EWC45" s="569"/>
      <c r="EWD45" s="569"/>
      <c r="EWE45" s="569"/>
      <c r="EWF45" s="569"/>
      <c r="EWG45" s="569"/>
      <c r="EWH45" s="569"/>
      <c r="EWI45" s="569"/>
      <c r="EWJ45" s="569"/>
      <c r="EWK45" s="569"/>
      <c r="EWL45" s="569"/>
      <c r="EWM45" s="569"/>
      <c r="EWN45" s="569"/>
      <c r="EWO45" s="569"/>
      <c r="EWP45" s="569"/>
      <c r="EWQ45" s="569"/>
      <c r="EWR45" s="569"/>
      <c r="EWS45" s="569"/>
      <c r="EWT45" s="569"/>
      <c r="EWU45" s="569"/>
      <c r="EWV45" s="569"/>
      <c r="EWW45" s="569"/>
      <c r="EWX45" s="569"/>
      <c r="EWY45" s="569"/>
      <c r="EWZ45" s="569"/>
      <c r="EXA45" s="569"/>
      <c r="EXB45" s="569"/>
      <c r="EXC45" s="569"/>
      <c r="EXD45" s="569"/>
      <c r="EXE45" s="569"/>
      <c r="EXF45" s="569"/>
      <c r="EXG45" s="569"/>
      <c r="EXH45" s="569"/>
      <c r="EXI45" s="569"/>
      <c r="EXJ45" s="569"/>
      <c r="EXK45" s="569"/>
      <c r="EXL45" s="569"/>
      <c r="EXM45" s="569"/>
      <c r="EXN45" s="569"/>
      <c r="EXO45" s="569"/>
      <c r="EXP45" s="569"/>
      <c r="EXQ45" s="569"/>
      <c r="EXR45" s="569"/>
      <c r="EXS45" s="569"/>
      <c r="EXT45" s="569"/>
      <c r="EXU45" s="569"/>
      <c r="EXV45" s="569"/>
      <c r="EXW45" s="569"/>
      <c r="EXX45" s="569"/>
      <c r="EXY45" s="569"/>
      <c r="EXZ45" s="569"/>
      <c r="EYA45" s="569"/>
      <c r="EYB45" s="569"/>
      <c r="EYC45" s="569"/>
      <c r="EYD45" s="569"/>
      <c r="EYE45" s="569"/>
      <c r="EYF45" s="569"/>
      <c r="EYG45" s="569"/>
      <c r="EYH45" s="569"/>
      <c r="EYI45" s="569"/>
      <c r="EYJ45" s="569"/>
      <c r="EYK45" s="569"/>
      <c r="EYL45" s="569"/>
      <c r="EYM45" s="569"/>
      <c r="EYN45" s="569"/>
      <c r="EYO45" s="569"/>
      <c r="EYP45" s="569"/>
      <c r="EYQ45" s="569"/>
      <c r="EYR45" s="569"/>
      <c r="EYS45" s="569"/>
      <c r="EYT45" s="569"/>
      <c r="EYU45" s="569"/>
      <c r="EYV45" s="569"/>
      <c r="EYW45" s="569"/>
      <c r="EYX45" s="569"/>
      <c r="EYY45" s="569"/>
      <c r="EYZ45" s="569"/>
      <c r="EZA45" s="569"/>
      <c r="EZB45" s="569"/>
      <c r="EZC45" s="569"/>
      <c r="EZD45" s="569"/>
      <c r="EZE45" s="569"/>
      <c r="EZF45" s="569"/>
      <c r="EZG45" s="569"/>
      <c r="EZH45" s="569"/>
      <c r="EZI45" s="569"/>
      <c r="EZJ45" s="569"/>
      <c r="EZK45" s="569"/>
      <c r="EZL45" s="569"/>
      <c r="EZM45" s="569"/>
      <c r="EZN45" s="569"/>
      <c r="EZO45" s="569"/>
      <c r="EZP45" s="569"/>
      <c r="EZQ45" s="569"/>
      <c r="EZR45" s="569"/>
      <c r="EZS45" s="569"/>
      <c r="EZT45" s="569"/>
      <c r="EZU45" s="569"/>
      <c r="EZV45" s="569"/>
      <c r="EZW45" s="569"/>
      <c r="EZX45" s="569"/>
      <c r="EZY45" s="569"/>
      <c r="EZZ45" s="569"/>
      <c r="FAA45" s="569"/>
      <c r="FAB45" s="569"/>
      <c r="FAC45" s="569"/>
      <c r="FAD45" s="569"/>
      <c r="FAE45" s="569"/>
      <c r="FAF45" s="569"/>
      <c r="FAG45" s="569"/>
      <c r="FAH45" s="569"/>
      <c r="FAI45" s="569"/>
      <c r="FAJ45" s="569"/>
      <c r="FAK45" s="569"/>
      <c r="FAL45" s="569"/>
      <c r="FAM45" s="569"/>
      <c r="FAN45" s="569"/>
      <c r="FAO45" s="569"/>
      <c r="FAP45" s="569"/>
      <c r="FAQ45" s="569"/>
      <c r="FAR45" s="569"/>
      <c r="FAS45" s="569"/>
      <c r="FAT45" s="569"/>
      <c r="FAU45" s="569"/>
      <c r="FAV45" s="569"/>
      <c r="FAW45" s="569"/>
      <c r="FAX45" s="569"/>
      <c r="FAY45" s="569"/>
      <c r="FAZ45" s="569"/>
      <c r="FBA45" s="569"/>
      <c r="FBB45" s="569"/>
      <c r="FBC45" s="569"/>
      <c r="FBD45" s="569"/>
      <c r="FBE45" s="569"/>
      <c r="FBF45" s="569"/>
      <c r="FBG45" s="569"/>
      <c r="FBH45" s="569"/>
      <c r="FBI45" s="569"/>
      <c r="FBJ45" s="569"/>
      <c r="FBK45" s="569"/>
      <c r="FBL45" s="569"/>
      <c r="FBM45" s="569"/>
      <c r="FBN45" s="569"/>
      <c r="FBO45" s="569"/>
      <c r="FBP45" s="569"/>
      <c r="FBQ45" s="569"/>
      <c r="FBR45" s="569"/>
      <c r="FBS45" s="569"/>
      <c r="FBT45" s="569"/>
      <c r="FBU45" s="569"/>
      <c r="FBV45" s="569"/>
      <c r="FBW45" s="569"/>
      <c r="FBX45" s="569"/>
      <c r="FBY45" s="569"/>
      <c r="FBZ45" s="569"/>
      <c r="FCA45" s="569"/>
      <c r="FCB45" s="569"/>
      <c r="FCC45" s="569"/>
      <c r="FCD45" s="569"/>
      <c r="FCE45" s="569"/>
      <c r="FCF45" s="569"/>
      <c r="FCG45" s="569"/>
      <c r="FCH45" s="569"/>
      <c r="FCI45" s="569"/>
      <c r="FCJ45" s="569"/>
      <c r="FCK45" s="569"/>
      <c r="FCL45" s="569"/>
      <c r="FCM45" s="569"/>
      <c r="FCN45" s="569"/>
      <c r="FCO45" s="569"/>
      <c r="FCP45" s="569"/>
      <c r="FCQ45" s="569"/>
      <c r="FCR45" s="569"/>
      <c r="FCS45" s="569"/>
      <c r="FCT45" s="569"/>
      <c r="FCU45" s="569"/>
      <c r="FCV45" s="569"/>
      <c r="FCW45" s="569"/>
      <c r="FCX45" s="569"/>
      <c r="FCY45" s="569"/>
      <c r="FCZ45" s="569"/>
      <c r="FDA45" s="569"/>
      <c r="FDB45" s="569"/>
      <c r="FDC45" s="569"/>
      <c r="FDD45" s="569"/>
      <c r="FDE45" s="569"/>
      <c r="FDF45" s="569"/>
      <c r="FDG45" s="569"/>
      <c r="FDH45" s="569"/>
      <c r="FDI45" s="569"/>
      <c r="FDJ45" s="569"/>
      <c r="FDK45" s="569"/>
      <c r="FDL45" s="569"/>
      <c r="FDM45" s="569"/>
      <c r="FDN45" s="569"/>
      <c r="FDO45" s="569"/>
      <c r="FDP45" s="569"/>
      <c r="FDQ45" s="569"/>
      <c r="FDR45" s="569"/>
      <c r="FDS45" s="569"/>
      <c r="FDT45" s="569"/>
      <c r="FDU45" s="569"/>
      <c r="FDV45" s="569"/>
      <c r="FDW45" s="569"/>
      <c r="FDX45" s="569"/>
      <c r="FDY45" s="569"/>
      <c r="FDZ45" s="569"/>
      <c r="FEA45" s="569"/>
      <c r="FEB45" s="569"/>
      <c r="FEC45" s="569"/>
      <c r="FED45" s="569"/>
      <c r="FEE45" s="569"/>
      <c r="FEF45" s="569"/>
      <c r="FEG45" s="569"/>
      <c r="FEH45" s="569"/>
      <c r="FEI45" s="569"/>
      <c r="FEJ45" s="569"/>
      <c r="FEK45" s="569"/>
      <c r="FEL45" s="569"/>
      <c r="FEM45" s="569"/>
      <c r="FEN45" s="569"/>
      <c r="FEO45" s="569"/>
      <c r="FEP45" s="569"/>
      <c r="FEQ45" s="569"/>
      <c r="FER45" s="569"/>
      <c r="FES45" s="569"/>
      <c r="FET45" s="569"/>
      <c r="FEU45" s="569"/>
      <c r="FEV45" s="569"/>
      <c r="FEW45" s="569"/>
      <c r="FEX45" s="569"/>
      <c r="FEY45" s="569"/>
      <c r="FEZ45" s="569"/>
      <c r="FFA45" s="569"/>
      <c r="FFB45" s="569"/>
      <c r="FFC45" s="569"/>
      <c r="FFD45" s="569"/>
      <c r="FFE45" s="569"/>
      <c r="FFF45" s="569"/>
      <c r="FFG45" s="569"/>
      <c r="FFH45" s="569"/>
      <c r="FFI45" s="569"/>
      <c r="FFJ45" s="569"/>
      <c r="FFK45" s="569"/>
      <c r="FFL45" s="569"/>
      <c r="FFM45" s="569"/>
      <c r="FFN45" s="569"/>
      <c r="FFO45" s="569"/>
      <c r="FFP45" s="569"/>
      <c r="FFQ45" s="569"/>
      <c r="FFR45" s="569"/>
      <c r="FFS45" s="569"/>
      <c r="FFT45" s="569"/>
      <c r="FFU45" s="569"/>
      <c r="FFV45" s="569"/>
      <c r="FFW45" s="569"/>
      <c r="FFX45" s="569"/>
      <c r="FFY45" s="569"/>
      <c r="FFZ45" s="569"/>
      <c r="FGA45" s="569"/>
      <c r="FGB45" s="569"/>
      <c r="FGC45" s="569"/>
      <c r="FGD45" s="569"/>
      <c r="FGE45" s="569"/>
      <c r="FGF45" s="569"/>
      <c r="FGG45" s="569"/>
      <c r="FGH45" s="569"/>
      <c r="FGI45" s="569"/>
      <c r="FGJ45" s="569"/>
      <c r="FGK45" s="569"/>
      <c r="FGL45" s="569"/>
      <c r="FGM45" s="569"/>
      <c r="FGN45" s="569"/>
      <c r="FGO45" s="569"/>
      <c r="FGP45" s="569"/>
      <c r="FGQ45" s="569"/>
      <c r="FGR45" s="569"/>
      <c r="FGS45" s="569"/>
      <c r="FGT45" s="569"/>
      <c r="FGU45" s="569"/>
      <c r="FGV45" s="569"/>
      <c r="FGW45" s="569"/>
      <c r="FGX45" s="569"/>
      <c r="FGY45" s="569"/>
      <c r="FGZ45" s="569"/>
      <c r="FHA45" s="569"/>
      <c r="FHB45" s="569"/>
      <c r="FHC45" s="569"/>
      <c r="FHD45" s="569"/>
      <c r="FHE45" s="569"/>
      <c r="FHF45" s="569"/>
      <c r="FHG45" s="569"/>
      <c r="FHH45" s="569"/>
      <c r="FHI45" s="569"/>
      <c r="FHJ45" s="569"/>
      <c r="FHK45" s="569"/>
      <c r="FHL45" s="569"/>
      <c r="FHM45" s="569"/>
      <c r="FHN45" s="569"/>
      <c r="FHO45" s="569"/>
      <c r="FHP45" s="569"/>
      <c r="FHQ45" s="569"/>
      <c r="FHR45" s="569"/>
      <c r="FHS45" s="569"/>
      <c r="FHT45" s="569"/>
      <c r="FHU45" s="569"/>
      <c r="FHV45" s="569"/>
      <c r="FHW45" s="569"/>
      <c r="FHX45" s="569"/>
      <c r="FHY45" s="569"/>
      <c r="FHZ45" s="569"/>
      <c r="FIA45" s="569"/>
      <c r="FIB45" s="569"/>
      <c r="FIC45" s="569"/>
      <c r="FID45" s="569"/>
      <c r="FIE45" s="569"/>
      <c r="FIF45" s="569"/>
      <c r="FIG45" s="569"/>
      <c r="FIH45" s="569"/>
      <c r="FII45" s="569"/>
      <c r="FIJ45" s="569"/>
      <c r="FIK45" s="569"/>
      <c r="FIL45" s="569"/>
      <c r="FIM45" s="569"/>
      <c r="FIN45" s="569"/>
      <c r="FIO45" s="569"/>
      <c r="FIP45" s="569"/>
      <c r="FIQ45" s="569"/>
      <c r="FIR45" s="569"/>
      <c r="FIS45" s="569"/>
      <c r="FIT45" s="569"/>
      <c r="FIU45" s="569"/>
      <c r="FIV45" s="569"/>
      <c r="FIW45" s="569"/>
      <c r="FIX45" s="569"/>
      <c r="FIY45" s="569"/>
      <c r="FIZ45" s="569"/>
      <c r="FJA45" s="569"/>
      <c r="FJB45" s="569"/>
      <c r="FJC45" s="569"/>
      <c r="FJD45" s="569"/>
      <c r="FJE45" s="569"/>
      <c r="FJF45" s="569"/>
      <c r="FJG45" s="569"/>
      <c r="FJH45" s="569"/>
      <c r="FJI45" s="569"/>
      <c r="FJJ45" s="569"/>
      <c r="FJK45" s="569"/>
      <c r="FJL45" s="569"/>
      <c r="FJM45" s="569"/>
      <c r="FJN45" s="569"/>
      <c r="FJO45" s="569"/>
      <c r="FJP45" s="569"/>
      <c r="FJQ45" s="569"/>
      <c r="FJR45" s="569"/>
      <c r="FJS45" s="569"/>
      <c r="FJT45" s="569"/>
      <c r="FJU45" s="569"/>
      <c r="FJV45" s="569"/>
      <c r="FJW45" s="569"/>
      <c r="FJX45" s="569"/>
      <c r="FJY45" s="569"/>
      <c r="FJZ45" s="569"/>
      <c r="FKA45" s="569"/>
      <c r="FKB45" s="569"/>
      <c r="FKC45" s="569"/>
      <c r="FKD45" s="569"/>
      <c r="FKE45" s="569"/>
      <c r="FKF45" s="569"/>
      <c r="FKG45" s="569"/>
      <c r="FKH45" s="569"/>
      <c r="FKI45" s="569"/>
      <c r="FKJ45" s="569"/>
      <c r="FKK45" s="569"/>
      <c r="FKL45" s="569"/>
      <c r="FKM45" s="569"/>
      <c r="FKN45" s="569"/>
      <c r="FKO45" s="569"/>
      <c r="FKP45" s="569"/>
      <c r="FKQ45" s="569"/>
      <c r="FKR45" s="569"/>
      <c r="FKS45" s="569"/>
      <c r="FKT45" s="569"/>
      <c r="FKU45" s="569"/>
      <c r="FKV45" s="569"/>
      <c r="FKW45" s="569"/>
      <c r="FKX45" s="569"/>
      <c r="FKY45" s="569"/>
      <c r="FKZ45" s="569"/>
      <c r="FLA45" s="569"/>
      <c r="FLB45" s="569"/>
      <c r="FLC45" s="569"/>
      <c r="FLD45" s="569"/>
      <c r="FLE45" s="569"/>
      <c r="FLF45" s="569"/>
      <c r="FLG45" s="569"/>
      <c r="FLH45" s="569"/>
      <c r="FLI45" s="569"/>
      <c r="FLJ45" s="569"/>
      <c r="FLK45" s="569"/>
      <c r="FLL45" s="569"/>
      <c r="FLM45" s="569"/>
      <c r="FLN45" s="569"/>
      <c r="FLO45" s="569"/>
      <c r="FLP45" s="569"/>
      <c r="FLQ45" s="569"/>
      <c r="FLR45" s="569"/>
      <c r="FLS45" s="569"/>
      <c r="FLT45" s="569"/>
      <c r="FLU45" s="569"/>
      <c r="FLV45" s="569"/>
      <c r="FLW45" s="569"/>
      <c r="FLX45" s="569"/>
      <c r="FLY45" s="569"/>
      <c r="FLZ45" s="569"/>
      <c r="FMA45" s="569"/>
      <c r="FMB45" s="569"/>
      <c r="FMC45" s="569"/>
      <c r="FMD45" s="569"/>
      <c r="FME45" s="569"/>
      <c r="FMF45" s="569"/>
      <c r="FMG45" s="569"/>
      <c r="FMH45" s="569"/>
      <c r="FMI45" s="569"/>
      <c r="FMJ45" s="569"/>
      <c r="FMK45" s="569"/>
      <c r="FML45" s="569"/>
      <c r="FMM45" s="569"/>
      <c r="FMN45" s="569"/>
      <c r="FMO45" s="569"/>
      <c r="FMP45" s="569"/>
      <c r="FMQ45" s="569"/>
      <c r="FMR45" s="569"/>
      <c r="FMS45" s="569"/>
      <c r="FMT45" s="569"/>
      <c r="FMU45" s="569"/>
      <c r="FMV45" s="569"/>
      <c r="FMW45" s="569"/>
      <c r="FMX45" s="569"/>
      <c r="FMY45" s="569"/>
      <c r="FMZ45" s="569"/>
      <c r="FNA45" s="569"/>
      <c r="FNB45" s="569"/>
      <c r="FNC45" s="569"/>
      <c r="FND45" s="569"/>
      <c r="FNE45" s="569"/>
      <c r="FNF45" s="569"/>
      <c r="FNG45" s="569"/>
      <c r="FNH45" s="569"/>
      <c r="FNI45" s="569"/>
      <c r="FNJ45" s="569"/>
      <c r="FNK45" s="569"/>
      <c r="FNL45" s="569"/>
      <c r="FNM45" s="569"/>
      <c r="FNN45" s="569"/>
      <c r="FNO45" s="569"/>
      <c r="FNP45" s="569"/>
      <c r="FNQ45" s="569"/>
      <c r="FNR45" s="569"/>
      <c r="FNS45" s="569"/>
      <c r="FNT45" s="569"/>
      <c r="FNU45" s="569"/>
      <c r="FNV45" s="569"/>
      <c r="FNW45" s="569"/>
      <c r="FNX45" s="569"/>
      <c r="FNY45" s="569"/>
      <c r="FNZ45" s="569"/>
      <c r="FOA45" s="569"/>
      <c r="FOB45" s="569"/>
      <c r="FOC45" s="569"/>
      <c r="FOD45" s="569"/>
      <c r="FOE45" s="569"/>
      <c r="FOF45" s="569"/>
      <c r="FOG45" s="569"/>
      <c r="FOH45" s="569"/>
      <c r="FOI45" s="569"/>
      <c r="FOJ45" s="569"/>
      <c r="FOK45" s="569"/>
      <c r="FOL45" s="569"/>
      <c r="FOM45" s="569"/>
      <c r="FON45" s="569"/>
      <c r="FOO45" s="569"/>
      <c r="FOP45" s="569"/>
      <c r="FOQ45" s="569"/>
      <c r="FOR45" s="569"/>
      <c r="FOS45" s="569"/>
      <c r="FOT45" s="569"/>
      <c r="FOU45" s="569"/>
      <c r="FOV45" s="569"/>
      <c r="FOW45" s="569"/>
      <c r="FOX45" s="569"/>
      <c r="FOY45" s="569"/>
      <c r="FOZ45" s="569"/>
      <c r="FPA45" s="569"/>
      <c r="FPB45" s="569"/>
      <c r="FPC45" s="569"/>
      <c r="FPD45" s="569"/>
      <c r="FPE45" s="569"/>
      <c r="FPF45" s="569"/>
      <c r="FPG45" s="569"/>
      <c r="FPH45" s="569"/>
      <c r="FPI45" s="569"/>
      <c r="FPJ45" s="569"/>
      <c r="FPK45" s="569"/>
      <c r="FPL45" s="569"/>
      <c r="FPM45" s="569"/>
      <c r="FPN45" s="569"/>
      <c r="FPO45" s="569"/>
      <c r="FPP45" s="569"/>
      <c r="FPQ45" s="569"/>
      <c r="FPR45" s="569"/>
      <c r="FPS45" s="569"/>
      <c r="FPT45" s="569"/>
      <c r="FPU45" s="569"/>
      <c r="FPV45" s="569"/>
      <c r="FPW45" s="569"/>
      <c r="FPX45" s="569"/>
      <c r="FPY45" s="569"/>
      <c r="FPZ45" s="569"/>
      <c r="FQA45" s="569"/>
      <c r="FQB45" s="569"/>
      <c r="FQC45" s="569"/>
      <c r="FQD45" s="569"/>
      <c r="FQE45" s="569"/>
      <c r="FQF45" s="569"/>
      <c r="FQG45" s="569"/>
      <c r="FQH45" s="569"/>
      <c r="FQI45" s="569"/>
      <c r="FQJ45" s="569"/>
      <c r="FQK45" s="569"/>
      <c r="FQL45" s="569"/>
      <c r="FQM45" s="569"/>
      <c r="FQN45" s="569"/>
      <c r="FQO45" s="569"/>
      <c r="FQP45" s="569"/>
      <c r="FQQ45" s="569"/>
      <c r="FQR45" s="569"/>
      <c r="FQS45" s="569"/>
      <c r="FQT45" s="569"/>
      <c r="FQU45" s="569"/>
      <c r="FQV45" s="569"/>
      <c r="FQW45" s="569"/>
      <c r="FQX45" s="569"/>
      <c r="FQY45" s="569"/>
      <c r="FQZ45" s="569"/>
      <c r="FRA45" s="569"/>
      <c r="FRB45" s="569"/>
      <c r="FRC45" s="569"/>
      <c r="FRD45" s="569"/>
      <c r="FRE45" s="569"/>
      <c r="FRF45" s="569"/>
      <c r="FRG45" s="569"/>
      <c r="FRH45" s="569"/>
      <c r="FRI45" s="569"/>
      <c r="FRJ45" s="569"/>
      <c r="FRK45" s="569"/>
      <c r="FRL45" s="569"/>
      <c r="FRM45" s="569"/>
      <c r="FRN45" s="569"/>
      <c r="FRO45" s="569"/>
      <c r="FRP45" s="569"/>
      <c r="FRQ45" s="569"/>
      <c r="FRR45" s="569"/>
      <c r="FRS45" s="569"/>
      <c r="FRT45" s="569"/>
      <c r="FRU45" s="569"/>
      <c r="FRV45" s="569"/>
      <c r="FRW45" s="569"/>
      <c r="FRX45" s="569"/>
      <c r="FRY45" s="569"/>
      <c r="FRZ45" s="569"/>
      <c r="FSA45" s="569"/>
      <c r="FSB45" s="569"/>
      <c r="FSC45" s="569"/>
      <c r="FSD45" s="569"/>
      <c r="FSE45" s="569"/>
      <c r="FSF45" s="569"/>
      <c r="FSG45" s="569"/>
      <c r="FSH45" s="569"/>
      <c r="FSI45" s="569"/>
      <c r="FSJ45" s="569"/>
      <c r="FSK45" s="569"/>
      <c r="FSL45" s="569"/>
      <c r="FSM45" s="569"/>
      <c r="FSN45" s="569"/>
      <c r="FSO45" s="569"/>
      <c r="FSP45" s="569"/>
      <c r="FSQ45" s="569"/>
      <c r="FSR45" s="569"/>
      <c r="FSS45" s="569"/>
      <c r="FST45" s="569"/>
      <c r="FSU45" s="569"/>
      <c r="FSV45" s="569"/>
      <c r="FSW45" s="569"/>
      <c r="FSX45" s="569"/>
      <c r="FSY45" s="569"/>
      <c r="FSZ45" s="569"/>
      <c r="FTA45" s="569"/>
      <c r="FTB45" s="569"/>
      <c r="FTC45" s="569"/>
      <c r="FTD45" s="569"/>
      <c r="FTE45" s="569"/>
      <c r="FTF45" s="569"/>
      <c r="FTG45" s="569"/>
      <c r="FTH45" s="569"/>
      <c r="FTI45" s="569"/>
      <c r="FTJ45" s="569"/>
      <c r="FTK45" s="569"/>
      <c r="FTL45" s="569"/>
      <c r="FTM45" s="569"/>
      <c r="FTN45" s="569"/>
      <c r="FTO45" s="569"/>
      <c r="FTP45" s="569"/>
      <c r="FTQ45" s="569"/>
      <c r="FTR45" s="569"/>
      <c r="FTS45" s="569"/>
      <c r="FTT45" s="569"/>
      <c r="FTU45" s="569"/>
      <c r="FTV45" s="569"/>
      <c r="FTW45" s="569"/>
      <c r="FTX45" s="569"/>
      <c r="FTY45" s="569"/>
      <c r="FTZ45" s="569"/>
      <c r="FUA45" s="569"/>
      <c r="FUB45" s="569"/>
      <c r="FUC45" s="569"/>
      <c r="FUD45" s="569"/>
      <c r="FUE45" s="569"/>
      <c r="FUF45" s="569"/>
      <c r="FUG45" s="569"/>
      <c r="FUH45" s="569"/>
      <c r="FUI45" s="569"/>
      <c r="FUJ45" s="569"/>
      <c r="FUK45" s="569"/>
      <c r="FUL45" s="569"/>
      <c r="FUM45" s="569"/>
      <c r="FUN45" s="569"/>
      <c r="FUO45" s="569"/>
      <c r="FUP45" s="569"/>
      <c r="FUQ45" s="569"/>
      <c r="FUR45" s="569"/>
      <c r="FUS45" s="569"/>
      <c r="FUT45" s="569"/>
      <c r="FUU45" s="569"/>
      <c r="FUV45" s="569"/>
      <c r="FUW45" s="569"/>
      <c r="FUX45" s="569"/>
      <c r="FUY45" s="569"/>
      <c r="FUZ45" s="569"/>
      <c r="FVA45" s="569"/>
      <c r="FVB45" s="569"/>
      <c r="FVC45" s="569"/>
      <c r="FVD45" s="569"/>
      <c r="FVE45" s="569"/>
      <c r="FVF45" s="569"/>
      <c r="FVG45" s="569"/>
      <c r="FVH45" s="569"/>
      <c r="FVI45" s="569"/>
      <c r="FVJ45" s="569"/>
      <c r="FVK45" s="569"/>
      <c r="FVL45" s="569"/>
      <c r="FVM45" s="569"/>
      <c r="FVN45" s="569"/>
      <c r="FVO45" s="569"/>
      <c r="FVP45" s="569"/>
      <c r="FVQ45" s="569"/>
      <c r="FVR45" s="569"/>
      <c r="FVS45" s="569"/>
      <c r="FVT45" s="569"/>
      <c r="FVU45" s="569"/>
      <c r="FVV45" s="569"/>
      <c r="FVW45" s="569"/>
      <c r="FVX45" s="569"/>
      <c r="FVY45" s="569"/>
      <c r="FVZ45" s="569"/>
      <c r="FWA45" s="569"/>
      <c r="FWB45" s="569"/>
      <c r="FWC45" s="569"/>
      <c r="FWD45" s="569"/>
      <c r="FWE45" s="569"/>
      <c r="FWF45" s="569"/>
      <c r="FWG45" s="569"/>
      <c r="FWH45" s="569"/>
      <c r="FWI45" s="569"/>
      <c r="FWJ45" s="569"/>
      <c r="FWK45" s="569"/>
      <c r="FWL45" s="569"/>
      <c r="FWM45" s="569"/>
      <c r="FWN45" s="569"/>
      <c r="FWO45" s="569"/>
      <c r="FWP45" s="569"/>
      <c r="FWQ45" s="569"/>
      <c r="FWR45" s="569"/>
      <c r="FWS45" s="569"/>
      <c r="FWT45" s="569"/>
      <c r="FWU45" s="569"/>
      <c r="FWV45" s="569"/>
      <c r="FWW45" s="569"/>
      <c r="FWX45" s="569"/>
      <c r="FWY45" s="569"/>
      <c r="FWZ45" s="569"/>
      <c r="FXA45" s="569"/>
      <c r="FXB45" s="569"/>
      <c r="FXC45" s="569"/>
      <c r="FXD45" s="569"/>
      <c r="FXE45" s="569"/>
      <c r="FXF45" s="569"/>
      <c r="FXG45" s="569"/>
      <c r="FXH45" s="569"/>
      <c r="FXI45" s="569"/>
      <c r="FXJ45" s="569"/>
      <c r="FXK45" s="569"/>
      <c r="FXL45" s="569"/>
      <c r="FXM45" s="569"/>
      <c r="FXN45" s="569"/>
      <c r="FXO45" s="569"/>
      <c r="FXP45" s="569"/>
      <c r="FXQ45" s="569"/>
      <c r="FXR45" s="569"/>
      <c r="FXS45" s="569"/>
      <c r="FXT45" s="569"/>
      <c r="FXU45" s="569"/>
      <c r="FXV45" s="569"/>
      <c r="FXW45" s="569"/>
      <c r="FXX45" s="569"/>
      <c r="FXY45" s="569"/>
      <c r="FXZ45" s="569"/>
      <c r="FYA45" s="569"/>
      <c r="FYB45" s="569"/>
      <c r="FYC45" s="569"/>
      <c r="FYD45" s="569"/>
      <c r="FYE45" s="569"/>
      <c r="FYF45" s="569"/>
      <c r="FYG45" s="569"/>
      <c r="FYH45" s="569"/>
      <c r="FYI45" s="569"/>
      <c r="FYJ45" s="569"/>
      <c r="FYK45" s="569"/>
      <c r="FYL45" s="569"/>
      <c r="FYM45" s="569"/>
      <c r="FYN45" s="569"/>
      <c r="FYO45" s="569"/>
      <c r="FYP45" s="569"/>
      <c r="FYQ45" s="569"/>
      <c r="FYR45" s="569"/>
      <c r="FYS45" s="569"/>
      <c r="FYT45" s="569"/>
      <c r="FYU45" s="569"/>
      <c r="FYV45" s="569"/>
      <c r="FYW45" s="569"/>
      <c r="FYX45" s="569"/>
      <c r="FYY45" s="569"/>
      <c r="FYZ45" s="569"/>
      <c r="FZA45" s="569"/>
      <c r="FZB45" s="569"/>
      <c r="FZC45" s="569"/>
      <c r="FZD45" s="569"/>
      <c r="FZE45" s="569"/>
      <c r="FZF45" s="569"/>
      <c r="FZG45" s="569"/>
      <c r="FZH45" s="569"/>
      <c r="FZI45" s="569"/>
      <c r="FZJ45" s="569"/>
      <c r="FZK45" s="569"/>
      <c r="FZL45" s="569"/>
      <c r="FZM45" s="569"/>
      <c r="FZN45" s="569"/>
      <c r="FZO45" s="569"/>
      <c r="FZP45" s="569"/>
      <c r="FZQ45" s="569"/>
      <c r="FZR45" s="569"/>
      <c r="FZS45" s="569"/>
      <c r="FZT45" s="569"/>
      <c r="FZU45" s="569"/>
      <c r="FZV45" s="569"/>
      <c r="FZW45" s="569"/>
      <c r="FZX45" s="569"/>
      <c r="FZY45" s="569"/>
      <c r="FZZ45" s="569"/>
      <c r="GAA45" s="569"/>
      <c r="GAB45" s="569"/>
      <c r="GAC45" s="569"/>
      <c r="GAD45" s="569"/>
      <c r="GAE45" s="569"/>
      <c r="GAF45" s="569"/>
      <c r="GAG45" s="569"/>
      <c r="GAH45" s="569"/>
      <c r="GAI45" s="569"/>
      <c r="GAJ45" s="569"/>
      <c r="GAK45" s="569"/>
      <c r="GAL45" s="569"/>
      <c r="GAM45" s="569"/>
      <c r="GAN45" s="569"/>
      <c r="GAO45" s="569"/>
      <c r="GAP45" s="569"/>
      <c r="GAQ45" s="569"/>
      <c r="GAR45" s="569"/>
      <c r="GAS45" s="569"/>
      <c r="GAT45" s="569"/>
      <c r="GAU45" s="569"/>
      <c r="GAV45" s="569"/>
      <c r="GAW45" s="569"/>
      <c r="GAX45" s="569"/>
      <c r="GAY45" s="569"/>
      <c r="GAZ45" s="569"/>
      <c r="GBA45" s="569"/>
      <c r="GBB45" s="569"/>
      <c r="GBC45" s="569"/>
      <c r="GBD45" s="569"/>
      <c r="GBE45" s="569"/>
      <c r="GBF45" s="569"/>
      <c r="GBG45" s="569"/>
      <c r="GBH45" s="569"/>
      <c r="GBI45" s="569"/>
      <c r="GBJ45" s="569"/>
      <c r="GBK45" s="569"/>
      <c r="GBL45" s="569"/>
      <c r="GBM45" s="569"/>
      <c r="GBN45" s="569"/>
      <c r="GBO45" s="569"/>
      <c r="GBP45" s="569"/>
      <c r="GBQ45" s="569"/>
      <c r="GBR45" s="569"/>
      <c r="GBS45" s="569"/>
      <c r="GBT45" s="569"/>
      <c r="GBU45" s="569"/>
      <c r="GBV45" s="569"/>
      <c r="GBW45" s="569"/>
      <c r="GBX45" s="569"/>
      <c r="GBY45" s="569"/>
      <c r="GBZ45" s="569"/>
      <c r="GCA45" s="569"/>
      <c r="GCB45" s="569"/>
      <c r="GCC45" s="569"/>
      <c r="GCD45" s="569"/>
      <c r="GCE45" s="569"/>
      <c r="GCF45" s="569"/>
      <c r="GCG45" s="569"/>
      <c r="GCH45" s="569"/>
      <c r="GCI45" s="569"/>
      <c r="GCJ45" s="569"/>
      <c r="GCK45" s="569"/>
      <c r="GCL45" s="569"/>
      <c r="GCM45" s="569"/>
      <c r="GCN45" s="569"/>
      <c r="GCO45" s="569"/>
      <c r="GCP45" s="569"/>
      <c r="GCQ45" s="569"/>
      <c r="GCR45" s="569"/>
      <c r="GCS45" s="569"/>
      <c r="GCT45" s="569"/>
      <c r="GCU45" s="569"/>
      <c r="GCV45" s="569"/>
      <c r="GCW45" s="569"/>
      <c r="GCX45" s="569"/>
      <c r="GCY45" s="569"/>
      <c r="GCZ45" s="569"/>
      <c r="GDA45" s="569"/>
      <c r="GDB45" s="569"/>
      <c r="GDC45" s="569"/>
      <c r="GDD45" s="569"/>
      <c r="GDE45" s="569"/>
      <c r="GDF45" s="569"/>
      <c r="GDG45" s="569"/>
      <c r="GDH45" s="569"/>
      <c r="GDI45" s="569"/>
      <c r="GDJ45" s="569"/>
      <c r="GDK45" s="569"/>
      <c r="GDL45" s="569"/>
      <c r="GDM45" s="569"/>
      <c r="GDN45" s="569"/>
      <c r="GDO45" s="569"/>
      <c r="GDP45" s="569"/>
      <c r="GDQ45" s="569"/>
      <c r="GDR45" s="569"/>
      <c r="GDS45" s="569"/>
      <c r="GDT45" s="569"/>
      <c r="GDU45" s="569"/>
      <c r="GDV45" s="569"/>
      <c r="GDW45" s="569"/>
      <c r="GDX45" s="569"/>
      <c r="GDY45" s="569"/>
      <c r="GDZ45" s="569"/>
      <c r="GEA45" s="569"/>
      <c r="GEB45" s="569"/>
      <c r="GEC45" s="569"/>
      <c r="GED45" s="569"/>
      <c r="GEE45" s="569"/>
      <c r="GEF45" s="569"/>
      <c r="GEG45" s="569"/>
      <c r="GEH45" s="569"/>
      <c r="GEI45" s="569"/>
      <c r="GEJ45" s="569"/>
      <c r="GEK45" s="569"/>
      <c r="GEL45" s="569"/>
      <c r="GEM45" s="569"/>
      <c r="GEN45" s="569"/>
      <c r="GEO45" s="569"/>
      <c r="GEP45" s="569"/>
      <c r="GEQ45" s="569"/>
      <c r="GER45" s="569"/>
      <c r="GES45" s="569"/>
      <c r="GET45" s="569"/>
      <c r="GEU45" s="569"/>
      <c r="GEV45" s="569"/>
      <c r="GEW45" s="569"/>
      <c r="GEX45" s="569"/>
      <c r="GEY45" s="569"/>
      <c r="GEZ45" s="569"/>
      <c r="GFA45" s="569"/>
      <c r="GFB45" s="569"/>
      <c r="GFC45" s="569"/>
      <c r="GFD45" s="569"/>
      <c r="GFE45" s="569"/>
      <c r="GFF45" s="569"/>
      <c r="GFG45" s="569"/>
      <c r="GFH45" s="569"/>
      <c r="GFI45" s="569"/>
      <c r="GFJ45" s="569"/>
      <c r="GFK45" s="569"/>
      <c r="GFL45" s="569"/>
      <c r="GFM45" s="569"/>
      <c r="GFN45" s="569"/>
      <c r="GFO45" s="569"/>
      <c r="GFP45" s="569"/>
      <c r="GFQ45" s="569"/>
      <c r="GFR45" s="569"/>
      <c r="GFS45" s="569"/>
      <c r="GFT45" s="569"/>
      <c r="GFU45" s="569"/>
      <c r="GFV45" s="569"/>
      <c r="GFW45" s="569"/>
      <c r="GFX45" s="569"/>
      <c r="GFY45" s="569"/>
      <c r="GFZ45" s="569"/>
      <c r="GGA45" s="569"/>
      <c r="GGB45" s="569"/>
      <c r="GGC45" s="569"/>
      <c r="GGD45" s="569"/>
      <c r="GGE45" s="569"/>
      <c r="GGF45" s="569"/>
      <c r="GGG45" s="569"/>
      <c r="GGH45" s="569"/>
      <c r="GGI45" s="569"/>
      <c r="GGJ45" s="569"/>
      <c r="GGK45" s="569"/>
      <c r="GGL45" s="569"/>
      <c r="GGM45" s="569"/>
      <c r="GGN45" s="569"/>
      <c r="GGO45" s="569"/>
      <c r="GGP45" s="569"/>
      <c r="GGQ45" s="569"/>
      <c r="GGR45" s="569"/>
      <c r="GGS45" s="569"/>
      <c r="GGT45" s="569"/>
      <c r="GGU45" s="569"/>
      <c r="GGV45" s="569"/>
      <c r="GGW45" s="569"/>
      <c r="GGX45" s="569"/>
      <c r="GGY45" s="569"/>
      <c r="GGZ45" s="569"/>
      <c r="GHA45" s="569"/>
      <c r="GHB45" s="569"/>
      <c r="GHC45" s="569"/>
      <c r="GHD45" s="569"/>
      <c r="GHE45" s="569"/>
      <c r="GHF45" s="569"/>
      <c r="GHG45" s="569"/>
      <c r="GHH45" s="569"/>
      <c r="GHI45" s="569"/>
      <c r="GHJ45" s="569"/>
      <c r="GHK45" s="569"/>
      <c r="GHL45" s="569"/>
      <c r="GHM45" s="569"/>
      <c r="GHN45" s="569"/>
      <c r="GHO45" s="569"/>
      <c r="GHP45" s="569"/>
      <c r="GHQ45" s="569"/>
      <c r="GHR45" s="569"/>
      <c r="GHS45" s="569"/>
      <c r="GHT45" s="569"/>
      <c r="GHU45" s="569"/>
      <c r="GHV45" s="569"/>
      <c r="GHW45" s="569"/>
      <c r="GHX45" s="569"/>
      <c r="GHY45" s="569"/>
      <c r="GHZ45" s="569"/>
      <c r="GIA45" s="569"/>
      <c r="GIB45" s="569"/>
      <c r="GIC45" s="569"/>
      <c r="GID45" s="569"/>
      <c r="GIE45" s="569"/>
      <c r="GIF45" s="569"/>
      <c r="GIG45" s="569"/>
      <c r="GIH45" s="569"/>
      <c r="GII45" s="569"/>
      <c r="GIJ45" s="569"/>
      <c r="GIK45" s="569"/>
      <c r="GIL45" s="569"/>
      <c r="GIM45" s="569"/>
      <c r="GIN45" s="569"/>
      <c r="GIO45" s="569"/>
      <c r="GIP45" s="569"/>
      <c r="GIQ45" s="569"/>
      <c r="GIR45" s="569"/>
      <c r="GIS45" s="569"/>
      <c r="GIT45" s="569"/>
      <c r="GIU45" s="569"/>
      <c r="GIV45" s="569"/>
      <c r="GIW45" s="569"/>
      <c r="GIX45" s="569"/>
      <c r="GIY45" s="569"/>
      <c r="GIZ45" s="569"/>
      <c r="GJA45" s="569"/>
      <c r="GJB45" s="569"/>
      <c r="GJC45" s="569"/>
      <c r="GJD45" s="569"/>
      <c r="GJE45" s="569"/>
      <c r="GJF45" s="569"/>
      <c r="GJG45" s="569"/>
      <c r="GJH45" s="569"/>
      <c r="GJI45" s="569"/>
      <c r="GJJ45" s="569"/>
      <c r="GJK45" s="569"/>
      <c r="GJL45" s="569"/>
      <c r="GJM45" s="569"/>
      <c r="GJN45" s="569"/>
      <c r="GJO45" s="569"/>
      <c r="GJP45" s="569"/>
      <c r="GJQ45" s="569"/>
      <c r="GJR45" s="569"/>
      <c r="GJS45" s="569"/>
      <c r="GJT45" s="569"/>
      <c r="GJU45" s="569"/>
      <c r="GJV45" s="569"/>
      <c r="GJW45" s="569"/>
      <c r="GJX45" s="569"/>
      <c r="GJY45" s="569"/>
      <c r="GJZ45" s="569"/>
      <c r="GKA45" s="569"/>
      <c r="GKB45" s="569"/>
      <c r="GKC45" s="569"/>
      <c r="GKD45" s="569"/>
      <c r="GKE45" s="569"/>
      <c r="GKF45" s="569"/>
      <c r="GKG45" s="569"/>
      <c r="GKH45" s="569"/>
      <c r="GKI45" s="569"/>
      <c r="GKJ45" s="569"/>
      <c r="GKK45" s="569"/>
      <c r="GKL45" s="569"/>
      <c r="GKM45" s="569"/>
      <c r="GKN45" s="569"/>
      <c r="GKO45" s="569"/>
      <c r="GKP45" s="569"/>
      <c r="GKQ45" s="569"/>
      <c r="GKR45" s="569"/>
      <c r="GKS45" s="569"/>
      <c r="GKT45" s="569"/>
      <c r="GKU45" s="569"/>
      <c r="GKV45" s="569"/>
      <c r="GKW45" s="569"/>
      <c r="GKX45" s="569"/>
      <c r="GKY45" s="569"/>
      <c r="GKZ45" s="569"/>
      <c r="GLA45" s="569"/>
      <c r="GLB45" s="569"/>
      <c r="GLC45" s="569"/>
      <c r="GLD45" s="569"/>
      <c r="GLE45" s="569"/>
      <c r="GLF45" s="569"/>
      <c r="GLG45" s="569"/>
      <c r="GLH45" s="569"/>
      <c r="GLI45" s="569"/>
      <c r="GLJ45" s="569"/>
      <c r="GLK45" s="569"/>
      <c r="GLL45" s="569"/>
      <c r="GLM45" s="569"/>
      <c r="GLN45" s="569"/>
      <c r="GLO45" s="569"/>
      <c r="GLP45" s="569"/>
      <c r="GLQ45" s="569"/>
      <c r="GLR45" s="569"/>
      <c r="GLS45" s="569"/>
      <c r="GLT45" s="569"/>
      <c r="GLU45" s="569"/>
      <c r="GLV45" s="569"/>
      <c r="GLW45" s="569"/>
      <c r="GLX45" s="569"/>
      <c r="GLY45" s="569"/>
      <c r="GLZ45" s="569"/>
      <c r="GMA45" s="569"/>
      <c r="GMB45" s="569"/>
      <c r="GMC45" s="569"/>
      <c r="GMD45" s="569"/>
      <c r="GME45" s="569"/>
      <c r="GMF45" s="569"/>
      <c r="GMG45" s="569"/>
      <c r="GMH45" s="569"/>
      <c r="GMI45" s="569"/>
      <c r="GMJ45" s="569"/>
      <c r="GMK45" s="569"/>
      <c r="GML45" s="569"/>
      <c r="GMM45" s="569"/>
      <c r="GMN45" s="569"/>
      <c r="GMO45" s="569"/>
      <c r="GMP45" s="569"/>
      <c r="GMQ45" s="569"/>
      <c r="GMR45" s="569"/>
      <c r="GMS45" s="569"/>
      <c r="GMT45" s="569"/>
      <c r="GMU45" s="569"/>
      <c r="GMV45" s="569"/>
      <c r="GMW45" s="569"/>
      <c r="GMX45" s="569"/>
      <c r="GMY45" s="569"/>
      <c r="GMZ45" s="569"/>
      <c r="GNA45" s="569"/>
      <c r="GNB45" s="569"/>
      <c r="GNC45" s="569"/>
      <c r="GND45" s="569"/>
      <c r="GNE45" s="569"/>
      <c r="GNF45" s="569"/>
      <c r="GNG45" s="569"/>
      <c r="GNH45" s="569"/>
      <c r="GNI45" s="569"/>
      <c r="GNJ45" s="569"/>
      <c r="GNK45" s="569"/>
      <c r="GNL45" s="569"/>
      <c r="GNM45" s="569"/>
      <c r="GNN45" s="569"/>
      <c r="GNO45" s="569"/>
      <c r="GNP45" s="569"/>
      <c r="GNQ45" s="569"/>
      <c r="GNR45" s="569"/>
      <c r="GNS45" s="569"/>
      <c r="GNT45" s="569"/>
      <c r="GNU45" s="569"/>
      <c r="GNV45" s="569"/>
      <c r="GNW45" s="569"/>
      <c r="GNX45" s="569"/>
      <c r="GNY45" s="569"/>
      <c r="GNZ45" s="569"/>
      <c r="GOA45" s="569"/>
      <c r="GOB45" s="569"/>
      <c r="GOC45" s="569"/>
      <c r="GOD45" s="569"/>
      <c r="GOE45" s="569"/>
      <c r="GOF45" s="569"/>
      <c r="GOG45" s="569"/>
      <c r="GOH45" s="569"/>
      <c r="GOI45" s="569"/>
      <c r="GOJ45" s="569"/>
      <c r="GOK45" s="569"/>
      <c r="GOL45" s="569"/>
      <c r="GOM45" s="569"/>
      <c r="GON45" s="569"/>
      <c r="GOO45" s="569"/>
      <c r="GOP45" s="569"/>
      <c r="GOQ45" s="569"/>
      <c r="GOR45" s="569"/>
      <c r="GOS45" s="569"/>
      <c r="GOT45" s="569"/>
      <c r="GOU45" s="569"/>
      <c r="GOV45" s="569"/>
      <c r="GOW45" s="569"/>
      <c r="GOX45" s="569"/>
      <c r="GOY45" s="569"/>
      <c r="GOZ45" s="569"/>
      <c r="GPA45" s="569"/>
      <c r="GPB45" s="569"/>
      <c r="GPC45" s="569"/>
      <c r="GPD45" s="569"/>
      <c r="GPE45" s="569"/>
      <c r="GPF45" s="569"/>
      <c r="GPG45" s="569"/>
      <c r="GPH45" s="569"/>
      <c r="GPI45" s="569"/>
      <c r="GPJ45" s="569"/>
      <c r="GPK45" s="569"/>
      <c r="GPL45" s="569"/>
      <c r="GPM45" s="569"/>
      <c r="GPN45" s="569"/>
      <c r="GPO45" s="569"/>
      <c r="GPP45" s="569"/>
      <c r="GPQ45" s="569"/>
      <c r="GPR45" s="569"/>
      <c r="GPS45" s="569"/>
      <c r="GPT45" s="569"/>
      <c r="GPU45" s="569"/>
      <c r="GPV45" s="569"/>
      <c r="GPW45" s="569"/>
      <c r="GPX45" s="569"/>
      <c r="GPY45" s="569"/>
      <c r="GPZ45" s="569"/>
      <c r="GQA45" s="569"/>
      <c r="GQB45" s="569"/>
      <c r="GQC45" s="569"/>
      <c r="GQD45" s="569"/>
      <c r="GQE45" s="569"/>
      <c r="GQF45" s="569"/>
      <c r="GQG45" s="569"/>
      <c r="GQH45" s="569"/>
      <c r="GQI45" s="569"/>
      <c r="GQJ45" s="569"/>
      <c r="GQK45" s="569"/>
      <c r="GQL45" s="569"/>
      <c r="GQM45" s="569"/>
      <c r="GQN45" s="569"/>
      <c r="GQO45" s="569"/>
      <c r="GQP45" s="569"/>
      <c r="GQQ45" s="569"/>
      <c r="GQR45" s="569"/>
      <c r="GQS45" s="569"/>
      <c r="GQT45" s="569"/>
      <c r="GQU45" s="569"/>
      <c r="GQV45" s="569"/>
      <c r="GQW45" s="569"/>
      <c r="GQX45" s="569"/>
      <c r="GQY45" s="569"/>
      <c r="GQZ45" s="569"/>
      <c r="GRA45" s="569"/>
      <c r="GRB45" s="569"/>
      <c r="GRC45" s="569"/>
      <c r="GRD45" s="569"/>
      <c r="GRE45" s="569"/>
      <c r="GRF45" s="569"/>
      <c r="GRG45" s="569"/>
      <c r="GRH45" s="569"/>
      <c r="GRI45" s="569"/>
      <c r="GRJ45" s="569"/>
      <c r="GRK45" s="569"/>
      <c r="GRL45" s="569"/>
      <c r="GRM45" s="569"/>
      <c r="GRN45" s="569"/>
      <c r="GRO45" s="569"/>
      <c r="GRP45" s="569"/>
      <c r="GRQ45" s="569"/>
      <c r="GRR45" s="569"/>
      <c r="GRS45" s="569"/>
      <c r="GRT45" s="569"/>
      <c r="GRU45" s="569"/>
      <c r="GRV45" s="569"/>
      <c r="GRW45" s="569"/>
      <c r="GRX45" s="569"/>
      <c r="GRY45" s="569"/>
      <c r="GRZ45" s="569"/>
      <c r="GSA45" s="569"/>
      <c r="GSB45" s="569"/>
      <c r="GSC45" s="569"/>
      <c r="GSD45" s="569"/>
      <c r="GSE45" s="569"/>
      <c r="GSF45" s="569"/>
      <c r="GSG45" s="569"/>
      <c r="GSH45" s="569"/>
      <c r="GSI45" s="569"/>
      <c r="GSJ45" s="569"/>
      <c r="GSK45" s="569"/>
      <c r="GSL45" s="569"/>
      <c r="GSM45" s="569"/>
      <c r="GSN45" s="569"/>
      <c r="GSO45" s="569"/>
      <c r="GSP45" s="569"/>
      <c r="GSQ45" s="569"/>
      <c r="GSR45" s="569"/>
      <c r="GSS45" s="569"/>
      <c r="GST45" s="569"/>
      <c r="GSU45" s="569"/>
      <c r="GSV45" s="569"/>
      <c r="GSW45" s="569"/>
      <c r="GSX45" s="569"/>
      <c r="GSY45" s="569"/>
      <c r="GSZ45" s="569"/>
      <c r="GTA45" s="569"/>
      <c r="GTB45" s="569"/>
      <c r="GTC45" s="569"/>
      <c r="GTD45" s="569"/>
      <c r="GTE45" s="569"/>
      <c r="GTF45" s="569"/>
      <c r="GTG45" s="569"/>
      <c r="GTH45" s="569"/>
      <c r="GTI45" s="569"/>
      <c r="GTJ45" s="569"/>
      <c r="GTK45" s="569"/>
      <c r="GTL45" s="569"/>
      <c r="GTM45" s="569"/>
      <c r="GTN45" s="569"/>
      <c r="GTO45" s="569"/>
      <c r="GTP45" s="569"/>
      <c r="GTQ45" s="569"/>
      <c r="GTR45" s="569"/>
      <c r="GTS45" s="569"/>
      <c r="GTT45" s="569"/>
      <c r="GTU45" s="569"/>
      <c r="GTV45" s="569"/>
      <c r="GTW45" s="569"/>
      <c r="GTX45" s="569"/>
      <c r="GTY45" s="569"/>
      <c r="GTZ45" s="569"/>
      <c r="GUA45" s="569"/>
      <c r="GUB45" s="569"/>
      <c r="GUC45" s="569"/>
      <c r="GUD45" s="569"/>
      <c r="GUE45" s="569"/>
      <c r="GUF45" s="569"/>
      <c r="GUG45" s="569"/>
      <c r="GUH45" s="569"/>
      <c r="GUI45" s="569"/>
      <c r="GUJ45" s="569"/>
      <c r="GUK45" s="569"/>
      <c r="GUL45" s="569"/>
      <c r="GUM45" s="569"/>
      <c r="GUN45" s="569"/>
      <c r="GUO45" s="569"/>
      <c r="GUP45" s="569"/>
      <c r="GUQ45" s="569"/>
      <c r="GUR45" s="569"/>
      <c r="GUS45" s="569"/>
      <c r="GUT45" s="569"/>
      <c r="GUU45" s="569"/>
      <c r="GUV45" s="569"/>
      <c r="GUW45" s="569"/>
      <c r="GUX45" s="569"/>
      <c r="GUY45" s="569"/>
      <c r="GUZ45" s="569"/>
      <c r="GVA45" s="569"/>
      <c r="GVB45" s="569"/>
      <c r="GVC45" s="569"/>
      <c r="GVD45" s="569"/>
      <c r="GVE45" s="569"/>
      <c r="GVF45" s="569"/>
      <c r="GVG45" s="569"/>
      <c r="GVH45" s="569"/>
      <c r="GVI45" s="569"/>
      <c r="GVJ45" s="569"/>
      <c r="GVK45" s="569"/>
      <c r="GVL45" s="569"/>
      <c r="GVM45" s="569"/>
      <c r="GVN45" s="569"/>
      <c r="GVO45" s="569"/>
      <c r="GVP45" s="569"/>
      <c r="GVQ45" s="569"/>
      <c r="GVR45" s="569"/>
      <c r="GVS45" s="569"/>
      <c r="GVT45" s="569"/>
      <c r="GVU45" s="569"/>
      <c r="GVV45" s="569"/>
      <c r="GVW45" s="569"/>
      <c r="GVX45" s="569"/>
      <c r="GVY45" s="569"/>
      <c r="GVZ45" s="569"/>
      <c r="GWA45" s="569"/>
      <c r="GWB45" s="569"/>
      <c r="GWC45" s="569"/>
      <c r="GWD45" s="569"/>
      <c r="GWE45" s="569"/>
      <c r="GWF45" s="569"/>
      <c r="GWG45" s="569"/>
      <c r="GWH45" s="569"/>
      <c r="GWI45" s="569"/>
      <c r="GWJ45" s="569"/>
      <c r="GWK45" s="569"/>
      <c r="GWL45" s="569"/>
      <c r="GWM45" s="569"/>
      <c r="GWN45" s="569"/>
      <c r="GWO45" s="569"/>
      <c r="GWP45" s="569"/>
      <c r="GWQ45" s="569"/>
      <c r="GWR45" s="569"/>
      <c r="GWS45" s="569"/>
      <c r="GWT45" s="569"/>
      <c r="GWU45" s="569"/>
      <c r="GWV45" s="569"/>
      <c r="GWW45" s="569"/>
      <c r="GWX45" s="569"/>
      <c r="GWY45" s="569"/>
      <c r="GWZ45" s="569"/>
      <c r="GXA45" s="569"/>
      <c r="GXB45" s="569"/>
      <c r="GXC45" s="569"/>
      <c r="GXD45" s="569"/>
      <c r="GXE45" s="569"/>
      <c r="GXF45" s="569"/>
      <c r="GXG45" s="569"/>
      <c r="GXH45" s="569"/>
      <c r="GXI45" s="569"/>
      <c r="GXJ45" s="569"/>
      <c r="GXK45" s="569"/>
      <c r="GXL45" s="569"/>
      <c r="GXM45" s="569"/>
      <c r="GXN45" s="569"/>
      <c r="GXO45" s="569"/>
      <c r="GXP45" s="569"/>
      <c r="GXQ45" s="569"/>
      <c r="GXR45" s="569"/>
      <c r="GXS45" s="569"/>
      <c r="GXT45" s="569"/>
      <c r="GXU45" s="569"/>
      <c r="GXV45" s="569"/>
      <c r="GXW45" s="569"/>
      <c r="GXX45" s="569"/>
      <c r="GXY45" s="569"/>
      <c r="GXZ45" s="569"/>
      <c r="GYA45" s="569"/>
      <c r="GYB45" s="569"/>
      <c r="GYC45" s="569"/>
      <c r="GYD45" s="569"/>
      <c r="GYE45" s="569"/>
      <c r="GYF45" s="569"/>
      <c r="GYG45" s="569"/>
      <c r="GYH45" s="569"/>
      <c r="GYI45" s="569"/>
      <c r="GYJ45" s="569"/>
      <c r="GYK45" s="569"/>
      <c r="GYL45" s="569"/>
      <c r="GYM45" s="569"/>
      <c r="GYN45" s="569"/>
      <c r="GYO45" s="569"/>
      <c r="GYP45" s="569"/>
      <c r="GYQ45" s="569"/>
      <c r="GYR45" s="569"/>
      <c r="GYS45" s="569"/>
      <c r="GYT45" s="569"/>
      <c r="GYU45" s="569"/>
      <c r="GYV45" s="569"/>
      <c r="GYW45" s="569"/>
      <c r="GYX45" s="569"/>
      <c r="GYY45" s="569"/>
      <c r="GYZ45" s="569"/>
      <c r="GZA45" s="569"/>
      <c r="GZB45" s="569"/>
      <c r="GZC45" s="569"/>
      <c r="GZD45" s="569"/>
      <c r="GZE45" s="569"/>
      <c r="GZF45" s="569"/>
      <c r="GZG45" s="569"/>
      <c r="GZH45" s="569"/>
      <c r="GZI45" s="569"/>
      <c r="GZJ45" s="569"/>
      <c r="GZK45" s="569"/>
      <c r="GZL45" s="569"/>
      <c r="GZM45" s="569"/>
      <c r="GZN45" s="569"/>
      <c r="GZO45" s="569"/>
      <c r="GZP45" s="569"/>
      <c r="GZQ45" s="569"/>
      <c r="GZR45" s="569"/>
      <c r="GZS45" s="569"/>
      <c r="GZT45" s="569"/>
      <c r="GZU45" s="569"/>
      <c r="GZV45" s="569"/>
      <c r="GZW45" s="569"/>
      <c r="GZX45" s="569"/>
      <c r="GZY45" s="569"/>
      <c r="GZZ45" s="569"/>
      <c r="HAA45" s="569"/>
      <c r="HAB45" s="569"/>
      <c r="HAC45" s="569"/>
      <c r="HAD45" s="569"/>
      <c r="HAE45" s="569"/>
      <c r="HAF45" s="569"/>
      <c r="HAG45" s="569"/>
      <c r="HAH45" s="569"/>
      <c r="HAI45" s="569"/>
      <c r="HAJ45" s="569"/>
      <c r="HAK45" s="569"/>
      <c r="HAL45" s="569"/>
      <c r="HAM45" s="569"/>
      <c r="HAN45" s="569"/>
      <c r="HAO45" s="569"/>
      <c r="HAP45" s="569"/>
      <c r="HAQ45" s="569"/>
      <c r="HAR45" s="569"/>
      <c r="HAS45" s="569"/>
      <c r="HAT45" s="569"/>
      <c r="HAU45" s="569"/>
      <c r="HAV45" s="569"/>
      <c r="HAW45" s="569"/>
      <c r="HAX45" s="569"/>
      <c r="HAY45" s="569"/>
      <c r="HAZ45" s="569"/>
      <c r="HBA45" s="569"/>
      <c r="HBB45" s="569"/>
      <c r="HBC45" s="569"/>
      <c r="HBD45" s="569"/>
      <c r="HBE45" s="569"/>
      <c r="HBF45" s="569"/>
      <c r="HBG45" s="569"/>
      <c r="HBH45" s="569"/>
      <c r="HBI45" s="569"/>
      <c r="HBJ45" s="569"/>
      <c r="HBK45" s="569"/>
      <c r="HBL45" s="569"/>
      <c r="HBM45" s="569"/>
      <c r="HBN45" s="569"/>
      <c r="HBO45" s="569"/>
      <c r="HBP45" s="569"/>
      <c r="HBQ45" s="569"/>
      <c r="HBR45" s="569"/>
      <c r="HBS45" s="569"/>
      <c r="HBT45" s="569"/>
      <c r="HBU45" s="569"/>
      <c r="HBV45" s="569"/>
      <c r="HBW45" s="569"/>
      <c r="HBX45" s="569"/>
      <c r="HBY45" s="569"/>
      <c r="HBZ45" s="569"/>
      <c r="HCA45" s="569"/>
      <c r="HCB45" s="569"/>
      <c r="HCC45" s="569"/>
      <c r="HCD45" s="569"/>
      <c r="HCE45" s="569"/>
      <c r="HCF45" s="569"/>
      <c r="HCG45" s="569"/>
      <c r="HCH45" s="569"/>
      <c r="HCI45" s="569"/>
      <c r="HCJ45" s="569"/>
      <c r="HCK45" s="569"/>
      <c r="HCL45" s="569"/>
      <c r="HCM45" s="569"/>
      <c r="HCN45" s="569"/>
      <c r="HCO45" s="569"/>
      <c r="HCP45" s="569"/>
      <c r="HCQ45" s="569"/>
      <c r="HCR45" s="569"/>
      <c r="HCS45" s="569"/>
      <c r="HCT45" s="569"/>
      <c r="HCU45" s="569"/>
      <c r="HCV45" s="569"/>
      <c r="HCW45" s="569"/>
      <c r="HCX45" s="569"/>
      <c r="HCY45" s="569"/>
      <c r="HCZ45" s="569"/>
      <c r="HDA45" s="569"/>
      <c r="HDB45" s="569"/>
      <c r="HDC45" s="569"/>
      <c r="HDD45" s="569"/>
      <c r="HDE45" s="569"/>
      <c r="HDF45" s="569"/>
      <c r="HDG45" s="569"/>
      <c r="HDH45" s="569"/>
      <c r="HDI45" s="569"/>
      <c r="HDJ45" s="569"/>
      <c r="HDK45" s="569"/>
      <c r="HDL45" s="569"/>
      <c r="HDM45" s="569"/>
      <c r="HDN45" s="569"/>
      <c r="HDO45" s="569"/>
      <c r="HDP45" s="569"/>
      <c r="HDQ45" s="569"/>
      <c r="HDR45" s="569"/>
      <c r="HDS45" s="569"/>
      <c r="HDT45" s="569"/>
      <c r="HDU45" s="569"/>
      <c r="HDV45" s="569"/>
      <c r="HDW45" s="569"/>
      <c r="HDX45" s="569"/>
      <c r="HDY45" s="569"/>
      <c r="HDZ45" s="569"/>
      <c r="HEA45" s="569"/>
      <c r="HEB45" s="569"/>
      <c r="HEC45" s="569"/>
      <c r="HED45" s="569"/>
      <c r="HEE45" s="569"/>
      <c r="HEF45" s="569"/>
      <c r="HEG45" s="569"/>
      <c r="HEH45" s="569"/>
      <c r="HEI45" s="569"/>
      <c r="HEJ45" s="569"/>
      <c r="HEK45" s="569"/>
      <c r="HEL45" s="569"/>
      <c r="HEM45" s="569"/>
      <c r="HEN45" s="569"/>
      <c r="HEO45" s="569"/>
      <c r="HEP45" s="569"/>
      <c r="HEQ45" s="569"/>
      <c r="HER45" s="569"/>
      <c r="HES45" s="569"/>
      <c r="HET45" s="569"/>
      <c r="HEU45" s="569"/>
      <c r="HEV45" s="569"/>
      <c r="HEW45" s="569"/>
      <c r="HEX45" s="569"/>
      <c r="HEY45" s="569"/>
      <c r="HEZ45" s="569"/>
      <c r="HFA45" s="569"/>
      <c r="HFB45" s="569"/>
      <c r="HFC45" s="569"/>
      <c r="HFD45" s="569"/>
      <c r="HFE45" s="569"/>
      <c r="HFF45" s="569"/>
      <c r="HFG45" s="569"/>
      <c r="HFH45" s="569"/>
      <c r="HFI45" s="569"/>
      <c r="HFJ45" s="569"/>
      <c r="HFK45" s="569"/>
      <c r="HFL45" s="569"/>
      <c r="HFM45" s="569"/>
      <c r="HFN45" s="569"/>
      <c r="HFO45" s="569"/>
      <c r="HFP45" s="569"/>
      <c r="HFQ45" s="569"/>
      <c r="HFR45" s="569"/>
      <c r="HFS45" s="569"/>
      <c r="HFT45" s="569"/>
      <c r="HFU45" s="569"/>
      <c r="HFV45" s="569"/>
      <c r="HFW45" s="569"/>
      <c r="HFX45" s="569"/>
      <c r="HFY45" s="569"/>
      <c r="HFZ45" s="569"/>
      <c r="HGA45" s="569"/>
      <c r="HGB45" s="569"/>
      <c r="HGC45" s="569"/>
      <c r="HGD45" s="569"/>
      <c r="HGE45" s="569"/>
      <c r="HGF45" s="569"/>
      <c r="HGG45" s="569"/>
      <c r="HGH45" s="569"/>
      <c r="HGI45" s="569"/>
      <c r="HGJ45" s="569"/>
      <c r="HGK45" s="569"/>
      <c r="HGL45" s="569"/>
      <c r="HGM45" s="569"/>
      <c r="HGN45" s="569"/>
      <c r="HGO45" s="569"/>
      <c r="HGP45" s="569"/>
      <c r="HGQ45" s="569"/>
      <c r="HGR45" s="569"/>
      <c r="HGS45" s="569"/>
      <c r="HGT45" s="569"/>
      <c r="HGU45" s="569"/>
      <c r="HGV45" s="569"/>
      <c r="HGW45" s="569"/>
      <c r="HGX45" s="569"/>
      <c r="HGY45" s="569"/>
      <c r="HGZ45" s="569"/>
      <c r="HHA45" s="569"/>
      <c r="HHB45" s="569"/>
      <c r="HHC45" s="569"/>
      <c r="HHD45" s="569"/>
      <c r="HHE45" s="569"/>
      <c r="HHF45" s="569"/>
      <c r="HHG45" s="569"/>
      <c r="HHH45" s="569"/>
      <c r="HHI45" s="569"/>
      <c r="HHJ45" s="569"/>
      <c r="HHK45" s="569"/>
      <c r="HHL45" s="569"/>
      <c r="HHM45" s="569"/>
      <c r="HHN45" s="569"/>
      <c r="HHO45" s="569"/>
      <c r="HHP45" s="569"/>
      <c r="HHQ45" s="569"/>
      <c r="HHR45" s="569"/>
      <c r="HHS45" s="569"/>
      <c r="HHT45" s="569"/>
      <c r="HHU45" s="569"/>
      <c r="HHV45" s="569"/>
      <c r="HHW45" s="569"/>
      <c r="HHX45" s="569"/>
      <c r="HHY45" s="569"/>
      <c r="HHZ45" s="569"/>
      <c r="HIA45" s="569"/>
      <c r="HIB45" s="569"/>
      <c r="HIC45" s="569"/>
      <c r="HID45" s="569"/>
      <c r="HIE45" s="569"/>
      <c r="HIF45" s="569"/>
      <c r="HIG45" s="569"/>
      <c r="HIH45" s="569"/>
      <c r="HII45" s="569"/>
      <c r="HIJ45" s="569"/>
      <c r="HIK45" s="569"/>
      <c r="HIL45" s="569"/>
      <c r="HIM45" s="569"/>
      <c r="HIN45" s="569"/>
      <c r="HIO45" s="569"/>
      <c r="HIP45" s="569"/>
      <c r="HIQ45" s="569"/>
      <c r="HIR45" s="569"/>
      <c r="HIS45" s="569"/>
      <c r="HIT45" s="569"/>
      <c r="HIU45" s="569"/>
      <c r="HIV45" s="569"/>
      <c r="HIW45" s="569"/>
      <c r="HIX45" s="569"/>
      <c r="HIY45" s="569"/>
      <c r="HIZ45" s="569"/>
      <c r="HJA45" s="569"/>
      <c r="HJB45" s="569"/>
      <c r="HJC45" s="569"/>
      <c r="HJD45" s="569"/>
      <c r="HJE45" s="569"/>
      <c r="HJF45" s="569"/>
      <c r="HJG45" s="569"/>
      <c r="HJH45" s="569"/>
      <c r="HJI45" s="569"/>
      <c r="HJJ45" s="569"/>
      <c r="HJK45" s="569"/>
      <c r="HJL45" s="569"/>
      <c r="HJM45" s="569"/>
      <c r="HJN45" s="569"/>
      <c r="HJO45" s="569"/>
      <c r="HJP45" s="569"/>
      <c r="HJQ45" s="569"/>
      <c r="HJR45" s="569"/>
      <c r="HJS45" s="569"/>
      <c r="HJT45" s="569"/>
      <c r="HJU45" s="569"/>
      <c r="HJV45" s="569"/>
      <c r="HJW45" s="569"/>
      <c r="HJX45" s="569"/>
      <c r="HJY45" s="569"/>
      <c r="HJZ45" s="569"/>
      <c r="HKA45" s="569"/>
      <c r="HKB45" s="569"/>
      <c r="HKC45" s="569"/>
      <c r="HKD45" s="569"/>
      <c r="HKE45" s="569"/>
      <c r="HKF45" s="569"/>
      <c r="HKG45" s="569"/>
      <c r="HKH45" s="569"/>
      <c r="HKI45" s="569"/>
      <c r="HKJ45" s="569"/>
      <c r="HKK45" s="569"/>
      <c r="HKL45" s="569"/>
      <c r="HKM45" s="569"/>
      <c r="HKN45" s="569"/>
      <c r="HKO45" s="569"/>
      <c r="HKP45" s="569"/>
      <c r="HKQ45" s="569"/>
      <c r="HKR45" s="569"/>
      <c r="HKS45" s="569"/>
      <c r="HKT45" s="569"/>
      <c r="HKU45" s="569"/>
      <c r="HKV45" s="569"/>
      <c r="HKW45" s="569"/>
      <c r="HKX45" s="569"/>
      <c r="HKY45" s="569"/>
      <c r="HKZ45" s="569"/>
      <c r="HLA45" s="569"/>
      <c r="HLB45" s="569"/>
      <c r="HLC45" s="569"/>
      <c r="HLD45" s="569"/>
      <c r="HLE45" s="569"/>
      <c r="HLF45" s="569"/>
      <c r="HLG45" s="569"/>
      <c r="HLH45" s="569"/>
      <c r="HLI45" s="569"/>
      <c r="HLJ45" s="569"/>
      <c r="HLK45" s="569"/>
      <c r="HLL45" s="569"/>
      <c r="HLM45" s="569"/>
      <c r="HLN45" s="569"/>
      <c r="HLO45" s="569"/>
      <c r="HLP45" s="569"/>
      <c r="HLQ45" s="569"/>
      <c r="HLR45" s="569"/>
      <c r="HLS45" s="569"/>
      <c r="HLT45" s="569"/>
      <c r="HLU45" s="569"/>
      <c r="HLV45" s="569"/>
      <c r="HLW45" s="569"/>
      <c r="HLX45" s="569"/>
      <c r="HLY45" s="569"/>
      <c r="HLZ45" s="569"/>
      <c r="HMA45" s="569"/>
      <c r="HMB45" s="569"/>
      <c r="HMC45" s="569"/>
      <c r="HMD45" s="569"/>
      <c r="HME45" s="569"/>
      <c r="HMF45" s="569"/>
      <c r="HMG45" s="569"/>
      <c r="HMH45" s="569"/>
      <c r="HMI45" s="569"/>
      <c r="HMJ45" s="569"/>
      <c r="HMK45" s="569"/>
      <c r="HML45" s="569"/>
      <c r="HMM45" s="569"/>
      <c r="HMN45" s="569"/>
      <c r="HMO45" s="569"/>
      <c r="HMP45" s="569"/>
      <c r="HMQ45" s="569"/>
      <c r="HMR45" s="569"/>
      <c r="HMS45" s="569"/>
      <c r="HMT45" s="569"/>
      <c r="HMU45" s="569"/>
      <c r="HMV45" s="569"/>
      <c r="HMW45" s="569"/>
      <c r="HMX45" s="569"/>
      <c r="HMY45" s="569"/>
      <c r="HMZ45" s="569"/>
      <c r="HNA45" s="569"/>
      <c r="HNB45" s="569"/>
      <c r="HNC45" s="569"/>
      <c r="HND45" s="569"/>
      <c r="HNE45" s="569"/>
      <c r="HNF45" s="569"/>
      <c r="HNG45" s="569"/>
      <c r="HNH45" s="569"/>
      <c r="HNI45" s="569"/>
      <c r="HNJ45" s="569"/>
      <c r="HNK45" s="569"/>
      <c r="HNL45" s="569"/>
      <c r="HNM45" s="569"/>
      <c r="HNN45" s="569"/>
      <c r="HNO45" s="569"/>
      <c r="HNP45" s="569"/>
      <c r="HNQ45" s="569"/>
      <c r="HNR45" s="569"/>
      <c r="HNS45" s="569"/>
      <c r="HNT45" s="569"/>
      <c r="HNU45" s="569"/>
      <c r="HNV45" s="569"/>
      <c r="HNW45" s="569"/>
      <c r="HNX45" s="569"/>
      <c r="HNY45" s="569"/>
      <c r="HNZ45" s="569"/>
      <c r="HOA45" s="569"/>
      <c r="HOB45" s="569"/>
      <c r="HOC45" s="569"/>
      <c r="HOD45" s="569"/>
      <c r="HOE45" s="569"/>
      <c r="HOF45" s="569"/>
      <c r="HOG45" s="569"/>
      <c r="HOH45" s="569"/>
      <c r="HOI45" s="569"/>
      <c r="HOJ45" s="569"/>
      <c r="HOK45" s="569"/>
      <c r="HOL45" s="569"/>
      <c r="HOM45" s="569"/>
      <c r="HON45" s="569"/>
      <c r="HOO45" s="569"/>
      <c r="HOP45" s="569"/>
      <c r="HOQ45" s="569"/>
      <c r="HOR45" s="569"/>
      <c r="HOS45" s="569"/>
      <c r="HOT45" s="569"/>
      <c r="HOU45" s="569"/>
      <c r="HOV45" s="569"/>
      <c r="HOW45" s="569"/>
      <c r="HOX45" s="569"/>
      <c r="HOY45" s="569"/>
      <c r="HOZ45" s="569"/>
      <c r="HPA45" s="569"/>
      <c r="HPB45" s="569"/>
      <c r="HPC45" s="569"/>
      <c r="HPD45" s="569"/>
      <c r="HPE45" s="569"/>
      <c r="HPF45" s="569"/>
      <c r="HPG45" s="569"/>
      <c r="HPH45" s="569"/>
      <c r="HPI45" s="569"/>
      <c r="HPJ45" s="569"/>
      <c r="HPK45" s="569"/>
      <c r="HPL45" s="569"/>
      <c r="HPM45" s="569"/>
      <c r="HPN45" s="569"/>
      <c r="HPO45" s="569"/>
      <c r="HPP45" s="569"/>
      <c r="HPQ45" s="569"/>
      <c r="HPR45" s="569"/>
      <c r="HPS45" s="569"/>
      <c r="HPT45" s="569"/>
      <c r="HPU45" s="569"/>
      <c r="HPV45" s="569"/>
      <c r="HPW45" s="569"/>
      <c r="HPX45" s="569"/>
      <c r="HPY45" s="569"/>
      <c r="HPZ45" s="569"/>
      <c r="HQA45" s="569"/>
      <c r="HQB45" s="569"/>
      <c r="HQC45" s="569"/>
      <c r="HQD45" s="569"/>
      <c r="HQE45" s="569"/>
      <c r="HQF45" s="569"/>
      <c r="HQG45" s="569"/>
      <c r="HQH45" s="569"/>
      <c r="HQI45" s="569"/>
      <c r="HQJ45" s="569"/>
      <c r="HQK45" s="569"/>
      <c r="HQL45" s="569"/>
      <c r="HQM45" s="569"/>
      <c r="HQN45" s="569"/>
      <c r="HQO45" s="569"/>
      <c r="HQP45" s="569"/>
      <c r="HQQ45" s="569"/>
      <c r="HQR45" s="569"/>
      <c r="HQS45" s="569"/>
      <c r="HQT45" s="569"/>
      <c r="HQU45" s="569"/>
      <c r="HQV45" s="569"/>
      <c r="HQW45" s="569"/>
      <c r="HQX45" s="569"/>
      <c r="HQY45" s="569"/>
      <c r="HQZ45" s="569"/>
      <c r="HRA45" s="569"/>
      <c r="HRB45" s="569"/>
      <c r="HRC45" s="569"/>
      <c r="HRD45" s="569"/>
      <c r="HRE45" s="569"/>
      <c r="HRF45" s="569"/>
      <c r="HRG45" s="569"/>
      <c r="HRH45" s="569"/>
      <c r="HRI45" s="569"/>
      <c r="HRJ45" s="569"/>
      <c r="HRK45" s="569"/>
      <c r="HRL45" s="569"/>
      <c r="HRM45" s="569"/>
      <c r="HRN45" s="569"/>
      <c r="HRO45" s="569"/>
      <c r="HRP45" s="569"/>
      <c r="HRQ45" s="569"/>
      <c r="HRR45" s="569"/>
      <c r="HRS45" s="569"/>
      <c r="HRT45" s="569"/>
      <c r="HRU45" s="569"/>
      <c r="HRV45" s="569"/>
      <c r="HRW45" s="569"/>
      <c r="HRX45" s="569"/>
      <c r="HRY45" s="569"/>
      <c r="HRZ45" s="569"/>
      <c r="HSA45" s="569"/>
      <c r="HSB45" s="569"/>
      <c r="HSC45" s="569"/>
      <c r="HSD45" s="569"/>
      <c r="HSE45" s="569"/>
      <c r="HSF45" s="569"/>
      <c r="HSG45" s="569"/>
      <c r="HSH45" s="569"/>
      <c r="HSI45" s="569"/>
      <c r="HSJ45" s="569"/>
      <c r="HSK45" s="569"/>
      <c r="HSL45" s="569"/>
      <c r="HSM45" s="569"/>
      <c r="HSN45" s="569"/>
      <c r="HSO45" s="569"/>
      <c r="HSP45" s="569"/>
      <c r="HSQ45" s="569"/>
      <c r="HSR45" s="569"/>
      <c r="HSS45" s="569"/>
      <c r="HST45" s="569"/>
      <c r="HSU45" s="569"/>
      <c r="HSV45" s="569"/>
      <c r="HSW45" s="569"/>
      <c r="HSX45" s="569"/>
      <c r="HSY45" s="569"/>
      <c r="HSZ45" s="569"/>
      <c r="HTA45" s="569"/>
      <c r="HTB45" s="569"/>
      <c r="HTC45" s="569"/>
      <c r="HTD45" s="569"/>
      <c r="HTE45" s="569"/>
      <c r="HTF45" s="569"/>
      <c r="HTG45" s="569"/>
      <c r="HTH45" s="569"/>
      <c r="HTI45" s="569"/>
      <c r="HTJ45" s="569"/>
      <c r="HTK45" s="569"/>
      <c r="HTL45" s="569"/>
      <c r="HTM45" s="569"/>
      <c r="HTN45" s="569"/>
      <c r="HTO45" s="569"/>
      <c r="HTP45" s="569"/>
      <c r="HTQ45" s="569"/>
      <c r="HTR45" s="569"/>
      <c r="HTS45" s="569"/>
      <c r="HTT45" s="569"/>
      <c r="HTU45" s="569"/>
      <c r="HTV45" s="569"/>
      <c r="HTW45" s="569"/>
      <c r="HTX45" s="569"/>
      <c r="HTY45" s="569"/>
      <c r="HTZ45" s="569"/>
      <c r="HUA45" s="569"/>
      <c r="HUB45" s="569"/>
      <c r="HUC45" s="569"/>
      <c r="HUD45" s="569"/>
      <c r="HUE45" s="569"/>
      <c r="HUF45" s="569"/>
      <c r="HUG45" s="569"/>
      <c r="HUH45" s="569"/>
      <c r="HUI45" s="569"/>
      <c r="HUJ45" s="569"/>
      <c r="HUK45" s="569"/>
      <c r="HUL45" s="569"/>
      <c r="HUM45" s="569"/>
      <c r="HUN45" s="569"/>
      <c r="HUO45" s="569"/>
      <c r="HUP45" s="569"/>
      <c r="HUQ45" s="569"/>
      <c r="HUR45" s="569"/>
      <c r="HUS45" s="569"/>
      <c r="HUT45" s="569"/>
      <c r="HUU45" s="569"/>
      <c r="HUV45" s="569"/>
      <c r="HUW45" s="569"/>
      <c r="HUX45" s="569"/>
      <c r="HUY45" s="569"/>
      <c r="HUZ45" s="569"/>
      <c r="HVA45" s="569"/>
      <c r="HVB45" s="569"/>
      <c r="HVC45" s="569"/>
      <c r="HVD45" s="569"/>
      <c r="HVE45" s="569"/>
      <c r="HVF45" s="569"/>
      <c r="HVG45" s="569"/>
      <c r="HVH45" s="569"/>
      <c r="HVI45" s="569"/>
      <c r="HVJ45" s="569"/>
      <c r="HVK45" s="569"/>
      <c r="HVL45" s="569"/>
      <c r="HVM45" s="569"/>
      <c r="HVN45" s="569"/>
      <c r="HVO45" s="569"/>
      <c r="HVP45" s="569"/>
      <c r="HVQ45" s="569"/>
      <c r="HVR45" s="569"/>
      <c r="HVS45" s="569"/>
      <c r="HVT45" s="569"/>
      <c r="HVU45" s="569"/>
      <c r="HVV45" s="569"/>
      <c r="HVW45" s="569"/>
      <c r="HVX45" s="569"/>
      <c r="HVY45" s="569"/>
      <c r="HVZ45" s="569"/>
      <c r="HWA45" s="569"/>
      <c r="HWB45" s="569"/>
      <c r="HWC45" s="569"/>
      <c r="HWD45" s="569"/>
      <c r="HWE45" s="569"/>
      <c r="HWF45" s="569"/>
      <c r="HWG45" s="569"/>
      <c r="HWH45" s="569"/>
      <c r="HWI45" s="569"/>
      <c r="HWJ45" s="569"/>
      <c r="HWK45" s="569"/>
      <c r="HWL45" s="569"/>
      <c r="HWM45" s="569"/>
      <c r="HWN45" s="569"/>
      <c r="HWO45" s="569"/>
      <c r="HWP45" s="569"/>
      <c r="HWQ45" s="569"/>
      <c r="HWR45" s="569"/>
      <c r="HWS45" s="569"/>
      <c r="HWT45" s="569"/>
      <c r="HWU45" s="569"/>
      <c r="HWV45" s="569"/>
      <c r="HWW45" s="569"/>
      <c r="HWX45" s="569"/>
      <c r="HWY45" s="569"/>
      <c r="HWZ45" s="569"/>
      <c r="HXA45" s="569"/>
      <c r="HXB45" s="569"/>
      <c r="HXC45" s="569"/>
      <c r="HXD45" s="569"/>
      <c r="HXE45" s="569"/>
      <c r="HXF45" s="569"/>
      <c r="HXG45" s="569"/>
      <c r="HXH45" s="569"/>
      <c r="HXI45" s="569"/>
      <c r="HXJ45" s="569"/>
      <c r="HXK45" s="569"/>
      <c r="HXL45" s="569"/>
      <c r="HXM45" s="569"/>
      <c r="HXN45" s="569"/>
      <c r="HXO45" s="569"/>
      <c r="HXP45" s="569"/>
      <c r="HXQ45" s="569"/>
      <c r="HXR45" s="569"/>
      <c r="HXS45" s="569"/>
      <c r="HXT45" s="569"/>
      <c r="HXU45" s="569"/>
      <c r="HXV45" s="569"/>
      <c r="HXW45" s="569"/>
      <c r="HXX45" s="569"/>
      <c r="HXY45" s="569"/>
      <c r="HXZ45" s="569"/>
      <c r="HYA45" s="569"/>
      <c r="HYB45" s="569"/>
      <c r="HYC45" s="569"/>
      <c r="HYD45" s="569"/>
      <c r="HYE45" s="569"/>
      <c r="HYF45" s="569"/>
      <c r="HYG45" s="569"/>
      <c r="HYH45" s="569"/>
      <c r="HYI45" s="569"/>
      <c r="HYJ45" s="569"/>
      <c r="HYK45" s="569"/>
      <c r="HYL45" s="569"/>
      <c r="HYM45" s="569"/>
      <c r="HYN45" s="569"/>
      <c r="HYO45" s="569"/>
      <c r="HYP45" s="569"/>
      <c r="HYQ45" s="569"/>
      <c r="HYR45" s="569"/>
      <c r="HYS45" s="569"/>
      <c r="HYT45" s="569"/>
      <c r="HYU45" s="569"/>
      <c r="HYV45" s="569"/>
      <c r="HYW45" s="569"/>
      <c r="HYX45" s="569"/>
      <c r="HYY45" s="569"/>
      <c r="HYZ45" s="569"/>
      <c r="HZA45" s="569"/>
      <c r="HZB45" s="569"/>
      <c r="HZC45" s="569"/>
      <c r="HZD45" s="569"/>
      <c r="HZE45" s="569"/>
      <c r="HZF45" s="569"/>
      <c r="HZG45" s="569"/>
      <c r="HZH45" s="569"/>
      <c r="HZI45" s="569"/>
      <c r="HZJ45" s="569"/>
      <c r="HZK45" s="569"/>
      <c r="HZL45" s="569"/>
      <c r="HZM45" s="569"/>
      <c r="HZN45" s="569"/>
      <c r="HZO45" s="569"/>
      <c r="HZP45" s="569"/>
      <c r="HZQ45" s="569"/>
      <c r="HZR45" s="569"/>
      <c r="HZS45" s="569"/>
      <c r="HZT45" s="569"/>
      <c r="HZU45" s="569"/>
      <c r="HZV45" s="569"/>
      <c r="HZW45" s="569"/>
      <c r="HZX45" s="569"/>
      <c r="HZY45" s="569"/>
      <c r="HZZ45" s="569"/>
      <c r="IAA45" s="569"/>
      <c r="IAB45" s="569"/>
      <c r="IAC45" s="569"/>
      <c r="IAD45" s="569"/>
      <c r="IAE45" s="569"/>
      <c r="IAF45" s="569"/>
      <c r="IAG45" s="569"/>
      <c r="IAH45" s="569"/>
      <c r="IAI45" s="569"/>
      <c r="IAJ45" s="569"/>
      <c r="IAK45" s="569"/>
      <c r="IAL45" s="569"/>
      <c r="IAM45" s="569"/>
      <c r="IAN45" s="569"/>
      <c r="IAO45" s="569"/>
      <c r="IAP45" s="569"/>
      <c r="IAQ45" s="569"/>
      <c r="IAR45" s="569"/>
      <c r="IAS45" s="569"/>
      <c r="IAT45" s="569"/>
      <c r="IAU45" s="569"/>
      <c r="IAV45" s="569"/>
      <c r="IAW45" s="569"/>
      <c r="IAX45" s="569"/>
      <c r="IAY45" s="569"/>
      <c r="IAZ45" s="569"/>
      <c r="IBA45" s="569"/>
      <c r="IBB45" s="569"/>
      <c r="IBC45" s="569"/>
      <c r="IBD45" s="569"/>
      <c r="IBE45" s="569"/>
      <c r="IBF45" s="569"/>
      <c r="IBG45" s="569"/>
      <c r="IBH45" s="569"/>
      <c r="IBI45" s="569"/>
      <c r="IBJ45" s="569"/>
      <c r="IBK45" s="569"/>
      <c r="IBL45" s="569"/>
      <c r="IBM45" s="569"/>
      <c r="IBN45" s="569"/>
      <c r="IBO45" s="569"/>
      <c r="IBP45" s="569"/>
      <c r="IBQ45" s="569"/>
      <c r="IBR45" s="569"/>
      <c r="IBS45" s="569"/>
      <c r="IBT45" s="569"/>
      <c r="IBU45" s="569"/>
      <c r="IBV45" s="569"/>
      <c r="IBW45" s="569"/>
      <c r="IBX45" s="569"/>
      <c r="IBY45" s="569"/>
      <c r="IBZ45" s="569"/>
      <c r="ICA45" s="569"/>
      <c r="ICB45" s="569"/>
      <c r="ICC45" s="569"/>
      <c r="ICD45" s="569"/>
      <c r="ICE45" s="569"/>
      <c r="ICF45" s="569"/>
      <c r="ICG45" s="569"/>
      <c r="ICH45" s="569"/>
      <c r="ICI45" s="569"/>
      <c r="ICJ45" s="569"/>
      <c r="ICK45" s="569"/>
      <c r="ICL45" s="569"/>
      <c r="ICM45" s="569"/>
      <c r="ICN45" s="569"/>
      <c r="ICO45" s="569"/>
      <c r="ICP45" s="569"/>
      <c r="ICQ45" s="569"/>
      <c r="ICR45" s="569"/>
      <c r="ICS45" s="569"/>
      <c r="ICT45" s="569"/>
      <c r="ICU45" s="569"/>
      <c r="ICV45" s="569"/>
      <c r="ICW45" s="569"/>
      <c r="ICX45" s="569"/>
      <c r="ICY45" s="569"/>
      <c r="ICZ45" s="569"/>
      <c r="IDA45" s="569"/>
      <c r="IDB45" s="569"/>
      <c r="IDC45" s="569"/>
      <c r="IDD45" s="569"/>
      <c r="IDE45" s="569"/>
      <c r="IDF45" s="569"/>
      <c r="IDG45" s="569"/>
      <c r="IDH45" s="569"/>
      <c r="IDI45" s="569"/>
      <c r="IDJ45" s="569"/>
      <c r="IDK45" s="569"/>
      <c r="IDL45" s="569"/>
      <c r="IDM45" s="569"/>
      <c r="IDN45" s="569"/>
      <c r="IDO45" s="569"/>
      <c r="IDP45" s="569"/>
      <c r="IDQ45" s="569"/>
      <c r="IDR45" s="569"/>
      <c r="IDS45" s="569"/>
      <c r="IDT45" s="569"/>
      <c r="IDU45" s="569"/>
      <c r="IDV45" s="569"/>
      <c r="IDW45" s="569"/>
      <c r="IDX45" s="569"/>
      <c r="IDY45" s="569"/>
      <c r="IDZ45" s="569"/>
      <c r="IEA45" s="569"/>
      <c r="IEB45" s="569"/>
      <c r="IEC45" s="569"/>
      <c r="IED45" s="569"/>
      <c r="IEE45" s="569"/>
      <c r="IEF45" s="569"/>
      <c r="IEG45" s="569"/>
      <c r="IEH45" s="569"/>
      <c r="IEI45" s="569"/>
      <c r="IEJ45" s="569"/>
      <c r="IEK45" s="569"/>
      <c r="IEL45" s="569"/>
      <c r="IEM45" s="569"/>
      <c r="IEN45" s="569"/>
      <c r="IEO45" s="569"/>
      <c r="IEP45" s="569"/>
      <c r="IEQ45" s="569"/>
      <c r="IER45" s="569"/>
      <c r="IES45" s="569"/>
      <c r="IET45" s="569"/>
      <c r="IEU45" s="569"/>
      <c r="IEV45" s="569"/>
      <c r="IEW45" s="569"/>
      <c r="IEX45" s="569"/>
      <c r="IEY45" s="569"/>
      <c r="IEZ45" s="569"/>
      <c r="IFA45" s="569"/>
      <c r="IFB45" s="569"/>
      <c r="IFC45" s="569"/>
      <c r="IFD45" s="569"/>
      <c r="IFE45" s="569"/>
      <c r="IFF45" s="569"/>
      <c r="IFG45" s="569"/>
      <c r="IFH45" s="569"/>
      <c r="IFI45" s="569"/>
      <c r="IFJ45" s="569"/>
      <c r="IFK45" s="569"/>
      <c r="IFL45" s="569"/>
      <c r="IFM45" s="569"/>
      <c r="IFN45" s="569"/>
      <c r="IFO45" s="569"/>
      <c r="IFP45" s="569"/>
      <c r="IFQ45" s="569"/>
      <c r="IFR45" s="569"/>
      <c r="IFS45" s="569"/>
      <c r="IFT45" s="569"/>
      <c r="IFU45" s="569"/>
      <c r="IFV45" s="569"/>
      <c r="IFW45" s="569"/>
      <c r="IFX45" s="569"/>
      <c r="IFY45" s="569"/>
      <c r="IFZ45" s="569"/>
      <c r="IGA45" s="569"/>
      <c r="IGB45" s="569"/>
      <c r="IGC45" s="569"/>
      <c r="IGD45" s="569"/>
      <c r="IGE45" s="569"/>
      <c r="IGF45" s="569"/>
      <c r="IGG45" s="569"/>
      <c r="IGH45" s="569"/>
      <c r="IGI45" s="569"/>
      <c r="IGJ45" s="569"/>
      <c r="IGK45" s="569"/>
      <c r="IGL45" s="569"/>
      <c r="IGM45" s="569"/>
      <c r="IGN45" s="569"/>
      <c r="IGO45" s="569"/>
      <c r="IGP45" s="569"/>
      <c r="IGQ45" s="569"/>
      <c r="IGR45" s="569"/>
      <c r="IGS45" s="569"/>
      <c r="IGT45" s="569"/>
      <c r="IGU45" s="569"/>
      <c r="IGV45" s="569"/>
      <c r="IGW45" s="569"/>
      <c r="IGX45" s="569"/>
      <c r="IGY45" s="569"/>
      <c r="IGZ45" s="569"/>
      <c r="IHA45" s="569"/>
      <c r="IHB45" s="569"/>
      <c r="IHC45" s="569"/>
      <c r="IHD45" s="569"/>
      <c r="IHE45" s="569"/>
      <c r="IHF45" s="569"/>
      <c r="IHG45" s="569"/>
      <c r="IHH45" s="569"/>
      <c r="IHI45" s="569"/>
      <c r="IHJ45" s="569"/>
      <c r="IHK45" s="569"/>
      <c r="IHL45" s="569"/>
      <c r="IHM45" s="569"/>
      <c r="IHN45" s="569"/>
      <c r="IHO45" s="569"/>
      <c r="IHP45" s="569"/>
      <c r="IHQ45" s="569"/>
      <c r="IHR45" s="569"/>
      <c r="IHS45" s="569"/>
      <c r="IHT45" s="569"/>
      <c r="IHU45" s="569"/>
      <c r="IHV45" s="569"/>
      <c r="IHW45" s="569"/>
      <c r="IHX45" s="569"/>
      <c r="IHY45" s="569"/>
      <c r="IHZ45" s="569"/>
      <c r="IIA45" s="569"/>
      <c r="IIB45" s="569"/>
      <c r="IIC45" s="569"/>
      <c r="IID45" s="569"/>
      <c r="IIE45" s="569"/>
      <c r="IIF45" s="569"/>
      <c r="IIG45" s="569"/>
      <c r="IIH45" s="569"/>
      <c r="III45" s="569"/>
      <c r="IIJ45" s="569"/>
      <c r="IIK45" s="569"/>
      <c r="IIL45" s="569"/>
      <c r="IIM45" s="569"/>
      <c r="IIN45" s="569"/>
      <c r="IIO45" s="569"/>
      <c r="IIP45" s="569"/>
      <c r="IIQ45" s="569"/>
      <c r="IIR45" s="569"/>
      <c r="IIS45" s="569"/>
      <c r="IIT45" s="569"/>
      <c r="IIU45" s="569"/>
      <c r="IIV45" s="569"/>
      <c r="IIW45" s="569"/>
      <c r="IIX45" s="569"/>
      <c r="IIY45" s="569"/>
      <c r="IIZ45" s="569"/>
      <c r="IJA45" s="569"/>
      <c r="IJB45" s="569"/>
      <c r="IJC45" s="569"/>
      <c r="IJD45" s="569"/>
      <c r="IJE45" s="569"/>
      <c r="IJF45" s="569"/>
      <c r="IJG45" s="569"/>
      <c r="IJH45" s="569"/>
      <c r="IJI45" s="569"/>
      <c r="IJJ45" s="569"/>
      <c r="IJK45" s="569"/>
      <c r="IJL45" s="569"/>
      <c r="IJM45" s="569"/>
      <c r="IJN45" s="569"/>
      <c r="IJO45" s="569"/>
      <c r="IJP45" s="569"/>
      <c r="IJQ45" s="569"/>
      <c r="IJR45" s="569"/>
      <c r="IJS45" s="569"/>
      <c r="IJT45" s="569"/>
      <c r="IJU45" s="569"/>
      <c r="IJV45" s="569"/>
      <c r="IJW45" s="569"/>
      <c r="IJX45" s="569"/>
      <c r="IJY45" s="569"/>
      <c r="IJZ45" s="569"/>
      <c r="IKA45" s="569"/>
      <c r="IKB45" s="569"/>
      <c r="IKC45" s="569"/>
      <c r="IKD45" s="569"/>
      <c r="IKE45" s="569"/>
      <c r="IKF45" s="569"/>
      <c r="IKG45" s="569"/>
      <c r="IKH45" s="569"/>
      <c r="IKI45" s="569"/>
      <c r="IKJ45" s="569"/>
      <c r="IKK45" s="569"/>
      <c r="IKL45" s="569"/>
      <c r="IKM45" s="569"/>
      <c r="IKN45" s="569"/>
      <c r="IKO45" s="569"/>
      <c r="IKP45" s="569"/>
      <c r="IKQ45" s="569"/>
      <c r="IKR45" s="569"/>
      <c r="IKS45" s="569"/>
      <c r="IKT45" s="569"/>
      <c r="IKU45" s="569"/>
      <c r="IKV45" s="569"/>
      <c r="IKW45" s="569"/>
      <c r="IKX45" s="569"/>
      <c r="IKY45" s="569"/>
      <c r="IKZ45" s="569"/>
      <c r="ILA45" s="569"/>
      <c r="ILB45" s="569"/>
      <c r="ILC45" s="569"/>
      <c r="ILD45" s="569"/>
      <c r="ILE45" s="569"/>
      <c r="ILF45" s="569"/>
      <c r="ILG45" s="569"/>
      <c r="ILH45" s="569"/>
      <c r="ILI45" s="569"/>
      <c r="ILJ45" s="569"/>
      <c r="ILK45" s="569"/>
      <c r="ILL45" s="569"/>
      <c r="ILM45" s="569"/>
      <c r="ILN45" s="569"/>
      <c r="ILO45" s="569"/>
      <c r="ILP45" s="569"/>
      <c r="ILQ45" s="569"/>
      <c r="ILR45" s="569"/>
      <c r="ILS45" s="569"/>
      <c r="ILT45" s="569"/>
      <c r="ILU45" s="569"/>
      <c r="ILV45" s="569"/>
      <c r="ILW45" s="569"/>
      <c r="ILX45" s="569"/>
      <c r="ILY45" s="569"/>
      <c r="ILZ45" s="569"/>
      <c r="IMA45" s="569"/>
      <c r="IMB45" s="569"/>
      <c r="IMC45" s="569"/>
      <c r="IMD45" s="569"/>
      <c r="IME45" s="569"/>
      <c r="IMF45" s="569"/>
      <c r="IMG45" s="569"/>
      <c r="IMH45" s="569"/>
      <c r="IMI45" s="569"/>
      <c r="IMJ45" s="569"/>
      <c r="IMK45" s="569"/>
      <c r="IML45" s="569"/>
      <c r="IMM45" s="569"/>
      <c r="IMN45" s="569"/>
      <c r="IMO45" s="569"/>
      <c r="IMP45" s="569"/>
      <c r="IMQ45" s="569"/>
      <c r="IMR45" s="569"/>
      <c r="IMS45" s="569"/>
      <c r="IMT45" s="569"/>
      <c r="IMU45" s="569"/>
      <c r="IMV45" s="569"/>
      <c r="IMW45" s="569"/>
      <c r="IMX45" s="569"/>
      <c r="IMY45" s="569"/>
      <c r="IMZ45" s="569"/>
      <c r="INA45" s="569"/>
      <c r="INB45" s="569"/>
      <c r="INC45" s="569"/>
      <c r="IND45" s="569"/>
      <c r="INE45" s="569"/>
      <c r="INF45" s="569"/>
      <c r="ING45" s="569"/>
      <c r="INH45" s="569"/>
      <c r="INI45" s="569"/>
      <c r="INJ45" s="569"/>
      <c r="INK45" s="569"/>
      <c r="INL45" s="569"/>
      <c r="INM45" s="569"/>
      <c r="INN45" s="569"/>
      <c r="INO45" s="569"/>
      <c r="INP45" s="569"/>
      <c r="INQ45" s="569"/>
      <c r="INR45" s="569"/>
      <c r="INS45" s="569"/>
      <c r="INT45" s="569"/>
      <c r="INU45" s="569"/>
      <c r="INV45" s="569"/>
      <c r="INW45" s="569"/>
      <c r="INX45" s="569"/>
      <c r="INY45" s="569"/>
      <c r="INZ45" s="569"/>
      <c r="IOA45" s="569"/>
      <c r="IOB45" s="569"/>
      <c r="IOC45" s="569"/>
      <c r="IOD45" s="569"/>
      <c r="IOE45" s="569"/>
      <c r="IOF45" s="569"/>
      <c r="IOG45" s="569"/>
      <c r="IOH45" s="569"/>
      <c r="IOI45" s="569"/>
      <c r="IOJ45" s="569"/>
      <c r="IOK45" s="569"/>
      <c r="IOL45" s="569"/>
      <c r="IOM45" s="569"/>
      <c r="ION45" s="569"/>
      <c r="IOO45" s="569"/>
      <c r="IOP45" s="569"/>
      <c r="IOQ45" s="569"/>
      <c r="IOR45" s="569"/>
      <c r="IOS45" s="569"/>
      <c r="IOT45" s="569"/>
      <c r="IOU45" s="569"/>
      <c r="IOV45" s="569"/>
      <c r="IOW45" s="569"/>
      <c r="IOX45" s="569"/>
      <c r="IOY45" s="569"/>
      <c r="IOZ45" s="569"/>
      <c r="IPA45" s="569"/>
      <c r="IPB45" s="569"/>
      <c r="IPC45" s="569"/>
      <c r="IPD45" s="569"/>
      <c r="IPE45" s="569"/>
      <c r="IPF45" s="569"/>
      <c r="IPG45" s="569"/>
      <c r="IPH45" s="569"/>
      <c r="IPI45" s="569"/>
      <c r="IPJ45" s="569"/>
      <c r="IPK45" s="569"/>
      <c r="IPL45" s="569"/>
      <c r="IPM45" s="569"/>
      <c r="IPN45" s="569"/>
      <c r="IPO45" s="569"/>
      <c r="IPP45" s="569"/>
      <c r="IPQ45" s="569"/>
      <c r="IPR45" s="569"/>
      <c r="IPS45" s="569"/>
      <c r="IPT45" s="569"/>
      <c r="IPU45" s="569"/>
      <c r="IPV45" s="569"/>
      <c r="IPW45" s="569"/>
      <c r="IPX45" s="569"/>
      <c r="IPY45" s="569"/>
      <c r="IPZ45" s="569"/>
      <c r="IQA45" s="569"/>
      <c r="IQB45" s="569"/>
      <c r="IQC45" s="569"/>
      <c r="IQD45" s="569"/>
      <c r="IQE45" s="569"/>
      <c r="IQF45" s="569"/>
      <c r="IQG45" s="569"/>
      <c r="IQH45" s="569"/>
      <c r="IQI45" s="569"/>
      <c r="IQJ45" s="569"/>
      <c r="IQK45" s="569"/>
      <c r="IQL45" s="569"/>
      <c r="IQM45" s="569"/>
      <c r="IQN45" s="569"/>
      <c r="IQO45" s="569"/>
      <c r="IQP45" s="569"/>
      <c r="IQQ45" s="569"/>
      <c r="IQR45" s="569"/>
      <c r="IQS45" s="569"/>
      <c r="IQT45" s="569"/>
      <c r="IQU45" s="569"/>
      <c r="IQV45" s="569"/>
      <c r="IQW45" s="569"/>
      <c r="IQX45" s="569"/>
      <c r="IQY45" s="569"/>
      <c r="IQZ45" s="569"/>
      <c r="IRA45" s="569"/>
      <c r="IRB45" s="569"/>
      <c r="IRC45" s="569"/>
      <c r="IRD45" s="569"/>
      <c r="IRE45" s="569"/>
      <c r="IRF45" s="569"/>
      <c r="IRG45" s="569"/>
      <c r="IRH45" s="569"/>
      <c r="IRI45" s="569"/>
      <c r="IRJ45" s="569"/>
      <c r="IRK45" s="569"/>
      <c r="IRL45" s="569"/>
      <c r="IRM45" s="569"/>
      <c r="IRN45" s="569"/>
      <c r="IRO45" s="569"/>
      <c r="IRP45" s="569"/>
      <c r="IRQ45" s="569"/>
      <c r="IRR45" s="569"/>
      <c r="IRS45" s="569"/>
      <c r="IRT45" s="569"/>
      <c r="IRU45" s="569"/>
      <c r="IRV45" s="569"/>
      <c r="IRW45" s="569"/>
      <c r="IRX45" s="569"/>
      <c r="IRY45" s="569"/>
      <c r="IRZ45" s="569"/>
      <c r="ISA45" s="569"/>
      <c r="ISB45" s="569"/>
      <c r="ISC45" s="569"/>
      <c r="ISD45" s="569"/>
      <c r="ISE45" s="569"/>
      <c r="ISF45" s="569"/>
      <c r="ISG45" s="569"/>
      <c r="ISH45" s="569"/>
      <c r="ISI45" s="569"/>
      <c r="ISJ45" s="569"/>
      <c r="ISK45" s="569"/>
      <c r="ISL45" s="569"/>
      <c r="ISM45" s="569"/>
      <c r="ISN45" s="569"/>
      <c r="ISO45" s="569"/>
      <c r="ISP45" s="569"/>
      <c r="ISQ45" s="569"/>
      <c r="ISR45" s="569"/>
      <c r="ISS45" s="569"/>
      <c r="IST45" s="569"/>
      <c r="ISU45" s="569"/>
      <c r="ISV45" s="569"/>
      <c r="ISW45" s="569"/>
      <c r="ISX45" s="569"/>
      <c r="ISY45" s="569"/>
      <c r="ISZ45" s="569"/>
      <c r="ITA45" s="569"/>
      <c r="ITB45" s="569"/>
      <c r="ITC45" s="569"/>
      <c r="ITD45" s="569"/>
      <c r="ITE45" s="569"/>
      <c r="ITF45" s="569"/>
      <c r="ITG45" s="569"/>
      <c r="ITH45" s="569"/>
      <c r="ITI45" s="569"/>
      <c r="ITJ45" s="569"/>
      <c r="ITK45" s="569"/>
      <c r="ITL45" s="569"/>
      <c r="ITM45" s="569"/>
      <c r="ITN45" s="569"/>
      <c r="ITO45" s="569"/>
      <c r="ITP45" s="569"/>
      <c r="ITQ45" s="569"/>
      <c r="ITR45" s="569"/>
      <c r="ITS45" s="569"/>
      <c r="ITT45" s="569"/>
      <c r="ITU45" s="569"/>
      <c r="ITV45" s="569"/>
      <c r="ITW45" s="569"/>
      <c r="ITX45" s="569"/>
      <c r="ITY45" s="569"/>
      <c r="ITZ45" s="569"/>
      <c r="IUA45" s="569"/>
      <c r="IUB45" s="569"/>
      <c r="IUC45" s="569"/>
      <c r="IUD45" s="569"/>
      <c r="IUE45" s="569"/>
      <c r="IUF45" s="569"/>
      <c r="IUG45" s="569"/>
      <c r="IUH45" s="569"/>
      <c r="IUI45" s="569"/>
      <c r="IUJ45" s="569"/>
      <c r="IUK45" s="569"/>
      <c r="IUL45" s="569"/>
      <c r="IUM45" s="569"/>
      <c r="IUN45" s="569"/>
      <c r="IUO45" s="569"/>
      <c r="IUP45" s="569"/>
      <c r="IUQ45" s="569"/>
      <c r="IUR45" s="569"/>
      <c r="IUS45" s="569"/>
      <c r="IUT45" s="569"/>
      <c r="IUU45" s="569"/>
      <c r="IUV45" s="569"/>
      <c r="IUW45" s="569"/>
      <c r="IUX45" s="569"/>
      <c r="IUY45" s="569"/>
      <c r="IUZ45" s="569"/>
      <c r="IVA45" s="569"/>
      <c r="IVB45" s="569"/>
      <c r="IVC45" s="569"/>
      <c r="IVD45" s="569"/>
      <c r="IVE45" s="569"/>
      <c r="IVF45" s="569"/>
      <c r="IVG45" s="569"/>
      <c r="IVH45" s="569"/>
      <c r="IVI45" s="569"/>
      <c r="IVJ45" s="569"/>
      <c r="IVK45" s="569"/>
      <c r="IVL45" s="569"/>
      <c r="IVM45" s="569"/>
      <c r="IVN45" s="569"/>
      <c r="IVO45" s="569"/>
      <c r="IVP45" s="569"/>
      <c r="IVQ45" s="569"/>
      <c r="IVR45" s="569"/>
      <c r="IVS45" s="569"/>
      <c r="IVT45" s="569"/>
      <c r="IVU45" s="569"/>
      <c r="IVV45" s="569"/>
      <c r="IVW45" s="569"/>
      <c r="IVX45" s="569"/>
      <c r="IVY45" s="569"/>
      <c r="IVZ45" s="569"/>
      <c r="IWA45" s="569"/>
      <c r="IWB45" s="569"/>
      <c r="IWC45" s="569"/>
      <c r="IWD45" s="569"/>
      <c r="IWE45" s="569"/>
      <c r="IWF45" s="569"/>
      <c r="IWG45" s="569"/>
      <c r="IWH45" s="569"/>
      <c r="IWI45" s="569"/>
      <c r="IWJ45" s="569"/>
      <c r="IWK45" s="569"/>
      <c r="IWL45" s="569"/>
      <c r="IWM45" s="569"/>
      <c r="IWN45" s="569"/>
      <c r="IWO45" s="569"/>
      <c r="IWP45" s="569"/>
      <c r="IWQ45" s="569"/>
      <c r="IWR45" s="569"/>
      <c r="IWS45" s="569"/>
      <c r="IWT45" s="569"/>
      <c r="IWU45" s="569"/>
      <c r="IWV45" s="569"/>
      <c r="IWW45" s="569"/>
      <c r="IWX45" s="569"/>
      <c r="IWY45" s="569"/>
      <c r="IWZ45" s="569"/>
      <c r="IXA45" s="569"/>
      <c r="IXB45" s="569"/>
      <c r="IXC45" s="569"/>
      <c r="IXD45" s="569"/>
      <c r="IXE45" s="569"/>
      <c r="IXF45" s="569"/>
      <c r="IXG45" s="569"/>
      <c r="IXH45" s="569"/>
      <c r="IXI45" s="569"/>
      <c r="IXJ45" s="569"/>
      <c r="IXK45" s="569"/>
      <c r="IXL45" s="569"/>
      <c r="IXM45" s="569"/>
      <c r="IXN45" s="569"/>
      <c r="IXO45" s="569"/>
      <c r="IXP45" s="569"/>
      <c r="IXQ45" s="569"/>
      <c r="IXR45" s="569"/>
      <c r="IXS45" s="569"/>
      <c r="IXT45" s="569"/>
      <c r="IXU45" s="569"/>
      <c r="IXV45" s="569"/>
      <c r="IXW45" s="569"/>
      <c r="IXX45" s="569"/>
      <c r="IXY45" s="569"/>
      <c r="IXZ45" s="569"/>
      <c r="IYA45" s="569"/>
      <c r="IYB45" s="569"/>
      <c r="IYC45" s="569"/>
      <c r="IYD45" s="569"/>
      <c r="IYE45" s="569"/>
      <c r="IYF45" s="569"/>
      <c r="IYG45" s="569"/>
      <c r="IYH45" s="569"/>
      <c r="IYI45" s="569"/>
      <c r="IYJ45" s="569"/>
      <c r="IYK45" s="569"/>
      <c r="IYL45" s="569"/>
      <c r="IYM45" s="569"/>
      <c r="IYN45" s="569"/>
      <c r="IYO45" s="569"/>
      <c r="IYP45" s="569"/>
      <c r="IYQ45" s="569"/>
      <c r="IYR45" s="569"/>
      <c r="IYS45" s="569"/>
      <c r="IYT45" s="569"/>
      <c r="IYU45" s="569"/>
      <c r="IYV45" s="569"/>
      <c r="IYW45" s="569"/>
      <c r="IYX45" s="569"/>
      <c r="IYY45" s="569"/>
      <c r="IYZ45" s="569"/>
      <c r="IZA45" s="569"/>
      <c r="IZB45" s="569"/>
      <c r="IZC45" s="569"/>
      <c r="IZD45" s="569"/>
      <c r="IZE45" s="569"/>
      <c r="IZF45" s="569"/>
      <c r="IZG45" s="569"/>
      <c r="IZH45" s="569"/>
      <c r="IZI45" s="569"/>
      <c r="IZJ45" s="569"/>
      <c r="IZK45" s="569"/>
      <c r="IZL45" s="569"/>
      <c r="IZM45" s="569"/>
      <c r="IZN45" s="569"/>
      <c r="IZO45" s="569"/>
      <c r="IZP45" s="569"/>
      <c r="IZQ45" s="569"/>
      <c r="IZR45" s="569"/>
      <c r="IZS45" s="569"/>
      <c r="IZT45" s="569"/>
      <c r="IZU45" s="569"/>
      <c r="IZV45" s="569"/>
      <c r="IZW45" s="569"/>
      <c r="IZX45" s="569"/>
      <c r="IZY45" s="569"/>
      <c r="IZZ45" s="569"/>
      <c r="JAA45" s="569"/>
      <c r="JAB45" s="569"/>
      <c r="JAC45" s="569"/>
      <c r="JAD45" s="569"/>
      <c r="JAE45" s="569"/>
      <c r="JAF45" s="569"/>
      <c r="JAG45" s="569"/>
      <c r="JAH45" s="569"/>
      <c r="JAI45" s="569"/>
      <c r="JAJ45" s="569"/>
      <c r="JAK45" s="569"/>
      <c r="JAL45" s="569"/>
      <c r="JAM45" s="569"/>
      <c r="JAN45" s="569"/>
      <c r="JAO45" s="569"/>
      <c r="JAP45" s="569"/>
      <c r="JAQ45" s="569"/>
      <c r="JAR45" s="569"/>
      <c r="JAS45" s="569"/>
      <c r="JAT45" s="569"/>
      <c r="JAU45" s="569"/>
      <c r="JAV45" s="569"/>
      <c r="JAW45" s="569"/>
      <c r="JAX45" s="569"/>
      <c r="JAY45" s="569"/>
      <c r="JAZ45" s="569"/>
      <c r="JBA45" s="569"/>
      <c r="JBB45" s="569"/>
      <c r="JBC45" s="569"/>
      <c r="JBD45" s="569"/>
      <c r="JBE45" s="569"/>
      <c r="JBF45" s="569"/>
      <c r="JBG45" s="569"/>
      <c r="JBH45" s="569"/>
      <c r="JBI45" s="569"/>
      <c r="JBJ45" s="569"/>
      <c r="JBK45" s="569"/>
      <c r="JBL45" s="569"/>
      <c r="JBM45" s="569"/>
      <c r="JBN45" s="569"/>
      <c r="JBO45" s="569"/>
      <c r="JBP45" s="569"/>
      <c r="JBQ45" s="569"/>
      <c r="JBR45" s="569"/>
      <c r="JBS45" s="569"/>
      <c r="JBT45" s="569"/>
      <c r="JBU45" s="569"/>
      <c r="JBV45" s="569"/>
      <c r="JBW45" s="569"/>
      <c r="JBX45" s="569"/>
      <c r="JBY45" s="569"/>
      <c r="JBZ45" s="569"/>
      <c r="JCA45" s="569"/>
      <c r="JCB45" s="569"/>
      <c r="JCC45" s="569"/>
      <c r="JCD45" s="569"/>
      <c r="JCE45" s="569"/>
      <c r="JCF45" s="569"/>
      <c r="JCG45" s="569"/>
      <c r="JCH45" s="569"/>
      <c r="JCI45" s="569"/>
      <c r="JCJ45" s="569"/>
      <c r="JCK45" s="569"/>
      <c r="JCL45" s="569"/>
      <c r="JCM45" s="569"/>
      <c r="JCN45" s="569"/>
      <c r="JCO45" s="569"/>
      <c r="JCP45" s="569"/>
      <c r="JCQ45" s="569"/>
      <c r="JCR45" s="569"/>
      <c r="JCS45" s="569"/>
      <c r="JCT45" s="569"/>
      <c r="JCU45" s="569"/>
      <c r="JCV45" s="569"/>
      <c r="JCW45" s="569"/>
      <c r="JCX45" s="569"/>
      <c r="JCY45" s="569"/>
      <c r="JCZ45" s="569"/>
      <c r="JDA45" s="569"/>
      <c r="JDB45" s="569"/>
      <c r="JDC45" s="569"/>
      <c r="JDD45" s="569"/>
      <c r="JDE45" s="569"/>
      <c r="JDF45" s="569"/>
      <c r="JDG45" s="569"/>
      <c r="JDH45" s="569"/>
      <c r="JDI45" s="569"/>
      <c r="JDJ45" s="569"/>
      <c r="JDK45" s="569"/>
      <c r="JDL45" s="569"/>
      <c r="JDM45" s="569"/>
      <c r="JDN45" s="569"/>
      <c r="JDO45" s="569"/>
      <c r="JDP45" s="569"/>
      <c r="JDQ45" s="569"/>
      <c r="JDR45" s="569"/>
      <c r="JDS45" s="569"/>
      <c r="JDT45" s="569"/>
      <c r="JDU45" s="569"/>
      <c r="JDV45" s="569"/>
      <c r="JDW45" s="569"/>
      <c r="JDX45" s="569"/>
      <c r="JDY45" s="569"/>
      <c r="JDZ45" s="569"/>
      <c r="JEA45" s="569"/>
      <c r="JEB45" s="569"/>
      <c r="JEC45" s="569"/>
      <c r="JED45" s="569"/>
      <c r="JEE45" s="569"/>
      <c r="JEF45" s="569"/>
      <c r="JEG45" s="569"/>
      <c r="JEH45" s="569"/>
      <c r="JEI45" s="569"/>
      <c r="JEJ45" s="569"/>
      <c r="JEK45" s="569"/>
      <c r="JEL45" s="569"/>
      <c r="JEM45" s="569"/>
      <c r="JEN45" s="569"/>
      <c r="JEO45" s="569"/>
      <c r="JEP45" s="569"/>
      <c r="JEQ45" s="569"/>
      <c r="JER45" s="569"/>
      <c r="JES45" s="569"/>
      <c r="JET45" s="569"/>
      <c r="JEU45" s="569"/>
      <c r="JEV45" s="569"/>
      <c r="JEW45" s="569"/>
      <c r="JEX45" s="569"/>
      <c r="JEY45" s="569"/>
      <c r="JEZ45" s="569"/>
      <c r="JFA45" s="569"/>
      <c r="JFB45" s="569"/>
      <c r="JFC45" s="569"/>
      <c r="JFD45" s="569"/>
      <c r="JFE45" s="569"/>
      <c r="JFF45" s="569"/>
      <c r="JFG45" s="569"/>
      <c r="JFH45" s="569"/>
      <c r="JFI45" s="569"/>
      <c r="JFJ45" s="569"/>
      <c r="JFK45" s="569"/>
      <c r="JFL45" s="569"/>
      <c r="JFM45" s="569"/>
      <c r="JFN45" s="569"/>
      <c r="JFO45" s="569"/>
      <c r="JFP45" s="569"/>
      <c r="JFQ45" s="569"/>
      <c r="JFR45" s="569"/>
      <c r="JFS45" s="569"/>
      <c r="JFT45" s="569"/>
      <c r="JFU45" s="569"/>
      <c r="JFV45" s="569"/>
      <c r="JFW45" s="569"/>
      <c r="JFX45" s="569"/>
      <c r="JFY45" s="569"/>
      <c r="JFZ45" s="569"/>
      <c r="JGA45" s="569"/>
      <c r="JGB45" s="569"/>
      <c r="JGC45" s="569"/>
      <c r="JGD45" s="569"/>
      <c r="JGE45" s="569"/>
      <c r="JGF45" s="569"/>
      <c r="JGG45" s="569"/>
      <c r="JGH45" s="569"/>
      <c r="JGI45" s="569"/>
      <c r="JGJ45" s="569"/>
      <c r="JGK45" s="569"/>
      <c r="JGL45" s="569"/>
      <c r="JGM45" s="569"/>
      <c r="JGN45" s="569"/>
      <c r="JGO45" s="569"/>
      <c r="JGP45" s="569"/>
      <c r="JGQ45" s="569"/>
      <c r="JGR45" s="569"/>
      <c r="JGS45" s="569"/>
      <c r="JGT45" s="569"/>
      <c r="JGU45" s="569"/>
      <c r="JGV45" s="569"/>
      <c r="JGW45" s="569"/>
      <c r="JGX45" s="569"/>
      <c r="JGY45" s="569"/>
      <c r="JGZ45" s="569"/>
      <c r="JHA45" s="569"/>
      <c r="JHB45" s="569"/>
      <c r="JHC45" s="569"/>
      <c r="JHD45" s="569"/>
      <c r="JHE45" s="569"/>
      <c r="JHF45" s="569"/>
      <c r="JHG45" s="569"/>
      <c r="JHH45" s="569"/>
      <c r="JHI45" s="569"/>
      <c r="JHJ45" s="569"/>
      <c r="JHK45" s="569"/>
      <c r="JHL45" s="569"/>
      <c r="JHM45" s="569"/>
      <c r="JHN45" s="569"/>
      <c r="JHO45" s="569"/>
      <c r="JHP45" s="569"/>
      <c r="JHQ45" s="569"/>
      <c r="JHR45" s="569"/>
      <c r="JHS45" s="569"/>
      <c r="JHT45" s="569"/>
      <c r="JHU45" s="569"/>
      <c r="JHV45" s="569"/>
      <c r="JHW45" s="569"/>
      <c r="JHX45" s="569"/>
      <c r="JHY45" s="569"/>
      <c r="JHZ45" s="569"/>
      <c r="JIA45" s="569"/>
      <c r="JIB45" s="569"/>
      <c r="JIC45" s="569"/>
      <c r="JID45" s="569"/>
      <c r="JIE45" s="569"/>
      <c r="JIF45" s="569"/>
      <c r="JIG45" s="569"/>
      <c r="JIH45" s="569"/>
      <c r="JII45" s="569"/>
      <c r="JIJ45" s="569"/>
      <c r="JIK45" s="569"/>
      <c r="JIL45" s="569"/>
      <c r="JIM45" s="569"/>
      <c r="JIN45" s="569"/>
      <c r="JIO45" s="569"/>
      <c r="JIP45" s="569"/>
      <c r="JIQ45" s="569"/>
      <c r="JIR45" s="569"/>
      <c r="JIS45" s="569"/>
      <c r="JIT45" s="569"/>
      <c r="JIU45" s="569"/>
      <c r="JIV45" s="569"/>
      <c r="JIW45" s="569"/>
      <c r="JIX45" s="569"/>
      <c r="JIY45" s="569"/>
      <c r="JIZ45" s="569"/>
      <c r="JJA45" s="569"/>
      <c r="JJB45" s="569"/>
      <c r="JJC45" s="569"/>
      <c r="JJD45" s="569"/>
      <c r="JJE45" s="569"/>
      <c r="JJF45" s="569"/>
      <c r="JJG45" s="569"/>
      <c r="JJH45" s="569"/>
      <c r="JJI45" s="569"/>
      <c r="JJJ45" s="569"/>
      <c r="JJK45" s="569"/>
      <c r="JJL45" s="569"/>
      <c r="JJM45" s="569"/>
      <c r="JJN45" s="569"/>
      <c r="JJO45" s="569"/>
      <c r="JJP45" s="569"/>
      <c r="JJQ45" s="569"/>
      <c r="JJR45" s="569"/>
      <c r="JJS45" s="569"/>
      <c r="JJT45" s="569"/>
      <c r="JJU45" s="569"/>
      <c r="JJV45" s="569"/>
      <c r="JJW45" s="569"/>
      <c r="JJX45" s="569"/>
      <c r="JJY45" s="569"/>
      <c r="JJZ45" s="569"/>
      <c r="JKA45" s="569"/>
      <c r="JKB45" s="569"/>
      <c r="JKC45" s="569"/>
      <c r="JKD45" s="569"/>
      <c r="JKE45" s="569"/>
      <c r="JKF45" s="569"/>
      <c r="JKG45" s="569"/>
      <c r="JKH45" s="569"/>
      <c r="JKI45" s="569"/>
      <c r="JKJ45" s="569"/>
      <c r="JKK45" s="569"/>
      <c r="JKL45" s="569"/>
      <c r="JKM45" s="569"/>
      <c r="JKN45" s="569"/>
      <c r="JKO45" s="569"/>
      <c r="JKP45" s="569"/>
      <c r="JKQ45" s="569"/>
      <c r="JKR45" s="569"/>
      <c r="JKS45" s="569"/>
      <c r="JKT45" s="569"/>
      <c r="JKU45" s="569"/>
      <c r="JKV45" s="569"/>
      <c r="JKW45" s="569"/>
      <c r="JKX45" s="569"/>
      <c r="JKY45" s="569"/>
      <c r="JKZ45" s="569"/>
      <c r="JLA45" s="569"/>
      <c r="JLB45" s="569"/>
      <c r="JLC45" s="569"/>
      <c r="JLD45" s="569"/>
      <c r="JLE45" s="569"/>
      <c r="JLF45" s="569"/>
      <c r="JLG45" s="569"/>
      <c r="JLH45" s="569"/>
      <c r="JLI45" s="569"/>
      <c r="JLJ45" s="569"/>
      <c r="JLK45" s="569"/>
      <c r="JLL45" s="569"/>
      <c r="JLM45" s="569"/>
      <c r="JLN45" s="569"/>
      <c r="JLO45" s="569"/>
      <c r="JLP45" s="569"/>
      <c r="JLQ45" s="569"/>
      <c r="JLR45" s="569"/>
      <c r="JLS45" s="569"/>
      <c r="JLT45" s="569"/>
      <c r="JLU45" s="569"/>
      <c r="JLV45" s="569"/>
      <c r="JLW45" s="569"/>
      <c r="JLX45" s="569"/>
      <c r="JLY45" s="569"/>
      <c r="JLZ45" s="569"/>
      <c r="JMA45" s="569"/>
      <c r="JMB45" s="569"/>
      <c r="JMC45" s="569"/>
      <c r="JMD45" s="569"/>
      <c r="JME45" s="569"/>
      <c r="JMF45" s="569"/>
      <c r="JMG45" s="569"/>
      <c r="JMH45" s="569"/>
      <c r="JMI45" s="569"/>
      <c r="JMJ45" s="569"/>
      <c r="JMK45" s="569"/>
      <c r="JML45" s="569"/>
      <c r="JMM45" s="569"/>
      <c r="JMN45" s="569"/>
      <c r="JMO45" s="569"/>
      <c r="JMP45" s="569"/>
      <c r="JMQ45" s="569"/>
      <c r="JMR45" s="569"/>
      <c r="JMS45" s="569"/>
      <c r="JMT45" s="569"/>
      <c r="JMU45" s="569"/>
      <c r="JMV45" s="569"/>
      <c r="JMW45" s="569"/>
      <c r="JMX45" s="569"/>
      <c r="JMY45" s="569"/>
      <c r="JMZ45" s="569"/>
      <c r="JNA45" s="569"/>
      <c r="JNB45" s="569"/>
      <c r="JNC45" s="569"/>
      <c r="JND45" s="569"/>
      <c r="JNE45" s="569"/>
      <c r="JNF45" s="569"/>
      <c r="JNG45" s="569"/>
      <c r="JNH45" s="569"/>
      <c r="JNI45" s="569"/>
      <c r="JNJ45" s="569"/>
      <c r="JNK45" s="569"/>
      <c r="JNL45" s="569"/>
      <c r="JNM45" s="569"/>
      <c r="JNN45" s="569"/>
      <c r="JNO45" s="569"/>
      <c r="JNP45" s="569"/>
      <c r="JNQ45" s="569"/>
      <c r="JNR45" s="569"/>
      <c r="JNS45" s="569"/>
      <c r="JNT45" s="569"/>
      <c r="JNU45" s="569"/>
      <c r="JNV45" s="569"/>
      <c r="JNW45" s="569"/>
      <c r="JNX45" s="569"/>
      <c r="JNY45" s="569"/>
      <c r="JNZ45" s="569"/>
      <c r="JOA45" s="569"/>
      <c r="JOB45" s="569"/>
      <c r="JOC45" s="569"/>
      <c r="JOD45" s="569"/>
      <c r="JOE45" s="569"/>
      <c r="JOF45" s="569"/>
      <c r="JOG45" s="569"/>
      <c r="JOH45" s="569"/>
      <c r="JOI45" s="569"/>
      <c r="JOJ45" s="569"/>
      <c r="JOK45" s="569"/>
      <c r="JOL45" s="569"/>
      <c r="JOM45" s="569"/>
      <c r="JON45" s="569"/>
      <c r="JOO45" s="569"/>
      <c r="JOP45" s="569"/>
      <c r="JOQ45" s="569"/>
      <c r="JOR45" s="569"/>
      <c r="JOS45" s="569"/>
      <c r="JOT45" s="569"/>
      <c r="JOU45" s="569"/>
      <c r="JOV45" s="569"/>
      <c r="JOW45" s="569"/>
      <c r="JOX45" s="569"/>
      <c r="JOY45" s="569"/>
      <c r="JOZ45" s="569"/>
      <c r="JPA45" s="569"/>
      <c r="JPB45" s="569"/>
      <c r="JPC45" s="569"/>
      <c r="JPD45" s="569"/>
      <c r="JPE45" s="569"/>
      <c r="JPF45" s="569"/>
      <c r="JPG45" s="569"/>
      <c r="JPH45" s="569"/>
      <c r="JPI45" s="569"/>
      <c r="JPJ45" s="569"/>
      <c r="JPK45" s="569"/>
      <c r="JPL45" s="569"/>
      <c r="JPM45" s="569"/>
      <c r="JPN45" s="569"/>
      <c r="JPO45" s="569"/>
      <c r="JPP45" s="569"/>
      <c r="JPQ45" s="569"/>
      <c r="JPR45" s="569"/>
      <c r="JPS45" s="569"/>
      <c r="JPT45" s="569"/>
      <c r="JPU45" s="569"/>
      <c r="JPV45" s="569"/>
      <c r="JPW45" s="569"/>
      <c r="JPX45" s="569"/>
      <c r="JPY45" s="569"/>
      <c r="JPZ45" s="569"/>
      <c r="JQA45" s="569"/>
      <c r="JQB45" s="569"/>
      <c r="JQC45" s="569"/>
      <c r="JQD45" s="569"/>
      <c r="JQE45" s="569"/>
      <c r="JQF45" s="569"/>
      <c r="JQG45" s="569"/>
      <c r="JQH45" s="569"/>
      <c r="JQI45" s="569"/>
      <c r="JQJ45" s="569"/>
      <c r="JQK45" s="569"/>
      <c r="JQL45" s="569"/>
      <c r="JQM45" s="569"/>
      <c r="JQN45" s="569"/>
      <c r="JQO45" s="569"/>
      <c r="JQP45" s="569"/>
      <c r="JQQ45" s="569"/>
      <c r="JQR45" s="569"/>
      <c r="JQS45" s="569"/>
      <c r="JQT45" s="569"/>
      <c r="JQU45" s="569"/>
      <c r="JQV45" s="569"/>
      <c r="JQW45" s="569"/>
      <c r="JQX45" s="569"/>
      <c r="JQY45" s="569"/>
      <c r="JQZ45" s="569"/>
      <c r="JRA45" s="569"/>
      <c r="JRB45" s="569"/>
      <c r="JRC45" s="569"/>
      <c r="JRD45" s="569"/>
      <c r="JRE45" s="569"/>
      <c r="JRF45" s="569"/>
      <c r="JRG45" s="569"/>
      <c r="JRH45" s="569"/>
      <c r="JRI45" s="569"/>
      <c r="JRJ45" s="569"/>
      <c r="JRK45" s="569"/>
      <c r="JRL45" s="569"/>
      <c r="JRM45" s="569"/>
      <c r="JRN45" s="569"/>
      <c r="JRO45" s="569"/>
      <c r="JRP45" s="569"/>
      <c r="JRQ45" s="569"/>
      <c r="JRR45" s="569"/>
      <c r="JRS45" s="569"/>
      <c r="JRT45" s="569"/>
      <c r="JRU45" s="569"/>
      <c r="JRV45" s="569"/>
      <c r="JRW45" s="569"/>
      <c r="JRX45" s="569"/>
      <c r="JRY45" s="569"/>
      <c r="JRZ45" s="569"/>
      <c r="JSA45" s="569"/>
      <c r="JSB45" s="569"/>
      <c r="JSC45" s="569"/>
      <c r="JSD45" s="569"/>
      <c r="JSE45" s="569"/>
      <c r="JSF45" s="569"/>
      <c r="JSG45" s="569"/>
      <c r="JSH45" s="569"/>
      <c r="JSI45" s="569"/>
      <c r="JSJ45" s="569"/>
      <c r="JSK45" s="569"/>
      <c r="JSL45" s="569"/>
      <c r="JSM45" s="569"/>
      <c r="JSN45" s="569"/>
      <c r="JSO45" s="569"/>
      <c r="JSP45" s="569"/>
      <c r="JSQ45" s="569"/>
      <c r="JSR45" s="569"/>
      <c r="JSS45" s="569"/>
      <c r="JST45" s="569"/>
      <c r="JSU45" s="569"/>
      <c r="JSV45" s="569"/>
      <c r="JSW45" s="569"/>
      <c r="JSX45" s="569"/>
      <c r="JSY45" s="569"/>
      <c r="JSZ45" s="569"/>
      <c r="JTA45" s="569"/>
      <c r="JTB45" s="569"/>
      <c r="JTC45" s="569"/>
      <c r="JTD45" s="569"/>
      <c r="JTE45" s="569"/>
      <c r="JTF45" s="569"/>
      <c r="JTG45" s="569"/>
      <c r="JTH45" s="569"/>
      <c r="JTI45" s="569"/>
      <c r="JTJ45" s="569"/>
      <c r="JTK45" s="569"/>
      <c r="JTL45" s="569"/>
      <c r="JTM45" s="569"/>
      <c r="JTN45" s="569"/>
      <c r="JTO45" s="569"/>
      <c r="JTP45" s="569"/>
      <c r="JTQ45" s="569"/>
      <c r="JTR45" s="569"/>
      <c r="JTS45" s="569"/>
      <c r="JTT45" s="569"/>
      <c r="JTU45" s="569"/>
      <c r="JTV45" s="569"/>
      <c r="JTW45" s="569"/>
      <c r="JTX45" s="569"/>
      <c r="JTY45" s="569"/>
      <c r="JTZ45" s="569"/>
      <c r="JUA45" s="569"/>
      <c r="JUB45" s="569"/>
      <c r="JUC45" s="569"/>
      <c r="JUD45" s="569"/>
      <c r="JUE45" s="569"/>
      <c r="JUF45" s="569"/>
      <c r="JUG45" s="569"/>
      <c r="JUH45" s="569"/>
      <c r="JUI45" s="569"/>
      <c r="JUJ45" s="569"/>
      <c r="JUK45" s="569"/>
      <c r="JUL45" s="569"/>
      <c r="JUM45" s="569"/>
      <c r="JUN45" s="569"/>
      <c r="JUO45" s="569"/>
      <c r="JUP45" s="569"/>
      <c r="JUQ45" s="569"/>
      <c r="JUR45" s="569"/>
      <c r="JUS45" s="569"/>
      <c r="JUT45" s="569"/>
      <c r="JUU45" s="569"/>
      <c r="JUV45" s="569"/>
      <c r="JUW45" s="569"/>
      <c r="JUX45" s="569"/>
      <c r="JUY45" s="569"/>
      <c r="JUZ45" s="569"/>
      <c r="JVA45" s="569"/>
      <c r="JVB45" s="569"/>
      <c r="JVC45" s="569"/>
      <c r="JVD45" s="569"/>
      <c r="JVE45" s="569"/>
      <c r="JVF45" s="569"/>
      <c r="JVG45" s="569"/>
      <c r="JVH45" s="569"/>
      <c r="JVI45" s="569"/>
      <c r="JVJ45" s="569"/>
      <c r="JVK45" s="569"/>
      <c r="JVL45" s="569"/>
      <c r="JVM45" s="569"/>
      <c r="JVN45" s="569"/>
      <c r="JVO45" s="569"/>
      <c r="JVP45" s="569"/>
      <c r="JVQ45" s="569"/>
      <c r="JVR45" s="569"/>
      <c r="JVS45" s="569"/>
      <c r="JVT45" s="569"/>
      <c r="JVU45" s="569"/>
      <c r="JVV45" s="569"/>
      <c r="JVW45" s="569"/>
      <c r="JVX45" s="569"/>
      <c r="JVY45" s="569"/>
      <c r="JVZ45" s="569"/>
      <c r="JWA45" s="569"/>
      <c r="JWB45" s="569"/>
      <c r="JWC45" s="569"/>
      <c r="JWD45" s="569"/>
      <c r="JWE45" s="569"/>
      <c r="JWF45" s="569"/>
      <c r="JWG45" s="569"/>
      <c r="JWH45" s="569"/>
      <c r="JWI45" s="569"/>
      <c r="JWJ45" s="569"/>
      <c r="JWK45" s="569"/>
      <c r="JWL45" s="569"/>
      <c r="JWM45" s="569"/>
      <c r="JWN45" s="569"/>
      <c r="JWO45" s="569"/>
      <c r="JWP45" s="569"/>
      <c r="JWQ45" s="569"/>
      <c r="JWR45" s="569"/>
      <c r="JWS45" s="569"/>
      <c r="JWT45" s="569"/>
      <c r="JWU45" s="569"/>
      <c r="JWV45" s="569"/>
      <c r="JWW45" s="569"/>
      <c r="JWX45" s="569"/>
      <c r="JWY45" s="569"/>
      <c r="JWZ45" s="569"/>
      <c r="JXA45" s="569"/>
      <c r="JXB45" s="569"/>
      <c r="JXC45" s="569"/>
      <c r="JXD45" s="569"/>
      <c r="JXE45" s="569"/>
      <c r="JXF45" s="569"/>
      <c r="JXG45" s="569"/>
      <c r="JXH45" s="569"/>
      <c r="JXI45" s="569"/>
      <c r="JXJ45" s="569"/>
      <c r="JXK45" s="569"/>
      <c r="JXL45" s="569"/>
      <c r="JXM45" s="569"/>
      <c r="JXN45" s="569"/>
      <c r="JXO45" s="569"/>
      <c r="JXP45" s="569"/>
      <c r="JXQ45" s="569"/>
      <c r="JXR45" s="569"/>
      <c r="JXS45" s="569"/>
      <c r="JXT45" s="569"/>
      <c r="JXU45" s="569"/>
      <c r="JXV45" s="569"/>
      <c r="JXW45" s="569"/>
      <c r="JXX45" s="569"/>
      <c r="JXY45" s="569"/>
      <c r="JXZ45" s="569"/>
      <c r="JYA45" s="569"/>
      <c r="JYB45" s="569"/>
      <c r="JYC45" s="569"/>
      <c r="JYD45" s="569"/>
      <c r="JYE45" s="569"/>
      <c r="JYF45" s="569"/>
      <c r="JYG45" s="569"/>
      <c r="JYH45" s="569"/>
      <c r="JYI45" s="569"/>
      <c r="JYJ45" s="569"/>
      <c r="JYK45" s="569"/>
      <c r="JYL45" s="569"/>
      <c r="JYM45" s="569"/>
      <c r="JYN45" s="569"/>
      <c r="JYO45" s="569"/>
      <c r="JYP45" s="569"/>
      <c r="JYQ45" s="569"/>
      <c r="JYR45" s="569"/>
      <c r="JYS45" s="569"/>
      <c r="JYT45" s="569"/>
      <c r="JYU45" s="569"/>
      <c r="JYV45" s="569"/>
      <c r="JYW45" s="569"/>
      <c r="JYX45" s="569"/>
      <c r="JYY45" s="569"/>
      <c r="JYZ45" s="569"/>
      <c r="JZA45" s="569"/>
      <c r="JZB45" s="569"/>
      <c r="JZC45" s="569"/>
      <c r="JZD45" s="569"/>
      <c r="JZE45" s="569"/>
      <c r="JZF45" s="569"/>
      <c r="JZG45" s="569"/>
      <c r="JZH45" s="569"/>
      <c r="JZI45" s="569"/>
      <c r="JZJ45" s="569"/>
      <c r="JZK45" s="569"/>
      <c r="JZL45" s="569"/>
      <c r="JZM45" s="569"/>
      <c r="JZN45" s="569"/>
      <c r="JZO45" s="569"/>
      <c r="JZP45" s="569"/>
      <c r="JZQ45" s="569"/>
      <c r="JZR45" s="569"/>
      <c r="JZS45" s="569"/>
      <c r="JZT45" s="569"/>
      <c r="JZU45" s="569"/>
      <c r="JZV45" s="569"/>
      <c r="JZW45" s="569"/>
      <c r="JZX45" s="569"/>
      <c r="JZY45" s="569"/>
      <c r="JZZ45" s="569"/>
      <c r="KAA45" s="569"/>
      <c r="KAB45" s="569"/>
      <c r="KAC45" s="569"/>
      <c r="KAD45" s="569"/>
      <c r="KAE45" s="569"/>
      <c r="KAF45" s="569"/>
      <c r="KAG45" s="569"/>
      <c r="KAH45" s="569"/>
      <c r="KAI45" s="569"/>
      <c r="KAJ45" s="569"/>
      <c r="KAK45" s="569"/>
      <c r="KAL45" s="569"/>
      <c r="KAM45" s="569"/>
      <c r="KAN45" s="569"/>
      <c r="KAO45" s="569"/>
      <c r="KAP45" s="569"/>
      <c r="KAQ45" s="569"/>
      <c r="KAR45" s="569"/>
      <c r="KAS45" s="569"/>
      <c r="KAT45" s="569"/>
      <c r="KAU45" s="569"/>
      <c r="KAV45" s="569"/>
      <c r="KAW45" s="569"/>
      <c r="KAX45" s="569"/>
      <c r="KAY45" s="569"/>
      <c r="KAZ45" s="569"/>
      <c r="KBA45" s="569"/>
      <c r="KBB45" s="569"/>
      <c r="KBC45" s="569"/>
      <c r="KBD45" s="569"/>
      <c r="KBE45" s="569"/>
      <c r="KBF45" s="569"/>
      <c r="KBG45" s="569"/>
      <c r="KBH45" s="569"/>
      <c r="KBI45" s="569"/>
      <c r="KBJ45" s="569"/>
      <c r="KBK45" s="569"/>
      <c r="KBL45" s="569"/>
      <c r="KBM45" s="569"/>
      <c r="KBN45" s="569"/>
      <c r="KBO45" s="569"/>
      <c r="KBP45" s="569"/>
      <c r="KBQ45" s="569"/>
      <c r="KBR45" s="569"/>
      <c r="KBS45" s="569"/>
      <c r="KBT45" s="569"/>
      <c r="KBU45" s="569"/>
      <c r="KBV45" s="569"/>
      <c r="KBW45" s="569"/>
      <c r="KBX45" s="569"/>
      <c r="KBY45" s="569"/>
      <c r="KBZ45" s="569"/>
      <c r="KCA45" s="569"/>
      <c r="KCB45" s="569"/>
      <c r="KCC45" s="569"/>
      <c r="KCD45" s="569"/>
      <c r="KCE45" s="569"/>
      <c r="KCF45" s="569"/>
      <c r="KCG45" s="569"/>
      <c r="KCH45" s="569"/>
      <c r="KCI45" s="569"/>
      <c r="KCJ45" s="569"/>
      <c r="KCK45" s="569"/>
      <c r="KCL45" s="569"/>
      <c r="KCM45" s="569"/>
      <c r="KCN45" s="569"/>
      <c r="KCO45" s="569"/>
      <c r="KCP45" s="569"/>
      <c r="KCQ45" s="569"/>
      <c r="KCR45" s="569"/>
      <c r="KCS45" s="569"/>
      <c r="KCT45" s="569"/>
      <c r="KCU45" s="569"/>
      <c r="KCV45" s="569"/>
      <c r="KCW45" s="569"/>
      <c r="KCX45" s="569"/>
      <c r="KCY45" s="569"/>
      <c r="KCZ45" s="569"/>
      <c r="KDA45" s="569"/>
      <c r="KDB45" s="569"/>
      <c r="KDC45" s="569"/>
      <c r="KDD45" s="569"/>
      <c r="KDE45" s="569"/>
      <c r="KDF45" s="569"/>
      <c r="KDG45" s="569"/>
      <c r="KDH45" s="569"/>
      <c r="KDI45" s="569"/>
      <c r="KDJ45" s="569"/>
      <c r="KDK45" s="569"/>
      <c r="KDL45" s="569"/>
      <c r="KDM45" s="569"/>
      <c r="KDN45" s="569"/>
      <c r="KDO45" s="569"/>
      <c r="KDP45" s="569"/>
      <c r="KDQ45" s="569"/>
      <c r="KDR45" s="569"/>
      <c r="KDS45" s="569"/>
      <c r="KDT45" s="569"/>
      <c r="KDU45" s="569"/>
      <c r="KDV45" s="569"/>
      <c r="KDW45" s="569"/>
      <c r="KDX45" s="569"/>
      <c r="KDY45" s="569"/>
      <c r="KDZ45" s="569"/>
      <c r="KEA45" s="569"/>
      <c r="KEB45" s="569"/>
      <c r="KEC45" s="569"/>
      <c r="KED45" s="569"/>
      <c r="KEE45" s="569"/>
      <c r="KEF45" s="569"/>
      <c r="KEG45" s="569"/>
      <c r="KEH45" s="569"/>
      <c r="KEI45" s="569"/>
      <c r="KEJ45" s="569"/>
      <c r="KEK45" s="569"/>
      <c r="KEL45" s="569"/>
      <c r="KEM45" s="569"/>
      <c r="KEN45" s="569"/>
      <c r="KEO45" s="569"/>
      <c r="KEP45" s="569"/>
      <c r="KEQ45" s="569"/>
      <c r="KER45" s="569"/>
      <c r="KES45" s="569"/>
      <c r="KET45" s="569"/>
      <c r="KEU45" s="569"/>
      <c r="KEV45" s="569"/>
      <c r="KEW45" s="569"/>
      <c r="KEX45" s="569"/>
      <c r="KEY45" s="569"/>
      <c r="KEZ45" s="569"/>
      <c r="KFA45" s="569"/>
      <c r="KFB45" s="569"/>
      <c r="KFC45" s="569"/>
      <c r="KFD45" s="569"/>
      <c r="KFE45" s="569"/>
      <c r="KFF45" s="569"/>
      <c r="KFG45" s="569"/>
      <c r="KFH45" s="569"/>
      <c r="KFI45" s="569"/>
      <c r="KFJ45" s="569"/>
      <c r="KFK45" s="569"/>
      <c r="KFL45" s="569"/>
      <c r="KFM45" s="569"/>
      <c r="KFN45" s="569"/>
      <c r="KFO45" s="569"/>
      <c r="KFP45" s="569"/>
      <c r="KFQ45" s="569"/>
      <c r="KFR45" s="569"/>
      <c r="KFS45" s="569"/>
      <c r="KFT45" s="569"/>
      <c r="KFU45" s="569"/>
      <c r="KFV45" s="569"/>
      <c r="KFW45" s="569"/>
      <c r="KFX45" s="569"/>
      <c r="KFY45" s="569"/>
      <c r="KFZ45" s="569"/>
      <c r="KGA45" s="569"/>
      <c r="KGB45" s="569"/>
      <c r="KGC45" s="569"/>
      <c r="KGD45" s="569"/>
      <c r="KGE45" s="569"/>
      <c r="KGF45" s="569"/>
      <c r="KGG45" s="569"/>
      <c r="KGH45" s="569"/>
      <c r="KGI45" s="569"/>
      <c r="KGJ45" s="569"/>
      <c r="KGK45" s="569"/>
      <c r="KGL45" s="569"/>
      <c r="KGM45" s="569"/>
      <c r="KGN45" s="569"/>
      <c r="KGO45" s="569"/>
      <c r="KGP45" s="569"/>
      <c r="KGQ45" s="569"/>
      <c r="KGR45" s="569"/>
      <c r="KGS45" s="569"/>
      <c r="KGT45" s="569"/>
      <c r="KGU45" s="569"/>
      <c r="KGV45" s="569"/>
      <c r="KGW45" s="569"/>
      <c r="KGX45" s="569"/>
      <c r="KGY45" s="569"/>
      <c r="KGZ45" s="569"/>
      <c r="KHA45" s="569"/>
      <c r="KHB45" s="569"/>
      <c r="KHC45" s="569"/>
      <c r="KHD45" s="569"/>
      <c r="KHE45" s="569"/>
      <c r="KHF45" s="569"/>
      <c r="KHG45" s="569"/>
      <c r="KHH45" s="569"/>
      <c r="KHI45" s="569"/>
      <c r="KHJ45" s="569"/>
      <c r="KHK45" s="569"/>
      <c r="KHL45" s="569"/>
      <c r="KHM45" s="569"/>
      <c r="KHN45" s="569"/>
      <c r="KHO45" s="569"/>
      <c r="KHP45" s="569"/>
      <c r="KHQ45" s="569"/>
      <c r="KHR45" s="569"/>
      <c r="KHS45" s="569"/>
      <c r="KHT45" s="569"/>
      <c r="KHU45" s="569"/>
      <c r="KHV45" s="569"/>
      <c r="KHW45" s="569"/>
      <c r="KHX45" s="569"/>
      <c r="KHY45" s="569"/>
      <c r="KHZ45" s="569"/>
      <c r="KIA45" s="569"/>
      <c r="KIB45" s="569"/>
      <c r="KIC45" s="569"/>
      <c r="KID45" s="569"/>
      <c r="KIE45" s="569"/>
      <c r="KIF45" s="569"/>
      <c r="KIG45" s="569"/>
      <c r="KIH45" s="569"/>
      <c r="KII45" s="569"/>
      <c r="KIJ45" s="569"/>
      <c r="KIK45" s="569"/>
      <c r="KIL45" s="569"/>
      <c r="KIM45" s="569"/>
      <c r="KIN45" s="569"/>
      <c r="KIO45" s="569"/>
      <c r="KIP45" s="569"/>
      <c r="KIQ45" s="569"/>
      <c r="KIR45" s="569"/>
      <c r="KIS45" s="569"/>
      <c r="KIT45" s="569"/>
      <c r="KIU45" s="569"/>
      <c r="KIV45" s="569"/>
      <c r="KIW45" s="569"/>
      <c r="KIX45" s="569"/>
      <c r="KIY45" s="569"/>
      <c r="KIZ45" s="569"/>
      <c r="KJA45" s="569"/>
      <c r="KJB45" s="569"/>
      <c r="KJC45" s="569"/>
      <c r="KJD45" s="569"/>
      <c r="KJE45" s="569"/>
      <c r="KJF45" s="569"/>
      <c r="KJG45" s="569"/>
      <c r="KJH45" s="569"/>
      <c r="KJI45" s="569"/>
      <c r="KJJ45" s="569"/>
      <c r="KJK45" s="569"/>
      <c r="KJL45" s="569"/>
      <c r="KJM45" s="569"/>
      <c r="KJN45" s="569"/>
      <c r="KJO45" s="569"/>
      <c r="KJP45" s="569"/>
      <c r="KJQ45" s="569"/>
      <c r="KJR45" s="569"/>
      <c r="KJS45" s="569"/>
      <c r="KJT45" s="569"/>
      <c r="KJU45" s="569"/>
      <c r="KJV45" s="569"/>
      <c r="KJW45" s="569"/>
      <c r="KJX45" s="569"/>
      <c r="KJY45" s="569"/>
      <c r="KJZ45" s="569"/>
      <c r="KKA45" s="569"/>
      <c r="KKB45" s="569"/>
      <c r="KKC45" s="569"/>
      <c r="KKD45" s="569"/>
      <c r="KKE45" s="569"/>
      <c r="KKF45" s="569"/>
      <c r="KKG45" s="569"/>
      <c r="KKH45" s="569"/>
      <c r="KKI45" s="569"/>
      <c r="KKJ45" s="569"/>
      <c r="KKK45" s="569"/>
      <c r="KKL45" s="569"/>
      <c r="KKM45" s="569"/>
      <c r="KKN45" s="569"/>
      <c r="KKO45" s="569"/>
      <c r="KKP45" s="569"/>
      <c r="KKQ45" s="569"/>
      <c r="KKR45" s="569"/>
      <c r="KKS45" s="569"/>
      <c r="KKT45" s="569"/>
      <c r="KKU45" s="569"/>
      <c r="KKV45" s="569"/>
      <c r="KKW45" s="569"/>
      <c r="KKX45" s="569"/>
      <c r="KKY45" s="569"/>
      <c r="KKZ45" s="569"/>
      <c r="KLA45" s="569"/>
      <c r="KLB45" s="569"/>
      <c r="KLC45" s="569"/>
      <c r="KLD45" s="569"/>
      <c r="KLE45" s="569"/>
      <c r="KLF45" s="569"/>
      <c r="KLG45" s="569"/>
      <c r="KLH45" s="569"/>
      <c r="KLI45" s="569"/>
      <c r="KLJ45" s="569"/>
      <c r="KLK45" s="569"/>
      <c r="KLL45" s="569"/>
      <c r="KLM45" s="569"/>
      <c r="KLN45" s="569"/>
      <c r="KLO45" s="569"/>
      <c r="KLP45" s="569"/>
      <c r="KLQ45" s="569"/>
      <c r="KLR45" s="569"/>
      <c r="KLS45" s="569"/>
      <c r="KLT45" s="569"/>
      <c r="KLU45" s="569"/>
      <c r="KLV45" s="569"/>
      <c r="KLW45" s="569"/>
      <c r="KLX45" s="569"/>
      <c r="KLY45" s="569"/>
      <c r="KLZ45" s="569"/>
      <c r="KMA45" s="569"/>
      <c r="KMB45" s="569"/>
      <c r="KMC45" s="569"/>
      <c r="KMD45" s="569"/>
      <c r="KME45" s="569"/>
      <c r="KMF45" s="569"/>
      <c r="KMG45" s="569"/>
      <c r="KMH45" s="569"/>
      <c r="KMI45" s="569"/>
      <c r="KMJ45" s="569"/>
      <c r="KMK45" s="569"/>
      <c r="KML45" s="569"/>
      <c r="KMM45" s="569"/>
      <c r="KMN45" s="569"/>
      <c r="KMO45" s="569"/>
      <c r="KMP45" s="569"/>
      <c r="KMQ45" s="569"/>
      <c r="KMR45" s="569"/>
      <c r="KMS45" s="569"/>
      <c r="KMT45" s="569"/>
      <c r="KMU45" s="569"/>
      <c r="KMV45" s="569"/>
      <c r="KMW45" s="569"/>
      <c r="KMX45" s="569"/>
      <c r="KMY45" s="569"/>
      <c r="KMZ45" s="569"/>
      <c r="KNA45" s="569"/>
      <c r="KNB45" s="569"/>
      <c r="KNC45" s="569"/>
      <c r="KND45" s="569"/>
      <c r="KNE45" s="569"/>
      <c r="KNF45" s="569"/>
      <c r="KNG45" s="569"/>
      <c r="KNH45" s="569"/>
      <c r="KNI45" s="569"/>
      <c r="KNJ45" s="569"/>
      <c r="KNK45" s="569"/>
      <c r="KNL45" s="569"/>
      <c r="KNM45" s="569"/>
      <c r="KNN45" s="569"/>
      <c r="KNO45" s="569"/>
      <c r="KNP45" s="569"/>
      <c r="KNQ45" s="569"/>
      <c r="KNR45" s="569"/>
      <c r="KNS45" s="569"/>
      <c r="KNT45" s="569"/>
      <c r="KNU45" s="569"/>
      <c r="KNV45" s="569"/>
      <c r="KNW45" s="569"/>
      <c r="KNX45" s="569"/>
      <c r="KNY45" s="569"/>
      <c r="KNZ45" s="569"/>
      <c r="KOA45" s="569"/>
      <c r="KOB45" s="569"/>
      <c r="KOC45" s="569"/>
      <c r="KOD45" s="569"/>
      <c r="KOE45" s="569"/>
      <c r="KOF45" s="569"/>
      <c r="KOG45" s="569"/>
      <c r="KOH45" s="569"/>
      <c r="KOI45" s="569"/>
      <c r="KOJ45" s="569"/>
      <c r="KOK45" s="569"/>
      <c r="KOL45" s="569"/>
      <c r="KOM45" s="569"/>
      <c r="KON45" s="569"/>
      <c r="KOO45" s="569"/>
      <c r="KOP45" s="569"/>
      <c r="KOQ45" s="569"/>
      <c r="KOR45" s="569"/>
      <c r="KOS45" s="569"/>
      <c r="KOT45" s="569"/>
      <c r="KOU45" s="569"/>
      <c r="KOV45" s="569"/>
      <c r="KOW45" s="569"/>
      <c r="KOX45" s="569"/>
      <c r="KOY45" s="569"/>
      <c r="KOZ45" s="569"/>
      <c r="KPA45" s="569"/>
      <c r="KPB45" s="569"/>
      <c r="KPC45" s="569"/>
      <c r="KPD45" s="569"/>
      <c r="KPE45" s="569"/>
      <c r="KPF45" s="569"/>
      <c r="KPG45" s="569"/>
      <c r="KPH45" s="569"/>
      <c r="KPI45" s="569"/>
      <c r="KPJ45" s="569"/>
      <c r="KPK45" s="569"/>
      <c r="KPL45" s="569"/>
      <c r="KPM45" s="569"/>
      <c r="KPN45" s="569"/>
      <c r="KPO45" s="569"/>
      <c r="KPP45" s="569"/>
      <c r="KPQ45" s="569"/>
      <c r="KPR45" s="569"/>
      <c r="KPS45" s="569"/>
      <c r="KPT45" s="569"/>
      <c r="KPU45" s="569"/>
      <c r="KPV45" s="569"/>
      <c r="KPW45" s="569"/>
      <c r="KPX45" s="569"/>
      <c r="KPY45" s="569"/>
      <c r="KPZ45" s="569"/>
      <c r="KQA45" s="569"/>
      <c r="KQB45" s="569"/>
      <c r="KQC45" s="569"/>
      <c r="KQD45" s="569"/>
      <c r="KQE45" s="569"/>
      <c r="KQF45" s="569"/>
      <c r="KQG45" s="569"/>
      <c r="KQH45" s="569"/>
      <c r="KQI45" s="569"/>
      <c r="KQJ45" s="569"/>
      <c r="KQK45" s="569"/>
      <c r="KQL45" s="569"/>
      <c r="KQM45" s="569"/>
      <c r="KQN45" s="569"/>
      <c r="KQO45" s="569"/>
      <c r="KQP45" s="569"/>
      <c r="KQQ45" s="569"/>
      <c r="KQR45" s="569"/>
      <c r="KQS45" s="569"/>
      <c r="KQT45" s="569"/>
      <c r="KQU45" s="569"/>
      <c r="KQV45" s="569"/>
      <c r="KQW45" s="569"/>
      <c r="KQX45" s="569"/>
      <c r="KQY45" s="569"/>
      <c r="KQZ45" s="569"/>
      <c r="KRA45" s="569"/>
      <c r="KRB45" s="569"/>
      <c r="KRC45" s="569"/>
      <c r="KRD45" s="569"/>
      <c r="KRE45" s="569"/>
      <c r="KRF45" s="569"/>
      <c r="KRG45" s="569"/>
      <c r="KRH45" s="569"/>
      <c r="KRI45" s="569"/>
      <c r="KRJ45" s="569"/>
      <c r="KRK45" s="569"/>
      <c r="KRL45" s="569"/>
      <c r="KRM45" s="569"/>
      <c r="KRN45" s="569"/>
      <c r="KRO45" s="569"/>
      <c r="KRP45" s="569"/>
      <c r="KRQ45" s="569"/>
      <c r="KRR45" s="569"/>
      <c r="KRS45" s="569"/>
      <c r="KRT45" s="569"/>
      <c r="KRU45" s="569"/>
      <c r="KRV45" s="569"/>
      <c r="KRW45" s="569"/>
      <c r="KRX45" s="569"/>
      <c r="KRY45" s="569"/>
      <c r="KRZ45" s="569"/>
      <c r="KSA45" s="569"/>
      <c r="KSB45" s="569"/>
      <c r="KSC45" s="569"/>
      <c r="KSD45" s="569"/>
      <c r="KSE45" s="569"/>
      <c r="KSF45" s="569"/>
      <c r="KSG45" s="569"/>
      <c r="KSH45" s="569"/>
      <c r="KSI45" s="569"/>
      <c r="KSJ45" s="569"/>
      <c r="KSK45" s="569"/>
      <c r="KSL45" s="569"/>
      <c r="KSM45" s="569"/>
      <c r="KSN45" s="569"/>
      <c r="KSO45" s="569"/>
      <c r="KSP45" s="569"/>
      <c r="KSQ45" s="569"/>
      <c r="KSR45" s="569"/>
      <c r="KSS45" s="569"/>
      <c r="KST45" s="569"/>
      <c r="KSU45" s="569"/>
      <c r="KSV45" s="569"/>
      <c r="KSW45" s="569"/>
      <c r="KSX45" s="569"/>
      <c r="KSY45" s="569"/>
      <c r="KSZ45" s="569"/>
      <c r="KTA45" s="569"/>
      <c r="KTB45" s="569"/>
      <c r="KTC45" s="569"/>
      <c r="KTD45" s="569"/>
      <c r="KTE45" s="569"/>
      <c r="KTF45" s="569"/>
      <c r="KTG45" s="569"/>
      <c r="KTH45" s="569"/>
      <c r="KTI45" s="569"/>
      <c r="KTJ45" s="569"/>
      <c r="KTK45" s="569"/>
      <c r="KTL45" s="569"/>
      <c r="KTM45" s="569"/>
      <c r="KTN45" s="569"/>
      <c r="KTO45" s="569"/>
      <c r="KTP45" s="569"/>
      <c r="KTQ45" s="569"/>
      <c r="KTR45" s="569"/>
      <c r="KTS45" s="569"/>
      <c r="KTT45" s="569"/>
      <c r="KTU45" s="569"/>
      <c r="KTV45" s="569"/>
      <c r="KTW45" s="569"/>
      <c r="KTX45" s="569"/>
      <c r="KTY45" s="569"/>
      <c r="KTZ45" s="569"/>
      <c r="KUA45" s="569"/>
      <c r="KUB45" s="569"/>
      <c r="KUC45" s="569"/>
      <c r="KUD45" s="569"/>
      <c r="KUE45" s="569"/>
      <c r="KUF45" s="569"/>
      <c r="KUG45" s="569"/>
      <c r="KUH45" s="569"/>
      <c r="KUI45" s="569"/>
      <c r="KUJ45" s="569"/>
      <c r="KUK45" s="569"/>
      <c r="KUL45" s="569"/>
      <c r="KUM45" s="569"/>
      <c r="KUN45" s="569"/>
      <c r="KUO45" s="569"/>
      <c r="KUP45" s="569"/>
      <c r="KUQ45" s="569"/>
      <c r="KUR45" s="569"/>
      <c r="KUS45" s="569"/>
      <c r="KUT45" s="569"/>
      <c r="KUU45" s="569"/>
      <c r="KUV45" s="569"/>
      <c r="KUW45" s="569"/>
      <c r="KUX45" s="569"/>
      <c r="KUY45" s="569"/>
      <c r="KUZ45" s="569"/>
      <c r="KVA45" s="569"/>
      <c r="KVB45" s="569"/>
      <c r="KVC45" s="569"/>
      <c r="KVD45" s="569"/>
      <c r="KVE45" s="569"/>
      <c r="KVF45" s="569"/>
      <c r="KVG45" s="569"/>
      <c r="KVH45" s="569"/>
      <c r="KVI45" s="569"/>
      <c r="KVJ45" s="569"/>
      <c r="KVK45" s="569"/>
      <c r="KVL45" s="569"/>
      <c r="KVM45" s="569"/>
      <c r="KVN45" s="569"/>
      <c r="KVO45" s="569"/>
      <c r="KVP45" s="569"/>
      <c r="KVQ45" s="569"/>
      <c r="KVR45" s="569"/>
      <c r="KVS45" s="569"/>
      <c r="KVT45" s="569"/>
      <c r="KVU45" s="569"/>
      <c r="KVV45" s="569"/>
      <c r="KVW45" s="569"/>
      <c r="KVX45" s="569"/>
      <c r="KVY45" s="569"/>
      <c r="KVZ45" s="569"/>
      <c r="KWA45" s="569"/>
      <c r="KWB45" s="569"/>
      <c r="KWC45" s="569"/>
      <c r="KWD45" s="569"/>
      <c r="KWE45" s="569"/>
      <c r="KWF45" s="569"/>
      <c r="KWG45" s="569"/>
      <c r="KWH45" s="569"/>
      <c r="KWI45" s="569"/>
      <c r="KWJ45" s="569"/>
      <c r="KWK45" s="569"/>
      <c r="KWL45" s="569"/>
      <c r="KWM45" s="569"/>
      <c r="KWN45" s="569"/>
      <c r="KWO45" s="569"/>
      <c r="KWP45" s="569"/>
      <c r="KWQ45" s="569"/>
      <c r="KWR45" s="569"/>
      <c r="KWS45" s="569"/>
      <c r="KWT45" s="569"/>
      <c r="KWU45" s="569"/>
      <c r="KWV45" s="569"/>
      <c r="KWW45" s="569"/>
      <c r="KWX45" s="569"/>
      <c r="KWY45" s="569"/>
      <c r="KWZ45" s="569"/>
      <c r="KXA45" s="569"/>
      <c r="KXB45" s="569"/>
      <c r="KXC45" s="569"/>
      <c r="KXD45" s="569"/>
      <c r="KXE45" s="569"/>
      <c r="KXF45" s="569"/>
      <c r="KXG45" s="569"/>
      <c r="KXH45" s="569"/>
      <c r="KXI45" s="569"/>
      <c r="KXJ45" s="569"/>
      <c r="KXK45" s="569"/>
      <c r="KXL45" s="569"/>
      <c r="KXM45" s="569"/>
      <c r="KXN45" s="569"/>
      <c r="KXO45" s="569"/>
      <c r="KXP45" s="569"/>
      <c r="KXQ45" s="569"/>
      <c r="KXR45" s="569"/>
      <c r="KXS45" s="569"/>
      <c r="KXT45" s="569"/>
      <c r="KXU45" s="569"/>
      <c r="KXV45" s="569"/>
      <c r="KXW45" s="569"/>
      <c r="KXX45" s="569"/>
      <c r="KXY45" s="569"/>
      <c r="KXZ45" s="569"/>
      <c r="KYA45" s="569"/>
      <c r="KYB45" s="569"/>
      <c r="KYC45" s="569"/>
      <c r="KYD45" s="569"/>
      <c r="KYE45" s="569"/>
      <c r="KYF45" s="569"/>
      <c r="KYG45" s="569"/>
      <c r="KYH45" s="569"/>
      <c r="KYI45" s="569"/>
      <c r="KYJ45" s="569"/>
      <c r="KYK45" s="569"/>
      <c r="KYL45" s="569"/>
      <c r="KYM45" s="569"/>
      <c r="KYN45" s="569"/>
      <c r="KYO45" s="569"/>
      <c r="KYP45" s="569"/>
      <c r="KYQ45" s="569"/>
      <c r="KYR45" s="569"/>
      <c r="KYS45" s="569"/>
      <c r="KYT45" s="569"/>
      <c r="KYU45" s="569"/>
      <c r="KYV45" s="569"/>
      <c r="KYW45" s="569"/>
      <c r="KYX45" s="569"/>
      <c r="KYY45" s="569"/>
      <c r="KYZ45" s="569"/>
      <c r="KZA45" s="569"/>
      <c r="KZB45" s="569"/>
      <c r="KZC45" s="569"/>
      <c r="KZD45" s="569"/>
      <c r="KZE45" s="569"/>
      <c r="KZF45" s="569"/>
      <c r="KZG45" s="569"/>
      <c r="KZH45" s="569"/>
      <c r="KZI45" s="569"/>
      <c r="KZJ45" s="569"/>
      <c r="KZK45" s="569"/>
      <c r="KZL45" s="569"/>
      <c r="KZM45" s="569"/>
      <c r="KZN45" s="569"/>
      <c r="KZO45" s="569"/>
      <c r="KZP45" s="569"/>
      <c r="KZQ45" s="569"/>
      <c r="KZR45" s="569"/>
      <c r="KZS45" s="569"/>
      <c r="KZT45" s="569"/>
      <c r="KZU45" s="569"/>
      <c r="KZV45" s="569"/>
      <c r="KZW45" s="569"/>
      <c r="KZX45" s="569"/>
      <c r="KZY45" s="569"/>
      <c r="KZZ45" s="569"/>
      <c r="LAA45" s="569"/>
      <c r="LAB45" s="569"/>
      <c r="LAC45" s="569"/>
      <c r="LAD45" s="569"/>
      <c r="LAE45" s="569"/>
      <c r="LAF45" s="569"/>
      <c r="LAG45" s="569"/>
      <c r="LAH45" s="569"/>
      <c r="LAI45" s="569"/>
      <c r="LAJ45" s="569"/>
      <c r="LAK45" s="569"/>
      <c r="LAL45" s="569"/>
      <c r="LAM45" s="569"/>
      <c r="LAN45" s="569"/>
      <c r="LAO45" s="569"/>
      <c r="LAP45" s="569"/>
      <c r="LAQ45" s="569"/>
      <c r="LAR45" s="569"/>
      <c r="LAS45" s="569"/>
      <c r="LAT45" s="569"/>
      <c r="LAU45" s="569"/>
      <c r="LAV45" s="569"/>
      <c r="LAW45" s="569"/>
      <c r="LAX45" s="569"/>
      <c r="LAY45" s="569"/>
      <c r="LAZ45" s="569"/>
      <c r="LBA45" s="569"/>
      <c r="LBB45" s="569"/>
      <c r="LBC45" s="569"/>
      <c r="LBD45" s="569"/>
      <c r="LBE45" s="569"/>
      <c r="LBF45" s="569"/>
      <c r="LBG45" s="569"/>
      <c r="LBH45" s="569"/>
      <c r="LBI45" s="569"/>
      <c r="LBJ45" s="569"/>
      <c r="LBK45" s="569"/>
      <c r="LBL45" s="569"/>
      <c r="LBM45" s="569"/>
      <c r="LBN45" s="569"/>
      <c r="LBO45" s="569"/>
      <c r="LBP45" s="569"/>
      <c r="LBQ45" s="569"/>
      <c r="LBR45" s="569"/>
      <c r="LBS45" s="569"/>
      <c r="LBT45" s="569"/>
      <c r="LBU45" s="569"/>
      <c r="LBV45" s="569"/>
      <c r="LBW45" s="569"/>
      <c r="LBX45" s="569"/>
      <c r="LBY45" s="569"/>
      <c r="LBZ45" s="569"/>
      <c r="LCA45" s="569"/>
      <c r="LCB45" s="569"/>
      <c r="LCC45" s="569"/>
      <c r="LCD45" s="569"/>
      <c r="LCE45" s="569"/>
      <c r="LCF45" s="569"/>
      <c r="LCG45" s="569"/>
      <c r="LCH45" s="569"/>
      <c r="LCI45" s="569"/>
      <c r="LCJ45" s="569"/>
      <c r="LCK45" s="569"/>
      <c r="LCL45" s="569"/>
      <c r="LCM45" s="569"/>
      <c r="LCN45" s="569"/>
      <c r="LCO45" s="569"/>
      <c r="LCP45" s="569"/>
      <c r="LCQ45" s="569"/>
      <c r="LCR45" s="569"/>
      <c r="LCS45" s="569"/>
      <c r="LCT45" s="569"/>
      <c r="LCU45" s="569"/>
      <c r="LCV45" s="569"/>
      <c r="LCW45" s="569"/>
      <c r="LCX45" s="569"/>
      <c r="LCY45" s="569"/>
      <c r="LCZ45" s="569"/>
      <c r="LDA45" s="569"/>
      <c r="LDB45" s="569"/>
      <c r="LDC45" s="569"/>
      <c r="LDD45" s="569"/>
      <c r="LDE45" s="569"/>
      <c r="LDF45" s="569"/>
      <c r="LDG45" s="569"/>
      <c r="LDH45" s="569"/>
      <c r="LDI45" s="569"/>
      <c r="LDJ45" s="569"/>
      <c r="LDK45" s="569"/>
      <c r="LDL45" s="569"/>
      <c r="LDM45" s="569"/>
      <c r="LDN45" s="569"/>
      <c r="LDO45" s="569"/>
      <c r="LDP45" s="569"/>
      <c r="LDQ45" s="569"/>
      <c r="LDR45" s="569"/>
      <c r="LDS45" s="569"/>
      <c r="LDT45" s="569"/>
      <c r="LDU45" s="569"/>
      <c r="LDV45" s="569"/>
      <c r="LDW45" s="569"/>
      <c r="LDX45" s="569"/>
      <c r="LDY45" s="569"/>
      <c r="LDZ45" s="569"/>
      <c r="LEA45" s="569"/>
      <c r="LEB45" s="569"/>
      <c r="LEC45" s="569"/>
      <c r="LED45" s="569"/>
      <c r="LEE45" s="569"/>
      <c r="LEF45" s="569"/>
      <c r="LEG45" s="569"/>
      <c r="LEH45" s="569"/>
      <c r="LEI45" s="569"/>
      <c r="LEJ45" s="569"/>
      <c r="LEK45" s="569"/>
      <c r="LEL45" s="569"/>
      <c r="LEM45" s="569"/>
      <c r="LEN45" s="569"/>
      <c r="LEO45" s="569"/>
      <c r="LEP45" s="569"/>
      <c r="LEQ45" s="569"/>
      <c r="LER45" s="569"/>
      <c r="LES45" s="569"/>
      <c r="LET45" s="569"/>
      <c r="LEU45" s="569"/>
      <c r="LEV45" s="569"/>
      <c r="LEW45" s="569"/>
      <c r="LEX45" s="569"/>
      <c r="LEY45" s="569"/>
      <c r="LEZ45" s="569"/>
      <c r="LFA45" s="569"/>
      <c r="LFB45" s="569"/>
      <c r="LFC45" s="569"/>
      <c r="LFD45" s="569"/>
      <c r="LFE45" s="569"/>
      <c r="LFF45" s="569"/>
      <c r="LFG45" s="569"/>
      <c r="LFH45" s="569"/>
      <c r="LFI45" s="569"/>
      <c r="LFJ45" s="569"/>
      <c r="LFK45" s="569"/>
      <c r="LFL45" s="569"/>
      <c r="LFM45" s="569"/>
      <c r="LFN45" s="569"/>
      <c r="LFO45" s="569"/>
      <c r="LFP45" s="569"/>
      <c r="LFQ45" s="569"/>
      <c r="LFR45" s="569"/>
      <c r="LFS45" s="569"/>
      <c r="LFT45" s="569"/>
      <c r="LFU45" s="569"/>
      <c r="LFV45" s="569"/>
      <c r="LFW45" s="569"/>
      <c r="LFX45" s="569"/>
      <c r="LFY45" s="569"/>
      <c r="LFZ45" s="569"/>
      <c r="LGA45" s="569"/>
      <c r="LGB45" s="569"/>
      <c r="LGC45" s="569"/>
      <c r="LGD45" s="569"/>
      <c r="LGE45" s="569"/>
      <c r="LGF45" s="569"/>
      <c r="LGG45" s="569"/>
      <c r="LGH45" s="569"/>
      <c r="LGI45" s="569"/>
      <c r="LGJ45" s="569"/>
      <c r="LGK45" s="569"/>
      <c r="LGL45" s="569"/>
      <c r="LGM45" s="569"/>
      <c r="LGN45" s="569"/>
      <c r="LGO45" s="569"/>
      <c r="LGP45" s="569"/>
      <c r="LGQ45" s="569"/>
      <c r="LGR45" s="569"/>
      <c r="LGS45" s="569"/>
      <c r="LGT45" s="569"/>
      <c r="LGU45" s="569"/>
      <c r="LGV45" s="569"/>
      <c r="LGW45" s="569"/>
      <c r="LGX45" s="569"/>
      <c r="LGY45" s="569"/>
      <c r="LGZ45" s="569"/>
      <c r="LHA45" s="569"/>
      <c r="LHB45" s="569"/>
      <c r="LHC45" s="569"/>
      <c r="LHD45" s="569"/>
      <c r="LHE45" s="569"/>
      <c r="LHF45" s="569"/>
      <c r="LHG45" s="569"/>
      <c r="LHH45" s="569"/>
      <c r="LHI45" s="569"/>
      <c r="LHJ45" s="569"/>
      <c r="LHK45" s="569"/>
      <c r="LHL45" s="569"/>
      <c r="LHM45" s="569"/>
      <c r="LHN45" s="569"/>
      <c r="LHO45" s="569"/>
      <c r="LHP45" s="569"/>
      <c r="LHQ45" s="569"/>
      <c r="LHR45" s="569"/>
      <c r="LHS45" s="569"/>
      <c r="LHT45" s="569"/>
      <c r="LHU45" s="569"/>
      <c r="LHV45" s="569"/>
      <c r="LHW45" s="569"/>
      <c r="LHX45" s="569"/>
      <c r="LHY45" s="569"/>
      <c r="LHZ45" s="569"/>
      <c r="LIA45" s="569"/>
      <c r="LIB45" s="569"/>
      <c r="LIC45" s="569"/>
      <c r="LID45" s="569"/>
      <c r="LIE45" s="569"/>
      <c r="LIF45" s="569"/>
      <c r="LIG45" s="569"/>
      <c r="LIH45" s="569"/>
      <c r="LII45" s="569"/>
      <c r="LIJ45" s="569"/>
      <c r="LIK45" s="569"/>
      <c r="LIL45" s="569"/>
      <c r="LIM45" s="569"/>
      <c r="LIN45" s="569"/>
      <c r="LIO45" s="569"/>
      <c r="LIP45" s="569"/>
      <c r="LIQ45" s="569"/>
      <c r="LIR45" s="569"/>
      <c r="LIS45" s="569"/>
      <c r="LIT45" s="569"/>
      <c r="LIU45" s="569"/>
      <c r="LIV45" s="569"/>
      <c r="LIW45" s="569"/>
      <c r="LIX45" s="569"/>
      <c r="LIY45" s="569"/>
      <c r="LIZ45" s="569"/>
      <c r="LJA45" s="569"/>
      <c r="LJB45" s="569"/>
      <c r="LJC45" s="569"/>
      <c r="LJD45" s="569"/>
      <c r="LJE45" s="569"/>
      <c r="LJF45" s="569"/>
      <c r="LJG45" s="569"/>
      <c r="LJH45" s="569"/>
      <c r="LJI45" s="569"/>
      <c r="LJJ45" s="569"/>
      <c r="LJK45" s="569"/>
      <c r="LJL45" s="569"/>
      <c r="LJM45" s="569"/>
      <c r="LJN45" s="569"/>
      <c r="LJO45" s="569"/>
      <c r="LJP45" s="569"/>
      <c r="LJQ45" s="569"/>
      <c r="LJR45" s="569"/>
      <c r="LJS45" s="569"/>
      <c r="LJT45" s="569"/>
      <c r="LJU45" s="569"/>
      <c r="LJV45" s="569"/>
      <c r="LJW45" s="569"/>
      <c r="LJX45" s="569"/>
      <c r="LJY45" s="569"/>
      <c r="LJZ45" s="569"/>
      <c r="LKA45" s="569"/>
      <c r="LKB45" s="569"/>
      <c r="LKC45" s="569"/>
      <c r="LKD45" s="569"/>
      <c r="LKE45" s="569"/>
      <c r="LKF45" s="569"/>
      <c r="LKG45" s="569"/>
      <c r="LKH45" s="569"/>
      <c r="LKI45" s="569"/>
      <c r="LKJ45" s="569"/>
      <c r="LKK45" s="569"/>
      <c r="LKL45" s="569"/>
      <c r="LKM45" s="569"/>
      <c r="LKN45" s="569"/>
      <c r="LKO45" s="569"/>
      <c r="LKP45" s="569"/>
      <c r="LKQ45" s="569"/>
      <c r="LKR45" s="569"/>
      <c r="LKS45" s="569"/>
      <c r="LKT45" s="569"/>
      <c r="LKU45" s="569"/>
      <c r="LKV45" s="569"/>
      <c r="LKW45" s="569"/>
      <c r="LKX45" s="569"/>
      <c r="LKY45" s="569"/>
      <c r="LKZ45" s="569"/>
      <c r="LLA45" s="569"/>
      <c r="LLB45" s="569"/>
      <c r="LLC45" s="569"/>
      <c r="LLD45" s="569"/>
      <c r="LLE45" s="569"/>
      <c r="LLF45" s="569"/>
      <c r="LLG45" s="569"/>
      <c r="LLH45" s="569"/>
      <c r="LLI45" s="569"/>
      <c r="LLJ45" s="569"/>
      <c r="LLK45" s="569"/>
      <c r="LLL45" s="569"/>
      <c r="LLM45" s="569"/>
      <c r="LLN45" s="569"/>
      <c r="LLO45" s="569"/>
      <c r="LLP45" s="569"/>
      <c r="LLQ45" s="569"/>
      <c r="LLR45" s="569"/>
      <c r="LLS45" s="569"/>
      <c r="LLT45" s="569"/>
      <c r="LLU45" s="569"/>
      <c r="LLV45" s="569"/>
      <c r="LLW45" s="569"/>
      <c r="LLX45" s="569"/>
      <c r="LLY45" s="569"/>
      <c r="LLZ45" s="569"/>
      <c r="LMA45" s="569"/>
      <c r="LMB45" s="569"/>
      <c r="LMC45" s="569"/>
      <c r="LMD45" s="569"/>
      <c r="LME45" s="569"/>
      <c r="LMF45" s="569"/>
      <c r="LMG45" s="569"/>
      <c r="LMH45" s="569"/>
      <c r="LMI45" s="569"/>
      <c r="LMJ45" s="569"/>
      <c r="LMK45" s="569"/>
      <c r="LML45" s="569"/>
      <c r="LMM45" s="569"/>
      <c r="LMN45" s="569"/>
      <c r="LMO45" s="569"/>
      <c r="LMP45" s="569"/>
      <c r="LMQ45" s="569"/>
      <c r="LMR45" s="569"/>
      <c r="LMS45" s="569"/>
      <c r="LMT45" s="569"/>
      <c r="LMU45" s="569"/>
      <c r="LMV45" s="569"/>
      <c r="LMW45" s="569"/>
      <c r="LMX45" s="569"/>
      <c r="LMY45" s="569"/>
      <c r="LMZ45" s="569"/>
      <c r="LNA45" s="569"/>
      <c r="LNB45" s="569"/>
      <c r="LNC45" s="569"/>
      <c r="LND45" s="569"/>
      <c r="LNE45" s="569"/>
      <c r="LNF45" s="569"/>
      <c r="LNG45" s="569"/>
      <c r="LNH45" s="569"/>
      <c r="LNI45" s="569"/>
      <c r="LNJ45" s="569"/>
      <c r="LNK45" s="569"/>
      <c r="LNL45" s="569"/>
      <c r="LNM45" s="569"/>
      <c r="LNN45" s="569"/>
      <c r="LNO45" s="569"/>
      <c r="LNP45" s="569"/>
      <c r="LNQ45" s="569"/>
      <c r="LNR45" s="569"/>
      <c r="LNS45" s="569"/>
      <c r="LNT45" s="569"/>
      <c r="LNU45" s="569"/>
      <c r="LNV45" s="569"/>
      <c r="LNW45" s="569"/>
      <c r="LNX45" s="569"/>
      <c r="LNY45" s="569"/>
      <c r="LNZ45" s="569"/>
      <c r="LOA45" s="569"/>
      <c r="LOB45" s="569"/>
      <c r="LOC45" s="569"/>
      <c r="LOD45" s="569"/>
      <c r="LOE45" s="569"/>
      <c r="LOF45" s="569"/>
      <c r="LOG45" s="569"/>
      <c r="LOH45" s="569"/>
      <c r="LOI45" s="569"/>
      <c r="LOJ45" s="569"/>
      <c r="LOK45" s="569"/>
      <c r="LOL45" s="569"/>
      <c r="LOM45" s="569"/>
      <c r="LON45" s="569"/>
      <c r="LOO45" s="569"/>
      <c r="LOP45" s="569"/>
      <c r="LOQ45" s="569"/>
      <c r="LOR45" s="569"/>
      <c r="LOS45" s="569"/>
      <c r="LOT45" s="569"/>
      <c r="LOU45" s="569"/>
      <c r="LOV45" s="569"/>
      <c r="LOW45" s="569"/>
      <c r="LOX45" s="569"/>
      <c r="LOY45" s="569"/>
      <c r="LOZ45" s="569"/>
      <c r="LPA45" s="569"/>
      <c r="LPB45" s="569"/>
      <c r="LPC45" s="569"/>
      <c r="LPD45" s="569"/>
      <c r="LPE45" s="569"/>
      <c r="LPF45" s="569"/>
      <c r="LPG45" s="569"/>
      <c r="LPH45" s="569"/>
      <c r="LPI45" s="569"/>
      <c r="LPJ45" s="569"/>
      <c r="LPK45" s="569"/>
      <c r="LPL45" s="569"/>
      <c r="LPM45" s="569"/>
      <c r="LPN45" s="569"/>
      <c r="LPO45" s="569"/>
      <c r="LPP45" s="569"/>
      <c r="LPQ45" s="569"/>
      <c r="LPR45" s="569"/>
      <c r="LPS45" s="569"/>
      <c r="LPT45" s="569"/>
      <c r="LPU45" s="569"/>
      <c r="LPV45" s="569"/>
      <c r="LPW45" s="569"/>
      <c r="LPX45" s="569"/>
      <c r="LPY45" s="569"/>
      <c r="LPZ45" s="569"/>
      <c r="LQA45" s="569"/>
      <c r="LQB45" s="569"/>
      <c r="LQC45" s="569"/>
      <c r="LQD45" s="569"/>
      <c r="LQE45" s="569"/>
      <c r="LQF45" s="569"/>
      <c r="LQG45" s="569"/>
      <c r="LQH45" s="569"/>
      <c r="LQI45" s="569"/>
      <c r="LQJ45" s="569"/>
      <c r="LQK45" s="569"/>
      <c r="LQL45" s="569"/>
      <c r="LQM45" s="569"/>
      <c r="LQN45" s="569"/>
      <c r="LQO45" s="569"/>
      <c r="LQP45" s="569"/>
      <c r="LQQ45" s="569"/>
      <c r="LQR45" s="569"/>
      <c r="LQS45" s="569"/>
      <c r="LQT45" s="569"/>
      <c r="LQU45" s="569"/>
      <c r="LQV45" s="569"/>
      <c r="LQW45" s="569"/>
      <c r="LQX45" s="569"/>
      <c r="LQY45" s="569"/>
      <c r="LQZ45" s="569"/>
      <c r="LRA45" s="569"/>
      <c r="LRB45" s="569"/>
      <c r="LRC45" s="569"/>
      <c r="LRD45" s="569"/>
      <c r="LRE45" s="569"/>
      <c r="LRF45" s="569"/>
      <c r="LRG45" s="569"/>
      <c r="LRH45" s="569"/>
      <c r="LRI45" s="569"/>
      <c r="LRJ45" s="569"/>
      <c r="LRK45" s="569"/>
      <c r="LRL45" s="569"/>
      <c r="LRM45" s="569"/>
      <c r="LRN45" s="569"/>
      <c r="LRO45" s="569"/>
      <c r="LRP45" s="569"/>
      <c r="LRQ45" s="569"/>
      <c r="LRR45" s="569"/>
      <c r="LRS45" s="569"/>
      <c r="LRT45" s="569"/>
      <c r="LRU45" s="569"/>
      <c r="LRV45" s="569"/>
      <c r="LRW45" s="569"/>
      <c r="LRX45" s="569"/>
      <c r="LRY45" s="569"/>
      <c r="LRZ45" s="569"/>
      <c r="LSA45" s="569"/>
      <c r="LSB45" s="569"/>
      <c r="LSC45" s="569"/>
      <c r="LSD45" s="569"/>
      <c r="LSE45" s="569"/>
      <c r="LSF45" s="569"/>
      <c r="LSG45" s="569"/>
      <c r="LSH45" s="569"/>
      <c r="LSI45" s="569"/>
      <c r="LSJ45" s="569"/>
      <c r="LSK45" s="569"/>
      <c r="LSL45" s="569"/>
      <c r="LSM45" s="569"/>
      <c r="LSN45" s="569"/>
      <c r="LSO45" s="569"/>
      <c r="LSP45" s="569"/>
      <c r="LSQ45" s="569"/>
      <c r="LSR45" s="569"/>
      <c r="LSS45" s="569"/>
      <c r="LST45" s="569"/>
      <c r="LSU45" s="569"/>
      <c r="LSV45" s="569"/>
      <c r="LSW45" s="569"/>
      <c r="LSX45" s="569"/>
      <c r="LSY45" s="569"/>
      <c r="LSZ45" s="569"/>
      <c r="LTA45" s="569"/>
      <c r="LTB45" s="569"/>
      <c r="LTC45" s="569"/>
      <c r="LTD45" s="569"/>
      <c r="LTE45" s="569"/>
      <c r="LTF45" s="569"/>
      <c r="LTG45" s="569"/>
      <c r="LTH45" s="569"/>
      <c r="LTI45" s="569"/>
      <c r="LTJ45" s="569"/>
      <c r="LTK45" s="569"/>
      <c r="LTL45" s="569"/>
      <c r="LTM45" s="569"/>
      <c r="LTN45" s="569"/>
      <c r="LTO45" s="569"/>
      <c r="LTP45" s="569"/>
      <c r="LTQ45" s="569"/>
      <c r="LTR45" s="569"/>
      <c r="LTS45" s="569"/>
      <c r="LTT45" s="569"/>
      <c r="LTU45" s="569"/>
      <c r="LTV45" s="569"/>
      <c r="LTW45" s="569"/>
      <c r="LTX45" s="569"/>
      <c r="LTY45" s="569"/>
      <c r="LTZ45" s="569"/>
      <c r="LUA45" s="569"/>
      <c r="LUB45" s="569"/>
      <c r="LUC45" s="569"/>
      <c r="LUD45" s="569"/>
      <c r="LUE45" s="569"/>
      <c r="LUF45" s="569"/>
      <c r="LUG45" s="569"/>
      <c r="LUH45" s="569"/>
      <c r="LUI45" s="569"/>
      <c r="LUJ45" s="569"/>
      <c r="LUK45" s="569"/>
      <c r="LUL45" s="569"/>
      <c r="LUM45" s="569"/>
      <c r="LUN45" s="569"/>
      <c r="LUO45" s="569"/>
      <c r="LUP45" s="569"/>
      <c r="LUQ45" s="569"/>
      <c r="LUR45" s="569"/>
      <c r="LUS45" s="569"/>
      <c r="LUT45" s="569"/>
      <c r="LUU45" s="569"/>
      <c r="LUV45" s="569"/>
      <c r="LUW45" s="569"/>
      <c r="LUX45" s="569"/>
      <c r="LUY45" s="569"/>
      <c r="LUZ45" s="569"/>
      <c r="LVA45" s="569"/>
      <c r="LVB45" s="569"/>
      <c r="LVC45" s="569"/>
      <c r="LVD45" s="569"/>
      <c r="LVE45" s="569"/>
      <c r="LVF45" s="569"/>
      <c r="LVG45" s="569"/>
      <c r="LVH45" s="569"/>
      <c r="LVI45" s="569"/>
      <c r="LVJ45" s="569"/>
      <c r="LVK45" s="569"/>
      <c r="LVL45" s="569"/>
      <c r="LVM45" s="569"/>
      <c r="LVN45" s="569"/>
      <c r="LVO45" s="569"/>
      <c r="LVP45" s="569"/>
      <c r="LVQ45" s="569"/>
      <c r="LVR45" s="569"/>
      <c r="LVS45" s="569"/>
      <c r="LVT45" s="569"/>
      <c r="LVU45" s="569"/>
      <c r="LVV45" s="569"/>
      <c r="LVW45" s="569"/>
      <c r="LVX45" s="569"/>
      <c r="LVY45" s="569"/>
      <c r="LVZ45" s="569"/>
      <c r="LWA45" s="569"/>
      <c r="LWB45" s="569"/>
      <c r="LWC45" s="569"/>
      <c r="LWD45" s="569"/>
      <c r="LWE45" s="569"/>
      <c r="LWF45" s="569"/>
      <c r="LWG45" s="569"/>
      <c r="LWH45" s="569"/>
      <c r="LWI45" s="569"/>
      <c r="LWJ45" s="569"/>
      <c r="LWK45" s="569"/>
      <c r="LWL45" s="569"/>
      <c r="LWM45" s="569"/>
      <c r="LWN45" s="569"/>
      <c r="LWO45" s="569"/>
      <c r="LWP45" s="569"/>
      <c r="LWQ45" s="569"/>
      <c r="LWR45" s="569"/>
      <c r="LWS45" s="569"/>
      <c r="LWT45" s="569"/>
      <c r="LWU45" s="569"/>
      <c r="LWV45" s="569"/>
      <c r="LWW45" s="569"/>
      <c r="LWX45" s="569"/>
      <c r="LWY45" s="569"/>
      <c r="LWZ45" s="569"/>
      <c r="LXA45" s="569"/>
      <c r="LXB45" s="569"/>
      <c r="LXC45" s="569"/>
      <c r="LXD45" s="569"/>
      <c r="LXE45" s="569"/>
      <c r="LXF45" s="569"/>
      <c r="LXG45" s="569"/>
      <c r="LXH45" s="569"/>
      <c r="LXI45" s="569"/>
      <c r="LXJ45" s="569"/>
      <c r="LXK45" s="569"/>
      <c r="LXL45" s="569"/>
      <c r="LXM45" s="569"/>
      <c r="LXN45" s="569"/>
      <c r="LXO45" s="569"/>
      <c r="LXP45" s="569"/>
      <c r="LXQ45" s="569"/>
      <c r="LXR45" s="569"/>
      <c r="LXS45" s="569"/>
      <c r="LXT45" s="569"/>
      <c r="LXU45" s="569"/>
      <c r="LXV45" s="569"/>
      <c r="LXW45" s="569"/>
      <c r="LXX45" s="569"/>
      <c r="LXY45" s="569"/>
      <c r="LXZ45" s="569"/>
      <c r="LYA45" s="569"/>
      <c r="LYB45" s="569"/>
      <c r="LYC45" s="569"/>
      <c r="LYD45" s="569"/>
      <c r="LYE45" s="569"/>
      <c r="LYF45" s="569"/>
      <c r="LYG45" s="569"/>
      <c r="LYH45" s="569"/>
      <c r="LYI45" s="569"/>
      <c r="LYJ45" s="569"/>
      <c r="LYK45" s="569"/>
      <c r="LYL45" s="569"/>
      <c r="LYM45" s="569"/>
      <c r="LYN45" s="569"/>
      <c r="LYO45" s="569"/>
      <c r="LYP45" s="569"/>
      <c r="LYQ45" s="569"/>
      <c r="LYR45" s="569"/>
      <c r="LYS45" s="569"/>
      <c r="LYT45" s="569"/>
      <c r="LYU45" s="569"/>
      <c r="LYV45" s="569"/>
      <c r="LYW45" s="569"/>
      <c r="LYX45" s="569"/>
      <c r="LYY45" s="569"/>
      <c r="LYZ45" s="569"/>
      <c r="LZA45" s="569"/>
      <c r="LZB45" s="569"/>
      <c r="LZC45" s="569"/>
      <c r="LZD45" s="569"/>
      <c r="LZE45" s="569"/>
      <c r="LZF45" s="569"/>
      <c r="LZG45" s="569"/>
      <c r="LZH45" s="569"/>
      <c r="LZI45" s="569"/>
      <c r="LZJ45" s="569"/>
      <c r="LZK45" s="569"/>
      <c r="LZL45" s="569"/>
      <c r="LZM45" s="569"/>
      <c r="LZN45" s="569"/>
      <c r="LZO45" s="569"/>
      <c r="LZP45" s="569"/>
      <c r="LZQ45" s="569"/>
      <c r="LZR45" s="569"/>
      <c r="LZS45" s="569"/>
      <c r="LZT45" s="569"/>
      <c r="LZU45" s="569"/>
      <c r="LZV45" s="569"/>
      <c r="LZW45" s="569"/>
      <c r="LZX45" s="569"/>
      <c r="LZY45" s="569"/>
      <c r="LZZ45" s="569"/>
      <c r="MAA45" s="569"/>
      <c r="MAB45" s="569"/>
      <c r="MAC45" s="569"/>
      <c r="MAD45" s="569"/>
      <c r="MAE45" s="569"/>
      <c r="MAF45" s="569"/>
      <c r="MAG45" s="569"/>
      <c r="MAH45" s="569"/>
      <c r="MAI45" s="569"/>
      <c r="MAJ45" s="569"/>
      <c r="MAK45" s="569"/>
      <c r="MAL45" s="569"/>
      <c r="MAM45" s="569"/>
      <c r="MAN45" s="569"/>
      <c r="MAO45" s="569"/>
      <c r="MAP45" s="569"/>
      <c r="MAQ45" s="569"/>
      <c r="MAR45" s="569"/>
      <c r="MAS45" s="569"/>
      <c r="MAT45" s="569"/>
      <c r="MAU45" s="569"/>
      <c r="MAV45" s="569"/>
      <c r="MAW45" s="569"/>
      <c r="MAX45" s="569"/>
      <c r="MAY45" s="569"/>
      <c r="MAZ45" s="569"/>
      <c r="MBA45" s="569"/>
      <c r="MBB45" s="569"/>
      <c r="MBC45" s="569"/>
      <c r="MBD45" s="569"/>
      <c r="MBE45" s="569"/>
      <c r="MBF45" s="569"/>
      <c r="MBG45" s="569"/>
      <c r="MBH45" s="569"/>
      <c r="MBI45" s="569"/>
      <c r="MBJ45" s="569"/>
      <c r="MBK45" s="569"/>
      <c r="MBL45" s="569"/>
      <c r="MBM45" s="569"/>
      <c r="MBN45" s="569"/>
      <c r="MBO45" s="569"/>
      <c r="MBP45" s="569"/>
      <c r="MBQ45" s="569"/>
      <c r="MBR45" s="569"/>
      <c r="MBS45" s="569"/>
      <c r="MBT45" s="569"/>
      <c r="MBU45" s="569"/>
      <c r="MBV45" s="569"/>
      <c r="MBW45" s="569"/>
      <c r="MBX45" s="569"/>
      <c r="MBY45" s="569"/>
      <c r="MBZ45" s="569"/>
      <c r="MCA45" s="569"/>
      <c r="MCB45" s="569"/>
      <c r="MCC45" s="569"/>
      <c r="MCD45" s="569"/>
      <c r="MCE45" s="569"/>
      <c r="MCF45" s="569"/>
      <c r="MCG45" s="569"/>
      <c r="MCH45" s="569"/>
      <c r="MCI45" s="569"/>
      <c r="MCJ45" s="569"/>
      <c r="MCK45" s="569"/>
      <c r="MCL45" s="569"/>
      <c r="MCM45" s="569"/>
      <c r="MCN45" s="569"/>
      <c r="MCO45" s="569"/>
      <c r="MCP45" s="569"/>
      <c r="MCQ45" s="569"/>
      <c r="MCR45" s="569"/>
      <c r="MCS45" s="569"/>
      <c r="MCT45" s="569"/>
      <c r="MCU45" s="569"/>
      <c r="MCV45" s="569"/>
      <c r="MCW45" s="569"/>
      <c r="MCX45" s="569"/>
      <c r="MCY45" s="569"/>
      <c r="MCZ45" s="569"/>
      <c r="MDA45" s="569"/>
      <c r="MDB45" s="569"/>
      <c r="MDC45" s="569"/>
      <c r="MDD45" s="569"/>
      <c r="MDE45" s="569"/>
      <c r="MDF45" s="569"/>
      <c r="MDG45" s="569"/>
      <c r="MDH45" s="569"/>
      <c r="MDI45" s="569"/>
      <c r="MDJ45" s="569"/>
      <c r="MDK45" s="569"/>
      <c r="MDL45" s="569"/>
      <c r="MDM45" s="569"/>
      <c r="MDN45" s="569"/>
      <c r="MDO45" s="569"/>
      <c r="MDP45" s="569"/>
      <c r="MDQ45" s="569"/>
      <c r="MDR45" s="569"/>
      <c r="MDS45" s="569"/>
      <c r="MDT45" s="569"/>
      <c r="MDU45" s="569"/>
      <c r="MDV45" s="569"/>
      <c r="MDW45" s="569"/>
      <c r="MDX45" s="569"/>
      <c r="MDY45" s="569"/>
      <c r="MDZ45" s="569"/>
      <c r="MEA45" s="569"/>
      <c r="MEB45" s="569"/>
      <c r="MEC45" s="569"/>
      <c r="MED45" s="569"/>
      <c r="MEE45" s="569"/>
      <c r="MEF45" s="569"/>
      <c r="MEG45" s="569"/>
      <c r="MEH45" s="569"/>
      <c r="MEI45" s="569"/>
      <c r="MEJ45" s="569"/>
      <c r="MEK45" s="569"/>
      <c r="MEL45" s="569"/>
      <c r="MEM45" s="569"/>
      <c r="MEN45" s="569"/>
      <c r="MEO45" s="569"/>
      <c r="MEP45" s="569"/>
      <c r="MEQ45" s="569"/>
      <c r="MER45" s="569"/>
      <c r="MES45" s="569"/>
      <c r="MET45" s="569"/>
      <c r="MEU45" s="569"/>
      <c r="MEV45" s="569"/>
      <c r="MEW45" s="569"/>
      <c r="MEX45" s="569"/>
      <c r="MEY45" s="569"/>
      <c r="MEZ45" s="569"/>
      <c r="MFA45" s="569"/>
      <c r="MFB45" s="569"/>
      <c r="MFC45" s="569"/>
      <c r="MFD45" s="569"/>
      <c r="MFE45" s="569"/>
      <c r="MFF45" s="569"/>
      <c r="MFG45" s="569"/>
      <c r="MFH45" s="569"/>
      <c r="MFI45" s="569"/>
      <c r="MFJ45" s="569"/>
      <c r="MFK45" s="569"/>
      <c r="MFL45" s="569"/>
      <c r="MFM45" s="569"/>
      <c r="MFN45" s="569"/>
      <c r="MFO45" s="569"/>
      <c r="MFP45" s="569"/>
      <c r="MFQ45" s="569"/>
      <c r="MFR45" s="569"/>
      <c r="MFS45" s="569"/>
      <c r="MFT45" s="569"/>
      <c r="MFU45" s="569"/>
      <c r="MFV45" s="569"/>
      <c r="MFW45" s="569"/>
      <c r="MFX45" s="569"/>
      <c r="MFY45" s="569"/>
      <c r="MFZ45" s="569"/>
      <c r="MGA45" s="569"/>
      <c r="MGB45" s="569"/>
      <c r="MGC45" s="569"/>
      <c r="MGD45" s="569"/>
      <c r="MGE45" s="569"/>
      <c r="MGF45" s="569"/>
      <c r="MGG45" s="569"/>
      <c r="MGH45" s="569"/>
      <c r="MGI45" s="569"/>
      <c r="MGJ45" s="569"/>
      <c r="MGK45" s="569"/>
      <c r="MGL45" s="569"/>
      <c r="MGM45" s="569"/>
      <c r="MGN45" s="569"/>
      <c r="MGO45" s="569"/>
      <c r="MGP45" s="569"/>
      <c r="MGQ45" s="569"/>
      <c r="MGR45" s="569"/>
      <c r="MGS45" s="569"/>
      <c r="MGT45" s="569"/>
      <c r="MGU45" s="569"/>
      <c r="MGV45" s="569"/>
      <c r="MGW45" s="569"/>
      <c r="MGX45" s="569"/>
      <c r="MGY45" s="569"/>
      <c r="MGZ45" s="569"/>
      <c r="MHA45" s="569"/>
      <c r="MHB45" s="569"/>
      <c r="MHC45" s="569"/>
      <c r="MHD45" s="569"/>
      <c r="MHE45" s="569"/>
      <c r="MHF45" s="569"/>
      <c r="MHG45" s="569"/>
      <c r="MHH45" s="569"/>
      <c r="MHI45" s="569"/>
      <c r="MHJ45" s="569"/>
      <c r="MHK45" s="569"/>
      <c r="MHL45" s="569"/>
      <c r="MHM45" s="569"/>
      <c r="MHN45" s="569"/>
      <c r="MHO45" s="569"/>
      <c r="MHP45" s="569"/>
      <c r="MHQ45" s="569"/>
      <c r="MHR45" s="569"/>
      <c r="MHS45" s="569"/>
      <c r="MHT45" s="569"/>
      <c r="MHU45" s="569"/>
      <c r="MHV45" s="569"/>
      <c r="MHW45" s="569"/>
      <c r="MHX45" s="569"/>
      <c r="MHY45" s="569"/>
      <c r="MHZ45" s="569"/>
      <c r="MIA45" s="569"/>
      <c r="MIB45" s="569"/>
      <c r="MIC45" s="569"/>
      <c r="MID45" s="569"/>
      <c r="MIE45" s="569"/>
      <c r="MIF45" s="569"/>
      <c r="MIG45" s="569"/>
      <c r="MIH45" s="569"/>
      <c r="MII45" s="569"/>
      <c r="MIJ45" s="569"/>
      <c r="MIK45" s="569"/>
      <c r="MIL45" s="569"/>
      <c r="MIM45" s="569"/>
      <c r="MIN45" s="569"/>
      <c r="MIO45" s="569"/>
      <c r="MIP45" s="569"/>
      <c r="MIQ45" s="569"/>
      <c r="MIR45" s="569"/>
      <c r="MIS45" s="569"/>
      <c r="MIT45" s="569"/>
      <c r="MIU45" s="569"/>
      <c r="MIV45" s="569"/>
      <c r="MIW45" s="569"/>
      <c r="MIX45" s="569"/>
      <c r="MIY45" s="569"/>
      <c r="MIZ45" s="569"/>
      <c r="MJA45" s="569"/>
      <c r="MJB45" s="569"/>
      <c r="MJC45" s="569"/>
      <c r="MJD45" s="569"/>
      <c r="MJE45" s="569"/>
      <c r="MJF45" s="569"/>
      <c r="MJG45" s="569"/>
      <c r="MJH45" s="569"/>
      <c r="MJI45" s="569"/>
      <c r="MJJ45" s="569"/>
      <c r="MJK45" s="569"/>
      <c r="MJL45" s="569"/>
      <c r="MJM45" s="569"/>
      <c r="MJN45" s="569"/>
      <c r="MJO45" s="569"/>
      <c r="MJP45" s="569"/>
      <c r="MJQ45" s="569"/>
      <c r="MJR45" s="569"/>
      <c r="MJS45" s="569"/>
      <c r="MJT45" s="569"/>
      <c r="MJU45" s="569"/>
      <c r="MJV45" s="569"/>
      <c r="MJW45" s="569"/>
      <c r="MJX45" s="569"/>
      <c r="MJY45" s="569"/>
      <c r="MJZ45" s="569"/>
      <c r="MKA45" s="569"/>
      <c r="MKB45" s="569"/>
      <c r="MKC45" s="569"/>
      <c r="MKD45" s="569"/>
      <c r="MKE45" s="569"/>
      <c r="MKF45" s="569"/>
      <c r="MKG45" s="569"/>
      <c r="MKH45" s="569"/>
      <c r="MKI45" s="569"/>
      <c r="MKJ45" s="569"/>
      <c r="MKK45" s="569"/>
      <c r="MKL45" s="569"/>
      <c r="MKM45" s="569"/>
      <c r="MKN45" s="569"/>
      <c r="MKO45" s="569"/>
      <c r="MKP45" s="569"/>
      <c r="MKQ45" s="569"/>
      <c r="MKR45" s="569"/>
      <c r="MKS45" s="569"/>
      <c r="MKT45" s="569"/>
      <c r="MKU45" s="569"/>
      <c r="MKV45" s="569"/>
      <c r="MKW45" s="569"/>
      <c r="MKX45" s="569"/>
      <c r="MKY45" s="569"/>
      <c r="MKZ45" s="569"/>
      <c r="MLA45" s="569"/>
      <c r="MLB45" s="569"/>
      <c r="MLC45" s="569"/>
      <c r="MLD45" s="569"/>
      <c r="MLE45" s="569"/>
      <c r="MLF45" s="569"/>
      <c r="MLG45" s="569"/>
      <c r="MLH45" s="569"/>
      <c r="MLI45" s="569"/>
      <c r="MLJ45" s="569"/>
      <c r="MLK45" s="569"/>
      <c r="MLL45" s="569"/>
      <c r="MLM45" s="569"/>
      <c r="MLN45" s="569"/>
      <c r="MLO45" s="569"/>
      <c r="MLP45" s="569"/>
      <c r="MLQ45" s="569"/>
      <c r="MLR45" s="569"/>
      <c r="MLS45" s="569"/>
      <c r="MLT45" s="569"/>
      <c r="MLU45" s="569"/>
      <c r="MLV45" s="569"/>
      <c r="MLW45" s="569"/>
      <c r="MLX45" s="569"/>
      <c r="MLY45" s="569"/>
      <c r="MLZ45" s="569"/>
      <c r="MMA45" s="569"/>
      <c r="MMB45" s="569"/>
      <c r="MMC45" s="569"/>
      <c r="MMD45" s="569"/>
      <c r="MME45" s="569"/>
      <c r="MMF45" s="569"/>
      <c r="MMG45" s="569"/>
      <c r="MMH45" s="569"/>
      <c r="MMI45" s="569"/>
      <c r="MMJ45" s="569"/>
      <c r="MMK45" s="569"/>
      <c r="MML45" s="569"/>
      <c r="MMM45" s="569"/>
      <c r="MMN45" s="569"/>
      <c r="MMO45" s="569"/>
      <c r="MMP45" s="569"/>
      <c r="MMQ45" s="569"/>
      <c r="MMR45" s="569"/>
      <c r="MMS45" s="569"/>
      <c r="MMT45" s="569"/>
      <c r="MMU45" s="569"/>
      <c r="MMV45" s="569"/>
      <c r="MMW45" s="569"/>
      <c r="MMX45" s="569"/>
      <c r="MMY45" s="569"/>
      <c r="MMZ45" s="569"/>
      <c r="MNA45" s="569"/>
      <c r="MNB45" s="569"/>
      <c r="MNC45" s="569"/>
      <c r="MND45" s="569"/>
      <c r="MNE45" s="569"/>
      <c r="MNF45" s="569"/>
      <c r="MNG45" s="569"/>
      <c r="MNH45" s="569"/>
      <c r="MNI45" s="569"/>
      <c r="MNJ45" s="569"/>
      <c r="MNK45" s="569"/>
      <c r="MNL45" s="569"/>
      <c r="MNM45" s="569"/>
      <c r="MNN45" s="569"/>
      <c r="MNO45" s="569"/>
      <c r="MNP45" s="569"/>
      <c r="MNQ45" s="569"/>
      <c r="MNR45" s="569"/>
      <c r="MNS45" s="569"/>
      <c r="MNT45" s="569"/>
      <c r="MNU45" s="569"/>
      <c r="MNV45" s="569"/>
      <c r="MNW45" s="569"/>
      <c r="MNX45" s="569"/>
      <c r="MNY45" s="569"/>
      <c r="MNZ45" s="569"/>
      <c r="MOA45" s="569"/>
      <c r="MOB45" s="569"/>
      <c r="MOC45" s="569"/>
      <c r="MOD45" s="569"/>
      <c r="MOE45" s="569"/>
      <c r="MOF45" s="569"/>
      <c r="MOG45" s="569"/>
      <c r="MOH45" s="569"/>
      <c r="MOI45" s="569"/>
      <c r="MOJ45" s="569"/>
      <c r="MOK45" s="569"/>
      <c r="MOL45" s="569"/>
      <c r="MOM45" s="569"/>
      <c r="MON45" s="569"/>
      <c r="MOO45" s="569"/>
      <c r="MOP45" s="569"/>
      <c r="MOQ45" s="569"/>
      <c r="MOR45" s="569"/>
      <c r="MOS45" s="569"/>
      <c r="MOT45" s="569"/>
      <c r="MOU45" s="569"/>
      <c r="MOV45" s="569"/>
      <c r="MOW45" s="569"/>
      <c r="MOX45" s="569"/>
      <c r="MOY45" s="569"/>
      <c r="MOZ45" s="569"/>
      <c r="MPA45" s="569"/>
      <c r="MPB45" s="569"/>
      <c r="MPC45" s="569"/>
      <c r="MPD45" s="569"/>
      <c r="MPE45" s="569"/>
      <c r="MPF45" s="569"/>
      <c r="MPG45" s="569"/>
      <c r="MPH45" s="569"/>
      <c r="MPI45" s="569"/>
      <c r="MPJ45" s="569"/>
      <c r="MPK45" s="569"/>
      <c r="MPL45" s="569"/>
      <c r="MPM45" s="569"/>
      <c r="MPN45" s="569"/>
      <c r="MPO45" s="569"/>
      <c r="MPP45" s="569"/>
      <c r="MPQ45" s="569"/>
      <c r="MPR45" s="569"/>
      <c r="MPS45" s="569"/>
      <c r="MPT45" s="569"/>
      <c r="MPU45" s="569"/>
      <c r="MPV45" s="569"/>
      <c r="MPW45" s="569"/>
      <c r="MPX45" s="569"/>
      <c r="MPY45" s="569"/>
      <c r="MPZ45" s="569"/>
      <c r="MQA45" s="569"/>
      <c r="MQB45" s="569"/>
      <c r="MQC45" s="569"/>
      <c r="MQD45" s="569"/>
      <c r="MQE45" s="569"/>
      <c r="MQF45" s="569"/>
      <c r="MQG45" s="569"/>
      <c r="MQH45" s="569"/>
      <c r="MQI45" s="569"/>
      <c r="MQJ45" s="569"/>
      <c r="MQK45" s="569"/>
      <c r="MQL45" s="569"/>
      <c r="MQM45" s="569"/>
      <c r="MQN45" s="569"/>
      <c r="MQO45" s="569"/>
      <c r="MQP45" s="569"/>
      <c r="MQQ45" s="569"/>
      <c r="MQR45" s="569"/>
      <c r="MQS45" s="569"/>
      <c r="MQT45" s="569"/>
      <c r="MQU45" s="569"/>
      <c r="MQV45" s="569"/>
      <c r="MQW45" s="569"/>
      <c r="MQX45" s="569"/>
      <c r="MQY45" s="569"/>
      <c r="MQZ45" s="569"/>
      <c r="MRA45" s="569"/>
      <c r="MRB45" s="569"/>
      <c r="MRC45" s="569"/>
      <c r="MRD45" s="569"/>
      <c r="MRE45" s="569"/>
      <c r="MRF45" s="569"/>
      <c r="MRG45" s="569"/>
      <c r="MRH45" s="569"/>
      <c r="MRI45" s="569"/>
      <c r="MRJ45" s="569"/>
      <c r="MRK45" s="569"/>
      <c r="MRL45" s="569"/>
      <c r="MRM45" s="569"/>
      <c r="MRN45" s="569"/>
      <c r="MRO45" s="569"/>
      <c r="MRP45" s="569"/>
      <c r="MRQ45" s="569"/>
      <c r="MRR45" s="569"/>
      <c r="MRS45" s="569"/>
      <c r="MRT45" s="569"/>
      <c r="MRU45" s="569"/>
      <c r="MRV45" s="569"/>
      <c r="MRW45" s="569"/>
      <c r="MRX45" s="569"/>
      <c r="MRY45" s="569"/>
      <c r="MRZ45" s="569"/>
      <c r="MSA45" s="569"/>
      <c r="MSB45" s="569"/>
      <c r="MSC45" s="569"/>
      <c r="MSD45" s="569"/>
      <c r="MSE45" s="569"/>
      <c r="MSF45" s="569"/>
      <c r="MSG45" s="569"/>
      <c r="MSH45" s="569"/>
      <c r="MSI45" s="569"/>
      <c r="MSJ45" s="569"/>
      <c r="MSK45" s="569"/>
      <c r="MSL45" s="569"/>
      <c r="MSM45" s="569"/>
      <c r="MSN45" s="569"/>
      <c r="MSO45" s="569"/>
      <c r="MSP45" s="569"/>
      <c r="MSQ45" s="569"/>
      <c r="MSR45" s="569"/>
      <c r="MSS45" s="569"/>
      <c r="MST45" s="569"/>
      <c r="MSU45" s="569"/>
      <c r="MSV45" s="569"/>
      <c r="MSW45" s="569"/>
      <c r="MSX45" s="569"/>
      <c r="MSY45" s="569"/>
      <c r="MSZ45" s="569"/>
      <c r="MTA45" s="569"/>
      <c r="MTB45" s="569"/>
      <c r="MTC45" s="569"/>
      <c r="MTD45" s="569"/>
      <c r="MTE45" s="569"/>
      <c r="MTF45" s="569"/>
      <c r="MTG45" s="569"/>
      <c r="MTH45" s="569"/>
      <c r="MTI45" s="569"/>
      <c r="MTJ45" s="569"/>
      <c r="MTK45" s="569"/>
      <c r="MTL45" s="569"/>
      <c r="MTM45" s="569"/>
      <c r="MTN45" s="569"/>
      <c r="MTO45" s="569"/>
      <c r="MTP45" s="569"/>
      <c r="MTQ45" s="569"/>
      <c r="MTR45" s="569"/>
      <c r="MTS45" s="569"/>
      <c r="MTT45" s="569"/>
      <c r="MTU45" s="569"/>
      <c r="MTV45" s="569"/>
      <c r="MTW45" s="569"/>
      <c r="MTX45" s="569"/>
      <c r="MTY45" s="569"/>
      <c r="MTZ45" s="569"/>
      <c r="MUA45" s="569"/>
      <c r="MUB45" s="569"/>
      <c r="MUC45" s="569"/>
      <c r="MUD45" s="569"/>
      <c r="MUE45" s="569"/>
      <c r="MUF45" s="569"/>
      <c r="MUG45" s="569"/>
      <c r="MUH45" s="569"/>
      <c r="MUI45" s="569"/>
      <c r="MUJ45" s="569"/>
      <c r="MUK45" s="569"/>
      <c r="MUL45" s="569"/>
      <c r="MUM45" s="569"/>
      <c r="MUN45" s="569"/>
      <c r="MUO45" s="569"/>
      <c r="MUP45" s="569"/>
      <c r="MUQ45" s="569"/>
      <c r="MUR45" s="569"/>
      <c r="MUS45" s="569"/>
      <c r="MUT45" s="569"/>
      <c r="MUU45" s="569"/>
      <c r="MUV45" s="569"/>
      <c r="MUW45" s="569"/>
      <c r="MUX45" s="569"/>
      <c r="MUY45" s="569"/>
      <c r="MUZ45" s="569"/>
      <c r="MVA45" s="569"/>
      <c r="MVB45" s="569"/>
      <c r="MVC45" s="569"/>
      <c r="MVD45" s="569"/>
      <c r="MVE45" s="569"/>
      <c r="MVF45" s="569"/>
      <c r="MVG45" s="569"/>
      <c r="MVH45" s="569"/>
      <c r="MVI45" s="569"/>
      <c r="MVJ45" s="569"/>
      <c r="MVK45" s="569"/>
      <c r="MVL45" s="569"/>
      <c r="MVM45" s="569"/>
      <c r="MVN45" s="569"/>
      <c r="MVO45" s="569"/>
      <c r="MVP45" s="569"/>
      <c r="MVQ45" s="569"/>
      <c r="MVR45" s="569"/>
      <c r="MVS45" s="569"/>
      <c r="MVT45" s="569"/>
      <c r="MVU45" s="569"/>
      <c r="MVV45" s="569"/>
      <c r="MVW45" s="569"/>
      <c r="MVX45" s="569"/>
      <c r="MVY45" s="569"/>
      <c r="MVZ45" s="569"/>
      <c r="MWA45" s="569"/>
      <c r="MWB45" s="569"/>
      <c r="MWC45" s="569"/>
      <c r="MWD45" s="569"/>
      <c r="MWE45" s="569"/>
      <c r="MWF45" s="569"/>
      <c r="MWG45" s="569"/>
      <c r="MWH45" s="569"/>
      <c r="MWI45" s="569"/>
      <c r="MWJ45" s="569"/>
      <c r="MWK45" s="569"/>
      <c r="MWL45" s="569"/>
      <c r="MWM45" s="569"/>
      <c r="MWN45" s="569"/>
      <c r="MWO45" s="569"/>
      <c r="MWP45" s="569"/>
      <c r="MWQ45" s="569"/>
      <c r="MWR45" s="569"/>
      <c r="MWS45" s="569"/>
      <c r="MWT45" s="569"/>
      <c r="MWU45" s="569"/>
      <c r="MWV45" s="569"/>
      <c r="MWW45" s="569"/>
      <c r="MWX45" s="569"/>
      <c r="MWY45" s="569"/>
      <c r="MWZ45" s="569"/>
      <c r="MXA45" s="569"/>
      <c r="MXB45" s="569"/>
      <c r="MXC45" s="569"/>
      <c r="MXD45" s="569"/>
      <c r="MXE45" s="569"/>
      <c r="MXF45" s="569"/>
      <c r="MXG45" s="569"/>
      <c r="MXH45" s="569"/>
      <c r="MXI45" s="569"/>
      <c r="MXJ45" s="569"/>
      <c r="MXK45" s="569"/>
      <c r="MXL45" s="569"/>
      <c r="MXM45" s="569"/>
      <c r="MXN45" s="569"/>
      <c r="MXO45" s="569"/>
      <c r="MXP45" s="569"/>
      <c r="MXQ45" s="569"/>
      <c r="MXR45" s="569"/>
      <c r="MXS45" s="569"/>
      <c r="MXT45" s="569"/>
      <c r="MXU45" s="569"/>
      <c r="MXV45" s="569"/>
      <c r="MXW45" s="569"/>
      <c r="MXX45" s="569"/>
      <c r="MXY45" s="569"/>
      <c r="MXZ45" s="569"/>
      <c r="MYA45" s="569"/>
      <c r="MYB45" s="569"/>
      <c r="MYC45" s="569"/>
      <c r="MYD45" s="569"/>
      <c r="MYE45" s="569"/>
      <c r="MYF45" s="569"/>
      <c r="MYG45" s="569"/>
      <c r="MYH45" s="569"/>
      <c r="MYI45" s="569"/>
      <c r="MYJ45" s="569"/>
      <c r="MYK45" s="569"/>
      <c r="MYL45" s="569"/>
      <c r="MYM45" s="569"/>
      <c r="MYN45" s="569"/>
      <c r="MYO45" s="569"/>
      <c r="MYP45" s="569"/>
      <c r="MYQ45" s="569"/>
      <c r="MYR45" s="569"/>
      <c r="MYS45" s="569"/>
      <c r="MYT45" s="569"/>
      <c r="MYU45" s="569"/>
      <c r="MYV45" s="569"/>
      <c r="MYW45" s="569"/>
      <c r="MYX45" s="569"/>
      <c r="MYY45" s="569"/>
      <c r="MYZ45" s="569"/>
      <c r="MZA45" s="569"/>
      <c r="MZB45" s="569"/>
      <c r="MZC45" s="569"/>
      <c r="MZD45" s="569"/>
      <c r="MZE45" s="569"/>
      <c r="MZF45" s="569"/>
      <c r="MZG45" s="569"/>
      <c r="MZH45" s="569"/>
      <c r="MZI45" s="569"/>
      <c r="MZJ45" s="569"/>
      <c r="MZK45" s="569"/>
      <c r="MZL45" s="569"/>
      <c r="MZM45" s="569"/>
      <c r="MZN45" s="569"/>
      <c r="MZO45" s="569"/>
      <c r="MZP45" s="569"/>
      <c r="MZQ45" s="569"/>
      <c r="MZR45" s="569"/>
      <c r="MZS45" s="569"/>
      <c r="MZT45" s="569"/>
      <c r="MZU45" s="569"/>
      <c r="MZV45" s="569"/>
      <c r="MZW45" s="569"/>
      <c r="MZX45" s="569"/>
      <c r="MZY45" s="569"/>
      <c r="MZZ45" s="569"/>
      <c r="NAA45" s="569"/>
      <c r="NAB45" s="569"/>
      <c r="NAC45" s="569"/>
      <c r="NAD45" s="569"/>
      <c r="NAE45" s="569"/>
      <c r="NAF45" s="569"/>
      <c r="NAG45" s="569"/>
      <c r="NAH45" s="569"/>
      <c r="NAI45" s="569"/>
      <c r="NAJ45" s="569"/>
      <c r="NAK45" s="569"/>
      <c r="NAL45" s="569"/>
      <c r="NAM45" s="569"/>
      <c r="NAN45" s="569"/>
      <c r="NAO45" s="569"/>
      <c r="NAP45" s="569"/>
      <c r="NAQ45" s="569"/>
      <c r="NAR45" s="569"/>
      <c r="NAS45" s="569"/>
      <c r="NAT45" s="569"/>
      <c r="NAU45" s="569"/>
      <c r="NAV45" s="569"/>
      <c r="NAW45" s="569"/>
      <c r="NAX45" s="569"/>
      <c r="NAY45" s="569"/>
      <c r="NAZ45" s="569"/>
      <c r="NBA45" s="569"/>
      <c r="NBB45" s="569"/>
      <c r="NBC45" s="569"/>
      <c r="NBD45" s="569"/>
      <c r="NBE45" s="569"/>
      <c r="NBF45" s="569"/>
      <c r="NBG45" s="569"/>
      <c r="NBH45" s="569"/>
      <c r="NBI45" s="569"/>
      <c r="NBJ45" s="569"/>
      <c r="NBK45" s="569"/>
      <c r="NBL45" s="569"/>
      <c r="NBM45" s="569"/>
      <c r="NBN45" s="569"/>
      <c r="NBO45" s="569"/>
      <c r="NBP45" s="569"/>
      <c r="NBQ45" s="569"/>
      <c r="NBR45" s="569"/>
      <c r="NBS45" s="569"/>
      <c r="NBT45" s="569"/>
      <c r="NBU45" s="569"/>
      <c r="NBV45" s="569"/>
      <c r="NBW45" s="569"/>
      <c r="NBX45" s="569"/>
      <c r="NBY45" s="569"/>
      <c r="NBZ45" s="569"/>
      <c r="NCA45" s="569"/>
      <c r="NCB45" s="569"/>
      <c r="NCC45" s="569"/>
      <c r="NCD45" s="569"/>
      <c r="NCE45" s="569"/>
      <c r="NCF45" s="569"/>
      <c r="NCG45" s="569"/>
      <c r="NCH45" s="569"/>
      <c r="NCI45" s="569"/>
      <c r="NCJ45" s="569"/>
      <c r="NCK45" s="569"/>
      <c r="NCL45" s="569"/>
      <c r="NCM45" s="569"/>
      <c r="NCN45" s="569"/>
      <c r="NCO45" s="569"/>
      <c r="NCP45" s="569"/>
      <c r="NCQ45" s="569"/>
      <c r="NCR45" s="569"/>
      <c r="NCS45" s="569"/>
      <c r="NCT45" s="569"/>
      <c r="NCU45" s="569"/>
      <c r="NCV45" s="569"/>
      <c r="NCW45" s="569"/>
      <c r="NCX45" s="569"/>
      <c r="NCY45" s="569"/>
      <c r="NCZ45" s="569"/>
      <c r="NDA45" s="569"/>
      <c r="NDB45" s="569"/>
      <c r="NDC45" s="569"/>
      <c r="NDD45" s="569"/>
      <c r="NDE45" s="569"/>
      <c r="NDF45" s="569"/>
      <c r="NDG45" s="569"/>
      <c r="NDH45" s="569"/>
      <c r="NDI45" s="569"/>
      <c r="NDJ45" s="569"/>
      <c r="NDK45" s="569"/>
      <c r="NDL45" s="569"/>
      <c r="NDM45" s="569"/>
      <c r="NDN45" s="569"/>
      <c r="NDO45" s="569"/>
      <c r="NDP45" s="569"/>
      <c r="NDQ45" s="569"/>
      <c r="NDR45" s="569"/>
      <c r="NDS45" s="569"/>
      <c r="NDT45" s="569"/>
      <c r="NDU45" s="569"/>
      <c r="NDV45" s="569"/>
      <c r="NDW45" s="569"/>
      <c r="NDX45" s="569"/>
      <c r="NDY45" s="569"/>
      <c r="NDZ45" s="569"/>
      <c r="NEA45" s="569"/>
      <c r="NEB45" s="569"/>
      <c r="NEC45" s="569"/>
      <c r="NED45" s="569"/>
      <c r="NEE45" s="569"/>
      <c r="NEF45" s="569"/>
      <c r="NEG45" s="569"/>
      <c r="NEH45" s="569"/>
      <c r="NEI45" s="569"/>
      <c r="NEJ45" s="569"/>
      <c r="NEK45" s="569"/>
      <c r="NEL45" s="569"/>
      <c r="NEM45" s="569"/>
      <c r="NEN45" s="569"/>
      <c r="NEO45" s="569"/>
      <c r="NEP45" s="569"/>
      <c r="NEQ45" s="569"/>
      <c r="NER45" s="569"/>
      <c r="NES45" s="569"/>
      <c r="NET45" s="569"/>
      <c r="NEU45" s="569"/>
      <c r="NEV45" s="569"/>
      <c r="NEW45" s="569"/>
      <c r="NEX45" s="569"/>
      <c r="NEY45" s="569"/>
      <c r="NEZ45" s="569"/>
      <c r="NFA45" s="569"/>
      <c r="NFB45" s="569"/>
      <c r="NFC45" s="569"/>
      <c r="NFD45" s="569"/>
      <c r="NFE45" s="569"/>
      <c r="NFF45" s="569"/>
      <c r="NFG45" s="569"/>
      <c r="NFH45" s="569"/>
      <c r="NFI45" s="569"/>
      <c r="NFJ45" s="569"/>
      <c r="NFK45" s="569"/>
      <c r="NFL45" s="569"/>
      <c r="NFM45" s="569"/>
      <c r="NFN45" s="569"/>
      <c r="NFO45" s="569"/>
      <c r="NFP45" s="569"/>
      <c r="NFQ45" s="569"/>
      <c r="NFR45" s="569"/>
      <c r="NFS45" s="569"/>
      <c r="NFT45" s="569"/>
      <c r="NFU45" s="569"/>
      <c r="NFV45" s="569"/>
      <c r="NFW45" s="569"/>
      <c r="NFX45" s="569"/>
      <c r="NFY45" s="569"/>
      <c r="NFZ45" s="569"/>
      <c r="NGA45" s="569"/>
      <c r="NGB45" s="569"/>
      <c r="NGC45" s="569"/>
      <c r="NGD45" s="569"/>
      <c r="NGE45" s="569"/>
      <c r="NGF45" s="569"/>
      <c r="NGG45" s="569"/>
      <c r="NGH45" s="569"/>
      <c r="NGI45" s="569"/>
      <c r="NGJ45" s="569"/>
      <c r="NGK45" s="569"/>
      <c r="NGL45" s="569"/>
      <c r="NGM45" s="569"/>
      <c r="NGN45" s="569"/>
      <c r="NGO45" s="569"/>
      <c r="NGP45" s="569"/>
      <c r="NGQ45" s="569"/>
      <c r="NGR45" s="569"/>
      <c r="NGS45" s="569"/>
      <c r="NGT45" s="569"/>
      <c r="NGU45" s="569"/>
      <c r="NGV45" s="569"/>
      <c r="NGW45" s="569"/>
      <c r="NGX45" s="569"/>
      <c r="NGY45" s="569"/>
      <c r="NGZ45" s="569"/>
      <c r="NHA45" s="569"/>
      <c r="NHB45" s="569"/>
      <c r="NHC45" s="569"/>
      <c r="NHD45" s="569"/>
      <c r="NHE45" s="569"/>
      <c r="NHF45" s="569"/>
      <c r="NHG45" s="569"/>
      <c r="NHH45" s="569"/>
      <c r="NHI45" s="569"/>
      <c r="NHJ45" s="569"/>
      <c r="NHK45" s="569"/>
      <c r="NHL45" s="569"/>
      <c r="NHM45" s="569"/>
      <c r="NHN45" s="569"/>
      <c r="NHO45" s="569"/>
      <c r="NHP45" s="569"/>
      <c r="NHQ45" s="569"/>
      <c r="NHR45" s="569"/>
      <c r="NHS45" s="569"/>
      <c r="NHT45" s="569"/>
      <c r="NHU45" s="569"/>
      <c r="NHV45" s="569"/>
      <c r="NHW45" s="569"/>
      <c r="NHX45" s="569"/>
      <c r="NHY45" s="569"/>
      <c r="NHZ45" s="569"/>
      <c r="NIA45" s="569"/>
      <c r="NIB45" s="569"/>
      <c r="NIC45" s="569"/>
      <c r="NID45" s="569"/>
      <c r="NIE45" s="569"/>
      <c r="NIF45" s="569"/>
      <c r="NIG45" s="569"/>
      <c r="NIH45" s="569"/>
      <c r="NII45" s="569"/>
      <c r="NIJ45" s="569"/>
      <c r="NIK45" s="569"/>
      <c r="NIL45" s="569"/>
      <c r="NIM45" s="569"/>
      <c r="NIN45" s="569"/>
      <c r="NIO45" s="569"/>
      <c r="NIP45" s="569"/>
      <c r="NIQ45" s="569"/>
      <c r="NIR45" s="569"/>
      <c r="NIS45" s="569"/>
      <c r="NIT45" s="569"/>
      <c r="NIU45" s="569"/>
      <c r="NIV45" s="569"/>
      <c r="NIW45" s="569"/>
      <c r="NIX45" s="569"/>
      <c r="NIY45" s="569"/>
      <c r="NIZ45" s="569"/>
      <c r="NJA45" s="569"/>
      <c r="NJB45" s="569"/>
      <c r="NJC45" s="569"/>
      <c r="NJD45" s="569"/>
      <c r="NJE45" s="569"/>
      <c r="NJF45" s="569"/>
      <c r="NJG45" s="569"/>
      <c r="NJH45" s="569"/>
      <c r="NJI45" s="569"/>
      <c r="NJJ45" s="569"/>
      <c r="NJK45" s="569"/>
      <c r="NJL45" s="569"/>
      <c r="NJM45" s="569"/>
      <c r="NJN45" s="569"/>
      <c r="NJO45" s="569"/>
      <c r="NJP45" s="569"/>
      <c r="NJQ45" s="569"/>
      <c r="NJR45" s="569"/>
      <c r="NJS45" s="569"/>
      <c r="NJT45" s="569"/>
      <c r="NJU45" s="569"/>
      <c r="NJV45" s="569"/>
      <c r="NJW45" s="569"/>
      <c r="NJX45" s="569"/>
      <c r="NJY45" s="569"/>
      <c r="NJZ45" s="569"/>
      <c r="NKA45" s="569"/>
      <c r="NKB45" s="569"/>
      <c r="NKC45" s="569"/>
      <c r="NKD45" s="569"/>
      <c r="NKE45" s="569"/>
      <c r="NKF45" s="569"/>
      <c r="NKG45" s="569"/>
      <c r="NKH45" s="569"/>
      <c r="NKI45" s="569"/>
      <c r="NKJ45" s="569"/>
      <c r="NKK45" s="569"/>
      <c r="NKL45" s="569"/>
      <c r="NKM45" s="569"/>
      <c r="NKN45" s="569"/>
      <c r="NKO45" s="569"/>
      <c r="NKP45" s="569"/>
      <c r="NKQ45" s="569"/>
      <c r="NKR45" s="569"/>
      <c r="NKS45" s="569"/>
      <c r="NKT45" s="569"/>
      <c r="NKU45" s="569"/>
      <c r="NKV45" s="569"/>
      <c r="NKW45" s="569"/>
      <c r="NKX45" s="569"/>
      <c r="NKY45" s="569"/>
      <c r="NKZ45" s="569"/>
      <c r="NLA45" s="569"/>
      <c r="NLB45" s="569"/>
      <c r="NLC45" s="569"/>
      <c r="NLD45" s="569"/>
      <c r="NLE45" s="569"/>
      <c r="NLF45" s="569"/>
      <c r="NLG45" s="569"/>
      <c r="NLH45" s="569"/>
      <c r="NLI45" s="569"/>
      <c r="NLJ45" s="569"/>
      <c r="NLK45" s="569"/>
      <c r="NLL45" s="569"/>
      <c r="NLM45" s="569"/>
      <c r="NLN45" s="569"/>
      <c r="NLO45" s="569"/>
      <c r="NLP45" s="569"/>
      <c r="NLQ45" s="569"/>
      <c r="NLR45" s="569"/>
      <c r="NLS45" s="569"/>
      <c r="NLT45" s="569"/>
      <c r="NLU45" s="569"/>
      <c r="NLV45" s="569"/>
      <c r="NLW45" s="569"/>
      <c r="NLX45" s="569"/>
      <c r="NLY45" s="569"/>
      <c r="NLZ45" s="569"/>
      <c r="NMA45" s="569"/>
      <c r="NMB45" s="569"/>
      <c r="NMC45" s="569"/>
      <c r="NMD45" s="569"/>
      <c r="NME45" s="569"/>
      <c r="NMF45" s="569"/>
      <c r="NMG45" s="569"/>
      <c r="NMH45" s="569"/>
      <c r="NMI45" s="569"/>
      <c r="NMJ45" s="569"/>
      <c r="NMK45" s="569"/>
      <c r="NML45" s="569"/>
      <c r="NMM45" s="569"/>
      <c r="NMN45" s="569"/>
      <c r="NMO45" s="569"/>
      <c r="NMP45" s="569"/>
      <c r="NMQ45" s="569"/>
      <c r="NMR45" s="569"/>
      <c r="NMS45" s="569"/>
      <c r="NMT45" s="569"/>
      <c r="NMU45" s="569"/>
      <c r="NMV45" s="569"/>
      <c r="NMW45" s="569"/>
      <c r="NMX45" s="569"/>
      <c r="NMY45" s="569"/>
      <c r="NMZ45" s="569"/>
      <c r="NNA45" s="569"/>
      <c r="NNB45" s="569"/>
      <c r="NNC45" s="569"/>
      <c r="NND45" s="569"/>
      <c r="NNE45" s="569"/>
      <c r="NNF45" s="569"/>
      <c r="NNG45" s="569"/>
      <c r="NNH45" s="569"/>
      <c r="NNI45" s="569"/>
      <c r="NNJ45" s="569"/>
      <c r="NNK45" s="569"/>
      <c r="NNL45" s="569"/>
      <c r="NNM45" s="569"/>
      <c r="NNN45" s="569"/>
      <c r="NNO45" s="569"/>
      <c r="NNP45" s="569"/>
      <c r="NNQ45" s="569"/>
      <c r="NNR45" s="569"/>
      <c r="NNS45" s="569"/>
      <c r="NNT45" s="569"/>
      <c r="NNU45" s="569"/>
      <c r="NNV45" s="569"/>
      <c r="NNW45" s="569"/>
      <c r="NNX45" s="569"/>
      <c r="NNY45" s="569"/>
      <c r="NNZ45" s="569"/>
      <c r="NOA45" s="569"/>
      <c r="NOB45" s="569"/>
      <c r="NOC45" s="569"/>
      <c r="NOD45" s="569"/>
      <c r="NOE45" s="569"/>
      <c r="NOF45" s="569"/>
      <c r="NOG45" s="569"/>
      <c r="NOH45" s="569"/>
      <c r="NOI45" s="569"/>
      <c r="NOJ45" s="569"/>
      <c r="NOK45" s="569"/>
      <c r="NOL45" s="569"/>
      <c r="NOM45" s="569"/>
      <c r="NON45" s="569"/>
      <c r="NOO45" s="569"/>
      <c r="NOP45" s="569"/>
      <c r="NOQ45" s="569"/>
      <c r="NOR45" s="569"/>
      <c r="NOS45" s="569"/>
      <c r="NOT45" s="569"/>
      <c r="NOU45" s="569"/>
      <c r="NOV45" s="569"/>
      <c r="NOW45" s="569"/>
      <c r="NOX45" s="569"/>
      <c r="NOY45" s="569"/>
      <c r="NOZ45" s="569"/>
      <c r="NPA45" s="569"/>
      <c r="NPB45" s="569"/>
      <c r="NPC45" s="569"/>
      <c r="NPD45" s="569"/>
      <c r="NPE45" s="569"/>
      <c r="NPF45" s="569"/>
      <c r="NPG45" s="569"/>
      <c r="NPH45" s="569"/>
      <c r="NPI45" s="569"/>
      <c r="NPJ45" s="569"/>
      <c r="NPK45" s="569"/>
      <c r="NPL45" s="569"/>
      <c r="NPM45" s="569"/>
      <c r="NPN45" s="569"/>
      <c r="NPO45" s="569"/>
      <c r="NPP45" s="569"/>
      <c r="NPQ45" s="569"/>
      <c r="NPR45" s="569"/>
      <c r="NPS45" s="569"/>
      <c r="NPT45" s="569"/>
      <c r="NPU45" s="569"/>
      <c r="NPV45" s="569"/>
      <c r="NPW45" s="569"/>
      <c r="NPX45" s="569"/>
      <c r="NPY45" s="569"/>
      <c r="NPZ45" s="569"/>
      <c r="NQA45" s="569"/>
      <c r="NQB45" s="569"/>
      <c r="NQC45" s="569"/>
      <c r="NQD45" s="569"/>
      <c r="NQE45" s="569"/>
      <c r="NQF45" s="569"/>
      <c r="NQG45" s="569"/>
      <c r="NQH45" s="569"/>
      <c r="NQI45" s="569"/>
      <c r="NQJ45" s="569"/>
      <c r="NQK45" s="569"/>
      <c r="NQL45" s="569"/>
      <c r="NQM45" s="569"/>
      <c r="NQN45" s="569"/>
      <c r="NQO45" s="569"/>
      <c r="NQP45" s="569"/>
      <c r="NQQ45" s="569"/>
      <c r="NQR45" s="569"/>
      <c r="NQS45" s="569"/>
      <c r="NQT45" s="569"/>
      <c r="NQU45" s="569"/>
      <c r="NQV45" s="569"/>
      <c r="NQW45" s="569"/>
      <c r="NQX45" s="569"/>
      <c r="NQY45" s="569"/>
      <c r="NQZ45" s="569"/>
      <c r="NRA45" s="569"/>
      <c r="NRB45" s="569"/>
      <c r="NRC45" s="569"/>
      <c r="NRD45" s="569"/>
      <c r="NRE45" s="569"/>
      <c r="NRF45" s="569"/>
      <c r="NRG45" s="569"/>
      <c r="NRH45" s="569"/>
      <c r="NRI45" s="569"/>
      <c r="NRJ45" s="569"/>
      <c r="NRK45" s="569"/>
      <c r="NRL45" s="569"/>
      <c r="NRM45" s="569"/>
      <c r="NRN45" s="569"/>
      <c r="NRO45" s="569"/>
      <c r="NRP45" s="569"/>
      <c r="NRQ45" s="569"/>
      <c r="NRR45" s="569"/>
      <c r="NRS45" s="569"/>
      <c r="NRT45" s="569"/>
      <c r="NRU45" s="569"/>
      <c r="NRV45" s="569"/>
      <c r="NRW45" s="569"/>
      <c r="NRX45" s="569"/>
      <c r="NRY45" s="569"/>
      <c r="NRZ45" s="569"/>
      <c r="NSA45" s="569"/>
      <c r="NSB45" s="569"/>
      <c r="NSC45" s="569"/>
      <c r="NSD45" s="569"/>
      <c r="NSE45" s="569"/>
      <c r="NSF45" s="569"/>
      <c r="NSG45" s="569"/>
      <c r="NSH45" s="569"/>
      <c r="NSI45" s="569"/>
      <c r="NSJ45" s="569"/>
      <c r="NSK45" s="569"/>
      <c r="NSL45" s="569"/>
      <c r="NSM45" s="569"/>
      <c r="NSN45" s="569"/>
      <c r="NSO45" s="569"/>
      <c r="NSP45" s="569"/>
      <c r="NSQ45" s="569"/>
      <c r="NSR45" s="569"/>
      <c r="NSS45" s="569"/>
      <c r="NST45" s="569"/>
      <c r="NSU45" s="569"/>
      <c r="NSV45" s="569"/>
      <c r="NSW45" s="569"/>
      <c r="NSX45" s="569"/>
      <c r="NSY45" s="569"/>
      <c r="NSZ45" s="569"/>
      <c r="NTA45" s="569"/>
      <c r="NTB45" s="569"/>
      <c r="NTC45" s="569"/>
      <c r="NTD45" s="569"/>
      <c r="NTE45" s="569"/>
      <c r="NTF45" s="569"/>
      <c r="NTG45" s="569"/>
      <c r="NTH45" s="569"/>
      <c r="NTI45" s="569"/>
      <c r="NTJ45" s="569"/>
      <c r="NTK45" s="569"/>
      <c r="NTL45" s="569"/>
      <c r="NTM45" s="569"/>
      <c r="NTN45" s="569"/>
      <c r="NTO45" s="569"/>
      <c r="NTP45" s="569"/>
      <c r="NTQ45" s="569"/>
      <c r="NTR45" s="569"/>
      <c r="NTS45" s="569"/>
      <c r="NTT45" s="569"/>
      <c r="NTU45" s="569"/>
      <c r="NTV45" s="569"/>
      <c r="NTW45" s="569"/>
      <c r="NTX45" s="569"/>
      <c r="NTY45" s="569"/>
      <c r="NTZ45" s="569"/>
      <c r="NUA45" s="569"/>
      <c r="NUB45" s="569"/>
      <c r="NUC45" s="569"/>
      <c r="NUD45" s="569"/>
      <c r="NUE45" s="569"/>
      <c r="NUF45" s="569"/>
      <c r="NUG45" s="569"/>
      <c r="NUH45" s="569"/>
      <c r="NUI45" s="569"/>
      <c r="NUJ45" s="569"/>
      <c r="NUK45" s="569"/>
      <c r="NUL45" s="569"/>
      <c r="NUM45" s="569"/>
      <c r="NUN45" s="569"/>
      <c r="NUO45" s="569"/>
      <c r="NUP45" s="569"/>
      <c r="NUQ45" s="569"/>
      <c r="NUR45" s="569"/>
      <c r="NUS45" s="569"/>
      <c r="NUT45" s="569"/>
      <c r="NUU45" s="569"/>
      <c r="NUV45" s="569"/>
      <c r="NUW45" s="569"/>
      <c r="NUX45" s="569"/>
      <c r="NUY45" s="569"/>
      <c r="NUZ45" s="569"/>
      <c r="NVA45" s="569"/>
      <c r="NVB45" s="569"/>
      <c r="NVC45" s="569"/>
      <c r="NVD45" s="569"/>
      <c r="NVE45" s="569"/>
      <c r="NVF45" s="569"/>
      <c r="NVG45" s="569"/>
      <c r="NVH45" s="569"/>
      <c r="NVI45" s="569"/>
      <c r="NVJ45" s="569"/>
      <c r="NVK45" s="569"/>
      <c r="NVL45" s="569"/>
      <c r="NVM45" s="569"/>
      <c r="NVN45" s="569"/>
      <c r="NVO45" s="569"/>
      <c r="NVP45" s="569"/>
      <c r="NVQ45" s="569"/>
      <c r="NVR45" s="569"/>
      <c r="NVS45" s="569"/>
      <c r="NVT45" s="569"/>
      <c r="NVU45" s="569"/>
      <c r="NVV45" s="569"/>
      <c r="NVW45" s="569"/>
      <c r="NVX45" s="569"/>
      <c r="NVY45" s="569"/>
      <c r="NVZ45" s="569"/>
      <c r="NWA45" s="569"/>
      <c r="NWB45" s="569"/>
      <c r="NWC45" s="569"/>
      <c r="NWD45" s="569"/>
      <c r="NWE45" s="569"/>
      <c r="NWF45" s="569"/>
      <c r="NWG45" s="569"/>
      <c r="NWH45" s="569"/>
      <c r="NWI45" s="569"/>
      <c r="NWJ45" s="569"/>
      <c r="NWK45" s="569"/>
      <c r="NWL45" s="569"/>
      <c r="NWM45" s="569"/>
      <c r="NWN45" s="569"/>
      <c r="NWO45" s="569"/>
      <c r="NWP45" s="569"/>
      <c r="NWQ45" s="569"/>
      <c r="NWR45" s="569"/>
      <c r="NWS45" s="569"/>
      <c r="NWT45" s="569"/>
      <c r="NWU45" s="569"/>
      <c r="NWV45" s="569"/>
      <c r="NWW45" s="569"/>
      <c r="NWX45" s="569"/>
      <c r="NWY45" s="569"/>
      <c r="NWZ45" s="569"/>
      <c r="NXA45" s="569"/>
      <c r="NXB45" s="569"/>
      <c r="NXC45" s="569"/>
      <c r="NXD45" s="569"/>
      <c r="NXE45" s="569"/>
      <c r="NXF45" s="569"/>
      <c r="NXG45" s="569"/>
      <c r="NXH45" s="569"/>
      <c r="NXI45" s="569"/>
      <c r="NXJ45" s="569"/>
      <c r="NXK45" s="569"/>
      <c r="NXL45" s="569"/>
      <c r="NXM45" s="569"/>
      <c r="NXN45" s="569"/>
      <c r="NXO45" s="569"/>
      <c r="NXP45" s="569"/>
      <c r="NXQ45" s="569"/>
      <c r="NXR45" s="569"/>
      <c r="NXS45" s="569"/>
      <c r="NXT45" s="569"/>
      <c r="NXU45" s="569"/>
      <c r="NXV45" s="569"/>
      <c r="NXW45" s="569"/>
      <c r="NXX45" s="569"/>
      <c r="NXY45" s="569"/>
      <c r="NXZ45" s="569"/>
      <c r="NYA45" s="569"/>
      <c r="NYB45" s="569"/>
      <c r="NYC45" s="569"/>
      <c r="NYD45" s="569"/>
      <c r="NYE45" s="569"/>
      <c r="NYF45" s="569"/>
      <c r="NYG45" s="569"/>
      <c r="NYH45" s="569"/>
      <c r="NYI45" s="569"/>
      <c r="NYJ45" s="569"/>
      <c r="NYK45" s="569"/>
      <c r="NYL45" s="569"/>
      <c r="NYM45" s="569"/>
      <c r="NYN45" s="569"/>
      <c r="NYO45" s="569"/>
      <c r="NYP45" s="569"/>
      <c r="NYQ45" s="569"/>
      <c r="NYR45" s="569"/>
      <c r="NYS45" s="569"/>
      <c r="NYT45" s="569"/>
      <c r="NYU45" s="569"/>
      <c r="NYV45" s="569"/>
      <c r="NYW45" s="569"/>
      <c r="NYX45" s="569"/>
      <c r="NYY45" s="569"/>
      <c r="NYZ45" s="569"/>
      <c r="NZA45" s="569"/>
      <c r="NZB45" s="569"/>
      <c r="NZC45" s="569"/>
      <c r="NZD45" s="569"/>
      <c r="NZE45" s="569"/>
      <c r="NZF45" s="569"/>
      <c r="NZG45" s="569"/>
      <c r="NZH45" s="569"/>
      <c r="NZI45" s="569"/>
      <c r="NZJ45" s="569"/>
      <c r="NZK45" s="569"/>
      <c r="NZL45" s="569"/>
      <c r="NZM45" s="569"/>
      <c r="NZN45" s="569"/>
      <c r="NZO45" s="569"/>
      <c r="NZP45" s="569"/>
      <c r="NZQ45" s="569"/>
      <c r="NZR45" s="569"/>
      <c r="NZS45" s="569"/>
      <c r="NZT45" s="569"/>
      <c r="NZU45" s="569"/>
      <c r="NZV45" s="569"/>
      <c r="NZW45" s="569"/>
      <c r="NZX45" s="569"/>
      <c r="NZY45" s="569"/>
      <c r="NZZ45" s="569"/>
      <c r="OAA45" s="569"/>
      <c r="OAB45" s="569"/>
      <c r="OAC45" s="569"/>
      <c r="OAD45" s="569"/>
      <c r="OAE45" s="569"/>
      <c r="OAF45" s="569"/>
      <c r="OAG45" s="569"/>
      <c r="OAH45" s="569"/>
      <c r="OAI45" s="569"/>
      <c r="OAJ45" s="569"/>
      <c r="OAK45" s="569"/>
      <c r="OAL45" s="569"/>
      <c r="OAM45" s="569"/>
      <c r="OAN45" s="569"/>
      <c r="OAO45" s="569"/>
      <c r="OAP45" s="569"/>
      <c r="OAQ45" s="569"/>
      <c r="OAR45" s="569"/>
      <c r="OAS45" s="569"/>
      <c r="OAT45" s="569"/>
      <c r="OAU45" s="569"/>
      <c r="OAV45" s="569"/>
      <c r="OAW45" s="569"/>
      <c r="OAX45" s="569"/>
      <c r="OAY45" s="569"/>
      <c r="OAZ45" s="569"/>
      <c r="OBA45" s="569"/>
      <c r="OBB45" s="569"/>
      <c r="OBC45" s="569"/>
      <c r="OBD45" s="569"/>
      <c r="OBE45" s="569"/>
      <c r="OBF45" s="569"/>
      <c r="OBG45" s="569"/>
      <c r="OBH45" s="569"/>
      <c r="OBI45" s="569"/>
      <c r="OBJ45" s="569"/>
      <c r="OBK45" s="569"/>
      <c r="OBL45" s="569"/>
      <c r="OBM45" s="569"/>
      <c r="OBN45" s="569"/>
      <c r="OBO45" s="569"/>
      <c r="OBP45" s="569"/>
      <c r="OBQ45" s="569"/>
      <c r="OBR45" s="569"/>
      <c r="OBS45" s="569"/>
      <c r="OBT45" s="569"/>
      <c r="OBU45" s="569"/>
      <c r="OBV45" s="569"/>
      <c r="OBW45" s="569"/>
      <c r="OBX45" s="569"/>
      <c r="OBY45" s="569"/>
      <c r="OBZ45" s="569"/>
      <c r="OCA45" s="569"/>
      <c r="OCB45" s="569"/>
      <c r="OCC45" s="569"/>
      <c r="OCD45" s="569"/>
      <c r="OCE45" s="569"/>
      <c r="OCF45" s="569"/>
      <c r="OCG45" s="569"/>
      <c r="OCH45" s="569"/>
      <c r="OCI45" s="569"/>
      <c r="OCJ45" s="569"/>
      <c r="OCK45" s="569"/>
      <c r="OCL45" s="569"/>
      <c r="OCM45" s="569"/>
      <c r="OCN45" s="569"/>
      <c r="OCO45" s="569"/>
      <c r="OCP45" s="569"/>
      <c r="OCQ45" s="569"/>
      <c r="OCR45" s="569"/>
      <c r="OCS45" s="569"/>
      <c r="OCT45" s="569"/>
      <c r="OCU45" s="569"/>
      <c r="OCV45" s="569"/>
      <c r="OCW45" s="569"/>
      <c r="OCX45" s="569"/>
      <c r="OCY45" s="569"/>
      <c r="OCZ45" s="569"/>
      <c r="ODA45" s="569"/>
      <c r="ODB45" s="569"/>
      <c r="ODC45" s="569"/>
      <c r="ODD45" s="569"/>
      <c r="ODE45" s="569"/>
      <c r="ODF45" s="569"/>
      <c r="ODG45" s="569"/>
      <c r="ODH45" s="569"/>
      <c r="ODI45" s="569"/>
      <c r="ODJ45" s="569"/>
      <c r="ODK45" s="569"/>
      <c r="ODL45" s="569"/>
      <c r="ODM45" s="569"/>
      <c r="ODN45" s="569"/>
      <c r="ODO45" s="569"/>
      <c r="ODP45" s="569"/>
      <c r="ODQ45" s="569"/>
      <c r="ODR45" s="569"/>
      <c r="ODS45" s="569"/>
      <c r="ODT45" s="569"/>
      <c r="ODU45" s="569"/>
      <c r="ODV45" s="569"/>
      <c r="ODW45" s="569"/>
      <c r="ODX45" s="569"/>
      <c r="ODY45" s="569"/>
      <c r="ODZ45" s="569"/>
      <c r="OEA45" s="569"/>
      <c r="OEB45" s="569"/>
      <c r="OEC45" s="569"/>
      <c r="OED45" s="569"/>
      <c r="OEE45" s="569"/>
      <c r="OEF45" s="569"/>
      <c r="OEG45" s="569"/>
      <c r="OEH45" s="569"/>
      <c r="OEI45" s="569"/>
      <c r="OEJ45" s="569"/>
      <c r="OEK45" s="569"/>
      <c r="OEL45" s="569"/>
      <c r="OEM45" s="569"/>
      <c r="OEN45" s="569"/>
      <c r="OEO45" s="569"/>
      <c r="OEP45" s="569"/>
      <c r="OEQ45" s="569"/>
      <c r="OER45" s="569"/>
      <c r="OES45" s="569"/>
      <c r="OET45" s="569"/>
      <c r="OEU45" s="569"/>
      <c r="OEV45" s="569"/>
      <c r="OEW45" s="569"/>
      <c r="OEX45" s="569"/>
      <c r="OEY45" s="569"/>
      <c r="OEZ45" s="569"/>
      <c r="OFA45" s="569"/>
      <c r="OFB45" s="569"/>
      <c r="OFC45" s="569"/>
      <c r="OFD45" s="569"/>
      <c r="OFE45" s="569"/>
      <c r="OFF45" s="569"/>
      <c r="OFG45" s="569"/>
      <c r="OFH45" s="569"/>
      <c r="OFI45" s="569"/>
      <c r="OFJ45" s="569"/>
      <c r="OFK45" s="569"/>
      <c r="OFL45" s="569"/>
      <c r="OFM45" s="569"/>
      <c r="OFN45" s="569"/>
      <c r="OFO45" s="569"/>
      <c r="OFP45" s="569"/>
      <c r="OFQ45" s="569"/>
      <c r="OFR45" s="569"/>
      <c r="OFS45" s="569"/>
      <c r="OFT45" s="569"/>
      <c r="OFU45" s="569"/>
      <c r="OFV45" s="569"/>
      <c r="OFW45" s="569"/>
      <c r="OFX45" s="569"/>
      <c r="OFY45" s="569"/>
      <c r="OFZ45" s="569"/>
      <c r="OGA45" s="569"/>
      <c r="OGB45" s="569"/>
      <c r="OGC45" s="569"/>
      <c r="OGD45" s="569"/>
      <c r="OGE45" s="569"/>
      <c r="OGF45" s="569"/>
      <c r="OGG45" s="569"/>
      <c r="OGH45" s="569"/>
      <c r="OGI45" s="569"/>
      <c r="OGJ45" s="569"/>
      <c r="OGK45" s="569"/>
      <c r="OGL45" s="569"/>
      <c r="OGM45" s="569"/>
      <c r="OGN45" s="569"/>
      <c r="OGO45" s="569"/>
      <c r="OGP45" s="569"/>
      <c r="OGQ45" s="569"/>
      <c r="OGR45" s="569"/>
      <c r="OGS45" s="569"/>
      <c r="OGT45" s="569"/>
      <c r="OGU45" s="569"/>
      <c r="OGV45" s="569"/>
      <c r="OGW45" s="569"/>
      <c r="OGX45" s="569"/>
      <c r="OGY45" s="569"/>
      <c r="OGZ45" s="569"/>
      <c r="OHA45" s="569"/>
      <c r="OHB45" s="569"/>
      <c r="OHC45" s="569"/>
      <c r="OHD45" s="569"/>
      <c r="OHE45" s="569"/>
      <c r="OHF45" s="569"/>
      <c r="OHG45" s="569"/>
      <c r="OHH45" s="569"/>
      <c r="OHI45" s="569"/>
      <c r="OHJ45" s="569"/>
      <c r="OHK45" s="569"/>
      <c r="OHL45" s="569"/>
      <c r="OHM45" s="569"/>
      <c r="OHN45" s="569"/>
      <c r="OHO45" s="569"/>
      <c r="OHP45" s="569"/>
      <c r="OHQ45" s="569"/>
      <c r="OHR45" s="569"/>
      <c r="OHS45" s="569"/>
      <c r="OHT45" s="569"/>
      <c r="OHU45" s="569"/>
      <c r="OHV45" s="569"/>
      <c r="OHW45" s="569"/>
      <c r="OHX45" s="569"/>
      <c r="OHY45" s="569"/>
      <c r="OHZ45" s="569"/>
      <c r="OIA45" s="569"/>
      <c r="OIB45" s="569"/>
      <c r="OIC45" s="569"/>
      <c r="OID45" s="569"/>
      <c r="OIE45" s="569"/>
      <c r="OIF45" s="569"/>
      <c r="OIG45" s="569"/>
      <c r="OIH45" s="569"/>
      <c r="OII45" s="569"/>
      <c r="OIJ45" s="569"/>
      <c r="OIK45" s="569"/>
      <c r="OIL45" s="569"/>
      <c r="OIM45" s="569"/>
      <c r="OIN45" s="569"/>
      <c r="OIO45" s="569"/>
      <c r="OIP45" s="569"/>
      <c r="OIQ45" s="569"/>
      <c r="OIR45" s="569"/>
      <c r="OIS45" s="569"/>
      <c r="OIT45" s="569"/>
      <c r="OIU45" s="569"/>
      <c r="OIV45" s="569"/>
      <c r="OIW45" s="569"/>
      <c r="OIX45" s="569"/>
      <c r="OIY45" s="569"/>
      <c r="OIZ45" s="569"/>
      <c r="OJA45" s="569"/>
      <c r="OJB45" s="569"/>
      <c r="OJC45" s="569"/>
      <c r="OJD45" s="569"/>
      <c r="OJE45" s="569"/>
      <c r="OJF45" s="569"/>
      <c r="OJG45" s="569"/>
      <c r="OJH45" s="569"/>
      <c r="OJI45" s="569"/>
      <c r="OJJ45" s="569"/>
      <c r="OJK45" s="569"/>
      <c r="OJL45" s="569"/>
      <c r="OJM45" s="569"/>
      <c r="OJN45" s="569"/>
      <c r="OJO45" s="569"/>
      <c r="OJP45" s="569"/>
      <c r="OJQ45" s="569"/>
      <c r="OJR45" s="569"/>
      <c r="OJS45" s="569"/>
      <c r="OJT45" s="569"/>
      <c r="OJU45" s="569"/>
      <c r="OJV45" s="569"/>
      <c r="OJW45" s="569"/>
      <c r="OJX45" s="569"/>
      <c r="OJY45" s="569"/>
      <c r="OJZ45" s="569"/>
      <c r="OKA45" s="569"/>
      <c r="OKB45" s="569"/>
      <c r="OKC45" s="569"/>
      <c r="OKD45" s="569"/>
      <c r="OKE45" s="569"/>
      <c r="OKF45" s="569"/>
      <c r="OKG45" s="569"/>
      <c r="OKH45" s="569"/>
      <c r="OKI45" s="569"/>
      <c r="OKJ45" s="569"/>
      <c r="OKK45" s="569"/>
      <c r="OKL45" s="569"/>
      <c r="OKM45" s="569"/>
      <c r="OKN45" s="569"/>
      <c r="OKO45" s="569"/>
      <c r="OKP45" s="569"/>
      <c r="OKQ45" s="569"/>
      <c r="OKR45" s="569"/>
      <c r="OKS45" s="569"/>
      <c r="OKT45" s="569"/>
      <c r="OKU45" s="569"/>
      <c r="OKV45" s="569"/>
      <c r="OKW45" s="569"/>
      <c r="OKX45" s="569"/>
      <c r="OKY45" s="569"/>
      <c r="OKZ45" s="569"/>
      <c r="OLA45" s="569"/>
      <c r="OLB45" s="569"/>
      <c r="OLC45" s="569"/>
      <c r="OLD45" s="569"/>
      <c r="OLE45" s="569"/>
      <c r="OLF45" s="569"/>
      <c r="OLG45" s="569"/>
      <c r="OLH45" s="569"/>
      <c r="OLI45" s="569"/>
      <c r="OLJ45" s="569"/>
      <c r="OLK45" s="569"/>
      <c r="OLL45" s="569"/>
      <c r="OLM45" s="569"/>
      <c r="OLN45" s="569"/>
      <c r="OLO45" s="569"/>
      <c r="OLP45" s="569"/>
      <c r="OLQ45" s="569"/>
      <c r="OLR45" s="569"/>
      <c r="OLS45" s="569"/>
      <c r="OLT45" s="569"/>
      <c r="OLU45" s="569"/>
      <c r="OLV45" s="569"/>
      <c r="OLW45" s="569"/>
      <c r="OLX45" s="569"/>
      <c r="OLY45" s="569"/>
      <c r="OLZ45" s="569"/>
      <c r="OMA45" s="569"/>
      <c r="OMB45" s="569"/>
      <c r="OMC45" s="569"/>
      <c r="OMD45" s="569"/>
      <c r="OME45" s="569"/>
      <c r="OMF45" s="569"/>
      <c r="OMG45" s="569"/>
      <c r="OMH45" s="569"/>
      <c r="OMI45" s="569"/>
      <c r="OMJ45" s="569"/>
      <c r="OMK45" s="569"/>
      <c r="OML45" s="569"/>
      <c r="OMM45" s="569"/>
      <c r="OMN45" s="569"/>
      <c r="OMO45" s="569"/>
      <c r="OMP45" s="569"/>
      <c r="OMQ45" s="569"/>
      <c r="OMR45" s="569"/>
      <c r="OMS45" s="569"/>
      <c r="OMT45" s="569"/>
      <c r="OMU45" s="569"/>
      <c r="OMV45" s="569"/>
      <c r="OMW45" s="569"/>
      <c r="OMX45" s="569"/>
      <c r="OMY45" s="569"/>
      <c r="OMZ45" s="569"/>
      <c r="ONA45" s="569"/>
      <c r="ONB45" s="569"/>
      <c r="ONC45" s="569"/>
      <c r="OND45" s="569"/>
      <c r="ONE45" s="569"/>
      <c r="ONF45" s="569"/>
      <c r="ONG45" s="569"/>
      <c r="ONH45" s="569"/>
      <c r="ONI45" s="569"/>
      <c r="ONJ45" s="569"/>
      <c r="ONK45" s="569"/>
      <c r="ONL45" s="569"/>
      <c r="ONM45" s="569"/>
      <c r="ONN45" s="569"/>
      <c r="ONO45" s="569"/>
      <c r="ONP45" s="569"/>
      <c r="ONQ45" s="569"/>
      <c r="ONR45" s="569"/>
      <c r="ONS45" s="569"/>
      <c r="ONT45" s="569"/>
      <c r="ONU45" s="569"/>
      <c r="ONV45" s="569"/>
      <c r="ONW45" s="569"/>
      <c r="ONX45" s="569"/>
      <c r="ONY45" s="569"/>
      <c r="ONZ45" s="569"/>
      <c r="OOA45" s="569"/>
      <c r="OOB45" s="569"/>
      <c r="OOC45" s="569"/>
      <c r="OOD45" s="569"/>
      <c r="OOE45" s="569"/>
      <c r="OOF45" s="569"/>
      <c r="OOG45" s="569"/>
      <c r="OOH45" s="569"/>
      <c r="OOI45" s="569"/>
      <c r="OOJ45" s="569"/>
      <c r="OOK45" s="569"/>
      <c r="OOL45" s="569"/>
      <c r="OOM45" s="569"/>
      <c r="OON45" s="569"/>
      <c r="OOO45" s="569"/>
      <c r="OOP45" s="569"/>
      <c r="OOQ45" s="569"/>
      <c r="OOR45" s="569"/>
      <c r="OOS45" s="569"/>
      <c r="OOT45" s="569"/>
      <c r="OOU45" s="569"/>
      <c r="OOV45" s="569"/>
      <c r="OOW45" s="569"/>
      <c r="OOX45" s="569"/>
      <c r="OOY45" s="569"/>
      <c r="OOZ45" s="569"/>
      <c r="OPA45" s="569"/>
      <c r="OPB45" s="569"/>
      <c r="OPC45" s="569"/>
      <c r="OPD45" s="569"/>
      <c r="OPE45" s="569"/>
      <c r="OPF45" s="569"/>
      <c r="OPG45" s="569"/>
      <c r="OPH45" s="569"/>
      <c r="OPI45" s="569"/>
      <c r="OPJ45" s="569"/>
      <c r="OPK45" s="569"/>
      <c r="OPL45" s="569"/>
      <c r="OPM45" s="569"/>
      <c r="OPN45" s="569"/>
      <c r="OPO45" s="569"/>
      <c r="OPP45" s="569"/>
      <c r="OPQ45" s="569"/>
      <c r="OPR45" s="569"/>
      <c r="OPS45" s="569"/>
      <c r="OPT45" s="569"/>
      <c r="OPU45" s="569"/>
      <c r="OPV45" s="569"/>
      <c r="OPW45" s="569"/>
      <c r="OPX45" s="569"/>
      <c r="OPY45" s="569"/>
      <c r="OPZ45" s="569"/>
      <c r="OQA45" s="569"/>
      <c r="OQB45" s="569"/>
      <c r="OQC45" s="569"/>
      <c r="OQD45" s="569"/>
      <c r="OQE45" s="569"/>
      <c r="OQF45" s="569"/>
      <c r="OQG45" s="569"/>
      <c r="OQH45" s="569"/>
      <c r="OQI45" s="569"/>
      <c r="OQJ45" s="569"/>
      <c r="OQK45" s="569"/>
      <c r="OQL45" s="569"/>
      <c r="OQM45" s="569"/>
      <c r="OQN45" s="569"/>
      <c r="OQO45" s="569"/>
      <c r="OQP45" s="569"/>
      <c r="OQQ45" s="569"/>
      <c r="OQR45" s="569"/>
      <c r="OQS45" s="569"/>
      <c r="OQT45" s="569"/>
      <c r="OQU45" s="569"/>
      <c r="OQV45" s="569"/>
      <c r="OQW45" s="569"/>
      <c r="OQX45" s="569"/>
      <c r="OQY45" s="569"/>
      <c r="OQZ45" s="569"/>
      <c r="ORA45" s="569"/>
      <c r="ORB45" s="569"/>
      <c r="ORC45" s="569"/>
      <c r="ORD45" s="569"/>
      <c r="ORE45" s="569"/>
      <c r="ORF45" s="569"/>
      <c r="ORG45" s="569"/>
      <c r="ORH45" s="569"/>
      <c r="ORI45" s="569"/>
      <c r="ORJ45" s="569"/>
      <c r="ORK45" s="569"/>
      <c r="ORL45" s="569"/>
      <c r="ORM45" s="569"/>
      <c r="ORN45" s="569"/>
      <c r="ORO45" s="569"/>
      <c r="ORP45" s="569"/>
      <c r="ORQ45" s="569"/>
      <c r="ORR45" s="569"/>
      <c r="ORS45" s="569"/>
      <c r="ORT45" s="569"/>
      <c r="ORU45" s="569"/>
      <c r="ORV45" s="569"/>
      <c r="ORW45" s="569"/>
      <c r="ORX45" s="569"/>
      <c r="ORY45" s="569"/>
      <c r="ORZ45" s="569"/>
      <c r="OSA45" s="569"/>
      <c r="OSB45" s="569"/>
      <c r="OSC45" s="569"/>
      <c r="OSD45" s="569"/>
      <c r="OSE45" s="569"/>
      <c r="OSF45" s="569"/>
      <c r="OSG45" s="569"/>
      <c r="OSH45" s="569"/>
      <c r="OSI45" s="569"/>
      <c r="OSJ45" s="569"/>
      <c r="OSK45" s="569"/>
      <c r="OSL45" s="569"/>
      <c r="OSM45" s="569"/>
      <c r="OSN45" s="569"/>
      <c r="OSO45" s="569"/>
      <c r="OSP45" s="569"/>
      <c r="OSQ45" s="569"/>
      <c r="OSR45" s="569"/>
      <c r="OSS45" s="569"/>
      <c r="OST45" s="569"/>
      <c r="OSU45" s="569"/>
      <c r="OSV45" s="569"/>
      <c r="OSW45" s="569"/>
      <c r="OSX45" s="569"/>
      <c r="OSY45" s="569"/>
      <c r="OSZ45" s="569"/>
      <c r="OTA45" s="569"/>
      <c r="OTB45" s="569"/>
      <c r="OTC45" s="569"/>
      <c r="OTD45" s="569"/>
      <c r="OTE45" s="569"/>
      <c r="OTF45" s="569"/>
      <c r="OTG45" s="569"/>
      <c r="OTH45" s="569"/>
      <c r="OTI45" s="569"/>
      <c r="OTJ45" s="569"/>
      <c r="OTK45" s="569"/>
      <c r="OTL45" s="569"/>
      <c r="OTM45" s="569"/>
      <c r="OTN45" s="569"/>
      <c r="OTO45" s="569"/>
      <c r="OTP45" s="569"/>
      <c r="OTQ45" s="569"/>
      <c r="OTR45" s="569"/>
      <c r="OTS45" s="569"/>
      <c r="OTT45" s="569"/>
      <c r="OTU45" s="569"/>
      <c r="OTV45" s="569"/>
      <c r="OTW45" s="569"/>
      <c r="OTX45" s="569"/>
      <c r="OTY45" s="569"/>
      <c r="OTZ45" s="569"/>
      <c r="OUA45" s="569"/>
      <c r="OUB45" s="569"/>
      <c r="OUC45" s="569"/>
      <c r="OUD45" s="569"/>
      <c r="OUE45" s="569"/>
      <c r="OUF45" s="569"/>
      <c r="OUG45" s="569"/>
      <c r="OUH45" s="569"/>
      <c r="OUI45" s="569"/>
      <c r="OUJ45" s="569"/>
      <c r="OUK45" s="569"/>
      <c r="OUL45" s="569"/>
      <c r="OUM45" s="569"/>
      <c r="OUN45" s="569"/>
      <c r="OUO45" s="569"/>
      <c r="OUP45" s="569"/>
      <c r="OUQ45" s="569"/>
      <c r="OUR45" s="569"/>
      <c r="OUS45" s="569"/>
      <c r="OUT45" s="569"/>
      <c r="OUU45" s="569"/>
      <c r="OUV45" s="569"/>
      <c r="OUW45" s="569"/>
      <c r="OUX45" s="569"/>
      <c r="OUY45" s="569"/>
      <c r="OUZ45" s="569"/>
      <c r="OVA45" s="569"/>
      <c r="OVB45" s="569"/>
      <c r="OVC45" s="569"/>
      <c r="OVD45" s="569"/>
      <c r="OVE45" s="569"/>
      <c r="OVF45" s="569"/>
      <c r="OVG45" s="569"/>
      <c r="OVH45" s="569"/>
      <c r="OVI45" s="569"/>
      <c r="OVJ45" s="569"/>
      <c r="OVK45" s="569"/>
      <c r="OVL45" s="569"/>
      <c r="OVM45" s="569"/>
      <c r="OVN45" s="569"/>
      <c r="OVO45" s="569"/>
      <c r="OVP45" s="569"/>
      <c r="OVQ45" s="569"/>
      <c r="OVR45" s="569"/>
      <c r="OVS45" s="569"/>
      <c r="OVT45" s="569"/>
      <c r="OVU45" s="569"/>
      <c r="OVV45" s="569"/>
      <c r="OVW45" s="569"/>
      <c r="OVX45" s="569"/>
      <c r="OVY45" s="569"/>
      <c r="OVZ45" s="569"/>
      <c r="OWA45" s="569"/>
      <c r="OWB45" s="569"/>
      <c r="OWC45" s="569"/>
      <c r="OWD45" s="569"/>
      <c r="OWE45" s="569"/>
      <c r="OWF45" s="569"/>
      <c r="OWG45" s="569"/>
      <c r="OWH45" s="569"/>
      <c r="OWI45" s="569"/>
      <c r="OWJ45" s="569"/>
      <c r="OWK45" s="569"/>
      <c r="OWL45" s="569"/>
      <c r="OWM45" s="569"/>
      <c r="OWN45" s="569"/>
      <c r="OWO45" s="569"/>
      <c r="OWP45" s="569"/>
      <c r="OWQ45" s="569"/>
      <c r="OWR45" s="569"/>
      <c r="OWS45" s="569"/>
      <c r="OWT45" s="569"/>
      <c r="OWU45" s="569"/>
      <c r="OWV45" s="569"/>
      <c r="OWW45" s="569"/>
      <c r="OWX45" s="569"/>
      <c r="OWY45" s="569"/>
      <c r="OWZ45" s="569"/>
      <c r="OXA45" s="569"/>
      <c r="OXB45" s="569"/>
      <c r="OXC45" s="569"/>
      <c r="OXD45" s="569"/>
      <c r="OXE45" s="569"/>
      <c r="OXF45" s="569"/>
      <c r="OXG45" s="569"/>
      <c r="OXH45" s="569"/>
      <c r="OXI45" s="569"/>
      <c r="OXJ45" s="569"/>
      <c r="OXK45" s="569"/>
      <c r="OXL45" s="569"/>
      <c r="OXM45" s="569"/>
      <c r="OXN45" s="569"/>
      <c r="OXO45" s="569"/>
      <c r="OXP45" s="569"/>
      <c r="OXQ45" s="569"/>
      <c r="OXR45" s="569"/>
      <c r="OXS45" s="569"/>
      <c r="OXT45" s="569"/>
      <c r="OXU45" s="569"/>
      <c r="OXV45" s="569"/>
      <c r="OXW45" s="569"/>
      <c r="OXX45" s="569"/>
      <c r="OXY45" s="569"/>
      <c r="OXZ45" s="569"/>
      <c r="OYA45" s="569"/>
      <c r="OYB45" s="569"/>
      <c r="OYC45" s="569"/>
      <c r="OYD45" s="569"/>
      <c r="OYE45" s="569"/>
      <c r="OYF45" s="569"/>
      <c r="OYG45" s="569"/>
      <c r="OYH45" s="569"/>
      <c r="OYI45" s="569"/>
      <c r="OYJ45" s="569"/>
      <c r="OYK45" s="569"/>
      <c r="OYL45" s="569"/>
      <c r="OYM45" s="569"/>
      <c r="OYN45" s="569"/>
      <c r="OYO45" s="569"/>
      <c r="OYP45" s="569"/>
      <c r="OYQ45" s="569"/>
      <c r="OYR45" s="569"/>
      <c r="OYS45" s="569"/>
      <c r="OYT45" s="569"/>
      <c r="OYU45" s="569"/>
      <c r="OYV45" s="569"/>
      <c r="OYW45" s="569"/>
      <c r="OYX45" s="569"/>
      <c r="OYY45" s="569"/>
      <c r="OYZ45" s="569"/>
      <c r="OZA45" s="569"/>
      <c r="OZB45" s="569"/>
      <c r="OZC45" s="569"/>
      <c r="OZD45" s="569"/>
      <c r="OZE45" s="569"/>
      <c r="OZF45" s="569"/>
      <c r="OZG45" s="569"/>
      <c r="OZH45" s="569"/>
      <c r="OZI45" s="569"/>
      <c r="OZJ45" s="569"/>
      <c r="OZK45" s="569"/>
      <c r="OZL45" s="569"/>
      <c r="OZM45" s="569"/>
      <c r="OZN45" s="569"/>
      <c r="OZO45" s="569"/>
      <c r="OZP45" s="569"/>
      <c r="OZQ45" s="569"/>
      <c r="OZR45" s="569"/>
      <c r="OZS45" s="569"/>
      <c r="OZT45" s="569"/>
      <c r="OZU45" s="569"/>
      <c r="OZV45" s="569"/>
      <c r="OZW45" s="569"/>
      <c r="OZX45" s="569"/>
      <c r="OZY45" s="569"/>
      <c r="OZZ45" s="569"/>
      <c r="PAA45" s="569"/>
      <c r="PAB45" s="569"/>
      <c r="PAC45" s="569"/>
      <c r="PAD45" s="569"/>
      <c r="PAE45" s="569"/>
      <c r="PAF45" s="569"/>
      <c r="PAG45" s="569"/>
      <c r="PAH45" s="569"/>
      <c r="PAI45" s="569"/>
      <c r="PAJ45" s="569"/>
      <c r="PAK45" s="569"/>
      <c r="PAL45" s="569"/>
      <c r="PAM45" s="569"/>
      <c r="PAN45" s="569"/>
      <c r="PAO45" s="569"/>
      <c r="PAP45" s="569"/>
      <c r="PAQ45" s="569"/>
      <c r="PAR45" s="569"/>
      <c r="PAS45" s="569"/>
      <c r="PAT45" s="569"/>
      <c r="PAU45" s="569"/>
      <c r="PAV45" s="569"/>
      <c r="PAW45" s="569"/>
      <c r="PAX45" s="569"/>
      <c r="PAY45" s="569"/>
      <c r="PAZ45" s="569"/>
      <c r="PBA45" s="569"/>
      <c r="PBB45" s="569"/>
      <c r="PBC45" s="569"/>
      <c r="PBD45" s="569"/>
      <c r="PBE45" s="569"/>
      <c r="PBF45" s="569"/>
      <c r="PBG45" s="569"/>
      <c r="PBH45" s="569"/>
      <c r="PBI45" s="569"/>
      <c r="PBJ45" s="569"/>
      <c r="PBK45" s="569"/>
      <c r="PBL45" s="569"/>
      <c r="PBM45" s="569"/>
      <c r="PBN45" s="569"/>
      <c r="PBO45" s="569"/>
      <c r="PBP45" s="569"/>
      <c r="PBQ45" s="569"/>
      <c r="PBR45" s="569"/>
      <c r="PBS45" s="569"/>
      <c r="PBT45" s="569"/>
      <c r="PBU45" s="569"/>
      <c r="PBV45" s="569"/>
      <c r="PBW45" s="569"/>
      <c r="PBX45" s="569"/>
      <c r="PBY45" s="569"/>
      <c r="PBZ45" s="569"/>
      <c r="PCA45" s="569"/>
      <c r="PCB45" s="569"/>
      <c r="PCC45" s="569"/>
      <c r="PCD45" s="569"/>
      <c r="PCE45" s="569"/>
      <c r="PCF45" s="569"/>
      <c r="PCG45" s="569"/>
      <c r="PCH45" s="569"/>
      <c r="PCI45" s="569"/>
      <c r="PCJ45" s="569"/>
      <c r="PCK45" s="569"/>
      <c r="PCL45" s="569"/>
      <c r="PCM45" s="569"/>
      <c r="PCN45" s="569"/>
      <c r="PCO45" s="569"/>
      <c r="PCP45" s="569"/>
      <c r="PCQ45" s="569"/>
      <c r="PCR45" s="569"/>
      <c r="PCS45" s="569"/>
      <c r="PCT45" s="569"/>
      <c r="PCU45" s="569"/>
      <c r="PCV45" s="569"/>
      <c r="PCW45" s="569"/>
      <c r="PCX45" s="569"/>
      <c r="PCY45" s="569"/>
      <c r="PCZ45" s="569"/>
      <c r="PDA45" s="569"/>
      <c r="PDB45" s="569"/>
      <c r="PDC45" s="569"/>
      <c r="PDD45" s="569"/>
      <c r="PDE45" s="569"/>
      <c r="PDF45" s="569"/>
      <c r="PDG45" s="569"/>
      <c r="PDH45" s="569"/>
      <c r="PDI45" s="569"/>
      <c r="PDJ45" s="569"/>
      <c r="PDK45" s="569"/>
      <c r="PDL45" s="569"/>
      <c r="PDM45" s="569"/>
      <c r="PDN45" s="569"/>
      <c r="PDO45" s="569"/>
      <c r="PDP45" s="569"/>
      <c r="PDQ45" s="569"/>
      <c r="PDR45" s="569"/>
      <c r="PDS45" s="569"/>
      <c r="PDT45" s="569"/>
      <c r="PDU45" s="569"/>
      <c r="PDV45" s="569"/>
      <c r="PDW45" s="569"/>
      <c r="PDX45" s="569"/>
      <c r="PDY45" s="569"/>
      <c r="PDZ45" s="569"/>
      <c r="PEA45" s="569"/>
      <c r="PEB45" s="569"/>
      <c r="PEC45" s="569"/>
      <c r="PED45" s="569"/>
      <c r="PEE45" s="569"/>
      <c r="PEF45" s="569"/>
      <c r="PEG45" s="569"/>
      <c r="PEH45" s="569"/>
      <c r="PEI45" s="569"/>
      <c r="PEJ45" s="569"/>
      <c r="PEK45" s="569"/>
      <c r="PEL45" s="569"/>
      <c r="PEM45" s="569"/>
      <c r="PEN45" s="569"/>
      <c r="PEO45" s="569"/>
      <c r="PEP45" s="569"/>
      <c r="PEQ45" s="569"/>
      <c r="PER45" s="569"/>
      <c r="PES45" s="569"/>
      <c r="PET45" s="569"/>
      <c r="PEU45" s="569"/>
      <c r="PEV45" s="569"/>
      <c r="PEW45" s="569"/>
      <c r="PEX45" s="569"/>
      <c r="PEY45" s="569"/>
      <c r="PEZ45" s="569"/>
      <c r="PFA45" s="569"/>
      <c r="PFB45" s="569"/>
      <c r="PFC45" s="569"/>
      <c r="PFD45" s="569"/>
      <c r="PFE45" s="569"/>
      <c r="PFF45" s="569"/>
      <c r="PFG45" s="569"/>
      <c r="PFH45" s="569"/>
      <c r="PFI45" s="569"/>
      <c r="PFJ45" s="569"/>
      <c r="PFK45" s="569"/>
      <c r="PFL45" s="569"/>
      <c r="PFM45" s="569"/>
      <c r="PFN45" s="569"/>
      <c r="PFO45" s="569"/>
      <c r="PFP45" s="569"/>
      <c r="PFQ45" s="569"/>
      <c r="PFR45" s="569"/>
      <c r="PFS45" s="569"/>
      <c r="PFT45" s="569"/>
      <c r="PFU45" s="569"/>
      <c r="PFV45" s="569"/>
      <c r="PFW45" s="569"/>
      <c r="PFX45" s="569"/>
      <c r="PFY45" s="569"/>
      <c r="PFZ45" s="569"/>
      <c r="PGA45" s="569"/>
      <c r="PGB45" s="569"/>
      <c r="PGC45" s="569"/>
      <c r="PGD45" s="569"/>
      <c r="PGE45" s="569"/>
      <c r="PGF45" s="569"/>
      <c r="PGG45" s="569"/>
      <c r="PGH45" s="569"/>
      <c r="PGI45" s="569"/>
      <c r="PGJ45" s="569"/>
      <c r="PGK45" s="569"/>
      <c r="PGL45" s="569"/>
      <c r="PGM45" s="569"/>
      <c r="PGN45" s="569"/>
      <c r="PGO45" s="569"/>
      <c r="PGP45" s="569"/>
      <c r="PGQ45" s="569"/>
      <c r="PGR45" s="569"/>
      <c r="PGS45" s="569"/>
      <c r="PGT45" s="569"/>
      <c r="PGU45" s="569"/>
      <c r="PGV45" s="569"/>
      <c r="PGW45" s="569"/>
      <c r="PGX45" s="569"/>
      <c r="PGY45" s="569"/>
      <c r="PGZ45" s="569"/>
      <c r="PHA45" s="569"/>
      <c r="PHB45" s="569"/>
      <c r="PHC45" s="569"/>
      <c r="PHD45" s="569"/>
      <c r="PHE45" s="569"/>
      <c r="PHF45" s="569"/>
      <c r="PHG45" s="569"/>
      <c r="PHH45" s="569"/>
      <c r="PHI45" s="569"/>
      <c r="PHJ45" s="569"/>
      <c r="PHK45" s="569"/>
      <c r="PHL45" s="569"/>
      <c r="PHM45" s="569"/>
      <c r="PHN45" s="569"/>
      <c r="PHO45" s="569"/>
      <c r="PHP45" s="569"/>
      <c r="PHQ45" s="569"/>
      <c r="PHR45" s="569"/>
      <c r="PHS45" s="569"/>
      <c r="PHT45" s="569"/>
      <c r="PHU45" s="569"/>
      <c r="PHV45" s="569"/>
      <c r="PHW45" s="569"/>
      <c r="PHX45" s="569"/>
      <c r="PHY45" s="569"/>
      <c r="PHZ45" s="569"/>
      <c r="PIA45" s="569"/>
      <c r="PIB45" s="569"/>
      <c r="PIC45" s="569"/>
      <c r="PID45" s="569"/>
      <c r="PIE45" s="569"/>
      <c r="PIF45" s="569"/>
      <c r="PIG45" s="569"/>
      <c r="PIH45" s="569"/>
      <c r="PII45" s="569"/>
      <c r="PIJ45" s="569"/>
      <c r="PIK45" s="569"/>
      <c r="PIL45" s="569"/>
      <c r="PIM45" s="569"/>
      <c r="PIN45" s="569"/>
      <c r="PIO45" s="569"/>
      <c r="PIP45" s="569"/>
      <c r="PIQ45" s="569"/>
      <c r="PIR45" s="569"/>
      <c r="PIS45" s="569"/>
      <c r="PIT45" s="569"/>
      <c r="PIU45" s="569"/>
      <c r="PIV45" s="569"/>
      <c r="PIW45" s="569"/>
      <c r="PIX45" s="569"/>
      <c r="PIY45" s="569"/>
      <c r="PIZ45" s="569"/>
      <c r="PJA45" s="569"/>
      <c r="PJB45" s="569"/>
      <c r="PJC45" s="569"/>
      <c r="PJD45" s="569"/>
      <c r="PJE45" s="569"/>
      <c r="PJF45" s="569"/>
      <c r="PJG45" s="569"/>
      <c r="PJH45" s="569"/>
      <c r="PJI45" s="569"/>
      <c r="PJJ45" s="569"/>
      <c r="PJK45" s="569"/>
      <c r="PJL45" s="569"/>
      <c r="PJM45" s="569"/>
      <c r="PJN45" s="569"/>
      <c r="PJO45" s="569"/>
      <c r="PJP45" s="569"/>
      <c r="PJQ45" s="569"/>
      <c r="PJR45" s="569"/>
      <c r="PJS45" s="569"/>
      <c r="PJT45" s="569"/>
      <c r="PJU45" s="569"/>
      <c r="PJV45" s="569"/>
      <c r="PJW45" s="569"/>
      <c r="PJX45" s="569"/>
      <c r="PJY45" s="569"/>
      <c r="PJZ45" s="569"/>
      <c r="PKA45" s="569"/>
      <c r="PKB45" s="569"/>
      <c r="PKC45" s="569"/>
      <c r="PKD45" s="569"/>
      <c r="PKE45" s="569"/>
      <c r="PKF45" s="569"/>
      <c r="PKG45" s="569"/>
      <c r="PKH45" s="569"/>
      <c r="PKI45" s="569"/>
      <c r="PKJ45" s="569"/>
      <c r="PKK45" s="569"/>
      <c r="PKL45" s="569"/>
      <c r="PKM45" s="569"/>
      <c r="PKN45" s="569"/>
      <c r="PKO45" s="569"/>
      <c r="PKP45" s="569"/>
      <c r="PKQ45" s="569"/>
      <c r="PKR45" s="569"/>
      <c r="PKS45" s="569"/>
      <c r="PKT45" s="569"/>
      <c r="PKU45" s="569"/>
      <c r="PKV45" s="569"/>
      <c r="PKW45" s="569"/>
      <c r="PKX45" s="569"/>
      <c r="PKY45" s="569"/>
      <c r="PKZ45" s="569"/>
      <c r="PLA45" s="569"/>
      <c r="PLB45" s="569"/>
      <c r="PLC45" s="569"/>
      <c r="PLD45" s="569"/>
      <c r="PLE45" s="569"/>
      <c r="PLF45" s="569"/>
      <c r="PLG45" s="569"/>
      <c r="PLH45" s="569"/>
      <c r="PLI45" s="569"/>
      <c r="PLJ45" s="569"/>
      <c r="PLK45" s="569"/>
      <c r="PLL45" s="569"/>
      <c r="PLM45" s="569"/>
      <c r="PLN45" s="569"/>
      <c r="PLO45" s="569"/>
      <c r="PLP45" s="569"/>
      <c r="PLQ45" s="569"/>
      <c r="PLR45" s="569"/>
      <c r="PLS45" s="569"/>
      <c r="PLT45" s="569"/>
      <c r="PLU45" s="569"/>
      <c r="PLV45" s="569"/>
      <c r="PLW45" s="569"/>
      <c r="PLX45" s="569"/>
      <c r="PLY45" s="569"/>
      <c r="PLZ45" s="569"/>
      <c r="PMA45" s="569"/>
      <c r="PMB45" s="569"/>
      <c r="PMC45" s="569"/>
      <c r="PMD45" s="569"/>
      <c r="PME45" s="569"/>
      <c r="PMF45" s="569"/>
      <c r="PMG45" s="569"/>
      <c r="PMH45" s="569"/>
      <c r="PMI45" s="569"/>
      <c r="PMJ45" s="569"/>
      <c r="PMK45" s="569"/>
      <c r="PML45" s="569"/>
      <c r="PMM45" s="569"/>
      <c r="PMN45" s="569"/>
      <c r="PMO45" s="569"/>
      <c r="PMP45" s="569"/>
      <c r="PMQ45" s="569"/>
      <c r="PMR45" s="569"/>
      <c r="PMS45" s="569"/>
      <c r="PMT45" s="569"/>
      <c r="PMU45" s="569"/>
      <c r="PMV45" s="569"/>
      <c r="PMW45" s="569"/>
      <c r="PMX45" s="569"/>
      <c r="PMY45" s="569"/>
      <c r="PMZ45" s="569"/>
      <c r="PNA45" s="569"/>
      <c r="PNB45" s="569"/>
      <c r="PNC45" s="569"/>
      <c r="PND45" s="569"/>
      <c r="PNE45" s="569"/>
      <c r="PNF45" s="569"/>
      <c r="PNG45" s="569"/>
      <c r="PNH45" s="569"/>
      <c r="PNI45" s="569"/>
      <c r="PNJ45" s="569"/>
      <c r="PNK45" s="569"/>
      <c r="PNL45" s="569"/>
      <c r="PNM45" s="569"/>
      <c r="PNN45" s="569"/>
      <c r="PNO45" s="569"/>
      <c r="PNP45" s="569"/>
      <c r="PNQ45" s="569"/>
      <c r="PNR45" s="569"/>
      <c r="PNS45" s="569"/>
      <c r="PNT45" s="569"/>
      <c r="PNU45" s="569"/>
      <c r="PNV45" s="569"/>
      <c r="PNW45" s="569"/>
      <c r="PNX45" s="569"/>
      <c r="PNY45" s="569"/>
      <c r="PNZ45" s="569"/>
      <c r="POA45" s="569"/>
      <c r="POB45" s="569"/>
      <c r="POC45" s="569"/>
      <c r="POD45" s="569"/>
      <c r="POE45" s="569"/>
      <c r="POF45" s="569"/>
      <c r="POG45" s="569"/>
      <c r="POH45" s="569"/>
      <c r="POI45" s="569"/>
      <c r="POJ45" s="569"/>
      <c r="POK45" s="569"/>
      <c r="POL45" s="569"/>
      <c r="POM45" s="569"/>
      <c r="PON45" s="569"/>
      <c r="POO45" s="569"/>
      <c r="POP45" s="569"/>
      <c r="POQ45" s="569"/>
      <c r="POR45" s="569"/>
      <c r="POS45" s="569"/>
      <c r="POT45" s="569"/>
      <c r="POU45" s="569"/>
      <c r="POV45" s="569"/>
      <c r="POW45" s="569"/>
      <c r="POX45" s="569"/>
      <c r="POY45" s="569"/>
      <c r="POZ45" s="569"/>
      <c r="PPA45" s="569"/>
      <c r="PPB45" s="569"/>
      <c r="PPC45" s="569"/>
      <c r="PPD45" s="569"/>
      <c r="PPE45" s="569"/>
      <c r="PPF45" s="569"/>
      <c r="PPG45" s="569"/>
      <c r="PPH45" s="569"/>
      <c r="PPI45" s="569"/>
      <c r="PPJ45" s="569"/>
      <c r="PPK45" s="569"/>
      <c r="PPL45" s="569"/>
      <c r="PPM45" s="569"/>
      <c r="PPN45" s="569"/>
      <c r="PPO45" s="569"/>
      <c r="PPP45" s="569"/>
      <c r="PPQ45" s="569"/>
      <c r="PPR45" s="569"/>
      <c r="PPS45" s="569"/>
      <c r="PPT45" s="569"/>
      <c r="PPU45" s="569"/>
      <c r="PPV45" s="569"/>
      <c r="PPW45" s="569"/>
      <c r="PPX45" s="569"/>
      <c r="PPY45" s="569"/>
      <c r="PPZ45" s="569"/>
      <c r="PQA45" s="569"/>
      <c r="PQB45" s="569"/>
      <c r="PQC45" s="569"/>
      <c r="PQD45" s="569"/>
      <c r="PQE45" s="569"/>
      <c r="PQF45" s="569"/>
      <c r="PQG45" s="569"/>
      <c r="PQH45" s="569"/>
      <c r="PQI45" s="569"/>
      <c r="PQJ45" s="569"/>
      <c r="PQK45" s="569"/>
      <c r="PQL45" s="569"/>
      <c r="PQM45" s="569"/>
      <c r="PQN45" s="569"/>
      <c r="PQO45" s="569"/>
      <c r="PQP45" s="569"/>
      <c r="PQQ45" s="569"/>
      <c r="PQR45" s="569"/>
      <c r="PQS45" s="569"/>
      <c r="PQT45" s="569"/>
      <c r="PQU45" s="569"/>
      <c r="PQV45" s="569"/>
      <c r="PQW45" s="569"/>
      <c r="PQX45" s="569"/>
      <c r="PQY45" s="569"/>
      <c r="PQZ45" s="569"/>
      <c r="PRA45" s="569"/>
      <c r="PRB45" s="569"/>
      <c r="PRC45" s="569"/>
      <c r="PRD45" s="569"/>
      <c r="PRE45" s="569"/>
      <c r="PRF45" s="569"/>
      <c r="PRG45" s="569"/>
      <c r="PRH45" s="569"/>
      <c r="PRI45" s="569"/>
      <c r="PRJ45" s="569"/>
      <c r="PRK45" s="569"/>
      <c r="PRL45" s="569"/>
      <c r="PRM45" s="569"/>
      <c r="PRN45" s="569"/>
      <c r="PRO45" s="569"/>
      <c r="PRP45" s="569"/>
      <c r="PRQ45" s="569"/>
      <c r="PRR45" s="569"/>
      <c r="PRS45" s="569"/>
      <c r="PRT45" s="569"/>
      <c r="PRU45" s="569"/>
      <c r="PRV45" s="569"/>
      <c r="PRW45" s="569"/>
      <c r="PRX45" s="569"/>
      <c r="PRY45" s="569"/>
      <c r="PRZ45" s="569"/>
      <c r="PSA45" s="569"/>
      <c r="PSB45" s="569"/>
      <c r="PSC45" s="569"/>
      <c r="PSD45" s="569"/>
      <c r="PSE45" s="569"/>
      <c r="PSF45" s="569"/>
      <c r="PSG45" s="569"/>
      <c r="PSH45" s="569"/>
      <c r="PSI45" s="569"/>
      <c r="PSJ45" s="569"/>
      <c r="PSK45" s="569"/>
      <c r="PSL45" s="569"/>
      <c r="PSM45" s="569"/>
      <c r="PSN45" s="569"/>
      <c r="PSO45" s="569"/>
      <c r="PSP45" s="569"/>
      <c r="PSQ45" s="569"/>
      <c r="PSR45" s="569"/>
      <c r="PSS45" s="569"/>
      <c r="PST45" s="569"/>
      <c r="PSU45" s="569"/>
      <c r="PSV45" s="569"/>
      <c r="PSW45" s="569"/>
      <c r="PSX45" s="569"/>
      <c r="PSY45" s="569"/>
      <c r="PSZ45" s="569"/>
      <c r="PTA45" s="569"/>
      <c r="PTB45" s="569"/>
      <c r="PTC45" s="569"/>
      <c r="PTD45" s="569"/>
      <c r="PTE45" s="569"/>
      <c r="PTF45" s="569"/>
      <c r="PTG45" s="569"/>
      <c r="PTH45" s="569"/>
      <c r="PTI45" s="569"/>
      <c r="PTJ45" s="569"/>
      <c r="PTK45" s="569"/>
      <c r="PTL45" s="569"/>
      <c r="PTM45" s="569"/>
      <c r="PTN45" s="569"/>
      <c r="PTO45" s="569"/>
      <c r="PTP45" s="569"/>
      <c r="PTQ45" s="569"/>
      <c r="PTR45" s="569"/>
      <c r="PTS45" s="569"/>
      <c r="PTT45" s="569"/>
      <c r="PTU45" s="569"/>
      <c r="PTV45" s="569"/>
      <c r="PTW45" s="569"/>
      <c r="PTX45" s="569"/>
      <c r="PTY45" s="569"/>
      <c r="PTZ45" s="569"/>
      <c r="PUA45" s="569"/>
      <c r="PUB45" s="569"/>
      <c r="PUC45" s="569"/>
      <c r="PUD45" s="569"/>
      <c r="PUE45" s="569"/>
      <c r="PUF45" s="569"/>
      <c r="PUG45" s="569"/>
      <c r="PUH45" s="569"/>
      <c r="PUI45" s="569"/>
      <c r="PUJ45" s="569"/>
      <c r="PUK45" s="569"/>
      <c r="PUL45" s="569"/>
      <c r="PUM45" s="569"/>
      <c r="PUN45" s="569"/>
      <c r="PUO45" s="569"/>
      <c r="PUP45" s="569"/>
      <c r="PUQ45" s="569"/>
      <c r="PUR45" s="569"/>
      <c r="PUS45" s="569"/>
      <c r="PUT45" s="569"/>
      <c r="PUU45" s="569"/>
      <c r="PUV45" s="569"/>
      <c r="PUW45" s="569"/>
      <c r="PUX45" s="569"/>
      <c r="PUY45" s="569"/>
      <c r="PUZ45" s="569"/>
      <c r="PVA45" s="569"/>
      <c r="PVB45" s="569"/>
      <c r="PVC45" s="569"/>
      <c r="PVD45" s="569"/>
      <c r="PVE45" s="569"/>
      <c r="PVF45" s="569"/>
      <c r="PVG45" s="569"/>
      <c r="PVH45" s="569"/>
      <c r="PVI45" s="569"/>
      <c r="PVJ45" s="569"/>
      <c r="PVK45" s="569"/>
      <c r="PVL45" s="569"/>
      <c r="PVM45" s="569"/>
      <c r="PVN45" s="569"/>
      <c r="PVO45" s="569"/>
      <c r="PVP45" s="569"/>
      <c r="PVQ45" s="569"/>
      <c r="PVR45" s="569"/>
      <c r="PVS45" s="569"/>
      <c r="PVT45" s="569"/>
      <c r="PVU45" s="569"/>
      <c r="PVV45" s="569"/>
      <c r="PVW45" s="569"/>
      <c r="PVX45" s="569"/>
      <c r="PVY45" s="569"/>
      <c r="PVZ45" s="569"/>
      <c r="PWA45" s="569"/>
      <c r="PWB45" s="569"/>
      <c r="PWC45" s="569"/>
      <c r="PWD45" s="569"/>
      <c r="PWE45" s="569"/>
      <c r="PWF45" s="569"/>
      <c r="PWG45" s="569"/>
      <c r="PWH45" s="569"/>
      <c r="PWI45" s="569"/>
      <c r="PWJ45" s="569"/>
      <c r="PWK45" s="569"/>
      <c r="PWL45" s="569"/>
      <c r="PWM45" s="569"/>
      <c r="PWN45" s="569"/>
      <c r="PWO45" s="569"/>
      <c r="PWP45" s="569"/>
      <c r="PWQ45" s="569"/>
      <c r="PWR45" s="569"/>
      <c r="PWS45" s="569"/>
      <c r="PWT45" s="569"/>
      <c r="PWU45" s="569"/>
      <c r="PWV45" s="569"/>
      <c r="PWW45" s="569"/>
      <c r="PWX45" s="569"/>
      <c r="PWY45" s="569"/>
      <c r="PWZ45" s="569"/>
      <c r="PXA45" s="569"/>
      <c r="PXB45" s="569"/>
      <c r="PXC45" s="569"/>
      <c r="PXD45" s="569"/>
      <c r="PXE45" s="569"/>
      <c r="PXF45" s="569"/>
      <c r="PXG45" s="569"/>
      <c r="PXH45" s="569"/>
      <c r="PXI45" s="569"/>
      <c r="PXJ45" s="569"/>
      <c r="PXK45" s="569"/>
      <c r="PXL45" s="569"/>
      <c r="PXM45" s="569"/>
      <c r="PXN45" s="569"/>
      <c r="PXO45" s="569"/>
      <c r="PXP45" s="569"/>
      <c r="PXQ45" s="569"/>
      <c r="PXR45" s="569"/>
      <c r="PXS45" s="569"/>
      <c r="PXT45" s="569"/>
      <c r="PXU45" s="569"/>
      <c r="PXV45" s="569"/>
      <c r="PXW45" s="569"/>
      <c r="PXX45" s="569"/>
      <c r="PXY45" s="569"/>
      <c r="PXZ45" s="569"/>
      <c r="PYA45" s="569"/>
      <c r="PYB45" s="569"/>
      <c r="PYC45" s="569"/>
      <c r="PYD45" s="569"/>
      <c r="PYE45" s="569"/>
      <c r="PYF45" s="569"/>
      <c r="PYG45" s="569"/>
      <c r="PYH45" s="569"/>
      <c r="PYI45" s="569"/>
      <c r="PYJ45" s="569"/>
      <c r="PYK45" s="569"/>
      <c r="PYL45" s="569"/>
      <c r="PYM45" s="569"/>
      <c r="PYN45" s="569"/>
      <c r="PYO45" s="569"/>
      <c r="PYP45" s="569"/>
      <c r="PYQ45" s="569"/>
      <c r="PYR45" s="569"/>
      <c r="PYS45" s="569"/>
      <c r="PYT45" s="569"/>
      <c r="PYU45" s="569"/>
      <c r="PYV45" s="569"/>
      <c r="PYW45" s="569"/>
      <c r="PYX45" s="569"/>
      <c r="PYY45" s="569"/>
      <c r="PYZ45" s="569"/>
      <c r="PZA45" s="569"/>
      <c r="PZB45" s="569"/>
      <c r="PZC45" s="569"/>
      <c r="PZD45" s="569"/>
      <c r="PZE45" s="569"/>
      <c r="PZF45" s="569"/>
      <c r="PZG45" s="569"/>
      <c r="PZH45" s="569"/>
      <c r="PZI45" s="569"/>
      <c r="PZJ45" s="569"/>
      <c r="PZK45" s="569"/>
      <c r="PZL45" s="569"/>
      <c r="PZM45" s="569"/>
      <c r="PZN45" s="569"/>
      <c r="PZO45" s="569"/>
      <c r="PZP45" s="569"/>
      <c r="PZQ45" s="569"/>
      <c r="PZR45" s="569"/>
      <c r="PZS45" s="569"/>
      <c r="PZT45" s="569"/>
      <c r="PZU45" s="569"/>
      <c r="PZV45" s="569"/>
      <c r="PZW45" s="569"/>
      <c r="PZX45" s="569"/>
      <c r="PZY45" s="569"/>
      <c r="PZZ45" s="569"/>
      <c r="QAA45" s="569"/>
      <c r="QAB45" s="569"/>
      <c r="QAC45" s="569"/>
      <c r="QAD45" s="569"/>
      <c r="QAE45" s="569"/>
      <c r="QAF45" s="569"/>
      <c r="QAG45" s="569"/>
      <c r="QAH45" s="569"/>
      <c r="QAI45" s="569"/>
      <c r="QAJ45" s="569"/>
      <c r="QAK45" s="569"/>
      <c r="QAL45" s="569"/>
      <c r="QAM45" s="569"/>
      <c r="QAN45" s="569"/>
      <c r="QAO45" s="569"/>
      <c r="QAP45" s="569"/>
      <c r="QAQ45" s="569"/>
      <c r="QAR45" s="569"/>
      <c r="QAS45" s="569"/>
      <c r="QAT45" s="569"/>
      <c r="QAU45" s="569"/>
      <c r="QAV45" s="569"/>
      <c r="QAW45" s="569"/>
      <c r="QAX45" s="569"/>
      <c r="QAY45" s="569"/>
      <c r="QAZ45" s="569"/>
      <c r="QBA45" s="569"/>
      <c r="QBB45" s="569"/>
      <c r="QBC45" s="569"/>
      <c r="QBD45" s="569"/>
      <c r="QBE45" s="569"/>
      <c r="QBF45" s="569"/>
      <c r="QBG45" s="569"/>
      <c r="QBH45" s="569"/>
      <c r="QBI45" s="569"/>
      <c r="QBJ45" s="569"/>
      <c r="QBK45" s="569"/>
      <c r="QBL45" s="569"/>
      <c r="QBM45" s="569"/>
      <c r="QBN45" s="569"/>
      <c r="QBO45" s="569"/>
      <c r="QBP45" s="569"/>
      <c r="QBQ45" s="569"/>
      <c r="QBR45" s="569"/>
      <c r="QBS45" s="569"/>
      <c r="QBT45" s="569"/>
      <c r="QBU45" s="569"/>
      <c r="QBV45" s="569"/>
      <c r="QBW45" s="569"/>
      <c r="QBX45" s="569"/>
      <c r="QBY45" s="569"/>
      <c r="QBZ45" s="569"/>
      <c r="QCA45" s="569"/>
      <c r="QCB45" s="569"/>
      <c r="QCC45" s="569"/>
      <c r="QCD45" s="569"/>
      <c r="QCE45" s="569"/>
      <c r="QCF45" s="569"/>
      <c r="QCG45" s="569"/>
      <c r="QCH45" s="569"/>
      <c r="QCI45" s="569"/>
      <c r="QCJ45" s="569"/>
      <c r="QCK45" s="569"/>
      <c r="QCL45" s="569"/>
      <c r="QCM45" s="569"/>
      <c r="QCN45" s="569"/>
      <c r="QCO45" s="569"/>
      <c r="QCP45" s="569"/>
      <c r="QCQ45" s="569"/>
      <c r="QCR45" s="569"/>
      <c r="QCS45" s="569"/>
      <c r="QCT45" s="569"/>
      <c r="QCU45" s="569"/>
      <c r="QCV45" s="569"/>
      <c r="QCW45" s="569"/>
      <c r="QCX45" s="569"/>
      <c r="QCY45" s="569"/>
      <c r="QCZ45" s="569"/>
      <c r="QDA45" s="569"/>
      <c r="QDB45" s="569"/>
      <c r="QDC45" s="569"/>
      <c r="QDD45" s="569"/>
      <c r="QDE45" s="569"/>
      <c r="QDF45" s="569"/>
      <c r="QDG45" s="569"/>
      <c r="QDH45" s="569"/>
      <c r="QDI45" s="569"/>
      <c r="QDJ45" s="569"/>
      <c r="QDK45" s="569"/>
      <c r="QDL45" s="569"/>
      <c r="QDM45" s="569"/>
      <c r="QDN45" s="569"/>
      <c r="QDO45" s="569"/>
      <c r="QDP45" s="569"/>
      <c r="QDQ45" s="569"/>
      <c r="QDR45" s="569"/>
      <c r="QDS45" s="569"/>
      <c r="QDT45" s="569"/>
      <c r="QDU45" s="569"/>
      <c r="QDV45" s="569"/>
      <c r="QDW45" s="569"/>
      <c r="QDX45" s="569"/>
      <c r="QDY45" s="569"/>
      <c r="QDZ45" s="569"/>
      <c r="QEA45" s="569"/>
      <c r="QEB45" s="569"/>
      <c r="QEC45" s="569"/>
      <c r="QED45" s="569"/>
      <c r="QEE45" s="569"/>
      <c r="QEF45" s="569"/>
      <c r="QEG45" s="569"/>
      <c r="QEH45" s="569"/>
      <c r="QEI45" s="569"/>
      <c r="QEJ45" s="569"/>
      <c r="QEK45" s="569"/>
      <c r="QEL45" s="569"/>
      <c r="QEM45" s="569"/>
      <c r="QEN45" s="569"/>
      <c r="QEO45" s="569"/>
      <c r="QEP45" s="569"/>
      <c r="QEQ45" s="569"/>
      <c r="QER45" s="569"/>
      <c r="QES45" s="569"/>
      <c r="QET45" s="569"/>
      <c r="QEU45" s="569"/>
      <c r="QEV45" s="569"/>
      <c r="QEW45" s="569"/>
      <c r="QEX45" s="569"/>
      <c r="QEY45" s="569"/>
      <c r="QEZ45" s="569"/>
      <c r="QFA45" s="569"/>
      <c r="QFB45" s="569"/>
      <c r="QFC45" s="569"/>
      <c r="QFD45" s="569"/>
      <c r="QFE45" s="569"/>
      <c r="QFF45" s="569"/>
      <c r="QFG45" s="569"/>
      <c r="QFH45" s="569"/>
      <c r="QFI45" s="569"/>
      <c r="QFJ45" s="569"/>
      <c r="QFK45" s="569"/>
      <c r="QFL45" s="569"/>
      <c r="QFM45" s="569"/>
      <c r="QFN45" s="569"/>
      <c r="QFO45" s="569"/>
      <c r="QFP45" s="569"/>
      <c r="QFQ45" s="569"/>
      <c r="QFR45" s="569"/>
      <c r="QFS45" s="569"/>
      <c r="QFT45" s="569"/>
      <c r="QFU45" s="569"/>
      <c r="QFV45" s="569"/>
      <c r="QFW45" s="569"/>
      <c r="QFX45" s="569"/>
      <c r="QFY45" s="569"/>
      <c r="QFZ45" s="569"/>
      <c r="QGA45" s="569"/>
      <c r="QGB45" s="569"/>
      <c r="QGC45" s="569"/>
      <c r="QGD45" s="569"/>
      <c r="QGE45" s="569"/>
      <c r="QGF45" s="569"/>
      <c r="QGG45" s="569"/>
      <c r="QGH45" s="569"/>
      <c r="QGI45" s="569"/>
      <c r="QGJ45" s="569"/>
      <c r="QGK45" s="569"/>
      <c r="QGL45" s="569"/>
      <c r="QGM45" s="569"/>
      <c r="QGN45" s="569"/>
      <c r="QGO45" s="569"/>
      <c r="QGP45" s="569"/>
      <c r="QGQ45" s="569"/>
      <c r="QGR45" s="569"/>
      <c r="QGS45" s="569"/>
      <c r="QGT45" s="569"/>
      <c r="QGU45" s="569"/>
      <c r="QGV45" s="569"/>
      <c r="QGW45" s="569"/>
      <c r="QGX45" s="569"/>
      <c r="QGY45" s="569"/>
      <c r="QGZ45" s="569"/>
      <c r="QHA45" s="569"/>
      <c r="QHB45" s="569"/>
      <c r="QHC45" s="569"/>
      <c r="QHD45" s="569"/>
      <c r="QHE45" s="569"/>
      <c r="QHF45" s="569"/>
      <c r="QHG45" s="569"/>
      <c r="QHH45" s="569"/>
      <c r="QHI45" s="569"/>
      <c r="QHJ45" s="569"/>
      <c r="QHK45" s="569"/>
      <c r="QHL45" s="569"/>
      <c r="QHM45" s="569"/>
      <c r="QHN45" s="569"/>
      <c r="QHO45" s="569"/>
      <c r="QHP45" s="569"/>
      <c r="QHQ45" s="569"/>
      <c r="QHR45" s="569"/>
      <c r="QHS45" s="569"/>
      <c r="QHT45" s="569"/>
      <c r="QHU45" s="569"/>
      <c r="QHV45" s="569"/>
      <c r="QHW45" s="569"/>
      <c r="QHX45" s="569"/>
      <c r="QHY45" s="569"/>
      <c r="QHZ45" s="569"/>
      <c r="QIA45" s="569"/>
      <c r="QIB45" s="569"/>
      <c r="QIC45" s="569"/>
      <c r="QID45" s="569"/>
      <c r="QIE45" s="569"/>
      <c r="QIF45" s="569"/>
      <c r="QIG45" s="569"/>
      <c r="QIH45" s="569"/>
      <c r="QII45" s="569"/>
      <c r="QIJ45" s="569"/>
      <c r="QIK45" s="569"/>
      <c r="QIL45" s="569"/>
      <c r="QIM45" s="569"/>
      <c r="QIN45" s="569"/>
      <c r="QIO45" s="569"/>
      <c r="QIP45" s="569"/>
      <c r="QIQ45" s="569"/>
      <c r="QIR45" s="569"/>
      <c r="QIS45" s="569"/>
      <c r="QIT45" s="569"/>
      <c r="QIU45" s="569"/>
      <c r="QIV45" s="569"/>
      <c r="QIW45" s="569"/>
      <c r="QIX45" s="569"/>
      <c r="QIY45" s="569"/>
      <c r="QIZ45" s="569"/>
      <c r="QJA45" s="569"/>
      <c r="QJB45" s="569"/>
      <c r="QJC45" s="569"/>
      <c r="QJD45" s="569"/>
      <c r="QJE45" s="569"/>
      <c r="QJF45" s="569"/>
      <c r="QJG45" s="569"/>
      <c r="QJH45" s="569"/>
      <c r="QJI45" s="569"/>
      <c r="QJJ45" s="569"/>
      <c r="QJK45" s="569"/>
      <c r="QJL45" s="569"/>
      <c r="QJM45" s="569"/>
      <c r="QJN45" s="569"/>
      <c r="QJO45" s="569"/>
      <c r="QJP45" s="569"/>
      <c r="QJQ45" s="569"/>
      <c r="QJR45" s="569"/>
      <c r="QJS45" s="569"/>
      <c r="QJT45" s="569"/>
      <c r="QJU45" s="569"/>
      <c r="QJV45" s="569"/>
      <c r="QJW45" s="569"/>
      <c r="QJX45" s="569"/>
      <c r="QJY45" s="569"/>
      <c r="QJZ45" s="569"/>
      <c r="QKA45" s="569"/>
      <c r="QKB45" s="569"/>
      <c r="QKC45" s="569"/>
      <c r="QKD45" s="569"/>
      <c r="QKE45" s="569"/>
      <c r="QKF45" s="569"/>
      <c r="QKG45" s="569"/>
      <c r="QKH45" s="569"/>
      <c r="QKI45" s="569"/>
      <c r="QKJ45" s="569"/>
      <c r="QKK45" s="569"/>
      <c r="QKL45" s="569"/>
      <c r="QKM45" s="569"/>
      <c r="QKN45" s="569"/>
      <c r="QKO45" s="569"/>
      <c r="QKP45" s="569"/>
      <c r="QKQ45" s="569"/>
      <c r="QKR45" s="569"/>
      <c r="QKS45" s="569"/>
      <c r="QKT45" s="569"/>
      <c r="QKU45" s="569"/>
      <c r="QKV45" s="569"/>
      <c r="QKW45" s="569"/>
      <c r="QKX45" s="569"/>
      <c r="QKY45" s="569"/>
      <c r="QKZ45" s="569"/>
      <c r="QLA45" s="569"/>
      <c r="QLB45" s="569"/>
      <c r="QLC45" s="569"/>
      <c r="QLD45" s="569"/>
      <c r="QLE45" s="569"/>
      <c r="QLF45" s="569"/>
      <c r="QLG45" s="569"/>
      <c r="QLH45" s="569"/>
      <c r="QLI45" s="569"/>
      <c r="QLJ45" s="569"/>
      <c r="QLK45" s="569"/>
      <c r="QLL45" s="569"/>
      <c r="QLM45" s="569"/>
      <c r="QLN45" s="569"/>
      <c r="QLO45" s="569"/>
      <c r="QLP45" s="569"/>
      <c r="QLQ45" s="569"/>
      <c r="QLR45" s="569"/>
      <c r="QLS45" s="569"/>
      <c r="QLT45" s="569"/>
      <c r="QLU45" s="569"/>
      <c r="QLV45" s="569"/>
      <c r="QLW45" s="569"/>
      <c r="QLX45" s="569"/>
      <c r="QLY45" s="569"/>
      <c r="QLZ45" s="569"/>
      <c r="QMA45" s="569"/>
      <c r="QMB45" s="569"/>
      <c r="QMC45" s="569"/>
      <c r="QMD45" s="569"/>
      <c r="QME45" s="569"/>
      <c r="QMF45" s="569"/>
      <c r="QMG45" s="569"/>
      <c r="QMH45" s="569"/>
      <c r="QMI45" s="569"/>
      <c r="QMJ45" s="569"/>
      <c r="QMK45" s="569"/>
      <c r="QML45" s="569"/>
      <c r="QMM45" s="569"/>
      <c r="QMN45" s="569"/>
      <c r="QMO45" s="569"/>
      <c r="QMP45" s="569"/>
      <c r="QMQ45" s="569"/>
      <c r="QMR45" s="569"/>
      <c r="QMS45" s="569"/>
      <c r="QMT45" s="569"/>
      <c r="QMU45" s="569"/>
      <c r="QMV45" s="569"/>
      <c r="QMW45" s="569"/>
      <c r="QMX45" s="569"/>
      <c r="QMY45" s="569"/>
      <c r="QMZ45" s="569"/>
      <c r="QNA45" s="569"/>
      <c r="QNB45" s="569"/>
      <c r="QNC45" s="569"/>
      <c r="QND45" s="569"/>
      <c r="QNE45" s="569"/>
      <c r="QNF45" s="569"/>
      <c r="QNG45" s="569"/>
      <c r="QNH45" s="569"/>
      <c r="QNI45" s="569"/>
      <c r="QNJ45" s="569"/>
      <c r="QNK45" s="569"/>
      <c r="QNL45" s="569"/>
      <c r="QNM45" s="569"/>
      <c r="QNN45" s="569"/>
      <c r="QNO45" s="569"/>
      <c r="QNP45" s="569"/>
      <c r="QNQ45" s="569"/>
      <c r="QNR45" s="569"/>
      <c r="QNS45" s="569"/>
      <c r="QNT45" s="569"/>
      <c r="QNU45" s="569"/>
      <c r="QNV45" s="569"/>
      <c r="QNW45" s="569"/>
      <c r="QNX45" s="569"/>
      <c r="QNY45" s="569"/>
      <c r="QNZ45" s="569"/>
      <c r="QOA45" s="569"/>
      <c r="QOB45" s="569"/>
      <c r="QOC45" s="569"/>
      <c r="QOD45" s="569"/>
      <c r="QOE45" s="569"/>
      <c r="QOF45" s="569"/>
      <c r="QOG45" s="569"/>
      <c r="QOH45" s="569"/>
      <c r="QOI45" s="569"/>
      <c r="QOJ45" s="569"/>
      <c r="QOK45" s="569"/>
      <c r="QOL45" s="569"/>
      <c r="QOM45" s="569"/>
      <c r="QON45" s="569"/>
      <c r="QOO45" s="569"/>
      <c r="QOP45" s="569"/>
      <c r="QOQ45" s="569"/>
      <c r="QOR45" s="569"/>
      <c r="QOS45" s="569"/>
      <c r="QOT45" s="569"/>
      <c r="QOU45" s="569"/>
      <c r="QOV45" s="569"/>
      <c r="QOW45" s="569"/>
      <c r="QOX45" s="569"/>
      <c r="QOY45" s="569"/>
      <c r="QOZ45" s="569"/>
      <c r="QPA45" s="569"/>
      <c r="QPB45" s="569"/>
      <c r="QPC45" s="569"/>
      <c r="QPD45" s="569"/>
      <c r="QPE45" s="569"/>
      <c r="QPF45" s="569"/>
      <c r="QPG45" s="569"/>
      <c r="QPH45" s="569"/>
      <c r="QPI45" s="569"/>
      <c r="QPJ45" s="569"/>
      <c r="QPK45" s="569"/>
      <c r="QPL45" s="569"/>
      <c r="QPM45" s="569"/>
      <c r="QPN45" s="569"/>
      <c r="QPO45" s="569"/>
      <c r="QPP45" s="569"/>
      <c r="QPQ45" s="569"/>
      <c r="QPR45" s="569"/>
      <c r="QPS45" s="569"/>
      <c r="QPT45" s="569"/>
      <c r="QPU45" s="569"/>
      <c r="QPV45" s="569"/>
      <c r="QPW45" s="569"/>
      <c r="QPX45" s="569"/>
      <c r="QPY45" s="569"/>
      <c r="QPZ45" s="569"/>
      <c r="QQA45" s="569"/>
      <c r="QQB45" s="569"/>
      <c r="QQC45" s="569"/>
      <c r="QQD45" s="569"/>
      <c r="QQE45" s="569"/>
      <c r="QQF45" s="569"/>
      <c r="QQG45" s="569"/>
      <c r="QQH45" s="569"/>
      <c r="QQI45" s="569"/>
      <c r="QQJ45" s="569"/>
      <c r="QQK45" s="569"/>
      <c r="QQL45" s="569"/>
      <c r="QQM45" s="569"/>
      <c r="QQN45" s="569"/>
      <c r="QQO45" s="569"/>
      <c r="QQP45" s="569"/>
      <c r="QQQ45" s="569"/>
      <c r="QQR45" s="569"/>
      <c r="QQS45" s="569"/>
      <c r="QQT45" s="569"/>
      <c r="QQU45" s="569"/>
      <c r="QQV45" s="569"/>
      <c r="QQW45" s="569"/>
      <c r="QQX45" s="569"/>
      <c r="QQY45" s="569"/>
      <c r="QQZ45" s="569"/>
      <c r="QRA45" s="569"/>
      <c r="QRB45" s="569"/>
      <c r="QRC45" s="569"/>
      <c r="QRD45" s="569"/>
      <c r="QRE45" s="569"/>
      <c r="QRF45" s="569"/>
      <c r="QRG45" s="569"/>
      <c r="QRH45" s="569"/>
      <c r="QRI45" s="569"/>
      <c r="QRJ45" s="569"/>
      <c r="QRK45" s="569"/>
      <c r="QRL45" s="569"/>
      <c r="QRM45" s="569"/>
      <c r="QRN45" s="569"/>
      <c r="QRO45" s="569"/>
      <c r="QRP45" s="569"/>
      <c r="QRQ45" s="569"/>
      <c r="QRR45" s="569"/>
      <c r="QRS45" s="569"/>
      <c r="QRT45" s="569"/>
      <c r="QRU45" s="569"/>
      <c r="QRV45" s="569"/>
      <c r="QRW45" s="569"/>
      <c r="QRX45" s="569"/>
      <c r="QRY45" s="569"/>
      <c r="QRZ45" s="569"/>
      <c r="QSA45" s="569"/>
      <c r="QSB45" s="569"/>
      <c r="QSC45" s="569"/>
      <c r="QSD45" s="569"/>
      <c r="QSE45" s="569"/>
      <c r="QSF45" s="569"/>
      <c r="QSG45" s="569"/>
      <c r="QSH45" s="569"/>
      <c r="QSI45" s="569"/>
      <c r="QSJ45" s="569"/>
      <c r="QSK45" s="569"/>
      <c r="QSL45" s="569"/>
      <c r="QSM45" s="569"/>
      <c r="QSN45" s="569"/>
      <c r="QSO45" s="569"/>
      <c r="QSP45" s="569"/>
      <c r="QSQ45" s="569"/>
      <c r="QSR45" s="569"/>
      <c r="QSS45" s="569"/>
      <c r="QST45" s="569"/>
      <c r="QSU45" s="569"/>
      <c r="QSV45" s="569"/>
      <c r="QSW45" s="569"/>
      <c r="QSX45" s="569"/>
      <c r="QSY45" s="569"/>
      <c r="QSZ45" s="569"/>
      <c r="QTA45" s="569"/>
      <c r="QTB45" s="569"/>
      <c r="QTC45" s="569"/>
      <c r="QTD45" s="569"/>
      <c r="QTE45" s="569"/>
      <c r="QTF45" s="569"/>
      <c r="QTG45" s="569"/>
      <c r="QTH45" s="569"/>
      <c r="QTI45" s="569"/>
      <c r="QTJ45" s="569"/>
      <c r="QTK45" s="569"/>
      <c r="QTL45" s="569"/>
      <c r="QTM45" s="569"/>
      <c r="QTN45" s="569"/>
      <c r="QTO45" s="569"/>
      <c r="QTP45" s="569"/>
      <c r="QTQ45" s="569"/>
      <c r="QTR45" s="569"/>
      <c r="QTS45" s="569"/>
      <c r="QTT45" s="569"/>
      <c r="QTU45" s="569"/>
      <c r="QTV45" s="569"/>
      <c r="QTW45" s="569"/>
      <c r="QTX45" s="569"/>
      <c r="QTY45" s="569"/>
      <c r="QTZ45" s="569"/>
      <c r="QUA45" s="569"/>
      <c r="QUB45" s="569"/>
      <c r="QUC45" s="569"/>
      <c r="QUD45" s="569"/>
      <c r="QUE45" s="569"/>
      <c r="QUF45" s="569"/>
      <c r="QUG45" s="569"/>
      <c r="QUH45" s="569"/>
      <c r="QUI45" s="569"/>
      <c r="QUJ45" s="569"/>
      <c r="QUK45" s="569"/>
      <c r="QUL45" s="569"/>
      <c r="QUM45" s="569"/>
      <c r="QUN45" s="569"/>
      <c r="QUO45" s="569"/>
      <c r="QUP45" s="569"/>
      <c r="QUQ45" s="569"/>
      <c r="QUR45" s="569"/>
      <c r="QUS45" s="569"/>
      <c r="QUT45" s="569"/>
      <c r="QUU45" s="569"/>
      <c r="QUV45" s="569"/>
      <c r="QUW45" s="569"/>
      <c r="QUX45" s="569"/>
      <c r="QUY45" s="569"/>
      <c r="QUZ45" s="569"/>
      <c r="QVA45" s="569"/>
      <c r="QVB45" s="569"/>
      <c r="QVC45" s="569"/>
      <c r="QVD45" s="569"/>
      <c r="QVE45" s="569"/>
      <c r="QVF45" s="569"/>
      <c r="QVG45" s="569"/>
      <c r="QVH45" s="569"/>
      <c r="QVI45" s="569"/>
      <c r="QVJ45" s="569"/>
      <c r="QVK45" s="569"/>
      <c r="QVL45" s="569"/>
      <c r="QVM45" s="569"/>
      <c r="QVN45" s="569"/>
      <c r="QVO45" s="569"/>
      <c r="QVP45" s="569"/>
      <c r="QVQ45" s="569"/>
      <c r="QVR45" s="569"/>
      <c r="QVS45" s="569"/>
      <c r="QVT45" s="569"/>
      <c r="QVU45" s="569"/>
      <c r="QVV45" s="569"/>
      <c r="QVW45" s="569"/>
      <c r="QVX45" s="569"/>
      <c r="QVY45" s="569"/>
      <c r="QVZ45" s="569"/>
      <c r="QWA45" s="569"/>
      <c r="QWB45" s="569"/>
      <c r="QWC45" s="569"/>
      <c r="QWD45" s="569"/>
      <c r="QWE45" s="569"/>
      <c r="QWF45" s="569"/>
      <c r="QWG45" s="569"/>
      <c r="QWH45" s="569"/>
      <c r="QWI45" s="569"/>
      <c r="QWJ45" s="569"/>
      <c r="QWK45" s="569"/>
      <c r="QWL45" s="569"/>
      <c r="QWM45" s="569"/>
      <c r="QWN45" s="569"/>
      <c r="QWO45" s="569"/>
      <c r="QWP45" s="569"/>
      <c r="QWQ45" s="569"/>
      <c r="QWR45" s="569"/>
      <c r="QWS45" s="569"/>
      <c r="QWT45" s="569"/>
      <c r="QWU45" s="569"/>
      <c r="QWV45" s="569"/>
      <c r="QWW45" s="569"/>
      <c r="QWX45" s="569"/>
      <c r="QWY45" s="569"/>
      <c r="QWZ45" s="569"/>
      <c r="QXA45" s="569"/>
      <c r="QXB45" s="569"/>
      <c r="QXC45" s="569"/>
      <c r="QXD45" s="569"/>
      <c r="QXE45" s="569"/>
      <c r="QXF45" s="569"/>
      <c r="QXG45" s="569"/>
      <c r="QXH45" s="569"/>
      <c r="QXI45" s="569"/>
      <c r="QXJ45" s="569"/>
      <c r="QXK45" s="569"/>
      <c r="QXL45" s="569"/>
      <c r="QXM45" s="569"/>
      <c r="QXN45" s="569"/>
      <c r="QXO45" s="569"/>
      <c r="QXP45" s="569"/>
      <c r="QXQ45" s="569"/>
      <c r="QXR45" s="569"/>
      <c r="QXS45" s="569"/>
      <c r="QXT45" s="569"/>
      <c r="QXU45" s="569"/>
      <c r="QXV45" s="569"/>
      <c r="QXW45" s="569"/>
      <c r="QXX45" s="569"/>
      <c r="QXY45" s="569"/>
      <c r="QXZ45" s="569"/>
      <c r="QYA45" s="569"/>
      <c r="QYB45" s="569"/>
      <c r="QYC45" s="569"/>
      <c r="QYD45" s="569"/>
      <c r="QYE45" s="569"/>
      <c r="QYF45" s="569"/>
      <c r="QYG45" s="569"/>
      <c r="QYH45" s="569"/>
      <c r="QYI45" s="569"/>
      <c r="QYJ45" s="569"/>
      <c r="QYK45" s="569"/>
      <c r="QYL45" s="569"/>
      <c r="QYM45" s="569"/>
      <c r="QYN45" s="569"/>
      <c r="QYO45" s="569"/>
      <c r="QYP45" s="569"/>
      <c r="QYQ45" s="569"/>
      <c r="QYR45" s="569"/>
      <c r="QYS45" s="569"/>
      <c r="QYT45" s="569"/>
      <c r="QYU45" s="569"/>
      <c r="QYV45" s="569"/>
      <c r="QYW45" s="569"/>
      <c r="QYX45" s="569"/>
      <c r="QYY45" s="569"/>
      <c r="QYZ45" s="569"/>
      <c r="QZA45" s="569"/>
      <c r="QZB45" s="569"/>
      <c r="QZC45" s="569"/>
      <c r="QZD45" s="569"/>
      <c r="QZE45" s="569"/>
      <c r="QZF45" s="569"/>
      <c r="QZG45" s="569"/>
      <c r="QZH45" s="569"/>
      <c r="QZI45" s="569"/>
      <c r="QZJ45" s="569"/>
      <c r="QZK45" s="569"/>
      <c r="QZL45" s="569"/>
      <c r="QZM45" s="569"/>
      <c r="QZN45" s="569"/>
      <c r="QZO45" s="569"/>
      <c r="QZP45" s="569"/>
      <c r="QZQ45" s="569"/>
      <c r="QZR45" s="569"/>
      <c r="QZS45" s="569"/>
      <c r="QZT45" s="569"/>
      <c r="QZU45" s="569"/>
      <c r="QZV45" s="569"/>
      <c r="QZW45" s="569"/>
      <c r="QZX45" s="569"/>
      <c r="QZY45" s="569"/>
      <c r="QZZ45" s="569"/>
      <c r="RAA45" s="569"/>
      <c r="RAB45" s="569"/>
      <c r="RAC45" s="569"/>
      <c r="RAD45" s="569"/>
      <c r="RAE45" s="569"/>
      <c r="RAF45" s="569"/>
      <c r="RAG45" s="569"/>
      <c r="RAH45" s="569"/>
      <c r="RAI45" s="569"/>
      <c r="RAJ45" s="569"/>
      <c r="RAK45" s="569"/>
      <c r="RAL45" s="569"/>
      <c r="RAM45" s="569"/>
      <c r="RAN45" s="569"/>
      <c r="RAO45" s="569"/>
      <c r="RAP45" s="569"/>
      <c r="RAQ45" s="569"/>
      <c r="RAR45" s="569"/>
      <c r="RAS45" s="569"/>
      <c r="RAT45" s="569"/>
      <c r="RAU45" s="569"/>
      <c r="RAV45" s="569"/>
      <c r="RAW45" s="569"/>
      <c r="RAX45" s="569"/>
      <c r="RAY45" s="569"/>
      <c r="RAZ45" s="569"/>
      <c r="RBA45" s="569"/>
      <c r="RBB45" s="569"/>
      <c r="RBC45" s="569"/>
      <c r="RBD45" s="569"/>
      <c r="RBE45" s="569"/>
      <c r="RBF45" s="569"/>
      <c r="RBG45" s="569"/>
      <c r="RBH45" s="569"/>
      <c r="RBI45" s="569"/>
      <c r="RBJ45" s="569"/>
      <c r="RBK45" s="569"/>
      <c r="RBL45" s="569"/>
      <c r="RBM45" s="569"/>
      <c r="RBN45" s="569"/>
      <c r="RBO45" s="569"/>
      <c r="RBP45" s="569"/>
      <c r="RBQ45" s="569"/>
      <c r="RBR45" s="569"/>
      <c r="RBS45" s="569"/>
      <c r="RBT45" s="569"/>
      <c r="RBU45" s="569"/>
      <c r="RBV45" s="569"/>
      <c r="RBW45" s="569"/>
      <c r="RBX45" s="569"/>
      <c r="RBY45" s="569"/>
      <c r="RBZ45" s="569"/>
      <c r="RCA45" s="569"/>
      <c r="RCB45" s="569"/>
      <c r="RCC45" s="569"/>
      <c r="RCD45" s="569"/>
      <c r="RCE45" s="569"/>
      <c r="RCF45" s="569"/>
      <c r="RCG45" s="569"/>
      <c r="RCH45" s="569"/>
      <c r="RCI45" s="569"/>
      <c r="RCJ45" s="569"/>
      <c r="RCK45" s="569"/>
      <c r="RCL45" s="569"/>
      <c r="RCM45" s="569"/>
      <c r="RCN45" s="569"/>
      <c r="RCO45" s="569"/>
      <c r="RCP45" s="569"/>
      <c r="RCQ45" s="569"/>
      <c r="RCR45" s="569"/>
      <c r="RCS45" s="569"/>
      <c r="RCT45" s="569"/>
      <c r="RCU45" s="569"/>
      <c r="RCV45" s="569"/>
      <c r="RCW45" s="569"/>
      <c r="RCX45" s="569"/>
      <c r="RCY45" s="569"/>
      <c r="RCZ45" s="569"/>
      <c r="RDA45" s="569"/>
      <c r="RDB45" s="569"/>
      <c r="RDC45" s="569"/>
      <c r="RDD45" s="569"/>
      <c r="RDE45" s="569"/>
      <c r="RDF45" s="569"/>
      <c r="RDG45" s="569"/>
      <c r="RDH45" s="569"/>
      <c r="RDI45" s="569"/>
      <c r="RDJ45" s="569"/>
      <c r="RDK45" s="569"/>
      <c r="RDL45" s="569"/>
      <c r="RDM45" s="569"/>
      <c r="RDN45" s="569"/>
      <c r="RDO45" s="569"/>
      <c r="RDP45" s="569"/>
      <c r="RDQ45" s="569"/>
      <c r="RDR45" s="569"/>
      <c r="RDS45" s="569"/>
      <c r="RDT45" s="569"/>
      <c r="RDU45" s="569"/>
      <c r="RDV45" s="569"/>
      <c r="RDW45" s="569"/>
      <c r="RDX45" s="569"/>
      <c r="RDY45" s="569"/>
      <c r="RDZ45" s="569"/>
      <c r="REA45" s="569"/>
      <c r="REB45" s="569"/>
      <c r="REC45" s="569"/>
      <c r="RED45" s="569"/>
      <c r="REE45" s="569"/>
      <c r="REF45" s="569"/>
      <c r="REG45" s="569"/>
      <c r="REH45" s="569"/>
      <c r="REI45" s="569"/>
      <c r="REJ45" s="569"/>
      <c r="REK45" s="569"/>
      <c r="REL45" s="569"/>
      <c r="REM45" s="569"/>
      <c r="REN45" s="569"/>
      <c r="REO45" s="569"/>
      <c r="REP45" s="569"/>
      <c r="REQ45" s="569"/>
      <c r="RER45" s="569"/>
      <c r="RES45" s="569"/>
      <c r="RET45" s="569"/>
      <c r="REU45" s="569"/>
      <c r="REV45" s="569"/>
      <c r="REW45" s="569"/>
      <c r="REX45" s="569"/>
      <c r="REY45" s="569"/>
      <c r="REZ45" s="569"/>
      <c r="RFA45" s="569"/>
      <c r="RFB45" s="569"/>
      <c r="RFC45" s="569"/>
      <c r="RFD45" s="569"/>
      <c r="RFE45" s="569"/>
      <c r="RFF45" s="569"/>
      <c r="RFG45" s="569"/>
      <c r="RFH45" s="569"/>
      <c r="RFI45" s="569"/>
      <c r="RFJ45" s="569"/>
      <c r="RFK45" s="569"/>
      <c r="RFL45" s="569"/>
      <c r="RFM45" s="569"/>
      <c r="RFN45" s="569"/>
      <c r="RFO45" s="569"/>
      <c r="RFP45" s="569"/>
      <c r="RFQ45" s="569"/>
      <c r="RFR45" s="569"/>
      <c r="RFS45" s="569"/>
      <c r="RFT45" s="569"/>
      <c r="RFU45" s="569"/>
      <c r="RFV45" s="569"/>
      <c r="RFW45" s="569"/>
      <c r="RFX45" s="569"/>
      <c r="RFY45" s="569"/>
      <c r="RFZ45" s="569"/>
      <c r="RGA45" s="569"/>
      <c r="RGB45" s="569"/>
      <c r="RGC45" s="569"/>
      <c r="RGD45" s="569"/>
      <c r="RGE45" s="569"/>
      <c r="RGF45" s="569"/>
      <c r="RGG45" s="569"/>
      <c r="RGH45" s="569"/>
      <c r="RGI45" s="569"/>
      <c r="RGJ45" s="569"/>
      <c r="RGK45" s="569"/>
      <c r="RGL45" s="569"/>
      <c r="RGM45" s="569"/>
      <c r="RGN45" s="569"/>
      <c r="RGO45" s="569"/>
      <c r="RGP45" s="569"/>
      <c r="RGQ45" s="569"/>
      <c r="RGR45" s="569"/>
      <c r="RGS45" s="569"/>
      <c r="RGT45" s="569"/>
      <c r="RGU45" s="569"/>
      <c r="RGV45" s="569"/>
      <c r="RGW45" s="569"/>
      <c r="RGX45" s="569"/>
      <c r="RGY45" s="569"/>
      <c r="RGZ45" s="569"/>
      <c r="RHA45" s="569"/>
      <c r="RHB45" s="569"/>
      <c r="RHC45" s="569"/>
      <c r="RHD45" s="569"/>
      <c r="RHE45" s="569"/>
      <c r="RHF45" s="569"/>
      <c r="RHG45" s="569"/>
      <c r="RHH45" s="569"/>
      <c r="RHI45" s="569"/>
      <c r="RHJ45" s="569"/>
      <c r="RHK45" s="569"/>
      <c r="RHL45" s="569"/>
      <c r="RHM45" s="569"/>
      <c r="RHN45" s="569"/>
      <c r="RHO45" s="569"/>
      <c r="RHP45" s="569"/>
      <c r="RHQ45" s="569"/>
      <c r="RHR45" s="569"/>
      <c r="RHS45" s="569"/>
      <c r="RHT45" s="569"/>
      <c r="RHU45" s="569"/>
      <c r="RHV45" s="569"/>
      <c r="RHW45" s="569"/>
      <c r="RHX45" s="569"/>
      <c r="RHY45" s="569"/>
      <c r="RHZ45" s="569"/>
      <c r="RIA45" s="569"/>
      <c r="RIB45" s="569"/>
      <c r="RIC45" s="569"/>
      <c r="RID45" s="569"/>
      <c r="RIE45" s="569"/>
      <c r="RIF45" s="569"/>
      <c r="RIG45" s="569"/>
      <c r="RIH45" s="569"/>
      <c r="RII45" s="569"/>
      <c r="RIJ45" s="569"/>
      <c r="RIK45" s="569"/>
      <c r="RIL45" s="569"/>
      <c r="RIM45" s="569"/>
      <c r="RIN45" s="569"/>
      <c r="RIO45" s="569"/>
      <c r="RIP45" s="569"/>
      <c r="RIQ45" s="569"/>
      <c r="RIR45" s="569"/>
      <c r="RIS45" s="569"/>
      <c r="RIT45" s="569"/>
      <c r="RIU45" s="569"/>
      <c r="RIV45" s="569"/>
      <c r="RIW45" s="569"/>
      <c r="RIX45" s="569"/>
      <c r="RIY45" s="569"/>
      <c r="RIZ45" s="569"/>
      <c r="RJA45" s="569"/>
      <c r="RJB45" s="569"/>
      <c r="RJC45" s="569"/>
      <c r="RJD45" s="569"/>
      <c r="RJE45" s="569"/>
      <c r="RJF45" s="569"/>
      <c r="RJG45" s="569"/>
      <c r="RJH45" s="569"/>
      <c r="RJI45" s="569"/>
      <c r="RJJ45" s="569"/>
      <c r="RJK45" s="569"/>
      <c r="RJL45" s="569"/>
      <c r="RJM45" s="569"/>
      <c r="RJN45" s="569"/>
      <c r="RJO45" s="569"/>
      <c r="RJP45" s="569"/>
      <c r="RJQ45" s="569"/>
      <c r="RJR45" s="569"/>
      <c r="RJS45" s="569"/>
      <c r="RJT45" s="569"/>
      <c r="RJU45" s="569"/>
      <c r="RJV45" s="569"/>
      <c r="RJW45" s="569"/>
      <c r="RJX45" s="569"/>
      <c r="RJY45" s="569"/>
      <c r="RJZ45" s="569"/>
      <c r="RKA45" s="569"/>
      <c r="RKB45" s="569"/>
      <c r="RKC45" s="569"/>
      <c r="RKD45" s="569"/>
      <c r="RKE45" s="569"/>
      <c r="RKF45" s="569"/>
      <c r="RKG45" s="569"/>
      <c r="RKH45" s="569"/>
      <c r="RKI45" s="569"/>
      <c r="RKJ45" s="569"/>
      <c r="RKK45" s="569"/>
      <c r="RKL45" s="569"/>
      <c r="RKM45" s="569"/>
      <c r="RKN45" s="569"/>
      <c r="RKO45" s="569"/>
      <c r="RKP45" s="569"/>
      <c r="RKQ45" s="569"/>
      <c r="RKR45" s="569"/>
      <c r="RKS45" s="569"/>
      <c r="RKT45" s="569"/>
      <c r="RKU45" s="569"/>
      <c r="RKV45" s="569"/>
      <c r="RKW45" s="569"/>
      <c r="RKX45" s="569"/>
      <c r="RKY45" s="569"/>
      <c r="RKZ45" s="569"/>
      <c r="RLA45" s="569"/>
      <c r="RLB45" s="569"/>
      <c r="RLC45" s="569"/>
      <c r="RLD45" s="569"/>
      <c r="RLE45" s="569"/>
      <c r="RLF45" s="569"/>
      <c r="RLG45" s="569"/>
      <c r="RLH45" s="569"/>
      <c r="RLI45" s="569"/>
      <c r="RLJ45" s="569"/>
      <c r="RLK45" s="569"/>
      <c r="RLL45" s="569"/>
      <c r="RLM45" s="569"/>
      <c r="RLN45" s="569"/>
      <c r="RLO45" s="569"/>
      <c r="RLP45" s="569"/>
      <c r="RLQ45" s="569"/>
      <c r="RLR45" s="569"/>
      <c r="RLS45" s="569"/>
      <c r="RLT45" s="569"/>
      <c r="RLU45" s="569"/>
      <c r="RLV45" s="569"/>
      <c r="RLW45" s="569"/>
      <c r="RLX45" s="569"/>
      <c r="RLY45" s="569"/>
      <c r="RLZ45" s="569"/>
      <c r="RMA45" s="569"/>
      <c r="RMB45" s="569"/>
      <c r="RMC45" s="569"/>
      <c r="RMD45" s="569"/>
      <c r="RME45" s="569"/>
      <c r="RMF45" s="569"/>
      <c r="RMG45" s="569"/>
      <c r="RMH45" s="569"/>
      <c r="RMI45" s="569"/>
      <c r="RMJ45" s="569"/>
      <c r="RMK45" s="569"/>
      <c r="RML45" s="569"/>
      <c r="RMM45" s="569"/>
      <c r="RMN45" s="569"/>
      <c r="RMO45" s="569"/>
      <c r="RMP45" s="569"/>
      <c r="RMQ45" s="569"/>
      <c r="RMR45" s="569"/>
      <c r="RMS45" s="569"/>
      <c r="RMT45" s="569"/>
      <c r="RMU45" s="569"/>
      <c r="RMV45" s="569"/>
      <c r="RMW45" s="569"/>
      <c r="RMX45" s="569"/>
      <c r="RMY45" s="569"/>
      <c r="RMZ45" s="569"/>
      <c r="RNA45" s="569"/>
      <c r="RNB45" s="569"/>
      <c r="RNC45" s="569"/>
      <c r="RND45" s="569"/>
      <c r="RNE45" s="569"/>
      <c r="RNF45" s="569"/>
      <c r="RNG45" s="569"/>
      <c r="RNH45" s="569"/>
      <c r="RNI45" s="569"/>
      <c r="RNJ45" s="569"/>
      <c r="RNK45" s="569"/>
      <c r="RNL45" s="569"/>
      <c r="RNM45" s="569"/>
      <c r="RNN45" s="569"/>
      <c r="RNO45" s="569"/>
      <c r="RNP45" s="569"/>
      <c r="RNQ45" s="569"/>
      <c r="RNR45" s="569"/>
      <c r="RNS45" s="569"/>
      <c r="RNT45" s="569"/>
      <c r="RNU45" s="569"/>
      <c r="RNV45" s="569"/>
      <c r="RNW45" s="569"/>
      <c r="RNX45" s="569"/>
      <c r="RNY45" s="569"/>
      <c r="RNZ45" s="569"/>
      <c r="ROA45" s="569"/>
      <c r="ROB45" s="569"/>
      <c r="ROC45" s="569"/>
      <c r="ROD45" s="569"/>
      <c r="ROE45" s="569"/>
      <c r="ROF45" s="569"/>
      <c r="ROG45" s="569"/>
      <c r="ROH45" s="569"/>
      <c r="ROI45" s="569"/>
      <c r="ROJ45" s="569"/>
      <c r="ROK45" s="569"/>
      <c r="ROL45" s="569"/>
      <c r="ROM45" s="569"/>
      <c r="RON45" s="569"/>
      <c r="ROO45" s="569"/>
      <c r="ROP45" s="569"/>
      <c r="ROQ45" s="569"/>
      <c r="ROR45" s="569"/>
      <c r="ROS45" s="569"/>
      <c r="ROT45" s="569"/>
      <c r="ROU45" s="569"/>
      <c r="ROV45" s="569"/>
      <c r="ROW45" s="569"/>
      <c r="ROX45" s="569"/>
      <c r="ROY45" s="569"/>
      <c r="ROZ45" s="569"/>
      <c r="RPA45" s="569"/>
      <c r="RPB45" s="569"/>
      <c r="RPC45" s="569"/>
      <c r="RPD45" s="569"/>
      <c r="RPE45" s="569"/>
      <c r="RPF45" s="569"/>
      <c r="RPG45" s="569"/>
      <c r="RPH45" s="569"/>
      <c r="RPI45" s="569"/>
      <c r="RPJ45" s="569"/>
      <c r="RPK45" s="569"/>
      <c r="RPL45" s="569"/>
      <c r="RPM45" s="569"/>
      <c r="RPN45" s="569"/>
      <c r="RPO45" s="569"/>
      <c r="RPP45" s="569"/>
      <c r="RPQ45" s="569"/>
      <c r="RPR45" s="569"/>
      <c r="RPS45" s="569"/>
      <c r="RPT45" s="569"/>
      <c r="RPU45" s="569"/>
      <c r="RPV45" s="569"/>
      <c r="RPW45" s="569"/>
      <c r="RPX45" s="569"/>
      <c r="RPY45" s="569"/>
      <c r="RPZ45" s="569"/>
      <c r="RQA45" s="569"/>
      <c r="RQB45" s="569"/>
      <c r="RQC45" s="569"/>
      <c r="RQD45" s="569"/>
      <c r="RQE45" s="569"/>
      <c r="RQF45" s="569"/>
      <c r="RQG45" s="569"/>
      <c r="RQH45" s="569"/>
      <c r="RQI45" s="569"/>
      <c r="RQJ45" s="569"/>
      <c r="RQK45" s="569"/>
      <c r="RQL45" s="569"/>
      <c r="RQM45" s="569"/>
      <c r="RQN45" s="569"/>
      <c r="RQO45" s="569"/>
      <c r="RQP45" s="569"/>
      <c r="RQQ45" s="569"/>
      <c r="RQR45" s="569"/>
      <c r="RQS45" s="569"/>
      <c r="RQT45" s="569"/>
      <c r="RQU45" s="569"/>
      <c r="RQV45" s="569"/>
      <c r="RQW45" s="569"/>
      <c r="RQX45" s="569"/>
      <c r="RQY45" s="569"/>
      <c r="RQZ45" s="569"/>
      <c r="RRA45" s="569"/>
      <c r="RRB45" s="569"/>
      <c r="RRC45" s="569"/>
      <c r="RRD45" s="569"/>
      <c r="RRE45" s="569"/>
      <c r="RRF45" s="569"/>
      <c r="RRG45" s="569"/>
      <c r="RRH45" s="569"/>
      <c r="RRI45" s="569"/>
      <c r="RRJ45" s="569"/>
      <c r="RRK45" s="569"/>
      <c r="RRL45" s="569"/>
      <c r="RRM45" s="569"/>
      <c r="RRN45" s="569"/>
      <c r="RRO45" s="569"/>
      <c r="RRP45" s="569"/>
      <c r="RRQ45" s="569"/>
      <c r="RRR45" s="569"/>
      <c r="RRS45" s="569"/>
      <c r="RRT45" s="569"/>
      <c r="RRU45" s="569"/>
      <c r="RRV45" s="569"/>
      <c r="RRW45" s="569"/>
      <c r="RRX45" s="569"/>
      <c r="RRY45" s="569"/>
      <c r="RRZ45" s="569"/>
      <c r="RSA45" s="569"/>
      <c r="RSB45" s="569"/>
      <c r="RSC45" s="569"/>
      <c r="RSD45" s="569"/>
      <c r="RSE45" s="569"/>
      <c r="RSF45" s="569"/>
      <c r="RSG45" s="569"/>
      <c r="RSH45" s="569"/>
      <c r="RSI45" s="569"/>
      <c r="RSJ45" s="569"/>
      <c r="RSK45" s="569"/>
      <c r="RSL45" s="569"/>
      <c r="RSM45" s="569"/>
      <c r="RSN45" s="569"/>
      <c r="RSO45" s="569"/>
      <c r="RSP45" s="569"/>
      <c r="RSQ45" s="569"/>
      <c r="RSR45" s="569"/>
      <c r="RSS45" s="569"/>
      <c r="RST45" s="569"/>
      <c r="RSU45" s="569"/>
      <c r="RSV45" s="569"/>
      <c r="RSW45" s="569"/>
      <c r="RSX45" s="569"/>
      <c r="RSY45" s="569"/>
      <c r="RSZ45" s="569"/>
      <c r="RTA45" s="569"/>
      <c r="RTB45" s="569"/>
      <c r="RTC45" s="569"/>
      <c r="RTD45" s="569"/>
      <c r="RTE45" s="569"/>
      <c r="RTF45" s="569"/>
      <c r="RTG45" s="569"/>
      <c r="RTH45" s="569"/>
      <c r="RTI45" s="569"/>
      <c r="RTJ45" s="569"/>
      <c r="RTK45" s="569"/>
      <c r="RTL45" s="569"/>
      <c r="RTM45" s="569"/>
      <c r="RTN45" s="569"/>
      <c r="RTO45" s="569"/>
      <c r="RTP45" s="569"/>
      <c r="RTQ45" s="569"/>
      <c r="RTR45" s="569"/>
      <c r="RTS45" s="569"/>
      <c r="RTT45" s="569"/>
      <c r="RTU45" s="569"/>
      <c r="RTV45" s="569"/>
      <c r="RTW45" s="569"/>
      <c r="RTX45" s="569"/>
      <c r="RTY45" s="569"/>
      <c r="RTZ45" s="569"/>
      <c r="RUA45" s="569"/>
      <c r="RUB45" s="569"/>
      <c r="RUC45" s="569"/>
      <c r="RUD45" s="569"/>
      <c r="RUE45" s="569"/>
      <c r="RUF45" s="569"/>
      <c r="RUG45" s="569"/>
      <c r="RUH45" s="569"/>
      <c r="RUI45" s="569"/>
      <c r="RUJ45" s="569"/>
      <c r="RUK45" s="569"/>
      <c r="RUL45" s="569"/>
      <c r="RUM45" s="569"/>
      <c r="RUN45" s="569"/>
      <c r="RUO45" s="569"/>
      <c r="RUP45" s="569"/>
      <c r="RUQ45" s="569"/>
      <c r="RUR45" s="569"/>
      <c r="RUS45" s="569"/>
      <c r="RUT45" s="569"/>
      <c r="RUU45" s="569"/>
      <c r="RUV45" s="569"/>
      <c r="RUW45" s="569"/>
      <c r="RUX45" s="569"/>
      <c r="RUY45" s="569"/>
      <c r="RUZ45" s="569"/>
      <c r="RVA45" s="569"/>
      <c r="RVB45" s="569"/>
      <c r="RVC45" s="569"/>
      <c r="RVD45" s="569"/>
      <c r="RVE45" s="569"/>
      <c r="RVF45" s="569"/>
      <c r="RVG45" s="569"/>
      <c r="RVH45" s="569"/>
      <c r="RVI45" s="569"/>
      <c r="RVJ45" s="569"/>
      <c r="RVK45" s="569"/>
      <c r="RVL45" s="569"/>
      <c r="RVM45" s="569"/>
      <c r="RVN45" s="569"/>
      <c r="RVO45" s="569"/>
      <c r="RVP45" s="569"/>
      <c r="RVQ45" s="569"/>
      <c r="RVR45" s="569"/>
      <c r="RVS45" s="569"/>
      <c r="RVT45" s="569"/>
      <c r="RVU45" s="569"/>
      <c r="RVV45" s="569"/>
      <c r="RVW45" s="569"/>
      <c r="RVX45" s="569"/>
      <c r="RVY45" s="569"/>
      <c r="RVZ45" s="569"/>
      <c r="RWA45" s="569"/>
      <c r="RWB45" s="569"/>
      <c r="RWC45" s="569"/>
      <c r="RWD45" s="569"/>
      <c r="RWE45" s="569"/>
      <c r="RWF45" s="569"/>
      <c r="RWG45" s="569"/>
      <c r="RWH45" s="569"/>
      <c r="RWI45" s="569"/>
      <c r="RWJ45" s="569"/>
      <c r="RWK45" s="569"/>
      <c r="RWL45" s="569"/>
      <c r="RWM45" s="569"/>
      <c r="RWN45" s="569"/>
      <c r="RWO45" s="569"/>
      <c r="RWP45" s="569"/>
      <c r="RWQ45" s="569"/>
      <c r="RWR45" s="569"/>
      <c r="RWS45" s="569"/>
      <c r="RWT45" s="569"/>
      <c r="RWU45" s="569"/>
      <c r="RWV45" s="569"/>
      <c r="RWW45" s="569"/>
      <c r="RWX45" s="569"/>
      <c r="RWY45" s="569"/>
      <c r="RWZ45" s="569"/>
      <c r="RXA45" s="569"/>
      <c r="RXB45" s="569"/>
      <c r="RXC45" s="569"/>
      <c r="RXD45" s="569"/>
      <c r="RXE45" s="569"/>
      <c r="RXF45" s="569"/>
      <c r="RXG45" s="569"/>
      <c r="RXH45" s="569"/>
      <c r="RXI45" s="569"/>
      <c r="RXJ45" s="569"/>
      <c r="RXK45" s="569"/>
      <c r="RXL45" s="569"/>
      <c r="RXM45" s="569"/>
      <c r="RXN45" s="569"/>
      <c r="RXO45" s="569"/>
      <c r="RXP45" s="569"/>
      <c r="RXQ45" s="569"/>
      <c r="RXR45" s="569"/>
      <c r="RXS45" s="569"/>
      <c r="RXT45" s="569"/>
      <c r="RXU45" s="569"/>
      <c r="RXV45" s="569"/>
      <c r="RXW45" s="569"/>
      <c r="RXX45" s="569"/>
      <c r="RXY45" s="569"/>
      <c r="RXZ45" s="569"/>
      <c r="RYA45" s="569"/>
      <c r="RYB45" s="569"/>
      <c r="RYC45" s="569"/>
      <c r="RYD45" s="569"/>
      <c r="RYE45" s="569"/>
      <c r="RYF45" s="569"/>
      <c r="RYG45" s="569"/>
      <c r="RYH45" s="569"/>
      <c r="RYI45" s="569"/>
      <c r="RYJ45" s="569"/>
      <c r="RYK45" s="569"/>
      <c r="RYL45" s="569"/>
      <c r="RYM45" s="569"/>
      <c r="RYN45" s="569"/>
      <c r="RYO45" s="569"/>
      <c r="RYP45" s="569"/>
      <c r="RYQ45" s="569"/>
      <c r="RYR45" s="569"/>
      <c r="RYS45" s="569"/>
      <c r="RYT45" s="569"/>
      <c r="RYU45" s="569"/>
      <c r="RYV45" s="569"/>
      <c r="RYW45" s="569"/>
      <c r="RYX45" s="569"/>
      <c r="RYY45" s="569"/>
      <c r="RYZ45" s="569"/>
      <c r="RZA45" s="569"/>
      <c r="RZB45" s="569"/>
      <c r="RZC45" s="569"/>
      <c r="RZD45" s="569"/>
      <c r="RZE45" s="569"/>
      <c r="RZF45" s="569"/>
      <c r="RZG45" s="569"/>
      <c r="RZH45" s="569"/>
      <c r="RZI45" s="569"/>
      <c r="RZJ45" s="569"/>
      <c r="RZK45" s="569"/>
      <c r="RZL45" s="569"/>
      <c r="RZM45" s="569"/>
      <c r="RZN45" s="569"/>
      <c r="RZO45" s="569"/>
      <c r="RZP45" s="569"/>
      <c r="RZQ45" s="569"/>
      <c r="RZR45" s="569"/>
      <c r="RZS45" s="569"/>
      <c r="RZT45" s="569"/>
      <c r="RZU45" s="569"/>
      <c r="RZV45" s="569"/>
      <c r="RZW45" s="569"/>
      <c r="RZX45" s="569"/>
      <c r="RZY45" s="569"/>
      <c r="RZZ45" s="569"/>
      <c r="SAA45" s="569"/>
      <c r="SAB45" s="569"/>
      <c r="SAC45" s="569"/>
      <c r="SAD45" s="569"/>
      <c r="SAE45" s="569"/>
      <c r="SAF45" s="569"/>
      <c r="SAG45" s="569"/>
      <c r="SAH45" s="569"/>
      <c r="SAI45" s="569"/>
      <c r="SAJ45" s="569"/>
      <c r="SAK45" s="569"/>
      <c r="SAL45" s="569"/>
      <c r="SAM45" s="569"/>
      <c r="SAN45" s="569"/>
      <c r="SAO45" s="569"/>
      <c r="SAP45" s="569"/>
      <c r="SAQ45" s="569"/>
      <c r="SAR45" s="569"/>
      <c r="SAS45" s="569"/>
      <c r="SAT45" s="569"/>
      <c r="SAU45" s="569"/>
      <c r="SAV45" s="569"/>
      <c r="SAW45" s="569"/>
      <c r="SAX45" s="569"/>
      <c r="SAY45" s="569"/>
      <c r="SAZ45" s="569"/>
      <c r="SBA45" s="569"/>
      <c r="SBB45" s="569"/>
      <c r="SBC45" s="569"/>
      <c r="SBD45" s="569"/>
      <c r="SBE45" s="569"/>
      <c r="SBF45" s="569"/>
      <c r="SBG45" s="569"/>
      <c r="SBH45" s="569"/>
      <c r="SBI45" s="569"/>
      <c r="SBJ45" s="569"/>
      <c r="SBK45" s="569"/>
      <c r="SBL45" s="569"/>
      <c r="SBM45" s="569"/>
      <c r="SBN45" s="569"/>
      <c r="SBO45" s="569"/>
      <c r="SBP45" s="569"/>
      <c r="SBQ45" s="569"/>
      <c r="SBR45" s="569"/>
      <c r="SBS45" s="569"/>
      <c r="SBT45" s="569"/>
      <c r="SBU45" s="569"/>
      <c r="SBV45" s="569"/>
      <c r="SBW45" s="569"/>
      <c r="SBX45" s="569"/>
      <c r="SBY45" s="569"/>
      <c r="SBZ45" s="569"/>
      <c r="SCA45" s="569"/>
      <c r="SCB45" s="569"/>
      <c r="SCC45" s="569"/>
      <c r="SCD45" s="569"/>
      <c r="SCE45" s="569"/>
      <c r="SCF45" s="569"/>
      <c r="SCG45" s="569"/>
      <c r="SCH45" s="569"/>
      <c r="SCI45" s="569"/>
      <c r="SCJ45" s="569"/>
      <c r="SCK45" s="569"/>
      <c r="SCL45" s="569"/>
      <c r="SCM45" s="569"/>
      <c r="SCN45" s="569"/>
      <c r="SCO45" s="569"/>
      <c r="SCP45" s="569"/>
      <c r="SCQ45" s="569"/>
      <c r="SCR45" s="569"/>
      <c r="SCS45" s="569"/>
      <c r="SCT45" s="569"/>
      <c r="SCU45" s="569"/>
      <c r="SCV45" s="569"/>
      <c r="SCW45" s="569"/>
      <c r="SCX45" s="569"/>
      <c r="SCY45" s="569"/>
      <c r="SCZ45" s="569"/>
      <c r="SDA45" s="569"/>
      <c r="SDB45" s="569"/>
      <c r="SDC45" s="569"/>
      <c r="SDD45" s="569"/>
      <c r="SDE45" s="569"/>
      <c r="SDF45" s="569"/>
      <c r="SDG45" s="569"/>
      <c r="SDH45" s="569"/>
      <c r="SDI45" s="569"/>
      <c r="SDJ45" s="569"/>
      <c r="SDK45" s="569"/>
      <c r="SDL45" s="569"/>
      <c r="SDM45" s="569"/>
      <c r="SDN45" s="569"/>
      <c r="SDO45" s="569"/>
      <c r="SDP45" s="569"/>
      <c r="SDQ45" s="569"/>
      <c r="SDR45" s="569"/>
      <c r="SDS45" s="569"/>
      <c r="SDT45" s="569"/>
      <c r="SDU45" s="569"/>
      <c r="SDV45" s="569"/>
      <c r="SDW45" s="569"/>
      <c r="SDX45" s="569"/>
      <c r="SDY45" s="569"/>
      <c r="SDZ45" s="569"/>
      <c r="SEA45" s="569"/>
      <c r="SEB45" s="569"/>
      <c r="SEC45" s="569"/>
      <c r="SED45" s="569"/>
      <c r="SEE45" s="569"/>
      <c r="SEF45" s="569"/>
      <c r="SEG45" s="569"/>
      <c r="SEH45" s="569"/>
      <c r="SEI45" s="569"/>
      <c r="SEJ45" s="569"/>
      <c r="SEK45" s="569"/>
      <c r="SEL45" s="569"/>
      <c r="SEM45" s="569"/>
      <c r="SEN45" s="569"/>
      <c r="SEO45" s="569"/>
      <c r="SEP45" s="569"/>
      <c r="SEQ45" s="569"/>
      <c r="SER45" s="569"/>
      <c r="SES45" s="569"/>
      <c r="SET45" s="569"/>
      <c r="SEU45" s="569"/>
      <c r="SEV45" s="569"/>
      <c r="SEW45" s="569"/>
      <c r="SEX45" s="569"/>
      <c r="SEY45" s="569"/>
      <c r="SEZ45" s="569"/>
      <c r="SFA45" s="569"/>
      <c r="SFB45" s="569"/>
      <c r="SFC45" s="569"/>
      <c r="SFD45" s="569"/>
      <c r="SFE45" s="569"/>
      <c r="SFF45" s="569"/>
      <c r="SFG45" s="569"/>
      <c r="SFH45" s="569"/>
      <c r="SFI45" s="569"/>
      <c r="SFJ45" s="569"/>
      <c r="SFK45" s="569"/>
      <c r="SFL45" s="569"/>
      <c r="SFM45" s="569"/>
      <c r="SFN45" s="569"/>
      <c r="SFO45" s="569"/>
      <c r="SFP45" s="569"/>
      <c r="SFQ45" s="569"/>
      <c r="SFR45" s="569"/>
      <c r="SFS45" s="569"/>
      <c r="SFT45" s="569"/>
      <c r="SFU45" s="569"/>
      <c r="SFV45" s="569"/>
      <c r="SFW45" s="569"/>
      <c r="SFX45" s="569"/>
      <c r="SFY45" s="569"/>
      <c r="SFZ45" s="569"/>
      <c r="SGA45" s="569"/>
      <c r="SGB45" s="569"/>
      <c r="SGC45" s="569"/>
      <c r="SGD45" s="569"/>
      <c r="SGE45" s="569"/>
      <c r="SGF45" s="569"/>
      <c r="SGG45" s="569"/>
      <c r="SGH45" s="569"/>
      <c r="SGI45" s="569"/>
      <c r="SGJ45" s="569"/>
      <c r="SGK45" s="569"/>
      <c r="SGL45" s="569"/>
      <c r="SGM45" s="569"/>
      <c r="SGN45" s="569"/>
      <c r="SGO45" s="569"/>
      <c r="SGP45" s="569"/>
      <c r="SGQ45" s="569"/>
      <c r="SGR45" s="569"/>
      <c r="SGS45" s="569"/>
      <c r="SGT45" s="569"/>
      <c r="SGU45" s="569"/>
      <c r="SGV45" s="569"/>
      <c r="SGW45" s="569"/>
      <c r="SGX45" s="569"/>
      <c r="SGY45" s="569"/>
      <c r="SGZ45" s="569"/>
      <c r="SHA45" s="569"/>
      <c r="SHB45" s="569"/>
      <c r="SHC45" s="569"/>
      <c r="SHD45" s="569"/>
      <c r="SHE45" s="569"/>
      <c r="SHF45" s="569"/>
      <c r="SHG45" s="569"/>
      <c r="SHH45" s="569"/>
      <c r="SHI45" s="569"/>
      <c r="SHJ45" s="569"/>
      <c r="SHK45" s="569"/>
      <c r="SHL45" s="569"/>
      <c r="SHM45" s="569"/>
      <c r="SHN45" s="569"/>
      <c r="SHO45" s="569"/>
      <c r="SHP45" s="569"/>
      <c r="SHQ45" s="569"/>
      <c r="SHR45" s="569"/>
      <c r="SHS45" s="569"/>
      <c r="SHT45" s="569"/>
      <c r="SHU45" s="569"/>
      <c r="SHV45" s="569"/>
      <c r="SHW45" s="569"/>
      <c r="SHX45" s="569"/>
      <c r="SHY45" s="569"/>
      <c r="SHZ45" s="569"/>
      <c r="SIA45" s="569"/>
      <c r="SIB45" s="569"/>
      <c r="SIC45" s="569"/>
      <c r="SID45" s="569"/>
      <c r="SIE45" s="569"/>
      <c r="SIF45" s="569"/>
      <c r="SIG45" s="569"/>
      <c r="SIH45" s="569"/>
      <c r="SII45" s="569"/>
      <c r="SIJ45" s="569"/>
      <c r="SIK45" s="569"/>
      <c r="SIL45" s="569"/>
      <c r="SIM45" s="569"/>
      <c r="SIN45" s="569"/>
      <c r="SIO45" s="569"/>
      <c r="SIP45" s="569"/>
      <c r="SIQ45" s="569"/>
      <c r="SIR45" s="569"/>
      <c r="SIS45" s="569"/>
      <c r="SIT45" s="569"/>
      <c r="SIU45" s="569"/>
      <c r="SIV45" s="569"/>
      <c r="SIW45" s="569"/>
      <c r="SIX45" s="569"/>
      <c r="SIY45" s="569"/>
      <c r="SIZ45" s="569"/>
      <c r="SJA45" s="569"/>
      <c r="SJB45" s="569"/>
      <c r="SJC45" s="569"/>
      <c r="SJD45" s="569"/>
      <c r="SJE45" s="569"/>
      <c r="SJF45" s="569"/>
      <c r="SJG45" s="569"/>
      <c r="SJH45" s="569"/>
      <c r="SJI45" s="569"/>
      <c r="SJJ45" s="569"/>
      <c r="SJK45" s="569"/>
      <c r="SJL45" s="569"/>
      <c r="SJM45" s="569"/>
      <c r="SJN45" s="569"/>
      <c r="SJO45" s="569"/>
      <c r="SJP45" s="569"/>
      <c r="SJQ45" s="569"/>
      <c r="SJR45" s="569"/>
      <c r="SJS45" s="569"/>
      <c r="SJT45" s="569"/>
      <c r="SJU45" s="569"/>
      <c r="SJV45" s="569"/>
      <c r="SJW45" s="569"/>
      <c r="SJX45" s="569"/>
      <c r="SJY45" s="569"/>
      <c r="SJZ45" s="569"/>
      <c r="SKA45" s="569"/>
      <c r="SKB45" s="569"/>
      <c r="SKC45" s="569"/>
      <c r="SKD45" s="569"/>
      <c r="SKE45" s="569"/>
      <c r="SKF45" s="569"/>
      <c r="SKG45" s="569"/>
      <c r="SKH45" s="569"/>
      <c r="SKI45" s="569"/>
      <c r="SKJ45" s="569"/>
      <c r="SKK45" s="569"/>
      <c r="SKL45" s="569"/>
      <c r="SKM45" s="569"/>
      <c r="SKN45" s="569"/>
      <c r="SKO45" s="569"/>
      <c r="SKP45" s="569"/>
      <c r="SKQ45" s="569"/>
      <c r="SKR45" s="569"/>
      <c r="SKS45" s="569"/>
      <c r="SKT45" s="569"/>
      <c r="SKU45" s="569"/>
      <c r="SKV45" s="569"/>
      <c r="SKW45" s="569"/>
      <c r="SKX45" s="569"/>
      <c r="SKY45" s="569"/>
      <c r="SKZ45" s="569"/>
      <c r="SLA45" s="569"/>
      <c r="SLB45" s="569"/>
      <c r="SLC45" s="569"/>
      <c r="SLD45" s="569"/>
      <c r="SLE45" s="569"/>
      <c r="SLF45" s="569"/>
      <c r="SLG45" s="569"/>
      <c r="SLH45" s="569"/>
      <c r="SLI45" s="569"/>
      <c r="SLJ45" s="569"/>
      <c r="SLK45" s="569"/>
      <c r="SLL45" s="569"/>
      <c r="SLM45" s="569"/>
      <c r="SLN45" s="569"/>
      <c r="SLO45" s="569"/>
      <c r="SLP45" s="569"/>
      <c r="SLQ45" s="569"/>
      <c r="SLR45" s="569"/>
      <c r="SLS45" s="569"/>
      <c r="SLT45" s="569"/>
      <c r="SLU45" s="569"/>
      <c r="SLV45" s="569"/>
      <c r="SLW45" s="569"/>
      <c r="SLX45" s="569"/>
      <c r="SLY45" s="569"/>
      <c r="SLZ45" s="569"/>
      <c r="SMA45" s="569"/>
      <c r="SMB45" s="569"/>
      <c r="SMC45" s="569"/>
      <c r="SMD45" s="569"/>
      <c r="SME45" s="569"/>
      <c r="SMF45" s="569"/>
      <c r="SMG45" s="569"/>
      <c r="SMH45" s="569"/>
      <c r="SMI45" s="569"/>
      <c r="SMJ45" s="569"/>
      <c r="SMK45" s="569"/>
      <c r="SML45" s="569"/>
      <c r="SMM45" s="569"/>
      <c r="SMN45" s="569"/>
      <c r="SMO45" s="569"/>
      <c r="SMP45" s="569"/>
      <c r="SMQ45" s="569"/>
      <c r="SMR45" s="569"/>
      <c r="SMS45" s="569"/>
      <c r="SMT45" s="569"/>
      <c r="SMU45" s="569"/>
      <c r="SMV45" s="569"/>
      <c r="SMW45" s="569"/>
      <c r="SMX45" s="569"/>
      <c r="SMY45" s="569"/>
      <c r="SMZ45" s="569"/>
      <c r="SNA45" s="569"/>
      <c r="SNB45" s="569"/>
      <c r="SNC45" s="569"/>
      <c r="SND45" s="569"/>
      <c r="SNE45" s="569"/>
      <c r="SNF45" s="569"/>
      <c r="SNG45" s="569"/>
      <c r="SNH45" s="569"/>
      <c r="SNI45" s="569"/>
      <c r="SNJ45" s="569"/>
      <c r="SNK45" s="569"/>
      <c r="SNL45" s="569"/>
      <c r="SNM45" s="569"/>
      <c r="SNN45" s="569"/>
      <c r="SNO45" s="569"/>
      <c r="SNP45" s="569"/>
      <c r="SNQ45" s="569"/>
      <c r="SNR45" s="569"/>
      <c r="SNS45" s="569"/>
      <c r="SNT45" s="569"/>
      <c r="SNU45" s="569"/>
      <c r="SNV45" s="569"/>
      <c r="SNW45" s="569"/>
      <c r="SNX45" s="569"/>
      <c r="SNY45" s="569"/>
      <c r="SNZ45" s="569"/>
      <c r="SOA45" s="569"/>
      <c r="SOB45" s="569"/>
      <c r="SOC45" s="569"/>
      <c r="SOD45" s="569"/>
      <c r="SOE45" s="569"/>
      <c r="SOF45" s="569"/>
      <c r="SOG45" s="569"/>
      <c r="SOH45" s="569"/>
      <c r="SOI45" s="569"/>
      <c r="SOJ45" s="569"/>
      <c r="SOK45" s="569"/>
      <c r="SOL45" s="569"/>
      <c r="SOM45" s="569"/>
      <c r="SON45" s="569"/>
      <c r="SOO45" s="569"/>
      <c r="SOP45" s="569"/>
      <c r="SOQ45" s="569"/>
      <c r="SOR45" s="569"/>
      <c r="SOS45" s="569"/>
      <c r="SOT45" s="569"/>
      <c r="SOU45" s="569"/>
      <c r="SOV45" s="569"/>
      <c r="SOW45" s="569"/>
      <c r="SOX45" s="569"/>
      <c r="SOY45" s="569"/>
      <c r="SOZ45" s="569"/>
      <c r="SPA45" s="569"/>
      <c r="SPB45" s="569"/>
      <c r="SPC45" s="569"/>
      <c r="SPD45" s="569"/>
      <c r="SPE45" s="569"/>
      <c r="SPF45" s="569"/>
      <c r="SPG45" s="569"/>
      <c r="SPH45" s="569"/>
      <c r="SPI45" s="569"/>
      <c r="SPJ45" s="569"/>
      <c r="SPK45" s="569"/>
      <c r="SPL45" s="569"/>
      <c r="SPM45" s="569"/>
      <c r="SPN45" s="569"/>
      <c r="SPO45" s="569"/>
      <c r="SPP45" s="569"/>
      <c r="SPQ45" s="569"/>
      <c r="SPR45" s="569"/>
      <c r="SPS45" s="569"/>
      <c r="SPT45" s="569"/>
      <c r="SPU45" s="569"/>
      <c r="SPV45" s="569"/>
      <c r="SPW45" s="569"/>
      <c r="SPX45" s="569"/>
      <c r="SPY45" s="569"/>
      <c r="SPZ45" s="569"/>
      <c r="SQA45" s="569"/>
      <c r="SQB45" s="569"/>
      <c r="SQC45" s="569"/>
      <c r="SQD45" s="569"/>
      <c r="SQE45" s="569"/>
      <c r="SQF45" s="569"/>
      <c r="SQG45" s="569"/>
      <c r="SQH45" s="569"/>
      <c r="SQI45" s="569"/>
      <c r="SQJ45" s="569"/>
      <c r="SQK45" s="569"/>
      <c r="SQL45" s="569"/>
      <c r="SQM45" s="569"/>
      <c r="SQN45" s="569"/>
      <c r="SQO45" s="569"/>
      <c r="SQP45" s="569"/>
      <c r="SQQ45" s="569"/>
      <c r="SQR45" s="569"/>
      <c r="SQS45" s="569"/>
      <c r="SQT45" s="569"/>
      <c r="SQU45" s="569"/>
      <c r="SQV45" s="569"/>
      <c r="SQW45" s="569"/>
      <c r="SQX45" s="569"/>
      <c r="SQY45" s="569"/>
      <c r="SQZ45" s="569"/>
      <c r="SRA45" s="569"/>
      <c r="SRB45" s="569"/>
      <c r="SRC45" s="569"/>
      <c r="SRD45" s="569"/>
      <c r="SRE45" s="569"/>
      <c r="SRF45" s="569"/>
      <c r="SRG45" s="569"/>
      <c r="SRH45" s="569"/>
      <c r="SRI45" s="569"/>
      <c r="SRJ45" s="569"/>
      <c r="SRK45" s="569"/>
      <c r="SRL45" s="569"/>
      <c r="SRM45" s="569"/>
      <c r="SRN45" s="569"/>
      <c r="SRO45" s="569"/>
      <c r="SRP45" s="569"/>
      <c r="SRQ45" s="569"/>
      <c r="SRR45" s="569"/>
      <c r="SRS45" s="569"/>
      <c r="SRT45" s="569"/>
      <c r="SRU45" s="569"/>
      <c r="SRV45" s="569"/>
      <c r="SRW45" s="569"/>
      <c r="SRX45" s="569"/>
      <c r="SRY45" s="569"/>
      <c r="SRZ45" s="569"/>
      <c r="SSA45" s="569"/>
      <c r="SSB45" s="569"/>
      <c r="SSC45" s="569"/>
      <c r="SSD45" s="569"/>
      <c r="SSE45" s="569"/>
      <c r="SSF45" s="569"/>
      <c r="SSG45" s="569"/>
      <c r="SSH45" s="569"/>
      <c r="SSI45" s="569"/>
      <c r="SSJ45" s="569"/>
      <c r="SSK45" s="569"/>
      <c r="SSL45" s="569"/>
      <c r="SSM45" s="569"/>
      <c r="SSN45" s="569"/>
      <c r="SSO45" s="569"/>
      <c r="SSP45" s="569"/>
      <c r="SSQ45" s="569"/>
      <c r="SSR45" s="569"/>
      <c r="SSS45" s="569"/>
      <c r="SST45" s="569"/>
      <c r="SSU45" s="569"/>
      <c r="SSV45" s="569"/>
      <c r="SSW45" s="569"/>
      <c r="SSX45" s="569"/>
      <c r="SSY45" s="569"/>
      <c r="SSZ45" s="569"/>
      <c r="STA45" s="569"/>
      <c r="STB45" s="569"/>
      <c r="STC45" s="569"/>
      <c r="STD45" s="569"/>
      <c r="STE45" s="569"/>
      <c r="STF45" s="569"/>
      <c r="STG45" s="569"/>
      <c r="STH45" s="569"/>
      <c r="STI45" s="569"/>
      <c r="STJ45" s="569"/>
      <c r="STK45" s="569"/>
      <c r="STL45" s="569"/>
      <c r="STM45" s="569"/>
      <c r="STN45" s="569"/>
      <c r="STO45" s="569"/>
      <c r="STP45" s="569"/>
      <c r="STQ45" s="569"/>
      <c r="STR45" s="569"/>
      <c r="STS45" s="569"/>
      <c r="STT45" s="569"/>
      <c r="STU45" s="569"/>
      <c r="STV45" s="569"/>
      <c r="STW45" s="569"/>
      <c r="STX45" s="569"/>
      <c r="STY45" s="569"/>
      <c r="STZ45" s="569"/>
      <c r="SUA45" s="569"/>
      <c r="SUB45" s="569"/>
      <c r="SUC45" s="569"/>
      <c r="SUD45" s="569"/>
      <c r="SUE45" s="569"/>
      <c r="SUF45" s="569"/>
      <c r="SUG45" s="569"/>
      <c r="SUH45" s="569"/>
      <c r="SUI45" s="569"/>
      <c r="SUJ45" s="569"/>
      <c r="SUK45" s="569"/>
      <c r="SUL45" s="569"/>
      <c r="SUM45" s="569"/>
      <c r="SUN45" s="569"/>
      <c r="SUO45" s="569"/>
      <c r="SUP45" s="569"/>
      <c r="SUQ45" s="569"/>
      <c r="SUR45" s="569"/>
      <c r="SUS45" s="569"/>
      <c r="SUT45" s="569"/>
      <c r="SUU45" s="569"/>
      <c r="SUV45" s="569"/>
      <c r="SUW45" s="569"/>
      <c r="SUX45" s="569"/>
      <c r="SUY45" s="569"/>
      <c r="SUZ45" s="569"/>
      <c r="SVA45" s="569"/>
      <c r="SVB45" s="569"/>
      <c r="SVC45" s="569"/>
      <c r="SVD45" s="569"/>
      <c r="SVE45" s="569"/>
      <c r="SVF45" s="569"/>
      <c r="SVG45" s="569"/>
      <c r="SVH45" s="569"/>
      <c r="SVI45" s="569"/>
      <c r="SVJ45" s="569"/>
      <c r="SVK45" s="569"/>
      <c r="SVL45" s="569"/>
      <c r="SVM45" s="569"/>
      <c r="SVN45" s="569"/>
      <c r="SVO45" s="569"/>
      <c r="SVP45" s="569"/>
      <c r="SVQ45" s="569"/>
      <c r="SVR45" s="569"/>
      <c r="SVS45" s="569"/>
      <c r="SVT45" s="569"/>
      <c r="SVU45" s="569"/>
      <c r="SVV45" s="569"/>
      <c r="SVW45" s="569"/>
      <c r="SVX45" s="569"/>
      <c r="SVY45" s="569"/>
      <c r="SVZ45" s="569"/>
      <c r="SWA45" s="569"/>
      <c r="SWB45" s="569"/>
      <c r="SWC45" s="569"/>
      <c r="SWD45" s="569"/>
      <c r="SWE45" s="569"/>
      <c r="SWF45" s="569"/>
      <c r="SWG45" s="569"/>
      <c r="SWH45" s="569"/>
      <c r="SWI45" s="569"/>
      <c r="SWJ45" s="569"/>
      <c r="SWK45" s="569"/>
      <c r="SWL45" s="569"/>
      <c r="SWM45" s="569"/>
      <c r="SWN45" s="569"/>
      <c r="SWO45" s="569"/>
      <c r="SWP45" s="569"/>
      <c r="SWQ45" s="569"/>
      <c r="SWR45" s="569"/>
      <c r="SWS45" s="569"/>
      <c r="SWT45" s="569"/>
      <c r="SWU45" s="569"/>
      <c r="SWV45" s="569"/>
      <c r="SWW45" s="569"/>
      <c r="SWX45" s="569"/>
      <c r="SWY45" s="569"/>
      <c r="SWZ45" s="569"/>
      <c r="SXA45" s="569"/>
      <c r="SXB45" s="569"/>
      <c r="SXC45" s="569"/>
      <c r="SXD45" s="569"/>
      <c r="SXE45" s="569"/>
      <c r="SXF45" s="569"/>
      <c r="SXG45" s="569"/>
      <c r="SXH45" s="569"/>
      <c r="SXI45" s="569"/>
      <c r="SXJ45" s="569"/>
      <c r="SXK45" s="569"/>
      <c r="SXL45" s="569"/>
      <c r="SXM45" s="569"/>
      <c r="SXN45" s="569"/>
      <c r="SXO45" s="569"/>
      <c r="SXP45" s="569"/>
      <c r="SXQ45" s="569"/>
      <c r="SXR45" s="569"/>
      <c r="SXS45" s="569"/>
      <c r="SXT45" s="569"/>
      <c r="SXU45" s="569"/>
      <c r="SXV45" s="569"/>
      <c r="SXW45" s="569"/>
      <c r="SXX45" s="569"/>
      <c r="SXY45" s="569"/>
      <c r="SXZ45" s="569"/>
      <c r="SYA45" s="569"/>
      <c r="SYB45" s="569"/>
      <c r="SYC45" s="569"/>
      <c r="SYD45" s="569"/>
      <c r="SYE45" s="569"/>
      <c r="SYF45" s="569"/>
      <c r="SYG45" s="569"/>
      <c r="SYH45" s="569"/>
      <c r="SYI45" s="569"/>
      <c r="SYJ45" s="569"/>
      <c r="SYK45" s="569"/>
      <c r="SYL45" s="569"/>
      <c r="SYM45" s="569"/>
      <c r="SYN45" s="569"/>
      <c r="SYO45" s="569"/>
      <c r="SYP45" s="569"/>
      <c r="SYQ45" s="569"/>
      <c r="SYR45" s="569"/>
      <c r="SYS45" s="569"/>
      <c r="SYT45" s="569"/>
      <c r="SYU45" s="569"/>
      <c r="SYV45" s="569"/>
      <c r="SYW45" s="569"/>
      <c r="SYX45" s="569"/>
      <c r="SYY45" s="569"/>
      <c r="SYZ45" s="569"/>
      <c r="SZA45" s="569"/>
      <c r="SZB45" s="569"/>
      <c r="SZC45" s="569"/>
      <c r="SZD45" s="569"/>
      <c r="SZE45" s="569"/>
      <c r="SZF45" s="569"/>
      <c r="SZG45" s="569"/>
      <c r="SZH45" s="569"/>
      <c r="SZI45" s="569"/>
      <c r="SZJ45" s="569"/>
      <c r="SZK45" s="569"/>
      <c r="SZL45" s="569"/>
      <c r="SZM45" s="569"/>
      <c r="SZN45" s="569"/>
      <c r="SZO45" s="569"/>
      <c r="SZP45" s="569"/>
      <c r="SZQ45" s="569"/>
      <c r="SZR45" s="569"/>
      <c r="SZS45" s="569"/>
      <c r="SZT45" s="569"/>
      <c r="SZU45" s="569"/>
      <c r="SZV45" s="569"/>
      <c r="SZW45" s="569"/>
      <c r="SZX45" s="569"/>
      <c r="SZY45" s="569"/>
      <c r="SZZ45" s="569"/>
      <c r="TAA45" s="569"/>
      <c r="TAB45" s="569"/>
      <c r="TAC45" s="569"/>
      <c r="TAD45" s="569"/>
      <c r="TAE45" s="569"/>
      <c r="TAF45" s="569"/>
      <c r="TAG45" s="569"/>
      <c r="TAH45" s="569"/>
      <c r="TAI45" s="569"/>
      <c r="TAJ45" s="569"/>
      <c r="TAK45" s="569"/>
      <c r="TAL45" s="569"/>
      <c r="TAM45" s="569"/>
      <c r="TAN45" s="569"/>
      <c r="TAO45" s="569"/>
      <c r="TAP45" s="569"/>
      <c r="TAQ45" s="569"/>
      <c r="TAR45" s="569"/>
      <c r="TAS45" s="569"/>
      <c r="TAT45" s="569"/>
      <c r="TAU45" s="569"/>
      <c r="TAV45" s="569"/>
      <c r="TAW45" s="569"/>
      <c r="TAX45" s="569"/>
      <c r="TAY45" s="569"/>
      <c r="TAZ45" s="569"/>
      <c r="TBA45" s="569"/>
      <c r="TBB45" s="569"/>
      <c r="TBC45" s="569"/>
      <c r="TBD45" s="569"/>
      <c r="TBE45" s="569"/>
      <c r="TBF45" s="569"/>
      <c r="TBG45" s="569"/>
      <c r="TBH45" s="569"/>
      <c r="TBI45" s="569"/>
      <c r="TBJ45" s="569"/>
      <c r="TBK45" s="569"/>
      <c r="TBL45" s="569"/>
      <c r="TBM45" s="569"/>
      <c r="TBN45" s="569"/>
      <c r="TBO45" s="569"/>
      <c r="TBP45" s="569"/>
      <c r="TBQ45" s="569"/>
      <c r="TBR45" s="569"/>
      <c r="TBS45" s="569"/>
      <c r="TBT45" s="569"/>
      <c r="TBU45" s="569"/>
      <c r="TBV45" s="569"/>
      <c r="TBW45" s="569"/>
      <c r="TBX45" s="569"/>
      <c r="TBY45" s="569"/>
      <c r="TBZ45" s="569"/>
      <c r="TCA45" s="569"/>
      <c r="TCB45" s="569"/>
      <c r="TCC45" s="569"/>
      <c r="TCD45" s="569"/>
      <c r="TCE45" s="569"/>
      <c r="TCF45" s="569"/>
      <c r="TCG45" s="569"/>
      <c r="TCH45" s="569"/>
      <c r="TCI45" s="569"/>
      <c r="TCJ45" s="569"/>
      <c r="TCK45" s="569"/>
      <c r="TCL45" s="569"/>
      <c r="TCM45" s="569"/>
      <c r="TCN45" s="569"/>
      <c r="TCO45" s="569"/>
      <c r="TCP45" s="569"/>
      <c r="TCQ45" s="569"/>
      <c r="TCR45" s="569"/>
      <c r="TCS45" s="569"/>
      <c r="TCT45" s="569"/>
      <c r="TCU45" s="569"/>
      <c r="TCV45" s="569"/>
      <c r="TCW45" s="569"/>
      <c r="TCX45" s="569"/>
      <c r="TCY45" s="569"/>
      <c r="TCZ45" s="569"/>
      <c r="TDA45" s="569"/>
      <c r="TDB45" s="569"/>
      <c r="TDC45" s="569"/>
      <c r="TDD45" s="569"/>
      <c r="TDE45" s="569"/>
      <c r="TDF45" s="569"/>
      <c r="TDG45" s="569"/>
      <c r="TDH45" s="569"/>
      <c r="TDI45" s="569"/>
      <c r="TDJ45" s="569"/>
      <c r="TDK45" s="569"/>
      <c r="TDL45" s="569"/>
      <c r="TDM45" s="569"/>
      <c r="TDN45" s="569"/>
      <c r="TDO45" s="569"/>
      <c r="TDP45" s="569"/>
      <c r="TDQ45" s="569"/>
      <c r="TDR45" s="569"/>
      <c r="TDS45" s="569"/>
      <c r="TDT45" s="569"/>
      <c r="TDU45" s="569"/>
      <c r="TDV45" s="569"/>
      <c r="TDW45" s="569"/>
      <c r="TDX45" s="569"/>
      <c r="TDY45" s="569"/>
      <c r="TDZ45" s="569"/>
      <c r="TEA45" s="569"/>
      <c r="TEB45" s="569"/>
      <c r="TEC45" s="569"/>
      <c r="TED45" s="569"/>
      <c r="TEE45" s="569"/>
      <c r="TEF45" s="569"/>
      <c r="TEG45" s="569"/>
      <c r="TEH45" s="569"/>
      <c r="TEI45" s="569"/>
      <c r="TEJ45" s="569"/>
      <c r="TEK45" s="569"/>
      <c r="TEL45" s="569"/>
      <c r="TEM45" s="569"/>
      <c r="TEN45" s="569"/>
      <c r="TEO45" s="569"/>
      <c r="TEP45" s="569"/>
      <c r="TEQ45" s="569"/>
      <c r="TER45" s="569"/>
      <c r="TES45" s="569"/>
      <c r="TET45" s="569"/>
      <c r="TEU45" s="569"/>
      <c r="TEV45" s="569"/>
      <c r="TEW45" s="569"/>
      <c r="TEX45" s="569"/>
      <c r="TEY45" s="569"/>
      <c r="TEZ45" s="569"/>
      <c r="TFA45" s="569"/>
      <c r="TFB45" s="569"/>
      <c r="TFC45" s="569"/>
      <c r="TFD45" s="569"/>
      <c r="TFE45" s="569"/>
      <c r="TFF45" s="569"/>
      <c r="TFG45" s="569"/>
      <c r="TFH45" s="569"/>
      <c r="TFI45" s="569"/>
      <c r="TFJ45" s="569"/>
      <c r="TFK45" s="569"/>
      <c r="TFL45" s="569"/>
      <c r="TFM45" s="569"/>
      <c r="TFN45" s="569"/>
      <c r="TFO45" s="569"/>
      <c r="TFP45" s="569"/>
      <c r="TFQ45" s="569"/>
      <c r="TFR45" s="569"/>
      <c r="TFS45" s="569"/>
      <c r="TFT45" s="569"/>
      <c r="TFU45" s="569"/>
      <c r="TFV45" s="569"/>
      <c r="TFW45" s="569"/>
      <c r="TFX45" s="569"/>
      <c r="TFY45" s="569"/>
      <c r="TFZ45" s="569"/>
      <c r="TGA45" s="569"/>
      <c r="TGB45" s="569"/>
      <c r="TGC45" s="569"/>
      <c r="TGD45" s="569"/>
      <c r="TGE45" s="569"/>
      <c r="TGF45" s="569"/>
      <c r="TGG45" s="569"/>
      <c r="TGH45" s="569"/>
      <c r="TGI45" s="569"/>
      <c r="TGJ45" s="569"/>
      <c r="TGK45" s="569"/>
      <c r="TGL45" s="569"/>
      <c r="TGM45" s="569"/>
      <c r="TGN45" s="569"/>
      <c r="TGO45" s="569"/>
      <c r="TGP45" s="569"/>
      <c r="TGQ45" s="569"/>
      <c r="TGR45" s="569"/>
      <c r="TGS45" s="569"/>
      <c r="TGT45" s="569"/>
      <c r="TGU45" s="569"/>
      <c r="TGV45" s="569"/>
      <c r="TGW45" s="569"/>
      <c r="TGX45" s="569"/>
      <c r="TGY45" s="569"/>
      <c r="TGZ45" s="569"/>
      <c r="THA45" s="569"/>
      <c r="THB45" s="569"/>
      <c r="THC45" s="569"/>
      <c r="THD45" s="569"/>
      <c r="THE45" s="569"/>
      <c r="THF45" s="569"/>
      <c r="THG45" s="569"/>
      <c r="THH45" s="569"/>
      <c r="THI45" s="569"/>
      <c r="THJ45" s="569"/>
      <c r="THK45" s="569"/>
      <c r="THL45" s="569"/>
      <c r="THM45" s="569"/>
      <c r="THN45" s="569"/>
      <c r="THO45" s="569"/>
      <c r="THP45" s="569"/>
      <c r="THQ45" s="569"/>
      <c r="THR45" s="569"/>
      <c r="THS45" s="569"/>
      <c r="THT45" s="569"/>
      <c r="THU45" s="569"/>
      <c r="THV45" s="569"/>
      <c r="THW45" s="569"/>
      <c r="THX45" s="569"/>
      <c r="THY45" s="569"/>
      <c r="THZ45" s="569"/>
      <c r="TIA45" s="569"/>
      <c r="TIB45" s="569"/>
      <c r="TIC45" s="569"/>
      <c r="TID45" s="569"/>
      <c r="TIE45" s="569"/>
      <c r="TIF45" s="569"/>
      <c r="TIG45" s="569"/>
      <c r="TIH45" s="569"/>
      <c r="TII45" s="569"/>
      <c r="TIJ45" s="569"/>
      <c r="TIK45" s="569"/>
      <c r="TIL45" s="569"/>
      <c r="TIM45" s="569"/>
      <c r="TIN45" s="569"/>
      <c r="TIO45" s="569"/>
      <c r="TIP45" s="569"/>
      <c r="TIQ45" s="569"/>
      <c r="TIR45" s="569"/>
      <c r="TIS45" s="569"/>
      <c r="TIT45" s="569"/>
      <c r="TIU45" s="569"/>
      <c r="TIV45" s="569"/>
      <c r="TIW45" s="569"/>
      <c r="TIX45" s="569"/>
      <c r="TIY45" s="569"/>
      <c r="TIZ45" s="569"/>
      <c r="TJA45" s="569"/>
      <c r="TJB45" s="569"/>
      <c r="TJC45" s="569"/>
      <c r="TJD45" s="569"/>
      <c r="TJE45" s="569"/>
      <c r="TJF45" s="569"/>
      <c r="TJG45" s="569"/>
      <c r="TJH45" s="569"/>
      <c r="TJI45" s="569"/>
      <c r="TJJ45" s="569"/>
      <c r="TJK45" s="569"/>
      <c r="TJL45" s="569"/>
      <c r="TJM45" s="569"/>
      <c r="TJN45" s="569"/>
      <c r="TJO45" s="569"/>
      <c r="TJP45" s="569"/>
      <c r="TJQ45" s="569"/>
      <c r="TJR45" s="569"/>
      <c r="TJS45" s="569"/>
      <c r="TJT45" s="569"/>
      <c r="TJU45" s="569"/>
      <c r="TJV45" s="569"/>
      <c r="TJW45" s="569"/>
      <c r="TJX45" s="569"/>
      <c r="TJY45" s="569"/>
      <c r="TJZ45" s="569"/>
      <c r="TKA45" s="569"/>
      <c r="TKB45" s="569"/>
      <c r="TKC45" s="569"/>
      <c r="TKD45" s="569"/>
      <c r="TKE45" s="569"/>
      <c r="TKF45" s="569"/>
      <c r="TKG45" s="569"/>
      <c r="TKH45" s="569"/>
      <c r="TKI45" s="569"/>
      <c r="TKJ45" s="569"/>
      <c r="TKK45" s="569"/>
      <c r="TKL45" s="569"/>
      <c r="TKM45" s="569"/>
      <c r="TKN45" s="569"/>
      <c r="TKO45" s="569"/>
      <c r="TKP45" s="569"/>
      <c r="TKQ45" s="569"/>
      <c r="TKR45" s="569"/>
      <c r="TKS45" s="569"/>
      <c r="TKT45" s="569"/>
      <c r="TKU45" s="569"/>
      <c r="TKV45" s="569"/>
      <c r="TKW45" s="569"/>
      <c r="TKX45" s="569"/>
      <c r="TKY45" s="569"/>
      <c r="TKZ45" s="569"/>
      <c r="TLA45" s="569"/>
      <c r="TLB45" s="569"/>
      <c r="TLC45" s="569"/>
      <c r="TLD45" s="569"/>
      <c r="TLE45" s="569"/>
      <c r="TLF45" s="569"/>
      <c r="TLG45" s="569"/>
      <c r="TLH45" s="569"/>
      <c r="TLI45" s="569"/>
      <c r="TLJ45" s="569"/>
      <c r="TLK45" s="569"/>
      <c r="TLL45" s="569"/>
      <c r="TLM45" s="569"/>
      <c r="TLN45" s="569"/>
      <c r="TLO45" s="569"/>
      <c r="TLP45" s="569"/>
      <c r="TLQ45" s="569"/>
      <c r="TLR45" s="569"/>
      <c r="TLS45" s="569"/>
      <c r="TLT45" s="569"/>
      <c r="TLU45" s="569"/>
      <c r="TLV45" s="569"/>
      <c r="TLW45" s="569"/>
      <c r="TLX45" s="569"/>
      <c r="TLY45" s="569"/>
      <c r="TLZ45" s="569"/>
      <c r="TMA45" s="569"/>
      <c r="TMB45" s="569"/>
      <c r="TMC45" s="569"/>
      <c r="TMD45" s="569"/>
      <c r="TME45" s="569"/>
      <c r="TMF45" s="569"/>
      <c r="TMG45" s="569"/>
      <c r="TMH45" s="569"/>
      <c r="TMI45" s="569"/>
      <c r="TMJ45" s="569"/>
      <c r="TMK45" s="569"/>
      <c r="TML45" s="569"/>
      <c r="TMM45" s="569"/>
      <c r="TMN45" s="569"/>
      <c r="TMO45" s="569"/>
      <c r="TMP45" s="569"/>
      <c r="TMQ45" s="569"/>
      <c r="TMR45" s="569"/>
      <c r="TMS45" s="569"/>
      <c r="TMT45" s="569"/>
      <c r="TMU45" s="569"/>
      <c r="TMV45" s="569"/>
      <c r="TMW45" s="569"/>
      <c r="TMX45" s="569"/>
      <c r="TMY45" s="569"/>
      <c r="TMZ45" s="569"/>
      <c r="TNA45" s="569"/>
      <c r="TNB45" s="569"/>
      <c r="TNC45" s="569"/>
      <c r="TND45" s="569"/>
      <c r="TNE45" s="569"/>
      <c r="TNF45" s="569"/>
      <c r="TNG45" s="569"/>
      <c r="TNH45" s="569"/>
      <c r="TNI45" s="569"/>
      <c r="TNJ45" s="569"/>
      <c r="TNK45" s="569"/>
      <c r="TNL45" s="569"/>
      <c r="TNM45" s="569"/>
      <c r="TNN45" s="569"/>
      <c r="TNO45" s="569"/>
      <c r="TNP45" s="569"/>
      <c r="TNQ45" s="569"/>
      <c r="TNR45" s="569"/>
      <c r="TNS45" s="569"/>
      <c r="TNT45" s="569"/>
      <c r="TNU45" s="569"/>
      <c r="TNV45" s="569"/>
      <c r="TNW45" s="569"/>
      <c r="TNX45" s="569"/>
      <c r="TNY45" s="569"/>
      <c r="TNZ45" s="569"/>
      <c r="TOA45" s="569"/>
      <c r="TOB45" s="569"/>
      <c r="TOC45" s="569"/>
      <c r="TOD45" s="569"/>
      <c r="TOE45" s="569"/>
      <c r="TOF45" s="569"/>
      <c r="TOG45" s="569"/>
      <c r="TOH45" s="569"/>
      <c r="TOI45" s="569"/>
      <c r="TOJ45" s="569"/>
      <c r="TOK45" s="569"/>
      <c r="TOL45" s="569"/>
      <c r="TOM45" s="569"/>
      <c r="TON45" s="569"/>
      <c r="TOO45" s="569"/>
      <c r="TOP45" s="569"/>
      <c r="TOQ45" s="569"/>
      <c r="TOR45" s="569"/>
      <c r="TOS45" s="569"/>
      <c r="TOT45" s="569"/>
      <c r="TOU45" s="569"/>
      <c r="TOV45" s="569"/>
      <c r="TOW45" s="569"/>
      <c r="TOX45" s="569"/>
      <c r="TOY45" s="569"/>
      <c r="TOZ45" s="569"/>
      <c r="TPA45" s="569"/>
      <c r="TPB45" s="569"/>
      <c r="TPC45" s="569"/>
      <c r="TPD45" s="569"/>
      <c r="TPE45" s="569"/>
      <c r="TPF45" s="569"/>
      <c r="TPG45" s="569"/>
      <c r="TPH45" s="569"/>
      <c r="TPI45" s="569"/>
      <c r="TPJ45" s="569"/>
      <c r="TPK45" s="569"/>
      <c r="TPL45" s="569"/>
      <c r="TPM45" s="569"/>
      <c r="TPN45" s="569"/>
      <c r="TPO45" s="569"/>
      <c r="TPP45" s="569"/>
      <c r="TPQ45" s="569"/>
      <c r="TPR45" s="569"/>
      <c r="TPS45" s="569"/>
      <c r="TPT45" s="569"/>
      <c r="TPU45" s="569"/>
      <c r="TPV45" s="569"/>
      <c r="TPW45" s="569"/>
      <c r="TPX45" s="569"/>
      <c r="TPY45" s="569"/>
      <c r="TPZ45" s="569"/>
      <c r="TQA45" s="569"/>
      <c r="TQB45" s="569"/>
      <c r="TQC45" s="569"/>
      <c r="TQD45" s="569"/>
      <c r="TQE45" s="569"/>
      <c r="TQF45" s="569"/>
      <c r="TQG45" s="569"/>
      <c r="TQH45" s="569"/>
      <c r="TQI45" s="569"/>
      <c r="TQJ45" s="569"/>
      <c r="TQK45" s="569"/>
      <c r="TQL45" s="569"/>
      <c r="TQM45" s="569"/>
      <c r="TQN45" s="569"/>
      <c r="TQO45" s="569"/>
      <c r="TQP45" s="569"/>
      <c r="TQQ45" s="569"/>
      <c r="TQR45" s="569"/>
      <c r="TQS45" s="569"/>
      <c r="TQT45" s="569"/>
      <c r="TQU45" s="569"/>
      <c r="TQV45" s="569"/>
      <c r="TQW45" s="569"/>
      <c r="TQX45" s="569"/>
      <c r="TQY45" s="569"/>
      <c r="TQZ45" s="569"/>
      <c r="TRA45" s="569"/>
      <c r="TRB45" s="569"/>
      <c r="TRC45" s="569"/>
      <c r="TRD45" s="569"/>
      <c r="TRE45" s="569"/>
      <c r="TRF45" s="569"/>
      <c r="TRG45" s="569"/>
      <c r="TRH45" s="569"/>
      <c r="TRI45" s="569"/>
      <c r="TRJ45" s="569"/>
      <c r="TRK45" s="569"/>
      <c r="TRL45" s="569"/>
      <c r="TRM45" s="569"/>
      <c r="TRN45" s="569"/>
      <c r="TRO45" s="569"/>
      <c r="TRP45" s="569"/>
      <c r="TRQ45" s="569"/>
      <c r="TRR45" s="569"/>
      <c r="TRS45" s="569"/>
      <c r="TRT45" s="569"/>
      <c r="TRU45" s="569"/>
      <c r="TRV45" s="569"/>
      <c r="TRW45" s="569"/>
      <c r="TRX45" s="569"/>
      <c r="TRY45" s="569"/>
      <c r="TRZ45" s="569"/>
      <c r="TSA45" s="569"/>
      <c r="TSB45" s="569"/>
      <c r="TSC45" s="569"/>
      <c r="TSD45" s="569"/>
      <c r="TSE45" s="569"/>
      <c r="TSF45" s="569"/>
      <c r="TSG45" s="569"/>
      <c r="TSH45" s="569"/>
      <c r="TSI45" s="569"/>
      <c r="TSJ45" s="569"/>
      <c r="TSK45" s="569"/>
      <c r="TSL45" s="569"/>
      <c r="TSM45" s="569"/>
      <c r="TSN45" s="569"/>
      <c r="TSO45" s="569"/>
      <c r="TSP45" s="569"/>
      <c r="TSQ45" s="569"/>
      <c r="TSR45" s="569"/>
      <c r="TSS45" s="569"/>
      <c r="TST45" s="569"/>
      <c r="TSU45" s="569"/>
      <c r="TSV45" s="569"/>
      <c r="TSW45" s="569"/>
      <c r="TSX45" s="569"/>
      <c r="TSY45" s="569"/>
      <c r="TSZ45" s="569"/>
      <c r="TTA45" s="569"/>
      <c r="TTB45" s="569"/>
      <c r="TTC45" s="569"/>
      <c r="TTD45" s="569"/>
      <c r="TTE45" s="569"/>
      <c r="TTF45" s="569"/>
      <c r="TTG45" s="569"/>
      <c r="TTH45" s="569"/>
      <c r="TTI45" s="569"/>
      <c r="TTJ45" s="569"/>
      <c r="TTK45" s="569"/>
      <c r="TTL45" s="569"/>
      <c r="TTM45" s="569"/>
      <c r="TTN45" s="569"/>
      <c r="TTO45" s="569"/>
      <c r="TTP45" s="569"/>
      <c r="TTQ45" s="569"/>
      <c r="TTR45" s="569"/>
      <c r="TTS45" s="569"/>
      <c r="TTT45" s="569"/>
      <c r="TTU45" s="569"/>
      <c r="TTV45" s="569"/>
      <c r="TTW45" s="569"/>
      <c r="TTX45" s="569"/>
      <c r="TTY45" s="569"/>
      <c r="TTZ45" s="569"/>
      <c r="TUA45" s="569"/>
      <c r="TUB45" s="569"/>
      <c r="TUC45" s="569"/>
      <c r="TUD45" s="569"/>
      <c r="TUE45" s="569"/>
      <c r="TUF45" s="569"/>
      <c r="TUG45" s="569"/>
      <c r="TUH45" s="569"/>
      <c r="TUI45" s="569"/>
      <c r="TUJ45" s="569"/>
      <c r="TUK45" s="569"/>
      <c r="TUL45" s="569"/>
      <c r="TUM45" s="569"/>
      <c r="TUN45" s="569"/>
      <c r="TUO45" s="569"/>
      <c r="TUP45" s="569"/>
      <c r="TUQ45" s="569"/>
      <c r="TUR45" s="569"/>
      <c r="TUS45" s="569"/>
      <c r="TUT45" s="569"/>
      <c r="TUU45" s="569"/>
      <c r="TUV45" s="569"/>
      <c r="TUW45" s="569"/>
      <c r="TUX45" s="569"/>
      <c r="TUY45" s="569"/>
      <c r="TUZ45" s="569"/>
      <c r="TVA45" s="569"/>
      <c r="TVB45" s="569"/>
      <c r="TVC45" s="569"/>
      <c r="TVD45" s="569"/>
      <c r="TVE45" s="569"/>
      <c r="TVF45" s="569"/>
      <c r="TVG45" s="569"/>
      <c r="TVH45" s="569"/>
      <c r="TVI45" s="569"/>
      <c r="TVJ45" s="569"/>
      <c r="TVK45" s="569"/>
      <c r="TVL45" s="569"/>
      <c r="TVM45" s="569"/>
      <c r="TVN45" s="569"/>
      <c r="TVO45" s="569"/>
      <c r="TVP45" s="569"/>
      <c r="TVQ45" s="569"/>
      <c r="TVR45" s="569"/>
      <c r="TVS45" s="569"/>
      <c r="TVT45" s="569"/>
      <c r="TVU45" s="569"/>
      <c r="TVV45" s="569"/>
      <c r="TVW45" s="569"/>
      <c r="TVX45" s="569"/>
      <c r="TVY45" s="569"/>
      <c r="TVZ45" s="569"/>
      <c r="TWA45" s="569"/>
      <c r="TWB45" s="569"/>
      <c r="TWC45" s="569"/>
      <c r="TWD45" s="569"/>
      <c r="TWE45" s="569"/>
      <c r="TWF45" s="569"/>
      <c r="TWG45" s="569"/>
      <c r="TWH45" s="569"/>
      <c r="TWI45" s="569"/>
      <c r="TWJ45" s="569"/>
      <c r="TWK45" s="569"/>
      <c r="TWL45" s="569"/>
      <c r="TWM45" s="569"/>
      <c r="TWN45" s="569"/>
      <c r="TWO45" s="569"/>
      <c r="TWP45" s="569"/>
      <c r="TWQ45" s="569"/>
      <c r="TWR45" s="569"/>
      <c r="TWS45" s="569"/>
      <c r="TWT45" s="569"/>
      <c r="TWU45" s="569"/>
      <c r="TWV45" s="569"/>
      <c r="TWW45" s="569"/>
      <c r="TWX45" s="569"/>
      <c r="TWY45" s="569"/>
      <c r="TWZ45" s="569"/>
      <c r="TXA45" s="569"/>
      <c r="TXB45" s="569"/>
      <c r="TXC45" s="569"/>
      <c r="TXD45" s="569"/>
      <c r="TXE45" s="569"/>
      <c r="TXF45" s="569"/>
      <c r="TXG45" s="569"/>
      <c r="TXH45" s="569"/>
      <c r="TXI45" s="569"/>
      <c r="TXJ45" s="569"/>
      <c r="TXK45" s="569"/>
      <c r="TXL45" s="569"/>
      <c r="TXM45" s="569"/>
      <c r="TXN45" s="569"/>
      <c r="TXO45" s="569"/>
      <c r="TXP45" s="569"/>
      <c r="TXQ45" s="569"/>
      <c r="TXR45" s="569"/>
      <c r="TXS45" s="569"/>
      <c r="TXT45" s="569"/>
      <c r="TXU45" s="569"/>
      <c r="TXV45" s="569"/>
      <c r="TXW45" s="569"/>
      <c r="TXX45" s="569"/>
      <c r="TXY45" s="569"/>
      <c r="TXZ45" s="569"/>
      <c r="TYA45" s="569"/>
      <c r="TYB45" s="569"/>
      <c r="TYC45" s="569"/>
      <c r="TYD45" s="569"/>
      <c r="TYE45" s="569"/>
      <c r="TYF45" s="569"/>
      <c r="TYG45" s="569"/>
      <c r="TYH45" s="569"/>
      <c r="TYI45" s="569"/>
      <c r="TYJ45" s="569"/>
      <c r="TYK45" s="569"/>
      <c r="TYL45" s="569"/>
      <c r="TYM45" s="569"/>
      <c r="TYN45" s="569"/>
      <c r="TYO45" s="569"/>
      <c r="TYP45" s="569"/>
      <c r="TYQ45" s="569"/>
      <c r="TYR45" s="569"/>
      <c r="TYS45" s="569"/>
      <c r="TYT45" s="569"/>
      <c r="TYU45" s="569"/>
      <c r="TYV45" s="569"/>
      <c r="TYW45" s="569"/>
      <c r="TYX45" s="569"/>
      <c r="TYY45" s="569"/>
      <c r="TYZ45" s="569"/>
      <c r="TZA45" s="569"/>
      <c r="TZB45" s="569"/>
      <c r="TZC45" s="569"/>
      <c r="TZD45" s="569"/>
      <c r="TZE45" s="569"/>
      <c r="TZF45" s="569"/>
      <c r="TZG45" s="569"/>
      <c r="TZH45" s="569"/>
      <c r="TZI45" s="569"/>
      <c r="TZJ45" s="569"/>
      <c r="TZK45" s="569"/>
      <c r="TZL45" s="569"/>
      <c r="TZM45" s="569"/>
      <c r="TZN45" s="569"/>
      <c r="TZO45" s="569"/>
      <c r="TZP45" s="569"/>
      <c r="TZQ45" s="569"/>
      <c r="TZR45" s="569"/>
      <c r="TZS45" s="569"/>
      <c r="TZT45" s="569"/>
      <c r="TZU45" s="569"/>
      <c r="TZV45" s="569"/>
      <c r="TZW45" s="569"/>
      <c r="TZX45" s="569"/>
      <c r="TZY45" s="569"/>
      <c r="TZZ45" s="569"/>
      <c r="UAA45" s="569"/>
      <c r="UAB45" s="569"/>
      <c r="UAC45" s="569"/>
      <c r="UAD45" s="569"/>
      <c r="UAE45" s="569"/>
      <c r="UAF45" s="569"/>
      <c r="UAG45" s="569"/>
      <c r="UAH45" s="569"/>
      <c r="UAI45" s="569"/>
      <c r="UAJ45" s="569"/>
      <c r="UAK45" s="569"/>
      <c r="UAL45" s="569"/>
      <c r="UAM45" s="569"/>
      <c r="UAN45" s="569"/>
      <c r="UAO45" s="569"/>
      <c r="UAP45" s="569"/>
      <c r="UAQ45" s="569"/>
      <c r="UAR45" s="569"/>
      <c r="UAS45" s="569"/>
      <c r="UAT45" s="569"/>
      <c r="UAU45" s="569"/>
      <c r="UAV45" s="569"/>
      <c r="UAW45" s="569"/>
      <c r="UAX45" s="569"/>
      <c r="UAY45" s="569"/>
      <c r="UAZ45" s="569"/>
      <c r="UBA45" s="569"/>
      <c r="UBB45" s="569"/>
      <c r="UBC45" s="569"/>
      <c r="UBD45" s="569"/>
      <c r="UBE45" s="569"/>
      <c r="UBF45" s="569"/>
      <c r="UBG45" s="569"/>
      <c r="UBH45" s="569"/>
      <c r="UBI45" s="569"/>
      <c r="UBJ45" s="569"/>
      <c r="UBK45" s="569"/>
      <c r="UBL45" s="569"/>
      <c r="UBM45" s="569"/>
      <c r="UBN45" s="569"/>
      <c r="UBO45" s="569"/>
      <c r="UBP45" s="569"/>
      <c r="UBQ45" s="569"/>
      <c r="UBR45" s="569"/>
      <c r="UBS45" s="569"/>
      <c r="UBT45" s="569"/>
      <c r="UBU45" s="569"/>
      <c r="UBV45" s="569"/>
      <c r="UBW45" s="569"/>
      <c r="UBX45" s="569"/>
      <c r="UBY45" s="569"/>
      <c r="UBZ45" s="569"/>
      <c r="UCA45" s="569"/>
      <c r="UCB45" s="569"/>
      <c r="UCC45" s="569"/>
      <c r="UCD45" s="569"/>
      <c r="UCE45" s="569"/>
      <c r="UCF45" s="569"/>
      <c r="UCG45" s="569"/>
      <c r="UCH45" s="569"/>
      <c r="UCI45" s="569"/>
      <c r="UCJ45" s="569"/>
      <c r="UCK45" s="569"/>
      <c r="UCL45" s="569"/>
      <c r="UCM45" s="569"/>
      <c r="UCN45" s="569"/>
      <c r="UCO45" s="569"/>
      <c r="UCP45" s="569"/>
      <c r="UCQ45" s="569"/>
      <c r="UCR45" s="569"/>
      <c r="UCS45" s="569"/>
      <c r="UCT45" s="569"/>
      <c r="UCU45" s="569"/>
      <c r="UCV45" s="569"/>
      <c r="UCW45" s="569"/>
      <c r="UCX45" s="569"/>
      <c r="UCY45" s="569"/>
      <c r="UCZ45" s="569"/>
      <c r="UDA45" s="569"/>
      <c r="UDB45" s="569"/>
      <c r="UDC45" s="569"/>
      <c r="UDD45" s="569"/>
      <c r="UDE45" s="569"/>
      <c r="UDF45" s="569"/>
      <c r="UDG45" s="569"/>
      <c r="UDH45" s="569"/>
      <c r="UDI45" s="569"/>
      <c r="UDJ45" s="569"/>
      <c r="UDK45" s="569"/>
      <c r="UDL45" s="569"/>
      <c r="UDM45" s="569"/>
      <c r="UDN45" s="569"/>
      <c r="UDO45" s="569"/>
      <c r="UDP45" s="569"/>
      <c r="UDQ45" s="569"/>
      <c r="UDR45" s="569"/>
      <c r="UDS45" s="569"/>
      <c r="UDT45" s="569"/>
      <c r="UDU45" s="569"/>
      <c r="UDV45" s="569"/>
      <c r="UDW45" s="569"/>
      <c r="UDX45" s="569"/>
      <c r="UDY45" s="569"/>
      <c r="UDZ45" s="569"/>
      <c r="UEA45" s="569"/>
      <c r="UEB45" s="569"/>
      <c r="UEC45" s="569"/>
      <c r="UED45" s="569"/>
      <c r="UEE45" s="569"/>
      <c r="UEF45" s="569"/>
      <c r="UEG45" s="569"/>
      <c r="UEH45" s="569"/>
      <c r="UEI45" s="569"/>
      <c r="UEJ45" s="569"/>
      <c r="UEK45" s="569"/>
      <c r="UEL45" s="569"/>
      <c r="UEM45" s="569"/>
      <c r="UEN45" s="569"/>
      <c r="UEO45" s="569"/>
      <c r="UEP45" s="569"/>
      <c r="UEQ45" s="569"/>
      <c r="UER45" s="569"/>
      <c r="UES45" s="569"/>
      <c r="UET45" s="569"/>
      <c r="UEU45" s="569"/>
      <c r="UEV45" s="569"/>
      <c r="UEW45" s="569"/>
      <c r="UEX45" s="569"/>
      <c r="UEY45" s="569"/>
      <c r="UEZ45" s="569"/>
      <c r="UFA45" s="569"/>
      <c r="UFB45" s="569"/>
      <c r="UFC45" s="569"/>
      <c r="UFD45" s="569"/>
      <c r="UFE45" s="569"/>
      <c r="UFF45" s="569"/>
      <c r="UFG45" s="569"/>
      <c r="UFH45" s="569"/>
      <c r="UFI45" s="569"/>
      <c r="UFJ45" s="569"/>
      <c r="UFK45" s="569"/>
      <c r="UFL45" s="569"/>
      <c r="UFM45" s="569"/>
      <c r="UFN45" s="569"/>
      <c r="UFO45" s="569"/>
      <c r="UFP45" s="569"/>
      <c r="UFQ45" s="569"/>
      <c r="UFR45" s="569"/>
      <c r="UFS45" s="569"/>
      <c r="UFT45" s="569"/>
      <c r="UFU45" s="569"/>
      <c r="UFV45" s="569"/>
      <c r="UFW45" s="569"/>
      <c r="UFX45" s="569"/>
      <c r="UFY45" s="569"/>
      <c r="UFZ45" s="569"/>
      <c r="UGA45" s="569"/>
      <c r="UGB45" s="569"/>
      <c r="UGC45" s="569"/>
      <c r="UGD45" s="569"/>
      <c r="UGE45" s="569"/>
      <c r="UGF45" s="569"/>
      <c r="UGG45" s="569"/>
      <c r="UGH45" s="569"/>
      <c r="UGI45" s="569"/>
      <c r="UGJ45" s="569"/>
      <c r="UGK45" s="569"/>
      <c r="UGL45" s="569"/>
      <c r="UGM45" s="569"/>
      <c r="UGN45" s="569"/>
      <c r="UGO45" s="569"/>
      <c r="UGP45" s="569"/>
      <c r="UGQ45" s="569"/>
      <c r="UGR45" s="569"/>
      <c r="UGS45" s="569"/>
      <c r="UGT45" s="569"/>
      <c r="UGU45" s="569"/>
      <c r="UGV45" s="569"/>
      <c r="UGW45" s="569"/>
      <c r="UGX45" s="569"/>
      <c r="UGY45" s="569"/>
      <c r="UGZ45" s="569"/>
      <c r="UHA45" s="569"/>
      <c r="UHB45" s="569"/>
      <c r="UHC45" s="569"/>
      <c r="UHD45" s="569"/>
      <c r="UHE45" s="569"/>
      <c r="UHF45" s="569"/>
      <c r="UHG45" s="569"/>
      <c r="UHH45" s="569"/>
      <c r="UHI45" s="569"/>
      <c r="UHJ45" s="569"/>
      <c r="UHK45" s="569"/>
      <c r="UHL45" s="569"/>
      <c r="UHM45" s="569"/>
      <c r="UHN45" s="569"/>
      <c r="UHO45" s="569"/>
      <c r="UHP45" s="569"/>
      <c r="UHQ45" s="569"/>
      <c r="UHR45" s="569"/>
      <c r="UHS45" s="569"/>
      <c r="UHT45" s="569"/>
      <c r="UHU45" s="569"/>
      <c r="UHV45" s="569"/>
      <c r="UHW45" s="569"/>
      <c r="UHX45" s="569"/>
      <c r="UHY45" s="569"/>
      <c r="UHZ45" s="569"/>
      <c r="UIA45" s="569"/>
      <c r="UIB45" s="569"/>
      <c r="UIC45" s="569"/>
      <c r="UID45" s="569"/>
      <c r="UIE45" s="569"/>
      <c r="UIF45" s="569"/>
      <c r="UIG45" s="569"/>
      <c r="UIH45" s="569"/>
      <c r="UII45" s="569"/>
      <c r="UIJ45" s="569"/>
      <c r="UIK45" s="569"/>
      <c r="UIL45" s="569"/>
      <c r="UIM45" s="569"/>
      <c r="UIN45" s="569"/>
      <c r="UIO45" s="569"/>
      <c r="UIP45" s="569"/>
      <c r="UIQ45" s="569"/>
      <c r="UIR45" s="569"/>
      <c r="UIS45" s="569"/>
      <c r="UIT45" s="569"/>
      <c r="UIU45" s="569"/>
      <c r="UIV45" s="569"/>
      <c r="UIW45" s="569"/>
      <c r="UIX45" s="569"/>
      <c r="UIY45" s="569"/>
      <c r="UIZ45" s="569"/>
      <c r="UJA45" s="569"/>
      <c r="UJB45" s="569"/>
      <c r="UJC45" s="569"/>
      <c r="UJD45" s="569"/>
      <c r="UJE45" s="569"/>
      <c r="UJF45" s="569"/>
      <c r="UJG45" s="569"/>
      <c r="UJH45" s="569"/>
      <c r="UJI45" s="569"/>
      <c r="UJJ45" s="569"/>
      <c r="UJK45" s="569"/>
      <c r="UJL45" s="569"/>
      <c r="UJM45" s="569"/>
      <c r="UJN45" s="569"/>
      <c r="UJO45" s="569"/>
      <c r="UJP45" s="569"/>
      <c r="UJQ45" s="569"/>
      <c r="UJR45" s="569"/>
      <c r="UJS45" s="569"/>
      <c r="UJT45" s="569"/>
      <c r="UJU45" s="569"/>
      <c r="UJV45" s="569"/>
      <c r="UJW45" s="569"/>
      <c r="UJX45" s="569"/>
      <c r="UJY45" s="569"/>
      <c r="UJZ45" s="569"/>
      <c r="UKA45" s="569"/>
      <c r="UKB45" s="569"/>
      <c r="UKC45" s="569"/>
      <c r="UKD45" s="569"/>
      <c r="UKE45" s="569"/>
      <c r="UKF45" s="569"/>
      <c r="UKG45" s="569"/>
      <c r="UKH45" s="569"/>
      <c r="UKI45" s="569"/>
      <c r="UKJ45" s="569"/>
      <c r="UKK45" s="569"/>
      <c r="UKL45" s="569"/>
      <c r="UKM45" s="569"/>
      <c r="UKN45" s="569"/>
      <c r="UKO45" s="569"/>
      <c r="UKP45" s="569"/>
      <c r="UKQ45" s="569"/>
      <c r="UKR45" s="569"/>
      <c r="UKS45" s="569"/>
      <c r="UKT45" s="569"/>
      <c r="UKU45" s="569"/>
      <c r="UKV45" s="569"/>
      <c r="UKW45" s="569"/>
      <c r="UKX45" s="569"/>
      <c r="UKY45" s="569"/>
      <c r="UKZ45" s="569"/>
      <c r="ULA45" s="569"/>
      <c r="ULB45" s="569"/>
      <c r="ULC45" s="569"/>
      <c r="ULD45" s="569"/>
      <c r="ULE45" s="569"/>
      <c r="ULF45" s="569"/>
      <c r="ULG45" s="569"/>
      <c r="ULH45" s="569"/>
      <c r="ULI45" s="569"/>
      <c r="ULJ45" s="569"/>
      <c r="ULK45" s="569"/>
      <c r="ULL45" s="569"/>
      <c r="ULM45" s="569"/>
      <c r="ULN45" s="569"/>
      <c r="ULO45" s="569"/>
      <c r="ULP45" s="569"/>
      <c r="ULQ45" s="569"/>
      <c r="ULR45" s="569"/>
      <c r="ULS45" s="569"/>
      <c r="ULT45" s="569"/>
      <c r="ULU45" s="569"/>
      <c r="ULV45" s="569"/>
      <c r="ULW45" s="569"/>
      <c r="ULX45" s="569"/>
      <c r="ULY45" s="569"/>
      <c r="ULZ45" s="569"/>
      <c r="UMA45" s="569"/>
      <c r="UMB45" s="569"/>
      <c r="UMC45" s="569"/>
      <c r="UMD45" s="569"/>
      <c r="UME45" s="569"/>
      <c r="UMF45" s="569"/>
      <c r="UMG45" s="569"/>
      <c r="UMH45" s="569"/>
      <c r="UMI45" s="569"/>
      <c r="UMJ45" s="569"/>
      <c r="UMK45" s="569"/>
      <c r="UML45" s="569"/>
      <c r="UMM45" s="569"/>
      <c r="UMN45" s="569"/>
      <c r="UMO45" s="569"/>
      <c r="UMP45" s="569"/>
      <c r="UMQ45" s="569"/>
      <c r="UMR45" s="569"/>
      <c r="UMS45" s="569"/>
      <c r="UMT45" s="569"/>
      <c r="UMU45" s="569"/>
      <c r="UMV45" s="569"/>
      <c r="UMW45" s="569"/>
      <c r="UMX45" s="569"/>
      <c r="UMY45" s="569"/>
      <c r="UMZ45" s="569"/>
      <c r="UNA45" s="569"/>
      <c r="UNB45" s="569"/>
      <c r="UNC45" s="569"/>
      <c r="UND45" s="569"/>
      <c r="UNE45" s="569"/>
      <c r="UNF45" s="569"/>
      <c r="UNG45" s="569"/>
      <c r="UNH45" s="569"/>
      <c r="UNI45" s="569"/>
      <c r="UNJ45" s="569"/>
      <c r="UNK45" s="569"/>
      <c r="UNL45" s="569"/>
      <c r="UNM45" s="569"/>
      <c r="UNN45" s="569"/>
      <c r="UNO45" s="569"/>
      <c r="UNP45" s="569"/>
      <c r="UNQ45" s="569"/>
      <c r="UNR45" s="569"/>
      <c r="UNS45" s="569"/>
      <c r="UNT45" s="569"/>
      <c r="UNU45" s="569"/>
      <c r="UNV45" s="569"/>
      <c r="UNW45" s="569"/>
      <c r="UNX45" s="569"/>
      <c r="UNY45" s="569"/>
      <c r="UNZ45" s="569"/>
      <c r="UOA45" s="569"/>
      <c r="UOB45" s="569"/>
      <c r="UOC45" s="569"/>
      <c r="UOD45" s="569"/>
      <c r="UOE45" s="569"/>
      <c r="UOF45" s="569"/>
      <c r="UOG45" s="569"/>
      <c r="UOH45" s="569"/>
      <c r="UOI45" s="569"/>
      <c r="UOJ45" s="569"/>
      <c r="UOK45" s="569"/>
      <c r="UOL45" s="569"/>
      <c r="UOM45" s="569"/>
      <c r="UON45" s="569"/>
      <c r="UOO45" s="569"/>
      <c r="UOP45" s="569"/>
      <c r="UOQ45" s="569"/>
      <c r="UOR45" s="569"/>
      <c r="UOS45" s="569"/>
      <c r="UOT45" s="569"/>
      <c r="UOU45" s="569"/>
      <c r="UOV45" s="569"/>
      <c r="UOW45" s="569"/>
      <c r="UOX45" s="569"/>
      <c r="UOY45" s="569"/>
      <c r="UOZ45" s="569"/>
      <c r="UPA45" s="569"/>
      <c r="UPB45" s="569"/>
      <c r="UPC45" s="569"/>
      <c r="UPD45" s="569"/>
      <c r="UPE45" s="569"/>
      <c r="UPF45" s="569"/>
      <c r="UPG45" s="569"/>
      <c r="UPH45" s="569"/>
      <c r="UPI45" s="569"/>
      <c r="UPJ45" s="569"/>
      <c r="UPK45" s="569"/>
      <c r="UPL45" s="569"/>
      <c r="UPM45" s="569"/>
      <c r="UPN45" s="569"/>
      <c r="UPO45" s="569"/>
      <c r="UPP45" s="569"/>
      <c r="UPQ45" s="569"/>
      <c r="UPR45" s="569"/>
      <c r="UPS45" s="569"/>
      <c r="UPT45" s="569"/>
      <c r="UPU45" s="569"/>
      <c r="UPV45" s="569"/>
      <c r="UPW45" s="569"/>
      <c r="UPX45" s="569"/>
      <c r="UPY45" s="569"/>
      <c r="UPZ45" s="569"/>
      <c r="UQA45" s="569"/>
      <c r="UQB45" s="569"/>
      <c r="UQC45" s="569"/>
      <c r="UQD45" s="569"/>
      <c r="UQE45" s="569"/>
      <c r="UQF45" s="569"/>
      <c r="UQG45" s="569"/>
      <c r="UQH45" s="569"/>
      <c r="UQI45" s="569"/>
      <c r="UQJ45" s="569"/>
      <c r="UQK45" s="569"/>
      <c r="UQL45" s="569"/>
      <c r="UQM45" s="569"/>
      <c r="UQN45" s="569"/>
      <c r="UQO45" s="569"/>
      <c r="UQP45" s="569"/>
      <c r="UQQ45" s="569"/>
      <c r="UQR45" s="569"/>
      <c r="UQS45" s="569"/>
      <c r="UQT45" s="569"/>
      <c r="UQU45" s="569"/>
      <c r="UQV45" s="569"/>
      <c r="UQW45" s="569"/>
      <c r="UQX45" s="569"/>
      <c r="UQY45" s="569"/>
      <c r="UQZ45" s="569"/>
      <c r="URA45" s="569"/>
      <c r="URB45" s="569"/>
      <c r="URC45" s="569"/>
      <c r="URD45" s="569"/>
      <c r="URE45" s="569"/>
      <c r="URF45" s="569"/>
      <c r="URG45" s="569"/>
      <c r="URH45" s="569"/>
      <c r="URI45" s="569"/>
      <c r="URJ45" s="569"/>
      <c r="URK45" s="569"/>
      <c r="URL45" s="569"/>
      <c r="URM45" s="569"/>
      <c r="URN45" s="569"/>
      <c r="URO45" s="569"/>
      <c r="URP45" s="569"/>
      <c r="URQ45" s="569"/>
      <c r="URR45" s="569"/>
      <c r="URS45" s="569"/>
      <c r="URT45" s="569"/>
      <c r="URU45" s="569"/>
      <c r="URV45" s="569"/>
      <c r="URW45" s="569"/>
      <c r="URX45" s="569"/>
      <c r="URY45" s="569"/>
      <c r="URZ45" s="569"/>
      <c r="USA45" s="569"/>
      <c r="USB45" s="569"/>
      <c r="USC45" s="569"/>
      <c r="USD45" s="569"/>
      <c r="USE45" s="569"/>
      <c r="USF45" s="569"/>
      <c r="USG45" s="569"/>
      <c r="USH45" s="569"/>
      <c r="USI45" s="569"/>
      <c r="USJ45" s="569"/>
      <c r="USK45" s="569"/>
      <c r="USL45" s="569"/>
      <c r="USM45" s="569"/>
      <c r="USN45" s="569"/>
      <c r="USO45" s="569"/>
      <c r="USP45" s="569"/>
      <c r="USQ45" s="569"/>
      <c r="USR45" s="569"/>
      <c r="USS45" s="569"/>
      <c r="UST45" s="569"/>
      <c r="USU45" s="569"/>
      <c r="USV45" s="569"/>
      <c r="USW45" s="569"/>
      <c r="USX45" s="569"/>
      <c r="USY45" s="569"/>
      <c r="USZ45" s="569"/>
      <c r="UTA45" s="569"/>
      <c r="UTB45" s="569"/>
      <c r="UTC45" s="569"/>
      <c r="UTD45" s="569"/>
      <c r="UTE45" s="569"/>
      <c r="UTF45" s="569"/>
      <c r="UTG45" s="569"/>
      <c r="UTH45" s="569"/>
      <c r="UTI45" s="569"/>
      <c r="UTJ45" s="569"/>
      <c r="UTK45" s="569"/>
      <c r="UTL45" s="569"/>
      <c r="UTM45" s="569"/>
      <c r="UTN45" s="569"/>
      <c r="UTO45" s="569"/>
      <c r="UTP45" s="569"/>
      <c r="UTQ45" s="569"/>
      <c r="UTR45" s="569"/>
      <c r="UTS45" s="569"/>
      <c r="UTT45" s="569"/>
      <c r="UTU45" s="569"/>
      <c r="UTV45" s="569"/>
      <c r="UTW45" s="569"/>
      <c r="UTX45" s="569"/>
      <c r="UTY45" s="569"/>
      <c r="UTZ45" s="569"/>
      <c r="UUA45" s="569"/>
      <c r="UUB45" s="569"/>
      <c r="UUC45" s="569"/>
      <c r="UUD45" s="569"/>
      <c r="UUE45" s="569"/>
      <c r="UUF45" s="569"/>
      <c r="UUG45" s="569"/>
      <c r="UUH45" s="569"/>
      <c r="UUI45" s="569"/>
      <c r="UUJ45" s="569"/>
      <c r="UUK45" s="569"/>
      <c r="UUL45" s="569"/>
      <c r="UUM45" s="569"/>
      <c r="UUN45" s="569"/>
      <c r="UUO45" s="569"/>
      <c r="UUP45" s="569"/>
      <c r="UUQ45" s="569"/>
      <c r="UUR45" s="569"/>
      <c r="UUS45" s="569"/>
      <c r="UUT45" s="569"/>
      <c r="UUU45" s="569"/>
      <c r="UUV45" s="569"/>
      <c r="UUW45" s="569"/>
      <c r="UUX45" s="569"/>
      <c r="UUY45" s="569"/>
      <c r="UUZ45" s="569"/>
      <c r="UVA45" s="569"/>
      <c r="UVB45" s="569"/>
      <c r="UVC45" s="569"/>
      <c r="UVD45" s="569"/>
      <c r="UVE45" s="569"/>
      <c r="UVF45" s="569"/>
      <c r="UVG45" s="569"/>
      <c r="UVH45" s="569"/>
      <c r="UVI45" s="569"/>
      <c r="UVJ45" s="569"/>
      <c r="UVK45" s="569"/>
      <c r="UVL45" s="569"/>
      <c r="UVM45" s="569"/>
      <c r="UVN45" s="569"/>
      <c r="UVO45" s="569"/>
      <c r="UVP45" s="569"/>
      <c r="UVQ45" s="569"/>
      <c r="UVR45" s="569"/>
      <c r="UVS45" s="569"/>
      <c r="UVT45" s="569"/>
      <c r="UVU45" s="569"/>
      <c r="UVV45" s="569"/>
      <c r="UVW45" s="569"/>
      <c r="UVX45" s="569"/>
      <c r="UVY45" s="569"/>
      <c r="UVZ45" s="569"/>
      <c r="UWA45" s="569"/>
      <c r="UWB45" s="569"/>
      <c r="UWC45" s="569"/>
      <c r="UWD45" s="569"/>
      <c r="UWE45" s="569"/>
      <c r="UWF45" s="569"/>
      <c r="UWG45" s="569"/>
      <c r="UWH45" s="569"/>
      <c r="UWI45" s="569"/>
      <c r="UWJ45" s="569"/>
      <c r="UWK45" s="569"/>
      <c r="UWL45" s="569"/>
      <c r="UWM45" s="569"/>
      <c r="UWN45" s="569"/>
      <c r="UWO45" s="569"/>
      <c r="UWP45" s="569"/>
      <c r="UWQ45" s="569"/>
      <c r="UWR45" s="569"/>
      <c r="UWS45" s="569"/>
      <c r="UWT45" s="569"/>
      <c r="UWU45" s="569"/>
      <c r="UWV45" s="569"/>
      <c r="UWW45" s="569"/>
      <c r="UWX45" s="569"/>
      <c r="UWY45" s="569"/>
      <c r="UWZ45" s="569"/>
      <c r="UXA45" s="569"/>
      <c r="UXB45" s="569"/>
      <c r="UXC45" s="569"/>
      <c r="UXD45" s="569"/>
      <c r="UXE45" s="569"/>
      <c r="UXF45" s="569"/>
      <c r="UXG45" s="569"/>
      <c r="UXH45" s="569"/>
      <c r="UXI45" s="569"/>
      <c r="UXJ45" s="569"/>
      <c r="UXK45" s="569"/>
      <c r="UXL45" s="569"/>
      <c r="UXM45" s="569"/>
      <c r="UXN45" s="569"/>
      <c r="UXO45" s="569"/>
      <c r="UXP45" s="569"/>
      <c r="UXQ45" s="569"/>
      <c r="UXR45" s="569"/>
      <c r="UXS45" s="569"/>
      <c r="UXT45" s="569"/>
      <c r="UXU45" s="569"/>
      <c r="UXV45" s="569"/>
      <c r="UXW45" s="569"/>
      <c r="UXX45" s="569"/>
      <c r="UXY45" s="569"/>
      <c r="UXZ45" s="569"/>
      <c r="UYA45" s="569"/>
      <c r="UYB45" s="569"/>
      <c r="UYC45" s="569"/>
      <c r="UYD45" s="569"/>
      <c r="UYE45" s="569"/>
      <c r="UYF45" s="569"/>
      <c r="UYG45" s="569"/>
      <c r="UYH45" s="569"/>
      <c r="UYI45" s="569"/>
      <c r="UYJ45" s="569"/>
      <c r="UYK45" s="569"/>
      <c r="UYL45" s="569"/>
      <c r="UYM45" s="569"/>
      <c r="UYN45" s="569"/>
      <c r="UYO45" s="569"/>
      <c r="UYP45" s="569"/>
      <c r="UYQ45" s="569"/>
      <c r="UYR45" s="569"/>
      <c r="UYS45" s="569"/>
      <c r="UYT45" s="569"/>
      <c r="UYU45" s="569"/>
      <c r="UYV45" s="569"/>
      <c r="UYW45" s="569"/>
      <c r="UYX45" s="569"/>
      <c r="UYY45" s="569"/>
      <c r="UYZ45" s="569"/>
      <c r="UZA45" s="569"/>
      <c r="UZB45" s="569"/>
      <c r="UZC45" s="569"/>
      <c r="UZD45" s="569"/>
      <c r="UZE45" s="569"/>
      <c r="UZF45" s="569"/>
      <c r="UZG45" s="569"/>
      <c r="UZH45" s="569"/>
      <c r="UZI45" s="569"/>
      <c r="UZJ45" s="569"/>
      <c r="UZK45" s="569"/>
      <c r="UZL45" s="569"/>
      <c r="UZM45" s="569"/>
      <c r="UZN45" s="569"/>
      <c r="UZO45" s="569"/>
      <c r="UZP45" s="569"/>
      <c r="UZQ45" s="569"/>
      <c r="UZR45" s="569"/>
      <c r="UZS45" s="569"/>
      <c r="UZT45" s="569"/>
      <c r="UZU45" s="569"/>
      <c r="UZV45" s="569"/>
      <c r="UZW45" s="569"/>
      <c r="UZX45" s="569"/>
      <c r="UZY45" s="569"/>
      <c r="UZZ45" s="569"/>
      <c r="VAA45" s="569"/>
      <c r="VAB45" s="569"/>
      <c r="VAC45" s="569"/>
      <c r="VAD45" s="569"/>
      <c r="VAE45" s="569"/>
      <c r="VAF45" s="569"/>
      <c r="VAG45" s="569"/>
      <c r="VAH45" s="569"/>
      <c r="VAI45" s="569"/>
      <c r="VAJ45" s="569"/>
      <c r="VAK45" s="569"/>
      <c r="VAL45" s="569"/>
      <c r="VAM45" s="569"/>
      <c r="VAN45" s="569"/>
      <c r="VAO45" s="569"/>
      <c r="VAP45" s="569"/>
      <c r="VAQ45" s="569"/>
      <c r="VAR45" s="569"/>
      <c r="VAS45" s="569"/>
      <c r="VAT45" s="569"/>
      <c r="VAU45" s="569"/>
      <c r="VAV45" s="569"/>
      <c r="VAW45" s="569"/>
      <c r="VAX45" s="569"/>
      <c r="VAY45" s="569"/>
      <c r="VAZ45" s="569"/>
      <c r="VBA45" s="569"/>
      <c r="VBB45" s="569"/>
      <c r="VBC45" s="569"/>
      <c r="VBD45" s="569"/>
      <c r="VBE45" s="569"/>
      <c r="VBF45" s="569"/>
      <c r="VBG45" s="569"/>
      <c r="VBH45" s="569"/>
      <c r="VBI45" s="569"/>
      <c r="VBJ45" s="569"/>
      <c r="VBK45" s="569"/>
      <c r="VBL45" s="569"/>
      <c r="VBM45" s="569"/>
      <c r="VBN45" s="569"/>
      <c r="VBO45" s="569"/>
      <c r="VBP45" s="569"/>
      <c r="VBQ45" s="569"/>
      <c r="VBR45" s="569"/>
      <c r="VBS45" s="569"/>
      <c r="VBT45" s="569"/>
      <c r="VBU45" s="569"/>
      <c r="VBV45" s="569"/>
      <c r="VBW45" s="569"/>
      <c r="VBX45" s="569"/>
      <c r="VBY45" s="569"/>
      <c r="VBZ45" s="569"/>
      <c r="VCA45" s="569"/>
      <c r="VCB45" s="569"/>
      <c r="VCC45" s="569"/>
      <c r="VCD45" s="569"/>
      <c r="VCE45" s="569"/>
      <c r="VCF45" s="569"/>
      <c r="VCG45" s="569"/>
      <c r="VCH45" s="569"/>
      <c r="VCI45" s="569"/>
      <c r="VCJ45" s="569"/>
      <c r="VCK45" s="569"/>
      <c r="VCL45" s="569"/>
      <c r="VCM45" s="569"/>
      <c r="VCN45" s="569"/>
      <c r="VCO45" s="569"/>
      <c r="VCP45" s="569"/>
      <c r="VCQ45" s="569"/>
      <c r="VCR45" s="569"/>
      <c r="VCS45" s="569"/>
      <c r="VCT45" s="569"/>
      <c r="VCU45" s="569"/>
      <c r="VCV45" s="569"/>
      <c r="VCW45" s="569"/>
      <c r="VCX45" s="569"/>
      <c r="VCY45" s="569"/>
      <c r="VCZ45" s="569"/>
      <c r="VDA45" s="569"/>
      <c r="VDB45" s="569"/>
      <c r="VDC45" s="569"/>
      <c r="VDD45" s="569"/>
      <c r="VDE45" s="569"/>
      <c r="VDF45" s="569"/>
      <c r="VDG45" s="569"/>
      <c r="VDH45" s="569"/>
      <c r="VDI45" s="569"/>
      <c r="VDJ45" s="569"/>
      <c r="VDK45" s="569"/>
      <c r="VDL45" s="569"/>
      <c r="VDM45" s="569"/>
      <c r="VDN45" s="569"/>
      <c r="VDO45" s="569"/>
      <c r="VDP45" s="569"/>
      <c r="VDQ45" s="569"/>
      <c r="VDR45" s="569"/>
      <c r="VDS45" s="569"/>
      <c r="VDT45" s="569"/>
      <c r="VDU45" s="569"/>
      <c r="VDV45" s="569"/>
      <c r="VDW45" s="569"/>
      <c r="VDX45" s="569"/>
      <c r="VDY45" s="569"/>
      <c r="VDZ45" s="569"/>
      <c r="VEA45" s="569"/>
      <c r="VEB45" s="569"/>
      <c r="VEC45" s="569"/>
      <c r="VED45" s="569"/>
      <c r="VEE45" s="569"/>
      <c r="VEF45" s="569"/>
      <c r="VEG45" s="569"/>
      <c r="VEH45" s="569"/>
      <c r="VEI45" s="569"/>
      <c r="VEJ45" s="569"/>
      <c r="VEK45" s="569"/>
      <c r="VEL45" s="569"/>
      <c r="VEM45" s="569"/>
      <c r="VEN45" s="569"/>
      <c r="VEO45" s="569"/>
      <c r="VEP45" s="569"/>
      <c r="VEQ45" s="569"/>
      <c r="VER45" s="569"/>
      <c r="VES45" s="569"/>
      <c r="VET45" s="569"/>
      <c r="VEU45" s="569"/>
      <c r="VEV45" s="569"/>
      <c r="VEW45" s="569"/>
      <c r="VEX45" s="569"/>
      <c r="VEY45" s="569"/>
      <c r="VEZ45" s="569"/>
      <c r="VFA45" s="569"/>
      <c r="VFB45" s="569"/>
      <c r="VFC45" s="569"/>
      <c r="VFD45" s="569"/>
      <c r="VFE45" s="569"/>
      <c r="VFF45" s="569"/>
      <c r="VFG45" s="569"/>
      <c r="VFH45" s="569"/>
      <c r="VFI45" s="569"/>
      <c r="VFJ45" s="569"/>
      <c r="VFK45" s="569"/>
      <c r="VFL45" s="569"/>
      <c r="VFM45" s="569"/>
      <c r="VFN45" s="569"/>
      <c r="VFO45" s="569"/>
      <c r="VFP45" s="569"/>
      <c r="VFQ45" s="569"/>
      <c r="VFR45" s="569"/>
      <c r="VFS45" s="569"/>
      <c r="VFT45" s="569"/>
      <c r="VFU45" s="569"/>
      <c r="VFV45" s="569"/>
      <c r="VFW45" s="569"/>
      <c r="VFX45" s="569"/>
      <c r="VFY45" s="569"/>
      <c r="VFZ45" s="569"/>
      <c r="VGA45" s="569"/>
      <c r="VGB45" s="569"/>
      <c r="VGC45" s="569"/>
      <c r="VGD45" s="569"/>
      <c r="VGE45" s="569"/>
      <c r="VGF45" s="569"/>
      <c r="VGG45" s="569"/>
      <c r="VGH45" s="569"/>
      <c r="VGI45" s="569"/>
      <c r="VGJ45" s="569"/>
      <c r="VGK45" s="569"/>
      <c r="VGL45" s="569"/>
      <c r="VGM45" s="569"/>
      <c r="VGN45" s="569"/>
      <c r="VGO45" s="569"/>
      <c r="VGP45" s="569"/>
      <c r="VGQ45" s="569"/>
      <c r="VGR45" s="569"/>
      <c r="VGS45" s="569"/>
      <c r="VGT45" s="569"/>
      <c r="VGU45" s="569"/>
      <c r="VGV45" s="569"/>
      <c r="VGW45" s="569"/>
      <c r="VGX45" s="569"/>
      <c r="VGY45" s="569"/>
      <c r="VGZ45" s="569"/>
      <c r="VHA45" s="569"/>
      <c r="VHB45" s="569"/>
      <c r="VHC45" s="569"/>
      <c r="VHD45" s="569"/>
      <c r="VHE45" s="569"/>
      <c r="VHF45" s="569"/>
      <c r="VHG45" s="569"/>
      <c r="VHH45" s="569"/>
      <c r="VHI45" s="569"/>
      <c r="VHJ45" s="569"/>
      <c r="VHK45" s="569"/>
      <c r="VHL45" s="569"/>
      <c r="VHM45" s="569"/>
      <c r="VHN45" s="569"/>
      <c r="VHO45" s="569"/>
      <c r="VHP45" s="569"/>
      <c r="VHQ45" s="569"/>
      <c r="VHR45" s="569"/>
      <c r="VHS45" s="569"/>
      <c r="VHT45" s="569"/>
      <c r="VHU45" s="569"/>
      <c r="VHV45" s="569"/>
      <c r="VHW45" s="569"/>
      <c r="VHX45" s="569"/>
      <c r="VHY45" s="569"/>
      <c r="VHZ45" s="569"/>
      <c r="VIA45" s="569"/>
      <c r="VIB45" s="569"/>
      <c r="VIC45" s="569"/>
      <c r="VID45" s="569"/>
      <c r="VIE45" s="569"/>
      <c r="VIF45" s="569"/>
      <c r="VIG45" s="569"/>
      <c r="VIH45" s="569"/>
      <c r="VII45" s="569"/>
      <c r="VIJ45" s="569"/>
      <c r="VIK45" s="569"/>
      <c r="VIL45" s="569"/>
      <c r="VIM45" s="569"/>
      <c r="VIN45" s="569"/>
      <c r="VIO45" s="569"/>
      <c r="VIP45" s="569"/>
      <c r="VIQ45" s="569"/>
      <c r="VIR45" s="569"/>
      <c r="VIS45" s="569"/>
      <c r="VIT45" s="569"/>
      <c r="VIU45" s="569"/>
      <c r="VIV45" s="569"/>
      <c r="VIW45" s="569"/>
      <c r="VIX45" s="569"/>
      <c r="VIY45" s="569"/>
      <c r="VIZ45" s="569"/>
      <c r="VJA45" s="569"/>
      <c r="VJB45" s="569"/>
      <c r="VJC45" s="569"/>
      <c r="VJD45" s="569"/>
      <c r="VJE45" s="569"/>
      <c r="VJF45" s="569"/>
      <c r="VJG45" s="569"/>
      <c r="VJH45" s="569"/>
      <c r="VJI45" s="569"/>
      <c r="VJJ45" s="569"/>
      <c r="VJK45" s="569"/>
      <c r="VJL45" s="569"/>
      <c r="VJM45" s="569"/>
      <c r="VJN45" s="569"/>
      <c r="VJO45" s="569"/>
      <c r="VJP45" s="569"/>
      <c r="VJQ45" s="569"/>
      <c r="VJR45" s="569"/>
      <c r="VJS45" s="569"/>
      <c r="VJT45" s="569"/>
      <c r="VJU45" s="569"/>
      <c r="VJV45" s="569"/>
      <c r="VJW45" s="569"/>
      <c r="VJX45" s="569"/>
      <c r="VJY45" s="569"/>
      <c r="VJZ45" s="569"/>
      <c r="VKA45" s="569"/>
      <c r="VKB45" s="569"/>
      <c r="VKC45" s="569"/>
      <c r="VKD45" s="569"/>
      <c r="VKE45" s="569"/>
      <c r="VKF45" s="569"/>
      <c r="VKG45" s="569"/>
      <c r="VKH45" s="569"/>
      <c r="VKI45" s="569"/>
      <c r="VKJ45" s="569"/>
      <c r="VKK45" s="569"/>
      <c r="VKL45" s="569"/>
      <c r="VKM45" s="569"/>
      <c r="VKN45" s="569"/>
      <c r="VKO45" s="569"/>
      <c r="VKP45" s="569"/>
      <c r="VKQ45" s="569"/>
      <c r="VKR45" s="569"/>
      <c r="VKS45" s="569"/>
      <c r="VKT45" s="569"/>
      <c r="VKU45" s="569"/>
      <c r="VKV45" s="569"/>
      <c r="VKW45" s="569"/>
      <c r="VKX45" s="569"/>
      <c r="VKY45" s="569"/>
      <c r="VKZ45" s="569"/>
      <c r="VLA45" s="569"/>
      <c r="VLB45" s="569"/>
      <c r="VLC45" s="569"/>
      <c r="VLD45" s="569"/>
      <c r="VLE45" s="569"/>
      <c r="VLF45" s="569"/>
      <c r="VLG45" s="569"/>
      <c r="VLH45" s="569"/>
      <c r="VLI45" s="569"/>
      <c r="VLJ45" s="569"/>
      <c r="VLK45" s="569"/>
      <c r="VLL45" s="569"/>
      <c r="VLM45" s="569"/>
      <c r="VLN45" s="569"/>
      <c r="VLO45" s="569"/>
      <c r="VLP45" s="569"/>
      <c r="VLQ45" s="569"/>
      <c r="VLR45" s="569"/>
      <c r="VLS45" s="569"/>
      <c r="VLT45" s="569"/>
      <c r="VLU45" s="569"/>
      <c r="VLV45" s="569"/>
      <c r="VLW45" s="569"/>
      <c r="VLX45" s="569"/>
      <c r="VLY45" s="569"/>
      <c r="VLZ45" s="569"/>
      <c r="VMA45" s="569"/>
      <c r="VMB45" s="569"/>
      <c r="VMC45" s="569"/>
      <c r="VMD45" s="569"/>
      <c r="VME45" s="569"/>
      <c r="VMF45" s="569"/>
      <c r="VMG45" s="569"/>
      <c r="VMH45" s="569"/>
      <c r="VMI45" s="569"/>
      <c r="VMJ45" s="569"/>
      <c r="VMK45" s="569"/>
      <c r="VML45" s="569"/>
      <c r="VMM45" s="569"/>
      <c r="VMN45" s="569"/>
      <c r="VMO45" s="569"/>
      <c r="VMP45" s="569"/>
      <c r="VMQ45" s="569"/>
      <c r="VMR45" s="569"/>
      <c r="VMS45" s="569"/>
      <c r="VMT45" s="569"/>
      <c r="VMU45" s="569"/>
      <c r="VMV45" s="569"/>
      <c r="VMW45" s="569"/>
      <c r="VMX45" s="569"/>
      <c r="VMY45" s="569"/>
      <c r="VMZ45" s="569"/>
      <c r="VNA45" s="569"/>
      <c r="VNB45" s="569"/>
      <c r="VNC45" s="569"/>
      <c r="VND45" s="569"/>
      <c r="VNE45" s="569"/>
      <c r="VNF45" s="569"/>
      <c r="VNG45" s="569"/>
      <c r="VNH45" s="569"/>
      <c r="VNI45" s="569"/>
      <c r="VNJ45" s="569"/>
      <c r="VNK45" s="569"/>
      <c r="VNL45" s="569"/>
      <c r="VNM45" s="569"/>
      <c r="VNN45" s="569"/>
      <c r="VNO45" s="569"/>
      <c r="VNP45" s="569"/>
      <c r="VNQ45" s="569"/>
      <c r="VNR45" s="569"/>
      <c r="VNS45" s="569"/>
      <c r="VNT45" s="569"/>
      <c r="VNU45" s="569"/>
      <c r="VNV45" s="569"/>
      <c r="VNW45" s="569"/>
      <c r="VNX45" s="569"/>
      <c r="VNY45" s="569"/>
      <c r="VNZ45" s="569"/>
      <c r="VOA45" s="569"/>
      <c r="VOB45" s="569"/>
      <c r="VOC45" s="569"/>
      <c r="VOD45" s="569"/>
      <c r="VOE45" s="569"/>
      <c r="VOF45" s="569"/>
      <c r="VOG45" s="569"/>
      <c r="VOH45" s="569"/>
      <c r="VOI45" s="569"/>
      <c r="VOJ45" s="569"/>
      <c r="VOK45" s="569"/>
      <c r="VOL45" s="569"/>
      <c r="VOM45" s="569"/>
      <c r="VON45" s="569"/>
      <c r="VOO45" s="569"/>
      <c r="VOP45" s="569"/>
      <c r="VOQ45" s="569"/>
      <c r="VOR45" s="569"/>
      <c r="VOS45" s="569"/>
      <c r="VOT45" s="569"/>
      <c r="VOU45" s="569"/>
      <c r="VOV45" s="569"/>
      <c r="VOW45" s="569"/>
      <c r="VOX45" s="569"/>
      <c r="VOY45" s="569"/>
      <c r="VOZ45" s="569"/>
      <c r="VPA45" s="569"/>
      <c r="VPB45" s="569"/>
      <c r="VPC45" s="569"/>
      <c r="VPD45" s="569"/>
      <c r="VPE45" s="569"/>
      <c r="VPF45" s="569"/>
      <c r="VPG45" s="569"/>
      <c r="VPH45" s="569"/>
      <c r="VPI45" s="569"/>
      <c r="VPJ45" s="569"/>
      <c r="VPK45" s="569"/>
      <c r="VPL45" s="569"/>
      <c r="VPM45" s="569"/>
      <c r="VPN45" s="569"/>
      <c r="VPO45" s="569"/>
      <c r="VPP45" s="569"/>
      <c r="VPQ45" s="569"/>
      <c r="VPR45" s="569"/>
      <c r="VPS45" s="569"/>
      <c r="VPT45" s="569"/>
      <c r="VPU45" s="569"/>
      <c r="VPV45" s="569"/>
      <c r="VPW45" s="569"/>
      <c r="VPX45" s="569"/>
      <c r="VPY45" s="569"/>
      <c r="VPZ45" s="569"/>
      <c r="VQA45" s="569"/>
      <c r="VQB45" s="569"/>
      <c r="VQC45" s="569"/>
      <c r="VQD45" s="569"/>
      <c r="VQE45" s="569"/>
      <c r="VQF45" s="569"/>
      <c r="VQG45" s="569"/>
      <c r="VQH45" s="569"/>
      <c r="VQI45" s="569"/>
      <c r="VQJ45" s="569"/>
      <c r="VQK45" s="569"/>
      <c r="VQL45" s="569"/>
      <c r="VQM45" s="569"/>
      <c r="VQN45" s="569"/>
      <c r="VQO45" s="569"/>
      <c r="VQP45" s="569"/>
      <c r="VQQ45" s="569"/>
      <c r="VQR45" s="569"/>
      <c r="VQS45" s="569"/>
      <c r="VQT45" s="569"/>
      <c r="VQU45" s="569"/>
      <c r="VQV45" s="569"/>
      <c r="VQW45" s="569"/>
      <c r="VQX45" s="569"/>
      <c r="VQY45" s="569"/>
      <c r="VQZ45" s="569"/>
      <c r="VRA45" s="569"/>
      <c r="VRB45" s="569"/>
      <c r="VRC45" s="569"/>
      <c r="VRD45" s="569"/>
      <c r="VRE45" s="569"/>
      <c r="VRF45" s="569"/>
      <c r="VRG45" s="569"/>
      <c r="VRH45" s="569"/>
      <c r="VRI45" s="569"/>
      <c r="VRJ45" s="569"/>
      <c r="VRK45" s="569"/>
      <c r="VRL45" s="569"/>
      <c r="VRM45" s="569"/>
      <c r="VRN45" s="569"/>
      <c r="VRO45" s="569"/>
      <c r="VRP45" s="569"/>
      <c r="VRQ45" s="569"/>
      <c r="VRR45" s="569"/>
      <c r="VRS45" s="569"/>
      <c r="VRT45" s="569"/>
      <c r="VRU45" s="569"/>
      <c r="VRV45" s="569"/>
      <c r="VRW45" s="569"/>
      <c r="VRX45" s="569"/>
      <c r="VRY45" s="569"/>
      <c r="VRZ45" s="569"/>
      <c r="VSA45" s="569"/>
      <c r="VSB45" s="569"/>
      <c r="VSC45" s="569"/>
      <c r="VSD45" s="569"/>
      <c r="VSE45" s="569"/>
      <c r="VSF45" s="569"/>
      <c r="VSG45" s="569"/>
      <c r="VSH45" s="569"/>
      <c r="VSI45" s="569"/>
      <c r="VSJ45" s="569"/>
      <c r="VSK45" s="569"/>
      <c r="VSL45" s="569"/>
      <c r="VSM45" s="569"/>
      <c r="VSN45" s="569"/>
      <c r="VSO45" s="569"/>
      <c r="VSP45" s="569"/>
      <c r="VSQ45" s="569"/>
      <c r="VSR45" s="569"/>
      <c r="VSS45" s="569"/>
      <c r="VST45" s="569"/>
      <c r="VSU45" s="569"/>
      <c r="VSV45" s="569"/>
      <c r="VSW45" s="569"/>
      <c r="VSX45" s="569"/>
      <c r="VSY45" s="569"/>
      <c r="VSZ45" s="569"/>
      <c r="VTA45" s="569"/>
      <c r="VTB45" s="569"/>
      <c r="VTC45" s="569"/>
      <c r="VTD45" s="569"/>
      <c r="VTE45" s="569"/>
      <c r="VTF45" s="569"/>
      <c r="VTG45" s="569"/>
      <c r="VTH45" s="569"/>
      <c r="VTI45" s="569"/>
      <c r="VTJ45" s="569"/>
      <c r="VTK45" s="569"/>
      <c r="VTL45" s="569"/>
      <c r="VTM45" s="569"/>
      <c r="VTN45" s="569"/>
      <c r="VTO45" s="569"/>
      <c r="VTP45" s="569"/>
      <c r="VTQ45" s="569"/>
      <c r="VTR45" s="569"/>
      <c r="VTS45" s="569"/>
      <c r="VTT45" s="569"/>
      <c r="VTU45" s="569"/>
      <c r="VTV45" s="569"/>
      <c r="VTW45" s="569"/>
      <c r="VTX45" s="569"/>
      <c r="VTY45" s="569"/>
      <c r="VTZ45" s="569"/>
      <c r="VUA45" s="569"/>
      <c r="VUB45" s="569"/>
      <c r="VUC45" s="569"/>
      <c r="VUD45" s="569"/>
      <c r="VUE45" s="569"/>
      <c r="VUF45" s="569"/>
      <c r="VUG45" s="569"/>
      <c r="VUH45" s="569"/>
      <c r="VUI45" s="569"/>
      <c r="VUJ45" s="569"/>
      <c r="VUK45" s="569"/>
      <c r="VUL45" s="569"/>
      <c r="VUM45" s="569"/>
      <c r="VUN45" s="569"/>
      <c r="VUO45" s="569"/>
      <c r="VUP45" s="569"/>
      <c r="VUQ45" s="569"/>
      <c r="VUR45" s="569"/>
      <c r="VUS45" s="569"/>
      <c r="VUT45" s="569"/>
      <c r="VUU45" s="569"/>
      <c r="VUV45" s="569"/>
      <c r="VUW45" s="569"/>
      <c r="VUX45" s="569"/>
      <c r="VUY45" s="569"/>
      <c r="VUZ45" s="569"/>
      <c r="VVA45" s="569"/>
      <c r="VVB45" s="569"/>
      <c r="VVC45" s="569"/>
      <c r="VVD45" s="569"/>
      <c r="VVE45" s="569"/>
      <c r="VVF45" s="569"/>
      <c r="VVG45" s="569"/>
      <c r="VVH45" s="569"/>
      <c r="VVI45" s="569"/>
      <c r="VVJ45" s="569"/>
      <c r="VVK45" s="569"/>
      <c r="VVL45" s="569"/>
      <c r="VVM45" s="569"/>
      <c r="VVN45" s="569"/>
      <c r="VVO45" s="569"/>
      <c r="VVP45" s="569"/>
      <c r="VVQ45" s="569"/>
      <c r="VVR45" s="569"/>
      <c r="VVS45" s="569"/>
      <c r="VVT45" s="569"/>
      <c r="VVU45" s="569"/>
      <c r="VVV45" s="569"/>
      <c r="VVW45" s="569"/>
      <c r="VVX45" s="569"/>
      <c r="VVY45" s="569"/>
      <c r="VVZ45" s="569"/>
      <c r="VWA45" s="569"/>
      <c r="VWB45" s="569"/>
      <c r="VWC45" s="569"/>
      <c r="VWD45" s="569"/>
      <c r="VWE45" s="569"/>
      <c r="VWF45" s="569"/>
      <c r="VWG45" s="569"/>
      <c r="VWH45" s="569"/>
      <c r="VWI45" s="569"/>
      <c r="VWJ45" s="569"/>
      <c r="VWK45" s="569"/>
      <c r="VWL45" s="569"/>
      <c r="VWM45" s="569"/>
      <c r="VWN45" s="569"/>
      <c r="VWO45" s="569"/>
      <c r="VWP45" s="569"/>
      <c r="VWQ45" s="569"/>
      <c r="VWR45" s="569"/>
      <c r="VWS45" s="569"/>
      <c r="VWT45" s="569"/>
      <c r="VWU45" s="569"/>
      <c r="VWV45" s="569"/>
      <c r="VWW45" s="569"/>
      <c r="VWX45" s="569"/>
      <c r="VWY45" s="569"/>
      <c r="VWZ45" s="569"/>
      <c r="VXA45" s="569"/>
      <c r="VXB45" s="569"/>
      <c r="VXC45" s="569"/>
      <c r="VXD45" s="569"/>
      <c r="VXE45" s="569"/>
      <c r="VXF45" s="569"/>
      <c r="VXG45" s="569"/>
      <c r="VXH45" s="569"/>
      <c r="VXI45" s="569"/>
      <c r="VXJ45" s="569"/>
      <c r="VXK45" s="569"/>
      <c r="VXL45" s="569"/>
      <c r="VXM45" s="569"/>
      <c r="VXN45" s="569"/>
      <c r="VXO45" s="569"/>
      <c r="VXP45" s="569"/>
      <c r="VXQ45" s="569"/>
      <c r="VXR45" s="569"/>
      <c r="VXS45" s="569"/>
      <c r="VXT45" s="569"/>
      <c r="VXU45" s="569"/>
      <c r="VXV45" s="569"/>
      <c r="VXW45" s="569"/>
      <c r="VXX45" s="569"/>
      <c r="VXY45" s="569"/>
      <c r="VXZ45" s="569"/>
      <c r="VYA45" s="569"/>
      <c r="VYB45" s="569"/>
      <c r="VYC45" s="569"/>
      <c r="VYD45" s="569"/>
      <c r="VYE45" s="569"/>
      <c r="VYF45" s="569"/>
      <c r="VYG45" s="569"/>
      <c r="VYH45" s="569"/>
      <c r="VYI45" s="569"/>
      <c r="VYJ45" s="569"/>
      <c r="VYK45" s="569"/>
      <c r="VYL45" s="569"/>
      <c r="VYM45" s="569"/>
      <c r="VYN45" s="569"/>
      <c r="VYO45" s="569"/>
      <c r="VYP45" s="569"/>
      <c r="VYQ45" s="569"/>
      <c r="VYR45" s="569"/>
      <c r="VYS45" s="569"/>
      <c r="VYT45" s="569"/>
      <c r="VYU45" s="569"/>
      <c r="VYV45" s="569"/>
      <c r="VYW45" s="569"/>
      <c r="VYX45" s="569"/>
      <c r="VYY45" s="569"/>
      <c r="VYZ45" s="569"/>
      <c r="VZA45" s="569"/>
      <c r="VZB45" s="569"/>
      <c r="VZC45" s="569"/>
      <c r="VZD45" s="569"/>
      <c r="VZE45" s="569"/>
      <c r="VZF45" s="569"/>
      <c r="VZG45" s="569"/>
      <c r="VZH45" s="569"/>
      <c r="VZI45" s="569"/>
      <c r="VZJ45" s="569"/>
      <c r="VZK45" s="569"/>
      <c r="VZL45" s="569"/>
      <c r="VZM45" s="569"/>
      <c r="VZN45" s="569"/>
      <c r="VZO45" s="569"/>
      <c r="VZP45" s="569"/>
      <c r="VZQ45" s="569"/>
      <c r="VZR45" s="569"/>
      <c r="VZS45" s="569"/>
      <c r="VZT45" s="569"/>
      <c r="VZU45" s="569"/>
      <c r="VZV45" s="569"/>
      <c r="VZW45" s="569"/>
      <c r="VZX45" s="569"/>
      <c r="VZY45" s="569"/>
      <c r="VZZ45" s="569"/>
      <c r="WAA45" s="569"/>
      <c r="WAB45" s="569"/>
      <c r="WAC45" s="569"/>
      <c r="WAD45" s="569"/>
      <c r="WAE45" s="569"/>
      <c r="WAF45" s="569"/>
      <c r="WAG45" s="569"/>
      <c r="WAH45" s="569"/>
      <c r="WAI45" s="569"/>
      <c r="WAJ45" s="569"/>
      <c r="WAK45" s="569"/>
      <c r="WAL45" s="569"/>
      <c r="WAM45" s="569"/>
      <c r="WAN45" s="569"/>
      <c r="WAO45" s="569"/>
      <c r="WAP45" s="569"/>
      <c r="WAQ45" s="569"/>
      <c r="WAR45" s="569"/>
      <c r="WAS45" s="569"/>
      <c r="WAT45" s="569"/>
      <c r="WAU45" s="569"/>
      <c r="WAV45" s="569"/>
      <c r="WAW45" s="569"/>
      <c r="WAX45" s="569"/>
      <c r="WAY45" s="569"/>
      <c r="WAZ45" s="569"/>
      <c r="WBA45" s="569"/>
      <c r="WBB45" s="569"/>
      <c r="WBC45" s="569"/>
      <c r="WBD45" s="569"/>
      <c r="WBE45" s="569"/>
      <c r="WBF45" s="569"/>
      <c r="WBG45" s="569"/>
      <c r="WBH45" s="569"/>
      <c r="WBI45" s="569"/>
      <c r="WBJ45" s="569"/>
      <c r="WBK45" s="569"/>
      <c r="WBL45" s="569"/>
      <c r="WBM45" s="569"/>
      <c r="WBN45" s="569"/>
      <c r="WBO45" s="569"/>
      <c r="WBP45" s="569"/>
      <c r="WBQ45" s="569"/>
      <c r="WBR45" s="569"/>
      <c r="WBS45" s="569"/>
      <c r="WBT45" s="569"/>
      <c r="WBU45" s="569"/>
      <c r="WBV45" s="569"/>
      <c r="WBW45" s="569"/>
      <c r="WBX45" s="569"/>
      <c r="WBY45" s="569"/>
      <c r="WBZ45" s="569"/>
      <c r="WCA45" s="569"/>
      <c r="WCB45" s="569"/>
      <c r="WCC45" s="569"/>
      <c r="WCD45" s="569"/>
      <c r="WCE45" s="569"/>
      <c r="WCF45" s="569"/>
      <c r="WCG45" s="569"/>
      <c r="WCH45" s="569"/>
      <c r="WCI45" s="569"/>
      <c r="WCJ45" s="569"/>
      <c r="WCK45" s="569"/>
      <c r="WCL45" s="569"/>
      <c r="WCM45" s="569"/>
      <c r="WCN45" s="569"/>
      <c r="WCO45" s="569"/>
      <c r="WCP45" s="569"/>
      <c r="WCQ45" s="569"/>
      <c r="WCR45" s="569"/>
      <c r="WCS45" s="569"/>
      <c r="WCT45" s="569"/>
      <c r="WCU45" s="569"/>
      <c r="WCV45" s="569"/>
      <c r="WCW45" s="569"/>
      <c r="WCX45" s="569"/>
      <c r="WCY45" s="569"/>
      <c r="WCZ45" s="569"/>
      <c r="WDA45" s="569"/>
      <c r="WDB45" s="569"/>
      <c r="WDC45" s="569"/>
      <c r="WDD45" s="569"/>
      <c r="WDE45" s="569"/>
      <c r="WDF45" s="569"/>
      <c r="WDG45" s="569"/>
      <c r="WDH45" s="569"/>
      <c r="WDI45" s="569"/>
      <c r="WDJ45" s="569"/>
      <c r="WDK45" s="569"/>
      <c r="WDL45" s="569"/>
      <c r="WDM45" s="569"/>
      <c r="WDN45" s="569"/>
      <c r="WDO45" s="569"/>
      <c r="WDP45" s="569"/>
      <c r="WDQ45" s="569"/>
      <c r="WDR45" s="569"/>
      <c r="WDS45" s="569"/>
      <c r="WDT45" s="569"/>
      <c r="WDU45" s="569"/>
      <c r="WDV45" s="569"/>
      <c r="WDW45" s="569"/>
      <c r="WDX45" s="569"/>
      <c r="WDY45" s="569"/>
      <c r="WDZ45" s="569"/>
      <c r="WEA45" s="569"/>
      <c r="WEB45" s="569"/>
      <c r="WEC45" s="569"/>
      <c r="WED45" s="569"/>
      <c r="WEE45" s="569"/>
      <c r="WEF45" s="569"/>
      <c r="WEG45" s="569"/>
      <c r="WEH45" s="569"/>
      <c r="WEI45" s="569"/>
      <c r="WEJ45" s="569"/>
      <c r="WEK45" s="569"/>
      <c r="WEL45" s="569"/>
      <c r="WEM45" s="569"/>
      <c r="WEN45" s="569"/>
      <c r="WEO45" s="569"/>
      <c r="WEP45" s="569"/>
      <c r="WEQ45" s="569"/>
      <c r="WER45" s="569"/>
      <c r="WES45" s="569"/>
      <c r="WET45" s="569"/>
      <c r="WEU45" s="569"/>
      <c r="WEV45" s="569"/>
      <c r="WEW45" s="569"/>
      <c r="WEX45" s="569"/>
      <c r="WEY45" s="569"/>
      <c r="WEZ45" s="569"/>
      <c r="WFA45" s="569"/>
      <c r="WFB45" s="569"/>
      <c r="WFC45" s="569"/>
      <c r="WFD45" s="569"/>
      <c r="WFE45" s="569"/>
      <c r="WFF45" s="569"/>
      <c r="WFG45" s="569"/>
      <c r="WFH45" s="569"/>
      <c r="WFI45" s="569"/>
      <c r="WFJ45" s="569"/>
      <c r="WFK45" s="569"/>
      <c r="WFL45" s="569"/>
      <c r="WFM45" s="569"/>
      <c r="WFN45" s="569"/>
      <c r="WFO45" s="569"/>
      <c r="WFP45" s="569"/>
      <c r="WFQ45" s="569"/>
      <c r="WFR45" s="569"/>
      <c r="WFS45" s="569"/>
      <c r="WFT45" s="569"/>
      <c r="WFU45" s="569"/>
      <c r="WFV45" s="569"/>
      <c r="WFW45" s="569"/>
      <c r="WFX45" s="569"/>
      <c r="WFY45" s="569"/>
      <c r="WFZ45" s="569"/>
      <c r="WGA45" s="569"/>
      <c r="WGB45" s="569"/>
      <c r="WGC45" s="569"/>
      <c r="WGD45" s="569"/>
      <c r="WGE45" s="569"/>
      <c r="WGF45" s="569"/>
      <c r="WGG45" s="569"/>
      <c r="WGH45" s="569"/>
      <c r="WGI45" s="569"/>
      <c r="WGJ45" s="569"/>
      <c r="WGK45" s="569"/>
      <c r="WGL45" s="569"/>
      <c r="WGM45" s="569"/>
      <c r="WGN45" s="569"/>
      <c r="WGO45" s="569"/>
      <c r="WGP45" s="569"/>
      <c r="WGQ45" s="569"/>
      <c r="WGR45" s="569"/>
      <c r="WGS45" s="569"/>
      <c r="WGT45" s="569"/>
      <c r="WGU45" s="569"/>
      <c r="WGV45" s="569"/>
      <c r="WGW45" s="569"/>
      <c r="WGX45" s="569"/>
      <c r="WGY45" s="569"/>
      <c r="WGZ45" s="569"/>
      <c r="WHA45" s="569"/>
      <c r="WHB45" s="569"/>
      <c r="WHC45" s="569"/>
      <c r="WHD45" s="569"/>
      <c r="WHE45" s="569"/>
      <c r="WHF45" s="569"/>
      <c r="WHG45" s="569"/>
      <c r="WHH45" s="569"/>
      <c r="WHI45" s="569"/>
      <c r="WHJ45" s="569"/>
      <c r="WHK45" s="569"/>
      <c r="WHL45" s="569"/>
      <c r="WHM45" s="569"/>
      <c r="WHN45" s="569"/>
      <c r="WHO45" s="569"/>
      <c r="WHP45" s="569"/>
      <c r="WHQ45" s="569"/>
      <c r="WHR45" s="569"/>
      <c r="WHS45" s="569"/>
      <c r="WHT45" s="569"/>
      <c r="WHU45" s="569"/>
      <c r="WHV45" s="569"/>
      <c r="WHW45" s="569"/>
      <c r="WHX45" s="569"/>
      <c r="WHY45" s="569"/>
      <c r="WHZ45" s="569"/>
      <c r="WIA45" s="569"/>
      <c r="WIB45" s="569"/>
      <c r="WIC45" s="569"/>
      <c r="WID45" s="569"/>
      <c r="WIE45" s="569"/>
      <c r="WIF45" s="569"/>
      <c r="WIG45" s="569"/>
      <c r="WIH45" s="569"/>
      <c r="WII45" s="569"/>
      <c r="WIJ45" s="569"/>
      <c r="WIK45" s="569"/>
      <c r="WIL45" s="569"/>
      <c r="WIM45" s="569"/>
      <c r="WIN45" s="569"/>
      <c r="WIO45" s="569"/>
      <c r="WIP45" s="569"/>
      <c r="WIQ45" s="569"/>
      <c r="WIR45" s="569"/>
      <c r="WIS45" s="569"/>
      <c r="WIT45" s="569"/>
      <c r="WIU45" s="569"/>
      <c r="WIV45" s="569"/>
      <c r="WIW45" s="569"/>
      <c r="WIX45" s="569"/>
      <c r="WIY45" s="569"/>
      <c r="WIZ45" s="569"/>
      <c r="WJA45" s="569"/>
      <c r="WJB45" s="569"/>
      <c r="WJC45" s="569"/>
      <c r="WJD45" s="569"/>
      <c r="WJE45" s="569"/>
      <c r="WJF45" s="569"/>
      <c r="WJG45" s="569"/>
      <c r="WJH45" s="569"/>
      <c r="WJI45" s="569"/>
      <c r="WJJ45" s="569"/>
      <c r="WJK45" s="569"/>
      <c r="WJL45" s="569"/>
      <c r="WJM45" s="569"/>
      <c r="WJN45" s="569"/>
      <c r="WJO45" s="569"/>
      <c r="WJP45" s="569"/>
      <c r="WJQ45" s="569"/>
      <c r="WJR45" s="569"/>
      <c r="WJS45" s="569"/>
      <c r="WJT45" s="569"/>
      <c r="WJU45" s="569"/>
      <c r="WJV45" s="569"/>
      <c r="WJW45" s="569"/>
      <c r="WJX45" s="569"/>
      <c r="WJY45" s="569"/>
      <c r="WJZ45" s="569"/>
      <c r="WKA45" s="569"/>
      <c r="WKB45" s="569"/>
      <c r="WKC45" s="569"/>
      <c r="WKD45" s="569"/>
      <c r="WKE45" s="569"/>
      <c r="WKF45" s="569"/>
      <c r="WKG45" s="569"/>
      <c r="WKH45" s="569"/>
      <c r="WKI45" s="569"/>
      <c r="WKJ45" s="569"/>
      <c r="WKK45" s="569"/>
      <c r="WKL45" s="569"/>
      <c r="WKM45" s="569"/>
      <c r="WKN45" s="569"/>
      <c r="WKO45" s="569"/>
      <c r="WKP45" s="569"/>
      <c r="WKQ45" s="569"/>
      <c r="WKR45" s="569"/>
      <c r="WKS45" s="569"/>
      <c r="WKT45" s="569"/>
      <c r="WKU45" s="569"/>
      <c r="WKV45" s="569"/>
      <c r="WKW45" s="569"/>
      <c r="WKX45" s="569"/>
      <c r="WKY45" s="569"/>
      <c r="WKZ45" s="569"/>
      <c r="WLA45" s="569"/>
      <c r="WLB45" s="569"/>
      <c r="WLC45" s="569"/>
      <c r="WLD45" s="569"/>
      <c r="WLE45" s="569"/>
      <c r="WLF45" s="569"/>
      <c r="WLG45" s="569"/>
      <c r="WLH45" s="569"/>
      <c r="WLI45" s="569"/>
      <c r="WLJ45" s="569"/>
      <c r="WLK45" s="569"/>
      <c r="WLL45" s="569"/>
      <c r="WLM45" s="569"/>
      <c r="WLN45" s="569"/>
      <c r="WLO45" s="569"/>
      <c r="WLP45" s="569"/>
      <c r="WLQ45" s="569"/>
      <c r="WLR45" s="569"/>
      <c r="WLS45" s="569"/>
      <c r="WLT45" s="569"/>
      <c r="WLU45" s="569"/>
      <c r="WLV45" s="569"/>
      <c r="WLW45" s="569"/>
      <c r="WLX45" s="569"/>
      <c r="WLY45" s="569"/>
      <c r="WLZ45" s="569"/>
      <c r="WMA45" s="569"/>
      <c r="WMB45" s="569"/>
      <c r="WMC45" s="569"/>
      <c r="WMD45" s="569"/>
      <c r="WME45" s="569"/>
      <c r="WMF45" s="569"/>
      <c r="WMG45" s="569"/>
      <c r="WMH45" s="569"/>
      <c r="WMI45" s="569"/>
      <c r="WMJ45" s="569"/>
      <c r="WMK45" s="569"/>
      <c r="WML45" s="569"/>
      <c r="WMM45" s="569"/>
      <c r="WMN45" s="569"/>
      <c r="WMO45" s="569"/>
      <c r="WMP45" s="569"/>
      <c r="WMQ45" s="569"/>
      <c r="WMR45" s="569"/>
      <c r="WMS45" s="569"/>
      <c r="WMT45" s="569"/>
      <c r="WMU45" s="569"/>
      <c r="WMV45" s="569"/>
      <c r="WMW45" s="569"/>
      <c r="WMX45" s="569"/>
      <c r="WMY45" s="569"/>
      <c r="WMZ45" s="569"/>
      <c r="WNA45" s="569"/>
      <c r="WNB45" s="569"/>
      <c r="WNC45" s="569"/>
      <c r="WND45" s="569"/>
      <c r="WNE45" s="569"/>
      <c r="WNF45" s="569"/>
      <c r="WNG45" s="569"/>
      <c r="WNH45" s="569"/>
      <c r="WNI45" s="569"/>
      <c r="WNJ45" s="569"/>
      <c r="WNK45" s="569"/>
      <c r="WNL45" s="569"/>
      <c r="WNM45" s="569"/>
      <c r="WNN45" s="569"/>
      <c r="WNO45" s="569"/>
      <c r="WNP45" s="569"/>
      <c r="WNQ45" s="569"/>
      <c r="WNR45" s="569"/>
      <c r="WNS45" s="569"/>
      <c r="WNT45" s="569"/>
      <c r="WNU45" s="569"/>
      <c r="WNV45" s="569"/>
      <c r="WNW45" s="569"/>
      <c r="WNX45" s="569"/>
      <c r="WNY45" s="569"/>
      <c r="WNZ45" s="569"/>
      <c r="WOA45" s="569"/>
      <c r="WOB45" s="569"/>
      <c r="WOC45" s="569"/>
      <c r="WOD45" s="569"/>
      <c r="WOE45" s="569"/>
      <c r="WOF45" s="569"/>
      <c r="WOG45" s="569"/>
      <c r="WOH45" s="569"/>
      <c r="WOI45" s="569"/>
      <c r="WOJ45" s="569"/>
      <c r="WOK45" s="569"/>
      <c r="WOL45" s="569"/>
      <c r="WOM45" s="569"/>
      <c r="WON45" s="569"/>
      <c r="WOO45" s="569"/>
      <c r="WOP45" s="569"/>
      <c r="WOQ45" s="569"/>
      <c r="WOR45" s="569"/>
      <c r="WOS45" s="569"/>
      <c r="WOT45" s="569"/>
      <c r="WOU45" s="569"/>
      <c r="WOV45" s="569"/>
      <c r="WOW45" s="569"/>
      <c r="WOX45" s="569"/>
      <c r="WOY45" s="569"/>
      <c r="WOZ45" s="569"/>
      <c r="WPA45" s="569"/>
      <c r="WPB45" s="569"/>
      <c r="WPC45" s="569"/>
      <c r="WPD45" s="569"/>
      <c r="WPE45" s="569"/>
      <c r="WPF45" s="569"/>
      <c r="WPG45" s="569"/>
      <c r="WPH45" s="569"/>
      <c r="WPI45" s="569"/>
      <c r="WPJ45" s="569"/>
      <c r="WPK45" s="569"/>
      <c r="WPL45" s="569"/>
      <c r="WPM45" s="569"/>
      <c r="WPN45" s="569"/>
      <c r="WPO45" s="569"/>
      <c r="WPP45" s="569"/>
      <c r="WPQ45" s="569"/>
      <c r="WPR45" s="569"/>
      <c r="WPS45" s="569"/>
      <c r="WPT45" s="569"/>
      <c r="WPU45" s="569"/>
      <c r="WPV45" s="569"/>
      <c r="WPW45" s="569"/>
      <c r="WPX45" s="569"/>
      <c r="WPY45" s="569"/>
      <c r="WPZ45" s="569"/>
      <c r="WQA45" s="569"/>
      <c r="WQB45" s="569"/>
      <c r="WQC45" s="569"/>
      <c r="WQD45" s="569"/>
      <c r="WQE45" s="569"/>
      <c r="WQF45" s="569"/>
      <c r="WQG45" s="569"/>
      <c r="WQH45" s="569"/>
      <c r="WQI45" s="569"/>
      <c r="WQJ45" s="569"/>
      <c r="WQK45" s="569"/>
      <c r="WQL45" s="569"/>
      <c r="WQM45" s="569"/>
      <c r="WQN45" s="569"/>
      <c r="WQO45" s="569"/>
      <c r="WQP45" s="569"/>
      <c r="WQQ45" s="569"/>
      <c r="WQR45" s="569"/>
      <c r="WQS45" s="569"/>
      <c r="WQT45" s="569"/>
      <c r="WQU45" s="569"/>
      <c r="WQV45" s="569"/>
      <c r="WQW45" s="569"/>
      <c r="WQX45" s="569"/>
      <c r="WQY45" s="569"/>
      <c r="WQZ45" s="569"/>
      <c r="WRA45" s="569"/>
      <c r="WRB45" s="569"/>
      <c r="WRC45" s="569"/>
      <c r="WRD45" s="569"/>
      <c r="WRE45" s="569"/>
      <c r="WRF45" s="569"/>
      <c r="WRG45" s="569"/>
      <c r="WRH45" s="569"/>
      <c r="WRI45" s="569"/>
      <c r="WRJ45" s="569"/>
      <c r="WRK45" s="569"/>
      <c r="WRL45" s="569"/>
      <c r="WRM45" s="569"/>
      <c r="WRN45" s="569"/>
      <c r="WRO45" s="569"/>
      <c r="WRP45" s="569"/>
      <c r="WRQ45" s="569"/>
      <c r="WRR45" s="569"/>
      <c r="WRS45" s="569"/>
      <c r="WRT45" s="569"/>
      <c r="WRU45" s="569"/>
      <c r="WRV45" s="569"/>
      <c r="WRW45" s="569"/>
      <c r="WRX45" s="569"/>
      <c r="WRY45" s="569"/>
      <c r="WRZ45" s="569"/>
      <c r="WSA45" s="569"/>
      <c r="WSB45" s="569"/>
      <c r="WSC45" s="569"/>
      <c r="WSD45" s="569"/>
      <c r="WSE45" s="569"/>
      <c r="WSF45" s="569"/>
      <c r="WSG45" s="569"/>
      <c r="WSH45" s="569"/>
      <c r="WSI45" s="569"/>
      <c r="WSJ45" s="569"/>
      <c r="WSK45" s="569"/>
      <c r="WSL45" s="569"/>
      <c r="WSM45" s="569"/>
      <c r="WSN45" s="569"/>
      <c r="WSO45" s="569"/>
      <c r="WSP45" s="569"/>
      <c r="WSQ45" s="569"/>
      <c r="WSR45" s="569"/>
      <c r="WSS45" s="569"/>
      <c r="WST45" s="569"/>
      <c r="WSU45" s="569"/>
      <c r="WSV45" s="569"/>
      <c r="WSW45" s="569"/>
      <c r="WSX45" s="569"/>
      <c r="WSY45" s="569"/>
      <c r="WSZ45" s="569"/>
      <c r="WTA45" s="569"/>
      <c r="WTB45" s="569"/>
      <c r="WTC45" s="569"/>
      <c r="WTD45" s="569"/>
      <c r="WTE45" s="569"/>
      <c r="WTF45" s="569"/>
      <c r="WTG45" s="569"/>
      <c r="WTH45" s="569"/>
      <c r="WTI45" s="569"/>
      <c r="WTJ45" s="569"/>
      <c r="WTK45" s="569"/>
      <c r="WTL45" s="569"/>
      <c r="WTM45" s="569"/>
      <c r="WTN45" s="569"/>
      <c r="WTO45" s="569"/>
      <c r="WTP45" s="569"/>
      <c r="WTQ45" s="569"/>
      <c r="WTR45" s="569"/>
      <c r="WTS45" s="569"/>
      <c r="WTT45" s="569"/>
      <c r="WTU45" s="569"/>
      <c r="WTV45" s="569"/>
      <c r="WTW45" s="569"/>
      <c r="WTX45" s="569"/>
      <c r="WTY45" s="569"/>
      <c r="WTZ45" s="569"/>
      <c r="WUA45" s="569"/>
      <c r="WUB45" s="569"/>
      <c r="WUC45" s="569"/>
      <c r="WUD45" s="569"/>
      <c r="WUE45" s="569"/>
      <c r="WUF45" s="569"/>
      <c r="WUG45" s="569"/>
      <c r="WUH45" s="569"/>
      <c r="WUI45" s="569"/>
      <c r="WUJ45" s="569"/>
      <c r="WUK45" s="569"/>
      <c r="WUL45" s="569"/>
      <c r="WUM45" s="569"/>
      <c r="WUN45" s="569"/>
      <c r="WUO45" s="569"/>
      <c r="WUP45" s="569"/>
      <c r="WUQ45" s="569"/>
      <c r="WUR45" s="569"/>
      <c r="WUS45" s="569"/>
      <c r="WUT45" s="569"/>
      <c r="WUU45" s="569"/>
      <c r="WUV45" s="569"/>
      <c r="WUW45" s="569"/>
      <c r="WUX45" s="569"/>
      <c r="WUY45" s="569"/>
      <c r="WUZ45" s="569"/>
      <c r="WVA45" s="569"/>
      <c r="WVB45" s="569"/>
      <c r="WVC45" s="569"/>
      <c r="WVD45" s="569"/>
      <c r="WVE45" s="569"/>
      <c r="WVF45" s="569"/>
      <c r="WVG45" s="569"/>
      <c r="WVH45" s="569"/>
      <c r="WVI45" s="569"/>
      <c r="WVJ45" s="569"/>
      <c r="WVK45" s="569"/>
      <c r="WVL45" s="569"/>
      <c r="WVM45" s="569"/>
      <c r="WVN45" s="569"/>
      <c r="WVO45" s="569"/>
      <c r="WVP45" s="569"/>
      <c r="WVQ45" s="569"/>
      <c r="WVR45" s="569"/>
      <c r="WVS45" s="569"/>
      <c r="WVT45" s="569"/>
      <c r="WVU45" s="569"/>
      <c r="WVV45" s="569"/>
      <c r="WVW45" s="569"/>
      <c r="WVX45" s="569"/>
      <c r="WVY45" s="569"/>
      <c r="WVZ45" s="569"/>
      <c r="WWA45" s="569"/>
      <c r="WWB45" s="569"/>
      <c r="WWC45" s="569"/>
      <c r="WWD45" s="569"/>
      <c r="WWE45" s="569"/>
      <c r="WWF45" s="569"/>
      <c r="WWG45" s="569"/>
      <c r="WWH45" s="569"/>
      <c r="WWI45" s="569"/>
      <c r="WWJ45" s="569"/>
      <c r="WWK45" s="569"/>
      <c r="WWL45" s="569"/>
      <c r="WWM45" s="569"/>
      <c r="WWN45" s="569"/>
      <c r="WWO45" s="569"/>
      <c r="WWP45" s="569"/>
      <c r="WWQ45" s="569"/>
      <c r="WWR45" s="569"/>
      <c r="WWS45" s="569"/>
      <c r="WWT45" s="569"/>
      <c r="WWU45" s="569"/>
      <c r="WWV45" s="569"/>
      <c r="WWW45" s="569"/>
      <c r="WWX45" s="569"/>
      <c r="WWY45" s="569"/>
      <c r="WWZ45" s="569"/>
      <c r="WXA45" s="569"/>
      <c r="WXB45" s="569"/>
      <c r="WXC45" s="569"/>
      <c r="WXD45" s="569"/>
      <c r="WXE45" s="569"/>
      <c r="WXF45" s="569"/>
      <c r="WXG45" s="569"/>
      <c r="WXH45" s="569"/>
      <c r="WXI45" s="569"/>
      <c r="WXJ45" s="569"/>
      <c r="WXK45" s="569"/>
      <c r="WXL45" s="569"/>
      <c r="WXM45" s="569"/>
      <c r="WXN45" s="569"/>
      <c r="WXO45" s="569"/>
      <c r="WXP45" s="569"/>
      <c r="WXQ45" s="569"/>
      <c r="WXR45" s="569"/>
      <c r="WXS45" s="569"/>
      <c r="WXT45" s="569"/>
      <c r="WXU45" s="569"/>
      <c r="WXV45" s="569"/>
      <c r="WXW45" s="569"/>
      <c r="WXX45" s="569"/>
      <c r="WXY45" s="569"/>
      <c r="WXZ45" s="569"/>
      <c r="WYA45" s="569"/>
      <c r="WYB45" s="569"/>
      <c r="WYC45" s="569"/>
      <c r="WYD45" s="569"/>
      <c r="WYE45" s="569"/>
      <c r="WYF45" s="569"/>
      <c r="WYG45" s="569"/>
      <c r="WYH45" s="569"/>
      <c r="WYI45" s="569"/>
      <c r="WYJ45" s="569"/>
      <c r="WYK45" s="569"/>
      <c r="WYL45" s="569"/>
      <c r="WYM45" s="569"/>
      <c r="WYN45" s="569"/>
      <c r="WYO45" s="569"/>
      <c r="WYP45" s="569"/>
      <c r="WYQ45" s="569"/>
      <c r="WYR45" s="569"/>
      <c r="WYS45" s="569"/>
      <c r="WYT45" s="569"/>
      <c r="WYU45" s="569"/>
      <c r="WYV45" s="569"/>
      <c r="WYW45" s="569"/>
      <c r="WYX45" s="569"/>
      <c r="WYY45" s="569"/>
      <c r="WYZ45" s="569"/>
      <c r="WZA45" s="569"/>
      <c r="WZB45" s="569"/>
      <c r="WZC45" s="569"/>
      <c r="WZD45" s="569"/>
      <c r="WZE45" s="569"/>
      <c r="WZF45" s="569"/>
      <c r="WZG45" s="569"/>
      <c r="WZH45" s="569"/>
      <c r="WZI45" s="569"/>
      <c r="WZJ45" s="569"/>
      <c r="WZK45" s="569"/>
      <c r="WZL45" s="569"/>
      <c r="WZM45" s="569"/>
      <c r="WZN45" s="569"/>
      <c r="WZO45" s="569"/>
      <c r="WZP45" s="569"/>
      <c r="WZQ45" s="569"/>
      <c r="WZR45" s="569"/>
      <c r="WZS45" s="569"/>
      <c r="WZT45" s="569"/>
      <c r="WZU45" s="569"/>
      <c r="WZV45" s="569"/>
      <c r="WZW45" s="569"/>
      <c r="WZX45" s="569"/>
      <c r="WZY45" s="569"/>
      <c r="WZZ45" s="569"/>
      <c r="XAA45" s="569"/>
      <c r="XAB45" s="569"/>
      <c r="XAC45" s="569"/>
      <c r="XAD45" s="569"/>
      <c r="XAE45" s="569"/>
      <c r="XAF45" s="569"/>
      <c r="XAG45" s="569"/>
      <c r="XAH45" s="569"/>
      <c r="XAI45" s="569"/>
      <c r="XAJ45" s="569"/>
      <c r="XAK45" s="569"/>
      <c r="XAL45" s="569"/>
      <c r="XAM45" s="569"/>
      <c r="XAN45" s="569"/>
      <c r="XAO45" s="569"/>
      <c r="XAP45" s="569"/>
      <c r="XAQ45" s="569"/>
      <c r="XAR45" s="569"/>
      <c r="XAS45" s="569"/>
      <c r="XAT45" s="569"/>
      <c r="XAU45" s="569"/>
      <c r="XAV45" s="569"/>
      <c r="XAW45" s="569"/>
      <c r="XAX45" s="569"/>
      <c r="XAY45" s="569"/>
      <c r="XAZ45" s="569"/>
      <c r="XBA45" s="569"/>
      <c r="XBB45" s="569"/>
      <c r="XBC45" s="569"/>
      <c r="XBD45" s="569"/>
      <c r="XBE45" s="569"/>
      <c r="XBF45" s="569"/>
      <c r="XBG45" s="569"/>
      <c r="XBH45" s="569"/>
      <c r="XBI45" s="569"/>
      <c r="XBJ45" s="569"/>
      <c r="XBK45" s="569"/>
      <c r="XBL45" s="569"/>
      <c r="XBM45" s="569"/>
      <c r="XBN45" s="569"/>
      <c r="XBO45" s="569"/>
      <c r="XBP45" s="569"/>
      <c r="XBQ45" s="569"/>
      <c r="XBR45" s="569"/>
      <c r="XBS45" s="569"/>
      <c r="XBT45" s="569"/>
      <c r="XBU45" s="569"/>
      <c r="XBV45" s="569"/>
      <c r="XBW45" s="569"/>
      <c r="XBX45" s="569"/>
      <c r="XBY45" s="569"/>
      <c r="XBZ45" s="569"/>
      <c r="XCA45" s="569"/>
      <c r="XCB45" s="569"/>
      <c r="XCC45" s="569"/>
      <c r="XCD45" s="569"/>
      <c r="XCE45" s="569"/>
      <c r="XCF45" s="569"/>
      <c r="XCG45" s="569"/>
      <c r="XCH45" s="569"/>
      <c r="XCI45" s="569"/>
      <c r="XCJ45" s="569"/>
      <c r="XCK45" s="569"/>
      <c r="XCL45" s="569"/>
      <c r="XCM45" s="569"/>
      <c r="XCN45" s="569"/>
      <c r="XCO45" s="569"/>
      <c r="XCP45" s="569"/>
      <c r="XCQ45" s="569"/>
      <c r="XCR45" s="569"/>
      <c r="XCS45" s="569"/>
      <c r="XCT45" s="569"/>
      <c r="XCU45" s="569"/>
      <c r="XCV45" s="569"/>
      <c r="XCW45" s="569"/>
      <c r="XCX45" s="569"/>
      <c r="XCY45" s="569"/>
      <c r="XCZ45" s="569"/>
      <c r="XDA45" s="569"/>
      <c r="XDB45" s="569"/>
      <c r="XDC45" s="569"/>
      <c r="XDD45" s="569"/>
      <c r="XDE45" s="569"/>
      <c r="XDF45" s="569"/>
      <c r="XDG45" s="569"/>
      <c r="XDH45" s="569"/>
      <c r="XDI45" s="569"/>
      <c r="XDJ45" s="569"/>
      <c r="XDK45" s="569"/>
      <c r="XDL45" s="569"/>
      <c r="XDM45" s="569"/>
      <c r="XDN45" s="569"/>
      <c r="XDO45" s="569"/>
      <c r="XDP45" s="569"/>
      <c r="XDQ45" s="569"/>
      <c r="XDR45" s="569"/>
      <c r="XDS45" s="569"/>
      <c r="XDT45" s="569"/>
      <c r="XDU45" s="569"/>
      <c r="XDV45" s="569"/>
      <c r="XDW45" s="569"/>
      <c r="XDX45" s="569"/>
      <c r="XDY45" s="569"/>
      <c r="XDZ45" s="569"/>
      <c r="XEA45" s="569"/>
      <c r="XEB45" s="569"/>
      <c r="XEC45" s="569"/>
      <c r="XED45" s="569"/>
      <c r="XEE45" s="569"/>
      <c r="XEF45" s="569"/>
      <c r="XEG45" s="569"/>
      <c r="XEH45" s="569"/>
      <c r="XEI45" s="569"/>
      <c r="XEJ45" s="569"/>
      <c r="XEK45" s="569"/>
      <c r="XEL45" s="569"/>
      <c r="XEM45" s="569"/>
      <c r="XEN45" s="569"/>
      <c r="XEO45" s="569"/>
      <c r="XEP45" s="569"/>
      <c r="XEQ45" s="569"/>
      <c r="XER45" s="569"/>
      <c r="XES45" s="569"/>
      <c r="XET45" s="569"/>
      <c r="XEU45" s="569"/>
      <c r="XEV45" s="569"/>
      <c r="XEW45" s="569"/>
      <c r="XEX45" s="569"/>
      <c r="XEY45" s="569"/>
      <c r="XEZ45" s="569"/>
      <c r="XFA45" s="569"/>
      <c r="XFB45" s="569"/>
      <c r="XFC45" s="569"/>
      <c r="XFD45" s="569"/>
    </row>
    <row r="46" s="568" customFormat="1" spans="1:16384">
      <c r="A46" s="569" t="s">
        <v>2114</v>
      </c>
      <c r="B46" s="569" t="s">
        <v>437</v>
      </c>
      <c r="C46" s="569" t="s">
        <v>2115</v>
      </c>
      <c r="D46" s="569">
        <v>23652.31</v>
      </c>
      <c r="E46" s="569">
        <v>23652.31</v>
      </c>
      <c r="F46" s="569" t="s">
        <v>1951</v>
      </c>
      <c r="G46" s="569" t="s">
        <v>1960</v>
      </c>
      <c r="H46" s="569" t="s">
        <v>1982</v>
      </c>
      <c r="I46" s="569">
        <v>1</v>
      </c>
      <c r="J46" s="569" t="s">
        <v>1955</v>
      </c>
      <c r="K46" s="573">
        <v>44480.0004976852</v>
      </c>
      <c r="L46" s="569" t="s">
        <v>1956</v>
      </c>
      <c r="M46" s="569" t="s">
        <v>2116</v>
      </c>
      <c r="N46" s="569">
        <v>2689.6</v>
      </c>
      <c r="O46" s="569">
        <v>75.81</v>
      </c>
      <c r="P46" s="569">
        <v>1137</v>
      </c>
      <c r="Q46" s="569">
        <v>0</v>
      </c>
      <c r="R46" s="569">
        <f t="shared" si="1"/>
        <v>1666</v>
      </c>
      <c r="S46" s="569"/>
      <c r="T46" s="569"/>
      <c r="U46" s="569"/>
      <c r="V46" s="569"/>
      <c r="W46" s="569"/>
      <c r="X46" s="569"/>
      <c r="Y46" s="569"/>
      <c r="Z46" s="569"/>
      <c r="AA46" s="569"/>
      <c r="AB46" s="569"/>
      <c r="AC46" s="569"/>
      <c r="AD46" s="569"/>
      <c r="AE46" s="569"/>
      <c r="AF46" s="569"/>
      <c r="AG46" s="569"/>
      <c r="AH46" s="569"/>
      <c r="AI46" s="569"/>
      <c r="AJ46" s="569"/>
      <c r="AK46" s="569"/>
      <c r="AL46" s="569"/>
      <c r="AM46" s="569"/>
      <c r="AN46" s="569"/>
      <c r="AO46" s="569"/>
      <c r="AP46" s="569"/>
      <c r="AQ46" s="569"/>
      <c r="AR46" s="569"/>
      <c r="AS46" s="569"/>
      <c r="AT46" s="569"/>
      <c r="AU46" s="569"/>
      <c r="AV46" s="569"/>
      <c r="AW46" s="569"/>
      <c r="AX46" s="569"/>
      <c r="AY46" s="569"/>
      <c r="AZ46" s="569"/>
      <c r="BA46" s="569"/>
      <c r="BB46" s="569"/>
      <c r="BC46" s="569"/>
      <c r="BD46" s="569"/>
      <c r="BE46" s="569"/>
      <c r="BF46" s="569"/>
      <c r="BG46" s="569"/>
      <c r="BH46" s="569"/>
      <c r="BI46" s="569"/>
      <c r="BJ46" s="569"/>
      <c r="BK46" s="569"/>
      <c r="BL46" s="569"/>
      <c r="BM46" s="569"/>
      <c r="BN46" s="569"/>
      <c r="BO46" s="569"/>
      <c r="BP46" s="569"/>
      <c r="BQ46" s="569"/>
      <c r="BR46" s="569"/>
      <c r="BS46" s="569"/>
      <c r="BT46" s="569"/>
      <c r="BU46" s="569"/>
      <c r="BV46" s="569"/>
      <c r="BW46" s="569"/>
      <c r="BX46" s="569"/>
      <c r="BY46" s="569"/>
      <c r="BZ46" s="569"/>
      <c r="CA46" s="569"/>
      <c r="CB46" s="569"/>
      <c r="CC46" s="569"/>
      <c r="CD46" s="569"/>
      <c r="CE46" s="569"/>
      <c r="CF46" s="569"/>
      <c r="CG46" s="569"/>
      <c r="CH46" s="569"/>
      <c r="CI46" s="569"/>
      <c r="CJ46" s="569"/>
      <c r="CK46" s="569"/>
      <c r="CL46" s="569"/>
      <c r="CM46" s="569"/>
      <c r="CN46" s="569"/>
      <c r="CO46" s="569"/>
      <c r="CP46" s="569"/>
      <c r="CQ46" s="569"/>
      <c r="CR46" s="569"/>
      <c r="CS46" s="569"/>
      <c r="CT46" s="569"/>
      <c r="CU46" s="569"/>
      <c r="CV46" s="569"/>
      <c r="CW46" s="569"/>
      <c r="CX46" s="569"/>
      <c r="CY46" s="569"/>
      <c r="CZ46" s="569"/>
      <c r="DA46" s="569"/>
      <c r="DB46" s="569"/>
      <c r="DC46" s="569"/>
      <c r="DD46" s="569"/>
      <c r="DE46" s="569"/>
      <c r="DF46" s="569"/>
      <c r="DG46" s="569"/>
      <c r="DH46" s="569"/>
      <c r="DI46" s="569"/>
      <c r="DJ46" s="569"/>
      <c r="DK46" s="569"/>
      <c r="DL46" s="569"/>
      <c r="DM46" s="569"/>
      <c r="DN46" s="569"/>
      <c r="DO46" s="569"/>
      <c r="DP46" s="569"/>
      <c r="DQ46" s="569"/>
      <c r="DR46" s="569"/>
      <c r="DS46" s="569"/>
      <c r="DT46" s="569"/>
      <c r="DU46" s="569"/>
      <c r="DV46" s="569"/>
      <c r="DW46" s="569"/>
      <c r="DX46" s="569"/>
      <c r="DY46" s="569"/>
      <c r="DZ46" s="569"/>
      <c r="EA46" s="569"/>
      <c r="EB46" s="569"/>
      <c r="EC46" s="569"/>
      <c r="ED46" s="569"/>
      <c r="EE46" s="569"/>
      <c r="EF46" s="569"/>
      <c r="EG46" s="569"/>
      <c r="EH46" s="569"/>
      <c r="EI46" s="569"/>
      <c r="EJ46" s="569"/>
      <c r="EK46" s="569"/>
      <c r="EL46" s="569"/>
      <c r="EM46" s="569"/>
      <c r="EN46" s="569"/>
      <c r="EO46" s="569"/>
      <c r="EP46" s="569"/>
      <c r="EQ46" s="569"/>
      <c r="ER46" s="569"/>
      <c r="ES46" s="569"/>
      <c r="ET46" s="569"/>
      <c r="EU46" s="569"/>
      <c r="EV46" s="569"/>
      <c r="EW46" s="569"/>
      <c r="EX46" s="569"/>
      <c r="EY46" s="569"/>
      <c r="EZ46" s="569"/>
      <c r="FA46" s="569"/>
      <c r="FB46" s="569"/>
      <c r="FC46" s="569"/>
      <c r="FD46" s="569"/>
      <c r="FE46" s="569"/>
      <c r="FF46" s="569"/>
      <c r="FG46" s="569"/>
      <c r="FH46" s="569"/>
      <c r="FI46" s="569"/>
      <c r="FJ46" s="569"/>
      <c r="FK46" s="569"/>
      <c r="FL46" s="569"/>
      <c r="FM46" s="569"/>
      <c r="FN46" s="569"/>
      <c r="FO46" s="569"/>
      <c r="FP46" s="569"/>
      <c r="FQ46" s="569"/>
      <c r="FR46" s="569"/>
      <c r="FS46" s="569"/>
      <c r="FT46" s="569"/>
      <c r="FU46" s="569"/>
      <c r="FV46" s="569"/>
      <c r="FW46" s="569"/>
      <c r="FX46" s="569"/>
      <c r="FY46" s="569"/>
      <c r="FZ46" s="569"/>
      <c r="GA46" s="569"/>
      <c r="GB46" s="569"/>
      <c r="GC46" s="569"/>
      <c r="GD46" s="569"/>
      <c r="GE46" s="569"/>
      <c r="GF46" s="569"/>
      <c r="GG46" s="569"/>
      <c r="GH46" s="569"/>
      <c r="GI46" s="569"/>
      <c r="GJ46" s="569"/>
      <c r="GK46" s="569"/>
      <c r="GL46" s="569"/>
      <c r="GM46" s="569"/>
      <c r="GN46" s="569"/>
      <c r="GO46" s="569"/>
      <c r="GP46" s="569"/>
      <c r="GQ46" s="569"/>
      <c r="GR46" s="569"/>
      <c r="GS46" s="569"/>
      <c r="GT46" s="569"/>
      <c r="GU46" s="569"/>
      <c r="GV46" s="569"/>
      <c r="GW46" s="569"/>
      <c r="GX46" s="569"/>
      <c r="GY46" s="569"/>
      <c r="GZ46" s="569"/>
      <c r="HA46" s="569"/>
      <c r="HB46" s="569"/>
      <c r="HC46" s="569"/>
      <c r="HD46" s="569"/>
      <c r="HE46" s="569"/>
      <c r="HF46" s="569"/>
      <c r="HG46" s="569"/>
      <c r="HH46" s="569"/>
      <c r="HI46" s="569"/>
      <c r="HJ46" s="569"/>
      <c r="HK46" s="569"/>
      <c r="HL46" s="569"/>
      <c r="HM46" s="569"/>
      <c r="HN46" s="569"/>
      <c r="HO46" s="569"/>
      <c r="HP46" s="569"/>
      <c r="HQ46" s="569"/>
      <c r="HR46" s="569"/>
      <c r="HS46" s="569"/>
      <c r="HT46" s="569"/>
      <c r="HU46" s="569"/>
      <c r="HV46" s="569"/>
      <c r="HW46" s="569"/>
      <c r="HX46" s="569"/>
      <c r="HY46" s="569"/>
      <c r="HZ46" s="569"/>
      <c r="IA46" s="569"/>
      <c r="IB46" s="569"/>
      <c r="IC46" s="569"/>
      <c r="ID46" s="569"/>
      <c r="IE46" s="569"/>
      <c r="IF46" s="569"/>
      <c r="IG46" s="569"/>
      <c r="IH46" s="569"/>
      <c r="II46" s="569"/>
      <c r="IJ46" s="569"/>
      <c r="IK46" s="569"/>
      <c r="IL46" s="569"/>
      <c r="IM46" s="569"/>
      <c r="IN46" s="569"/>
      <c r="IO46" s="569"/>
      <c r="IP46" s="569"/>
      <c r="IQ46" s="569"/>
      <c r="IR46" s="569"/>
      <c r="IS46" s="569"/>
      <c r="IT46" s="569"/>
      <c r="IU46" s="569"/>
      <c r="IV46" s="569"/>
      <c r="IW46" s="569"/>
      <c r="IX46" s="569"/>
      <c r="IY46" s="569"/>
      <c r="IZ46" s="569"/>
      <c r="JA46" s="569"/>
      <c r="JB46" s="569"/>
      <c r="JC46" s="569"/>
      <c r="JD46" s="569"/>
      <c r="JE46" s="569"/>
      <c r="JF46" s="569"/>
      <c r="JG46" s="569"/>
      <c r="JH46" s="569"/>
      <c r="JI46" s="569"/>
      <c r="JJ46" s="569"/>
      <c r="JK46" s="569"/>
      <c r="JL46" s="569"/>
      <c r="JM46" s="569"/>
      <c r="JN46" s="569"/>
      <c r="JO46" s="569"/>
      <c r="JP46" s="569"/>
      <c r="JQ46" s="569"/>
      <c r="JR46" s="569"/>
      <c r="JS46" s="569"/>
      <c r="JT46" s="569"/>
      <c r="JU46" s="569"/>
      <c r="JV46" s="569"/>
      <c r="JW46" s="569"/>
      <c r="JX46" s="569"/>
      <c r="JY46" s="569"/>
      <c r="JZ46" s="569"/>
      <c r="KA46" s="569"/>
      <c r="KB46" s="569"/>
      <c r="KC46" s="569"/>
      <c r="KD46" s="569"/>
      <c r="KE46" s="569"/>
      <c r="KF46" s="569"/>
      <c r="KG46" s="569"/>
      <c r="KH46" s="569"/>
      <c r="KI46" s="569"/>
      <c r="KJ46" s="569"/>
      <c r="KK46" s="569"/>
      <c r="KL46" s="569"/>
      <c r="KM46" s="569"/>
      <c r="KN46" s="569"/>
      <c r="KO46" s="569"/>
      <c r="KP46" s="569"/>
      <c r="KQ46" s="569"/>
      <c r="KR46" s="569"/>
      <c r="KS46" s="569"/>
      <c r="KT46" s="569"/>
      <c r="KU46" s="569"/>
      <c r="KV46" s="569"/>
      <c r="KW46" s="569"/>
      <c r="KX46" s="569"/>
      <c r="KY46" s="569"/>
      <c r="KZ46" s="569"/>
      <c r="LA46" s="569"/>
      <c r="LB46" s="569"/>
      <c r="LC46" s="569"/>
      <c r="LD46" s="569"/>
      <c r="LE46" s="569"/>
      <c r="LF46" s="569"/>
      <c r="LG46" s="569"/>
      <c r="LH46" s="569"/>
      <c r="LI46" s="569"/>
      <c r="LJ46" s="569"/>
      <c r="LK46" s="569"/>
      <c r="LL46" s="569"/>
      <c r="LM46" s="569"/>
      <c r="LN46" s="569"/>
      <c r="LO46" s="569"/>
      <c r="LP46" s="569"/>
      <c r="LQ46" s="569"/>
      <c r="LR46" s="569"/>
      <c r="LS46" s="569"/>
      <c r="LT46" s="569"/>
      <c r="LU46" s="569"/>
      <c r="LV46" s="569"/>
      <c r="LW46" s="569"/>
      <c r="LX46" s="569"/>
      <c r="LY46" s="569"/>
      <c r="LZ46" s="569"/>
      <c r="MA46" s="569"/>
      <c r="MB46" s="569"/>
      <c r="MC46" s="569"/>
      <c r="MD46" s="569"/>
      <c r="ME46" s="569"/>
      <c r="MF46" s="569"/>
      <c r="MG46" s="569"/>
      <c r="MH46" s="569"/>
      <c r="MI46" s="569"/>
      <c r="MJ46" s="569"/>
      <c r="MK46" s="569"/>
      <c r="ML46" s="569"/>
      <c r="MM46" s="569"/>
      <c r="MN46" s="569"/>
      <c r="MO46" s="569"/>
      <c r="MP46" s="569"/>
      <c r="MQ46" s="569"/>
      <c r="MR46" s="569"/>
      <c r="MS46" s="569"/>
      <c r="MT46" s="569"/>
      <c r="MU46" s="569"/>
      <c r="MV46" s="569"/>
      <c r="MW46" s="569"/>
      <c r="MX46" s="569"/>
      <c r="MY46" s="569"/>
      <c r="MZ46" s="569"/>
      <c r="NA46" s="569"/>
      <c r="NB46" s="569"/>
      <c r="NC46" s="569"/>
      <c r="ND46" s="569"/>
      <c r="NE46" s="569"/>
      <c r="NF46" s="569"/>
      <c r="NG46" s="569"/>
      <c r="NH46" s="569"/>
      <c r="NI46" s="569"/>
      <c r="NJ46" s="569"/>
      <c r="NK46" s="569"/>
      <c r="NL46" s="569"/>
      <c r="NM46" s="569"/>
      <c r="NN46" s="569"/>
      <c r="NO46" s="569"/>
      <c r="NP46" s="569"/>
      <c r="NQ46" s="569"/>
      <c r="NR46" s="569"/>
      <c r="NS46" s="569"/>
      <c r="NT46" s="569"/>
      <c r="NU46" s="569"/>
      <c r="NV46" s="569"/>
      <c r="NW46" s="569"/>
      <c r="NX46" s="569"/>
      <c r="NY46" s="569"/>
      <c r="NZ46" s="569"/>
      <c r="OA46" s="569"/>
      <c r="OB46" s="569"/>
      <c r="OC46" s="569"/>
      <c r="OD46" s="569"/>
      <c r="OE46" s="569"/>
      <c r="OF46" s="569"/>
      <c r="OG46" s="569"/>
      <c r="OH46" s="569"/>
      <c r="OI46" s="569"/>
      <c r="OJ46" s="569"/>
      <c r="OK46" s="569"/>
      <c r="OL46" s="569"/>
      <c r="OM46" s="569"/>
      <c r="ON46" s="569"/>
      <c r="OO46" s="569"/>
      <c r="OP46" s="569"/>
      <c r="OQ46" s="569"/>
      <c r="OR46" s="569"/>
      <c r="OS46" s="569"/>
      <c r="OT46" s="569"/>
      <c r="OU46" s="569"/>
      <c r="OV46" s="569"/>
      <c r="OW46" s="569"/>
      <c r="OX46" s="569"/>
      <c r="OY46" s="569"/>
      <c r="OZ46" s="569"/>
      <c r="PA46" s="569"/>
      <c r="PB46" s="569"/>
      <c r="PC46" s="569"/>
      <c r="PD46" s="569"/>
      <c r="PE46" s="569"/>
      <c r="PF46" s="569"/>
      <c r="PG46" s="569"/>
      <c r="PH46" s="569"/>
      <c r="PI46" s="569"/>
      <c r="PJ46" s="569"/>
      <c r="PK46" s="569"/>
      <c r="PL46" s="569"/>
      <c r="PM46" s="569"/>
      <c r="PN46" s="569"/>
      <c r="PO46" s="569"/>
      <c r="PP46" s="569"/>
      <c r="PQ46" s="569"/>
      <c r="PR46" s="569"/>
      <c r="PS46" s="569"/>
      <c r="PT46" s="569"/>
      <c r="PU46" s="569"/>
      <c r="PV46" s="569"/>
      <c r="PW46" s="569"/>
      <c r="PX46" s="569"/>
      <c r="PY46" s="569"/>
      <c r="PZ46" s="569"/>
      <c r="QA46" s="569"/>
      <c r="QB46" s="569"/>
      <c r="QC46" s="569"/>
      <c r="QD46" s="569"/>
      <c r="QE46" s="569"/>
      <c r="QF46" s="569"/>
      <c r="QG46" s="569"/>
      <c r="QH46" s="569"/>
      <c r="QI46" s="569"/>
      <c r="QJ46" s="569"/>
      <c r="QK46" s="569"/>
      <c r="QL46" s="569"/>
      <c r="QM46" s="569"/>
      <c r="QN46" s="569"/>
      <c r="QO46" s="569"/>
      <c r="QP46" s="569"/>
      <c r="QQ46" s="569"/>
      <c r="QR46" s="569"/>
      <c r="QS46" s="569"/>
      <c r="QT46" s="569"/>
      <c r="QU46" s="569"/>
      <c r="QV46" s="569"/>
      <c r="QW46" s="569"/>
      <c r="QX46" s="569"/>
      <c r="QY46" s="569"/>
      <c r="QZ46" s="569"/>
      <c r="RA46" s="569"/>
      <c r="RB46" s="569"/>
      <c r="RC46" s="569"/>
      <c r="RD46" s="569"/>
      <c r="RE46" s="569"/>
      <c r="RF46" s="569"/>
      <c r="RG46" s="569"/>
      <c r="RH46" s="569"/>
      <c r="RI46" s="569"/>
      <c r="RJ46" s="569"/>
      <c r="RK46" s="569"/>
      <c r="RL46" s="569"/>
      <c r="RM46" s="569"/>
      <c r="RN46" s="569"/>
      <c r="RO46" s="569"/>
      <c r="RP46" s="569"/>
      <c r="RQ46" s="569"/>
      <c r="RR46" s="569"/>
      <c r="RS46" s="569"/>
      <c r="RT46" s="569"/>
      <c r="RU46" s="569"/>
      <c r="RV46" s="569"/>
      <c r="RW46" s="569"/>
      <c r="RX46" s="569"/>
      <c r="RY46" s="569"/>
      <c r="RZ46" s="569"/>
      <c r="SA46" s="569"/>
      <c r="SB46" s="569"/>
      <c r="SC46" s="569"/>
      <c r="SD46" s="569"/>
      <c r="SE46" s="569"/>
      <c r="SF46" s="569"/>
      <c r="SG46" s="569"/>
      <c r="SH46" s="569"/>
      <c r="SI46" s="569"/>
      <c r="SJ46" s="569"/>
      <c r="SK46" s="569"/>
      <c r="SL46" s="569"/>
      <c r="SM46" s="569"/>
      <c r="SN46" s="569"/>
      <c r="SO46" s="569"/>
      <c r="SP46" s="569"/>
      <c r="SQ46" s="569"/>
      <c r="SR46" s="569"/>
      <c r="SS46" s="569"/>
      <c r="ST46" s="569"/>
      <c r="SU46" s="569"/>
      <c r="SV46" s="569"/>
      <c r="SW46" s="569"/>
      <c r="SX46" s="569"/>
      <c r="SY46" s="569"/>
      <c r="SZ46" s="569"/>
      <c r="TA46" s="569"/>
      <c r="TB46" s="569"/>
      <c r="TC46" s="569"/>
      <c r="TD46" s="569"/>
      <c r="TE46" s="569"/>
      <c r="TF46" s="569"/>
      <c r="TG46" s="569"/>
      <c r="TH46" s="569"/>
      <c r="TI46" s="569"/>
      <c r="TJ46" s="569"/>
      <c r="TK46" s="569"/>
      <c r="TL46" s="569"/>
      <c r="TM46" s="569"/>
      <c r="TN46" s="569"/>
      <c r="TO46" s="569"/>
      <c r="TP46" s="569"/>
      <c r="TQ46" s="569"/>
      <c r="TR46" s="569"/>
      <c r="TS46" s="569"/>
      <c r="TT46" s="569"/>
      <c r="TU46" s="569"/>
      <c r="TV46" s="569"/>
      <c r="TW46" s="569"/>
      <c r="TX46" s="569"/>
      <c r="TY46" s="569"/>
      <c r="TZ46" s="569"/>
      <c r="UA46" s="569"/>
      <c r="UB46" s="569"/>
      <c r="UC46" s="569"/>
      <c r="UD46" s="569"/>
      <c r="UE46" s="569"/>
      <c r="UF46" s="569"/>
      <c r="UG46" s="569"/>
      <c r="UH46" s="569"/>
      <c r="UI46" s="569"/>
      <c r="UJ46" s="569"/>
      <c r="UK46" s="569"/>
      <c r="UL46" s="569"/>
      <c r="UM46" s="569"/>
      <c r="UN46" s="569"/>
      <c r="UO46" s="569"/>
      <c r="UP46" s="569"/>
      <c r="UQ46" s="569"/>
      <c r="UR46" s="569"/>
      <c r="US46" s="569"/>
      <c r="UT46" s="569"/>
      <c r="UU46" s="569"/>
      <c r="UV46" s="569"/>
      <c r="UW46" s="569"/>
      <c r="UX46" s="569"/>
      <c r="UY46" s="569"/>
      <c r="UZ46" s="569"/>
      <c r="VA46" s="569"/>
      <c r="VB46" s="569"/>
      <c r="VC46" s="569"/>
      <c r="VD46" s="569"/>
      <c r="VE46" s="569"/>
      <c r="VF46" s="569"/>
      <c r="VG46" s="569"/>
      <c r="VH46" s="569"/>
      <c r="VI46" s="569"/>
      <c r="VJ46" s="569"/>
      <c r="VK46" s="569"/>
      <c r="VL46" s="569"/>
      <c r="VM46" s="569"/>
      <c r="VN46" s="569"/>
      <c r="VO46" s="569"/>
      <c r="VP46" s="569"/>
      <c r="VQ46" s="569"/>
      <c r="VR46" s="569"/>
      <c r="VS46" s="569"/>
      <c r="VT46" s="569"/>
      <c r="VU46" s="569"/>
      <c r="VV46" s="569"/>
      <c r="VW46" s="569"/>
      <c r="VX46" s="569"/>
      <c r="VY46" s="569"/>
      <c r="VZ46" s="569"/>
      <c r="WA46" s="569"/>
      <c r="WB46" s="569"/>
      <c r="WC46" s="569"/>
      <c r="WD46" s="569"/>
      <c r="WE46" s="569"/>
      <c r="WF46" s="569"/>
      <c r="WG46" s="569"/>
      <c r="WH46" s="569"/>
      <c r="WI46" s="569"/>
      <c r="WJ46" s="569"/>
      <c r="WK46" s="569"/>
      <c r="WL46" s="569"/>
      <c r="WM46" s="569"/>
      <c r="WN46" s="569"/>
      <c r="WO46" s="569"/>
      <c r="WP46" s="569"/>
      <c r="WQ46" s="569"/>
      <c r="WR46" s="569"/>
      <c r="WS46" s="569"/>
      <c r="WT46" s="569"/>
      <c r="WU46" s="569"/>
      <c r="WV46" s="569"/>
      <c r="WW46" s="569"/>
      <c r="WX46" s="569"/>
      <c r="WY46" s="569"/>
      <c r="WZ46" s="569"/>
      <c r="XA46" s="569"/>
      <c r="XB46" s="569"/>
      <c r="XC46" s="569"/>
      <c r="XD46" s="569"/>
      <c r="XE46" s="569"/>
      <c r="XF46" s="569"/>
      <c r="XG46" s="569"/>
      <c r="XH46" s="569"/>
      <c r="XI46" s="569"/>
      <c r="XJ46" s="569"/>
      <c r="XK46" s="569"/>
      <c r="XL46" s="569"/>
      <c r="XM46" s="569"/>
      <c r="XN46" s="569"/>
      <c r="XO46" s="569"/>
      <c r="XP46" s="569"/>
      <c r="XQ46" s="569"/>
      <c r="XR46" s="569"/>
      <c r="XS46" s="569"/>
      <c r="XT46" s="569"/>
      <c r="XU46" s="569"/>
      <c r="XV46" s="569"/>
      <c r="XW46" s="569"/>
      <c r="XX46" s="569"/>
      <c r="XY46" s="569"/>
      <c r="XZ46" s="569"/>
      <c r="YA46" s="569"/>
      <c r="YB46" s="569"/>
      <c r="YC46" s="569"/>
      <c r="YD46" s="569"/>
      <c r="YE46" s="569"/>
      <c r="YF46" s="569"/>
      <c r="YG46" s="569"/>
      <c r="YH46" s="569"/>
      <c r="YI46" s="569"/>
      <c r="YJ46" s="569"/>
      <c r="YK46" s="569"/>
      <c r="YL46" s="569"/>
      <c r="YM46" s="569"/>
      <c r="YN46" s="569"/>
      <c r="YO46" s="569"/>
      <c r="YP46" s="569"/>
      <c r="YQ46" s="569"/>
      <c r="YR46" s="569"/>
      <c r="YS46" s="569"/>
      <c r="YT46" s="569"/>
      <c r="YU46" s="569"/>
      <c r="YV46" s="569"/>
      <c r="YW46" s="569"/>
      <c r="YX46" s="569"/>
      <c r="YY46" s="569"/>
      <c r="YZ46" s="569"/>
      <c r="ZA46" s="569"/>
      <c r="ZB46" s="569"/>
      <c r="ZC46" s="569"/>
      <c r="ZD46" s="569"/>
      <c r="ZE46" s="569"/>
      <c r="ZF46" s="569"/>
      <c r="ZG46" s="569"/>
      <c r="ZH46" s="569"/>
      <c r="ZI46" s="569"/>
      <c r="ZJ46" s="569"/>
      <c r="ZK46" s="569"/>
      <c r="ZL46" s="569"/>
      <c r="ZM46" s="569"/>
      <c r="ZN46" s="569"/>
      <c r="ZO46" s="569"/>
      <c r="ZP46" s="569"/>
      <c r="ZQ46" s="569"/>
      <c r="ZR46" s="569"/>
      <c r="ZS46" s="569"/>
      <c r="ZT46" s="569"/>
      <c r="ZU46" s="569"/>
      <c r="ZV46" s="569"/>
      <c r="ZW46" s="569"/>
      <c r="ZX46" s="569"/>
      <c r="ZY46" s="569"/>
      <c r="ZZ46" s="569"/>
      <c r="AAA46" s="569"/>
      <c r="AAB46" s="569"/>
      <c r="AAC46" s="569"/>
      <c r="AAD46" s="569"/>
      <c r="AAE46" s="569"/>
      <c r="AAF46" s="569"/>
      <c r="AAG46" s="569"/>
      <c r="AAH46" s="569"/>
      <c r="AAI46" s="569"/>
      <c r="AAJ46" s="569"/>
      <c r="AAK46" s="569"/>
      <c r="AAL46" s="569"/>
      <c r="AAM46" s="569"/>
      <c r="AAN46" s="569"/>
      <c r="AAO46" s="569"/>
      <c r="AAP46" s="569"/>
      <c r="AAQ46" s="569"/>
      <c r="AAR46" s="569"/>
      <c r="AAS46" s="569"/>
      <c r="AAT46" s="569"/>
      <c r="AAU46" s="569"/>
      <c r="AAV46" s="569"/>
      <c r="AAW46" s="569"/>
      <c r="AAX46" s="569"/>
      <c r="AAY46" s="569"/>
      <c r="AAZ46" s="569"/>
      <c r="ABA46" s="569"/>
      <c r="ABB46" s="569"/>
      <c r="ABC46" s="569"/>
      <c r="ABD46" s="569"/>
      <c r="ABE46" s="569"/>
      <c r="ABF46" s="569"/>
      <c r="ABG46" s="569"/>
      <c r="ABH46" s="569"/>
      <c r="ABI46" s="569"/>
      <c r="ABJ46" s="569"/>
      <c r="ABK46" s="569"/>
      <c r="ABL46" s="569"/>
      <c r="ABM46" s="569"/>
      <c r="ABN46" s="569"/>
      <c r="ABO46" s="569"/>
      <c r="ABP46" s="569"/>
      <c r="ABQ46" s="569"/>
      <c r="ABR46" s="569"/>
      <c r="ABS46" s="569"/>
      <c r="ABT46" s="569"/>
      <c r="ABU46" s="569"/>
      <c r="ABV46" s="569"/>
      <c r="ABW46" s="569"/>
      <c r="ABX46" s="569"/>
      <c r="ABY46" s="569"/>
      <c r="ABZ46" s="569"/>
      <c r="ACA46" s="569"/>
      <c r="ACB46" s="569"/>
      <c r="ACC46" s="569"/>
      <c r="ACD46" s="569"/>
      <c r="ACE46" s="569"/>
      <c r="ACF46" s="569"/>
      <c r="ACG46" s="569"/>
      <c r="ACH46" s="569"/>
      <c r="ACI46" s="569"/>
      <c r="ACJ46" s="569"/>
      <c r="ACK46" s="569"/>
      <c r="ACL46" s="569"/>
      <c r="ACM46" s="569"/>
      <c r="ACN46" s="569"/>
      <c r="ACO46" s="569"/>
      <c r="ACP46" s="569"/>
      <c r="ACQ46" s="569"/>
      <c r="ACR46" s="569"/>
      <c r="ACS46" s="569"/>
      <c r="ACT46" s="569"/>
      <c r="ACU46" s="569"/>
      <c r="ACV46" s="569"/>
      <c r="ACW46" s="569"/>
      <c r="ACX46" s="569"/>
      <c r="ACY46" s="569"/>
      <c r="ACZ46" s="569"/>
      <c r="ADA46" s="569"/>
      <c r="ADB46" s="569"/>
      <c r="ADC46" s="569"/>
      <c r="ADD46" s="569"/>
      <c r="ADE46" s="569"/>
      <c r="ADF46" s="569"/>
      <c r="ADG46" s="569"/>
      <c r="ADH46" s="569"/>
      <c r="ADI46" s="569"/>
      <c r="ADJ46" s="569"/>
      <c r="ADK46" s="569"/>
      <c r="ADL46" s="569"/>
      <c r="ADM46" s="569"/>
      <c r="ADN46" s="569"/>
      <c r="ADO46" s="569"/>
      <c r="ADP46" s="569"/>
      <c r="ADQ46" s="569"/>
      <c r="ADR46" s="569"/>
      <c r="ADS46" s="569"/>
      <c r="ADT46" s="569"/>
      <c r="ADU46" s="569"/>
      <c r="ADV46" s="569"/>
      <c r="ADW46" s="569"/>
      <c r="ADX46" s="569"/>
      <c r="ADY46" s="569"/>
      <c r="ADZ46" s="569"/>
      <c r="AEA46" s="569"/>
      <c r="AEB46" s="569"/>
      <c r="AEC46" s="569"/>
      <c r="AED46" s="569"/>
      <c r="AEE46" s="569"/>
      <c r="AEF46" s="569"/>
      <c r="AEG46" s="569"/>
      <c r="AEH46" s="569"/>
      <c r="AEI46" s="569"/>
      <c r="AEJ46" s="569"/>
      <c r="AEK46" s="569"/>
      <c r="AEL46" s="569"/>
      <c r="AEM46" s="569"/>
      <c r="AEN46" s="569"/>
      <c r="AEO46" s="569"/>
      <c r="AEP46" s="569"/>
      <c r="AEQ46" s="569"/>
      <c r="AER46" s="569"/>
      <c r="AES46" s="569"/>
      <c r="AET46" s="569"/>
      <c r="AEU46" s="569"/>
      <c r="AEV46" s="569"/>
      <c r="AEW46" s="569"/>
      <c r="AEX46" s="569"/>
      <c r="AEY46" s="569"/>
      <c r="AEZ46" s="569"/>
      <c r="AFA46" s="569"/>
      <c r="AFB46" s="569"/>
      <c r="AFC46" s="569"/>
      <c r="AFD46" s="569"/>
      <c r="AFE46" s="569"/>
      <c r="AFF46" s="569"/>
      <c r="AFG46" s="569"/>
      <c r="AFH46" s="569"/>
      <c r="AFI46" s="569"/>
      <c r="AFJ46" s="569"/>
      <c r="AFK46" s="569"/>
      <c r="AFL46" s="569"/>
      <c r="AFM46" s="569"/>
      <c r="AFN46" s="569"/>
      <c r="AFO46" s="569"/>
      <c r="AFP46" s="569"/>
      <c r="AFQ46" s="569"/>
      <c r="AFR46" s="569"/>
      <c r="AFS46" s="569"/>
      <c r="AFT46" s="569"/>
      <c r="AFU46" s="569"/>
      <c r="AFV46" s="569"/>
      <c r="AFW46" s="569"/>
      <c r="AFX46" s="569"/>
      <c r="AFY46" s="569"/>
      <c r="AFZ46" s="569"/>
      <c r="AGA46" s="569"/>
      <c r="AGB46" s="569"/>
      <c r="AGC46" s="569"/>
      <c r="AGD46" s="569"/>
      <c r="AGE46" s="569"/>
      <c r="AGF46" s="569"/>
      <c r="AGG46" s="569"/>
      <c r="AGH46" s="569"/>
      <c r="AGI46" s="569"/>
      <c r="AGJ46" s="569"/>
      <c r="AGK46" s="569"/>
      <c r="AGL46" s="569"/>
      <c r="AGM46" s="569"/>
      <c r="AGN46" s="569"/>
      <c r="AGO46" s="569"/>
      <c r="AGP46" s="569"/>
      <c r="AGQ46" s="569"/>
      <c r="AGR46" s="569"/>
      <c r="AGS46" s="569"/>
      <c r="AGT46" s="569"/>
      <c r="AGU46" s="569"/>
      <c r="AGV46" s="569"/>
      <c r="AGW46" s="569"/>
      <c r="AGX46" s="569"/>
      <c r="AGY46" s="569"/>
      <c r="AGZ46" s="569"/>
      <c r="AHA46" s="569"/>
      <c r="AHB46" s="569"/>
      <c r="AHC46" s="569"/>
      <c r="AHD46" s="569"/>
      <c r="AHE46" s="569"/>
      <c r="AHF46" s="569"/>
      <c r="AHG46" s="569"/>
      <c r="AHH46" s="569"/>
      <c r="AHI46" s="569"/>
      <c r="AHJ46" s="569"/>
      <c r="AHK46" s="569"/>
      <c r="AHL46" s="569"/>
      <c r="AHM46" s="569"/>
      <c r="AHN46" s="569"/>
      <c r="AHO46" s="569"/>
      <c r="AHP46" s="569"/>
      <c r="AHQ46" s="569"/>
      <c r="AHR46" s="569"/>
      <c r="AHS46" s="569"/>
      <c r="AHT46" s="569"/>
      <c r="AHU46" s="569"/>
      <c r="AHV46" s="569"/>
      <c r="AHW46" s="569"/>
      <c r="AHX46" s="569"/>
      <c r="AHY46" s="569"/>
      <c r="AHZ46" s="569"/>
      <c r="AIA46" s="569"/>
      <c r="AIB46" s="569"/>
      <c r="AIC46" s="569"/>
      <c r="AID46" s="569"/>
      <c r="AIE46" s="569"/>
      <c r="AIF46" s="569"/>
      <c r="AIG46" s="569"/>
      <c r="AIH46" s="569"/>
      <c r="AII46" s="569"/>
      <c r="AIJ46" s="569"/>
      <c r="AIK46" s="569"/>
      <c r="AIL46" s="569"/>
      <c r="AIM46" s="569"/>
      <c r="AIN46" s="569"/>
      <c r="AIO46" s="569"/>
      <c r="AIP46" s="569"/>
      <c r="AIQ46" s="569"/>
      <c r="AIR46" s="569"/>
      <c r="AIS46" s="569"/>
      <c r="AIT46" s="569"/>
      <c r="AIU46" s="569"/>
      <c r="AIV46" s="569"/>
      <c r="AIW46" s="569"/>
      <c r="AIX46" s="569"/>
      <c r="AIY46" s="569"/>
      <c r="AIZ46" s="569"/>
      <c r="AJA46" s="569"/>
      <c r="AJB46" s="569"/>
      <c r="AJC46" s="569"/>
      <c r="AJD46" s="569"/>
      <c r="AJE46" s="569"/>
      <c r="AJF46" s="569"/>
      <c r="AJG46" s="569"/>
      <c r="AJH46" s="569"/>
      <c r="AJI46" s="569"/>
      <c r="AJJ46" s="569"/>
      <c r="AJK46" s="569"/>
      <c r="AJL46" s="569"/>
      <c r="AJM46" s="569"/>
      <c r="AJN46" s="569"/>
      <c r="AJO46" s="569"/>
      <c r="AJP46" s="569"/>
      <c r="AJQ46" s="569"/>
      <c r="AJR46" s="569"/>
      <c r="AJS46" s="569"/>
      <c r="AJT46" s="569"/>
      <c r="AJU46" s="569"/>
      <c r="AJV46" s="569"/>
      <c r="AJW46" s="569"/>
      <c r="AJX46" s="569"/>
      <c r="AJY46" s="569"/>
      <c r="AJZ46" s="569"/>
      <c r="AKA46" s="569"/>
      <c r="AKB46" s="569"/>
      <c r="AKC46" s="569"/>
      <c r="AKD46" s="569"/>
      <c r="AKE46" s="569"/>
      <c r="AKF46" s="569"/>
      <c r="AKG46" s="569"/>
      <c r="AKH46" s="569"/>
      <c r="AKI46" s="569"/>
      <c r="AKJ46" s="569"/>
      <c r="AKK46" s="569"/>
      <c r="AKL46" s="569"/>
      <c r="AKM46" s="569"/>
      <c r="AKN46" s="569"/>
      <c r="AKO46" s="569"/>
      <c r="AKP46" s="569"/>
      <c r="AKQ46" s="569"/>
      <c r="AKR46" s="569"/>
      <c r="AKS46" s="569"/>
      <c r="AKT46" s="569"/>
      <c r="AKU46" s="569"/>
      <c r="AKV46" s="569"/>
      <c r="AKW46" s="569"/>
      <c r="AKX46" s="569"/>
      <c r="AKY46" s="569"/>
      <c r="AKZ46" s="569"/>
      <c r="ALA46" s="569"/>
      <c r="ALB46" s="569"/>
      <c r="ALC46" s="569"/>
      <c r="ALD46" s="569"/>
      <c r="ALE46" s="569"/>
      <c r="ALF46" s="569"/>
      <c r="ALG46" s="569"/>
      <c r="ALH46" s="569"/>
      <c r="ALI46" s="569"/>
      <c r="ALJ46" s="569"/>
      <c r="ALK46" s="569"/>
      <c r="ALL46" s="569"/>
      <c r="ALM46" s="569"/>
      <c r="ALN46" s="569"/>
      <c r="ALO46" s="569"/>
      <c r="ALP46" s="569"/>
      <c r="ALQ46" s="569"/>
      <c r="ALR46" s="569"/>
      <c r="ALS46" s="569"/>
      <c r="ALT46" s="569"/>
      <c r="ALU46" s="569"/>
      <c r="ALV46" s="569"/>
      <c r="ALW46" s="569"/>
      <c r="ALX46" s="569"/>
      <c r="ALY46" s="569"/>
      <c r="ALZ46" s="569"/>
      <c r="AMA46" s="569"/>
      <c r="AMB46" s="569"/>
      <c r="AMC46" s="569"/>
      <c r="AMD46" s="569"/>
      <c r="AME46" s="569"/>
      <c r="AMF46" s="569"/>
      <c r="AMG46" s="569"/>
      <c r="AMH46" s="569"/>
      <c r="AMI46" s="569"/>
      <c r="AMJ46" s="569"/>
      <c r="AMK46" s="569"/>
      <c r="AML46" s="569"/>
      <c r="AMM46" s="569"/>
      <c r="AMN46" s="569"/>
      <c r="AMO46" s="569"/>
      <c r="AMP46" s="569"/>
      <c r="AMQ46" s="569"/>
      <c r="AMR46" s="569"/>
      <c r="AMS46" s="569"/>
      <c r="AMT46" s="569"/>
      <c r="AMU46" s="569"/>
      <c r="AMV46" s="569"/>
      <c r="AMW46" s="569"/>
      <c r="AMX46" s="569"/>
      <c r="AMY46" s="569"/>
      <c r="AMZ46" s="569"/>
      <c r="ANA46" s="569"/>
      <c r="ANB46" s="569"/>
      <c r="ANC46" s="569"/>
      <c r="AND46" s="569"/>
      <c r="ANE46" s="569"/>
      <c r="ANF46" s="569"/>
      <c r="ANG46" s="569"/>
      <c r="ANH46" s="569"/>
      <c r="ANI46" s="569"/>
      <c r="ANJ46" s="569"/>
      <c r="ANK46" s="569"/>
      <c r="ANL46" s="569"/>
      <c r="ANM46" s="569"/>
      <c r="ANN46" s="569"/>
      <c r="ANO46" s="569"/>
      <c r="ANP46" s="569"/>
      <c r="ANQ46" s="569"/>
      <c r="ANR46" s="569"/>
      <c r="ANS46" s="569"/>
      <c r="ANT46" s="569"/>
      <c r="ANU46" s="569"/>
      <c r="ANV46" s="569"/>
      <c r="ANW46" s="569"/>
      <c r="ANX46" s="569"/>
      <c r="ANY46" s="569"/>
      <c r="ANZ46" s="569"/>
      <c r="AOA46" s="569"/>
      <c r="AOB46" s="569"/>
      <c r="AOC46" s="569"/>
      <c r="AOD46" s="569"/>
      <c r="AOE46" s="569"/>
      <c r="AOF46" s="569"/>
      <c r="AOG46" s="569"/>
      <c r="AOH46" s="569"/>
      <c r="AOI46" s="569"/>
      <c r="AOJ46" s="569"/>
      <c r="AOK46" s="569"/>
      <c r="AOL46" s="569"/>
      <c r="AOM46" s="569"/>
      <c r="AON46" s="569"/>
      <c r="AOO46" s="569"/>
      <c r="AOP46" s="569"/>
      <c r="AOQ46" s="569"/>
      <c r="AOR46" s="569"/>
      <c r="AOS46" s="569"/>
      <c r="AOT46" s="569"/>
      <c r="AOU46" s="569"/>
      <c r="AOV46" s="569"/>
      <c r="AOW46" s="569"/>
      <c r="AOX46" s="569"/>
      <c r="AOY46" s="569"/>
      <c r="AOZ46" s="569"/>
      <c r="APA46" s="569"/>
      <c r="APB46" s="569"/>
      <c r="APC46" s="569"/>
      <c r="APD46" s="569"/>
      <c r="APE46" s="569"/>
      <c r="APF46" s="569"/>
      <c r="APG46" s="569"/>
      <c r="APH46" s="569"/>
      <c r="API46" s="569"/>
      <c r="APJ46" s="569"/>
      <c r="APK46" s="569"/>
      <c r="APL46" s="569"/>
      <c r="APM46" s="569"/>
      <c r="APN46" s="569"/>
      <c r="APO46" s="569"/>
      <c r="APP46" s="569"/>
      <c r="APQ46" s="569"/>
      <c r="APR46" s="569"/>
      <c r="APS46" s="569"/>
      <c r="APT46" s="569"/>
      <c r="APU46" s="569"/>
      <c r="APV46" s="569"/>
      <c r="APW46" s="569"/>
      <c r="APX46" s="569"/>
      <c r="APY46" s="569"/>
      <c r="APZ46" s="569"/>
      <c r="AQA46" s="569"/>
      <c r="AQB46" s="569"/>
      <c r="AQC46" s="569"/>
      <c r="AQD46" s="569"/>
      <c r="AQE46" s="569"/>
      <c r="AQF46" s="569"/>
      <c r="AQG46" s="569"/>
      <c r="AQH46" s="569"/>
      <c r="AQI46" s="569"/>
      <c r="AQJ46" s="569"/>
      <c r="AQK46" s="569"/>
      <c r="AQL46" s="569"/>
      <c r="AQM46" s="569"/>
      <c r="AQN46" s="569"/>
      <c r="AQO46" s="569"/>
      <c r="AQP46" s="569"/>
      <c r="AQQ46" s="569"/>
      <c r="AQR46" s="569"/>
      <c r="AQS46" s="569"/>
      <c r="AQT46" s="569"/>
      <c r="AQU46" s="569"/>
      <c r="AQV46" s="569"/>
      <c r="AQW46" s="569"/>
      <c r="AQX46" s="569"/>
      <c r="AQY46" s="569"/>
      <c r="AQZ46" s="569"/>
      <c r="ARA46" s="569"/>
      <c r="ARB46" s="569"/>
      <c r="ARC46" s="569"/>
      <c r="ARD46" s="569"/>
      <c r="ARE46" s="569"/>
      <c r="ARF46" s="569"/>
      <c r="ARG46" s="569"/>
      <c r="ARH46" s="569"/>
      <c r="ARI46" s="569"/>
      <c r="ARJ46" s="569"/>
      <c r="ARK46" s="569"/>
      <c r="ARL46" s="569"/>
      <c r="ARM46" s="569"/>
      <c r="ARN46" s="569"/>
      <c r="ARO46" s="569"/>
      <c r="ARP46" s="569"/>
      <c r="ARQ46" s="569"/>
      <c r="ARR46" s="569"/>
      <c r="ARS46" s="569"/>
      <c r="ART46" s="569"/>
      <c r="ARU46" s="569"/>
      <c r="ARV46" s="569"/>
      <c r="ARW46" s="569"/>
      <c r="ARX46" s="569"/>
      <c r="ARY46" s="569"/>
      <c r="ARZ46" s="569"/>
      <c r="ASA46" s="569"/>
      <c r="ASB46" s="569"/>
      <c r="ASC46" s="569"/>
      <c r="ASD46" s="569"/>
      <c r="ASE46" s="569"/>
      <c r="ASF46" s="569"/>
      <c r="ASG46" s="569"/>
      <c r="ASH46" s="569"/>
      <c r="ASI46" s="569"/>
      <c r="ASJ46" s="569"/>
      <c r="ASK46" s="569"/>
      <c r="ASL46" s="569"/>
      <c r="ASM46" s="569"/>
      <c r="ASN46" s="569"/>
      <c r="ASO46" s="569"/>
      <c r="ASP46" s="569"/>
      <c r="ASQ46" s="569"/>
      <c r="ASR46" s="569"/>
      <c r="ASS46" s="569"/>
      <c r="AST46" s="569"/>
      <c r="ASU46" s="569"/>
      <c r="ASV46" s="569"/>
      <c r="ASW46" s="569"/>
      <c r="ASX46" s="569"/>
      <c r="ASY46" s="569"/>
      <c r="ASZ46" s="569"/>
      <c r="ATA46" s="569"/>
      <c r="ATB46" s="569"/>
      <c r="ATC46" s="569"/>
      <c r="ATD46" s="569"/>
      <c r="ATE46" s="569"/>
      <c r="ATF46" s="569"/>
      <c r="ATG46" s="569"/>
      <c r="ATH46" s="569"/>
      <c r="ATI46" s="569"/>
      <c r="ATJ46" s="569"/>
      <c r="ATK46" s="569"/>
      <c r="ATL46" s="569"/>
      <c r="ATM46" s="569"/>
      <c r="ATN46" s="569"/>
      <c r="ATO46" s="569"/>
      <c r="ATP46" s="569"/>
      <c r="ATQ46" s="569"/>
      <c r="ATR46" s="569"/>
      <c r="ATS46" s="569"/>
      <c r="ATT46" s="569"/>
      <c r="ATU46" s="569"/>
      <c r="ATV46" s="569"/>
      <c r="ATW46" s="569"/>
      <c r="ATX46" s="569"/>
      <c r="ATY46" s="569"/>
      <c r="ATZ46" s="569"/>
      <c r="AUA46" s="569"/>
      <c r="AUB46" s="569"/>
      <c r="AUC46" s="569"/>
      <c r="AUD46" s="569"/>
      <c r="AUE46" s="569"/>
      <c r="AUF46" s="569"/>
      <c r="AUG46" s="569"/>
      <c r="AUH46" s="569"/>
      <c r="AUI46" s="569"/>
      <c r="AUJ46" s="569"/>
      <c r="AUK46" s="569"/>
      <c r="AUL46" s="569"/>
      <c r="AUM46" s="569"/>
      <c r="AUN46" s="569"/>
      <c r="AUO46" s="569"/>
      <c r="AUP46" s="569"/>
      <c r="AUQ46" s="569"/>
      <c r="AUR46" s="569"/>
      <c r="AUS46" s="569"/>
      <c r="AUT46" s="569"/>
      <c r="AUU46" s="569"/>
      <c r="AUV46" s="569"/>
      <c r="AUW46" s="569"/>
      <c r="AUX46" s="569"/>
      <c r="AUY46" s="569"/>
      <c r="AUZ46" s="569"/>
      <c r="AVA46" s="569"/>
      <c r="AVB46" s="569"/>
      <c r="AVC46" s="569"/>
      <c r="AVD46" s="569"/>
      <c r="AVE46" s="569"/>
      <c r="AVF46" s="569"/>
      <c r="AVG46" s="569"/>
      <c r="AVH46" s="569"/>
      <c r="AVI46" s="569"/>
      <c r="AVJ46" s="569"/>
      <c r="AVK46" s="569"/>
      <c r="AVL46" s="569"/>
      <c r="AVM46" s="569"/>
      <c r="AVN46" s="569"/>
      <c r="AVO46" s="569"/>
      <c r="AVP46" s="569"/>
      <c r="AVQ46" s="569"/>
      <c r="AVR46" s="569"/>
      <c r="AVS46" s="569"/>
      <c r="AVT46" s="569"/>
      <c r="AVU46" s="569"/>
      <c r="AVV46" s="569"/>
      <c r="AVW46" s="569"/>
      <c r="AVX46" s="569"/>
      <c r="AVY46" s="569"/>
      <c r="AVZ46" s="569"/>
      <c r="AWA46" s="569"/>
      <c r="AWB46" s="569"/>
      <c r="AWC46" s="569"/>
      <c r="AWD46" s="569"/>
      <c r="AWE46" s="569"/>
      <c r="AWF46" s="569"/>
      <c r="AWG46" s="569"/>
      <c r="AWH46" s="569"/>
      <c r="AWI46" s="569"/>
      <c r="AWJ46" s="569"/>
      <c r="AWK46" s="569"/>
      <c r="AWL46" s="569"/>
      <c r="AWM46" s="569"/>
      <c r="AWN46" s="569"/>
      <c r="AWO46" s="569"/>
      <c r="AWP46" s="569"/>
      <c r="AWQ46" s="569"/>
      <c r="AWR46" s="569"/>
      <c r="AWS46" s="569"/>
      <c r="AWT46" s="569"/>
      <c r="AWU46" s="569"/>
      <c r="AWV46" s="569"/>
      <c r="AWW46" s="569"/>
      <c r="AWX46" s="569"/>
      <c r="AWY46" s="569"/>
      <c r="AWZ46" s="569"/>
      <c r="AXA46" s="569"/>
      <c r="AXB46" s="569"/>
      <c r="AXC46" s="569"/>
      <c r="AXD46" s="569"/>
      <c r="AXE46" s="569"/>
      <c r="AXF46" s="569"/>
      <c r="AXG46" s="569"/>
      <c r="AXH46" s="569"/>
      <c r="AXI46" s="569"/>
      <c r="AXJ46" s="569"/>
      <c r="AXK46" s="569"/>
      <c r="AXL46" s="569"/>
      <c r="AXM46" s="569"/>
      <c r="AXN46" s="569"/>
      <c r="AXO46" s="569"/>
      <c r="AXP46" s="569"/>
      <c r="AXQ46" s="569"/>
      <c r="AXR46" s="569"/>
      <c r="AXS46" s="569"/>
      <c r="AXT46" s="569"/>
      <c r="AXU46" s="569"/>
      <c r="AXV46" s="569"/>
      <c r="AXW46" s="569"/>
      <c r="AXX46" s="569"/>
      <c r="AXY46" s="569"/>
      <c r="AXZ46" s="569"/>
      <c r="AYA46" s="569"/>
      <c r="AYB46" s="569"/>
      <c r="AYC46" s="569"/>
      <c r="AYD46" s="569"/>
      <c r="AYE46" s="569"/>
      <c r="AYF46" s="569"/>
      <c r="AYG46" s="569"/>
      <c r="AYH46" s="569"/>
      <c r="AYI46" s="569"/>
      <c r="AYJ46" s="569"/>
      <c r="AYK46" s="569"/>
      <c r="AYL46" s="569"/>
      <c r="AYM46" s="569"/>
      <c r="AYN46" s="569"/>
      <c r="AYO46" s="569"/>
      <c r="AYP46" s="569"/>
      <c r="AYQ46" s="569"/>
      <c r="AYR46" s="569"/>
      <c r="AYS46" s="569"/>
      <c r="AYT46" s="569"/>
      <c r="AYU46" s="569"/>
      <c r="AYV46" s="569"/>
      <c r="AYW46" s="569"/>
      <c r="AYX46" s="569"/>
      <c r="AYY46" s="569"/>
      <c r="AYZ46" s="569"/>
      <c r="AZA46" s="569"/>
      <c r="AZB46" s="569"/>
      <c r="AZC46" s="569"/>
      <c r="AZD46" s="569"/>
      <c r="AZE46" s="569"/>
      <c r="AZF46" s="569"/>
      <c r="AZG46" s="569"/>
      <c r="AZH46" s="569"/>
      <c r="AZI46" s="569"/>
      <c r="AZJ46" s="569"/>
      <c r="AZK46" s="569"/>
      <c r="AZL46" s="569"/>
      <c r="AZM46" s="569"/>
      <c r="AZN46" s="569"/>
      <c r="AZO46" s="569"/>
      <c r="AZP46" s="569"/>
      <c r="AZQ46" s="569"/>
      <c r="AZR46" s="569"/>
      <c r="AZS46" s="569"/>
      <c r="AZT46" s="569"/>
      <c r="AZU46" s="569"/>
      <c r="AZV46" s="569"/>
      <c r="AZW46" s="569"/>
      <c r="AZX46" s="569"/>
      <c r="AZY46" s="569"/>
      <c r="AZZ46" s="569"/>
      <c r="BAA46" s="569"/>
      <c r="BAB46" s="569"/>
      <c r="BAC46" s="569"/>
      <c r="BAD46" s="569"/>
      <c r="BAE46" s="569"/>
      <c r="BAF46" s="569"/>
      <c r="BAG46" s="569"/>
      <c r="BAH46" s="569"/>
      <c r="BAI46" s="569"/>
      <c r="BAJ46" s="569"/>
      <c r="BAK46" s="569"/>
      <c r="BAL46" s="569"/>
      <c r="BAM46" s="569"/>
      <c r="BAN46" s="569"/>
      <c r="BAO46" s="569"/>
      <c r="BAP46" s="569"/>
      <c r="BAQ46" s="569"/>
      <c r="BAR46" s="569"/>
      <c r="BAS46" s="569"/>
      <c r="BAT46" s="569"/>
      <c r="BAU46" s="569"/>
      <c r="BAV46" s="569"/>
      <c r="BAW46" s="569"/>
      <c r="BAX46" s="569"/>
      <c r="BAY46" s="569"/>
      <c r="BAZ46" s="569"/>
      <c r="BBA46" s="569"/>
      <c r="BBB46" s="569"/>
      <c r="BBC46" s="569"/>
      <c r="BBD46" s="569"/>
      <c r="BBE46" s="569"/>
      <c r="BBF46" s="569"/>
      <c r="BBG46" s="569"/>
      <c r="BBH46" s="569"/>
      <c r="BBI46" s="569"/>
      <c r="BBJ46" s="569"/>
      <c r="BBK46" s="569"/>
      <c r="BBL46" s="569"/>
      <c r="BBM46" s="569"/>
      <c r="BBN46" s="569"/>
      <c r="BBO46" s="569"/>
      <c r="BBP46" s="569"/>
      <c r="BBQ46" s="569"/>
      <c r="BBR46" s="569"/>
      <c r="BBS46" s="569"/>
      <c r="BBT46" s="569"/>
      <c r="BBU46" s="569"/>
      <c r="BBV46" s="569"/>
      <c r="BBW46" s="569"/>
      <c r="BBX46" s="569"/>
      <c r="BBY46" s="569"/>
      <c r="BBZ46" s="569"/>
      <c r="BCA46" s="569"/>
      <c r="BCB46" s="569"/>
      <c r="BCC46" s="569"/>
      <c r="BCD46" s="569"/>
      <c r="BCE46" s="569"/>
      <c r="BCF46" s="569"/>
      <c r="BCG46" s="569"/>
      <c r="BCH46" s="569"/>
      <c r="BCI46" s="569"/>
      <c r="BCJ46" s="569"/>
      <c r="BCK46" s="569"/>
      <c r="BCL46" s="569"/>
      <c r="BCM46" s="569"/>
      <c r="BCN46" s="569"/>
      <c r="BCO46" s="569"/>
      <c r="BCP46" s="569"/>
      <c r="BCQ46" s="569"/>
      <c r="BCR46" s="569"/>
      <c r="BCS46" s="569"/>
      <c r="BCT46" s="569"/>
      <c r="BCU46" s="569"/>
      <c r="BCV46" s="569"/>
      <c r="BCW46" s="569"/>
      <c r="BCX46" s="569"/>
      <c r="BCY46" s="569"/>
      <c r="BCZ46" s="569"/>
      <c r="BDA46" s="569"/>
      <c r="BDB46" s="569"/>
      <c r="BDC46" s="569"/>
      <c r="BDD46" s="569"/>
      <c r="BDE46" s="569"/>
      <c r="BDF46" s="569"/>
      <c r="BDG46" s="569"/>
      <c r="BDH46" s="569"/>
      <c r="BDI46" s="569"/>
      <c r="BDJ46" s="569"/>
      <c r="BDK46" s="569"/>
      <c r="BDL46" s="569"/>
      <c r="BDM46" s="569"/>
      <c r="BDN46" s="569"/>
      <c r="BDO46" s="569"/>
      <c r="BDP46" s="569"/>
      <c r="BDQ46" s="569"/>
      <c r="BDR46" s="569"/>
      <c r="BDS46" s="569"/>
      <c r="BDT46" s="569"/>
      <c r="BDU46" s="569"/>
      <c r="BDV46" s="569"/>
      <c r="BDW46" s="569"/>
      <c r="BDX46" s="569"/>
      <c r="BDY46" s="569"/>
      <c r="BDZ46" s="569"/>
      <c r="BEA46" s="569"/>
      <c r="BEB46" s="569"/>
      <c r="BEC46" s="569"/>
      <c r="BED46" s="569"/>
      <c r="BEE46" s="569"/>
      <c r="BEF46" s="569"/>
      <c r="BEG46" s="569"/>
      <c r="BEH46" s="569"/>
      <c r="BEI46" s="569"/>
      <c r="BEJ46" s="569"/>
      <c r="BEK46" s="569"/>
      <c r="BEL46" s="569"/>
      <c r="BEM46" s="569"/>
      <c r="BEN46" s="569"/>
      <c r="BEO46" s="569"/>
      <c r="BEP46" s="569"/>
      <c r="BEQ46" s="569"/>
      <c r="BER46" s="569"/>
      <c r="BES46" s="569"/>
      <c r="BET46" s="569"/>
      <c r="BEU46" s="569"/>
      <c r="BEV46" s="569"/>
      <c r="BEW46" s="569"/>
      <c r="BEX46" s="569"/>
      <c r="BEY46" s="569"/>
      <c r="BEZ46" s="569"/>
      <c r="BFA46" s="569"/>
      <c r="BFB46" s="569"/>
      <c r="BFC46" s="569"/>
      <c r="BFD46" s="569"/>
      <c r="BFE46" s="569"/>
      <c r="BFF46" s="569"/>
      <c r="BFG46" s="569"/>
      <c r="BFH46" s="569"/>
      <c r="BFI46" s="569"/>
      <c r="BFJ46" s="569"/>
      <c r="BFK46" s="569"/>
      <c r="BFL46" s="569"/>
      <c r="BFM46" s="569"/>
      <c r="BFN46" s="569"/>
      <c r="BFO46" s="569"/>
      <c r="BFP46" s="569"/>
      <c r="BFQ46" s="569"/>
      <c r="BFR46" s="569"/>
      <c r="BFS46" s="569"/>
      <c r="BFT46" s="569"/>
      <c r="BFU46" s="569"/>
      <c r="BFV46" s="569"/>
      <c r="BFW46" s="569"/>
      <c r="BFX46" s="569"/>
      <c r="BFY46" s="569"/>
      <c r="BFZ46" s="569"/>
      <c r="BGA46" s="569"/>
      <c r="BGB46" s="569"/>
      <c r="BGC46" s="569"/>
      <c r="BGD46" s="569"/>
      <c r="BGE46" s="569"/>
      <c r="BGF46" s="569"/>
      <c r="BGG46" s="569"/>
      <c r="BGH46" s="569"/>
      <c r="BGI46" s="569"/>
      <c r="BGJ46" s="569"/>
      <c r="BGK46" s="569"/>
      <c r="BGL46" s="569"/>
      <c r="BGM46" s="569"/>
      <c r="BGN46" s="569"/>
      <c r="BGO46" s="569"/>
      <c r="BGP46" s="569"/>
      <c r="BGQ46" s="569"/>
      <c r="BGR46" s="569"/>
      <c r="BGS46" s="569"/>
      <c r="BGT46" s="569"/>
      <c r="BGU46" s="569"/>
      <c r="BGV46" s="569"/>
      <c r="BGW46" s="569"/>
      <c r="BGX46" s="569"/>
      <c r="BGY46" s="569"/>
      <c r="BGZ46" s="569"/>
      <c r="BHA46" s="569"/>
      <c r="BHB46" s="569"/>
      <c r="BHC46" s="569"/>
      <c r="BHD46" s="569"/>
      <c r="BHE46" s="569"/>
      <c r="BHF46" s="569"/>
      <c r="BHG46" s="569"/>
      <c r="BHH46" s="569"/>
      <c r="BHI46" s="569"/>
      <c r="BHJ46" s="569"/>
      <c r="BHK46" s="569"/>
      <c r="BHL46" s="569"/>
      <c r="BHM46" s="569"/>
      <c r="BHN46" s="569"/>
      <c r="BHO46" s="569"/>
      <c r="BHP46" s="569"/>
      <c r="BHQ46" s="569"/>
      <c r="BHR46" s="569"/>
      <c r="BHS46" s="569"/>
      <c r="BHT46" s="569"/>
      <c r="BHU46" s="569"/>
      <c r="BHV46" s="569"/>
      <c r="BHW46" s="569"/>
      <c r="BHX46" s="569"/>
      <c r="BHY46" s="569"/>
      <c r="BHZ46" s="569"/>
      <c r="BIA46" s="569"/>
      <c r="BIB46" s="569"/>
      <c r="BIC46" s="569"/>
      <c r="BID46" s="569"/>
      <c r="BIE46" s="569"/>
      <c r="BIF46" s="569"/>
      <c r="BIG46" s="569"/>
      <c r="BIH46" s="569"/>
      <c r="BII46" s="569"/>
      <c r="BIJ46" s="569"/>
      <c r="BIK46" s="569"/>
      <c r="BIL46" s="569"/>
      <c r="BIM46" s="569"/>
      <c r="BIN46" s="569"/>
      <c r="BIO46" s="569"/>
      <c r="BIP46" s="569"/>
      <c r="BIQ46" s="569"/>
      <c r="BIR46" s="569"/>
      <c r="BIS46" s="569"/>
      <c r="BIT46" s="569"/>
      <c r="BIU46" s="569"/>
      <c r="BIV46" s="569"/>
      <c r="BIW46" s="569"/>
      <c r="BIX46" s="569"/>
      <c r="BIY46" s="569"/>
      <c r="BIZ46" s="569"/>
      <c r="BJA46" s="569"/>
      <c r="BJB46" s="569"/>
      <c r="BJC46" s="569"/>
      <c r="BJD46" s="569"/>
      <c r="BJE46" s="569"/>
      <c r="BJF46" s="569"/>
      <c r="BJG46" s="569"/>
      <c r="BJH46" s="569"/>
      <c r="BJI46" s="569"/>
      <c r="BJJ46" s="569"/>
      <c r="BJK46" s="569"/>
      <c r="BJL46" s="569"/>
      <c r="BJM46" s="569"/>
      <c r="BJN46" s="569"/>
      <c r="BJO46" s="569"/>
      <c r="BJP46" s="569"/>
      <c r="BJQ46" s="569"/>
      <c r="BJR46" s="569"/>
      <c r="BJS46" s="569"/>
      <c r="BJT46" s="569"/>
      <c r="BJU46" s="569"/>
      <c r="BJV46" s="569"/>
      <c r="BJW46" s="569"/>
      <c r="BJX46" s="569"/>
      <c r="BJY46" s="569"/>
      <c r="BJZ46" s="569"/>
      <c r="BKA46" s="569"/>
      <c r="BKB46" s="569"/>
      <c r="BKC46" s="569"/>
      <c r="BKD46" s="569"/>
      <c r="BKE46" s="569"/>
      <c r="BKF46" s="569"/>
      <c r="BKG46" s="569"/>
      <c r="BKH46" s="569"/>
      <c r="BKI46" s="569"/>
      <c r="BKJ46" s="569"/>
      <c r="BKK46" s="569"/>
      <c r="BKL46" s="569"/>
      <c r="BKM46" s="569"/>
      <c r="BKN46" s="569"/>
      <c r="BKO46" s="569"/>
      <c r="BKP46" s="569"/>
      <c r="BKQ46" s="569"/>
      <c r="BKR46" s="569"/>
      <c r="BKS46" s="569"/>
      <c r="BKT46" s="569"/>
      <c r="BKU46" s="569"/>
      <c r="BKV46" s="569"/>
      <c r="BKW46" s="569"/>
      <c r="BKX46" s="569"/>
      <c r="BKY46" s="569"/>
      <c r="BKZ46" s="569"/>
      <c r="BLA46" s="569"/>
      <c r="BLB46" s="569"/>
      <c r="BLC46" s="569"/>
      <c r="BLD46" s="569"/>
      <c r="BLE46" s="569"/>
      <c r="BLF46" s="569"/>
      <c r="BLG46" s="569"/>
      <c r="BLH46" s="569"/>
      <c r="BLI46" s="569"/>
      <c r="BLJ46" s="569"/>
      <c r="BLK46" s="569"/>
      <c r="BLL46" s="569"/>
      <c r="BLM46" s="569"/>
      <c r="BLN46" s="569"/>
      <c r="BLO46" s="569"/>
      <c r="BLP46" s="569"/>
      <c r="BLQ46" s="569"/>
      <c r="BLR46" s="569"/>
      <c r="BLS46" s="569"/>
      <c r="BLT46" s="569"/>
      <c r="BLU46" s="569"/>
      <c r="BLV46" s="569"/>
      <c r="BLW46" s="569"/>
      <c r="BLX46" s="569"/>
      <c r="BLY46" s="569"/>
      <c r="BLZ46" s="569"/>
      <c r="BMA46" s="569"/>
      <c r="BMB46" s="569"/>
      <c r="BMC46" s="569"/>
      <c r="BMD46" s="569"/>
      <c r="BME46" s="569"/>
      <c r="BMF46" s="569"/>
      <c r="BMG46" s="569"/>
      <c r="BMH46" s="569"/>
      <c r="BMI46" s="569"/>
      <c r="BMJ46" s="569"/>
      <c r="BMK46" s="569"/>
      <c r="BML46" s="569"/>
      <c r="BMM46" s="569"/>
      <c r="BMN46" s="569"/>
      <c r="BMO46" s="569"/>
      <c r="BMP46" s="569"/>
      <c r="BMQ46" s="569"/>
      <c r="BMR46" s="569"/>
      <c r="BMS46" s="569"/>
      <c r="BMT46" s="569"/>
      <c r="BMU46" s="569"/>
      <c r="BMV46" s="569"/>
      <c r="BMW46" s="569"/>
      <c r="BMX46" s="569"/>
      <c r="BMY46" s="569"/>
      <c r="BMZ46" s="569"/>
      <c r="BNA46" s="569"/>
      <c r="BNB46" s="569"/>
      <c r="BNC46" s="569"/>
      <c r="BND46" s="569"/>
      <c r="BNE46" s="569"/>
      <c r="BNF46" s="569"/>
      <c r="BNG46" s="569"/>
      <c r="BNH46" s="569"/>
      <c r="BNI46" s="569"/>
      <c r="BNJ46" s="569"/>
      <c r="BNK46" s="569"/>
      <c r="BNL46" s="569"/>
      <c r="BNM46" s="569"/>
      <c r="BNN46" s="569"/>
      <c r="BNO46" s="569"/>
      <c r="BNP46" s="569"/>
      <c r="BNQ46" s="569"/>
      <c r="BNR46" s="569"/>
      <c r="BNS46" s="569"/>
      <c r="BNT46" s="569"/>
      <c r="BNU46" s="569"/>
      <c r="BNV46" s="569"/>
      <c r="BNW46" s="569"/>
      <c r="BNX46" s="569"/>
      <c r="BNY46" s="569"/>
      <c r="BNZ46" s="569"/>
      <c r="BOA46" s="569"/>
      <c r="BOB46" s="569"/>
      <c r="BOC46" s="569"/>
      <c r="BOD46" s="569"/>
      <c r="BOE46" s="569"/>
      <c r="BOF46" s="569"/>
      <c r="BOG46" s="569"/>
      <c r="BOH46" s="569"/>
      <c r="BOI46" s="569"/>
      <c r="BOJ46" s="569"/>
      <c r="BOK46" s="569"/>
      <c r="BOL46" s="569"/>
      <c r="BOM46" s="569"/>
      <c r="BON46" s="569"/>
      <c r="BOO46" s="569"/>
      <c r="BOP46" s="569"/>
      <c r="BOQ46" s="569"/>
      <c r="BOR46" s="569"/>
      <c r="BOS46" s="569"/>
      <c r="BOT46" s="569"/>
      <c r="BOU46" s="569"/>
      <c r="BOV46" s="569"/>
      <c r="BOW46" s="569"/>
      <c r="BOX46" s="569"/>
      <c r="BOY46" s="569"/>
      <c r="BOZ46" s="569"/>
      <c r="BPA46" s="569"/>
      <c r="BPB46" s="569"/>
      <c r="BPC46" s="569"/>
      <c r="BPD46" s="569"/>
      <c r="BPE46" s="569"/>
      <c r="BPF46" s="569"/>
      <c r="BPG46" s="569"/>
      <c r="BPH46" s="569"/>
      <c r="BPI46" s="569"/>
      <c r="BPJ46" s="569"/>
      <c r="BPK46" s="569"/>
      <c r="BPL46" s="569"/>
      <c r="BPM46" s="569"/>
      <c r="BPN46" s="569"/>
      <c r="BPO46" s="569"/>
      <c r="BPP46" s="569"/>
      <c r="BPQ46" s="569"/>
      <c r="BPR46" s="569"/>
      <c r="BPS46" s="569"/>
      <c r="BPT46" s="569"/>
      <c r="BPU46" s="569"/>
      <c r="BPV46" s="569"/>
      <c r="BPW46" s="569"/>
      <c r="BPX46" s="569"/>
      <c r="BPY46" s="569"/>
      <c r="BPZ46" s="569"/>
      <c r="BQA46" s="569"/>
      <c r="BQB46" s="569"/>
      <c r="BQC46" s="569"/>
      <c r="BQD46" s="569"/>
      <c r="BQE46" s="569"/>
      <c r="BQF46" s="569"/>
      <c r="BQG46" s="569"/>
      <c r="BQH46" s="569"/>
      <c r="BQI46" s="569"/>
      <c r="BQJ46" s="569"/>
      <c r="BQK46" s="569"/>
      <c r="BQL46" s="569"/>
      <c r="BQM46" s="569"/>
      <c r="BQN46" s="569"/>
      <c r="BQO46" s="569"/>
      <c r="BQP46" s="569"/>
      <c r="BQQ46" s="569"/>
      <c r="BQR46" s="569"/>
      <c r="BQS46" s="569"/>
      <c r="BQT46" s="569"/>
      <c r="BQU46" s="569"/>
      <c r="BQV46" s="569"/>
      <c r="BQW46" s="569"/>
      <c r="BQX46" s="569"/>
      <c r="BQY46" s="569"/>
      <c r="BQZ46" s="569"/>
      <c r="BRA46" s="569"/>
      <c r="BRB46" s="569"/>
      <c r="BRC46" s="569"/>
      <c r="BRD46" s="569"/>
      <c r="BRE46" s="569"/>
      <c r="BRF46" s="569"/>
      <c r="BRG46" s="569"/>
      <c r="BRH46" s="569"/>
      <c r="BRI46" s="569"/>
      <c r="BRJ46" s="569"/>
      <c r="BRK46" s="569"/>
      <c r="BRL46" s="569"/>
      <c r="BRM46" s="569"/>
      <c r="BRN46" s="569"/>
      <c r="BRO46" s="569"/>
      <c r="BRP46" s="569"/>
      <c r="BRQ46" s="569"/>
      <c r="BRR46" s="569"/>
      <c r="BRS46" s="569"/>
      <c r="BRT46" s="569"/>
      <c r="BRU46" s="569"/>
      <c r="BRV46" s="569"/>
      <c r="BRW46" s="569"/>
      <c r="BRX46" s="569"/>
      <c r="BRY46" s="569"/>
      <c r="BRZ46" s="569"/>
      <c r="BSA46" s="569"/>
      <c r="BSB46" s="569"/>
      <c r="BSC46" s="569"/>
      <c r="BSD46" s="569"/>
      <c r="BSE46" s="569"/>
      <c r="BSF46" s="569"/>
      <c r="BSG46" s="569"/>
      <c r="BSH46" s="569"/>
      <c r="BSI46" s="569"/>
      <c r="BSJ46" s="569"/>
      <c r="BSK46" s="569"/>
      <c r="BSL46" s="569"/>
      <c r="BSM46" s="569"/>
      <c r="BSN46" s="569"/>
      <c r="BSO46" s="569"/>
      <c r="BSP46" s="569"/>
      <c r="BSQ46" s="569"/>
      <c r="BSR46" s="569"/>
      <c r="BSS46" s="569"/>
      <c r="BST46" s="569"/>
      <c r="BSU46" s="569"/>
      <c r="BSV46" s="569"/>
      <c r="BSW46" s="569"/>
      <c r="BSX46" s="569"/>
      <c r="BSY46" s="569"/>
      <c r="BSZ46" s="569"/>
      <c r="BTA46" s="569"/>
      <c r="BTB46" s="569"/>
      <c r="BTC46" s="569"/>
      <c r="BTD46" s="569"/>
      <c r="BTE46" s="569"/>
      <c r="BTF46" s="569"/>
      <c r="BTG46" s="569"/>
      <c r="BTH46" s="569"/>
      <c r="BTI46" s="569"/>
      <c r="BTJ46" s="569"/>
      <c r="BTK46" s="569"/>
      <c r="BTL46" s="569"/>
      <c r="BTM46" s="569"/>
      <c r="BTN46" s="569"/>
      <c r="BTO46" s="569"/>
      <c r="BTP46" s="569"/>
      <c r="BTQ46" s="569"/>
      <c r="BTR46" s="569"/>
      <c r="BTS46" s="569"/>
      <c r="BTT46" s="569"/>
      <c r="BTU46" s="569"/>
      <c r="BTV46" s="569"/>
      <c r="BTW46" s="569"/>
      <c r="BTX46" s="569"/>
      <c r="BTY46" s="569"/>
      <c r="BTZ46" s="569"/>
      <c r="BUA46" s="569"/>
      <c r="BUB46" s="569"/>
      <c r="BUC46" s="569"/>
      <c r="BUD46" s="569"/>
      <c r="BUE46" s="569"/>
      <c r="BUF46" s="569"/>
      <c r="BUG46" s="569"/>
      <c r="BUH46" s="569"/>
      <c r="BUI46" s="569"/>
      <c r="BUJ46" s="569"/>
      <c r="BUK46" s="569"/>
      <c r="BUL46" s="569"/>
      <c r="BUM46" s="569"/>
      <c r="BUN46" s="569"/>
      <c r="BUO46" s="569"/>
      <c r="BUP46" s="569"/>
      <c r="BUQ46" s="569"/>
      <c r="BUR46" s="569"/>
      <c r="BUS46" s="569"/>
      <c r="BUT46" s="569"/>
      <c r="BUU46" s="569"/>
      <c r="BUV46" s="569"/>
      <c r="BUW46" s="569"/>
      <c r="BUX46" s="569"/>
      <c r="BUY46" s="569"/>
      <c r="BUZ46" s="569"/>
      <c r="BVA46" s="569"/>
      <c r="BVB46" s="569"/>
      <c r="BVC46" s="569"/>
      <c r="BVD46" s="569"/>
      <c r="BVE46" s="569"/>
      <c r="BVF46" s="569"/>
      <c r="BVG46" s="569"/>
      <c r="BVH46" s="569"/>
      <c r="BVI46" s="569"/>
      <c r="BVJ46" s="569"/>
      <c r="BVK46" s="569"/>
      <c r="BVL46" s="569"/>
      <c r="BVM46" s="569"/>
      <c r="BVN46" s="569"/>
      <c r="BVO46" s="569"/>
      <c r="BVP46" s="569"/>
      <c r="BVQ46" s="569"/>
      <c r="BVR46" s="569"/>
      <c r="BVS46" s="569"/>
      <c r="BVT46" s="569"/>
      <c r="BVU46" s="569"/>
      <c r="BVV46" s="569"/>
      <c r="BVW46" s="569"/>
      <c r="BVX46" s="569"/>
      <c r="BVY46" s="569"/>
      <c r="BVZ46" s="569"/>
      <c r="BWA46" s="569"/>
      <c r="BWB46" s="569"/>
      <c r="BWC46" s="569"/>
      <c r="BWD46" s="569"/>
      <c r="BWE46" s="569"/>
      <c r="BWF46" s="569"/>
      <c r="BWG46" s="569"/>
      <c r="BWH46" s="569"/>
      <c r="BWI46" s="569"/>
      <c r="BWJ46" s="569"/>
      <c r="BWK46" s="569"/>
      <c r="BWL46" s="569"/>
      <c r="BWM46" s="569"/>
      <c r="BWN46" s="569"/>
      <c r="BWO46" s="569"/>
      <c r="BWP46" s="569"/>
      <c r="BWQ46" s="569"/>
      <c r="BWR46" s="569"/>
      <c r="BWS46" s="569"/>
      <c r="BWT46" s="569"/>
      <c r="BWU46" s="569"/>
      <c r="BWV46" s="569"/>
      <c r="BWW46" s="569"/>
      <c r="BWX46" s="569"/>
      <c r="BWY46" s="569"/>
      <c r="BWZ46" s="569"/>
      <c r="BXA46" s="569"/>
      <c r="BXB46" s="569"/>
      <c r="BXC46" s="569"/>
      <c r="BXD46" s="569"/>
      <c r="BXE46" s="569"/>
      <c r="BXF46" s="569"/>
      <c r="BXG46" s="569"/>
      <c r="BXH46" s="569"/>
      <c r="BXI46" s="569"/>
      <c r="BXJ46" s="569"/>
      <c r="BXK46" s="569"/>
      <c r="BXL46" s="569"/>
      <c r="BXM46" s="569"/>
      <c r="BXN46" s="569"/>
      <c r="BXO46" s="569"/>
      <c r="BXP46" s="569"/>
      <c r="BXQ46" s="569"/>
      <c r="BXR46" s="569"/>
      <c r="BXS46" s="569"/>
      <c r="BXT46" s="569"/>
      <c r="BXU46" s="569"/>
      <c r="BXV46" s="569"/>
      <c r="BXW46" s="569"/>
      <c r="BXX46" s="569"/>
      <c r="BXY46" s="569"/>
      <c r="BXZ46" s="569"/>
      <c r="BYA46" s="569"/>
      <c r="BYB46" s="569"/>
      <c r="BYC46" s="569"/>
      <c r="BYD46" s="569"/>
      <c r="BYE46" s="569"/>
      <c r="BYF46" s="569"/>
      <c r="BYG46" s="569"/>
      <c r="BYH46" s="569"/>
      <c r="BYI46" s="569"/>
      <c r="BYJ46" s="569"/>
      <c r="BYK46" s="569"/>
      <c r="BYL46" s="569"/>
      <c r="BYM46" s="569"/>
      <c r="BYN46" s="569"/>
      <c r="BYO46" s="569"/>
      <c r="BYP46" s="569"/>
      <c r="BYQ46" s="569"/>
      <c r="BYR46" s="569"/>
      <c r="BYS46" s="569"/>
      <c r="BYT46" s="569"/>
      <c r="BYU46" s="569"/>
      <c r="BYV46" s="569"/>
      <c r="BYW46" s="569"/>
      <c r="BYX46" s="569"/>
      <c r="BYY46" s="569"/>
      <c r="BYZ46" s="569"/>
      <c r="BZA46" s="569"/>
      <c r="BZB46" s="569"/>
      <c r="BZC46" s="569"/>
      <c r="BZD46" s="569"/>
      <c r="BZE46" s="569"/>
      <c r="BZF46" s="569"/>
      <c r="BZG46" s="569"/>
      <c r="BZH46" s="569"/>
      <c r="BZI46" s="569"/>
      <c r="BZJ46" s="569"/>
      <c r="BZK46" s="569"/>
      <c r="BZL46" s="569"/>
      <c r="BZM46" s="569"/>
      <c r="BZN46" s="569"/>
      <c r="BZO46" s="569"/>
      <c r="BZP46" s="569"/>
      <c r="BZQ46" s="569"/>
      <c r="BZR46" s="569"/>
      <c r="BZS46" s="569"/>
      <c r="BZT46" s="569"/>
      <c r="BZU46" s="569"/>
      <c r="BZV46" s="569"/>
      <c r="BZW46" s="569"/>
      <c r="BZX46" s="569"/>
      <c r="BZY46" s="569"/>
      <c r="BZZ46" s="569"/>
      <c r="CAA46" s="569"/>
      <c r="CAB46" s="569"/>
      <c r="CAC46" s="569"/>
      <c r="CAD46" s="569"/>
      <c r="CAE46" s="569"/>
      <c r="CAF46" s="569"/>
      <c r="CAG46" s="569"/>
      <c r="CAH46" s="569"/>
      <c r="CAI46" s="569"/>
      <c r="CAJ46" s="569"/>
      <c r="CAK46" s="569"/>
      <c r="CAL46" s="569"/>
      <c r="CAM46" s="569"/>
      <c r="CAN46" s="569"/>
      <c r="CAO46" s="569"/>
      <c r="CAP46" s="569"/>
      <c r="CAQ46" s="569"/>
      <c r="CAR46" s="569"/>
      <c r="CAS46" s="569"/>
      <c r="CAT46" s="569"/>
      <c r="CAU46" s="569"/>
      <c r="CAV46" s="569"/>
      <c r="CAW46" s="569"/>
      <c r="CAX46" s="569"/>
      <c r="CAY46" s="569"/>
      <c r="CAZ46" s="569"/>
      <c r="CBA46" s="569"/>
      <c r="CBB46" s="569"/>
      <c r="CBC46" s="569"/>
      <c r="CBD46" s="569"/>
      <c r="CBE46" s="569"/>
      <c r="CBF46" s="569"/>
      <c r="CBG46" s="569"/>
      <c r="CBH46" s="569"/>
      <c r="CBI46" s="569"/>
      <c r="CBJ46" s="569"/>
      <c r="CBK46" s="569"/>
      <c r="CBL46" s="569"/>
      <c r="CBM46" s="569"/>
      <c r="CBN46" s="569"/>
      <c r="CBO46" s="569"/>
      <c r="CBP46" s="569"/>
      <c r="CBQ46" s="569"/>
      <c r="CBR46" s="569"/>
      <c r="CBS46" s="569"/>
      <c r="CBT46" s="569"/>
      <c r="CBU46" s="569"/>
      <c r="CBV46" s="569"/>
      <c r="CBW46" s="569"/>
      <c r="CBX46" s="569"/>
      <c r="CBY46" s="569"/>
      <c r="CBZ46" s="569"/>
      <c r="CCA46" s="569"/>
      <c r="CCB46" s="569"/>
      <c r="CCC46" s="569"/>
      <c r="CCD46" s="569"/>
      <c r="CCE46" s="569"/>
      <c r="CCF46" s="569"/>
      <c r="CCG46" s="569"/>
      <c r="CCH46" s="569"/>
      <c r="CCI46" s="569"/>
      <c r="CCJ46" s="569"/>
      <c r="CCK46" s="569"/>
      <c r="CCL46" s="569"/>
      <c r="CCM46" s="569"/>
      <c r="CCN46" s="569"/>
      <c r="CCO46" s="569"/>
      <c r="CCP46" s="569"/>
      <c r="CCQ46" s="569"/>
      <c r="CCR46" s="569"/>
      <c r="CCS46" s="569"/>
      <c r="CCT46" s="569"/>
      <c r="CCU46" s="569"/>
      <c r="CCV46" s="569"/>
      <c r="CCW46" s="569"/>
      <c r="CCX46" s="569"/>
      <c r="CCY46" s="569"/>
      <c r="CCZ46" s="569"/>
      <c r="CDA46" s="569"/>
      <c r="CDB46" s="569"/>
      <c r="CDC46" s="569"/>
      <c r="CDD46" s="569"/>
      <c r="CDE46" s="569"/>
      <c r="CDF46" s="569"/>
      <c r="CDG46" s="569"/>
      <c r="CDH46" s="569"/>
      <c r="CDI46" s="569"/>
      <c r="CDJ46" s="569"/>
      <c r="CDK46" s="569"/>
      <c r="CDL46" s="569"/>
      <c r="CDM46" s="569"/>
      <c r="CDN46" s="569"/>
      <c r="CDO46" s="569"/>
      <c r="CDP46" s="569"/>
      <c r="CDQ46" s="569"/>
      <c r="CDR46" s="569"/>
      <c r="CDS46" s="569"/>
      <c r="CDT46" s="569"/>
      <c r="CDU46" s="569"/>
      <c r="CDV46" s="569"/>
      <c r="CDW46" s="569"/>
      <c r="CDX46" s="569"/>
      <c r="CDY46" s="569"/>
      <c r="CDZ46" s="569"/>
      <c r="CEA46" s="569"/>
      <c r="CEB46" s="569"/>
      <c r="CEC46" s="569"/>
      <c r="CED46" s="569"/>
      <c r="CEE46" s="569"/>
      <c r="CEF46" s="569"/>
      <c r="CEG46" s="569"/>
      <c r="CEH46" s="569"/>
      <c r="CEI46" s="569"/>
      <c r="CEJ46" s="569"/>
      <c r="CEK46" s="569"/>
      <c r="CEL46" s="569"/>
      <c r="CEM46" s="569"/>
      <c r="CEN46" s="569"/>
      <c r="CEO46" s="569"/>
      <c r="CEP46" s="569"/>
      <c r="CEQ46" s="569"/>
      <c r="CER46" s="569"/>
      <c r="CES46" s="569"/>
      <c r="CET46" s="569"/>
      <c r="CEU46" s="569"/>
      <c r="CEV46" s="569"/>
      <c r="CEW46" s="569"/>
      <c r="CEX46" s="569"/>
      <c r="CEY46" s="569"/>
      <c r="CEZ46" s="569"/>
      <c r="CFA46" s="569"/>
      <c r="CFB46" s="569"/>
      <c r="CFC46" s="569"/>
      <c r="CFD46" s="569"/>
      <c r="CFE46" s="569"/>
      <c r="CFF46" s="569"/>
      <c r="CFG46" s="569"/>
      <c r="CFH46" s="569"/>
      <c r="CFI46" s="569"/>
      <c r="CFJ46" s="569"/>
      <c r="CFK46" s="569"/>
      <c r="CFL46" s="569"/>
      <c r="CFM46" s="569"/>
      <c r="CFN46" s="569"/>
      <c r="CFO46" s="569"/>
      <c r="CFP46" s="569"/>
      <c r="CFQ46" s="569"/>
      <c r="CFR46" s="569"/>
      <c r="CFS46" s="569"/>
      <c r="CFT46" s="569"/>
      <c r="CFU46" s="569"/>
      <c r="CFV46" s="569"/>
      <c r="CFW46" s="569"/>
      <c r="CFX46" s="569"/>
      <c r="CFY46" s="569"/>
      <c r="CFZ46" s="569"/>
      <c r="CGA46" s="569"/>
      <c r="CGB46" s="569"/>
      <c r="CGC46" s="569"/>
      <c r="CGD46" s="569"/>
      <c r="CGE46" s="569"/>
      <c r="CGF46" s="569"/>
      <c r="CGG46" s="569"/>
      <c r="CGH46" s="569"/>
      <c r="CGI46" s="569"/>
      <c r="CGJ46" s="569"/>
      <c r="CGK46" s="569"/>
      <c r="CGL46" s="569"/>
      <c r="CGM46" s="569"/>
      <c r="CGN46" s="569"/>
      <c r="CGO46" s="569"/>
      <c r="CGP46" s="569"/>
      <c r="CGQ46" s="569"/>
      <c r="CGR46" s="569"/>
      <c r="CGS46" s="569"/>
      <c r="CGT46" s="569"/>
      <c r="CGU46" s="569"/>
      <c r="CGV46" s="569"/>
      <c r="CGW46" s="569"/>
      <c r="CGX46" s="569"/>
      <c r="CGY46" s="569"/>
      <c r="CGZ46" s="569"/>
      <c r="CHA46" s="569"/>
      <c r="CHB46" s="569"/>
      <c r="CHC46" s="569"/>
      <c r="CHD46" s="569"/>
      <c r="CHE46" s="569"/>
      <c r="CHF46" s="569"/>
      <c r="CHG46" s="569"/>
      <c r="CHH46" s="569"/>
      <c r="CHI46" s="569"/>
      <c r="CHJ46" s="569"/>
      <c r="CHK46" s="569"/>
      <c r="CHL46" s="569"/>
      <c r="CHM46" s="569"/>
      <c r="CHN46" s="569"/>
      <c r="CHO46" s="569"/>
      <c r="CHP46" s="569"/>
      <c r="CHQ46" s="569"/>
      <c r="CHR46" s="569"/>
      <c r="CHS46" s="569"/>
      <c r="CHT46" s="569"/>
      <c r="CHU46" s="569"/>
      <c r="CHV46" s="569"/>
      <c r="CHW46" s="569"/>
      <c r="CHX46" s="569"/>
      <c r="CHY46" s="569"/>
      <c r="CHZ46" s="569"/>
      <c r="CIA46" s="569"/>
      <c r="CIB46" s="569"/>
      <c r="CIC46" s="569"/>
      <c r="CID46" s="569"/>
      <c r="CIE46" s="569"/>
      <c r="CIF46" s="569"/>
      <c r="CIG46" s="569"/>
      <c r="CIH46" s="569"/>
      <c r="CII46" s="569"/>
      <c r="CIJ46" s="569"/>
      <c r="CIK46" s="569"/>
      <c r="CIL46" s="569"/>
      <c r="CIM46" s="569"/>
      <c r="CIN46" s="569"/>
      <c r="CIO46" s="569"/>
      <c r="CIP46" s="569"/>
      <c r="CIQ46" s="569"/>
      <c r="CIR46" s="569"/>
      <c r="CIS46" s="569"/>
      <c r="CIT46" s="569"/>
      <c r="CIU46" s="569"/>
      <c r="CIV46" s="569"/>
      <c r="CIW46" s="569"/>
      <c r="CIX46" s="569"/>
      <c r="CIY46" s="569"/>
      <c r="CIZ46" s="569"/>
      <c r="CJA46" s="569"/>
      <c r="CJB46" s="569"/>
      <c r="CJC46" s="569"/>
      <c r="CJD46" s="569"/>
      <c r="CJE46" s="569"/>
      <c r="CJF46" s="569"/>
      <c r="CJG46" s="569"/>
      <c r="CJH46" s="569"/>
      <c r="CJI46" s="569"/>
      <c r="CJJ46" s="569"/>
      <c r="CJK46" s="569"/>
      <c r="CJL46" s="569"/>
      <c r="CJM46" s="569"/>
      <c r="CJN46" s="569"/>
      <c r="CJO46" s="569"/>
      <c r="CJP46" s="569"/>
      <c r="CJQ46" s="569"/>
      <c r="CJR46" s="569"/>
      <c r="CJS46" s="569"/>
      <c r="CJT46" s="569"/>
      <c r="CJU46" s="569"/>
      <c r="CJV46" s="569"/>
      <c r="CJW46" s="569"/>
      <c r="CJX46" s="569"/>
      <c r="CJY46" s="569"/>
      <c r="CJZ46" s="569"/>
      <c r="CKA46" s="569"/>
      <c r="CKB46" s="569"/>
      <c r="CKC46" s="569"/>
      <c r="CKD46" s="569"/>
      <c r="CKE46" s="569"/>
      <c r="CKF46" s="569"/>
      <c r="CKG46" s="569"/>
      <c r="CKH46" s="569"/>
      <c r="CKI46" s="569"/>
      <c r="CKJ46" s="569"/>
      <c r="CKK46" s="569"/>
      <c r="CKL46" s="569"/>
      <c r="CKM46" s="569"/>
      <c r="CKN46" s="569"/>
      <c r="CKO46" s="569"/>
      <c r="CKP46" s="569"/>
      <c r="CKQ46" s="569"/>
      <c r="CKR46" s="569"/>
      <c r="CKS46" s="569"/>
      <c r="CKT46" s="569"/>
      <c r="CKU46" s="569"/>
      <c r="CKV46" s="569"/>
      <c r="CKW46" s="569"/>
      <c r="CKX46" s="569"/>
      <c r="CKY46" s="569"/>
      <c r="CKZ46" s="569"/>
      <c r="CLA46" s="569"/>
      <c r="CLB46" s="569"/>
      <c r="CLC46" s="569"/>
      <c r="CLD46" s="569"/>
      <c r="CLE46" s="569"/>
      <c r="CLF46" s="569"/>
      <c r="CLG46" s="569"/>
      <c r="CLH46" s="569"/>
      <c r="CLI46" s="569"/>
      <c r="CLJ46" s="569"/>
      <c r="CLK46" s="569"/>
      <c r="CLL46" s="569"/>
      <c r="CLM46" s="569"/>
      <c r="CLN46" s="569"/>
      <c r="CLO46" s="569"/>
      <c r="CLP46" s="569"/>
      <c r="CLQ46" s="569"/>
      <c r="CLR46" s="569"/>
      <c r="CLS46" s="569"/>
      <c r="CLT46" s="569"/>
      <c r="CLU46" s="569"/>
      <c r="CLV46" s="569"/>
      <c r="CLW46" s="569"/>
      <c r="CLX46" s="569"/>
      <c r="CLY46" s="569"/>
      <c r="CLZ46" s="569"/>
      <c r="CMA46" s="569"/>
      <c r="CMB46" s="569"/>
      <c r="CMC46" s="569"/>
      <c r="CMD46" s="569"/>
      <c r="CME46" s="569"/>
      <c r="CMF46" s="569"/>
      <c r="CMG46" s="569"/>
      <c r="CMH46" s="569"/>
      <c r="CMI46" s="569"/>
      <c r="CMJ46" s="569"/>
      <c r="CMK46" s="569"/>
      <c r="CML46" s="569"/>
      <c r="CMM46" s="569"/>
      <c r="CMN46" s="569"/>
      <c r="CMO46" s="569"/>
      <c r="CMP46" s="569"/>
      <c r="CMQ46" s="569"/>
      <c r="CMR46" s="569"/>
      <c r="CMS46" s="569"/>
      <c r="CMT46" s="569"/>
      <c r="CMU46" s="569"/>
      <c r="CMV46" s="569"/>
      <c r="CMW46" s="569"/>
      <c r="CMX46" s="569"/>
      <c r="CMY46" s="569"/>
      <c r="CMZ46" s="569"/>
      <c r="CNA46" s="569"/>
      <c r="CNB46" s="569"/>
      <c r="CNC46" s="569"/>
      <c r="CND46" s="569"/>
      <c r="CNE46" s="569"/>
      <c r="CNF46" s="569"/>
      <c r="CNG46" s="569"/>
      <c r="CNH46" s="569"/>
      <c r="CNI46" s="569"/>
      <c r="CNJ46" s="569"/>
      <c r="CNK46" s="569"/>
      <c r="CNL46" s="569"/>
      <c r="CNM46" s="569"/>
      <c r="CNN46" s="569"/>
      <c r="CNO46" s="569"/>
      <c r="CNP46" s="569"/>
      <c r="CNQ46" s="569"/>
      <c r="CNR46" s="569"/>
      <c r="CNS46" s="569"/>
      <c r="CNT46" s="569"/>
      <c r="CNU46" s="569"/>
      <c r="CNV46" s="569"/>
      <c r="CNW46" s="569"/>
      <c r="CNX46" s="569"/>
      <c r="CNY46" s="569"/>
      <c r="CNZ46" s="569"/>
      <c r="COA46" s="569"/>
      <c r="COB46" s="569"/>
      <c r="COC46" s="569"/>
      <c r="COD46" s="569"/>
      <c r="COE46" s="569"/>
      <c r="COF46" s="569"/>
      <c r="COG46" s="569"/>
      <c r="COH46" s="569"/>
      <c r="COI46" s="569"/>
      <c r="COJ46" s="569"/>
      <c r="COK46" s="569"/>
      <c r="COL46" s="569"/>
      <c r="COM46" s="569"/>
      <c r="CON46" s="569"/>
      <c r="COO46" s="569"/>
      <c r="COP46" s="569"/>
      <c r="COQ46" s="569"/>
      <c r="COR46" s="569"/>
      <c r="COS46" s="569"/>
      <c r="COT46" s="569"/>
      <c r="COU46" s="569"/>
      <c r="COV46" s="569"/>
      <c r="COW46" s="569"/>
      <c r="COX46" s="569"/>
      <c r="COY46" s="569"/>
      <c r="COZ46" s="569"/>
      <c r="CPA46" s="569"/>
      <c r="CPB46" s="569"/>
      <c r="CPC46" s="569"/>
      <c r="CPD46" s="569"/>
      <c r="CPE46" s="569"/>
      <c r="CPF46" s="569"/>
      <c r="CPG46" s="569"/>
      <c r="CPH46" s="569"/>
      <c r="CPI46" s="569"/>
      <c r="CPJ46" s="569"/>
      <c r="CPK46" s="569"/>
      <c r="CPL46" s="569"/>
      <c r="CPM46" s="569"/>
      <c r="CPN46" s="569"/>
      <c r="CPO46" s="569"/>
      <c r="CPP46" s="569"/>
      <c r="CPQ46" s="569"/>
      <c r="CPR46" s="569"/>
      <c r="CPS46" s="569"/>
      <c r="CPT46" s="569"/>
      <c r="CPU46" s="569"/>
      <c r="CPV46" s="569"/>
      <c r="CPW46" s="569"/>
      <c r="CPX46" s="569"/>
      <c r="CPY46" s="569"/>
      <c r="CPZ46" s="569"/>
      <c r="CQA46" s="569"/>
      <c r="CQB46" s="569"/>
      <c r="CQC46" s="569"/>
      <c r="CQD46" s="569"/>
      <c r="CQE46" s="569"/>
      <c r="CQF46" s="569"/>
      <c r="CQG46" s="569"/>
      <c r="CQH46" s="569"/>
      <c r="CQI46" s="569"/>
      <c r="CQJ46" s="569"/>
      <c r="CQK46" s="569"/>
      <c r="CQL46" s="569"/>
      <c r="CQM46" s="569"/>
      <c r="CQN46" s="569"/>
      <c r="CQO46" s="569"/>
      <c r="CQP46" s="569"/>
      <c r="CQQ46" s="569"/>
      <c r="CQR46" s="569"/>
      <c r="CQS46" s="569"/>
      <c r="CQT46" s="569"/>
      <c r="CQU46" s="569"/>
      <c r="CQV46" s="569"/>
      <c r="CQW46" s="569"/>
      <c r="CQX46" s="569"/>
      <c r="CQY46" s="569"/>
      <c r="CQZ46" s="569"/>
      <c r="CRA46" s="569"/>
      <c r="CRB46" s="569"/>
      <c r="CRC46" s="569"/>
      <c r="CRD46" s="569"/>
      <c r="CRE46" s="569"/>
      <c r="CRF46" s="569"/>
      <c r="CRG46" s="569"/>
      <c r="CRH46" s="569"/>
      <c r="CRI46" s="569"/>
      <c r="CRJ46" s="569"/>
      <c r="CRK46" s="569"/>
      <c r="CRL46" s="569"/>
      <c r="CRM46" s="569"/>
      <c r="CRN46" s="569"/>
      <c r="CRO46" s="569"/>
      <c r="CRP46" s="569"/>
      <c r="CRQ46" s="569"/>
      <c r="CRR46" s="569"/>
      <c r="CRS46" s="569"/>
      <c r="CRT46" s="569"/>
      <c r="CRU46" s="569"/>
      <c r="CRV46" s="569"/>
      <c r="CRW46" s="569"/>
      <c r="CRX46" s="569"/>
      <c r="CRY46" s="569"/>
      <c r="CRZ46" s="569"/>
      <c r="CSA46" s="569"/>
      <c r="CSB46" s="569"/>
      <c r="CSC46" s="569"/>
      <c r="CSD46" s="569"/>
      <c r="CSE46" s="569"/>
      <c r="CSF46" s="569"/>
      <c r="CSG46" s="569"/>
      <c r="CSH46" s="569"/>
      <c r="CSI46" s="569"/>
      <c r="CSJ46" s="569"/>
      <c r="CSK46" s="569"/>
      <c r="CSL46" s="569"/>
      <c r="CSM46" s="569"/>
      <c r="CSN46" s="569"/>
      <c r="CSO46" s="569"/>
      <c r="CSP46" s="569"/>
      <c r="CSQ46" s="569"/>
      <c r="CSR46" s="569"/>
      <c r="CSS46" s="569"/>
      <c r="CST46" s="569"/>
      <c r="CSU46" s="569"/>
      <c r="CSV46" s="569"/>
      <c r="CSW46" s="569"/>
      <c r="CSX46" s="569"/>
      <c r="CSY46" s="569"/>
      <c r="CSZ46" s="569"/>
      <c r="CTA46" s="569"/>
      <c r="CTB46" s="569"/>
      <c r="CTC46" s="569"/>
      <c r="CTD46" s="569"/>
      <c r="CTE46" s="569"/>
      <c r="CTF46" s="569"/>
      <c r="CTG46" s="569"/>
      <c r="CTH46" s="569"/>
      <c r="CTI46" s="569"/>
      <c r="CTJ46" s="569"/>
      <c r="CTK46" s="569"/>
      <c r="CTL46" s="569"/>
      <c r="CTM46" s="569"/>
      <c r="CTN46" s="569"/>
      <c r="CTO46" s="569"/>
      <c r="CTP46" s="569"/>
      <c r="CTQ46" s="569"/>
      <c r="CTR46" s="569"/>
      <c r="CTS46" s="569"/>
      <c r="CTT46" s="569"/>
      <c r="CTU46" s="569"/>
      <c r="CTV46" s="569"/>
      <c r="CTW46" s="569"/>
      <c r="CTX46" s="569"/>
      <c r="CTY46" s="569"/>
      <c r="CTZ46" s="569"/>
      <c r="CUA46" s="569"/>
      <c r="CUB46" s="569"/>
      <c r="CUC46" s="569"/>
      <c r="CUD46" s="569"/>
      <c r="CUE46" s="569"/>
      <c r="CUF46" s="569"/>
      <c r="CUG46" s="569"/>
      <c r="CUH46" s="569"/>
      <c r="CUI46" s="569"/>
      <c r="CUJ46" s="569"/>
      <c r="CUK46" s="569"/>
      <c r="CUL46" s="569"/>
      <c r="CUM46" s="569"/>
      <c r="CUN46" s="569"/>
      <c r="CUO46" s="569"/>
      <c r="CUP46" s="569"/>
      <c r="CUQ46" s="569"/>
      <c r="CUR46" s="569"/>
      <c r="CUS46" s="569"/>
      <c r="CUT46" s="569"/>
      <c r="CUU46" s="569"/>
      <c r="CUV46" s="569"/>
      <c r="CUW46" s="569"/>
      <c r="CUX46" s="569"/>
      <c r="CUY46" s="569"/>
      <c r="CUZ46" s="569"/>
      <c r="CVA46" s="569"/>
      <c r="CVB46" s="569"/>
      <c r="CVC46" s="569"/>
      <c r="CVD46" s="569"/>
      <c r="CVE46" s="569"/>
      <c r="CVF46" s="569"/>
      <c r="CVG46" s="569"/>
      <c r="CVH46" s="569"/>
      <c r="CVI46" s="569"/>
      <c r="CVJ46" s="569"/>
      <c r="CVK46" s="569"/>
      <c r="CVL46" s="569"/>
      <c r="CVM46" s="569"/>
      <c r="CVN46" s="569"/>
      <c r="CVO46" s="569"/>
      <c r="CVP46" s="569"/>
      <c r="CVQ46" s="569"/>
      <c r="CVR46" s="569"/>
      <c r="CVS46" s="569"/>
      <c r="CVT46" s="569"/>
      <c r="CVU46" s="569"/>
      <c r="CVV46" s="569"/>
      <c r="CVW46" s="569"/>
      <c r="CVX46" s="569"/>
      <c r="CVY46" s="569"/>
      <c r="CVZ46" s="569"/>
      <c r="CWA46" s="569"/>
      <c r="CWB46" s="569"/>
      <c r="CWC46" s="569"/>
      <c r="CWD46" s="569"/>
      <c r="CWE46" s="569"/>
      <c r="CWF46" s="569"/>
      <c r="CWG46" s="569"/>
      <c r="CWH46" s="569"/>
      <c r="CWI46" s="569"/>
      <c r="CWJ46" s="569"/>
      <c r="CWK46" s="569"/>
      <c r="CWL46" s="569"/>
      <c r="CWM46" s="569"/>
      <c r="CWN46" s="569"/>
      <c r="CWO46" s="569"/>
      <c r="CWP46" s="569"/>
      <c r="CWQ46" s="569"/>
      <c r="CWR46" s="569"/>
      <c r="CWS46" s="569"/>
      <c r="CWT46" s="569"/>
      <c r="CWU46" s="569"/>
      <c r="CWV46" s="569"/>
      <c r="CWW46" s="569"/>
      <c r="CWX46" s="569"/>
      <c r="CWY46" s="569"/>
      <c r="CWZ46" s="569"/>
      <c r="CXA46" s="569"/>
      <c r="CXB46" s="569"/>
      <c r="CXC46" s="569"/>
      <c r="CXD46" s="569"/>
      <c r="CXE46" s="569"/>
      <c r="CXF46" s="569"/>
      <c r="CXG46" s="569"/>
      <c r="CXH46" s="569"/>
      <c r="CXI46" s="569"/>
      <c r="CXJ46" s="569"/>
      <c r="CXK46" s="569"/>
      <c r="CXL46" s="569"/>
      <c r="CXM46" s="569"/>
      <c r="CXN46" s="569"/>
      <c r="CXO46" s="569"/>
      <c r="CXP46" s="569"/>
      <c r="CXQ46" s="569"/>
      <c r="CXR46" s="569"/>
      <c r="CXS46" s="569"/>
      <c r="CXT46" s="569"/>
      <c r="CXU46" s="569"/>
      <c r="CXV46" s="569"/>
      <c r="CXW46" s="569"/>
      <c r="CXX46" s="569"/>
      <c r="CXY46" s="569"/>
      <c r="CXZ46" s="569"/>
      <c r="CYA46" s="569"/>
      <c r="CYB46" s="569"/>
      <c r="CYC46" s="569"/>
      <c r="CYD46" s="569"/>
      <c r="CYE46" s="569"/>
      <c r="CYF46" s="569"/>
      <c r="CYG46" s="569"/>
      <c r="CYH46" s="569"/>
      <c r="CYI46" s="569"/>
      <c r="CYJ46" s="569"/>
      <c r="CYK46" s="569"/>
      <c r="CYL46" s="569"/>
      <c r="CYM46" s="569"/>
      <c r="CYN46" s="569"/>
      <c r="CYO46" s="569"/>
      <c r="CYP46" s="569"/>
      <c r="CYQ46" s="569"/>
      <c r="CYR46" s="569"/>
      <c r="CYS46" s="569"/>
      <c r="CYT46" s="569"/>
      <c r="CYU46" s="569"/>
      <c r="CYV46" s="569"/>
      <c r="CYW46" s="569"/>
      <c r="CYX46" s="569"/>
      <c r="CYY46" s="569"/>
      <c r="CYZ46" s="569"/>
      <c r="CZA46" s="569"/>
      <c r="CZB46" s="569"/>
      <c r="CZC46" s="569"/>
      <c r="CZD46" s="569"/>
      <c r="CZE46" s="569"/>
      <c r="CZF46" s="569"/>
      <c r="CZG46" s="569"/>
      <c r="CZH46" s="569"/>
      <c r="CZI46" s="569"/>
      <c r="CZJ46" s="569"/>
      <c r="CZK46" s="569"/>
      <c r="CZL46" s="569"/>
      <c r="CZM46" s="569"/>
      <c r="CZN46" s="569"/>
      <c r="CZO46" s="569"/>
      <c r="CZP46" s="569"/>
      <c r="CZQ46" s="569"/>
      <c r="CZR46" s="569"/>
      <c r="CZS46" s="569"/>
      <c r="CZT46" s="569"/>
      <c r="CZU46" s="569"/>
      <c r="CZV46" s="569"/>
      <c r="CZW46" s="569"/>
      <c r="CZX46" s="569"/>
      <c r="CZY46" s="569"/>
      <c r="CZZ46" s="569"/>
      <c r="DAA46" s="569"/>
      <c r="DAB46" s="569"/>
      <c r="DAC46" s="569"/>
      <c r="DAD46" s="569"/>
      <c r="DAE46" s="569"/>
      <c r="DAF46" s="569"/>
      <c r="DAG46" s="569"/>
      <c r="DAH46" s="569"/>
      <c r="DAI46" s="569"/>
      <c r="DAJ46" s="569"/>
      <c r="DAK46" s="569"/>
      <c r="DAL46" s="569"/>
      <c r="DAM46" s="569"/>
      <c r="DAN46" s="569"/>
      <c r="DAO46" s="569"/>
      <c r="DAP46" s="569"/>
      <c r="DAQ46" s="569"/>
      <c r="DAR46" s="569"/>
      <c r="DAS46" s="569"/>
      <c r="DAT46" s="569"/>
      <c r="DAU46" s="569"/>
      <c r="DAV46" s="569"/>
      <c r="DAW46" s="569"/>
      <c r="DAX46" s="569"/>
      <c r="DAY46" s="569"/>
      <c r="DAZ46" s="569"/>
      <c r="DBA46" s="569"/>
      <c r="DBB46" s="569"/>
      <c r="DBC46" s="569"/>
      <c r="DBD46" s="569"/>
      <c r="DBE46" s="569"/>
      <c r="DBF46" s="569"/>
      <c r="DBG46" s="569"/>
      <c r="DBH46" s="569"/>
      <c r="DBI46" s="569"/>
      <c r="DBJ46" s="569"/>
      <c r="DBK46" s="569"/>
      <c r="DBL46" s="569"/>
      <c r="DBM46" s="569"/>
      <c r="DBN46" s="569"/>
      <c r="DBO46" s="569"/>
      <c r="DBP46" s="569"/>
      <c r="DBQ46" s="569"/>
      <c r="DBR46" s="569"/>
      <c r="DBS46" s="569"/>
      <c r="DBT46" s="569"/>
      <c r="DBU46" s="569"/>
      <c r="DBV46" s="569"/>
      <c r="DBW46" s="569"/>
      <c r="DBX46" s="569"/>
      <c r="DBY46" s="569"/>
      <c r="DBZ46" s="569"/>
      <c r="DCA46" s="569"/>
      <c r="DCB46" s="569"/>
      <c r="DCC46" s="569"/>
      <c r="DCD46" s="569"/>
      <c r="DCE46" s="569"/>
      <c r="DCF46" s="569"/>
      <c r="DCG46" s="569"/>
      <c r="DCH46" s="569"/>
      <c r="DCI46" s="569"/>
      <c r="DCJ46" s="569"/>
      <c r="DCK46" s="569"/>
      <c r="DCL46" s="569"/>
      <c r="DCM46" s="569"/>
      <c r="DCN46" s="569"/>
      <c r="DCO46" s="569"/>
      <c r="DCP46" s="569"/>
      <c r="DCQ46" s="569"/>
      <c r="DCR46" s="569"/>
      <c r="DCS46" s="569"/>
      <c r="DCT46" s="569"/>
      <c r="DCU46" s="569"/>
      <c r="DCV46" s="569"/>
      <c r="DCW46" s="569"/>
      <c r="DCX46" s="569"/>
      <c r="DCY46" s="569"/>
      <c r="DCZ46" s="569"/>
      <c r="DDA46" s="569"/>
      <c r="DDB46" s="569"/>
      <c r="DDC46" s="569"/>
      <c r="DDD46" s="569"/>
      <c r="DDE46" s="569"/>
      <c r="DDF46" s="569"/>
      <c r="DDG46" s="569"/>
      <c r="DDH46" s="569"/>
      <c r="DDI46" s="569"/>
      <c r="DDJ46" s="569"/>
      <c r="DDK46" s="569"/>
      <c r="DDL46" s="569"/>
      <c r="DDM46" s="569"/>
      <c r="DDN46" s="569"/>
      <c r="DDO46" s="569"/>
      <c r="DDP46" s="569"/>
      <c r="DDQ46" s="569"/>
      <c r="DDR46" s="569"/>
      <c r="DDS46" s="569"/>
      <c r="DDT46" s="569"/>
      <c r="DDU46" s="569"/>
      <c r="DDV46" s="569"/>
      <c r="DDW46" s="569"/>
      <c r="DDX46" s="569"/>
      <c r="DDY46" s="569"/>
      <c r="DDZ46" s="569"/>
      <c r="DEA46" s="569"/>
      <c r="DEB46" s="569"/>
      <c r="DEC46" s="569"/>
      <c r="DED46" s="569"/>
      <c r="DEE46" s="569"/>
      <c r="DEF46" s="569"/>
      <c r="DEG46" s="569"/>
      <c r="DEH46" s="569"/>
      <c r="DEI46" s="569"/>
      <c r="DEJ46" s="569"/>
      <c r="DEK46" s="569"/>
      <c r="DEL46" s="569"/>
      <c r="DEM46" s="569"/>
      <c r="DEN46" s="569"/>
      <c r="DEO46" s="569"/>
      <c r="DEP46" s="569"/>
      <c r="DEQ46" s="569"/>
      <c r="DER46" s="569"/>
      <c r="DES46" s="569"/>
      <c r="DET46" s="569"/>
      <c r="DEU46" s="569"/>
      <c r="DEV46" s="569"/>
      <c r="DEW46" s="569"/>
      <c r="DEX46" s="569"/>
      <c r="DEY46" s="569"/>
      <c r="DEZ46" s="569"/>
      <c r="DFA46" s="569"/>
      <c r="DFB46" s="569"/>
      <c r="DFC46" s="569"/>
      <c r="DFD46" s="569"/>
      <c r="DFE46" s="569"/>
      <c r="DFF46" s="569"/>
      <c r="DFG46" s="569"/>
      <c r="DFH46" s="569"/>
      <c r="DFI46" s="569"/>
      <c r="DFJ46" s="569"/>
      <c r="DFK46" s="569"/>
      <c r="DFL46" s="569"/>
      <c r="DFM46" s="569"/>
      <c r="DFN46" s="569"/>
      <c r="DFO46" s="569"/>
      <c r="DFP46" s="569"/>
      <c r="DFQ46" s="569"/>
      <c r="DFR46" s="569"/>
      <c r="DFS46" s="569"/>
      <c r="DFT46" s="569"/>
      <c r="DFU46" s="569"/>
      <c r="DFV46" s="569"/>
      <c r="DFW46" s="569"/>
      <c r="DFX46" s="569"/>
      <c r="DFY46" s="569"/>
      <c r="DFZ46" s="569"/>
      <c r="DGA46" s="569"/>
      <c r="DGB46" s="569"/>
      <c r="DGC46" s="569"/>
      <c r="DGD46" s="569"/>
      <c r="DGE46" s="569"/>
      <c r="DGF46" s="569"/>
      <c r="DGG46" s="569"/>
      <c r="DGH46" s="569"/>
      <c r="DGI46" s="569"/>
      <c r="DGJ46" s="569"/>
      <c r="DGK46" s="569"/>
      <c r="DGL46" s="569"/>
      <c r="DGM46" s="569"/>
      <c r="DGN46" s="569"/>
      <c r="DGO46" s="569"/>
      <c r="DGP46" s="569"/>
      <c r="DGQ46" s="569"/>
      <c r="DGR46" s="569"/>
      <c r="DGS46" s="569"/>
      <c r="DGT46" s="569"/>
      <c r="DGU46" s="569"/>
      <c r="DGV46" s="569"/>
      <c r="DGW46" s="569"/>
      <c r="DGX46" s="569"/>
      <c r="DGY46" s="569"/>
      <c r="DGZ46" s="569"/>
      <c r="DHA46" s="569"/>
      <c r="DHB46" s="569"/>
      <c r="DHC46" s="569"/>
      <c r="DHD46" s="569"/>
      <c r="DHE46" s="569"/>
      <c r="DHF46" s="569"/>
      <c r="DHG46" s="569"/>
      <c r="DHH46" s="569"/>
      <c r="DHI46" s="569"/>
      <c r="DHJ46" s="569"/>
      <c r="DHK46" s="569"/>
      <c r="DHL46" s="569"/>
      <c r="DHM46" s="569"/>
      <c r="DHN46" s="569"/>
      <c r="DHO46" s="569"/>
      <c r="DHP46" s="569"/>
      <c r="DHQ46" s="569"/>
      <c r="DHR46" s="569"/>
      <c r="DHS46" s="569"/>
      <c r="DHT46" s="569"/>
      <c r="DHU46" s="569"/>
      <c r="DHV46" s="569"/>
      <c r="DHW46" s="569"/>
      <c r="DHX46" s="569"/>
      <c r="DHY46" s="569"/>
      <c r="DHZ46" s="569"/>
      <c r="DIA46" s="569"/>
      <c r="DIB46" s="569"/>
      <c r="DIC46" s="569"/>
      <c r="DID46" s="569"/>
      <c r="DIE46" s="569"/>
      <c r="DIF46" s="569"/>
      <c r="DIG46" s="569"/>
      <c r="DIH46" s="569"/>
      <c r="DII46" s="569"/>
      <c r="DIJ46" s="569"/>
      <c r="DIK46" s="569"/>
      <c r="DIL46" s="569"/>
      <c r="DIM46" s="569"/>
      <c r="DIN46" s="569"/>
      <c r="DIO46" s="569"/>
      <c r="DIP46" s="569"/>
      <c r="DIQ46" s="569"/>
      <c r="DIR46" s="569"/>
      <c r="DIS46" s="569"/>
      <c r="DIT46" s="569"/>
      <c r="DIU46" s="569"/>
      <c r="DIV46" s="569"/>
      <c r="DIW46" s="569"/>
      <c r="DIX46" s="569"/>
      <c r="DIY46" s="569"/>
      <c r="DIZ46" s="569"/>
      <c r="DJA46" s="569"/>
      <c r="DJB46" s="569"/>
      <c r="DJC46" s="569"/>
      <c r="DJD46" s="569"/>
      <c r="DJE46" s="569"/>
      <c r="DJF46" s="569"/>
      <c r="DJG46" s="569"/>
      <c r="DJH46" s="569"/>
      <c r="DJI46" s="569"/>
      <c r="DJJ46" s="569"/>
      <c r="DJK46" s="569"/>
      <c r="DJL46" s="569"/>
      <c r="DJM46" s="569"/>
      <c r="DJN46" s="569"/>
      <c r="DJO46" s="569"/>
      <c r="DJP46" s="569"/>
      <c r="DJQ46" s="569"/>
      <c r="DJR46" s="569"/>
      <c r="DJS46" s="569"/>
      <c r="DJT46" s="569"/>
      <c r="DJU46" s="569"/>
      <c r="DJV46" s="569"/>
      <c r="DJW46" s="569"/>
      <c r="DJX46" s="569"/>
      <c r="DJY46" s="569"/>
      <c r="DJZ46" s="569"/>
      <c r="DKA46" s="569"/>
      <c r="DKB46" s="569"/>
      <c r="DKC46" s="569"/>
      <c r="DKD46" s="569"/>
      <c r="DKE46" s="569"/>
      <c r="DKF46" s="569"/>
      <c r="DKG46" s="569"/>
      <c r="DKH46" s="569"/>
      <c r="DKI46" s="569"/>
      <c r="DKJ46" s="569"/>
      <c r="DKK46" s="569"/>
      <c r="DKL46" s="569"/>
      <c r="DKM46" s="569"/>
      <c r="DKN46" s="569"/>
      <c r="DKO46" s="569"/>
      <c r="DKP46" s="569"/>
      <c r="DKQ46" s="569"/>
      <c r="DKR46" s="569"/>
      <c r="DKS46" s="569"/>
      <c r="DKT46" s="569"/>
      <c r="DKU46" s="569"/>
      <c r="DKV46" s="569"/>
      <c r="DKW46" s="569"/>
      <c r="DKX46" s="569"/>
      <c r="DKY46" s="569"/>
      <c r="DKZ46" s="569"/>
      <c r="DLA46" s="569"/>
      <c r="DLB46" s="569"/>
      <c r="DLC46" s="569"/>
      <c r="DLD46" s="569"/>
      <c r="DLE46" s="569"/>
      <c r="DLF46" s="569"/>
      <c r="DLG46" s="569"/>
      <c r="DLH46" s="569"/>
      <c r="DLI46" s="569"/>
      <c r="DLJ46" s="569"/>
      <c r="DLK46" s="569"/>
      <c r="DLL46" s="569"/>
      <c r="DLM46" s="569"/>
      <c r="DLN46" s="569"/>
      <c r="DLO46" s="569"/>
      <c r="DLP46" s="569"/>
      <c r="DLQ46" s="569"/>
      <c r="DLR46" s="569"/>
      <c r="DLS46" s="569"/>
      <c r="DLT46" s="569"/>
      <c r="DLU46" s="569"/>
      <c r="DLV46" s="569"/>
      <c r="DLW46" s="569"/>
      <c r="DLX46" s="569"/>
      <c r="DLY46" s="569"/>
      <c r="DLZ46" s="569"/>
      <c r="DMA46" s="569"/>
      <c r="DMB46" s="569"/>
      <c r="DMC46" s="569"/>
      <c r="DMD46" s="569"/>
      <c r="DME46" s="569"/>
      <c r="DMF46" s="569"/>
      <c r="DMG46" s="569"/>
      <c r="DMH46" s="569"/>
      <c r="DMI46" s="569"/>
      <c r="DMJ46" s="569"/>
      <c r="DMK46" s="569"/>
      <c r="DML46" s="569"/>
      <c r="DMM46" s="569"/>
      <c r="DMN46" s="569"/>
      <c r="DMO46" s="569"/>
      <c r="DMP46" s="569"/>
      <c r="DMQ46" s="569"/>
      <c r="DMR46" s="569"/>
      <c r="DMS46" s="569"/>
      <c r="DMT46" s="569"/>
      <c r="DMU46" s="569"/>
      <c r="DMV46" s="569"/>
      <c r="DMW46" s="569"/>
      <c r="DMX46" s="569"/>
      <c r="DMY46" s="569"/>
      <c r="DMZ46" s="569"/>
      <c r="DNA46" s="569"/>
      <c r="DNB46" s="569"/>
      <c r="DNC46" s="569"/>
      <c r="DND46" s="569"/>
      <c r="DNE46" s="569"/>
      <c r="DNF46" s="569"/>
      <c r="DNG46" s="569"/>
      <c r="DNH46" s="569"/>
      <c r="DNI46" s="569"/>
      <c r="DNJ46" s="569"/>
      <c r="DNK46" s="569"/>
      <c r="DNL46" s="569"/>
      <c r="DNM46" s="569"/>
      <c r="DNN46" s="569"/>
      <c r="DNO46" s="569"/>
      <c r="DNP46" s="569"/>
      <c r="DNQ46" s="569"/>
      <c r="DNR46" s="569"/>
      <c r="DNS46" s="569"/>
      <c r="DNT46" s="569"/>
      <c r="DNU46" s="569"/>
      <c r="DNV46" s="569"/>
      <c r="DNW46" s="569"/>
      <c r="DNX46" s="569"/>
      <c r="DNY46" s="569"/>
      <c r="DNZ46" s="569"/>
      <c r="DOA46" s="569"/>
      <c r="DOB46" s="569"/>
      <c r="DOC46" s="569"/>
      <c r="DOD46" s="569"/>
      <c r="DOE46" s="569"/>
      <c r="DOF46" s="569"/>
      <c r="DOG46" s="569"/>
      <c r="DOH46" s="569"/>
      <c r="DOI46" s="569"/>
      <c r="DOJ46" s="569"/>
      <c r="DOK46" s="569"/>
      <c r="DOL46" s="569"/>
      <c r="DOM46" s="569"/>
      <c r="DON46" s="569"/>
      <c r="DOO46" s="569"/>
      <c r="DOP46" s="569"/>
      <c r="DOQ46" s="569"/>
      <c r="DOR46" s="569"/>
      <c r="DOS46" s="569"/>
      <c r="DOT46" s="569"/>
      <c r="DOU46" s="569"/>
      <c r="DOV46" s="569"/>
      <c r="DOW46" s="569"/>
      <c r="DOX46" s="569"/>
      <c r="DOY46" s="569"/>
      <c r="DOZ46" s="569"/>
      <c r="DPA46" s="569"/>
      <c r="DPB46" s="569"/>
      <c r="DPC46" s="569"/>
      <c r="DPD46" s="569"/>
      <c r="DPE46" s="569"/>
      <c r="DPF46" s="569"/>
      <c r="DPG46" s="569"/>
      <c r="DPH46" s="569"/>
      <c r="DPI46" s="569"/>
      <c r="DPJ46" s="569"/>
      <c r="DPK46" s="569"/>
      <c r="DPL46" s="569"/>
      <c r="DPM46" s="569"/>
      <c r="DPN46" s="569"/>
      <c r="DPO46" s="569"/>
      <c r="DPP46" s="569"/>
      <c r="DPQ46" s="569"/>
      <c r="DPR46" s="569"/>
      <c r="DPS46" s="569"/>
      <c r="DPT46" s="569"/>
      <c r="DPU46" s="569"/>
      <c r="DPV46" s="569"/>
      <c r="DPW46" s="569"/>
      <c r="DPX46" s="569"/>
      <c r="DPY46" s="569"/>
      <c r="DPZ46" s="569"/>
      <c r="DQA46" s="569"/>
      <c r="DQB46" s="569"/>
      <c r="DQC46" s="569"/>
      <c r="DQD46" s="569"/>
      <c r="DQE46" s="569"/>
      <c r="DQF46" s="569"/>
      <c r="DQG46" s="569"/>
      <c r="DQH46" s="569"/>
      <c r="DQI46" s="569"/>
      <c r="DQJ46" s="569"/>
      <c r="DQK46" s="569"/>
      <c r="DQL46" s="569"/>
      <c r="DQM46" s="569"/>
      <c r="DQN46" s="569"/>
      <c r="DQO46" s="569"/>
      <c r="DQP46" s="569"/>
      <c r="DQQ46" s="569"/>
      <c r="DQR46" s="569"/>
      <c r="DQS46" s="569"/>
      <c r="DQT46" s="569"/>
      <c r="DQU46" s="569"/>
      <c r="DQV46" s="569"/>
      <c r="DQW46" s="569"/>
      <c r="DQX46" s="569"/>
      <c r="DQY46" s="569"/>
      <c r="DQZ46" s="569"/>
      <c r="DRA46" s="569"/>
      <c r="DRB46" s="569"/>
      <c r="DRC46" s="569"/>
      <c r="DRD46" s="569"/>
      <c r="DRE46" s="569"/>
      <c r="DRF46" s="569"/>
      <c r="DRG46" s="569"/>
      <c r="DRH46" s="569"/>
      <c r="DRI46" s="569"/>
      <c r="DRJ46" s="569"/>
      <c r="DRK46" s="569"/>
      <c r="DRL46" s="569"/>
      <c r="DRM46" s="569"/>
      <c r="DRN46" s="569"/>
      <c r="DRO46" s="569"/>
      <c r="DRP46" s="569"/>
      <c r="DRQ46" s="569"/>
      <c r="DRR46" s="569"/>
      <c r="DRS46" s="569"/>
      <c r="DRT46" s="569"/>
      <c r="DRU46" s="569"/>
      <c r="DRV46" s="569"/>
      <c r="DRW46" s="569"/>
      <c r="DRX46" s="569"/>
      <c r="DRY46" s="569"/>
      <c r="DRZ46" s="569"/>
      <c r="DSA46" s="569"/>
      <c r="DSB46" s="569"/>
      <c r="DSC46" s="569"/>
      <c r="DSD46" s="569"/>
      <c r="DSE46" s="569"/>
      <c r="DSF46" s="569"/>
      <c r="DSG46" s="569"/>
      <c r="DSH46" s="569"/>
      <c r="DSI46" s="569"/>
      <c r="DSJ46" s="569"/>
      <c r="DSK46" s="569"/>
      <c r="DSL46" s="569"/>
      <c r="DSM46" s="569"/>
      <c r="DSN46" s="569"/>
      <c r="DSO46" s="569"/>
      <c r="DSP46" s="569"/>
      <c r="DSQ46" s="569"/>
      <c r="DSR46" s="569"/>
      <c r="DSS46" s="569"/>
      <c r="DST46" s="569"/>
      <c r="DSU46" s="569"/>
      <c r="DSV46" s="569"/>
      <c r="DSW46" s="569"/>
      <c r="DSX46" s="569"/>
      <c r="DSY46" s="569"/>
      <c r="DSZ46" s="569"/>
      <c r="DTA46" s="569"/>
      <c r="DTB46" s="569"/>
      <c r="DTC46" s="569"/>
      <c r="DTD46" s="569"/>
      <c r="DTE46" s="569"/>
      <c r="DTF46" s="569"/>
      <c r="DTG46" s="569"/>
      <c r="DTH46" s="569"/>
      <c r="DTI46" s="569"/>
      <c r="DTJ46" s="569"/>
      <c r="DTK46" s="569"/>
      <c r="DTL46" s="569"/>
      <c r="DTM46" s="569"/>
      <c r="DTN46" s="569"/>
      <c r="DTO46" s="569"/>
      <c r="DTP46" s="569"/>
      <c r="DTQ46" s="569"/>
      <c r="DTR46" s="569"/>
      <c r="DTS46" s="569"/>
      <c r="DTT46" s="569"/>
      <c r="DTU46" s="569"/>
      <c r="DTV46" s="569"/>
      <c r="DTW46" s="569"/>
      <c r="DTX46" s="569"/>
      <c r="DTY46" s="569"/>
      <c r="DTZ46" s="569"/>
      <c r="DUA46" s="569"/>
      <c r="DUB46" s="569"/>
      <c r="DUC46" s="569"/>
      <c r="DUD46" s="569"/>
      <c r="DUE46" s="569"/>
      <c r="DUF46" s="569"/>
      <c r="DUG46" s="569"/>
      <c r="DUH46" s="569"/>
      <c r="DUI46" s="569"/>
      <c r="DUJ46" s="569"/>
      <c r="DUK46" s="569"/>
      <c r="DUL46" s="569"/>
      <c r="DUM46" s="569"/>
      <c r="DUN46" s="569"/>
      <c r="DUO46" s="569"/>
      <c r="DUP46" s="569"/>
      <c r="DUQ46" s="569"/>
      <c r="DUR46" s="569"/>
      <c r="DUS46" s="569"/>
      <c r="DUT46" s="569"/>
      <c r="DUU46" s="569"/>
      <c r="DUV46" s="569"/>
      <c r="DUW46" s="569"/>
      <c r="DUX46" s="569"/>
      <c r="DUY46" s="569"/>
      <c r="DUZ46" s="569"/>
      <c r="DVA46" s="569"/>
      <c r="DVB46" s="569"/>
      <c r="DVC46" s="569"/>
      <c r="DVD46" s="569"/>
      <c r="DVE46" s="569"/>
      <c r="DVF46" s="569"/>
      <c r="DVG46" s="569"/>
      <c r="DVH46" s="569"/>
      <c r="DVI46" s="569"/>
      <c r="DVJ46" s="569"/>
      <c r="DVK46" s="569"/>
      <c r="DVL46" s="569"/>
      <c r="DVM46" s="569"/>
      <c r="DVN46" s="569"/>
      <c r="DVO46" s="569"/>
      <c r="DVP46" s="569"/>
      <c r="DVQ46" s="569"/>
      <c r="DVR46" s="569"/>
      <c r="DVS46" s="569"/>
      <c r="DVT46" s="569"/>
      <c r="DVU46" s="569"/>
      <c r="DVV46" s="569"/>
      <c r="DVW46" s="569"/>
      <c r="DVX46" s="569"/>
      <c r="DVY46" s="569"/>
      <c r="DVZ46" s="569"/>
      <c r="DWA46" s="569"/>
      <c r="DWB46" s="569"/>
      <c r="DWC46" s="569"/>
      <c r="DWD46" s="569"/>
      <c r="DWE46" s="569"/>
      <c r="DWF46" s="569"/>
      <c r="DWG46" s="569"/>
      <c r="DWH46" s="569"/>
      <c r="DWI46" s="569"/>
      <c r="DWJ46" s="569"/>
      <c r="DWK46" s="569"/>
      <c r="DWL46" s="569"/>
      <c r="DWM46" s="569"/>
      <c r="DWN46" s="569"/>
      <c r="DWO46" s="569"/>
      <c r="DWP46" s="569"/>
      <c r="DWQ46" s="569"/>
      <c r="DWR46" s="569"/>
      <c r="DWS46" s="569"/>
      <c r="DWT46" s="569"/>
      <c r="DWU46" s="569"/>
      <c r="DWV46" s="569"/>
      <c r="DWW46" s="569"/>
      <c r="DWX46" s="569"/>
      <c r="DWY46" s="569"/>
      <c r="DWZ46" s="569"/>
      <c r="DXA46" s="569"/>
      <c r="DXB46" s="569"/>
      <c r="DXC46" s="569"/>
      <c r="DXD46" s="569"/>
      <c r="DXE46" s="569"/>
      <c r="DXF46" s="569"/>
      <c r="DXG46" s="569"/>
      <c r="DXH46" s="569"/>
      <c r="DXI46" s="569"/>
      <c r="DXJ46" s="569"/>
      <c r="DXK46" s="569"/>
      <c r="DXL46" s="569"/>
      <c r="DXM46" s="569"/>
      <c r="DXN46" s="569"/>
      <c r="DXO46" s="569"/>
      <c r="DXP46" s="569"/>
      <c r="DXQ46" s="569"/>
      <c r="DXR46" s="569"/>
      <c r="DXS46" s="569"/>
      <c r="DXT46" s="569"/>
      <c r="DXU46" s="569"/>
      <c r="DXV46" s="569"/>
      <c r="DXW46" s="569"/>
      <c r="DXX46" s="569"/>
      <c r="DXY46" s="569"/>
      <c r="DXZ46" s="569"/>
      <c r="DYA46" s="569"/>
      <c r="DYB46" s="569"/>
      <c r="DYC46" s="569"/>
      <c r="DYD46" s="569"/>
      <c r="DYE46" s="569"/>
      <c r="DYF46" s="569"/>
      <c r="DYG46" s="569"/>
      <c r="DYH46" s="569"/>
      <c r="DYI46" s="569"/>
      <c r="DYJ46" s="569"/>
      <c r="DYK46" s="569"/>
      <c r="DYL46" s="569"/>
      <c r="DYM46" s="569"/>
      <c r="DYN46" s="569"/>
      <c r="DYO46" s="569"/>
      <c r="DYP46" s="569"/>
      <c r="DYQ46" s="569"/>
      <c r="DYR46" s="569"/>
      <c r="DYS46" s="569"/>
      <c r="DYT46" s="569"/>
      <c r="DYU46" s="569"/>
      <c r="DYV46" s="569"/>
      <c r="DYW46" s="569"/>
      <c r="DYX46" s="569"/>
      <c r="DYY46" s="569"/>
      <c r="DYZ46" s="569"/>
      <c r="DZA46" s="569"/>
      <c r="DZB46" s="569"/>
      <c r="DZC46" s="569"/>
      <c r="DZD46" s="569"/>
      <c r="DZE46" s="569"/>
      <c r="DZF46" s="569"/>
      <c r="DZG46" s="569"/>
      <c r="DZH46" s="569"/>
      <c r="DZI46" s="569"/>
      <c r="DZJ46" s="569"/>
      <c r="DZK46" s="569"/>
      <c r="DZL46" s="569"/>
      <c r="DZM46" s="569"/>
      <c r="DZN46" s="569"/>
      <c r="DZO46" s="569"/>
      <c r="DZP46" s="569"/>
      <c r="DZQ46" s="569"/>
      <c r="DZR46" s="569"/>
      <c r="DZS46" s="569"/>
      <c r="DZT46" s="569"/>
      <c r="DZU46" s="569"/>
      <c r="DZV46" s="569"/>
      <c r="DZW46" s="569"/>
      <c r="DZX46" s="569"/>
      <c r="DZY46" s="569"/>
      <c r="DZZ46" s="569"/>
      <c r="EAA46" s="569"/>
      <c r="EAB46" s="569"/>
      <c r="EAC46" s="569"/>
      <c r="EAD46" s="569"/>
      <c r="EAE46" s="569"/>
      <c r="EAF46" s="569"/>
      <c r="EAG46" s="569"/>
      <c r="EAH46" s="569"/>
      <c r="EAI46" s="569"/>
      <c r="EAJ46" s="569"/>
      <c r="EAK46" s="569"/>
      <c r="EAL46" s="569"/>
      <c r="EAM46" s="569"/>
      <c r="EAN46" s="569"/>
      <c r="EAO46" s="569"/>
      <c r="EAP46" s="569"/>
      <c r="EAQ46" s="569"/>
      <c r="EAR46" s="569"/>
      <c r="EAS46" s="569"/>
      <c r="EAT46" s="569"/>
      <c r="EAU46" s="569"/>
      <c r="EAV46" s="569"/>
      <c r="EAW46" s="569"/>
      <c r="EAX46" s="569"/>
      <c r="EAY46" s="569"/>
      <c r="EAZ46" s="569"/>
      <c r="EBA46" s="569"/>
      <c r="EBB46" s="569"/>
      <c r="EBC46" s="569"/>
      <c r="EBD46" s="569"/>
      <c r="EBE46" s="569"/>
      <c r="EBF46" s="569"/>
      <c r="EBG46" s="569"/>
      <c r="EBH46" s="569"/>
      <c r="EBI46" s="569"/>
      <c r="EBJ46" s="569"/>
      <c r="EBK46" s="569"/>
      <c r="EBL46" s="569"/>
      <c r="EBM46" s="569"/>
      <c r="EBN46" s="569"/>
      <c r="EBO46" s="569"/>
      <c r="EBP46" s="569"/>
      <c r="EBQ46" s="569"/>
      <c r="EBR46" s="569"/>
      <c r="EBS46" s="569"/>
      <c r="EBT46" s="569"/>
      <c r="EBU46" s="569"/>
      <c r="EBV46" s="569"/>
      <c r="EBW46" s="569"/>
      <c r="EBX46" s="569"/>
      <c r="EBY46" s="569"/>
      <c r="EBZ46" s="569"/>
      <c r="ECA46" s="569"/>
      <c r="ECB46" s="569"/>
      <c r="ECC46" s="569"/>
      <c r="ECD46" s="569"/>
      <c r="ECE46" s="569"/>
      <c r="ECF46" s="569"/>
      <c r="ECG46" s="569"/>
      <c r="ECH46" s="569"/>
      <c r="ECI46" s="569"/>
      <c r="ECJ46" s="569"/>
      <c r="ECK46" s="569"/>
      <c r="ECL46" s="569"/>
      <c r="ECM46" s="569"/>
      <c r="ECN46" s="569"/>
      <c r="ECO46" s="569"/>
      <c r="ECP46" s="569"/>
      <c r="ECQ46" s="569"/>
      <c r="ECR46" s="569"/>
      <c r="ECS46" s="569"/>
      <c r="ECT46" s="569"/>
      <c r="ECU46" s="569"/>
      <c r="ECV46" s="569"/>
      <c r="ECW46" s="569"/>
      <c r="ECX46" s="569"/>
      <c r="ECY46" s="569"/>
      <c r="ECZ46" s="569"/>
      <c r="EDA46" s="569"/>
      <c r="EDB46" s="569"/>
      <c r="EDC46" s="569"/>
      <c r="EDD46" s="569"/>
      <c r="EDE46" s="569"/>
      <c r="EDF46" s="569"/>
      <c r="EDG46" s="569"/>
      <c r="EDH46" s="569"/>
      <c r="EDI46" s="569"/>
      <c r="EDJ46" s="569"/>
      <c r="EDK46" s="569"/>
      <c r="EDL46" s="569"/>
      <c r="EDM46" s="569"/>
      <c r="EDN46" s="569"/>
      <c r="EDO46" s="569"/>
      <c r="EDP46" s="569"/>
      <c r="EDQ46" s="569"/>
      <c r="EDR46" s="569"/>
      <c r="EDS46" s="569"/>
      <c r="EDT46" s="569"/>
      <c r="EDU46" s="569"/>
      <c r="EDV46" s="569"/>
      <c r="EDW46" s="569"/>
      <c r="EDX46" s="569"/>
      <c r="EDY46" s="569"/>
      <c r="EDZ46" s="569"/>
      <c r="EEA46" s="569"/>
      <c r="EEB46" s="569"/>
      <c r="EEC46" s="569"/>
      <c r="EED46" s="569"/>
      <c r="EEE46" s="569"/>
      <c r="EEF46" s="569"/>
      <c r="EEG46" s="569"/>
      <c r="EEH46" s="569"/>
      <c r="EEI46" s="569"/>
      <c r="EEJ46" s="569"/>
      <c r="EEK46" s="569"/>
      <c r="EEL46" s="569"/>
      <c r="EEM46" s="569"/>
      <c r="EEN46" s="569"/>
      <c r="EEO46" s="569"/>
      <c r="EEP46" s="569"/>
      <c r="EEQ46" s="569"/>
      <c r="EER46" s="569"/>
      <c r="EES46" s="569"/>
      <c r="EET46" s="569"/>
      <c r="EEU46" s="569"/>
      <c r="EEV46" s="569"/>
      <c r="EEW46" s="569"/>
      <c r="EEX46" s="569"/>
      <c r="EEY46" s="569"/>
      <c r="EEZ46" s="569"/>
      <c r="EFA46" s="569"/>
      <c r="EFB46" s="569"/>
      <c r="EFC46" s="569"/>
      <c r="EFD46" s="569"/>
      <c r="EFE46" s="569"/>
      <c r="EFF46" s="569"/>
      <c r="EFG46" s="569"/>
      <c r="EFH46" s="569"/>
      <c r="EFI46" s="569"/>
      <c r="EFJ46" s="569"/>
      <c r="EFK46" s="569"/>
      <c r="EFL46" s="569"/>
      <c r="EFM46" s="569"/>
      <c r="EFN46" s="569"/>
      <c r="EFO46" s="569"/>
      <c r="EFP46" s="569"/>
      <c r="EFQ46" s="569"/>
      <c r="EFR46" s="569"/>
      <c r="EFS46" s="569"/>
      <c r="EFT46" s="569"/>
      <c r="EFU46" s="569"/>
      <c r="EFV46" s="569"/>
      <c r="EFW46" s="569"/>
      <c r="EFX46" s="569"/>
      <c r="EFY46" s="569"/>
      <c r="EFZ46" s="569"/>
      <c r="EGA46" s="569"/>
      <c r="EGB46" s="569"/>
      <c r="EGC46" s="569"/>
      <c r="EGD46" s="569"/>
      <c r="EGE46" s="569"/>
      <c r="EGF46" s="569"/>
      <c r="EGG46" s="569"/>
      <c r="EGH46" s="569"/>
      <c r="EGI46" s="569"/>
      <c r="EGJ46" s="569"/>
      <c r="EGK46" s="569"/>
      <c r="EGL46" s="569"/>
      <c r="EGM46" s="569"/>
      <c r="EGN46" s="569"/>
      <c r="EGO46" s="569"/>
      <c r="EGP46" s="569"/>
      <c r="EGQ46" s="569"/>
      <c r="EGR46" s="569"/>
      <c r="EGS46" s="569"/>
      <c r="EGT46" s="569"/>
      <c r="EGU46" s="569"/>
      <c r="EGV46" s="569"/>
      <c r="EGW46" s="569"/>
      <c r="EGX46" s="569"/>
      <c r="EGY46" s="569"/>
      <c r="EGZ46" s="569"/>
      <c r="EHA46" s="569"/>
      <c r="EHB46" s="569"/>
      <c r="EHC46" s="569"/>
      <c r="EHD46" s="569"/>
      <c r="EHE46" s="569"/>
      <c r="EHF46" s="569"/>
      <c r="EHG46" s="569"/>
      <c r="EHH46" s="569"/>
      <c r="EHI46" s="569"/>
      <c r="EHJ46" s="569"/>
      <c r="EHK46" s="569"/>
      <c r="EHL46" s="569"/>
      <c r="EHM46" s="569"/>
      <c r="EHN46" s="569"/>
      <c r="EHO46" s="569"/>
      <c r="EHP46" s="569"/>
      <c r="EHQ46" s="569"/>
      <c r="EHR46" s="569"/>
      <c r="EHS46" s="569"/>
      <c r="EHT46" s="569"/>
      <c r="EHU46" s="569"/>
      <c r="EHV46" s="569"/>
      <c r="EHW46" s="569"/>
      <c r="EHX46" s="569"/>
      <c r="EHY46" s="569"/>
      <c r="EHZ46" s="569"/>
      <c r="EIA46" s="569"/>
      <c r="EIB46" s="569"/>
      <c r="EIC46" s="569"/>
      <c r="EID46" s="569"/>
      <c r="EIE46" s="569"/>
      <c r="EIF46" s="569"/>
      <c r="EIG46" s="569"/>
      <c r="EIH46" s="569"/>
      <c r="EII46" s="569"/>
      <c r="EIJ46" s="569"/>
      <c r="EIK46" s="569"/>
      <c r="EIL46" s="569"/>
      <c r="EIM46" s="569"/>
      <c r="EIN46" s="569"/>
      <c r="EIO46" s="569"/>
      <c r="EIP46" s="569"/>
      <c r="EIQ46" s="569"/>
      <c r="EIR46" s="569"/>
      <c r="EIS46" s="569"/>
      <c r="EIT46" s="569"/>
      <c r="EIU46" s="569"/>
      <c r="EIV46" s="569"/>
      <c r="EIW46" s="569"/>
      <c r="EIX46" s="569"/>
      <c r="EIY46" s="569"/>
      <c r="EIZ46" s="569"/>
      <c r="EJA46" s="569"/>
      <c r="EJB46" s="569"/>
      <c r="EJC46" s="569"/>
      <c r="EJD46" s="569"/>
      <c r="EJE46" s="569"/>
      <c r="EJF46" s="569"/>
      <c r="EJG46" s="569"/>
      <c r="EJH46" s="569"/>
      <c r="EJI46" s="569"/>
      <c r="EJJ46" s="569"/>
      <c r="EJK46" s="569"/>
      <c r="EJL46" s="569"/>
      <c r="EJM46" s="569"/>
      <c r="EJN46" s="569"/>
      <c r="EJO46" s="569"/>
      <c r="EJP46" s="569"/>
      <c r="EJQ46" s="569"/>
      <c r="EJR46" s="569"/>
      <c r="EJS46" s="569"/>
      <c r="EJT46" s="569"/>
      <c r="EJU46" s="569"/>
      <c r="EJV46" s="569"/>
      <c r="EJW46" s="569"/>
      <c r="EJX46" s="569"/>
      <c r="EJY46" s="569"/>
      <c r="EJZ46" s="569"/>
      <c r="EKA46" s="569"/>
      <c r="EKB46" s="569"/>
      <c r="EKC46" s="569"/>
      <c r="EKD46" s="569"/>
      <c r="EKE46" s="569"/>
      <c r="EKF46" s="569"/>
      <c r="EKG46" s="569"/>
      <c r="EKH46" s="569"/>
      <c r="EKI46" s="569"/>
      <c r="EKJ46" s="569"/>
      <c r="EKK46" s="569"/>
      <c r="EKL46" s="569"/>
      <c r="EKM46" s="569"/>
      <c r="EKN46" s="569"/>
      <c r="EKO46" s="569"/>
      <c r="EKP46" s="569"/>
      <c r="EKQ46" s="569"/>
      <c r="EKR46" s="569"/>
      <c r="EKS46" s="569"/>
      <c r="EKT46" s="569"/>
      <c r="EKU46" s="569"/>
      <c r="EKV46" s="569"/>
      <c r="EKW46" s="569"/>
      <c r="EKX46" s="569"/>
      <c r="EKY46" s="569"/>
      <c r="EKZ46" s="569"/>
      <c r="ELA46" s="569"/>
      <c r="ELB46" s="569"/>
      <c r="ELC46" s="569"/>
      <c r="ELD46" s="569"/>
      <c r="ELE46" s="569"/>
      <c r="ELF46" s="569"/>
      <c r="ELG46" s="569"/>
      <c r="ELH46" s="569"/>
      <c r="ELI46" s="569"/>
      <c r="ELJ46" s="569"/>
      <c r="ELK46" s="569"/>
      <c r="ELL46" s="569"/>
      <c r="ELM46" s="569"/>
      <c r="ELN46" s="569"/>
      <c r="ELO46" s="569"/>
      <c r="ELP46" s="569"/>
      <c r="ELQ46" s="569"/>
      <c r="ELR46" s="569"/>
      <c r="ELS46" s="569"/>
      <c r="ELT46" s="569"/>
      <c r="ELU46" s="569"/>
      <c r="ELV46" s="569"/>
      <c r="ELW46" s="569"/>
      <c r="ELX46" s="569"/>
      <c r="ELY46" s="569"/>
      <c r="ELZ46" s="569"/>
      <c r="EMA46" s="569"/>
      <c r="EMB46" s="569"/>
      <c r="EMC46" s="569"/>
      <c r="EMD46" s="569"/>
      <c r="EME46" s="569"/>
      <c r="EMF46" s="569"/>
      <c r="EMG46" s="569"/>
      <c r="EMH46" s="569"/>
      <c r="EMI46" s="569"/>
      <c r="EMJ46" s="569"/>
      <c r="EMK46" s="569"/>
      <c r="EML46" s="569"/>
      <c r="EMM46" s="569"/>
      <c r="EMN46" s="569"/>
      <c r="EMO46" s="569"/>
      <c r="EMP46" s="569"/>
      <c r="EMQ46" s="569"/>
      <c r="EMR46" s="569"/>
      <c r="EMS46" s="569"/>
      <c r="EMT46" s="569"/>
      <c r="EMU46" s="569"/>
      <c r="EMV46" s="569"/>
      <c r="EMW46" s="569"/>
      <c r="EMX46" s="569"/>
      <c r="EMY46" s="569"/>
      <c r="EMZ46" s="569"/>
      <c r="ENA46" s="569"/>
      <c r="ENB46" s="569"/>
      <c r="ENC46" s="569"/>
      <c r="END46" s="569"/>
      <c r="ENE46" s="569"/>
      <c r="ENF46" s="569"/>
      <c r="ENG46" s="569"/>
      <c r="ENH46" s="569"/>
      <c r="ENI46" s="569"/>
      <c r="ENJ46" s="569"/>
      <c r="ENK46" s="569"/>
      <c r="ENL46" s="569"/>
      <c r="ENM46" s="569"/>
      <c r="ENN46" s="569"/>
      <c r="ENO46" s="569"/>
      <c r="ENP46" s="569"/>
      <c r="ENQ46" s="569"/>
      <c r="ENR46" s="569"/>
      <c r="ENS46" s="569"/>
      <c r="ENT46" s="569"/>
      <c r="ENU46" s="569"/>
      <c r="ENV46" s="569"/>
      <c r="ENW46" s="569"/>
      <c r="ENX46" s="569"/>
      <c r="ENY46" s="569"/>
      <c r="ENZ46" s="569"/>
      <c r="EOA46" s="569"/>
      <c r="EOB46" s="569"/>
      <c r="EOC46" s="569"/>
      <c r="EOD46" s="569"/>
      <c r="EOE46" s="569"/>
      <c r="EOF46" s="569"/>
      <c r="EOG46" s="569"/>
      <c r="EOH46" s="569"/>
      <c r="EOI46" s="569"/>
      <c r="EOJ46" s="569"/>
      <c r="EOK46" s="569"/>
      <c r="EOL46" s="569"/>
      <c r="EOM46" s="569"/>
      <c r="EON46" s="569"/>
      <c r="EOO46" s="569"/>
      <c r="EOP46" s="569"/>
      <c r="EOQ46" s="569"/>
      <c r="EOR46" s="569"/>
      <c r="EOS46" s="569"/>
      <c r="EOT46" s="569"/>
      <c r="EOU46" s="569"/>
      <c r="EOV46" s="569"/>
      <c r="EOW46" s="569"/>
      <c r="EOX46" s="569"/>
      <c r="EOY46" s="569"/>
      <c r="EOZ46" s="569"/>
      <c r="EPA46" s="569"/>
      <c r="EPB46" s="569"/>
      <c r="EPC46" s="569"/>
      <c r="EPD46" s="569"/>
      <c r="EPE46" s="569"/>
      <c r="EPF46" s="569"/>
      <c r="EPG46" s="569"/>
      <c r="EPH46" s="569"/>
      <c r="EPI46" s="569"/>
      <c r="EPJ46" s="569"/>
      <c r="EPK46" s="569"/>
      <c r="EPL46" s="569"/>
      <c r="EPM46" s="569"/>
      <c r="EPN46" s="569"/>
      <c r="EPO46" s="569"/>
      <c r="EPP46" s="569"/>
      <c r="EPQ46" s="569"/>
      <c r="EPR46" s="569"/>
      <c r="EPS46" s="569"/>
      <c r="EPT46" s="569"/>
      <c r="EPU46" s="569"/>
      <c r="EPV46" s="569"/>
      <c r="EPW46" s="569"/>
      <c r="EPX46" s="569"/>
      <c r="EPY46" s="569"/>
      <c r="EPZ46" s="569"/>
      <c r="EQA46" s="569"/>
      <c r="EQB46" s="569"/>
      <c r="EQC46" s="569"/>
      <c r="EQD46" s="569"/>
      <c r="EQE46" s="569"/>
      <c r="EQF46" s="569"/>
      <c r="EQG46" s="569"/>
      <c r="EQH46" s="569"/>
      <c r="EQI46" s="569"/>
      <c r="EQJ46" s="569"/>
      <c r="EQK46" s="569"/>
      <c r="EQL46" s="569"/>
      <c r="EQM46" s="569"/>
      <c r="EQN46" s="569"/>
      <c r="EQO46" s="569"/>
      <c r="EQP46" s="569"/>
      <c r="EQQ46" s="569"/>
      <c r="EQR46" s="569"/>
      <c r="EQS46" s="569"/>
      <c r="EQT46" s="569"/>
      <c r="EQU46" s="569"/>
      <c r="EQV46" s="569"/>
      <c r="EQW46" s="569"/>
      <c r="EQX46" s="569"/>
      <c r="EQY46" s="569"/>
      <c r="EQZ46" s="569"/>
      <c r="ERA46" s="569"/>
      <c r="ERB46" s="569"/>
      <c r="ERC46" s="569"/>
      <c r="ERD46" s="569"/>
      <c r="ERE46" s="569"/>
      <c r="ERF46" s="569"/>
      <c r="ERG46" s="569"/>
      <c r="ERH46" s="569"/>
      <c r="ERI46" s="569"/>
      <c r="ERJ46" s="569"/>
      <c r="ERK46" s="569"/>
      <c r="ERL46" s="569"/>
      <c r="ERM46" s="569"/>
      <c r="ERN46" s="569"/>
      <c r="ERO46" s="569"/>
      <c r="ERP46" s="569"/>
      <c r="ERQ46" s="569"/>
      <c r="ERR46" s="569"/>
      <c r="ERS46" s="569"/>
      <c r="ERT46" s="569"/>
      <c r="ERU46" s="569"/>
      <c r="ERV46" s="569"/>
      <c r="ERW46" s="569"/>
      <c r="ERX46" s="569"/>
      <c r="ERY46" s="569"/>
      <c r="ERZ46" s="569"/>
      <c r="ESA46" s="569"/>
      <c r="ESB46" s="569"/>
      <c r="ESC46" s="569"/>
      <c r="ESD46" s="569"/>
      <c r="ESE46" s="569"/>
      <c r="ESF46" s="569"/>
      <c r="ESG46" s="569"/>
      <c r="ESH46" s="569"/>
      <c r="ESI46" s="569"/>
      <c r="ESJ46" s="569"/>
      <c r="ESK46" s="569"/>
      <c r="ESL46" s="569"/>
      <c r="ESM46" s="569"/>
      <c r="ESN46" s="569"/>
      <c r="ESO46" s="569"/>
      <c r="ESP46" s="569"/>
      <c r="ESQ46" s="569"/>
      <c r="ESR46" s="569"/>
      <c r="ESS46" s="569"/>
      <c r="EST46" s="569"/>
      <c r="ESU46" s="569"/>
      <c r="ESV46" s="569"/>
      <c r="ESW46" s="569"/>
      <c r="ESX46" s="569"/>
      <c r="ESY46" s="569"/>
      <c r="ESZ46" s="569"/>
      <c r="ETA46" s="569"/>
      <c r="ETB46" s="569"/>
      <c r="ETC46" s="569"/>
      <c r="ETD46" s="569"/>
      <c r="ETE46" s="569"/>
      <c r="ETF46" s="569"/>
      <c r="ETG46" s="569"/>
      <c r="ETH46" s="569"/>
      <c r="ETI46" s="569"/>
      <c r="ETJ46" s="569"/>
      <c r="ETK46" s="569"/>
      <c r="ETL46" s="569"/>
      <c r="ETM46" s="569"/>
      <c r="ETN46" s="569"/>
      <c r="ETO46" s="569"/>
      <c r="ETP46" s="569"/>
      <c r="ETQ46" s="569"/>
      <c r="ETR46" s="569"/>
      <c r="ETS46" s="569"/>
      <c r="ETT46" s="569"/>
      <c r="ETU46" s="569"/>
      <c r="ETV46" s="569"/>
      <c r="ETW46" s="569"/>
      <c r="ETX46" s="569"/>
      <c r="ETY46" s="569"/>
      <c r="ETZ46" s="569"/>
      <c r="EUA46" s="569"/>
      <c r="EUB46" s="569"/>
      <c r="EUC46" s="569"/>
      <c r="EUD46" s="569"/>
      <c r="EUE46" s="569"/>
      <c r="EUF46" s="569"/>
      <c r="EUG46" s="569"/>
      <c r="EUH46" s="569"/>
      <c r="EUI46" s="569"/>
      <c r="EUJ46" s="569"/>
      <c r="EUK46" s="569"/>
      <c r="EUL46" s="569"/>
      <c r="EUM46" s="569"/>
      <c r="EUN46" s="569"/>
      <c r="EUO46" s="569"/>
      <c r="EUP46" s="569"/>
      <c r="EUQ46" s="569"/>
      <c r="EUR46" s="569"/>
      <c r="EUS46" s="569"/>
      <c r="EUT46" s="569"/>
      <c r="EUU46" s="569"/>
      <c r="EUV46" s="569"/>
      <c r="EUW46" s="569"/>
      <c r="EUX46" s="569"/>
      <c r="EUY46" s="569"/>
      <c r="EUZ46" s="569"/>
      <c r="EVA46" s="569"/>
      <c r="EVB46" s="569"/>
      <c r="EVC46" s="569"/>
      <c r="EVD46" s="569"/>
      <c r="EVE46" s="569"/>
      <c r="EVF46" s="569"/>
      <c r="EVG46" s="569"/>
      <c r="EVH46" s="569"/>
      <c r="EVI46" s="569"/>
      <c r="EVJ46" s="569"/>
      <c r="EVK46" s="569"/>
      <c r="EVL46" s="569"/>
      <c r="EVM46" s="569"/>
      <c r="EVN46" s="569"/>
      <c r="EVO46" s="569"/>
      <c r="EVP46" s="569"/>
      <c r="EVQ46" s="569"/>
      <c r="EVR46" s="569"/>
      <c r="EVS46" s="569"/>
      <c r="EVT46" s="569"/>
      <c r="EVU46" s="569"/>
      <c r="EVV46" s="569"/>
      <c r="EVW46" s="569"/>
      <c r="EVX46" s="569"/>
      <c r="EVY46" s="569"/>
      <c r="EVZ46" s="569"/>
      <c r="EWA46" s="569"/>
      <c r="EWB46" s="569"/>
      <c r="EWC46" s="569"/>
      <c r="EWD46" s="569"/>
      <c r="EWE46" s="569"/>
      <c r="EWF46" s="569"/>
      <c r="EWG46" s="569"/>
      <c r="EWH46" s="569"/>
      <c r="EWI46" s="569"/>
      <c r="EWJ46" s="569"/>
      <c r="EWK46" s="569"/>
      <c r="EWL46" s="569"/>
      <c r="EWM46" s="569"/>
      <c r="EWN46" s="569"/>
      <c r="EWO46" s="569"/>
      <c r="EWP46" s="569"/>
      <c r="EWQ46" s="569"/>
      <c r="EWR46" s="569"/>
      <c r="EWS46" s="569"/>
      <c r="EWT46" s="569"/>
      <c r="EWU46" s="569"/>
      <c r="EWV46" s="569"/>
      <c r="EWW46" s="569"/>
      <c r="EWX46" s="569"/>
      <c r="EWY46" s="569"/>
      <c r="EWZ46" s="569"/>
      <c r="EXA46" s="569"/>
      <c r="EXB46" s="569"/>
      <c r="EXC46" s="569"/>
      <c r="EXD46" s="569"/>
      <c r="EXE46" s="569"/>
      <c r="EXF46" s="569"/>
      <c r="EXG46" s="569"/>
      <c r="EXH46" s="569"/>
      <c r="EXI46" s="569"/>
      <c r="EXJ46" s="569"/>
      <c r="EXK46" s="569"/>
      <c r="EXL46" s="569"/>
      <c r="EXM46" s="569"/>
      <c r="EXN46" s="569"/>
      <c r="EXO46" s="569"/>
      <c r="EXP46" s="569"/>
      <c r="EXQ46" s="569"/>
      <c r="EXR46" s="569"/>
      <c r="EXS46" s="569"/>
      <c r="EXT46" s="569"/>
      <c r="EXU46" s="569"/>
      <c r="EXV46" s="569"/>
      <c r="EXW46" s="569"/>
      <c r="EXX46" s="569"/>
      <c r="EXY46" s="569"/>
      <c r="EXZ46" s="569"/>
      <c r="EYA46" s="569"/>
      <c r="EYB46" s="569"/>
      <c r="EYC46" s="569"/>
      <c r="EYD46" s="569"/>
      <c r="EYE46" s="569"/>
      <c r="EYF46" s="569"/>
      <c r="EYG46" s="569"/>
      <c r="EYH46" s="569"/>
      <c r="EYI46" s="569"/>
      <c r="EYJ46" s="569"/>
      <c r="EYK46" s="569"/>
      <c r="EYL46" s="569"/>
      <c r="EYM46" s="569"/>
      <c r="EYN46" s="569"/>
      <c r="EYO46" s="569"/>
      <c r="EYP46" s="569"/>
      <c r="EYQ46" s="569"/>
      <c r="EYR46" s="569"/>
      <c r="EYS46" s="569"/>
      <c r="EYT46" s="569"/>
      <c r="EYU46" s="569"/>
      <c r="EYV46" s="569"/>
      <c r="EYW46" s="569"/>
      <c r="EYX46" s="569"/>
      <c r="EYY46" s="569"/>
      <c r="EYZ46" s="569"/>
      <c r="EZA46" s="569"/>
      <c r="EZB46" s="569"/>
      <c r="EZC46" s="569"/>
      <c r="EZD46" s="569"/>
      <c r="EZE46" s="569"/>
      <c r="EZF46" s="569"/>
      <c r="EZG46" s="569"/>
      <c r="EZH46" s="569"/>
      <c r="EZI46" s="569"/>
      <c r="EZJ46" s="569"/>
      <c r="EZK46" s="569"/>
      <c r="EZL46" s="569"/>
      <c r="EZM46" s="569"/>
      <c r="EZN46" s="569"/>
      <c r="EZO46" s="569"/>
      <c r="EZP46" s="569"/>
      <c r="EZQ46" s="569"/>
      <c r="EZR46" s="569"/>
      <c r="EZS46" s="569"/>
      <c r="EZT46" s="569"/>
      <c r="EZU46" s="569"/>
      <c r="EZV46" s="569"/>
      <c r="EZW46" s="569"/>
      <c r="EZX46" s="569"/>
      <c r="EZY46" s="569"/>
      <c r="EZZ46" s="569"/>
      <c r="FAA46" s="569"/>
      <c r="FAB46" s="569"/>
      <c r="FAC46" s="569"/>
      <c r="FAD46" s="569"/>
      <c r="FAE46" s="569"/>
      <c r="FAF46" s="569"/>
      <c r="FAG46" s="569"/>
      <c r="FAH46" s="569"/>
      <c r="FAI46" s="569"/>
      <c r="FAJ46" s="569"/>
      <c r="FAK46" s="569"/>
      <c r="FAL46" s="569"/>
      <c r="FAM46" s="569"/>
      <c r="FAN46" s="569"/>
      <c r="FAO46" s="569"/>
      <c r="FAP46" s="569"/>
      <c r="FAQ46" s="569"/>
      <c r="FAR46" s="569"/>
      <c r="FAS46" s="569"/>
      <c r="FAT46" s="569"/>
      <c r="FAU46" s="569"/>
      <c r="FAV46" s="569"/>
      <c r="FAW46" s="569"/>
      <c r="FAX46" s="569"/>
      <c r="FAY46" s="569"/>
      <c r="FAZ46" s="569"/>
      <c r="FBA46" s="569"/>
      <c r="FBB46" s="569"/>
      <c r="FBC46" s="569"/>
      <c r="FBD46" s="569"/>
      <c r="FBE46" s="569"/>
      <c r="FBF46" s="569"/>
      <c r="FBG46" s="569"/>
      <c r="FBH46" s="569"/>
      <c r="FBI46" s="569"/>
      <c r="FBJ46" s="569"/>
      <c r="FBK46" s="569"/>
      <c r="FBL46" s="569"/>
      <c r="FBM46" s="569"/>
      <c r="FBN46" s="569"/>
      <c r="FBO46" s="569"/>
      <c r="FBP46" s="569"/>
      <c r="FBQ46" s="569"/>
      <c r="FBR46" s="569"/>
      <c r="FBS46" s="569"/>
      <c r="FBT46" s="569"/>
      <c r="FBU46" s="569"/>
      <c r="FBV46" s="569"/>
      <c r="FBW46" s="569"/>
      <c r="FBX46" s="569"/>
      <c r="FBY46" s="569"/>
      <c r="FBZ46" s="569"/>
      <c r="FCA46" s="569"/>
      <c r="FCB46" s="569"/>
      <c r="FCC46" s="569"/>
      <c r="FCD46" s="569"/>
      <c r="FCE46" s="569"/>
      <c r="FCF46" s="569"/>
      <c r="FCG46" s="569"/>
      <c r="FCH46" s="569"/>
      <c r="FCI46" s="569"/>
      <c r="FCJ46" s="569"/>
      <c r="FCK46" s="569"/>
      <c r="FCL46" s="569"/>
      <c r="FCM46" s="569"/>
      <c r="FCN46" s="569"/>
      <c r="FCO46" s="569"/>
      <c r="FCP46" s="569"/>
      <c r="FCQ46" s="569"/>
      <c r="FCR46" s="569"/>
      <c r="FCS46" s="569"/>
      <c r="FCT46" s="569"/>
      <c r="FCU46" s="569"/>
      <c r="FCV46" s="569"/>
      <c r="FCW46" s="569"/>
      <c r="FCX46" s="569"/>
      <c r="FCY46" s="569"/>
      <c r="FCZ46" s="569"/>
      <c r="FDA46" s="569"/>
      <c r="FDB46" s="569"/>
      <c r="FDC46" s="569"/>
      <c r="FDD46" s="569"/>
      <c r="FDE46" s="569"/>
      <c r="FDF46" s="569"/>
      <c r="FDG46" s="569"/>
      <c r="FDH46" s="569"/>
      <c r="FDI46" s="569"/>
      <c r="FDJ46" s="569"/>
      <c r="FDK46" s="569"/>
      <c r="FDL46" s="569"/>
      <c r="FDM46" s="569"/>
      <c r="FDN46" s="569"/>
      <c r="FDO46" s="569"/>
      <c r="FDP46" s="569"/>
      <c r="FDQ46" s="569"/>
      <c r="FDR46" s="569"/>
      <c r="FDS46" s="569"/>
      <c r="FDT46" s="569"/>
      <c r="FDU46" s="569"/>
      <c r="FDV46" s="569"/>
      <c r="FDW46" s="569"/>
      <c r="FDX46" s="569"/>
      <c r="FDY46" s="569"/>
      <c r="FDZ46" s="569"/>
      <c r="FEA46" s="569"/>
      <c r="FEB46" s="569"/>
      <c r="FEC46" s="569"/>
      <c r="FED46" s="569"/>
      <c r="FEE46" s="569"/>
      <c r="FEF46" s="569"/>
      <c r="FEG46" s="569"/>
      <c r="FEH46" s="569"/>
      <c r="FEI46" s="569"/>
      <c r="FEJ46" s="569"/>
      <c r="FEK46" s="569"/>
      <c r="FEL46" s="569"/>
      <c r="FEM46" s="569"/>
      <c r="FEN46" s="569"/>
      <c r="FEO46" s="569"/>
      <c r="FEP46" s="569"/>
      <c r="FEQ46" s="569"/>
      <c r="FER46" s="569"/>
      <c r="FES46" s="569"/>
      <c r="FET46" s="569"/>
      <c r="FEU46" s="569"/>
      <c r="FEV46" s="569"/>
      <c r="FEW46" s="569"/>
      <c r="FEX46" s="569"/>
      <c r="FEY46" s="569"/>
      <c r="FEZ46" s="569"/>
      <c r="FFA46" s="569"/>
      <c r="FFB46" s="569"/>
      <c r="FFC46" s="569"/>
      <c r="FFD46" s="569"/>
      <c r="FFE46" s="569"/>
      <c r="FFF46" s="569"/>
      <c r="FFG46" s="569"/>
      <c r="FFH46" s="569"/>
      <c r="FFI46" s="569"/>
      <c r="FFJ46" s="569"/>
      <c r="FFK46" s="569"/>
      <c r="FFL46" s="569"/>
      <c r="FFM46" s="569"/>
      <c r="FFN46" s="569"/>
      <c r="FFO46" s="569"/>
      <c r="FFP46" s="569"/>
      <c r="FFQ46" s="569"/>
      <c r="FFR46" s="569"/>
      <c r="FFS46" s="569"/>
      <c r="FFT46" s="569"/>
      <c r="FFU46" s="569"/>
      <c r="FFV46" s="569"/>
      <c r="FFW46" s="569"/>
      <c r="FFX46" s="569"/>
      <c r="FFY46" s="569"/>
      <c r="FFZ46" s="569"/>
      <c r="FGA46" s="569"/>
      <c r="FGB46" s="569"/>
      <c r="FGC46" s="569"/>
      <c r="FGD46" s="569"/>
      <c r="FGE46" s="569"/>
      <c r="FGF46" s="569"/>
      <c r="FGG46" s="569"/>
      <c r="FGH46" s="569"/>
      <c r="FGI46" s="569"/>
      <c r="FGJ46" s="569"/>
      <c r="FGK46" s="569"/>
      <c r="FGL46" s="569"/>
      <c r="FGM46" s="569"/>
      <c r="FGN46" s="569"/>
      <c r="FGO46" s="569"/>
      <c r="FGP46" s="569"/>
      <c r="FGQ46" s="569"/>
      <c r="FGR46" s="569"/>
      <c r="FGS46" s="569"/>
      <c r="FGT46" s="569"/>
      <c r="FGU46" s="569"/>
      <c r="FGV46" s="569"/>
      <c r="FGW46" s="569"/>
      <c r="FGX46" s="569"/>
      <c r="FGY46" s="569"/>
      <c r="FGZ46" s="569"/>
      <c r="FHA46" s="569"/>
      <c r="FHB46" s="569"/>
      <c r="FHC46" s="569"/>
      <c r="FHD46" s="569"/>
      <c r="FHE46" s="569"/>
      <c r="FHF46" s="569"/>
      <c r="FHG46" s="569"/>
      <c r="FHH46" s="569"/>
      <c r="FHI46" s="569"/>
      <c r="FHJ46" s="569"/>
      <c r="FHK46" s="569"/>
      <c r="FHL46" s="569"/>
      <c r="FHM46" s="569"/>
      <c r="FHN46" s="569"/>
      <c r="FHO46" s="569"/>
      <c r="FHP46" s="569"/>
      <c r="FHQ46" s="569"/>
      <c r="FHR46" s="569"/>
      <c r="FHS46" s="569"/>
      <c r="FHT46" s="569"/>
      <c r="FHU46" s="569"/>
      <c r="FHV46" s="569"/>
      <c r="FHW46" s="569"/>
      <c r="FHX46" s="569"/>
      <c r="FHY46" s="569"/>
      <c r="FHZ46" s="569"/>
      <c r="FIA46" s="569"/>
      <c r="FIB46" s="569"/>
      <c r="FIC46" s="569"/>
      <c r="FID46" s="569"/>
      <c r="FIE46" s="569"/>
      <c r="FIF46" s="569"/>
      <c r="FIG46" s="569"/>
      <c r="FIH46" s="569"/>
      <c r="FII46" s="569"/>
      <c r="FIJ46" s="569"/>
      <c r="FIK46" s="569"/>
      <c r="FIL46" s="569"/>
      <c r="FIM46" s="569"/>
      <c r="FIN46" s="569"/>
      <c r="FIO46" s="569"/>
      <c r="FIP46" s="569"/>
      <c r="FIQ46" s="569"/>
      <c r="FIR46" s="569"/>
      <c r="FIS46" s="569"/>
      <c r="FIT46" s="569"/>
      <c r="FIU46" s="569"/>
      <c r="FIV46" s="569"/>
      <c r="FIW46" s="569"/>
      <c r="FIX46" s="569"/>
      <c r="FIY46" s="569"/>
      <c r="FIZ46" s="569"/>
      <c r="FJA46" s="569"/>
      <c r="FJB46" s="569"/>
      <c r="FJC46" s="569"/>
      <c r="FJD46" s="569"/>
      <c r="FJE46" s="569"/>
      <c r="FJF46" s="569"/>
      <c r="FJG46" s="569"/>
      <c r="FJH46" s="569"/>
      <c r="FJI46" s="569"/>
      <c r="FJJ46" s="569"/>
      <c r="FJK46" s="569"/>
      <c r="FJL46" s="569"/>
      <c r="FJM46" s="569"/>
      <c r="FJN46" s="569"/>
      <c r="FJO46" s="569"/>
      <c r="FJP46" s="569"/>
      <c r="FJQ46" s="569"/>
      <c r="FJR46" s="569"/>
      <c r="FJS46" s="569"/>
      <c r="FJT46" s="569"/>
      <c r="FJU46" s="569"/>
      <c r="FJV46" s="569"/>
      <c r="FJW46" s="569"/>
      <c r="FJX46" s="569"/>
      <c r="FJY46" s="569"/>
      <c r="FJZ46" s="569"/>
      <c r="FKA46" s="569"/>
      <c r="FKB46" s="569"/>
      <c r="FKC46" s="569"/>
      <c r="FKD46" s="569"/>
      <c r="FKE46" s="569"/>
      <c r="FKF46" s="569"/>
      <c r="FKG46" s="569"/>
      <c r="FKH46" s="569"/>
      <c r="FKI46" s="569"/>
      <c r="FKJ46" s="569"/>
      <c r="FKK46" s="569"/>
      <c r="FKL46" s="569"/>
      <c r="FKM46" s="569"/>
      <c r="FKN46" s="569"/>
      <c r="FKO46" s="569"/>
      <c r="FKP46" s="569"/>
      <c r="FKQ46" s="569"/>
      <c r="FKR46" s="569"/>
      <c r="FKS46" s="569"/>
      <c r="FKT46" s="569"/>
      <c r="FKU46" s="569"/>
      <c r="FKV46" s="569"/>
      <c r="FKW46" s="569"/>
      <c r="FKX46" s="569"/>
      <c r="FKY46" s="569"/>
      <c r="FKZ46" s="569"/>
      <c r="FLA46" s="569"/>
      <c r="FLB46" s="569"/>
      <c r="FLC46" s="569"/>
      <c r="FLD46" s="569"/>
      <c r="FLE46" s="569"/>
      <c r="FLF46" s="569"/>
      <c r="FLG46" s="569"/>
      <c r="FLH46" s="569"/>
      <c r="FLI46" s="569"/>
      <c r="FLJ46" s="569"/>
      <c r="FLK46" s="569"/>
      <c r="FLL46" s="569"/>
      <c r="FLM46" s="569"/>
      <c r="FLN46" s="569"/>
      <c r="FLO46" s="569"/>
      <c r="FLP46" s="569"/>
      <c r="FLQ46" s="569"/>
      <c r="FLR46" s="569"/>
      <c r="FLS46" s="569"/>
      <c r="FLT46" s="569"/>
      <c r="FLU46" s="569"/>
      <c r="FLV46" s="569"/>
      <c r="FLW46" s="569"/>
      <c r="FLX46" s="569"/>
      <c r="FLY46" s="569"/>
      <c r="FLZ46" s="569"/>
      <c r="FMA46" s="569"/>
      <c r="FMB46" s="569"/>
      <c r="FMC46" s="569"/>
      <c r="FMD46" s="569"/>
      <c r="FME46" s="569"/>
      <c r="FMF46" s="569"/>
      <c r="FMG46" s="569"/>
      <c r="FMH46" s="569"/>
      <c r="FMI46" s="569"/>
      <c r="FMJ46" s="569"/>
      <c r="FMK46" s="569"/>
      <c r="FML46" s="569"/>
      <c r="FMM46" s="569"/>
      <c r="FMN46" s="569"/>
      <c r="FMO46" s="569"/>
      <c r="FMP46" s="569"/>
      <c r="FMQ46" s="569"/>
      <c r="FMR46" s="569"/>
      <c r="FMS46" s="569"/>
      <c r="FMT46" s="569"/>
      <c r="FMU46" s="569"/>
      <c r="FMV46" s="569"/>
      <c r="FMW46" s="569"/>
      <c r="FMX46" s="569"/>
      <c r="FMY46" s="569"/>
      <c r="FMZ46" s="569"/>
      <c r="FNA46" s="569"/>
      <c r="FNB46" s="569"/>
      <c r="FNC46" s="569"/>
      <c r="FND46" s="569"/>
      <c r="FNE46" s="569"/>
      <c r="FNF46" s="569"/>
      <c r="FNG46" s="569"/>
      <c r="FNH46" s="569"/>
      <c r="FNI46" s="569"/>
      <c r="FNJ46" s="569"/>
      <c r="FNK46" s="569"/>
      <c r="FNL46" s="569"/>
      <c r="FNM46" s="569"/>
      <c r="FNN46" s="569"/>
      <c r="FNO46" s="569"/>
      <c r="FNP46" s="569"/>
      <c r="FNQ46" s="569"/>
      <c r="FNR46" s="569"/>
      <c r="FNS46" s="569"/>
      <c r="FNT46" s="569"/>
      <c r="FNU46" s="569"/>
      <c r="FNV46" s="569"/>
      <c r="FNW46" s="569"/>
      <c r="FNX46" s="569"/>
      <c r="FNY46" s="569"/>
      <c r="FNZ46" s="569"/>
      <c r="FOA46" s="569"/>
      <c r="FOB46" s="569"/>
      <c r="FOC46" s="569"/>
      <c r="FOD46" s="569"/>
      <c r="FOE46" s="569"/>
      <c r="FOF46" s="569"/>
      <c r="FOG46" s="569"/>
      <c r="FOH46" s="569"/>
      <c r="FOI46" s="569"/>
      <c r="FOJ46" s="569"/>
      <c r="FOK46" s="569"/>
      <c r="FOL46" s="569"/>
      <c r="FOM46" s="569"/>
      <c r="FON46" s="569"/>
      <c r="FOO46" s="569"/>
      <c r="FOP46" s="569"/>
      <c r="FOQ46" s="569"/>
      <c r="FOR46" s="569"/>
      <c r="FOS46" s="569"/>
      <c r="FOT46" s="569"/>
      <c r="FOU46" s="569"/>
      <c r="FOV46" s="569"/>
      <c r="FOW46" s="569"/>
      <c r="FOX46" s="569"/>
      <c r="FOY46" s="569"/>
      <c r="FOZ46" s="569"/>
      <c r="FPA46" s="569"/>
      <c r="FPB46" s="569"/>
      <c r="FPC46" s="569"/>
      <c r="FPD46" s="569"/>
      <c r="FPE46" s="569"/>
      <c r="FPF46" s="569"/>
      <c r="FPG46" s="569"/>
      <c r="FPH46" s="569"/>
      <c r="FPI46" s="569"/>
      <c r="FPJ46" s="569"/>
      <c r="FPK46" s="569"/>
      <c r="FPL46" s="569"/>
      <c r="FPM46" s="569"/>
      <c r="FPN46" s="569"/>
      <c r="FPO46" s="569"/>
      <c r="FPP46" s="569"/>
      <c r="FPQ46" s="569"/>
      <c r="FPR46" s="569"/>
      <c r="FPS46" s="569"/>
      <c r="FPT46" s="569"/>
      <c r="FPU46" s="569"/>
      <c r="FPV46" s="569"/>
      <c r="FPW46" s="569"/>
      <c r="FPX46" s="569"/>
      <c r="FPY46" s="569"/>
      <c r="FPZ46" s="569"/>
      <c r="FQA46" s="569"/>
      <c r="FQB46" s="569"/>
      <c r="FQC46" s="569"/>
      <c r="FQD46" s="569"/>
      <c r="FQE46" s="569"/>
      <c r="FQF46" s="569"/>
      <c r="FQG46" s="569"/>
      <c r="FQH46" s="569"/>
      <c r="FQI46" s="569"/>
      <c r="FQJ46" s="569"/>
      <c r="FQK46" s="569"/>
      <c r="FQL46" s="569"/>
      <c r="FQM46" s="569"/>
      <c r="FQN46" s="569"/>
      <c r="FQO46" s="569"/>
      <c r="FQP46" s="569"/>
      <c r="FQQ46" s="569"/>
      <c r="FQR46" s="569"/>
      <c r="FQS46" s="569"/>
      <c r="FQT46" s="569"/>
      <c r="FQU46" s="569"/>
      <c r="FQV46" s="569"/>
      <c r="FQW46" s="569"/>
      <c r="FQX46" s="569"/>
      <c r="FQY46" s="569"/>
      <c r="FQZ46" s="569"/>
      <c r="FRA46" s="569"/>
      <c r="FRB46" s="569"/>
      <c r="FRC46" s="569"/>
      <c r="FRD46" s="569"/>
      <c r="FRE46" s="569"/>
      <c r="FRF46" s="569"/>
      <c r="FRG46" s="569"/>
      <c r="FRH46" s="569"/>
      <c r="FRI46" s="569"/>
      <c r="FRJ46" s="569"/>
      <c r="FRK46" s="569"/>
      <c r="FRL46" s="569"/>
      <c r="FRM46" s="569"/>
      <c r="FRN46" s="569"/>
      <c r="FRO46" s="569"/>
      <c r="FRP46" s="569"/>
      <c r="FRQ46" s="569"/>
      <c r="FRR46" s="569"/>
      <c r="FRS46" s="569"/>
      <c r="FRT46" s="569"/>
      <c r="FRU46" s="569"/>
      <c r="FRV46" s="569"/>
      <c r="FRW46" s="569"/>
      <c r="FRX46" s="569"/>
      <c r="FRY46" s="569"/>
      <c r="FRZ46" s="569"/>
      <c r="FSA46" s="569"/>
      <c r="FSB46" s="569"/>
      <c r="FSC46" s="569"/>
      <c r="FSD46" s="569"/>
      <c r="FSE46" s="569"/>
      <c r="FSF46" s="569"/>
      <c r="FSG46" s="569"/>
      <c r="FSH46" s="569"/>
      <c r="FSI46" s="569"/>
      <c r="FSJ46" s="569"/>
      <c r="FSK46" s="569"/>
      <c r="FSL46" s="569"/>
      <c r="FSM46" s="569"/>
      <c r="FSN46" s="569"/>
      <c r="FSO46" s="569"/>
      <c r="FSP46" s="569"/>
      <c r="FSQ46" s="569"/>
      <c r="FSR46" s="569"/>
      <c r="FSS46" s="569"/>
      <c r="FST46" s="569"/>
      <c r="FSU46" s="569"/>
      <c r="FSV46" s="569"/>
      <c r="FSW46" s="569"/>
      <c r="FSX46" s="569"/>
      <c r="FSY46" s="569"/>
      <c r="FSZ46" s="569"/>
      <c r="FTA46" s="569"/>
      <c r="FTB46" s="569"/>
      <c r="FTC46" s="569"/>
      <c r="FTD46" s="569"/>
      <c r="FTE46" s="569"/>
      <c r="FTF46" s="569"/>
      <c r="FTG46" s="569"/>
      <c r="FTH46" s="569"/>
      <c r="FTI46" s="569"/>
      <c r="FTJ46" s="569"/>
      <c r="FTK46" s="569"/>
      <c r="FTL46" s="569"/>
      <c r="FTM46" s="569"/>
      <c r="FTN46" s="569"/>
      <c r="FTO46" s="569"/>
      <c r="FTP46" s="569"/>
      <c r="FTQ46" s="569"/>
      <c r="FTR46" s="569"/>
      <c r="FTS46" s="569"/>
      <c r="FTT46" s="569"/>
      <c r="FTU46" s="569"/>
      <c r="FTV46" s="569"/>
      <c r="FTW46" s="569"/>
      <c r="FTX46" s="569"/>
      <c r="FTY46" s="569"/>
      <c r="FTZ46" s="569"/>
      <c r="FUA46" s="569"/>
      <c r="FUB46" s="569"/>
      <c r="FUC46" s="569"/>
      <c r="FUD46" s="569"/>
      <c r="FUE46" s="569"/>
      <c r="FUF46" s="569"/>
      <c r="FUG46" s="569"/>
      <c r="FUH46" s="569"/>
      <c r="FUI46" s="569"/>
      <c r="FUJ46" s="569"/>
      <c r="FUK46" s="569"/>
      <c r="FUL46" s="569"/>
      <c r="FUM46" s="569"/>
      <c r="FUN46" s="569"/>
      <c r="FUO46" s="569"/>
      <c r="FUP46" s="569"/>
      <c r="FUQ46" s="569"/>
      <c r="FUR46" s="569"/>
      <c r="FUS46" s="569"/>
      <c r="FUT46" s="569"/>
      <c r="FUU46" s="569"/>
      <c r="FUV46" s="569"/>
      <c r="FUW46" s="569"/>
      <c r="FUX46" s="569"/>
      <c r="FUY46" s="569"/>
      <c r="FUZ46" s="569"/>
      <c r="FVA46" s="569"/>
      <c r="FVB46" s="569"/>
      <c r="FVC46" s="569"/>
      <c r="FVD46" s="569"/>
      <c r="FVE46" s="569"/>
      <c r="FVF46" s="569"/>
      <c r="FVG46" s="569"/>
      <c r="FVH46" s="569"/>
      <c r="FVI46" s="569"/>
      <c r="FVJ46" s="569"/>
      <c r="FVK46" s="569"/>
      <c r="FVL46" s="569"/>
      <c r="FVM46" s="569"/>
      <c r="FVN46" s="569"/>
      <c r="FVO46" s="569"/>
      <c r="FVP46" s="569"/>
      <c r="FVQ46" s="569"/>
      <c r="FVR46" s="569"/>
      <c r="FVS46" s="569"/>
      <c r="FVT46" s="569"/>
      <c r="FVU46" s="569"/>
      <c r="FVV46" s="569"/>
      <c r="FVW46" s="569"/>
      <c r="FVX46" s="569"/>
      <c r="FVY46" s="569"/>
      <c r="FVZ46" s="569"/>
      <c r="FWA46" s="569"/>
      <c r="FWB46" s="569"/>
      <c r="FWC46" s="569"/>
      <c r="FWD46" s="569"/>
      <c r="FWE46" s="569"/>
      <c r="FWF46" s="569"/>
      <c r="FWG46" s="569"/>
      <c r="FWH46" s="569"/>
      <c r="FWI46" s="569"/>
      <c r="FWJ46" s="569"/>
      <c r="FWK46" s="569"/>
      <c r="FWL46" s="569"/>
      <c r="FWM46" s="569"/>
      <c r="FWN46" s="569"/>
      <c r="FWO46" s="569"/>
      <c r="FWP46" s="569"/>
      <c r="FWQ46" s="569"/>
      <c r="FWR46" s="569"/>
      <c r="FWS46" s="569"/>
      <c r="FWT46" s="569"/>
      <c r="FWU46" s="569"/>
      <c r="FWV46" s="569"/>
      <c r="FWW46" s="569"/>
      <c r="FWX46" s="569"/>
      <c r="FWY46" s="569"/>
      <c r="FWZ46" s="569"/>
      <c r="FXA46" s="569"/>
      <c r="FXB46" s="569"/>
      <c r="FXC46" s="569"/>
      <c r="FXD46" s="569"/>
      <c r="FXE46" s="569"/>
      <c r="FXF46" s="569"/>
      <c r="FXG46" s="569"/>
      <c r="FXH46" s="569"/>
      <c r="FXI46" s="569"/>
      <c r="FXJ46" s="569"/>
      <c r="FXK46" s="569"/>
      <c r="FXL46" s="569"/>
      <c r="FXM46" s="569"/>
      <c r="FXN46" s="569"/>
      <c r="FXO46" s="569"/>
      <c r="FXP46" s="569"/>
      <c r="FXQ46" s="569"/>
      <c r="FXR46" s="569"/>
      <c r="FXS46" s="569"/>
      <c r="FXT46" s="569"/>
      <c r="FXU46" s="569"/>
      <c r="FXV46" s="569"/>
      <c r="FXW46" s="569"/>
      <c r="FXX46" s="569"/>
      <c r="FXY46" s="569"/>
      <c r="FXZ46" s="569"/>
      <c r="FYA46" s="569"/>
      <c r="FYB46" s="569"/>
      <c r="FYC46" s="569"/>
      <c r="FYD46" s="569"/>
      <c r="FYE46" s="569"/>
      <c r="FYF46" s="569"/>
      <c r="FYG46" s="569"/>
      <c r="FYH46" s="569"/>
      <c r="FYI46" s="569"/>
      <c r="FYJ46" s="569"/>
      <c r="FYK46" s="569"/>
      <c r="FYL46" s="569"/>
      <c r="FYM46" s="569"/>
      <c r="FYN46" s="569"/>
      <c r="FYO46" s="569"/>
      <c r="FYP46" s="569"/>
      <c r="FYQ46" s="569"/>
      <c r="FYR46" s="569"/>
      <c r="FYS46" s="569"/>
      <c r="FYT46" s="569"/>
      <c r="FYU46" s="569"/>
      <c r="FYV46" s="569"/>
      <c r="FYW46" s="569"/>
      <c r="FYX46" s="569"/>
      <c r="FYY46" s="569"/>
      <c r="FYZ46" s="569"/>
      <c r="FZA46" s="569"/>
      <c r="FZB46" s="569"/>
      <c r="FZC46" s="569"/>
      <c r="FZD46" s="569"/>
      <c r="FZE46" s="569"/>
      <c r="FZF46" s="569"/>
      <c r="FZG46" s="569"/>
      <c r="FZH46" s="569"/>
      <c r="FZI46" s="569"/>
      <c r="FZJ46" s="569"/>
      <c r="FZK46" s="569"/>
      <c r="FZL46" s="569"/>
      <c r="FZM46" s="569"/>
      <c r="FZN46" s="569"/>
      <c r="FZO46" s="569"/>
      <c r="FZP46" s="569"/>
      <c r="FZQ46" s="569"/>
      <c r="FZR46" s="569"/>
      <c r="FZS46" s="569"/>
      <c r="FZT46" s="569"/>
      <c r="FZU46" s="569"/>
      <c r="FZV46" s="569"/>
      <c r="FZW46" s="569"/>
      <c r="FZX46" s="569"/>
      <c r="FZY46" s="569"/>
      <c r="FZZ46" s="569"/>
      <c r="GAA46" s="569"/>
      <c r="GAB46" s="569"/>
      <c r="GAC46" s="569"/>
      <c r="GAD46" s="569"/>
      <c r="GAE46" s="569"/>
      <c r="GAF46" s="569"/>
      <c r="GAG46" s="569"/>
      <c r="GAH46" s="569"/>
      <c r="GAI46" s="569"/>
      <c r="GAJ46" s="569"/>
      <c r="GAK46" s="569"/>
      <c r="GAL46" s="569"/>
      <c r="GAM46" s="569"/>
      <c r="GAN46" s="569"/>
      <c r="GAO46" s="569"/>
      <c r="GAP46" s="569"/>
      <c r="GAQ46" s="569"/>
      <c r="GAR46" s="569"/>
      <c r="GAS46" s="569"/>
      <c r="GAT46" s="569"/>
      <c r="GAU46" s="569"/>
      <c r="GAV46" s="569"/>
      <c r="GAW46" s="569"/>
      <c r="GAX46" s="569"/>
      <c r="GAY46" s="569"/>
      <c r="GAZ46" s="569"/>
      <c r="GBA46" s="569"/>
      <c r="GBB46" s="569"/>
      <c r="GBC46" s="569"/>
      <c r="GBD46" s="569"/>
      <c r="GBE46" s="569"/>
      <c r="GBF46" s="569"/>
      <c r="GBG46" s="569"/>
      <c r="GBH46" s="569"/>
      <c r="GBI46" s="569"/>
      <c r="GBJ46" s="569"/>
      <c r="GBK46" s="569"/>
      <c r="GBL46" s="569"/>
      <c r="GBM46" s="569"/>
      <c r="GBN46" s="569"/>
      <c r="GBO46" s="569"/>
      <c r="GBP46" s="569"/>
      <c r="GBQ46" s="569"/>
      <c r="GBR46" s="569"/>
      <c r="GBS46" s="569"/>
      <c r="GBT46" s="569"/>
      <c r="GBU46" s="569"/>
      <c r="GBV46" s="569"/>
      <c r="GBW46" s="569"/>
      <c r="GBX46" s="569"/>
      <c r="GBY46" s="569"/>
      <c r="GBZ46" s="569"/>
      <c r="GCA46" s="569"/>
      <c r="GCB46" s="569"/>
      <c r="GCC46" s="569"/>
      <c r="GCD46" s="569"/>
      <c r="GCE46" s="569"/>
      <c r="GCF46" s="569"/>
      <c r="GCG46" s="569"/>
      <c r="GCH46" s="569"/>
      <c r="GCI46" s="569"/>
      <c r="GCJ46" s="569"/>
      <c r="GCK46" s="569"/>
      <c r="GCL46" s="569"/>
      <c r="GCM46" s="569"/>
      <c r="GCN46" s="569"/>
      <c r="GCO46" s="569"/>
      <c r="GCP46" s="569"/>
      <c r="GCQ46" s="569"/>
      <c r="GCR46" s="569"/>
      <c r="GCS46" s="569"/>
      <c r="GCT46" s="569"/>
      <c r="GCU46" s="569"/>
      <c r="GCV46" s="569"/>
      <c r="GCW46" s="569"/>
      <c r="GCX46" s="569"/>
      <c r="GCY46" s="569"/>
      <c r="GCZ46" s="569"/>
      <c r="GDA46" s="569"/>
      <c r="GDB46" s="569"/>
      <c r="GDC46" s="569"/>
      <c r="GDD46" s="569"/>
      <c r="GDE46" s="569"/>
      <c r="GDF46" s="569"/>
      <c r="GDG46" s="569"/>
      <c r="GDH46" s="569"/>
      <c r="GDI46" s="569"/>
      <c r="GDJ46" s="569"/>
      <c r="GDK46" s="569"/>
      <c r="GDL46" s="569"/>
      <c r="GDM46" s="569"/>
      <c r="GDN46" s="569"/>
      <c r="GDO46" s="569"/>
      <c r="GDP46" s="569"/>
      <c r="GDQ46" s="569"/>
      <c r="GDR46" s="569"/>
      <c r="GDS46" s="569"/>
      <c r="GDT46" s="569"/>
      <c r="GDU46" s="569"/>
      <c r="GDV46" s="569"/>
      <c r="GDW46" s="569"/>
      <c r="GDX46" s="569"/>
      <c r="GDY46" s="569"/>
      <c r="GDZ46" s="569"/>
      <c r="GEA46" s="569"/>
      <c r="GEB46" s="569"/>
      <c r="GEC46" s="569"/>
      <c r="GED46" s="569"/>
      <c r="GEE46" s="569"/>
      <c r="GEF46" s="569"/>
      <c r="GEG46" s="569"/>
      <c r="GEH46" s="569"/>
      <c r="GEI46" s="569"/>
      <c r="GEJ46" s="569"/>
      <c r="GEK46" s="569"/>
      <c r="GEL46" s="569"/>
      <c r="GEM46" s="569"/>
      <c r="GEN46" s="569"/>
      <c r="GEO46" s="569"/>
      <c r="GEP46" s="569"/>
      <c r="GEQ46" s="569"/>
      <c r="GER46" s="569"/>
      <c r="GES46" s="569"/>
      <c r="GET46" s="569"/>
      <c r="GEU46" s="569"/>
      <c r="GEV46" s="569"/>
      <c r="GEW46" s="569"/>
      <c r="GEX46" s="569"/>
      <c r="GEY46" s="569"/>
      <c r="GEZ46" s="569"/>
      <c r="GFA46" s="569"/>
      <c r="GFB46" s="569"/>
      <c r="GFC46" s="569"/>
      <c r="GFD46" s="569"/>
      <c r="GFE46" s="569"/>
      <c r="GFF46" s="569"/>
      <c r="GFG46" s="569"/>
      <c r="GFH46" s="569"/>
      <c r="GFI46" s="569"/>
      <c r="GFJ46" s="569"/>
      <c r="GFK46" s="569"/>
      <c r="GFL46" s="569"/>
      <c r="GFM46" s="569"/>
      <c r="GFN46" s="569"/>
      <c r="GFO46" s="569"/>
      <c r="GFP46" s="569"/>
      <c r="GFQ46" s="569"/>
      <c r="GFR46" s="569"/>
      <c r="GFS46" s="569"/>
      <c r="GFT46" s="569"/>
      <c r="GFU46" s="569"/>
      <c r="GFV46" s="569"/>
      <c r="GFW46" s="569"/>
      <c r="GFX46" s="569"/>
      <c r="GFY46" s="569"/>
      <c r="GFZ46" s="569"/>
      <c r="GGA46" s="569"/>
      <c r="GGB46" s="569"/>
      <c r="GGC46" s="569"/>
      <c r="GGD46" s="569"/>
      <c r="GGE46" s="569"/>
      <c r="GGF46" s="569"/>
      <c r="GGG46" s="569"/>
      <c r="GGH46" s="569"/>
      <c r="GGI46" s="569"/>
      <c r="GGJ46" s="569"/>
      <c r="GGK46" s="569"/>
      <c r="GGL46" s="569"/>
      <c r="GGM46" s="569"/>
      <c r="GGN46" s="569"/>
      <c r="GGO46" s="569"/>
      <c r="GGP46" s="569"/>
      <c r="GGQ46" s="569"/>
      <c r="GGR46" s="569"/>
      <c r="GGS46" s="569"/>
      <c r="GGT46" s="569"/>
      <c r="GGU46" s="569"/>
      <c r="GGV46" s="569"/>
      <c r="GGW46" s="569"/>
      <c r="GGX46" s="569"/>
      <c r="GGY46" s="569"/>
      <c r="GGZ46" s="569"/>
      <c r="GHA46" s="569"/>
      <c r="GHB46" s="569"/>
      <c r="GHC46" s="569"/>
      <c r="GHD46" s="569"/>
      <c r="GHE46" s="569"/>
      <c r="GHF46" s="569"/>
      <c r="GHG46" s="569"/>
      <c r="GHH46" s="569"/>
      <c r="GHI46" s="569"/>
      <c r="GHJ46" s="569"/>
      <c r="GHK46" s="569"/>
      <c r="GHL46" s="569"/>
      <c r="GHM46" s="569"/>
      <c r="GHN46" s="569"/>
      <c r="GHO46" s="569"/>
      <c r="GHP46" s="569"/>
      <c r="GHQ46" s="569"/>
      <c r="GHR46" s="569"/>
      <c r="GHS46" s="569"/>
      <c r="GHT46" s="569"/>
      <c r="GHU46" s="569"/>
      <c r="GHV46" s="569"/>
      <c r="GHW46" s="569"/>
      <c r="GHX46" s="569"/>
      <c r="GHY46" s="569"/>
      <c r="GHZ46" s="569"/>
      <c r="GIA46" s="569"/>
      <c r="GIB46" s="569"/>
      <c r="GIC46" s="569"/>
      <c r="GID46" s="569"/>
      <c r="GIE46" s="569"/>
      <c r="GIF46" s="569"/>
      <c r="GIG46" s="569"/>
      <c r="GIH46" s="569"/>
      <c r="GII46" s="569"/>
      <c r="GIJ46" s="569"/>
      <c r="GIK46" s="569"/>
      <c r="GIL46" s="569"/>
      <c r="GIM46" s="569"/>
      <c r="GIN46" s="569"/>
      <c r="GIO46" s="569"/>
      <c r="GIP46" s="569"/>
      <c r="GIQ46" s="569"/>
      <c r="GIR46" s="569"/>
      <c r="GIS46" s="569"/>
      <c r="GIT46" s="569"/>
      <c r="GIU46" s="569"/>
      <c r="GIV46" s="569"/>
      <c r="GIW46" s="569"/>
      <c r="GIX46" s="569"/>
      <c r="GIY46" s="569"/>
      <c r="GIZ46" s="569"/>
      <c r="GJA46" s="569"/>
      <c r="GJB46" s="569"/>
      <c r="GJC46" s="569"/>
      <c r="GJD46" s="569"/>
      <c r="GJE46" s="569"/>
      <c r="GJF46" s="569"/>
      <c r="GJG46" s="569"/>
      <c r="GJH46" s="569"/>
      <c r="GJI46" s="569"/>
      <c r="GJJ46" s="569"/>
      <c r="GJK46" s="569"/>
      <c r="GJL46" s="569"/>
      <c r="GJM46" s="569"/>
      <c r="GJN46" s="569"/>
      <c r="GJO46" s="569"/>
      <c r="GJP46" s="569"/>
      <c r="GJQ46" s="569"/>
      <c r="GJR46" s="569"/>
      <c r="GJS46" s="569"/>
      <c r="GJT46" s="569"/>
      <c r="GJU46" s="569"/>
      <c r="GJV46" s="569"/>
      <c r="GJW46" s="569"/>
      <c r="GJX46" s="569"/>
      <c r="GJY46" s="569"/>
      <c r="GJZ46" s="569"/>
      <c r="GKA46" s="569"/>
      <c r="GKB46" s="569"/>
      <c r="GKC46" s="569"/>
      <c r="GKD46" s="569"/>
      <c r="GKE46" s="569"/>
      <c r="GKF46" s="569"/>
      <c r="GKG46" s="569"/>
      <c r="GKH46" s="569"/>
      <c r="GKI46" s="569"/>
      <c r="GKJ46" s="569"/>
      <c r="GKK46" s="569"/>
      <c r="GKL46" s="569"/>
      <c r="GKM46" s="569"/>
      <c r="GKN46" s="569"/>
      <c r="GKO46" s="569"/>
      <c r="GKP46" s="569"/>
      <c r="GKQ46" s="569"/>
      <c r="GKR46" s="569"/>
      <c r="GKS46" s="569"/>
      <c r="GKT46" s="569"/>
      <c r="GKU46" s="569"/>
      <c r="GKV46" s="569"/>
      <c r="GKW46" s="569"/>
      <c r="GKX46" s="569"/>
      <c r="GKY46" s="569"/>
      <c r="GKZ46" s="569"/>
      <c r="GLA46" s="569"/>
      <c r="GLB46" s="569"/>
      <c r="GLC46" s="569"/>
      <c r="GLD46" s="569"/>
      <c r="GLE46" s="569"/>
      <c r="GLF46" s="569"/>
      <c r="GLG46" s="569"/>
      <c r="GLH46" s="569"/>
      <c r="GLI46" s="569"/>
      <c r="GLJ46" s="569"/>
      <c r="GLK46" s="569"/>
      <c r="GLL46" s="569"/>
      <c r="GLM46" s="569"/>
      <c r="GLN46" s="569"/>
      <c r="GLO46" s="569"/>
      <c r="GLP46" s="569"/>
      <c r="GLQ46" s="569"/>
      <c r="GLR46" s="569"/>
      <c r="GLS46" s="569"/>
      <c r="GLT46" s="569"/>
      <c r="GLU46" s="569"/>
      <c r="GLV46" s="569"/>
      <c r="GLW46" s="569"/>
      <c r="GLX46" s="569"/>
      <c r="GLY46" s="569"/>
      <c r="GLZ46" s="569"/>
      <c r="GMA46" s="569"/>
      <c r="GMB46" s="569"/>
      <c r="GMC46" s="569"/>
      <c r="GMD46" s="569"/>
      <c r="GME46" s="569"/>
      <c r="GMF46" s="569"/>
      <c r="GMG46" s="569"/>
      <c r="GMH46" s="569"/>
      <c r="GMI46" s="569"/>
      <c r="GMJ46" s="569"/>
      <c r="GMK46" s="569"/>
      <c r="GML46" s="569"/>
      <c r="GMM46" s="569"/>
      <c r="GMN46" s="569"/>
      <c r="GMO46" s="569"/>
      <c r="GMP46" s="569"/>
      <c r="GMQ46" s="569"/>
      <c r="GMR46" s="569"/>
      <c r="GMS46" s="569"/>
      <c r="GMT46" s="569"/>
      <c r="GMU46" s="569"/>
      <c r="GMV46" s="569"/>
      <c r="GMW46" s="569"/>
      <c r="GMX46" s="569"/>
      <c r="GMY46" s="569"/>
      <c r="GMZ46" s="569"/>
      <c r="GNA46" s="569"/>
      <c r="GNB46" s="569"/>
      <c r="GNC46" s="569"/>
      <c r="GND46" s="569"/>
      <c r="GNE46" s="569"/>
      <c r="GNF46" s="569"/>
      <c r="GNG46" s="569"/>
      <c r="GNH46" s="569"/>
      <c r="GNI46" s="569"/>
      <c r="GNJ46" s="569"/>
      <c r="GNK46" s="569"/>
      <c r="GNL46" s="569"/>
      <c r="GNM46" s="569"/>
      <c r="GNN46" s="569"/>
      <c r="GNO46" s="569"/>
      <c r="GNP46" s="569"/>
      <c r="GNQ46" s="569"/>
      <c r="GNR46" s="569"/>
      <c r="GNS46" s="569"/>
      <c r="GNT46" s="569"/>
      <c r="GNU46" s="569"/>
      <c r="GNV46" s="569"/>
      <c r="GNW46" s="569"/>
      <c r="GNX46" s="569"/>
      <c r="GNY46" s="569"/>
      <c r="GNZ46" s="569"/>
      <c r="GOA46" s="569"/>
      <c r="GOB46" s="569"/>
      <c r="GOC46" s="569"/>
      <c r="GOD46" s="569"/>
      <c r="GOE46" s="569"/>
      <c r="GOF46" s="569"/>
      <c r="GOG46" s="569"/>
      <c r="GOH46" s="569"/>
      <c r="GOI46" s="569"/>
      <c r="GOJ46" s="569"/>
      <c r="GOK46" s="569"/>
      <c r="GOL46" s="569"/>
      <c r="GOM46" s="569"/>
      <c r="GON46" s="569"/>
      <c r="GOO46" s="569"/>
      <c r="GOP46" s="569"/>
      <c r="GOQ46" s="569"/>
      <c r="GOR46" s="569"/>
      <c r="GOS46" s="569"/>
      <c r="GOT46" s="569"/>
      <c r="GOU46" s="569"/>
      <c r="GOV46" s="569"/>
      <c r="GOW46" s="569"/>
      <c r="GOX46" s="569"/>
      <c r="GOY46" s="569"/>
      <c r="GOZ46" s="569"/>
      <c r="GPA46" s="569"/>
      <c r="GPB46" s="569"/>
      <c r="GPC46" s="569"/>
      <c r="GPD46" s="569"/>
      <c r="GPE46" s="569"/>
      <c r="GPF46" s="569"/>
      <c r="GPG46" s="569"/>
      <c r="GPH46" s="569"/>
      <c r="GPI46" s="569"/>
      <c r="GPJ46" s="569"/>
      <c r="GPK46" s="569"/>
      <c r="GPL46" s="569"/>
      <c r="GPM46" s="569"/>
      <c r="GPN46" s="569"/>
      <c r="GPO46" s="569"/>
      <c r="GPP46" s="569"/>
      <c r="GPQ46" s="569"/>
      <c r="GPR46" s="569"/>
      <c r="GPS46" s="569"/>
      <c r="GPT46" s="569"/>
      <c r="GPU46" s="569"/>
      <c r="GPV46" s="569"/>
      <c r="GPW46" s="569"/>
      <c r="GPX46" s="569"/>
      <c r="GPY46" s="569"/>
      <c r="GPZ46" s="569"/>
      <c r="GQA46" s="569"/>
      <c r="GQB46" s="569"/>
      <c r="GQC46" s="569"/>
      <c r="GQD46" s="569"/>
      <c r="GQE46" s="569"/>
      <c r="GQF46" s="569"/>
      <c r="GQG46" s="569"/>
      <c r="GQH46" s="569"/>
      <c r="GQI46" s="569"/>
      <c r="GQJ46" s="569"/>
      <c r="GQK46" s="569"/>
      <c r="GQL46" s="569"/>
      <c r="GQM46" s="569"/>
      <c r="GQN46" s="569"/>
      <c r="GQO46" s="569"/>
      <c r="GQP46" s="569"/>
      <c r="GQQ46" s="569"/>
      <c r="GQR46" s="569"/>
      <c r="GQS46" s="569"/>
      <c r="GQT46" s="569"/>
      <c r="GQU46" s="569"/>
      <c r="GQV46" s="569"/>
      <c r="GQW46" s="569"/>
      <c r="GQX46" s="569"/>
      <c r="GQY46" s="569"/>
      <c r="GQZ46" s="569"/>
      <c r="GRA46" s="569"/>
      <c r="GRB46" s="569"/>
      <c r="GRC46" s="569"/>
      <c r="GRD46" s="569"/>
      <c r="GRE46" s="569"/>
      <c r="GRF46" s="569"/>
      <c r="GRG46" s="569"/>
      <c r="GRH46" s="569"/>
      <c r="GRI46" s="569"/>
      <c r="GRJ46" s="569"/>
      <c r="GRK46" s="569"/>
      <c r="GRL46" s="569"/>
      <c r="GRM46" s="569"/>
      <c r="GRN46" s="569"/>
      <c r="GRO46" s="569"/>
      <c r="GRP46" s="569"/>
      <c r="GRQ46" s="569"/>
      <c r="GRR46" s="569"/>
      <c r="GRS46" s="569"/>
      <c r="GRT46" s="569"/>
      <c r="GRU46" s="569"/>
      <c r="GRV46" s="569"/>
      <c r="GRW46" s="569"/>
      <c r="GRX46" s="569"/>
      <c r="GRY46" s="569"/>
      <c r="GRZ46" s="569"/>
      <c r="GSA46" s="569"/>
      <c r="GSB46" s="569"/>
      <c r="GSC46" s="569"/>
      <c r="GSD46" s="569"/>
      <c r="GSE46" s="569"/>
      <c r="GSF46" s="569"/>
      <c r="GSG46" s="569"/>
      <c r="GSH46" s="569"/>
      <c r="GSI46" s="569"/>
      <c r="GSJ46" s="569"/>
      <c r="GSK46" s="569"/>
      <c r="GSL46" s="569"/>
      <c r="GSM46" s="569"/>
      <c r="GSN46" s="569"/>
      <c r="GSO46" s="569"/>
      <c r="GSP46" s="569"/>
      <c r="GSQ46" s="569"/>
      <c r="GSR46" s="569"/>
      <c r="GSS46" s="569"/>
      <c r="GST46" s="569"/>
      <c r="GSU46" s="569"/>
      <c r="GSV46" s="569"/>
      <c r="GSW46" s="569"/>
      <c r="GSX46" s="569"/>
      <c r="GSY46" s="569"/>
      <c r="GSZ46" s="569"/>
      <c r="GTA46" s="569"/>
      <c r="GTB46" s="569"/>
      <c r="GTC46" s="569"/>
      <c r="GTD46" s="569"/>
      <c r="GTE46" s="569"/>
      <c r="GTF46" s="569"/>
      <c r="GTG46" s="569"/>
      <c r="GTH46" s="569"/>
      <c r="GTI46" s="569"/>
      <c r="GTJ46" s="569"/>
      <c r="GTK46" s="569"/>
      <c r="GTL46" s="569"/>
      <c r="GTM46" s="569"/>
      <c r="GTN46" s="569"/>
      <c r="GTO46" s="569"/>
      <c r="GTP46" s="569"/>
      <c r="GTQ46" s="569"/>
      <c r="GTR46" s="569"/>
      <c r="GTS46" s="569"/>
      <c r="GTT46" s="569"/>
      <c r="GTU46" s="569"/>
      <c r="GTV46" s="569"/>
      <c r="GTW46" s="569"/>
      <c r="GTX46" s="569"/>
      <c r="GTY46" s="569"/>
      <c r="GTZ46" s="569"/>
      <c r="GUA46" s="569"/>
      <c r="GUB46" s="569"/>
      <c r="GUC46" s="569"/>
      <c r="GUD46" s="569"/>
      <c r="GUE46" s="569"/>
      <c r="GUF46" s="569"/>
      <c r="GUG46" s="569"/>
      <c r="GUH46" s="569"/>
      <c r="GUI46" s="569"/>
      <c r="GUJ46" s="569"/>
      <c r="GUK46" s="569"/>
      <c r="GUL46" s="569"/>
      <c r="GUM46" s="569"/>
      <c r="GUN46" s="569"/>
      <c r="GUO46" s="569"/>
      <c r="GUP46" s="569"/>
      <c r="GUQ46" s="569"/>
      <c r="GUR46" s="569"/>
      <c r="GUS46" s="569"/>
      <c r="GUT46" s="569"/>
      <c r="GUU46" s="569"/>
      <c r="GUV46" s="569"/>
      <c r="GUW46" s="569"/>
      <c r="GUX46" s="569"/>
      <c r="GUY46" s="569"/>
      <c r="GUZ46" s="569"/>
      <c r="GVA46" s="569"/>
      <c r="GVB46" s="569"/>
      <c r="GVC46" s="569"/>
      <c r="GVD46" s="569"/>
      <c r="GVE46" s="569"/>
      <c r="GVF46" s="569"/>
      <c r="GVG46" s="569"/>
      <c r="GVH46" s="569"/>
      <c r="GVI46" s="569"/>
      <c r="GVJ46" s="569"/>
      <c r="GVK46" s="569"/>
      <c r="GVL46" s="569"/>
      <c r="GVM46" s="569"/>
      <c r="GVN46" s="569"/>
      <c r="GVO46" s="569"/>
      <c r="GVP46" s="569"/>
      <c r="GVQ46" s="569"/>
      <c r="GVR46" s="569"/>
      <c r="GVS46" s="569"/>
      <c r="GVT46" s="569"/>
      <c r="GVU46" s="569"/>
      <c r="GVV46" s="569"/>
      <c r="GVW46" s="569"/>
      <c r="GVX46" s="569"/>
      <c r="GVY46" s="569"/>
      <c r="GVZ46" s="569"/>
      <c r="GWA46" s="569"/>
      <c r="GWB46" s="569"/>
      <c r="GWC46" s="569"/>
      <c r="GWD46" s="569"/>
      <c r="GWE46" s="569"/>
      <c r="GWF46" s="569"/>
      <c r="GWG46" s="569"/>
      <c r="GWH46" s="569"/>
      <c r="GWI46" s="569"/>
      <c r="GWJ46" s="569"/>
      <c r="GWK46" s="569"/>
      <c r="GWL46" s="569"/>
      <c r="GWM46" s="569"/>
      <c r="GWN46" s="569"/>
      <c r="GWO46" s="569"/>
      <c r="GWP46" s="569"/>
      <c r="GWQ46" s="569"/>
      <c r="GWR46" s="569"/>
      <c r="GWS46" s="569"/>
      <c r="GWT46" s="569"/>
      <c r="GWU46" s="569"/>
      <c r="GWV46" s="569"/>
      <c r="GWW46" s="569"/>
      <c r="GWX46" s="569"/>
      <c r="GWY46" s="569"/>
      <c r="GWZ46" s="569"/>
      <c r="GXA46" s="569"/>
      <c r="GXB46" s="569"/>
      <c r="GXC46" s="569"/>
      <c r="GXD46" s="569"/>
      <c r="GXE46" s="569"/>
      <c r="GXF46" s="569"/>
      <c r="GXG46" s="569"/>
      <c r="GXH46" s="569"/>
      <c r="GXI46" s="569"/>
      <c r="GXJ46" s="569"/>
      <c r="GXK46" s="569"/>
      <c r="GXL46" s="569"/>
      <c r="GXM46" s="569"/>
      <c r="GXN46" s="569"/>
      <c r="GXO46" s="569"/>
      <c r="GXP46" s="569"/>
      <c r="GXQ46" s="569"/>
      <c r="GXR46" s="569"/>
      <c r="GXS46" s="569"/>
      <c r="GXT46" s="569"/>
      <c r="GXU46" s="569"/>
      <c r="GXV46" s="569"/>
      <c r="GXW46" s="569"/>
      <c r="GXX46" s="569"/>
      <c r="GXY46" s="569"/>
      <c r="GXZ46" s="569"/>
      <c r="GYA46" s="569"/>
      <c r="GYB46" s="569"/>
      <c r="GYC46" s="569"/>
      <c r="GYD46" s="569"/>
      <c r="GYE46" s="569"/>
      <c r="GYF46" s="569"/>
      <c r="GYG46" s="569"/>
      <c r="GYH46" s="569"/>
      <c r="GYI46" s="569"/>
      <c r="GYJ46" s="569"/>
      <c r="GYK46" s="569"/>
      <c r="GYL46" s="569"/>
      <c r="GYM46" s="569"/>
      <c r="GYN46" s="569"/>
      <c r="GYO46" s="569"/>
      <c r="GYP46" s="569"/>
      <c r="GYQ46" s="569"/>
      <c r="GYR46" s="569"/>
      <c r="GYS46" s="569"/>
      <c r="GYT46" s="569"/>
      <c r="GYU46" s="569"/>
      <c r="GYV46" s="569"/>
      <c r="GYW46" s="569"/>
      <c r="GYX46" s="569"/>
      <c r="GYY46" s="569"/>
      <c r="GYZ46" s="569"/>
      <c r="GZA46" s="569"/>
      <c r="GZB46" s="569"/>
      <c r="GZC46" s="569"/>
      <c r="GZD46" s="569"/>
      <c r="GZE46" s="569"/>
      <c r="GZF46" s="569"/>
      <c r="GZG46" s="569"/>
      <c r="GZH46" s="569"/>
      <c r="GZI46" s="569"/>
      <c r="GZJ46" s="569"/>
      <c r="GZK46" s="569"/>
      <c r="GZL46" s="569"/>
      <c r="GZM46" s="569"/>
      <c r="GZN46" s="569"/>
      <c r="GZO46" s="569"/>
      <c r="GZP46" s="569"/>
      <c r="GZQ46" s="569"/>
      <c r="GZR46" s="569"/>
      <c r="GZS46" s="569"/>
      <c r="GZT46" s="569"/>
      <c r="GZU46" s="569"/>
      <c r="GZV46" s="569"/>
      <c r="GZW46" s="569"/>
      <c r="GZX46" s="569"/>
      <c r="GZY46" s="569"/>
      <c r="GZZ46" s="569"/>
      <c r="HAA46" s="569"/>
      <c r="HAB46" s="569"/>
      <c r="HAC46" s="569"/>
      <c r="HAD46" s="569"/>
      <c r="HAE46" s="569"/>
      <c r="HAF46" s="569"/>
      <c r="HAG46" s="569"/>
      <c r="HAH46" s="569"/>
      <c r="HAI46" s="569"/>
      <c r="HAJ46" s="569"/>
      <c r="HAK46" s="569"/>
      <c r="HAL46" s="569"/>
      <c r="HAM46" s="569"/>
      <c r="HAN46" s="569"/>
      <c r="HAO46" s="569"/>
      <c r="HAP46" s="569"/>
      <c r="HAQ46" s="569"/>
      <c r="HAR46" s="569"/>
      <c r="HAS46" s="569"/>
      <c r="HAT46" s="569"/>
      <c r="HAU46" s="569"/>
      <c r="HAV46" s="569"/>
      <c r="HAW46" s="569"/>
      <c r="HAX46" s="569"/>
      <c r="HAY46" s="569"/>
      <c r="HAZ46" s="569"/>
      <c r="HBA46" s="569"/>
      <c r="HBB46" s="569"/>
      <c r="HBC46" s="569"/>
      <c r="HBD46" s="569"/>
      <c r="HBE46" s="569"/>
      <c r="HBF46" s="569"/>
      <c r="HBG46" s="569"/>
      <c r="HBH46" s="569"/>
      <c r="HBI46" s="569"/>
      <c r="HBJ46" s="569"/>
      <c r="HBK46" s="569"/>
      <c r="HBL46" s="569"/>
      <c r="HBM46" s="569"/>
      <c r="HBN46" s="569"/>
      <c r="HBO46" s="569"/>
      <c r="HBP46" s="569"/>
      <c r="HBQ46" s="569"/>
      <c r="HBR46" s="569"/>
      <c r="HBS46" s="569"/>
      <c r="HBT46" s="569"/>
      <c r="HBU46" s="569"/>
      <c r="HBV46" s="569"/>
      <c r="HBW46" s="569"/>
      <c r="HBX46" s="569"/>
      <c r="HBY46" s="569"/>
      <c r="HBZ46" s="569"/>
      <c r="HCA46" s="569"/>
      <c r="HCB46" s="569"/>
      <c r="HCC46" s="569"/>
      <c r="HCD46" s="569"/>
      <c r="HCE46" s="569"/>
      <c r="HCF46" s="569"/>
      <c r="HCG46" s="569"/>
      <c r="HCH46" s="569"/>
      <c r="HCI46" s="569"/>
      <c r="HCJ46" s="569"/>
      <c r="HCK46" s="569"/>
      <c r="HCL46" s="569"/>
      <c r="HCM46" s="569"/>
      <c r="HCN46" s="569"/>
      <c r="HCO46" s="569"/>
      <c r="HCP46" s="569"/>
      <c r="HCQ46" s="569"/>
      <c r="HCR46" s="569"/>
      <c r="HCS46" s="569"/>
      <c r="HCT46" s="569"/>
      <c r="HCU46" s="569"/>
      <c r="HCV46" s="569"/>
      <c r="HCW46" s="569"/>
      <c r="HCX46" s="569"/>
      <c r="HCY46" s="569"/>
      <c r="HCZ46" s="569"/>
      <c r="HDA46" s="569"/>
      <c r="HDB46" s="569"/>
      <c r="HDC46" s="569"/>
      <c r="HDD46" s="569"/>
      <c r="HDE46" s="569"/>
      <c r="HDF46" s="569"/>
      <c r="HDG46" s="569"/>
      <c r="HDH46" s="569"/>
      <c r="HDI46" s="569"/>
      <c r="HDJ46" s="569"/>
      <c r="HDK46" s="569"/>
      <c r="HDL46" s="569"/>
      <c r="HDM46" s="569"/>
      <c r="HDN46" s="569"/>
      <c r="HDO46" s="569"/>
      <c r="HDP46" s="569"/>
      <c r="HDQ46" s="569"/>
      <c r="HDR46" s="569"/>
      <c r="HDS46" s="569"/>
      <c r="HDT46" s="569"/>
      <c r="HDU46" s="569"/>
      <c r="HDV46" s="569"/>
      <c r="HDW46" s="569"/>
      <c r="HDX46" s="569"/>
      <c r="HDY46" s="569"/>
      <c r="HDZ46" s="569"/>
      <c r="HEA46" s="569"/>
      <c r="HEB46" s="569"/>
      <c r="HEC46" s="569"/>
      <c r="HED46" s="569"/>
      <c r="HEE46" s="569"/>
      <c r="HEF46" s="569"/>
      <c r="HEG46" s="569"/>
      <c r="HEH46" s="569"/>
      <c r="HEI46" s="569"/>
      <c r="HEJ46" s="569"/>
      <c r="HEK46" s="569"/>
      <c r="HEL46" s="569"/>
      <c r="HEM46" s="569"/>
      <c r="HEN46" s="569"/>
      <c r="HEO46" s="569"/>
      <c r="HEP46" s="569"/>
      <c r="HEQ46" s="569"/>
      <c r="HER46" s="569"/>
      <c r="HES46" s="569"/>
      <c r="HET46" s="569"/>
      <c r="HEU46" s="569"/>
      <c r="HEV46" s="569"/>
      <c r="HEW46" s="569"/>
      <c r="HEX46" s="569"/>
      <c r="HEY46" s="569"/>
      <c r="HEZ46" s="569"/>
      <c r="HFA46" s="569"/>
      <c r="HFB46" s="569"/>
      <c r="HFC46" s="569"/>
      <c r="HFD46" s="569"/>
      <c r="HFE46" s="569"/>
      <c r="HFF46" s="569"/>
      <c r="HFG46" s="569"/>
      <c r="HFH46" s="569"/>
      <c r="HFI46" s="569"/>
      <c r="HFJ46" s="569"/>
      <c r="HFK46" s="569"/>
      <c r="HFL46" s="569"/>
      <c r="HFM46" s="569"/>
      <c r="HFN46" s="569"/>
      <c r="HFO46" s="569"/>
      <c r="HFP46" s="569"/>
      <c r="HFQ46" s="569"/>
      <c r="HFR46" s="569"/>
      <c r="HFS46" s="569"/>
      <c r="HFT46" s="569"/>
      <c r="HFU46" s="569"/>
      <c r="HFV46" s="569"/>
      <c r="HFW46" s="569"/>
      <c r="HFX46" s="569"/>
      <c r="HFY46" s="569"/>
      <c r="HFZ46" s="569"/>
      <c r="HGA46" s="569"/>
      <c r="HGB46" s="569"/>
      <c r="HGC46" s="569"/>
      <c r="HGD46" s="569"/>
      <c r="HGE46" s="569"/>
      <c r="HGF46" s="569"/>
      <c r="HGG46" s="569"/>
      <c r="HGH46" s="569"/>
      <c r="HGI46" s="569"/>
      <c r="HGJ46" s="569"/>
      <c r="HGK46" s="569"/>
      <c r="HGL46" s="569"/>
      <c r="HGM46" s="569"/>
      <c r="HGN46" s="569"/>
      <c r="HGO46" s="569"/>
      <c r="HGP46" s="569"/>
      <c r="HGQ46" s="569"/>
      <c r="HGR46" s="569"/>
      <c r="HGS46" s="569"/>
      <c r="HGT46" s="569"/>
      <c r="HGU46" s="569"/>
      <c r="HGV46" s="569"/>
      <c r="HGW46" s="569"/>
      <c r="HGX46" s="569"/>
      <c r="HGY46" s="569"/>
      <c r="HGZ46" s="569"/>
      <c r="HHA46" s="569"/>
      <c r="HHB46" s="569"/>
      <c r="HHC46" s="569"/>
      <c r="HHD46" s="569"/>
      <c r="HHE46" s="569"/>
      <c r="HHF46" s="569"/>
      <c r="HHG46" s="569"/>
      <c r="HHH46" s="569"/>
      <c r="HHI46" s="569"/>
      <c r="HHJ46" s="569"/>
      <c r="HHK46" s="569"/>
      <c r="HHL46" s="569"/>
      <c r="HHM46" s="569"/>
      <c r="HHN46" s="569"/>
      <c r="HHO46" s="569"/>
      <c r="HHP46" s="569"/>
      <c r="HHQ46" s="569"/>
      <c r="HHR46" s="569"/>
      <c r="HHS46" s="569"/>
      <c r="HHT46" s="569"/>
      <c r="HHU46" s="569"/>
      <c r="HHV46" s="569"/>
      <c r="HHW46" s="569"/>
      <c r="HHX46" s="569"/>
      <c r="HHY46" s="569"/>
      <c r="HHZ46" s="569"/>
      <c r="HIA46" s="569"/>
      <c r="HIB46" s="569"/>
      <c r="HIC46" s="569"/>
      <c r="HID46" s="569"/>
      <c r="HIE46" s="569"/>
      <c r="HIF46" s="569"/>
      <c r="HIG46" s="569"/>
      <c r="HIH46" s="569"/>
      <c r="HII46" s="569"/>
      <c r="HIJ46" s="569"/>
      <c r="HIK46" s="569"/>
      <c r="HIL46" s="569"/>
      <c r="HIM46" s="569"/>
      <c r="HIN46" s="569"/>
      <c r="HIO46" s="569"/>
      <c r="HIP46" s="569"/>
      <c r="HIQ46" s="569"/>
      <c r="HIR46" s="569"/>
      <c r="HIS46" s="569"/>
      <c r="HIT46" s="569"/>
      <c r="HIU46" s="569"/>
      <c r="HIV46" s="569"/>
      <c r="HIW46" s="569"/>
      <c r="HIX46" s="569"/>
      <c r="HIY46" s="569"/>
      <c r="HIZ46" s="569"/>
      <c r="HJA46" s="569"/>
      <c r="HJB46" s="569"/>
      <c r="HJC46" s="569"/>
      <c r="HJD46" s="569"/>
      <c r="HJE46" s="569"/>
      <c r="HJF46" s="569"/>
      <c r="HJG46" s="569"/>
      <c r="HJH46" s="569"/>
      <c r="HJI46" s="569"/>
      <c r="HJJ46" s="569"/>
      <c r="HJK46" s="569"/>
      <c r="HJL46" s="569"/>
      <c r="HJM46" s="569"/>
      <c r="HJN46" s="569"/>
      <c r="HJO46" s="569"/>
      <c r="HJP46" s="569"/>
      <c r="HJQ46" s="569"/>
      <c r="HJR46" s="569"/>
      <c r="HJS46" s="569"/>
      <c r="HJT46" s="569"/>
      <c r="HJU46" s="569"/>
      <c r="HJV46" s="569"/>
      <c r="HJW46" s="569"/>
      <c r="HJX46" s="569"/>
      <c r="HJY46" s="569"/>
      <c r="HJZ46" s="569"/>
      <c r="HKA46" s="569"/>
      <c r="HKB46" s="569"/>
      <c r="HKC46" s="569"/>
      <c r="HKD46" s="569"/>
      <c r="HKE46" s="569"/>
      <c r="HKF46" s="569"/>
      <c r="HKG46" s="569"/>
      <c r="HKH46" s="569"/>
      <c r="HKI46" s="569"/>
      <c r="HKJ46" s="569"/>
      <c r="HKK46" s="569"/>
      <c r="HKL46" s="569"/>
      <c r="HKM46" s="569"/>
      <c r="HKN46" s="569"/>
      <c r="HKO46" s="569"/>
      <c r="HKP46" s="569"/>
      <c r="HKQ46" s="569"/>
      <c r="HKR46" s="569"/>
      <c r="HKS46" s="569"/>
      <c r="HKT46" s="569"/>
      <c r="HKU46" s="569"/>
      <c r="HKV46" s="569"/>
      <c r="HKW46" s="569"/>
      <c r="HKX46" s="569"/>
      <c r="HKY46" s="569"/>
      <c r="HKZ46" s="569"/>
      <c r="HLA46" s="569"/>
      <c r="HLB46" s="569"/>
      <c r="HLC46" s="569"/>
      <c r="HLD46" s="569"/>
      <c r="HLE46" s="569"/>
      <c r="HLF46" s="569"/>
      <c r="HLG46" s="569"/>
      <c r="HLH46" s="569"/>
      <c r="HLI46" s="569"/>
      <c r="HLJ46" s="569"/>
      <c r="HLK46" s="569"/>
      <c r="HLL46" s="569"/>
      <c r="HLM46" s="569"/>
      <c r="HLN46" s="569"/>
      <c r="HLO46" s="569"/>
      <c r="HLP46" s="569"/>
      <c r="HLQ46" s="569"/>
      <c r="HLR46" s="569"/>
      <c r="HLS46" s="569"/>
      <c r="HLT46" s="569"/>
      <c r="HLU46" s="569"/>
      <c r="HLV46" s="569"/>
      <c r="HLW46" s="569"/>
      <c r="HLX46" s="569"/>
      <c r="HLY46" s="569"/>
      <c r="HLZ46" s="569"/>
      <c r="HMA46" s="569"/>
      <c r="HMB46" s="569"/>
      <c r="HMC46" s="569"/>
      <c r="HMD46" s="569"/>
      <c r="HME46" s="569"/>
      <c r="HMF46" s="569"/>
      <c r="HMG46" s="569"/>
      <c r="HMH46" s="569"/>
      <c r="HMI46" s="569"/>
      <c r="HMJ46" s="569"/>
      <c r="HMK46" s="569"/>
      <c r="HML46" s="569"/>
      <c r="HMM46" s="569"/>
      <c r="HMN46" s="569"/>
      <c r="HMO46" s="569"/>
      <c r="HMP46" s="569"/>
      <c r="HMQ46" s="569"/>
      <c r="HMR46" s="569"/>
      <c r="HMS46" s="569"/>
      <c r="HMT46" s="569"/>
      <c r="HMU46" s="569"/>
      <c r="HMV46" s="569"/>
      <c r="HMW46" s="569"/>
      <c r="HMX46" s="569"/>
      <c r="HMY46" s="569"/>
      <c r="HMZ46" s="569"/>
      <c r="HNA46" s="569"/>
      <c r="HNB46" s="569"/>
      <c r="HNC46" s="569"/>
      <c r="HND46" s="569"/>
      <c r="HNE46" s="569"/>
      <c r="HNF46" s="569"/>
      <c r="HNG46" s="569"/>
      <c r="HNH46" s="569"/>
      <c r="HNI46" s="569"/>
      <c r="HNJ46" s="569"/>
      <c r="HNK46" s="569"/>
      <c r="HNL46" s="569"/>
      <c r="HNM46" s="569"/>
      <c r="HNN46" s="569"/>
      <c r="HNO46" s="569"/>
      <c r="HNP46" s="569"/>
      <c r="HNQ46" s="569"/>
      <c r="HNR46" s="569"/>
      <c r="HNS46" s="569"/>
      <c r="HNT46" s="569"/>
      <c r="HNU46" s="569"/>
      <c r="HNV46" s="569"/>
      <c r="HNW46" s="569"/>
      <c r="HNX46" s="569"/>
      <c r="HNY46" s="569"/>
      <c r="HNZ46" s="569"/>
      <c r="HOA46" s="569"/>
      <c r="HOB46" s="569"/>
      <c r="HOC46" s="569"/>
      <c r="HOD46" s="569"/>
      <c r="HOE46" s="569"/>
      <c r="HOF46" s="569"/>
      <c r="HOG46" s="569"/>
      <c r="HOH46" s="569"/>
      <c r="HOI46" s="569"/>
      <c r="HOJ46" s="569"/>
      <c r="HOK46" s="569"/>
      <c r="HOL46" s="569"/>
      <c r="HOM46" s="569"/>
      <c r="HON46" s="569"/>
      <c r="HOO46" s="569"/>
      <c r="HOP46" s="569"/>
      <c r="HOQ46" s="569"/>
      <c r="HOR46" s="569"/>
      <c r="HOS46" s="569"/>
      <c r="HOT46" s="569"/>
      <c r="HOU46" s="569"/>
      <c r="HOV46" s="569"/>
      <c r="HOW46" s="569"/>
      <c r="HOX46" s="569"/>
      <c r="HOY46" s="569"/>
      <c r="HOZ46" s="569"/>
      <c r="HPA46" s="569"/>
      <c r="HPB46" s="569"/>
      <c r="HPC46" s="569"/>
      <c r="HPD46" s="569"/>
      <c r="HPE46" s="569"/>
      <c r="HPF46" s="569"/>
      <c r="HPG46" s="569"/>
      <c r="HPH46" s="569"/>
      <c r="HPI46" s="569"/>
      <c r="HPJ46" s="569"/>
      <c r="HPK46" s="569"/>
      <c r="HPL46" s="569"/>
      <c r="HPM46" s="569"/>
      <c r="HPN46" s="569"/>
      <c r="HPO46" s="569"/>
      <c r="HPP46" s="569"/>
      <c r="HPQ46" s="569"/>
      <c r="HPR46" s="569"/>
      <c r="HPS46" s="569"/>
      <c r="HPT46" s="569"/>
      <c r="HPU46" s="569"/>
      <c r="HPV46" s="569"/>
      <c r="HPW46" s="569"/>
      <c r="HPX46" s="569"/>
      <c r="HPY46" s="569"/>
      <c r="HPZ46" s="569"/>
      <c r="HQA46" s="569"/>
      <c r="HQB46" s="569"/>
      <c r="HQC46" s="569"/>
      <c r="HQD46" s="569"/>
      <c r="HQE46" s="569"/>
      <c r="HQF46" s="569"/>
      <c r="HQG46" s="569"/>
      <c r="HQH46" s="569"/>
      <c r="HQI46" s="569"/>
      <c r="HQJ46" s="569"/>
      <c r="HQK46" s="569"/>
      <c r="HQL46" s="569"/>
      <c r="HQM46" s="569"/>
      <c r="HQN46" s="569"/>
      <c r="HQO46" s="569"/>
      <c r="HQP46" s="569"/>
      <c r="HQQ46" s="569"/>
      <c r="HQR46" s="569"/>
      <c r="HQS46" s="569"/>
      <c r="HQT46" s="569"/>
      <c r="HQU46" s="569"/>
      <c r="HQV46" s="569"/>
      <c r="HQW46" s="569"/>
      <c r="HQX46" s="569"/>
      <c r="HQY46" s="569"/>
      <c r="HQZ46" s="569"/>
      <c r="HRA46" s="569"/>
      <c r="HRB46" s="569"/>
      <c r="HRC46" s="569"/>
      <c r="HRD46" s="569"/>
      <c r="HRE46" s="569"/>
      <c r="HRF46" s="569"/>
      <c r="HRG46" s="569"/>
      <c r="HRH46" s="569"/>
      <c r="HRI46" s="569"/>
      <c r="HRJ46" s="569"/>
      <c r="HRK46" s="569"/>
      <c r="HRL46" s="569"/>
      <c r="HRM46" s="569"/>
      <c r="HRN46" s="569"/>
      <c r="HRO46" s="569"/>
      <c r="HRP46" s="569"/>
      <c r="HRQ46" s="569"/>
      <c r="HRR46" s="569"/>
      <c r="HRS46" s="569"/>
      <c r="HRT46" s="569"/>
      <c r="HRU46" s="569"/>
      <c r="HRV46" s="569"/>
      <c r="HRW46" s="569"/>
      <c r="HRX46" s="569"/>
      <c r="HRY46" s="569"/>
      <c r="HRZ46" s="569"/>
      <c r="HSA46" s="569"/>
      <c r="HSB46" s="569"/>
      <c r="HSC46" s="569"/>
      <c r="HSD46" s="569"/>
      <c r="HSE46" s="569"/>
      <c r="HSF46" s="569"/>
      <c r="HSG46" s="569"/>
      <c r="HSH46" s="569"/>
      <c r="HSI46" s="569"/>
      <c r="HSJ46" s="569"/>
      <c r="HSK46" s="569"/>
      <c r="HSL46" s="569"/>
      <c r="HSM46" s="569"/>
      <c r="HSN46" s="569"/>
      <c r="HSO46" s="569"/>
      <c r="HSP46" s="569"/>
      <c r="HSQ46" s="569"/>
      <c r="HSR46" s="569"/>
      <c r="HSS46" s="569"/>
      <c r="HST46" s="569"/>
      <c r="HSU46" s="569"/>
      <c r="HSV46" s="569"/>
      <c r="HSW46" s="569"/>
      <c r="HSX46" s="569"/>
      <c r="HSY46" s="569"/>
      <c r="HSZ46" s="569"/>
      <c r="HTA46" s="569"/>
      <c r="HTB46" s="569"/>
      <c r="HTC46" s="569"/>
      <c r="HTD46" s="569"/>
      <c r="HTE46" s="569"/>
      <c r="HTF46" s="569"/>
      <c r="HTG46" s="569"/>
      <c r="HTH46" s="569"/>
      <c r="HTI46" s="569"/>
      <c r="HTJ46" s="569"/>
      <c r="HTK46" s="569"/>
      <c r="HTL46" s="569"/>
      <c r="HTM46" s="569"/>
      <c r="HTN46" s="569"/>
      <c r="HTO46" s="569"/>
      <c r="HTP46" s="569"/>
      <c r="HTQ46" s="569"/>
      <c r="HTR46" s="569"/>
      <c r="HTS46" s="569"/>
      <c r="HTT46" s="569"/>
      <c r="HTU46" s="569"/>
      <c r="HTV46" s="569"/>
      <c r="HTW46" s="569"/>
      <c r="HTX46" s="569"/>
      <c r="HTY46" s="569"/>
      <c r="HTZ46" s="569"/>
      <c r="HUA46" s="569"/>
      <c r="HUB46" s="569"/>
      <c r="HUC46" s="569"/>
      <c r="HUD46" s="569"/>
      <c r="HUE46" s="569"/>
      <c r="HUF46" s="569"/>
      <c r="HUG46" s="569"/>
      <c r="HUH46" s="569"/>
      <c r="HUI46" s="569"/>
      <c r="HUJ46" s="569"/>
      <c r="HUK46" s="569"/>
      <c r="HUL46" s="569"/>
      <c r="HUM46" s="569"/>
      <c r="HUN46" s="569"/>
      <c r="HUO46" s="569"/>
      <c r="HUP46" s="569"/>
      <c r="HUQ46" s="569"/>
      <c r="HUR46" s="569"/>
      <c r="HUS46" s="569"/>
      <c r="HUT46" s="569"/>
      <c r="HUU46" s="569"/>
      <c r="HUV46" s="569"/>
      <c r="HUW46" s="569"/>
      <c r="HUX46" s="569"/>
      <c r="HUY46" s="569"/>
      <c r="HUZ46" s="569"/>
      <c r="HVA46" s="569"/>
      <c r="HVB46" s="569"/>
      <c r="HVC46" s="569"/>
      <c r="HVD46" s="569"/>
      <c r="HVE46" s="569"/>
      <c r="HVF46" s="569"/>
      <c r="HVG46" s="569"/>
      <c r="HVH46" s="569"/>
      <c r="HVI46" s="569"/>
      <c r="HVJ46" s="569"/>
      <c r="HVK46" s="569"/>
      <c r="HVL46" s="569"/>
      <c r="HVM46" s="569"/>
      <c r="HVN46" s="569"/>
      <c r="HVO46" s="569"/>
      <c r="HVP46" s="569"/>
      <c r="HVQ46" s="569"/>
      <c r="HVR46" s="569"/>
      <c r="HVS46" s="569"/>
      <c r="HVT46" s="569"/>
      <c r="HVU46" s="569"/>
      <c r="HVV46" s="569"/>
      <c r="HVW46" s="569"/>
      <c r="HVX46" s="569"/>
      <c r="HVY46" s="569"/>
      <c r="HVZ46" s="569"/>
      <c r="HWA46" s="569"/>
      <c r="HWB46" s="569"/>
      <c r="HWC46" s="569"/>
      <c r="HWD46" s="569"/>
      <c r="HWE46" s="569"/>
      <c r="HWF46" s="569"/>
      <c r="HWG46" s="569"/>
      <c r="HWH46" s="569"/>
      <c r="HWI46" s="569"/>
      <c r="HWJ46" s="569"/>
      <c r="HWK46" s="569"/>
      <c r="HWL46" s="569"/>
      <c r="HWM46" s="569"/>
      <c r="HWN46" s="569"/>
      <c r="HWO46" s="569"/>
      <c r="HWP46" s="569"/>
      <c r="HWQ46" s="569"/>
      <c r="HWR46" s="569"/>
      <c r="HWS46" s="569"/>
      <c r="HWT46" s="569"/>
      <c r="HWU46" s="569"/>
      <c r="HWV46" s="569"/>
      <c r="HWW46" s="569"/>
      <c r="HWX46" s="569"/>
      <c r="HWY46" s="569"/>
      <c r="HWZ46" s="569"/>
      <c r="HXA46" s="569"/>
      <c r="HXB46" s="569"/>
      <c r="HXC46" s="569"/>
      <c r="HXD46" s="569"/>
      <c r="HXE46" s="569"/>
      <c r="HXF46" s="569"/>
      <c r="HXG46" s="569"/>
      <c r="HXH46" s="569"/>
      <c r="HXI46" s="569"/>
      <c r="HXJ46" s="569"/>
      <c r="HXK46" s="569"/>
      <c r="HXL46" s="569"/>
      <c r="HXM46" s="569"/>
      <c r="HXN46" s="569"/>
      <c r="HXO46" s="569"/>
      <c r="HXP46" s="569"/>
      <c r="HXQ46" s="569"/>
      <c r="HXR46" s="569"/>
      <c r="HXS46" s="569"/>
      <c r="HXT46" s="569"/>
      <c r="HXU46" s="569"/>
      <c r="HXV46" s="569"/>
      <c r="HXW46" s="569"/>
      <c r="HXX46" s="569"/>
      <c r="HXY46" s="569"/>
      <c r="HXZ46" s="569"/>
      <c r="HYA46" s="569"/>
      <c r="HYB46" s="569"/>
      <c r="HYC46" s="569"/>
      <c r="HYD46" s="569"/>
      <c r="HYE46" s="569"/>
      <c r="HYF46" s="569"/>
      <c r="HYG46" s="569"/>
      <c r="HYH46" s="569"/>
      <c r="HYI46" s="569"/>
      <c r="HYJ46" s="569"/>
      <c r="HYK46" s="569"/>
      <c r="HYL46" s="569"/>
      <c r="HYM46" s="569"/>
      <c r="HYN46" s="569"/>
      <c r="HYO46" s="569"/>
      <c r="HYP46" s="569"/>
      <c r="HYQ46" s="569"/>
      <c r="HYR46" s="569"/>
      <c r="HYS46" s="569"/>
      <c r="HYT46" s="569"/>
      <c r="HYU46" s="569"/>
      <c r="HYV46" s="569"/>
      <c r="HYW46" s="569"/>
      <c r="HYX46" s="569"/>
      <c r="HYY46" s="569"/>
      <c r="HYZ46" s="569"/>
      <c r="HZA46" s="569"/>
      <c r="HZB46" s="569"/>
      <c r="HZC46" s="569"/>
      <c r="HZD46" s="569"/>
      <c r="HZE46" s="569"/>
      <c r="HZF46" s="569"/>
      <c r="HZG46" s="569"/>
      <c r="HZH46" s="569"/>
      <c r="HZI46" s="569"/>
      <c r="HZJ46" s="569"/>
      <c r="HZK46" s="569"/>
      <c r="HZL46" s="569"/>
      <c r="HZM46" s="569"/>
      <c r="HZN46" s="569"/>
      <c r="HZO46" s="569"/>
      <c r="HZP46" s="569"/>
      <c r="HZQ46" s="569"/>
      <c r="HZR46" s="569"/>
      <c r="HZS46" s="569"/>
      <c r="HZT46" s="569"/>
      <c r="HZU46" s="569"/>
      <c r="HZV46" s="569"/>
      <c r="HZW46" s="569"/>
      <c r="HZX46" s="569"/>
      <c r="HZY46" s="569"/>
      <c r="HZZ46" s="569"/>
      <c r="IAA46" s="569"/>
      <c r="IAB46" s="569"/>
      <c r="IAC46" s="569"/>
      <c r="IAD46" s="569"/>
      <c r="IAE46" s="569"/>
      <c r="IAF46" s="569"/>
      <c r="IAG46" s="569"/>
      <c r="IAH46" s="569"/>
      <c r="IAI46" s="569"/>
      <c r="IAJ46" s="569"/>
      <c r="IAK46" s="569"/>
      <c r="IAL46" s="569"/>
      <c r="IAM46" s="569"/>
      <c r="IAN46" s="569"/>
      <c r="IAO46" s="569"/>
      <c r="IAP46" s="569"/>
      <c r="IAQ46" s="569"/>
      <c r="IAR46" s="569"/>
      <c r="IAS46" s="569"/>
      <c r="IAT46" s="569"/>
      <c r="IAU46" s="569"/>
      <c r="IAV46" s="569"/>
      <c r="IAW46" s="569"/>
      <c r="IAX46" s="569"/>
      <c r="IAY46" s="569"/>
      <c r="IAZ46" s="569"/>
      <c r="IBA46" s="569"/>
      <c r="IBB46" s="569"/>
      <c r="IBC46" s="569"/>
      <c r="IBD46" s="569"/>
      <c r="IBE46" s="569"/>
      <c r="IBF46" s="569"/>
      <c r="IBG46" s="569"/>
      <c r="IBH46" s="569"/>
      <c r="IBI46" s="569"/>
      <c r="IBJ46" s="569"/>
      <c r="IBK46" s="569"/>
      <c r="IBL46" s="569"/>
      <c r="IBM46" s="569"/>
      <c r="IBN46" s="569"/>
      <c r="IBO46" s="569"/>
      <c r="IBP46" s="569"/>
      <c r="IBQ46" s="569"/>
      <c r="IBR46" s="569"/>
      <c r="IBS46" s="569"/>
      <c r="IBT46" s="569"/>
      <c r="IBU46" s="569"/>
      <c r="IBV46" s="569"/>
      <c r="IBW46" s="569"/>
      <c r="IBX46" s="569"/>
      <c r="IBY46" s="569"/>
      <c r="IBZ46" s="569"/>
      <c r="ICA46" s="569"/>
      <c r="ICB46" s="569"/>
      <c r="ICC46" s="569"/>
      <c r="ICD46" s="569"/>
      <c r="ICE46" s="569"/>
      <c r="ICF46" s="569"/>
      <c r="ICG46" s="569"/>
      <c r="ICH46" s="569"/>
      <c r="ICI46" s="569"/>
      <c r="ICJ46" s="569"/>
      <c r="ICK46" s="569"/>
      <c r="ICL46" s="569"/>
      <c r="ICM46" s="569"/>
      <c r="ICN46" s="569"/>
      <c r="ICO46" s="569"/>
      <c r="ICP46" s="569"/>
      <c r="ICQ46" s="569"/>
      <c r="ICR46" s="569"/>
      <c r="ICS46" s="569"/>
      <c r="ICT46" s="569"/>
      <c r="ICU46" s="569"/>
      <c r="ICV46" s="569"/>
      <c r="ICW46" s="569"/>
      <c r="ICX46" s="569"/>
      <c r="ICY46" s="569"/>
      <c r="ICZ46" s="569"/>
      <c r="IDA46" s="569"/>
      <c r="IDB46" s="569"/>
      <c r="IDC46" s="569"/>
      <c r="IDD46" s="569"/>
      <c r="IDE46" s="569"/>
      <c r="IDF46" s="569"/>
      <c r="IDG46" s="569"/>
      <c r="IDH46" s="569"/>
      <c r="IDI46" s="569"/>
      <c r="IDJ46" s="569"/>
      <c r="IDK46" s="569"/>
      <c r="IDL46" s="569"/>
      <c r="IDM46" s="569"/>
      <c r="IDN46" s="569"/>
      <c r="IDO46" s="569"/>
      <c r="IDP46" s="569"/>
      <c r="IDQ46" s="569"/>
      <c r="IDR46" s="569"/>
      <c r="IDS46" s="569"/>
      <c r="IDT46" s="569"/>
      <c r="IDU46" s="569"/>
      <c r="IDV46" s="569"/>
      <c r="IDW46" s="569"/>
      <c r="IDX46" s="569"/>
      <c r="IDY46" s="569"/>
      <c r="IDZ46" s="569"/>
      <c r="IEA46" s="569"/>
      <c r="IEB46" s="569"/>
      <c r="IEC46" s="569"/>
      <c r="IED46" s="569"/>
      <c r="IEE46" s="569"/>
      <c r="IEF46" s="569"/>
      <c r="IEG46" s="569"/>
      <c r="IEH46" s="569"/>
      <c r="IEI46" s="569"/>
      <c r="IEJ46" s="569"/>
      <c r="IEK46" s="569"/>
      <c r="IEL46" s="569"/>
      <c r="IEM46" s="569"/>
      <c r="IEN46" s="569"/>
      <c r="IEO46" s="569"/>
      <c r="IEP46" s="569"/>
      <c r="IEQ46" s="569"/>
      <c r="IER46" s="569"/>
      <c r="IES46" s="569"/>
      <c r="IET46" s="569"/>
      <c r="IEU46" s="569"/>
      <c r="IEV46" s="569"/>
      <c r="IEW46" s="569"/>
      <c r="IEX46" s="569"/>
      <c r="IEY46" s="569"/>
      <c r="IEZ46" s="569"/>
      <c r="IFA46" s="569"/>
      <c r="IFB46" s="569"/>
      <c r="IFC46" s="569"/>
      <c r="IFD46" s="569"/>
      <c r="IFE46" s="569"/>
      <c r="IFF46" s="569"/>
      <c r="IFG46" s="569"/>
      <c r="IFH46" s="569"/>
      <c r="IFI46" s="569"/>
      <c r="IFJ46" s="569"/>
      <c r="IFK46" s="569"/>
      <c r="IFL46" s="569"/>
      <c r="IFM46" s="569"/>
      <c r="IFN46" s="569"/>
      <c r="IFO46" s="569"/>
      <c r="IFP46" s="569"/>
      <c r="IFQ46" s="569"/>
      <c r="IFR46" s="569"/>
      <c r="IFS46" s="569"/>
      <c r="IFT46" s="569"/>
      <c r="IFU46" s="569"/>
      <c r="IFV46" s="569"/>
      <c r="IFW46" s="569"/>
      <c r="IFX46" s="569"/>
      <c r="IFY46" s="569"/>
      <c r="IFZ46" s="569"/>
      <c r="IGA46" s="569"/>
      <c r="IGB46" s="569"/>
      <c r="IGC46" s="569"/>
      <c r="IGD46" s="569"/>
      <c r="IGE46" s="569"/>
      <c r="IGF46" s="569"/>
      <c r="IGG46" s="569"/>
      <c r="IGH46" s="569"/>
      <c r="IGI46" s="569"/>
      <c r="IGJ46" s="569"/>
      <c r="IGK46" s="569"/>
      <c r="IGL46" s="569"/>
      <c r="IGM46" s="569"/>
      <c r="IGN46" s="569"/>
      <c r="IGO46" s="569"/>
      <c r="IGP46" s="569"/>
      <c r="IGQ46" s="569"/>
      <c r="IGR46" s="569"/>
      <c r="IGS46" s="569"/>
      <c r="IGT46" s="569"/>
      <c r="IGU46" s="569"/>
      <c r="IGV46" s="569"/>
      <c r="IGW46" s="569"/>
      <c r="IGX46" s="569"/>
      <c r="IGY46" s="569"/>
      <c r="IGZ46" s="569"/>
      <c r="IHA46" s="569"/>
      <c r="IHB46" s="569"/>
      <c r="IHC46" s="569"/>
      <c r="IHD46" s="569"/>
      <c r="IHE46" s="569"/>
      <c r="IHF46" s="569"/>
      <c r="IHG46" s="569"/>
      <c r="IHH46" s="569"/>
      <c r="IHI46" s="569"/>
      <c r="IHJ46" s="569"/>
      <c r="IHK46" s="569"/>
      <c r="IHL46" s="569"/>
      <c r="IHM46" s="569"/>
      <c r="IHN46" s="569"/>
      <c r="IHO46" s="569"/>
      <c r="IHP46" s="569"/>
      <c r="IHQ46" s="569"/>
      <c r="IHR46" s="569"/>
      <c r="IHS46" s="569"/>
      <c r="IHT46" s="569"/>
      <c r="IHU46" s="569"/>
      <c r="IHV46" s="569"/>
      <c r="IHW46" s="569"/>
      <c r="IHX46" s="569"/>
      <c r="IHY46" s="569"/>
      <c r="IHZ46" s="569"/>
      <c r="IIA46" s="569"/>
      <c r="IIB46" s="569"/>
      <c r="IIC46" s="569"/>
      <c r="IID46" s="569"/>
      <c r="IIE46" s="569"/>
      <c r="IIF46" s="569"/>
      <c r="IIG46" s="569"/>
      <c r="IIH46" s="569"/>
      <c r="III46" s="569"/>
      <c r="IIJ46" s="569"/>
      <c r="IIK46" s="569"/>
      <c r="IIL46" s="569"/>
      <c r="IIM46" s="569"/>
      <c r="IIN46" s="569"/>
      <c r="IIO46" s="569"/>
      <c r="IIP46" s="569"/>
      <c r="IIQ46" s="569"/>
      <c r="IIR46" s="569"/>
      <c r="IIS46" s="569"/>
      <c r="IIT46" s="569"/>
      <c r="IIU46" s="569"/>
      <c r="IIV46" s="569"/>
      <c r="IIW46" s="569"/>
      <c r="IIX46" s="569"/>
      <c r="IIY46" s="569"/>
      <c r="IIZ46" s="569"/>
      <c r="IJA46" s="569"/>
      <c r="IJB46" s="569"/>
      <c r="IJC46" s="569"/>
      <c r="IJD46" s="569"/>
      <c r="IJE46" s="569"/>
      <c r="IJF46" s="569"/>
      <c r="IJG46" s="569"/>
      <c r="IJH46" s="569"/>
      <c r="IJI46" s="569"/>
      <c r="IJJ46" s="569"/>
      <c r="IJK46" s="569"/>
      <c r="IJL46" s="569"/>
      <c r="IJM46" s="569"/>
      <c r="IJN46" s="569"/>
      <c r="IJO46" s="569"/>
      <c r="IJP46" s="569"/>
      <c r="IJQ46" s="569"/>
      <c r="IJR46" s="569"/>
      <c r="IJS46" s="569"/>
      <c r="IJT46" s="569"/>
      <c r="IJU46" s="569"/>
      <c r="IJV46" s="569"/>
      <c r="IJW46" s="569"/>
      <c r="IJX46" s="569"/>
      <c r="IJY46" s="569"/>
      <c r="IJZ46" s="569"/>
      <c r="IKA46" s="569"/>
      <c r="IKB46" s="569"/>
      <c r="IKC46" s="569"/>
      <c r="IKD46" s="569"/>
      <c r="IKE46" s="569"/>
      <c r="IKF46" s="569"/>
      <c r="IKG46" s="569"/>
      <c r="IKH46" s="569"/>
      <c r="IKI46" s="569"/>
      <c r="IKJ46" s="569"/>
      <c r="IKK46" s="569"/>
      <c r="IKL46" s="569"/>
      <c r="IKM46" s="569"/>
      <c r="IKN46" s="569"/>
      <c r="IKO46" s="569"/>
      <c r="IKP46" s="569"/>
      <c r="IKQ46" s="569"/>
      <c r="IKR46" s="569"/>
      <c r="IKS46" s="569"/>
      <c r="IKT46" s="569"/>
      <c r="IKU46" s="569"/>
      <c r="IKV46" s="569"/>
      <c r="IKW46" s="569"/>
      <c r="IKX46" s="569"/>
      <c r="IKY46" s="569"/>
      <c r="IKZ46" s="569"/>
      <c r="ILA46" s="569"/>
      <c r="ILB46" s="569"/>
      <c r="ILC46" s="569"/>
      <c r="ILD46" s="569"/>
      <c r="ILE46" s="569"/>
      <c r="ILF46" s="569"/>
      <c r="ILG46" s="569"/>
      <c r="ILH46" s="569"/>
      <c r="ILI46" s="569"/>
      <c r="ILJ46" s="569"/>
      <c r="ILK46" s="569"/>
      <c r="ILL46" s="569"/>
      <c r="ILM46" s="569"/>
      <c r="ILN46" s="569"/>
      <c r="ILO46" s="569"/>
      <c r="ILP46" s="569"/>
      <c r="ILQ46" s="569"/>
      <c r="ILR46" s="569"/>
      <c r="ILS46" s="569"/>
      <c r="ILT46" s="569"/>
      <c r="ILU46" s="569"/>
      <c r="ILV46" s="569"/>
      <c r="ILW46" s="569"/>
      <c r="ILX46" s="569"/>
      <c r="ILY46" s="569"/>
      <c r="ILZ46" s="569"/>
      <c r="IMA46" s="569"/>
      <c r="IMB46" s="569"/>
      <c r="IMC46" s="569"/>
      <c r="IMD46" s="569"/>
      <c r="IME46" s="569"/>
      <c r="IMF46" s="569"/>
      <c r="IMG46" s="569"/>
      <c r="IMH46" s="569"/>
      <c r="IMI46" s="569"/>
      <c r="IMJ46" s="569"/>
      <c r="IMK46" s="569"/>
      <c r="IML46" s="569"/>
      <c r="IMM46" s="569"/>
      <c r="IMN46" s="569"/>
      <c r="IMO46" s="569"/>
      <c r="IMP46" s="569"/>
      <c r="IMQ46" s="569"/>
      <c r="IMR46" s="569"/>
      <c r="IMS46" s="569"/>
      <c r="IMT46" s="569"/>
      <c r="IMU46" s="569"/>
      <c r="IMV46" s="569"/>
      <c r="IMW46" s="569"/>
      <c r="IMX46" s="569"/>
      <c r="IMY46" s="569"/>
      <c r="IMZ46" s="569"/>
      <c r="INA46" s="569"/>
      <c r="INB46" s="569"/>
      <c r="INC46" s="569"/>
      <c r="IND46" s="569"/>
      <c r="INE46" s="569"/>
      <c r="INF46" s="569"/>
      <c r="ING46" s="569"/>
      <c r="INH46" s="569"/>
      <c r="INI46" s="569"/>
      <c r="INJ46" s="569"/>
      <c r="INK46" s="569"/>
      <c r="INL46" s="569"/>
      <c r="INM46" s="569"/>
      <c r="INN46" s="569"/>
      <c r="INO46" s="569"/>
      <c r="INP46" s="569"/>
      <c r="INQ46" s="569"/>
      <c r="INR46" s="569"/>
      <c r="INS46" s="569"/>
      <c r="INT46" s="569"/>
      <c r="INU46" s="569"/>
      <c r="INV46" s="569"/>
      <c r="INW46" s="569"/>
      <c r="INX46" s="569"/>
      <c r="INY46" s="569"/>
      <c r="INZ46" s="569"/>
      <c r="IOA46" s="569"/>
      <c r="IOB46" s="569"/>
      <c r="IOC46" s="569"/>
      <c r="IOD46" s="569"/>
      <c r="IOE46" s="569"/>
      <c r="IOF46" s="569"/>
      <c r="IOG46" s="569"/>
      <c r="IOH46" s="569"/>
      <c r="IOI46" s="569"/>
      <c r="IOJ46" s="569"/>
      <c r="IOK46" s="569"/>
      <c r="IOL46" s="569"/>
      <c r="IOM46" s="569"/>
      <c r="ION46" s="569"/>
      <c r="IOO46" s="569"/>
      <c r="IOP46" s="569"/>
      <c r="IOQ46" s="569"/>
      <c r="IOR46" s="569"/>
      <c r="IOS46" s="569"/>
      <c r="IOT46" s="569"/>
      <c r="IOU46" s="569"/>
      <c r="IOV46" s="569"/>
      <c r="IOW46" s="569"/>
      <c r="IOX46" s="569"/>
      <c r="IOY46" s="569"/>
      <c r="IOZ46" s="569"/>
      <c r="IPA46" s="569"/>
      <c r="IPB46" s="569"/>
      <c r="IPC46" s="569"/>
      <c r="IPD46" s="569"/>
      <c r="IPE46" s="569"/>
      <c r="IPF46" s="569"/>
      <c r="IPG46" s="569"/>
      <c r="IPH46" s="569"/>
      <c r="IPI46" s="569"/>
      <c r="IPJ46" s="569"/>
      <c r="IPK46" s="569"/>
      <c r="IPL46" s="569"/>
      <c r="IPM46" s="569"/>
      <c r="IPN46" s="569"/>
      <c r="IPO46" s="569"/>
      <c r="IPP46" s="569"/>
      <c r="IPQ46" s="569"/>
      <c r="IPR46" s="569"/>
      <c r="IPS46" s="569"/>
      <c r="IPT46" s="569"/>
      <c r="IPU46" s="569"/>
      <c r="IPV46" s="569"/>
      <c r="IPW46" s="569"/>
      <c r="IPX46" s="569"/>
      <c r="IPY46" s="569"/>
      <c r="IPZ46" s="569"/>
      <c r="IQA46" s="569"/>
      <c r="IQB46" s="569"/>
      <c r="IQC46" s="569"/>
      <c r="IQD46" s="569"/>
      <c r="IQE46" s="569"/>
      <c r="IQF46" s="569"/>
      <c r="IQG46" s="569"/>
      <c r="IQH46" s="569"/>
      <c r="IQI46" s="569"/>
      <c r="IQJ46" s="569"/>
      <c r="IQK46" s="569"/>
      <c r="IQL46" s="569"/>
      <c r="IQM46" s="569"/>
      <c r="IQN46" s="569"/>
      <c r="IQO46" s="569"/>
      <c r="IQP46" s="569"/>
      <c r="IQQ46" s="569"/>
      <c r="IQR46" s="569"/>
      <c r="IQS46" s="569"/>
      <c r="IQT46" s="569"/>
      <c r="IQU46" s="569"/>
      <c r="IQV46" s="569"/>
      <c r="IQW46" s="569"/>
      <c r="IQX46" s="569"/>
      <c r="IQY46" s="569"/>
      <c r="IQZ46" s="569"/>
      <c r="IRA46" s="569"/>
      <c r="IRB46" s="569"/>
      <c r="IRC46" s="569"/>
      <c r="IRD46" s="569"/>
      <c r="IRE46" s="569"/>
      <c r="IRF46" s="569"/>
      <c r="IRG46" s="569"/>
      <c r="IRH46" s="569"/>
      <c r="IRI46" s="569"/>
      <c r="IRJ46" s="569"/>
      <c r="IRK46" s="569"/>
      <c r="IRL46" s="569"/>
      <c r="IRM46" s="569"/>
      <c r="IRN46" s="569"/>
      <c r="IRO46" s="569"/>
      <c r="IRP46" s="569"/>
      <c r="IRQ46" s="569"/>
      <c r="IRR46" s="569"/>
      <c r="IRS46" s="569"/>
      <c r="IRT46" s="569"/>
      <c r="IRU46" s="569"/>
      <c r="IRV46" s="569"/>
      <c r="IRW46" s="569"/>
      <c r="IRX46" s="569"/>
      <c r="IRY46" s="569"/>
      <c r="IRZ46" s="569"/>
      <c r="ISA46" s="569"/>
      <c r="ISB46" s="569"/>
      <c r="ISC46" s="569"/>
      <c r="ISD46" s="569"/>
      <c r="ISE46" s="569"/>
      <c r="ISF46" s="569"/>
      <c r="ISG46" s="569"/>
      <c r="ISH46" s="569"/>
      <c r="ISI46" s="569"/>
      <c r="ISJ46" s="569"/>
      <c r="ISK46" s="569"/>
      <c r="ISL46" s="569"/>
      <c r="ISM46" s="569"/>
      <c r="ISN46" s="569"/>
      <c r="ISO46" s="569"/>
      <c r="ISP46" s="569"/>
      <c r="ISQ46" s="569"/>
      <c r="ISR46" s="569"/>
      <c r="ISS46" s="569"/>
      <c r="IST46" s="569"/>
      <c r="ISU46" s="569"/>
      <c r="ISV46" s="569"/>
      <c r="ISW46" s="569"/>
      <c r="ISX46" s="569"/>
      <c r="ISY46" s="569"/>
      <c r="ISZ46" s="569"/>
      <c r="ITA46" s="569"/>
      <c r="ITB46" s="569"/>
      <c r="ITC46" s="569"/>
      <c r="ITD46" s="569"/>
      <c r="ITE46" s="569"/>
      <c r="ITF46" s="569"/>
      <c r="ITG46" s="569"/>
      <c r="ITH46" s="569"/>
      <c r="ITI46" s="569"/>
      <c r="ITJ46" s="569"/>
      <c r="ITK46" s="569"/>
      <c r="ITL46" s="569"/>
      <c r="ITM46" s="569"/>
      <c r="ITN46" s="569"/>
      <c r="ITO46" s="569"/>
      <c r="ITP46" s="569"/>
      <c r="ITQ46" s="569"/>
      <c r="ITR46" s="569"/>
      <c r="ITS46" s="569"/>
      <c r="ITT46" s="569"/>
      <c r="ITU46" s="569"/>
      <c r="ITV46" s="569"/>
      <c r="ITW46" s="569"/>
      <c r="ITX46" s="569"/>
      <c r="ITY46" s="569"/>
      <c r="ITZ46" s="569"/>
      <c r="IUA46" s="569"/>
      <c r="IUB46" s="569"/>
      <c r="IUC46" s="569"/>
      <c r="IUD46" s="569"/>
      <c r="IUE46" s="569"/>
      <c r="IUF46" s="569"/>
      <c r="IUG46" s="569"/>
      <c r="IUH46" s="569"/>
      <c r="IUI46" s="569"/>
      <c r="IUJ46" s="569"/>
      <c r="IUK46" s="569"/>
      <c r="IUL46" s="569"/>
      <c r="IUM46" s="569"/>
      <c r="IUN46" s="569"/>
      <c r="IUO46" s="569"/>
      <c r="IUP46" s="569"/>
      <c r="IUQ46" s="569"/>
      <c r="IUR46" s="569"/>
      <c r="IUS46" s="569"/>
      <c r="IUT46" s="569"/>
      <c r="IUU46" s="569"/>
      <c r="IUV46" s="569"/>
      <c r="IUW46" s="569"/>
      <c r="IUX46" s="569"/>
      <c r="IUY46" s="569"/>
      <c r="IUZ46" s="569"/>
      <c r="IVA46" s="569"/>
      <c r="IVB46" s="569"/>
      <c r="IVC46" s="569"/>
      <c r="IVD46" s="569"/>
      <c r="IVE46" s="569"/>
      <c r="IVF46" s="569"/>
      <c r="IVG46" s="569"/>
      <c r="IVH46" s="569"/>
      <c r="IVI46" s="569"/>
      <c r="IVJ46" s="569"/>
      <c r="IVK46" s="569"/>
      <c r="IVL46" s="569"/>
      <c r="IVM46" s="569"/>
      <c r="IVN46" s="569"/>
      <c r="IVO46" s="569"/>
      <c r="IVP46" s="569"/>
      <c r="IVQ46" s="569"/>
      <c r="IVR46" s="569"/>
      <c r="IVS46" s="569"/>
      <c r="IVT46" s="569"/>
      <c r="IVU46" s="569"/>
      <c r="IVV46" s="569"/>
      <c r="IVW46" s="569"/>
      <c r="IVX46" s="569"/>
      <c r="IVY46" s="569"/>
      <c r="IVZ46" s="569"/>
      <c r="IWA46" s="569"/>
      <c r="IWB46" s="569"/>
      <c r="IWC46" s="569"/>
      <c r="IWD46" s="569"/>
      <c r="IWE46" s="569"/>
      <c r="IWF46" s="569"/>
      <c r="IWG46" s="569"/>
      <c r="IWH46" s="569"/>
      <c r="IWI46" s="569"/>
      <c r="IWJ46" s="569"/>
      <c r="IWK46" s="569"/>
      <c r="IWL46" s="569"/>
      <c r="IWM46" s="569"/>
      <c r="IWN46" s="569"/>
      <c r="IWO46" s="569"/>
      <c r="IWP46" s="569"/>
      <c r="IWQ46" s="569"/>
      <c r="IWR46" s="569"/>
      <c r="IWS46" s="569"/>
      <c r="IWT46" s="569"/>
      <c r="IWU46" s="569"/>
      <c r="IWV46" s="569"/>
      <c r="IWW46" s="569"/>
      <c r="IWX46" s="569"/>
      <c r="IWY46" s="569"/>
      <c r="IWZ46" s="569"/>
      <c r="IXA46" s="569"/>
      <c r="IXB46" s="569"/>
      <c r="IXC46" s="569"/>
      <c r="IXD46" s="569"/>
      <c r="IXE46" s="569"/>
      <c r="IXF46" s="569"/>
      <c r="IXG46" s="569"/>
      <c r="IXH46" s="569"/>
      <c r="IXI46" s="569"/>
      <c r="IXJ46" s="569"/>
      <c r="IXK46" s="569"/>
      <c r="IXL46" s="569"/>
      <c r="IXM46" s="569"/>
      <c r="IXN46" s="569"/>
      <c r="IXO46" s="569"/>
      <c r="IXP46" s="569"/>
      <c r="IXQ46" s="569"/>
      <c r="IXR46" s="569"/>
      <c r="IXS46" s="569"/>
      <c r="IXT46" s="569"/>
      <c r="IXU46" s="569"/>
      <c r="IXV46" s="569"/>
      <c r="IXW46" s="569"/>
      <c r="IXX46" s="569"/>
      <c r="IXY46" s="569"/>
      <c r="IXZ46" s="569"/>
      <c r="IYA46" s="569"/>
      <c r="IYB46" s="569"/>
      <c r="IYC46" s="569"/>
      <c r="IYD46" s="569"/>
      <c r="IYE46" s="569"/>
      <c r="IYF46" s="569"/>
      <c r="IYG46" s="569"/>
      <c r="IYH46" s="569"/>
      <c r="IYI46" s="569"/>
      <c r="IYJ46" s="569"/>
      <c r="IYK46" s="569"/>
      <c r="IYL46" s="569"/>
      <c r="IYM46" s="569"/>
      <c r="IYN46" s="569"/>
      <c r="IYO46" s="569"/>
      <c r="IYP46" s="569"/>
      <c r="IYQ46" s="569"/>
      <c r="IYR46" s="569"/>
      <c r="IYS46" s="569"/>
      <c r="IYT46" s="569"/>
      <c r="IYU46" s="569"/>
      <c r="IYV46" s="569"/>
      <c r="IYW46" s="569"/>
      <c r="IYX46" s="569"/>
      <c r="IYY46" s="569"/>
      <c r="IYZ46" s="569"/>
      <c r="IZA46" s="569"/>
      <c r="IZB46" s="569"/>
      <c r="IZC46" s="569"/>
      <c r="IZD46" s="569"/>
      <c r="IZE46" s="569"/>
      <c r="IZF46" s="569"/>
      <c r="IZG46" s="569"/>
      <c r="IZH46" s="569"/>
      <c r="IZI46" s="569"/>
      <c r="IZJ46" s="569"/>
      <c r="IZK46" s="569"/>
      <c r="IZL46" s="569"/>
      <c r="IZM46" s="569"/>
      <c r="IZN46" s="569"/>
      <c r="IZO46" s="569"/>
      <c r="IZP46" s="569"/>
      <c r="IZQ46" s="569"/>
      <c r="IZR46" s="569"/>
      <c r="IZS46" s="569"/>
      <c r="IZT46" s="569"/>
      <c r="IZU46" s="569"/>
      <c r="IZV46" s="569"/>
      <c r="IZW46" s="569"/>
      <c r="IZX46" s="569"/>
      <c r="IZY46" s="569"/>
      <c r="IZZ46" s="569"/>
      <c r="JAA46" s="569"/>
      <c r="JAB46" s="569"/>
      <c r="JAC46" s="569"/>
      <c r="JAD46" s="569"/>
      <c r="JAE46" s="569"/>
      <c r="JAF46" s="569"/>
      <c r="JAG46" s="569"/>
      <c r="JAH46" s="569"/>
      <c r="JAI46" s="569"/>
      <c r="JAJ46" s="569"/>
      <c r="JAK46" s="569"/>
      <c r="JAL46" s="569"/>
      <c r="JAM46" s="569"/>
      <c r="JAN46" s="569"/>
      <c r="JAO46" s="569"/>
      <c r="JAP46" s="569"/>
      <c r="JAQ46" s="569"/>
      <c r="JAR46" s="569"/>
      <c r="JAS46" s="569"/>
      <c r="JAT46" s="569"/>
      <c r="JAU46" s="569"/>
      <c r="JAV46" s="569"/>
      <c r="JAW46" s="569"/>
      <c r="JAX46" s="569"/>
      <c r="JAY46" s="569"/>
      <c r="JAZ46" s="569"/>
      <c r="JBA46" s="569"/>
      <c r="JBB46" s="569"/>
      <c r="JBC46" s="569"/>
      <c r="JBD46" s="569"/>
      <c r="JBE46" s="569"/>
      <c r="JBF46" s="569"/>
      <c r="JBG46" s="569"/>
      <c r="JBH46" s="569"/>
      <c r="JBI46" s="569"/>
      <c r="JBJ46" s="569"/>
      <c r="JBK46" s="569"/>
      <c r="JBL46" s="569"/>
      <c r="JBM46" s="569"/>
      <c r="JBN46" s="569"/>
      <c r="JBO46" s="569"/>
      <c r="JBP46" s="569"/>
      <c r="JBQ46" s="569"/>
      <c r="JBR46" s="569"/>
      <c r="JBS46" s="569"/>
      <c r="JBT46" s="569"/>
      <c r="JBU46" s="569"/>
      <c r="JBV46" s="569"/>
      <c r="JBW46" s="569"/>
      <c r="JBX46" s="569"/>
      <c r="JBY46" s="569"/>
      <c r="JBZ46" s="569"/>
      <c r="JCA46" s="569"/>
      <c r="JCB46" s="569"/>
      <c r="JCC46" s="569"/>
      <c r="JCD46" s="569"/>
      <c r="JCE46" s="569"/>
      <c r="JCF46" s="569"/>
      <c r="JCG46" s="569"/>
      <c r="JCH46" s="569"/>
      <c r="JCI46" s="569"/>
      <c r="JCJ46" s="569"/>
      <c r="JCK46" s="569"/>
      <c r="JCL46" s="569"/>
      <c r="JCM46" s="569"/>
      <c r="JCN46" s="569"/>
      <c r="JCO46" s="569"/>
      <c r="JCP46" s="569"/>
      <c r="JCQ46" s="569"/>
      <c r="JCR46" s="569"/>
      <c r="JCS46" s="569"/>
      <c r="JCT46" s="569"/>
      <c r="JCU46" s="569"/>
      <c r="JCV46" s="569"/>
      <c r="JCW46" s="569"/>
      <c r="JCX46" s="569"/>
      <c r="JCY46" s="569"/>
      <c r="JCZ46" s="569"/>
      <c r="JDA46" s="569"/>
      <c r="JDB46" s="569"/>
      <c r="JDC46" s="569"/>
      <c r="JDD46" s="569"/>
      <c r="JDE46" s="569"/>
      <c r="JDF46" s="569"/>
      <c r="JDG46" s="569"/>
      <c r="JDH46" s="569"/>
      <c r="JDI46" s="569"/>
      <c r="JDJ46" s="569"/>
      <c r="JDK46" s="569"/>
      <c r="JDL46" s="569"/>
      <c r="JDM46" s="569"/>
      <c r="JDN46" s="569"/>
      <c r="JDO46" s="569"/>
      <c r="JDP46" s="569"/>
      <c r="JDQ46" s="569"/>
      <c r="JDR46" s="569"/>
      <c r="JDS46" s="569"/>
      <c r="JDT46" s="569"/>
      <c r="JDU46" s="569"/>
      <c r="JDV46" s="569"/>
      <c r="JDW46" s="569"/>
      <c r="JDX46" s="569"/>
      <c r="JDY46" s="569"/>
      <c r="JDZ46" s="569"/>
      <c r="JEA46" s="569"/>
      <c r="JEB46" s="569"/>
      <c r="JEC46" s="569"/>
      <c r="JED46" s="569"/>
      <c r="JEE46" s="569"/>
      <c r="JEF46" s="569"/>
      <c r="JEG46" s="569"/>
      <c r="JEH46" s="569"/>
      <c r="JEI46" s="569"/>
      <c r="JEJ46" s="569"/>
      <c r="JEK46" s="569"/>
      <c r="JEL46" s="569"/>
      <c r="JEM46" s="569"/>
      <c r="JEN46" s="569"/>
      <c r="JEO46" s="569"/>
      <c r="JEP46" s="569"/>
      <c r="JEQ46" s="569"/>
      <c r="JER46" s="569"/>
      <c r="JES46" s="569"/>
      <c r="JET46" s="569"/>
      <c r="JEU46" s="569"/>
      <c r="JEV46" s="569"/>
      <c r="JEW46" s="569"/>
      <c r="JEX46" s="569"/>
      <c r="JEY46" s="569"/>
      <c r="JEZ46" s="569"/>
      <c r="JFA46" s="569"/>
      <c r="JFB46" s="569"/>
      <c r="JFC46" s="569"/>
      <c r="JFD46" s="569"/>
      <c r="JFE46" s="569"/>
      <c r="JFF46" s="569"/>
      <c r="JFG46" s="569"/>
      <c r="JFH46" s="569"/>
      <c r="JFI46" s="569"/>
      <c r="JFJ46" s="569"/>
      <c r="JFK46" s="569"/>
      <c r="JFL46" s="569"/>
      <c r="JFM46" s="569"/>
      <c r="JFN46" s="569"/>
      <c r="JFO46" s="569"/>
      <c r="JFP46" s="569"/>
      <c r="JFQ46" s="569"/>
      <c r="JFR46" s="569"/>
      <c r="JFS46" s="569"/>
      <c r="JFT46" s="569"/>
      <c r="JFU46" s="569"/>
      <c r="JFV46" s="569"/>
      <c r="JFW46" s="569"/>
      <c r="JFX46" s="569"/>
      <c r="JFY46" s="569"/>
      <c r="JFZ46" s="569"/>
      <c r="JGA46" s="569"/>
      <c r="JGB46" s="569"/>
      <c r="JGC46" s="569"/>
      <c r="JGD46" s="569"/>
      <c r="JGE46" s="569"/>
      <c r="JGF46" s="569"/>
      <c r="JGG46" s="569"/>
      <c r="JGH46" s="569"/>
      <c r="JGI46" s="569"/>
      <c r="JGJ46" s="569"/>
      <c r="JGK46" s="569"/>
      <c r="JGL46" s="569"/>
      <c r="JGM46" s="569"/>
      <c r="JGN46" s="569"/>
      <c r="JGO46" s="569"/>
      <c r="JGP46" s="569"/>
      <c r="JGQ46" s="569"/>
      <c r="JGR46" s="569"/>
      <c r="JGS46" s="569"/>
      <c r="JGT46" s="569"/>
      <c r="JGU46" s="569"/>
      <c r="JGV46" s="569"/>
      <c r="JGW46" s="569"/>
      <c r="JGX46" s="569"/>
      <c r="JGY46" s="569"/>
      <c r="JGZ46" s="569"/>
      <c r="JHA46" s="569"/>
      <c r="JHB46" s="569"/>
      <c r="JHC46" s="569"/>
      <c r="JHD46" s="569"/>
      <c r="JHE46" s="569"/>
      <c r="JHF46" s="569"/>
      <c r="JHG46" s="569"/>
      <c r="JHH46" s="569"/>
      <c r="JHI46" s="569"/>
      <c r="JHJ46" s="569"/>
      <c r="JHK46" s="569"/>
      <c r="JHL46" s="569"/>
      <c r="JHM46" s="569"/>
      <c r="JHN46" s="569"/>
      <c r="JHO46" s="569"/>
      <c r="JHP46" s="569"/>
      <c r="JHQ46" s="569"/>
      <c r="JHR46" s="569"/>
      <c r="JHS46" s="569"/>
      <c r="JHT46" s="569"/>
      <c r="JHU46" s="569"/>
      <c r="JHV46" s="569"/>
      <c r="JHW46" s="569"/>
      <c r="JHX46" s="569"/>
      <c r="JHY46" s="569"/>
      <c r="JHZ46" s="569"/>
      <c r="JIA46" s="569"/>
      <c r="JIB46" s="569"/>
      <c r="JIC46" s="569"/>
      <c r="JID46" s="569"/>
      <c r="JIE46" s="569"/>
      <c r="JIF46" s="569"/>
      <c r="JIG46" s="569"/>
      <c r="JIH46" s="569"/>
      <c r="JII46" s="569"/>
      <c r="JIJ46" s="569"/>
      <c r="JIK46" s="569"/>
      <c r="JIL46" s="569"/>
      <c r="JIM46" s="569"/>
      <c r="JIN46" s="569"/>
      <c r="JIO46" s="569"/>
      <c r="JIP46" s="569"/>
      <c r="JIQ46" s="569"/>
      <c r="JIR46" s="569"/>
      <c r="JIS46" s="569"/>
      <c r="JIT46" s="569"/>
      <c r="JIU46" s="569"/>
      <c r="JIV46" s="569"/>
      <c r="JIW46" s="569"/>
      <c r="JIX46" s="569"/>
      <c r="JIY46" s="569"/>
      <c r="JIZ46" s="569"/>
      <c r="JJA46" s="569"/>
      <c r="JJB46" s="569"/>
      <c r="JJC46" s="569"/>
      <c r="JJD46" s="569"/>
      <c r="JJE46" s="569"/>
      <c r="JJF46" s="569"/>
      <c r="JJG46" s="569"/>
      <c r="JJH46" s="569"/>
      <c r="JJI46" s="569"/>
      <c r="JJJ46" s="569"/>
      <c r="JJK46" s="569"/>
      <c r="JJL46" s="569"/>
      <c r="JJM46" s="569"/>
      <c r="JJN46" s="569"/>
      <c r="JJO46" s="569"/>
      <c r="JJP46" s="569"/>
      <c r="JJQ46" s="569"/>
      <c r="JJR46" s="569"/>
      <c r="JJS46" s="569"/>
      <c r="JJT46" s="569"/>
      <c r="JJU46" s="569"/>
      <c r="JJV46" s="569"/>
      <c r="JJW46" s="569"/>
      <c r="JJX46" s="569"/>
      <c r="JJY46" s="569"/>
      <c r="JJZ46" s="569"/>
      <c r="JKA46" s="569"/>
      <c r="JKB46" s="569"/>
      <c r="JKC46" s="569"/>
      <c r="JKD46" s="569"/>
      <c r="JKE46" s="569"/>
      <c r="JKF46" s="569"/>
      <c r="JKG46" s="569"/>
      <c r="JKH46" s="569"/>
      <c r="JKI46" s="569"/>
      <c r="JKJ46" s="569"/>
      <c r="JKK46" s="569"/>
      <c r="JKL46" s="569"/>
      <c r="JKM46" s="569"/>
      <c r="JKN46" s="569"/>
      <c r="JKO46" s="569"/>
      <c r="JKP46" s="569"/>
      <c r="JKQ46" s="569"/>
      <c r="JKR46" s="569"/>
      <c r="JKS46" s="569"/>
      <c r="JKT46" s="569"/>
      <c r="JKU46" s="569"/>
      <c r="JKV46" s="569"/>
      <c r="JKW46" s="569"/>
      <c r="JKX46" s="569"/>
      <c r="JKY46" s="569"/>
      <c r="JKZ46" s="569"/>
      <c r="JLA46" s="569"/>
      <c r="JLB46" s="569"/>
      <c r="JLC46" s="569"/>
      <c r="JLD46" s="569"/>
      <c r="JLE46" s="569"/>
      <c r="JLF46" s="569"/>
      <c r="JLG46" s="569"/>
      <c r="JLH46" s="569"/>
      <c r="JLI46" s="569"/>
      <c r="JLJ46" s="569"/>
      <c r="JLK46" s="569"/>
      <c r="JLL46" s="569"/>
      <c r="JLM46" s="569"/>
      <c r="JLN46" s="569"/>
      <c r="JLO46" s="569"/>
      <c r="JLP46" s="569"/>
      <c r="JLQ46" s="569"/>
      <c r="JLR46" s="569"/>
      <c r="JLS46" s="569"/>
      <c r="JLT46" s="569"/>
      <c r="JLU46" s="569"/>
      <c r="JLV46" s="569"/>
      <c r="JLW46" s="569"/>
      <c r="JLX46" s="569"/>
      <c r="JLY46" s="569"/>
      <c r="JLZ46" s="569"/>
      <c r="JMA46" s="569"/>
      <c r="JMB46" s="569"/>
      <c r="JMC46" s="569"/>
      <c r="JMD46" s="569"/>
      <c r="JME46" s="569"/>
      <c r="JMF46" s="569"/>
      <c r="JMG46" s="569"/>
      <c r="JMH46" s="569"/>
      <c r="JMI46" s="569"/>
      <c r="JMJ46" s="569"/>
      <c r="JMK46" s="569"/>
      <c r="JML46" s="569"/>
      <c r="JMM46" s="569"/>
      <c r="JMN46" s="569"/>
      <c r="JMO46" s="569"/>
      <c r="JMP46" s="569"/>
      <c r="JMQ46" s="569"/>
      <c r="JMR46" s="569"/>
      <c r="JMS46" s="569"/>
      <c r="JMT46" s="569"/>
      <c r="JMU46" s="569"/>
      <c r="JMV46" s="569"/>
      <c r="JMW46" s="569"/>
      <c r="JMX46" s="569"/>
      <c r="JMY46" s="569"/>
      <c r="JMZ46" s="569"/>
      <c r="JNA46" s="569"/>
      <c r="JNB46" s="569"/>
      <c r="JNC46" s="569"/>
      <c r="JND46" s="569"/>
      <c r="JNE46" s="569"/>
      <c r="JNF46" s="569"/>
      <c r="JNG46" s="569"/>
      <c r="JNH46" s="569"/>
      <c r="JNI46" s="569"/>
      <c r="JNJ46" s="569"/>
      <c r="JNK46" s="569"/>
      <c r="JNL46" s="569"/>
      <c r="JNM46" s="569"/>
      <c r="JNN46" s="569"/>
      <c r="JNO46" s="569"/>
      <c r="JNP46" s="569"/>
      <c r="JNQ46" s="569"/>
      <c r="JNR46" s="569"/>
      <c r="JNS46" s="569"/>
      <c r="JNT46" s="569"/>
      <c r="JNU46" s="569"/>
      <c r="JNV46" s="569"/>
      <c r="JNW46" s="569"/>
      <c r="JNX46" s="569"/>
      <c r="JNY46" s="569"/>
      <c r="JNZ46" s="569"/>
      <c r="JOA46" s="569"/>
      <c r="JOB46" s="569"/>
      <c r="JOC46" s="569"/>
      <c r="JOD46" s="569"/>
      <c r="JOE46" s="569"/>
      <c r="JOF46" s="569"/>
      <c r="JOG46" s="569"/>
      <c r="JOH46" s="569"/>
      <c r="JOI46" s="569"/>
      <c r="JOJ46" s="569"/>
      <c r="JOK46" s="569"/>
      <c r="JOL46" s="569"/>
      <c r="JOM46" s="569"/>
      <c r="JON46" s="569"/>
      <c r="JOO46" s="569"/>
      <c r="JOP46" s="569"/>
      <c r="JOQ46" s="569"/>
      <c r="JOR46" s="569"/>
      <c r="JOS46" s="569"/>
      <c r="JOT46" s="569"/>
      <c r="JOU46" s="569"/>
      <c r="JOV46" s="569"/>
      <c r="JOW46" s="569"/>
      <c r="JOX46" s="569"/>
      <c r="JOY46" s="569"/>
      <c r="JOZ46" s="569"/>
      <c r="JPA46" s="569"/>
      <c r="JPB46" s="569"/>
      <c r="JPC46" s="569"/>
      <c r="JPD46" s="569"/>
      <c r="JPE46" s="569"/>
      <c r="JPF46" s="569"/>
      <c r="JPG46" s="569"/>
      <c r="JPH46" s="569"/>
      <c r="JPI46" s="569"/>
      <c r="JPJ46" s="569"/>
      <c r="JPK46" s="569"/>
      <c r="JPL46" s="569"/>
      <c r="JPM46" s="569"/>
      <c r="JPN46" s="569"/>
      <c r="JPO46" s="569"/>
      <c r="JPP46" s="569"/>
      <c r="JPQ46" s="569"/>
      <c r="JPR46" s="569"/>
      <c r="JPS46" s="569"/>
      <c r="JPT46" s="569"/>
      <c r="JPU46" s="569"/>
      <c r="JPV46" s="569"/>
      <c r="JPW46" s="569"/>
      <c r="JPX46" s="569"/>
      <c r="JPY46" s="569"/>
      <c r="JPZ46" s="569"/>
      <c r="JQA46" s="569"/>
      <c r="JQB46" s="569"/>
      <c r="JQC46" s="569"/>
      <c r="JQD46" s="569"/>
      <c r="JQE46" s="569"/>
      <c r="JQF46" s="569"/>
      <c r="JQG46" s="569"/>
      <c r="JQH46" s="569"/>
      <c r="JQI46" s="569"/>
      <c r="JQJ46" s="569"/>
      <c r="JQK46" s="569"/>
      <c r="JQL46" s="569"/>
      <c r="JQM46" s="569"/>
      <c r="JQN46" s="569"/>
      <c r="JQO46" s="569"/>
      <c r="JQP46" s="569"/>
      <c r="JQQ46" s="569"/>
      <c r="JQR46" s="569"/>
      <c r="JQS46" s="569"/>
      <c r="JQT46" s="569"/>
      <c r="JQU46" s="569"/>
      <c r="JQV46" s="569"/>
      <c r="JQW46" s="569"/>
      <c r="JQX46" s="569"/>
      <c r="JQY46" s="569"/>
      <c r="JQZ46" s="569"/>
      <c r="JRA46" s="569"/>
      <c r="JRB46" s="569"/>
      <c r="JRC46" s="569"/>
      <c r="JRD46" s="569"/>
      <c r="JRE46" s="569"/>
      <c r="JRF46" s="569"/>
      <c r="JRG46" s="569"/>
      <c r="JRH46" s="569"/>
      <c r="JRI46" s="569"/>
      <c r="JRJ46" s="569"/>
      <c r="JRK46" s="569"/>
      <c r="JRL46" s="569"/>
      <c r="JRM46" s="569"/>
      <c r="JRN46" s="569"/>
      <c r="JRO46" s="569"/>
      <c r="JRP46" s="569"/>
      <c r="JRQ46" s="569"/>
      <c r="JRR46" s="569"/>
      <c r="JRS46" s="569"/>
      <c r="JRT46" s="569"/>
      <c r="JRU46" s="569"/>
      <c r="JRV46" s="569"/>
      <c r="JRW46" s="569"/>
      <c r="JRX46" s="569"/>
      <c r="JRY46" s="569"/>
      <c r="JRZ46" s="569"/>
      <c r="JSA46" s="569"/>
      <c r="JSB46" s="569"/>
      <c r="JSC46" s="569"/>
      <c r="JSD46" s="569"/>
      <c r="JSE46" s="569"/>
      <c r="JSF46" s="569"/>
      <c r="JSG46" s="569"/>
      <c r="JSH46" s="569"/>
      <c r="JSI46" s="569"/>
      <c r="JSJ46" s="569"/>
      <c r="JSK46" s="569"/>
      <c r="JSL46" s="569"/>
      <c r="JSM46" s="569"/>
      <c r="JSN46" s="569"/>
      <c r="JSO46" s="569"/>
      <c r="JSP46" s="569"/>
      <c r="JSQ46" s="569"/>
      <c r="JSR46" s="569"/>
      <c r="JSS46" s="569"/>
      <c r="JST46" s="569"/>
      <c r="JSU46" s="569"/>
      <c r="JSV46" s="569"/>
      <c r="JSW46" s="569"/>
      <c r="JSX46" s="569"/>
      <c r="JSY46" s="569"/>
      <c r="JSZ46" s="569"/>
      <c r="JTA46" s="569"/>
      <c r="JTB46" s="569"/>
      <c r="JTC46" s="569"/>
      <c r="JTD46" s="569"/>
      <c r="JTE46" s="569"/>
      <c r="JTF46" s="569"/>
      <c r="JTG46" s="569"/>
      <c r="JTH46" s="569"/>
      <c r="JTI46" s="569"/>
      <c r="JTJ46" s="569"/>
      <c r="JTK46" s="569"/>
      <c r="JTL46" s="569"/>
      <c r="JTM46" s="569"/>
      <c r="JTN46" s="569"/>
      <c r="JTO46" s="569"/>
      <c r="JTP46" s="569"/>
      <c r="JTQ46" s="569"/>
      <c r="JTR46" s="569"/>
      <c r="JTS46" s="569"/>
      <c r="JTT46" s="569"/>
      <c r="JTU46" s="569"/>
      <c r="JTV46" s="569"/>
      <c r="JTW46" s="569"/>
      <c r="JTX46" s="569"/>
      <c r="JTY46" s="569"/>
      <c r="JTZ46" s="569"/>
      <c r="JUA46" s="569"/>
      <c r="JUB46" s="569"/>
      <c r="JUC46" s="569"/>
      <c r="JUD46" s="569"/>
      <c r="JUE46" s="569"/>
      <c r="JUF46" s="569"/>
      <c r="JUG46" s="569"/>
      <c r="JUH46" s="569"/>
      <c r="JUI46" s="569"/>
      <c r="JUJ46" s="569"/>
      <c r="JUK46" s="569"/>
      <c r="JUL46" s="569"/>
      <c r="JUM46" s="569"/>
      <c r="JUN46" s="569"/>
      <c r="JUO46" s="569"/>
      <c r="JUP46" s="569"/>
      <c r="JUQ46" s="569"/>
      <c r="JUR46" s="569"/>
      <c r="JUS46" s="569"/>
      <c r="JUT46" s="569"/>
      <c r="JUU46" s="569"/>
      <c r="JUV46" s="569"/>
      <c r="JUW46" s="569"/>
      <c r="JUX46" s="569"/>
      <c r="JUY46" s="569"/>
      <c r="JUZ46" s="569"/>
      <c r="JVA46" s="569"/>
      <c r="JVB46" s="569"/>
      <c r="JVC46" s="569"/>
      <c r="JVD46" s="569"/>
      <c r="JVE46" s="569"/>
      <c r="JVF46" s="569"/>
      <c r="JVG46" s="569"/>
      <c r="JVH46" s="569"/>
      <c r="JVI46" s="569"/>
      <c r="JVJ46" s="569"/>
      <c r="JVK46" s="569"/>
      <c r="JVL46" s="569"/>
      <c r="JVM46" s="569"/>
      <c r="JVN46" s="569"/>
      <c r="JVO46" s="569"/>
      <c r="JVP46" s="569"/>
      <c r="JVQ46" s="569"/>
      <c r="JVR46" s="569"/>
      <c r="JVS46" s="569"/>
      <c r="JVT46" s="569"/>
      <c r="JVU46" s="569"/>
      <c r="JVV46" s="569"/>
      <c r="JVW46" s="569"/>
      <c r="JVX46" s="569"/>
      <c r="JVY46" s="569"/>
      <c r="JVZ46" s="569"/>
      <c r="JWA46" s="569"/>
      <c r="JWB46" s="569"/>
      <c r="JWC46" s="569"/>
      <c r="JWD46" s="569"/>
      <c r="JWE46" s="569"/>
      <c r="JWF46" s="569"/>
      <c r="JWG46" s="569"/>
      <c r="JWH46" s="569"/>
      <c r="JWI46" s="569"/>
      <c r="JWJ46" s="569"/>
      <c r="JWK46" s="569"/>
      <c r="JWL46" s="569"/>
      <c r="JWM46" s="569"/>
      <c r="JWN46" s="569"/>
      <c r="JWO46" s="569"/>
      <c r="JWP46" s="569"/>
      <c r="JWQ46" s="569"/>
      <c r="JWR46" s="569"/>
      <c r="JWS46" s="569"/>
      <c r="JWT46" s="569"/>
      <c r="JWU46" s="569"/>
      <c r="JWV46" s="569"/>
      <c r="JWW46" s="569"/>
      <c r="JWX46" s="569"/>
      <c r="JWY46" s="569"/>
      <c r="JWZ46" s="569"/>
      <c r="JXA46" s="569"/>
      <c r="JXB46" s="569"/>
      <c r="JXC46" s="569"/>
      <c r="JXD46" s="569"/>
      <c r="JXE46" s="569"/>
      <c r="JXF46" s="569"/>
      <c r="JXG46" s="569"/>
      <c r="JXH46" s="569"/>
      <c r="JXI46" s="569"/>
      <c r="JXJ46" s="569"/>
      <c r="JXK46" s="569"/>
      <c r="JXL46" s="569"/>
      <c r="JXM46" s="569"/>
      <c r="JXN46" s="569"/>
      <c r="JXO46" s="569"/>
      <c r="JXP46" s="569"/>
      <c r="JXQ46" s="569"/>
      <c r="JXR46" s="569"/>
      <c r="JXS46" s="569"/>
      <c r="JXT46" s="569"/>
      <c r="JXU46" s="569"/>
      <c r="JXV46" s="569"/>
      <c r="JXW46" s="569"/>
      <c r="JXX46" s="569"/>
      <c r="JXY46" s="569"/>
      <c r="JXZ46" s="569"/>
      <c r="JYA46" s="569"/>
      <c r="JYB46" s="569"/>
      <c r="JYC46" s="569"/>
      <c r="JYD46" s="569"/>
      <c r="JYE46" s="569"/>
      <c r="JYF46" s="569"/>
      <c r="JYG46" s="569"/>
      <c r="JYH46" s="569"/>
      <c r="JYI46" s="569"/>
      <c r="JYJ46" s="569"/>
      <c r="JYK46" s="569"/>
      <c r="JYL46" s="569"/>
      <c r="JYM46" s="569"/>
      <c r="JYN46" s="569"/>
      <c r="JYO46" s="569"/>
      <c r="JYP46" s="569"/>
      <c r="JYQ46" s="569"/>
      <c r="JYR46" s="569"/>
      <c r="JYS46" s="569"/>
      <c r="JYT46" s="569"/>
      <c r="JYU46" s="569"/>
      <c r="JYV46" s="569"/>
      <c r="JYW46" s="569"/>
      <c r="JYX46" s="569"/>
      <c r="JYY46" s="569"/>
      <c r="JYZ46" s="569"/>
      <c r="JZA46" s="569"/>
      <c r="JZB46" s="569"/>
      <c r="JZC46" s="569"/>
      <c r="JZD46" s="569"/>
      <c r="JZE46" s="569"/>
      <c r="JZF46" s="569"/>
      <c r="JZG46" s="569"/>
      <c r="JZH46" s="569"/>
      <c r="JZI46" s="569"/>
      <c r="JZJ46" s="569"/>
      <c r="JZK46" s="569"/>
      <c r="JZL46" s="569"/>
      <c r="JZM46" s="569"/>
      <c r="JZN46" s="569"/>
      <c r="JZO46" s="569"/>
      <c r="JZP46" s="569"/>
      <c r="JZQ46" s="569"/>
      <c r="JZR46" s="569"/>
      <c r="JZS46" s="569"/>
      <c r="JZT46" s="569"/>
      <c r="JZU46" s="569"/>
      <c r="JZV46" s="569"/>
      <c r="JZW46" s="569"/>
      <c r="JZX46" s="569"/>
      <c r="JZY46" s="569"/>
      <c r="JZZ46" s="569"/>
      <c r="KAA46" s="569"/>
      <c r="KAB46" s="569"/>
      <c r="KAC46" s="569"/>
      <c r="KAD46" s="569"/>
      <c r="KAE46" s="569"/>
      <c r="KAF46" s="569"/>
      <c r="KAG46" s="569"/>
      <c r="KAH46" s="569"/>
      <c r="KAI46" s="569"/>
      <c r="KAJ46" s="569"/>
      <c r="KAK46" s="569"/>
      <c r="KAL46" s="569"/>
      <c r="KAM46" s="569"/>
      <c r="KAN46" s="569"/>
      <c r="KAO46" s="569"/>
      <c r="KAP46" s="569"/>
      <c r="KAQ46" s="569"/>
      <c r="KAR46" s="569"/>
      <c r="KAS46" s="569"/>
      <c r="KAT46" s="569"/>
      <c r="KAU46" s="569"/>
      <c r="KAV46" s="569"/>
      <c r="KAW46" s="569"/>
      <c r="KAX46" s="569"/>
      <c r="KAY46" s="569"/>
      <c r="KAZ46" s="569"/>
      <c r="KBA46" s="569"/>
      <c r="KBB46" s="569"/>
      <c r="KBC46" s="569"/>
      <c r="KBD46" s="569"/>
      <c r="KBE46" s="569"/>
      <c r="KBF46" s="569"/>
      <c r="KBG46" s="569"/>
      <c r="KBH46" s="569"/>
      <c r="KBI46" s="569"/>
      <c r="KBJ46" s="569"/>
      <c r="KBK46" s="569"/>
      <c r="KBL46" s="569"/>
      <c r="KBM46" s="569"/>
      <c r="KBN46" s="569"/>
      <c r="KBO46" s="569"/>
      <c r="KBP46" s="569"/>
      <c r="KBQ46" s="569"/>
      <c r="KBR46" s="569"/>
      <c r="KBS46" s="569"/>
      <c r="KBT46" s="569"/>
      <c r="KBU46" s="569"/>
      <c r="KBV46" s="569"/>
      <c r="KBW46" s="569"/>
      <c r="KBX46" s="569"/>
      <c r="KBY46" s="569"/>
      <c r="KBZ46" s="569"/>
      <c r="KCA46" s="569"/>
      <c r="KCB46" s="569"/>
      <c r="KCC46" s="569"/>
      <c r="KCD46" s="569"/>
      <c r="KCE46" s="569"/>
      <c r="KCF46" s="569"/>
      <c r="KCG46" s="569"/>
      <c r="KCH46" s="569"/>
      <c r="KCI46" s="569"/>
      <c r="KCJ46" s="569"/>
      <c r="KCK46" s="569"/>
      <c r="KCL46" s="569"/>
      <c r="KCM46" s="569"/>
      <c r="KCN46" s="569"/>
      <c r="KCO46" s="569"/>
      <c r="KCP46" s="569"/>
      <c r="KCQ46" s="569"/>
      <c r="KCR46" s="569"/>
      <c r="KCS46" s="569"/>
      <c r="KCT46" s="569"/>
      <c r="KCU46" s="569"/>
      <c r="KCV46" s="569"/>
      <c r="KCW46" s="569"/>
      <c r="KCX46" s="569"/>
      <c r="KCY46" s="569"/>
      <c r="KCZ46" s="569"/>
      <c r="KDA46" s="569"/>
      <c r="KDB46" s="569"/>
      <c r="KDC46" s="569"/>
      <c r="KDD46" s="569"/>
      <c r="KDE46" s="569"/>
      <c r="KDF46" s="569"/>
      <c r="KDG46" s="569"/>
      <c r="KDH46" s="569"/>
      <c r="KDI46" s="569"/>
      <c r="KDJ46" s="569"/>
      <c r="KDK46" s="569"/>
      <c r="KDL46" s="569"/>
      <c r="KDM46" s="569"/>
      <c r="KDN46" s="569"/>
      <c r="KDO46" s="569"/>
      <c r="KDP46" s="569"/>
      <c r="KDQ46" s="569"/>
      <c r="KDR46" s="569"/>
      <c r="KDS46" s="569"/>
      <c r="KDT46" s="569"/>
      <c r="KDU46" s="569"/>
      <c r="KDV46" s="569"/>
      <c r="KDW46" s="569"/>
      <c r="KDX46" s="569"/>
      <c r="KDY46" s="569"/>
      <c r="KDZ46" s="569"/>
      <c r="KEA46" s="569"/>
      <c r="KEB46" s="569"/>
      <c r="KEC46" s="569"/>
      <c r="KED46" s="569"/>
      <c r="KEE46" s="569"/>
      <c r="KEF46" s="569"/>
      <c r="KEG46" s="569"/>
      <c r="KEH46" s="569"/>
      <c r="KEI46" s="569"/>
      <c r="KEJ46" s="569"/>
      <c r="KEK46" s="569"/>
      <c r="KEL46" s="569"/>
      <c r="KEM46" s="569"/>
      <c r="KEN46" s="569"/>
      <c r="KEO46" s="569"/>
      <c r="KEP46" s="569"/>
      <c r="KEQ46" s="569"/>
      <c r="KER46" s="569"/>
      <c r="KES46" s="569"/>
      <c r="KET46" s="569"/>
      <c r="KEU46" s="569"/>
      <c r="KEV46" s="569"/>
      <c r="KEW46" s="569"/>
      <c r="KEX46" s="569"/>
      <c r="KEY46" s="569"/>
      <c r="KEZ46" s="569"/>
      <c r="KFA46" s="569"/>
      <c r="KFB46" s="569"/>
      <c r="KFC46" s="569"/>
      <c r="KFD46" s="569"/>
      <c r="KFE46" s="569"/>
      <c r="KFF46" s="569"/>
      <c r="KFG46" s="569"/>
      <c r="KFH46" s="569"/>
      <c r="KFI46" s="569"/>
      <c r="KFJ46" s="569"/>
      <c r="KFK46" s="569"/>
      <c r="KFL46" s="569"/>
      <c r="KFM46" s="569"/>
      <c r="KFN46" s="569"/>
      <c r="KFO46" s="569"/>
      <c r="KFP46" s="569"/>
      <c r="KFQ46" s="569"/>
      <c r="KFR46" s="569"/>
      <c r="KFS46" s="569"/>
      <c r="KFT46" s="569"/>
      <c r="KFU46" s="569"/>
      <c r="KFV46" s="569"/>
      <c r="KFW46" s="569"/>
      <c r="KFX46" s="569"/>
      <c r="KFY46" s="569"/>
      <c r="KFZ46" s="569"/>
      <c r="KGA46" s="569"/>
      <c r="KGB46" s="569"/>
      <c r="KGC46" s="569"/>
      <c r="KGD46" s="569"/>
      <c r="KGE46" s="569"/>
      <c r="KGF46" s="569"/>
      <c r="KGG46" s="569"/>
      <c r="KGH46" s="569"/>
      <c r="KGI46" s="569"/>
      <c r="KGJ46" s="569"/>
      <c r="KGK46" s="569"/>
      <c r="KGL46" s="569"/>
      <c r="KGM46" s="569"/>
      <c r="KGN46" s="569"/>
      <c r="KGO46" s="569"/>
      <c r="KGP46" s="569"/>
      <c r="KGQ46" s="569"/>
      <c r="KGR46" s="569"/>
      <c r="KGS46" s="569"/>
      <c r="KGT46" s="569"/>
      <c r="KGU46" s="569"/>
      <c r="KGV46" s="569"/>
      <c r="KGW46" s="569"/>
      <c r="KGX46" s="569"/>
      <c r="KGY46" s="569"/>
      <c r="KGZ46" s="569"/>
      <c r="KHA46" s="569"/>
      <c r="KHB46" s="569"/>
      <c r="KHC46" s="569"/>
      <c r="KHD46" s="569"/>
      <c r="KHE46" s="569"/>
      <c r="KHF46" s="569"/>
      <c r="KHG46" s="569"/>
      <c r="KHH46" s="569"/>
      <c r="KHI46" s="569"/>
      <c r="KHJ46" s="569"/>
      <c r="KHK46" s="569"/>
      <c r="KHL46" s="569"/>
      <c r="KHM46" s="569"/>
      <c r="KHN46" s="569"/>
      <c r="KHO46" s="569"/>
      <c r="KHP46" s="569"/>
      <c r="KHQ46" s="569"/>
      <c r="KHR46" s="569"/>
      <c r="KHS46" s="569"/>
      <c r="KHT46" s="569"/>
      <c r="KHU46" s="569"/>
      <c r="KHV46" s="569"/>
      <c r="KHW46" s="569"/>
      <c r="KHX46" s="569"/>
      <c r="KHY46" s="569"/>
      <c r="KHZ46" s="569"/>
      <c r="KIA46" s="569"/>
      <c r="KIB46" s="569"/>
      <c r="KIC46" s="569"/>
      <c r="KID46" s="569"/>
      <c r="KIE46" s="569"/>
      <c r="KIF46" s="569"/>
      <c r="KIG46" s="569"/>
      <c r="KIH46" s="569"/>
      <c r="KII46" s="569"/>
      <c r="KIJ46" s="569"/>
      <c r="KIK46" s="569"/>
      <c r="KIL46" s="569"/>
      <c r="KIM46" s="569"/>
      <c r="KIN46" s="569"/>
      <c r="KIO46" s="569"/>
      <c r="KIP46" s="569"/>
      <c r="KIQ46" s="569"/>
      <c r="KIR46" s="569"/>
      <c r="KIS46" s="569"/>
      <c r="KIT46" s="569"/>
      <c r="KIU46" s="569"/>
      <c r="KIV46" s="569"/>
      <c r="KIW46" s="569"/>
      <c r="KIX46" s="569"/>
      <c r="KIY46" s="569"/>
      <c r="KIZ46" s="569"/>
      <c r="KJA46" s="569"/>
      <c r="KJB46" s="569"/>
      <c r="KJC46" s="569"/>
      <c r="KJD46" s="569"/>
      <c r="KJE46" s="569"/>
      <c r="KJF46" s="569"/>
      <c r="KJG46" s="569"/>
      <c r="KJH46" s="569"/>
      <c r="KJI46" s="569"/>
      <c r="KJJ46" s="569"/>
      <c r="KJK46" s="569"/>
      <c r="KJL46" s="569"/>
      <c r="KJM46" s="569"/>
      <c r="KJN46" s="569"/>
      <c r="KJO46" s="569"/>
      <c r="KJP46" s="569"/>
      <c r="KJQ46" s="569"/>
      <c r="KJR46" s="569"/>
      <c r="KJS46" s="569"/>
      <c r="KJT46" s="569"/>
      <c r="KJU46" s="569"/>
      <c r="KJV46" s="569"/>
      <c r="KJW46" s="569"/>
      <c r="KJX46" s="569"/>
      <c r="KJY46" s="569"/>
      <c r="KJZ46" s="569"/>
      <c r="KKA46" s="569"/>
      <c r="KKB46" s="569"/>
      <c r="KKC46" s="569"/>
      <c r="KKD46" s="569"/>
      <c r="KKE46" s="569"/>
      <c r="KKF46" s="569"/>
      <c r="KKG46" s="569"/>
      <c r="KKH46" s="569"/>
      <c r="KKI46" s="569"/>
      <c r="KKJ46" s="569"/>
      <c r="KKK46" s="569"/>
      <c r="KKL46" s="569"/>
      <c r="KKM46" s="569"/>
      <c r="KKN46" s="569"/>
      <c r="KKO46" s="569"/>
      <c r="KKP46" s="569"/>
      <c r="KKQ46" s="569"/>
      <c r="KKR46" s="569"/>
      <c r="KKS46" s="569"/>
      <c r="KKT46" s="569"/>
      <c r="KKU46" s="569"/>
      <c r="KKV46" s="569"/>
      <c r="KKW46" s="569"/>
      <c r="KKX46" s="569"/>
      <c r="KKY46" s="569"/>
      <c r="KKZ46" s="569"/>
      <c r="KLA46" s="569"/>
      <c r="KLB46" s="569"/>
      <c r="KLC46" s="569"/>
      <c r="KLD46" s="569"/>
      <c r="KLE46" s="569"/>
      <c r="KLF46" s="569"/>
      <c r="KLG46" s="569"/>
      <c r="KLH46" s="569"/>
      <c r="KLI46" s="569"/>
      <c r="KLJ46" s="569"/>
      <c r="KLK46" s="569"/>
      <c r="KLL46" s="569"/>
      <c r="KLM46" s="569"/>
      <c r="KLN46" s="569"/>
      <c r="KLO46" s="569"/>
      <c r="KLP46" s="569"/>
      <c r="KLQ46" s="569"/>
      <c r="KLR46" s="569"/>
      <c r="KLS46" s="569"/>
      <c r="KLT46" s="569"/>
      <c r="KLU46" s="569"/>
      <c r="KLV46" s="569"/>
      <c r="KLW46" s="569"/>
      <c r="KLX46" s="569"/>
      <c r="KLY46" s="569"/>
      <c r="KLZ46" s="569"/>
      <c r="KMA46" s="569"/>
      <c r="KMB46" s="569"/>
      <c r="KMC46" s="569"/>
      <c r="KMD46" s="569"/>
      <c r="KME46" s="569"/>
      <c r="KMF46" s="569"/>
      <c r="KMG46" s="569"/>
      <c r="KMH46" s="569"/>
      <c r="KMI46" s="569"/>
      <c r="KMJ46" s="569"/>
      <c r="KMK46" s="569"/>
      <c r="KML46" s="569"/>
      <c r="KMM46" s="569"/>
      <c r="KMN46" s="569"/>
      <c r="KMO46" s="569"/>
      <c r="KMP46" s="569"/>
      <c r="KMQ46" s="569"/>
      <c r="KMR46" s="569"/>
      <c r="KMS46" s="569"/>
      <c r="KMT46" s="569"/>
      <c r="KMU46" s="569"/>
      <c r="KMV46" s="569"/>
      <c r="KMW46" s="569"/>
      <c r="KMX46" s="569"/>
      <c r="KMY46" s="569"/>
      <c r="KMZ46" s="569"/>
      <c r="KNA46" s="569"/>
      <c r="KNB46" s="569"/>
      <c r="KNC46" s="569"/>
      <c r="KND46" s="569"/>
      <c r="KNE46" s="569"/>
      <c r="KNF46" s="569"/>
      <c r="KNG46" s="569"/>
      <c r="KNH46" s="569"/>
      <c r="KNI46" s="569"/>
      <c r="KNJ46" s="569"/>
      <c r="KNK46" s="569"/>
      <c r="KNL46" s="569"/>
      <c r="KNM46" s="569"/>
      <c r="KNN46" s="569"/>
      <c r="KNO46" s="569"/>
      <c r="KNP46" s="569"/>
      <c r="KNQ46" s="569"/>
      <c r="KNR46" s="569"/>
      <c r="KNS46" s="569"/>
      <c r="KNT46" s="569"/>
      <c r="KNU46" s="569"/>
      <c r="KNV46" s="569"/>
      <c r="KNW46" s="569"/>
      <c r="KNX46" s="569"/>
      <c r="KNY46" s="569"/>
      <c r="KNZ46" s="569"/>
      <c r="KOA46" s="569"/>
      <c r="KOB46" s="569"/>
      <c r="KOC46" s="569"/>
      <c r="KOD46" s="569"/>
      <c r="KOE46" s="569"/>
      <c r="KOF46" s="569"/>
      <c r="KOG46" s="569"/>
      <c r="KOH46" s="569"/>
      <c r="KOI46" s="569"/>
      <c r="KOJ46" s="569"/>
      <c r="KOK46" s="569"/>
      <c r="KOL46" s="569"/>
      <c r="KOM46" s="569"/>
      <c r="KON46" s="569"/>
      <c r="KOO46" s="569"/>
      <c r="KOP46" s="569"/>
      <c r="KOQ46" s="569"/>
      <c r="KOR46" s="569"/>
      <c r="KOS46" s="569"/>
      <c r="KOT46" s="569"/>
      <c r="KOU46" s="569"/>
      <c r="KOV46" s="569"/>
      <c r="KOW46" s="569"/>
      <c r="KOX46" s="569"/>
      <c r="KOY46" s="569"/>
      <c r="KOZ46" s="569"/>
      <c r="KPA46" s="569"/>
      <c r="KPB46" s="569"/>
      <c r="KPC46" s="569"/>
      <c r="KPD46" s="569"/>
      <c r="KPE46" s="569"/>
      <c r="KPF46" s="569"/>
      <c r="KPG46" s="569"/>
      <c r="KPH46" s="569"/>
      <c r="KPI46" s="569"/>
      <c r="KPJ46" s="569"/>
      <c r="KPK46" s="569"/>
      <c r="KPL46" s="569"/>
      <c r="KPM46" s="569"/>
      <c r="KPN46" s="569"/>
      <c r="KPO46" s="569"/>
      <c r="KPP46" s="569"/>
      <c r="KPQ46" s="569"/>
      <c r="KPR46" s="569"/>
      <c r="KPS46" s="569"/>
      <c r="KPT46" s="569"/>
      <c r="KPU46" s="569"/>
      <c r="KPV46" s="569"/>
      <c r="KPW46" s="569"/>
      <c r="KPX46" s="569"/>
      <c r="KPY46" s="569"/>
      <c r="KPZ46" s="569"/>
      <c r="KQA46" s="569"/>
      <c r="KQB46" s="569"/>
      <c r="KQC46" s="569"/>
      <c r="KQD46" s="569"/>
      <c r="KQE46" s="569"/>
      <c r="KQF46" s="569"/>
      <c r="KQG46" s="569"/>
      <c r="KQH46" s="569"/>
      <c r="KQI46" s="569"/>
      <c r="KQJ46" s="569"/>
      <c r="KQK46" s="569"/>
      <c r="KQL46" s="569"/>
      <c r="KQM46" s="569"/>
      <c r="KQN46" s="569"/>
      <c r="KQO46" s="569"/>
      <c r="KQP46" s="569"/>
      <c r="KQQ46" s="569"/>
      <c r="KQR46" s="569"/>
      <c r="KQS46" s="569"/>
      <c r="KQT46" s="569"/>
      <c r="KQU46" s="569"/>
      <c r="KQV46" s="569"/>
      <c r="KQW46" s="569"/>
      <c r="KQX46" s="569"/>
      <c r="KQY46" s="569"/>
      <c r="KQZ46" s="569"/>
      <c r="KRA46" s="569"/>
      <c r="KRB46" s="569"/>
      <c r="KRC46" s="569"/>
      <c r="KRD46" s="569"/>
      <c r="KRE46" s="569"/>
      <c r="KRF46" s="569"/>
      <c r="KRG46" s="569"/>
      <c r="KRH46" s="569"/>
      <c r="KRI46" s="569"/>
      <c r="KRJ46" s="569"/>
      <c r="KRK46" s="569"/>
      <c r="KRL46" s="569"/>
      <c r="KRM46" s="569"/>
      <c r="KRN46" s="569"/>
      <c r="KRO46" s="569"/>
      <c r="KRP46" s="569"/>
      <c r="KRQ46" s="569"/>
      <c r="KRR46" s="569"/>
      <c r="KRS46" s="569"/>
      <c r="KRT46" s="569"/>
      <c r="KRU46" s="569"/>
      <c r="KRV46" s="569"/>
      <c r="KRW46" s="569"/>
      <c r="KRX46" s="569"/>
      <c r="KRY46" s="569"/>
      <c r="KRZ46" s="569"/>
      <c r="KSA46" s="569"/>
      <c r="KSB46" s="569"/>
      <c r="KSC46" s="569"/>
      <c r="KSD46" s="569"/>
      <c r="KSE46" s="569"/>
      <c r="KSF46" s="569"/>
      <c r="KSG46" s="569"/>
      <c r="KSH46" s="569"/>
      <c r="KSI46" s="569"/>
      <c r="KSJ46" s="569"/>
      <c r="KSK46" s="569"/>
      <c r="KSL46" s="569"/>
      <c r="KSM46" s="569"/>
      <c r="KSN46" s="569"/>
      <c r="KSO46" s="569"/>
      <c r="KSP46" s="569"/>
      <c r="KSQ46" s="569"/>
      <c r="KSR46" s="569"/>
      <c r="KSS46" s="569"/>
      <c r="KST46" s="569"/>
      <c r="KSU46" s="569"/>
      <c r="KSV46" s="569"/>
      <c r="KSW46" s="569"/>
      <c r="KSX46" s="569"/>
      <c r="KSY46" s="569"/>
      <c r="KSZ46" s="569"/>
      <c r="KTA46" s="569"/>
      <c r="KTB46" s="569"/>
      <c r="KTC46" s="569"/>
      <c r="KTD46" s="569"/>
      <c r="KTE46" s="569"/>
      <c r="KTF46" s="569"/>
      <c r="KTG46" s="569"/>
      <c r="KTH46" s="569"/>
      <c r="KTI46" s="569"/>
      <c r="KTJ46" s="569"/>
      <c r="KTK46" s="569"/>
      <c r="KTL46" s="569"/>
      <c r="KTM46" s="569"/>
      <c r="KTN46" s="569"/>
      <c r="KTO46" s="569"/>
      <c r="KTP46" s="569"/>
      <c r="KTQ46" s="569"/>
      <c r="KTR46" s="569"/>
      <c r="KTS46" s="569"/>
      <c r="KTT46" s="569"/>
      <c r="KTU46" s="569"/>
      <c r="KTV46" s="569"/>
      <c r="KTW46" s="569"/>
      <c r="KTX46" s="569"/>
      <c r="KTY46" s="569"/>
      <c r="KTZ46" s="569"/>
      <c r="KUA46" s="569"/>
      <c r="KUB46" s="569"/>
      <c r="KUC46" s="569"/>
      <c r="KUD46" s="569"/>
      <c r="KUE46" s="569"/>
      <c r="KUF46" s="569"/>
      <c r="KUG46" s="569"/>
      <c r="KUH46" s="569"/>
      <c r="KUI46" s="569"/>
      <c r="KUJ46" s="569"/>
      <c r="KUK46" s="569"/>
      <c r="KUL46" s="569"/>
      <c r="KUM46" s="569"/>
      <c r="KUN46" s="569"/>
      <c r="KUO46" s="569"/>
      <c r="KUP46" s="569"/>
      <c r="KUQ46" s="569"/>
      <c r="KUR46" s="569"/>
      <c r="KUS46" s="569"/>
      <c r="KUT46" s="569"/>
      <c r="KUU46" s="569"/>
      <c r="KUV46" s="569"/>
      <c r="KUW46" s="569"/>
      <c r="KUX46" s="569"/>
      <c r="KUY46" s="569"/>
      <c r="KUZ46" s="569"/>
      <c r="KVA46" s="569"/>
      <c r="KVB46" s="569"/>
      <c r="KVC46" s="569"/>
      <c r="KVD46" s="569"/>
      <c r="KVE46" s="569"/>
      <c r="KVF46" s="569"/>
      <c r="KVG46" s="569"/>
      <c r="KVH46" s="569"/>
      <c r="KVI46" s="569"/>
      <c r="KVJ46" s="569"/>
      <c r="KVK46" s="569"/>
      <c r="KVL46" s="569"/>
      <c r="KVM46" s="569"/>
      <c r="KVN46" s="569"/>
      <c r="KVO46" s="569"/>
      <c r="KVP46" s="569"/>
      <c r="KVQ46" s="569"/>
      <c r="KVR46" s="569"/>
      <c r="KVS46" s="569"/>
      <c r="KVT46" s="569"/>
      <c r="KVU46" s="569"/>
      <c r="KVV46" s="569"/>
      <c r="KVW46" s="569"/>
      <c r="KVX46" s="569"/>
      <c r="KVY46" s="569"/>
      <c r="KVZ46" s="569"/>
      <c r="KWA46" s="569"/>
      <c r="KWB46" s="569"/>
      <c r="KWC46" s="569"/>
      <c r="KWD46" s="569"/>
      <c r="KWE46" s="569"/>
      <c r="KWF46" s="569"/>
      <c r="KWG46" s="569"/>
      <c r="KWH46" s="569"/>
      <c r="KWI46" s="569"/>
      <c r="KWJ46" s="569"/>
      <c r="KWK46" s="569"/>
      <c r="KWL46" s="569"/>
      <c r="KWM46" s="569"/>
      <c r="KWN46" s="569"/>
      <c r="KWO46" s="569"/>
      <c r="KWP46" s="569"/>
      <c r="KWQ46" s="569"/>
      <c r="KWR46" s="569"/>
      <c r="KWS46" s="569"/>
      <c r="KWT46" s="569"/>
      <c r="KWU46" s="569"/>
      <c r="KWV46" s="569"/>
      <c r="KWW46" s="569"/>
      <c r="KWX46" s="569"/>
      <c r="KWY46" s="569"/>
      <c r="KWZ46" s="569"/>
      <c r="KXA46" s="569"/>
      <c r="KXB46" s="569"/>
      <c r="KXC46" s="569"/>
      <c r="KXD46" s="569"/>
      <c r="KXE46" s="569"/>
      <c r="KXF46" s="569"/>
      <c r="KXG46" s="569"/>
      <c r="KXH46" s="569"/>
      <c r="KXI46" s="569"/>
      <c r="KXJ46" s="569"/>
      <c r="KXK46" s="569"/>
      <c r="KXL46" s="569"/>
      <c r="KXM46" s="569"/>
      <c r="KXN46" s="569"/>
      <c r="KXO46" s="569"/>
      <c r="KXP46" s="569"/>
      <c r="KXQ46" s="569"/>
      <c r="KXR46" s="569"/>
      <c r="KXS46" s="569"/>
      <c r="KXT46" s="569"/>
      <c r="KXU46" s="569"/>
      <c r="KXV46" s="569"/>
      <c r="KXW46" s="569"/>
      <c r="KXX46" s="569"/>
      <c r="KXY46" s="569"/>
      <c r="KXZ46" s="569"/>
      <c r="KYA46" s="569"/>
      <c r="KYB46" s="569"/>
      <c r="KYC46" s="569"/>
      <c r="KYD46" s="569"/>
      <c r="KYE46" s="569"/>
      <c r="KYF46" s="569"/>
      <c r="KYG46" s="569"/>
      <c r="KYH46" s="569"/>
      <c r="KYI46" s="569"/>
      <c r="KYJ46" s="569"/>
      <c r="KYK46" s="569"/>
      <c r="KYL46" s="569"/>
      <c r="KYM46" s="569"/>
      <c r="KYN46" s="569"/>
      <c r="KYO46" s="569"/>
      <c r="KYP46" s="569"/>
      <c r="KYQ46" s="569"/>
      <c r="KYR46" s="569"/>
      <c r="KYS46" s="569"/>
      <c r="KYT46" s="569"/>
      <c r="KYU46" s="569"/>
      <c r="KYV46" s="569"/>
      <c r="KYW46" s="569"/>
      <c r="KYX46" s="569"/>
      <c r="KYY46" s="569"/>
      <c r="KYZ46" s="569"/>
      <c r="KZA46" s="569"/>
      <c r="KZB46" s="569"/>
      <c r="KZC46" s="569"/>
      <c r="KZD46" s="569"/>
      <c r="KZE46" s="569"/>
      <c r="KZF46" s="569"/>
      <c r="KZG46" s="569"/>
      <c r="KZH46" s="569"/>
      <c r="KZI46" s="569"/>
      <c r="KZJ46" s="569"/>
      <c r="KZK46" s="569"/>
      <c r="KZL46" s="569"/>
      <c r="KZM46" s="569"/>
      <c r="KZN46" s="569"/>
      <c r="KZO46" s="569"/>
      <c r="KZP46" s="569"/>
      <c r="KZQ46" s="569"/>
      <c r="KZR46" s="569"/>
      <c r="KZS46" s="569"/>
      <c r="KZT46" s="569"/>
      <c r="KZU46" s="569"/>
      <c r="KZV46" s="569"/>
      <c r="KZW46" s="569"/>
      <c r="KZX46" s="569"/>
      <c r="KZY46" s="569"/>
      <c r="KZZ46" s="569"/>
      <c r="LAA46" s="569"/>
      <c r="LAB46" s="569"/>
      <c r="LAC46" s="569"/>
      <c r="LAD46" s="569"/>
      <c r="LAE46" s="569"/>
      <c r="LAF46" s="569"/>
      <c r="LAG46" s="569"/>
      <c r="LAH46" s="569"/>
      <c r="LAI46" s="569"/>
      <c r="LAJ46" s="569"/>
      <c r="LAK46" s="569"/>
      <c r="LAL46" s="569"/>
      <c r="LAM46" s="569"/>
      <c r="LAN46" s="569"/>
      <c r="LAO46" s="569"/>
      <c r="LAP46" s="569"/>
      <c r="LAQ46" s="569"/>
      <c r="LAR46" s="569"/>
      <c r="LAS46" s="569"/>
      <c r="LAT46" s="569"/>
      <c r="LAU46" s="569"/>
      <c r="LAV46" s="569"/>
      <c r="LAW46" s="569"/>
      <c r="LAX46" s="569"/>
      <c r="LAY46" s="569"/>
      <c r="LAZ46" s="569"/>
      <c r="LBA46" s="569"/>
      <c r="LBB46" s="569"/>
      <c r="LBC46" s="569"/>
      <c r="LBD46" s="569"/>
      <c r="LBE46" s="569"/>
      <c r="LBF46" s="569"/>
      <c r="LBG46" s="569"/>
      <c r="LBH46" s="569"/>
      <c r="LBI46" s="569"/>
      <c r="LBJ46" s="569"/>
      <c r="LBK46" s="569"/>
      <c r="LBL46" s="569"/>
      <c r="LBM46" s="569"/>
      <c r="LBN46" s="569"/>
      <c r="LBO46" s="569"/>
      <c r="LBP46" s="569"/>
      <c r="LBQ46" s="569"/>
      <c r="LBR46" s="569"/>
      <c r="LBS46" s="569"/>
      <c r="LBT46" s="569"/>
      <c r="LBU46" s="569"/>
      <c r="LBV46" s="569"/>
      <c r="LBW46" s="569"/>
      <c r="LBX46" s="569"/>
      <c r="LBY46" s="569"/>
      <c r="LBZ46" s="569"/>
      <c r="LCA46" s="569"/>
      <c r="LCB46" s="569"/>
      <c r="LCC46" s="569"/>
      <c r="LCD46" s="569"/>
      <c r="LCE46" s="569"/>
      <c r="LCF46" s="569"/>
      <c r="LCG46" s="569"/>
      <c r="LCH46" s="569"/>
      <c r="LCI46" s="569"/>
      <c r="LCJ46" s="569"/>
      <c r="LCK46" s="569"/>
      <c r="LCL46" s="569"/>
      <c r="LCM46" s="569"/>
      <c r="LCN46" s="569"/>
      <c r="LCO46" s="569"/>
      <c r="LCP46" s="569"/>
      <c r="LCQ46" s="569"/>
      <c r="LCR46" s="569"/>
      <c r="LCS46" s="569"/>
      <c r="LCT46" s="569"/>
      <c r="LCU46" s="569"/>
      <c r="LCV46" s="569"/>
      <c r="LCW46" s="569"/>
      <c r="LCX46" s="569"/>
      <c r="LCY46" s="569"/>
      <c r="LCZ46" s="569"/>
      <c r="LDA46" s="569"/>
      <c r="LDB46" s="569"/>
      <c r="LDC46" s="569"/>
      <c r="LDD46" s="569"/>
      <c r="LDE46" s="569"/>
      <c r="LDF46" s="569"/>
      <c r="LDG46" s="569"/>
      <c r="LDH46" s="569"/>
      <c r="LDI46" s="569"/>
      <c r="LDJ46" s="569"/>
      <c r="LDK46" s="569"/>
      <c r="LDL46" s="569"/>
      <c r="LDM46" s="569"/>
      <c r="LDN46" s="569"/>
      <c r="LDO46" s="569"/>
      <c r="LDP46" s="569"/>
      <c r="LDQ46" s="569"/>
      <c r="LDR46" s="569"/>
      <c r="LDS46" s="569"/>
      <c r="LDT46" s="569"/>
      <c r="LDU46" s="569"/>
      <c r="LDV46" s="569"/>
      <c r="LDW46" s="569"/>
      <c r="LDX46" s="569"/>
      <c r="LDY46" s="569"/>
      <c r="LDZ46" s="569"/>
      <c r="LEA46" s="569"/>
      <c r="LEB46" s="569"/>
      <c r="LEC46" s="569"/>
      <c r="LED46" s="569"/>
      <c r="LEE46" s="569"/>
      <c r="LEF46" s="569"/>
      <c r="LEG46" s="569"/>
      <c r="LEH46" s="569"/>
      <c r="LEI46" s="569"/>
      <c r="LEJ46" s="569"/>
      <c r="LEK46" s="569"/>
      <c r="LEL46" s="569"/>
      <c r="LEM46" s="569"/>
      <c r="LEN46" s="569"/>
      <c r="LEO46" s="569"/>
      <c r="LEP46" s="569"/>
      <c r="LEQ46" s="569"/>
      <c r="LER46" s="569"/>
      <c r="LES46" s="569"/>
      <c r="LET46" s="569"/>
      <c r="LEU46" s="569"/>
      <c r="LEV46" s="569"/>
      <c r="LEW46" s="569"/>
      <c r="LEX46" s="569"/>
      <c r="LEY46" s="569"/>
      <c r="LEZ46" s="569"/>
      <c r="LFA46" s="569"/>
      <c r="LFB46" s="569"/>
      <c r="LFC46" s="569"/>
      <c r="LFD46" s="569"/>
      <c r="LFE46" s="569"/>
      <c r="LFF46" s="569"/>
      <c r="LFG46" s="569"/>
      <c r="LFH46" s="569"/>
      <c r="LFI46" s="569"/>
      <c r="LFJ46" s="569"/>
      <c r="LFK46" s="569"/>
      <c r="LFL46" s="569"/>
      <c r="LFM46" s="569"/>
      <c r="LFN46" s="569"/>
      <c r="LFO46" s="569"/>
      <c r="LFP46" s="569"/>
      <c r="LFQ46" s="569"/>
      <c r="LFR46" s="569"/>
      <c r="LFS46" s="569"/>
      <c r="LFT46" s="569"/>
      <c r="LFU46" s="569"/>
      <c r="LFV46" s="569"/>
      <c r="LFW46" s="569"/>
      <c r="LFX46" s="569"/>
      <c r="LFY46" s="569"/>
      <c r="LFZ46" s="569"/>
      <c r="LGA46" s="569"/>
      <c r="LGB46" s="569"/>
      <c r="LGC46" s="569"/>
      <c r="LGD46" s="569"/>
      <c r="LGE46" s="569"/>
      <c r="LGF46" s="569"/>
      <c r="LGG46" s="569"/>
      <c r="LGH46" s="569"/>
      <c r="LGI46" s="569"/>
      <c r="LGJ46" s="569"/>
      <c r="LGK46" s="569"/>
      <c r="LGL46" s="569"/>
      <c r="LGM46" s="569"/>
      <c r="LGN46" s="569"/>
      <c r="LGO46" s="569"/>
      <c r="LGP46" s="569"/>
      <c r="LGQ46" s="569"/>
      <c r="LGR46" s="569"/>
      <c r="LGS46" s="569"/>
      <c r="LGT46" s="569"/>
      <c r="LGU46" s="569"/>
      <c r="LGV46" s="569"/>
      <c r="LGW46" s="569"/>
      <c r="LGX46" s="569"/>
      <c r="LGY46" s="569"/>
      <c r="LGZ46" s="569"/>
      <c r="LHA46" s="569"/>
      <c r="LHB46" s="569"/>
      <c r="LHC46" s="569"/>
      <c r="LHD46" s="569"/>
      <c r="LHE46" s="569"/>
      <c r="LHF46" s="569"/>
      <c r="LHG46" s="569"/>
      <c r="LHH46" s="569"/>
      <c r="LHI46" s="569"/>
      <c r="LHJ46" s="569"/>
      <c r="LHK46" s="569"/>
      <c r="LHL46" s="569"/>
      <c r="LHM46" s="569"/>
      <c r="LHN46" s="569"/>
      <c r="LHO46" s="569"/>
      <c r="LHP46" s="569"/>
      <c r="LHQ46" s="569"/>
      <c r="LHR46" s="569"/>
      <c r="LHS46" s="569"/>
      <c r="LHT46" s="569"/>
      <c r="LHU46" s="569"/>
      <c r="LHV46" s="569"/>
      <c r="LHW46" s="569"/>
      <c r="LHX46" s="569"/>
      <c r="LHY46" s="569"/>
      <c r="LHZ46" s="569"/>
      <c r="LIA46" s="569"/>
      <c r="LIB46" s="569"/>
      <c r="LIC46" s="569"/>
      <c r="LID46" s="569"/>
      <c r="LIE46" s="569"/>
      <c r="LIF46" s="569"/>
      <c r="LIG46" s="569"/>
      <c r="LIH46" s="569"/>
      <c r="LII46" s="569"/>
      <c r="LIJ46" s="569"/>
      <c r="LIK46" s="569"/>
      <c r="LIL46" s="569"/>
      <c r="LIM46" s="569"/>
      <c r="LIN46" s="569"/>
      <c r="LIO46" s="569"/>
      <c r="LIP46" s="569"/>
      <c r="LIQ46" s="569"/>
      <c r="LIR46" s="569"/>
      <c r="LIS46" s="569"/>
      <c r="LIT46" s="569"/>
      <c r="LIU46" s="569"/>
      <c r="LIV46" s="569"/>
      <c r="LIW46" s="569"/>
      <c r="LIX46" s="569"/>
      <c r="LIY46" s="569"/>
      <c r="LIZ46" s="569"/>
      <c r="LJA46" s="569"/>
      <c r="LJB46" s="569"/>
      <c r="LJC46" s="569"/>
      <c r="LJD46" s="569"/>
      <c r="LJE46" s="569"/>
      <c r="LJF46" s="569"/>
      <c r="LJG46" s="569"/>
      <c r="LJH46" s="569"/>
      <c r="LJI46" s="569"/>
      <c r="LJJ46" s="569"/>
      <c r="LJK46" s="569"/>
      <c r="LJL46" s="569"/>
      <c r="LJM46" s="569"/>
      <c r="LJN46" s="569"/>
      <c r="LJO46" s="569"/>
      <c r="LJP46" s="569"/>
      <c r="LJQ46" s="569"/>
      <c r="LJR46" s="569"/>
      <c r="LJS46" s="569"/>
      <c r="LJT46" s="569"/>
      <c r="LJU46" s="569"/>
      <c r="LJV46" s="569"/>
      <c r="LJW46" s="569"/>
      <c r="LJX46" s="569"/>
      <c r="LJY46" s="569"/>
      <c r="LJZ46" s="569"/>
      <c r="LKA46" s="569"/>
      <c r="LKB46" s="569"/>
      <c r="LKC46" s="569"/>
      <c r="LKD46" s="569"/>
      <c r="LKE46" s="569"/>
      <c r="LKF46" s="569"/>
      <c r="LKG46" s="569"/>
      <c r="LKH46" s="569"/>
      <c r="LKI46" s="569"/>
      <c r="LKJ46" s="569"/>
      <c r="LKK46" s="569"/>
      <c r="LKL46" s="569"/>
      <c r="LKM46" s="569"/>
      <c r="LKN46" s="569"/>
      <c r="LKO46" s="569"/>
      <c r="LKP46" s="569"/>
      <c r="LKQ46" s="569"/>
      <c r="LKR46" s="569"/>
      <c r="LKS46" s="569"/>
      <c r="LKT46" s="569"/>
      <c r="LKU46" s="569"/>
      <c r="LKV46" s="569"/>
      <c r="LKW46" s="569"/>
      <c r="LKX46" s="569"/>
      <c r="LKY46" s="569"/>
      <c r="LKZ46" s="569"/>
      <c r="LLA46" s="569"/>
      <c r="LLB46" s="569"/>
      <c r="LLC46" s="569"/>
      <c r="LLD46" s="569"/>
      <c r="LLE46" s="569"/>
      <c r="LLF46" s="569"/>
      <c r="LLG46" s="569"/>
      <c r="LLH46" s="569"/>
      <c r="LLI46" s="569"/>
      <c r="LLJ46" s="569"/>
      <c r="LLK46" s="569"/>
      <c r="LLL46" s="569"/>
      <c r="LLM46" s="569"/>
      <c r="LLN46" s="569"/>
      <c r="LLO46" s="569"/>
      <c r="LLP46" s="569"/>
      <c r="LLQ46" s="569"/>
      <c r="LLR46" s="569"/>
      <c r="LLS46" s="569"/>
      <c r="LLT46" s="569"/>
      <c r="LLU46" s="569"/>
      <c r="LLV46" s="569"/>
      <c r="LLW46" s="569"/>
      <c r="LLX46" s="569"/>
      <c r="LLY46" s="569"/>
      <c r="LLZ46" s="569"/>
      <c r="LMA46" s="569"/>
      <c r="LMB46" s="569"/>
      <c r="LMC46" s="569"/>
      <c r="LMD46" s="569"/>
      <c r="LME46" s="569"/>
      <c r="LMF46" s="569"/>
      <c r="LMG46" s="569"/>
      <c r="LMH46" s="569"/>
      <c r="LMI46" s="569"/>
      <c r="LMJ46" s="569"/>
      <c r="LMK46" s="569"/>
      <c r="LML46" s="569"/>
      <c r="LMM46" s="569"/>
      <c r="LMN46" s="569"/>
      <c r="LMO46" s="569"/>
      <c r="LMP46" s="569"/>
      <c r="LMQ46" s="569"/>
      <c r="LMR46" s="569"/>
      <c r="LMS46" s="569"/>
      <c r="LMT46" s="569"/>
      <c r="LMU46" s="569"/>
      <c r="LMV46" s="569"/>
      <c r="LMW46" s="569"/>
      <c r="LMX46" s="569"/>
      <c r="LMY46" s="569"/>
      <c r="LMZ46" s="569"/>
      <c r="LNA46" s="569"/>
      <c r="LNB46" s="569"/>
      <c r="LNC46" s="569"/>
      <c r="LND46" s="569"/>
      <c r="LNE46" s="569"/>
      <c r="LNF46" s="569"/>
      <c r="LNG46" s="569"/>
      <c r="LNH46" s="569"/>
      <c r="LNI46" s="569"/>
      <c r="LNJ46" s="569"/>
      <c r="LNK46" s="569"/>
      <c r="LNL46" s="569"/>
      <c r="LNM46" s="569"/>
      <c r="LNN46" s="569"/>
      <c r="LNO46" s="569"/>
      <c r="LNP46" s="569"/>
      <c r="LNQ46" s="569"/>
      <c r="LNR46" s="569"/>
      <c r="LNS46" s="569"/>
      <c r="LNT46" s="569"/>
      <c r="LNU46" s="569"/>
      <c r="LNV46" s="569"/>
      <c r="LNW46" s="569"/>
      <c r="LNX46" s="569"/>
      <c r="LNY46" s="569"/>
      <c r="LNZ46" s="569"/>
      <c r="LOA46" s="569"/>
      <c r="LOB46" s="569"/>
      <c r="LOC46" s="569"/>
      <c r="LOD46" s="569"/>
      <c r="LOE46" s="569"/>
      <c r="LOF46" s="569"/>
      <c r="LOG46" s="569"/>
      <c r="LOH46" s="569"/>
      <c r="LOI46" s="569"/>
      <c r="LOJ46" s="569"/>
      <c r="LOK46" s="569"/>
      <c r="LOL46" s="569"/>
      <c r="LOM46" s="569"/>
      <c r="LON46" s="569"/>
      <c r="LOO46" s="569"/>
      <c r="LOP46" s="569"/>
      <c r="LOQ46" s="569"/>
      <c r="LOR46" s="569"/>
      <c r="LOS46" s="569"/>
      <c r="LOT46" s="569"/>
      <c r="LOU46" s="569"/>
      <c r="LOV46" s="569"/>
      <c r="LOW46" s="569"/>
      <c r="LOX46" s="569"/>
      <c r="LOY46" s="569"/>
      <c r="LOZ46" s="569"/>
      <c r="LPA46" s="569"/>
      <c r="LPB46" s="569"/>
      <c r="LPC46" s="569"/>
      <c r="LPD46" s="569"/>
      <c r="LPE46" s="569"/>
      <c r="LPF46" s="569"/>
      <c r="LPG46" s="569"/>
      <c r="LPH46" s="569"/>
      <c r="LPI46" s="569"/>
      <c r="LPJ46" s="569"/>
      <c r="LPK46" s="569"/>
      <c r="LPL46" s="569"/>
      <c r="LPM46" s="569"/>
      <c r="LPN46" s="569"/>
      <c r="LPO46" s="569"/>
      <c r="LPP46" s="569"/>
      <c r="LPQ46" s="569"/>
      <c r="LPR46" s="569"/>
      <c r="LPS46" s="569"/>
      <c r="LPT46" s="569"/>
      <c r="LPU46" s="569"/>
      <c r="LPV46" s="569"/>
      <c r="LPW46" s="569"/>
      <c r="LPX46" s="569"/>
      <c r="LPY46" s="569"/>
      <c r="LPZ46" s="569"/>
      <c r="LQA46" s="569"/>
      <c r="LQB46" s="569"/>
      <c r="LQC46" s="569"/>
      <c r="LQD46" s="569"/>
      <c r="LQE46" s="569"/>
      <c r="LQF46" s="569"/>
      <c r="LQG46" s="569"/>
      <c r="LQH46" s="569"/>
      <c r="LQI46" s="569"/>
      <c r="LQJ46" s="569"/>
      <c r="LQK46" s="569"/>
      <c r="LQL46" s="569"/>
      <c r="LQM46" s="569"/>
      <c r="LQN46" s="569"/>
      <c r="LQO46" s="569"/>
      <c r="LQP46" s="569"/>
      <c r="LQQ46" s="569"/>
      <c r="LQR46" s="569"/>
      <c r="LQS46" s="569"/>
      <c r="LQT46" s="569"/>
      <c r="LQU46" s="569"/>
      <c r="LQV46" s="569"/>
      <c r="LQW46" s="569"/>
      <c r="LQX46" s="569"/>
      <c r="LQY46" s="569"/>
      <c r="LQZ46" s="569"/>
      <c r="LRA46" s="569"/>
      <c r="LRB46" s="569"/>
      <c r="LRC46" s="569"/>
      <c r="LRD46" s="569"/>
      <c r="LRE46" s="569"/>
      <c r="LRF46" s="569"/>
      <c r="LRG46" s="569"/>
      <c r="LRH46" s="569"/>
      <c r="LRI46" s="569"/>
      <c r="LRJ46" s="569"/>
      <c r="LRK46" s="569"/>
      <c r="LRL46" s="569"/>
      <c r="LRM46" s="569"/>
      <c r="LRN46" s="569"/>
      <c r="LRO46" s="569"/>
      <c r="LRP46" s="569"/>
      <c r="LRQ46" s="569"/>
      <c r="LRR46" s="569"/>
      <c r="LRS46" s="569"/>
      <c r="LRT46" s="569"/>
      <c r="LRU46" s="569"/>
      <c r="LRV46" s="569"/>
      <c r="LRW46" s="569"/>
      <c r="LRX46" s="569"/>
      <c r="LRY46" s="569"/>
      <c r="LRZ46" s="569"/>
      <c r="LSA46" s="569"/>
      <c r="LSB46" s="569"/>
      <c r="LSC46" s="569"/>
      <c r="LSD46" s="569"/>
      <c r="LSE46" s="569"/>
      <c r="LSF46" s="569"/>
      <c r="LSG46" s="569"/>
      <c r="LSH46" s="569"/>
      <c r="LSI46" s="569"/>
      <c r="LSJ46" s="569"/>
      <c r="LSK46" s="569"/>
      <c r="LSL46" s="569"/>
      <c r="LSM46" s="569"/>
      <c r="LSN46" s="569"/>
      <c r="LSO46" s="569"/>
      <c r="LSP46" s="569"/>
      <c r="LSQ46" s="569"/>
      <c r="LSR46" s="569"/>
      <c r="LSS46" s="569"/>
      <c r="LST46" s="569"/>
      <c r="LSU46" s="569"/>
      <c r="LSV46" s="569"/>
      <c r="LSW46" s="569"/>
      <c r="LSX46" s="569"/>
      <c r="LSY46" s="569"/>
      <c r="LSZ46" s="569"/>
      <c r="LTA46" s="569"/>
      <c r="LTB46" s="569"/>
      <c r="LTC46" s="569"/>
      <c r="LTD46" s="569"/>
      <c r="LTE46" s="569"/>
      <c r="LTF46" s="569"/>
      <c r="LTG46" s="569"/>
      <c r="LTH46" s="569"/>
      <c r="LTI46" s="569"/>
      <c r="LTJ46" s="569"/>
      <c r="LTK46" s="569"/>
      <c r="LTL46" s="569"/>
      <c r="LTM46" s="569"/>
      <c r="LTN46" s="569"/>
      <c r="LTO46" s="569"/>
      <c r="LTP46" s="569"/>
      <c r="LTQ46" s="569"/>
      <c r="LTR46" s="569"/>
      <c r="LTS46" s="569"/>
      <c r="LTT46" s="569"/>
      <c r="LTU46" s="569"/>
      <c r="LTV46" s="569"/>
      <c r="LTW46" s="569"/>
      <c r="LTX46" s="569"/>
      <c r="LTY46" s="569"/>
      <c r="LTZ46" s="569"/>
      <c r="LUA46" s="569"/>
      <c r="LUB46" s="569"/>
      <c r="LUC46" s="569"/>
      <c r="LUD46" s="569"/>
      <c r="LUE46" s="569"/>
      <c r="LUF46" s="569"/>
      <c r="LUG46" s="569"/>
      <c r="LUH46" s="569"/>
      <c r="LUI46" s="569"/>
      <c r="LUJ46" s="569"/>
      <c r="LUK46" s="569"/>
      <c r="LUL46" s="569"/>
      <c r="LUM46" s="569"/>
      <c r="LUN46" s="569"/>
      <c r="LUO46" s="569"/>
      <c r="LUP46" s="569"/>
      <c r="LUQ46" s="569"/>
      <c r="LUR46" s="569"/>
      <c r="LUS46" s="569"/>
      <c r="LUT46" s="569"/>
      <c r="LUU46" s="569"/>
      <c r="LUV46" s="569"/>
      <c r="LUW46" s="569"/>
      <c r="LUX46" s="569"/>
      <c r="LUY46" s="569"/>
      <c r="LUZ46" s="569"/>
      <c r="LVA46" s="569"/>
      <c r="LVB46" s="569"/>
      <c r="LVC46" s="569"/>
      <c r="LVD46" s="569"/>
      <c r="LVE46" s="569"/>
      <c r="LVF46" s="569"/>
      <c r="LVG46" s="569"/>
      <c r="LVH46" s="569"/>
      <c r="LVI46" s="569"/>
      <c r="LVJ46" s="569"/>
      <c r="LVK46" s="569"/>
      <c r="LVL46" s="569"/>
      <c r="LVM46" s="569"/>
      <c r="LVN46" s="569"/>
      <c r="LVO46" s="569"/>
      <c r="LVP46" s="569"/>
      <c r="LVQ46" s="569"/>
      <c r="LVR46" s="569"/>
      <c r="LVS46" s="569"/>
      <c r="LVT46" s="569"/>
      <c r="LVU46" s="569"/>
      <c r="LVV46" s="569"/>
      <c r="LVW46" s="569"/>
      <c r="LVX46" s="569"/>
      <c r="LVY46" s="569"/>
      <c r="LVZ46" s="569"/>
      <c r="LWA46" s="569"/>
      <c r="LWB46" s="569"/>
      <c r="LWC46" s="569"/>
      <c r="LWD46" s="569"/>
      <c r="LWE46" s="569"/>
      <c r="LWF46" s="569"/>
      <c r="LWG46" s="569"/>
      <c r="LWH46" s="569"/>
      <c r="LWI46" s="569"/>
      <c r="LWJ46" s="569"/>
      <c r="LWK46" s="569"/>
      <c r="LWL46" s="569"/>
      <c r="LWM46" s="569"/>
      <c r="LWN46" s="569"/>
      <c r="LWO46" s="569"/>
      <c r="LWP46" s="569"/>
      <c r="LWQ46" s="569"/>
      <c r="LWR46" s="569"/>
      <c r="LWS46" s="569"/>
      <c r="LWT46" s="569"/>
      <c r="LWU46" s="569"/>
      <c r="LWV46" s="569"/>
      <c r="LWW46" s="569"/>
      <c r="LWX46" s="569"/>
      <c r="LWY46" s="569"/>
      <c r="LWZ46" s="569"/>
      <c r="LXA46" s="569"/>
      <c r="LXB46" s="569"/>
      <c r="LXC46" s="569"/>
      <c r="LXD46" s="569"/>
      <c r="LXE46" s="569"/>
      <c r="LXF46" s="569"/>
      <c r="LXG46" s="569"/>
      <c r="LXH46" s="569"/>
      <c r="LXI46" s="569"/>
      <c r="LXJ46" s="569"/>
      <c r="LXK46" s="569"/>
      <c r="LXL46" s="569"/>
      <c r="LXM46" s="569"/>
      <c r="LXN46" s="569"/>
      <c r="LXO46" s="569"/>
      <c r="LXP46" s="569"/>
      <c r="LXQ46" s="569"/>
      <c r="LXR46" s="569"/>
      <c r="LXS46" s="569"/>
      <c r="LXT46" s="569"/>
      <c r="LXU46" s="569"/>
      <c r="LXV46" s="569"/>
      <c r="LXW46" s="569"/>
      <c r="LXX46" s="569"/>
      <c r="LXY46" s="569"/>
      <c r="LXZ46" s="569"/>
      <c r="LYA46" s="569"/>
      <c r="LYB46" s="569"/>
      <c r="LYC46" s="569"/>
      <c r="LYD46" s="569"/>
      <c r="LYE46" s="569"/>
      <c r="LYF46" s="569"/>
      <c r="LYG46" s="569"/>
      <c r="LYH46" s="569"/>
      <c r="LYI46" s="569"/>
      <c r="LYJ46" s="569"/>
      <c r="LYK46" s="569"/>
      <c r="LYL46" s="569"/>
      <c r="LYM46" s="569"/>
      <c r="LYN46" s="569"/>
      <c r="LYO46" s="569"/>
      <c r="LYP46" s="569"/>
      <c r="LYQ46" s="569"/>
      <c r="LYR46" s="569"/>
      <c r="LYS46" s="569"/>
      <c r="LYT46" s="569"/>
      <c r="LYU46" s="569"/>
      <c r="LYV46" s="569"/>
      <c r="LYW46" s="569"/>
      <c r="LYX46" s="569"/>
      <c r="LYY46" s="569"/>
      <c r="LYZ46" s="569"/>
      <c r="LZA46" s="569"/>
      <c r="LZB46" s="569"/>
      <c r="LZC46" s="569"/>
      <c r="LZD46" s="569"/>
      <c r="LZE46" s="569"/>
      <c r="LZF46" s="569"/>
      <c r="LZG46" s="569"/>
      <c r="LZH46" s="569"/>
      <c r="LZI46" s="569"/>
      <c r="LZJ46" s="569"/>
      <c r="LZK46" s="569"/>
      <c r="LZL46" s="569"/>
      <c r="LZM46" s="569"/>
      <c r="LZN46" s="569"/>
      <c r="LZO46" s="569"/>
      <c r="LZP46" s="569"/>
      <c r="LZQ46" s="569"/>
      <c r="LZR46" s="569"/>
      <c r="LZS46" s="569"/>
      <c r="LZT46" s="569"/>
      <c r="LZU46" s="569"/>
      <c r="LZV46" s="569"/>
      <c r="LZW46" s="569"/>
      <c r="LZX46" s="569"/>
      <c r="LZY46" s="569"/>
      <c r="LZZ46" s="569"/>
      <c r="MAA46" s="569"/>
      <c r="MAB46" s="569"/>
      <c r="MAC46" s="569"/>
      <c r="MAD46" s="569"/>
      <c r="MAE46" s="569"/>
      <c r="MAF46" s="569"/>
      <c r="MAG46" s="569"/>
      <c r="MAH46" s="569"/>
      <c r="MAI46" s="569"/>
      <c r="MAJ46" s="569"/>
      <c r="MAK46" s="569"/>
      <c r="MAL46" s="569"/>
      <c r="MAM46" s="569"/>
      <c r="MAN46" s="569"/>
      <c r="MAO46" s="569"/>
      <c r="MAP46" s="569"/>
      <c r="MAQ46" s="569"/>
      <c r="MAR46" s="569"/>
      <c r="MAS46" s="569"/>
      <c r="MAT46" s="569"/>
      <c r="MAU46" s="569"/>
      <c r="MAV46" s="569"/>
      <c r="MAW46" s="569"/>
      <c r="MAX46" s="569"/>
      <c r="MAY46" s="569"/>
      <c r="MAZ46" s="569"/>
      <c r="MBA46" s="569"/>
      <c r="MBB46" s="569"/>
      <c r="MBC46" s="569"/>
      <c r="MBD46" s="569"/>
      <c r="MBE46" s="569"/>
      <c r="MBF46" s="569"/>
      <c r="MBG46" s="569"/>
      <c r="MBH46" s="569"/>
      <c r="MBI46" s="569"/>
      <c r="MBJ46" s="569"/>
      <c r="MBK46" s="569"/>
      <c r="MBL46" s="569"/>
      <c r="MBM46" s="569"/>
      <c r="MBN46" s="569"/>
      <c r="MBO46" s="569"/>
      <c r="MBP46" s="569"/>
      <c r="MBQ46" s="569"/>
      <c r="MBR46" s="569"/>
      <c r="MBS46" s="569"/>
      <c r="MBT46" s="569"/>
      <c r="MBU46" s="569"/>
      <c r="MBV46" s="569"/>
      <c r="MBW46" s="569"/>
      <c r="MBX46" s="569"/>
      <c r="MBY46" s="569"/>
      <c r="MBZ46" s="569"/>
      <c r="MCA46" s="569"/>
      <c r="MCB46" s="569"/>
      <c r="MCC46" s="569"/>
      <c r="MCD46" s="569"/>
      <c r="MCE46" s="569"/>
      <c r="MCF46" s="569"/>
      <c r="MCG46" s="569"/>
      <c r="MCH46" s="569"/>
      <c r="MCI46" s="569"/>
      <c r="MCJ46" s="569"/>
      <c r="MCK46" s="569"/>
      <c r="MCL46" s="569"/>
      <c r="MCM46" s="569"/>
      <c r="MCN46" s="569"/>
      <c r="MCO46" s="569"/>
      <c r="MCP46" s="569"/>
      <c r="MCQ46" s="569"/>
      <c r="MCR46" s="569"/>
      <c r="MCS46" s="569"/>
      <c r="MCT46" s="569"/>
      <c r="MCU46" s="569"/>
      <c r="MCV46" s="569"/>
      <c r="MCW46" s="569"/>
      <c r="MCX46" s="569"/>
      <c r="MCY46" s="569"/>
      <c r="MCZ46" s="569"/>
      <c r="MDA46" s="569"/>
      <c r="MDB46" s="569"/>
      <c r="MDC46" s="569"/>
      <c r="MDD46" s="569"/>
      <c r="MDE46" s="569"/>
      <c r="MDF46" s="569"/>
      <c r="MDG46" s="569"/>
      <c r="MDH46" s="569"/>
      <c r="MDI46" s="569"/>
      <c r="MDJ46" s="569"/>
      <c r="MDK46" s="569"/>
      <c r="MDL46" s="569"/>
      <c r="MDM46" s="569"/>
      <c r="MDN46" s="569"/>
      <c r="MDO46" s="569"/>
      <c r="MDP46" s="569"/>
      <c r="MDQ46" s="569"/>
      <c r="MDR46" s="569"/>
      <c r="MDS46" s="569"/>
      <c r="MDT46" s="569"/>
      <c r="MDU46" s="569"/>
      <c r="MDV46" s="569"/>
      <c r="MDW46" s="569"/>
      <c r="MDX46" s="569"/>
      <c r="MDY46" s="569"/>
      <c r="MDZ46" s="569"/>
      <c r="MEA46" s="569"/>
      <c r="MEB46" s="569"/>
      <c r="MEC46" s="569"/>
      <c r="MED46" s="569"/>
      <c r="MEE46" s="569"/>
      <c r="MEF46" s="569"/>
      <c r="MEG46" s="569"/>
      <c r="MEH46" s="569"/>
      <c r="MEI46" s="569"/>
      <c r="MEJ46" s="569"/>
      <c r="MEK46" s="569"/>
      <c r="MEL46" s="569"/>
      <c r="MEM46" s="569"/>
      <c r="MEN46" s="569"/>
      <c r="MEO46" s="569"/>
      <c r="MEP46" s="569"/>
      <c r="MEQ46" s="569"/>
      <c r="MER46" s="569"/>
      <c r="MES46" s="569"/>
      <c r="MET46" s="569"/>
      <c r="MEU46" s="569"/>
      <c r="MEV46" s="569"/>
      <c r="MEW46" s="569"/>
      <c r="MEX46" s="569"/>
      <c r="MEY46" s="569"/>
      <c r="MEZ46" s="569"/>
      <c r="MFA46" s="569"/>
      <c r="MFB46" s="569"/>
      <c r="MFC46" s="569"/>
      <c r="MFD46" s="569"/>
      <c r="MFE46" s="569"/>
      <c r="MFF46" s="569"/>
      <c r="MFG46" s="569"/>
      <c r="MFH46" s="569"/>
      <c r="MFI46" s="569"/>
      <c r="MFJ46" s="569"/>
      <c r="MFK46" s="569"/>
      <c r="MFL46" s="569"/>
      <c r="MFM46" s="569"/>
      <c r="MFN46" s="569"/>
      <c r="MFO46" s="569"/>
      <c r="MFP46" s="569"/>
      <c r="MFQ46" s="569"/>
      <c r="MFR46" s="569"/>
      <c r="MFS46" s="569"/>
      <c r="MFT46" s="569"/>
      <c r="MFU46" s="569"/>
      <c r="MFV46" s="569"/>
      <c r="MFW46" s="569"/>
      <c r="MFX46" s="569"/>
      <c r="MFY46" s="569"/>
      <c r="MFZ46" s="569"/>
      <c r="MGA46" s="569"/>
      <c r="MGB46" s="569"/>
      <c r="MGC46" s="569"/>
      <c r="MGD46" s="569"/>
      <c r="MGE46" s="569"/>
      <c r="MGF46" s="569"/>
      <c r="MGG46" s="569"/>
      <c r="MGH46" s="569"/>
      <c r="MGI46" s="569"/>
      <c r="MGJ46" s="569"/>
      <c r="MGK46" s="569"/>
      <c r="MGL46" s="569"/>
      <c r="MGM46" s="569"/>
      <c r="MGN46" s="569"/>
      <c r="MGO46" s="569"/>
      <c r="MGP46" s="569"/>
      <c r="MGQ46" s="569"/>
      <c r="MGR46" s="569"/>
      <c r="MGS46" s="569"/>
      <c r="MGT46" s="569"/>
      <c r="MGU46" s="569"/>
      <c r="MGV46" s="569"/>
      <c r="MGW46" s="569"/>
      <c r="MGX46" s="569"/>
      <c r="MGY46" s="569"/>
      <c r="MGZ46" s="569"/>
      <c r="MHA46" s="569"/>
      <c r="MHB46" s="569"/>
      <c r="MHC46" s="569"/>
      <c r="MHD46" s="569"/>
      <c r="MHE46" s="569"/>
      <c r="MHF46" s="569"/>
      <c r="MHG46" s="569"/>
      <c r="MHH46" s="569"/>
      <c r="MHI46" s="569"/>
      <c r="MHJ46" s="569"/>
      <c r="MHK46" s="569"/>
      <c r="MHL46" s="569"/>
      <c r="MHM46" s="569"/>
      <c r="MHN46" s="569"/>
      <c r="MHO46" s="569"/>
      <c r="MHP46" s="569"/>
      <c r="MHQ46" s="569"/>
      <c r="MHR46" s="569"/>
      <c r="MHS46" s="569"/>
      <c r="MHT46" s="569"/>
      <c r="MHU46" s="569"/>
      <c r="MHV46" s="569"/>
      <c r="MHW46" s="569"/>
      <c r="MHX46" s="569"/>
      <c r="MHY46" s="569"/>
      <c r="MHZ46" s="569"/>
      <c r="MIA46" s="569"/>
      <c r="MIB46" s="569"/>
      <c r="MIC46" s="569"/>
      <c r="MID46" s="569"/>
      <c r="MIE46" s="569"/>
      <c r="MIF46" s="569"/>
      <c r="MIG46" s="569"/>
      <c r="MIH46" s="569"/>
      <c r="MII46" s="569"/>
      <c r="MIJ46" s="569"/>
      <c r="MIK46" s="569"/>
      <c r="MIL46" s="569"/>
      <c r="MIM46" s="569"/>
      <c r="MIN46" s="569"/>
      <c r="MIO46" s="569"/>
      <c r="MIP46" s="569"/>
      <c r="MIQ46" s="569"/>
      <c r="MIR46" s="569"/>
      <c r="MIS46" s="569"/>
      <c r="MIT46" s="569"/>
      <c r="MIU46" s="569"/>
      <c r="MIV46" s="569"/>
      <c r="MIW46" s="569"/>
      <c r="MIX46" s="569"/>
      <c r="MIY46" s="569"/>
      <c r="MIZ46" s="569"/>
      <c r="MJA46" s="569"/>
      <c r="MJB46" s="569"/>
      <c r="MJC46" s="569"/>
      <c r="MJD46" s="569"/>
      <c r="MJE46" s="569"/>
      <c r="MJF46" s="569"/>
      <c r="MJG46" s="569"/>
      <c r="MJH46" s="569"/>
      <c r="MJI46" s="569"/>
      <c r="MJJ46" s="569"/>
      <c r="MJK46" s="569"/>
      <c r="MJL46" s="569"/>
      <c r="MJM46" s="569"/>
      <c r="MJN46" s="569"/>
      <c r="MJO46" s="569"/>
      <c r="MJP46" s="569"/>
      <c r="MJQ46" s="569"/>
      <c r="MJR46" s="569"/>
      <c r="MJS46" s="569"/>
      <c r="MJT46" s="569"/>
      <c r="MJU46" s="569"/>
      <c r="MJV46" s="569"/>
      <c r="MJW46" s="569"/>
      <c r="MJX46" s="569"/>
      <c r="MJY46" s="569"/>
      <c r="MJZ46" s="569"/>
      <c r="MKA46" s="569"/>
      <c r="MKB46" s="569"/>
      <c r="MKC46" s="569"/>
      <c r="MKD46" s="569"/>
      <c r="MKE46" s="569"/>
      <c r="MKF46" s="569"/>
      <c r="MKG46" s="569"/>
      <c r="MKH46" s="569"/>
      <c r="MKI46" s="569"/>
      <c r="MKJ46" s="569"/>
      <c r="MKK46" s="569"/>
      <c r="MKL46" s="569"/>
      <c r="MKM46" s="569"/>
      <c r="MKN46" s="569"/>
      <c r="MKO46" s="569"/>
      <c r="MKP46" s="569"/>
      <c r="MKQ46" s="569"/>
      <c r="MKR46" s="569"/>
      <c r="MKS46" s="569"/>
      <c r="MKT46" s="569"/>
      <c r="MKU46" s="569"/>
      <c r="MKV46" s="569"/>
      <c r="MKW46" s="569"/>
      <c r="MKX46" s="569"/>
      <c r="MKY46" s="569"/>
      <c r="MKZ46" s="569"/>
      <c r="MLA46" s="569"/>
      <c r="MLB46" s="569"/>
      <c r="MLC46" s="569"/>
      <c r="MLD46" s="569"/>
      <c r="MLE46" s="569"/>
      <c r="MLF46" s="569"/>
      <c r="MLG46" s="569"/>
      <c r="MLH46" s="569"/>
      <c r="MLI46" s="569"/>
      <c r="MLJ46" s="569"/>
      <c r="MLK46" s="569"/>
      <c r="MLL46" s="569"/>
      <c r="MLM46" s="569"/>
      <c r="MLN46" s="569"/>
      <c r="MLO46" s="569"/>
      <c r="MLP46" s="569"/>
      <c r="MLQ46" s="569"/>
      <c r="MLR46" s="569"/>
      <c r="MLS46" s="569"/>
      <c r="MLT46" s="569"/>
      <c r="MLU46" s="569"/>
      <c r="MLV46" s="569"/>
      <c r="MLW46" s="569"/>
      <c r="MLX46" s="569"/>
      <c r="MLY46" s="569"/>
      <c r="MLZ46" s="569"/>
      <c r="MMA46" s="569"/>
      <c r="MMB46" s="569"/>
      <c r="MMC46" s="569"/>
      <c r="MMD46" s="569"/>
      <c r="MME46" s="569"/>
      <c r="MMF46" s="569"/>
      <c r="MMG46" s="569"/>
      <c r="MMH46" s="569"/>
      <c r="MMI46" s="569"/>
      <c r="MMJ46" s="569"/>
      <c r="MMK46" s="569"/>
      <c r="MML46" s="569"/>
      <c r="MMM46" s="569"/>
      <c r="MMN46" s="569"/>
      <c r="MMO46" s="569"/>
      <c r="MMP46" s="569"/>
      <c r="MMQ46" s="569"/>
      <c r="MMR46" s="569"/>
      <c r="MMS46" s="569"/>
      <c r="MMT46" s="569"/>
      <c r="MMU46" s="569"/>
      <c r="MMV46" s="569"/>
      <c r="MMW46" s="569"/>
      <c r="MMX46" s="569"/>
      <c r="MMY46" s="569"/>
      <c r="MMZ46" s="569"/>
      <c r="MNA46" s="569"/>
      <c r="MNB46" s="569"/>
      <c r="MNC46" s="569"/>
      <c r="MND46" s="569"/>
      <c r="MNE46" s="569"/>
      <c r="MNF46" s="569"/>
      <c r="MNG46" s="569"/>
      <c r="MNH46" s="569"/>
      <c r="MNI46" s="569"/>
      <c r="MNJ46" s="569"/>
      <c r="MNK46" s="569"/>
      <c r="MNL46" s="569"/>
      <c r="MNM46" s="569"/>
      <c r="MNN46" s="569"/>
      <c r="MNO46" s="569"/>
      <c r="MNP46" s="569"/>
      <c r="MNQ46" s="569"/>
      <c r="MNR46" s="569"/>
      <c r="MNS46" s="569"/>
      <c r="MNT46" s="569"/>
      <c r="MNU46" s="569"/>
      <c r="MNV46" s="569"/>
      <c r="MNW46" s="569"/>
      <c r="MNX46" s="569"/>
      <c r="MNY46" s="569"/>
      <c r="MNZ46" s="569"/>
      <c r="MOA46" s="569"/>
      <c r="MOB46" s="569"/>
      <c r="MOC46" s="569"/>
      <c r="MOD46" s="569"/>
      <c r="MOE46" s="569"/>
      <c r="MOF46" s="569"/>
      <c r="MOG46" s="569"/>
      <c r="MOH46" s="569"/>
      <c r="MOI46" s="569"/>
      <c r="MOJ46" s="569"/>
      <c r="MOK46" s="569"/>
      <c r="MOL46" s="569"/>
      <c r="MOM46" s="569"/>
      <c r="MON46" s="569"/>
      <c r="MOO46" s="569"/>
      <c r="MOP46" s="569"/>
      <c r="MOQ46" s="569"/>
      <c r="MOR46" s="569"/>
      <c r="MOS46" s="569"/>
      <c r="MOT46" s="569"/>
      <c r="MOU46" s="569"/>
      <c r="MOV46" s="569"/>
      <c r="MOW46" s="569"/>
      <c r="MOX46" s="569"/>
      <c r="MOY46" s="569"/>
      <c r="MOZ46" s="569"/>
      <c r="MPA46" s="569"/>
      <c r="MPB46" s="569"/>
      <c r="MPC46" s="569"/>
      <c r="MPD46" s="569"/>
      <c r="MPE46" s="569"/>
      <c r="MPF46" s="569"/>
      <c r="MPG46" s="569"/>
      <c r="MPH46" s="569"/>
      <c r="MPI46" s="569"/>
      <c r="MPJ46" s="569"/>
      <c r="MPK46" s="569"/>
      <c r="MPL46" s="569"/>
      <c r="MPM46" s="569"/>
      <c r="MPN46" s="569"/>
      <c r="MPO46" s="569"/>
      <c r="MPP46" s="569"/>
      <c r="MPQ46" s="569"/>
      <c r="MPR46" s="569"/>
      <c r="MPS46" s="569"/>
      <c r="MPT46" s="569"/>
      <c r="MPU46" s="569"/>
      <c r="MPV46" s="569"/>
      <c r="MPW46" s="569"/>
      <c r="MPX46" s="569"/>
      <c r="MPY46" s="569"/>
      <c r="MPZ46" s="569"/>
      <c r="MQA46" s="569"/>
      <c r="MQB46" s="569"/>
      <c r="MQC46" s="569"/>
      <c r="MQD46" s="569"/>
      <c r="MQE46" s="569"/>
      <c r="MQF46" s="569"/>
      <c r="MQG46" s="569"/>
      <c r="MQH46" s="569"/>
      <c r="MQI46" s="569"/>
      <c r="MQJ46" s="569"/>
      <c r="MQK46" s="569"/>
      <c r="MQL46" s="569"/>
      <c r="MQM46" s="569"/>
      <c r="MQN46" s="569"/>
      <c r="MQO46" s="569"/>
      <c r="MQP46" s="569"/>
      <c r="MQQ46" s="569"/>
      <c r="MQR46" s="569"/>
      <c r="MQS46" s="569"/>
      <c r="MQT46" s="569"/>
      <c r="MQU46" s="569"/>
      <c r="MQV46" s="569"/>
      <c r="MQW46" s="569"/>
      <c r="MQX46" s="569"/>
      <c r="MQY46" s="569"/>
      <c r="MQZ46" s="569"/>
      <c r="MRA46" s="569"/>
      <c r="MRB46" s="569"/>
      <c r="MRC46" s="569"/>
      <c r="MRD46" s="569"/>
      <c r="MRE46" s="569"/>
      <c r="MRF46" s="569"/>
      <c r="MRG46" s="569"/>
      <c r="MRH46" s="569"/>
      <c r="MRI46" s="569"/>
      <c r="MRJ46" s="569"/>
      <c r="MRK46" s="569"/>
      <c r="MRL46" s="569"/>
      <c r="MRM46" s="569"/>
      <c r="MRN46" s="569"/>
      <c r="MRO46" s="569"/>
      <c r="MRP46" s="569"/>
      <c r="MRQ46" s="569"/>
      <c r="MRR46" s="569"/>
      <c r="MRS46" s="569"/>
      <c r="MRT46" s="569"/>
      <c r="MRU46" s="569"/>
      <c r="MRV46" s="569"/>
      <c r="MRW46" s="569"/>
      <c r="MRX46" s="569"/>
      <c r="MRY46" s="569"/>
      <c r="MRZ46" s="569"/>
      <c r="MSA46" s="569"/>
      <c r="MSB46" s="569"/>
      <c r="MSC46" s="569"/>
      <c r="MSD46" s="569"/>
      <c r="MSE46" s="569"/>
      <c r="MSF46" s="569"/>
      <c r="MSG46" s="569"/>
      <c r="MSH46" s="569"/>
      <c r="MSI46" s="569"/>
      <c r="MSJ46" s="569"/>
      <c r="MSK46" s="569"/>
      <c r="MSL46" s="569"/>
      <c r="MSM46" s="569"/>
      <c r="MSN46" s="569"/>
      <c r="MSO46" s="569"/>
      <c r="MSP46" s="569"/>
      <c r="MSQ46" s="569"/>
      <c r="MSR46" s="569"/>
      <c r="MSS46" s="569"/>
      <c r="MST46" s="569"/>
      <c r="MSU46" s="569"/>
      <c r="MSV46" s="569"/>
      <c r="MSW46" s="569"/>
      <c r="MSX46" s="569"/>
      <c r="MSY46" s="569"/>
      <c r="MSZ46" s="569"/>
      <c r="MTA46" s="569"/>
      <c r="MTB46" s="569"/>
      <c r="MTC46" s="569"/>
      <c r="MTD46" s="569"/>
      <c r="MTE46" s="569"/>
      <c r="MTF46" s="569"/>
      <c r="MTG46" s="569"/>
      <c r="MTH46" s="569"/>
      <c r="MTI46" s="569"/>
      <c r="MTJ46" s="569"/>
      <c r="MTK46" s="569"/>
      <c r="MTL46" s="569"/>
      <c r="MTM46" s="569"/>
      <c r="MTN46" s="569"/>
      <c r="MTO46" s="569"/>
      <c r="MTP46" s="569"/>
      <c r="MTQ46" s="569"/>
      <c r="MTR46" s="569"/>
      <c r="MTS46" s="569"/>
      <c r="MTT46" s="569"/>
      <c r="MTU46" s="569"/>
      <c r="MTV46" s="569"/>
      <c r="MTW46" s="569"/>
      <c r="MTX46" s="569"/>
      <c r="MTY46" s="569"/>
      <c r="MTZ46" s="569"/>
      <c r="MUA46" s="569"/>
      <c r="MUB46" s="569"/>
      <c r="MUC46" s="569"/>
      <c r="MUD46" s="569"/>
      <c r="MUE46" s="569"/>
      <c r="MUF46" s="569"/>
      <c r="MUG46" s="569"/>
      <c r="MUH46" s="569"/>
      <c r="MUI46" s="569"/>
      <c r="MUJ46" s="569"/>
      <c r="MUK46" s="569"/>
      <c r="MUL46" s="569"/>
      <c r="MUM46" s="569"/>
      <c r="MUN46" s="569"/>
      <c r="MUO46" s="569"/>
      <c r="MUP46" s="569"/>
      <c r="MUQ46" s="569"/>
      <c r="MUR46" s="569"/>
      <c r="MUS46" s="569"/>
      <c r="MUT46" s="569"/>
      <c r="MUU46" s="569"/>
      <c r="MUV46" s="569"/>
      <c r="MUW46" s="569"/>
      <c r="MUX46" s="569"/>
      <c r="MUY46" s="569"/>
      <c r="MUZ46" s="569"/>
      <c r="MVA46" s="569"/>
      <c r="MVB46" s="569"/>
      <c r="MVC46" s="569"/>
      <c r="MVD46" s="569"/>
      <c r="MVE46" s="569"/>
      <c r="MVF46" s="569"/>
      <c r="MVG46" s="569"/>
      <c r="MVH46" s="569"/>
      <c r="MVI46" s="569"/>
      <c r="MVJ46" s="569"/>
      <c r="MVK46" s="569"/>
      <c r="MVL46" s="569"/>
      <c r="MVM46" s="569"/>
      <c r="MVN46" s="569"/>
      <c r="MVO46" s="569"/>
      <c r="MVP46" s="569"/>
      <c r="MVQ46" s="569"/>
      <c r="MVR46" s="569"/>
      <c r="MVS46" s="569"/>
      <c r="MVT46" s="569"/>
      <c r="MVU46" s="569"/>
      <c r="MVV46" s="569"/>
      <c r="MVW46" s="569"/>
      <c r="MVX46" s="569"/>
      <c r="MVY46" s="569"/>
      <c r="MVZ46" s="569"/>
      <c r="MWA46" s="569"/>
      <c r="MWB46" s="569"/>
      <c r="MWC46" s="569"/>
      <c r="MWD46" s="569"/>
      <c r="MWE46" s="569"/>
      <c r="MWF46" s="569"/>
      <c r="MWG46" s="569"/>
      <c r="MWH46" s="569"/>
      <c r="MWI46" s="569"/>
      <c r="MWJ46" s="569"/>
      <c r="MWK46" s="569"/>
      <c r="MWL46" s="569"/>
      <c r="MWM46" s="569"/>
      <c r="MWN46" s="569"/>
      <c r="MWO46" s="569"/>
      <c r="MWP46" s="569"/>
      <c r="MWQ46" s="569"/>
      <c r="MWR46" s="569"/>
      <c r="MWS46" s="569"/>
      <c r="MWT46" s="569"/>
      <c r="MWU46" s="569"/>
      <c r="MWV46" s="569"/>
      <c r="MWW46" s="569"/>
      <c r="MWX46" s="569"/>
      <c r="MWY46" s="569"/>
      <c r="MWZ46" s="569"/>
      <c r="MXA46" s="569"/>
      <c r="MXB46" s="569"/>
      <c r="MXC46" s="569"/>
      <c r="MXD46" s="569"/>
      <c r="MXE46" s="569"/>
      <c r="MXF46" s="569"/>
      <c r="MXG46" s="569"/>
      <c r="MXH46" s="569"/>
      <c r="MXI46" s="569"/>
      <c r="MXJ46" s="569"/>
      <c r="MXK46" s="569"/>
      <c r="MXL46" s="569"/>
      <c r="MXM46" s="569"/>
      <c r="MXN46" s="569"/>
      <c r="MXO46" s="569"/>
      <c r="MXP46" s="569"/>
      <c r="MXQ46" s="569"/>
      <c r="MXR46" s="569"/>
      <c r="MXS46" s="569"/>
      <c r="MXT46" s="569"/>
      <c r="MXU46" s="569"/>
      <c r="MXV46" s="569"/>
      <c r="MXW46" s="569"/>
      <c r="MXX46" s="569"/>
      <c r="MXY46" s="569"/>
      <c r="MXZ46" s="569"/>
      <c r="MYA46" s="569"/>
      <c r="MYB46" s="569"/>
      <c r="MYC46" s="569"/>
      <c r="MYD46" s="569"/>
      <c r="MYE46" s="569"/>
      <c r="MYF46" s="569"/>
      <c r="MYG46" s="569"/>
      <c r="MYH46" s="569"/>
      <c r="MYI46" s="569"/>
      <c r="MYJ46" s="569"/>
      <c r="MYK46" s="569"/>
      <c r="MYL46" s="569"/>
      <c r="MYM46" s="569"/>
      <c r="MYN46" s="569"/>
      <c r="MYO46" s="569"/>
      <c r="MYP46" s="569"/>
      <c r="MYQ46" s="569"/>
      <c r="MYR46" s="569"/>
      <c r="MYS46" s="569"/>
      <c r="MYT46" s="569"/>
      <c r="MYU46" s="569"/>
      <c r="MYV46" s="569"/>
      <c r="MYW46" s="569"/>
      <c r="MYX46" s="569"/>
      <c r="MYY46" s="569"/>
      <c r="MYZ46" s="569"/>
      <c r="MZA46" s="569"/>
      <c r="MZB46" s="569"/>
      <c r="MZC46" s="569"/>
      <c r="MZD46" s="569"/>
      <c r="MZE46" s="569"/>
      <c r="MZF46" s="569"/>
      <c r="MZG46" s="569"/>
      <c r="MZH46" s="569"/>
      <c r="MZI46" s="569"/>
      <c r="MZJ46" s="569"/>
      <c r="MZK46" s="569"/>
      <c r="MZL46" s="569"/>
      <c r="MZM46" s="569"/>
      <c r="MZN46" s="569"/>
      <c r="MZO46" s="569"/>
      <c r="MZP46" s="569"/>
      <c r="MZQ46" s="569"/>
      <c r="MZR46" s="569"/>
      <c r="MZS46" s="569"/>
      <c r="MZT46" s="569"/>
      <c r="MZU46" s="569"/>
      <c r="MZV46" s="569"/>
      <c r="MZW46" s="569"/>
      <c r="MZX46" s="569"/>
      <c r="MZY46" s="569"/>
      <c r="MZZ46" s="569"/>
      <c r="NAA46" s="569"/>
      <c r="NAB46" s="569"/>
      <c r="NAC46" s="569"/>
      <c r="NAD46" s="569"/>
      <c r="NAE46" s="569"/>
      <c r="NAF46" s="569"/>
      <c r="NAG46" s="569"/>
      <c r="NAH46" s="569"/>
      <c r="NAI46" s="569"/>
      <c r="NAJ46" s="569"/>
      <c r="NAK46" s="569"/>
      <c r="NAL46" s="569"/>
      <c r="NAM46" s="569"/>
      <c r="NAN46" s="569"/>
      <c r="NAO46" s="569"/>
      <c r="NAP46" s="569"/>
      <c r="NAQ46" s="569"/>
      <c r="NAR46" s="569"/>
      <c r="NAS46" s="569"/>
      <c r="NAT46" s="569"/>
      <c r="NAU46" s="569"/>
      <c r="NAV46" s="569"/>
      <c r="NAW46" s="569"/>
      <c r="NAX46" s="569"/>
      <c r="NAY46" s="569"/>
      <c r="NAZ46" s="569"/>
      <c r="NBA46" s="569"/>
      <c r="NBB46" s="569"/>
      <c r="NBC46" s="569"/>
      <c r="NBD46" s="569"/>
      <c r="NBE46" s="569"/>
      <c r="NBF46" s="569"/>
      <c r="NBG46" s="569"/>
      <c r="NBH46" s="569"/>
      <c r="NBI46" s="569"/>
      <c r="NBJ46" s="569"/>
      <c r="NBK46" s="569"/>
      <c r="NBL46" s="569"/>
      <c r="NBM46" s="569"/>
      <c r="NBN46" s="569"/>
      <c r="NBO46" s="569"/>
      <c r="NBP46" s="569"/>
      <c r="NBQ46" s="569"/>
      <c r="NBR46" s="569"/>
      <c r="NBS46" s="569"/>
      <c r="NBT46" s="569"/>
      <c r="NBU46" s="569"/>
      <c r="NBV46" s="569"/>
      <c r="NBW46" s="569"/>
      <c r="NBX46" s="569"/>
      <c r="NBY46" s="569"/>
      <c r="NBZ46" s="569"/>
      <c r="NCA46" s="569"/>
      <c r="NCB46" s="569"/>
      <c r="NCC46" s="569"/>
      <c r="NCD46" s="569"/>
      <c r="NCE46" s="569"/>
      <c r="NCF46" s="569"/>
      <c r="NCG46" s="569"/>
      <c r="NCH46" s="569"/>
      <c r="NCI46" s="569"/>
      <c r="NCJ46" s="569"/>
      <c r="NCK46" s="569"/>
      <c r="NCL46" s="569"/>
      <c r="NCM46" s="569"/>
      <c r="NCN46" s="569"/>
      <c r="NCO46" s="569"/>
      <c r="NCP46" s="569"/>
      <c r="NCQ46" s="569"/>
      <c r="NCR46" s="569"/>
      <c r="NCS46" s="569"/>
      <c r="NCT46" s="569"/>
      <c r="NCU46" s="569"/>
      <c r="NCV46" s="569"/>
      <c r="NCW46" s="569"/>
      <c r="NCX46" s="569"/>
      <c r="NCY46" s="569"/>
      <c r="NCZ46" s="569"/>
      <c r="NDA46" s="569"/>
      <c r="NDB46" s="569"/>
      <c r="NDC46" s="569"/>
      <c r="NDD46" s="569"/>
      <c r="NDE46" s="569"/>
      <c r="NDF46" s="569"/>
      <c r="NDG46" s="569"/>
      <c r="NDH46" s="569"/>
      <c r="NDI46" s="569"/>
      <c r="NDJ46" s="569"/>
      <c r="NDK46" s="569"/>
      <c r="NDL46" s="569"/>
      <c r="NDM46" s="569"/>
      <c r="NDN46" s="569"/>
      <c r="NDO46" s="569"/>
      <c r="NDP46" s="569"/>
      <c r="NDQ46" s="569"/>
      <c r="NDR46" s="569"/>
      <c r="NDS46" s="569"/>
      <c r="NDT46" s="569"/>
      <c r="NDU46" s="569"/>
      <c r="NDV46" s="569"/>
      <c r="NDW46" s="569"/>
      <c r="NDX46" s="569"/>
      <c r="NDY46" s="569"/>
      <c r="NDZ46" s="569"/>
      <c r="NEA46" s="569"/>
      <c r="NEB46" s="569"/>
      <c r="NEC46" s="569"/>
      <c r="NED46" s="569"/>
      <c r="NEE46" s="569"/>
      <c r="NEF46" s="569"/>
      <c r="NEG46" s="569"/>
      <c r="NEH46" s="569"/>
      <c r="NEI46" s="569"/>
      <c r="NEJ46" s="569"/>
      <c r="NEK46" s="569"/>
      <c r="NEL46" s="569"/>
      <c r="NEM46" s="569"/>
      <c r="NEN46" s="569"/>
      <c r="NEO46" s="569"/>
      <c r="NEP46" s="569"/>
      <c r="NEQ46" s="569"/>
      <c r="NER46" s="569"/>
      <c r="NES46" s="569"/>
      <c r="NET46" s="569"/>
      <c r="NEU46" s="569"/>
      <c r="NEV46" s="569"/>
      <c r="NEW46" s="569"/>
      <c r="NEX46" s="569"/>
      <c r="NEY46" s="569"/>
      <c r="NEZ46" s="569"/>
      <c r="NFA46" s="569"/>
      <c r="NFB46" s="569"/>
      <c r="NFC46" s="569"/>
      <c r="NFD46" s="569"/>
      <c r="NFE46" s="569"/>
      <c r="NFF46" s="569"/>
      <c r="NFG46" s="569"/>
      <c r="NFH46" s="569"/>
      <c r="NFI46" s="569"/>
      <c r="NFJ46" s="569"/>
      <c r="NFK46" s="569"/>
      <c r="NFL46" s="569"/>
      <c r="NFM46" s="569"/>
      <c r="NFN46" s="569"/>
      <c r="NFO46" s="569"/>
      <c r="NFP46" s="569"/>
      <c r="NFQ46" s="569"/>
      <c r="NFR46" s="569"/>
      <c r="NFS46" s="569"/>
      <c r="NFT46" s="569"/>
      <c r="NFU46" s="569"/>
      <c r="NFV46" s="569"/>
      <c r="NFW46" s="569"/>
      <c r="NFX46" s="569"/>
      <c r="NFY46" s="569"/>
      <c r="NFZ46" s="569"/>
      <c r="NGA46" s="569"/>
      <c r="NGB46" s="569"/>
      <c r="NGC46" s="569"/>
      <c r="NGD46" s="569"/>
      <c r="NGE46" s="569"/>
      <c r="NGF46" s="569"/>
      <c r="NGG46" s="569"/>
      <c r="NGH46" s="569"/>
      <c r="NGI46" s="569"/>
      <c r="NGJ46" s="569"/>
      <c r="NGK46" s="569"/>
      <c r="NGL46" s="569"/>
      <c r="NGM46" s="569"/>
      <c r="NGN46" s="569"/>
      <c r="NGO46" s="569"/>
      <c r="NGP46" s="569"/>
      <c r="NGQ46" s="569"/>
      <c r="NGR46" s="569"/>
      <c r="NGS46" s="569"/>
      <c r="NGT46" s="569"/>
      <c r="NGU46" s="569"/>
      <c r="NGV46" s="569"/>
      <c r="NGW46" s="569"/>
      <c r="NGX46" s="569"/>
      <c r="NGY46" s="569"/>
      <c r="NGZ46" s="569"/>
      <c r="NHA46" s="569"/>
      <c r="NHB46" s="569"/>
      <c r="NHC46" s="569"/>
      <c r="NHD46" s="569"/>
      <c r="NHE46" s="569"/>
      <c r="NHF46" s="569"/>
      <c r="NHG46" s="569"/>
      <c r="NHH46" s="569"/>
      <c r="NHI46" s="569"/>
      <c r="NHJ46" s="569"/>
      <c r="NHK46" s="569"/>
      <c r="NHL46" s="569"/>
      <c r="NHM46" s="569"/>
      <c r="NHN46" s="569"/>
      <c r="NHO46" s="569"/>
      <c r="NHP46" s="569"/>
      <c r="NHQ46" s="569"/>
      <c r="NHR46" s="569"/>
      <c r="NHS46" s="569"/>
      <c r="NHT46" s="569"/>
      <c r="NHU46" s="569"/>
      <c r="NHV46" s="569"/>
      <c r="NHW46" s="569"/>
      <c r="NHX46" s="569"/>
      <c r="NHY46" s="569"/>
      <c r="NHZ46" s="569"/>
      <c r="NIA46" s="569"/>
      <c r="NIB46" s="569"/>
      <c r="NIC46" s="569"/>
      <c r="NID46" s="569"/>
      <c r="NIE46" s="569"/>
      <c r="NIF46" s="569"/>
      <c r="NIG46" s="569"/>
      <c r="NIH46" s="569"/>
      <c r="NII46" s="569"/>
      <c r="NIJ46" s="569"/>
      <c r="NIK46" s="569"/>
      <c r="NIL46" s="569"/>
      <c r="NIM46" s="569"/>
      <c r="NIN46" s="569"/>
      <c r="NIO46" s="569"/>
      <c r="NIP46" s="569"/>
      <c r="NIQ46" s="569"/>
      <c r="NIR46" s="569"/>
      <c r="NIS46" s="569"/>
      <c r="NIT46" s="569"/>
      <c r="NIU46" s="569"/>
      <c r="NIV46" s="569"/>
      <c r="NIW46" s="569"/>
      <c r="NIX46" s="569"/>
      <c r="NIY46" s="569"/>
      <c r="NIZ46" s="569"/>
      <c r="NJA46" s="569"/>
      <c r="NJB46" s="569"/>
      <c r="NJC46" s="569"/>
      <c r="NJD46" s="569"/>
      <c r="NJE46" s="569"/>
      <c r="NJF46" s="569"/>
      <c r="NJG46" s="569"/>
      <c r="NJH46" s="569"/>
      <c r="NJI46" s="569"/>
      <c r="NJJ46" s="569"/>
      <c r="NJK46" s="569"/>
      <c r="NJL46" s="569"/>
      <c r="NJM46" s="569"/>
      <c r="NJN46" s="569"/>
      <c r="NJO46" s="569"/>
      <c r="NJP46" s="569"/>
      <c r="NJQ46" s="569"/>
      <c r="NJR46" s="569"/>
      <c r="NJS46" s="569"/>
      <c r="NJT46" s="569"/>
      <c r="NJU46" s="569"/>
      <c r="NJV46" s="569"/>
      <c r="NJW46" s="569"/>
      <c r="NJX46" s="569"/>
      <c r="NJY46" s="569"/>
      <c r="NJZ46" s="569"/>
      <c r="NKA46" s="569"/>
      <c r="NKB46" s="569"/>
      <c r="NKC46" s="569"/>
      <c r="NKD46" s="569"/>
      <c r="NKE46" s="569"/>
      <c r="NKF46" s="569"/>
      <c r="NKG46" s="569"/>
      <c r="NKH46" s="569"/>
      <c r="NKI46" s="569"/>
      <c r="NKJ46" s="569"/>
      <c r="NKK46" s="569"/>
      <c r="NKL46" s="569"/>
      <c r="NKM46" s="569"/>
      <c r="NKN46" s="569"/>
      <c r="NKO46" s="569"/>
      <c r="NKP46" s="569"/>
      <c r="NKQ46" s="569"/>
      <c r="NKR46" s="569"/>
      <c r="NKS46" s="569"/>
      <c r="NKT46" s="569"/>
      <c r="NKU46" s="569"/>
      <c r="NKV46" s="569"/>
      <c r="NKW46" s="569"/>
      <c r="NKX46" s="569"/>
      <c r="NKY46" s="569"/>
      <c r="NKZ46" s="569"/>
      <c r="NLA46" s="569"/>
      <c r="NLB46" s="569"/>
      <c r="NLC46" s="569"/>
      <c r="NLD46" s="569"/>
      <c r="NLE46" s="569"/>
      <c r="NLF46" s="569"/>
      <c r="NLG46" s="569"/>
      <c r="NLH46" s="569"/>
      <c r="NLI46" s="569"/>
      <c r="NLJ46" s="569"/>
      <c r="NLK46" s="569"/>
      <c r="NLL46" s="569"/>
      <c r="NLM46" s="569"/>
      <c r="NLN46" s="569"/>
      <c r="NLO46" s="569"/>
      <c r="NLP46" s="569"/>
      <c r="NLQ46" s="569"/>
      <c r="NLR46" s="569"/>
      <c r="NLS46" s="569"/>
      <c r="NLT46" s="569"/>
      <c r="NLU46" s="569"/>
      <c r="NLV46" s="569"/>
      <c r="NLW46" s="569"/>
      <c r="NLX46" s="569"/>
      <c r="NLY46" s="569"/>
      <c r="NLZ46" s="569"/>
      <c r="NMA46" s="569"/>
      <c r="NMB46" s="569"/>
      <c r="NMC46" s="569"/>
      <c r="NMD46" s="569"/>
      <c r="NME46" s="569"/>
      <c r="NMF46" s="569"/>
      <c r="NMG46" s="569"/>
      <c r="NMH46" s="569"/>
      <c r="NMI46" s="569"/>
      <c r="NMJ46" s="569"/>
      <c r="NMK46" s="569"/>
      <c r="NML46" s="569"/>
      <c r="NMM46" s="569"/>
      <c r="NMN46" s="569"/>
      <c r="NMO46" s="569"/>
      <c r="NMP46" s="569"/>
      <c r="NMQ46" s="569"/>
      <c r="NMR46" s="569"/>
      <c r="NMS46" s="569"/>
      <c r="NMT46" s="569"/>
      <c r="NMU46" s="569"/>
      <c r="NMV46" s="569"/>
      <c r="NMW46" s="569"/>
      <c r="NMX46" s="569"/>
      <c r="NMY46" s="569"/>
      <c r="NMZ46" s="569"/>
      <c r="NNA46" s="569"/>
      <c r="NNB46" s="569"/>
      <c r="NNC46" s="569"/>
      <c r="NND46" s="569"/>
      <c r="NNE46" s="569"/>
      <c r="NNF46" s="569"/>
      <c r="NNG46" s="569"/>
      <c r="NNH46" s="569"/>
      <c r="NNI46" s="569"/>
      <c r="NNJ46" s="569"/>
      <c r="NNK46" s="569"/>
      <c r="NNL46" s="569"/>
      <c r="NNM46" s="569"/>
      <c r="NNN46" s="569"/>
      <c r="NNO46" s="569"/>
      <c r="NNP46" s="569"/>
      <c r="NNQ46" s="569"/>
      <c r="NNR46" s="569"/>
      <c r="NNS46" s="569"/>
      <c r="NNT46" s="569"/>
      <c r="NNU46" s="569"/>
      <c r="NNV46" s="569"/>
      <c r="NNW46" s="569"/>
      <c r="NNX46" s="569"/>
      <c r="NNY46" s="569"/>
      <c r="NNZ46" s="569"/>
      <c r="NOA46" s="569"/>
      <c r="NOB46" s="569"/>
      <c r="NOC46" s="569"/>
      <c r="NOD46" s="569"/>
      <c r="NOE46" s="569"/>
      <c r="NOF46" s="569"/>
      <c r="NOG46" s="569"/>
      <c r="NOH46" s="569"/>
      <c r="NOI46" s="569"/>
      <c r="NOJ46" s="569"/>
      <c r="NOK46" s="569"/>
      <c r="NOL46" s="569"/>
      <c r="NOM46" s="569"/>
      <c r="NON46" s="569"/>
      <c r="NOO46" s="569"/>
      <c r="NOP46" s="569"/>
      <c r="NOQ46" s="569"/>
      <c r="NOR46" s="569"/>
      <c r="NOS46" s="569"/>
      <c r="NOT46" s="569"/>
      <c r="NOU46" s="569"/>
      <c r="NOV46" s="569"/>
      <c r="NOW46" s="569"/>
      <c r="NOX46" s="569"/>
      <c r="NOY46" s="569"/>
      <c r="NOZ46" s="569"/>
      <c r="NPA46" s="569"/>
      <c r="NPB46" s="569"/>
      <c r="NPC46" s="569"/>
      <c r="NPD46" s="569"/>
      <c r="NPE46" s="569"/>
      <c r="NPF46" s="569"/>
      <c r="NPG46" s="569"/>
      <c r="NPH46" s="569"/>
      <c r="NPI46" s="569"/>
      <c r="NPJ46" s="569"/>
      <c r="NPK46" s="569"/>
      <c r="NPL46" s="569"/>
      <c r="NPM46" s="569"/>
      <c r="NPN46" s="569"/>
      <c r="NPO46" s="569"/>
      <c r="NPP46" s="569"/>
      <c r="NPQ46" s="569"/>
      <c r="NPR46" s="569"/>
      <c r="NPS46" s="569"/>
      <c r="NPT46" s="569"/>
      <c r="NPU46" s="569"/>
      <c r="NPV46" s="569"/>
      <c r="NPW46" s="569"/>
      <c r="NPX46" s="569"/>
      <c r="NPY46" s="569"/>
      <c r="NPZ46" s="569"/>
      <c r="NQA46" s="569"/>
      <c r="NQB46" s="569"/>
      <c r="NQC46" s="569"/>
      <c r="NQD46" s="569"/>
      <c r="NQE46" s="569"/>
      <c r="NQF46" s="569"/>
      <c r="NQG46" s="569"/>
      <c r="NQH46" s="569"/>
      <c r="NQI46" s="569"/>
      <c r="NQJ46" s="569"/>
      <c r="NQK46" s="569"/>
      <c r="NQL46" s="569"/>
      <c r="NQM46" s="569"/>
      <c r="NQN46" s="569"/>
      <c r="NQO46" s="569"/>
      <c r="NQP46" s="569"/>
      <c r="NQQ46" s="569"/>
      <c r="NQR46" s="569"/>
      <c r="NQS46" s="569"/>
      <c r="NQT46" s="569"/>
      <c r="NQU46" s="569"/>
      <c r="NQV46" s="569"/>
      <c r="NQW46" s="569"/>
      <c r="NQX46" s="569"/>
      <c r="NQY46" s="569"/>
      <c r="NQZ46" s="569"/>
      <c r="NRA46" s="569"/>
      <c r="NRB46" s="569"/>
      <c r="NRC46" s="569"/>
      <c r="NRD46" s="569"/>
      <c r="NRE46" s="569"/>
      <c r="NRF46" s="569"/>
      <c r="NRG46" s="569"/>
      <c r="NRH46" s="569"/>
      <c r="NRI46" s="569"/>
      <c r="NRJ46" s="569"/>
      <c r="NRK46" s="569"/>
      <c r="NRL46" s="569"/>
      <c r="NRM46" s="569"/>
      <c r="NRN46" s="569"/>
      <c r="NRO46" s="569"/>
      <c r="NRP46" s="569"/>
      <c r="NRQ46" s="569"/>
      <c r="NRR46" s="569"/>
      <c r="NRS46" s="569"/>
      <c r="NRT46" s="569"/>
      <c r="NRU46" s="569"/>
      <c r="NRV46" s="569"/>
      <c r="NRW46" s="569"/>
      <c r="NRX46" s="569"/>
      <c r="NRY46" s="569"/>
      <c r="NRZ46" s="569"/>
      <c r="NSA46" s="569"/>
      <c r="NSB46" s="569"/>
      <c r="NSC46" s="569"/>
      <c r="NSD46" s="569"/>
      <c r="NSE46" s="569"/>
      <c r="NSF46" s="569"/>
      <c r="NSG46" s="569"/>
      <c r="NSH46" s="569"/>
      <c r="NSI46" s="569"/>
      <c r="NSJ46" s="569"/>
      <c r="NSK46" s="569"/>
      <c r="NSL46" s="569"/>
      <c r="NSM46" s="569"/>
      <c r="NSN46" s="569"/>
      <c r="NSO46" s="569"/>
      <c r="NSP46" s="569"/>
      <c r="NSQ46" s="569"/>
      <c r="NSR46" s="569"/>
      <c r="NSS46" s="569"/>
      <c r="NST46" s="569"/>
      <c r="NSU46" s="569"/>
      <c r="NSV46" s="569"/>
      <c r="NSW46" s="569"/>
      <c r="NSX46" s="569"/>
      <c r="NSY46" s="569"/>
      <c r="NSZ46" s="569"/>
      <c r="NTA46" s="569"/>
      <c r="NTB46" s="569"/>
      <c r="NTC46" s="569"/>
      <c r="NTD46" s="569"/>
      <c r="NTE46" s="569"/>
      <c r="NTF46" s="569"/>
      <c r="NTG46" s="569"/>
      <c r="NTH46" s="569"/>
      <c r="NTI46" s="569"/>
      <c r="NTJ46" s="569"/>
      <c r="NTK46" s="569"/>
      <c r="NTL46" s="569"/>
      <c r="NTM46" s="569"/>
      <c r="NTN46" s="569"/>
      <c r="NTO46" s="569"/>
      <c r="NTP46" s="569"/>
      <c r="NTQ46" s="569"/>
      <c r="NTR46" s="569"/>
      <c r="NTS46" s="569"/>
      <c r="NTT46" s="569"/>
      <c r="NTU46" s="569"/>
      <c r="NTV46" s="569"/>
      <c r="NTW46" s="569"/>
      <c r="NTX46" s="569"/>
      <c r="NTY46" s="569"/>
      <c r="NTZ46" s="569"/>
      <c r="NUA46" s="569"/>
      <c r="NUB46" s="569"/>
      <c r="NUC46" s="569"/>
      <c r="NUD46" s="569"/>
      <c r="NUE46" s="569"/>
      <c r="NUF46" s="569"/>
      <c r="NUG46" s="569"/>
      <c r="NUH46" s="569"/>
      <c r="NUI46" s="569"/>
      <c r="NUJ46" s="569"/>
      <c r="NUK46" s="569"/>
      <c r="NUL46" s="569"/>
      <c r="NUM46" s="569"/>
      <c r="NUN46" s="569"/>
      <c r="NUO46" s="569"/>
      <c r="NUP46" s="569"/>
      <c r="NUQ46" s="569"/>
      <c r="NUR46" s="569"/>
      <c r="NUS46" s="569"/>
      <c r="NUT46" s="569"/>
      <c r="NUU46" s="569"/>
      <c r="NUV46" s="569"/>
      <c r="NUW46" s="569"/>
      <c r="NUX46" s="569"/>
      <c r="NUY46" s="569"/>
      <c r="NUZ46" s="569"/>
      <c r="NVA46" s="569"/>
      <c r="NVB46" s="569"/>
      <c r="NVC46" s="569"/>
      <c r="NVD46" s="569"/>
      <c r="NVE46" s="569"/>
      <c r="NVF46" s="569"/>
      <c r="NVG46" s="569"/>
      <c r="NVH46" s="569"/>
      <c r="NVI46" s="569"/>
      <c r="NVJ46" s="569"/>
      <c r="NVK46" s="569"/>
      <c r="NVL46" s="569"/>
      <c r="NVM46" s="569"/>
      <c r="NVN46" s="569"/>
      <c r="NVO46" s="569"/>
      <c r="NVP46" s="569"/>
      <c r="NVQ46" s="569"/>
      <c r="NVR46" s="569"/>
      <c r="NVS46" s="569"/>
      <c r="NVT46" s="569"/>
      <c r="NVU46" s="569"/>
      <c r="NVV46" s="569"/>
      <c r="NVW46" s="569"/>
      <c r="NVX46" s="569"/>
      <c r="NVY46" s="569"/>
      <c r="NVZ46" s="569"/>
      <c r="NWA46" s="569"/>
      <c r="NWB46" s="569"/>
      <c r="NWC46" s="569"/>
      <c r="NWD46" s="569"/>
      <c r="NWE46" s="569"/>
      <c r="NWF46" s="569"/>
      <c r="NWG46" s="569"/>
      <c r="NWH46" s="569"/>
      <c r="NWI46" s="569"/>
      <c r="NWJ46" s="569"/>
      <c r="NWK46" s="569"/>
      <c r="NWL46" s="569"/>
      <c r="NWM46" s="569"/>
      <c r="NWN46" s="569"/>
      <c r="NWO46" s="569"/>
      <c r="NWP46" s="569"/>
      <c r="NWQ46" s="569"/>
      <c r="NWR46" s="569"/>
      <c r="NWS46" s="569"/>
      <c r="NWT46" s="569"/>
      <c r="NWU46" s="569"/>
      <c r="NWV46" s="569"/>
      <c r="NWW46" s="569"/>
      <c r="NWX46" s="569"/>
      <c r="NWY46" s="569"/>
      <c r="NWZ46" s="569"/>
      <c r="NXA46" s="569"/>
      <c r="NXB46" s="569"/>
      <c r="NXC46" s="569"/>
      <c r="NXD46" s="569"/>
      <c r="NXE46" s="569"/>
      <c r="NXF46" s="569"/>
      <c r="NXG46" s="569"/>
      <c r="NXH46" s="569"/>
      <c r="NXI46" s="569"/>
      <c r="NXJ46" s="569"/>
      <c r="NXK46" s="569"/>
      <c r="NXL46" s="569"/>
      <c r="NXM46" s="569"/>
      <c r="NXN46" s="569"/>
      <c r="NXO46" s="569"/>
      <c r="NXP46" s="569"/>
      <c r="NXQ46" s="569"/>
      <c r="NXR46" s="569"/>
      <c r="NXS46" s="569"/>
      <c r="NXT46" s="569"/>
      <c r="NXU46" s="569"/>
      <c r="NXV46" s="569"/>
      <c r="NXW46" s="569"/>
      <c r="NXX46" s="569"/>
      <c r="NXY46" s="569"/>
      <c r="NXZ46" s="569"/>
      <c r="NYA46" s="569"/>
      <c r="NYB46" s="569"/>
      <c r="NYC46" s="569"/>
      <c r="NYD46" s="569"/>
      <c r="NYE46" s="569"/>
      <c r="NYF46" s="569"/>
      <c r="NYG46" s="569"/>
      <c r="NYH46" s="569"/>
      <c r="NYI46" s="569"/>
      <c r="NYJ46" s="569"/>
      <c r="NYK46" s="569"/>
      <c r="NYL46" s="569"/>
      <c r="NYM46" s="569"/>
      <c r="NYN46" s="569"/>
      <c r="NYO46" s="569"/>
      <c r="NYP46" s="569"/>
      <c r="NYQ46" s="569"/>
      <c r="NYR46" s="569"/>
      <c r="NYS46" s="569"/>
      <c r="NYT46" s="569"/>
      <c r="NYU46" s="569"/>
      <c r="NYV46" s="569"/>
      <c r="NYW46" s="569"/>
      <c r="NYX46" s="569"/>
      <c r="NYY46" s="569"/>
      <c r="NYZ46" s="569"/>
      <c r="NZA46" s="569"/>
      <c r="NZB46" s="569"/>
      <c r="NZC46" s="569"/>
      <c r="NZD46" s="569"/>
      <c r="NZE46" s="569"/>
      <c r="NZF46" s="569"/>
      <c r="NZG46" s="569"/>
      <c r="NZH46" s="569"/>
      <c r="NZI46" s="569"/>
      <c r="NZJ46" s="569"/>
      <c r="NZK46" s="569"/>
      <c r="NZL46" s="569"/>
      <c r="NZM46" s="569"/>
      <c r="NZN46" s="569"/>
      <c r="NZO46" s="569"/>
      <c r="NZP46" s="569"/>
      <c r="NZQ46" s="569"/>
      <c r="NZR46" s="569"/>
      <c r="NZS46" s="569"/>
      <c r="NZT46" s="569"/>
      <c r="NZU46" s="569"/>
      <c r="NZV46" s="569"/>
      <c r="NZW46" s="569"/>
      <c r="NZX46" s="569"/>
      <c r="NZY46" s="569"/>
      <c r="NZZ46" s="569"/>
      <c r="OAA46" s="569"/>
      <c r="OAB46" s="569"/>
      <c r="OAC46" s="569"/>
      <c r="OAD46" s="569"/>
      <c r="OAE46" s="569"/>
      <c r="OAF46" s="569"/>
      <c r="OAG46" s="569"/>
      <c r="OAH46" s="569"/>
      <c r="OAI46" s="569"/>
      <c r="OAJ46" s="569"/>
      <c r="OAK46" s="569"/>
      <c r="OAL46" s="569"/>
      <c r="OAM46" s="569"/>
      <c r="OAN46" s="569"/>
      <c r="OAO46" s="569"/>
      <c r="OAP46" s="569"/>
      <c r="OAQ46" s="569"/>
      <c r="OAR46" s="569"/>
      <c r="OAS46" s="569"/>
      <c r="OAT46" s="569"/>
      <c r="OAU46" s="569"/>
      <c r="OAV46" s="569"/>
      <c r="OAW46" s="569"/>
      <c r="OAX46" s="569"/>
      <c r="OAY46" s="569"/>
      <c r="OAZ46" s="569"/>
      <c r="OBA46" s="569"/>
      <c r="OBB46" s="569"/>
      <c r="OBC46" s="569"/>
      <c r="OBD46" s="569"/>
      <c r="OBE46" s="569"/>
      <c r="OBF46" s="569"/>
      <c r="OBG46" s="569"/>
      <c r="OBH46" s="569"/>
      <c r="OBI46" s="569"/>
      <c r="OBJ46" s="569"/>
      <c r="OBK46" s="569"/>
      <c r="OBL46" s="569"/>
      <c r="OBM46" s="569"/>
      <c r="OBN46" s="569"/>
      <c r="OBO46" s="569"/>
      <c r="OBP46" s="569"/>
      <c r="OBQ46" s="569"/>
      <c r="OBR46" s="569"/>
      <c r="OBS46" s="569"/>
      <c r="OBT46" s="569"/>
      <c r="OBU46" s="569"/>
      <c r="OBV46" s="569"/>
      <c r="OBW46" s="569"/>
      <c r="OBX46" s="569"/>
      <c r="OBY46" s="569"/>
      <c r="OBZ46" s="569"/>
      <c r="OCA46" s="569"/>
      <c r="OCB46" s="569"/>
      <c r="OCC46" s="569"/>
      <c r="OCD46" s="569"/>
      <c r="OCE46" s="569"/>
      <c r="OCF46" s="569"/>
      <c r="OCG46" s="569"/>
      <c r="OCH46" s="569"/>
      <c r="OCI46" s="569"/>
      <c r="OCJ46" s="569"/>
      <c r="OCK46" s="569"/>
      <c r="OCL46" s="569"/>
      <c r="OCM46" s="569"/>
      <c r="OCN46" s="569"/>
      <c r="OCO46" s="569"/>
      <c r="OCP46" s="569"/>
      <c r="OCQ46" s="569"/>
      <c r="OCR46" s="569"/>
      <c r="OCS46" s="569"/>
      <c r="OCT46" s="569"/>
      <c r="OCU46" s="569"/>
      <c r="OCV46" s="569"/>
      <c r="OCW46" s="569"/>
      <c r="OCX46" s="569"/>
      <c r="OCY46" s="569"/>
      <c r="OCZ46" s="569"/>
      <c r="ODA46" s="569"/>
      <c r="ODB46" s="569"/>
      <c r="ODC46" s="569"/>
      <c r="ODD46" s="569"/>
      <c r="ODE46" s="569"/>
      <c r="ODF46" s="569"/>
      <c r="ODG46" s="569"/>
      <c r="ODH46" s="569"/>
      <c r="ODI46" s="569"/>
      <c r="ODJ46" s="569"/>
      <c r="ODK46" s="569"/>
      <c r="ODL46" s="569"/>
      <c r="ODM46" s="569"/>
      <c r="ODN46" s="569"/>
      <c r="ODO46" s="569"/>
      <c r="ODP46" s="569"/>
      <c r="ODQ46" s="569"/>
      <c r="ODR46" s="569"/>
      <c r="ODS46" s="569"/>
      <c r="ODT46" s="569"/>
      <c r="ODU46" s="569"/>
      <c r="ODV46" s="569"/>
      <c r="ODW46" s="569"/>
      <c r="ODX46" s="569"/>
      <c r="ODY46" s="569"/>
      <c r="ODZ46" s="569"/>
      <c r="OEA46" s="569"/>
      <c r="OEB46" s="569"/>
      <c r="OEC46" s="569"/>
      <c r="OED46" s="569"/>
      <c r="OEE46" s="569"/>
      <c r="OEF46" s="569"/>
      <c r="OEG46" s="569"/>
      <c r="OEH46" s="569"/>
      <c r="OEI46" s="569"/>
      <c r="OEJ46" s="569"/>
      <c r="OEK46" s="569"/>
      <c r="OEL46" s="569"/>
      <c r="OEM46" s="569"/>
      <c r="OEN46" s="569"/>
      <c r="OEO46" s="569"/>
      <c r="OEP46" s="569"/>
      <c r="OEQ46" s="569"/>
      <c r="OER46" s="569"/>
      <c r="OES46" s="569"/>
      <c r="OET46" s="569"/>
      <c r="OEU46" s="569"/>
      <c r="OEV46" s="569"/>
      <c r="OEW46" s="569"/>
      <c r="OEX46" s="569"/>
      <c r="OEY46" s="569"/>
      <c r="OEZ46" s="569"/>
      <c r="OFA46" s="569"/>
      <c r="OFB46" s="569"/>
      <c r="OFC46" s="569"/>
      <c r="OFD46" s="569"/>
      <c r="OFE46" s="569"/>
      <c r="OFF46" s="569"/>
      <c r="OFG46" s="569"/>
      <c r="OFH46" s="569"/>
      <c r="OFI46" s="569"/>
      <c r="OFJ46" s="569"/>
      <c r="OFK46" s="569"/>
      <c r="OFL46" s="569"/>
      <c r="OFM46" s="569"/>
      <c r="OFN46" s="569"/>
      <c r="OFO46" s="569"/>
      <c r="OFP46" s="569"/>
      <c r="OFQ46" s="569"/>
      <c r="OFR46" s="569"/>
      <c r="OFS46" s="569"/>
      <c r="OFT46" s="569"/>
      <c r="OFU46" s="569"/>
      <c r="OFV46" s="569"/>
      <c r="OFW46" s="569"/>
      <c r="OFX46" s="569"/>
      <c r="OFY46" s="569"/>
      <c r="OFZ46" s="569"/>
      <c r="OGA46" s="569"/>
      <c r="OGB46" s="569"/>
      <c r="OGC46" s="569"/>
      <c r="OGD46" s="569"/>
      <c r="OGE46" s="569"/>
      <c r="OGF46" s="569"/>
      <c r="OGG46" s="569"/>
      <c r="OGH46" s="569"/>
      <c r="OGI46" s="569"/>
      <c r="OGJ46" s="569"/>
      <c r="OGK46" s="569"/>
      <c r="OGL46" s="569"/>
      <c r="OGM46" s="569"/>
      <c r="OGN46" s="569"/>
      <c r="OGO46" s="569"/>
      <c r="OGP46" s="569"/>
      <c r="OGQ46" s="569"/>
      <c r="OGR46" s="569"/>
      <c r="OGS46" s="569"/>
      <c r="OGT46" s="569"/>
      <c r="OGU46" s="569"/>
      <c r="OGV46" s="569"/>
      <c r="OGW46" s="569"/>
      <c r="OGX46" s="569"/>
      <c r="OGY46" s="569"/>
      <c r="OGZ46" s="569"/>
      <c r="OHA46" s="569"/>
      <c r="OHB46" s="569"/>
      <c r="OHC46" s="569"/>
      <c r="OHD46" s="569"/>
      <c r="OHE46" s="569"/>
      <c r="OHF46" s="569"/>
      <c r="OHG46" s="569"/>
      <c r="OHH46" s="569"/>
      <c r="OHI46" s="569"/>
      <c r="OHJ46" s="569"/>
      <c r="OHK46" s="569"/>
      <c r="OHL46" s="569"/>
      <c r="OHM46" s="569"/>
      <c r="OHN46" s="569"/>
      <c r="OHO46" s="569"/>
      <c r="OHP46" s="569"/>
      <c r="OHQ46" s="569"/>
      <c r="OHR46" s="569"/>
      <c r="OHS46" s="569"/>
      <c r="OHT46" s="569"/>
      <c r="OHU46" s="569"/>
      <c r="OHV46" s="569"/>
      <c r="OHW46" s="569"/>
      <c r="OHX46" s="569"/>
      <c r="OHY46" s="569"/>
      <c r="OHZ46" s="569"/>
      <c r="OIA46" s="569"/>
      <c r="OIB46" s="569"/>
      <c r="OIC46" s="569"/>
      <c r="OID46" s="569"/>
      <c r="OIE46" s="569"/>
      <c r="OIF46" s="569"/>
      <c r="OIG46" s="569"/>
      <c r="OIH46" s="569"/>
      <c r="OII46" s="569"/>
      <c r="OIJ46" s="569"/>
      <c r="OIK46" s="569"/>
      <c r="OIL46" s="569"/>
      <c r="OIM46" s="569"/>
      <c r="OIN46" s="569"/>
      <c r="OIO46" s="569"/>
      <c r="OIP46" s="569"/>
      <c r="OIQ46" s="569"/>
      <c r="OIR46" s="569"/>
      <c r="OIS46" s="569"/>
      <c r="OIT46" s="569"/>
      <c r="OIU46" s="569"/>
      <c r="OIV46" s="569"/>
      <c r="OIW46" s="569"/>
      <c r="OIX46" s="569"/>
      <c r="OIY46" s="569"/>
      <c r="OIZ46" s="569"/>
      <c r="OJA46" s="569"/>
      <c r="OJB46" s="569"/>
      <c r="OJC46" s="569"/>
      <c r="OJD46" s="569"/>
      <c r="OJE46" s="569"/>
      <c r="OJF46" s="569"/>
      <c r="OJG46" s="569"/>
      <c r="OJH46" s="569"/>
      <c r="OJI46" s="569"/>
      <c r="OJJ46" s="569"/>
      <c r="OJK46" s="569"/>
      <c r="OJL46" s="569"/>
      <c r="OJM46" s="569"/>
      <c r="OJN46" s="569"/>
      <c r="OJO46" s="569"/>
      <c r="OJP46" s="569"/>
      <c r="OJQ46" s="569"/>
      <c r="OJR46" s="569"/>
      <c r="OJS46" s="569"/>
      <c r="OJT46" s="569"/>
      <c r="OJU46" s="569"/>
      <c r="OJV46" s="569"/>
      <c r="OJW46" s="569"/>
      <c r="OJX46" s="569"/>
      <c r="OJY46" s="569"/>
      <c r="OJZ46" s="569"/>
      <c r="OKA46" s="569"/>
      <c r="OKB46" s="569"/>
      <c r="OKC46" s="569"/>
      <c r="OKD46" s="569"/>
      <c r="OKE46" s="569"/>
      <c r="OKF46" s="569"/>
      <c r="OKG46" s="569"/>
      <c r="OKH46" s="569"/>
      <c r="OKI46" s="569"/>
      <c r="OKJ46" s="569"/>
      <c r="OKK46" s="569"/>
      <c r="OKL46" s="569"/>
      <c r="OKM46" s="569"/>
      <c r="OKN46" s="569"/>
      <c r="OKO46" s="569"/>
      <c r="OKP46" s="569"/>
      <c r="OKQ46" s="569"/>
      <c r="OKR46" s="569"/>
      <c r="OKS46" s="569"/>
      <c r="OKT46" s="569"/>
      <c r="OKU46" s="569"/>
      <c r="OKV46" s="569"/>
      <c r="OKW46" s="569"/>
      <c r="OKX46" s="569"/>
      <c r="OKY46" s="569"/>
      <c r="OKZ46" s="569"/>
      <c r="OLA46" s="569"/>
      <c r="OLB46" s="569"/>
      <c r="OLC46" s="569"/>
      <c r="OLD46" s="569"/>
      <c r="OLE46" s="569"/>
      <c r="OLF46" s="569"/>
      <c r="OLG46" s="569"/>
      <c r="OLH46" s="569"/>
      <c r="OLI46" s="569"/>
      <c r="OLJ46" s="569"/>
      <c r="OLK46" s="569"/>
      <c r="OLL46" s="569"/>
      <c r="OLM46" s="569"/>
      <c r="OLN46" s="569"/>
      <c r="OLO46" s="569"/>
      <c r="OLP46" s="569"/>
      <c r="OLQ46" s="569"/>
      <c r="OLR46" s="569"/>
      <c r="OLS46" s="569"/>
      <c r="OLT46" s="569"/>
      <c r="OLU46" s="569"/>
      <c r="OLV46" s="569"/>
      <c r="OLW46" s="569"/>
      <c r="OLX46" s="569"/>
      <c r="OLY46" s="569"/>
      <c r="OLZ46" s="569"/>
      <c r="OMA46" s="569"/>
      <c r="OMB46" s="569"/>
      <c r="OMC46" s="569"/>
      <c r="OMD46" s="569"/>
      <c r="OME46" s="569"/>
      <c r="OMF46" s="569"/>
      <c r="OMG46" s="569"/>
      <c r="OMH46" s="569"/>
      <c r="OMI46" s="569"/>
      <c r="OMJ46" s="569"/>
      <c r="OMK46" s="569"/>
      <c r="OML46" s="569"/>
      <c r="OMM46" s="569"/>
      <c r="OMN46" s="569"/>
      <c r="OMO46" s="569"/>
      <c r="OMP46" s="569"/>
      <c r="OMQ46" s="569"/>
      <c r="OMR46" s="569"/>
      <c r="OMS46" s="569"/>
      <c r="OMT46" s="569"/>
      <c r="OMU46" s="569"/>
      <c r="OMV46" s="569"/>
      <c r="OMW46" s="569"/>
      <c r="OMX46" s="569"/>
      <c r="OMY46" s="569"/>
      <c r="OMZ46" s="569"/>
      <c r="ONA46" s="569"/>
      <c r="ONB46" s="569"/>
      <c r="ONC46" s="569"/>
      <c r="OND46" s="569"/>
      <c r="ONE46" s="569"/>
      <c r="ONF46" s="569"/>
      <c r="ONG46" s="569"/>
      <c r="ONH46" s="569"/>
      <c r="ONI46" s="569"/>
      <c r="ONJ46" s="569"/>
      <c r="ONK46" s="569"/>
      <c r="ONL46" s="569"/>
      <c r="ONM46" s="569"/>
      <c r="ONN46" s="569"/>
      <c r="ONO46" s="569"/>
      <c r="ONP46" s="569"/>
      <c r="ONQ46" s="569"/>
      <c r="ONR46" s="569"/>
      <c r="ONS46" s="569"/>
      <c r="ONT46" s="569"/>
      <c r="ONU46" s="569"/>
      <c r="ONV46" s="569"/>
      <c r="ONW46" s="569"/>
      <c r="ONX46" s="569"/>
      <c r="ONY46" s="569"/>
      <c r="ONZ46" s="569"/>
      <c r="OOA46" s="569"/>
      <c r="OOB46" s="569"/>
      <c r="OOC46" s="569"/>
      <c r="OOD46" s="569"/>
      <c r="OOE46" s="569"/>
      <c r="OOF46" s="569"/>
      <c r="OOG46" s="569"/>
      <c r="OOH46" s="569"/>
      <c r="OOI46" s="569"/>
      <c r="OOJ46" s="569"/>
      <c r="OOK46" s="569"/>
      <c r="OOL46" s="569"/>
      <c r="OOM46" s="569"/>
      <c r="OON46" s="569"/>
      <c r="OOO46" s="569"/>
      <c r="OOP46" s="569"/>
      <c r="OOQ46" s="569"/>
      <c r="OOR46" s="569"/>
      <c r="OOS46" s="569"/>
      <c r="OOT46" s="569"/>
      <c r="OOU46" s="569"/>
      <c r="OOV46" s="569"/>
      <c r="OOW46" s="569"/>
      <c r="OOX46" s="569"/>
      <c r="OOY46" s="569"/>
      <c r="OOZ46" s="569"/>
      <c r="OPA46" s="569"/>
      <c r="OPB46" s="569"/>
      <c r="OPC46" s="569"/>
      <c r="OPD46" s="569"/>
      <c r="OPE46" s="569"/>
      <c r="OPF46" s="569"/>
      <c r="OPG46" s="569"/>
      <c r="OPH46" s="569"/>
      <c r="OPI46" s="569"/>
      <c r="OPJ46" s="569"/>
      <c r="OPK46" s="569"/>
      <c r="OPL46" s="569"/>
      <c r="OPM46" s="569"/>
      <c r="OPN46" s="569"/>
      <c r="OPO46" s="569"/>
      <c r="OPP46" s="569"/>
      <c r="OPQ46" s="569"/>
      <c r="OPR46" s="569"/>
      <c r="OPS46" s="569"/>
      <c r="OPT46" s="569"/>
      <c r="OPU46" s="569"/>
      <c r="OPV46" s="569"/>
      <c r="OPW46" s="569"/>
      <c r="OPX46" s="569"/>
      <c r="OPY46" s="569"/>
      <c r="OPZ46" s="569"/>
      <c r="OQA46" s="569"/>
      <c r="OQB46" s="569"/>
      <c r="OQC46" s="569"/>
      <c r="OQD46" s="569"/>
      <c r="OQE46" s="569"/>
      <c r="OQF46" s="569"/>
      <c r="OQG46" s="569"/>
      <c r="OQH46" s="569"/>
      <c r="OQI46" s="569"/>
      <c r="OQJ46" s="569"/>
      <c r="OQK46" s="569"/>
      <c r="OQL46" s="569"/>
      <c r="OQM46" s="569"/>
      <c r="OQN46" s="569"/>
      <c r="OQO46" s="569"/>
      <c r="OQP46" s="569"/>
      <c r="OQQ46" s="569"/>
      <c r="OQR46" s="569"/>
      <c r="OQS46" s="569"/>
      <c r="OQT46" s="569"/>
      <c r="OQU46" s="569"/>
      <c r="OQV46" s="569"/>
      <c r="OQW46" s="569"/>
      <c r="OQX46" s="569"/>
      <c r="OQY46" s="569"/>
      <c r="OQZ46" s="569"/>
      <c r="ORA46" s="569"/>
      <c r="ORB46" s="569"/>
      <c r="ORC46" s="569"/>
      <c r="ORD46" s="569"/>
      <c r="ORE46" s="569"/>
      <c r="ORF46" s="569"/>
      <c r="ORG46" s="569"/>
      <c r="ORH46" s="569"/>
      <c r="ORI46" s="569"/>
      <c r="ORJ46" s="569"/>
      <c r="ORK46" s="569"/>
      <c r="ORL46" s="569"/>
      <c r="ORM46" s="569"/>
      <c r="ORN46" s="569"/>
      <c r="ORO46" s="569"/>
      <c r="ORP46" s="569"/>
      <c r="ORQ46" s="569"/>
      <c r="ORR46" s="569"/>
      <c r="ORS46" s="569"/>
      <c r="ORT46" s="569"/>
      <c r="ORU46" s="569"/>
      <c r="ORV46" s="569"/>
      <c r="ORW46" s="569"/>
      <c r="ORX46" s="569"/>
      <c r="ORY46" s="569"/>
      <c r="ORZ46" s="569"/>
      <c r="OSA46" s="569"/>
      <c r="OSB46" s="569"/>
      <c r="OSC46" s="569"/>
      <c r="OSD46" s="569"/>
      <c r="OSE46" s="569"/>
      <c r="OSF46" s="569"/>
      <c r="OSG46" s="569"/>
      <c r="OSH46" s="569"/>
      <c r="OSI46" s="569"/>
      <c r="OSJ46" s="569"/>
      <c r="OSK46" s="569"/>
      <c r="OSL46" s="569"/>
      <c r="OSM46" s="569"/>
      <c r="OSN46" s="569"/>
      <c r="OSO46" s="569"/>
      <c r="OSP46" s="569"/>
      <c r="OSQ46" s="569"/>
      <c r="OSR46" s="569"/>
      <c r="OSS46" s="569"/>
      <c r="OST46" s="569"/>
      <c r="OSU46" s="569"/>
      <c r="OSV46" s="569"/>
      <c r="OSW46" s="569"/>
      <c r="OSX46" s="569"/>
      <c r="OSY46" s="569"/>
      <c r="OSZ46" s="569"/>
      <c r="OTA46" s="569"/>
      <c r="OTB46" s="569"/>
      <c r="OTC46" s="569"/>
      <c r="OTD46" s="569"/>
      <c r="OTE46" s="569"/>
      <c r="OTF46" s="569"/>
      <c r="OTG46" s="569"/>
      <c r="OTH46" s="569"/>
      <c r="OTI46" s="569"/>
      <c r="OTJ46" s="569"/>
      <c r="OTK46" s="569"/>
      <c r="OTL46" s="569"/>
      <c r="OTM46" s="569"/>
      <c r="OTN46" s="569"/>
      <c r="OTO46" s="569"/>
      <c r="OTP46" s="569"/>
      <c r="OTQ46" s="569"/>
      <c r="OTR46" s="569"/>
      <c r="OTS46" s="569"/>
      <c r="OTT46" s="569"/>
      <c r="OTU46" s="569"/>
      <c r="OTV46" s="569"/>
      <c r="OTW46" s="569"/>
      <c r="OTX46" s="569"/>
      <c r="OTY46" s="569"/>
      <c r="OTZ46" s="569"/>
      <c r="OUA46" s="569"/>
      <c r="OUB46" s="569"/>
      <c r="OUC46" s="569"/>
      <c r="OUD46" s="569"/>
      <c r="OUE46" s="569"/>
      <c r="OUF46" s="569"/>
      <c r="OUG46" s="569"/>
      <c r="OUH46" s="569"/>
      <c r="OUI46" s="569"/>
      <c r="OUJ46" s="569"/>
      <c r="OUK46" s="569"/>
      <c r="OUL46" s="569"/>
      <c r="OUM46" s="569"/>
      <c r="OUN46" s="569"/>
      <c r="OUO46" s="569"/>
      <c r="OUP46" s="569"/>
      <c r="OUQ46" s="569"/>
      <c r="OUR46" s="569"/>
      <c r="OUS46" s="569"/>
      <c r="OUT46" s="569"/>
      <c r="OUU46" s="569"/>
      <c r="OUV46" s="569"/>
      <c r="OUW46" s="569"/>
      <c r="OUX46" s="569"/>
      <c r="OUY46" s="569"/>
      <c r="OUZ46" s="569"/>
      <c r="OVA46" s="569"/>
      <c r="OVB46" s="569"/>
      <c r="OVC46" s="569"/>
      <c r="OVD46" s="569"/>
      <c r="OVE46" s="569"/>
      <c r="OVF46" s="569"/>
      <c r="OVG46" s="569"/>
      <c r="OVH46" s="569"/>
      <c r="OVI46" s="569"/>
      <c r="OVJ46" s="569"/>
      <c r="OVK46" s="569"/>
      <c r="OVL46" s="569"/>
      <c r="OVM46" s="569"/>
      <c r="OVN46" s="569"/>
      <c r="OVO46" s="569"/>
      <c r="OVP46" s="569"/>
      <c r="OVQ46" s="569"/>
      <c r="OVR46" s="569"/>
      <c r="OVS46" s="569"/>
      <c r="OVT46" s="569"/>
      <c r="OVU46" s="569"/>
      <c r="OVV46" s="569"/>
      <c r="OVW46" s="569"/>
      <c r="OVX46" s="569"/>
      <c r="OVY46" s="569"/>
      <c r="OVZ46" s="569"/>
      <c r="OWA46" s="569"/>
      <c r="OWB46" s="569"/>
      <c r="OWC46" s="569"/>
      <c r="OWD46" s="569"/>
      <c r="OWE46" s="569"/>
      <c r="OWF46" s="569"/>
      <c r="OWG46" s="569"/>
      <c r="OWH46" s="569"/>
      <c r="OWI46" s="569"/>
      <c r="OWJ46" s="569"/>
      <c r="OWK46" s="569"/>
      <c r="OWL46" s="569"/>
      <c r="OWM46" s="569"/>
      <c r="OWN46" s="569"/>
      <c r="OWO46" s="569"/>
      <c r="OWP46" s="569"/>
      <c r="OWQ46" s="569"/>
      <c r="OWR46" s="569"/>
      <c r="OWS46" s="569"/>
      <c r="OWT46" s="569"/>
      <c r="OWU46" s="569"/>
      <c r="OWV46" s="569"/>
      <c r="OWW46" s="569"/>
      <c r="OWX46" s="569"/>
      <c r="OWY46" s="569"/>
      <c r="OWZ46" s="569"/>
      <c r="OXA46" s="569"/>
      <c r="OXB46" s="569"/>
      <c r="OXC46" s="569"/>
      <c r="OXD46" s="569"/>
      <c r="OXE46" s="569"/>
      <c r="OXF46" s="569"/>
      <c r="OXG46" s="569"/>
      <c r="OXH46" s="569"/>
      <c r="OXI46" s="569"/>
      <c r="OXJ46" s="569"/>
      <c r="OXK46" s="569"/>
      <c r="OXL46" s="569"/>
      <c r="OXM46" s="569"/>
      <c r="OXN46" s="569"/>
      <c r="OXO46" s="569"/>
      <c r="OXP46" s="569"/>
      <c r="OXQ46" s="569"/>
      <c r="OXR46" s="569"/>
      <c r="OXS46" s="569"/>
      <c r="OXT46" s="569"/>
      <c r="OXU46" s="569"/>
      <c r="OXV46" s="569"/>
      <c r="OXW46" s="569"/>
      <c r="OXX46" s="569"/>
      <c r="OXY46" s="569"/>
      <c r="OXZ46" s="569"/>
      <c r="OYA46" s="569"/>
      <c r="OYB46" s="569"/>
      <c r="OYC46" s="569"/>
      <c r="OYD46" s="569"/>
      <c r="OYE46" s="569"/>
      <c r="OYF46" s="569"/>
      <c r="OYG46" s="569"/>
      <c r="OYH46" s="569"/>
      <c r="OYI46" s="569"/>
      <c r="OYJ46" s="569"/>
      <c r="OYK46" s="569"/>
      <c r="OYL46" s="569"/>
      <c r="OYM46" s="569"/>
      <c r="OYN46" s="569"/>
      <c r="OYO46" s="569"/>
      <c r="OYP46" s="569"/>
      <c r="OYQ46" s="569"/>
      <c r="OYR46" s="569"/>
      <c r="OYS46" s="569"/>
      <c r="OYT46" s="569"/>
      <c r="OYU46" s="569"/>
      <c r="OYV46" s="569"/>
      <c r="OYW46" s="569"/>
      <c r="OYX46" s="569"/>
      <c r="OYY46" s="569"/>
      <c r="OYZ46" s="569"/>
      <c r="OZA46" s="569"/>
      <c r="OZB46" s="569"/>
      <c r="OZC46" s="569"/>
      <c r="OZD46" s="569"/>
      <c r="OZE46" s="569"/>
      <c r="OZF46" s="569"/>
      <c r="OZG46" s="569"/>
      <c r="OZH46" s="569"/>
      <c r="OZI46" s="569"/>
      <c r="OZJ46" s="569"/>
      <c r="OZK46" s="569"/>
      <c r="OZL46" s="569"/>
      <c r="OZM46" s="569"/>
      <c r="OZN46" s="569"/>
      <c r="OZO46" s="569"/>
      <c r="OZP46" s="569"/>
      <c r="OZQ46" s="569"/>
      <c r="OZR46" s="569"/>
      <c r="OZS46" s="569"/>
      <c r="OZT46" s="569"/>
      <c r="OZU46" s="569"/>
      <c r="OZV46" s="569"/>
      <c r="OZW46" s="569"/>
      <c r="OZX46" s="569"/>
      <c r="OZY46" s="569"/>
      <c r="OZZ46" s="569"/>
      <c r="PAA46" s="569"/>
      <c r="PAB46" s="569"/>
      <c r="PAC46" s="569"/>
      <c r="PAD46" s="569"/>
      <c r="PAE46" s="569"/>
      <c r="PAF46" s="569"/>
      <c r="PAG46" s="569"/>
      <c r="PAH46" s="569"/>
      <c r="PAI46" s="569"/>
      <c r="PAJ46" s="569"/>
      <c r="PAK46" s="569"/>
      <c r="PAL46" s="569"/>
      <c r="PAM46" s="569"/>
      <c r="PAN46" s="569"/>
      <c r="PAO46" s="569"/>
      <c r="PAP46" s="569"/>
      <c r="PAQ46" s="569"/>
      <c r="PAR46" s="569"/>
      <c r="PAS46" s="569"/>
      <c r="PAT46" s="569"/>
      <c r="PAU46" s="569"/>
      <c r="PAV46" s="569"/>
      <c r="PAW46" s="569"/>
      <c r="PAX46" s="569"/>
      <c r="PAY46" s="569"/>
      <c r="PAZ46" s="569"/>
      <c r="PBA46" s="569"/>
      <c r="PBB46" s="569"/>
      <c r="PBC46" s="569"/>
      <c r="PBD46" s="569"/>
      <c r="PBE46" s="569"/>
      <c r="PBF46" s="569"/>
      <c r="PBG46" s="569"/>
      <c r="PBH46" s="569"/>
      <c r="PBI46" s="569"/>
      <c r="PBJ46" s="569"/>
      <c r="PBK46" s="569"/>
      <c r="PBL46" s="569"/>
      <c r="PBM46" s="569"/>
      <c r="PBN46" s="569"/>
      <c r="PBO46" s="569"/>
      <c r="PBP46" s="569"/>
      <c r="PBQ46" s="569"/>
      <c r="PBR46" s="569"/>
      <c r="PBS46" s="569"/>
      <c r="PBT46" s="569"/>
      <c r="PBU46" s="569"/>
      <c r="PBV46" s="569"/>
      <c r="PBW46" s="569"/>
      <c r="PBX46" s="569"/>
      <c r="PBY46" s="569"/>
      <c r="PBZ46" s="569"/>
      <c r="PCA46" s="569"/>
      <c r="PCB46" s="569"/>
      <c r="PCC46" s="569"/>
      <c r="PCD46" s="569"/>
      <c r="PCE46" s="569"/>
      <c r="PCF46" s="569"/>
      <c r="PCG46" s="569"/>
      <c r="PCH46" s="569"/>
      <c r="PCI46" s="569"/>
      <c r="PCJ46" s="569"/>
      <c r="PCK46" s="569"/>
      <c r="PCL46" s="569"/>
      <c r="PCM46" s="569"/>
      <c r="PCN46" s="569"/>
      <c r="PCO46" s="569"/>
      <c r="PCP46" s="569"/>
      <c r="PCQ46" s="569"/>
      <c r="PCR46" s="569"/>
      <c r="PCS46" s="569"/>
      <c r="PCT46" s="569"/>
      <c r="PCU46" s="569"/>
      <c r="PCV46" s="569"/>
      <c r="PCW46" s="569"/>
      <c r="PCX46" s="569"/>
      <c r="PCY46" s="569"/>
      <c r="PCZ46" s="569"/>
      <c r="PDA46" s="569"/>
      <c r="PDB46" s="569"/>
      <c r="PDC46" s="569"/>
      <c r="PDD46" s="569"/>
      <c r="PDE46" s="569"/>
      <c r="PDF46" s="569"/>
      <c r="PDG46" s="569"/>
      <c r="PDH46" s="569"/>
      <c r="PDI46" s="569"/>
      <c r="PDJ46" s="569"/>
      <c r="PDK46" s="569"/>
      <c r="PDL46" s="569"/>
      <c r="PDM46" s="569"/>
      <c r="PDN46" s="569"/>
      <c r="PDO46" s="569"/>
      <c r="PDP46" s="569"/>
      <c r="PDQ46" s="569"/>
      <c r="PDR46" s="569"/>
      <c r="PDS46" s="569"/>
      <c r="PDT46" s="569"/>
      <c r="PDU46" s="569"/>
      <c r="PDV46" s="569"/>
      <c r="PDW46" s="569"/>
      <c r="PDX46" s="569"/>
      <c r="PDY46" s="569"/>
      <c r="PDZ46" s="569"/>
      <c r="PEA46" s="569"/>
      <c r="PEB46" s="569"/>
      <c r="PEC46" s="569"/>
      <c r="PED46" s="569"/>
      <c r="PEE46" s="569"/>
      <c r="PEF46" s="569"/>
      <c r="PEG46" s="569"/>
      <c r="PEH46" s="569"/>
      <c r="PEI46" s="569"/>
      <c r="PEJ46" s="569"/>
      <c r="PEK46" s="569"/>
      <c r="PEL46" s="569"/>
      <c r="PEM46" s="569"/>
      <c r="PEN46" s="569"/>
      <c r="PEO46" s="569"/>
      <c r="PEP46" s="569"/>
      <c r="PEQ46" s="569"/>
      <c r="PER46" s="569"/>
      <c r="PES46" s="569"/>
      <c r="PET46" s="569"/>
      <c r="PEU46" s="569"/>
      <c r="PEV46" s="569"/>
      <c r="PEW46" s="569"/>
      <c r="PEX46" s="569"/>
      <c r="PEY46" s="569"/>
      <c r="PEZ46" s="569"/>
      <c r="PFA46" s="569"/>
      <c r="PFB46" s="569"/>
      <c r="PFC46" s="569"/>
      <c r="PFD46" s="569"/>
      <c r="PFE46" s="569"/>
      <c r="PFF46" s="569"/>
      <c r="PFG46" s="569"/>
      <c r="PFH46" s="569"/>
      <c r="PFI46" s="569"/>
      <c r="PFJ46" s="569"/>
      <c r="PFK46" s="569"/>
      <c r="PFL46" s="569"/>
      <c r="PFM46" s="569"/>
      <c r="PFN46" s="569"/>
      <c r="PFO46" s="569"/>
      <c r="PFP46" s="569"/>
      <c r="PFQ46" s="569"/>
      <c r="PFR46" s="569"/>
      <c r="PFS46" s="569"/>
      <c r="PFT46" s="569"/>
      <c r="PFU46" s="569"/>
      <c r="PFV46" s="569"/>
      <c r="PFW46" s="569"/>
      <c r="PFX46" s="569"/>
      <c r="PFY46" s="569"/>
      <c r="PFZ46" s="569"/>
      <c r="PGA46" s="569"/>
      <c r="PGB46" s="569"/>
      <c r="PGC46" s="569"/>
      <c r="PGD46" s="569"/>
      <c r="PGE46" s="569"/>
      <c r="PGF46" s="569"/>
      <c r="PGG46" s="569"/>
      <c r="PGH46" s="569"/>
      <c r="PGI46" s="569"/>
      <c r="PGJ46" s="569"/>
      <c r="PGK46" s="569"/>
      <c r="PGL46" s="569"/>
      <c r="PGM46" s="569"/>
      <c r="PGN46" s="569"/>
      <c r="PGO46" s="569"/>
      <c r="PGP46" s="569"/>
      <c r="PGQ46" s="569"/>
      <c r="PGR46" s="569"/>
      <c r="PGS46" s="569"/>
      <c r="PGT46" s="569"/>
      <c r="PGU46" s="569"/>
      <c r="PGV46" s="569"/>
      <c r="PGW46" s="569"/>
      <c r="PGX46" s="569"/>
      <c r="PGY46" s="569"/>
      <c r="PGZ46" s="569"/>
      <c r="PHA46" s="569"/>
      <c r="PHB46" s="569"/>
      <c r="PHC46" s="569"/>
      <c r="PHD46" s="569"/>
      <c r="PHE46" s="569"/>
      <c r="PHF46" s="569"/>
      <c r="PHG46" s="569"/>
      <c r="PHH46" s="569"/>
      <c r="PHI46" s="569"/>
      <c r="PHJ46" s="569"/>
      <c r="PHK46" s="569"/>
      <c r="PHL46" s="569"/>
      <c r="PHM46" s="569"/>
      <c r="PHN46" s="569"/>
      <c r="PHO46" s="569"/>
      <c r="PHP46" s="569"/>
      <c r="PHQ46" s="569"/>
      <c r="PHR46" s="569"/>
      <c r="PHS46" s="569"/>
      <c r="PHT46" s="569"/>
      <c r="PHU46" s="569"/>
      <c r="PHV46" s="569"/>
      <c r="PHW46" s="569"/>
      <c r="PHX46" s="569"/>
      <c r="PHY46" s="569"/>
      <c r="PHZ46" s="569"/>
      <c r="PIA46" s="569"/>
      <c r="PIB46" s="569"/>
      <c r="PIC46" s="569"/>
      <c r="PID46" s="569"/>
      <c r="PIE46" s="569"/>
      <c r="PIF46" s="569"/>
      <c r="PIG46" s="569"/>
      <c r="PIH46" s="569"/>
      <c r="PII46" s="569"/>
      <c r="PIJ46" s="569"/>
      <c r="PIK46" s="569"/>
      <c r="PIL46" s="569"/>
      <c r="PIM46" s="569"/>
      <c r="PIN46" s="569"/>
      <c r="PIO46" s="569"/>
      <c r="PIP46" s="569"/>
      <c r="PIQ46" s="569"/>
      <c r="PIR46" s="569"/>
      <c r="PIS46" s="569"/>
      <c r="PIT46" s="569"/>
      <c r="PIU46" s="569"/>
      <c r="PIV46" s="569"/>
      <c r="PIW46" s="569"/>
      <c r="PIX46" s="569"/>
      <c r="PIY46" s="569"/>
      <c r="PIZ46" s="569"/>
      <c r="PJA46" s="569"/>
      <c r="PJB46" s="569"/>
      <c r="PJC46" s="569"/>
      <c r="PJD46" s="569"/>
      <c r="PJE46" s="569"/>
      <c r="PJF46" s="569"/>
      <c r="PJG46" s="569"/>
      <c r="PJH46" s="569"/>
      <c r="PJI46" s="569"/>
      <c r="PJJ46" s="569"/>
      <c r="PJK46" s="569"/>
      <c r="PJL46" s="569"/>
      <c r="PJM46" s="569"/>
      <c r="PJN46" s="569"/>
      <c r="PJO46" s="569"/>
      <c r="PJP46" s="569"/>
      <c r="PJQ46" s="569"/>
      <c r="PJR46" s="569"/>
      <c r="PJS46" s="569"/>
      <c r="PJT46" s="569"/>
      <c r="PJU46" s="569"/>
      <c r="PJV46" s="569"/>
      <c r="PJW46" s="569"/>
      <c r="PJX46" s="569"/>
      <c r="PJY46" s="569"/>
      <c r="PJZ46" s="569"/>
      <c r="PKA46" s="569"/>
      <c r="PKB46" s="569"/>
      <c r="PKC46" s="569"/>
      <c r="PKD46" s="569"/>
      <c r="PKE46" s="569"/>
      <c r="PKF46" s="569"/>
      <c r="PKG46" s="569"/>
      <c r="PKH46" s="569"/>
      <c r="PKI46" s="569"/>
      <c r="PKJ46" s="569"/>
      <c r="PKK46" s="569"/>
      <c r="PKL46" s="569"/>
      <c r="PKM46" s="569"/>
      <c r="PKN46" s="569"/>
      <c r="PKO46" s="569"/>
      <c r="PKP46" s="569"/>
      <c r="PKQ46" s="569"/>
      <c r="PKR46" s="569"/>
      <c r="PKS46" s="569"/>
      <c r="PKT46" s="569"/>
      <c r="PKU46" s="569"/>
      <c r="PKV46" s="569"/>
      <c r="PKW46" s="569"/>
      <c r="PKX46" s="569"/>
      <c r="PKY46" s="569"/>
      <c r="PKZ46" s="569"/>
      <c r="PLA46" s="569"/>
      <c r="PLB46" s="569"/>
      <c r="PLC46" s="569"/>
      <c r="PLD46" s="569"/>
      <c r="PLE46" s="569"/>
      <c r="PLF46" s="569"/>
      <c r="PLG46" s="569"/>
      <c r="PLH46" s="569"/>
      <c r="PLI46" s="569"/>
      <c r="PLJ46" s="569"/>
      <c r="PLK46" s="569"/>
      <c r="PLL46" s="569"/>
      <c r="PLM46" s="569"/>
      <c r="PLN46" s="569"/>
      <c r="PLO46" s="569"/>
      <c r="PLP46" s="569"/>
      <c r="PLQ46" s="569"/>
      <c r="PLR46" s="569"/>
      <c r="PLS46" s="569"/>
      <c r="PLT46" s="569"/>
      <c r="PLU46" s="569"/>
      <c r="PLV46" s="569"/>
      <c r="PLW46" s="569"/>
      <c r="PLX46" s="569"/>
      <c r="PLY46" s="569"/>
      <c r="PLZ46" s="569"/>
      <c r="PMA46" s="569"/>
      <c r="PMB46" s="569"/>
      <c r="PMC46" s="569"/>
      <c r="PMD46" s="569"/>
      <c r="PME46" s="569"/>
      <c r="PMF46" s="569"/>
      <c r="PMG46" s="569"/>
      <c r="PMH46" s="569"/>
      <c r="PMI46" s="569"/>
      <c r="PMJ46" s="569"/>
      <c r="PMK46" s="569"/>
      <c r="PML46" s="569"/>
      <c r="PMM46" s="569"/>
      <c r="PMN46" s="569"/>
      <c r="PMO46" s="569"/>
      <c r="PMP46" s="569"/>
      <c r="PMQ46" s="569"/>
      <c r="PMR46" s="569"/>
      <c r="PMS46" s="569"/>
      <c r="PMT46" s="569"/>
      <c r="PMU46" s="569"/>
      <c r="PMV46" s="569"/>
      <c r="PMW46" s="569"/>
      <c r="PMX46" s="569"/>
      <c r="PMY46" s="569"/>
      <c r="PMZ46" s="569"/>
      <c r="PNA46" s="569"/>
      <c r="PNB46" s="569"/>
      <c r="PNC46" s="569"/>
      <c r="PND46" s="569"/>
      <c r="PNE46" s="569"/>
      <c r="PNF46" s="569"/>
      <c r="PNG46" s="569"/>
      <c r="PNH46" s="569"/>
      <c r="PNI46" s="569"/>
      <c r="PNJ46" s="569"/>
      <c r="PNK46" s="569"/>
      <c r="PNL46" s="569"/>
      <c r="PNM46" s="569"/>
      <c r="PNN46" s="569"/>
      <c r="PNO46" s="569"/>
      <c r="PNP46" s="569"/>
      <c r="PNQ46" s="569"/>
      <c r="PNR46" s="569"/>
      <c r="PNS46" s="569"/>
      <c r="PNT46" s="569"/>
      <c r="PNU46" s="569"/>
      <c r="PNV46" s="569"/>
      <c r="PNW46" s="569"/>
      <c r="PNX46" s="569"/>
      <c r="PNY46" s="569"/>
      <c r="PNZ46" s="569"/>
      <c r="POA46" s="569"/>
      <c r="POB46" s="569"/>
      <c r="POC46" s="569"/>
      <c r="POD46" s="569"/>
      <c r="POE46" s="569"/>
      <c r="POF46" s="569"/>
      <c r="POG46" s="569"/>
      <c r="POH46" s="569"/>
      <c r="POI46" s="569"/>
      <c r="POJ46" s="569"/>
      <c r="POK46" s="569"/>
      <c r="POL46" s="569"/>
      <c r="POM46" s="569"/>
      <c r="PON46" s="569"/>
      <c r="POO46" s="569"/>
      <c r="POP46" s="569"/>
      <c r="POQ46" s="569"/>
      <c r="POR46" s="569"/>
      <c r="POS46" s="569"/>
      <c r="POT46" s="569"/>
      <c r="POU46" s="569"/>
      <c r="POV46" s="569"/>
      <c r="POW46" s="569"/>
      <c r="POX46" s="569"/>
      <c r="POY46" s="569"/>
      <c r="POZ46" s="569"/>
      <c r="PPA46" s="569"/>
      <c r="PPB46" s="569"/>
      <c r="PPC46" s="569"/>
      <c r="PPD46" s="569"/>
      <c r="PPE46" s="569"/>
      <c r="PPF46" s="569"/>
      <c r="PPG46" s="569"/>
      <c r="PPH46" s="569"/>
      <c r="PPI46" s="569"/>
      <c r="PPJ46" s="569"/>
      <c r="PPK46" s="569"/>
      <c r="PPL46" s="569"/>
      <c r="PPM46" s="569"/>
      <c r="PPN46" s="569"/>
      <c r="PPO46" s="569"/>
      <c r="PPP46" s="569"/>
      <c r="PPQ46" s="569"/>
      <c r="PPR46" s="569"/>
      <c r="PPS46" s="569"/>
      <c r="PPT46" s="569"/>
      <c r="PPU46" s="569"/>
      <c r="PPV46" s="569"/>
      <c r="PPW46" s="569"/>
      <c r="PPX46" s="569"/>
      <c r="PPY46" s="569"/>
      <c r="PPZ46" s="569"/>
      <c r="PQA46" s="569"/>
      <c r="PQB46" s="569"/>
      <c r="PQC46" s="569"/>
      <c r="PQD46" s="569"/>
      <c r="PQE46" s="569"/>
      <c r="PQF46" s="569"/>
      <c r="PQG46" s="569"/>
      <c r="PQH46" s="569"/>
      <c r="PQI46" s="569"/>
      <c r="PQJ46" s="569"/>
      <c r="PQK46" s="569"/>
      <c r="PQL46" s="569"/>
      <c r="PQM46" s="569"/>
      <c r="PQN46" s="569"/>
      <c r="PQO46" s="569"/>
      <c r="PQP46" s="569"/>
      <c r="PQQ46" s="569"/>
      <c r="PQR46" s="569"/>
      <c r="PQS46" s="569"/>
      <c r="PQT46" s="569"/>
      <c r="PQU46" s="569"/>
      <c r="PQV46" s="569"/>
      <c r="PQW46" s="569"/>
      <c r="PQX46" s="569"/>
      <c r="PQY46" s="569"/>
      <c r="PQZ46" s="569"/>
      <c r="PRA46" s="569"/>
      <c r="PRB46" s="569"/>
      <c r="PRC46" s="569"/>
      <c r="PRD46" s="569"/>
      <c r="PRE46" s="569"/>
      <c r="PRF46" s="569"/>
      <c r="PRG46" s="569"/>
      <c r="PRH46" s="569"/>
      <c r="PRI46" s="569"/>
      <c r="PRJ46" s="569"/>
      <c r="PRK46" s="569"/>
      <c r="PRL46" s="569"/>
      <c r="PRM46" s="569"/>
      <c r="PRN46" s="569"/>
      <c r="PRO46" s="569"/>
      <c r="PRP46" s="569"/>
      <c r="PRQ46" s="569"/>
      <c r="PRR46" s="569"/>
      <c r="PRS46" s="569"/>
      <c r="PRT46" s="569"/>
      <c r="PRU46" s="569"/>
      <c r="PRV46" s="569"/>
      <c r="PRW46" s="569"/>
      <c r="PRX46" s="569"/>
      <c r="PRY46" s="569"/>
      <c r="PRZ46" s="569"/>
      <c r="PSA46" s="569"/>
      <c r="PSB46" s="569"/>
      <c r="PSC46" s="569"/>
      <c r="PSD46" s="569"/>
      <c r="PSE46" s="569"/>
      <c r="PSF46" s="569"/>
      <c r="PSG46" s="569"/>
      <c r="PSH46" s="569"/>
      <c r="PSI46" s="569"/>
      <c r="PSJ46" s="569"/>
      <c r="PSK46" s="569"/>
      <c r="PSL46" s="569"/>
      <c r="PSM46" s="569"/>
      <c r="PSN46" s="569"/>
      <c r="PSO46" s="569"/>
      <c r="PSP46" s="569"/>
      <c r="PSQ46" s="569"/>
      <c r="PSR46" s="569"/>
      <c r="PSS46" s="569"/>
      <c r="PST46" s="569"/>
      <c r="PSU46" s="569"/>
      <c r="PSV46" s="569"/>
      <c r="PSW46" s="569"/>
      <c r="PSX46" s="569"/>
      <c r="PSY46" s="569"/>
      <c r="PSZ46" s="569"/>
      <c r="PTA46" s="569"/>
      <c r="PTB46" s="569"/>
      <c r="PTC46" s="569"/>
      <c r="PTD46" s="569"/>
      <c r="PTE46" s="569"/>
      <c r="PTF46" s="569"/>
      <c r="PTG46" s="569"/>
      <c r="PTH46" s="569"/>
      <c r="PTI46" s="569"/>
      <c r="PTJ46" s="569"/>
      <c r="PTK46" s="569"/>
      <c r="PTL46" s="569"/>
      <c r="PTM46" s="569"/>
      <c r="PTN46" s="569"/>
      <c r="PTO46" s="569"/>
      <c r="PTP46" s="569"/>
      <c r="PTQ46" s="569"/>
      <c r="PTR46" s="569"/>
      <c r="PTS46" s="569"/>
      <c r="PTT46" s="569"/>
      <c r="PTU46" s="569"/>
      <c r="PTV46" s="569"/>
      <c r="PTW46" s="569"/>
      <c r="PTX46" s="569"/>
      <c r="PTY46" s="569"/>
      <c r="PTZ46" s="569"/>
      <c r="PUA46" s="569"/>
      <c r="PUB46" s="569"/>
      <c r="PUC46" s="569"/>
      <c r="PUD46" s="569"/>
      <c r="PUE46" s="569"/>
      <c r="PUF46" s="569"/>
      <c r="PUG46" s="569"/>
      <c r="PUH46" s="569"/>
      <c r="PUI46" s="569"/>
      <c r="PUJ46" s="569"/>
      <c r="PUK46" s="569"/>
      <c r="PUL46" s="569"/>
      <c r="PUM46" s="569"/>
      <c r="PUN46" s="569"/>
      <c r="PUO46" s="569"/>
      <c r="PUP46" s="569"/>
      <c r="PUQ46" s="569"/>
      <c r="PUR46" s="569"/>
      <c r="PUS46" s="569"/>
      <c r="PUT46" s="569"/>
      <c r="PUU46" s="569"/>
      <c r="PUV46" s="569"/>
      <c r="PUW46" s="569"/>
      <c r="PUX46" s="569"/>
      <c r="PUY46" s="569"/>
      <c r="PUZ46" s="569"/>
      <c r="PVA46" s="569"/>
      <c r="PVB46" s="569"/>
      <c r="PVC46" s="569"/>
      <c r="PVD46" s="569"/>
      <c r="PVE46" s="569"/>
      <c r="PVF46" s="569"/>
      <c r="PVG46" s="569"/>
      <c r="PVH46" s="569"/>
      <c r="PVI46" s="569"/>
      <c r="PVJ46" s="569"/>
      <c r="PVK46" s="569"/>
      <c r="PVL46" s="569"/>
      <c r="PVM46" s="569"/>
      <c r="PVN46" s="569"/>
      <c r="PVO46" s="569"/>
      <c r="PVP46" s="569"/>
      <c r="PVQ46" s="569"/>
      <c r="PVR46" s="569"/>
      <c r="PVS46" s="569"/>
      <c r="PVT46" s="569"/>
      <c r="PVU46" s="569"/>
      <c r="PVV46" s="569"/>
      <c r="PVW46" s="569"/>
      <c r="PVX46" s="569"/>
      <c r="PVY46" s="569"/>
      <c r="PVZ46" s="569"/>
      <c r="PWA46" s="569"/>
      <c r="PWB46" s="569"/>
      <c r="PWC46" s="569"/>
      <c r="PWD46" s="569"/>
      <c r="PWE46" s="569"/>
      <c r="PWF46" s="569"/>
      <c r="PWG46" s="569"/>
      <c r="PWH46" s="569"/>
      <c r="PWI46" s="569"/>
      <c r="PWJ46" s="569"/>
      <c r="PWK46" s="569"/>
      <c r="PWL46" s="569"/>
      <c r="PWM46" s="569"/>
      <c r="PWN46" s="569"/>
      <c r="PWO46" s="569"/>
      <c r="PWP46" s="569"/>
      <c r="PWQ46" s="569"/>
      <c r="PWR46" s="569"/>
      <c r="PWS46" s="569"/>
      <c r="PWT46" s="569"/>
      <c r="PWU46" s="569"/>
      <c r="PWV46" s="569"/>
      <c r="PWW46" s="569"/>
      <c r="PWX46" s="569"/>
      <c r="PWY46" s="569"/>
      <c r="PWZ46" s="569"/>
      <c r="PXA46" s="569"/>
      <c r="PXB46" s="569"/>
      <c r="PXC46" s="569"/>
      <c r="PXD46" s="569"/>
      <c r="PXE46" s="569"/>
      <c r="PXF46" s="569"/>
      <c r="PXG46" s="569"/>
      <c r="PXH46" s="569"/>
      <c r="PXI46" s="569"/>
      <c r="PXJ46" s="569"/>
      <c r="PXK46" s="569"/>
      <c r="PXL46" s="569"/>
      <c r="PXM46" s="569"/>
      <c r="PXN46" s="569"/>
      <c r="PXO46" s="569"/>
      <c r="PXP46" s="569"/>
      <c r="PXQ46" s="569"/>
      <c r="PXR46" s="569"/>
      <c r="PXS46" s="569"/>
      <c r="PXT46" s="569"/>
      <c r="PXU46" s="569"/>
      <c r="PXV46" s="569"/>
      <c r="PXW46" s="569"/>
      <c r="PXX46" s="569"/>
      <c r="PXY46" s="569"/>
      <c r="PXZ46" s="569"/>
      <c r="PYA46" s="569"/>
      <c r="PYB46" s="569"/>
      <c r="PYC46" s="569"/>
      <c r="PYD46" s="569"/>
      <c r="PYE46" s="569"/>
      <c r="PYF46" s="569"/>
      <c r="PYG46" s="569"/>
      <c r="PYH46" s="569"/>
      <c r="PYI46" s="569"/>
      <c r="PYJ46" s="569"/>
      <c r="PYK46" s="569"/>
      <c r="PYL46" s="569"/>
      <c r="PYM46" s="569"/>
      <c r="PYN46" s="569"/>
      <c r="PYO46" s="569"/>
      <c r="PYP46" s="569"/>
      <c r="PYQ46" s="569"/>
      <c r="PYR46" s="569"/>
      <c r="PYS46" s="569"/>
      <c r="PYT46" s="569"/>
      <c r="PYU46" s="569"/>
      <c r="PYV46" s="569"/>
      <c r="PYW46" s="569"/>
      <c r="PYX46" s="569"/>
      <c r="PYY46" s="569"/>
      <c r="PYZ46" s="569"/>
      <c r="PZA46" s="569"/>
      <c r="PZB46" s="569"/>
      <c r="PZC46" s="569"/>
      <c r="PZD46" s="569"/>
      <c r="PZE46" s="569"/>
      <c r="PZF46" s="569"/>
      <c r="PZG46" s="569"/>
      <c r="PZH46" s="569"/>
      <c r="PZI46" s="569"/>
      <c r="PZJ46" s="569"/>
      <c r="PZK46" s="569"/>
      <c r="PZL46" s="569"/>
      <c r="PZM46" s="569"/>
      <c r="PZN46" s="569"/>
      <c r="PZO46" s="569"/>
      <c r="PZP46" s="569"/>
      <c r="PZQ46" s="569"/>
      <c r="PZR46" s="569"/>
      <c r="PZS46" s="569"/>
      <c r="PZT46" s="569"/>
      <c r="PZU46" s="569"/>
      <c r="PZV46" s="569"/>
      <c r="PZW46" s="569"/>
      <c r="PZX46" s="569"/>
      <c r="PZY46" s="569"/>
      <c r="PZZ46" s="569"/>
      <c r="QAA46" s="569"/>
      <c r="QAB46" s="569"/>
      <c r="QAC46" s="569"/>
      <c r="QAD46" s="569"/>
      <c r="QAE46" s="569"/>
      <c r="QAF46" s="569"/>
      <c r="QAG46" s="569"/>
      <c r="QAH46" s="569"/>
      <c r="QAI46" s="569"/>
      <c r="QAJ46" s="569"/>
      <c r="QAK46" s="569"/>
      <c r="QAL46" s="569"/>
      <c r="QAM46" s="569"/>
      <c r="QAN46" s="569"/>
      <c r="QAO46" s="569"/>
      <c r="QAP46" s="569"/>
      <c r="QAQ46" s="569"/>
      <c r="QAR46" s="569"/>
      <c r="QAS46" s="569"/>
      <c r="QAT46" s="569"/>
      <c r="QAU46" s="569"/>
      <c r="QAV46" s="569"/>
      <c r="QAW46" s="569"/>
      <c r="QAX46" s="569"/>
      <c r="QAY46" s="569"/>
      <c r="QAZ46" s="569"/>
      <c r="QBA46" s="569"/>
      <c r="QBB46" s="569"/>
      <c r="QBC46" s="569"/>
      <c r="QBD46" s="569"/>
      <c r="QBE46" s="569"/>
      <c r="QBF46" s="569"/>
      <c r="QBG46" s="569"/>
      <c r="QBH46" s="569"/>
      <c r="QBI46" s="569"/>
      <c r="QBJ46" s="569"/>
      <c r="QBK46" s="569"/>
      <c r="QBL46" s="569"/>
      <c r="QBM46" s="569"/>
      <c r="QBN46" s="569"/>
      <c r="QBO46" s="569"/>
      <c r="QBP46" s="569"/>
      <c r="QBQ46" s="569"/>
      <c r="QBR46" s="569"/>
      <c r="QBS46" s="569"/>
      <c r="QBT46" s="569"/>
      <c r="QBU46" s="569"/>
      <c r="QBV46" s="569"/>
      <c r="QBW46" s="569"/>
      <c r="QBX46" s="569"/>
      <c r="QBY46" s="569"/>
      <c r="QBZ46" s="569"/>
      <c r="QCA46" s="569"/>
      <c r="QCB46" s="569"/>
      <c r="QCC46" s="569"/>
      <c r="QCD46" s="569"/>
      <c r="QCE46" s="569"/>
      <c r="QCF46" s="569"/>
      <c r="QCG46" s="569"/>
      <c r="QCH46" s="569"/>
      <c r="QCI46" s="569"/>
      <c r="QCJ46" s="569"/>
      <c r="QCK46" s="569"/>
      <c r="QCL46" s="569"/>
      <c r="QCM46" s="569"/>
      <c r="QCN46" s="569"/>
      <c r="QCO46" s="569"/>
      <c r="QCP46" s="569"/>
      <c r="QCQ46" s="569"/>
      <c r="QCR46" s="569"/>
      <c r="QCS46" s="569"/>
      <c r="QCT46" s="569"/>
      <c r="QCU46" s="569"/>
      <c r="QCV46" s="569"/>
      <c r="QCW46" s="569"/>
      <c r="QCX46" s="569"/>
      <c r="QCY46" s="569"/>
      <c r="QCZ46" s="569"/>
      <c r="QDA46" s="569"/>
      <c r="QDB46" s="569"/>
      <c r="QDC46" s="569"/>
      <c r="QDD46" s="569"/>
      <c r="QDE46" s="569"/>
      <c r="QDF46" s="569"/>
      <c r="QDG46" s="569"/>
      <c r="QDH46" s="569"/>
      <c r="QDI46" s="569"/>
      <c r="QDJ46" s="569"/>
      <c r="QDK46" s="569"/>
      <c r="QDL46" s="569"/>
      <c r="QDM46" s="569"/>
      <c r="QDN46" s="569"/>
      <c r="QDO46" s="569"/>
      <c r="QDP46" s="569"/>
      <c r="QDQ46" s="569"/>
      <c r="QDR46" s="569"/>
      <c r="QDS46" s="569"/>
      <c r="QDT46" s="569"/>
      <c r="QDU46" s="569"/>
      <c r="QDV46" s="569"/>
      <c r="QDW46" s="569"/>
      <c r="QDX46" s="569"/>
      <c r="QDY46" s="569"/>
      <c r="QDZ46" s="569"/>
      <c r="QEA46" s="569"/>
      <c r="QEB46" s="569"/>
      <c r="QEC46" s="569"/>
      <c r="QED46" s="569"/>
      <c r="QEE46" s="569"/>
      <c r="QEF46" s="569"/>
      <c r="QEG46" s="569"/>
      <c r="QEH46" s="569"/>
      <c r="QEI46" s="569"/>
      <c r="QEJ46" s="569"/>
      <c r="QEK46" s="569"/>
      <c r="QEL46" s="569"/>
      <c r="QEM46" s="569"/>
      <c r="QEN46" s="569"/>
      <c r="QEO46" s="569"/>
      <c r="QEP46" s="569"/>
      <c r="QEQ46" s="569"/>
      <c r="QER46" s="569"/>
      <c r="QES46" s="569"/>
      <c r="QET46" s="569"/>
      <c r="QEU46" s="569"/>
      <c r="QEV46" s="569"/>
      <c r="QEW46" s="569"/>
      <c r="QEX46" s="569"/>
      <c r="QEY46" s="569"/>
      <c r="QEZ46" s="569"/>
      <c r="QFA46" s="569"/>
      <c r="QFB46" s="569"/>
      <c r="QFC46" s="569"/>
      <c r="QFD46" s="569"/>
      <c r="QFE46" s="569"/>
      <c r="QFF46" s="569"/>
      <c r="QFG46" s="569"/>
      <c r="QFH46" s="569"/>
      <c r="QFI46" s="569"/>
      <c r="QFJ46" s="569"/>
      <c r="QFK46" s="569"/>
      <c r="QFL46" s="569"/>
      <c r="QFM46" s="569"/>
      <c r="QFN46" s="569"/>
      <c r="QFO46" s="569"/>
      <c r="QFP46" s="569"/>
      <c r="QFQ46" s="569"/>
      <c r="QFR46" s="569"/>
      <c r="QFS46" s="569"/>
      <c r="QFT46" s="569"/>
      <c r="QFU46" s="569"/>
      <c r="QFV46" s="569"/>
      <c r="QFW46" s="569"/>
      <c r="QFX46" s="569"/>
      <c r="QFY46" s="569"/>
      <c r="QFZ46" s="569"/>
      <c r="QGA46" s="569"/>
      <c r="QGB46" s="569"/>
      <c r="QGC46" s="569"/>
      <c r="QGD46" s="569"/>
      <c r="QGE46" s="569"/>
      <c r="QGF46" s="569"/>
      <c r="QGG46" s="569"/>
      <c r="QGH46" s="569"/>
      <c r="QGI46" s="569"/>
      <c r="QGJ46" s="569"/>
      <c r="QGK46" s="569"/>
      <c r="QGL46" s="569"/>
      <c r="QGM46" s="569"/>
      <c r="QGN46" s="569"/>
      <c r="QGO46" s="569"/>
      <c r="QGP46" s="569"/>
      <c r="QGQ46" s="569"/>
      <c r="QGR46" s="569"/>
      <c r="QGS46" s="569"/>
      <c r="QGT46" s="569"/>
      <c r="QGU46" s="569"/>
      <c r="QGV46" s="569"/>
      <c r="QGW46" s="569"/>
      <c r="QGX46" s="569"/>
      <c r="QGY46" s="569"/>
      <c r="QGZ46" s="569"/>
      <c r="QHA46" s="569"/>
      <c r="QHB46" s="569"/>
      <c r="QHC46" s="569"/>
      <c r="QHD46" s="569"/>
      <c r="QHE46" s="569"/>
      <c r="QHF46" s="569"/>
      <c r="QHG46" s="569"/>
      <c r="QHH46" s="569"/>
      <c r="QHI46" s="569"/>
      <c r="QHJ46" s="569"/>
      <c r="QHK46" s="569"/>
      <c r="QHL46" s="569"/>
      <c r="QHM46" s="569"/>
      <c r="QHN46" s="569"/>
      <c r="QHO46" s="569"/>
      <c r="QHP46" s="569"/>
      <c r="QHQ46" s="569"/>
      <c r="QHR46" s="569"/>
      <c r="QHS46" s="569"/>
      <c r="QHT46" s="569"/>
      <c r="QHU46" s="569"/>
      <c r="QHV46" s="569"/>
      <c r="QHW46" s="569"/>
      <c r="QHX46" s="569"/>
      <c r="QHY46" s="569"/>
      <c r="QHZ46" s="569"/>
      <c r="QIA46" s="569"/>
      <c r="QIB46" s="569"/>
      <c r="QIC46" s="569"/>
      <c r="QID46" s="569"/>
      <c r="QIE46" s="569"/>
      <c r="QIF46" s="569"/>
      <c r="QIG46" s="569"/>
      <c r="QIH46" s="569"/>
      <c r="QII46" s="569"/>
      <c r="QIJ46" s="569"/>
      <c r="QIK46" s="569"/>
      <c r="QIL46" s="569"/>
      <c r="QIM46" s="569"/>
      <c r="QIN46" s="569"/>
      <c r="QIO46" s="569"/>
      <c r="QIP46" s="569"/>
      <c r="QIQ46" s="569"/>
      <c r="QIR46" s="569"/>
      <c r="QIS46" s="569"/>
      <c r="QIT46" s="569"/>
      <c r="QIU46" s="569"/>
      <c r="QIV46" s="569"/>
      <c r="QIW46" s="569"/>
      <c r="QIX46" s="569"/>
      <c r="QIY46" s="569"/>
      <c r="QIZ46" s="569"/>
      <c r="QJA46" s="569"/>
      <c r="QJB46" s="569"/>
      <c r="QJC46" s="569"/>
      <c r="QJD46" s="569"/>
      <c r="QJE46" s="569"/>
      <c r="QJF46" s="569"/>
      <c r="QJG46" s="569"/>
      <c r="QJH46" s="569"/>
      <c r="QJI46" s="569"/>
      <c r="QJJ46" s="569"/>
      <c r="QJK46" s="569"/>
      <c r="QJL46" s="569"/>
      <c r="QJM46" s="569"/>
      <c r="QJN46" s="569"/>
      <c r="QJO46" s="569"/>
      <c r="QJP46" s="569"/>
      <c r="QJQ46" s="569"/>
      <c r="QJR46" s="569"/>
      <c r="QJS46" s="569"/>
      <c r="QJT46" s="569"/>
      <c r="QJU46" s="569"/>
      <c r="QJV46" s="569"/>
      <c r="QJW46" s="569"/>
      <c r="QJX46" s="569"/>
      <c r="QJY46" s="569"/>
      <c r="QJZ46" s="569"/>
      <c r="QKA46" s="569"/>
      <c r="QKB46" s="569"/>
      <c r="QKC46" s="569"/>
      <c r="QKD46" s="569"/>
      <c r="QKE46" s="569"/>
      <c r="QKF46" s="569"/>
      <c r="QKG46" s="569"/>
      <c r="QKH46" s="569"/>
      <c r="QKI46" s="569"/>
      <c r="QKJ46" s="569"/>
      <c r="QKK46" s="569"/>
      <c r="QKL46" s="569"/>
      <c r="QKM46" s="569"/>
      <c r="QKN46" s="569"/>
      <c r="QKO46" s="569"/>
      <c r="QKP46" s="569"/>
      <c r="QKQ46" s="569"/>
      <c r="QKR46" s="569"/>
      <c r="QKS46" s="569"/>
      <c r="QKT46" s="569"/>
      <c r="QKU46" s="569"/>
      <c r="QKV46" s="569"/>
      <c r="QKW46" s="569"/>
      <c r="QKX46" s="569"/>
      <c r="QKY46" s="569"/>
      <c r="QKZ46" s="569"/>
      <c r="QLA46" s="569"/>
      <c r="QLB46" s="569"/>
      <c r="QLC46" s="569"/>
      <c r="QLD46" s="569"/>
      <c r="QLE46" s="569"/>
      <c r="QLF46" s="569"/>
      <c r="QLG46" s="569"/>
      <c r="QLH46" s="569"/>
      <c r="QLI46" s="569"/>
      <c r="QLJ46" s="569"/>
      <c r="QLK46" s="569"/>
      <c r="QLL46" s="569"/>
      <c r="QLM46" s="569"/>
      <c r="QLN46" s="569"/>
      <c r="QLO46" s="569"/>
      <c r="QLP46" s="569"/>
      <c r="QLQ46" s="569"/>
      <c r="QLR46" s="569"/>
      <c r="QLS46" s="569"/>
      <c r="QLT46" s="569"/>
      <c r="QLU46" s="569"/>
      <c r="QLV46" s="569"/>
      <c r="QLW46" s="569"/>
      <c r="QLX46" s="569"/>
      <c r="QLY46" s="569"/>
      <c r="QLZ46" s="569"/>
      <c r="QMA46" s="569"/>
      <c r="QMB46" s="569"/>
      <c r="QMC46" s="569"/>
      <c r="QMD46" s="569"/>
      <c r="QME46" s="569"/>
      <c r="QMF46" s="569"/>
      <c r="QMG46" s="569"/>
      <c r="QMH46" s="569"/>
      <c r="QMI46" s="569"/>
      <c r="QMJ46" s="569"/>
      <c r="QMK46" s="569"/>
      <c r="QML46" s="569"/>
      <c r="QMM46" s="569"/>
      <c r="QMN46" s="569"/>
      <c r="QMO46" s="569"/>
      <c r="QMP46" s="569"/>
      <c r="QMQ46" s="569"/>
      <c r="QMR46" s="569"/>
      <c r="QMS46" s="569"/>
      <c r="QMT46" s="569"/>
      <c r="QMU46" s="569"/>
      <c r="QMV46" s="569"/>
      <c r="QMW46" s="569"/>
      <c r="QMX46" s="569"/>
      <c r="QMY46" s="569"/>
      <c r="QMZ46" s="569"/>
      <c r="QNA46" s="569"/>
      <c r="QNB46" s="569"/>
      <c r="QNC46" s="569"/>
      <c r="QND46" s="569"/>
      <c r="QNE46" s="569"/>
      <c r="QNF46" s="569"/>
      <c r="QNG46" s="569"/>
      <c r="QNH46" s="569"/>
      <c r="QNI46" s="569"/>
      <c r="QNJ46" s="569"/>
      <c r="QNK46" s="569"/>
      <c r="QNL46" s="569"/>
      <c r="QNM46" s="569"/>
      <c r="QNN46" s="569"/>
      <c r="QNO46" s="569"/>
      <c r="QNP46" s="569"/>
      <c r="QNQ46" s="569"/>
      <c r="QNR46" s="569"/>
      <c r="QNS46" s="569"/>
      <c r="QNT46" s="569"/>
      <c r="QNU46" s="569"/>
      <c r="QNV46" s="569"/>
      <c r="QNW46" s="569"/>
      <c r="QNX46" s="569"/>
      <c r="QNY46" s="569"/>
      <c r="QNZ46" s="569"/>
      <c r="QOA46" s="569"/>
      <c r="QOB46" s="569"/>
      <c r="QOC46" s="569"/>
      <c r="QOD46" s="569"/>
      <c r="QOE46" s="569"/>
      <c r="QOF46" s="569"/>
      <c r="QOG46" s="569"/>
      <c r="QOH46" s="569"/>
      <c r="QOI46" s="569"/>
      <c r="QOJ46" s="569"/>
      <c r="QOK46" s="569"/>
      <c r="QOL46" s="569"/>
      <c r="QOM46" s="569"/>
      <c r="QON46" s="569"/>
      <c r="QOO46" s="569"/>
      <c r="QOP46" s="569"/>
      <c r="QOQ46" s="569"/>
      <c r="QOR46" s="569"/>
      <c r="QOS46" s="569"/>
      <c r="QOT46" s="569"/>
      <c r="QOU46" s="569"/>
      <c r="QOV46" s="569"/>
      <c r="QOW46" s="569"/>
      <c r="QOX46" s="569"/>
      <c r="QOY46" s="569"/>
      <c r="QOZ46" s="569"/>
      <c r="QPA46" s="569"/>
      <c r="QPB46" s="569"/>
      <c r="QPC46" s="569"/>
      <c r="QPD46" s="569"/>
      <c r="QPE46" s="569"/>
      <c r="QPF46" s="569"/>
      <c r="QPG46" s="569"/>
      <c r="QPH46" s="569"/>
      <c r="QPI46" s="569"/>
      <c r="QPJ46" s="569"/>
      <c r="QPK46" s="569"/>
      <c r="QPL46" s="569"/>
      <c r="QPM46" s="569"/>
      <c r="QPN46" s="569"/>
      <c r="QPO46" s="569"/>
      <c r="QPP46" s="569"/>
      <c r="QPQ46" s="569"/>
      <c r="QPR46" s="569"/>
      <c r="QPS46" s="569"/>
      <c r="QPT46" s="569"/>
      <c r="QPU46" s="569"/>
      <c r="QPV46" s="569"/>
      <c r="QPW46" s="569"/>
      <c r="QPX46" s="569"/>
      <c r="QPY46" s="569"/>
      <c r="QPZ46" s="569"/>
      <c r="QQA46" s="569"/>
      <c r="QQB46" s="569"/>
      <c r="QQC46" s="569"/>
      <c r="QQD46" s="569"/>
      <c r="QQE46" s="569"/>
      <c r="QQF46" s="569"/>
      <c r="QQG46" s="569"/>
      <c r="QQH46" s="569"/>
      <c r="QQI46" s="569"/>
      <c r="QQJ46" s="569"/>
      <c r="QQK46" s="569"/>
      <c r="QQL46" s="569"/>
      <c r="QQM46" s="569"/>
      <c r="QQN46" s="569"/>
      <c r="QQO46" s="569"/>
      <c r="QQP46" s="569"/>
      <c r="QQQ46" s="569"/>
      <c r="QQR46" s="569"/>
      <c r="QQS46" s="569"/>
      <c r="QQT46" s="569"/>
      <c r="QQU46" s="569"/>
      <c r="QQV46" s="569"/>
      <c r="QQW46" s="569"/>
      <c r="QQX46" s="569"/>
      <c r="QQY46" s="569"/>
      <c r="QQZ46" s="569"/>
      <c r="QRA46" s="569"/>
      <c r="QRB46" s="569"/>
      <c r="QRC46" s="569"/>
      <c r="QRD46" s="569"/>
      <c r="QRE46" s="569"/>
      <c r="QRF46" s="569"/>
      <c r="QRG46" s="569"/>
      <c r="QRH46" s="569"/>
      <c r="QRI46" s="569"/>
      <c r="QRJ46" s="569"/>
      <c r="QRK46" s="569"/>
      <c r="QRL46" s="569"/>
      <c r="QRM46" s="569"/>
      <c r="QRN46" s="569"/>
      <c r="QRO46" s="569"/>
      <c r="QRP46" s="569"/>
      <c r="QRQ46" s="569"/>
      <c r="QRR46" s="569"/>
      <c r="QRS46" s="569"/>
      <c r="QRT46" s="569"/>
      <c r="QRU46" s="569"/>
      <c r="QRV46" s="569"/>
      <c r="QRW46" s="569"/>
      <c r="QRX46" s="569"/>
      <c r="QRY46" s="569"/>
      <c r="QRZ46" s="569"/>
      <c r="QSA46" s="569"/>
      <c r="QSB46" s="569"/>
      <c r="QSC46" s="569"/>
      <c r="QSD46" s="569"/>
      <c r="QSE46" s="569"/>
      <c r="QSF46" s="569"/>
      <c r="QSG46" s="569"/>
      <c r="QSH46" s="569"/>
      <c r="QSI46" s="569"/>
      <c r="QSJ46" s="569"/>
      <c r="QSK46" s="569"/>
      <c r="QSL46" s="569"/>
      <c r="QSM46" s="569"/>
      <c r="QSN46" s="569"/>
      <c r="QSO46" s="569"/>
      <c r="QSP46" s="569"/>
      <c r="QSQ46" s="569"/>
      <c r="QSR46" s="569"/>
      <c r="QSS46" s="569"/>
      <c r="QST46" s="569"/>
      <c r="QSU46" s="569"/>
      <c r="QSV46" s="569"/>
      <c r="QSW46" s="569"/>
      <c r="QSX46" s="569"/>
      <c r="QSY46" s="569"/>
      <c r="QSZ46" s="569"/>
      <c r="QTA46" s="569"/>
      <c r="QTB46" s="569"/>
      <c r="QTC46" s="569"/>
      <c r="QTD46" s="569"/>
      <c r="QTE46" s="569"/>
      <c r="QTF46" s="569"/>
      <c r="QTG46" s="569"/>
      <c r="QTH46" s="569"/>
      <c r="QTI46" s="569"/>
      <c r="QTJ46" s="569"/>
      <c r="QTK46" s="569"/>
      <c r="QTL46" s="569"/>
      <c r="QTM46" s="569"/>
      <c r="QTN46" s="569"/>
      <c r="QTO46" s="569"/>
      <c r="QTP46" s="569"/>
      <c r="QTQ46" s="569"/>
      <c r="QTR46" s="569"/>
      <c r="QTS46" s="569"/>
      <c r="QTT46" s="569"/>
      <c r="QTU46" s="569"/>
      <c r="QTV46" s="569"/>
      <c r="QTW46" s="569"/>
      <c r="QTX46" s="569"/>
      <c r="QTY46" s="569"/>
      <c r="QTZ46" s="569"/>
      <c r="QUA46" s="569"/>
      <c r="QUB46" s="569"/>
      <c r="QUC46" s="569"/>
      <c r="QUD46" s="569"/>
      <c r="QUE46" s="569"/>
      <c r="QUF46" s="569"/>
      <c r="QUG46" s="569"/>
      <c r="QUH46" s="569"/>
      <c r="QUI46" s="569"/>
      <c r="QUJ46" s="569"/>
      <c r="QUK46" s="569"/>
      <c r="QUL46" s="569"/>
      <c r="QUM46" s="569"/>
      <c r="QUN46" s="569"/>
      <c r="QUO46" s="569"/>
      <c r="QUP46" s="569"/>
      <c r="QUQ46" s="569"/>
      <c r="QUR46" s="569"/>
      <c r="QUS46" s="569"/>
      <c r="QUT46" s="569"/>
      <c r="QUU46" s="569"/>
      <c r="QUV46" s="569"/>
      <c r="QUW46" s="569"/>
      <c r="QUX46" s="569"/>
      <c r="QUY46" s="569"/>
      <c r="QUZ46" s="569"/>
      <c r="QVA46" s="569"/>
      <c r="QVB46" s="569"/>
      <c r="QVC46" s="569"/>
      <c r="QVD46" s="569"/>
      <c r="QVE46" s="569"/>
      <c r="QVF46" s="569"/>
      <c r="QVG46" s="569"/>
      <c r="QVH46" s="569"/>
      <c r="QVI46" s="569"/>
      <c r="QVJ46" s="569"/>
      <c r="QVK46" s="569"/>
      <c r="QVL46" s="569"/>
      <c r="QVM46" s="569"/>
      <c r="QVN46" s="569"/>
      <c r="QVO46" s="569"/>
      <c r="QVP46" s="569"/>
      <c r="QVQ46" s="569"/>
      <c r="QVR46" s="569"/>
      <c r="QVS46" s="569"/>
      <c r="QVT46" s="569"/>
      <c r="QVU46" s="569"/>
      <c r="QVV46" s="569"/>
      <c r="QVW46" s="569"/>
      <c r="QVX46" s="569"/>
      <c r="QVY46" s="569"/>
      <c r="QVZ46" s="569"/>
      <c r="QWA46" s="569"/>
      <c r="QWB46" s="569"/>
      <c r="QWC46" s="569"/>
      <c r="QWD46" s="569"/>
      <c r="QWE46" s="569"/>
      <c r="QWF46" s="569"/>
      <c r="QWG46" s="569"/>
      <c r="QWH46" s="569"/>
      <c r="QWI46" s="569"/>
      <c r="QWJ46" s="569"/>
      <c r="QWK46" s="569"/>
      <c r="QWL46" s="569"/>
      <c r="QWM46" s="569"/>
      <c r="QWN46" s="569"/>
      <c r="QWO46" s="569"/>
      <c r="QWP46" s="569"/>
      <c r="QWQ46" s="569"/>
      <c r="QWR46" s="569"/>
      <c r="QWS46" s="569"/>
      <c r="QWT46" s="569"/>
      <c r="QWU46" s="569"/>
      <c r="QWV46" s="569"/>
      <c r="QWW46" s="569"/>
      <c r="QWX46" s="569"/>
      <c r="QWY46" s="569"/>
      <c r="QWZ46" s="569"/>
      <c r="QXA46" s="569"/>
      <c r="QXB46" s="569"/>
      <c r="QXC46" s="569"/>
      <c r="QXD46" s="569"/>
      <c r="QXE46" s="569"/>
      <c r="QXF46" s="569"/>
      <c r="QXG46" s="569"/>
      <c r="QXH46" s="569"/>
      <c r="QXI46" s="569"/>
      <c r="QXJ46" s="569"/>
      <c r="QXK46" s="569"/>
      <c r="QXL46" s="569"/>
      <c r="QXM46" s="569"/>
      <c r="QXN46" s="569"/>
      <c r="QXO46" s="569"/>
      <c r="QXP46" s="569"/>
      <c r="QXQ46" s="569"/>
      <c r="QXR46" s="569"/>
      <c r="QXS46" s="569"/>
      <c r="QXT46" s="569"/>
      <c r="QXU46" s="569"/>
      <c r="QXV46" s="569"/>
      <c r="QXW46" s="569"/>
      <c r="QXX46" s="569"/>
      <c r="QXY46" s="569"/>
      <c r="QXZ46" s="569"/>
      <c r="QYA46" s="569"/>
      <c r="QYB46" s="569"/>
      <c r="QYC46" s="569"/>
      <c r="QYD46" s="569"/>
      <c r="QYE46" s="569"/>
      <c r="QYF46" s="569"/>
      <c r="QYG46" s="569"/>
      <c r="QYH46" s="569"/>
      <c r="QYI46" s="569"/>
      <c r="QYJ46" s="569"/>
      <c r="QYK46" s="569"/>
      <c r="QYL46" s="569"/>
      <c r="QYM46" s="569"/>
      <c r="QYN46" s="569"/>
      <c r="QYO46" s="569"/>
      <c r="QYP46" s="569"/>
      <c r="QYQ46" s="569"/>
      <c r="QYR46" s="569"/>
      <c r="QYS46" s="569"/>
      <c r="QYT46" s="569"/>
      <c r="QYU46" s="569"/>
      <c r="QYV46" s="569"/>
      <c r="QYW46" s="569"/>
      <c r="QYX46" s="569"/>
      <c r="QYY46" s="569"/>
      <c r="QYZ46" s="569"/>
      <c r="QZA46" s="569"/>
      <c r="QZB46" s="569"/>
      <c r="QZC46" s="569"/>
      <c r="QZD46" s="569"/>
      <c r="QZE46" s="569"/>
      <c r="QZF46" s="569"/>
      <c r="QZG46" s="569"/>
      <c r="QZH46" s="569"/>
      <c r="QZI46" s="569"/>
      <c r="QZJ46" s="569"/>
      <c r="QZK46" s="569"/>
      <c r="QZL46" s="569"/>
      <c r="QZM46" s="569"/>
      <c r="QZN46" s="569"/>
      <c r="QZO46" s="569"/>
      <c r="QZP46" s="569"/>
      <c r="QZQ46" s="569"/>
      <c r="QZR46" s="569"/>
      <c r="QZS46" s="569"/>
      <c r="QZT46" s="569"/>
      <c r="QZU46" s="569"/>
      <c r="QZV46" s="569"/>
      <c r="QZW46" s="569"/>
      <c r="QZX46" s="569"/>
      <c r="QZY46" s="569"/>
      <c r="QZZ46" s="569"/>
      <c r="RAA46" s="569"/>
      <c r="RAB46" s="569"/>
      <c r="RAC46" s="569"/>
      <c r="RAD46" s="569"/>
      <c r="RAE46" s="569"/>
      <c r="RAF46" s="569"/>
      <c r="RAG46" s="569"/>
      <c r="RAH46" s="569"/>
      <c r="RAI46" s="569"/>
      <c r="RAJ46" s="569"/>
      <c r="RAK46" s="569"/>
      <c r="RAL46" s="569"/>
      <c r="RAM46" s="569"/>
      <c r="RAN46" s="569"/>
      <c r="RAO46" s="569"/>
      <c r="RAP46" s="569"/>
      <c r="RAQ46" s="569"/>
      <c r="RAR46" s="569"/>
      <c r="RAS46" s="569"/>
      <c r="RAT46" s="569"/>
      <c r="RAU46" s="569"/>
      <c r="RAV46" s="569"/>
      <c r="RAW46" s="569"/>
      <c r="RAX46" s="569"/>
      <c r="RAY46" s="569"/>
      <c r="RAZ46" s="569"/>
      <c r="RBA46" s="569"/>
      <c r="RBB46" s="569"/>
      <c r="RBC46" s="569"/>
      <c r="RBD46" s="569"/>
      <c r="RBE46" s="569"/>
      <c r="RBF46" s="569"/>
      <c r="RBG46" s="569"/>
      <c r="RBH46" s="569"/>
      <c r="RBI46" s="569"/>
      <c r="RBJ46" s="569"/>
      <c r="RBK46" s="569"/>
      <c r="RBL46" s="569"/>
      <c r="RBM46" s="569"/>
      <c r="RBN46" s="569"/>
      <c r="RBO46" s="569"/>
      <c r="RBP46" s="569"/>
      <c r="RBQ46" s="569"/>
      <c r="RBR46" s="569"/>
      <c r="RBS46" s="569"/>
      <c r="RBT46" s="569"/>
      <c r="RBU46" s="569"/>
      <c r="RBV46" s="569"/>
      <c r="RBW46" s="569"/>
      <c r="RBX46" s="569"/>
      <c r="RBY46" s="569"/>
      <c r="RBZ46" s="569"/>
      <c r="RCA46" s="569"/>
      <c r="RCB46" s="569"/>
      <c r="RCC46" s="569"/>
      <c r="RCD46" s="569"/>
      <c r="RCE46" s="569"/>
      <c r="RCF46" s="569"/>
      <c r="RCG46" s="569"/>
      <c r="RCH46" s="569"/>
      <c r="RCI46" s="569"/>
      <c r="RCJ46" s="569"/>
      <c r="RCK46" s="569"/>
      <c r="RCL46" s="569"/>
      <c r="RCM46" s="569"/>
      <c r="RCN46" s="569"/>
      <c r="RCO46" s="569"/>
      <c r="RCP46" s="569"/>
      <c r="RCQ46" s="569"/>
      <c r="RCR46" s="569"/>
      <c r="RCS46" s="569"/>
      <c r="RCT46" s="569"/>
      <c r="RCU46" s="569"/>
      <c r="RCV46" s="569"/>
      <c r="RCW46" s="569"/>
      <c r="RCX46" s="569"/>
      <c r="RCY46" s="569"/>
      <c r="RCZ46" s="569"/>
      <c r="RDA46" s="569"/>
      <c r="RDB46" s="569"/>
      <c r="RDC46" s="569"/>
      <c r="RDD46" s="569"/>
      <c r="RDE46" s="569"/>
      <c r="RDF46" s="569"/>
      <c r="RDG46" s="569"/>
      <c r="RDH46" s="569"/>
      <c r="RDI46" s="569"/>
      <c r="RDJ46" s="569"/>
      <c r="RDK46" s="569"/>
      <c r="RDL46" s="569"/>
      <c r="RDM46" s="569"/>
      <c r="RDN46" s="569"/>
      <c r="RDO46" s="569"/>
      <c r="RDP46" s="569"/>
      <c r="RDQ46" s="569"/>
      <c r="RDR46" s="569"/>
      <c r="RDS46" s="569"/>
      <c r="RDT46" s="569"/>
      <c r="RDU46" s="569"/>
      <c r="RDV46" s="569"/>
      <c r="RDW46" s="569"/>
      <c r="RDX46" s="569"/>
      <c r="RDY46" s="569"/>
      <c r="RDZ46" s="569"/>
      <c r="REA46" s="569"/>
      <c r="REB46" s="569"/>
      <c r="REC46" s="569"/>
      <c r="RED46" s="569"/>
      <c r="REE46" s="569"/>
      <c r="REF46" s="569"/>
      <c r="REG46" s="569"/>
      <c r="REH46" s="569"/>
      <c r="REI46" s="569"/>
      <c r="REJ46" s="569"/>
      <c r="REK46" s="569"/>
      <c r="REL46" s="569"/>
      <c r="REM46" s="569"/>
      <c r="REN46" s="569"/>
      <c r="REO46" s="569"/>
      <c r="REP46" s="569"/>
      <c r="REQ46" s="569"/>
      <c r="RER46" s="569"/>
      <c r="RES46" s="569"/>
      <c r="RET46" s="569"/>
      <c r="REU46" s="569"/>
      <c r="REV46" s="569"/>
      <c r="REW46" s="569"/>
      <c r="REX46" s="569"/>
      <c r="REY46" s="569"/>
      <c r="REZ46" s="569"/>
      <c r="RFA46" s="569"/>
      <c r="RFB46" s="569"/>
      <c r="RFC46" s="569"/>
      <c r="RFD46" s="569"/>
      <c r="RFE46" s="569"/>
      <c r="RFF46" s="569"/>
      <c r="RFG46" s="569"/>
      <c r="RFH46" s="569"/>
      <c r="RFI46" s="569"/>
      <c r="RFJ46" s="569"/>
      <c r="RFK46" s="569"/>
      <c r="RFL46" s="569"/>
      <c r="RFM46" s="569"/>
      <c r="RFN46" s="569"/>
      <c r="RFO46" s="569"/>
      <c r="RFP46" s="569"/>
      <c r="RFQ46" s="569"/>
      <c r="RFR46" s="569"/>
      <c r="RFS46" s="569"/>
      <c r="RFT46" s="569"/>
      <c r="RFU46" s="569"/>
      <c r="RFV46" s="569"/>
      <c r="RFW46" s="569"/>
      <c r="RFX46" s="569"/>
      <c r="RFY46" s="569"/>
      <c r="RFZ46" s="569"/>
      <c r="RGA46" s="569"/>
      <c r="RGB46" s="569"/>
      <c r="RGC46" s="569"/>
      <c r="RGD46" s="569"/>
      <c r="RGE46" s="569"/>
      <c r="RGF46" s="569"/>
      <c r="RGG46" s="569"/>
      <c r="RGH46" s="569"/>
      <c r="RGI46" s="569"/>
      <c r="RGJ46" s="569"/>
      <c r="RGK46" s="569"/>
      <c r="RGL46" s="569"/>
      <c r="RGM46" s="569"/>
      <c r="RGN46" s="569"/>
      <c r="RGO46" s="569"/>
      <c r="RGP46" s="569"/>
      <c r="RGQ46" s="569"/>
      <c r="RGR46" s="569"/>
      <c r="RGS46" s="569"/>
      <c r="RGT46" s="569"/>
      <c r="RGU46" s="569"/>
      <c r="RGV46" s="569"/>
      <c r="RGW46" s="569"/>
      <c r="RGX46" s="569"/>
      <c r="RGY46" s="569"/>
      <c r="RGZ46" s="569"/>
      <c r="RHA46" s="569"/>
      <c r="RHB46" s="569"/>
      <c r="RHC46" s="569"/>
      <c r="RHD46" s="569"/>
      <c r="RHE46" s="569"/>
      <c r="RHF46" s="569"/>
      <c r="RHG46" s="569"/>
      <c r="RHH46" s="569"/>
      <c r="RHI46" s="569"/>
      <c r="RHJ46" s="569"/>
      <c r="RHK46" s="569"/>
      <c r="RHL46" s="569"/>
      <c r="RHM46" s="569"/>
      <c r="RHN46" s="569"/>
      <c r="RHO46" s="569"/>
      <c r="RHP46" s="569"/>
      <c r="RHQ46" s="569"/>
      <c r="RHR46" s="569"/>
      <c r="RHS46" s="569"/>
      <c r="RHT46" s="569"/>
      <c r="RHU46" s="569"/>
      <c r="RHV46" s="569"/>
      <c r="RHW46" s="569"/>
      <c r="RHX46" s="569"/>
      <c r="RHY46" s="569"/>
      <c r="RHZ46" s="569"/>
      <c r="RIA46" s="569"/>
      <c r="RIB46" s="569"/>
      <c r="RIC46" s="569"/>
      <c r="RID46" s="569"/>
      <c r="RIE46" s="569"/>
      <c r="RIF46" s="569"/>
      <c r="RIG46" s="569"/>
      <c r="RIH46" s="569"/>
      <c r="RII46" s="569"/>
      <c r="RIJ46" s="569"/>
      <c r="RIK46" s="569"/>
      <c r="RIL46" s="569"/>
      <c r="RIM46" s="569"/>
      <c r="RIN46" s="569"/>
      <c r="RIO46" s="569"/>
      <c r="RIP46" s="569"/>
      <c r="RIQ46" s="569"/>
      <c r="RIR46" s="569"/>
      <c r="RIS46" s="569"/>
      <c r="RIT46" s="569"/>
      <c r="RIU46" s="569"/>
      <c r="RIV46" s="569"/>
      <c r="RIW46" s="569"/>
      <c r="RIX46" s="569"/>
      <c r="RIY46" s="569"/>
      <c r="RIZ46" s="569"/>
      <c r="RJA46" s="569"/>
      <c r="RJB46" s="569"/>
      <c r="RJC46" s="569"/>
      <c r="RJD46" s="569"/>
      <c r="RJE46" s="569"/>
      <c r="RJF46" s="569"/>
      <c r="RJG46" s="569"/>
      <c r="RJH46" s="569"/>
      <c r="RJI46" s="569"/>
      <c r="RJJ46" s="569"/>
      <c r="RJK46" s="569"/>
      <c r="RJL46" s="569"/>
      <c r="RJM46" s="569"/>
      <c r="RJN46" s="569"/>
      <c r="RJO46" s="569"/>
      <c r="RJP46" s="569"/>
      <c r="RJQ46" s="569"/>
      <c r="RJR46" s="569"/>
      <c r="RJS46" s="569"/>
      <c r="RJT46" s="569"/>
      <c r="RJU46" s="569"/>
      <c r="RJV46" s="569"/>
      <c r="RJW46" s="569"/>
      <c r="RJX46" s="569"/>
      <c r="RJY46" s="569"/>
      <c r="RJZ46" s="569"/>
      <c r="RKA46" s="569"/>
      <c r="RKB46" s="569"/>
      <c r="RKC46" s="569"/>
      <c r="RKD46" s="569"/>
      <c r="RKE46" s="569"/>
      <c r="RKF46" s="569"/>
      <c r="RKG46" s="569"/>
      <c r="RKH46" s="569"/>
      <c r="RKI46" s="569"/>
      <c r="RKJ46" s="569"/>
      <c r="RKK46" s="569"/>
      <c r="RKL46" s="569"/>
      <c r="RKM46" s="569"/>
      <c r="RKN46" s="569"/>
      <c r="RKO46" s="569"/>
      <c r="RKP46" s="569"/>
      <c r="RKQ46" s="569"/>
      <c r="RKR46" s="569"/>
      <c r="RKS46" s="569"/>
      <c r="RKT46" s="569"/>
      <c r="RKU46" s="569"/>
      <c r="RKV46" s="569"/>
      <c r="RKW46" s="569"/>
      <c r="RKX46" s="569"/>
      <c r="RKY46" s="569"/>
      <c r="RKZ46" s="569"/>
      <c r="RLA46" s="569"/>
      <c r="RLB46" s="569"/>
      <c r="RLC46" s="569"/>
      <c r="RLD46" s="569"/>
      <c r="RLE46" s="569"/>
      <c r="RLF46" s="569"/>
      <c r="RLG46" s="569"/>
      <c r="RLH46" s="569"/>
      <c r="RLI46" s="569"/>
      <c r="RLJ46" s="569"/>
      <c r="RLK46" s="569"/>
      <c r="RLL46" s="569"/>
      <c r="RLM46" s="569"/>
      <c r="RLN46" s="569"/>
      <c r="RLO46" s="569"/>
      <c r="RLP46" s="569"/>
      <c r="RLQ46" s="569"/>
      <c r="RLR46" s="569"/>
      <c r="RLS46" s="569"/>
      <c r="RLT46" s="569"/>
      <c r="RLU46" s="569"/>
      <c r="RLV46" s="569"/>
      <c r="RLW46" s="569"/>
      <c r="RLX46" s="569"/>
      <c r="RLY46" s="569"/>
      <c r="RLZ46" s="569"/>
      <c r="RMA46" s="569"/>
      <c r="RMB46" s="569"/>
      <c r="RMC46" s="569"/>
      <c r="RMD46" s="569"/>
      <c r="RME46" s="569"/>
      <c r="RMF46" s="569"/>
      <c r="RMG46" s="569"/>
      <c r="RMH46" s="569"/>
      <c r="RMI46" s="569"/>
      <c r="RMJ46" s="569"/>
      <c r="RMK46" s="569"/>
      <c r="RML46" s="569"/>
      <c r="RMM46" s="569"/>
      <c r="RMN46" s="569"/>
      <c r="RMO46" s="569"/>
      <c r="RMP46" s="569"/>
      <c r="RMQ46" s="569"/>
      <c r="RMR46" s="569"/>
      <c r="RMS46" s="569"/>
      <c r="RMT46" s="569"/>
      <c r="RMU46" s="569"/>
      <c r="RMV46" s="569"/>
      <c r="RMW46" s="569"/>
      <c r="RMX46" s="569"/>
      <c r="RMY46" s="569"/>
      <c r="RMZ46" s="569"/>
      <c r="RNA46" s="569"/>
      <c r="RNB46" s="569"/>
      <c r="RNC46" s="569"/>
      <c r="RND46" s="569"/>
      <c r="RNE46" s="569"/>
      <c r="RNF46" s="569"/>
      <c r="RNG46" s="569"/>
      <c r="RNH46" s="569"/>
      <c r="RNI46" s="569"/>
      <c r="RNJ46" s="569"/>
      <c r="RNK46" s="569"/>
      <c r="RNL46" s="569"/>
      <c r="RNM46" s="569"/>
      <c r="RNN46" s="569"/>
      <c r="RNO46" s="569"/>
      <c r="RNP46" s="569"/>
      <c r="RNQ46" s="569"/>
      <c r="RNR46" s="569"/>
      <c r="RNS46" s="569"/>
      <c r="RNT46" s="569"/>
      <c r="RNU46" s="569"/>
      <c r="RNV46" s="569"/>
      <c r="RNW46" s="569"/>
      <c r="RNX46" s="569"/>
      <c r="RNY46" s="569"/>
      <c r="RNZ46" s="569"/>
      <c r="ROA46" s="569"/>
      <c r="ROB46" s="569"/>
      <c r="ROC46" s="569"/>
      <c r="ROD46" s="569"/>
      <c r="ROE46" s="569"/>
      <c r="ROF46" s="569"/>
      <c r="ROG46" s="569"/>
      <c r="ROH46" s="569"/>
      <c r="ROI46" s="569"/>
      <c r="ROJ46" s="569"/>
      <c r="ROK46" s="569"/>
      <c r="ROL46" s="569"/>
      <c r="ROM46" s="569"/>
      <c r="RON46" s="569"/>
      <c r="ROO46" s="569"/>
      <c r="ROP46" s="569"/>
      <c r="ROQ46" s="569"/>
      <c r="ROR46" s="569"/>
      <c r="ROS46" s="569"/>
      <c r="ROT46" s="569"/>
      <c r="ROU46" s="569"/>
      <c r="ROV46" s="569"/>
      <c r="ROW46" s="569"/>
      <c r="ROX46" s="569"/>
      <c r="ROY46" s="569"/>
      <c r="ROZ46" s="569"/>
      <c r="RPA46" s="569"/>
      <c r="RPB46" s="569"/>
      <c r="RPC46" s="569"/>
      <c r="RPD46" s="569"/>
      <c r="RPE46" s="569"/>
      <c r="RPF46" s="569"/>
      <c r="RPG46" s="569"/>
      <c r="RPH46" s="569"/>
      <c r="RPI46" s="569"/>
      <c r="RPJ46" s="569"/>
      <c r="RPK46" s="569"/>
      <c r="RPL46" s="569"/>
      <c r="RPM46" s="569"/>
      <c r="RPN46" s="569"/>
      <c r="RPO46" s="569"/>
      <c r="RPP46" s="569"/>
      <c r="RPQ46" s="569"/>
      <c r="RPR46" s="569"/>
      <c r="RPS46" s="569"/>
      <c r="RPT46" s="569"/>
      <c r="RPU46" s="569"/>
      <c r="RPV46" s="569"/>
      <c r="RPW46" s="569"/>
      <c r="RPX46" s="569"/>
      <c r="RPY46" s="569"/>
      <c r="RPZ46" s="569"/>
      <c r="RQA46" s="569"/>
      <c r="RQB46" s="569"/>
      <c r="RQC46" s="569"/>
      <c r="RQD46" s="569"/>
      <c r="RQE46" s="569"/>
      <c r="RQF46" s="569"/>
      <c r="RQG46" s="569"/>
      <c r="RQH46" s="569"/>
      <c r="RQI46" s="569"/>
      <c r="RQJ46" s="569"/>
      <c r="RQK46" s="569"/>
      <c r="RQL46" s="569"/>
      <c r="RQM46" s="569"/>
      <c r="RQN46" s="569"/>
      <c r="RQO46" s="569"/>
      <c r="RQP46" s="569"/>
      <c r="RQQ46" s="569"/>
      <c r="RQR46" s="569"/>
      <c r="RQS46" s="569"/>
      <c r="RQT46" s="569"/>
      <c r="RQU46" s="569"/>
      <c r="RQV46" s="569"/>
      <c r="RQW46" s="569"/>
      <c r="RQX46" s="569"/>
      <c r="RQY46" s="569"/>
      <c r="RQZ46" s="569"/>
      <c r="RRA46" s="569"/>
      <c r="RRB46" s="569"/>
      <c r="RRC46" s="569"/>
      <c r="RRD46" s="569"/>
      <c r="RRE46" s="569"/>
      <c r="RRF46" s="569"/>
      <c r="RRG46" s="569"/>
      <c r="RRH46" s="569"/>
      <c r="RRI46" s="569"/>
      <c r="RRJ46" s="569"/>
      <c r="RRK46" s="569"/>
      <c r="RRL46" s="569"/>
      <c r="RRM46" s="569"/>
      <c r="RRN46" s="569"/>
      <c r="RRO46" s="569"/>
      <c r="RRP46" s="569"/>
      <c r="RRQ46" s="569"/>
      <c r="RRR46" s="569"/>
      <c r="RRS46" s="569"/>
      <c r="RRT46" s="569"/>
      <c r="RRU46" s="569"/>
      <c r="RRV46" s="569"/>
      <c r="RRW46" s="569"/>
      <c r="RRX46" s="569"/>
      <c r="RRY46" s="569"/>
      <c r="RRZ46" s="569"/>
      <c r="RSA46" s="569"/>
      <c r="RSB46" s="569"/>
      <c r="RSC46" s="569"/>
      <c r="RSD46" s="569"/>
      <c r="RSE46" s="569"/>
      <c r="RSF46" s="569"/>
      <c r="RSG46" s="569"/>
      <c r="RSH46" s="569"/>
      <c r="RSI46" s="569"/>
      <c r="RSJ46" s="569"/>
      <c r="RSK46" s="569"/>
      <c r="RSL46" s="569"/>
      <c r="RSM46" s="569"/>
      <c r="RSN46" s="569"/>
      <c r="RSO46" s="569"/>
      <c r="RSP46" s="569"/>
      <c r="RSQ46" s="569"/>
      <c r="RSR46" s="569"/>
      <c r="RSS46" s="569"/>
      <c r="RST46" s="569"/>
      <c r="RSU46" s="569"/>
      <c r="RSV46" s="569"/>
      <c r="RSW46" s="569"/>
      <c r="RSX46" s="569"/>
      <c r="RSY46" s="569"/>
      <c r="RSZ46" s="569"/>
      <c r="RTA46" s="569"/>
      <c r="RTB46" s="569"/>
      <c r="RTC46" s="569"/>
      <c r="RTD46" s="569"/>
      <c r="RTE46" s="569"/>
      <c r="RTF46" s="569"/>
      <c r="RTG46" s="569"/>
      <c r="RTH46" s="569"/>
      <c r="RTI46" s="569"/>
      <c r="RTJ46" s="569"/>
      <c r="RTK46" s="569"/>
      <c r="RTL46" s="569"/>
      <c r="RTM46" s="569"/>
      <c r="RTN46" s="569"/>
      <c r="RTO46" s="569"/>
      <c r="RTP46" s="569"/>
      <c r="RTQ46" s="569"/>
      <c r="RTR46" s="569"/>
      <c r="RTS46" s="569"/>
      <c r="RTT46" s="569"/>
      <c r="RTU46" s="569"/>
      <c r="RTV46" s="569"/>
      <c r="RTW46" s="569"/>
      <c r="RTX46" s="569"/>
      <c r="RTY46" s="569"/>
      <c r="RTZ46" s="569"/>
      <c r="RUA46" s="569"/>
      <c r="RUB46" s="569"/>
      <c r="RUC46" s="569"/>
      <c r="RUD46" s="569"/>
      <c r="RUE46" s="569"/>
      <c r="RUF46" s="569"/>
      <c r="RUG46" s="569"/>
      <c r="RUH46" s="569"/>
      <c r="RUI46" s="569"/>
      <c r="RUJ46" s="569"/>
      <c r="RUK46" s="569"/>
      <c r="RUL46" s="569"/>
      <c r="RUM46" s="569"/>
      <c r="RUN46" s="569"/>
      <c r="RUO46" s="569"/>
      <c r="RUP46" s="569"/>
      <c r="RUQ46" s="569"/>
      <c r="RUR46" s="569"/>
      <c r="RUS46" s="569"/>
      <c r="RUT46" s="569"/>
      <c r="RUU46" s="569"/>
      <c r="RUV46" s="569"/>
      <c r="RUW46" s="569"/>
      <c r="RUX46" s="569"/>
      <c r="RUY46" s="569"/>
      <c r="RUZ46" s="569"/>
      <c r="RVA46" s="569"/>
      <c r="RVB46" s="569"/>
      <c r="RVC46" s="569"/>
      <c r="RVD46" s="569"/>
      <c r="RVE46" s="569"/>
      <c r="RVF46" s="569"/>
      <c r="RVG46" s="569"/>
      <c r="RVH46" s="569"/>
      <c r="RVI46" s="569"/>
      <c r="RVJ46" s="569"/>
      <c r="RVK46" s="569"/>
      <c r="RVL46" s="569"/>
      <c r="RVM46" s="569"/>
      <c r="RVN46" s="569"/>
      <c r="RVO46" s="569"/>
      <c r="RVP46" s="569"/>
      <c r="RVQ46" s="569"/>
      <c r="RVR46" s="569"/>
      <c r="RVS46" s="569"/>
      <c r="RVT46" s="569"/>
      <c r="RVU46" s="569"/>
      <c r="RVV46" s="569"/>
      <c r="RVW46" s="569"/>
      <c r="RVX46" s="569"/>
      <c r="RVY46" s="569"/>
      <c r="RVZ46" s="569"/>
      <c r="RWA46" s="569"/>
      <c r="RWB46" s="569"/>
      <c r="RWC46" s="569"/>
      <c r="RWD46" s="569"/>
      <c r="RWE46" s="569"/>
      <c r="RWF46" s="569"/>
      <c r="RWG46" s="569"/>
      <c r="RWH46" s="569"/>
      <c r="RWI46" s="569"/>
      <c r="RWJ46" s="569"/>
      <c r="RWK46" s="569"/>
      <c r="RWL46" s="569"/>
      <c r="RWM46" s="569"/>
      <c r="RWN46" s="569"/>
      <c r="RWO46" s="569"/>
      <c r="RWP46" s="569"/>
      <c r="RWQ46" s="569"/>
      <c r="RWR46" s="569"/>
      <c r="RWS46" s="569"/>
      <c r="RWT46" s="569"/>
      <c r="RWU46" s="569"/>
      <c r="RWV46" s="569"/>
      <c r="RWW46" s="569"/>
      <c r="RWX46" s="569"/>
      <c r="RWY46" s="569"/>
      <c r="RWZ46" s="569"/>
      <c r="RXA46" s="569"/>
      <c r="RXB46" s="569"/>
      <c r="RXC46" s="569"/>
      <c r="RXD46" s="569"/>
      <c r="RXE46" s="569"/>
      <c r="RXF46" s="569"/>
      <c r="RXG46" s="569"/>
      <c r="RXH46" s="569"/>
      <c r="RXI46" s="569"/>
      <c r="RXJ46" s="569"/>
      <c r="RXK46" s="569"/>
      <c r="RXL46" s="569"/>
      <c r="RXM46" s="569"/>
      <c r="RXN46" s="569"/>
      <c r="RXO46" s="569"/>
      <c r="RXP46" s="569"/>
      <c r="RXQ46" s="569"/>
      <c r="RXR46" s="569"/>
      <c r="RXS46" s="569"/>
      <c r="RXT46" s="569"/>
      <c r="RXU46" s="569"/>
      <c r="RXV46" s="569"/>
      <c r="RXW46" s="569"/>
      <c r="RXX46" s="569"/>
      <c r="RXY46" s="569"/>
      <c r="RXZ46" s="569"/>
      <c r="RYA46" s="569"/>
      <c r="RYB46" s="569"/>
      <c r="RYC46" s="569"/>
      <c r="RYD46" s="569"/>
      <c r="RYE46" s="569"/>
      <c r="RYF46" s="569"/>
      <c r="RYG46" s="569"/>
      <c r="RYH46" s="569"/>
      <c r="RYI46" s="569"/>
      <c r="RYJ46" s="569"/>
      <c r="RYK46" s="569"/>
      <c r="RYL46" s="569"/>
      <c r="RYM46" s="569"/>
      <c r="RYN46" s="569"/>
      <c r="RYO46" s="569"/>
      <c r="RYP46" s="569"/>
      <c r="RYQ46" s="569"/>
      <c r="RYR46" s="569"/>
      <c r="RYS46" s="569"/>
      <c r="RYT46" s="569"/>
      <c r="RYU46" s="569"/>
      <c r="RYV46" s="569"/>
      <c r="RYW46" s="569"/>
      <c r="RYX46" s="569"/>
      <c r="RYY46" s="569"/>
      <c r="RYZ46" s="569"/>
      <c r="RZA46" s="569"/>
      <c r="RZB46" s="569"/>
      <c r="RZC46" s="569"/>
      <c r="RZD46" s="569"/>
      <c r="RZE46" s="569"/>
      <c r="RZF46" s="569"/>
      <c r="RZG46" s="569"/>
      <c r="RZH46" s="569"/>
      <c r="RZI46" s="569"/>
      <c r="RZJ46" s="569"/>
      <c r="RZK46" s="569"/>
      <c r="RZL46" s="569"/>
      <c r="RZM46" s="569"/>
      <c r="RZN46" s="569"/>
      <c r="RZO46" s="569"/>
      <c r="RZP46" s="569"/>
      <c r="RZQ46" s="569"/>
      <c r="RZR46" s="569"/>
      <c r="RZS46" s="569"/>
      <c r="RZT46" s="569"/>
      <c r="RZU46" s="569"/>
      <c r="RZV46" s="569"/>
      <c r="RZW46" s="569"/>
      <c r="RZX46" s="569"/>
      <c r="RZY46" s="569"/>
      <c r="RZZ46" s="569"/>
      <c r="SAA46" s="569"/>
      <c r="SAB46" s="569"/>
      <c r="SAC46" s="569"/>
      <c r="SAD46" s="569"/>
      <c r="SAE46" s="569"/>
      <c r="SAF46" s="569"/>
      <c r="SAG46" s="569"/>
      <c r="SAH46" s="569"/>
      <c r="SAI46" s="569"/>
      <c r="SAJ46" s="569"/>
      <c r="SAK46" s="569"/>
      <c r="SAL46" s="569"/>
      <c r="SAM46" s="569"/>
      <c r="SAN46" s="569"/>
      <c r="SAO46" s="569"/>
      <c r="SAP46" s="569"/>
      <c r="SAQ46" s="569"/>
      <c r="SAR46" s="569"/>
      <c r="SAS46" s="569"/>
      <c r="SAT46" s="569"/>
      <c r="SAU46" s="569"/>
      <c r="SAV46" s="569"/>
      <c r="SAW46" s="569"/>
      <c r="SAX46" s="569"/>
      <c r="SAY46" s="569"/>
      <c r="SAZ46" s="569"/>
      <c r="SBA46" s="569"/>
      <c r="SBB46" s="569"/>
      <c r="SBC46" s="569"/>
      <c r="SBD46" s="569"/>
      <c r="SBE46" s="569"/>
      <c r="SBF46" s="569"/>
      <c r="SBG46" s="569"/>
      <c r="SBH46" s="569"/>
      <c r="SBI46" s="569"/>
      <c r="SBJ46" s="569"/>
      <c r="SBK46" s="569"/>
      <c r="SBL46" s="569"/>
      <c r="SBM46" s="569"/>
      <c r="SBN46" s="569"/>
      <c r="SBO46" s="569"/>
      <c r="SBP46" s="569"/>
      <c r="SBQ46" s="569"/>
      <c r="SBR46" s="569"/>
      <c r="SBS46" s="569"/>
      <c r="SBT46" s="569"/>
      <c r="SBU46" s="569"/>
      <c r="SBV46" s="569"/>
      <c r="SBW46" s="569"/>
      <c r="SBX46" s="569"/>
      <c r="SBY46" s="569"/>
      <c r="SBZ46" s="569"/>
      <c r="SCA46" s="569"/>
      <c r="SCB46" s="569"/>
      <c r="SCC46" s="569"/>
      <c r="SCD46" s="569"/>
      <c r="SCE46" s="569"/>
      <c r="SCF46" s="569"/>
      <c r="SCG46" s="569"/>
      <c r="SCH46" s="569"/>
      <c r="SCI46" s="569"/>
      <c r="SCJ46" s="569"/>
      <c r="SCK46" s="569"/>
      <c r="SCL46" s="569"/>
      <c r="SCM46" s="569"/>
      <c r="SCN46" s="569"/>
      <c r="SCO46" s="569"/>
      <c r="SCP46" s="569"/>
      <c r="SCQ46" s="569"/>
      <c r="SCR46" s="569"/>
      <c r="SCS46" s="569"/>
      <c r="SCT46" s="569"/>
      <c r="SCU46" s="569"/>
      <c r="SCV46" s="569"/>
      <c r="SCW46" s="569"/>
      <c r="SCX46" s="569"/>
      <c r="SCY46" s="569"/>
      <c r="SCZ46" s="569"/>
      <c r="SDA46" s="569"/>
      <c r="SDB46" s="569"/>
      <c r="SDC46" s="569"/>
      <c r="SDD46" s="569"/>
      <c r="SDE46" s="569"/>
      <c r="SDF46" s="569"/>
      <c r="SDG46" s="569"/>
      <c r="SDH46" s="569"/>
      <c r="SDI46" s="569"/>
      <c r="SDJ46" s="569"/>
      <c r="SDK46" s="569"/>
      <c r="SDL46" s="569"/>
      <c r="SDM46" s="569"/>
      <c r="SDN46" s="569"/>
      <c r="SDO46" s="569"/>
      <c r="SDP46" s="569"/>
      <c r="SDQ46" s="569"/>
      <c r="SDR46" s="569"/>
      <c r="SDS46" s="569"/>
      <c r="SDT46" s="569"/>
      <c r="SDU46" s="569"/>
      <c r="SDV46" s="569"/>
      <c r="SDW46" s="569"/>
      <c r="SDX46" s="569"/>
      <c r="SDY46" s="569"/>
      <c r="SDZ46" s="569"/>
      <c r="SEA46" s="569"/>
      <c r="SEB46" s="569"/>
      <c r="SEC46" s="569"/>
      <c r="SED46" s="569"/>
      <c r="SEE46" s="569"/>
      <c r="SEF46" s="569"/>
      <c r="SEG46" s="569"/>
      <c r="SEH46" s="569"/>
      <c r="SEI46" s="569"/>
      <c r="SEJ46" s="569"/>
      <c r="SEK46" s="569"/>
      <c r="SEL46" s="569"/>
      <c r="SEM46" s="569"/>
      <c r="SEN46" s="569"/>
      <c r="SEO46" s="569"/>
      <c r="SEP46" s="569"/>
      <c r="SEQ46" s="569"/>
      <c r="SER46" s="569"/>
      <c r="SES46" s="569"/>
      <c r="SET46" s="569"/>
      <c r="SEU46" s="569"/>
      <c r="SEV46" s="569"/>
      <c r="SEW46" s="569"/>
      <c r="SEX46" s="569"/>
      <c r="SEY46" s="569"/>
      <c r="SEZ46" s="569"/>
      <c r="SFA46" s="569"/>
      <c r="SFB46" s="569"/>
      <c r="SFC46" s="569"/>
      <c r="SFD46" s="569"/>
      <c r="SFE46" s="569"/>
      <c r="SFF46" s="569"/>
      <c r="SFG46" s="569"/>
      <c r="SFH46" s="569"/>
      <c r="SFI46" s="569"/>
      <c r="SFJ46" s="569"/>
      <c r="SFK46" s="569"/>
      <c r="SFL46" s="569"/>
      <c r="SFM46" s="569"/>
      <c r="SFN46" s="569"/>
      <c r="SFO46" s="569"/>
      <c r="SFP46" s="569"/>
      <c r="SFQ46" s="569"/>
      <c r="SFR46" s="569"/>
      <c r="SFS46" s="569"/>
      <c r="SFT46" s="569"/>
      <c r="SFU46" s="569"/>
      <c r="SFV46" s="569"/>
      <c r="SFW46" s="569"/>
      <c r="SFX46" s="569"/>
      <c r="SFY46" s="569"/>
      <c r="SFZ46" s="569"/>
      <c r="SGA46" s="569"/>
      <c r="SGB46" s="569"/>
      <c r="SGC46" s="569"/>
      <c r="SGD46" s="569"/>
      <c r="SGE46" s="569"/>
      <c r="SGF46" s="569"/>
      <c r="SGG46" s="569"/>
      <c r="SGH46" s="569"/>
      <c r="SGI46" s="569"/>
      <c r="SGJ46" s="569"/>
      <c r="SGK46" s="569"/>
      <c r="SGL46" s="569"/>
      <c r="SGM46" s="569"/>
      <c r="SGN46" s="569"/>
      <c r="SGO46" s="569"/>
      <c r="SGP46" s="569"/>
      <c r="SGQ46" s="569"/>
      <c r="SGR46" s="569"/>
      <c r="SGS46" s="569"/>
      <c r="SGT46" s="569"/>
      <c r="SGU46" s="569"/>
      <c r="SGV46" s="569"/>
      <c r="SGW46" s="569"/>
      <c r="SGX46" s="569"/>
      <c r="SGY46" s="569"/>
      <c r="SGZ46" s="569"/>
      <c r="SHA46" s="569"/>
      <c r="SHB46" s="569"/>
      <c r="SHC46" s="569"/>
      <c r="SHD46" s="569"/>
      <c r="SHE46" s="569"/>
      <c r="SHF46" s="569"/>
      <c r="SHG46" s="569"/>
      <c r="SHH46" s="569"/>
      <c r="SHI46" s="569"/>
      <c r="SHJ46" s="569"/>
      <c r="SHK46" s="569"/>
      <c r="SHL46" s="569"/>
      <c r="SHM46" s="569"/>
      <c r="SHN46" s="569"/>
      <c r="SHO46" s="569"/>
      <c r="SHP46" s="569"/>
      <c r="SHQ46" s="569"/>
      <c r="SHR46" s="569"/>
      <c r="SHS46" s="569"/>
      <c r="SHT46" s="569"/>
      <c r="SHU46" s="569"/>
      <c r="SHV46" s="569"/>
      <c r="SHW46" s="569"/>
      <c r="SHX46" s="569"/>
      <c r="SHY46" s="569"/>
      <c r="SHZ46" s="569"/>
      <c r="SIA46" s="569"/>
      <c r="SIB46" s="569"/>
      <c r="SIC46" s="569"/>
      <c r="SID46" s="569"/>
      <c r="SIE46" s="569"/>
      <c r="SIF46" s="569"/>
      <c r="SIG46" s="569"/>
      <c r="SIH46" s="569"/>
      <c r="SII46" s="569"/>
      <c r="SIJ46" s="569"/>
      <c r="SIK46" s="569"/>
      <c r="SIL46" s="569"/>
      <c r="SIM46" s="569"/>
      <c r="SIN46" s="569"/>
      <c r="SIO46" s="569"/>
      <c r="SIP46" s="569"/>
      <c r="SIQ46" s="569"/>
      <c r="SIR46" s="569"/>
      <c r="SIS46" s="569"/>
      <c r="SIT46" s="569"/>
      <c r="SIU46" s="569"/>
      <c r="SIV46" s="569"/>
      <c r="SIW46" s="569"/>
      <c r="SIX46" s="569"/>
      <c r="SIY46" s="569"/>
      <c r="SIZ46" s="569"/>
      <c r="SJA46" s="569"/>
      <c r="SJB46" s="569"/>
      <c r="SJC46" s="569"/>
      <c r="SJD46" s="569"/>
      <c r="SJE46" s="569"/>
      <c r="SJF46" s="569"/>
      <c r="SJG46" s="569"/>
      <c r="SJH46" s="569"/>
      <c r="SJI46" s="569"/>
      <c r="SJJ46" s="569"/>
      <c r="SJK46" s="569"/>
      <c r="SJL46" s="569"/>
      <c r="SJM46" s="569"/>
      <c r="SJN46" s="569"/>
      <c r="SJO46" s="569"/>
      <c r="SJP46" s="569"/>
      <c r="SJQ46" s="569"/>
      <c r="SJR46" s="569"/>
      <c r="SJS46" s="569"/>
      <c r="SJT46" s="569"/>
      <c r="SJU46" s="569"/>
      <c r="SJV46" s="569"/>
      <c r="SJW46" s="569"/>
      <c r="SJX46" s="569"/>
      <c r="SJY46" s="569"/>
      <c r="SJZ46" s="569"/>
      <c r="SKA46" s="569"/>
      <c r="SKB46" s="569"/>
      <c r="SKC46" s="569"/>
      <c r="SKD46" s="569"/>
      <c r="SKE46" s="569"/>
      <c r="SKF46" s="569"/>
      <c r="SKG46" s="569"/>
      <c r="SKH46" s="569"/>
      <c r="SKI46" s="569"/>
      <c r="SKJ46" s="569"/>
      <c r="SKK46" s="569"/>
      <c r="SKL46" s="569"/>
      <c r="SKM46" s="569"/>
      <c r="SKN46" s="569"/>
      <c r="SKO46" s="569"/>
      <c r="SKP46" s="569"/>
      <c r="SKQ46" s="569"/>
      <c r="SKR46" s="569"/>
      <c r="SKS46" s="569"/>
      <c r="SKT46" s="569"/>
      <c r="SKU46" s="569"/>
      <c r="SKV46" s="569"/>
      <c r="SKW46" s="569"/>
      <c r="SKX46" s="569"/>
      <c r="SKY46" s="569"/>
      <c r="SKZ46" s="569"/>
      <c r="SLA46" s="569"/>
      <c r="SLB46" s="569"/>
      <c r="SLC46" s="569"/>
      <c r="SLD46" s="569"/>
      <c r="SLE46" s="569"/>
      <c r="SLF46" s="569"/>
      <c r="SLG46" s="569"/>
      <c r="SLH46" s="569"/>
      <c r="SLI46" s="569"/>
      <c r="SLJ46" s="569"/>
      <c r="SLK46" s="569"/>
      <c r="SLL46" s="569"/>
      <c r="SLM46" s="569"/>
      <c r="SLN46" s="569"/>
      <c r="SLO46" s="569"/>
      <c r="SLP46" s="569"/>
      <c r="SLQ46" s="569"/>
      <c r="SLR46" s="569"/>
      <c r="SLS46" s="569"/>
      <c r="SLT46" s="569"/>
      <c r="SLU46" s="569"/>
      <c r="SLV46" s="569"/>
      <c r="SLW46" s="569"/>
      <c r="SLX46" s="569"/>
      <c r="SLY46" s="569"/>
      <c r="SLZ46" s="569"/>
      <c r="SMA46" s="569"/>
      <c r="SMB46" s="569"/>
      <c r="SMC46" s="569"/>
      <c r="SMD46" s="569"/>
      <c r="SME46" s="569"/>
      <c r="SMF46" s="569"/>
      <c r="SMG46" s="569"/>
      <c r="SMH46" s="569"/>
      <c r="SMI46" s="569"/>
      <c r="SMJ46" s="569"/>
      <c r="SMK46" s="569"/>
      <c r="SML46" s="569"/>
      <c r="SMM46" s="569"/>
      <c r="SMN46" s="569"/>
      <c r="SMO46" s="569"/>
      <c r="SMP46" s="569"/>
      <c r="SMQ46" s="569"/>
      <c r="SMR46" s="569"/>
      <c r="SMS46" s="569"/>
      <c r="SMT46" s="569"/>
      <c r="SMU46" s="569"/>
      <c r="SMV46" s="569"/>
      <c r="SMW46" s="569"/>
      <c r="SMX46" s="569"/>
      <c r="SMY46" s="569"/>
      <c r="SMZ46" s="569"/>
      <c r="SNA46" s="569"/>
      <c r="SNB46" s="569"/>
      <c r="SNC46" s="569"/>
      <c r="SND46" s="569"/>
      <c r="SNE46" s="569"/>
      <c r="SNF46" s="569"/>
      <c r="SNG46" s="569"/>
      <c r="SNH46" s="569"/>
      <c r="SNI46" s="569"/>
      <c r="SNJ46" s="569"/>
      <c r="SNK46" s="569"/>
      <c r="SNL46" s="569"/>
      <c r="SNM46" s="569"/>
      <c r="SNN46" s="569"/>
      <c r="SNO46" s="569"/>
      <c r="SNP46" s="569"/>
      <c r="SNQ46" s="569"/>
      <c r="SNR46" s="569"/>
      <c r="SNS46" s="569"/>
      <c r="SNT46" s="569"/>
      <c r="SNU46" s="569"/>
      <c r="SNV46" s="569"/>
      <c r="SNW46" s="569"/>
      <c r="SNX46" s="569"/>
      <c r="SNY46" s="569"/>
      <c r="SNZ46" s="569"/>
      <c r="SOA46" s="569"/>
      <c r="SOB46" s="569"/>
      <c r="SOC46" s="569"/>
      <c r="SOD46" s="569"/>
      <c r="SOE46" s="569"/>
      <c r="SOF46" s="569"/>
      <c r="SOG46" s="569"/>
      <c r="SOH46" s="569"/>
      <c r="SOI46" s="569"/>
      <c r="SOJ46" s="569"/>
      <c r="SOK46" s="569"/>
      <c r="SOL46" s="569"/>
      <c r="SOM46" s="569"/>
      <c r="SON46" s="569"/>
      <c r="SOO46" s="569"/>
      <c r="SOP46" s="569"/>
      <c r="SOQ46" s="569"/>
      <c r="SOR46" s="569"/>
      <c r="SOS46" s="569"/>
      <c r="SOT46" s="569"/>
      <c r="SOU46" s="569"/>
      <c r="SOV46" s="569"/>
      <c r="SOW46" s="569"/>
      <c r="SOX46" s="569"/>
      <c r="SOY46" s="569"/>
      <c r="SOZ46" s="569"/>
      <c r="SPA46" s="569"/>
      <c r="SPB46" s="569"/>
      <c r="SPC46" s="569"/>
      <c r="SPD46" s="569"/>
      <c r="SPE46" s="569"/>
      <c r="SPF46" s="569"/>
      <c r="SPG46" s="569"/>
      <c r="SPH46" s="569"/>
      <c r="SPI46" s="569"/>
      <c r="SPJ46" s="569"/>
      <c r="SPK46" s="569"/>
      <c r="SPL46" s="569"/>
      <c r="SPM46" s="569"/>
      <c r="SPN46" s="569"/>
      <c r="SPO46" s="569"/>
      <c r="SPP46" s="569"/>
      <c r="SPQ46" s="569"/>
      <c r="SPR46" s="569"/>
      <c r="SPS46" s="569"/>
      <c r="SPT46" s="569"/>
      <c r="SPU46" s="569"/>
      <c r="SPV46" s="569"/>
      <c r="SPW46" s="569"/>
      <c r="SPX46" s="569"/>
      <c r="SPY46" s="569"/>
      <c r="SPZ46" s="569"/>
      <c r="SQA46" s="569"/>
      <c r="SQB46" s="569"/>
      <c r="SQC46" s="569"/>
      <c r="SQD46" s="569"/>
      <c r="SQE46" s="569"/>
      <c r="SQF46" s="569"/>
      <c r="SQG46" s="569"/>
      <c r="SQH46" s="569"/>
      <c r="SQI46" s="569"/>
      <c r="SQJ46" s="569"/>
      <c r="SQK46" s="569"/>
      <c r="SQL46" s="569"/>
      <c r="SQM46" s="569"/>
      <c r="SQN46" s="569"/>
      <c r="SQO46" s="569"/>
      <c r="SQP46" s="569"/>
      <c r="SQQ46" s="569"/>
      <c r="SQR46" s="569"/>
      <c r="SQS46" s="569"/>
      <c r="SQT46" s="569"/>
      <c r="SQU46" s="569"/>
      <c r="SQV46" s="569"/>
      <c r="SQW46" s="569"/>
      <c r="SQX46" s="569"/>
      <c r="SQY46" s="569"/>
      <c r="SQZ46" s="569"/>
      <c r="SRA46" s="569"/>
      <c r="SRB46" s="569"/>
      <c r="SRC46" s="569"/>
      <c r="SRD46" s="569"/>
      <c r="SRE46" s="569"/>
      <c r="SRF46" s="569"/>
      <c r="SRG46" s="569"/>
      <c r="SRH46" s="569"/>
      <c r="SRI46" s="569"/>
      <c r="SRJ46" s="569"/>
      <c r="SRK46" s="569"/>
      <c r="SRL46" s="569"/>
      <c r="SRM46" s="569"/>
      <c r="SRN46" s="569"/>
      <c r="SRO46" s="569"/>
      <c r="SRP46" s="569"/>
      <c r="SRQ46" s="569"/>
      <c r="SRR46" s="569"/>
      <c r="SRS46" s="569"/>
      <c r="SRT46" s="569"/>
      <c r="SRU46" s="569"/>
      <c r="SRV46" s="569"/>
      <c r="SRW46" s="569"/>
      <c r="SRX46" s="569"/>
      <c r="SRY46" s="569"/>
      <c r="SRZ46" s="569"/>
      <c r="SSA46" s="569"/>
      <c r="SSB46" s="569"/>
      <c r="SSC46" s="569"/>
      <c r="SSD46" s="569"/>
      <c r="SSE46" s="569"/>
      <c r="SSF46" s="569"/>
      <c r="SSG46" s="569"/>
      <c r="SSH46" s="569"/>
      <c r="SSI46" s="569"/>
      <c r="SSJ46" s="569"/>
      <c r="SSK46" s="569"/>
      <c r="SSL46" s="569"/>
      <c r="SSM46" s="569"/>
      <c r="SSN46" s="569"/>
      <c r="SSO46" s="569"/>
      <c r="SSP46" s="569"/>
      <c r="SSQ46" s="569"/>
      <c r="SSR46" s="569"/>
      <c r="SSS46" s="569"/>
      <c r="SST46" s="569"/>
      <c r="SSU46" s="569"/>
      <c r="SSV46" s="569"/>
      <c r="SSW46" s="569"/>
      <c r="SSX46" s="569"/>
      <c r="SSY46" s="569"/>
      <c r="SSZ46" s="569"/>
      <c r="STA46" s="569"/>
      <c r="STB46" s="569"/>
      <c r="STC46" s="569"/>
      <c r="STD46" s="569"/>
      <c r="STE46" s="569"/>
      <c r="STF46" s="569"/>
      <c r="STG46" s="569"/>
      <c r="STH46" s="569"/>
      <c r="STI46" s="569"/>
      <c r="STJ46" s="569"/>
      <c r="STK46" s="569"/>
      <c r="STL46" s="569"/>
      <c r="STM46" s="569"/>
      <c r="STN46" s="569"/>
      <c r="STO46" s="569"/>
      <c r="STP46" s="569"/>
      <c r="STQ46" s="569"/>
      <c r="STR46" s="569"/>
      <c r="STS46" s="569"/>
      <c r="STT46" s="569"/>
      <c r="STU46" s="569"/>
      <c r="STV46" s="569"/>
      <c r="STW46" s="569"/>
      <c r="STX46" s="569"/>
      <c r="STY46" s="569"/>
      <c r="STZ46" s="569"/>
      <c r="SUA46" s="569"/>
      <c r="SUB46" s="569"/>
      <c r="SUC46" s="569"/>
      <c r="SUD46" s="569"/>
      <c r="SUE46" s="569"/>
      <c r="SUF46" s="569"/>
      <c r="SUG46" s="569"/>
      <c r="SUH46" s="569"/>
      <c r="SUI46" s="569"/>
      <c r="SUJ46" s="569"/>
      <c r="SUK46" s="569"/>
      <c r="SUL46" s="569"/>
      <c r="SUM46" s="569"/>
      <c r="SUN46" s="569"/>
      <c r="SUO46" s="569"/>
      <c r="SUP46" s="569"/>
      <c r="SUQ46" s="569"/>
      <c r="SUR46" s="569"/>
      <c r="SUS46" s="569"/>
      <c r="SUT46" s="569"/>
      <c r="SUU46" s="569"/>
      <c r="SUV46" s="569"/>
      <c r="SUW46" s="569"/>
      <c r="SUX46" s="569"/>
      <c r="SUY46" s="569"/>
      <c r="SUZ46" s="569"/>
      <c r="SVA46" s="569"/>
      <c r="SVB46" s="569"/>
      <c r="SVC46" s="569"/>
      <c r="SVD46" s="569"/>
      <c r="SVE46" s="569"/>
      <c r="SVF46" s="569"/>
      <c r="SVG46" s="569"/>
      <c r="SVH46" s="569"/>
      <c r="SVI46" s="569"/>
      <c r="SVJ46" s="569"/>
      <c r="SVK46" s="569"/>
      <c r="SVL46" s="569"/>
      <c r="SVM46" s="569"/>
      <c r="SVN46" s="569"/>
      <c r="SVO46" s="569"/>
      <c r="SVP46" s="569"/>
      <c r="SVQ46" s="569"/>
      <c r="SVR46" s="569"/>
      <c r="SVS46" s="569"/>
      <c r="SVT46" s="569"/>
      <c r="SVU46" s="569"/>
      <c r="SVV46" s="569"/>
      <c r="SVW46" s="569"/>
      <c r="SVX46" s="569"/>
      <c r="SVY46" s="569"/>
      <c r="SVZ46" s="569"/>
      <c r="SWA46" s="569"/>
      <c r="SWB46" s="569"/>
      <c r="SWC46" s="569"/>
      <c r="SWD46" s="569"/>
      <c r="SWE46" s="569"/>
      <c r="SWF46" s="569"/>
      <c r="SWG46" s="569"/>
      <c r="SWH46" s="569"/>
      <c r="SWI46" s="569"/>
      <c r="SWJ46" s="569"/>
      <c r="SWK46" s="569"/>
      <c r="SWL46" s="569"/>
      <c r="SWM46" s="569"/>
      <c r="SWN46" s="569"/>
      <c r="SWO46" s="569"/>
      <c r="SWP46" s="569"/>
      <c r="SWQ46" s="569"/>
      <c r="SWR46" s="569"/>
      <c r="SWS46" s="569"/>
      <c r="SWT46" s="569"/>
      <c r="SWU46" s="569"/>
      <c r="SWV46" s="569"/>
      <c r="SWW46" s="569"/>
      <c r="SWX46" s="569"/>
      <c r="SWY46" s="569"/>
      <c r="SWZ46" s="569"/>
      <c r="SXA46" s="569"/>
      <c r="SXB46" s="569"/>
      <c r="SXC46" s="569"/>
      <c r="SXD46" s="569"/>
      <c r="SXE46" s="569"/>
      <c r="SXF46" s="569"/>
      <c r="SXG46" s="569"/>
      <c r="SXH46" s="569"/>
      <c r="SXI46" s="569"/>
      <c r="SXJ46" s="569"/>
      <c r="SXK46" s="569"/>
      <c r="SXL46" s="569"/>
      <c r="SXM46" s="569"/>
      <c r="SXN46" s="569"/>
      <c r="SXO46" s="569"/>
      <c r="SXP46" s="569"/>
      <c r="SXQ46" s="569"/>
      <c r="SXR46" s="569"/>
      <c r="SXS46" s="569"/>
      <c r="SXT46" s="569"/>
      <c r="SXU46" s="569"/>
      <c r="SXV46" s="569"/>
      <c r="SXW46" s="569"/>
      <c r="SXX46" s="569"/>
      <c r="SXY46" s="569"/>
      <c r="SXZ46" s="569"/>
      <c r="SYA46" s="569"/>
      <c r="SYB46" s="569"/>
      <c r="SYC46" s="569"/>
      <c r="SYD46" s="569"/>
      <c r="SYE46" s="569"/>
      <c r="SYF46" s="569"/>
      <c r="SYG46" s="569"/>
      <c r="SYH46" s="569"/>
      <c r="SYI46" s="569"/>
      <c r="SYJ46" s="569"/>
      <c r="SYK46" s="569"/>
      <c r="SYL46" s="569"/>
      <c r="SYM46" s="569"/>
      <c r="SYN46" s="569"/>
      <c r="SYO46" s="569"/>
      <c r="SYP46" s="569"/>
      <c r="SYQ46" s="569"/>
      <c r="SYR46" s="569"/>
      <c r="SYS46" s="569"/>
      <c r="SYT46" s="569"/>
      <c r="SYU46" s="569"/>
      <c r="SYV46" s="569"/>
      <c r="SYW46" s="569"/>
      <c r="SYX46" s="569"/>
      <c r="SYY46" s="569"/>
      <c r="SYZ46" s="569"/>
      <c r="SZA46" s="569"/>
      <c r="SZB46" s="569"/>
      <c r="SZC46" s="569"/>
      <c r="SZD46" s="569"/>
      <c r="SZE46" s="569"/>
      <c r="SZF46" s="569"/>
      <c r="SZG46" s="569"/>
      <c r="SZH46" s="569"/>
      <c r="SZI46" s="569"/>
      <c r="SZJ46" s="569"/>
      <c r="SZK46" s="569"/>
      <c r="SZL46" s="569"/>
      <c r="SZM46" s="569"/>
      <c r="SZN46" s="569"/>
      <c r="SZO46" s="569"/>
      <c r="SZP46" s="569"/>
      <c r="SZQ46" s="569"/>
      <c r="SZR46" s="569"/>
      <c r="SZS46" s="569"/>
      <c r="SZT46" s="569"/>
      <c r="SZU46" s="569"/>
      <c r="SZV46" s="569"/>
      <c r="SZW46" s="569"/>
      <c r="SZX46" s="569"/>
      <c r="SZY46" s="569"/>
      <c r="SZZ46" s="569"/>
      <c r="TAA46" s="569"/>
      <c r="TAB46" s="569"/>
      <c r="TAC46" s="569"/>
      <c r="TAD46" s="569"/>
      <c r="TAE46" s="569"/>
      <c r="TAF46" s="569"/>
      <c r="TAG46" s="569"/>
      <c r="TAH46" s="569"/>
      <c r="TAI46" s="569"/>
      <c r="TAJ46" s="569"/>
      <c r="TAK46" s="569"/>
      <c r="TAL46" s="569"/>
      <c r="TAM46" s="569"/>
      <c r="TAN46" s="569"/>
      <c r="TAO46" s="569"/>
      <c r="TAP46" s="569"/>
      <c r="TAQ46" s="569"/>
      <c r="TAR46" s="569"/>
      <c r="TAS46" s="569"/>
      <c r="TAT46" s="569"/>
      <c r="TAU46" s="569"/>
      <c r="TAV46" s="569"/>
      <c r="TAW46" s="569"/>
      <c r="TAX46" s="569"/>
      <c r="TAY46" s="569"/>
      <c r="TAZ46" s="569"/>
      <c r="TBA46" s="569"/>
      <c r="TBB46" s="569"/>
      <c r="TBC46" s="569"/>
      <c r="TBD46" s="569"/>
      <c r="TBE46" s="569"/>
      <c r="TBF46" s="569"/>
      <c r="TBG46" s="569"/>
      <c r="TBH46" s="569"/>
      <c r="TBI46" s="569"/>
      <c r="TBJ46" s="569"/>
      <c r="TBK46" s="569"/>
      <c r="TBL46" s="569"/>
      <c r="TBM46" s="569"/>
      <c r="TBN46" s="569"/>
      <c r="TBO46" s="569"/>
      <c r="TBP46" s="569"/>
      <c r="TBQ46" s="569"/>
      <c r="TBR46" s="569"/>
      <c r="TBS46" s="569"/>
      <c r="TBT46" s="569"/>
      <c r="TBU46" s="569"/>
      <c r="TBV46" s="569"/>
      <c r="TBW46" s="569"/>
      <c r="TBX46" s="569"/>
      <c r="TBY46" s="569"/>
      <c r="TBZ46" s="569"/>
      <c r="TCA46" s="569"/>
      <c r="TCB46" s="569"/>
      <c r="TCC46" s="569"/>
      <c r="TCD46" s="569"/>
      <c r="TCE46" s="569"/>
      <c r="TCF46" s="569"/>
      <c r="TCG46" s="569"/>
      <c r="TCH46" s="569"/>
      <c r="TCI46" s="569"/>
      <c r="TCJ46" s="569"/>
      <c r="TCK46" s="569"/>
      <c r="TCL46" s="569"/>
      <c r="TCM46" s="569"/>
      <c r="TCN46" s="569"/>
      <c r="TCO46" s="569"/>
      <c r="TCP46" s="569"/>
      <c r="TCQ46" s="569"/>
      <c r="TCR46" s="569"/>
      <c r="TCS46" s="569"/>
      <c r="TCT46" s="569"/>
      <c r="TCU46" s="569"/>
      <c r="TCV46" s="569"/>
      <c r="TCW46" s="569"/>
      <c r="TCX46" s="569"/>
      <c r="TCY46" s="569"/>
      <c r="TCZ46" s="569"/>
      <c r="TDA46" s="569"/>
      <c r="TDB46" s="569"/>
      <c r="TDC46" s="569"/>
      <c r="TDD46" s="569"/>
      <c r="TDE46" s="569"/>
      <c r="TDF46" s="569"/>
      <c r="TDG46" s="569"/>
      <c r="TDH46" s="569"/>
      <c r="TDI46" s="569"/>
      <c r="TDJ46" s="569"/>
      <c r="TDK46" s="569"/>
      <c r="TDL46" s="569"/>
      <c r="TDM46" s="569"/>
      <c r="TDN46" s="569"/>
      <c r="TDO46" s="569"/>
      <c r="TDP46" s="569"/>
      <c r="TDQ46" s="569"/>
      <c r="TDR46" s="569"/>
      <c r="TDS46" s="569"/>
      <c r="TDT46" s="569"/>
      <c r="TDU46" s="569"/>
      <c r="TDV46" s="569"/>
      <c r="TDW46" s="569"/>
      <c r="TDX46" s="569"/>
      <c r="TDY46" s="569"/>
      <c r="TDZ46" s="569"/>
      <c r="TEA46" s="569"/>
      <c r="TEB46" s="569"/>
      <c r="TEC46" s="569"/>
      <c r="TED46" s="569"/>
      <c r="TEE46" s="569"/>
      <c r="TEF46" s="569"/>
      <c r="TEG46" s="569"/>
      <c r="TEH46" s="569"/>
      <c r="TEI46" s="569"/>
      <c r="TEJ46" s="569"/>
      <c r="TEK46" s="569"/>
      <c r="TEL46" s="569"/>
      <c r="TEM46" s="569"/>
      <c r="TEN46" s="569"/>
      <c r="TEO46" s="569"/>
      <c r="TEP46" s="569"/>
      <c r="TEQ46" s="569"/>
      <c r="TER46" s="569"/>
      <c r="TES46" s="569"/>
      <c r="TET46" s="569"/>
      <c r="TEU46" s="569"/>
      <c r="TEV46" s="569"/>
      <c r="TEW46" s="569"/>
      <c r="TEX46" s="569"/>
      <c r="TEY46" s="569"/>
      <c r="TEZ46" s="569"/>
      <c r="TFA46" s="569"/>
      <c r="TFB46" s="569"/>
      <c r="TFC46" s="569"/>
      <c r="TFD46" s="569"/>
      <c r="TFE46" s="569"/>
      <c r="TFF46" s="569"/>
      <c r="TFG46" s="569"/>
      <c r="TFH46" s="569"/>
      <c r="TFI46" s="569"/>
      <c r="TFJ46" s="569"/>
      <c r="TFK46" s="569"/>
      <c r="TFL46" s="569"/>
      <c r="TFM46" s="569"/>
      <c r="TFN46" s="569"/>
      <c r="TFO46" s="569"/>
      <c r="TFP46" s="569"/>
      <c r="TFQ46" s="569"/>
      <c r="TFR46" s="569"/>
      <c r="TFS46" s="569"/>
      <c r="TFT46" s="569"/>
      <c r="TFU46" s="569"/>
      <c r="TFV46" s="569"/>
      <c r="TFW46" s="569"/>
      <c r="TFX46" s="569"/>
      <c r="TFY46" s="569"/>
      <c r="TFZ46" s="569"/>
      <c r="TGA46" s="569"/>
      <c r="TGB46" s="569"/>
      <c r="TGC46" s="569"/>
      <c r="TGD46" s="569"/>
      <c r="TGE46" s="569"/>
      <c r="TGF46" s="569"/>
      <c r="TGG46" s="569"/>
      <c r="TGH46" s="569"/>
      <c r="TGI46" s="569"/>
      <c r="TGJ46" s="569"/>
      <c r="TGK46" s="569"/>
      <c r="TGL46" s="569"/>
      <c r="TGM46" s="569"/>
      <c r="TGN46" s="569"/>
      <c r="TGO46" s="569"/>
      <c r="TGP46" s="569"/>
      <c r="TGQ46" s="569"/>
      <c r="TGR46" s="569"/>
      <c r="TGS46" s="569"/>
      <c r="TGT46" s="569"/>
      <c r="TGU46" s="569"/>
      <c r="TGV46" s="569"/>
      <c r="TGW46" s="569"/>
      <c r="TGX46" s="569"/>
      <c r="TGY46" s="569"/>
      <c r="TGZ46" s="569"/>
      <c r="THA46" s="569"/>
      <c r="THB46" s="569"/>
      <c r="THC46" s="569"/>
      <c r="THD46" s="569"/>
      <c r="THE46" s="569"/>
      <c r="THF46" s="569"/>
      <c r="THG46" s="569"/>
      <c r="THH46" s="569"/>
      <c r="THI46" s="569"/>
      <c r="THJ46" s="569"/>
      <c r="THK46" s="569"/>
      <c r="THL46" s="569"/>
      <c r="THM46" s="569"/>
      <c r="THN46" s="569"/>
      <c r="THO46" s="569"/>
      <c r="THP46" s="569"/>
      <c r="THQ46" s="569"/>
      <c r="THR46" s="569"/>
      <c r="THS46" s="569"/>
      <c r="THT46" s="569"/>
      <c r="THU46" s="569"/>
      <c r="THV46" s="569"/>
      <c r="THW46" s="569"/>
      <c r="THX46" s="569"/>
      <c r="THY46" s="569"/>
      <c r="THZ46" s="569"/>
      <c r="TIA46" s="569"/>
      <c r="TIB46" s="569"/>
      <c r="TIC46" s="569"/>
      <c r="TID46" s="569"/>
      <c r="TIE46" s="569"/>
      <c r="TIF46" s="569"/>
      <c r="TIG46" s="569"/>
      <c r="TIH46" s="569"/>
      <c r="TII46" s="569"/>
      <c r="TIJ46" s="569"/>
      <c r="TIK46" s="569"/>
      <c r="TIL46" s="569"/>
      <c r="TIM46" s="569"/>
      <c r="TIN46" s="569"/>
      <c r="TIO46" s="569"/>
      <c r="TIP46" s="569"/>
      <c r="TIQ46" s="569"/>
      <c r="TIR46" s="569"/>
      <c r="TIS46" s="569"/>
      <c r="TIT46" s="569"/>
      <c r="TIU46" s="569"/>
      <c r="TIV46" s="569"/>
      <c r="TIW46" s="569"/>
      <c r="TIX46" s="569"/>
      <c r="TIY46" s="569"/>
      <c r="TIZ46" s="569"/>
      <c r="TJA46" s="569"/>
      <c r="TJB46" s="569"/>
      <c r="TJC46" s="569"/>
      <c r="TJD46" s="569"/>
      <c r="TJE46" s="569"/>
      <c r="TJF46" s="569"/>
      <c r="TJG46" s="569"/>
      <c r="TJH46" s="569"/>
      <c r="TJI46" s="569"/>
      <c r="TJJ46" s="569"/>
      <c r="TJK46" s="569"/>
      <c r="TJL46" s="569"/>
      <c r="TJM46" s="569"/>
      <c r="TJN46" s="569"/>
      <c r="TJO46" s="569"/>
      <c r="TJP46" s="569"/>
      <c r="TJQ46" s="569"/>
      <c r="TJR46" s="569"/>
      <c r="TJS46" s="569"/>
      <c r="TJT46" s="569"/>
      <c r="TJU46" s="569"/>
      <c r="TJV46" s="569"/>
      <c r="TJW46" s="569"/>
      <c r="TJX46" s="569"/>
      <c r="TJY46" s="569"/>
      <c r="TJZ46" s="569"/>
      <c r="TKA46" s="569"/>
      <c r="TKB46" s="569"/>
      <c r="TKC46" s="569"/>
      <c r="TKD46" s="569"/>
      <c r="TKE46" s="569"/>
      <c r="TKF46" s="569"/>
      <c r="TKG46" s="569"/>
      <c r="TKH46" s="569"/>
      <c r="TKI46" s="569"/>
      <c r="TKJ46" s="569"/>
      <c r="TKK46" s="569"/>
      <c r="TKL46" s="569"/>
      <c r="TKM46" s="569"/>
      <c r="TKN46" s="569"/>
      <c r="TKO46" s="569"/>
      <c r="TKP46" s="569"/>
      <c r="TKQ46" s="569"/>
      <c r="TKR46" s="569"/>
      <c r="TKS46" s="569"/>
      <c r="TKT46" s="569"/>
      <c r="TKU46" s="569"/>
      <c r="TKV46" s="569"/>
      <c r="TKW46" s="569"/>
      <c r="TKX46" s="569"/>
      <c r="TKY46" s="569"/>
      <c r="TKZ46" s="569"/>
      <c r="TLA46" s="569"/>
      <c r="TLB46" s="569"/>
      <c r="TLC46" s="569"/>
      <c r="TLD46" s="569"/>
      <c r="TLE46" s="569"/>
      <c r="TLF46" s="569"/>
      <c r="TLG46" s="569"/>
      <c r="TLH46" s="569"/>
      <c r="TLI46" s="569"/>
      <c r="TLJ46" s="569"/>
      <c r="TLK46" s="569"/>
      <c r="TLL46" s="569"/>
      <c r="TLM46" s="569"/>
      <c r="TLN46" s="569"/>
      <c r="TLO46" s="569"/>
      <c r="TLP46" s="569"/>
      <c r="TLQ46" s="569"/>
      <c r="TLR46" s="569"/>
      <c r="TLS46" s="569"/>
      <c r="TLT46" s="569"/>
      <c r="TLU46" s="569"/>
      <c r="TLV46" s="569"/>
      <c r="TLW46" s="569"/>
      <c r="TLX46" s="569"/>
      <c r="TLY46" s="569"/>
      <c r="TLZ46" s="569"/>
      <c r="TMA46" s="569"/>
      <c r="TMB46" s="569"/>
      <c r="TMC46" s="569"/>
      <c r="TMD46" s="569"/>
      <c r="TME46" s="569"/>
      <c r="TMF46" s="569"/>
      <c r="TMG46" s="569"/>
      <c r="TMH46" s="569"/>
      <c r="TMI46" s="569"/>
      <c r="TMJ46" s="569"/>
      <c r="TMK46" s="569"/>
      <c r="TML46" s="569"/>
      <c r="TMM46" s="569"/>
      <c r="TMN46" s="569"/>
      <c r="TMO46" s="569"/>
      <c r="TMP46" s="569"/>
      <c r="TMQ46" s="569"/>
      <c r="TMR46" s="569"/>
      <c r="TMS46" s="569"/>
      <c r="TMT46" s="569"/>
      <c r="TMU46" s="569"/>
      <c r="TMV46" s="569"/>
      <c r="TMW46" s="569"/>
      <c r="TMX46" s="569"/>
      <c r="TMY46" s="569"/>
      <c r="TMZ46" s="569"/>
      <c r="TNA46" s="569"/>
      <c r="TNB46" s="569"/>
      <c r="TNC46" s="569"/>
      <c r="TND46" s="569"/>
      <c r="TNE46" s="569"/>
      <c r="TNF46" s="569"/>
      <c r="TNG46" s="569"/>
      <c r="TNH46" s="569"/>
      <c r="TNI46" s="569"/>
      <c r="TNJ46" s="569"/>
      <c r="TNK46" s="569"/>
      <c r="TNL46" s="569"/>
      <c r="TNM46" s="569"/>
      <c r="TNN46" s="569"/>
      <c r="TNO46" s="569"/>
      <c r="TNP46" s="569"/>
      <c r="TNQ46" s="569"/>
      <c r="TNR46" s="569"/>
      <c r="TNS46" s="569"/>
      <c r="TNT46" s="569"/>
      <c r="TNU46" s="569"/>
      <c r="TNV46" s="569"/>
      <c r="TNW46" s="569"/>
      <c r="TNX46" s="569"/>
      <c r="TNY46" s="569"/>
      <c r="TNZ46" s="569"/>
      <c r="TOA46" s="569"/>
      <c r="TOB46" s="569"/>
      <c r="TOC46" s="569"/>
      <c r="TOD46" s="569"/>
      <c r="TOE46" s="569"/>
      <c r="TOF46" s="569"/>
      <c r="TOG46" s="569"/>
      <c r="TOH46" s="569"/>
      <c r="TOI46" s="569"/>
      <c r="TOJ46" s="569"/>
      <c r="TOK46" s="569"/>
      <c r="TOL46" s="569"/>
      <c r="TOM46" s="569"/>
      <c r="TON46" s="569"/>
      <c r="TOO46" s="569"/>
      <c r="TOP46" s="569"/>
      <c r="TOQ46" s="569"/>
      <c r="TOR46" s="569"/>
      <c r="TOS46" s="569"/>
      <c r="TOT46" s="569"/>
      <c r="TOU46" s="569"/>
      <c r="TOV46" s="569"/>
      <c r="TOW46" s="569"/>
      <c r="TOX46" s="569"/>
      <c r="TOY46" s="569"/>
      <c r="TOZ46" s="569"/>
      <c r="TPA46" s="569"/>
      <c r="TPB46" s="569"/>
      <c r="TPC46" s="569"/>
      <c r="TPD46" s="569"/>
      <c r="TPE46" s="569"/>
      <c r="TPF46" s="569"/>
      <c r="TPG46" s="569"/>
      <c r="TPH46" s="569"/>
      <c r="TPI46" s="569"/>
      <c r="TPJ46" s="569"/>
      <c r="TPK46" s="569"/>
      <c r="TPL46" s="569"/>
      <c r="TPM46" s="569"/>
      <c r="TPN46" s="569"/>
      <c r="TPO46" s="569"/>
      <c r="TPP46" s="569"/>
      <c r="TPQ46" s="569"/>
      <c r="TPR46" s="569"/>
      <c r="TPS46" s="569"/>
      <c r="TPT46" s="569"/>
      <c r="TPU46" s="569"/>
      <c r="TPV46" s="569"/>
      <c r="TPW46" s="569"/>
      <c r="TPX46" s="569"/>
      <c r="TPY46" s="569"/>
      <c r="TPZ46" s="569"/>
      <c r="TQA46" s="569"/>
      <c r="TQB46" s="569"/>
      <c r="TQC46" s="569"/>
      <c r="TQD46" s="569"/>
      <c r="TQE46" s="569"/>
      <c r="TQF46" s="569"/>
      <c r="TQG46" s="569"/>
      <c r="TQH46" s="569"/>
      <c r="TQI46" s="569"/>
      <c r="TQJ46" s="569"/>
      <c r="TQK46" s="569"/>
      <c r="TQL46" s="569"/>
      <c r="TQM46" s="569"/>
      <c r="TQN46" s="569"/>
      <c r="TQO46" s="569"/>
      <c r="TQP46" s="569"/>
      <c r="TQQ46" s="569"/>
      <c r="TQR46" s="569"/>
      <c r="TQS46" s="569"/>
      <c r="TQT46" s="569"/>
      <c r="TQU46" s="569"/>
      <c r="TQV46" s="569"/>
      <c r="TQW46" s="569"/>
      <c r="TQX46" s="569"/>
      <c r="TQY46" s="569"/>
      <c r="TQZ46" s="569"/>
      <c r="TRA46" s="569"/>
      <c r="TRB46" s="569"/>
      <c r="TRC46" s="569"/>
      <c r="TRD46" s="569"/>
      <c r="TRE46" s="569"/>
      <c r="TRF46" s="569"/>
      <c r="TRG46" s="569"/>
      <c r="TRH46" s="569"/>
      <c r="TRI46" s="569"/>
      <c r="TRJ46" s="569"/>
      <c r="TRK46" s="569"/>
      <c r="TRL46" s="569"/>
      <c r="TRM46" s="569"/>
      <c r="TRN46" s="569"/>
      <c r="TRO46" s="569"/>
      <c r="TRP46" s="569"/>
      <c r="TRQ46" s="569"/>
      <c r="TRR46" s="569"/>
      <c r="TRS46" s="569"/>
      <c r="TRT46" s="569"/>
      <c r="TRU46" s="569"/>
      <c r="TRV46" s="569"/>
      <c r="TRW46" s="569"/>
      <c r="TRX46" s="569"/>
      <c r="TRY46" s="569"/>
      <c r="TRZ46" s="569"/>
      <c r="TSA46" s="569"/>
      <c r="TSB46" s="569"/>
      <c r="TSC46" s="569"/>
      <c r="TSD46" s="569"/>
      <c r="TSE46" s="569"/>
      <c r="TSF46" s="569"/>
      <c r="TSG46" s="569"/>
      <c r="TSH46" s="569"/>
      <c r="TSI46" s="569"/>
      <c r="TSJ46" s="569"/>
      <c r="TSK46" s="569"/>
      <c r="TSL46" s="569"/>
      <c r="TSM46" s="569"/>
      <c r="TSN46" s="569"/>
      <c r="TSO46" s="569"/>
      <c r="TSP46" s="569"/>
      <c r="TSQ46" s="569"/>
      <c r="TSR46" s="569"/>
      <c r="TSS46" s="569"/>
      <c r="TST46" s="569"/>
      <c r="TSU46" s="569"/>
      <c r="TSV46" s="569"/>
      <c r="TSW46" s="569"/>
      <c r="TSX46" s="569"/>
      <c r="TSY46" s="569"/>
      <c r="TSZ46" s="569"/>
      <c r="TTA46" s="569"/>
      <c r="TTB46" s="569"/>
      <c r="TTC46" s="569"/>
      <c r="TTD46" s="569"/>
      <c r="TTE46" s="569"/>
      <c r="TTF46" s="569"/>
      <c r="TTG46" s="569"/>
      <c r="TTH46" s="569"/>
      <c r="TTI46" s="569"/>
      <c r="TTJ46" s="569"/>
      <c r="TTK46" s="569"/>
      <c r="TTL46" s="569"/>
      <c r="TTM46" s="569"/>
      <c r="TTN46" s="569"/>
      <c r="TTO46" s="569"/>
      <c r="TTP46" s="569"/>
      <c r="TTQ46" s="569"/>
      <c r="TTR46" s="569"/>
      <c r="TTS46" s="569"/>
      <c r="TTT46" s="569"/>
      <c r="TTU46" s="569"/>
      <c r="TTV46" s="569"/>
      <c r="TTW46" s="569"/>
      <c r="TTX46" s="569"/>
      <c r="TTY46" s="569"/>
      <c r="TTZ46" s="569"/>
      <c r="TUA46" s="569"/>
      <c r="TUB46" s="569"/>
      <c r="TUC46" s="569"/>
      <c r="TUD46" s="569"/>
      <c r="TUE46" s="569"/>
      <c r="TUF46" s="569"/>
      <c r="TUG46" s="569"/>
      <c r="TUH46" s="569"/>
      <c r="TUI46" s="569"/>
      <c r="TUJ46" s="569"/>
      <c r="TUK46" s="569"/>
      <c r="TUL46" s="569"/>
      <c r="TUM46" s="569"/>
      <c r="TUN46" s="569"/>
      <c r="TUO46" s="569"/>
      <c r="TUP46" s="569"/>
      <c r="TUQ46" s="569"/>
      <c r="TUR46" s="569"/>
      <c r="TUS46" s="569"/>
      <c r="TUT46" s="569"/>
      <c r="TUU46" s="569"/>
      <c r="TUV46" s="569"/>
      <c r="TUW46" s="569"/>
      <c r="TUX46" s="569"/>
      <c r="TUY46" s="569"/>
      <c r="TUZ46" s="569"/>
      <c r="TVA46" s="569"/>
      <c r="TVB46" s="569"/>
      <c r="TVC46" s="569"/>
      <c r="TVD46" s="569"/>
      <c r="TVE46" s="569"/>
      <c r="TVF46" s="569"/>
      <c r="TVG46" s="569"/>
      <c r="TVH46" s="569"/>
      <c r="TVI46" s="569"/>
      <c r="TVJ46" s="569"/>
      <c r="TVK46" s="569"/>
      <c r="TVL46" s="569"/>
      <c r="TVM46" s="569"/>
      <c r="TVN46" s="569"/>
      <c r="TVO46" s="569"/>
      <c r="TVP46" s="569"/>
      <c r="TVQ46" s="569"/>
      <c r="TVR46" s="569"/>
      <c r="TVS46" s="569"/>
      <c r="TVT46" s="569"/>
      <c r="TVU46" s="569"/>
      <c r="TVV46" s="569"/>
      <c r="TVW46" s="569"/>
      <c r="TVX46" s="569"/>
      <c r="TVY46" s="569"/>
      <c r="TVZ46" s="569"/>
      <c r="TWA46" s="569"/>
      <c r="TWB46" s="569"/>
      <c r="TWC46" s="569"/>
      <c r="TWD46" s="569"/>
      <c r="TWE46" s="569"/>
      <c r="TWF46" s="569"/>
      <c r="TWG46" s="569"/>
      <c r="TWH46" s="569"/>
      <c r="TWI46" s="569"/>
      <c r="TWJ46" s="569"/>
      <c r="TWK46" s="569"/>
      <c r="TWL46" s="569"/>
      <c r="TWM46" s="569"/>
      <c r="TWN46" s="569"/>
      <c r="TWO46" s="569"/>
      <c r="TWP46" s="569"/>
      <c r="TWQ46" s="569"/>
      <c r="TWR46" s="569"/>
      <c r="TWS46" s="569"/>
      <c r="TWT46" s="569"/>
      <c r="TWU46" s="569"/>
      <c r="TWV46" s="569"/>
      <c r="TWW46" s="569"/>
      <c r="TWX46" s="569"/>
      <c r="TWY46" s="569"/>
      <c r="TWZ46" s="569"/>
      <c r="TXA46" s="569"/>
      <c r="TXB46" s="569"/>
      <c r="TXC46" s="569"/>
      <c r="TXD46" s="569"/>
      <c r="TXE46" s="569"/>
      <c r="TXF46" s="569"/>
      <c r="TXG46" s="569"/>
      <c r="TXH46" s="569"/>
      <c r="TXI46" s="569"/>
      <c r="TXJ46" s="569"/>
      <c r="TXK46" s="569"/>
      <c r="TXL46" s="569"/>
      <c r="TXM46" s="569"/>
      <c r="TXN46" s="569"/>
      <c r="TXO46" s="569"/>
      <c r="TXP46" s="569"/>
      <c r="TXQ46" s="569"/>
      <c r="TXR46" s="569"/>
      <c r="TXS46" s="569"/>
      <c r="TXT46" s="569"/>
      <c r="TXU46" s="569"/>
      <c r="TXV46" s="569"/>
      <c r="TXW46" s="569"/>
      <c r="TXX46" s="569"/>
      <c r="TXY46" s="569"/>
      <c r="TXZ46" s="569"/>
      <c r="TYA46" s="569"/>
      <c r="TYB46" s="569"/>
      <c r="TYC46" s="569"/>
      <c r="TYD46" s="569"/>
      <c r="TYE46" s="569"/>
      <c r="TYF46" s="569"/>
      <c r="TYG46" s="569"/>
      <c r="TYH46" s="569"/>
      <c r="TYI46" s="569"/>
      <c r="TYJ46" s="569"/>
      <c r="TYK46" s="569"/>
      <c r="TYL46" s="569"/>
      <c r="TYM46" s="569"/>
      <c r="TYN46" s="569"/>
      <c r="TYO46" s="569"/>
      <c r="TYP46" s="569"/>
      <c r="TYQ46" s="569"/>
      <c r="TYR46" s="569"/>
      <c r="TYS46" s="569"/>
      <c r="TYT46" s="569"/>
      <c r="TYU46" s="569"/>
      <c r="TYV46" s="569"/>
      <c r="TYW46" s="569"/>
      <c r="TYX46" s="569"/>
      <c r="TYY46" s="569"/>
      <c r="TYZ46" s="569"/>
      <c r="TZA46" s="569"/>
      <c r="TZB46" s="569"/>
      <c r="TZC46" s="569"/>
      <c r="TZD46" s="569"/>
      <c r="TZE46" s="569"/>
      <c r="TZF46" s="569"/>
      <c r="TZG46" s="569"/>
      <c r="TZH46" s="569"/>
      <c r="TZI46" s="569"/>
      <c r="TZJ46" s="569"/>
      <c r="TZK46" s="569"/>
      <c r="TZL46" s="569"/>
      <c r="TZM46" s="569"/>
      <c r="TZN46" s="569"/>
      <c r="TZO46" s="569"/>
      <c r="TZP46" s="569"/>
      <c r="TZQ46" s="569"/>
      <c r="TZR46" s="569"/>
      <c r="TZS46" s="569"/>
      <c r="TZT46" s="569"/>
      <c r="TZU46" s="569"/>
      <c r="TZV46" s="569"/>
      <c r="TZW46" s="569"/>
      <c r="TZX46" s="569"/>
      <c r="TZY46" s="569"/>
      <c r="TZZ46" s="569"/>
      <c r="UAA46" s="569"/>
      <c r="UAB46" s="569"/>
      <c r="UAC46" s="569"/>
      <c r="UAD46" s="569"/>
      <c r="UAE46" s="569"/>
      <c r="UAF46" s="569"/>
      <c r="UAG46" s="569"/>
      <c r="UAH46" s="569"/>
      <c r="UAI46" s="569"/>
      <c r="UAJ46" s="569"/>
      <c r="UAK46" s="569"/>
      <c r="UAL46" s="569"/>
      <c r="UAM46" s="569"/>
      <c r="UAN46" s="569"/>
      <c r="UAO46" s="569"/>
      <c r="UAP46" s="569"/>
      <c r="UAQ46" s="569"/>
      <c r="UAR46" s="569"/>
      <c r="UAS46" s="569"/>
      <c r="UAT46" s="569"/>
      <c r="UAU46" s="569"/>
      <c r="UAV46" s="569"/>
      <c r="UAW46" s="569"/>
      <c r="UAX46" s="569"/>
      <c r="UAY46" s="569"/>
      <c r="UAZ46" s="569"/>
      <c r="UBA46" s="569"/>
      <c r="UBB46" s="569"/>
      <c r="UBC46" s="569"/>
      <c r="UBD46" s="569"/>
      <c r="UBE46" s="569"/>
      <c r="UBF46" s="569"/>
      <c r="UBG46" s="569"/>
      <c r="UBH46" s="569"/>
      <c r="UBI46" s="569"/>
      <c r="UBJ46" s="569"/>
      <c r="UBK46" s="569"/>
      <c r="UBL46" s="569"/>
      <c r="UBM46" s="569"/>
      <c r="UBN46" s="569"/>
      <c r="UBO46" s="569"/>
      <c r="UBP46" s="569"/>
      <c r="UBQ46" s="569"/>
      <c r="UBR46" s="569"/>
      <c r="UBS46" s="569"/>
      <c r="UBT46" s="569"/>
      <c r="UBU46" s="569"/>
      <c r="UBV46" s="569"/>
      <c r="UBW46" s="569"/>
      <c r="UBX46" s="569"/>
      <c r="UBY46" s="569"/>
      <c r="UBZ46" s="569"/>
      <c r="UCA46" s="569"/>
      <c r="UCB46" s="569"/>
      <c r="UCC46" s="569"/>
      <c r="UCD46" s="569"/>
      <c r="UCE46" s="569"/>
      <c r="UCF46" s="569"/>
      <c r="UCG46" s="569"/>
      <c r="UCH46" s="569"/>
      <c r="UCI46" s="569"/>
      <c r="UCJ46" s="569"/>
      <c r="UCK46" s="569"/>
      <c r="UCL46" s="569"/>
      <c r="UCM46" s="569"/>
      <c r="UCN46" s="569"/>
      <c r="UCO46" s="569"/>
      <c r="UCP46" s="569"/>
      <c r="UCQ46" s="569"/>
      <c r="UCR46" s="569"/>
      <c r="UCS46" s="569"/>
      <c r="UCT46" s="569"/>
      <c r="UCU46" s="569"/>
      <c r="UCV46" s="569"/>
      <c r="UCW46" s="569"/>
      <c r="UCX46" s="569"/>
      <c r="UCY46" s="569"/>
      <c r="UCZ46" s="569"/>
      <c r="UDA46" s="569"/>
      <c r="UDB46" s="569"/>
      <c r="UDC46" s="569"/>
      <c r="UDD46" s="569"/>
      <c r="UDE46" s="569"/>
      <c r="UDF46" s="569"/>
      <c r="UDG46" s="569"/>
      <c r="UDH46" s="569"/>
      <c r="UDI46" s="569"/>
      <c r="UDJ46" s="569"/>
      <c r="UDK46" s="569"/>
      <c r="UDL46" s="569"/>
      <c r="UDM46" s="569"/>
      <c r="UDN46" s="569"/>
      <c r="UDO46" s="569"/>
      <c r="UDP46" s="569"/>
      <c r="UDQ46" s="569"/>
      <c r="UDR46" s="569"/>
      <c r="UDS46" s="569"/>
      <c r="UDT46" s="569"/>
      <c r="UDU46" s="569"/>
      <c r="UDV46" s="569"/>
      <c r="UDW46" s="569"/>
      <c r="UDX46" s="569"/>
      <c r="UDY46" s="569"/>
      <c r="UDZ46" s="569"/>
      <c r="UEA46" s="569"/>
      <c r="UEB46" s="569"/>
      <c r="UEC46" s="569"/>
      <c r="UED46" s="569"/>
      <c r="UEE46" s="569"/>
      <c r="UEF46" s="569"/>
      <c r="UEG46" s="569"/>
      <c r="UEH46" s="569"/>
      <c r="UEI46" s="569"/>
      <c r="UEJ46" s="569"/>
      <c r="UEK46" s="569"/>
      <c r="UEL46" s="569"/>
      <c r="UEM46" s="569"/>
      <c r="UEN46" s="569"/>
      <c r="UEO46" s="569"/>
      <c r="UEP46" s="569"/>
      <c r="UEQ46" s="569"/>
      <c r="UER46" s="569"/>
      <c r="UES46" s="569"/>
      <c r="UET46" s="569"/>
      <c r="UEU46" s="569"/>
      <c r="UEV46" s="569"/>
      <c r="UEW46" s="569"/>
      <c r="UEX46" s="569"/>
      <c r="UEY46" s="569"/>
      <c r="UEZ46" s="569"/>
      <c r="UFA46" s="569"/>
      <c r="UFB46" s="569"/>
      <c r="UFC46" s="569"/>
      <c r="UFD46" s="569"/>
      <c r="UFE46" s="569"/>
      <c r="UFF46" s="569"/>
      <c r="UFG46" s="569"/>
      <c r="UFH46" s="569"/>
      <c r="UFI46" s="569"/>
      <c r="UFJ46" s="569"/>
      <c r="UFK46" s="569"/>
      <c r="UFL46" s="569"/>
      <c r="UFM46" s="569"/>
      <c r="UFN46" s="569"/>
      <c r="UFO46" s="569"/>
      <c r="UFP46" s="569"/>
      <c r="UFQ46" s="569"/>
      <c r="UFR46" s="569"/>
      <c r="UFS46" s="569"/>
      <c r="UFT46" s="569"/>
      <c r="UFU46" s="569"/>
      <c r="UFV46" s="569"/>
      <c r="UFW46" s="569"/>
      <c r="UFX46" s="569"/>
      <c r="UFY46" s="569"/>
      <c r="UFZ46" s="569"/>
      <c r="UGA46" s="569"/>
      <c r="UGB46" s="569"/>
      <c r="UGC46" s="569"/>
      <c r="UGD46" s="569"/>
      <c r="UGE46" s="569"/>
      <c r="UGF46" s="569"/>
      <c r="UGG46" s="569"/>
      <c r="UGH46" s="569"/>
      <c r="UGI46" s="569"/>
      <c r="UGJ46" s="569"/>
      <c r="UGK46" s="569"/>
      <c r="UGL46" s="569"/>
      <c r="UGM46" s="569"/>
      <c r="UGN46" s="569"/>
      <c r="UGO46" s="569"/>
      <c r="UGP46" s="569"/>
      <c r="UGQ46" s="569"/>
      <c r="UGR46" s="569"/>
      <c r="UGS46" s="569"/>
      <c r="UGT46" s="569"/>
      <c r="UGU46" s="569"/>
      <c r="UGV46" s="569"/>
      <c r="UGW46" s="569"/>
      <c r="UGX46" s="569"/>
      <c r="UGY46" s="569"/>
      <c r="UGZ46" s="569"/>
      <c r="UHA46" s="569"/>
      <c r="UHB46" s="569"/>
      <c r="UHC46" s="569"/>
      <c r="UHD46" s="569"/>
      <c r="UHE46" s="569"/>
      <c r="UHF46" s="569"/>
      <c r="UHG46" s="569"/>
      <c r="UHH46" s="569"/>
      <c r="UHI46" s="569"/>
      <c r="UHJ46" s="569"/>
      <c r="UHK46" s="569"/>
      <c r="UHL46" s="569"/>
      <c r="UHM46" s="569"/>
      <c r="UHN46" s="569"/>
      <c r="UHO46" s="569"/>
      <c r="UHP46" s="569"/>
      <c r="UHQ46" s="569"/>
      <c r="UHR46" s="569"/>
      <c r="UHS46" s="569"/>
      <c r="UHT46" s="569"/>
      <c r="UHU46" s="569"/>
      <c r="UHV46" s="569"/>
      <c r="UHW46" s="569"/>
      <c r="UHX46" s="569"/>
      <c r="UHY46" s="569"/>
      <c r="UHZ46" s="569"/>
      <c r="UIA46" s="569"/>
      <c r="UIB46" s="569"/>
      <c r="UIC46" s="569"/>
      <c r="UID46" s="569"/>
      <c r="UIE46" s="569"/>
      <c r="UIF46" s="569"/>
      <c r="UIG46" s="569"/>
      <c r="UIH46" s="569"/>
      <c r="UII46" s="569"/>
      <c r="UIJ46" s="569"/>
      <c r="UIK46" s="569"/>
      <c r="UIL46" s="569"/>
      <c r="UIM46" s="569"/>
      <c r="UIN46" s="569"/>
      <c r="UIO46" s="569"/>
      <c r="UIP46" s="569"/>
      <c r="UIQ46" s="569"/>
      <c r="UIR46" s="569"/>
      <c r="UIS46" s="569"/>
      <c r="UIT46" s="569"/>
      <c r="UIU46" s="569"/>
      <c r="UIV46" s="569"/>
      <c r="UIW46" s="569"/>
      <c r="UIX46" s="569"/>
      <c r="UIY46" s="569"/>
      <c r="UIZ46" s="569"/>
      <c r="UJA46" s="569"/>
      <c r="UJB46" s="569"/>
      <c r="UJC46" s="569"/>
      <c r="UJD46" s="569"/>
      <c r="UJE46" s="569"/>
      <c r="UJF46" s="569"/>
      <c r="UJG46" s="569"/>
      <c r="UJH46" s="569"/>
      <c r="UJI46" s="569"/>
      <c r="UJJ46" s="569"/>
      <c r="UJK46" s="569"/>
      <c r="UJL46" s="569"/>
      <c r="UJM46" s="569"/>
      <c r="UJN46" s="569"/>
      <c r="UJO46" s="569"/>
      <c r="UJP46" s="569"/>
      <c r="UJQ46" s="569"/>
      <c r="UJR46" s="569"/>
      <c r="UJS46" s="569"/>
      <c r="UJT46" s="569"/>
      <c r="UJU46" s="569"/>
      <c r="UJV46" s="569"/>
      <c r="UJW46" s="569"/>
      <c r="UJX46" s="569"/>
      <c r="UJY46" s="569"/>
      <c r="UJZ46" s="569"/>
      <c r="UKA46" s="569"/>
      <c r="UKB46" s="569"/>
      <c r="UKC46" s="569"/>
      <c r="UKD46" s="569"/>
      <c r="UKE46" s="569"/>
      <c r="UKF46" s="569"/>
      <c r="UKG46" s="569"/>
      <c r="UKH46" s="569"/>
      <c r="UKI46" s="569"/>
      <c r="UKJ46" s="569"/>
      <c r="UKK46" s="569"/>
      <c r="UKL46" s="569"/>
      <c r="UKM46" s="569"/>
      <c r="UKN46" s="569"/>
      <c r="UKO46" s="569"/>
      <c r="UKP46" s="569"/>
      <c r="UKQ46" s="569"/>
      <c r="UKR46" s="569"/>
      <c r="UKS46" s="569"/>
      <c r="UKT46" s="569"/>
      <c r="UKU46" s="569"/>
      <c r="UKV46" s="569"/>
      <c r="UKW46" s="569"/>
      <c r="UKX46" s="569"/>
      <c r="UKY46" s="569"/>
      <c r="UKZ46" s="569"/>
      <c r="ULA46" s="569"/>
      <c r="ULB46" s="569"/>
      <c r="ULC46" s="569"/>
      <c r="ULD46" s="569"/>
      <c r="ULE46" s="569"/>
      <c r="ULF46" s="569"/>
      <c r="ULG46" s="569"/>
      <c r="ULH46" s="569"/>
      <c r="ULI46" s="569"/>
      <c r="ULJ46" s="569"/>
      <c r="ULK46" s="569"/>
      <c r="ULL46" s="569"/>
      <c r="ULM46" s="569"/>
      <c r="ULN46" s="569"/>
      <c r="ULO46" s="569"/>
      <c r="ULP46" s="569"/>
      <c r="ULQ46" s="569"/>
      <c r="ULR46" s="569"/>
      <c r="ULS46" s="569"/>
      <c r="ULT46" s="569"/>
      <c r="ULU46" s="569"/>
      <c r="ULV46" s="569"/>
      <c r="ULW46" s="569"/>
      <c r="ULX46" s="569"/>
      <c r="ULY46" s="569"/>
      <c r="ULZ46" s="569"/>
      <c r="UMA46" s="569"/>
      <c r="UMB46" s="569"/>
      <c r="UMC46" s="569"/>
      <c r="UMD46" s="569"/>
      <c r="UME46" s="569"/>
      <c r="UMF46" s="569"/>
      <c r="UMG46" s="569"/>
      <c r="UMH46" s="569"/>
      <c r="UMI46" s="569"/>
      <c r="UMJ46" s="569"/>
      <c r="UMK46" s="569"/>
      <c r="UML46" s="569"/>
      <c r="UMM46" s="569"/>
      <c r="UMN46" s="569"/>
      <c r="UMO46" s="569"/>
      <c r="UMP46" s="569"/>
      <c r="UMQ46" s="569"/>
      <c r="UMR46" s="569"/>
      <c r="UMS46" s="569"/>
      <c r="UMT46" s="569"/>
      <c r="UMU46" s="569"/>
      <c r="UMV46" s="569"/>
      <c r="UMW46" s="569"/>
      <c r="UMX46" s="569"/>
      <c r="UMY46" s="569"/>
      <c r="UMZ46" s="569"/>
      <c r="UNA46" s="569"/>
      <c r="UNB46" s="569"/>
      <c r="UNC46" s="569"/>
      <c r="UND46" s="569"/>
      <c r="UNE46" s="569"/>
      <c r="UNF46" s="569"/>
      <c r="UNG46" s="569"/>
      <c r="UNH46" s="569"/>
      <c r="UNI46" s="569"/>
      <c r="UNJ46" s="569"/>
      <c r="UNK46" s="569"/>
      <c r="UNL46" s="569"/>
      <c r="UNM46" s="569"/>
      <c r="UNN46" s="569"/>
      <c r="UNO46" s="569"/>
      <c r="UNP46" s="569"/>
      <c r="UNQ46" s="569"/>
      <c r="UNR46" s="569"/>
      <c r="UNS46" s="569"/>
      <c r="UNT46" s="569"/>
      <c r="UNU46" s="569"/>
      <c r="UNV46" s="569"/>
      <c r="UNW46" s="569"/>
      <c r="UNX46" s="569"/>
      <c r="UNY46" s="569"/>
      <c r="UNZ46" s="569"/>
      <c r="UOA46" s="569"/>
      <c r="UOB46" s="569"/>
      <c r="UOC46" s="569"/>
      <c r="UOD46" s="569"/>
      <c r="UOE46" s="569"/>
      <c r="UOF46" s="569"/>
      <c r="UOG46" s="569"/>
      <c r="UOH46" s="569"/>
      <c r="UOI46" s="569"/>
      <c r="UOJ46" s="569"/>
      <c r="UOK46" s="569"/>
      <c r="UOL46" s="569"/>
      <c r="UOM46" s="569"/>
      <c r="UON46" s="569"/>
      <c r="UOO46" s="569"/>
      <c r="UOP46" s="569"/>
      <c r="UOQ46" s="569"/>
      <c r="UOR46" s="569"/>
      <c r="UOS46" s="569"/>
      <c r="UOT46" s="569"/>
      <c r="UOU46" s="569"/>
      <c r="UOV46" s="569"/>
      <c r="UOW46" s="569"/>
      <c r="UOX46" s="569"/>
      <c r="UOY46" s="569"/>
      <c r="UOZ46" s="569"/>
      <c r="UPA46" s="569"/>
      <c r="UPB46" s="569"/>
      <c r="UPC46" s="569"/>
      <c r="UPD46" s="569"/>
      <c r="UPE46" s="569"/>
      <c r="UPF46" s="569"/>
      <c r="UPG46" s="569"/>
      <c r="UPH46" s="569"/>
      <c r="UPI46" s="569"/>
      <c r="UPJ46" s="569"/>
      <c r="UPK46" s="569"/>
      <c r="UPL46" s="569"/>
      <c r="UPM46" s="569"/>
      <c r="UPN46" s="569"/>
      <c r="UPO46" s="569"/>
      <c r="UPP46" s="569"/>
      <c r="UPQ46" s="569"/>
      <c r="UPR46" s="569"/>
      <c r="UPS46" s="569"/>
      <c r="UPT46" s="569"/>
      <c r="UPU46" s="569"/>
      <c r="UPV46" s="569"/>
      <c r="UPW46" s="569"/>
      <c r="UPX46" s="569"/>
      <c r="UPY46" s="569"/>
      <c r="UPZ46" s="569"/>
      <c r="UQA46" s="569"/>
      <c r="UQB46" s="569"/>
      <c r="UQC46" s="569"/>
      <c r="UQD46" s="569"/>
      <c r="UQE46" s="569"/>
      <c r="UQF46" s="569"/>
      <c r="UQG46" s="569"/>
      <c r="UQH46" s="569"/>
      <c r="UQI46" s="569"/>
      <c r="UQJ46" s="569"/>
      <c r="UQK46" s="569"/>
      <c r="UQL46" s="569"/>
      <c r="UQM46" s="569"/>
      <c r="UQN46" s="569"/>
      <c r="UQO46" s="569"/>
      <c r="UQP46" s="569"/>
      <c r="UQQ46" s="569"/>
      <c r="UQR46" s="569"/>
      <c r="UQS46" s="569"/>
      <c r="UQT46" s="569"/>
      <c r="UQU46" s="569"/>
      <c r="UQV46" s="569"/>
      <c r="UQW46" s="569"/>
      <c r="UQX46" s="569"/>
      <c r="UQY46" s="569"/>
      <c r="UQZ46" s="569"/>
      <c r="URA46" s="569"/>
      <c r="URB46" s="569"/>
      <c r="URC46" s="569"/>
      <c r="URD46" s="569"/>
      <c r="URE46" s="569"/>
      <c r="URF46" s="569"/>
      <c r="URG46" s="569"/>
      <c r="URH46" s="569"/>
      <c r="URI46" s="569"/>
      <c r="URJ46" s="569"/>
      <c r="URK46" s="569"/>
      <c r="URL46" s="569"/>
      <c r="URM46" s="569"/>
      <c r="URN46" s="569"/>
      <c r="URO46" s="569"/>
      <c r="URP46" s="569"/>
      <c r="URQ46" s="569"/>
      <c r="URR46" s="569"/>
      <c r="URS46" s="569"/>
      <c r="URT46" s="569"/>
      <c r="URU46" s="569"/>
      <c r="URV46" s="569"/>
      <c r="URW46" s="569"/>
      <c r="URX46" s="569"/>
      <c r="URY46" s="569"/>
      <c r="URZ46" s="569"/>
      <c r="USA46" s="569"/>
      <c r="USB46" s="569"/>
      <c r="USC46" s="569"/>
      <c r="USD46" s="569"/>
      <c r="USE46" s="569"/>
      <c r="USF46" s="569"/>
      <c r="USG46" s="569"/>
      <c r="USH46" s="569"/>
      <c r="USI46" s="569"/>
      <c r="USJ46" s="569"/>
      <c r="USK46" s="569"/>
      <c r="USL46" s="569"/>
      <c r="USM46" s="569"/>
      <c r="USN46" s="569"/>
      <c r="USO46" s="569"/>
      <c r="USP46" s="569"/>
      <c r="USQ46" s="569"/>
      <c r="USR46" s="569"/>
      <c r="USS46" s="569"/>
      <c r="UST46" s="569"/>
      <c r="USU46" s="569"/>
      <c r="USV46" s="569"/>
      <c r="USW46" s="569"/>
      <c r="USX46" s="569"/>
      <c r="USY46" s="569"/>
      <c r="USZ46" s="569"/>
      <c r="UTA46" s="569"/>
      <c r="UTB46" s="569"/>
      <c r="UTC46" s="569"/>
      <c r="UTD46" s="569"/>
      <c r="UTE46" s="569"/>
      <c r="UTF46" s="569"/>
      <c r="UTG46" s="569"/>
      <c r="UTH46" s="569"/>
      <c r="UTI46" s="569"/>
      <c r="UTJ46" s="569"/>
      <c r="UTK46" s="569"/>
      <c r="UTL46" s="569"/>
      <c r="UTM46" s="569"/>
      <c r="UTN46" s="569"/>
      <c r="UTO46" s="569"/>
      <c r="UTP46" s="569"/>
      <c r="UTQ46" s="569"/>
      <c r="UTR46" s="569"/>
      <c r="UTS46" s="569"/>
      <c r="UTT46" s="569"/>
      <c r="UTU46" s="569"/>
      <c r="UTV46" s="569"/>
      <c r="UTW46" s="569"/>
      <c r="UTX46" s="569"/>
      <c r="UTY46" s="569"/>
      <c r="UTZ46" s="569"/>
      <c r="UUA46" s="569"/>
      <c r="UUB46" s="569"/>
      <c r="UUC46" s="569"/>
      <c r="UUD46" s="569"/>
      <c r="UUE46" s="569"/>
      <c r="UUF46" s="569"/>
      <c r="UUG46" s="569"/>
      <c r="UUH46" s="569"/>
      <c r="UUI46" s="569"/>
      <c r="UUJ46" s="569"/>
      <c r="UUK46" s="569"/>
      <c r="UUL46" s="569"/>
      <c r="UUM46" s="569"/>
      <c r="UUN46" s="569"/>
      <c r="UUO46" s="569"/>
      <c r="UUP46" s="569"/>
      <c r="UUQ46" s="569"/>
      <c r="UUR46" s="569"/>
      <c r="UUS46" s="569"/>
      <c r="UUT46" s="569"/>
      <c r="UUU46" s="569"/>
      <c r="UUV46" s="569"/>
      <c r="UUW46" s="569"/>
      <c r="UUX46" s="569"/>
      <c r="UUY46" s="569"/>
      <c r="UUZ46" s="569"/>
      <c r="UVA46" s="569"/>
      <c r="UVB46" s="569"/>
      <c r="UVC46" s="569"/>
      <c r="UVD46" s="569"/>
      <c r="UVE46" s="569"/>
      <c r="UVF46" s="569"/>
      <c r="UVG46" s="569"/>
      <c r="UVH46" s="569"/>
      <c r="UVI46" s="569"/>
      <c r="UVJ46" s="569"/>
      <c r="UVK46" s="569"/>
      <c r="UVL46" s="569"/>
      <c r="UVM46" s="569"/>
      <c r="UVN46" s="569"/>
      <c r="UVO46" s="569"/>
      <c r="UVP46" s="569"/>
      <c r="UVQ46" s="569"/>
      <c r="UVR46" s="569"/>
      <c r="UVS46" s="569"/>
      <c r="UVT46" s="569"/>
      <c r="UVU46" s="569"/>
      <c r="UVV46" s="569"/>
      <c r="UVW46" s="569"/>
      <c r="UVX46" s="569"/>
      <c r="UVY46" s="569"/>
      <c r="UVZ46" s="569"/>
      <c r="UWA46" s="569"/>
      <c r="UWB46" s="569"/>
      <c r="UWC46" s="569"/>
      <c r="UWD46" s="569"/>
      <c r="UWE46" s="569"/>
      <c r="UWF46" s="569"/>
      <c r="UWG46" s="569"/>
      <c r="UWH46" s="569"/>
      <c r="UWI46" s="569"/>
      <c r="UWJ46" s="569"/>
      <c r="UWK46" s="569"/>
      <c r="UWL46" s="569"/>
      <c r="UWM46" s="569"/>
      <c r="UWN46" s="569"/>
      <c r="UWO46" s="569"/>
      <c r="UWP46" s="569"/>
      <c r="UWQ46" s="569"/>
      <c r="UWR46" s="569"/>
      <c r="UWS46" s="569"/>
      <c r="UWT46" s="569"/>
      <c r="UWU46" s="569"/>
      <c r="UWV46" s="569"/>
      <c r="UWW46" s="569"/>
      <c r="UWX46" s="569"/>
      <c r="UWY46" s="569"/>
      <c r="UWZ46" s="569"/>
      <c r="UXA46" s="569"/>
      <c r="UXB46" s="569"/>
      <c r="UXC46" s="569"/>
      <c r="UXD46" s="569"/>
      <c r="UXE46" s="569"/>
      <c r="UXF46" s="569"/>
      <c r="UXG46" s="569"/>
      <c r="UXH46" s="569"/>
      <c r="UXI46" s="569"/>
      <c r="UXJ46" s="569"/>
      <c r="UXK46" s="569"/>
      <c r="UXL46" s="569"/>
      <c r="UXM46" s="569"/>
      <c r="UXN46" s="569"/>
      <c r="UXO46" s="569"/>
      <c r="UXP46" s="569"/>
      <c r="UXQ46" s="569"/>
      <c r="UXR46" s="569"/>
      <c r="UXS46" s="569"/>
      <c r="UXT46" s="569"/>
      <c r="UXU46" s="569"/>
      <c r="UXV46" s="569"/>
      <c r="UXW46" s="569"/>
      <c r="UXX46" s="569"/>
      <c r="UXY46" s="569"/>
      <c r="UXZ46" s="569"/>
      <c r="UYA46" s="569"/>
      <c r="UYB46" s="569"/>
      <c r="UYC46" s="569"/>
      <c r="UYD46" s="569"/>
      <c r="UYE46" s="569"/>
      <c r="UYF46" s="569"/>
      <c r="UYG46" s="569"/>
      <c r="UYH46" s="569"/>
      <c r="UYI46" s="569"/>
      <c r="UYJ46" s="569"/>
      <c r="UYK46" s="569"/>
      <c r="UYL46" s="569"/>
      <c r="UYM46" s="569"/>
      <c r="UYN46" s="569"/>
      <c r="UYO46" s="569"/>
      <c r="UYP46" s="569"/>
      <c r="UYQ46" s="569"/>
      <c r="UYR46" s="569"/>
      <c r="UYS46" s="569"/>
      <c r="UYT46" s="569"/>
      <c r="UYU46" s="569"/>
      <c r="UYV46" s="569"/>
      <c r="UYW46" s="569"/>
      <c r="UYX46" s="569"/>
      <c r="UYY46" s="569"/>
      <c r="UYZ46" s="569"/>
      <c r="UZA46" s="569"/>
      <c r="UZB46" s="569"/>
      <c r="UZC46" s="569"/>
      <c r="UZD46" s="569"/>
      <c r="UZE46" s="569"/>
      <c r="UZF46" s="569"/>
      <c r="UZG46" s="569"/>
      <c r="UZH46" s="569"/>
      <c r="UZI46" s="569"/>
      <c r="UZJ46" s="569"/>
      <c r="UZK46" s="569"/>
      <c r="UZL46" s="569"/>
      <c r="UZM46" s="569"/>
      <c r="UZN46" s="569"/>
      <c r="UZO46" s="569"/>
      <c r="UZP46" s="569"/>
      <c r="UZQ46" s="569"/>
      <c r="UZR46" s="569"/>
      <c r="UZS46" s="569"/>
      <c r="UZT46" s="569"/>
      <c r="UZU46" s="569"/>
      <c r="UZV46" s="569"/>
      <c r="UZW46" s="569"/>
      <c r="UZX46" s="569"/>
      <c r="UZY46" s="569"/>
      <c r="UZZ46" s="569"/>
      <c r="VAA46" s="569"/>
      <c r="VAB46" s="569"/>
      <c r="VAC46" s="569"/>
      <c r="VAD46" s="569"/>
      <c r="VAE46" s="569"/>
      <c r="VAF46" s="569"/>
      <c r="VAG46" s="569"/>
      <c r="VAH46" s="569"/>
      <c r="VAI46" s="569"/>
      <c r="VAJ46" s="569"/>
      <c r="VAK46" s="569"/>
      <c r="VAL46" s="569"/>
      <c r="VAM46" s="569"/>
      <c r="VAN46" s="569"/>
      <c r="VAO46" s="569"/>
      <c r="VAP46" s="569"/>
      <c r="VAQ46" s="569"/>
      <c r="VAR46" s="569"/>
      <c r="VAS46" s="569"/>
      <c r="VAT46" s="569"/>
      <c r="VAU46" s="569"/>
      <c r="VAV46" s="569"/>
      <c r="VAW46" s="569"/>
      <c r="VAX46" s="569"/>
      <c r="VAY46" s="569"/>
      <c r="VAZ46" s="569"/>
      <c r="VBA46" s="569"/>
      <c r="VBB46" s="569"/>
      <c r="VBC46" s="569"/>
      <c r="VBD46" s="569"/>
      <c r="VBE46" s="569"/>
      <c r="VBF46" s="569"/>
      <c r="VBG46" s="569"/>
      <c r="VBH46" s="569"/>
      <c r="VBI46" s="569"/>
      <c r="VBJ46" s="569"/>
      <c r="VBK46" s="569"/>
      <c r="VBL46" s="569"/>
      <c r="VBM46" s="569"/>
      <c r="VBN46" s="569"/>
      <c r="VBO46" s="569"/>
      <c r="VBP46" s="569"/>
      <c r="VBQ46" s="569"/>
      <c r="VBR46" s="569"/>
      <c r="VBS46" s="569"/>
      <c r="VBT46" s="569"/>
      <c r="VBU46" s="569"/>
      <c r="VBV46" s="569"/>
      <c r="VBW46" s="569"/>
      <c r="VBX46" s="569"/>
      <c r="VBY46" s="569"/>
      <c r="VBZ46" s="569"/>
      <c r="VCA46" s="569"/>
      <c r="VCB46" s="569"/>
      <c r="VCC46" s="569"/>
      <c r="VCD46" s="569"/>
      <c r="VCE46" s="569"/>
      <c r="VCF46" s="569"/>
      <c r="VCG46" s="569"/>
      <c r="VCH46" s="569"/>
      <c r="VCI46" s="569"/>
      <c r="VCJ46" s="569"/>
      <c r="VCK46" s="569"/>
      <c r="VCL46" s="569"/>
      <c r="VCM46" s="569"/>
      <c r="VCN46" s="569"/>
      <c r="VCO46" s="569"/>
      <c r="VCP46" s="569"/>
      <c r="VCQ46" s="569"/>
      <c r="VCR46" s="569"/>
      <c r="VCS46" s="569"/>
      <c r="VCT46" s="569"/>
      <c r="VCU46" s="569"/>
      <c r="VCV46" s="569"/>
      <c r="VCW46" s="569"/>
      <c r="VCX46" s="569"/>
      <c r="VCY46" s="569"/>
      <c r="VCZ46" s="569"/>
      <c r="VDA46" s="569"/>
      <c r="VDB46" s="569"/>
      <c r="VDC46" s="569"/>
      <c r="VDD46" s="569"/>
      <c r="VDE46" s="569"/>
      <c r="VDF46" s="569"/>
      <c r="VDG46" s="569"/>
      <c r="VDH46" s="569"/>
      <c r="VDI46" s="569"/>
      <c r="VDJ46" s="569"/>
      <c r="VDK46" s="569"/>
      <c r="VDL46" s="569"/>
      <c r="VDM46" s="569"/>
      <c r="VDN46" s="569"/>
      <c r="VDO46" s="569"/>
      <c r="VDP46" s="569"/>
      <c r="VDQ46" s="569"/>
      <c r="VDR46" s="569"/>
      <c r="VDS46" s="569"/>
      <c r="VDT46" s="569"/>
      <c r="VDU46" s="569"/>
      <c r="VDV46" s="569"/>
      <c r="VDW46" s="569"/>
      <c r="VDX46" s="569"/>
      <c r="VDY46" s="569"/>
      <c r="VDZ46" s="569"/>
      <c r="VEA46" s="569"/>
      <c r="VEB46" s="569"/>
      <c r="VEC46" s="569"/>
      <c r="VED46" s="569"/>
      <c r="VEE46" s="569"/>
      <c r="VEF46" s="569"/>
      <c r="VEG46" s="569"/>
      <c r="VEH46" s="569"/>
      <c r="VEI46" s="569"/>
      <c r="VEJ46" s="569"/>
      <c r="VEK46" s="569"/>
      <c r="VEL46" s="569"/>
      <c r="VEM46" s="569"/>
      <c r="VEN46" s="569"/>
      <c r="VEO46" s="569"/>
      <c r="VEP46" s="569"/>
      <c r="VEQ46" s="569"/>
      <c r="VER46" s="569"/>
      <c r="VES46" s="569"/>
      <c r="VET46" s="569"/>
      <c r="VEU46" s="569"/>
      <c r="VEV46" s="569"/>
      <c r="VEW46" s="569"/>
      <c r="VEX46" s="569"/>
      <c r="VEY46" s="569"/>
      <c r="VEZ46" s="569"/>
      <c r="VFA46" s="569"/>
      <c r="VFB46" s="569"/>
      <c r="VFC46" s="569"/>
      <c r="VFD46" s="569"/>
      <c r="VFE46" s="569"/>
      <c r="VFF46" s="569"/>
      <c r="VFG46" s="569"/>
      <c r="VFH46" s="569"/>
      <c r="VFI46" s="569"/>
      <c r="VFJ46" s="569"/>
      <c r="VFK46" s="569"/>
      <c r="VFL46" s="569"/>
      <c r="VFM46" s="569"/>
      <c r="VFN46" s="569"/>
      <c r="VFO46" s="569"/>
      <c r="VFP46" s="569"/>
      <c r="VFQ46" s="569"/>
      <c r="VFR46" s="569"/>
      <c r="VFS46" s="569"/>
      <c r="VFT46" s="569"/>
      <c r="VFU46" s="569"/>
      <c r="VFV46" s="569"/>
      <c r="VFW46" s="569"/>
      <c r="VFX46" s="569"/>
      <c r="VFY46" s="569"/>
      <c r="VFZ46" s="569"/>
      <c r="VGA46" s="569"/>
      <c r="VGB46" s="569"/>
      <c r="VGC46" s="569"/>
      <c r="VGD46" s="569"/>
      <c r="VGE46" s="569"/>
      <c r="VGF46" s="569"/>
      <c r="VGG46" s="569"/>
      <c r="VGH46" s="569"/>
      <c r="VGI46" s="569"/>
      <c r="VGJ46" s="569"/>
      <c r="VGK46" s="569"/>
      <c r="VGL46" s="569"/>
      <c r="VGM46" s="569"/>
      <c r="VGN46" s="569"/>
      <c r="VGO46" s="569"/>
      <c r="VGP46" s="569"/>
      <c r="VGQ46" s="569"/>
      <c r="VGR46" s="569"/>
      <c r="VGS46" s="569"/>
      <c r="VGT46" s="569"/>
      <c r="VGU46" s="569"/>
      <c r="VGV46" s="569"/>
      <c r="VGW46" s="569"/>
      <c r="VGX46" s="569"/>
      <c r="VGY46" s="569"/>
      <c r="VGZ46" s="569"/>
      <c r="VHA46" s="569"/>
      <c r="VHB46" s="569"/>
      <c r="VHC46" s="569"/>
      <c r="VHD46" s="569"/>
      <c r="VHE46" s="569"/>
      <c r="VHF46" s="569"/>
      <c r="VHG46" s="569"/>
      <c r="VHH46" s="569"/>
      <c r="VHI46" s="569"/>
      <c r="VHJ46" s="569"/>
      <c r="VHK46" s="569"/>
      <c r="VHL46" s="569"/>
      <c r="VHM46" s="569"/>
      <c r="VHN46" s="569"/>
      <c r="VHO46" s="569"/>
      <c r="VHP46" s="569"/>
      <c r="VHQ46" s="569"/>
      <c r="VHR46" s="569"/>
      <c r="VHS46" s="569"/>
      <c r="VHT46" s="569"/>
      <c r="VHU46" s="569"/>
      <c r="VHV46" s="569"/>
      <c r="VHW46" s="569"/>
      <c r="VHX46" s="569"/>
      <c r="VHY46" s="569"/>
      <c r="VHZ46" s="569"/>
      <c r="VIA46" s="569"/>
      <c r="VIB46" s="569"/>
      <c r="VIC46" s="569"/>
      <c r="VID46" s="569"/>
      <c r="VIE46" s="569"/>
      <c r="VIF46" s="569"/>
      <c r="VIG46" s="569"/>
      <c r="VIH46" s="569"/>
      <c r="VII46" s="569"/>
      <c r="VIJ46" s="569"/>
      <c r="VIK46" s="569"/>
      <c r="VIL46" s="569"/>
      <c r="VIM46" s="569"/>
      <c r="VIN46" s="569"/>
      <c r="VIO46" s="569"/>
      <c r="VIP46" s="569"/>
      <c r="VIQ46" s="569"/>
      <c r="VIR46" s="569"/>
      <c r="VIS46" s="569"/>
      <c r="VIT46" s="569"/>
      <c r="VIU46" s="569"/>
      <c r="VIV46" s="569"/>
      <c r="VIW46" s="569"/>
      <c r="VIX46" s="569"/>
      <c r="VIY46" s="569"/>
      <c r="VIZ46" s="569"/>
      <c r="VJA46" s="569"/>
      <c r="VJB46" s="569"/>
      <c r="VJC46" s="569"/>
      <c r="VJD46" s="569"/>
      <c r="VJE46" s="569"/>
      <c r="VJF46" s="569"/>
      <c r="VJG46" s="569"/>
      <c r="VJH46" s="569"/>
      <c r="VJI46" s="569"/>
      <c r="VJJ46" s="569"/>
      <c r="VJK46" s="569"/>
      <c r="VJL46" s="569"/>
      <c r="VJM46" s="569"/>
      <c r="VJN46" s="569"/>
      <c r="VJO46" s="569"/>
      <c r="VJP46" s="569"/>
      <c r="VJQ46" s="569"/>
      <c r="VJR46" s="569"/>
      <c r="VJS46" s="569"/>
      <c r="VJT46" s="569"/>
      <c r="VJU46" s="569"/>
      <c r="VJV46" s="569"/>
      <c r="VJW46" s="569"/>
      <c r="VJX46" s="569"/>
      <c r="VJY46" s="569"/>
      <c r="VJZ46" s="569"/>
      <c r="VKA46" s="569"/>
      <c r="VKB46" s="569"/>
      <c r="VKC46" s="569"/>
      <c r="VKD46" s="569"/>
      <c r="VKE46" s="569"/>
      <c r="VKF46" s="569"/>
      <c r="VKG46" s="569"/>
      <c r="VKH46" s="569"/>
      <c r="VKI46" s="569"/>
      <c r="VKJ46" s="569"/>
      <c r="VKK46" s="569"/>
      <c r="VKL46" s="569"/>
      <c r="VKM46" s="569"/>
      <c r="VKN46" s="569"/>
      <c r="VKO46" s="569"/>
      <c r="VKP46" s="569"/>
      <c r="VKQ46" s="569"/>
      <c r="VKR46" s="569"/>
      <c r="VKS46" s="569"/>
      <c r="VKT46" s="569"/>
      <c r="VKU46" s="569"/>
      <c r="VKV46" s="569"/>
      <c r="VKW46" s="569"/>
      <c r="VKX46" s="569"/>
      <c r="VKY46" s="569"/>
      <c r="VKZ46" s="569"/>
      <c r="VLA46" s="569"/>
      <c r="VLB46" s="569"/>
      <c r="VLC46" s="569"/>
      <c r="VLD46" s="569"/>
      <c r="VLE46" s="569"/>
      <c r="VLF46" s="569"/>
      <c r="VLG46" s="569"/>
      <c r="VLH46" s="569"/>
      <c r="VLI46" s="569"/>
      <c r="VLJ46" s="569"/>
      <c r="VLK46" s="569"/>
      <c r="VLL46" s="569"/>
      <c r="VLM46" s="569"/>
      <c r="VLN46" s="569"/>
      <c r="VLO46" s="569"/>
      <c r="VLP46" s="569"/>
      <c r="VLQ46" s="569"/>
      <c r="VLR46" s="569"/>
      <c r="VLS46" s="569"/>
      <c r="VLT46" s="569"/>
      <c r="VLU46" s="569"/>
      <c r="VLV46" s="569"/>
      <c r="VLW46" s="569"/>
      <c r="VLX46" s="569"/>
      <c r="VLY46" s="569"/>
      <c r="VLZ46" s="569"/>
      <c r="VMA46" s="569"/>
      <c r="VMB46" s="569"/>
      <c r="VMC46" s="569"/>
      <c r="VMD46" s="569"/>
      <c r="VME46" s="569"/>
      <c r="VMF46" s="569"/>
      <c r="VMG46" s="569"/>
      <c r="VMH46" s="569"/>
      <c r="VMI46" s="569"/>
      <c r="VMJ46" s="569"/>
      <c r="VMK46" s="569"/>
      <c r="VML46" s="569"/>
      <c r="VMM46" s="569"/>
      <c r="VMN46" s="569"/>
      <c r="VMO46" s="569"/>
      <c r="VMP46" s="569"/>
      <c r="VMQ46" s="569"/>
      <c r="VMR46" s="569"/>
      <c r="VMS46" s="569"/>
      <c r="VMT46" s="569"/>
      <c r="VMU46" s="569"/>
      <c r="VMV46" s="569"/>
      <c r="VMW46" s="569"/>
      <c r="VMX46" s="569"/>
      <c r="VMY46" s="569"/>
      <c r="VMZ46" s="569"/>
      <c r="VNA46" s="569"/>
      <c r="VNB46" s="569"/>
      <c r="VNC46" s="569"/>
      <c r="VND46" s="569"/>
      <c r="VNE46" s="569"/>
      <c r="VNF46" s="569"/>
      <c r="VNG46" s="569"/>
      <c r="VNH46" s="569"/>
      <c r="VNI46" s="569"/>
      <c r="VNJ46" s="569"/>
      <c r="VNK46" s="569"/>
      <c r="VNL46" s="569"/>
      <c r="VNM46" s="569"/>
      <c r="VNN46" s="569"/>
      <c r="VNO46" s="569"/>
      <c r="VNP46" s="569"/>
      <c r="VNQ46" s="569"/>
      <c r="VNR46" s="569"/>
      <c r="VNS46" s="569"/>
      <c r="VNT46" s="569"/>
      <c r="VNU46" s="569"/>
      <c r="VNV46" s="569"/>
      <c r="VNW46" s="569"/>
      <c r="VNX46" s="569"/>
      <c r="VNY46" s="569"/>
      <c r="VNZ46" s="569"/>
      <c r="VOA46" s="569"/>
      <c r="VOB46" s="569"/>
      <c r="VOC46" s="569"/>
      <c r="VOD46" s="569"/>
      <c r="VOE46" s="569"/>
      <c r="VOF46" s="569"/>
      <c r="VOG46" s="569"/>
      <c r="VOH46" s="569"/>
      <c r="VOI46" s="569"/>
      <c r="VOJ46" s="569"/>
      <c r="VOK46" s="569"/>
      <c r="VOL46" s="569"/>
      <c r="VOM46" s="569"/>
      <c r="VON46" s="569"/>
      <c r="VOO46" s="569"/>
      <c r="VOP46" s="569"/>
      <c r="VOQ46" s="569"/>
      <c r="VOR46" s="569"/>
      <c r="VOS46" s="569"/>
      <c r="VOT46" s="569"/>
      <c r="VOU46" s="569"/>
      <c r="VOV46" s="569"/>
      <c r="VOW46" s="569"/>
      <c r="VOX46" s="569"/>
      <c r="VOY46" s="569"/>
      <c r="VOZ46" s="569"/>
      <c r="VPA46" s="569"/>
      <c r="VPB46" s="569"/>
      <c r="VPC46" s="569"/>
      <c r="VPD46" s="569"/>
      <c r="VPE46" s="569"/>
      <c r="VPF46" s="569"/>
      <c r="VPG46" s="569"/>
      <c r="VPH46" s="569"/>
      <c r="VPI46" s="569"/>
      <c r="VPJ46" s="569"/>
      <c r="VPK46" s="569"/>
      <c r="VPL46" s="569"/>
      <c r="VPM46" s="569"/>
      <c r="VPN46" s="569"/>
      <c r="VPO46" s="569"/>
      <c r="VPP46" s="569"/>
      <c r="VPQ46" s="569"/>
      <c r="VPR46" s="569"/>
      <c r="VPS46" s="569"/>
      <c r="VPT46" s="569"/>
      <c r="VPU46" s="569"/>
      <c r="VPV46" s="569"/>
      <c r="VPW46" s="569"/>
      <c r="VPX46" s="569"/>
      <c r="VPY46" s="569"/>
      <c r="VPZ46" s="569"/>
      <c r="VQA46" s="569"/>
      <c r="VQB46" s="569"/>
      <c r="VQC46" s="569"/>
      <c r="VQD46" s="569"/>
      <c r="VQE46" s="569"/>
      <c r="VQF46" s="569"/>
      <c r="VQG46" s="569"/>
      <c r="VQH46" s="569"/>
      <c r="VQI46" s="569"/>
      <c r="VQJ46" s="569"/>
      <c r="VQK46" s="569"/>
      <c r="VQL46" s="569"/>
      <c r="VQM46" s="569"/>
      <c r="VQN46" s="569"/>
      <c r="VQO46" s="569"/>
      <c r="VQP46" s="569"/>
      <c r="VQQ46" s="569"/>
      <c r="VQR46" s="569"/>
      <c r="VQS46" s="569"/>
      <c r="VQT46" s="569"/>
      <c r="VQU46" s="569"/>
      <c r="VQV46" s="569"/>
      <c r="VQW46" s="569"/>
      <c r="VQX46" s="569"/>
      <c r="VQY46" s="569"/>
      <c r="VQZ46" s="569"/>
      <c r="VRA46" s="569"/>
      <c r="VRB46" s="569"/>
      <c r="VRC46" s="569"/>
      <c r="VRD46" s="569"/>
      <c r="VRE46" s="569"/>
      <c r="VRF46" s="569"/>
      <c r="VRG46" s="569"/>
      <c r="VRH46" s="569"/>
      <c r="VRI46" s="569"/>
      <c r="VRJ46" s="569"/>
      <c r="VRK46" s="569"/>
      <c r="VRL46" s="569"/>
      <c r="VRM46" s="569"/>
      <c r="VRN46" s="569"/>
      <c r="VRO46" s="569"/>
      <c r="VRP46" s="569"/>
      <c r="VRQ46" s="569"/>
      <c r="VRR46" s="569"/>
      <c r="VRS46" s="569"/>
      <c r="VRT46" s="569"/>
      <c r="VRU46" s="569"/>
      <c r="VRV46" s="569"/>
      <c r="VRW46" s="569"/>
      <c r="VRX46" s="569"/>
      <c r="VRY46" s="569"/>
      <c r="VRZ46" s="569"/>
      <c r="VSA46" s="569"/>
      <c r="VSB46" s="569"/>
      <c r="VSC46" s="569"/>
      <c r="VSD46" s="569"/>
      <c r="VSE46" s="569"/>
      <c r="VSF46" s="569"/>
      <c r="VSG46" s="569"/>
      <c r="VSH46" s="569"/>
      <c r="VSI46" s="569"/>
      <c r="VSJ46" s="569"/>
      <c r="VSK46" s="569"/>
      <c r="VSL46" s="569"/>
      <c r="VSM46" s="569"/>
      <c r="VSN46" s="569"/>
      <c r="VSO46" s="569"/>
      <c r="VSP46" s="569"/>
      <c r="VSQ46" s="569"/>
      <c r="VSR46" s="569"/>
      <c r="VSS46" s="569"/>
      <c r="VST46" s="569"/>
      <c r="VSU46" s="569"/>
      <c r="VSV46" s="569"/>
      <c r="VSW46" s="569"/>
      <c r="VSX46" s="569"/>
      <c r="VSY46" s="569"/>
      <c r="VSZ46" s="569"/>
      <c r="VTA46" s="569"/>
      <c r="VTB46" s="569"/>
      <c r="VTC46" s="569"/>
      <c r="VTD46" s="569"/>
      <c r="VTE46" s="569"/>
      <c r="VTF46" s="569"/>
      <c r="VTG46" s="569"/>
      <c r="VTH46" s="569"/>
      <c r="VTI46" s="569"/>
      <c r="VTJ46" s="569"/>
      <c r="VTK46" s="569"/>
      <c r="VTL46" s="569"/>
      <c r="VTM46" s="569"/>
      <c r="VTN46" s="569"/>
      <c r="VTO46" s="569"/>
      <c r="VTP46" s="569"/>
      <c r="VTQ46" s="569"/>
      <c r="VTR46" s="569"/>
      <c r="VTS46" s="569"/>
      <c r="VTT46" s="569"/>
      <c r="VTU46" s="569"/>
      <c r="VTV46" s="569"/>
      <c r="VTW46" s="569"/>
      <c r="VTX46" s="569"/>
      <c r="VTY46" s="569"/>
      <c r="VTZ46" s="569"/>
      <c r="VUA46" s="569"/>
      <c r="VUB46" s="569"/>
      <c r="VUC46" s="569"/>
      <c r="VUD46" s="569"/>
      <c r="VUE46" s="569"/>
      <c r="VUF46" s="569"/>
      <c r="VUG46" s="569"/>
      <c r="VUH46" s="569"/>
      <c r="VUI46" s="569"/>
      <c r="VUJ46" s="569"/>
      <c r="VUK46" s="569"/>
      <c r="VUL46" s="569"/>
      <c r="VUM46" s="569"/>
      <c r="VUN46" s="569"/>
      <c r="VUO46" s="569"/>
      <c r="VUP46" s="569"/>
      <c r="VUQ46" s="569"/>
      <c r="VUR46" s="569"/>
      <c r="VUS46" s="569"/>
      <c r="VUT46" s="569"/>
      <c r="VUU46" s="569"/>
      <c r="VUV46" s="569"/>
      <c r="VUW46" s="569"/>
      <c r="VUX46" s="569"/>
      <c r="VUY46" s="569"/>
      <c r="VUZ46" s="569"/>
      <c r="VVA46" s="569"/>
      <c r="VVB46" s="569"/>
      <c r="VVC46" s="569"/>
      <c r="VVD46" s="569"/>
      <c r="VVE46" s="569"/>
      <c r="VVF46" s="569"/>
      <c r="VVG46" s="569"/>
      <c r="VVH46" s="569"/>
      <c r="VVI46" s="569"/>
      <c r="VVJ46" s="569"/>
      <c r="VVK46" s="569"/>
      <c r="VVL46" s="569"/>
      <c r="VVM46" s="569"/>
      <c r="VVN46" s="569"/>
      <c r="VVO46" s="569"/>
      <c r="VVP46" s="569"/>
      <c r="VVQ46" s="569"/>
      <c r="VVR46" s="569"/>
      <c r="VVS46" s="569"/>
      <c r="VVT46" s="569"/>
      <c r="VVU46" s="569"/>
      <c r="VVV46" s="569"/>
      <c r="VVW46" s="569"/>
      <c r="VVX46" s="569"/>
      <c r="VVY46" s="569"/>
      <c r="VVZ46" s="569"/>
      <c r="VWA46" s="569"/>
      <c r="VWB46" s="569"/>
      <c r="VWC46" s="569"/>
      <c r="VWD46" s="569"/>
      <c r="VWE46" s="569"/>
      <c r="VWF46" s="569"/>
      <c r="VWG46" s="569"/>
      <c r="VWH46" s="569"/>
      <c r="VWI46" s="569"/>
      <c r="VWJ46" s="569"/>
      <c r="VWK46" s="569"/>
      <c r="VWL46" s="569"/>
      <c r="VWM46" s="569"/>
      <c r="VWN46" s="569"/>
      <c r="VWO46" s="569"/>
      <c r="VWP46" s="569"/>
      <c r="VWQ46" s="569"/>
      <c r="VWR46" s="569"/>
      <c r="VWS46" s="569"/>
      <c r="VWT46" s="569"/>
      <c r="VWU46" s="569"/>
      <c r="VWV46" s="569"/>
      <c r="VWW46" s="569"/>
      <c r="VWX46" s="569"/>
      <c r="VWY46" s="569"/>
      <c r="VWZ46" s="569"/>
      <c r="VXA46" s="569"/>
      <c r="VXB46" s="569"/>
      <c r="VXC46" s="569"/>
      <c r="VXD46" s="569"/>
      <c r="VXE46" s="569"/>
      <c r="VXF46" s="569"/>
      <c r="VXG46" s="569"/>
      <c r="VXH46" s="569"/>
      <c r="VXI46" s="569"/>
      <c r="VXJ46" s="569"/>
      <c r="VXK46" s="569"/>
      <c r="VXL46" s="569"/>
      <c r="VXM46" s="569"/>
      <c r="VXN46" s="569"/>
      <c r="VXO46" s="569"/>
      <c r="VXP46" s="569"/>
      <c r="VXQ46" s="569"/>
      <c r="VXR46" s="569"/>
      <c r="VXS46" s="569"/>
      <c r="VXT46" s="569"/>
      <c r="VXU46" s="569"/>
      <c r="VXV46" s="569"/>
      <c r="VXW46" s="569"/>
      <c r="VXX46" s="569"/>
      <c r="VXY46" s="569"/>
      <c r="VXZ46" s="569"/>
      <c r="VYA46" s="569"/>
      <c r="VYB46" s="569"/>
      <c r="VYC46" s="569"/>
      <c r="VYD46" s="569"/>
      <c r="VYE46" s="569"/>
      <c r="VYF46" s="569"/>
      <c r="VYG46" s="569"/>
      <c r="VYH46" s="569"/>
      <c r="VYI46" s="569"/>
      <c r="VYJ46" s="569"/>
      <c r="VYK46" s="569"/>
      <c r="VYL46" s="569"/>
      <c r="VYM46" s="569"/>
      <c r="VYN46" s="569"/>
      <c r="VYO46" s="569"/>
      <c r="VYP46" s="569"/>
      <c r="VYQ46" s="569"/>
      <c r="VYR46" s="569"/>
      <c r="VYS46" s="569"/>
      <c r="VYT46" s="569"/>
      <c r="VYU46" s="569"/>
      <c r="VYV46" s="569"/>
      <c r="VYW46" s="569"/>
      <c r="VYX46" s="569"/>
      <c r="VYY46" s="569"/>
      <c r="VYZ46" s="569"/>
      <c r="VZA46" s="569"/>
      <c r="VZB46" s="569"/>
      <c r="VZC46" s="569"/>
      <c r="VZD46" s="569"/>
      <c r="VZE46" s="569"/>
      <c r="VZF46" s="569"/>
      <c r="VZG46" s="569"/>
      <c r="VZH46" s="569"/>
      <c r="VZI46" s="569"/>
      <c r="VZJ46" s="569"/>
      <c r="VZK46" s="569"/>
      <c r="VZL46" s="569"/>
      <c r="VZM46" s="569"/>
      <c r="VZN46" s="569"/>
      <c r="VZO46" s="569"/>
      <c r="VZP46" s="569"/>
      <c r="VZQ46" s="569"/>
      <c r="VZR46" s="569"/>
      <c r="VZS46" s="569"/>
      <c r="VZT46" s="569"/>
      <c r="VZU46" s="569"/>
      <c r="VZV46" s="569"/>
      <c r="VZW46" s="569"/>
      <c r="VZX46" s="569"/>
      <c r="VZY46" s="569"/>
      <c r="VZZ46" s="569"/>
      <c r="WAA46" s="569"/>
      <c r="WAB46" s="569"/>
      <c r="WAC46" s="569"/>
      <c r="WAD46" s="569"/>
      <c r="WAE46" s="569"/>
      <c r="WAF46" s="569"/>
      <c r="WAG46" s="569"/>
      <c r="WAH46" s="569"/>
      <c r="WAI46" s="569"/>
      <c r="WAJ46" s="569"/>
      <c r="WAK46" s="569"/>
      <c r="WAL46" s="569"/>
      <c r="WAM46" s="569"/>
      <c r="WAN46" s="569"/>
      <c r="WAO46" s="569"/>
      <c r="WAP46" s="569"/>
      <c r="WAQ46" s="569"/>
      <c r="WAR46" s="569"/>
      <c r="WAS46" s="569"/>
      <c r="WAT46" s="569"/>
      <c r="WAU46" s="569"/>
      <c r="WAV46" s="569"/>
      <c r="WAW46" s="569"/>
      <c r="WAX46" s="569"/>
      <c r="WAY46" s="569"/>
      <c r="WAZ46" s="569"/>
      <c r="WBA46" s="569"/>
      <c r="WBB46" s="569"/>
      <c r="WBC46" s="569"/>
      <c r="WBD46" s="569"/>
      <c r="WBE46" s="569"/>
      <c r="WBF46" s="569"/>
      <c r="WBG46" s="569"/>
      <c r="WBH46" s="569"/>
      <c r="WBI46" s="569"/>
      <c r="WBJ46" s="569"/>
      <c r="WBK46" s="569"/>
      <c r="WBL46" s="569"/>
      <c r="WBM46" s="569"/>
      <c r="WBN46" s="569"/>
      <c r="WBO46" s="569"/>
      <c r="WBP46" s="569"/>
      <c r="WBQ46" s="569"/>
      <c r="WBR46" s="569"/>
      <c r="WBS46" s="569"/>
      <c r="WBT46" s="569"/>
      <c r="WBU46" s="569"/>
      <c r="WBV46" s="569"/>
      <c r="WBW46" s="569"/>
      <c r="WBX46" s="569"/>
      <c r="WBY46" s="569"/>
      <c r="WBZ46" s="569"/>
      <c r="WCA46" s="569"/>
      <c r="WCB46" s="569"/>
      <c r="WCC46" s="569"/>
      <c r="WCD46" s="569"/>
      <c r="WCE46" s="569"/>
      <c r="WCF46" s="569"/>
      <c r="WCG46" s="569"/>
      <c r="WCH46" s="569"/>
      <c r="WCI46" s="569"/>
      <c r="WCJ46" s="569"/>
      <c r="WCK46" s="569"/>
      <c r="WCL46" s="569"/>
      <c r="WCM46" s="569"/>
      <c r="WCN46" s="569"/>
      <c r="WCO46" s="569"/>
      <c r="WCP46" s="569"/>
      <c r="WCQ46" s="569"/>
      <c r="WCR46" s="569"/>
      <c r="WCS46" s="569"/>
      <c r="WCT46" s="569"/>
      <c r="WCU46" s="569"/>
      <c r="WCV46" s="569"/>
      <c r="WCW46" s="569"/>
      <c r="WCX46" s="569"/>
      <c r="WCY46" s="569"/>
      <c r="WCZ46" s="569"/>
      <c r="WDA46" s="569"/>
      <c r="WDB46" s="569"/>
      <c r="WDC46" s="569"/>
      <c r="WDD46" s="569"/>
      <c r="WDE46" s="569"/>
      <c r="WDF46" s="569"/>
      <c r="WDG46" s="569"/>
      <c r="WDH46" s="569"/>
      <c r="WDI46" s="569"/>
      <c r="WDJ46" s="569"/>
      <c r="WDK46" s="569"/>
      <c r="WDL46" s="569"/>
      <c r="WDM46" s="569"/>
      <c r="WDN46" s="569"/>
      <c r="WDO46" s="569"/>
      <c r="WDP46" s="569"/>
      <c r="WDQ46" s="569"/>
      <c r="WDR46" s="569"/>
      <c r="WDS46" s="569"/>
      <c r="WDT46" s="569"/>
      <c r="WDU46" s="569"/>
      <c r="WDV46" s="569"/>
      <c r="WDW46" s="569"/>
      <c r="WDX46" s="569"/>
      <c r="WDY46" s="569"/>
      <c r="WDZ46" s="569"/>
      <c r="WEA46" s="569"/>
      <c r="WEB46" s="569"/>
      <c r="WEC46" s="569"/>
      <c r="WED46" s="569"/>
      <c r="WEE46" s="569"/>
      <c r="WEF46" s="569"/>
      <c r="WEG46" s="569"/>
      <c r="WEH46" s="569"/>
      <c r="WEI46" s="569"/>
      <c r="WEJ46" s="569"/>
      <c r="WEK46" s="569"/>
      <c r="WEL46" s="569"/>
      <c r="WEM46" s="569"/>
      <c r="WEN46" s="569"/>
      <c r="WEO46" s="569"/>
      <c r="WEP46" s="569"/>
      <c r="WEQ46" s="569"/>
      <c r="WER46" s="569"/>
      <c r="WES46" s="569"/>
      <c r="WET46" s="569"/>
      <c r="WEU46" s="569"/>
      <c r="WEV46" s="569"/>
      <c r="WEW46" s="569"/>
      <c r="WEX46" s="569"/>
      <c r="WEY46" s="569"/>
      <c r="WEZ46" s="569"/>
      <c r="WFA46" s="569"/>
      <c r="WFB46" s="569"/>
      <c r="WFC46" s="569"/>
      <c r="WFD46" s="569"/>
      <c r="WFE46" s="569"/>
      <c r="WFF46" s="569"/>
      <c r="WFG46" s="569"/>
      <c r="WFH46" s="569"/>
      <c r="WFI46" s="569"/>
      <c r="WFJ46" s="569"/>
      <c r="WFK46" s="569"/>
      <c r="WFL46" s="569"/>
      <c r="WFM46" s="569"/>
      <c r="WFN46" s="569"/>
      <c r="WFO46" s="569"/>
      <c r="WFP46" s="569"/>
      <c r="WFQ46" s="569"/>
      <c r="WFR46" s="569"/>
      <c r="WFS46" s="569"/>
      <c r="WFT46" s="569"/>
      <c r="WFU46" s="569"/>
      <c r="WFV46" s="569"/>
      <c r="WFW46" s="569"/>
      <c r="WFX46" s="569"/>
      <c r="WFY46" s="569"/>
      <c r="WFZ46" s="569"/>
      <c r="WGA46" s="569"/>
      <c r="WGB46" s="569"/>
      <c r="WGC46" s="569"/>
      <c r="WGD46" s="569"/>
      <c r="WGE46" s="569"/>
      <c r="WGF46" s="569"/>
      <c r="WGG46" s="569"/>
      <c r="WGH46" s="569"/>
      <c r="WGI46" s="569"/>
      <c r="WGJ46" s="569"/>
      <c r="WGK46" s="569"/>
      <c r="WGL46" s="569"/>
      <c r="WGM46" s="569"/>
      <c r="WGN46" s="569"/>
      <c r="WGO46" s="569"/>
      <c r="WGP46" s="569"/>
      <c r="WGQ46" s="569"/>
      <c r="WGR46" s="569"/>
      <c r="WGS46" s="569"/>
      <c r="WGT46" s="569"/>
      <c r="WGU46" s="569"/>
      <c r="WGV46" s="569"/>
      <c r="WGW46" s="569"/>
      <c r="WGX46" s="569"/>
      <c r="WGY46" s="569"/>
      <c r="WGZ46" s="569"/>
      <c r="WHA46" s="569"/>
      <c r="WHB46" s="569"/>
      <c r="WHC46" s="569"/>
      <c r="WHD46" s="569"/>
      <c r="WHE46" s="569"/>
      <c r="WHF46" s="569"/>
      <c r="WHG46" s="569"/>
      <c r="WHH46" s="569"/>
      <c r="WHI46" s="569"/>
      <c r="WHJ46" s="569"/>
      <c r="WHK46" s="569"/>
      <c r="WHL46" s="569"/>
      <c r="WHM46" s="569"/>
      <c r="WHN46" s="569"/>
      <c r="WHO46" s="569"/>
      <c r="WHP46" s="569"/>
      <c r="WHQ46" s="569"/>
      <c r="WHR46" s="569"/>
      <c r="WHS46" s="569"/>
      <c r="WHT46" s="569"/>
      <c r="WHU46" s="569"/>
      <c r="WHV46" s="569"/>
      <c r="WHW46" s="569"/>
      <c r="WHX46" s="569"/>
      <c r="WHY46" s="569"/>
      <c r="WHZ46" s="569"/>
      <c r="WIA46" s="569"/>
      <c r="WIB46" s="569"/>
      <c r="WIC46" s="569"/>
      <c r="WID46" s="569"/>
      <c r="WIE46" s="569"/>
      <c r="WIF46" s="569"/>
      <c r="WIG46" s="569"/>
      <c r="WIH46" s="569"/>
      <c r="WII46" s="569"/>
      <c r="WIJ46" s="569"/>
      <c r="WIK46" s="569"/>
      <c r="WIL46" s="569"/>
      <c r="WIM46" s="569"/>
      <c r="WIN46" s="569"/>
      <c r="WIO46" s="569"/>
      <c r="WIP46" s="569"/>
      <c r="WIQ46" s="569"/>
      <c r="WIR46" s="569"/>
      <c r="WIS46" s="569"/>
      <c r="WIT46" s="569"/>
      <c r="WIU46" s="569"/>
      <c r="WIV46" s="569"/>
      <c r="WIW46" s="569"/>
      <c r="WIX46" s="569"/>
      <c r="WIY46" s="569"/>
      <c r="WIZ46" s="569"/>
      <c r="WJA46" s="569"/>
      <c r="WJB46" s="569"/>
      <c r="WJC46" s="569"/>
      <c r="WJD46" s="569"/>
      <c r="WJE46" s="569"/>
      <c r="WJF46" s="569"/>
      <c r="WJG46" s="569"/>
      <c r="WJH46" s="569"/>
      <c r="WJI46" s="569"/>
      <c r="WJJ46" s="569"/>
      <c r="WJK46" s="569"/>
      <c r="WJL46" s="569"/>
      <c r="WJM46" s="569"/>
      <c r="WJN46" s="569"/>
      <c r="WJO46" s="569"/>
      <c r="WJP46" s="569"/>
      <c r="WJQ46" s="569"/>
      <c r="WJR46" s="569"/>
      <c r="WJS46" s="569"/>
      <c r="WJT46" s="569"/>
      <c r="WJU46" s="569"/>
      <c r="WJV46" s="569"/>
      <c r="WJW46" s="569"/>
      <c r="WJX46" s="569"/>
      <c r="WJY46" s="569"/>
      <c r="WJZ46" s="569"/>
      <c r="WKA46" s="569"/>
      <c r="WKB46" s="569"/>
      <c r="WKC46" s="569"/>
      <c r="WKD46" s="569"/>
      <c r="WKE46" s="569"/>
      <c r="WKF46" s="569"/>
      <c r="WKG46" s="569"/>
      <c r="WKH46" s="569"/>
      <c r="WKI46" s="569"/>
      <c r="WKJ46" s="569"/>
      <c r="WKK46" s="569"/>
      <c r="WKL46" s="569"/>
      <c r="WKM46" s="569"/>
      <c r="WKN46" s="569"/>
      <c r="WKO46" s="569"/>
      <c r="WKP46" s="569"/>
      <c r="WKQ46" s="569"/>
      <c r="WKR46" s="569"/>
      <c r="WKS46" s="569"/>
      <c r="WKT46" s="569"/>
      <c r="WKU46" s="569"/>
      <c r="WKV46" s="569"/>
      <c r="WKW46" s="569"/>
      <c r="WKX46" s="569"/>
      <c r="WKY46" s="569"/>
      <c r="WKZ46" s="569"/>
      <c r="WLA46" s="569"/>
      <c r="WLB46" s="569"/>
      <c r="WLC46" s="569"/>
      <c r="WLD46" s="569"/>
      <c r="WLE46" s="569"/>
      <c r="WLF46" s="569"/>
      <c r="WLG46" s="569"/>
      <c r="WLH46" s="569"/>
      <c r="WLI46" s="569"/>
      <c r="WLJ46" s="569"/>
      <c r="WLK46" s="569"/>
      <c r="WLL46" s="569"/>
      <c r="WLM46" s="569"/>
      <c r="WLN46" s="569"/>
      <c r="WLO46" s="569"/>
      <c r="WLP46" s="569"/>
      <c r="WLQ46" s="569"/>
      <c r="WLR46" s="569"/>
      <c r="WLS46" s="569"/>
      <c r="WLT46" s="569"/>
      <c r="WLU46" s="569"/>
      <c r="WLV46" s="569"/>
      <c r="WLW46" s="569"/>
      <c r="WLX46" s="569"/>
      <c r="WLY46" s="569"/>
      <c r="WLZ46" s="569"/>
      <c r="WMA46" s="569"/>
      <c r="WMB46" s="569"/>
      <c r="WMC46" s="569"/>
      <c r="WMD46" s="569"/>
      <c r="WME46" s="569"/>
      <c r="WMF46" s="569"/>
      <c r="WMG46" s="569"/>
      <c r="WMH46" s="569"/>
      <c r="WMI46" s="569"/>
      <c r="WMJ46" s="569"/>
      <c r="WMK46" s="569"/>
      <c r="WML46" s="569"/>
      <c r="WMM46" s="569"/>
      <c r="WMN46" s="569"/>
      <c r="WMO46" s="569"/>
      <c r="WMP46" s="569"/>
      <c r="WMQ46" s="569"/>
      <c r="WMR46" s="569"/>
      <c r="WMS46" s="569"/>
      <c r="WMT46" s="569"/>
      <c r="WMU46" s="569"/>
      <c r="WMV46" s="569"/>
      <c r="WMW46" s="569"/>
      <c r="WMX46" s="569"/>
      <c r="WMY46" s="569"/>
      <c r="WMZ46" s="569"/>
      <c r="WNA46" s="569"/>
      <c r="WNB46" s="569"/>
      <c r="WNC46" s="569"/>
      <c r="WND46" s="569"/>
      <c r="WNE46" s="569"/>
      <c r="WNF46" s="569"/>
      <c r="WNG46" s="569"/>
      <c r="WNH46" s="569"/>
      <c r="WNI46" s="569"/>
      <c r="WNJ46" s="569"/>
      <c r="WNK46" s="569"/>
      <c r="WNL46" s="569"/>
      <c r="WNM46" s="569"/>
      <c r="WNN46" s="569"/>
      <c r="WNO46" s="569"/>
      <c r="WNP46" s="569"/>
      <c r="WNQ46" s="569"/>
      <c r="WNR46" s="569"/>
      <c r="WNS46" s="569"/>
      <c r="WNT46" s="569"/>
      <c r="WNU46" s="569"/>
      <c r="WNV46" s="569"/>
      <c r="WNW46" s="569"/>
      <c r="WNX46" s="569"/>
      <c r="WNY46" s="569"/>
      <c r="WNZ46" s="569"/>
      <c r="WOA46" s="569"/>
      <c r="WOB46" s="569"/>
      <c r="WOC46" s="569"/>
      <c r="WOD46" s="569"/>
      <c r="WOE46" s="569"/>
      <c r="WOF46" s="569"/>
      <c r="WOG46" s="569"/>
      <c r="WOH46" s="569"/>
      <c r="WOI46" s="569"/>
      <c r="WOJ46" s="569"/>
      <c r="WOK46" s="569"/>
      <c r="WOL46" s="569"/>
      <c r="WOM46" s="569"/>
      <c r="WON46" s="569"/>
      <c r="WOO46" s="569"/>
      <c r="WOP46" s="569"/>
      <c r="WOQ46" s="569"/>
      <c r="WOR46" s="569"/>
      <c r="WOS46" s="569"/>
      <c r="WOT46" s="569"/>
      <c r="WOU46" s="569"/>
      <c r="WOV46" s="569"/>
      <c r="WOW46" s="569"/>
      <c r="WOX46" s="569"/>
      <c r="WOY46" s="569"/>
      <c r="WOZ46" s="569"/>
      <c r="WPA46" s="569"/>
      <c r="WPB46" s="569"/>
      <c r="WPC46" s="569"/>
      <c r="WPD46" s="569"/>
      <c r="WPE46" s="569"/>
      <c r="WPF46" s="569"/>
      <c r="WPG46" s="569"/>
      <c r="WPH46" s="569"/>
      <c r="WPI46" s="569"/>
      <c r="WPJ46" s="569"/>
      <c r="WPK46" s="569"/>
      <c r="WPL46" s="569"/>
      <c r="WPM46" s="569"/>
      <c r="WPN46" s="569"/>
      <c r="WPO46" s="569"/>
      <c r="WPP46" s="569"/>
      <c r="WPQ46" s="569"/>
      <c r="WPR46" s="569"/>
      <c r="WPS46" s="569"/>
      <c r="WPT46" s="569"/>
      <c r="WPU46" s="569"/>
      <c r="WPV46" s="569"/>
      <c r="WPW46" s="569"/>
      <c r="WPX46" s="569"/>
      <c r="WPY46" s="569"/>
      <c r="WPZ46" s="569"/>
      <c r="WQA46" s="569"/>
      <c r="WQB46" s="569"/>
      <c r="WQC46" s="569"/>
      <c r="WQD46" s="569"/>
      <c r="WQE46" s="569"/>
      <c r="WQF46" s="569"/>
      <c r="WQG46" s="569"/>
      <c r="WQH46" s="569"/>
      <c r="WQI46" s="569"/>
      <c r="WQJ46" s="569"/>
      <c r="WQK46" s="569"/>
      <c r="WQL46" s="569"/>
      <c r="WQM46" s="569"/>
      <c r="WQN46" s="569"/>
      <c r="WQO46" s="569"/>
      <c r="WQP46" s="569"/>
      <c r="WQQ46" s="569"/>
      <c r="WQR46" s="569"/>
      <c r="WQS46" s="569"/>
      <c r="WQT46" s="569"/>
      <c r="WQU46" s="569"/>
      <c r="WQV46" s="569"/>
      <c r="WQW46" s="569"/>
      <c r="WQX46" s="569"/>
      <c r="WQY46" s="569"/>
      <c r="WQZ46" s="569"/>
      <c r="WRA46" s="569"/>
      <c r="WRB46" s="569"/>
      <c r="WRC46" s="569"/>
      <c r="WRD46" s="569"/>
      <c r="WRE46" s="569"/>
      <c r="WRF46" s="569"/>
      <c r="WRG46" s="569"/>
      <c r="WRH46" s="569"/>
      <c r="WRI46" s="569"/>
      <c r="WRJ46" s="569"/>
      <c r="WRK46" s="569"/>
      <c r="WRL46" s="569"/>
      <c r="WRM46" s="569"/>
      <c r="WRN46" s="569"/>
      <c r="WRO46" s="569"/>
      <c r="WRP46" s="569"/>
      <c r="WRQ46" s="569"/>
      <c r="WRR46" s="569"/>
      <c r="WRS46" s="569"/>
      <c r="WRT46" s="569"/>
      <c r="WRU46" s="569"/>
      <c r="WRV46" s="569"/>
      <c r="WRW46" s="569"/>
      <c r="WRX46" s="569"/>
      <c r="WRY46" s="569"/>
      <c r="WRZ46" s="569"/>
      <c r="WSA46" s="569"/>
      <c r="WSB46" s="569"/>
      <c r="WSC46" s="569"/>
      <c r="WSD46" s="569"/>
      <c r="WSE46" s="569"/>
      <c r="WSF46" s="569"/>
      <c r="WSG46" s="569"/>
      <c r="WSH46" s="569"/>
      <c r="WSI46" s="569"/>
      <c r="WSJ46" s="569"/>
      <c r="WSK46" s="569"/>
      <c r="WSL46" s="569"/>
      <c r="WSM46" s="569"/>
      <c r="WSN46" s="569"/>
      <c r="WSO46" s="569"/>
      <c r="WSP46" s="569"/>
      <c r="WSQ46" s="569"/>
      <c r="WSR46" s="569"/>
      <c r="WSS46" s="569"/>
      <c r="WST46" s="569"/>
      <c r="WSU46" s="569"/>
      <c r="WSV46" s="569"/>
      <c r="WSW46" s="569"/>
      <c r="WSX46" s="569"/>
      <c r="WSY46" s="569"/>
      <c r="WSZ46" s="569"/>
      <c r="WTA46" s="569"/>
      <c r="WTB46" s="569"/>
      <c r="WTC46" s="569"/>
      <c r="WTD46" s="569"/>
      <c r="WTE46" s="569"/>
      <c r="WTF46" s="569"/>
      <c r="WTG46" s="569"/>
      <c r="WTH46" s="569"/>
      <c r="WTI46" s="569"/>
      <c r="WTJ46" s="569"/>
      <c r="WTK46" s="569"/>
      <c r="WTL46" s="569"/>
      <c r="WTM46" s="569"/>
      <c r="WTN46" s="569"/>
      <c r="WTO46" s="569"/>
      <c r="WTP46" s="569"/>
      <c r="WTQ46" s="569"/>
      <c r="WTR46" s="569"/>
      <c r="WTS46" s="569"/>
      <c r="WTT46" s="569"/>
      <c r="WTU46" s="569"/>
      <c r="WTV46" s="569"/>
      <c r="WTW46" s="569"/>
      <c r="WTX46" s="569"/>
      <c r="WTY46" s="569"/>
      <c r="WTZ46" s="569"/>
      <c r="WUA46" s="569"/>
      <c r="WUB46" s="569"/>
      <c r="WUC46" s="569"/>
      <c r="WUD46" s="569"/>
      <c r="WUE46" s="569"/>
      <c r="WUF46" s="569"/>
      <c r="WUG46" s="569"/>
      <c r="WUH46" s="569"/>
      <c r="WUI46" s="569"/>
      <c r="WUJ46" s="569"/>
      <c r="WUK46" s="569"/>
      <c r="WUL46" s="569"/>
      <c r="WUM46" s="569"/>
      <c r="WUN46" s="569"/>
      <c r="WUO46" s="569"/>
      <c r="WUP46" s="569"/>
      <c r="WUQ46" s="569"/>
      <c r="WUR46" s="569"/>
      <c r="WUS46" s="569"/>
      <c r="WUT46" s="569"/>
      <c r="WUU46" s="569"/>
      <c r="WUV46" s="569"/>
      <c r="WUW46" s="569"/>
      <c r="WUX46" s="569"/>
      <c r="WUY46" s="569"/>
      <c r="WUZ46" s="569"/>
      <c r="WVA46" s="569"/>
      <c r="WVB46" s="569"/>
      <c r="WVC46" s="569"/>
      <c r="WVD46" s="569"/>
      <c r="WVE46" s="569"/>
      <c r="WVF46" s="569"/>
      <c r="WVG46" s="569"/>
      <c r="WVH46" s="569"/>
      <c r="WVI46" s="569"/>
      <c r="WVJ46" s="569"/>
      <c r="WVK46" s="569"/>
      <c r="WVL46" s="569"/>
      <c r="WVM46" s="569"/>
      <c r="WVN46" s="569"/>
      <c r="WVO46" s="569"/>
      <c r="WVP46" s="569"/>
      <c r="WVQ46" s="569"/>
      <c r="WVR46" s="569"/>
      <c r="WVS46" s="569"/>
      <c r="WVT46" s="569"/>
      <c r="WVU46" s="569"/>
      <c r="WVV46" s="569"/>
      <c r="WVW46" s="569"/>
      <c r="WVX46" s="569"/>
      <c r="WVY46" s="569"/>
      <c r="WVZ46" s="569"/>
      <c r="WWA46" s="569"/>
      <c r="WWB46" s="569"/>
      <c r="WWC46" s="569"/>
      <c r="WWD46" s="569"/>
      <c r="WWE46" s="569"/>
      <c r="WWF46" s="569"/>
      <c r="WWG46" s="569"/>
      <c r="WWH46" s="569"/>
      <c r="WWI46" s="569"/>
      <c r="WWJ46" s="569"/>
      <c r="WWK46" s="569"/>
      <c r="WWL46" s="569"/>
      <c r="WWM46" s="569"/>
      <c r="WWN46" s="569"/>
      <c r="WWO46" s="569"/>
      <c r="WWP46" s="569"/>
      <c r="WWQ46" s="569"/>
      <c r="WWR46" s="569"/>
      <c r="WWS46" s="569"/>
      <c r="WWT46" s="569"/>
      <c r="WWU46" s="569"/>
      <c r="WWV46" s="569"/>
      <c r="WWW46" s="569"/>
      <c r="WWX46" s="569"/>
      <c r="WWY46" s="569"/>
      <c r="WWZ46" s="569"/>
      <c r="WXA46" s="569"/>
      <c r="WXB46" s="569"/>
      <c r="WXC46" s="569"/>
      <c r="WXD46" s="569"/>
      <c r="WXE46" s="569"/>
      <c r="WXF46" s="569"/>
      <c r="WXG46" s="569"/>
      <c r="WXH46" s="569"/>
      <c r="WXI46" s="569"/>
      <c r="WXJ46" s="569"/>
      <c r="WXK46" s="569"/>
      <c r="WXL46" s="569"/>
      <c r="WXM46" s="569"/>
      <c r="WXN46" s="569"/>
      <c r="WXO46" s="569"/>
      <c r="WXP46" s="569"/>
      <c r="WXQ46" s="569"/>
      <c r="WXR46" s="569"/>
      <c r="WXS46" s="569"/>
      <c r="WXT46" s="569"/>
      <c r="WXU46" s="569"/>
      <c r="WXV46" s="569"/>
      <c r="WXW46" s="569"/>
      <c r="WXX46" s="569"/>
      <c r="WXY46" s="569"/>
      <c r="WXZ46" s="569"/>
      <c r="WYA46" s="569"/>
      <c r="WYB46" s="569"/>
      <c r="WYC46" s="569"/>
      <c r="WYD46" s="569"/>
      <c r="WYE46" s="569"/>
      <c r="WYF46" s="569"/>
      <c r="WYG46" s="569"/>
      <c r="WYH46" s="569"/>
      <c r="WYI46" s="569"/>
      <c r="WYJ46" s="569"/>
      <c r="WYK46" s="569"/>
      <c r="WYL46" s="569"/>
      <c r="WYM46" s="569"/>
      <c r="WYN46" s="569"/>
      <c r="WYO46" s="569"/>
      <c r="WYP46" s="569"/>
      <c r="WYQ46" s="569"/>
      <c r="WYR46" s="569"/>
      <c r="WYS46" s="569"/>
      <c r="WYT46" s="569"/>
      <c r="WYU46" s="569"/>
      <c r="WYV46" s="569"/>
      <c r="WYW46" s="569"/>
      <c r="WYX46" s="569"/>
      <c r="WYY46" s="569"/>
      <c r="WYZ46" s="569"/>
      <c r="WZA46" s="569"/>
      <c r="WZB46" s="569"/>
      <c r="WZC46" s="569"/>
      <c r="WZD46" s="569"/>
      <c r="WZE46" s="569"/>
      <c r="WZF46" s="569"/>
      <c r="WZG46" s="569"/>
      <c r="WZH46" s="569"/>
      <c r="WZI46" s="569"/>
      <c r="WZJ46" s="569"/>
      <c r="WZK46" s="569"/>
      <c r="WZL46" s="569"/>
      <c r="WZM46" s="569"/>
      <c r="WZN46" s="569"/>
      <c r="WZO46" s="569"/>
      <c r="WZP46" s="569"/>
      <c r="WZQ46" s="569"/>
      <c r="WZR46" s="569"/>
      <c r="WZS46" s="569"/>
      <c r="WZT46" s="569"/>
      <c r="WZU46" s="569"/>
      <c r="WZV46" s="569"/>
      <c r="WZW46" s="569"/>
      <c r="WZX46" s="569"/>
      <c r="WZY46" s="569"/>
      <c r="WZZ46" s="569"/>
      <c r="XAA46" s="569"/>
      <c r="XAB46" s="569"/>
      <c r="XAC46" s="569"/>
      <c r="XAD46" s="569"/>
      <c r="XAE46" s="569"/>
      <c r="XAF46" s="569"/>
      <c r="XAG46" s="569"/>
      <c r="XAH46" s="569"/>
      <c r="XAI46" s="569"/>
      <c r="XAJ46" s="569"/>
      <c r="XAK46" s="569"/>
      <c r="XAL46" s="569"/>
      <c r="XAM46" s="569"/>
      <c r="XAN46" s="569"/>
      <c r="XAO46" s="569"/>
      <c r="XAP46" s="569"/>
      <c r="XAQ46" s="569"/>
      <c r="XAR46" s="569"/>
      <c r="XAS46" s="569"/>
      <c r="XAT46" s="569"/>
      <c r="XAU46" s="569"/>
      <c r="XAV46" s="569"/>
      <c r="XAW46" s="569"/>
      <c r="XAX46" s="569"/>
      <c r="XAY46" s="569"/>
      <c r="XAZ46" s="569"/>
      <c r="XBA46" s="569"/>
      <c r="XBB46" s="569"/>
      <c r="XBC46" s="569"/>
      <c r="XBD46" s="569"/>
      <c r="XBE46" s="569"/>
      <c r="XBF46" s="569"/>
      <c r="XBG46" s="569"/>
      <c r="XBH46" s="569"/>
      <c r="XBI46" s="569"/>
      <c r="XBJ46" s="569"/>
      <c r="XBK46" s="569"/>
      <c r="XBL46" s="569"/>
      <c r="XBM46" s="569"/>
      <c r="XBN46" s="569"/>
      <c r="XBO46" s="569"/>
      <c r="XBP46" s="569"/>
      <c r="XBQ46" s="569"/>
      <c r="XBR46" s="569"/>
      <c r="XBS46" s="569"/>
      <c r="XBT46" s="569"/>
      <c r="XBU46" s="569"/>
      <c r="XBV46" s="569"/>
      <c r="XBW46" s="569"/>
      <c r="XBX46" s="569"/>
      <c r="XBY46" s="569"/>
      <c r="XBZ46" s="569"/>
      <c r="XCA46" s="569"/>
      <c r="XCB46" s="569"/>
      <c r="XCC46" s="569"/>
      <c r="XCD46" s="569"/>
      <c r="XCE46" s="569"/>
      <c r="XCF46" s="569"/>
      <c r="XCG46" s="569"/>
      <c r="XCH46" s="569"/>
      <c r="XCI46" s="569"/>
      <c r="XCJ46" s="569"/>
      <c r="XCK46" s="569"/>
      <c r="XCL46" s="569"/>
      <c r="XCM46" s="569"/>
      <c r="XCN46" s="569"/>
      <c r="XCO46" s="569"/>
      <c r="XCP46" s="569"/>
      <c r="XCQ46" s="569"/>
      <c r="XCR46" s="569"/>
      <c r="XCS46" s="569"/>
      <c r="XCT46" s="569"/>
      <c r="XCU46" s="569"/>
      <c r="XCV46" s="569"/>
      <c r="XCW46" s="569"/>
      <c r="XCX46" s="569"/>
      <c r="XCY46" s="569"/>
      <c r="XCZ46" s="569"/>
      <c r="XDA46" s="569"/>
      <c r="XDB46" s="569"/>
      <c r="XDC46" s="569"/>
      <c r="XDD46" s="569"/>
      <c r="XDE46" s="569"/>
      <c r="XDF46" s="569"/>
      <c r="XDG46" s="569"/>
      <c r="XDH46" s="569"/>
      <c r="XDI46" s="569"/>
      <c r="XDJ46" s="569"/>
      <c r="XDK46" s="569"/>
      <c r="XDL46" s="569"/>
      <c r="XDM46" s="569"/>
      <c r="XDN46" s="569"/>
      <c r="XDO46" s="569"/>
      <c r="XDP46" s="569"/>
      <c r="XDQ46" s="569"/>
      <c r="XDR46" s="569"/>
      <c r="XDS46" s="569"/>
      <c r="XDT46" s="569"/>
      <c r="XDU46" s="569"/>
      <c r="XDV46" s="569"/>
      <c r="XDW46" s="569"/>
      <c r="XDX46" s="569"/>
      <c r="XDY46" s="569"/>
      <c r="XDZ46" s="569"/>
      <c r="XEA46" s="569"/>
      <c r="XEB46" s="569"/>
      <c r="XEC46" s="569"/>
      <c r="XED46" s="569"/>
      <c r="XEE46" s="569"/>
      <c r="XEF46" s="569"/>
      <c r="XEG46" s="569"/>
      <c r="XEH46" s="569"/>
      <c r="XEI46" s="569"/>
      <c r="XEJ46" s="569"/>
      <c r="XEK46" s="569"/>
      <c r="XEL46" s="569"/>
      <c r="XEM46" s="569"/>
      <c r="XEN46" s="569"/>
      <c r="XEO46" s="569"/>
      <c r="XEP46" s="569"/>
      <c r="XEQ46" s="569"/>
      <c r="XER46" s="569"/>
      <c r="XES46" s="569"/>
      <c r="XET46" s="569"/>
      <c r="XEU46" s="569"/>
      <c r="XEV46" s="569"/>
      <c r="XEW46" s="569"/>
      <c r="XEX46" s="569"/>
      <c r="XEY46" s="569"/>
      <c r="XEZ46" s="569"/>
      <c r="XFA46" s="569"/>
      <c r="XFB46" s="569"/>
      <c r="XFC46" s="569"/>
      <c r="XFD46" s="569"/>
    </row>
    <row r="47" s="569" customFormat="1" spans="1:18">
      <c r="A47" s="569" t="s">
        <v>2117</v>
      </c>
      <c r="B47" s="569" t="s">
        <v>437</v>
      </c>
      <c r="C47" s="569" t="s">
        <v>2118</v>
      </c>
      <c r="D47" s="569">
        <v>23170.4</v>
      </c>
      <c r="E47" s="569">
        <v>23170.4</v>
      </c>
      <c r="F47" s="569" t="s">
        <v>1951</v>
      </c>
      <c r="G47" s="569" t="s">
        <v>1960</v>
      </c>
      <c r="H47" s="569" t="s">
        <v>1982</v>
      </c>
      <c r="I47" s="569">
        <v>1</v>
      </c>
      <c r="J47" s="569" t="s">
        <v>1955</v>
      </c>
      <c r="K47" s="573">
        <v>44480.0004976852</v>
      </c>
      <c r="L47" s="569" t="s">
        <v>1956</v>
      </c>
      <c r="M47" s="569" t="s">
        <v>2113</v>
      </c>
      <c r="N47" s="569">
        <v>2632.78</v>
      </c>
      <c r="O47" s="569">
        <v>75.75</v>
      </c>
      <c r="P47" s="569">
        <v>1136</v>
      </c>
      <c r="Q47" s="569">
        <v>0</v>
      </c>
      <c r="R47" s="569">
        <f t="shared" si="1"/>
        <v>1664</v>
      </c>
    </row>
    <row r="48" s="569" customFormat="1" spans="1:18">
      <c r="A48" s="569" t="s">
        <v>2119</v>
      </c>
      <c r="B48" s="569" t="s">
        <v>437</v>
      </c>
      <c r="C48" s="569" t="s">
        <v>2120</v>
      </c>
      <c r="D48" s="569">
        <v>82052.6</v>
      </c>
      <c r="E48" s="569">
        <v>155899.94</v>
      </c>
      <c r="F48" s="569" t="s">
        <v>1951</v>
      </c>
      <c r="G48" s="569" t="s">
        <v>1951</v>
      </c>
      <c r="H48" s="569" t="s">
        <v>1953</v>
      </c>
      <c r="I48" s="569">
        <v>1.9</v>
      </c>
      <c r="J48" s="569" t="s">
        <v>1955</v>
      </c>
      <c r="K48" s="573">
        <v>44466.0004976852</v>
      </c>
      <c r="L48" s="569" t="s">
        <v>1956</v>
      </c>
      <c r="M48" s="569" t="s">
        <v>2121</v>
      </c>
      <c r="N48" s="569">
        <v>16837.19</v>
      </c>
      <c r="O48" s="569">
        <v>136.8</v>
      </c>
      <c r="P48" s="569">
        <v>1080</v>
      </c>
      <c r="Q48" s="569">
        <v>0</v>
      </c>
      <c r="R48" s="569">
        <f>P48</f>
        <v>1080</v>
      </c>
    </row>
    <row r="49" s="569" customFormat="1" spans="1:18">
      <c r="A49" s="569" t="s">
        <v>2122</v>
      </c>
      <c r="B49" s="569" t="s">
        <v>437</v>
      </c>
      <c r="C49" s="569" t="s">
        <v>2123</v>
      </c>
      <c r="D49" s="569">
        <v>7844</v>
      </c>
      <c r="E49" s="569">
        <v>11766</v>
      </c>
      <c r="F49" s="569" t="s">
        <v>1951</v>
      </c>
      <c r="G49" s="569" t="s">
        <v>1951</v>
      </c>
      <c r="H49" s="569" t="s">
        <v>1982</v>
      </c>
      <c r="I49" s="569">
        <v>1.5</v>
      </c>
      <c r="J49" s="569" t="s">
        <v>1955</v>
      </c>
      <c r="K49" s="573">
        <v>44466.0004976852</v>
      </c>
      <c r="L49" s="569" t="s">
        <v>1956</v>
      </c>
      <c r="M49" s="569" t="s">
        <v>2124</v>
      </c>
      <c r="N49" s="569">
        <v>854.21</v>
      </c>
      <c r="O49" s="569">
        <v>72.6</v>
      </c>
      <c r="P49" s="569">
        <v>726</v>
      </c>
      <c r="Q49" s="569">
        <v>0</v>
      </c>
      <c r="R49" s="569">
        <f t="shared" si="1"/>
        <v>1064</v>
      </c>
    </row>
    <row r="50" s="570" customFormat="1" spans="1:18">
      <c r="A50" s="570" t="s">
        <v>2125</v>
      </c>
      <c r="B50" s="570" t="s">
        <v>437</v>
      </c>
      <c r="C50" s="570" t="s">
        <v>2126</v>
      </c>
      <c r="D50" s="570">
        <v>49454.7</v>
      </c>
      <c r="E50" s="570">
        <v>98909.1</v>
      </c>
      <c r="F50" s="570" t="s">
        <v>1951</v>
      </c>
      <c r="G50" s="570" t="s">
        <v>2127</v>
      </c>
      <c r="H50" s="570">
        <v>20</v>
      </c>
      <c r="I50" s="570">
        <v>2</v>
      </c>
      <c r="J50" s="570" t="s">
        <v>1955</v>
      </c>
      <c r="K50" s="575">
        <v>44454.0004976852</v>
      </c>
      <c r="L50" s="570" t="s">
        <v>1956</v>
      </c>
      <c r="M50" s="570" t="s">
        <v>1984</v>
      </c>
      <c r="N50" s="570">
        <v>6448.89</v>
      </c>
      <c r="O50" s="570">
        <v>86.93</v>
      </c>
      <c r="P50" s="570">
        <v>652</v>
      </c>
      <c r="Q50" s="570">
        <v>0</v>
      </c>
      <c r="R50" s="570">
        <f t="shared" si="1"/>
        <v>955</v>
      </c>
    </row>
    <row r="51" s="569" customFormat="1" spans="1:18">
      <c r="A51" s="569" t="s">
        <v>2128</v>
      </c>
      <c r="B51" s="569" t="s">
        <v>437</v>
      </c>
      <c r="C51" s="569" t="s">
        <v>2129</v>
      </c>
      <c r="D51" s="569">
        <v>13006.3</v>
      </c>
      <c r="E51" s="569">
        <v>9104.41</v>
      </c>
      <c r="F51" s="569" t="s">
        <v>1951</v>
      </c>
      <c r="G51" s="569" t="s">
        <v>2051</v>
      </c>
      <c r="H51" s="569" t="s">
        <v>1982</v>
      </c>
      <c r="I51" s="569" t="s">
        <v>2130</v>
      </c>
      <c r="J51" s="569" t="s">
        <v>1955</v>
      </c>
      <c r="K51" s="573">
        <v>44446.0004976852</v>
      </c>
      <c r="L51" s="569" t="s">
        <v>1956</v>
      </c>
      <c r="M51" s="569" t="s">
        <v>2131</v>
      </c>
      <c r="N51" s="569">
        <v>742.66</v>
      </c>
      <c r="O51" s="569">
        <v>38.07</v>
      </c>
      <c r="P51" s="569">
        <v>816</v>
      </c>
      <c r="Q51" s="569">
        <v>0</v>
      </c>
      <c r="R51" s="569">
        <f t="shared" si="1"/>
        <v>1195</v>
      </c>
    </row>
    <row r="52" s="569" customFormat="1" spans="1:18">
      <c r="A52" s="569" t="s">
        <v>2132</v>
      </c>
      <c r="B52" s="569" t="s">
        <v>437</v>
      </c>
      <c r="C52" s="569" t="s">
        <v>2133</v>
      </c>
      <c r="D52" s="569">
        <v>6782.77</v>
      </c>
      <c r="E52" s="569">
        <v>10174.16</v>
      </c>
      <c r="F52" s="569" t="s">
        <v>1951</v>
      </c>
      <c r="G52" s="569" t="s">
        <v>1951</v>
      </c>
      <c r="H52" s="569" t="s">
        <v>1982</v>
      </c>
      <c r="I52" s="569" t="s">
        <v>2017</v>
      </c>
      <c r="J52" s="569" t="s">
        <v>1955</v>
      </c>
      <c r="K52" s="573">
        <v>44433.0004976852</v>
      </c>
      <c r="L52" s="569" t="s">
        <v>1956</v>
      </c>
      <c r="M52" s="569" t="s">
        <v>2134</v>
      </c>
      <c r="N52" s="569">
        <v>768.15</v>
      </c>
      <c r="O52" s="569">
        <v>75.5</v>
      </c>
      <c r="P52" s="569">
        <v>755</v>
      </c>
      <c r="Q52" s="569">
        <v>0</v>
      </c>
      <c r="R52" s="569">
        <f t="shared" si="1"/>
        <v>1106</v>
      </c>
    </row>
    <row r="53" s="569" customFormat="1" spans="1:18">
      <c r="A53" s="569" t="s">
        <v>2135</v>
      </c>
      <c r="B53" s="569" t="s">
        <v>437</v>
      </c>
      <c r="C53" s="569" t="s">
        <v>2136</v>
      </c>
      <c r="D53" s="569">
        <v>106037.9</v>
      </c>
      <c r="E53" s="569">
        <v>212075.8</v>
      </c>
      <c r="F53" s="569" t="s">
        <v>1951</v>
      </c>
      <c r="G53" s="569" t="s">
        <v>2051</v>
      </c>
      <c r="H53" s="569" t="s">
        <v>1982</v>
      </c>
      <c r="I53" s="569" t="s">
        <v>1983</v>
      </c>
      <c r="J53" s="569" t="s">
        <v>1955</v>
      </c>
      <c r="K53" s="573">
        <v>44424.0004976852</v>
      </c>
      <c r="L53" s="569" t="s">
        <v>1956</v>
      </c>
      <c r="M53" s="569" t="s">
        <v>2137</v>
      </c>
      <c r="N53" s="569">
        <v>21377.24</v>
      </c>
      <c r="O53" s="569">
        <v>134.4</v>
      </c>
      <c r="P53" s="569">
        <v>1008</v>
      </c>
      <c r="Q53" s="569">
        <v>0</v>
      </c>
      <c r="R53" s="569">
        <f t="shared" si="1"/>
        <v>1477</v>
      </c>
    </row>
    <row r="104" spans="23:23">
      <c r="W104" s="569" t="s">
        <v>2138</v>
      </c>
    </row>
    <row r="139" spans="25:25">
      <c r="Y139" s="569" t="s">
        <v>2139</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2140</v>
      </c>
      <c r="B2" s="501">
        <v>3.5</v>
      </c>
      <c r="C2" s="501">
        <v>3.5</v>
      </c>
      <c r="D2" s="502">
        <v>2.5</v>
      </c>
      <c r="E2" s="502">
        <v>2.5</v>
      </c>
      <c r="F2" s="502">
        <v>2.5</v>
      </c>
      <c r="G2" s="502">
        <v>2.5</v>
      </c>
      <c r="H2" s="502">
        <v>2.5</v>
      </c>
      <c r="I2" s="501">
        <v>2</v>
      </c>
      <c r="J2" s="501">
        <v>2</v>
      </c>
      <c r="K2" s="501">
        <v>2</v>
      </c>
      <c r="L2" s="501">
        <v>2</v>
      </c>
      <c r="M2" s="555">
        <v>2</v>
      </c>
    </row>
    <row r="3" customHeight="1" spans="1:13">
      <c r="A3" s="503" t="s">
        <v>2141</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2142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2143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2144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2145</v>
      </c>
      <c r="B18" s="517"/>
      <c r="C18" s="518"/>
      <c r="D18" s="518"/>
      <c r="E18" s="517"/>
      <c r="F18" s="518"/>
      <c r="G18" s="518"/>
    </row>
    <row r="19" customHeight="1" spans="1:7">
      <c r="A19" s="516" t="s">
        <v>2146</v>
      </c>
      <c r="B19" s="519" t="s">
        <v>2147</v>
      </c>
      <c r="C19" s="519" t="s">
        <v>2148</v>
      </c>
      <c r="D19" s="520"/>
      <c r="E19" s="516" t="s">
        <v>2149</v>
      </c>
      <c r="F19" s="521"/>
      <c r="G19" s="521"/>
    </row>
    <row r="20" customHeight="1" spans="1:7">
      <c r="A20" s="522" t="s">
        <v>2140</v>
      </c>
      <c r="B20" s="523" t="s">
        <v>2150</v>
      </c>
      <c r="C20" s="524" t="s">
        <v>2151</v>
      </c>
      <c r="D20" s="525"/>
      <c r="E20" s="526">
        <v>1</v>
      </c>
      <c r="F20" s="527" t="s">
        <v>2152</v>
      </c>
      <c r="G20" s="527"/>
    </row>
    <row r="21" customHeight="1" spans="1:7">
      <c r="A21" s="528"/>
      <c r="B21" s="529"/>
      <c r="C21" s="530" t="s">
        <v>2153</v>
      </c>
      <c r="D21" s="531"/>
      <c r="E21" s="532">
        <v>1</v>
      </c>
      <c r="F21" s="527" t="s">
        <v>2154</v>
      </c>
      <c r="G21" s="527"/>
    </row>
    <row r="22" customHeight="1" spans="1:7">
      <c r="A22" s="528"/>
      <c r="B22" s="529"/>
      <c r="C22" s="530" t="s">
        <v>2155</v>
      </c>
      <c r="D22" s="531"/>
      <c r="E22" s="532">
        <v>0.9</v>
      </c>
      <c r="F22" s="527" t="s">
        <v>2156</v>
      </c>
      <c r="G22" s="527"/>
    </row>
    <row r="23" customHeight="1" spans="1:7">
      <c r="A23" s="528"/>
      <c r="B23" s="529"/>
      <c r="C23" s="530" t="s">
        <v>2157</v>
      </c>
      <c r="D23" s="531"/>
      <c r="E23" s="532">
        <v>0.9</v>
      </c>
      <c r="F23" s="527" t="s">
        <v>2158</v>
      </c>
      <c r="G23" s="527"/>
    </row>
    <row r="24" customHeight="1" spans="1:7">
      <c r="A24" s="528"/>
      <c r="B24" s="529"/>
      <c r="C24" s="530" t="s">
        <v>2159</v>
      </c>
      <c r="D24" s="531"/>
      <c r="E24" s="532">
        <v>0.8</v>
      </c>
      <c r="F24" s="527" t="s">
        <v>2160</v>
      </c>
      <c r="G24" s="527"/>
    </row>
    <row r="25" customHeight="1" spans="1:7">
      <c r="A25" s="533"/>
      <c r="B25" s="534"/>
      <c r="C25" s="535" t="s">
        <v>2161</v>
      </c>
      <c r="D25" s="536"/>
      <c r="E25" s="537">
        <v>0.8</v>
      </c>
      <c r="F25" s="527" t="s">
        <v>2162</v>
      </c>
      <c r="G25" s="527"/>
    </row>
    <row r="26" customHeight="1" spans="1:7">
      <c r="A26" s="538" t="s">
        <v>2141</v>
      </c>
      <c r="B26" s="539" t="s">
        <v>2150</v>
      </c>
      <c r="C26" s="540" t="s">
        <v>2163</v>
      </c>
      <c r="D26" s="541"/>
      <c r="E26" s="542">
        <v>1</v>
      </c>
      <c r="F26" s="527" t="s">
        <v>2164</v>
      </c>
      <c r="G26" s="527"/>
    </row>
    <row r="27" customHeight="1" spans="1:7">
      <c r="A27" s="543" t="s">
        <v>280</v>
      </c>
      <c r="B27" s="523" t="s">
        <v>280</v>
      </c>
      <c r="C27" s="524" t="s">
        <v>2165</v>
      </c>
      <c r="D27" s="525"/>
      <c r="E27" s="526">
        <v>1</v>
      </c>
      <c r="F27" s="527" t="s">
        <v>2166</v>
      </c>
      <c r="G27" s="527"/>
    </row>
    <row r="28" customHeight="1" spans="1:7">
      <c r="A28" s="544"/>
      <c r="B28" s="529"/>
      <c r="C28" s="530" t="s">
        <v>2167</v>
      </c>
      <c r="D28" s="531"/>
      <c r="E28" s="532">
        <v>1</v>
      </c>
      <c r="F28" s="527" t="s">
        <v>2168</v>
      </c>
      <c r="G28" s="527"/>
    </row>
    <row r="29" customHeight="1" spans="1:7">
      <c r="A29" s="544"/>
      <c r="B29" s="529"/>
      <c r="C29" s="530" t="s">
        <v>2169</v>
      </c>
      <c r="D29" s="531"/>
      <c r="E29" s="532">
        <v>0.8</v>
      </c>
      <c r="F29" s="527" t="s">
        <v>2170</v>
      </c>
      <c r="G29" s="527"/>
    </row>
    <row r="30" customHeight="1" spans="1:7">
      <c r="A30" s="544"/>
      <c r="B30" s="529"/>
      <c r="C30" s="530" t="s">
        <v>2171</v>
      </c>
      <c r="D30" s="531"/>
      <c r="E30" s="532">
        <v>0.8</v>
      </c>
      <c r="F30" s="527" t="s">
        <v>2172</v>
      </c>
      <c r="G30" s="527"/>
    </row>
    <row r="31" customHeight="1" spans="1:7">
      <c r="A31" s="544"/>
      <c r="B31" s="529"/>
      <c r="C31" s="530" t="s">
        <v>2173</v>
      </c>
      <c r="D31" s="531"/>
      <c r="E31" s="532">
        <v>0.8</v>
      </c>
      <c r="F31" s="527" t="s">
        <v>2174</v>
      </c>
      <c r="G31" s="527"/>
    </row>
    <row r="32" customHeight="1" spans="1:7">
      <c r="A32" s="544"/>
      <c r="B32" s="529"/>
      <c r="C32" s="530" t="s">
        <v>2175</v>
      </c>
      <c r="D32" s="531"/>
      <c r="E32" s="532">
        <v>0.7</v>
      </c>
      <c r="F32" s="527" t="s">
        <v>2176</v>
      </c>
      <c r="G32" s="527"/>
    </row>
    <row r="33" customHeight="1" spans="1:7">
      <c r="A33" s="544"/>
      <c r="B33" s="529"/>
      <c r="C33" s="530" t="s">
        <v>2177</v>
      </c>
      <c r="D33" s="531"/>
      <c r="E33" s="532">
        <v>0.8</v>
      </c>
      <c r="F33" s="527" t="s">
        <v>2178</v>
      </c>
      <c r="G33" s="527"/>
    </row>
    <row r="34" customHeight="1" spans="1:7">
      <c r="A34" s="544"/>
      <c r="B34" s="529"/>
      <c r="C34" s="530" t="s">
        <v>2179</v>
      </c>
      <c r="D34" s="531"/>
      <c r="E34" s="532">
        <v>0.6</v>
      </c>
      <c r="F34" s="527" t="s">
        <v>2180</v>
      </c>
      <c r="G34" s="527"/>
    </row>
    <row r="35" customHeight="1" spans="1:7">
      <c r="A35" s="544"/>
      <c r="B35" s="529"/>
      <c r="C35" s="530" t="s">
        <v>2181</v>
      </c>
      <c r="D35" s="531"/>
      <c r="E35" s="532">
        <v>0.2</v>
      </c>
      <c r="F35" s="527" t="s">
        <v>2182</v>
      </c>
      <c r="G35" s="527"/>
    </row>
    <row r="36" customHeight="1" spans="1:7">
      <c r="A36" s="544"/>
      <c r="B36" s="529"/>
      <c r="C36" s="530" t="s">
        <v>2183</v>
      </c>
      <c r="D36" s="531"/>
      <c r="E36" s="532">
        <v>0.2</v>
      </c>
      <c r="F36" s="527" t="s">
        <v>2184</v>
      </c>
      <c r="G36" s="527"/>
    </row>
    <row r="37" customHeight="1" spans="1:7">
      <c r="A37" s="544"/>
      <c r="B37" s="545" t="s">
        <v>2185</v>
      </c>
      <c r="C37" s="530" t="s">
        <v>2186</v>
      </c>
      <c r="D37" s="531"/>
      <c r="E37" s="532">
        <v>0.6</v>
      </c>
      <c r="F37" s="527" t="s">
        <v>2187</v>
      </c>
      <c r="G37" s="527"/>
    </row>
    <row r="38" customHeight="1" spans="1:7">
      <c r="A38" s="544"/>
      <c r="B38" s="529"/>
      <c r="C38" s="530" t="s">
        <v>2188</v>
      </c>
      <c r="D38" s="531"/>
      <c r="E38" s="532">
        <v>0.6</v>
      </c>
      <c r="F38" s="527" t="s">
        <v>2189</v>
      </c>
      <c r="G38" s="527"/>
    </row>
    <row r="39" customHeight="1" spans="1:7">
      <c r="A39" s="546"/>
      <c r="B39" s="534"/>
      <c r="C39" s="535" t="s">
        <v>2190</v>
      </c>
      <c r="D39" s="536"/>
      <c r="E39" s="537">
        <v>0.6</v>
      </c>
      <c r="F39" s="527" t="s">
        <v>2191</v>
      </c>
      <c r="G39" s="527"/>
    </row>
    <row r="40" customHeight="1" spans="1:7">
      <c r="A40" s="538" t="s">
        <v>412</v>
      </c>
      <c r="B40" s="539" t="s">
        <v>412</v>
      </c>
      <c r="C40" s="540" t="s">
        <v>2192</v>
      </c>
      <c r="D40" s="541"/>
      <c r="E40" s="542">
        <v>1</v>
      </c>
      <c r="F40" s="527" t="s">
        <v>2193</v>
      </c>
      <c r="G40" s="527"/>
    </row>
    <row r="41" customHeight="1" spans="1:7">
      <c r="A41" s="522" t="s">
        <v>408</v>
      </c>
      <c r="B41" s="523" t="s">
        <v>2194</v>
      </c>
      <c r="C41" s="524" t="s">
        <v>1699</v>
      </c>
      <c r="D41" s="525"/>
      <c r="E41" s="526">
        <v>1</v>
      </c>
      <c r="F41" s="527" t="s">
        <v>2195</v>
      </c>
      <c r="G41" s="527"/>
    </row>
    <row r="42" customHeight="1" spans="1:7">
      <c r="A42" s="528"/>
      <c r="B42" s="529"/>
      <c r="C42" s="530" t="s">
        <v>2196</v>
      </c>
      <c r="D42" s="531"/>
      <c r="E42" s="532">
        <v>1</v>
      </c>
      <c r="F42" s="527" t="s">
        <v>2197</v>
      </c>
      <c r="G42" s="527"/>
    </row>
    <row r="43" customHeight="1" spans="1:7">
      <c r="A43" s="528"/>
      <c r="B43" s="547"/>
      <c r="C43" s="530" t="s">
        <v>2198</v>
      </c>
      <c r="D43" s="531"/>
      <c r="E43" s="532">
        <v>1.5</v>
      </c>
      <c r="F43" s="527" t="s">
        <v>2199</v>
      </c>
      <c r="G43" s="527"/>
    </row>
    <row r="44" customHeight="1" spans="1:7">
      <c r="A44" s="528"/>
      <c r="B44" s="548" t="s">
        <v>280</v>
      </c>
      <c r="C44" s="530" t="s">
        <v>2142</v>
      </c>
      <c r="D44" s="531"/>
      <c r="E44" s="532">
        <v>2</v>
      </c>
      <c r="F44" s="527" t="s">
        <v>2200</v>
      </c>
      <c r="G44" s="527"/>
    </row>
    <row r="45" customHeight="1" spans="1:7">
      <c r="A45" s="528"/>
      <c r="B45" s="545" t="s">
        <v>2201</v>
      </c>
      <c r="C45" s="530" t="s">
        <v>2202</v>
      </c>
      <c r="D45" s="531"/>
      <c r="E45" s="532">
        <v>1</v>
      </c>
      <c r="F45" s="527" t="s">
        <v>2203</v>
      </c>
      <c r="G45" s="527"/>
    </row>
    <row r="46" customHeight="1" spans="1:7">
      <c r="A46" s="528"/>
      <c r="B46" s="529"/>
      <c r="C46" s="530" t="s">
        <v>2204</v>
      </c>
      <c r="D46" s="531"/>
      <c r="E46" s="532">
        <v>1</v>
      </c>
      <c r="F46" s="527" t="s">
        <v>2205</v>
      </c>
      <c r="G46" s="527"/>
    </row>
    <row r="47" customHeight="1" spans="1:7">
      <c r="A47" s="528"/>
      <c r="B47" s="529"/>
      <c r="C47" s="530" t="s">
        <v>2206</v>
      </c>
      <c r="D47" s="531"/>
      <c r="E47" s="532">
        <v>1</v>
      </c>
      <c r="F47" s="527" t="s">
        <v>2207</v>
      </c>
      <c r="G47" s="527"/>
    </row>
    <row r="48" customHeight="1" spans="1:7">
      <c r="A48" s="528"/>
      <c r="B48" s="529"/>
      <c r="C48" s="530" t="s">
        <v>2208</v>
      </c>
      <c r="D48" s="531"/>
      <c r="E48" s="532">
        <v>1</v>
      </c>
      <c r="F48" s="527" t="s">
        <v>2209</v>
      </c>
      <c r="G48" s="527"/>
    </row>
    <row r="49" customHeight="1" spans="1:7">
      <c r="A49" s="528"/>
      <c r="B49" s="529"/>
      <c r="C49" s="530" t="s">
        <v>2210</v>
      </c>
      <c r="D49" s="531"/>
      <c r="E49" s="532">
        <v>1</v>
      </c>
      <c r="F49" s="527" t="s">
        <v>2211</v>
      </c>
      <c r="G49" s="527"/>
    </row>
    <row r="50" customHeight="1" spans="1:7">
      <c r="A50" s="528"/>
      <c r="B50" s="529"/>
      <c r="C50" s="530" t="s">
        <v>2212</v>
      </c>
      <c r="D50" s="531"/>
      <c r="E50" s="532">
        <v>1</v>
      </c>
      <c r="F50" s="527" t="s">
        <v>2213</v>
      </c>
      <c r="G50" s="527"/>
    </row>
    <row r="51" customHeight="1" spans="1:7">
      <c r="A51" s="533"/>
      <c r="B51" s="534"/>
      <c r="C51" s="535" t="s">
        <v>2214</v>
      </c>
      <c r="D51" s="536"/>
      <c r="E51" s="537">
        <v>1</v>
      </c>
      <c r="F51" s="527" t="s">
        <v>2215</v>
      </c>
      <c r="G51" s="527"/>
    </row>
    <row r="52" customHeight="1" spans="1:7">
      <c r="A52" s="549"/>
      <c r="B52" s="549"/>
      <c r="C52" s="549"/>
      <c r="D52" s="549"/>
      <c r="E52" s="549"/>
      <c r="F52" s="549"/>
      <c r="G52" s="549"/>
    </row>
    <row r="54" customHeight="1" spans="1:7">
      <c r="A54" s="550"/>
      <c r="B54" s="514" t="s">
        <v>2216</v>
      </c>
      <c r="C54" s="514" t="s">
        <v>2216</v>
      </c>
      <c r="D54" s="514" t="s">
        <v>2216</v>
      </c>
      <c r="E54" s="516" t="s">
        <v>2216</v>
      </c>
      <c r="F54" s="516" t="s">
        <v>2217</v>
      </c>
      <c r="G54" s="516" t="s">
        <v>2216</v>
      </c>
    </row>
    <row r="55" customHeight="1" spans="1:7">
      <c r="A55" s="551"/>
      <c r="B55" s="516" t="s">
        <v>2140</v>
      </c>
      <c r="C55" s="516" t="s">
        <v>2140</v>
      </c>
      <c r="D55" s="516" t="s">
        <v>2140</v>
      </c>
      <c r="E55" s="514" t="s">
        <v>2141</v>
      </c>
      <c r="F55" s="514" t="s">
        <v>408</v>
      </c>
      <c r="G55" s="514" t="s">
        <v>1627</v>
      </c>
    </row>
    <row r="56" customHeight="1" spans="1:7">
      <c r="A56" s="552"/>
      <c r="B56" s="514">
        <v>1</v>
      </c>
      <c r="C56" s="514">
        <v>2</v>
      </c>
      <c r="D56" s="514">
        <v>3</v>
      </c>
      <c r="E56" s="553" t="s">
        <v>2218</v>
      </c>
      <c r="F56" s="553" t="s">
        <v>2218</v>
      </c>
      <c r="G56" s="553" t="s">
        <v>2218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2219</v>
      </c>
      <c r="E70" s="565"/>
      <c r="F70" s="565"/>
    </row>
    <row r="71" customHeight="1" spans="1:6">
      <c r="A71" s="548" t="s">
        <v>719</v>
      </c>
      <c r="B71" s="548" t="s">
        <v>2220</v>
      </c>
      <c r="C71" s="548" t="s">
        <v>2221</v>
      </c>
      <c r="D71" s="548" t="s">
        <v>2222</v>
      </c>
      <c r="E71" s="548" t="s">
        <v>2223</v>
      </c>
      <c r="F71" s="548" t="s">
        <v>2224</v>
      </c>
    </row>
    <row r="72" ht="13.5" spans="1:6">
      <c r="A72" s="548"/>
      <c r="B72" s="548"/>
      <c r="C72" s="548" t="s">
        <v>2225</v>
      </c>
      <c r="D72" s="548"/>
      <c r="E72" s="548" t="s">
        <v>124</v>
      </c>
      <c r="F72" s="548" t="s">
        <v>124</v>
      </c>
    </row>
    <row r="73" ht="13.5" spans="1:6">
      <c r="A73" s="548">
        <v>1</v>
      </c>
      <c r="B73" s="545" t="s">
        <v>2226</v>
      </c>
      <c r="C73" s="514" t="s">
        <v>2227</v>
      </c>
      <c r="D73" s="514" t="s">
        <v>2228</v>
      </c>
      <c r="E73" s="548">
        <v>0.2</v>
      </c>
      <c r="F73" s="548">
        <v>25</v>
      </c>
    </row>
    <row r="74" ht="24" spans="1:6">
      <c r="A74" s="548">
        <v>2</v>
      </c>
      <c r="B74" s="529"/>
      <c r="C74" s="514" t="s">
        <v>2229</v>
      </c>
      <c r="D74" s="514" t="s">
        <v>2230</v>
      </c>
      <c r="E74" s="548">
        <v>0.2</v>
      </c>
      <c r="F74" s="548">
        <v>25</v>
      </c>
    </row>
    <row r="75" ht="24" spans="1:6">
      <c r="A75" s="548">
        <v>3</v>
      </c>
      <c r="B75" s="529"/>
      <c r="C75" s="514" t="s">
        <v>2231</v>
      </c>
      <c r="D75" s="514" t="s">
        <v>2232</v>
      </c>
      <c r="E75" s="548">
        <v>0.2</v>
      </c>
      <c r="F75" s="548">
        <v>25</v>
      </c>
    </row>
    <row r="76" ht="13.5" spans="1:6">
      <c r="A76" s="548">
        <v>4</v>
      </c>
      <c r="B76" s="529"/>
      <c r="C76" s="514" t="s">
        <v>2233</v>
      </c>
      <c r="D76" s="514" t="s">
        <v>2234</v>
      </c>
      <c r="E76" s="548">
        <v>0.15</v>
      </c>
      <c r="F76" s="548">
        <v>20</v>
      </c>
    </row>
    <row r="77" ht="24" spans="1:6">
      <c r="A77" s="548">
        <v>5</v>
      </c>
      <c r="B77" s="529"/>
      <c r="C77" s="514" t="s">
        <v>2235</v>
      </c>
      <c r="D77" s="514" t="s">
        <v>2236</v>
      </c>
      <c r="E77" s="548">
        <v>0.15</v>
      </c>
      <c r="F77" s="548">
        <v>20</v>
      </c>
    </row>
    <row r="78" ht="24" spans="1:6">
      <c r="A78" s="548">
        <v>6</v>
      </c>
      <c r="B78" s="529"/>
      <c r="C78" s="514" t="s">
        <v>2237</v>
      </c>
      <c r="D78" s="514" t="s">
        <v>2238</v>
      </c>
      <c r="E78" s="548">
        <v>0.15</v>
      </c>
      <c r="F78" s="548">
        <v>20</v>
      </c>
    </row>
    <row r="79" ht="24" spans="1:6">
      <c r="A79" s="548">
        <v>7</v>
      </c>
      <c r="B79" s="529"/>
      <c r="C79" s="514" t="s">
        <v>2239</v>
      </c>
      <c r="D79" s="514" t="s">
        <v>2240</v>
      </c>
      <c r="E79" s="548">
        <v>0.15</v>
      </c>
      <c r="F79" s="548">
        <v>20</v>
      </c>
    </row>
    <row r="80" ht="24" spans="1:6">
      <c r="A80" s="548">
        <v>8</v>
      </c>
      <c r="B80" s="529"/>
      <c r="C80" s="514" t="s">
        <v>2241</v>
      </c>
      <c r="D80" s="514" t="s">
        <v>2242</v>
      </c>
      <c r="E80" s="548">
        <v>0.1</v>
      </c>
      <c r="F80" s="548">
        <v>15</v>
      </c>
    </row>
    <row r="81" ht="24" spans="1:6">
      <c r="A81" s="548">
        <v>9</v>
      </c>
      <c r="B81" s="529"/>
      <c r="C81" s="514" t="s">
        <v>2243</v>
      </c>
      <c r="D81" s="514" t="s">
        <v>2244</v>
      </c>
      <c r="E81" s="548">
        <v>0.1</v>
      </c>
      <c r="F81" s="548">
        <v>15</v>
      </c>
    </row>
    <row r="82" ht="24" spans="1:6">
      <c r="A82" s="548">
        <v>10</v>
      </c>
      <c r="B82" s="529"/>
      <c r="C82" s="514" t="s">
        <v>2245</v>
      </c>
      <c r="D82" s="514" t="s">
        <v>2246</v>
      </c>
      <c r="E82" s="548">
        <v>0.1</v>
      </c>
      <c r="F82" s="548">
        <v>15</v>
      </c>
    </row>
    <row r="83" ht="24" spans="1:6">
      <c r="A83" s="548">
        <v>11</v>
      </c>
      <c r="B83" s="529"/>
      <c r="C83" s="514" t="s">
        <v>2247</v>
      </c>
      <c r="D83" s="514" t="s">
        <v>2248</v>
      </c>
      <c r="E83" s="548">
        <v>0.1</v>
      </c>
      <c r="F83" s="548">
        <v>15</v>
      </c>
    </row>
    <row r="84" ht="24" spans="1:6">
      <c r="A84" s="548">
        <v>12</v>
      </c>
      <c r="B84" s="529"/>
      <c r="C84" s="514" t="s">
        <v>2249</v>
      </c>
      <c r="D84" s="514" t="s">
        <v>2250</v>
      </c>
      <c r="E84" s="548">
        <v>0.1</v>
      </c>
      <c r="F84" s="548">
        <v>15</v>
      </c>
    </row>
    <row r="85" ht="13.5" spans="1:6">
      <c r="A85" s="548">
        <v>13</v>
      </c>
      <c r="B85" s="529"/>
      <c r="C85" s="514" t="s">
        <v>2251</v>
      </c>
      <c r="D85" s="514" t="s">
        <v>2252</v>
      </c>
      <c r="E85" s="548">
        <v>0.1</v>
      </c>
      <c r="F85" s="548">
        <v>15</v>
      </c>
    </row>
    <row r="86" ht="13.5" spans="1:6">
      <c r="A86" s="548">
        <v>14</v>
      </c>
      <c r="B86" s="529"/>
      <c r="C86" s="514" t="s">
        <v>2253</v>
      </c>
      <c r="D86" s="514" t="s">
        <v>2254</v>
      </c>
      <c r="E86" s="548">
        <v>0.1</v>
      </c>
      <c r="F86" s="548">
        <v>15</v>
      </c>
    </row>
    <row r="87" ht="13.5" spans="1:6">
      <c r="A87" s="548">
        <v>15</v>
      </c>
      <c r="B87" s="529"/>
      <c r="C87" s="514" t="s">
        <v>2255</v>
      </c>
      <c r="D87" s="514" t="s">
        <v>2256</v>
      </c>
      <c r="E87" s="548">
        <v>0.1</v>
      </c>
      <c r="F87" s="548">
        <v>15</v>
      </c>
    </row>
    <row r="88" ht="24" spans="1:6">
      <c r="A88" s="548">
        <v>16</v>
      </c>
      <c r="B88" s="529"/>
      <c r="C88" s="514" t="s">
        <v>2257</v>
      </c>
      <c r="D88" s="514" t="s">
        <v>2258</v>
      </c>
      <c r="E88" s="548">
        <v>0.1</v>
      </c>
      <c r="F88" s="548">
        <v>15</v>
      </c>
    </row>
    <row r="89" ht="24" spans="1:6">
      <c r="A89" s="548">
        <v>17</v>
      </c>
      <c r="B89" s="547"/>
      <c r="C89" s="514" t="s">
        <v>2259</v>
      </c>
      <c r="D89" s="514" t="s">
        <v>2260</v>
      </c>
      <c r="E89" s="548">
        <v>0.1</v>
      </c>
      <c r="F89" s="548">
        <v>15</v>
      </c>
    </row>
    <row r="90" ht="13.5" spans="1:6">
      <c r="A90" s="548">
        <v>18</v>
      </c>
      <c r="B90" s="545" t="s">
        <v>2261</v>
      </c>
      <c r="C90" s="514" t="s">
        <v>2262</v>
      </c>
      <c r="D90" s="514" t="s">
        <v>2263</v>
      </c>
      <c r="E90" s="548">
        <v>0.2</v>
      </c>
      <c r="F90" s="548">
        <v>25</v>
      </c>
    </row>
    <row r="91" ht="24" spans="1:6">
      <c r="A91" s="548">
        <v>19</v>
      </c>
      <c r="B91" s="529"/>
      <c r="C91" s="514" t="s">
        <v>2264</v>
      </c>
      <c r="D91" s="514" t="s">
        <v>2265</v>
      </c>
      <c r="E91" s="548">
        <v>0.2</v>
      </c>
      <c r="F91" s="548">
        <v>25</v>
      </c>
    </row>
    <row r="92" ht="13.5" spans="1:6">
      <c r="A92" s="548">
        <v>20</v>
      </c>
      <c r="B92" s="529"/>
      <c r="C92" s="514" t="s">
        <v>2266</v>
      </c>
      <c r="D92" s="514" t="s">
        <v>2267</v>
      </c>
      <c r="E92" s="548">
        <v>0.15</v>
      </c>
      <c r="F92" s="548">
        <v>20</v>
      </c>
    </row>
    <row r="93" ht="13.5" spans="1:6">
      <c r="A93" s="548">
        <v>21</v>
      </c>
      <c r="B93" s="529"/>
      <c r="C93" s="514" t="s">
        <v>2268</v>
      </c>
      <c r="D93" s="514" t="s">
        <v>2269</v>
      </c>
      <c r="E93" s="548">
        <v>0.15</v>
      </c>
      <c r="F93" s="548">
        <v>20</v>
      </c>
    </row>
    <row r="94" ht="13.5" spans="1:6">
      <c r="A94" s="548">
        <v>22</v>
      </c>
      <c r="B94" s="529"/>
      <c r="C94" s="514" t="s">
        <v>2270</v>
      </c>
      <c r="D94" s="514" t="s">
        <v>2271</v>
      </c>
      <c r="E94" s="548">
        <v>0.15</v>
      </c>
      <c r="F94" s="548">
        <v>20</v>
      </c>
    </row>
    <row r="95" ht="36" spans="1:6">
      <c r="A95" s="548">
        <v>23</v>
      </c>
      <c r="B95" s="529"/>
      <c r="C95" s="514" t="s">
        <v>2272</v>
      </c>
      <c r="D95" s="514" t="s">
        <v>2273</v>
      </c>
      <c r="E95" s="548">
        <v>0.15</v>
      </c>
      <c r="F95" s="548">
        <v>20</v>
      </c>
    </row>
    <row r="96" ht="13.5" spans="1:6">
      <c r="A96" s="548">
        <v>24</v>
      </c>
      <c r="B96" s="529"/>
      <c r="C96" s="514" t="s">
        <v>2274</v>
      </c>
      <c r="D96" s="514" t="s">
        <v>2275</v>
      </c>
      <c r="E96" s="548">
        <v>0.1</v>
      </c>
      <c r="F96" s="548">
        <v>15</v>
      </c>
    </row>
    <row r="97" ht="13.5" spans="1:6">
      <c r="A97" s="548">
        <v>25</v>
      </c>
      <c r="B97" s="529"/>
      <c r="C97" s="514" t="s">
        <v>2276</v>
      </c>
      <c r="D97" s="514" t="s">
        <v>2277</v>
      </c>
      <c r="E97" s="548">
        <v>0.1</v>
      </c>
      <c r="F97" s="548">
        <v>15</v>
      </c>
    </row>
    <row r="98" ht="24" spans="1:6">
      <c r="A98" s="548">
        <v>26</v>
      </c>
      <c r="B98" s="529"/>
      <c r="C98" s="514" t="s">
        <v>2278</v>
      </c>
      <c r="D98" s="514" t="s">
        <v>2279</v>
      </c>
      <c r="E98" s="548">
        <v>0.1</v>
      </c>
      <c r="F98" s="548">
        <v>15</v>
      </c>
    </row>
    <row r="99" ht="24" spans="1:6">
      <c r="A99" s="548">
        <v>27</v>
      </c>
      <c r="B99" s="529"/>
      <c r="C99" s="514" t="s">
        <v>2280</v>
      </c>
      <c r="D99" s="514" t="s">
        <v>2281</v>
      </c>
      <c r="E99" s="548">
        <v>0.1</v>
      </c>
      <c r="F99" s="548">
        <v>15</v>
      </c>
    </row>
    <row r="100" ht="13.5" spans="1:6">
      <c r="A100" s="548">
        <v>28</v>
      </c>
      <c r="B100" s="529"/>
      <c r="C100" s="514" t="s">
        <v>2282</v>
      </c>
      <c r="D100" s="514" t="s">
        <v>2283</v>
      </c>
      <c r="E100" s="548">
        <v>0.1</v>
      </c>
      <c r="F100" s="548">
        <v>15</v>
      </c>
    </row>
    <row r="101" ht="13.5" spans="1:6">
      <c r="A101" s="548">
        <v>29</v>
      </c>
      <c r="B101" s="529"/>
      <c r="C101" s="514" t="s">
        <v>2284</v>
      </c>
      <c r="D101" s="514" t="s">
        <v>2285</v>
      </c>
      <c r="E101" s="548">
        <v>0.1</v>
      </c>
      <c r="F101" s="548">
        <v>15</v>
      </c>
    </row>
    <row r="102" ht="13.5" spans="1:6">
      <c r="A102" s="548">
        <v>30</v>
      </c>
      <c r="B102" s="529"/>
      <c r="C102" s="514" t="s">
        <v>2286</v>
      </c>
      <c r="D102" s="514" t="s">
        <v>2287</v>
      </c>
      <c r="E102" s="548">
        <v>0.1</v>
      </c>
      <c r="F102" s="548">
        <v>15</v>
      </c>
    </row>
    <row r="103" ht="24" spans="1:6">
      <c r="A103" s="548">
        <v>31</v>
      </c>
      <c r="B103" s="529"/>
      <c r="C103" s="514" t="s">
        <v>2288</v>
      </c>
      <c r="D103" s="514" t="s">
        <v>2289</v>
      </c>
      <c r="E103" s="548">
        <v>0.1</v>
      </c>
      <c r="F103" s="548">
        <v>15</v>
      </c>
    </row>
    <row r="104" ht="24" spans="1:6">
      <c r="A104" s="548">
        <v>32</v>
      </c>
      <c r="B104" s="529"/>
      <c r="C104" s="514" t="s">
        <v>2290</v>
      </c>
      <c r="D104" s="514" t="s">
        <v>2291</v>
      </c>
      <c r="E104" s="548">
        <v>0.1</v>
      </c>
      <c r="F104" s="548">
        <v>15</v>
      </c>
    </row>
    <row r="105" ht="24" spans="1:6">
      <c r="A105" s="548">
        <v>33</v>
      </c>
      <c r="B105" s="529"/>
      <c r="C105" s="514" t="s">
        <v>2292</v>
      </c>
      <c r="D105" s="514" t="s">
        <v>2293</v>
      </c>
      <c r="E105" s="548">
        <v>0.1</v>
      </c>
      <c r="F105" s="548">
        <v>15</v>
      </c>
    </row>
    <row r="106" ht="24" spans="1:6">
      <c r="A106" s="548">
        <v>34</v>
      </c>
      <c r="B106" s="547"/>
      <c r="C106" s="514" t="s">
        <v>2294</v>
      </c>
      <c r="D106" s="514" t="s">
        <v>2295</v>
      </c>
      <c r="E106" s="548">
        <v>0.1</v>
      </c>
      <c r="F106" s="548">
        <v>15</v>
      </c>
    </row>
    <row r="107" ht="24" spans="1:6">
      <c r="A107" s="548">
        <v>35</v>
      </c>
      <c r="B107" s="545" t="s">
        <v>2296</v>
      </c>
      <c r="C107" s="548" t="s">
        <v>2297</v>
      </c>
      <c r="D107" s="514" t="s">
        <v>2298</v>
      </c>
      <c r="E107" s="548">
        <v>0.15</v>
      </c>
      <c r="F107" s="548">
        <v>20</v>
      </c>
    </row>
    <row r="108" ht="13.5" spans="1:6">
      <c r="A108" s="548">
        <v>36</v>
      </c>
      <c r="B108" s="529"/>
      <c r="C108" s="548" t="s">
        <v>2299</v>
      </c>
      <c r="D108" s="514" t="s">
        <v>2300</v>
      </c>
      <c r="E108" s="548">
        <v>0.15</v>
      </c>
      <c r="F108" s="548">
        <v>20</v>
      </c>
    </row>
    <row r="109" ht="13.5" spans="1:6">
      <c r="A109" s="548">
        <v>37</v>
      </c>
      <c r="B109" s="529"/>
      <c r="C109" s="548" t="s">
        <v>2301</v>
      </c>
      <c r="D109" s="514" t="s">
        <v>2302</v>
      </c>
      <c r="E109" s="548">
        <v>0.15</v>
      </c>
      <c r="F109" s="548">
        <v>20</v>
      </c>
    </row>
    <row r="110" ht="13.5" spans="1:6">
      <c r="A110" s="548">
        <v>38</v>
      </c>
      <c r="B110" s="529"/>
      <c r="C110" s="548" t="s">
        <v>2303</v>
      </c>
      <c r="D110" s="514" t="s">
        <v>2304</v>
      </c>
      <c r="E110" s="548">
        <v>0.1</v>
      </c>
      <c r="F110" s="548">
        <v>15</v>
      </c>
    </row>
    <row r="111" ht="24" spans="1:6">
      <c r="A111" s="548">
        <v>39</v>
      </c>
      <c r="B111" s="529"/>
      <c r="C111" s="548" t="s">
        <v>2305</v>
      </c>
      <c r="D111" s="514" t="s">
        <v>2306</v>
      </c>
      <c r="E111" s="548">
        <v>0.1</v>
      </c>
      <c r="F111" s="548">
        <v>15</v>
      </c>
    </row>
    <row r="112" ht="24" spans="1:6">
      <c r="A112" s="548">
        <v>40</v>
      </c>
      <c r="B112" s="547"/>
      <c r="C112" s="548" t="s">
        <v>2307</v>
      </c>
      <c r="D112" s="514" t="s">
        <v>2308</v>
      </c>
      <c r="E112" s="548">
        <v>0.1</v>
      </c>
      <c r="F112" s="548">
        <v>15</v>
      </c>
    </row>
    <row r="113" ht="13.5" spans="1:6">
      <c r="A113" s="548">
        <v>41</v>
      </c>
      <c r="B113" s="548" t="s">
        <v>2309</v>
      </c>
      <c r="C113" s="548" t="s">
        <v>2310</v>
      </c>
      <c r="D113" s="514" t="s">
        <v>2311</v>
      </c>
      <c r="E113" s="548">
        <v>0.1</v>
      </c>
      <c r="F113" s="548">
        <v>15</v>
      </c>
    </row>
    <row r="114" ht="13.5" spans="1:6">
      <c r="A114" s="548">
        <v>42</v>
      </c>
      <c r="B114" s="548"/>
      <c r="C114" s="548" t="s">
        <v>2312</v>
      </c>
      <c r="D114" s="514" t="s">
        <v>2313</v>
      </c>
      <c r="E114" s="548">
        <v>0.1</v>
      </c>
      <c r="F114" s="548">
        <v>15</v>
      </c>
    </row>
    <row r="115" ht="24" spans="1:6">
      <c r="A115" s="548">
        <v>43</v>
      </c>
      <c r="B115" s="548"/>
      <c r="C115" s="548" t="s">
        <v>2314</v>
      </c>
      <c r="D115" s="514" t="s">
        <v>2315</v>
      </c>
      <c r="E115" s="548">
        <v>0.1</v>
      </c>
      <c r="F115" s="548">
        <v>15</v>
      </c>
    </row>
    <row r="116" ht="13.5" spans="1:6">
      <c r="A116" s="548">
        <v>44</v>
      </c>
      <c r="B116" s="545" t="s">
        <v>2316</v>
      </c>
      <c r="C116" s="548" t="s">
        <v>2317</v>
      </c>
      <c r="D116" s="514" t="s">
        <v>2318</v>
      </c>
      <c r="E116" s="548">
        <v>0.1</v>
      </c>
      <c r="F116" s="548">
        <v>15</v>
      </c>
    </row>
    <row r="117" ht="24" spans="1:6">
      <c r="A117" s="548">
        <v>45</v>
      </c>
      <c r="B117" s="547"/>
      <c r="C117" s="514" t="s">
        <v>2319</v>
      </c>
      <c r="D117" s="514" t="s">
        <v>2320</v>
      </c>
      <c r="E117" s="548">
        <v>0.1</v>
      </c>
      <c r="F117" s="548">
        <v>15</v>
      </c>
    </row>
    <row r="118" ht="24" spans="1:6">
      <c r="A118" s="548">
        <v>46</v>
      </c>
      <c r="B118" s="545" t="s">
        <v>2321</v>
      </c>
      <c r="C118" s="548" t="s">
        <v>2322</v>
      </c>
      <c r="D118" s="514" t="s">
        <v>2323</v>
      </c>
      <c r="E118" s="548">
        <v>0.1</v>
      </c>
      <c r="F118" s="548">
        <v>15</v>
      </c>
    </row>
    <row r="119" ht="24" spans="1:6">
      <c r="A119" s="548">
        <v>47</v>
      </c>
      <c r="B119" s="547"/>
      <c r="C119" s="548" t="s">
        <v>2324</v>
      </c>
      <c r="D119" s="514" t="s">
        <v>2325</v>
      </c>
      <c r="E119" s="548">
        <v>0.1</v>
      </c>
      <c r="F119" s="548">
        <v>15</v>
      </c>
    </row>
    <row r="120" ht="13.5" spans="1:6">
      <c r="A120" s="548">
        <v>48</v>
      </c>
      <c r="B120" s="545" t="s">
        <v>2326</v>
      </c>
      <c r="C120" s="548" t="s">
        <v>2327</v>
      </c>
      <c r="D120" s="514" t="s">
        <v>2328</v>
      </c>
      <c r="E120" s="548">
        <v>0.1</v>
      </c>
      <c r="F120" s="548">
        <v>15</v>
      </c>
    </row>
    <row r="121" ht="13.5" spans="1:6">
      <c r="A121" s="548">
        <v>49</v>
      </c>
      <c r="B121" s="547"/>
      <c r="C121" s="548" t="s">
        <v>2329</v>
      </c>
      <c r="D121" s="514" t="s">
        <v>2330</v>
      </c>
      <c r="E121" s="548">
        <v>0.1</v>
      </c>
      <c r="F121" s="548">
        <v>15</v>
      </c>
    </row>
    <row r="122" ht="24" spans="1:6">
      <c r="A122" s="548">
        <v>50</v>
      </c>
      <c r="B122" s="548" t="s">
        <v>2331</v>
      </c>
      <c r="C122" s="548" t="s">
        <v>2332</v>
      </c>
      <c r="D122" s="514" t="s">
        <v>2333</v>
      </c>
      <c r="E122" s="548">
        <v>0.1</v>
      </c>
      <c r="F122" s="548">
        <v>15</v>
      </c>
    </row>
    <row r="123" ht="24" spans="1:6">
      <c r="A123" s="548">
        <v>51</v>
      </c>
      <c r="B123" s="548"/>
      <c r="C123" s="548" t="s">
        <v>2334</v>
      </c>
      <c r="D123" s="514" t="s">
        <v>2335</v>
      </c>
      <c r="E123" s="548">
        <v>0.1</v>
      </c>
      <c r="F123" s="548">
        <v>15</v>
      </c>
    </row>
    <row r="124" ht="24" spans="1:6">
      <c r="A124" s="548">
        <v>52</v>
      </c>
      <c r="B124" s="548" t="s">
        <v>2336</v>
      </c>
      <c r="C124" s="548" t="s">
        <v>2337</v>
      </c>
      <c r="D124" s="514" t="s">
        <v>2338</v>
      </c>
      <c r="E124" s="548">
        <v>0.1</v>
      </c>
      <c r="F124" s="548">
        <v>15</v>
      </c>
    </row>
    <row r="125" ht="24" spans="1:6">
      <c r="A125" s="548">
        <v>53</v>
      </c>
      <c r="B125" s="548"/>
      <c r="C125" s="548" t="s">
        <v>2339</v>
      </c>
      <c r="D125" s="514" t="s">
        <v>2340</v>
      </c>
      <c r="E125" s="548">
        <v>0.1</v>
      </c>
      <c r="F125" s="548">
        <v>15</v>
      </c>
    </row>
    <row r="126" ht="13.5" spans="1:6">
      <c r="A126" s="548">
        <v>54</v>
      </c>
      <c r="B126" s="548" t="s">
        <v>2341</v>
      </c>
      <c r="C126" s="548" t="s">
        <v>2342</v>
      </c>
      <c r="D126" s="514" t="s">
        <v>2343</v>
      </c>
      <c r="E126" s="548">
        <v>0.1</v>
      </c>
      <c r="F126" s="548">
        <v>15</v>
      </c>
    </row>
    <row r="127" ht="13.5" spans="1:6">
      <c r="A127" s="548">
        <v>55</v>
      </c>
      <c r="B127" s="548" t="s">
        <v>2344</v>
      </c>
      <c r="C127" s="548" t="s">
        <v>2345</v>
      </c>
      <c r="D127" s="514" t="s">
        <v>2346</v>
      </c>
      <c r="E127" s="548">
        <v>0.1</v>
      </c>
      <c r="F127" s="548">
        <v>15</v>
      </c>
    </row>
    <row r="128" ht="13.5" spans="1:6">
      <c r="A128" s="548">
        <v>56</v>
      </c>
      <c r="B128" s="548"/>
      <c r="C128" s="548" t="s">
        <v>2347</v>
      </c>
      <c r="D128" s="514" t="s">
        <v>2348</v>
      </c>
      <c r="E128" s="548">
        <v>0.1</v>
      </c>
      <c r="F128" s="548">
        <v>15</v>
      </c>
    </row>
    <row r="129" ht="24" spans="1:6">
      <c r="A129" s="548">
        <v>57</v>
      </c>
      <c r="B129" s="548"/>
      <c r="C129" s="548" t="s">
        <v>2349</v>
      </c>
      <c r="D129" s="514" t="s">
        <v>2350</v>
      </c>
      <c r="E129" s="548">
        <v>0.1</v>
      </c>
      <c r="F129" s="548">
        <v>15</v>
      </c>
    </row>
    <row r="130" ht="24" spans="1:6">
      <c r="A130" s="548">
        <v>58</v>
      </c>
      <c r="B130" s="548" t="s">
        <v>2351</v>
      </c>
      <c r="C130" s="548" t="s">
        <v>2352</v>
      </c>
      <c r="D130" s="514" t="s">
        <v>2353</v>
      </c>
      <c r="E130" s="548">
        <v>0.1</v>
      </c>
      <c r="F130" s="548">
        <v>15</v>
      </c>
    </row>
    <row r="131" ht="13.5" spans="1:6">
      <c r="A131" s="548">
        <v>59</v>
      </c>
      <c r="B131" s="548"/>
      <c r="C131" s="548" t="s">
        <v>2354</v>
      </c>
      <c r="D131" s="514" t="s">
        <v>2355</v>
      </c>
      <c r="E131" s="548">
        <v>0.1</v>
      </c>
      <c r="F131" s="548">
        <v>15</v>
      </c>
    </row>
    <row r="132" ht="13.5" spans="1:6">
      <c r="A132" s="548">
        <v>60</v>
      </c>
      <c r="B132" s="545" t="s">
        <v>2356</v>
      </c>
      <c r="C132" s="548" t="s">
        <v>2357</v>
      </c>
      <c r="D132" s="514" t="s">
        <v>2358</v>
      </c>
      <c r="E132" s="548">
        <v>0.1</v>
      </c>
      <c r="F132" s="548">
        <v>15</v>
      </c>
    </row>
    <row r="133" ht="13.5" spans="1:6">
      <c r="A133" s="548">
        <v>61</v>
      </c>
      <c r="B133" s="547"/>
      <c r="C133" s="548" t="s">
        <v>2359</v>
      </c>
      <c r="D133" s="514" t="s">
        <v>2360</v>
      </c>
      <c r="E133" s="548">
        <v>0.1</v>
      </c>
      <c r="F133" s="548">
        <v>15</v>
      </c>
    </row>
    <row r="134" ht="24" spans="1:6">
      <c r="A134" s="548">
        <v>62</v>
      </c>
      <c r="B134" s="548" t="s">
        <v>2361</v>
      </c>
      <c r="C134" s="548" t="s">
        <v>2362</v>
      </c>
      <c r="D134" s="514" t="s">
        <v>2363</v>
      </c>
      <c r="E134" s="548">
        <v>0.1</v>
      </c>
      <c r="F134" s="548">
        <v>15</v>
      </c>
    </row>
    <row r="135" ht="13.5" spans="1:6">
      <c r="A135" s="548">
        <v>63</v>
      </c>
      <c r="B135" s="548" t="s">
        <v>2364</v>
      </c>
      <c r="C135" s="548" t="s">
        <v>2365</v>
      </c>
      <c r="D135" s="514" t="s">
        <v>2366</v>
      </c>
      <c r="E135" s="548">
        <v>0.1</v>
      </c>
      <c r="F135" s="548">
        <v>15</v>
      </c>
    </row>
    <row r="136" ht="13.5" spans="1:6">
      <c r="A136" s="548">
        <v>64</v>
      </c>
      <c r="B136" s="548"/>
      <c r="C136" s="548" t="s">
        <v>2367</v>
      </c>
      <c r="D136" s="514" t="s">
        <v>2368</v>
      </c>
      <c r="E136" s="548">
        <v>0.1</v>
      </c>
      <c r="F136" s="548">
        <v>15</v>
      </c>
    </row>
    <row r="137" ht="13.5" spans="1:6">
      <c r="A137" s="548">
        <v>65</v>
      </c>
      <c r="B137" s="548" t="s">
        <v>2369</v>
      </c>
      <c r="C137" s="548" t="s">
        <v>2370</v>
      </c>
      <c r="D137" s="514" t="s">
        <v>2371</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7" customWidth="1"/>
    <col min="2" max="2" width="37.25" style="3647" customWidth="1"/>
    <col min="3" max="3" width="11.375" style="3647" customWidth="1"/>
    <col min="4" max="4" width="31.75" style="3647" customWidth="1"/>
    <col min="5" max="5" width="0.5" style="3647" customWidth="1"/>
    <col min="6" max="7" width="13" style="3647" customWidth="1"/>
    <col min="8" max="16384" width="9" style="3647"/>
  </cols>
  <sheetData>
    <row r="1" ht="18.75" spans="1:5">
      <c r="A1" s="3648" t="s">
        <v>94</v>
      </c>
      <c r="B1" s="3649"/>
      <c r="C1" s="3649"/>
      <c r="D1" s="3649"/>
      <c r="E1" s="3649"/>
    </row>
    <row r="2" ht="78" customHeight="1" spans="1:5">
      <c r="A2" s="36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0"/>
      <c r="C2" s="3650"/>
      <c r="D2" s="3650"/>
      <c r="E2" s="3650"/>
    </row>
    <row r="3" ht="18" spans="1:5">
      <c r="A3" s="3651" t="str">
        <f>IF(项目基本情况!B9="房地产市场价值","估价结果一览表（市场价值不需“结果表-1”）","估价结果一览表")</f>
        <v>估价结果一览表</v>
      </c>
      <c r="B3" s="3651"/>
      <c r="C3" s="3651"/>
      <c r="D3" s="3651"/>
      <c r="E3" s="3651"/>
    </row>
    <row r="4" ht="19.5" spans="1:5">
      <c r="A4" s="3651"/>
      <c r="B4" s="3652" t="s">
        <v>95</v>
      </c>
      <c r="C4" s="3652"/>
      <c r="D4" s="3652"/>
      <c r="E4" s="3651"/>
    </row>
    <row r="5" ht="16.5" spans="1:5">
      <c r="A5" s="3649"/>
      <c r="B5" s="3653" t="s">
        <v>96</v>
      </c>
      <c r="C5" s="3654" t="s">
        <v>97</v>
      </c>
      <c r="D5" s="3655">
        <f ca="1">结果表!H101</f>
        <v>42423</v>
      </c>
      <c r="E5" s="3649"/>
    </row>
    <row r="6" spans="1:5">
      <c r="A6" s="3649"/>
      <c r="B6" s="3653"/>
      <c r="C6" s="3654" t="s">
        <v>98</v>
      </c>
      <c r="D6" s="3655" t="str">
        <f ca="1">NUMBERSTRING(INT(D5*10000),2)&amp;"元整"</f>
        <v>肆亿贰仟肆佰贰拾叁万元整</v>
      </c>
      <c r="E6" s="3649"/>
    </row>
    <row r="7" ht="15.75" spans="1:5">
      <c r="A7" s="3649"/>
      <c r="B7" s="3656"/>
      <c r="C7" s="3657" t="s">
        <v>99</v>
      </c>
      <c r="D7" s="3658">
        <f ca="1">结果表!H102</f>
        <v>6050</v>
      </c>
      <c r="E7" s="3649"/>
    </row>
    <row r="8" ht="15.75" spans="1:5">
      <c r="A8" s="3649"/>
      <c r="B8" s="3659" t="str">
        <f>结果表!E103</f>
        <v>2.估价师知悉的法定优先受偿款</v>
      </c>
      <c r="C8" s="3660" t="s">
        <v>100</v>
      </c>
      <c r="D8" s="3658">
        <f>结果表!H103</f>
        <v>0</v>
      </c>
      <c r="E8" s="3649"/>
    </row>
    <row r="9" spans="1:5">
      <c r="A9" s="3649"/>
      <c r="B9" s="3661"/>
      <c r="C9" s="3654" t="s">
        <v>98</v>
      </c>
      <c r="D9" s="3655" t="str">
        <f>NUMBERSTRING(INT(D8*10000),2)&amp;"元整"</f>
        <v>零元整</v>
      </c>
      <c r="E9" s="3649"/>
    </row>
    <row r="10" ht="15" spans="1:5">
      <c r="A10" s="3649"/>
      <c r="B10" s="3662" t="s">
        <v>101</v>
      </c>
      <c r="C10" s="3663" t="s">
        <v>102</v>
      </c>
      <c r="D10" s="3664">
        <f>结果表!H104</f>
        <v>0</v>
      </c>
      <c r="E10" s="3649"/>
    </row>
    <row r="11" ht="15" spans="1:5">
      <c r="A11" s="3649"/>
      <c r="B11" s="3662" t="s">
        <v>103</v>
      </c>
      <c r="C11" s="3663" t="s">
        <v>102</v>
      </c>
      <c r="D11" s="3664">
        <f>结果表!H105</f>
        <v>0</v>
      </c>
      <c r="E11" s="3649"/>
    </row>
    <row r="12" ht="15" spans="1:5">
      <c r="A12" s="3649"/>
      <c r="B12" s="3662" t="s">
        <v>104</v>
      </c>
      <c r="C12" s="3663" t="s">
        <v>102</v>
      </c>
      <c r="D12" s="3664">
        <f>结果表!H106</f>
        <v>0</v>
      </c>
      <c r="E12" s="3649"/>
    </row>
    <row r="13" ht="15.75" spans="1:5">
      <c r="A13" s="3649"/>
      <c r="B13" s="3665" t="str">
        <f>结果表!E107</f>
        <v>3.房地产抵押价值</v>
      </c>
      <c r="C13" s="3666" t="s">
        <v>97</v>
      </c>
      <c r="D13" s="3667">
        <f ca="1">结果表!H107</f>
        <v>42423</v>
      </c>
      <c r="E13" s="3649"/>
    </row>
    <row r="14" spans="1:5">
      <c r="A14" s="3649"/>
      <c r="B14" s="3653"/>
      <c r="C14" s="3654" t="s">
        <v>98</v>
      </c>
      <c r="D14" s="3655" t="str">
        <f ca="1">NUMBERSTRING(INT(D13*10000),2)&amp;"元整"</f>
        <v>肆亿贰仟肆佰贰拾叁万元整</v>
      </c>
      <c r="E14" s="3649"/>
    </row>
    <row r="15" ht="15" spans="1:5">
      <c r="A15" s="3649"/>
      <c r="B15" s="3656"/>
      <c r="C15" s="3657" t="s">
        <v>99</v>
      </c>
      <c r="D15" s="3668">
        <f ca="1">结果表!H108</f>
        <v>6050</v>
      </c>
      <c r="E15" s="3649"/>
    </row>
    <row r="16" ht="15" spans="1:5">
      <c r="A16" s="3649"/>
      <c r="B16" s="3659" t="str">
        <f>结果表!E109</f>
        <v>——</v>
      </c>
      <c r="C16" s="3666" t="s">
        <v>97</v>
      </c>
      <c r="D16" s="3669" t="str">
        <f ca="1">结果表!H109</f>
        <v>——</v>
      </c>
      <c r="E16" s="3649"/>
    </row>
    <row r="17" ht="15.75" spans="1:5">
      <c r="A17" s="3649"/>
      <c r="B17" s="3670"/>
      <c r="C17" s="3654" t="s">
        <v>98</v>
      </c>
      <c r="D17" s="3655" t="e">
        <f ca="1">NUMBERSTRING(INT(D16*10000),2)&amp;"元整"</f>
        <v>#VALUE!</v>
      </c>
      <c r="E17" s="3649"/>
    </row>
    <row r="18" ht="15" spans="1:5">
      <c r="A18" s="3649"/>
      <c r="B18" s="3661"/>
      <c r="C18" s="3657" t="s">
        <v>99</v>
      </c>
      <c r="D18" s="3668" t="str">
        <f ca="1">结果表!H110</f>
        <v>——</v>
      </c>
      <c r="E18" s="3649"/>
    </row>
    <row r="19" ht="15.75" spans="1:5">
      <c r="A19" s="3649"/>
      <c r="B19" s="3665" t="str">
        <f>结果表!E111</f>
        <v>4.抵押净值</v>
      </c>
      <c r="C19" s="3666" t="s">
        <v>97</v>
      </c>
      <c r="D19" s="3658">
        <f ca="1">结果表!H111</f>
        <v>37769</v>
      </c>
      <c r="E19" s="3649"/>
    </row>
    <row r="20" ht="15.75" spans="1:5">
      <c r="A20" s="3649"/>
      <c r="B20" s="3653"/>
      <c r="C20" s="3654" t="s">
        <v>98</v>
      </c>
      <c r="D20" s="3655" t="str">
        <f ca="1">NUMBERSTRING(INT(D19*10000),2)&amp;"元整"</f>
        <v>叁亿柒仟柒佰陆拾玖万元整</v>
      </c>
      <c r="E20" s="3649"/>
    </row>
    <row r="21" ht="15.75" spans="1:5">
      <c r="A21" s="3649"/>
      <c r="B21" s="3671"/>
      <c r="C21" s="3672" t="s">
        <v>99</v>
      </c>
      <c r="D21" s="3673">
        <f ca="1">结果表!H112</f>
        <v>5386</v>
      </c>
      <c r="E21" s="3649"/>
    </row>
    <row r="22" ht="15" spans="1:5">
      <c r="A22" s="3649"/>
      <c r="B22" s="3674" t="s">
        <v>105</v>
      </c>
      <c r="C22" s="3649"/>
      <c r="D22" s="3649"/>
      <c r="E22" s="3649"/>
    </row>
    <row r="23" spans="1:5">
      <c r="A23" s="3649"/>
      <c r="B23" s="3649"/>
      <c r="C23" s="3649"/>
      <c r="D23" s="3649"/>
      <c r="E23" s="3649"/>
    </row>
    <row r="24" ht="18.75" spans="1:5">
      <c r="A24" s="3675"/>
      <c r="B24" s="3676" t="s">
        <v>106</v>
      </c>
      <c r="C24" s="3675"/>
      <c r="D24" s="3675"/>
      <c r="E24" s="3675"/>
    </row>
    <row r="25" spans="1:5">
      <c r="A25" s="3675"/>
      <c r="B25" s="3675"/>
      <c r="C25" s="3675"/>
      <c r="D25" s="3675"/>
      <c r="E25" s="3675"/>
    </row>
    <row r="26" spans="1:5">
      <c r="A26" s="3675"/>
      <c r="B26" s="3675"/>
      <c r="C26" s="3675"/>
      <c r="D26" s="3675"/>
      <c r="E26" s="3675"/>
    </row>
    <row r="27" spans="1:5">
      <c r="A27" s="3675"/>
      <c r="B27" s="3675"/>
      <c r="C27" s="3675"/>
      <c r="D27" s="3675"/>
      <c r="E27" s="3675"/>
    </row>
    <row r="28" spans="1:5">
      <c r="A28" s="3675"/>
      <c r="B28" s="3675"/>
      <c r="C28" s="3675"/>
      <c r="D28" s="3675"/>
      <c r="E28" s="3675"/>
    </row>
    <row r="29" spans="1:5">
      <c r="A29" s="3675"/>
      <c r="B29" s="3675"/>
      <c r="C29" s="3675"/>
      <c r="D29" s="3675"/>
      <c r="E29" s="3675"/>
    </row>
    <row r="30" spans="1:5">
      <c r="A30" s="3675"/>
      <c r="B30" s="3675"/>
      <c r="C30" s="3675"/>
      <c r="D30" s="3675"/>
      <c r="E30" s="3675"/>
    </row>
    <row r="31" spans="1:5">
      <c r="A31" s="3675"/>
      <c r="B31" s="3675"/>
      <c r="C31" s="3675"/>
      <c r="D31" s="3675"/>
      <c r="E31" s="3675"/>
    </row>
    <row r="32" spans="1:5">
      <c r="A32" s="3675"/>
      <c r="B32" s="3675"/>
      <c r="C32" s="3675"/>
      <c r="D32" s="3675"/>
      <c r="E32" s="3675"/>
    </row>
    <row r="33" spans="1:5">
      <c r="A33" s="3675"/>
      <c r="B33" s="3675"/>
      <c r="C33" s="3675"/>
      <c r="D33" s="3675"/>
      <c r="E33" s="3675"/>
    </row>
    <row r="34" spans="1:5">
      <c r="A34" s="3675"/>
      <c r="B34" s="3675"/>
      <c r="C34" s="3675"/>
      <c r="D34" s="3675"/>
      <c r="E34" s="3675"/>
    </row>
    <row r="35" spans="1:5">
      <c r="A35" s="3675"/>
      <c r="B35" s="3675"/>
      <c r="C35" s="3675"/>
      <c r="D35" s="3675"/>
      <c r="E35" s="3675"/>
    </row>
    <row r="36" spans="1:5">
      <c r="A36" s="3675"/>
      <c r="B36" s="3675"/>
      <c r="C36" s="3675"/>
      <c r="D36" s="3675"/>
      <c r="E36" s="3675"/>
    </row>
    <row r="37" spans="1:5">
      <c r="A37" s="3675"/>
      <c r="B37" s="3675"/>
      <c r="C37" s="3675"/>
      <c r="D37" s="3675"/>
      <c r="E37" s="3675"/>
    </row>
    <row r="38" spans="1:5">
      <c r="A38" s="3675"/>
      <c r="B38" s="3675"/>
      <c r="C38" s="3675"/>
      <c r="D38" s="3675"/>
      <c r="E38" s="3675"/>
    </row>
    <row r="39" spans="1:5">
      <c r="A39" s="3675"/>
      <c r="B39" s="3675"/>
      <c r="C39" s="3675"/>
      <c r="D39" s="3675"/>
      <c r="E39" s="3675"/>
    </row>
    <row r="40" spans="1:5">
      <c r="A40" s="3675"/>
      <c r="B40" s="3675"/>
      <c r="C40" s="3675"/>
      <c r="D40" s="3675"/>
      <c r="E40" s="3675"/>
    </row>
    <row r="41" spans="1:5">
      <c r="A41" s="3675"/>
      <c r="B41" s="3675"/>
      <c r="C41" s="3675"/>
      <c r="D41" s="3675"/>
      <c r="E41" s="3675"/>
    </row>
    <row r="42" spans="1:5">
      <c r="A42" s="3675"/>
      <c r="B42" s="3675"/>
      <c r="C42" s="3675"/>
      <c r="D42" s="3675"/>
      <c r="E42" s="367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2372</v>
      </c>
      <c r="B1" s="479"/>
      <c r="C1" s="479"/>
      <c r="D1" s="479"/>
      <c r="E1" s="479"/>
      <c r="F1" s="479"/>
      <c r="G1" s="479"/>
      <c r="H1" s="479"/>
      <c r="I1" s="479"/>
      <c r="J1" s="479"/>
      <c r="K1" s="479"/>
      <c r="L1" s="479"/>
      <c r="M1" s="479"/>
      <c r="N1" s="486"/>
    </row>
    <row r="2" spans="1:20">
      <c r="A2" s="480" t="s">
        <v>1940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2373</v>
      </c>
      <c r="R2" s="491" t="s">
        <v>2374</v>
      </c>
      <c r="S2" s="491" t="s">
        <v>2375</v>
      </c>
      <c r="T2" s="491" t="s">
        <v>2376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2377</v>
      </c>
      <c r="B93" s="479"/>
      <c r="C93" s="479"/>
      <c r="D93" s="479"/>
      <c r="E93" s="479"/>
      <c r="F93" s="479"/>
      <c r="G93" s="479"/>
      <c r="H93" s="479"/>
      <c r="I93" s="479"/>
      <c r="J93" s="479"/>
      <c r="K93" s="479"/>
      <c r="L93" s="479"/>
      <c r="M93" s="479"/>
    </row>
    <row r="94" spans="1:20">
      <c r="A94" s="480" t="s">
        <v>1940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1.2302</v>
      </c>
      <c r="Q94" s="491" t="s">
        <v>2373</v>
      </c>
      <c r="R94" s="491" t="s">
        <v>2374</v>
      </c>
      <c r="S94" s="491" t="s">
        <v>2375</v>
      </c>
      <c r="T94" s="491" t="s">
        <v>2376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2378</v>
      </c>
      <c r="B185" s="479"/>
      <c r="C185" s="479"/>
      <c r="D185" s="479"/>
      <c r="E185" s="479"/>
      <c r="F185" s="479"/>
      <c r="G185" s="479"/>
      <c r="H185" s="479"/>
      <c r="I185" s="479"/>
      <c r="J185" s="479"/>
      <c r="K185" s="479"/>
      <c r="L185" s="479"/>
      <c r="M185" s="479"/>
    </row>
    <row r="186" spans="1:20">
      <c r="A186" s="480" t="s">
        <v>1940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2373</v>
      </c>
      <c r="R186" s="491" t="s">
        <v>2374</v>
      </c>
      <c r="S186" s="491" t="s">
        <v>2375</v>
      </c>
      <c r="T186" s="491" t="s">
        <v>2376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2379</v>
      </c>
      <c r="B277" s="479"/>
      <c r="C277" s="479"/>
      <c r="D277" s="479"/>
      <c r="E277" s="479"/>
      <c r="F277" s="479"/>
      <c r="G277" s="479"/>
      <c r="H277" s="479"/>
      <c r="I277" s="479"/>
      <c r="J277" s="479"/>
      <c r="K277" s="479"/>
      <c r="L277" s="479"/>
      <c r="M277" s="479"/>
    </row>
    <row r="278" spans="1:21">
      <c r="A278" s="480" t="s">
        <v>1940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2373</v>
      </c>
      <c r="R278" s="491" t="s">
        <v>2374</v>
      </c>
      <c r="S278" s="491" t="s">
        <v>2380</v>
      </c>
      <c r="T278" s="491" t="s">
        <v>2381</v>
      </c>
      <c r="U278" s="491" t="s">
        <v>2376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2382</v>
      </c>
      <c r="B369" s="495"/>
      <c r="C369" s="495"/>
      <c r="D369" s="495"/>
      <c r="E369" s="495"/>
      <c r="F369" s="495"/>
      <c r="G369" s="495"/>
      <c r="H369" s="495"/>
      <c r="I369" s="495"/>
      <c r="J369" s="495"/>
      <c r="K369" s="495"/>
      <c r="L369" s="495"/>
      <c r="M369" s="495"/>
    </row>
    <row r="370" spans="1:20">
      <c r="A370" s="480" t="s">
        <v>1940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1.1199</v>
      </c>
      <c r="Q370" s="491" t="s">
        <v>2373</v>
      </c>
      <c r="R370" s="491" t="s">
        <v>2374</v>
      </c>
      <c r="S370" s="491" t="s">
        <v>2375</v>
      </c>
      <c r="T370" s="491" t="s">
        <v>2376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2383</v>
      </c>
      <c r="B1" s="390"/>
      <c r="C1" s="391"/>
      <c r="D1" s="391"/>
      <c r="E1" s="391"/>
      <c r="F1" s="391"/>
      <c r="G1" s="392"/>
    </row>
    <row r="2" s="381" customFormat="1" ht="18" customHeight="1" spans="1:7">
      <c r="A2" s="393" t="s">
        <v>2384</v>
      </c>
      <c r="B2" s="394">
        <f ca="1">C52</f>
        <v>52543</v>
      </c>
      <c r="C2" s="395" t="s">
        <v>1386</v>
      </c>
      <c r="D2" s="392"/>
      <c r="E2" s="392"/>
      <c r="F2" s="392"/>
      <c r="G2" s="392"/>
    </row>
    <row r="3" s="381" customFormat="1" ht="18" customHeight="1" spans="1:7">
      <c r="A3" s="396" t="s">
        <v>2385</v>
      </c>
      <c r="B3" s="397">
        <f ca="1">ROUND(B2*10000/'数据-汇总表'!E3,0)</f>
        <v>7493</v>
      </c>
      <c r="C3" s="395" t="s">
        <v>1637</v>
      </c>
      <c r="D3" s="392"/>
      <c r="E3" s="392"/>
      <c r="F3" s="392"/>
      <c r="G3" s="392"/>
    </row>
    <row r="4" s="382" customFormat="1" ht="15.75" spans="1:7">
      <c r="A4" s="398" t="s">
        <v>2386</v>
      </c>
      <c r="B4" s="399"/>
      <c r="C4" s="399"/>
      <c r="D4" s="399"/>
      <c r="E4" s="399"/>
      <c r="F4" s="399"/>
      <c r="G4" s="400"/>
    </row>
    <row r="5" s="383" customFormat="1" ht="13.5" customHeight="1" spans="1:7">
      <c r="A5" s="401" t="s">
        <v>1235</v>
      </c>
      <c r="B5" s="402" t="s">
        <v>2387</v>
      </c>
      <c r="C5" s="403">
        <f>C6+C7+C8</f>
        <v>20604</v>
      </c>
      <c r="D5" s="403" t="s">
        <v>2388</v>
      </c>
      <c r="E5" s="404" t="s">
        <v>2389</v>
      </c>
      <c r="F5" s="404" t="s">
        <v>2390</v>
      </c>
      <c r="G5" s="405"/>
    </row>
    <row r="6" s="383" customFormat="1" ht="13.5" customHeight="1" spans="1:7">
      <c r="A6" s="406" t="s">
        <v>1239</v>
      </c>
      <c r="B6" s="407" t="s">
        <v>2391</v>
      </c>
      <c r="C6" s="408">
        <v>20000</v>
      </c>
      <c r="D6" s="409"/>
      <c r="E6" s="410"/>
      <c r="F6" s="410"/>
      <c r="G6" s="411"/>
    </row>
    <row r="7" s="383" customFormat="1" ht="13.5" customHeight="1" spans="1:7">
      <c r="A7" s="406" t="s">
        <v>1241</v>
      </c>
      <c r="B7" s="407" t="s">
        <v>2392</v>
      </c>
      <c r="C7" s="412">
        <f>ROUND(C6*F7,0)</f>
        <v>604</v>
      </c>
      <c r="D7" s="412"/>
      <c r="E7" s="410"/>
      <c r="F7" s="413">
        <f>'数据-取费表'!B48+'数据-取费表'!B49</f>
        <v>0.0302</v>
      </c>
      <c r="G7" s="411"/>
    </row>
    <row r="8" s="384" customFormat="1" spans="1:7">
      <c r="A8" s="406" t="s">
        <v>1243</v>
      </c>
      <c r="B8" s="407" t="s">
        <v>2393</v>
      </c>
      <c r="C8" s="412" t="str">
        <f>IF(G8="已包含在土地购买价格中","0",'数据-取费表'!B29)</f>
        <v>0</v>
      </c>
      <c r="D8" s="414"/>
      <c r="E8" s="412"/>
      <c r="F8" s="413"/>
      <c r="G8" s="415" t="s">
        <v>2394</v>
      </c>
    </row>
    <row r="9" s="383" customFormat="1" ht="13.5" customHeight="1" spans="1:7">
      <c r="A9" s="416" t="s">
        <v>1144</v>
      </c>
      <c r="B9" s="417" t="s">
        <v>2395</v>
      </c>
      <c r="C9" s="418">
        <f>ROUND(D9*E9/10000,0)</f>
        <v>0</v>
      </c>
      <c r="D9" s="419">
        <f>'数据-汇总表'!E5</f>
        <v>0</v>
      </c>
      <c r="E9" s="418">
        <f>'数据-取费表'!B27</f>
        <v>150</v>
      </c>
      <c r="F9" s="413"/>
      <c r="G9" s="420"/>
    </row>
    <row r="10" s="383" customFormat="1" ht="13.5" customHeight="1" spans="1:7">
      <c r="A10" s="416" t="s">
        <v>1151</v>
      </c>
      <c r="B10" s="417" t="s">
        <v>2396</v>
      </c>
      <c r="C10" s="418">
        <f>ROUND(D10*E10/10000,0)</f>
        <v>1332</v>
      </c>
      <c r="D10" s="419">
        <f>'数据-汇总表'!E6</f>
        <v>70118.8</v>
      </c>
      <c r="E10" s="418">
        <f>'数据-取费表'!B28</f>
        <v>190</v>
      </c>
      <c r="F10" s="413"/>
      <c r="G10" s="420"/>
    </row>
    <row r="11" s="383" customFormat="1" ht="13.5" hidden="1" customHeight="1" spans="1:7">
      <c r="A11" s="421" t="s">
        <v>1250</v>
      </c>
      <c r="B11" s="407" t="s">
        <v>2397</v>
      </c>
      <c r="C11" s="403"/>
      <c r="D11" s="422"/>
      <c r="E11" s="410"/>
      <c r="F11" s="410"/>
      <c r="G11" s="411"/>
    </row>
    <row r="12" s="383" customFormat="1" ht="13.5" hidden="1" customHeight="1" spans="1:7">
      <c r="A12" s="421" t="s">
        <v>1252</v>
      </c>
      <c r="B12" s="407" t="s">
        <v>2398</v>
      </c>
      <c r="C12" s="403">
        <v>0</v>
      </c>
      <c r="D12" s="422"/>
      <c r="E12" s="423"/>
      <c r="F12" s="413">
        <v>0.0305</v>
      </c>
      <c r="G12" s="411"/>
    </row>
    <row r="13" s="383" customFormat="1" ht="13.5" hidden="1" customHeight="1" spans="1:7">
      <c r="A13" s="421" t="s">
        <v>1253</v>
      </c>
      <c r="B13" s="407" t="s">
        <v>2399</v>
      </c>
      <c r="C13" s="403"/>
      <c r="D13" s="422"/>
      <c r="E13" s="410"/>
      <c r="F13" s="410"/>
      <c r="G13" s="411"/>
    </row>
    <row r="14" s="383" customFormat="1" ht="13.5" hidden="1" customHeight="1" spans="1:7">
      <c r="A14" s="421" t="s">
        <v>1255</v>
      </c>
      <c r="B14" s="407" t="s">
        <v>2393</v>
      </c>
      <c r="C14" s="403"/>
      <c r="D14" s="422"/>
      <c r="E14" s="410"/>
      <c r="F14" s="410"/>
      <c r="G14" s="411" t="s">
        <v>2400</v>
      </c>
    </row>
    <row r="15" s="383" customFormat="1" ht="13.5" hidden="1" customHeight="1" spans="1:7">
      <c r="A15" s="421" t="s">
        <v>1257</v>
      </c>
      <c r="B15" s="407" t="s">
        <v>2401</v>
      </c>
      <c r="C15" s="412"/>
      <c r="D15" s="422"/>
      <c r="E15" s="410"/>
      <c r="F15" s="410"/>
      <c r="G15" s="411" t="s">
        <v>2402</v>
      </c>
    </row>
    <row r="16" s="383" customFormat="1" ht="13.5" hidden="1" customHeight="1" spans="1:7">
      <c r="A16" s="421" t="s">
        <v>1260</v>
      </c>
      <c r="B16" s="407" t="s">
        <v>2393</v>
      </c>
      <c r="C16" s="412"/>
      <c r="D16" s="422"/>
      <c r="E16" s="410"/>
      <c r="F16" s="410"/>
      <c r="G16" s="411"/>
    </row>
    <row r="17" s="383" customFormat="1" ht="13.5" hidden="1" customHeight="1" spans="1:7">
      <c r="A17" s="421" t="s">
        <v>1261</v>
      </c>
      <c r="B17" s="407" t="s">
        <v>2403</v>
      </c>
      <c r="C17" s="424"/>
      <c r="D17" s="425"/>
      <c r="E17" s="424"/>
      <c r="F17" s="424"/>
      <c r="G17" s="411" t="s">
        <v>2402</v>
      </c>
    </row>
    <row r="18" s="383" customFormat="1" ht="13.5" hidden="1" customHeight="1" spans="1:7">
      <c r="A18" s="421" t="s">
        <v>1263</v>
      </c>
      <c r="B18" s="407" t="s">
        <v>2404</v>
      </c>
      <c r="C18" s="412">
        <v>0</v>
      </c>
      <c r="D18" s="422"/>
      <c r="E18" s="410"/>
      <c r="F18" s="413">
        <v>0.0305</v>
      </c>
      <c r="G18" s="411" t="s">
        <v>2405</v>
      </c>
    </row>
    <row r="19" s="384" customFormat="1" ht="13.5" customHeight="1" spans="1:7">
      <c r="A19" s="426" t="s">
        <v>1709</v>
      </c>
      <c r="B19" s="402" t="s">
        <v>2406</v>
      </c>
      <c r="C19" s="403">
        <f>IF(G19="已包含在土地取得成本中","0",ROUND(D19*E19/10000,0))</f>
        <v>1402</v>
      </c>
      <c r="D19" s="427">
        <f>'数据-汇总表'!E3</f>
        <v>70118.8</v>
      </c>
      <c r="E19" s="403">
        <f>'数据-取费表'!B31</f>
        <v>200</v>
      </c>
      <c r="F19" s="428"/>
      <c r="G19" s="415" t="s">
        <v>2407</v>
      </c>
    </row>
    <row r="20" s="383" customFormat="1" ht="13.5" customHeight="1" spans="1:7">
      <c r="A20" s="426" t="s">
        <v>1745</v>
      </c>
      <c r="B20" s="402" t="s">
        <v>2408</v>
      </c>
      <c r="C20" s="429">
        <f>ROUND((C5+C19)*F20,0)</f>
        <v>440</v>
      </c>
      <c r="D20" s="429"/>
      <c r="E20" s="429"/>
      <c r="F20" s="430">
        <f>'数据-取费表'!B37</f>
        <v>0.02</v>
      </c>
      <c r="G20" s="431" t="s">
        <v>2409</v>
      </c>
    </row>
    <row r="21" s="383" customFormat="1" ht="13.5" customHeight="1" spans="1:7">
      <c r="A21" s="426" t="s">
        <v>1750</v>
      </c>
      <c r="B21" s="402" t="s">
        <v>2410</v>
      </c>
      <c r="C21" s="432">
        <f>F21</f>
        <v>0.02</v>
      </c>
      <c r="D21" s="433" t="s">
        <v>2411</v>
      </c>
      <c r="E21" s="429"/>
      <c r="F21" s="430">
        <f>'数据-取费表'!B38</f>
        <v>0.02</v>
      </c>
      <c r="G21" s="434" t="s">
        <v>2412</v>
      </c>
    </row>
    <row r="22" s="383" customFormat="1" ht="13.5" customHeight="1" spans="1:7">
      <c r="A22" s="426" t="s">
        <v>1760</v>
      </c>
      <c r="B22" s="402" t="s">
        <v>2413</v>
      </c>
      <c r="C22" s="435">
        <f ca="1">ROUND(SUM(C23:C25),0)</f>
        <v>1515</v>
      </c>
      <c r="D22" s="432">
        <f ca="1">C26</f>
        <v>0.0007</v>
      </c>
      <c r="E22" s="433" t="s">
        <v>2411</v>
      </c>
      <c r="F22" s="436">
        <f ca="1">'数据-取费表'!B40</f>
        <v>0.0335</v>
      </c>
      <c r="G22" s="431" t="str">
        <f>IF('数据-取费表'!B22&lt;=1,"单利计息","复利计息")</f>
        <v>复利计息</v>
      </c>
    </row>
    <row r="23" s="383" customFormat="1" ht="13.5" customHeight="1" spans="1:7">
      <c r="A23" s="437" t="s">
        <v>1239</v>
      </c>
      <c r="B23" s="407" t="s">
        <v>2414</v>
      </c>
      <c r="C23" s="438">
        <f ca="1">ROUND(IF('数据-取费表'!B22&lt;=1,C5*F22*'数据-取费表'!B23,C5*(POWER((1+F22),'数据-取费表'!B23)-1)),0)</f>
        <v>1404</v>
      </c>
      <c r="D23" s="439"/>
      <c r="E23" s="439"/>
      <c r="F23" s="440"/>
      <c r="G23" s="441" t="s">
        <v>2415</v>
      </c>
    </row>
    <row r="24" s="383" customFormat="1" ht="13.5" customHeight="1" spans="1:7">
      <c r="A24" s="437" t="s">
        <v>1241</v>
      </c>
      <c r="B24" s="407" t="s">
        <v>2416</v>
      </c>
      <c r="C24" s="438">
        <f ca="1">ROUND(IF('数据-取费表'!B22&lt;=1,C19*F22*('数据-取费表'!B19/2+'数据-取费表'!B21),C19*(POWER((1+F22),('数据-取费表'!B19/2+'数据-取费表'!B21))-1)),0)</f>
        <v>96</v>
      </c>
      <c r="D24" s="439"/>
      <c r="E24" s="439"/>
      <c r="F24" s="440"/>
      <c r="G24" s="441" t="s">
        <v>2417</v>
      </c>
    </row>
    <row r="25" s="383" customFormat="1" ht="24" spans="1:7">
      <c r="A25" s="437" t="s">
        <v>1243</v>
      </c>
      <c r="B25" s="407" t="s">
        <v>2418</v>
      </c>
      <c r="C25" s="438">
        <f ca="1">ROUND(IF('数据-取费表'!B22&lt;=1,C20*F22*'数据-取费表'!B23/2,C20*(POWER((1+F22),'数据-取费表'!B23/2)-1)),0)</f>
        <v>15</v>
      </c>
      <c r="D25" s="439"/>
      <c r="E25" s="442"/>
      <c r="F25" s="440"/>
      <c r="G25" s="443" t="s">
        <v>2419</v>
      </c>
    </row>
    <row r="26" s="383" customFormat="1" spans="1:7">
      <c r="A26" s="437" t="s">
        <v>1284</v>
      </c>
      <c r="B26" s="407" t="s">
        <v>2420</v>
      </c>
      <c r="C26" s="439">
        <f ca="1">ROUND(IF('数据-取费表'!B22&lt;=1,F21*F22*'数据-取费表'!B23/2,F21*(POWER((1+F22),'数据-取费表'!B23/2)-1)),4)</f>
        <v>0.0007</v>
      </c>
      <c r="D26" s="439"/>
      <c r="E26" s="442"/>
      <c r="F26" s="440"/>
      <c r="G26" s="444"/>
    </row>
    <row r="27" s="383" customFormat="1" ht="24.75" spans="1:7">
      <c r="A27" s="426" t="s">
        <v>1769</v>
      </c>
      <c r="B27" s="445" t="s">
        <v>2421</v>
      </c>
      <c r="C27" s="446">
        <f>C28</f>
        <v>2245</v>
      </c>
      <c r="D27" s="432">
        <f>C29</f>
        <v>0.002</v>
      </c>
      <c r="E27" s="433" t="s">
        <v>2411</v>
      </c>
      <c r="F27" s="447">
        <f>'数据-取费表'!Q16</f>
        <v>0.1</v>
      </c>
      <c r="G27" s="448" t="s">
        <v>2422</v>
      </c>
    </row>
    <row r="28" s="383" customFormat="1" ht="13.5" customHeight="1" spans="1:7">
      <c r="A28" s="437" t="s">
        <v>1239</v>
      </c>
      <c r="B28" s="449" t="s">
        <v>2423</v>
      </c>
      <c r="C28" s="450">
        <f>ROUND((C5+C19+C20)*F27*'数据-取费表'!B21/'数据-取费表'!B20,0)</f>
        <v>2245</v>
      </c>
      <c r="D28" s="432"/>
      <c r="E28" s="433"/>
      <c r="F28" s="447"/>
      <c r="G28" s="448"/>
    </row>
    <row r="29" s="383" customFormat="1" ht="13.5" customHeight="1" spans="1:7">
      <c r="A29" s="437" t="s">
        <v>1241</v>
      </c>
      <c r="B29" s="449" t="s">
        <v>2424</v>
      </c>
      <c r="C29" s="439">
        <f>ROUND(C21*F27*'数据-取费表'!B21/'数据-取费表'!B20,4)</f>
        <v>0.002</v>
      </c>
      <c r="D29" s="432"/>
      <c r="E29" s="433"/>
      <c r="F29" s="447"/>
      <c r="G29" s="448"/>
    </row>
    <row r="30" s="383" customFormat="1" ht="13.5" customHeight="1" spans="1:7">
      <c r="A30" s="426" t="s">
        <v>2425</v>
      </c>
      <c r="B30" s="402" t="s">
        <v>2426</v>
      </c>
      <c r="C30" s="432">
        <f>F30</f>
        <v>0.055</v>
      </c>
      <c r="D30" s="433" t="s">
        <v>2427</v>
      </c>
      <c r="E30" s="442"/>
      <c r="F30" s="436">
        <f>'数据-取费表'!B41</f>
        <v>0.055</v>
      </c>
      <c r="G30" s="434" t="s">
        <v>2428</v>
      </c>
    </row>
    <row r="31" ht="16.5" customHeight="1" spans="1:7">
      <c r="A31" s="451">
        <v>1</v>
      </c>
      <c r="B31" s="402" t="s">
        <v>2429</v>
      </c>
      <c r="C31" s="403">
        <f ca="1">ROUND((C5+C19+C20+C22+C27)/(1-C21-D22-D27-C30/(1+'数据-取费表'!B42)),0)</f>
        <v>28333</v>
      </c>
      <c r="D31" s="452"/>
      <c r="E31" s="403"/>
      <c r="F31" s="453"/>
      <c r="G31" s="434" t="s">
        <v>2430</v>
      </c>
    </row>
    <row r="32" s="382" customFormat="1" ht="15.75" spans="1:7">
      <c r="A32" s="454" t="s">
        <v>2431</v>
      </c>
      <c r="B32" s="455"/>
      <c r="C32" s="455"/>
      <c r="D32" s="455"/>
      <c r="E32" s="455"/>
      <c r="F32" s="455"/>
      <c r="G32" s="456"/>
    </row>
    <row r="33" s="383" customFormat="1" ht="13.5" customHeight="1" spans="1:7">
      <c r="A33" s="401" t="s">
        <v>1235</v>
      </c>
      <c r="B33" s="402" t="s">
        <v>2432</v>
      </c>
      <c r="C33" s="457">
        <f>SUM(C34:C38)</f>
        <v>23911</v>
      </c>
      <c r="D33" s="429"/>
      <c r="E33" s="404"/>
      <c r="F33" s="442"/>
      <c r="G33" s="434"/>
    </row>
    <row r="34" s="385" customFormat="1" ht="13.5" customHeight="1" spans="1:7">
      <c r="A34" s="437" t="s">
        <v>1239</v>
      </c>
      <c r="B34" s="407" t="s">
        <v>2433</v>
      </c>
      <c r="C34" s="412">
        <f>IF(F34=100%,'数据-取费表'!M16-SUMIF('数据-取费表'!C:C,"公共配套",'数据-取费表'!M:M),'数据-取费表'!O16-SUMIF('数据-取费表'!C:C,"公共配套",'数据-取费表'!O:O))</f>
        <v>21036</v>
      </c>
      <c r="D34" s="409"/>
      <c r="E34" s="412"/>
      <c r="F34" s="458">
        <f>IF('数据-取费表'!B24=0,1,'数据-取费表'!N16)</f>
        <v>1</v>
      </c>
      <c r="G34" s="411" t="s">
        <v>2434</v>
      </c>
    </row>
    <row r="35" ht="13.5" customHeight="1" spans="1:7">
      <c r="A35" s="437" t="s">
        <v>1241</v>
      </c>
      <c r="B35" s="407" t="s">
        <v>2435</v>
      </c>
      <c r="C35" s="412">
        <f>ROUND(C34*F35,0)</f>
        <v>1052</v>
      </c>
      <c r="D35" s="412"/>
      <c r="E35" s="412"/>
      <c r="F35" s="459">
        <f>'数据-取费表'!B33</f>
        <v>0.05</v>
      </c>
      <c r="G35" s="411" t="s">
        <v>2436</v>
      </c>
    </row>
    <row r="36" ht="24" spans="1:7">
      <c r="A36" s="437" t="s">
        <v>1243</v>
      </c>
      <c r="B36" s="407" t="s">
        <v>2437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2438</v>
      </c>
    </row>
    <row r="37" s="385" customFormat="1" ht="13.5" customHeight="1" spans="1:7">
      <c r="A37" s="437" t="s">
        <v>1284</v>
      </c>
      <c r="B37" s="407" t="s">
        <v>2439</v>
      </c>
      <c r="C37" s="450">
        <f>ROUND(E37*D37*F34/10000,0)</f>
        <v>1402</v>
      </c>
      <c r="D37" s="409">
        <f>'数据-汇总表'!E3</f>
        <v>70118.8</v>
      </c>
      <c r="E37" s="450">
        <f>'数据-取费表'!B35</f>
        <v>200</v>
      </c>
      <c r="F37" s="459"/>
      <c r="G37" s="461" t="s">
        <v>2440</v>
      </c>
    </row>
    <row r="38" ht="13.5" customHeight="1" spans="1:7">
      <c r="A38" s="437" t="s">
        <v>1306</v>
      </c>
      <c r="B38" s="407" t="s">
        <v>2398</v>
      </c>
      <c r="C38" s="412">
        <f>ROUND(C34*F38,0)</f>
        <v>421</v>
      </c>
      <c r="D38" s="412"/>
      <c r="E38" s="412"/>
      <c r="F38" s="459">
        <f>'数据-取费表'!B36</f>
        <v>0.02</v>
      </c>
      <c r="G38" s="411" t="s">
        <v>2436</v>
      </c>
    </row>
    <row r="39" s="383" customFormat="1" ht="13.5" customHeight="1" spans="1:7">
      <c r="A39" s="426" t="s">
        <v>1709</v>
      </c>
      <c r="B39" s="402" t="s">
        <v>2408</v>
      </c>
      <c r="C39" s="429">
        <f>ROUND(C33*F20,0)</f>
        <v>478</v>
      </c>
      <c r="D39" s="429"/>
      <c r="E39" s="429"/>
      <c r="F39" s="430"/>
      <c r="G39" s="431" t="s">
        <v>2441</v>
      </c>
    </row>
    <row r="40" s="383" customFormat="1" ht="13.5" customHeight="1" spans="1:7">
      <c r="A40" s="426" t="s">
        <v>1745</v>
      </c>
      <c r="B40" s="402" t="s">
        <v>2410</v>
      </c>
      <c r="C40" s="462">
        <f>F21</f>
        <v>0.02</v>
      </c>
      <c r="D40" s="433" t="s">
        <v>2442</v>
      </c>
      <c r="E40" s="429"/>
      <c r="F40" s="430"/>
      <c r="G40" s="434" t="s">
        <v>2443</v>
      </c>
    </row>
    <row r="41" s="383" customFormat="1" ht="13.5" customHeight="1" spans="1:7">
      <c r="A41" s="426" t="s">
        <v>1750</v>
      </c>
      <c r="B41" s="402" t="s">
        <v>2413</v>
      </c>
      <c r="C41" s="429">
        <f ca="1">ROUND(SUM(C42:C43),0)</f>
        <v>817</v>
      </c>
      <c r="D41" s="432">
        <f ca="1">C44</f>
        <v>0.0007</v>
      </c>
      <c r="E41" s="433" t="s">
        <v>2442</v>
      </c>
      <c r="F41" s="436"/>
      <c r="G41" s="431" t="str">
        <f>IF('数据-取费表'!B22&lt;=1,"单利计息","复利计息")</f>
        <v>复利计息</v>
      </c>
    </row>
    <row r="42" ht="13.5" customHeight="1" spans="1:7">
      <c r="A42" s="437" t="s">
        <v>1239</v>
      </c>
      <c r="B42" s="407" t="s">
        <v>2414</v>
      </c>
      <c r="C42" s="439">
        <f ca="1">ROUND(IF('数据-取费表'!B22&lt;=1,C33*F22*'数据-取费表'!B21/2,C33*(POWER((1+F22),'数据-取费表'!B21/2)-1)),0)</f>
        <v>801</v>
      </c>
      <c r="D42" s="439"/>
      <c r="E42" s="439"/>
      <c r="F42" s="440"/>
      <c r="G42" s="463" t="s">
        <v>2444</v>
      </c>
    </row>
    <row r="43" ht="13.5" customHeight="1" spans="1:7">
      <c r="A43" s="437" t="s">
        <v>1241</v>
      </c>
      <c r="B43" s="407" t="s">
        <v>2416</v>
      </c>
      <c r="C43" s="439">
        <f ca="1">ROUND(IF('数据-取费表'!B22&lt;=1,C39*F22*'数据-取费表'!B21/2,C39*(POWER((1+F22),'数据-取费表'!B21/2)-1)),0)</f>
        <v>16</v>
      </c>
      <c r="D43" s="439"/>
      <c r="E43" s="439"/>
      <c r="F43" s="440"/>
      <c r="G43" s="464"/>
    </row>
    <row r="44" ht="13.5" customHeight="1" spans="1:7">
      <c r="A44" s="437" t="s">
        <v>1243</v>
      </c>
      <c r="B44" s="407" t="s">
        <v>2418</v>
      </c>
      <c r="C44" s="439">
        <f ca="1">ROUND(IF('数据-取费表'!B22&lt;=1,C40*F22*'数据-取费表'!B21/2,C40*(POWER((1+F22),'数据-取费表'!B21/2)-1)),4)</f>
        <v>0.0007</v>
      </c>
      <c r="D44" s="439"/>
      <c r="E44" s="439"/>
      <c r="F44" s="440"/>
      <c r="G44" s="465"/>
    </row>
    <row r="45" s="383" customFormat="1" ht="13.5" customHeight="1" spans="1:7">
      <c r="A45" s="426" t="s">
        <v>1760</v>
      </c>
      <c r="B45" s="445" t="s">
        <v>2421</v>
      </c>
      <c r="C45" s="446">
        <f>C46</f>
        <v>2439</v>
      </c>
      <c r="D45" s="432">
        <f>C47</f>
        <v>0.002</v>
      </c>
      <c r="E45" s="433" t="s">
        <v>2442</v>
      </c>
      <c r="F45" s="447"/>
      <c r="G45" s="448" t="s">
        <v>2445</v>
      </c>
    </row>
    <row r="46" s="383" customFormat="1" ht="13.5" customHeight="1" spans="1:7">
      <c r="A46" s="437" t="s">
        <v>1239</v>
      </c>
      <c r="B46" s="449" t="s">
        <v>2446</v>
      </c>
      <c r="C46" s="450">
        <f>ROUND((C33+C39)*F27,0)</f>
        <v>2439</v>
      </c>
      <c r="D46" s="466"/>
      <c r="E46" s="433"/>
      <c r="F46" s="447"/>
      <c r="G46" s="448"/>
    </row>
    <row r="47" s="383" customFormat="1" ht="13.5" customHeight="1" spans="1:7">
      <c r="A47" s="437" t="s">
        <v>1241</v>
      </c>
      <c r="B47" s="449" t="s">
        <v>2447</v>
      </c>
      <c r="C47" s="439">
        <f>ROUND(C40*F27,4)</f>
        <v>0.002</v>
      </c>
      <c r="D47" s="466"/>
      <c r="E47" s="433"/>
      <c r="F47" s="447"/>
      <c r="G47" s="448"/>
    </row>
    <row r="48" s="383" customFormat="1" ht="13.5" customHeight="1" spans="1:7">
      <c r="A48" s="426" t="s">
        <v>1769</v>
      </c>
      <c r="B48" s="402" t="s">
        <v>2426</v>
      </c>
      <c r="C48" s="462">
        <f>F30</f>
        <v>0.055</v>
      </c>
      <c r="D48" s="433" t="s">
        <v>2448</v>
      </c>
      <c r="E48" s="429"/>
      <c r="F48" s="436"/>
      <c r="G48" s="434" t="s">
        <v>2449</v>
      </c>
    </row>
    <row r="49" ht="16.5" customHeight="1" spans="1:7">
      <c r="A49" s="426" t="s">
        <v>2425</v>
      </c>
      <c r="B49" s="402" t="s">
        <v>2450</v>
      </c>
      <c r="C49" s="429">
        <f ca="1">ROUND((C33+C39+C41+C45)/(1-C40-D41-D45-C48/(1+'数据-取费表'!B42)),0)</f>
        <v>29889</v>
      </c>
      <c r="D49" s="429"/>
      <c r="E49" s="429"/>
      <c r="F49" s="467"/>
      <c r="G49" s="434" t="s">
        <v>2451</v>
      </c>
    </row>
    <row r="50" s="385" customFormat="1" ht="24" spans="1:7">
      <c r="A50" s="426" t="s">
        <v>2452</v>
      </c>
      <c r="B50" s="402" t="s">
        <v>2453</v>
      </c>
      <c r="C50" s="429"/>
      <c r="D50" s="429"/>
      <c r="E50" s="429"/>
      <c r="F50" s="467">
        <f>IF('数据-取费表'!B24=0,'数据-取费表'!N16,1)</f>
        <v>0.81</v>
      </c>
      <c r="G50" s="448" t="s">
        <v>2454</v>
      </c>
    </row>
    <row r="51" ht="16.5" customHeight="1" spans="1:7">
      <c r="A51" s="426" t="s">
        <v>2455</v>
      </c>
      <c r="B51" s="402" t="s">
        <v>2456</v>
      </c>
      <c r="C51" s="429">
        <f ca="1">ROUND(C49*F50,0)</f>
        <v>24210</v>
      </c>
      <c r="D51" s="429"/>
      <c r="E51" s="429"/>
      <c r="F51" s="467"/>
      <c r="G51" s="434" t="s">
        <v>2457</v>
      </c>
    </row>
    <row r="52" s="382" customFormat="1" ht="16.5" spans="1:7">
      <c r="A52" s="468" t="s">
        <v>2458</v>
      </c>
      <c r="B52" s="469"/>
      <c r="C52" s="470">
        <f ca="1">C31+C51</f>
        <v>52543</v>
      </c>
      <c r="D52" s="469"/>
      <c r="E52" s="469"/>
      <c r="F52" s="469"/>
      <c r="G52" s="471"/>
    </row>
    <row r="55" ht="15" spans="2:3">
      <c r="B55" s="472" t="s">
        <v>2459</v>
      </c>
      <c r="C55" s="473"/>
    </row>
    <row r="56" spans="2:3">
      <c r="B56" s="474" t="s">
        <v>2460</v>
      </c>
      <c r="C56" s="475">
        <f ca="1">ROUND(C51/C52,3)</f>
        <v>0.461</v>
      </c>
    </row>
    <row r="57" spans="2:3">
      <c r="B57" s="474" t="s">
        <v>2461</v>
      </c>
      <c r="C57" s="476">
        <f ca="1">1-C56</f>
        <v>0.539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2462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2463</v>
      </c>
      <c r="B2" s="351"/>
      <c r="C2" s="351"/>
      <c r="D2" s="351"/>
      <c r="E2" s="351"/>
      <c r="F2" s="351"/>
      <c r="G2" s="352" t="s">
        <v>2464</v>
      </c>
      <c r="I2" s="361" t="s">
        <v>2465</v>
      </c>
      <c r="J2" s="361" t="s">
        <v>2466</v>
      </c>
      <c r="K2" s="361" t="s">
        <v>2467</v>
      </c>
      <c r="L2" s="361" t="s">
        <v>2468</v>
      </c>
      <c r="M2" s="361" t="s">
        <v>2469</v>
      </c>
      <c r="N2" s="361" t="s">
        <v>2470</v>
      </c>
      <c r="O2" s="361" t="s">
        <v>2471</v>
      </c>
      <c r="P2" s="361" t="s">
        <v>2472</v>
      </c>
      <c r="Q2" s="361" t="s">
        <v>2473</v>
      </c>
      <c r="R2" s="361" t="s">
        <v>2474</v>
      </c>
      <c r="S2" s="361" t="s">
        <v>2475</v>
      </c>
      <c r="T2" s="361" t="s">
        <v>2476</v>
      </c>
    </row>
    <row r="3" s="346" customFormat="1" spans="1:20">
      <c r="A3" s="353" t="s">
        <v>2477</v>
      </c>
      <c r="B3" s="354"/>
      <c r="C3" s="355" t="s">
        <v>2140</v>
      </c>
      <c r="D3" s="355" t="s">
        <v>2141</v>
      </c>
      <c r="E3" s="355" t="s">
        <v>412</v>
      </c>
      <c r="F3" s="355" t="s">
        <v>408</v>
      </c>
      <c r="G3" s="355" t="s">
        <v>280</v>
      </c>
      <c r="H3" s="356"/>
      <c r="I3" s="362" t="s">
        <v>2478</v>
      </c>
      <c r="J3" s="363" t="s">
        <v>2479</v>
      </c>
      <c r="K3" s="363" t="s">
        <v>2480</v>
      </c>
      <c r="L3" s="362" t="s">
        <v>2481</v>
      </c>
      <c r="M3" s="362" t="s">
        <v>2482</v>
      </c>
      <c r="N3" s="362" t="s">
        <v>2483</v>
      </c>
      <c r="O3" s="362" t="s">
        <v>2484</v>
      </c>
      <c r="P3" s="362" t="s">
        <v>2485</v>
      </c>
      <c r="Q3" s="362" t="s">
        <v>2486</v>
      </c>
      <c r="R3" s="362" t="s">
        <v>2487</v>
      </c>
      <c r="S3" s="362" t="s">
        <v>2488</v>
      </c>
      <c r="T3" s="362" t="s">
        <v>2489</v>
      </c>
    </row>
    <row r="4" s="346" customFormat="1" ht="12" spans="1:20">
      <c r="A4" s="357"/>
      <c r="B4" s="358" t="s">
        <v>2490</v>
      </c>
      <c r="C4" s="358" t="s">
        <v>2491</v>
      </c>
      <c r="D4" s="358" t="s">
        <v>2491</v>
      </c>
      <c r="E4" s="358" t="s">
        <v>2491</v>
      </c>
      <c r="F4" s="359" t="s">
        <v>2491</v>
      </c>
      <c r="G4" s="359" t="s">
        <v>2491</v>
      </c>
      <c r="H4" s="356"/>
      <c r="I4" s="363" t="s">
        <v>2492</v>
      </c>
      <c r="J4" s="363" t="s">
        <v>2493</v>
      </c>
      <c r="K4" s="363" t="s">
        <v>2494</v>
      </c>
      <c r="L4" s="362" t="s">
        <v>2495</v>
      </c>
      <c r="M4" s="362" t="s">
        <v>2496</v>
      </c>
      <c r="N4" s="362" t="s">
        <v>2497</v>
      </c>
      <c r="O4" s="362" t="s">
        <v>2498</v>
      </c>
      <c r="P4" s="362" t="s">
        <v>2499</v>
      </c>
      <c r="Q4" s="362" t="s">
        <v>2500</v>
      </c>
      <c r="R4" s="362" t="s">
        <v>2501</v>
      </c>
      <c r="S4" s="362" t="s">
        <v>2502</v>
      </c>
      <c r="T4" s="362" t="s">
        <v>2503</v>
      </c>
    </row>
    <row r="5" spans="1:20">
      <c r="A5" s="360" t="s">
        <v>230</v>
      </c>
      <c r="B5" s="361" t="s">
        <v>2465</v>
      </c>
      <c r="C5" s="361">
        <v>34550</v>
      </c>
      <c r="D5" s="361">
        <v>34470</v>
      </c>
      <c r="E5" s="361">
        <v>34330</v>
      </c>
      <c r="F5" s="361">
        <v>13400</v>
      </c>
      <c r="G5" s="361">
        <v>25450</v>
      </c>
      <c r="H5" s="356"/>
      <c r="I5" s="362" t="s">
        <v>2504</v>
      </c>
      <c r="J5" s="363" t="s">
        <v>2505</v>
      </c>
      <c r="K5" s="363" t="s">
        <v>2506</v>
      </c>
      <c r="L5" s="362" t="s">
        <v>2507</v>
      </c>
      <c r="M5" s="362" t="s">
        <v>2508</v>
      </c>
      <c r="N5" s="362" t="s">
        <v>2509</v>
      </c>
      <c r="O5" s="362" t="s">
        <v>2510</v>
      </c>
      <c r="P5" s="362" t="s">
        <v>2511</v>
      </c>
      <c r="Q5" s="362" t="s">
        <v>2512</v>
      </c>
      <c r="R5" s="362" t="s">
        <v>2513</v>
      </c>
      <c r="S5" s="362" t="s">
        <v>2514</v>
      </c>
      <c r="T5" s="362" t="s">
        <v>2515</v>
      </c>
    </row>
    <row r="6" ht="12" spans="1:20">
      <c r="A6" s="362" t="s">
        <v>230</v>
      </c>
      <c r="B6" s="362" t="s">
        <v>2478</v>
      </c>
      <c r="C6" s="362">
        <v>36990</v>
      </c>
      <c r="D6" s="362">
        <v>36850</v>
      </c>
      <c r="E6" s="362">
        <v>36700</v>
      </c>
      <c r="F6" s="362">
        <v>14590</v>
      </c>
      <c r="G6" s="362">
        <v>27450</v>
      </c>
      <c r="H6" s="356"/>
      <c r="I6" s="365" t="s">
        <v>2516</v>
      </c>
      <c r="J6" s="363" t="s">
        <v>2517</v>
      </c>
      <c r="K6" s="363" t="s">
        <v>2518</v>
      </c>
      <c r="L6" s="362" t="s">
        <v>2519</v>
      </c>
      <c r="M6" s="362" t="s">
        <v>2520</v>
      </c>
      <c r="N6" s="362" t="s">
        <v>2521</v>
      </c>
      <c r="O6" s="362" t="s">
        <v>2522</v>
      </c>
      <c r="P6" s="362" t="s">
        <v>2523</v>
      </c>
      <c r="Q6" s="362" t="s">
        <v>2524</v>
      </c>
      <c r="R6" s="362" t="s">
        <v>2525</v>
      </c>
      <c r="S6" s="362" t="s">
        <v>2526</v>
      </c>
      <c r="T6" s="362" t="s">
        <v>2527</v>
      </c>
    </row>
    <row r="7" spans="1:20">
      <c r="A7" s="362" t="s">
        <v>230</v>
      </c>
      <c r="B7" s="363" t="s">
        <v>2492</v>
      </c>
      <c r="C7" s="362">
        <v>34850</v>
      </c>
      <c r="D7" s="362">
        <v>34690</v>
      </c>
      <c r="E7" s="362">
        <v>34550</v>
      </c>
      <c r="F7" s="362">
        <v>14360</v>
      </c>
      <c r="G7" s="362">
        <v>25620</v>
      </c>
      <c r="H7" s="356"/>
      <c r="J7" s="363" t="s">
        <v>2528</v>
      </c>
      <c r="K7" s="363" t="s">
        <v>2529</v>
      </c>
      <c r="L7" s="362" t="s">
        <v>2530</v>
      </c>
      <c r="M7" s="362" t="s">
        <v>2531</v>
      </c>
      <c r="N7" s="362" t="s">
        <v>2532</v>
      </c>
      <c r="O7" s="362" t="s">
        <v>2533</v>
      </c>
      <c r="P7" s="362" t="s">
        <v>2534</v>
      </c>
      <c r="Q7" s="362" t="s">
        <v>2535</v>
      </c>
      <c r="R7" s="362" t="s">
        <v>2536</v>
      </c>
      <c r="S7" s="362" t="s">
        <v>2537</v>
      </c>
      <c r="T7" s="362" t="s">
        <v>2538</v>
      </c>
    </row>
    <row r="8" ht="12" spans="1:20">
      <c r="A8" s="362" t="s">
        <v>230</v>
      </c>
      <c r="B8" s="362" t="s">
        <v>2504</v>
      </c>
      <c r="C8" s="362">
        <v>32630</v>
      </c>
      <c r="D8" s="362">
        <v>32510</v>
      </c>
      <c r="E8" s="362">
        <v>32420</v>
      </c>
      <c r="F8" s="362">
        <v>13300</v>
      </c>
      <c r="G8" s="362">
        <v>24010</v>
      </c>
      <c r="H8" s="356"/>
      <c r="J8" s="363" t="s">
        <v>2539</v>
      </c>
      <c r="K8" s="363" t="s">
        <v>2540</v>
      </c>
      <c r="L8" s="362" t="s">
        <v>2541</v>
      </c>
      <c r="M8" s="362" t="s">
        <v>2542</v>
      </c>
      <c r="N8" s="362" t="s">
        <v>2543</v>
      </c>
      <c r="O8" s="362" t="s">
        <v>2544</v>
      </c>
      <c r="P8" s="362" t="s">
        <v>2545</v>
      </c>
      <c r="Q8" s="362" t="s">
        <v>2546</v>
      </c>
      <c r="R8" s="362" t="s">
        <v>2547</v>
      </c>
      <c r="S8" s="362" t="s">
        <v>2548</v>
      </c>
      <c r="T8" s="366" t="s">
        <v>2549</v>
      </c>
    </row>
    <row r="9" ht="12" spans="1:19">
      <c r="A9" s="364" t="s">
        <v>230</v>
      </c>
      <c r="B9" s="365" t="s">
        <v>2516</v>
      </c>
      <c r="C9" s="366">
        <v>36370</v>
      </c>
      <c r="D9" s="366">
        <v>36210</v>
      </c>
      <c r="E9" s="366">
        <v>36050</v>
      </c>
      <c r="F9" s="366"/>
      <c r="G9" s="366">
        <v>26740</v>
      </c>
      <c r="H9" s="356"/>
      <c r="J9" s="363" t="s">
        <v>2550</v>
      </c>
      <c r="K9" s="363" t="s">
        <v>2551</v>
      </c>
      <c r="L9" s="362" t="s">
        <v>2552</v>
      </c>
      <c r="M9" s="362" t="s">
        <v>2553</v>
      </c>
      <c r="N9" s="362" t="s">
        <v>2554</v>
      </c>
      <c r="O9" s="362" t="s">
        <v>2555</v>
      </c>
      <c r="P9" s="362" t="s">
        <v>2556</v>
      </c>
      <c r="Q9" s="362" t="s">
        <v>2557</v>
      </c>
      <c r="R9" s="362" t="s">
        <v>2558</v>
      </c>
      <c r="S9" s="362" t="s">
        <v>2559</v>
      </c>
    </row>
    <row r="10" spans="1:19">
      <c r="A10" s="360" t="s">
        <v>241</v>
      </c>
      <c r="B10" s="361" t="s">
        <v>2466</v>
      </c>
      <c r="C10" s="362">
        <v>32350</v>
      </c>
      <c r="D10" s="362">
        <v>31430</v>
      </c>
      <c r="E10" s="362">
        <v>31320</v>
      </c>
      <c r="F10" s="362">
        <v>10850</v>
      </c>
      <c r="G10" s="362">
        <v>22860</v>
      </c>
      <c r="H10" s="356"/>
      <c r="J10" s="363" t="s">
        <v>2560</v>
      </c>
      <c r="K10" s="363" t="s">
        <v>2561</v>
      </c>
      <c r="L10" s="362" t="s">
        <v>2562</v>
      </c>
      <c r="M10" s="362" t="s">
        <v>2563</v>
      </c>
      <c r="N10" s="362" t="s">
        <v>2564</v>
      </c>
      <c r="O10" s="362" t="s">
        <v>2565</v>
      </c>
      <c r="P10" s="362" t="s">
        <v>2566</v>
      </c>
      <c r="Q10" s="362" t="s">
        <v>2567</v>
      </c>
      <c r="R10" s="362" t="s">
        <v>2568</v>
      </c>
      <c r="S10" s="362" t="s">
        <v>2569</v>
      </c>
    </row>
    <row r="11" spans="1:19">
      <c r="A11" s="362" t="s">
        <v>241</v>
      </c>
      <c r="B11" s="363" t="s">
        <v>2479</v>
      </c>
      <c r="C11" s="362">
        <v>31590</v>
      </c>
      <c r="D11" s="362">
        <v>29490</v>
      </c>
      <c r="E11" s="362">
        <v>28700</v>
      </c>
      <c r="F11" s="362">
        <v>10410</v>
      </c>
      <c r="G11" s="362">
        <v>21460</v>
      </c>
      <c r="H11" s="356"/>
      <c r="J11" s="363" t="s">
        <v>2570</v>
      </c>
      <c r="K11" s="363" t="s">
        <v>2571</v>
      </c>
      <c r="L11" s="362" t="s">
        <v>2572</v>
      </c>
      <c r="M11" s="362" t="s">
        <v>2573</v>
      </c>
      <c r="N11" s="362" t="s">
        <v>2574</v>
      </c>
      <c r="O11" s="362" t="s">
        <v>2575</v>
      </c>
      <c r="P11" s="362" t="s">
        <v>2576</v>
      </c>
      <c r="Q11" s="362" t="s">
        <v>2577</v>
      </c>
      <c r="R11" s="362" t="s">
        <v>2578</v>
      </c>
      <c r="S11" s="362" t="s">
        <v>2579</v>
      </c>
    </row>
    <row r="12" spans="1:19">
      <c r="A12" s="362" t="s">
        <v>241</v>
      </c>
      <c r="B12" s="363" t="s">
        <v>2493</v>
      </c>
      <c r="C12" s="362">
        <v>29640</v>
      </c>
      <c r="D12" s="362">
        <v>27550</v>
      </c>
      <c r="E12" s="362">
        <v>28010</v>
      </c>
      <c r="F12" s="362">
        <v>8730</v>
      </c>
      <c r="G12" s="362">
        <v>20050</v>
      </c>
      <c r="H12" s="356"/>
      <c r="J12" s="363" t="s">
        <v>2580</v>
      </c>
      <c r="K12" s="363" t="s">
        <v>2581</v>
      </c>
      <c r="L12" s="362" t="s">
        <v>2582</v>
      </c>
      <c r="M12" s="362" t="s">
        <v>2583</v>
      </c>
      <c r="N12" s="362" t="s">
        <v>2584</v>
      </c>
      <c r="O12" s="362" t="s">
        <v>2585</v>
      </c>
      <c r="P12" s="362" t="s">
        <v>2586</v>
      </c>
      <c r="Q12" s="362" t="s">
        <v>2587</v>
      </c>
      <c r="R12" s="362" t="s">
        <v>2588</v>
      </c>
      <c r="S12" s="362" t="s">
        <v>2589</v>
      </c>
    </row>
    <row r="13" spans="1:19">
      <c r="A13" s="362" t="s">
        <v>241</v>
      </c>
      <c r="B13" s="363" t="s">
        <v>2505</v>
      </c>
      <c r="C13" s="362">
        <v>29680</v>
      </c>
      <c r="D13" s="362">
        <v>27660</v>
      </c>
      <c r="E13" s="362">
        <v>28210</v>
      </c>
      <c r="F13" s="362">
        <v>9590</v>
      </c>
      <c r="G13" s="362">
        <v>20120</v>
      </c>
      <c r="H13" s="356"/>
      <c r="J13" s="363" t="s">
        <v>2590</v>
      </c>
      <c r="K13" s="363" t="s">
        <v>2591</v>
      </c>
      <c r="L13" s="362" t="s">
        <v>2592</v>
      </c>
      <c r="M13" s="362" t="s">
        <v>2593</v>
      </c>
      <c r="N13" s="362" t="s">
        <v>2594</v>
      </c>
      <c r="O13" s="362" t="s">
        <v>2595</v>
      </c>
      <c r="P13" s="362" t="s">
        <v>2596</v>
      </c>
      <c r="Q13" s="362" t="s">
        <v>2597</v>
      </c>
      <c r="R13" s="362" t="s">
        <v>2598</v>
      </c>
      <c r="S13" s="362" t="s">
        <v>2599</v>
      </c>
    </row>
    <row r="14" spans="1:19">
      <c r="A14" s="362" t="s">
        <v>241</v>
      </c>
      <c r="B14" s="363" t="s">
        <v>2517</v>
      </c>
      <c r="C14" s="362">
        <v>30520</v>
      </c>
      <c r="D14" s="362">
        <v>29510</v>
      </c>
      <c r="E14" s="362">
        <v>29400</v>
      </c>
      <c r="F14" s="362">
        <v>9630</v>
      </c>
      <c r="G14" s="362">
        <v>21480</v>
      </c>
      <c r="H14" s="356"/>
      <c r="J14" s="363" t="s">
        <v>2600</v>
      </c>
      <c r="K14" s="363" t="s">
        <v>2601</v>
      </c>
      <c r="L14" s="362" t="s">
        <v>2602</v>
      </c>
      <c r="M14" s="362" t="s">
        <v>2603</v>
      </c>
      <c r="N14" s="362" t="s">
        <v>2604</v>
      </c>
      <c r="O14" s="362" t="s">
        <v>2605</v>
      </c>
      <c r="P14" s="362" t="s">
        <v>2606</v>
      </c>
      <c r="Q14" s="362" t="s">
        <v>2607</v>
      </c>
      <c r="R14" s="362" t="s">
        <v>2608</v>
      </c>
      <c r="S14" s="362" t="s">
        <v>2609</v>
      </c>
    </row>
    <row r="15" spans="1:19">
      <c r="A15" s="362" t="s">
        <v>241</v>
      </c>
      <c r="B15" s="363" t="s">
        <v>2528</v>
      </c>
      <c r="C15" s="362">
        <v>29090</v>
      </c>
      <c r="D15" s="362">
        <v>27590</v>
      </c>
      <c r="E15" s="362">
        <v>28120</v>
      </c>
      <c r="F15" s="362">
        <v>9110</v>
      </c>
      <c r="G15" s="362">
        <v>20070</v>
      </c>
      <c r="H15" s="356"/>
      <c r="J15" s="363" t="s">
        <v>2610</v>
      </c>
      <c r="K15" s="363" t="s">
        <v>2611</v>
      </c>
      <c r="L15" s="362" t="s">
        <v>2612</v>
      </c>
      <c r="M15" s="362" t="s">
        <v>2613</v>
      </c>
      <c r="N15" s="362" t="s">
        <v>2614</v>
      </c>
      <c r="O15" s="362" t="s">
        <v>2615</v>
      </c>
      <c r="P15" s="362" t="s">
        <v>2616</v>
      </c>
      <c r="Q15" s="362" t="s">
        <v>2617</v>
      </c>
      <c r="R15" s="362" t="s">
        <v>2618</v>
      </c>
      <c r="S15" s="362" t="s">
        <v>2619</v>
      </c>
    </row>
    <row r="16" spans="1:19">
      <c r="A16" s="362" t="s">
        <v>241</v>
      </c>
      <c r="B16" s="363" t="s">
        <v>2539</v>
      </c>
      <c r="C16" s="362">
        <v>26790</v>
      </c>
      <c r="D16" s="362">
        <v>30370</v>
      </c>
      <c r="E16" s="362">
        <v>30240</v>
      </c>
      <c r="F16" s="362">
        <v>11590</v>
      </c>
      <c r="G16" s="362">
        <v>22090</v>
      </c>
      <c r="H16" s="356"/>
      <c r="J16" s="363" t="s">
        <v>2620</v>
      </c>
      <c r="K16" s="363" t="s">
        <v>2621</v>
      </c>
      <c r="L16" s="362" t="s">
        <v>2622</v>
      </c>
      <c r="M16" s="362" t="s">
        <v>2623</v>
      </c>
      <c r="N16" s="362" t="s">
        <v>2624</v>
      </c>
      <c r="O16" s="362" t="s">
        <v>2625</v>
      </c>
      <c r="P16" s="362" t="s">
        <v>2626</v>
      </c>
      <c r="Q16" s="362" t="s">
        <v>2627</v>
      </c>
      <c r="R16" s="362" t="s">
        <v>2628</v>
      </c>
      <c r="S16" s="362" t="s">
        <v>2629</v>
      </c>
    </row>
    <row r="17" ht="14.25" customHeight="1" spans="1:19">
      <c r="A17" s="362" t="s">
        <v>241</v>
      </c>
      <c r="B17" s="363" t="s">
        <v>2550</v>
      </c>
      <c r="C17" s="362">
        <v>29180</v>
      </c>
      <c r="D17" s="362">
        <v>27620</v>
      </c>
      <c r="E17" s="362">
        <v>28180</v>
      </c>
      <c r="F17" s="362">
        <v>10790</v>
      </c>
      <c r="G17" s="362">
        <v>20090</v>
      </c>
      <c r="H17" s="356"/>
      <c r="J17" s="363" t="s">
        <v>2630</v>
      </c>
      <c r="K17" s="363" t="s">
        <v>2631</v>
      </c>
      <c r="L17" s="362" t="s">
        <v>2632</v>
      </c>
      <c r="M17" s="362" t="s">
        <v>2633</v>
      </c>
      <c r="N17" s="362" t="s">
        <v>2634</v>
      </c>
      <c r="O17" s="362" t="s">
        <v>2635</v>
      </c>
      <c r="P17" s="362" t="s">
        <v>2636</v>
      </c>
      <c r="Q17" s="362" t="s">
        <v>2637</v>
      </c>
      <c r="R17" s="362" t="s">
        <v>2638</v>
      </c>
      <c r="S17" s="362" t="s">
        <v>2639</v>
      </c>
    </row>
    <row r="18" ht="14.25" customHeight="1" spans="1:19">
      <c r="A18" s="362" t="s">
        <v>241</v>
      </c>
      <c r="B18" s="363" t="s">
        <v>2560</v>
      </c>
      <c r="C18" s="362">
        <v>26840</v>
      </c>
      <c r="D18" s="362">
        <v>28930</v>
      </c>
      <c r="E18" s="362">
        <v>28820</v>
      </c>
      <c r="F18" s="362"/>
      <c r="G18" s="362">
        <v>21050</v>
      </c>
      <c r="H18" s="356"/>
      <c r="J18" s="363" t="s">
        <v>2640</v>
      </c>
      <c r="K18" s="363" t="s">
        <v>2641</v>
      </c>
      <c r="L18" s="362" t="s">
        <v>2642</v>
      </c>
      <c r="M18" s="362" t="s">
        <v>2643</v>
      </c>
      <c r="N18" s="362" t="s">
        <v>2644</v>
      </c>
      <c r="O18" s="362" t="s">
        <v>2645</v>
      </c>
      <c r="P18" s="362" t="s">
        <v>2646</v>
      </c>
      <c r="Q18" s="362" t="s">
        <v>2647</v>
      </c>
      <c r="R18" s="362" t="s">
        <v>2648</v>
      </c>
      <c r="S18" s="362" t="s">
        <v>2649</v>
      </c>
    </row>
    <row r="19" ht="14.25" customHeight="1" spans="1:19">
      <c r="A19" s="362" t="s">
        <v>241</v>
      </c>
      <c r="B19" s="363" t="s">
        <v>2570</v>
      </c>
      <c r="C19" s="362">
        <v>27750</v>
      </c>
      <c r="D19" s="362">
        <v>26680</v>
      </c>
      <c r="E19" s="362">
        <v>26590</v>
      </c>
      <c r="F19" s="362"/>
      <c r="G19" s="362">
        <v>19420</v>
      </c>
      <c r="H19" s="356"/>
      <c r="J19" s="363" t="s">
        <v>2650</v>
      </c>
      <c r="K19" s="363" t="s">
        <v>2651</v>
      </c>
      <c r="L19" s="362" t="s">
        <v>2652</v>
      </c>
      <c r="M19" s="362" t="s">
        <v>2653</v>
      </c>
      <c r="N19" s="362" t="s">
        <v>2654</v>
      </c>
      <c r="O19" s="362" t="s">
        <v>2655</v>
      </c>
      <c r="P19" s="362" t="s">
        <v>2656</v>
      </c>
      <c r="Q19" s="362" t="s">
        <v>2657</v>
      </c>
      <c r="R19" s="362" t="s">
        <v>2658</v>
      </c>
      <c r="S19" s="362" t="s">
        <v>2659</v>
      </c>
    </row>
    <row r="20" ht="14.25" customHeight="1" spans="1:19">
      <c r="A20" s="362" t="s">
        <v>241</v>
      </c>
      <c r="B20" s="363" t="s">
        <v>2580</v>
      </c>
      <c r="C20" s="362">
        <v>27050</v>
      </c>
      <c r="D20" s="362">
        <v>29010</v>
      </c>
      <c r="E20" s="362">
        <v>28910</v>
      </c>
      <c r="F20" s="362"/>
      <c r="G20" s="362">
        <v>21110</v>
      </c>
      <c r="J20" s="363" t="s">
        <v>2660</v>
      </c>
      <c r="K20" s="363" t="s">
        <v>2661</v>
      </c>
      <c r="L20" s="362" t="s">
        <v>2662</v>
      </c>
      <c r="M20" s="362" t="s">
        <v>2663</v>
      </c>
      <c r="N20" s="362" t="s">
        <v>2664</v>
      </c>
      <c r="O20" s="362" t="s">
        <v>2665</v>
      </c>
      <c r="P20" s="362" t="s">
        <v>2666</v>
      </c>
      <c r="Q20" s="362" t="s">
        <v>2667</v>
      </c>
      <c r="R20" s="362" t="s">
        <v>2668</v>
      </c>
      <c r="S20" s="362" t="s">
        <v>2669</v>
      </c>
    </row>
    <row r="21" ht="14.25" customHeight="1" spans="1:19">
      <c r="A21" s="362" t="s">
        <v>241</v>
      </c>
      <c r="B21" s="363" t="s">
        <v>2590</v>
      </c>
      <c r="C21" s="362">
        <v>32370</v>
      </c>
      <c r="D21" s="362">
        <v>26730</v>
      </c>
      <c r="E21" s="362">
        <v>26640</v>
      </c>
      <c r="F21" s="362"/>
      <c r="G21" s="362">
        <v>19440</v>
      </c>
      <c r="J21" s="366" t="s">
        <v>2670</v>
      </c>
      <c r="K21" s="363" t="s">
        <v>2671</v>
      </c>
      <c r="L21" s="362" t="s">
        <v>2672</v>
      </c>
      <c r="M21" s="362" t="s">
        <v>2673</v>
      </c>
      <c r="N21" s="362" t="s">
        <v>2674</v>
      </c>
      <c r="O21" s="362" t="s">
        <v>2675</v>
      </c>
      <c r="P21" s="362" t="s">
        <v>2676</v>
      </c>
      <c r="Q21" s="362" t="s">
        <v>2677</v>
      </c>
      <c r="R21" s="362" t="s">
        <v>2678</v>
      </c>
      <c r="S21" s="366" t="s">
        <v>2679</v>
      </c>
    </row>
    <row r="22" ht="14.25" customHeight="1" spans="1:18">
      <c r="A22" s="362" t="s">
        <v>241</v>
      </c>
      <c r="B22" s="363" t="s">
        <v>2600</v>
      </c>
      <c r="C22" s="362">
        <v>29830</v>
      </c>
      <c r="D22" s="362">
        <v>27600</v>
      </c>
      <c r="E22" s="362">
        <v>28150</v>
      </c>
      <c r="F22" s="362"/>
      <c r="G22" s="362">
        <v>20080</v>
      </c>
      <c r="K22" s="363" t="s">
        <v>2680</v>
      </c>
      <c r="L22" s="362" t="s">
        <v>2681</v>
      </c>
      <c r="M22" s="362" t="s">
        <v>2682</v>
      </c>
      <c r="N22" s="362" t="s">
        <v>2683</v>
      </c>
      <c r="O22" s="362" t="s">
        <v>2684</v>
      </c>
      <c r="P22" s="362" t="s">
        <v>2685</v>
      </c>
      <c r="Q22" s="362" t="s">
        <v>2686</v>
      </c>
      <c r="R22" s="362" t="s">
        <v>2687</v>
      </c>
    </row>
    <row r="23" ht="14.25" customHeight="1" spans="1:18">
      <c r="A23" s="362" t="s">
        <v>241</v>
      </c>
      <c r="B23" s="363" t="s">
        <v>2610</v>
      </c>
      <c r="C23" s="362">
        <v>27800</v>
      </c>
      <c r="D23" s="362">
        <v>26900</v>
      </c>
      <c r="E23" s="362">
        <v>27170</v>
      </c>
      <c r="F23" s="362"/>
      <c r="G23" s="362">
        <v>19570</v>
      </c>
      <c r="K23" s="363" t="s">
        <v>2688</v>
      </c>
      <c r="L23" s="362" t="s">
        <v>2689</v>
      </c>
      <c r="M23" s="362" t="s">
        <v>2690</v>
      </c>
      <c r="N23" s="362" t="s">
        <v>2691</v>
      </c>
      <c r="O23" s="362" t="s">
        <v>2692</v>
      </c>
      <c r="P23" s="362" t="s">
        <v>2693</v>
      </c>
      <c r="Q23" s="362" t="s">
        <v>2694</v>
      </c>
      <c r="R23" s="362" t="s">
        <v>2695</v>
      </c>
    </row>
    <row r="24" ht="14.25" customHeight="1" spans="1:18">
      <c r="A24" s="362" t="s">
        <v>241</v>
      </c>
      <c r="B24" s="363" t="s">
        <v>2620</v>
      </c>
      <c r="C24" s="362">
        <v>27930</v>
      </c>
      <c r="D24" s="362">
        <v>32260</v>
      </c>
      <c r="E24" s="362">
        <v>32120</v>
      </c>
      <c r="F24" s="362"/>
      <c r="G24" s="362">
        <v>23470</v>
      </c>
      <c r="K24" s="363" t="s">
        <v>2696</v>
      </c>
      <c r="L24" s="362" t="s">
        <v>2697</v>
      </c>
      <c r="M24" s="362" t="s">
        <v>2698</v>
      </c>
      <c r="N24" s="362" t="s">
        <v>2699</v>
      </c>
      <c r="O24" s="362" t="s">
        <v>2700</v>
      </c>
      <c r="P24" s="362" t="s">
        <v>2701</v>
      </c>
      <c r="Q24" s="376" t="s">
        <v>2702</v>
      </c>
      <c r="R24" s="362" t="s">
        <v>2703</v>
      </c>
    </row>
    <row r="25" ht="14.25" customHeight="1" spans="1:18">
      <c r="A25" s="362" t="s">
        <v>241</v>
      </c>
      <c r="B25" s="363" t="s">
        <v>2630</v>
      </c>
      <c r="C25" s="362">
        <v>32230</v>
      </c>
      <c r="D25" s="362">
        <v>29640</v>
      </c>
      <c r="E25" s="362">
        <v>29510</v>
      </c>
      <c r="F25" s="362"/>
      <c r="G25" s="362">
        <v>21560</v>
      </c>
      <c r="K25" s="363" t="s">
        <v>2704</v>
      </c>
      <c r="L25" s="362" t="s">
        <v>2705</v>
      </c>
      <c r="M25" s="362" t="s">
        <v>2706</v>
      </c>
      <c r="N25" s="362" t="s">
        <v>2707</v>
      </c>
      <c r="O25" s="362" t="s">
        <v>2708</v>
      </c>
      <c r="P25" s="362" t="s">
        <v>2709</v>
      </c>
      <c r="Q25" s="376" t="s">
        <v>2710</v>
      </c>
      <c r="R25" s="362" t="s">
        <v>2711</v>
      </c>
    </row>
    <row r="26" ht="14.25" customHeight="1" spans="1:18">
      <c r="A26" s="362" t="s">
        <v>241</v>
      </c>
      <c r="B26" s="363" t="s">
        <v>2640</v>
      </c>
      <c r="C26" s="362">
        <v>31690</v>
      </c>
      <c r="D26" s="362">
        <v>27650</v>
      </c>
      <c r="E26" s="362">
        <v>28200</v>
      </c>
      <c r="F26" s="362"/>
      <c r="G26" s="362">
        <v>20110</v>
      </c>
      <c r="K26" s="365" t="s">
        <v>2712</v>
      </c>
      <c r="L26" s="362" t="s">
        <v>2713</v>
      </c>
      <c r="M26" s="362" t="s">
        <v>2714</v>
      </c>
      <c r="N26" s="362" t="s">
        <v>2715</v>
      </c>
      <c r="O26" s="362" t="s">
        <v>2716</v>
      </c>
      <c r="P26" s="362" t="s">
        <v>498</v>
      </c>
      <c r="Q26" s="376" t="s">
        <v>2717</v>
      </c>
      <c r="R26" s="362" t="s">
        <v>2718</v>
      </c>
    </row>
    <row r="27" ht="14.25" customHeight="1" spans="1:18">
      <c r="A27" s="362" t="s">
        <v>241</v>
      </c>
      <c r="B27" s="363" t="s">
        <v>2650</v>
      </c>
      <c r="C27" s="362">
        <v>29610</v>
      </c>
      <c r="D27" s="362">
        <v>27770</v>
      </c>
      <c r="E27" s="362">
        <v>28300</v>
      </c>
      <c r="F27" s="362"/>
      <c r="G27" s="362">
        <v>20210</v>
      </c>
      <c r="L27" s="362" t="s">
        <v>2719</v>
      </c>
      <c r="M27" s="362" t="s">
        <v>2720</v>
      </c>
      <c r="N27" s="362" t="s">
        <v>2721</v>
      </c>
      <c r="O27" s="362" t="s">
        <v>2722</v>
      </c>
      <c r="P27" s="362" t="s">
        <v>2723</v>
      </c>
      <c r="Q27" s="362" t="s">
        <v>2724</v>
      </c>
      <c r="R27" s="362" t="s">
        <v>2725</v>
      </c>
    </row>
    <row r="28" ht="14.25" customHeight="1" spans="1:18">
      <c r="A28" s="362" t="s">
        <v>241</v>
      </c>
      <c r="B28" s="363" t="s">
        <v>2660</v>
      </c>
      <c r="C28" s="362"/>
      <c r="D28" s="362">
        <v>31520</v>
      </c>
      <c r="E28" s="362">
        <v>31410</v>
      </c>
      <c r="F28" s="362"/>
      <c r="G28" s="362">
        <v>22940</v>
      </c>
      <c r="L28" s="362" t="s">
        <v>2726</v>
      </c>
      <c r="M28" s="362" t="s">
        <v>2727</v>
      </c>
      <c r="N28" s="362" t="s">
        <v>2728</v>
      </c>
      <c r="O28" s="362" t="s">
        <v>2729</v>
      </c>
      <c r="P28" s="362" t="s">
        <v>2730</v>
      </c>
      <c r="Q28" s="362" t="s">
        <v>2731</v>
      </c>
      <c r="R28" s="362" t="s">
        <v>2732</v>
      </c>
    </row>
    <row r="29" ht="14.25" customHeight="1" spans="1:18">
      <c r="A29" s="364" t="s">
        <v>241</v>
      </c>
      <c r="B29" s="367" t="s">
        <v>2670</v>
      </c>
      <c r="C29" s="368"/>
      <c r="D29" s="368">
        <v>29460</v>
      </c>
      <c r="E29" s="368">
        <v>28640</v>
      </c>
      <c r="F29" s="368"/>
      <c r="G29" s="368">
        <v>21430</v>
      </c>
      <c r="L29" s="362" t="s">
        <v>2733</v>
      </c>
      <c r="M29" s="362" t="s">
        <v>2734</v>
      </c>
      <c r="N29" s="362" t="s">
        <v>2735</v>
      </c>
      <c r="O29" s="362" t="s">
        <v>2736</v>
      </c>
      <c r="P29" s="362" t="s">
        <v>2737</v>
      </c>
      <c r="Q29" s="362" t="s">
        <v>2738</v>
      </c>
      <c r="R29" s="362" t="s">
        <v>2739</v>
      </c>
    </row>
    <row r="30" ht="14.25" customHeight="1" spans="1:18">
      <c r="A30" s="360" t="s">
        <v>251</v>
      </c>
      <c r="B30" s="361" t="s">
        <v>2467</v>
      </c>
      <c r="C30" s="361">
        <v>26890</v>
      </c>
      <c r="D30" s="361">
        <v>26770</v>
      </c>
      <c r="E30" s="361">
        <v>25700</v>
      </c>
      <c r="F30" s="361">
        <v>8180</v>
      </c>
      <c r="G30" s="369">
        <v>18740</v>
      </c>
      <c r="L30" s="362" t="s">
        <v>2740</v>
      </c>
      <c r="M30" s="362" t="s">
        <v>2741</v>
      </c>
      <c r="N30" s="362" t="s">
        <v>2742</v>
      </c>
      <c r="O30" s="362" t="s">
        <v>2743</v>
      </c>
      <c r="P30" s="362" t="s">
        <v>2744</v>
      </c>
      <c r="Q30" s="362" t="s">
        <v>2745</v>
      </c>
      <c r="R30" s="362" t="s">
        <v>2746</v>
      </c>
    </row>
    <row r="31" ht="14.25" customHeight="1" spans="1:18">
      <c r="A31" s="362" t="s">
        <v>251</v>
      </c>
      <c r="B31" s="363" t="s">
        <v>2480</v>
      </c>
      <c r="C31" s="362">
        <v>24550</v>
      </c>
      <c r="D31" s="362">
        <v>23990</v>
      </c>
      <c r="E31" s="362">
        <v>22930</v>
      </c>
      <c r="F31" s="362">
        <v>7470</v>
      </c>
      <c r="G31" s="370">
        <v>16790</v>
      </c>
      <c r="L31" s="362" t="s">
        <v>2747</v>
      </c>
      <c r="M31" s="362" t="s">
        <v>2748</v>
      </c>
      <c r="N31" s="362" t="s">
        <v>2749</v>
      </c>
      <c r="O31" s="362" t="s">
        <v>2750</v>
      </c>
      <c r="P31" s="362" t="s">
        <v>2751</v>
      </c>
      <c r="Q31" s="362" t="s">
        <v>2752</v>
      </c>
      <c r="R31" s="362" t="s">
        <v>2753</v>
      </c>
    </row>
    <row r="32" ht="14.25" customHeight="1" spans="1:18">
      <c r="A32" s="362" t="s">
        <v>251</v>
      </c>
      <c r="B32" s="363" t="s">
        <v>2494</v>
      </c>
      <c r="C32" s="362">
        <v>27210</v>
      </c>
      <c r="D32" s="362">
        <v>23240</v>
      </c>
      <c r="E32" s="362">
        <v>23260</v>
      </c>
      <c r="F32" s="362">
        <v>7130</v>
      </c>
      <c r="G32" s="370">
        <v>16270</v>
      </c>
      <c r="L32" s="362" t="s">
        <v>2754</v>
      </c>
      <c r="M32" s="362" t="s">
        <v>2755</v>
      </c>
      <c r="N32" s="362" t="s">
        <v>2756</v>
      </c>
      <c r="O32" s="362" t="s">
        <v>2757</v>
      </c>
      <c r="P32" s="362" t="s">
        <v>2758</v>
      </c>
      <c r="Q32" s="362" t="s">
        <v>2759</v>
      </c>
      <c r="R32" s="366" t="s">
        <v>2760</v>
      </c>
    </row>
    <row r="33" ht="14.25" customHeight="1" spans="1:17">
      <c r="A33" s="362" t="s">
        <v>251</v>
      </c>
      <c r="B33" s="363" t="s">
        <v>2506</v>
      </c>
      <c r="C33" s="362">
        <v>27300</v>
      </c>
      <c r="D33" s="362">
        <v>22980</v>
      </c>
      <c r="E33" s="362">
        <v>24260</v>
      </c>
      <c r="F33" s="362">
        <v>5860</v>
      </c>
      <c r="G33" s="370">
        <v>16090</v>
      </c>
      <c r="L33" s="366" t="s">
        <v>2761</v>
      </c>
      <c r="M33" s="362" t="s">
        <v>2762</v>
      </c>
      <c r="N33" s="362" t="s">
        <v>2763</v>
      </c>
      <c r="O33" s="362" t="s">
        <v>2764</v>
      </c>
      <c r="P33" s="362" t="s">
        <v>2765</v>
      </c>
      <c r="Q33" s="362" t="s">
        <v>2766</v>
      </c>
    </row>
    <row r="34" ht="14.25" customHeight="1" spans="1:17">
      <c r="A34" s="362" t="s">
        <v>251</v>
      </c>
      <c r="B34" s="363" t="s">
        <v>2518</v>
      </c>
      <c r="C34" s="362">
        <v>23090</v>
      </c>
      <c r="D34" s="362">
        <v>23390</v>
      </c>
      <c r="E34" s="362">
        <v>23510</v>
      </c>
      <c r="F34" s="362">
        <v>6700</v>
      </c>
      <c r="G34" s="370">
        <v>16370</v>
      </c>
      <c r="M34" s="362" t="s">
        <v>2767</v>
      </c>
      <c r="N34" s="362" t="s">
        <v>2768</v>
      </c>
      <c r="O34" s="362" t="s">
        <v>2769</v>
      </c>
      <c r="P34" s="362" t="s">
        <v>2770</v>
      </c>
      <c r="Q34" s="362" t="s">
        <v>2771</v>
      </c>
    </row>
    <row r="35" ht="14.25" customHeight="1" spans="1:17">
      <c r="A35" s="362" t="s">
        <v>251</v>
      </c>
      <c r="B35" s="363" t="s">
        <v>2529</v>
      </c>
      <c r="C35" s="362">
        <v>27270</v>
      </c>
      <c r="D35" s="362">
        <v>24270</v>
      </c>
      <c r="E35" s="362">
        <v>24950</v>
      </c>
      <c r="F35" s="362">
        <v>6600</v>
      </c>
      <c r="G35" s="370">
        <v>16990</v>
      </c>
      <c r="M35" s="362" t="s">
        <v>2772</v>
      </c>
      <c r="N35" s="362" t="s">
        <v>2773</v>
      </c>
      <c r="O35" s="362" t="s">
        <v>2774</v>
      </c>
      <c r="P35" s="362" t="s">
        <v>2775</v>
      </c>
      <c r="Q35" s="362" t="s">
        <v>2776</v>
      </c>
    </row>
    <row r="36" ht="14.25" customHeight="1" spans="1:17">
      <c r="A36" s="362" t="s">
        <v>251</v>
      </c>
      <c r="B36" s="363" t="s">
        <v>2540</v>
      </c>
      <c r="C36" s="362">
        <v>23490</v>
      </c>
      <c r="D36" s="362">
        <v>23020</v>
      </c>
      <c r="E36" s="362">
        <v>25230</v>
      </c>
      <c r="F36" s="362">
        <v>6780</v>
      </c>
      <c r="G36" s="370">
        <v>16120</v>
      </c>
      <c r="M36" s="362" t="s">
        <v>2777</v>
      </c>
      <c r="N36" s="362" t="s">
        <v>2778</v>
      </c>
      <c r="O36" s="362" t="s">
        <v>2779</v>
      </c>
      <c r="P36" s="362" t="s">
        <v>2780</v>
      </c>
      <c r="Q36" s="362" t="s">
        <v>2781</v>
      </c>
    </row>
    <row r="37" ht="14.25" customHeight="1" spans="1:17">
      <c r="A37" s="362" t="s">
        <v>251</v>
      </c>
      <c r="B37" s="363" t="s">
        <v>2551</v>
      </c>
      <c r="C37" s="362">
        <v>24380</v>
      </c>
      <c r="D37" s="362">
        <v>22240</v>
      </c>
      <c r="E37" s="362">
        <v>25980</v>
      </c>
      <c r="F37" s="362">
        <v>8160</v>
      </c>
      <c r="G37" s="370">
        <v>15570</v>
      </c>
      <c r="M37" s="362" t="s">
        <v>2782</v>
      </c>
      <c r="N37" s="362" t="s">
        <v>2783</v>
      </c>
      <c r="O37" s="362" t="s">
        <v>2784</v>
      </c>
      <c r="P37" s="362" t="s">
        <v>2785</v>
      </c>
      <c r="Q37" s="362" t="s">
        <v>2786</v>
      </c>
    </row>
    <row r="38" ht="14.25" customHeight="1" spans="1:17">
      <c r="A38" s="362" t="s">
        <v>251</v>
      </c>
      <c r="B38" s="363" t="s">
        <v>2561</v>
      </c>
      <c r="C38" s="362">
        <v>23120</v>
      </c>
      <c r="D38" s="362">
        <v>24630</v>
      </c>
      <c r="E38" s="362">
        <v>25030</v>
      </c>
      <c r="F38" s="362">
        <v>7710</v>
      </c>
      <c r="G38" s="370">
        <v>17240</v>
      </c>
      <c r="M38" s="362" t="s">
        <v>2787</v>
      </c>
      <c r="N38" s="362" t="s">
        <v>2788</v>
      </c>
      <c r="O38" s="362" t="s">
        <v>2789</v>
      </c>
      <c r="P38" s="362" t="s">
        <v>2790</v>
      </c>
      <c r="Q38" s="362" t="s">
        <v>2791</v>
      </c>
    </row>
    <row r="39" ht="14.25" customHeight="1" spans="1:17">
      <c r="A39" s="362" t="s">
        <v>251</v>
      </c>
      <c r="B39" s="363" t="s">
        <v>2571</v>
      </c>
      <c r="C39" s="362">
        <v>22330</v>
      </c>
      <c r="D39" s="362">
        <v>21140</v>
      </c>
      <c r="E39" s="362">
        <v>23970</v>
      </c>
      <c r="F39" s="362">
        <v>7940</v>
      </c>
      <c r="G39" s="370">
        <v>14790</v>
      </c>
      <c r="M39" s="362" t="s">
        <v>2792</v>
      </c>
      <c r="N39" s="362" t="s">
        <v>2793</v>
      </c>
      <c r="O39" s="362" t="s">
        <v>2794</v>
      </c>
      <c r="P39" s="362" t="s">
        <v>2795</v>
      </c>
      <c r="Q39" s="362" t="s">
        <v>2796</v>
      </c>
    </row>
    <row r="40" ht="14.25" customHeight="1" spans="1:17">
      <c r="A40" s="362" t="s">
        <v>251</v>
      </c>
      <c r="B40" s="363" t="s">
        <v>2581</v>
      </c>
      <c r="C40" s="362">
        <v>24740</v>
      </c>
      <c r="D40" s="362">
        <v>24690</v>
      </c>
      <c r="E40" s="362">
        <v>22610</v>
      </c>
      <c r="F40" s="362"/>
      <c r="G40" s="370">
        <v>17280</v>
      </c>
      <c r="M40" s="362" t="s">
        <v>2797</v>
      </c>
      <c r="N40" s="362" t="s">
        <v>2798</v>
      </c>
      <c r="O40" s="362" t="s">
        <v>2799</v>
      </c>
      <c r="P40" s="362" t="s">
        <v>2800</v>
      </c>
      <c r="Q40" s="362" t="s">
        <v>2801</v>
      </c>
    </row>
    <row r="41" ht="14.25" customHeight="1" spans="1:17">
      <c r="A41" s="362" t="s">
        <v>251</v>
      </c>
      <c r="B41" s="363" t="s">
        <v>2591</v>
      </c>
      <c r="C41" s="362">
        <v>21220</v>
      </c>
      <c r="D41" s="362">
        <v>21120</v>
      </c>
      <c r="E41" s="362">
        <v>22590</v>
      </c>
      <c r="F41" s="362"/>
      <c r="G41" s="370">
        <v>14780</v>
      </c>
      <c r="M41" s="366" t="s">
        <v>2802</v>
      </c>
      <c r="N41" s="362" t="s">
        <v>2803</v>
      </c>
      <c r="O41" s="362" t="s">
        <v>2804</v>
      </c>
      <c r="P41" s="362" t="s">
        <v>2805</v>
      </c>
      <c r="Q41" s="362" t="s">
        <v>2806</v>
      </c>
    </row>
    <row r="42" ht="14.25" customHeight="1" spans="1:17">
      <c r="A42" s="362" t="s">
        <v>251</v>
      </c>
      <c r="B42" s="363" t="s">
        <v>2601</v>
      </c>
      <c r="C42" s="362">
        <v>24800</v>
      </c>
      <c r="D42" s="362">
        <v>22280</v>
      </c>
      <c r="E42" s="362">
        <v>24350</v>
      </c>
      <c r="F42" s="362"/>
      <c r="G42" s="370">
        <v>15590</v>
      </c>
      <c r="N42" s="362" t="s">
        <v>2807</v>
      </c>
      <c r="O42" s="362" t="s">
        <v>2808</v>
      </c>
      <c r="P42" s="362" t="s">
        <v>2809</v>
      </c>
      <c r="Q42" s="362" t="s">
        <v>2810</v>
      </c>
    </row>
    <row r="43" ht="14.25" customHeight="1" spans="1:17">
      <c r="A43" s="362" t="s">
        <v>251</v>
      </c>
      <c r="B43" s="363" t="s">
        <v>2611</v>
      </c>
      <c r="C43" s="362">
        <v>21210</v>
      </c>
      <c r="D43" s="362">
        <v>21160</v>
      </c>
      <c r="E43" s="362">
        <v>22650</v>
      </c>
      <c r="F43" s="362"/>
      <c r="G43" s="370">
        <v>14800</v>
      </c>
      <c r="N43" s="362" t="s">
        <v>2811</v>
      </c>
      <c r="O43" s="362" t="s">
        <v>2812</v>
      </c>
      <c r="P43" s="362" t="s">
        <v>2813</v>
      </c>
      <c r="Q43" s="362" t="s">
        <v>2814</v>
      </c>
    </row>
    <row r="44" ht="14.25" customHeight="1" spans="1:17">
      <c r="A44" s="362" t="s">
        <v>251</v>
      </c>
      <c r="B44" s="363" t="s">
        <v>2621</v>
      </c>
      <c r="C44" s="362">
        <v>22370</v>
      </c>
      <c r="D44" s="362">
        <v>23140</v>
      </c>
      <c r="E44" s="362">
        <v>25090</v>
      </c>
      <c r="F44" s="362"/>
      <c r="G44" s="370">
        <v>16190</v>
      </c>
      <c r="N44" s="362" t="s">
        <v>2815</v>
      </c>
      <c r="O44" s="362" t="s">
        <v>2816</v>
      </c>
      <c r="P44" s="366" t="s">
        <v>2817</v>
      </c>
      <c r="Q44" s="362" t="s">
        <v>2818</v>
      </c>
    </row>
    <row r="45" ht="14.25" customHeight="1" spans="1:17">
      <c r="A45" s="362" t="s">
        <v>251</v>
      </c>
      <c r="B45" s="363" t="s">
        <v>2631</v>
      </c>
      <c r="C45" s="362">
        <v>21240</v>
      </c>
      <c r="D45" s="362">
        <v>27050</v>
      </c>
      <c r="E45" s="362">
        <v>28000</v>
      </c>
      <c r="F45" s="362"/>
      <c r="G45" s="370">
        <v>18940</v>
      </c>
      <c r="N45" s="362" t="s">
        <v>2819</v>
      </c>
      <c r="O45" s="366" t="s">
        <v>2820</v>
      </c>
      <c r="Q45" s="362" t="s">
        <v>2821</v>
      </c>
    </row>
    <row r="46" ht="14.25" customHeight="1" spans="1:17">
      <c r="A46" s="362" t="s">
        <v>251</v>
      </c>
      <c r="B46" s="363" t="s">
        <v>2641</v>
      </c>
      <c r="C46" s="362">
        <v>23240</v>
      </c>
      <c r="D46" s="362">
        <v>23000</v>
      </c>
      <c r="E46" s="362">
        <v>24980</v>
      </c>
      <c r="F46" s="362"/>
      <c r="G46" s="370">
        <v>16100</v>
      </c>
      <c r="N46" s="362" t="s">
        <v>2822</v>
      </c>
      <c r="Q46" s="362" t="s">
        <v>2823</v>
      </c>
    </row>
    <row r="47" ht="14.25" customHeight="1" spans="1:17">
      <c r="A47" s="362" t="s">
        <v>251</v>
      </c>
      <c r="B47" s="363" t="s">
        <v>2651</v>
      </c>
      <c r="C47" s="362">
        <v>27150</v>
      </c>
      <c r="D47" s="362">
        <v>23310</v>
      </c>
      <c r="E47" s="362">
        <v>25150</v>
      </c>
      <c r="F47" s="362"/>
      <c r="G47" s="370">
        <v>16310</v>
      </c>
      <c r="N47" s="362" t="s">
        <v>2824</v>
      </c>
      <c r="Q47" s="362" t="s">
        <v>2825</v>
      </c>
    </row>
    <row r="48" ht="14.25" customHeight="1" spans="1:17">
      <c r="A48" s="362" t="s">
        <v>251</v>
      </c>
      <c r="B48" s="363" t="s">
        <v>2661</v>
      </c>
      <c r="C48" s="362">
        <v>23100</v>
      </c>
      <c r="D48" s="362">
        <v>21110</v>
      </c>
      <c r="E48" s="362">
        <v>23080</v>
      </c>
      <c r="F48" s="362"/>
      <c r="G48" s="370">
        <v>14780</v>
      </c>
      <c r="N48" s="362" t="s">
        <v>2826</v>
      </c>
      <c r="Q48" s="362" t="s">
        <v>2827</v>
      </c>
    </row>
    <row r="49" ht="14.25" customHeight="1" spans="1:17">
      <c r="A49" s="362" t="s">
        <v>251</v>
      </c>
      <c r="B49" s="363" t="s">
        <v>2671</v>
      </c>
      <c r="C49" s="362">
        <v>23400</v>
      </c>
      <c r="D49" s="362">
        <v>22920</v>
      </c>
      <c r="E49" s="362">
        <v>24900</v>
      </c>
      <c r="F49" s="362"/>
      <c r="G49" s="370">
        <v>16040</v>
      </c>
      <c r="N49" s="362" t="s">
        <v>2828</v>
      </c>
      <c r="Q49" s="362" t="s">
        <v>2829</v>
      </c>
    </row>
    <row r="50" ht="14.25" customHeight="1" spans="1:17">
      <c r="A50" s="362" t="s">
        <v>251</v>
      </c>
      <c r="B50" s="363" t="s">
        <v>2680</v>
      </c>
      <c r="C50" s="362">
        <v>21200</v>
      </c>
      <c r="D50" s="362">
        <v>26540</v>
      </c>
      <c r="E50" s="362">
        <v>23200</v>
      </c>
      <c r="F50" s="362"/>
      <c r="G50" s="370">
        <v>18580</v>
      </c>
      <c r="N50" s="362" t="s">
        <v>2830</v>
      </c>
      <c r="Q50" s="363" t="s">
        <v>2831</v>
      </c>
    </row>
    <row r="51" ht="14.25" customHeight="1" spans="1:17">
      <c r="A51" s="362" t="s">
        <v>251</v>
      </c>
      <c r="B51" s="363" t="s">
        <v>2688</v>
      </c>
      <c r="C51" s="362">
        <v>23000</v>
      </c>
      <c r="D51" s="362">
        <v>23460</v>
      </c>
      <c r="E51" s="362">
        <v>25290</v>
      </c>
      <c r="F51" s="362"/>
      <c r="G51" s="370">
        <v>16420</v>
      </c>
      <c r="N51" s="362" t="s">
        <v>2832</v>
      </c>
      <c r="Q51" s="366" t="s">
        <v>2833</v>
      </c>
    </row>
    <row r="52" ht="14.25" customHeight="1" spans="1:14">
      <c r="A52" s="362" t="s">
        <v>251</v>
      </c>
      <c r="B52" s="363" t="s">
        <v>2696</v>
      </c>
      <c r="C52" s="362">
        <v>26660</v>
      </c>
      <c r="D52" s="362">
        <v>22350</v>
      </c>
      <c r="E52" s="362">
        <v>22920</v>
      </c>
      <c r="F52" s="362"/>
      <c r="G52" s="370">
        <v>15640</v>
      </c>
      <c r="N52" s="362" t="s">
        <v>2834</v>
      </c>
    </row>
    <row r="53" ht="14.25" customHeight="1" spans="1:14">
      <c r="A53" s="362" t="s">
        <v>251</v>
      </c>
      <c r="B53" s="363" t="s">
        <v>2704</v>
      </c>
      <c r="C53" s="362">
        <v>23580</v>
      </c>
      <c r="D53" s="362"/>
      <c r="E53" s="362">
        <v>24280</v>
      </c>
      <c r="F53" s="362"/>
      <c r="G53" s="370"/>
      <c r="N53" s="362" t="s">
        <v>2835</v>
      </c>
    </row>
    <row r="54" ht="14.25" customHeight="1" spans="1:14">
      <c r="A54" s="371" t="s">
        <v>251</v>
      </c>
      <c r="B54" s="365" t="s">
        <v>2712</v>
      </c>
      <c r="C54" s="366">
        <v>22460</v>
      </c>
      <c r="D54" s="366"/>
      <c r="E54" s="366"/>
      <c r="F54" s="366"/>
      <c r="G54" s="372"/>
      <c r="N54" s="362" t="s">
        <v>2836</v>
      </c>
    </row>
    <row r="55" ht="14.25" customHeight="1" spans="1:14">
      <c r="A55" s="360" t="s">
        <v>259</v>
      </c>
      <c r="B55" s="361" t="s">
        <v>2468</v>
      </c>
      <c r="C55" s="362">
        <v>21970</v>
      </c>
      <c r="D55" s="362">
        <v>20370</v>
      </c>
      <c r="E55" s="362">
        <v>20180</v>
      </c>
      <c r="F55" s="362">
        <v>5730</v>
      </c>
      <c r="G55" s="362">
        <v>13820</v>
      </c>
      <c r="N55" s="362" t="s">
        <v>2837</v>
      </c>
    </row>
    <row r="56" ht="14.25" customHeight="1" spans="1:14">
      <c r="A56" s="362" t="s">
        <v>259</v>
      </c>
      <c r="B56" s="362" t="s">
        <v>2481</v>
      </c>
      <c r="C56" s="362">
        <v>20470</v>
      </c>
      <c r="D56" s="362">
        <v>20700</v>
      </c>
      <c r="E56" s="362">
        <v>20380</v>
      </c>
      <c r="F56" s="362">
        <v>4760</v>
      </c>
      <c r="G56" s="362">
        <v>14050</v>
      </c>
      <c r="N56" s="362" t="s">
        <v>2838</v>
      </c>
    </row>
    <row r="57" ht="14.25" customHeight="1" spans="1:14">
      <c r="A57" s="362" t="s">
        <v>259</v>
      </c>
      <c r="B57" s="362" t="s">
        <v>2495</v>
      </c>
      <c r="C57" s="362">
        <v>20790</v>
      </c>
      <c r="D57" s="362">
        <v>21370</v>
      </c>
      <c r="E57" s="362">
        <v>20890</v>
      </c>
      <c r="F57" s="362">
        <v>4910</v>
      </c>
      <c r="G57" s="362">
        <v>14510</v>
      </c>
      <c r="N57" s="362" t="s">
        <v>2839</v>
      </c>
    </row>
    <row r="58" ht="14.25" customHeight="1" spans="1:14">
      <c r="A58" s="362" t="s">
        <v>259</v>
      </c>
      <c r="B58" s="362" t="s">
        <v>2507</v>
      </c>
      <c r="C58" s="362">
        <v>21460</v>
      </c>
      <c r="D58" s="362">
        <v>20920</v>
      </c>
      <c r="E58" s="362">
        <v>23410</v>
      </c>
      <c r="F58" s="362">
        <v>5100</v>
      </c>
      <c r="G58" s="362">
        <v>14200</v>
      </c>
      <c r="N58" s="362" t="s">
        <v>2840</v>
      </c>
    </row>
    <row r="59" ht="14.25" customHeight="1" spans="1:14">
      <c r="A59" s="362" t="s">
        <v>259</v>
      </c>
      <c r="B59" s="362" t="s">
        <v>2519</v>
      </c>
      <c r="C59" s="362">
        <v>21000</v>
      </c>
      <c r="D59" s="362">
        <v>21550</v>
      </c>
      <c r="E59" s="362">
        <v>21150</v>
      </c>
      <c r="F59" s="362">
        <v>5250</v>
      </c>
      <c r="G59" s="362">
        <v>14630</v>
      </c>
      <c r="N59" s="362" t="s">
        <v>2841</v>
      </c>
    </row>
    <row r="60" ht="14.25" customHeight="1" spans="1:14">
      <c r="A60" s="362" t="s">
        <v>259</v>
      </c>
      <c r="B60" s="362" t="s">
        <v>2530</v>
      </c>
      <c r="C60" s="362">
        <v>21640</v>
      </c>
      <c r="D60" s="362">
        <v>21260</v>
      </c>
      <c r="E60" s="362">
        <v>24040</v>
      </c>
      <c r="F60" s="362">
        <v>4470</v>
      </c>
      <c r="G60" s="362">
        <v>14430</v>
      </c>
      <c r="N60" s="362" t="s">
        <v>2842</v>
      </c>
    </row>
    <row r="61" ht="14.25" customHeight="1" spans="1:14">
      <c r="A61" s="362" t="s">
        <v>259</v>
      </c>
      <c r="B61" s="362" t="s">
        <v>2541</v>
      </c>
      <c r="C61" s="362">
        <v>21330</v>
      </c>
      <c r="D61" s="362">
        <v>18640</v>
      </c>
      <c r="E61" s="362">
        <v>21190</v>
      </c>
      <c r="F61" s="362">
        <v>4180</v>
      </c>
      <c r="G61" s="362">
        <v>12650</v>
      </c>
      <c r="N61" s="362" t="s">
        <v>2843</v>
      </c>
    </row>
    <row r="62" ht="14.25" customHeight="1" spans="1:14">
      <c r="A62" s="362" t="s">
        <v>259</v>
      </c>
      <c r="B62" s="362" t="s">
        <v>2552</v>
      </c>
      <c r="C62" s="362">
        <v>18710</v>
      </c>
      <c r="D62" s="362">
        <v>19400</v>
      </c>
      <c r="E62" s="362">
        <v>23750</v>
      </c>
      <c r="F62" s="362">
        <v>4860</v>
      </c>
      <c r="G62" s="362">
        <v>13170</v>
      </c>
      <c r="N62" s="362" t="s">
        <v>2844</v>
      </c>
    </row>
    <row r="63" ht="14.25" customHeight="1" spans="1:14">
      <c r="A63" s="362" t="s">
        <v>259</v>
      </c>
      <c r="B63" s="362" t="s">
        <v>2562</v>
      </c>
      <c r="C63" s="362">
        <v>19480</v>
      </c>
      <c r="D63" s="362">
        <v>16830</v>
      </c>
      <c r="E63" s="362">
        <v>21590</v>
      </c>
      <c r="F63" s="362">
        <v>4560</v>
      </c>
      <c r="G63" s="362">
        <v>11420</v>
      </c>
      <c r="N63" s="362" t="s">
        <v>2845</v>
      </c>
    </row>
    <row r="64" ht="14.25" customHeight="1" spans="1:14">
      <c r="A64" s="362" t="s">
        <v>259</v>
      </c>
      <c r="B64" s="362" t="s">
        <v>2572</v>
      </c>
      <c r="C64" s="362">
        <v>16920</v>
      </c>
      <c r="D64" s="362">
        <v>19190</v>
      </c>
      <c r="E64" s="362">
        <v>22200</v>
      </c>
      <c r="F64" s="362">
        <v>4390</v>
      </c>
      <c r="G64" s="362">
        <v>13030</v>
      </c>
      <c r="N64" s="366" t="s">
        <v>2846</v>
      </c>
    </row>
    <row r="65" s="347" customFormat="1" ht="14.25" customHeight="1" spans="1:7">
      <c r="A65" s="362" t="s">
        <v>259</v>
      </c>
      <c r="B65" s="362" t="s">
        <v>2582</v>
      </c>
      <c r="C65" s="362">
        <v>19290</v>
      </c>
      <c r="D65" s="362">
        <v>17020</v>
      </c>
      <c r="E65" s="362">
        <v>19880</v>
      </c>
      <c r="F65" s="362">
        <v>4070</v>
      </c>
      <c r="G65" s="362">
        <v>11550</v>
      </c>
    </row>
    <row r="66" s="347" customFormat="1" ht="14.25" customHeight="1" spans="1:7">
      <c r="A66" s="362" t="s">
        <v>259</v>
      </c>
      <c r="B66" s="362" t="s">
        <v>2592</v>
      </c>
      <c r="C66" s="362">
        <v>17090</v>
      </c>
      <c r="D66" s="362">
        <v>18340</v>
      </c>
      <c r="E66" s="362">
        <v>21830</v>
      </c>
      <c r="F66" s="362">
        <v>4690</v>
      </c>
      <c r="G66" s="362">
        <v>12450</v>
      </c>
    </row>
    <row r="67" s="347" customFormat="1" ht="14.25" customHeight="1" spans="1:7">
      <c r="A67" s="362" t="s">
        <v>259</v>
      </c>
      <c r="B67" s="362" t="s">
        <v>2602</v>
      </c>
      <c r="C67" s="362">
        <v>18420</v>
      </c>
      <c r="D67" s="362">
        <v>16360</v>
      </c>
      <c r="E67" s="362">
        <v>20020</v>
      </c>
      <c r="F67" s="362">
        <v>5150</v>
      </c>
      <c r="G67" s="362">
        <v>11110</v>
      </c>
    </row>
    <row r="68" s="347" customFormat="1" ht="14.25" customHeight="1" spans="1:7">
      <c r="A68" s="362" t="s">
        <v>259</v>
      </c>
      <c r="B68" s="362" t="s">
        <v>2612</v>
      </c>
      <c r="C68" s="362">
        <v>16450</v>
      </c>
      <c r="D68" s="362">
        <v>18430</v>
      </c>
      <c r="E68" s="362">
        <v>21010</v>
      </c>
      <c r="F68" s="362">
        <v>4720</v>
      </c>
      <c r="G68" s="362">
        <v>12510</v>
      </c>
    </row>
    <row r="69" s="347" customFormat="1" ht="14.25" customHeight="1" spans="1:7">
      <c r="A69" s="362" t="s">
        <v>259</v>
      </c>
      <c r="B69" s="362" t="s">
        <v>2622</v>
      </c>
      <c r="C69" s="362">
        <v>18510</v>
      </c>
      <c r="D69" s="362">
        <v>16300</v>
      </c>
      <c r="E69" s="362">
        <v>18830</v>
      </c>
      <c r="F69" s="362">
        <v>5400</v>
      </c>
      <c r="G69" s="362">
        <v>11070</v>
      </c>
    </row>
    <row r="70" s="347" customFormat="1" ht="14.25" customHeight="1" spans="1:7">
      <c r="A70" s="362" t="s">
        <v>259</v>
      </c>
      <c r="B70" s="362" t="s">
        <v>2632</v>
      </c>
      <c r="C70" s="362">
        <v>16370</v>
      </c>
      <c r="D70" s="362">
        <v>18620</v>
      </c>
      <c r="E70" s="362">
        <v>21100</v>
      </c>
      <c r="F70" s="362">
        <v>5700</v>
      </c>
      <c r="G70" s="362">
        <v>12640</v>
      </c>
    </row>
    <row r="71" s="347" customFormat="1" ht="14.25" customHeight="1" spans="1:7">
      <c r="A71" s="362" t="s">
        <v>259</v>
      </c>
      <c r="B71" s="362" t="s">
        <v>2642</v>
      </c>
      <c r="C71" s="362">
        <v>18700</v>
      </c>
      <c r="D71" s="362">
        <v>16290</v>
      </c>
      <c r="E71" s="362">
        <v>18760</v>
      </c>
      <c r="F71" s="362">
        <v>4780</v>
      </c>
      <c r="G71" s="362">
        <v>11050</v>
      </c>
    </row>
    <row r="72" s="347" customFormat="1" ht="14.25" customHeight="1" spans="1:7">
      <c r="A72" s="362" t="s">
        <v>259</v>
      </c>
      <c r="B72" s="362" t="s">
        <v>2652</v>
      </c>
      <c r="C72" s="362">
        <v>16340</v>
      </c>
      <c r="D72" s="362">
        <v>17520</v>
      </c>
      <c r="E72" s="362">
        <v>21170</v>
      </c>
      <c r="F72" s="362"/>
      <c r="G72" s="362">
        <v>11900</v>
      </c>
    </row>
    <row r="73" s="347" customFormat="1" ht="14.25" customHeight="1" spans="1:7">
      <c r="A73" s="362" t="s">
        <v>259</v>
      </c>
      <c r="B73" s="362" t="s">
        <v>2662</v>
      </c>
      <c r="C73" s="362">
        <v>17610</v>
      </c>
      <c r="D73" s="362">
        <v>18520</v>
      </c>
      <c r="E73" s="362">
        <v>18720</v>
      </c>
      <c r="F73" s="362"/>
      <c r="G73" s="362">
        <v>12570</v>
      </c>
    </row>
    <row r="74" s="347" customFormat="1" ht="14.25" customHeight="1" spans="1:7">
      <c r="A74" s="362" t="s">
        <v>259</v>
      </c>
      <c r="B74" s="362" t="s">
        <v>2672</v>
      </c>
      <c r="C74" s="362">
        <v>18600</v>
      </c>
      <c r="D74" s="362">
        <v>16480</v>
      </c>
      <c r="E74" s="362">
        <v>20100</v>
      </c>
      <c r="F74" s="362"/>
      <c r="G74" s="362">
        <v>11190</v>
      </c>
    </row>
    <row r="75" s="347" customFormat="1" ht="14.25" customHeight="1" spans="1:7">
      <c r="A75" s="362" t="s">
        <v>259</v>
      </c>
      <c r="B75" s="362" t="s">
        <v>2681</v>
      </c>
      <c r="C75" s="362">
        <v>16570</v>
      </c>
      <c r="D75" s="362">
        <v>17530</v>
      </c>
      <c r="E75" s="362">
        <v>21030</v>
      </c>
      <c r="F75" s="362"/>
      <c r="G75" s="362">
        <v>11900</v>
      </c>
    </row>
    <row r="76" s="347" customFormat="1" ht="14.25" customHeight="1" spans="1:7">
      <c r="A76" s="362" t="s">
        <v>259</v>
      </c>
      <c r="B76" s="362" t="s">
        <v>2689</v>
      </c>
      <c r="C76" s="362">
        <v>17610</v>
      </c>
      <c r="D76" s="362">
        <v>20800</v>
      </c>
      <c r="E76" s="362">
        <v>18920</v>
      </c>
      <c r="F76" s="362"/>
      <c r="G76" s="362">
        <v>14120</v>
      </c>
    </row>
    <row r="77" s="347" customFormat="1" ht="14.25" customHeight="1" spans="1:7">
      <c r="A77" s="362" t="s">
        <v>259</v>
      </c>
      <c r="B77" s="362" t="s">
        <v>2697</v>
      </c>
      <c r="C77" s="362">
        <v>20890</v>
      </c>
      <c r="D77" s="362">
        <v>19740</v>
      </c>
      <c r="E77" s="362">
        <v>20110</v>
      </c>
      <c r="F77" s="362"/>
      <c r="G77" s="362">
        <v>13400</v>
      </c>
    </row>
    <row r="78" s="347" customFormat="1" ht="14.25" customHeight="1" spans="1:7">
      <c r="A78" s="362" t="s">
        <v>259</v>
      </c>
      <c r="B78" s="362" t="s">
        <v>2705</v>
      </c>
      <c r="C78" s="362">
        <v>19820</v>
      </c>
      <c r="D78" s="362">
        <v>19780</v>
      </c>
      <c r="E78" s="362">
        <v>18560</v>
      </c>
      <c r="F78" s="362"/>
      <c r="G78" s="362">
        <v>13430</v>
      </c>
    </row>
    <row r="79" s="347" customFormat="1" ht="14.25" customHeight="1" spans="1:7">
      <c r="A79" s="362" t="s">
        <v>259</v>
      </c>
      <c r="B79" s="362" t="s">
        <v>2713</v>
      </c>
      <c r="C79" s="362">
        <v>21660</v>
      </c>
      <c r="D79" s="362">
        <v>18000</v>
      </c>
      <c r="E79" s="362">
        <v>22570</v>
      </c>
      <c r="F79" s="362"/>
      <c r="G79" s="362">
        <v>12220</v>
      </c>
    </row>
    <row r="80" s="347" customFormat="1" ht="14.25" customHeight="1" spans="1:7">
      <c r="A80" s="362" t="s">
        <v>259</v>
      </c>
      <c r="B80" s="362" t="s">
        <v>2719</v>
      </c>
      <c r="C80" s="362">
        <v>19850</v>
      </c>
      <c r="D80" s="362"/>
      <c r="E80" s="362">
        <v>21700</v>
      </c>
      <c r="F80" s="362"/>
      <c r="G80" s="362"/>
    </row>
    <row r="81" s="347" customFormat="1" ht="14.25" customHeight="1" spans="1:7">
      <c r="A81" s="362" t="s">
        <v>259</v>
      </c>
      <c r="B81" s="362" t="s">
        <v>2726</v>
      </c>
      <c r="C81" s="362">
        <v>18080</v>
      </c>
      <c r="D81" s="362"/>
      <c r="E81" s="362">
        <v>20900</v>
      </c>
      <c r="F81" s="362"/>
      <c r="G81" s="362"/>
    </row>
    <row r="82" s="347" customFormat="1" ht="14.25" customHeight="1" spans="1:7">
      <c r="A82" s="362" t="s">
        <v>259</v>
      </c>
      <c r="B82" s="362" t="s">
        <v>2733</v>
      </c>
      <c r="C82" s="362"/>
      <c r="D82" s="362"/>
      <c r="E82" s="362">
        <v>20840</v>
      </c>
      <c r="F82" s="362"/>
      <c r="G82" s="362"/>
    </row>
    <row r="83" s="347" customFormat="1" ht="14.25" customHeight="1" spans="1:7">
      <c r="A83" s="362" t="s">
        <v>259</v>
      </c>
      <c r="B83" s="362" t="s">
        <v>2740</v>
      </c>
      <c r="C83" s="362"/>
      <c r="D83" s="362"/>
      <c r="E83" s="362"/>
      <c r="F83" s="362">
        <v>4770</v>
      </c>
      <c r="G83" s="362"/>
    </row>
    <row r="84" s="347" customFormat="1" ht="14.25" customHeight="1" spans="1:7">
      <c r="A84" s="362" t="s">
        <v>259</v>
      </c>
      <c r="B84" s="362" t="s">
        <v>2747</v>
      </c>
      <c r="C84" s="362"/>
      <c r="D84" s="362"/>
      <c r="E84" s="362"/>
      <c r="F84" s="362">
        <v>4600</v>
      </c>
      <c r="G84" s="362"/>
    </row>
    <row r="85" s="347" customFormat="1" ht="14.25" customHeight="1" spans="1:7">
      <c r="A85" s="362" t="s">
        <v>259</v>
      </c>
      <c r="B85" s="362" t="s">
        <v>2754</v>
      </c>
      <c r="C85" s="362"/>
      <c r="D85" s="362"/>
      <c r="E85" s="362"/>
      <c r="F85" s="362">
        <v>4680</v>
      </c>
      <c r="G85" s="362"/>
    </row>
    <row r="86" s="347" customFormat="1" ht="14.25" customHeight="1" spans="1:7">
      <c r="A86" s="364" t="s">
        <v>259</v>
      </c>
      <c r="B86" s="367" t="s">
        <v>2761</v>
      </c>
      <c r="C86" s="368">
        <v>16610</v>
      </c>
      <c r="D86" s="368">
        <v>16540</v>
      </c>
      <c r="E86" s="368">
        <v>18850</v>
      </c>
      <c r="F86" s="368"/>
      <c r="G86" s="368">
        <v>11220</v>
      </c>
    </row>
    <row r="87" s="347" customFormat="1" ht="14.25" customHeight="1" spans="1:7">
      <c r="A87" s="360" t="s">
        <v>267</v>
      </c>
      <c r="B87" s="361" t="s">
        <v>2469</v>
      </c>
      <c r="C87" s="361">
        <v>15240</v>
      </c>
      <c r="D87" s="361">
        <v>15170</v>
      </c>
      <c r="E87" s="361">
        <v>18260</v>
      </c>
      <c r="F87" s="361">
        <v>3830</v>
      </c>
      <c r="G87" s="369">
        <v>10020</v>
      </c>
    </row>
    <row r="88" s="347" customFormat="1" ht="14.25" customHeight="1" spans="1:7">
      <c r="A88" s="362" t="s">
        <v>267</v>
      </c>
      <c r="B88" s="362" t="s">
        <v>2482</v>
      </c>
      <c r="C88" s="362">
        <v>17310</v>
      </c>
      <c r="D88" s="362">
        <v>17220</v>
      </c>
      <c r="E88" s="362">
        <v>18610</v>
      </c>
      <c r="F88" s="362">
        <v>3990</v>
      </c>
      <c r="G88" s="370">
        <v>11380</v>
      </c>
    </row>
    <row r="89" s="347" customFormat="1" ht="14.25" customHeight="1" spans="1:7">
      <c r="A89" s="362" t="s">
        <v>267</v>
      </c>
      <c r="B89" s="362" t="s">
        <v>2496</v>
      </c>
      <c r="C89" s="362">
        <v>15600</v>
      </c>
      <c r="D89" s="362">
        <v>15550</v>
      </c>
      <c r="E89" s="362">
        <v>19200</v>
      </c>
      <c r="F89" s="362">
        <v>4110</v>
      </c>
      <c r="G89" s="370">
        <v>10270</v>
      </c>
    </row>
    <row r="90" s="347" customFormat="1" ht="14.25" customHeight="1" spans="1:7">
      <c r="A90" s="362" t="s">
        <v>267</v>
      </c>
      <c r="B90" s="362" t="s">
        <v>2508</v>
      </c>
      <c r="C90" s="362">
        <v>17330</v>
      </c>
      <c r="D90" s="362">
        <v>17240</v>
      </c>
      <c r="E90" s="362">
        <v>18570</v>
      </c>
      <c r="F90" s="362">
        <v>4070</v>
      </c>
      <c r="G90" s="370">
        <v>11390</v>
      </c>
    </row>
    <row r="91" s="347" customFormat="1" ht="14.25" customHeight="1" spans="1:7">
      <c r="A91" s="362" t="s">
        <v>267</v>
      </c>
      <c r="B91" s="362" t="s">
        <v>2520</v>
      </c>
      <c r="C91" s="362">
        <v>16330</v>
      </c>
      <c r="D91" s="362">
        <v>16260</v>
      </c>
      <c r="E91" s="362">
        <v>16800</v>
      </c>
      <c r="F91" s="362">
        <v>3410</v>
      </c>
      <c r="G91" s="370">
        <v>10740</v>
      </c>
    </row>
    <row r="92" s="347" customFormat="1" ht="14.25" customHeight="1" spans="1:7">
      <c r="A92" s="362" t="s">
        <v>267</v>
      </c>
      <c r="B92" s="362" t="s">
        <v>2531</v>
      </c>
      <c r="C92" s="362">
        <v>15570</v>
      </c>
      <c r="D92" s="362">
        <v>15500</v>
      </c>
      <c r="E92" s="362">
        <v>17360</v>
      </c>
      <c r="F92" s="362">
        <v>3510</v>
      </c>
      <c r="G92" s="370">
        <v>10240</v>
      </c>
    </row>
    <row r="93" s="347" customFormat="1" ht="14.25" customHeight="1" spans="1:7">
      <c r="A93" s="362" t="s">
        <v>267</v>
      </c>
      <c r="B93" s="362" t="s">
        <v>2542</v>
      </c>
      <c r="C93" s="362">
        <v>14000</v>
      </c>
      <c r="D93" s="362">
        <v>13930</v>
      </c>
      <c r="E93" s="362">
        <v>18200</v>
      </c>
      <c r="F93" s="362">
        <v>3640</v>
      </c>
      <c r="G93" s="370">
        <v>9210</v>
      </c>
    </row>
    <row r="94" s="347" customFormat="1" ht="14.25" customHeight="1" spans="1:7">
      <c r="A94" s="362" t="s">
        <v>267</v>
      </c>
      <c r="B94" s="362" t="s">
        <v>2553</v>
      </c>
      <c r="C94" s="362">
        <v>14530</v>
      </c>
      <c r="D94" s="362">
        <v>14470</v>
      </c>
      <c r="E94" s="362">
        <v>18240</v>
      </c>
      <c r="F94" s="362">
        <v>3180</v>
      </c>
      <c r="G94" s="370">
        <v>9560</v>
      </c>
    </row>
    <row r="95" s="347" customFormat="1" ht="14.25" customHeight="1" spans="1:7">
      <c r="A95" s="362" t="s">
        <v>267</v>
      </c>
      <c r="B95" s="362" t="s">
        <v>2563</v>
      </c>
      <c r="C95" s="362">
        <v>17330</v>
      </c>
      <c r="D95" s="362">
        <v>17260</v>
      </c>
      <c r="E95" s="362">
        <v>18420</v>
      </c>
      <c r="F95" s="362">
        <v>3060</v>
      </c>
      <c r="G95" s="370">
        <v>11410</v>
      </c>
    </row>
    <row r="96" s="347" customFormat="1" ht="14.25" customHeight="1" spans="1:7">
      <c r="A96" s="362" t="s">
        <v>267</v>
      </c>
      <c r="B96" s="362" t="s">
        <v>2573</v>
      </c>
      <c r="C96" s="362">
        <v>15030</v>
      </c>
      <c r="D96" s="362">
        <v>14970</v>
      </c>
      <c r="E96" s="362">
        <v>17580</v>
      </c>
      <c r="F96" s="362">
        <v>2970</v>
      </c>
      <c r="G96" s="370">
        <v>9890</v>
      </c>
    </row>
    <row r="97" s="347" customFormat="1" ht="14.25" customHeight="1" spans="1:7">
      <c r="A97" s="362" t="s">
        <v>267</v>
      </c>
      <c r="B97" s="362" t="s">
        <v>2583</v>
      </c>
      <c r="C97" s="362">
        <v>17400</v>
      </c>
      <c r="D97" s="362">
        <v>17330</v>
      </c>
      <c r="E97" s="362">
        <v>16430</v>
      </c>
      <c r="F97" s="362">
        <v>2950</v>
      </c>
      <c r="G97" s="370">
        <v>11450</v>
      </c>
    </row>
    <row r="98" s="347" customFormat="1" ht="14.25" customHeight="1" spans="1:7">
      <c r="A98" s="362" t="s">
        <v>267</v>
      </c>
      <c r="B98" s="362" t="s">
        <v>2593</v>
      </c>
      <c r="C98" s="362">
        <v>15200</v>
      </c>
      <c r="D98" s="362">
        <v>15120</v>
      </c>
      <c r="E98" s="362">
        <v>17550</v>
      </c>
      <c r="F98" s="362">
        <v>3080</v>
      </c>
      <c r="G98" s="370">
        <v>9990</v>
      </c>
    </row>
    <row r="99" s="347" customFormat="1" ht="14.25" customHeight="1" spans="1:7">
      <c r="A99" s="362" t="s">
        <v>267</v>
      </c>
      <c r="B99" s="362" t="s">
        <v>2603</v>
      </c>
      <c r="C99" s="362">
        <v>17520</v>
      </c>
      <c r="D99" s="362">
        <v>17430</v>
      </c>
      <c r="E99" s="362">
        <v>16350</v>
      </c>
      <c r="F99" s="362">
        <v>3260</v>
      </c>
      <c r="G99" s="370">
        <v>11510</v>
      </c>
    </row>
    <row r="100" s="347" customFormat="1" ht="14.25" customHeight="1" spans="1:7">
      <c r="A100" s="362" t="s">
        <v>267</v>
      </c>
      <c r="B100" s="362" t="s">
        <v>2613</v>
      </c>
      <c r="C100" s="362">
        <v>15340</v>
      </c>
      <c r="D100" s="362">
        <v>15260</v>
      </c>
      <c r="E100" s="362">
        <v>15930</v>
      </c>
      <c r="F100" s="362">
        <v>2740</v>
      </c>
      <c r="G100" s="370">
        <v>10080</v>
      </c>
    </row>
    <row r="101" s="347" customFormat="1" ht="14.25" customHeight="1" spans="1:7">
      <c r="A101" s="362" t="s">
        <v>267</v>
      </c>
      <c r="B101" s="362" t="s">
        <v>2623</v>
      </c>
      <c r="C101" s="362">
        <v>14620</v>
      </c>
      <c r="D101" s="362">
        <v>14560</v>
      </c>
      <c r="E101" s="362">
        <v>15570</v>
      </c>
      <c r="F101" s="362">
        <v>3500</v>
      </c>
      <c r="G101" s="370">
        <v>9630</v>
      </c>
    </row>
    <row r="102" s="347" customFormat="1" ht="14.25" customHeight="1" spans="1:7">
      <c r="A102" s="362" t="s">
        <v>267</v>
      </c>
      <c r="B102" s="362" t="s">
        <v>2633</v>
      </c>
      <c r="C102" s="362">
        <v>13680</v>
      </c>
      <c r="D102" s="362">
        <v>13610</v>
      </c>
      <c r="E102" s="362">
        <v>15690</v>
      </c>
      <c r="F102" s="362">
        <v>2870</v>
      </c>
      <c r="G102" s="370">
        <v>8990</v>
      </c>
    </row>
    <row r="103" s="347" customFormat="1" ht="14.25" customHeight="1" spans="1:7">
      <c r="A103" s="362" t="s">
        <v>267</v>
      </c>
      <c r="B103" s="362" t="s">
        <v>2643</v>
      </c>
      <c r="C103" s="362">
        <v>14620</v>
      </c>
      <c r="D103" s="362">
        <v>14540</v>
      </c>
      <c r="E103" s="362">
        <v>15240</v>
      </c>
      <c r="F103" s="362">
        <v>2840</v>
      </c>
      <c r="G103" s="370">
        <v>9610</v>
      </c>
    </row>
    <row r="104" s="347" customFormat="1" ht="14.25" customHeight="1" spans="1:7">
      <c r="A104" s="362" t="s">
        <v>267</v>
      </c>
      <c r="B104" s="362" t="s">
        <v>2653</v>
      </c>
      <c r="C104" s="362">
        <v>13610</v>
      </c>
      <c r="D104" s="362">
        <v>13540</v>
      </c>
      <c r="E104" s="362">
        <v>15750</v>
      </c>
      <c r="F104" s="362">
        <v>2770</v>
      </c>
      <c r="G104" s="370">
        <v>8940</v>
      </c>
    </row>
    <row r="105" s="347" customFormat="1" ht="14.25" customHeight="1" spans="1:7">
      <c r="A105" s="362" t="s">
        <v>267</v>
      </c>
      <c r="B105" s="362" t="s">
        <v>2663</v>
      </c>
      <c r="C105" s="362">
        <v>13310</v>
      </c>
      <c r="D105" s="362">
        <v>13240</v>
      </c>
      <c r="E105" s="362">
        <v>16280</v>
      </c>
      <c r="F105" s="362">
        <v>3210</v>
      </c>
      <c r="G105" s="370">
        <v>8750</v>
      </c>
    </row>
    <row r="106" s="347" customFormat="1" ht="14.25" customHeight="1" spans="1:7">
      <c r="A106" s="362" t="s">
        <v>267</v>
      </c>
      <c r="B106" s="362" t="s">
        <v>2673</v>
      </c>
      <c r="C106" s="362">
        <v>13010</v>
      </c>
      <c r="D106" s="362">
        <v>12930</v>
      </c>
      <c r="E106" s="362">
        <v>14960</v>
      </c>
      <c r="F106" s="362">
        <v>3530</v>
      </c>
      <c r="G106" s="370">
        <v>8550</v>
      </c>
    </row>
    <row r="107" s="347" customFormat="1" ht="14.25" customHeight="1" spans="1:7">
      <c r="A107" s="362" t="s">
        <v>267</v>
      </c>
      <c r="B107" s="362" t="s">
        <v>2682</v>
      </c>
      <c r="C107" s="362">
        <v>13070</v>
      </c>
      <c r="D107" s="362">
        <v>13000</v>
      </c>
      <c r="E107" s="362">
        <v>15910</v>
      </c>
      <c r="F107" s="362">
        <v>3990</v>
      </c>
      <c r="G107" s="370">
        <v>8580</v>
      </c>
    </row>
    <row r="108" s="347" customFormat="1" ht="14.25" customHeight="1" spans="1:7">
      <c r="A108" s="362" t="s">
        <v>267</v>
      </c>
      <c r="B108" s="362" t="s">
        <v>2690</v>
      </c>
      <c r="C108" s="362">
        <v>12640</v>
      </c>
      <c r="D108" s="362">
        <v>12580</v>
      </c>
      <c r="E108" s="362">
        <v>15730</v>
      </c>
      <c r="F108" s="362"/>
      <c r="G108" s="370">
        <v>8310</v>
      </c>
    </row>
    <row r="109" s="347" customFormat="1" ht="14.25" customHeight="1" spans="1:7">
      <c r="A109" s="362" t="s">
        <v>267</v>
      </c>
      <c r="B109" s="362" t="s">
        <v>2698</v>
      </c>
      <c r="C109" s="362">
        <v>13130</v>
      </c>
      <c r="D109" s="362">
        <v>13070</v>
      </c>
      <c r="E109" s="362">
        <v>15000</v>
      </c>
      <c r="F109" s="362"/>
      <c r="G109" s="370">
        <v>8630</v>
      </c>
    </row>
    <row r="110" s="347" customFormat="1" ht="14.25" customHeight="1" spans="1:7">
      <c r="A110" s="362" t="s">
        <v>267</v>
      </c>
      <c r="B110" s="362" t="s">
        <v>2706</v>
      </c>
      <c r="C110" s="362">
        <v>13560</v>
      </c>
      <c r="D110" s="362">
        <v>13490</v>
      </c>
      <c r="E110" s="362">
        <v>16300</v>
      </c>
      <c r="F110" s="362"/>
      <c r="G110" s="370">
        <v>8920</v>
      </c>
    </row>
    <row r="111" s="347" customFormat="1" ht="14.25" customHeight="1" spans="1:7">
      <c r="A111" s="362" t="s">
        <v>267</v>
      </c>
      <c r="B111" s="362" t="s">
        <v>2714</v>
      </c>
      <c r="C111" s="362">
        <v>12440</v>
      </c>
      <c r="D111" s="362">
        <v>12380</v>
      </c>
      <c r="E111" s="362">
        <v>17850</v>
      </c>
      <c r="F111" s="362"/>
      <c r="G111" s="370">
        <v>8180</v>
      </c>
    </row>
    <row r="112" s="347" customFormat="1" ht="14.25" customHeight="1" spans="1:7">
      <c r="A112" s="362" t="s">
        <v>267</v>
      </c>
      <c r="B112" s="362" t="s">
        <v>2720</v>
      </c>
      <c r="C112" s="362">
        <v>13260</v>
      </c>
      <c r="D112" s="362">
        <v>13180</v>
      </c>
      <c r="E112" s="362">
        <v>19740</v>
      </c>
      <c r="F112" s="362"/>
      <c r="G112" s="370">
        <v>8710</v>
      </c>
    </row>
    <row r="113" s="347" customFormat="1" ht="14.25" customHeight="1" spans="1:7">
      <c r="A113" s="362" t="s">
        <v>267</v>
      </c>
      <c r="B113" s="362" t="s">
        <v>2727</v>
      </c>
      <c r="C113" s="362">
        <v>15520</v>
      </c>
      <c r="D113" s="362">
        <v>15450</v>
      </c>
      <c r="E113" s="362"/>
      <c r="F113" s="362"/>
      <c r="G113" s="370">
        <v>10210</v>
      </c>
    </row>
    <row r="114" s="347" customFormat="1" ht="14.25" customHeight="1" spans="1:7">
      <c r="A114" s="362" t="s">
        <v>267</v>
      </c>
      <c r="B114" s="362" t="s">
        <v>2734</v>
      </c>
      <c r="C114" s="362">
        <v>13110</v>
      </c>
      <c r="D114" s="362">
        <v>13050</v>
      </c>
      <c r="E114" s="362"/>
      <c r="F114" s="362"/>
      <c r="G114" s="370">
        <v>8620</v>
      </c>
    </row>
    <row r="115" s="347" customFormat="1" ht="14.25" customHeight="1" spans="1:7">
      <c r="A115" s="362" t="s">
        <v>267</v>
      </c>
      <c r="B115" s="362" t="s">
        <v>2741</v>
      </c>
      <c r="C115" s="362">
        <v>12460</v>
      </c>
      <c r="D115" s="362">
        <v>12390</v>
      </c>
      <c r="E115" s="362"/>
      <c r="F115" s="362"/>
      <c r="G115" s="370">
        <v>8190</v>
      </c>
    </row>
    <row r="116" s="347" customFormat="1" ht="14.25" customHeight="1" spans="1:7">
      <c r="A116" s="362" t="s">
        <v>267</v>
      </c>
      <c r="B116" s="362" t="s">
        <v>2748</v>
      </c>
      <c r="C116" s="362">
        <v>13580</v>
      </c>
      <c r="D116" s="362">
        <v>13520</v>
      </c>
      <c r="E116" s="362"/>
      <c r="F116" s="362"/>
      <c r="G116" s="370">
        <v>8930</v>
      </c>
    </row>
    <row r="117" s="347" customFormat="1" ht="14.25" customHeight="1" spans="1:7">
      <c r="A117" s="362" t="s">
        <v>267</v>
      </c>
      <c r="B117" s="362" t="s">
        <v>2755</v>
      </c>
      <c r="C117" s="362">
        <v>17120</v>
      </c>
      <c r="D117" s="362">
        <v>17040</v>
      </c>
      <c r="E117" s="362"/>
      <c r="F117" s="362"/>
      <c r="G117" s="370">
        <v>11260</v>
      </c>
    </row>
    <row r="118" s="347" customFormat="1" ht="14.25" customHeight="1" spans="1:7">
      <c r="A118" s="362" t="s">
        <v>267</v>
      </c>
      <c r="B118" s="362" t="s">
        <v>2762</v>
      </c>
      <c r="C118" s="362">
        <v>14860</v>
      </c>
      <c r="D118" s="362">
        <v>14790</v>
      </c>
      <c r="E118" s="362"/>
      <c r="F118" s="362"/>
      <c r="G118" s="370">
        <v>9780</v>
      </c>
    </row>
    <row r="119" s="347" customFormat="1" ht="14.25" customHeight="1" spans="1:7">
      <c r="A119" s="362" t="s">
        <v>267</v>
      </c>
      <c r="B119" s="362" t="s">
        <v>2767</v>
      </c>
      <c r="C119" s="362">
        <v>16470</v>
      </c>
      <c r="D119" s="362">
        <v>16400</v>
      </c>
      <c r="E119" s="362"/>
      <c r="F119" s="362"/>
      <c r="G119" s="370">
        <v>10840</v>
      </c>
    </row>
    <row r="120" s="347" customFormat="1" ht="14.25" customHeight="1" spans="1:7">
      <c r="A120" s="362" t="s">
        <v>267</v>
      </c>
      <c r="B120" s="362" t="s">
        <v>2772</v>
      </c>
      <c r="C120" s="362"/>
      <c r="D120" s="362"/>
      <c r="E120" s="362"/>
      <c r="F120" s="362">
        <v>4160</v>
      </c>
      <c r="G120" s="370"/>
    </row>
    <row r="121" s="347" customFormat="1" ht="14.25" customHeight="1" spans="1:7">
      <c r="A121" s="362" t="s">
        <v>267</v>
      </c>
      <c r="B121" s="362" t="s">
        <v>2777</v>
      </c>
      <c r="C121" s="362"/>
      <c r="D121" s="362"/>
      <c r="E121" s="362"/>
      <c r="F121" s="362">
        <v>3880</v>
      </c>
      <c r="G121" s="370"/>
    </row>
    <row r="122" s="347" customFormat="1" ht="14.25" customHeight="1" spans="1:7">
      <c r="A122" s="362" t="s">
        <v>267</v>
      </c>
      <c r="B122" s="362" t="s">
        <v>2782</v>
      </c>
      <c r="C122" s="362">
        <v>13750</v>
      </c>
      <c r="D122" s="362">
        <v>13680</v>
      </c>
      <c r="E122" s="362">
        <v>16460</v>
      </c>
      <c r="F122" s="362">
        <v>2880</v>
      </c>
      <c r="G122" s="370">
        <v>9040</v>
      </c>
    </row>
    <row r="123" s="347" customFormat="1" ht="14.25" customHeight="1" spans="1:7">
      <c r="A123" s="362" t="s">
        <v>267</v>
      </c>
      <c r="B123" s="362" t="s">
        <v>2787</v>
      </c>
      <c r="C123" s="362">
        <v>13590</v>
      </c>
      <c r="D123" s="362">
        <v>13520</v>
      </c>
      <c r="E123" s="362">
        <v>16290</v>
      </c>
      <c r="F123" s="362">
        <v>2790</v>
      </c>
      <c r="G123" s="370">
        <v>8930</v>
      </c>
    </row>
    <row r="124" s="347" customFormat="1" ht="14.25" customHeight="1" spans="1:7">
      <c r="A124" s="362" t="s">
        <v>267</v>
      </c>
      <c r="B124" s="362" t="s">
        <v>2792</v>
      </c>
      <c r="C124" s="362">
        <v>13400</v>
      </c>
      <c r="D124" s="362">
        <v>13320</v>
      </c>
      <c r="E124" s="362">
        <v>16100</v>
      </c>
      <c r="F124" s="362">
        <v>2320</v>
      </c>
      <c r="G124" s="370">
        <v>8800</v>
      </c>
    </row>
    <row r="125" s="347" customFormat="1" ht="14.25" customHeight="1" spans="1:7">
      <c r="A125" s="362" t="s">
        <v>267</v>
      </c>
      <c r="B125" s="362" t="s">
        <v>2797</v>
      </c>
      <c r="C125" s="362">
        <v>12860</v>
      </c>
      <c r="D125" s="362">
        <v>12790</v>
      </c>
      <c r="E125" s="362">
        <v>15370</v>
      </c>
      <c r="F125" s="362">
        <v>2280</v>
      </c>
      <c r="G125" s="370">
        <v>8450</v>
      </c>
    </row>
    <row r="126" s="347" customFormat="1" ht="14.25" customHeight="1" spans="1:7">
      <c r="A126" s="371" t="s">
        <v>267</v>
      </c>
      <c r="B126" s="366" t="s">
        <v>2802</v>
      </c>
      <c r="C126" s="366">
        <v>12960</v>
      </c>
      <c r="D126" s="366">
        <v>12890</v>
      </c>
      <c r="E126" s="366">
        <v>15530</v>
      </c>
      <c r="F126" s="366">
        <v>2910</v>
      </c>
      <c r="G126" s="372">
        <v>8520</v>
      </c>
    </row>
    <row r="127" s="347" customFormat="1" ht="14.25" customHeight="1" spans="1:7">
      <c r="A127" s="360" t="s">
        <v>273</v>
      </c>
      <c r="B127" s="361" t="s">
        <v>2470</v>
      </c>
      <c r="C127" s="362">
        <v>12280</v>
      </c>
      <c r="D127" s="362">
        <v>12250</v>
      </c>
      <c r="E127" s="362">
        <v>15130</v>
      </c>
      <c r="F127" s="362">
        <v>2710</v>
      </c>
      <c r="G127" s="362">
        <v>7870</v>
      </c>
    </row>
    <row r="128" s="347" customFormat="1" ht="14.25" customHeight="1" spans="1:7">
      <c r="A128" s="362" t="s">
        <v>273</v>
      </c>
      <c r="B128" s="362" t="s">
        <v>2483</v>
      </c>
      <c r="C128" s="362">
        <v>13180</v>
      </c>
      <c r="D128" s="362">
        <v>13150</v>
      </c>
      <c r="E128" s="362">
        <v>16190</v>
      </c>
      <c r="F128" s="362">
        <v>2820</v>
      </c>
      <c r="G128" s="362">
        <v>8460</v>
      </c>
    </row>
    <row r="129" s="347" customFormat="1" ht="14.25" customHeight="1" spans="1:7">
      <c r="A129" s="362" t="s">
        <v>273</v>
      </c>
      <c r="B129" s="362" t="s">
        <v>2497</v>
      </c>
      <c r="C129" s="362">
        <v>10950</v>
      </c>
      <c r="D129" s="362">
        <v>10920</v>
      </c>
      <c r="E129" s="362">
        <v>13820</v>
      </c>
      <c r="F129" s="362">
        <v>2500</v>
      </c>
      <c r="G129" s="362">
        <v>7020</v>
      </c>
    </row>
    <row r="130" s="347" customFormat="1" ht="14.25" customHeight="1" spans="1:7">
      <c r="A130" s="362" t="s">
        <v>273</v>
      </c>
      <c r="B130" s="362" t="s">
        <v>2509</v>
      </c>
      <c r="C130" s="362">
        <v>10910</v>
      </c>
      <c r="D130" s="362">
        <v>10860</v>
      </c>
      <c r="E130" s="362">
        <v>13730</v>
      </c>
      <c r="F130" s="362">
        <v>2760</v>
      </c>
      <c r="G130" s="362">
        <v>6990</v>
      </c>
    </row>
    <row r="131" s="347" customFormat="1" ht="14.25" customHeight="1" spans="1:7">
      <c r="A131" s="362" t="s">
        <v>273</v>
      </c>
      <c r="B131" s="362" t="s">
        <v>2521</v>
      </c>
      <c r="C131" s="362">
        <v>12910</v>
      </c>
      <c r="D131" s="362">
        <v>12870</v>
      </c>
      <c r="E131" s="362">
        <v>15720</v>
      </c>
      <c r="F131" s="362">
        <v>2750</v>
      </c>
      <c r="G131" s="362">
        <v>8280</v>
      </c>
    </row>
    <row r="132" s="347" customFormat="1" ht="14.25" customHeight="1" spans="1:7">
      <c r="A132" s="362" t="s">
        <v>273</v>
      </c>
      <c r="B132" s="362" t="s">
        <v>2532</v>
      </c>
      <c r="C132" s="362">
        <v>11910</v>
      </c>
      <c r="D132" s="362">
        <v>11860</v>
      </c>
      <c r="E132" s="362">
        <v>14730</v>
      </c>
      <c r="F132" s="362">
        <v>2360</v>
      </c>
      <c r="G132" s="362">
        <v>7630</v>
      </c>
    </row>
    <row r="133" s="347" customFormat="1" ht="14.25" customHeight="1" spans="1:7">
      <c r="A133" s="362" t="s">
        <v>273</v>
      </c>
      <c r="B133" s="362" t="s">
        <v>2543</v>
      </c>
      <c r="C133" s="362">
        <v>12270</v>
      </c>
      <c r="D133" s="362">
        <v>12210</v>
      </c>
      <c r="E133" s="362">
        <v>15010</v>
      </c>
      <c r="F133" s="362">
        <v>2580</v>
      </c>
      <c r="G133" s="362">
        <v>7860</v>
      </c>
    </row>
    <row r="134" s="347" customFormat="1" ht="14.25" customHeight="1" spans="1:7">
      <c r="A134" s="362" t="s">
        <v>273</v>
      </c>
      <c r="B134" s="362" t="s">
        <v>2554</v>
      </c>
      <c r="C134" s="362">
        <v>10800</v>
      </c>
      <c r="D134" s="362">
        <v>10780</v>
      </c>
      <c r="E134" s="362">
        <v>13640</v>
      </c>
      <c r="F134" s="362">
        <v>2110</v>
      </c>
      <c r="G134" s="362">
        <v>6930</v>
      </c>
    </row>
    <row r="135" s="347" customFormat="1" ht="14.25" customHeight="1" spans="1:7">
      <c r="A135" s="362" t="s">
        <v>273</v>
      </c>
      <c r="B135" s="362" t="s">
        <v>2564</v>
      </c>
      <c r="C135" s="362">
        <v>10430</v>
      </c>
      <c r="D135" s="362">
        <v>10390</v>
      </c>
      <c r="E135" s="362">
        <v>13140</v>
      </c>
      <c r="F135" s="362">
        <v>2240</v>
      </c>
      <c r="G135" s="362">
        <v>6680</v>
      </c>
    </row>
    <row r="136" s="347" customFormat="1" ht="14.25" customHeight="1" spans="1:7">
      <c r="A136" s="362" t="s">
        <v>273</v>
      </c>
      <c r="B136" s="362" t="s">
        <v>2574</v>
      </c>
      <c r="C136" s="362">
        <v>11930</v>
      </c>
      <c r="D136" s="362">
        <v>11880</v>
      </c>
      <c r="E136" s="362">
        <v>14770</v>
      </c>
      <c r="F136" s="362">
        <v>1970</v>
      </c>
      <c r="G136" s="362">
        <v>7640</v>
      </c>
    </row>
    <row r="137" s="347" customFormat="1" ht="14.25" customHeight="1" spans="1:7">
      <c r="A137" s="362" t="s">
        <v>273</v>
      </c>
      <c r="B137" s="362" t="s">
        <v>2584</v>
      </c>
      <c r="C137" s="362">
        <v>10470</v>
      </c>
      <c r="D137" s="362">
        <v>10430</v>
      </c>
      <c r="E137" s="362">
        <v>13190</v>
      </c>
      <c r="F137" s="362">
        <v>1990</v>
      </c>
      <c r="G137" s="362">
        <v>6710</v>
      </c>
    </row>
    <row r="138" s="347" customFormat="1" ht="14.25" customHeight="1" spans="1:7">
      <c r="A138" s="362" t="s">
        <v>273</v>
      </c>
      <c r="B138" s="362" t="s">
        <v>2594</v>
      </c>
      <c r="C138" s="362">
        <v>10410</v>
      </c>
      <c r="D138" s="362">
        <v>10380</v>
      </c>
      <c r="E138" s="362">
        <v>13130</v>
      </c>
      <c r="F138" s="362">
        <v>2030</v>
      </c>
      <c r="G138" s="362">
        <v>6680</v>
      </c>
    </row>
    <row r="139" s="347" customFormat="1" ht="14.25" customHeight="1" spans="1:7">
      <c r="A139" s="362" t="s">
        <v>273</v>
      </c>
      <c r="B139" s="362" t="s">
        <v>2604</v>
      </c>
      <c r="C139" s="362">
        <v>9460</v>
      </c>
      <c r="D139" s="362">
        <v>9410</v>
      </c>
      <c r="E139" s="362">
        <v>12050</v>
      </c>
      <c r="F139" s="362">
        <v>2140</v>
      </c>
      <c r="G139" s="362">
        <v>6050</v>
      </c>
    </row>
    <row r="140" s="347" customFormat="1" ht="14.25" customHeight="1" spans="1:7">
      <c r="A140" s="362" t="s">
        <v>273</v>
      </c>
      <c r="B140" s="362" t="s">
        <v>2614</v>
      </c>
      <c r="C140" s="362">
        <v>11030</v>
      </c>
      <c r="D140" s="362">
        <v>10980</v>
      </c>
      <c r="E140" s="362">
        <v>13880</v>
      </c>
      <c r="F140" s="362">
        <v>2210</v>
      </c>
      <c r="G140" s="362">
        <v>7060</v>
      </c>
    </row>
    <row r="141" s="347" customFormat="1" ht="14.25" customHeight="1" spans="1:7">
      <c r="A141" s="362" t="s">
        <v>273</v>
      </c>
      <c r="B141" s="362" t="s">
        <v>2624</v>
      </c>
      <c r="C141" s="362">
        <v>11200</v>
      </c>
      <c r="D141" s="362">
        <v>11150</v>
      </c>
      <c r="E141" s="362">
        <v>14100</v>
      </c>
      <c r="F141" s="362">
        <v>2470</v>
      </c>
      <c r="G141" s="362">
        <v>7170</v>
      </c>
    </row>
    <row r="142" s="347" customFormat="1" ht="14.25" customHeight="1" spans="1:7">
      <c r="A142" s="362" t="s">
        <v>273</v>
      </c>
      <c r="B142" s="362" t="s">
        <v>2634</v>
      </c>
      <c r="C142" s="362">
        <v>10780</v>
      </c>
      <c r="D142" s="362">
        <v>10730</v>
      </c>
      <c r="E142" s="362">
        <v>13540</v>
      </c>
      <c r="F142" s="362">
        <v>2280</v>
      </c>
      <c r="G142" s="362">
        <v>6900</v>
      </c>
    </row>
    <row r="143" s="347" customFormat="1" ht="14.25" customHeight="1" spans="1:7">
      <c r="A143" s="362" t="s">
        <v>273</v>
      </c>
      <c r="B143" s="362" t="s">
        <v>2644</v>
      </c>
      <c r="C143" s="362">
        <v>11550</v>
      </c>
      <c r="D143" s="362">
        <v>11490</v>
      </c>
      <c r="E143" s="362">
        <v>14480</v>
      </c>
      <c r="F143" s="362">
        <v>2070</v>
      </c>
      <c r="G143" s="362">
        <v>7390</v>
      </c>
    </row>
    <row r="144" s="347" customFormat="1" ht="14.25" customHeight="1" spans="1:7">
      <c r="A144" s="362" t="s">
        <v>273</v>
      </c>
      <c r="B144" s="362" t="s">
        <v>2654</v>
      </c>
      <c r="C144" s="362">
        <v>10720</v>
      </c>
      <c r="D144" s="362">
        <v>10680</v>
      </c>
      <c r="E144" s="362">
        <v>13480</v>
      </c>
      <c r="F144" s="362">
        <v>2440</v>
      </c>
      <c r="G144" s="362">
        <v>6870</v>
      </c>
    </row>
    <row r="145" s="347" customFormat="1" ht="14.25" customHeight="1" spans="1:7">
      <c r="A145" s="362" t="s">
        <v>273</v>
      </c>
      <c r="B145" s="362" t="s">
        <v>2664</v>
      </c>
      <c r="C145" s="362">
        <v>10340</v>
      </c>
      <c r="D145" s="362">
        <v>10290</v>
      </c>
      <c r="E145" s="362">
        <v>12880</v>
      </c>
      <c r="F145" s="362">
        <v>2650</v>
      </c>
      <c r="G145" s="362">
        <v>6620</v>
      </c>
    </row>
    <row r="146" s="347" customFormat="1" ht="14.25" customHeight="1" spans="1:7">
      <c r="A146" s="362" t="s">
        <v>273</v>
      </c>
      <c r="B146" s="362" t="s">
        <v>2674</v>
      </c>
      <c r="C146" s="362">
        <v>11890</v>
      </c>
      <c r="D146" s="362">
        <v>11830</v>
      </c>
      <c r="E146" s="362">
        <v>14670</v>
      </c>
      <c r="F146" s="362"/>
      <c r="G146" s="362">
        <v>7610</v>
      </c>
    </row>
    <row r="147" s="347" customFormat="1" ht="14.25" customHeight="1" spans="1:7">
      <c r="A147" s="362" t="s">
        <v>273</v>
      </c>
      <c r="B147" s="362" t="s">
        <v>2683</v>
      </c>
      <c r="C147" s="362">
        <v>12650</v>
      </c>
      <c r="D147" s="362">
        <v>12600</v>
      </c>
      <c r="E147" s="362">
        <v>15440</v>
      </c>
      <c r="F147" s="362"/>
      <c r="G147" s="362">
        <v>8110</v>
      </c>
    </row>
    <row r="148" s="347" customFormat="1" ht="14.25" customHeight="1" spans="1:7">
      <c r="A148" s="362" t="s">
        <v>273</v>
      </c>
      <c r="B148" s="362" t="s">
        <v>2691</v>
      </c>
      <c r="C148" s="362">
        <v>10370</v>
      </c>
      <c r="D148" s="362">
        <v>10310</v>
      </c>
      <c r="E148" s="362">
        <v>12970</v>
      </c>
      <c r="F148" s="362"/>
      <c r="G148" s="362">
        <v>6630</v>
      </c>
    </row>
    <row r="149" s="347" customFormat="1" ht="14.25" customHeight="1" spans="1:7">
      <c r="A149" s="362" t="s">
        <v>273</v>
      </c>
      <c r="B149" s="362" t="s">
        <v>2699</v>
      </c>
      <c r="C149" s="362">
        <v>11600</v>
      </c>
      <c r="D149" s="362">
        <v>11560</v>
      </c>
      <c r="E149" s="362">
        <v>14540</v>
      </c>
      <c r="F149" s="362">
        <v>2390</v>
      </c>
      <c r="G149" s="362">
        <v>7430</v>
      </c>
    </row>
    <row r="150" s="347" customFormat="1" ht="14.25" customHeight="1" spans="1:7">
      <c r="A150" s="362" t="s">
        <v>273</v>
      </c>
      <c r="B150" s="362" t="s">
        <v>2707</v>
      </c>
      <c r="C150" s="362">
        <v>9950</v>
      </c>
      <c r="D150" s="362">
        <v>9890</v>
      </c>
      <c r="E150" s="362">
        <v>12590</v>
      </c>
      <c r="F150" s="362">
        <v>1970</v>
      </c>
      <c r="G150" s="362">
        <v>6360</v>
      </c>
    </row>
    <row r="151" s="347" customFormat="1" ht="14.25" customHeight="1" spans="1:7">
      <c r="A151" s="362" t="s">
        <v>273</v>
      </c>
      <c r="B151" s="362" t="s">
        <v>2715</v>
      </c>
      <c r="C151" s="362">
        <v>10700</v>
      </c>
      <c r="D151" s="362">
        <v>10650</v>
      </c>
      <c r="E151" s="362">
        <v>13420</v>
      </c>
      <c r="F151" s="362">
        <v>2020</v>
      </c>
      <c r="G151" s="362">
        <v>6850</v>
      </c>
    </row>
    <row r="152" s="347" customFormat="1" ht="14.25" customHeight="1" spans="1:7">
      <c r="A152" s="362" t="s">
        <v>273</v>
      </c>
      <c r="B152" s="362" t="s">
        <v>2721</v>
      </c>
      <c r="C152" s="362">
        <v>10310</v>
      </c>
      <c r="D152" s="362">
        <v>10260</v>
      </c>
      <c r="E152" s="362">
        <v>12820</v>
      </c>
      <c r="F152" s="362">
        <v>1980</v>
      </c>
      <c r="G152" s="362">
        <v>6600</v>
      </c>
    </row>
    <row r="153" s="347" customFormat="1" ht="14.25" customHeight="1" spans="1:7">
      <c r="A153" s="362" t="s">
        <v>273</v>
      </c>
      <c r="B153" s="362" t="s">
        <v>2728</v>
      </c>
      <c r="C153" s="362">
        <v>10880</v>
      </c>
      <c r="D153" s="362">
        <v>10820</v>
      </c>
      <c r="E153" s="362">
        <v>13660</v>
      </c>
      <c r="F153" s="362">
        <v>2260</v>
      </c>
      <c r="G153" s="362">
        <v>6970</v>
      </c>
    </row>
    <row r="154" s="347" customFormat="1" ht="14.25" customHeight="1" spans="1:7">
      <c r="A154" s="362" t="s">
        <v>273</v>
      </c>
      <c r="B154" s="362" t="s">
        <v>2735</v>
      </c>
      <c r="C154" s="362">
        <v>11220</v>
      </c>
      <c r="D154" s="362">
        <v>11160</v>
      </c>
      <c r="E154" s="362">
        <v>14130</v>
      </c>
      <c r="F154" s="362">
        <v>2230</v>
      </c>
      <c r="G154" s="362">
        <v>7180</v>
      </c>
    </row>
    <row r="155" s="347" customFormat="1" ht="14.25" customHeight="1" spans="1:7">
      <c r="A155" s="362" t="s">
        <v>273</v>
      </c>
      <c r="B155" s="362" t="s">
        <v>2742</v>
      </c>
      <c r="C155" s="362">
        <v>10430</v>
      </c>
      <c r="D155" s="362">
        <v>10380</v>
      </c>
      <c r="E155" s="362">
        <v>13140</v>
      </c>
      <c r="F155" s="362">
        <v>2080</v>
      </c>
      <c r="G155" s="362">
        <v>6650</v>
      </c>
    </row>
    <row r="156" s="347" customFormat="1" ht="14.25" customHeight="1" spans="1:7">
      <c r="A156" s="362" t="s">
        <v>273</v>
      </c>
      <c r="B156" s="362" t="s">
        <v>2749</v>
      </c>
      <c r="C156" s="362">
        <v>10440</v>
      </c>
      <c r="D156" s="362">
        <v>10400</v>
      </c>
      <c r="E156" s="362">
        <v>13150</v>
      </c>
      <c r="F156" s="362">
        <v>2490</v>
      </c>
      <c r="G156" s="362">
        <v>6690</v>
      </c>
    </row>
    <row r="157" s="347" customFormat="1" ht="14.25" customHeight="1" spans="1:7">
      <c r="A157" s="362" t="s">
        <v>273</v>
      </c>
      <c r="B157" s="362" t="s">
        <v>2756</v>
      </c>
      <c r="C157" s="362">
        <v>10970</v>
      </c>
      <c r="D157" s="362">
        <v>10920</v>
      </c>
      <c r="E157" s="362">
        <v>13840</v>
      </c>
      <c r="F157" s="362">
        <v>2420</v>
      </c>
      <c r="G157" s="362">
        <v>7020</v>
      </c>
    </row>
    <row r="158" s="347" customFormat="1" ht="14.25" customHeight="1" spans="1:7">
      <c r="A158" s="362" t="s">
        <v>273</v>
      </c>
      <c r="B158" s="362" t="s">
        <v>2763</v>
      </c>
      <c r="C158" s="362">
        <v>9590</v>
      </c>
      <c r="D158" s="362">
        <v>9540</v>
      </c>
      <c r="E158" s="362">
        <v>12210</v>
      </c>
      <c r="F158" s="362">
        <v>2100</v>
      </c>
      <c r="G158" s="362">
        <v>6130</v>
      </c>
    </row>
    <row r="159" s="347" customFormat="1" ht="14.25" customHeight="1" spans="1:7">
      <c r="A159" s="362" t="s">
        <v>273</v>
      </c>
      <c r="B159" s="362" t="s">
        <v>2768</v>
      </c>
      <c r="C159" s="362">
        <v>11190</v>
      </c>
      <c r="D159" s="362">
        <v>11140</v>
      </c>
      <c r="E159" s="362">
        <v>14090</v>
      </c>
      <c r="F159" s="362">
        <v>2470</v>
      </c>
      <c r="G159" s="362">
        <v>7170</v>
      </c>
    </row>
    <row r="160" s="347" customFormat="1" ht="14.25" customHeight="1" spans="1:7">
      <c r="A160" s="362" t="s">
        <v>273</v>
      </c>
      <c r="B160" s="362" t="s">
        <v>2773</v>
      </c>
      <c r="C160" s="362">
        <v>11180</v>
      </c>
      <c r="D160" s="362">
        <v>11140</v>
      </c>
      <c r="E160" s="362">
        <v>14050</v>
      </c>
      <c r="F160" s="362">
        <v>2270</v>
      </c>
      <c r="G160" s="362">
        <v>7170</v>
      </c>
    </row>
    <row r="161" s="347" customFormat="1" ht="14.25" customHeight="1" spans="1:7">
      <c r="A161" s="362" t="s">
        <v>273</v>
      </c>
      <c r="B161" s="362" t="s">
        <v>2778</v>
      </c>
      <c r="C161" s="362">
        <v>11160</v>
      </c>
      <c r="D161" s="362">
        <v>11120</v>
      </c>
      <c r="E161" s="362">
        <v>14020</v>
      </c>
      <c r="F161" s="362">
        <v>2150</v>
      </c>
      <c r="G161" s="362">
        <v>7160</v>
      </c>
    </row>
    <row r="162" s="347" customFormat="1" ht="14.25" customHeight="1" spans="1:7">
      <c r="A162" s="362" t="s">
        <v>273</v>
      </c>
      <c r="B162" s="362" t="s">
        <v>2783</v>
      </c>
      <c r="C162" s="362">
        <v>9620</v>
      </c>
      <c r="D162" s="362">
        <v>9570</v>
      </c>
      <c r="E162" s="362">
        <v>12320</v>
      </c>
      <c r="F162" s="362">
        <v>2010</v>
      </c>
      <c r="G162" s="362">
        <v>6160</v>
      </c>
    </row>
    <row r="163" s="347" customFormat="1" ht="14.25" customHeight="1" spans="1:7">
      <c r="A163" s="362" t="s">
        <v>273</v>
      </c>
      <c r="B163" s="362" t="s">
        <v>2788</v>
      </c>
      <c r="C163" s="362">
        <v>9320</v>
      </c>
      <c r="D163" s="362">
        <v>9270</v>
      </c>
      <c r="E163" s="362">
        <v>11790</v>
      </c>
      <c r="F163" s="362">
        <v>1920</v>
      </c>
      <c r="G163" s="362">
        <v>5960</v>
      </c>
    </row>
    <row r="164" s="347" customFormat="1" ht="14.25" customHeight="1" spans="1:7">
      <c r="A164" s="362" t="s">
        <v>273</v>
      </c>
      <c r="B164" s="362" t="s">
        <v>2793</v>
      </c>
      <c r="C164" s="362"/>
      <c r="D164" s="362"/>
      <c r="E164" s="362"/>
      <c r="F164" s="362">
        <v>1980</v>
      </c>
      <c r="G164" s="362"/>
    </row>
    <row r="165" s="347" customFormat="1" ht="14.25" customHeight="1" spans="1:7">
      <c r="A165" s="362" t="s">
        <v>273</v>
      </c>
      <c r="B165" s="362" t="s">
        <v>2798</v>
      </c>
      <c r="C165" s="362">
        <v>11060</v>
      </c>
      <c r="D165" s="362">
        <v>11030</v>
      </c>
      <c r="E165" s="362">
        <v>13850</v>
      </c>
      <c r="F165" s="362">
        <v>2170</v>
      </c>
      <c r="G165" s="362">
        <v>7090</v>
      </c>
    </row>
    <row r="166" s="347" customFormat="1" ht="14.25" customHeight="1" spans="1:7">
      <c r="A166" s="362" t="s">
        <v>273</v>
      </c>
      <c r="B166" s="362" t="s">
        <v>2803</v>
      </c>
      <c r="C166" s="362">
        <v>11050</v>
      </c>
      <c r="D166" s="362">
        <v>11010</v>
      </c>
      <c r="E166" s="362">
        <v>13920</v>
      </c>
      <c r="F166" s="362">
        <v>2140</v>
      </c>
      <c r="G166" s="362">
        <v>7080</v>
      </c>
    </row>
    <row r="167" s="347" customFormat="1" ht="14.25" customHeight="1" spans="1:7">
      <c r="A167" s="362" t="s">
        <v>273</v>
      </c>
      <c r="B167" s="362" t="s">
        <v>2807</v>
      </c>
      <c r="C167" s="362">
        <v>10930</v>
      </c>
      <c r="D167" s="362">
        <v>10890</v>
      </c>
      <c r="E167" s="362">
        <v>13790</v>
      </c>
      <c r="F167" s="362">
        <v>2010</v>
      </c>
      <c r="G167" s="362">
        <v>7000</v>
      </c>
    </row>
    <row r="168" s="347" customFormat="1" ht="14.25" customHeight="1" spans="1:7">
      <c r="A168" s="362" t="s">
        <v>273</v>
      </c>
      <c r="B168" s="362" t="s">
        <v>2811</v>
      </c>
      <c r="C168" s="362">
        <v>9420</v>
      </c>
      <c r="D168" s="362">
        <v>9380</v>
      </c>
      <c r="E168" s="362">
        <v>11970</v>
      </c>
      <c r="F168" s="362"/>
      <c r="G168" s="362">
        <v>6040</v>
      </c>
    </row>
    <row r="169" s="347" customFormat="1" ht="14.25" customHeight="1" spans="1:7">
      <c r="A169" s="362" t="s">
        <v>273</v>
      </c>
      <c r="B169" s="362" t="s">
        <v>2815</v>
      </c>
      <c r="C169" s="362"/>
      <c r="D169" s="362"/>
      <c r="E169" s="362"/>
      <c r="F169" s="362">
        <v>2880</v>
      </c>
      <c r="G169" s="362"/>
    </row>
    <row r="170" s="347" customFormat="1" ht="14.25" customHeight="1" spans="1:7">
      <c r="A170" s="362" t="s">
        <v>273</v>
      </c>
      <c r="B170" s="362" t="s">
        <v>2819</v>
      </c>
      <c r="C170" s="362"/>
      <c r="D170" s="362"/>
      <c r="E170" s="362"/>
      <c r="F170" s="362">
        <v>2880</v>
      </c>
      <c r="G170" s="362"/>
    </row>
    <row r="171" s="347" customFormat="1" ht="14.25" customHeight="1" spans="1:7">
      <c r="A171" s="362" t="s">
        <v>273</v>
      </c>
      <c r="B171" s="362" t="s">
        <v>2822</v>
      </c>
      <c r="C171" s="362"/>
      <c r="D171" s="362"/>
      <c r="E171" s="362"/>
      <c r="F171" s="362">
        <v>2880</v>
      </c>
      <c r="G171" s="362"/>
    </row>
    <row r="172" s="347" customFormat="1" ht="14.25" customHeight="1" spans="1:7">
      <c r="A172" s="362" t="s">
        <v>273</v>
      </c>
      <c r="B172" s="362" t="s">
        <v>2824</v>
      </c>
      <c r="C172" s="362"/>
      <c r="D172" s="362"/>
      <c r="E172" s="362"/>
      <c r="F172" s="362">
        <v>2880</v>
      </c>
      <c r="G172" s="362"/>
    </row>
    <row r="173" s="347" customFormat="1" ht="14.25" customHeight="1" spans="1:7">
      <c r="A173" s="362" t="s">
        <v>273</v>
      </c>
      <c r="B173" s="362" t="s">
        <v>2826</v>
      </c>
      <c r="C173" s="362"/>
      <c r="D173" s="362"/>
      <c r="E173" s="362"/>
      <c r="F173" s="362">
        <v>2150</v>
      </c>
      <c r="G173" s="362"/>
    </row>
    <row r="174" s="347" customFormat="1" ht="14.25" customHeight="1" spans="1:7">
      <c r="A174" s="362" t="s">
        <v>273</v>
      </c>
      <c r="B174" s="362" t="s">
        <v>2828</v>
      </c>
      <c r="C174" s="362"/>
      <c r="D174" s="362"/>
      <c r="E174" s="362"/>
      <c r="F174" s="362">
        <v>2030</v>
      </c>
      <c r="G174" s="362"/>
    </row>
    <row r="175" s="347" customFormat="1" ht="14.25" customHeight="1" spans="1:7">
      <c r="A175" s="362" t="s">
        <v>273</v>
      </c>
      <c r="B175" s="362" t="s">
        <v>2830</v>
      </c>
      <c r="C175" s="362"/>
      <c r="D175" s="362"/>
      <c r="E175" s="362"/>
      <c r="F175" s="362">
        <v>2780</v>
      </c>
      <c r="G175" s="362"/>
    </row>
    <row r="176" s="347" customFormat="1" ht="14.25" customHeight="1" spans="1:7">
      <c r="A176" s="362" t="s">
        <v>273</v>
      </c>
      <c r="B176" s="362" t="s">
        <v>2832</v>
      </c>
      <c r="C176" s="362"/>
      <c r="D176" s="362"/>
      <c r="E176" s="362"/>
      <c r="F176" s="362">
        <v>2780</v>
      </c>
      <c r="G176" s="362"/>
    </row>
    <row r="177" s="347" customFormat="1" ht="14.25" customHeight="1" spans="1:7">
      <c r="A177" s="362" t="s">
        <v>273</v>
      </c>
      <c r="B177" s="362" t="s">
        <v>2834</v>
      </c>
      <c r="C177" s="362"/>
      <c r="D177" s="362"/>
      <c r="E177" s="362"/>
      <c r="F177" s="362">
        <v>2780</v>
      </c>
      <c r="G177" s="362"/>
    </row>
    <row r="178" s="347" customFormat="1" ht="14.25" customHeight="1" spans="1:7">
      <c r="A178" s="362" t="s">
        <v>273</v>
      </c>
      <c r="B178" s="362" t="s">
        <v>2835</v>
      </c>
      <c r="C178" s="362"/>
      <c r="D178" s="362"/>
      <c r="E178" s="362"/>
      <c r="F178" s="362">
        <v>2060</v>
      </c>
      <c r="G178" s="362"/>
    </row>
    <row r="179" s="347" customFormat="1" ht="14.25" customHeight="1" spans="1:7">
      <c r="A179" s="362" t="s">
        <v>273</v>
      </c>
      <c r="B179" s="362" t="s">
        <v>2836</v>
      </c>
      <c r="C179" s="362"/>
      <c r="D179" s="362"/>
      <c r="E179" s="362"/>
      <c r="F179" s="362">
        <v>2120</v>
      </c>
      <c r="G179" s="362"/>
    </row>
    <row r="180" s="347" customFormat="1" ht="14.25" customHeight="1" spans="1:7">
      <c r="A180" s="362" t="s">
        <v>273</v>
      </c>
      <c r="B180" s="362" t="s">
        <v>2837</v>
      </c>
      <c r="C180" s="362"/>
      <c r="D180" s="362"/>
      <c r="E180" s="362"/>
      <c r="F180" s="362">
        <v>2340</v>
      </c>
      <c r="G180" s="362"/>
    </row>
    <row r="181" s="347" customFormat="1" ht="14.25" customHeight="1" spans="1:7">
      <c r="A181" s="362" t="s">
        <v>273</v>
      </c>
      <c r="B181" s="362" t="s">
        <v>2838</v>
      </c>
      <c r="C181" s="362"/>
      <c r="D181" s="362"/>
      <c r="E181" s="362"/>
      <c r="F181" s="362">
        <v>2340</v>
      </c>
      <c r="G181" s="362"/>
    </row>
    <row r="182" s="347" customFormat="1" ht="14.25" customHeight="1" spans="1:7">
      <c r="A182" s="362" t="s">
        <v>273</v>
      </c>
      <c r="B182" s="362" t="s">
        <v>2839</v>
      </c>
      <c r="C182" s="362"/>
      <c r="D182" s="362"/>
      <c r="E182" s="362"/>
      <c r="F182" s="362">
        <v>2340</v>
      </c>
      <c r="G182" s="362"/>
    </row>
    <row r="183" s="347" customFormat="1" ht="14.25" customHeight="1" spans="1:7">
      <c r="A183" s="362" t="s">
        <v>273</v>
      </c>
      <c r="B183" s="362" t="s">
        <v>2840</v>
      </c>
      <c r="C183" s="362"/>
      <c r="D183" s="362"/>
      <c r="E183" s="362"/>
      <c r="F183" s="362">
        <v>2340</v>
      </c>
      <c r="G183" s="362"/>
    </row>
    <row r="184" s="347" customFormat="1" ht="14.25" customHeight="1" spans="1:7">
      <c r="A184" s="362" t="s">
        <v>273</v>
      </c>
      <c r="B184" s="362" t="s">
        <v>2841</v>
      </c>
      <c r="C184" s="362"/>
      <c r="D184" s="362"/>
      <c r="E184" s="362"/>
      <c r="F184" s="362">
        <v>2340</v>
      </c>
      <c r="G184" s="362"/>
    </row>
    <row r="185" s="347" customFormat="1" ht="14.25" customHeight="1" spans="1:7">
      <c r="A185" s="362" t="s">
        <v>273</v>
      </c>
      <c r="B185" s="362" t="s">
        <v>2842</v>
      </c>
      <c r="C185" s="362"/>
      <c r="D185" s="362"/>
      <c r="E185" s="362"/>
      <c r="F185" s="362">
        <v>2530</v>
      </c>
      <c r="G185" s="362"/>
    </row>
    <row r="186" s="347" customFormat="1" ht="14.25" customHeight="1" spans="1:7">
      <c r="A186" s="362" t="s">
        <v>273</v>
      </c>
      <c r="B186" s="362" t="s">
        <v>2843</v>
      </c>
      <c r="C186" s="362"/>
      <c r="D186" s="362"/>
      <c r="E186" s="362"/>
      <c r="F186" s="362">
        <v>2550</v>
      </c>
      <c r="G186" s="362"/>
    </row>
    <row r="187" s="347" customFormat="1" ht="14.25" customHeight="1" spans="1:7">
      <c r="A187" s="362" t="s">
        <v>273</v>
      </c>
      <c r="B187" s="362" t="s">
        <v>2844</v>
      </c>
      <c r="C187" s="362"/>
      <c r="D187" s="362"/>
      <c r="E187" s="362"/>
      <c r="F187" s="362">
        <v>2070</v>
      </c>
      <c r="G187" s="362"/>
    </row>
    <row r="188" s="347" customFormat="1" ht="14.25" customHeight="1" spans="1:7">
      <c r="A188" s="362" t="s">
        <v>273</v>
      </c>
      <c r="B188" s="362" t="s">
        <v>2845</v>
      </c>
      <c r="C188" s="362"/>
      <c r="D188" s="362"/>
      <c r="E188" s="362"/>
      <c r="F188" s="362">
        <v>2340</v>
      </c>
      <c r="G188" s="362"/>
    </row>
    <row r="189" s="347" customFormat="1" ht="14.25" customHeight="1" spans="1:7">
      <c r="A189" s="364" t="s">
        <v>273</v>
      </c>
      <c r="B189" s="368" t="s">
        <v>2846</v>
      </c>
      <c r="C189" s="368"/>
      <c r="D189" s="368"/>
      <c r="E189" s="368"/>
      <c r="F189" s="368">
        <v>2050</v>
      </c>
      <c r="G189" s="368"/>
    </row>
    <row r="190" s="347" customFormat="1" ht="14.25" customHeight="1" spans="1:7">
      <c r="A190" s="360" t="s">
        <v>278</v>
      </c>
      <c r="B190" s="361" t="s">
        <v>2471</v>
      </c>
      <c r="C190" s="361">
        <v>8830</v>
      </c>
      <c r="D190" s="361">
        <v>8790</v>
      </c>
      <c r="E190" s="361">
        <v>11630</v>
      </c>
      <c r="F190" s="361">
        <v>1790</v>
      </c>
      <c r="G190" s="369">
        <v>5550</v>
      </c>
    </row>
    <row r="191" s="347" customFormat="1" ht="14.25" customHeight="1" spans="1:7">
      <c r="A191" s="362" t="s">
        <v>278</v>
      </c>
      <c r="B191" s="362" t="s">
        <v>2484</v>
      </c>
      <c r="C191" s="362">
        <v>9780</v>
      </c>
      <c r="D191" s="362">
        <v>9710</v>
      </c>
      <c r="E191" s="362">
        <v>12550</v>
      </c>
      <c r="F191" s="362">
        <v>1980</v>
      </c>
      <c r="G191" s="370">
        <v>6130</v>
      </c>
    </row>
    <row r="192" s="347" customFormat="1" ht="14.25" customHeight="1" spans="1:7">
      <c r="A192" s="362" t="s">
        <v>278</v>
      </c>
      <c r="B192" s="362" t="s">
        <v>2498</v>
      </c>
      <c r="C192" s="362">
        <v>8180</v>
      </c>
      <c r="D192" s="362">
        <v>8140</v>
      </c>
      <c r="E192" s="362">
        <v>10870</v>
      </c>
      <c r="F192" s="362">
        <v>1690</v>
      </c>
      <c r="G192" s="370">
        <v>5140</v>
      </c>
    </row>
    <row r="193" s="347" customFormat="1" ht="14.25" customHeight="1" spans="1:7">
      <c r="A193" s="362" t="s">
        <v>278</v>
      </c>
      <c r="B193" s="362" t="s">
        <v>2510</v>
      </c>
      <c r="C193" s="362">
        <v>8440</v>
      </c>
      <c r="D193" s="362">
        <v>8390</v>
      </c>
      <c r="E193" s="362">
        <v>11210</v>
      </c>
      <c r="F193" s="362">
        <v>1600</v>
      </c>
      <c r="G193" s="370">
        <v>5300</v>
      </c>
    </row>
    <row r="194" s="347" customFormat="1" ht="14.25" customHeight="1" spans="1:7">
      <c r="A194" s="362" t="s">
        <v>278</v>
      </c>
      <c r="B194" s="362" t="s">
        <v>2522</v>
      </c>
      <c r="C194" s="362">
        <v>8780</v>
      </c>
      <c r="D194" s="362">
        <v>8730</v>
      </c>
      <c r="E194" s="362">
        <v>11550</v>
      </c>
      <c r="F194" s="362">
        <v>1660</v>
      </c>
      <c r="G194" s="370">
        <v>5520</v>
      </c>
    </row>
    <row r="195" s="347" customFormat="1" ht="14.25" customHeight="1" spans="1:7">
      <c r="A195" s="362" t="s">
        <v>278</v>
      </c>
      <c r="B195" s="362" t="s">
        <v>2533</v>
      </c>
      <c r="C195" s="362">
        <v>8720</v>
      </c>
      <c r="D195" s="362">
        <v>8670</v>
      </c>
      <c r="E195" s="362">
        <v>11450</v>
      </c>
      <c r="F195" s="362">
        <v>1720</v>
      </c>
      <c r="G195" s="370">
        <v>5480</v>
      </c>
    </row>
    <row r="196" s="347" customFormat="1" ht="14.25" customHeight="1" spans="1:7">
      <c r="A196" s="362" t="s">
        <v>278</v>
      </c>
      <c r="B196" s="362" t="s">
        <v>2544</v>
      </c>
      <c r="C196" s="362">
        <v>8460</v>
      </c>
      <c r="D196" s="362">
        <v>8410</v>
      </c>
      <c r="E196" s="362">
        <v>11230</v>
      </c>
      <c r="F196" s="362">
        <v>1730</v>
      </c>
      <c r="G196" s="370">
        <v>5310</v>
      </c>
    </row>
    <row r="197" s="347" customFormat="1" ht="14.25" customHeight="1" spans="1:7">
      <c r="A197" s="362" t="s">
        <v>278</v>
      </c>
      <c r="B197" s="362" t="s">
        <v>2555</v>
      </c>
      <c r="C197" s="362">
        <v>8790</v>
      </c>
      <c r="D197" s="362">
        <v>8730</v>
      </c>
      <c r="E197" s="362">
        <v>11560</v>
      </c>
      <c r="F197" s="362">
        <v>1750</v>
      </c>
      <c r="G197" s="370">
        <v>5520</v>
      </c>
    </row>
    <row r="198" s="347" customFormat="1" ht="14.25" customHeight="1" spans="1:7">
      <c r="A198" s="362" t="s">
        <v>278</v>
      </c>
      <c r="B198" s="362" t="s">
        <v>2565</v>
      </c>
      <c r="C198" s="362">
        <v>8720</v>
      </c>
      <c r="D198" s="362">
        <v>8680</v>
      </c>
      <c r="E198" s="362">
        <v>11470</v>
      </c>
      <c r="F198" s="362"/>
      <c r="G198" s="370">
        <v>5480</v>
      </c>
    </row>
    <row r="199" s="347" customFormat="1" ht="14.25" customHeight="1" spans="1:7">
      <c r="A199" s="362" t="s">
        <v>278</v>
      </c>
      <c r="B199" s="362" t="s">
        <v>2575</v>
      </c>
      <c r="C199" s="362">
        <v>8690</v>
      </c>
      <c r="D199" s="362">
        <v>8630</v>
      </c>
      <c r="E199" s="362">
        <v>11350</v>
      </c>
      <c r="F199" s="362">
        <v>1600</v>
      </c>
      <c r="G199" s="370">
        <v>5450</v>
      </c>
    </row>
    <row r="200" s="347" customFormat="1" ht="14.25" customHeight="1" spans="1:7">
      <c r="A200" s="362" t="s">
        <v>278</v>
      </c>
      <c r="B200" s="362" t="s">
        <v>2585</v>
      </c>
      <c r="C200" s="362"/>
      <c r="D200" s="362"/>
      <c r="E200" s="362"/>
      <c r="F200" s="362">
        <v>1510</v>
      </c>
      <c r="G200" s="370"/>
    </row>
    <row r="201" s="347" customFormat="1" ht="14.25" customHeight="1" spans="1:7">
      <c r="A201" s="362" t="s">
        <v>278</v>
      </c>
      <c r="B201" s="362" t="s">
        <v>2595</v>
      </c>
      <c r="C201" s="362">
        <v>8440</v>
      </c>
      <c r="D201" s="362">
        <v>8390</v>
      </c>
      <c r="E201" s="362">
        <v>10930</v>
      </c>
      <c r="F201" s="362">
        <v>1500</v>
      </c>
      <c r="G201" s="370">
        <v>5300</v>
      </c>
    </row>
    <row r="202" s="347" customFormat="1" ht="14.25" customHeight="1" spans="1:7">
      <c r="A202" s="362" t="s">
        <v>278</v>
      </c>
      <c r="B202" s="362" t="s">
        <v>2605</v>
      </c>
      <c r="C202" s="362">
        <v>8530</v>
      </c>
      <c r="D202" s="362">
        <v>8490</v>
      </c>
      <c r="E202" s="362">
        <v>11160</v>
      </c>
      <c r="F202" s="362">
        <v>1580</v>
      </c>
      <c r="G202" s="370">
        <v>5360</v>
      </c>
    </row>
    <row r="203" s="347" customFormat="1" ht="14.25" customHeight="1" spans="1:7">
      <c r="A203" s="362" t="s">
        <v>278</v>
      </c>
      <c r="B203" s="362" t="s">
        <v>2615</v>
      </c>
      <c r="C203" s="362">
        <v>8130</v>
      </c>
      <c r="D203" s="362">
        <v>8070</v>
      </c>
      <c r="E203" s="362">
        <v>10820</v>
      </c>
      <c r="F203" s="362">
        <v>1690</v>
      </c>
      <c r="G203" s="370">
        <v>5100</v>
      </c>
    </row>
    <row r="204" s="347" customFormat="1" ht="14.25" customHeight="1" spans="1:7">
      <c r="A204" s="362" t="s">
        <v>278</v>
      </c>
      <c r="B204" s="362" t="s">
        <v>2625</v>
      </c>
      <c r="C204" s="362">
        <v>8350</v>
      </c>
      <c r="D204" s="362">
        <v>8290</v>
      </c>
      <c r="E204" s="362">
        <v>11080</v>
      </c>
      <c r="F204" s="362">
        <v>1450</v>
      </c>
      <c r="G204" s="370">
        <v>5240</v>
      </c>
    </row>
    <row r="205" s="347" customFormat="1" ht="14.25" customHeight="1" spans="1:7">
      <c r="A205" s="362" t="s">
        <v>278</v>
      </c>
      <c r="B205" s="362" t="s">
        <v>2635</v>
      </c>
      <c r="C205" s="362">
        <v>7190</v>
      </c>
      <c r="D205" s="362">
        <v>7130</v>
      </c>
      <c r="E205" s="362">
        <v>9490</v>
      </c>
      <c r="F205" s="362">
        <v>1470</v>
      </c>
      <c r="G205" s="370">
        <v>4510</v>
      </c>
    </row>
    <row r="206" s="347" customFormat="1" ht="14.25" customHeight="1" spans="1:7">
      <c r="A206" s="362" t="s">
        <v>278</v>
      </c>
      <c r="B206" s="362" t="s">
        <v>2645</v>
      </c>
      <c r="C206" s="362">
        <v>7000</v>
      </c>
      <c r="D206" s="362">
        <v>6950</v>
      </c>
      <c r="E206" s="362">
        <v>9170</v>
      </c>
      <c r="F206" s="362">
        <v>1400</v>
      </c>
      <c r="G206" s="370">
        <v>4380</v>
      </c>
    </row>
    <row r="207" s="347" customFormat="1" ht="14.25" customHeight="1" spans="1:7">
      <c r="A207" s="362" t="s">
        <v>278</v>
      </c>
      <c r="B207" s="362" t="s">
        <v>2655</v>
      </c>
      <c r="C207" s="362">
        <v>6950</v>
      </c>
      <c r="D207" s="362">
        <v>6900</v>
      </c>
      <c r="E207" s="362">
        <v>9110</v>
      </c>
      <c r="F207" s="362">
        <v>1790</v>
      </c>
      <c r="G207" s="370">
        <v>4360</v>
      </c>
    </row>
    <row r="208" s="347" customFormat="1" ht="14.25" customHeight="1" spans="1:7">
      <c r="A208" s="362" t="s">
        <v>278</v>
      </c>
      <c r="B208" s="362" t="s">
        <v>2665</v>
      </c>
      <c r="C208" s="362">
        <v>9470</v>
      </c>
      <c r="D208" s="362">
        <v>9410</v>
      </c>
      <c r="E208" s="362">
        <v>12330</v>
      </c>
      <c r="F208" s="362">
        <v>1770</v>
      </c>
      <c r="G208" s="370">
        <v>5940</v>
      </c>
    </row>
    <row r="209" s="347" customFormat="1" ht="14.25" customHeight="1" spans="1:7">
      <c r="A209" s="362" t="s">
        <v>278</v>
      </c>
      <c r="B209" s="362" t="s">
        <v>2675</v>
      </c>
      <c r="C209" s="362">
        <v>8740</v>
      </c>
      <c r="D209" s="362">
        <v>8700</v>
      </c>
      <c r="E209" s="362">
        <v>11500</v>
      </c>
      <c r="F209" s="362">
        <v>1730</v>
      </c>
      <c r="G209" s="370">
        <v>5490</v>
      </c>
    </row>
    <row r="210" s="347" customFormat="1" ht="14.25" customHeight="1" spans="1:7">
      <c r="A210" s="362" t="s">
        <v>278</v>
      </c>
      <c r="B210" s="362" t="s">
        <v>2684</v>
      </c>
      <c r="C210" s="362">
        <v>8710</v>
      </c>
      <c r="D210" s="362">
        <v>8660</v>
      </c>
      <c r="E210" s="362">
        <v>11440</v>
      </c>
      <c r="F210" s="362">
        <v>1740</v>
      </c>
      <c r="G210" s="370">
        <v>5470</v>
      </c>
    </row>
    <row r="211" s="347" customFormat="1" ht="14.25" customHeight="1" spans="1:7">
      <c r="A211" s="362" t="s">
        <v>278</v>
      </c>
      <c r="B211" s="362" t="s">
        <v>2692</v>
      </c>
      <c r="C211" s="362">
        <v>9480</v>
      </c>
      <c r="D211" s="362">
        <v>9430</v>
      </c>
      <c r="E211" s="362">
        <v>12360</v>
      </c>
      <c r="F211" s="362">
        <v>1820</v>
      </c>
      <c r="G211" s="370">
        <v>5950</v>
      </c>
    </row>
    <row r="212" s="347" customFormat="1" ht="14.25" customHeight="1" spans="1:7">
      <c r="A212" s="362" t="s">
        <v>278</v>
      </c>
      <c r="B212" s="362" t="s">
        <v>2700</v>
      </c>
      <c r="C212" s="362">
        <v>9070</v>
      </c>
      <c r="D212" s="362">
        <v>9020</v>
      </c>
      <c r="E212" s="362">
        <v>11720</v>
      </c>
      <c r="F212" s="362">
        <v>1850</v>
      </c>
      <c r="G212" s="370">
        <v>5700</v>
      </c>
    </row>
    <row r="213" s="347" customFormat="1" ht="14.25" customHeight="1" spans="1:7">
      <c r="A213" s="362" t="s">
        <v>278</v>
      </c>
      <c r="B213" s="362" t="s">
        <v>2708</v>
      </c>
      <c r="C213" s="362">
        <v>9030</v>
      </c>
      <c r="D213" s="362">
        <v>8980</v>
      </c>
      <c r="E213" s="362">
        <v>11670</v>
      </c>
      <c r="F213" s="362">
        <v>1690</v>
      </c>
      <c r="G213" s="370">
        <v>5670</v>
      </c>
    </row>
    <row r="214" s="347" customFormat="1" ht="14.25" customHeight="1" spans="1:7">
      <c r="A214" s="362" t="s">
        <v>278</v>
      </c>
      <c r="B214" s="362" t="s">
        <v>2716</v>
      </c>
      <c r="C214" s="362">
        <v>8090</v>
      </c>
      <c r="D214" s="362">
        <v>8030</v>
      </c>
      <c r="E214" s="362">
        <v>10780</v>
      </c>
      <c r="F214" s="362">
        <v>1570</v>
      </c>
      <c r="G214" s="370">
        <v>5070</v>
      </c>
    </row>
    <row r="215" s="347" customFormat="1" ht="14.25" customHeight="1" spans="1:7">
      <c r="A215" s="362" t="s">
        <v>278</v>
      </c>
      <c r="B215" s="362" t="s">
        <v>2722</v>
      </c>
      <c r="C215" s="362">
        <v>7950</v>
      </c>
      <c r="D215" s="362">
        <v>7900</v>
      </c>
      <c r="E215" s="362">
        <v>10560</v>
      </c>
      <c r="F215" s="362">
        <v>1630</v>
      </c>
      <c r="G215" s="370">
        <v>4990</v>
      </c>
    </row>
    <row r="216" s="347" customFormat="1" ht="14.25" customHeight="1" spans="1:7">
      <c r="A216" s="362" t="s">
        <v>278</v>
      </c>
      <c r="B216" s="362" t="s">
        <v>2729</v>
      </c>
      <c r="C216" s="362">
        <v>8490</v>
      </c>
      <c r="D216" s="362">
        <v>8440</v>
      </c>
      <c r="E216" s="362">
        <v>11260</v>
      </c>
      <c r="F216" s="362">
        <v>1690</v>
      </c>
      <c r="G216" s="370">
        <v>5330</v>
      </c>
    </row>
    <row r="217" s="347" customFormat="1" ht="14.25" customHeight="1" spans="1:7">
      <c r="A217" s="362" t="s">
        <v>278</v>
      </c>
      <c r="B217" s="362" t="s">
        <v>2736</v>
      </c>
      <c r="C217" s="362">
        <v>8200</v>
      </c>
      <c r="D217" s="362">
        <v>8150</v>
      </c>
      <c r="E217" s="362">
        <v>10910</v>
      </c>
      <c r="F217" s="362">
        <v>1670</v>
      </c>
      <c r="G217" s="370">
        <v>5150</v>
      </c>
    </row>
    <row r="218" s="347" customFormat="1" ht="14.25" customHeight="1" spans="1:7">
      <c r="A218" s="362" t="s">
        <v>278</v>
      </c>
      <c r="B218" s="362" t="s">
        <v>2743</v>
      </c>
      <c r="C218" s="362"/>
      <c r="D218" s="362"/>
      <c r="E218" s="362"/>
      <c r="F218" s="362">
        <v>2040</v>
      </c>
      <c r="G218" s="370"/>
    </row>
    <row r="219" s="347" customFormat="1" ht="14.25" customHeight="1" spans="1:7">
      <c r="A219" s="362" t="s">
        <v>278</v>
      </c>
      <c r="B219" s="362" t="s">
        <v>2750</v>
      </c>
      <c r="C219" s="362"/>
      <c r="D219" s="362"/>
      <c r="E219" s="362"/>
      <c r="F219" s="362">
        <v>2040</v>
      </c>
      <c r="G219" s="370"/>
    </row>
    <row r="220" s="347" customFormat="1" ht="14.25" customHeight="1" spans="1:7">
      <c r="A220" s="362" t="s">
        <v>278</v>
      </c>
      <c r="B220" s="362" t="s">
        <v>2757</v>
      </c>
      <c r="C220" s="362"/>
      <c r="D220" s="362"/>
      <c r="E220" s="362"/>
      <c r="F220" s="362">
        <v>2040</v>
      </c>
      <c r="G220" s="370"/>
    </row>
    <row r="221" s="347" customFormat="1" ht="14.25" customHeight="1" spans="1:7">
      <c r="A221" s="362" t="s">
        <v>278</v>
      </c>
      <c r="B221" s="362" t="s">
        <v>2764</v>
      </c>
      <c r="C221" s="362"/>
      <c r="D221" s="362"/>
      <c r="E221" s="362"/>
      <c r="F221" s="362">
        <v>2040</v>
      </c>
      <c r="G221" s="370"/>
    </row>
    <row r="222" s="347" customFormat="1" ht="14.25" customHeight="1" spans="1:7">
      <c r="A222" s="362" t="s">
        <v>278</v>
      </c>
      <c r="B222" s="362" t="s">
        <v>2769</v>
      </c>
      <c r="C222" s="362"/>
      <c r="D222" s="362"/>
      <c r="E222" s="362"/>
      <c r="F222" s="362">
        <v>2040</v>
      </c>
      <c r="G222" s="370"/>
    </row>
    <row r="223" s="347" customFormat="1" ht="14.25" customHeight="1" spans="1:7">
      <c r="A223" s="362" t="s">
        <v>278</v>
      </c>
      <c r="B223" s="362" t="s">
        <v>2774</v>
      </c>
      <c r="C223" s="362"/>
      <c r="D223" s="362"/>
      <c r="E223" s="362"/>
      <c r="F223" s="362">
        <v>1930</v>
      </c>
      <c r="G223" s="370"/>
    </row>
    <row r="224" s="347" customFormat="1" ht="14.25" customHeight="1" spans="1:7">
      <c r="A224" s="362" t="s">
        <v>278</v>
      </c>
      <c r="B224" s="362" t="s">
        <v>2779</v>
      </c>
      <c r="C224" s="362"/>
      <c r="D224" s="362"/>
      <c r="E224" s="362"/>
      <c r="F224" s="362">
        <v>1930</v>
      </c>
      <c r="G224" s="370"/>
    </row>
    <row r="225" s="347" customFormat="1" ht="14.25" customHeight="1" spans="1:7">
      <c r="A225" s="362" t="s">
        <v>278</v>
      </c>
      <c r="B225" s="362" t="s">
        <v>2784</v>
      </c>
      <c r="C225" s="362"/>
      <c r="D225" s="362"/>
      <c r="E225" s="362"/>
      <c r="F225" s="362">
        <v>1930</v>
      </c>
      <c r="G225" s="370"/>
    </row>
    <row r="226" s="347" customFormat="1" ht="14.25" customHeight="1" spans="1:7">
      <c r="A226" s="362" t="s">
        <v>278</v>
      </c>
      <c r="B226" s="362" t="s">
        <v>2789</v>
      </c>
      <c r="C226" s="362"/>
      <c r="D226" s="362"/>
      <c r="E226" s="362"/>
      <c r="F226" s="362">
        <v>1700</v>
      </c>
      <c r="G226" s="370"/>
    </row>
    <row r="227" s="347" customFormat="1" ht="14.25" customHeight="1" spans="1:7">
      <c r="A227" s="362" t="s">
        <v>278</v>
      </c>
      <c r="B227" s="362" t="s">
        <v>2794</v>
      </c>
      <c r="C227" s="362"/>
      <c r="D227" s="362"/>
      <c r="E227" s="362"/>
      <c r="F227" s="362">
        <v>1520</v>
      </c>
      <c r="G227" s="370"/>
    </row>
    <row r="228" s="347" customFormat="1" ht="14.25" customHeight="1" spans="1:7">
      <c r="A228" s="362" t="s">
        <v>278</v>
      </c>
      <c r="B228" s="362" t="s">
        <v>2799</v>
      </c>
      <c r="C228" s="362"/>
      <c r="D228" s="362"/>
      <c r="E228" s="362"/>
      <c r="F228" s="362">
        <v>1520</v>
      </c>
      <c r="G228" s="370"/>
    </row>
    <row r="229" s="347" customFormat="1" ht="14.25" customHeight="1" spans="1:7">
      <c r="A229" s="362" t="s">
        <v>278</v>
      </c>
      <c r="B229" s="362" t="s">
        <v>2804</v>
      </c>
      <c r="C229" s="362"/>
      <c r="D229" s="362"/>
      <c r="E229" s="362"/>
      <c r="F229" s="362">
        <v>1520</v>
      </c>
      <c r="G229" s="370"/>
    </row>
    <row r="230" s="347" customFormat="1" ht="14.25" customHeight="1" spans="1:7">
      <c r="A230" s="362" t="s">
        <v>278</v>
      </c>
      <c r="B230" s="362" t="s">
        <v>2808</v>
      </c>
      <c r="C230" s="362"/>
      <c r="D230" s="362"/>
      <c r="E230" s="362"/>
      <c r="F230" s="362">
        <v>1820</v>
      </c>
      <c r="G230" s="370"/>
    </row>
    <row r="231" s="347" customFormat="1" ht="14.25" customHeight="1" spans="1:7">
      <c r="A231" s="362" t="s">
        <v>278</v>
      </c>
      <c r="B231" s="362" t="s">
        <v>2812</v>
      </c>
      <c r="C231" s="362"/>
      <c r="D231" s="362"/>
      <c r="E231" s="362"/>
      <c r="F231" s="362">
        <v>1760</v>
      </c>
      <c r="G231" s="370"/>
    </row>
    <row r="232" s="347" customFormat="1" ht="14.25" customHeight="1" spans="1:7">
      <c r="A232" s="362" t="s">
        <v>278</v>
      </c>
      <c r="B232" s="362" t="s">
        <v>2816</v>
      </c>
      <c r="C232" s="362"/>
      <c r="D232" s="362"/>
      <c r="E232" s="362"/>
      <c r="F232" s="362">
        <v>1840</v>
      </c>
      <c r="G232" s="370"/>
    </row>
    <row r="233" s="347" customFormat="1" ht="14.25" customHeight="1" spans="1:7">
      <c r="A233" s="371" t="s">
        <v>278</v>
      </c>
      <c r="B233" s="366" t="s">
        <v>2820</v>
      </c>
      <c r="C233" s="366"/>
      <c r="D233" s="366"/>
      <c r="E233" s="366"/>
      <c r="F233" s="366">
        <v>1770</v>
      </c>
      <c r="G233" s="372"/>
    </row>
    <row r="234" s="347" customFormat="1" ht="14.25" customHeight="1" spans="1:7">
      <c r="A234" s="360" t="s">
        <v>284</v>
      </c>
      <c r="B234" s="361" t="s">
        <v>2472</v>
      </c>
      <c r="C234" s="362">
        <v>6980</v>
      </c>
      <c r="D234" s="362">
        <v>6970</v>
      </c>
      <c r="E234" s="362">
        <v>8720</v>
      </c>
      <c r="F234" s="362">
        <v>1350</v>
      </c>
      <c r="G234" s="362">
        <v>4280</v>
      </c>
    </row>
    <row r="235" s="347" customFormat="1" ht="14.25" customHeight="1" spans="1:7">
      <c r="A235" s="362" t="s">
        <v>284</v>
      </c>
      <c r="B235" s="362" t="s">
        <v>2485</v>
      </c>
      <c r="C235" s="362">
        <v>7620</v>
      </c>
      <c r="D235" s="362">
        <v>7580</v>
      </c>
      <c r="E235" s="362">
        <v>9360</v>
      </c>
      <c r="F235" s="362">
        <v>1490</v>
      </c>
      <c r="G235" s="362">
        <v>4650</v>
      </c>
    </row>
    <row r="236" s="347" customFormat="1" ht="14.25" customHeight="1" spans="1:7">
      <c r="A236" s="362" t="s">
        <v>284</v>
      </c>
      <c r="B236" s="362" t="s">
        <v>2499</v>
      </c>
      <c r="C236" s="362">
        <v>6650</v>
      </c>
      <c r="D236" s="362">
        <v>6630</v>
      </c>
      <c r="E236" s="362">
        <v>8330</v>
      </c>
      <c r="F236" s="362">
        <v>1250</v>
      </c>
      <c r="G236" s="362">
        <v>4070</v>
      </c>
    </row>
    <row r="237" s="347" customFormat="1" ht="14.25" customHeight="1" spans="1:7">
      <c r="A237" s="362" t="s">
        <v>284</v>
      </c>
      <c r="B237" s="362" t="s">
        <v>2511</v>
      </c>
      <c r="C237" s="362">
        <v>5850</v>
      </c>
      <c r="D237" s="362">
        <v>5820</v>
      </c>
      <c r="E237" s="362">
        <v>7260</v>
      </c>
      <c r="F237" s="362">
        <v>1140</v>
      </c>
      <c r="G237" s="362">
        <v>3570</v>
      </c>
    </row>
    <row r="238" s="347" customFormat="1" ht="14.25" customHeight="1" spans="1:7">
      <c r="A238" s="362" t="s">
        <v>284</v>
      </c>
      <c r="B238" s="362" t="s">
        <v>2523</v>
      </c>
      <c r="C238" s="362">
        <v>6920</v>
      </c>
      <c r="D238" s="362">
        <v>6890</v>
      </c>
      <c r="E238" s="362">
        <v>8640</v>
      </c>
      <c r="F238" s="362">
        <v>1310</v>
      </c>
      <c r="G238" s="362">
        <v>4230</v>
      </c>
    </row>
    <row r="239" s="347" customFormat="1" ht="14.25" customHeight="1" spans="1:7">
      <c r="A239" s="362" t="s">
        <v>284</v>
      </c>
      <c r="B239" s="362" t="s">
        <v>2534</v>
      </c>
      <c r="C239" s="362">
        <v>6780</v>
      </c>
      <c r="D239" s="362">
        <v>6750</v>
      </c>
      <c r="E239" s="362">
        <v>8440</v>
      </c>
      <c r="F239" s="362">
        <v>1160</v>
      </c>
      <c r="G239" s="362">
        <v>4140</v>
      </c>
    </row>
    <row r="240" s="347" customFormat="1" ht="14.25" customHeight="1" spans="1:7">
      <c r="A240" s="362" t="s">
        <v>284</v>
      </c>
      <c r="B240" s="362" t="s">
        <v>2545</v>
      </c>
      <c r="C240" s="362">
        <v>5420</v>
      </c>
      <c r="D240" s="362">
        <v>5380</v>
      </c>
      <c r="E240" s="362">
        <v>6640</v>
      </c>
      <c r="F240" s="362">
        <v>1020</v>
      </c>
      <c r="G240" s="362">
        <v>3300</v>
      </c>
    </row>
    <row r="241" s="347" customFormat="1" ht="14.25" customHeight="1" spans="1:7">
      <c r="A241" s="362" t="s">
        <v>284</v>
      </c>
      <c r="B241" s="362" t="s">
        <v>2556</v>
      </c>
      <c r="C241" s="362">
        <v>6660</v>
      </c>
      <c r="D241" s="362">
        <v>6640</v>
      </c>
      <c r="E241" s="362">
        <v>8340</v>
      </c>
      <c r="F241" s="362">
        <v>1130</v>
      </c>
      <c r="G241" s="362">
        <v>4080</v>
      </c>
    </row>
    <row r="242" s="347" customFormat="1" ht="14.25" customHeight="1" spans="1:7">
      <c r="A242" s="362" t="s">
        <v>284</v>
      </c>
      <c r="B242" s="362" t="s">
        <v>2566</v>
      </c>
      <c r="C242" s="362">
        <v>6580</v>
      </c>
      <c r="D242" s="362">
        <v>6550</v>
      </c>
      <c r="E242" s="362">
        <v>8090</v>
      </c>
      <c r="F242" s="362">
        <v>1240</v>
      </c>
      <c r="G242" s="362">
        <v>4020</v>
      </c>
    </row>
    <row r="243" s="347" customFormat="1" ht="14.25" customHeight="1" spans="1:7">
      <c r="A243" s="362" t="s">
        <v>284</v>
      </c>
      <c r="B243" s="362" t="s">
        <v>2576</v>
      </c>
      <c r="C243" s="362">
        <v>6000</v>
      </c>
      <c r="D243" s="362">
        <v>5970</v>
      </c>
      <c r="E243" s="362">
        <v>7370</v>
      </c>
      <c r="F243" s="362">
        <v>1070</v>
      </c>
      <c r="G243" s="362">
        <v>3670</v>
      </c>
    </row>
    <row r="244" s="347" customFormat="1" ht="14.25" customHeight="1" spans="1:7">
      <c r="A244" s="362" t="s">
        <v>284</v>
      </c>
      <c r="B244" s="362" t="s">
        <v>2586</v>
      </c>
      <c r="C244" s="362">
        <v>5840</v>
      </c>
      <c r="D244" s="362">
        <v>5810</v>
      </c>
      <c r="E244" s="362">
        <v>7240</v>
      </c>
      <c r="F244" s="362">
        <v>1100</v>
      </c>
      <c r="G244" s="362">
        <v>3560</v>
      </c>
    </row>
    <row r="245" s="347" customFormat="1" ht="14.25" customHeight="1" spans="1:7">
      <c r="A245" s="362" t="s">
        <v>284</v>
      </c>
      <c r="B245" s="362" t="s">
        <v>2596</v>
      </c>
      <c r="C245" s="362">
        <v>6040</v>
      </c>
      <c r="D245" s="362">
        <v>6000</v>
      </c>
      <c r="E245" s="362">
        <v>7420</v>
      </c>
      <c r="F245" s="362">
        <v>1140</v>
      </c>
      <c r="G245" s="362">
        <v>3690</v>
      </c>
    </row>
    <row r="246" s="347" customFormat="1" ht="14.25" customHeight="1" spans="1:7">
      <c r="A246" s="362" t="s">
        <v>284</v>
      </c>
      <c r="B246" s="362" t="s">
        <v>2606</v>
      </c>
      <c r="C246" s="362">
        <v>5890</v>
      </c>
      <c r="D246" s="362">
        <v>5860</v>
      </c>
      <c r="E246" s="362">
        <v>7300</v>
      </c>
      <c r="F246" s="362">
        <v>1110</v>
      </c>
      <c r="G246" s="362">
        <v>3590</v>
      </c>
    </row>
    <row r="247" s="347" customFormat="1" ht="14.25" customHeight="1" spans="1:7">
      <c r="A247" s="362" t="s">
        <v>284</v>
      </c>
      <c r="B247" s="362" t="s">
        <v>2616</v>
      </c>
      <c r="C247" s="362">
        <v>6480</v>
      </c>
      <c r="D247" s="362">
        <v>6450</v>
      </c>
      <c r="E247" s="362">
        <v>8010</v>
      </c>
      <c r="F247" s="362">
        <v>1170</v>
      </c>
      <c r="G247" s="362">
        <v>3960</v>
      </c>
    </row>
    <row r="248" s="347" customFormat="1" ht="14.25" customHeight="1" spans="1:7">
      <c r="A248" s="362" t="s">
        <v>284</v>
      </c>
      <c r="B248" s="362" t="s">
        <v>2626</v>
      </c>
      <c r="C248" s="362">
        <v>6860</v>
      </c>
      <c r="D248" s="362">
        <v>6840</v>
      </c>
      <c r="E248" s="362">
        <v>8520</v>
      </c>
      <c r="F248" s="362">
        <v>1240</v>
      </c>
      <c r="G248" s="362">
        <v>4200</v>
      </c>
    </row>
    <row r="249" s="347" customFormat="1" ht="14.25" customHeight="1" spans="1:7">
      <c r="A249" s="362" t="s">
        <v>284</v>
      </c>
      <c r="B249" s="362" t="s">
        <v>2636</v>
      </c>
      <c r="C249" s="362">
        <v>7180</v>
      </c>
      <c r="D249" s="362">
        <v>7140</v>
      </c>
      <c r="E249" s="362">
        <v>8900</v>
      </c>
      <c r="F249" s="362">
        <v>1350</v>
      </c>
      <c r="G249" s="362">
        <v>4380</v>
      </c>
    </row>
    <row r="250" s="347" customFormat="1" ht="14.25" customHeight="1" spans="1:7">
      <c r="A250" s="362" t="s">
        <v>284</v>
      </c>
      <c r="B250" s="362" t="s">
        <v>2646</v>
      </c>
      <c r="C250" s="362">
        <v>6880</v>
      </c>
      <c r="D250" s="362">
        <v>6860</v>
      </c>
      <c r="E250" s="362">
        <v>8550</v>
      </c>
      <c r="F250" s="362">
        <v>1220</v>
      </c>
      <c r="G250" s="362">
        <v>4210</v>
      </c>
    </row>
    <row r="251" s="347" customFormat="1" ht="14.25" customHeight="1" spans="1:7">
      <c r="A251" s="362" t="s">
        <v>284</v>
      </c>
      <c r="B251" s="362" t="s">
        <v>2656</v>
      </c>
      <c r="C251" s="362"/>
      <c r="D251" s="362"/>
      <c r="E251" s="362"/>
      <c r="F251" s="362">
        <v>1100</v>
      </c>
      <c r="G251" s="362"/>
    </row>
    <row r="252" s="347" customFormat="1" ht="14.25" customHeight="1" spans="1:7">
      <c r="A252" s="362" t="s">
        <v>284</v>
      </c>
      <c r="B252" s="362" t="s">
        <v>2666</v>
      </c>
      <c r="C252" s="362">
        <v>7240</v>
      </c>
      <c r="D252" s="362">
        <v>7200</v>
      </c>
      <c r="E252" s="362">
        <v>9040</v>
      </c>
      <c r="F252" s="362">
        <v>1380</v>
      </c>
      <c r="G252" s="362">
        <v>4420</v>
      </c>
    </row>
    <row r="253" s="347" customFormat="1" ht="14.25" customHeight="1" spans="1:7">
      <c r="A253" s="362" t="s">
        <v>284</v>
      </c>
      <c r="B253" s="362" t="s">
        <v>2676</v>
      </c>
      <c r="C253" s="362">
        <v>6670</v>
      </c>
      <c r="D253" s="362">
        <v>6650</v>
      </c>
      <c r="E253" s="362">
        <v>8350</v>
      </c>
      <c r="F253" s="362">
        <v>1260</v>
      </c>
      <c r="G253" s="362">
        <v>4080</v>
      </c>
    </row>
    <row r="254" s="347" customFormat="1" ht="14.25" customHeight="1" spans="1:7">
      <c r="A254" s="362" t="s">
        <v>284</v>
      </c>
      <c r="B254" s="362" t="s">
        <v>2685</v>
      </c>
      <c r="C254" s="362">
        <v>7630</v>
      </c>
      <c r="D254" s="362">
        <v>7590</v>
      </c>
      <c r="E254" s="362">
        <v>9380</v>
      </c>
      <c r="F254" s="362">
        <v>1320</v>
      </c>
      <c r="G254" s="362">
        <v>4660</v>
      </c>
    </row>
    <row r="255" s="347" customFormat="1" ht="14.25" customHeight="1" spans="1:7">
      <c r="A255" s="362" t="s">
        <v>284</v>
      </c>
      <c r="B255" s="362" t="s">
        <v>2693</v>
      </c>
      <c r="C255" s="362">
        <v>6940</v>
      </c>
      <c r="D255" s="362">
        <v>6890</v>
      </c>
      <c r="E255" s="362">
        <v>8650</v>
      </c>
      <c r="F255" s="362">
        <v>1210</v>
      </c>
      <c r="G255" s="362">
        <v>4230</v>
      </c>
    </row>
    <row r="256" s="347" customFormat="1" ht="14.25" customHeight="1" spans="1:7">
      <c r="A256" s="362" t="s">
        <v>284</v>
      </c>
      <c r="B256" s="362" t="s">
        <v>2701</v>
      </c>
      <c r="C256" s="362">
        <v>7520</v>
      </c>
      <c r="D256" s="362">
        <v>7490</v>
      </c>
      <c r="E256" s="362">
        <v>9240</v>
      </c>
      <c r="F256" s="362">
        <v>1270</v>
      </c>
      <c r="G256" s="362">
        <v>4590</v>
      </c>
    </row>
    <row r="257" s="347" customFormat="1" ht="14.25" customHeight="1" spans="1:7">
      <c r="A257" s="362" t="s">
        <v>284</v>
      </c>
      <c r="B257" s="362" t="s">
        <v>2709</v>
      </c>
      <c r="C257" s="362">
        <v>6280</v>
      </c>
      <c r="D257" s="362">
        <v>6230</v>
      </c>
      <c r="E257" s="362">
        <v>7740</v>
      </c>
      <c r="F257" s="362">
        <v>1080</v>
      </c>
      <c r="G257" s="362">
        <v>3830</v>
      </c>
    </row>
    <row r="258" s="347" customFormat="1" ht="14.25" customHeight="1" spans="1:7">
      <c r="A258" s="362" t="s">
        <v>284</v>
      </c>
      <c r="B258" s="362" t="s">
        <v>498</v>
      </c>
      <c r="C258" s="362">
        <v>6190</v>
      </c>
      <c r="D258" s="362">
        <v>6160</v>
      </c>
      <c r="E258" s="362">
        <v>7680</v>
      </c>
      <c r="F258" s="362">
        <v>1170</v>
      </c>
      <c r="G258" s="362">
        <v>3780</v>
      </c>
    </row>
    <row r="259" s="347" customFormat="1" ht="14.25" customHeight="1" spans="1:7">
      <c r="A259" s="362" t="s">
        <v>284</v>
      </c>
      <c r="B259" s="362" t="s">
        <v>2723</v>
      </c>
      <c r="C259" s="362">
        <v>7610</v>
      </c>
      <c r="D259" s="362">
        <v>7570</v>
      </c>
      <c r="E259" s="362">
        <v>9350</v>
      </c>
      <c r="F259" s="362">
        <v>1350</v>
      </c>
      <c r="G259" s="362">
        <v>4650</v>
      </c>
    </row>
    <row r="260" s="347" customFormat="1" ht="14.25" customHeight="1" spans="1:7">
      <c r="A260" s="362" t="s">
        <v>284</v>
      </c>
      <c r="B260" s="362" t="s">
        <v>2730</v>
      </c>
      <c r="C260" s="362">
        <v>6920</v>
      </c>
      <c r="D260" s="362">
        <v>6880</v>
      </c>
      <c r="E260" s="362">
        <v>8380</v>
      </c>
      <c r="F260" s="362">
        <v>1160</v>
      </c>
      <c r="G260" s="362">
        <v>4220</v>
      </c>
    </row>
    <row r="261" s="347" customFormat="1" ht="14.25" customHeight="1" spans="1:7">
      <c r="A261" s="362" t="s">
        <v>284</v>
      </c>
      <c r="B261" s="362" t="s">
        <v>2737</v>
      </c>
      <c r="C261" s="362">
        <v>6850</v>
      </c>
      <c r="D261" s="362">
        <v>6810</v>
      </c>
      <c r="E261" s="362">
        <v>8290</v>
      </c>
      <c r="F261" s="362">
        <v>1130</v>
      </c>
      <c r="G261" s="362">
        <v>4180</v>
      </c>
    </row>
    <row r="262" s="347" customFormat="1" ht="14.25" customHeight="1" spans="1:7">
      <c r="A262" s="362" t="s">
        <v>284</v>
      </c>
      <c r="B262" s="362" t="s">
        <v>2744</v>
      </c>
      <c r="C262" s="362">
        <v>5860</v>
      </c>
      <c r="D262" s="362">
        <v>5820</v>
      </c>
      <c r="E262" s="362">
        <v>7640</v>
      </c>
      <c r="F262" s="362">
        <v>1070</v>
      </c>
      <c r="G262" s="362">
        <v>3570</v>
      </c>
    </row>
    <row r="263" s="347" customFormat="1" ht="14.25" customHeight="1" spans="1:7">
      <c r="A263" s="362" t="s">
        <v>284</v>
      </c>
      <c r="B263" s="362" t="s">
        <v>2751</v>
      </c>
      <c r="C263" s="362">
        <v>5870</v>
      </c>
      <c r="D263" s="362">
        <v>5840</v>
      </c>
      <c r="E263" s="362">
        <v>7270</v>
      </c>
      <c r="F263" s="362">
        <v>1190</v>
      </c>
      <c r="G263" s="362">
        <v>3580</v>
      </c>
    </row>
    <row r="264" s="347" customFormat="1" ht="14.25" customHeight="1" spans="1:7">
      <c r="A264" s="362" t="s">
        <v>284</v>
      </c>
      <c r="B264" s="362" t="s">
        <v>2758</v>
      </c>
      <c r="C264" s="362">
        <v>6190</v>
      </c>
      <c r="D264" s="362">
        <v>6150</v>
      </c>
      <c r="E264" s="362">
        <v>7660</v>
      </c>
      <c r="F264" s="362">
        <v>1160</v>
      </c>
      <c r="G264" s="362">
        <v>3770</v>
      </c>
    </row>
    <row r="265" s="347" customFormat="1" ht="14.25" customHeight="1" spans="1:7">
      <c r="A265" s="362" t="s">
        <v>284</v>
      </c>
      <c r="B265" s="362" t="s">
        <v>2765</v>
      </c>
      <c r="C265" s="362"/>
      <c r="D265" s="362"/>
      <c r="E265" s="362"/>
      <c r="F265" s="362">
        <v>1500</v>
      </c>
      <c r="G265" s="362"/>
    </row>
    <row r="266" s="347" customFormat="1" ht="14.25" customHeight="1" spans="1:7">
      <c r="A266" s="362" t="s">
        <v>284</v>
      </c>
      <c r="B266" s="362" t="s">
        <v>2770</v>
      </c>
      <c r="C266" s="362"/>
      <c r="D266" s="362"/>
      <c r="E266" s="362"/>
      <c r="F266" s="362">
        <v>1500</v>
      </c>
      <c r="G266" s="362"/>
    </row>
    <row r="267" s="347" customFormat="1" ht="14.25" customHeight="1" spans="1:7">
      <c r="A267" s="362" t="s">
        <v>284</v>
      </c>
      <c r="B267" s="362" t="s">
        <v>2775</v>
      </c>
      <c r="C267" s="362"/>
      <c r="D267" s="362"/>
      <c r="E267" s="362"/>
      <c r="F267" s="362">
        <v>1500</v>
      </c>
      <c r="G267" s="362"/>
    </row>
    <row r="268" s="347" customFormat="1" ht="14.25" customHeight="1" spans="1:7">
      <c r="A268" s="362" t="s">
        <v>284</v>
      </c>
      <c r="B268" s="362" t="s">
        <v>2780</v>
      </c>
      <c r="C268" s="362"/>
      <c r="D268" s="362"/>
      <c r="E268" s="362"/>
      <c r="F268" s="362">
        <v>1290</v>
      </c>
      <c r="G268" s="362"/>
    </row>
    <row r="269" s="347" customFormat="1" ht="14.25" customHeight="1" spans="1:7">
      <c r="A269" s="362" t="s">
        <v>284</v>
      </c>
      <c r="B269" s="362" t="s">
        <v>2785</v>
      </c>
      <c r="C269" s="362"/>
      <c r="D269" s="362"/>
      <c r="E269" s="362"/>
      <c r="F269" s="362">
        <v>1150</v>
      </c>
      <c r="G269" s="362"/>
    </row>
    <row r="270" s="347" customFormat="1" ht="14.25" customHeight="1" spans="1:7">
      <c r="A270" s="362" t="s">
        <v>284</v>
      </c>
      <c r="B270" s="362" t="s">
        <v>2790</v>
      </c>
      <c r="C270" s="362"/>
      <c r="D270" s="362"/>
      <c r="E270" s="362"/>
      <c r="F270" s="362">
        <v>1380</v>
      </c>
      <c r="G270" s="362"/>
    </row>
    <row r="271" s="347" customFormat="1" ht="14.25" customHeight="1" spans="1:7">
      <c r="A271" s="362" t="s">
        <v>284</v>
      </c>
      <c r="B271" s="362" t="s">
        <v>2795</v>
      </c>
      <c r="C271" s="362"/>
      <c r="D271" s="362"/>
      <c r="E271" s="362"/>
      <c r="F271" s="362">
        <v>1460</v>
      </c>
      <c r="G271" s="362"/>
    </row>
    <row r="272" s="347" customFormat="1" ht="14.25" customHeight="1" spans="1:7">
      <c r="A272" s="362" t="s">
        <v>284</v>
      </c>
      <c r="B272" s="362" t="s">
        <v>2800</v>
      </c>
      <c r="C272" s="362"/>
      <c r="D272" s="362"/>
      <c r="E272" s="362"/>
      <c r="F272" s="362">
        <v>1460</v>
      </c>
      <c r="G272" s="362"/>
    </row>
    <row r="273" s="347" customFormat="1" ht="14.25" customHeight="1" spans="1:7">
      <c r="A273" s="362" t="s">
        <v>284</v>
      </c>
      <c r="B273" s="362" t="s">
        <v>2805</v>
      </c>
      <c r="C273" s="362"/>
      <c r="D273" s="362"/>
      <c r="E273" s="362"/>
      <c r="F273" s="362">
        <v>1490</v>
      </c>
      <c r="G273" s="362"/>
    </row>
    <row r="274" s="347" customFormat="1" ht="14.25" customHeight="1" spans="1:7">
      <c r="A274" s="362" t="s">
        <v>284</v>
      </c>
      <c r="B274" s="362" t="s">
        <v>2809</v>
      </c>
      <c r="C274" s="362"/>
      <c r="D274" s="362"/>
      <c r="E274" s="362"/>
      <c r="F274" s="362">
        <v>1490</v>
      </c>
      <c r="G274" s="362"/>
    </row>
    <row r="275" s="347" customFormat="1" ht="14.25" customHeight="1" spans="1:7">
      <c r="A275" s="362" t="s">
        <v>284</v>
      </c>
      <c r="B275" s="362" t="s">
        <v>2813</v>
      </c>
      <c r="C275" s="362"/>
      <c r="D275" s="362"/>
      <c r="E275" s="362"/>
      <c r="F275" s="362">
        <v>1220</v>
      </c>
      <c r="G275" s="362"/>
    </row>
    <row r="276" s="347" customFormat="1" ht="14.25" customHeight="1" spans="1:7">
      <c r="A276" s="364" t="s">
        <v>284</v>
      </c>
      <c r="B276" s="367" t="s">
        <v>2817</v>
      </c>
      <c r="C276" s="368"/>
      <c r="D276" s="368"/>
      <c r="E276" s="368"/>
      <c r="F276" s="368">
        <v>1380</v>
      </c>
      <c r="G276" s="368"/>
    </row>
    <row r="277" s="347" customFormat="1" ht="14.25" customHeight="1" spans="1:7">
      <c r="A277" s="360" t="s">
        <v>288</v>
      </c>
      <c r="B277" s="361" t="s">
        <v>2473</v>
      </c>
      <c r="C277" s="361">
        <v>5790</v>
      </c>
      <c r="D277" s="361">
        <v>5740</v>
      </c>
      <c r="E277" s="361">
        <v>6730</v>
      </c>
      <c r="F277" s="361">
        <v>1110</v>
      </c>
      <c r="G277" s="369">
        <v>3460</v>
      </c>
    </row>
    <row r="278" s="347" customFormat="1" ht="14.25" customHeight="1" spans="1:7">
      <c r="A278" s="362" t="s">
        <v>288</v>
      </c>
      <c r="B278" s="362" t="s">
        <v>2486</v>
      </c>
      <c r="C278" s="362">
        <v>5740</v>
      </c>
      <c r="D278" s="362">
        <v>5670</v>
      </c>
      <c r="E278" s="362">
        <v>6680</v>
      </c>
      <c r="F278" s="362">
        <v>1070</v>
      </c>
      <c r="G278" s="370">
        <v>3420</v>
      </c>
    </row>
    <row r="279" s="347" customFormat="1" ht="14.25" customHeight="1" spans="1:7">
      <c r="A279" s="362" t="s">
        <v>288</v>
      </c>
      <c r="B279" s="362" t="s">
        <v>2500</v>
      </c>
      <c r="C279" s="362">
        <v>4760</v>
      </c>
      <c r="D279" s="362">
        <v>4720</v>
      </c>
      <c r="E279" s="362">
        <v>5540</v>
      </c>
      <c r="F279" s="362">
        <v>810</v>
      </c>
      <c r="G279" s="370">
        <v>2850</v>
      </c>
    </row>
    <row r="280" s="347" customFormat="1" ht="14.25" customHeight="1" spans="1:7">
      <c r="A280" s="362" t="s">
        <v>288</v>
      </c>
      <c r="B280" s="362" t="s">
        <v>2512</v>
      </c>
      <c r="C280" s="362">
        <v>4010</v>
      </c>
      <c r="D280" s="362">
        <v>3950</v>
      </c>
      <c r="E280" s="362">
        <v>4710</v>
      </c>
      <c r="F280" s="362">
        <v>800</v>
      </c>
      <c r="G280" s="370">
        <v>2390</v>
      </c>
    </row>
    <row r="281" s="347" customFormat="1" ht="14.25" customHeight="1" spans="1:7">
      <c r="A281" s="362" t="s">
        <v>288</v>
      </c>
      <c r="B281" s="362" t="s">
        <v>2524</v>
      </c>
      <c r="C281" s="362">
        <v>4480</v>
      </c>
      <c r="D281" s="362">
        <v>4420</v>
      </c>
      <c r="E281" s="362">
        <v>5230</v>
      </c>
      <c r="F281" s="362">
        <v>870</v>
      </c>
      <c r="G281" s="370">
        <v>2660</v>
      </c>
    </row>
    <row r="282" s="347" customFormat="1" ht="14.25" customHeight="1" spans="1:7">
      <c r="A282" s="362" t="s">
        <v>288</v>
      </c>
      <c r="B282" s="362" t="s">
        <v>2535</v>
      </c>
      <c r="C282" s="362">
        <v>5360</v>
      </c>
      <c r="D282" s="362">
        <v>5300</v>
      </c>
      <c r="E282" s="362">
        <v>6190</v>
      </c>
      <c r="F282" s="362">
        <v>950</v>
      </c>
      <c r="G282" s="370">
        <v>3190</v>
      </c>
    </row>
    <row r="283" s="347" customFormat="1" ht="14.25" customHeight="1" spans="1:7">
      <c r="A283" s="362" t="s">
        <v>288</v>
      </c>
      <c r="B283" s="362" t="s">
        <v>2546</v>
      </c>
      <c r="C283" s="362">
        <v>4950</v>
      </c>
      <c r="D283" s="362">
        <v>4900</v>
      </c>
      <c r="E283" s="362">
        <v>5720</v>
      </c>
      <c r="F283" s="362">
        <v>920</v>
      </c>
      <c r="G283" s="370">
        <v>2950</v>
      </c>
    </row>
    <row r="284" s="347" customFormat="1" ht="14.25" customHeight="1" spans="1:7">
      <c r="A284" s="362" t="s">
        <v>288</v>
      </c>
      <c r="B284" s="362" t="s">
        <v>2557</v>
      </c>
      <c r="C284" s="362">
        <v>5610</v>
      </c>
      <c r="D284" s="362">
        <v>5560</v>
      </c>
      <c r="E284" s="362">
        <v>6520</v>
      </c>
      <c r="F284" s="362">
        <v>1030</v>
      </c>
      <c r="G284" s="370">
        <v>3360</v>
      </c>
    </row>
    <row r="285" s="347" customFormat="1" ht="14.25" customHeight="1" spans="1:7">
      <c r="A285" s="362" t="s">
        <v>288</v>
      </c>
      <c r="B285" s="362" t="s">
        <v>2567</v>
      </c>
      <c r="C285" s="362">
        <v>5340</v>
      </c>
      <c r="D285" s="362">
        <v>5290</v>
      </c>
      <c r="E285" s="362">
        <v>6170</v>
      </c>
      <c r="F285" s="362">
        <v>1080</v>
      </c>
      <c r="G285" s="370">
        <v>3180</v>
      </c>
    </row>
    <row r="286" s="347" customFormat="1" ht="14.25" customHeight="1" spans="1:7">
      <c r="A286" s="362" t="s">
        <v>288</v>
      </c>
      <c r="B286" s="362" t="s">
        <v>2577</v>
      </c>
      <c r="C286" s="362">
        <v>4890</v>
      </c>
      <c r="D286" s="362">
        <v>4840</v>
      </c>
      <c r="E286" s="362">
        <v>5640</v>
      </c>
      <c r="F286" s="362">
        <v>960</v>
      </c>
      <c r="G286" s="370">
        <v>2910</v>
      </c>
    </row>
    <row r="287" s="347" customFormat="1" ht="14.25" customHeight="1" spans="1:7">
      <c r="A287" s="362" t="s">
        <v>288</v>
      </c>
      <c r="B287" s="362" t="s">
        <v>2587</v>
      </c>
      <c r="C287" s="362">
        <v>4960</v>
      </c>
      <c r="D287" s="362">
        <v>4920</v>
      </c>
      <c r="E287" s="362">
        <v>5730</v>
      </c>
      <c r="F287" s="362">
        <v>930</v>
      </c>
      <c r="G287" s="370">
        <v>2960</v>
      </c>
    </row>
    <row r="288" s="347" customFormat="1" ht="14.25" customHeight="1" spans="1:7">
      <c r="A288" s="362" t="s">
        <v>288</v>
      </c>
      <c r="B288" s="362" t="s">
        <v>2597</v>
      </c>
      <c r="C288" s="362">
        <v>4350</v>
      </c>
      <c r="D288" s="362">
        <v>4300</v>
      </c>
      <c r="E288" s="362">
        <v>4900</v>
      </c>
      <c r="F288" s="362">
        <v>820</v>
      </c>
      <c r="G288" s="370">
        <v>2590</v>
      </c>
    </row>
    <row r="289" s="347" customFormat="1" ht="14.25" customHeight="1" spans="1:7">
      <c r="A289" s="362" t="s">
        <v>288</v>
      </c>
      <c r="B289" s="362" t="s">
        <v>2607</v>
      </c>
      <c r="C289" s="362">
        <v>5230</v>
      </c>
      <c r="D289" s="362">
        <v>5170</v>
      </c>
      <c r="E289" s="362">
        <v>6060</v>
      </c>
      <c r="F289" s="362">
        <v>900</v>
      </c>
      <c r="G289" s="370">
        <v>3120</v>
      </c>
    </row>
    <row r="290" s="347" customFormat="1" ht="14.25" customHeight="1" spans="1:7">
      <c r="A290" s="362" t="s">
        <v>288</v>
      </c>
      <c r="B290" s="362" t="s">
        <v>2617</v>
      </c>
      <c r="C290" s="362">
        <v>5550</v>
      </c>
      <c r="D290" s="362">
        <v>5500</v>
      </c>
      <c r="E290" s="362">
        <v>6440</v>
      </c>
      <c r="F290" s="362">
        <v>960</v>
      </c>
      <c r="G290" s="370">
        <v>3320</v>
      </c>
    </row>
    <row r="291" s="347" customFormat="1" ht="14.25" customHeight="1" spans="1:7">
      <c r="A291" s="362" t="s">
        <v>288</v>
      </c>
      <c r="B291" s="362" t="s">
        <v>2627</v>
      </c>
      <c r="C291" s="362">
        <v>5440</v>
      </c>
      <c r="D291" s="362">
        <v>5400</v>
      </c>
      <c r="E291" s="362">
        <v>6320</v>
      </c>
      <c r="F291" s="362">
        <v>930</v>
      </c>
      <c r="G291" s="370">
        <v>3250</v>
      </c>
    </row>
    <row r="292" s="347" customFormat="1" ht="14.25" customHeight="1" spans="1:7">
      <c r="A292" s="362" t="s">
        <v>288</v>
      </c>
      <c r="B292" s="362" t="s">
        <v>2637</v>
      </c>
      <c r="C292" s="362">
        <v>5400</v>
      </c>
      <c r="D292" s="362">
        <v>5360</v>
      </c>
      <c r="E292" s="362">
        <v>6270</v>
      </c>
      <c r="F292" s="362">
        <v>1040</v>
      </c>
      <c r="G292" s="370">
        <v>3230</v>
      </c>
    </row>
    <row r="293" s="347" customFormat="1" ht="14.25" customHeight="1" spans="1:7">
      <c r="A293" s="362" t="s">
        <v>288</v>
      </c>
      <c r="B293" s="362" t="s">
        <v>2647</v>
      </c>
      <c r="C293" s="362">
        <v>5320</v>
      </c>
      <c r="D293" s="362">
        <v>5270</v>
      </c>
      <c r="E293" s="362">
        <v>6160</v>
      </c>
      <c r="F293" s="362">
        <v>990</v>
      </c>
      <c r="G293" s="370">
        <v>3170</v>
      </c>
    </row>
    <row r="294" s="347" customFormat="1" ht="14.25" customHeight="1" spans="1:7">
      <c r="A294" s="362" t="s">
        <v>288</v>
      </c>
      <c r="B294" s="362" t="s">
        <v>2657</v>
      </c>
      <c r="C294" s="362">
        <v>5260</v>
      </c>
      <c r="D294" s="362">
        <v>5210</v>
      </c>
      <c r="E294" s="362">
        <v>6100</v>
      </c>
      <c r="F294" s="362">
        <v>950</v>
      </c>
      <c r="G294" s="370">
        <v>3150</v>
      </c>
    </row>
    <row r="295" s="347" customFormat="1" ht="14.25" customHeight="1" spans="1:7">
      <c r="A295" s="362" t="s">
        <v>288</v>
      </c>
      <c r="B295" s="362" t="s">
        <v>2667</v>
      </c>
      <c r="C295" s="362">
        <v>5610</v>
      </c>
      <c r="D295" s="362">
        <v>5570</v>
      </c>
      <c r="E295" s="362">
        <v>6530</v>
      </c>
      <c r="F295" s="362">
        <v>960</v>
      </c>
      <c r="G295" s="370">
        <v>3360</v>
      </c>
    </row>
    <row r="296" s="347" customFormat="1" ht="14.25" customHeight="1" spans="1:7">
      <c r="A296" s="362" t="s">
        <v>288</v>
      </c>
      <c r="B296" s="362" t="s">
        <v>2677</v>
      </c>
      <c r="C296" s="362">
        <v>5540</v>
      </c>
      <c r="D296" s="362">
        <v>5490</v>
      </c>
      <c r="E296" s="362">
        <v>6430</v>
      </c>
      <c r="F296" s="362">
        <v>980</v>
      </c>
      <c r="G296" s="370">
        <v>3310</v>
      </c>
    </row>
    <row r="297" s="347" customFormat="1" ht="14.25" customHeight="1" spans="1:7">
      <c r="A297" s="362" t="s">
        <v>288</v>
      </c>
      <c r="B297" s="362" t="s">
        <v>2686</v>
      </c>
      <c r="C297" s="362">
        <v>5480</v>
      </c>
      <c r="D297" s="362">
        <v>5420</v>
      </c>
      <c r="E297" s="362">
        <v>6370</v>
      </c>
      <c r="F297" s="362">
        <v>990</v>
      </c>
      <c r="G297" s="370">
        <v>3270</v>
      </c>
    </row>
    <row r="298" s="347" customFormat="1" ht="14.25" customHeight="1" spans="1:7">
      <c r="A298" s="362" t="s">
        <v>288</v>
      </c>
      <c r="B298" s="362" t="s">
        <v>2694</v>
      </c>
      <c r="C298" s="362">
        <v>5090</v>
      </c>
      <c r="D298" s="362">
        <v>5050</v>
      </c>
      <c r="E298" s="362">
        <v>5910</v>
      </c>
      <c r="F298" s="362">
        <v>900</v>
      </c>
      <c r="G298" s="370">
        <v>3040</v>
      </c>
    </row>
    <row r="299" s="347" customFormat="1" ht="14.25" customHeight="1" spans="1:7">
      <c r="A299" s="362" t="s">
        <v>288</v>
      </c>
      <c r="B299" s="376" t="s">
        <v>2702</v>
      </c>
      <c r="C299" s="362">
        <v>5430</v>
      </c>
      <c r="D299" s="362">
        <v>5380</v>
      </c>
      <c r="E299" s="362">
        <v>6280</v>
      </c>
      <c r="F299" s="362">
        <v>1000</v>
      </c>
      <c r="G299" s="370">
        <v>3240</v>
      </c>
    </row>
    <row r="300" s="347" customFormat="1" ht="14.25" customHeight="1" spans="1:7">
      <c r="A300" s="362" t="s">
        <v>288</v>
      </c>
      <c r="B300" s="376" t="s">
        <v>2710</v>
      </c>
      <c r="C300" s="362">
        <v>4740</v>
      </c>
      <c r="D300" s="362">
        <v>4680</v>
      </c>
      <c r="E300" s="362">
        <v>5450</v>
      </c>
      <c r="F300" s="362">
        <v>900</v>
      </c>
      <c r="G300" s="370">
        <v>2830</v>
      </c>
    </row>
    <row r="301" s="347" customFormat="1" ht="14.25" customHeight="1" spans="1:7">
      <c r="A301" s="362" t="s">
        <v>288</v>
      </c>
      <c r="B301" s="376" t="s">
        <v>2717</v>
      </c>
      <c r="C301" s="362">
        <v>4870</v>
      </c>
      <c r="D301" s="362">
        <v>4810</v>
      </c>
      <c r="E301" s="362">
        <v>5560</v>
      </c>
      <c r="F301" s="362">
        <v>990</v>
      </c>
      <c r="G301" s="370">
        <v>2910</v>
      </c>
    </row>
    <row r="302" s="347" customFormat="1" ht="14.25" customHeight="1" spans="1:7">
      <c r="A302" s="362" t="s">
        <v>288</v>
      </c>
      <c r="B302" s="362" t="s">
        <v>2724</v>
      </c>
      <c r="C302" s="362">
        <v>5520</v>
      </c>
      <c r="D302" s="362">
        <v>5470</v>
      </c>
      <c r="E302" s="362">
        <v>6410</v>
      </c>
      <c r="F302" s="362">
        <v>950</v>
      </c>
      <c r="G302" s="370">
        <v>3300</v>
      </c>
    </row>
    <row r="303" s="347" customFormat="1" ht="14.25" customHeight="1" spans="1:7">
      <c r="A303" s="362" t="s">
        <v>288</v>
      </c>
      <c r="B303" s="362" t="s">
        <v>2731</v>
      </c>
      <c r="C303" s="362">
        <v>5630</v>
      </c>
      <c r="D303" s="362">
        <v>5590</v>
      </c>
      <c r="E303" s="362">
        <v>6550</v>
      </c>
      <c r="F303" s="362">
        <v>1010</v>
      </c>
      <c r="G303" s="370">
        <v>3370</v>
      </c>
    </row>
    <row r="304" s="347" customFormat="1" ht="14.25" customHeight="1" spans="1:7">
      <c r="A304" s="362" t="s">
        <v>288</v>
      </c>
      <c r="B304" s="362" t="s">
        <v>2738</v>
      </c>
      <c r="C304" s="362">
        <v>5680</v>
      </c>
      <c r="D304" s="362">
        <v>5620</v>
      </c>
      <c r="E304" s="362">
        <v>6620</v>
      </c>
      <c r="F304" s="362">
        <v>1050</v>
      </c>
      <c r="G304" s="370">
        <v>3390</v>
      </c>
    </row>
    <row r="305" s="347" customFormat="1" ht="14.25" customHeight="1" spans="1:7">
      <c r="A305" s="362" t="s">
        <v>288</v>
      </c>
      <c r="B305" s="362" t="s">
        <v>2745</v>
      </c>
      <c r="C305" s="362">
        <v>5590</v>
      </c>
      <c r="D305" s="362">
        <v>5530</v>
      </c>
      <c r="E305" s="362">
        <v>6460</v>
      </c>
      <c r="F305" s="362">
        <v>900</v>
      </c>
      <c r="G305" s="370">
        <v>3340</v>
      </c>
    </row>
    <row r="306" s="347" customFormat="1" ht="14.25" customHeight="1" spans="1:7">
      <c r="A306" s="362" t="s">
        <v>288</v>
      </c>
      <c r="B306" s="362" t="s">
        <v>2752</v>
      </c>
      <c r="C306" s="362">
        <v>5560</v>
      </c>
      <c r="D306" s="362">
        <v>5510</v>
      </c>
      <c r="E306" s="362">
        <v>6440</v>
      </c>
      <c r="F306" s="362">
        <v>900</v>
      </c>
      <c r="G306" s="370">
        <v>3320</v>
      </c>
    </row>
    <row r="307" s="347" customFormat="1" ht="14.25" customHeight="1" spans="1:7">
      <c r="A307" s="362" t="s">
        <v>288</v>
      </c>
      <c r="B307" s="362" t="s">
        <v>2759</v>
      </c>
      <c r="C307" s="362">
        <v>5650</v>
      </c>
      <c r="D307" s="362">
        <v>5600</v>
      </c>
      <c r="E307" s="362">
        <v>6590</v>
      </c>
      <c r="F307" s="362">
        <v>930</v>
      </c>
      <c r="G307" s="370">
        <v>3380</v>
      </c>
    </row>
    <row r="308" s="347" customFormat="1" ht="14.25" customHeight="1" spans="1:7">
      <c r="A308" s="362" t="s">
        <v>288</v>
      </c>
      <c r="B308" s="362" t="s">
        <v>2766</v>
      </c>
      <c r="C308" s="362">
        <v>5620</v>
      </c>
      <c r="D308" s="362">
        <v>5580</v>
      </c>
      <c r="E308" s="362">
        <v>6540</v>
      </c>
      <c r="F308" s="362">
        <v>910</v>
      </c>
      <c r="G308" s="370">
        <v>3370</v>
      </c>
    </row>
    <row r="309" s="347" customFormat="1" ht="14.25" customHeight="1" spans="1:7">
      <c r="A309" s="362" t="s">
        <v>288</v>
      </c>
      <c r="B309" s="362" t="s">
        <v>2771</v>
      </c>
      <c r="C309" s="362">
        <v>5060</v>
      </c>
      <c r="D309" s="362">
        <v>5020</v>
      </c>
      <c r="E309" s="362">
        <v>6370</v>
      </c>
      <c r="F309" s="362">
        <v>800</v>
      </c>
      <c r="G309" s="370">
        <v>3020</v>
      </c>
    </row>
    <row r="310" s="347" customFormat="1" ht="14.25" customHeight="1" spans="1:7">
      <c r="A310" s="362" t="s">
        <v>288</v>
      </c>
      <c r="B310" s="362" t="s">
        <v>2776</v>
      </c>
      <c r="C310" s="362">
        <v>5150</v>
      </c>
      <c r="D310" s="362">
        <v>5110</v>
      </c>
      <c r="E310" s="362">
        <v>6500</v>
      </c>
      <c r="F310" s="362">
        <v>880</v>
      </c>
      <c r="G310" s="370">
        <v>3080</v>
      </c>
    </row>
    <row r="311" s="347" customFormat="1" ht="14.25" customHeight="1" spans="1:7">
      <c r="A311" s="362" t="s">
        <v>288</v>
      </c>
      <c r="B311" s="362" t="s">
        <v>2781</v>
      </c>
      <c r="C311" s="362">
        <v>4750</v>
      </c>
      <c r="D311" s="362">
        <v>4710</v>
      </c>
      <c r="E311" s="362">
        <v>5510</v>
      </c>
      <c r="F311" s="362">
        <v>880</v>
      </c>
      <c r="G311" s="370">
        <v>2840</v>
      </c>
    </row>
    <row r="312" s="347" customFormat="1" ht="14.25" customHeight="1" spans="1:7">
      <c r="A312" s="362" t="s">
        <v>288</v>
      </c>
      <c r="B312" s="362" t="s">
        <v>2786</v>
      </c>
      <c r="C312" s="362">
        <v>4690</v>
      </c>
      <c r="D312" s="362">
        <v>4640</v>
      </c>
      <c r="E312" s="362">
        <v>5420</v>
      </c>
      <c r="F312" s="362">
        <v>800</v>
      </c>
      <c r="G312" s="370">
        <v>2800</v>
      </c>
    </row>
    <row r="313" s="347" customFormat="1" ht="14.25" customHeight="1" spans="1:7">
      <c r="A313" s="362" t="s">
        <v>288</v>
      </c>
      <c r="B313" s="362" t="s">
        <v>2791</v>
      </c>
      <c r="C313" s="362">
        <v>4810</v>
      </c>
      <c r="D313" s="362">
        <v>4760</v>
      </c>
      <c r="E313" s="362">
        <v>5550</v>
      </c>
      <c r="F313" s="362">
        <v>920</v>
      </c>
      <c r="G313" s="370">
        <v>2870</v>
      </c>
    </row>
    <row r="314" s="347" customFormat="1" ht="14.25" customHeight="1" spans="1:7">
      <c r="A314" s="362" t="s">
        <v>288</v>
      </c>
      <c r="B314" s="362" t="s">
        <v>2796</v>
      </c>
      <c r="C314" s="362"/>
      <c r="D314" s="362"/>
      <c r="E314" s="362"/>
      <c r="F314" s="362">
        <v>1020</v>
      </c>
      <c r="G314" s="370"/>
    </row>
    <row r="315" s="347" customFormat="1" ht="14.25" customHeight="1" spans="1:7">
      <c r="A315" s="362" t="s">
        <v>288</v>
      </c>
      <c r="B315" s="362" t="s">
        <v>2801</v>
      </c>
      <c r="C315" s="362"/>
      <c r="D315" s="362"/>
      <c r="E315" s="362"/>
      <c r="F315" s="362">
        <v>1050</v>
      </c>
      <c r="G315" s="370"/>
    </row>
    <row r="316" s="347" customFormat="1" ht="14.25" customHeight="1" spans="1:7">
      <c r="A316" s="362" t="s">
        <v>288</v>
      </c>
      <c r="B316" s="362" t="s">
        <v>2806</v>
      </c>
      <c r="C316" s="362"/>
      <c r="D316" s="362"/>
      <c r="E316" s="362"/>
      <c r="F316" s="362">
        <v>900</v>
      </c>
      <c r="G316" s="370"/>
    </row>
    <row r="317" s="347" customFormat="1" ht="14.25" customHeight="1" spans="1:7">
      <c r="A317" s="362" t="s">
        <v>288</v>
      </c>
      <c r="B317" s="362" t="s">
        <v>2810</v>
      </c>
      <c r="C317" s="362"/>
      <c r="D317" s="362"/>
      <c r="E317" s="362"/>
      <c r="F317" s="362">
        <v>920</v>
      </c>
      <c r="G317" s="370"/>
    </row>
    <row r="318" s="347" customFormat="1" ht="14.25" customHeight="1" spans="1:7">
      <c r="A318" s="362" t="s">
        <v>288</v>
      </c>
      <c r="B318" s="362" t="s">
        <v>2814</v>
      </c>
      <c r="C318" s="362"/>
      <c r="D318" s="362"/>
      <c r="E318" s="362"/>
      <c r="F318" s="362">
        <v>1080</v>
      </c>
      <c r="G318" s="370"/>
    </row>
    <row r="319" s="347" customFormat="1" ht="14.25" customHeight="1" spans="1:7">
      <c r="A319" s="362" t="s">
        <v>288</v>
      </c>
      <c r="B319" s="362" t="s">
        <v>2818</v>
      </c>
      <c r="C319" s="362"/>
      <c r="D319" s="362"/>
      <c r="E319" s="362"/>
      <c r="F319" s="362">
        <v>1020</v>
      </c>
      <c r="G319" s="370"/>
    </row>
    <row r="320" s="347" customFormat="1" ht="14.25" customHeight="1" spans="1:7">
      <c r="A320" s="362" t="s">
        <v>288</v>
      </c>
      <c r="B320" s="362" t="s">
        <v>2821</v>
      </c>
      <c r="C320" s="362"/>
      <c r="D320" s="362"/>
      <c r="E320" s="362"/>
      <c r="F320" s="362">
        <v>1050</v>
      </c>
      <c r="G320" s="370"/>
    </row>
    <row r="321" s="347" customFormat="1" ht="14.25" customHeight="1" spans="1:7">
      <c r="A321" s="362" t="s">
        <v>288</v>
      </c>
      <c r="B321" s="362" t="s">
        <v>2823</v>
      </c>
      <c r="C321" s="362"/>
      <c r="D321" s="362"/>
      <c r="E321" s="362"/>
      <c r="F321" s="362">
        <v>960</v>
      </c>
      <c r="G321" s="370"/>
    </row>
    <row r="322" s="347" customFormat="1" ht="14.25" customHeight="1" spans="1:7">
      <c r="A322" s="362" t="s">
        <v>288</v>
      </c>
      <c r="B322" s="362" t="s">
        <v>2825</v>
      </c>
      <c r="C322" s="362"/>
      <c r="D322" s="362"/>
      <c r="E322" s="362"/>
      <c r="F322" s="362">
        <v>960</v>
      </c>
      <c r="G322" s="370"/>
    </row>
    <row r="323" s="347" customFormat="1" ht="14.25" customHeight="1" spans="1:7">
      <c r="A323" s="362" t="s">
        <v>288</v>
      </c>
      <c r="B323" s="362" t="s">
        <v>2827</v>
      </c>
      <c r="C323" s="362"/>
      <c r="D323" s="362"/>
      <c r="E323" s="362"/>
      <c r="F323" s="362">
        <v>880</v>
      </c>
      <c r="G323" s="370"/>
    </row>
    <row r="324" s="347" customFormat="1" ht="14.25" customHeight="1" spans="1:7">
      <c r="A324" s="362" t="s">
        <v>288</v>
      </c>
      <c r="B324" s="362" t="s">
        <v>2829</v>
      </c>
      <c r="C324" s="362"/>
      <c r="D324" s="362"/>
      <c r="E324" s="362"/>
      <c r="F324" s="362">
        <v>930</v>
      </c>
      <c r="G324" s="370"/>
    </row>
    <row r="325" s="347" customFormat="1" ht="14.25" customHeight="1" spans="1:7">
      <c r="A325" s="362" t="s">
        <v>288</v>
      </c>
      <c r="B325" s="363" t="s">
        <v>2831</v>
      </c>
      <c r="C325" s="362"/>
      <c r="D325" s="362"/>
      <c r="E325" s="362"/>
      <c r="F325" s="362">
        <v>900</v>
      </c>
      <c r="G325" s="370"/>
    </row>
    <row r="326" s="347" customFormat="1" ht="14.25" customHeight="1" spans="1:7">
      <c r="A326" s="371" t="s">
        <v>288</v>
      </c>
      <c r="B326" s="366" t="s">
        <v>2833</v>
      </c>
      <c r="C326" s="366"/>
      <c r="D326" s="366"/>
      <c r="E326" s="366"/>
      <c r="F326" s="366">
        <v>790</v>
      </c>
      <c r="G326" s="372"/>
    </row>
    <row r="327" s="347" customFormat="1" ht="14.25" customHeight="1" spans="1:7">
      <c r="A327" s="360" t="s">
        <v>292</v>
      </c>
      <c r="B327" s="361" t="s">
        <v>2474</v>
      </c>
      <c r="C327" s="362">
        <v>3750</v>
      </c>
      <c r="D327" s="362">
        <v>3710</v>
      </c>
      <c r="E327" s="362">
        <v>4080</v>
      </c>
      <c r="F327" s="362">
        <v>860</v>
      </c>
      <c r="G327" s="362">
        <v>2210</v>
      </c>
    </row>
    <row r="328" s="347" customFormat="1" ht="14.25" customHeight="1" spans="1:7">
      <c r="A328" s="362" t="s">
        <v>292</v>
      </c>
      <c r="B328" s="362" t="s">
        <v>2487</v>
      </c>
      <c r="C328" s="362">
        <v>3330</v>
      </c>
      <c r="D328" s="362">
        <v>3290</v>
      </c>
      <c r="E328" s="362">
        <v>3610</v>
      </c>
      <c r="F328" s="362">
        <v>850</v>
      </c>
      <c r="G328" s="362">
        <v>1960</v>
      </c>
    </row>
    <row r="329" s="347" customFormat="1" ht="14.25" customHeight="1" spans="1:7">
      <c r="A329" s="362" t="s">
        <v>292</v>
      </c>
      <c r="B329" s="362" t="s">
        <v>2501</v>
      </c>
      <c r="C329" s="362">
        <v>2730</v>
      </c>
      <c r="D329" s="362">
        <v>2690</v>
      </c>
      <c r="E329" s="362">
        <v>3100</v>
      </c>
      <c r="F329" s="362">
        <v>660</v>
      </c>
      <c r="G329" s="362">
        <v>1610</v>
      </c>
    </row>
    <row r="330" s="347" customFormat="1" ht="14.25" customHeight="1" spans="1:7">
      <c r="A330" s="362" t="s">
        <v>292</v>
      </c>
      <c r="B330" s="362" t="s">
        <v>2513</v>
      </c>
      <c r="C330" s="362">
        <v>3270</v>
      </c>
      <c r="D330" s="362">
        <v>3240</v>
      </c>
      <c r="E330" s="362">
        <v>3560</v>
      </c>
      <c r="F330" s="362">
        <v>680</v>
      </c>
      <c r="G330" s="362">
        <v>1940</v>
      </c>
    </row>
    <row r="331" s="347" customFormat="1" ht="14.25" customHeight="1" spans="1:7">
      <c r="A331" s="362" t="s">
        <v>292</v>
      </c>
      <c r="B331" s="362" t="s">
        <v>2525</v>
      </c>
      <c r="C331" s="362">
        <v>3770</v>
      </c>
      <c r="D331" s="362">
        <v>3740</v>
      </c>
      <c r="E331" s="362">
        <v>4110</v>
      </c>
      <c r="F331" s="362">
        <v>730</v>
      </c>
      <c r="G331" s="362">
        <v>2230</v>
      </c>
    </row>
    <row r="332" s="347" customFormat="1" ht="14.25" customHeight="1" spans="1:7">
      <c r="A332" s="362" t="s">
        <v>292</v>
      </c>
      <c r="B332" s="362" t="s">
        <v>2536</v>
      </c>
      <c r="C332" s="362">
        <v>3520</v>
      </c>
      <c r="D332" s="362">
        <v>3480</v>
      </c>
      <c r="E332" s="362">
        <v>3830</v>
      </c>
      <c r="F332" s="362">
        <v>720</v>
      </c>
      <c r="G332" s="362">
        <v>2090</v>
      </c>
    </row>
    <row r="333" s="347" customFormat="1" ht="14.25" customHeight="1" spans="1:7">
      <c r="A333" s="362" t="s">
        <v>292</v>
      </c>
      <c r="B333" s="362" t="s">
        <v>2547</v>
      </c>
      <c r="C333" s="362">
        <v>3840</v>
      </c>
      <c r="D333" s="362">
        <v>3800</v>
      </c>
      <c r="E333" s="362">
        <v>4200</v>
      </c>
      <c r="F333" s="362">
        <v>760</v>
      </c>
      <c r="G333" s="362">
        <v>2270</v>
      </c>
    </row>
    <row r="334" s="347" customFormat="1" ht="14.25" customHeight="1" spans="1:7">
      <c r="A334" s="362" t="s">
        <v>292</v>
      </c>
      <c r="B334" s="362" t="s">
        <v>2558</v>
      </c>
      <c r="C334" s="362">
        <v>3960</v>
      </c>
      <c r="D334" s="362">
        <v>3910</v>
      </c>
      <c r="E334" s="362">
        <v>4340</v>
      </c>
      <c r="F334" s="362">
        <v>780</v>
      </c>
      <c r="G334" s="362">
        <v>2340</v>
      </c>
    </row>
    <row r="335" s="347" customFormat="1" ht="14.25" customHeight="1" spans="1:7">
      <c r="A335" s="362" t="s">
        <v>292</v>
      </c>
      <c r="B335" s="362" t="s">
        <v>2568</v>
      </c>
      <c r="C335" s="362">
        <v>3710</v>
      </c>
      <c r="D335" s="362">
        <v>3670</v>
      </c>
      <c r="E335" s="362">
        <v>4030</v>
      </c>
      <c r="F335" s="362">
        <v>750</v>
      </c>
      <c r="G335" s="362">
        <v>2200</v>
      </c>
    </row>
    <row r="336" s="347" customFormat="1" ht="14.25" customHeight="1" spans="1:7">
      <c r="A336" s="362" t="s">
        <v>292</v>
      </c>
      <c r="B336" s="362" t="s">
        <v>2578</v>
      </c>
      <c r="C336" s="362">
        <v>3570</v>
      </c>
      <c r="D336" s="362">
        <v>3530</v>
      </c>
      <c r="E336" s="362">
        <v>3880</v>
      </c>
      <c r="F336" s="362">
        <v>770</v>
      </c>
      <c r="G336" s="362">
        <v>2110</v>
      </c>
    </row>
    <row r="337" s="347" customFormat="1" ht="14.25" customHeight="1" spans="1:7">
      <c r="A337" s="362" t="s">
        <v>292</v>
      </c>
      <c r="B337" s="362" t="s">
        <v>2588</v>
      </c>
      <c r="C337" s="362">
        <v>3780</v>
      </c>
      <c r="D337" s="362">
        <v>3750</v>
      </c>
      <c r="E337" s="362">
        <v>4130</v>
      </c>
      <c r="F337" s="362">
        <v>750</v>
      </c>
      <c r="G337" s="362">
        <v>2240</v>
      </c>
    </row>
    <row r="338" s="347" customFormat="1" ht="14.25" customHeight="1" spans="1:7">
      <c r="A338" s="362" t="s">
        <v>292</v>
      </c>
      <c r="B338" s="362" t="s">
        <v>2598</v>
      </c>
      <c r="C338" s="362">
        <v>3600</v>
      </c>
      <c r="D338" s="362">
        <v>3570</v>
      </c>
      <c r="E338" s="362">
        <v>3920</v>
      </c>
      <c r="F338" s="362">
        <v>790</v>
      </c>
      <c r="G338" s="362">
        <v>2140</v>
      </c>
    </row>
    <row r="339" s="347" customFormat="1" ht="14.25" customHeight="1" spans="1:7">
      <c r="A339" s="362" t="s">
        <v>292</v>
      </c>
      <c r="B339" s="362" t="s">
        <v>2608</v>
      </c>
      <c r="C339" s="362">
        <v>3540</v>
      </c>
      <c r="D339" s="362">
        <v>3500</v>
      </c>
      <c r="E339" s="362">
        <v>3850</v>
      </c>
      <c r="F339" s="362">
        <v>780</v>
      </c>
      <c r="G339" s="362">
        <v>2100</v>
      </c>
    </row>
    <row r="340" s="347" customFormat="1" ht="14.25" customHeight="1" spans="1:7">
      <c r="A340" s="362" t="s">
        <v>292</v>
      </c>
      <c r="B340" s="362" t="s">
        <v>2618</v>
      </c>
      <c r="C340" s="362">
        <v>3850</v>
      </c>
      <c r="D340" s="362">
        <v>3810</v>
      </c>
      <c r="E340" s="362">
        <v>4210</v>
      </c>
      <c r="F340" s="362">
        <v>750</v>
      </c>
      <c r="G340" s="362">
        <v>2280</v>
      </c>
    </row>
    <row r="341" s="347" customFormat="1" ht="14.25" customHeight="1" spans="1:7">
      <c r="A341" s="362" t="s">
        <v>292</v>
      </c>
      <c r="B341" s="362" t="s">
        <v>2628</v>
      </c>
      <c r="C341" s="362">
        <v>3780</v>
      </c>
      <c r="D341" s="362">
        <v>3750</v>
      </c>
      <c r="E341" s="362">
        <v>4140</v>
      </c>
      <c r="F341" s="362">
        <v>720</v>
      </c>
      <c r="G341" s="362">
        <v>2240</v>
      </c>
    </row>
    <row r="342" s="347" customFormat="1" ht="14.25" customHeight="1" spans="1:7">
      <c r="A342" s="362" t="s">
        <v>292</v>
      </c>
      <c r="B342" s="362" t="s">
        <v>2638</v>
      </c>
      <c r="C342" s="362">
        <v>3670</v>
      </c>
      <c r="D342" s="362">
        <v>3620</v>
      </c>
      <c r="E342" s="362">
        <v>3990</v>
      </c>
      <c r="F342" s="362">
        <v>760</v>
      </c>
      <c r="G342" s="362">
        <v>2170</v>
      </c>
    </row>
    <row r="343" s="347" customFormat="1" ht="14.25" customHeight="1" spans="1:7">
      <c r="A343" s="362" t="s">
        <v>292</v>
      </c>
      <c r="B343" s="362" t="s">
        <v>2648</v>
      </c>
      <c r="C343" s="362">
        <v>3760</v>
      </c>
      <c r="D343" s="362">
        <v>3720</v>
      </c>
      <c r="E343" s="362">
        <v>4090</v>
      </c>
      <c r="F343" s="362">
        <v>780</v>
      </c>
      <c r="G343" s="362">
        <v>2220</v>
      </c>
    </row>
    <row r="344" s="347" customFormat="1" ht="14.25" customHeight="1" spans="1:7">
      <c r="A344" s="362" t="s">
        <v>292</v>
      </c>
      <c r="B344" s="362" t="s">
        <v>2658</v>
      </c>
      <c r="C344" s="362">
        <v>3680</v>
      </c>
      <c r="D344" s="362">
        <v>3640</v>
      </c>
      <c r="E344" s="362">
        <v>4010</v>
      </c>
      <c r="F344" s="362">
        <v>750</v>
      </c>
      <c r="G344" s="362">
        <v>2180</v>
      </c>
    </row>
    <row r="345" spans="1:10">
      <c r="A345" s="362" t="s">
        <v>292</v>
      </c>
      <c r="B345" s="362" t="s">
        <v>2668</v>
      </c>
      <c r="C345" s="362">
        <v>3190</v>
      </c>
      <c r="D345" s="362">
        <v>3140</v>
      </c>
      <c r="E345" s="362">
        <v>3450</v>
      </c>
      <c r="F345" s="362">
        <v>720</v>
      </c>
      <c r="G345" s="362">
        <v>1880</v>
      </c>
      <c r="J345" s="347"/>
    </row>
    <row r="346" spans="1:10">
      <c r="A346" s="362" t="s">
        <v>292</v>
      </c>
      <c r="B346" s="362" t="s">
        <v>2678</v>
      </c>
      <c r="C346" s="362">
        <v>3630</v>
      </c>
      <c r="D346" s="362">
        <v>3590</v>
      </c>
      <c r="E346" s="362">
        <v>3940</v>
      </c>
      <c r="F346" s="362">
        <v>730</v>
      </c>
      <c r="G346" s="362">
        <v>2150</v>
      </c>
      <c r="J346" s="347"/>
    </row>
    <row r="347" spans="1:10">
      <c r="A347" s="362" t="s">
        <v>292</v>
      </c>
      <c r="B347" s="362" t="s">
        <v>2687</v>
      </c>
      <c r="C347" s="362">
        <v>3860</v>
      </c>
      <c r="D347" s="362">
        <v>3820</v>
      </c>
      <c r="E347" s="362">
        <v>4220</v>
      </c>
      <c r="F347" s="362">
        <v>750</v>
      </c>
      <c r="G347" s="362">
        <v>2280</v>
      </c>
      <c r="J347" s="347"/>
    </row>
    <row r="348" spans="1:10">
      <c r="A348" s="362" t="s">
        <v>292</v>
      </c>
      <c r="B348" s="362" t="s">
        <v>2695</v>
      </c>
      <c r="C348" s="362">
        <v>4000</v>
      </c>
      <c r="D348" s="362">
        <v>3950</v>
      </c>
      <c r="E348" s="362">
        <v>4430</v>
      </c>
      <c r="F348" s="362">
        <v>760</v>
      </c>
      <c r="G348" s="362">
        <v>2360</v>
      </c>
      <c r="J348" s="347"/>
    </row>
    <row r="349" spans="1:10">
      <c r="A349" s="362" t="s">
        <v>292</v>
      </c>
      <c r="B349" s="362" t="s">
        <v>2703</v>
      </c>
      <c r="C349" s="362">
        <v>3820</v>
      </c>
      <c r="D349" s="362">
        <v>3780</v>
      </c>
      <c r="E349" s="362">
        <v>4170</v>
      </c>
      <c r="F349" s="362">
        <v>710</v>
      </c>
      <c r="G349" s="362">
        <v>2260</v>
      </c>
      <c r="J349" s="347"/>
    </row>
    <row r="350" spans="1:10">
      <c r="A350" s="362" t="s">
        <v>292</v>
      </c>
      <c r="B350" s="362" t="s">
        <v>2711</v>
      </c>
      <c r="C350" s="362">
        <v>3760</v>
      </c>
      <c r="D350" s="362">
        <v>3730</v>
      </c>
      <c r="E350" s="362">
        <v>4100</v>
      </c>
      <c r="F350" s="362">
        <v>800</v>
      </c>
      <c r="G350" s="362">
        <v>2230</v>
      </c>
      <c r="J350" s="347"/>
    </row>
    <row r="351" spans="1:10">
      <c r="A351" s="362" t="s">
        <v>292</v>
      </c>
      <c r="B351" s="362" t="s">
        <v>2718</v>
      </c>
      <c r="C351" s="362">
        <v>3610</v>
      </c>
      <c r="D351" s="362">
        <v>3580</v>
      </c>
      <c r="E351" s="362">
        <v>3930</v>
      </c>
      <c r="F351" s="362">
        <v>700</v>
      </c>
      <c r="G351" s="362">
        <v>2140</v>
      </c>
      <c r="J351" s="347"/>
    </row>
    <row r="352" spans="1:7">
      <c r="A352" s="362" t="s">
        <v>292</v>
      </c>
      <c r="B352" s="362" t="s">
        <v>2725</v>
      </c>
      <c r="C352" s="362">
        <v>3670</v>
      </c>
      <c r="D352" s="362">
        <v>3630</v>
      </c>
      <c r="E352" s="362">
        <v>4000</v>
      </c>
      <c r="F352" s="362">
        <v>750</v>
      </c>
      <c r="G352" s="362">
        <v>2180</v>
      </c>
    </row>
    <row r="353" s="348" customFormat="1" spans="1:7">
      <c r="A353" s="362" t="s">
        <v>292</v>
      </c>
      <c r="B353" s="362" t="s">
        <v>2732</v>
      </c>
      <c r="C353" s="362">
        <v>3190</v>
      </c>
      <c r="D353" s="362">
        <v>3150</v>
      </c>
      <c r="E353" s="362">
        <v>3640</v>
      </c>
      <c r="F353" s="362">
        <v>630</v>
      </c>
      <c r="G353" s="362">
        <v>1890</v>
      </c>
    </row>
    <row r="354" s="348" customFormat="1" spans="1:7">
      <c r="A354" s="362" t="s">
        <v>292</v>
      </c>
      <c r="B354" s="362" t="s">
        <v>2739</v>
      </c>
      <c r="C354" s="362">
        <v>3450</v>
      </c>
      <c r="D354" s="362">
        <v>3420</v>
      </c>
      <c r="E354" s="362">
        <v>3960</v>
      </c>
      <c r="F354" s="362">
        <v>660</v>
      </c>
      <c r="G354" s="362">
        <v>2050</v>
      </c>
    </row>
    <row r="355" s="348" customFormat="1" spans="1:7">
      <c r="A355" s="362" t="s">
        <v>292</v>
      </c>
      <c r="B355" s="362" t="s">
        <v>2746</v>
      </c>
      <c r="C355" s="362">
        <v>3650</v>
      </c>
      <c r="D355" s="362">
        <v>3610</v>
      </c>
      <c r="E355" s="362">
        <v>4200</v>
      </c>
      <c r="F355" s="362">
        <v>640</v>
      </c>
      <c r="G355" s="362">
        <v>2160</v>
      </c>
    </row>
    <row r="356" s="348" customFormat="1" spans="1:7">
      <c r="A356" s="362" t="s">
        <v>292</v>
      </c>
      <c r="B356" s="362" t="s">
        <v>2753</v>
      </c>
      <c r="C356" s="362">
        <v>3260</v>
      </c>
      <c r="D356" s="362">
        <v>3230</v>
      </c>
      <c r="E356" s="362">
        <v>3740</v>
      </c>
      <c r="F356" s="362">
        <v>600</v>
      </c>
      <c r="G356" s="362">
        <v>1930</v>
      </c>
    </row>
    <row r="357" s="348" customFormat="1" ht="12" spans="1:7">
      <c r="A357" s="364" t="s">
        <v>292</v>
      </c>
      <c r="B357" s="368" t="s">
        <v>2760</v>
      </c>
      <c r="C357" s="368">
        <v>3690</v>
      </c>
      <c r="D357" s="368">
        <v>3650</v>
      </c>
      <c r="E357" s="368">
        <v>4020</v>
      </c>
      <c r="F357" s="368">
        <v>700</v>
      </c>
      <c r="G357" s="368">
        <v>2190</v>
      </c>
    </row>
    <row r="358" s="348" customFormat="1" spans="1:7">
      <c r="A358" s="360" t="s">
        <v>296</v>
      </c>
      <c r="B358" s="361" t="s">
        <v>2475</v>
      </c>
      <c r="C358" s="361">
        <v>2080</v>
      </c>
      <c r="D358" s="361">
        <v>2040</v>
      </c>
      <c r="E358" s="361">
        <v>2010</v>
      </c>
      <c r="F358" s="361">
        <v>530</v>
      </c>
      <c r="G358" s="369">
        <v>1230</v>
      </c>
    </row>
    <row r="359" s="348" customFormat="1" spans="1:7">
      <c r="A359" s="362" t="s">
        <v>296</v>
      </c>
      <c r="B359" s="362" t="s">
        <v>2488</v>
      </c>
      <c r="C359" s="362">
        <v>1850</v>
      </c>
      <c r="D359" s="362">
        <v>1820</v>
      </c>
      <c r="E359" s="362">
        <v>1780</v>
      </c>
      <c r="F359" s="362">
        <v>520</v>
      </c>
      <c r="G359" s="370">
        <v>1100</v>
      </c>
    </row>
    <row r="360" s="348" customFormat="1" spans="1:7">
      <c r="A360" s="362" t="s">
        <v>296</v>
      </c>
      <c r="B360" s="362" t="s">
        <v>2502</v>
      </c>
      <c r="C360" s="362">
        <v>2020</v>
      </c>
      <c r="D360" s="362">
        <v>1990</v>
      </c>
      <c r="E360" s="362">
        <v>1950</v>
      </c>
      <c r="F360" s="362">
        <v>500</v>
      </c>
      <c r="G360" s="370">
        <v>1200</v>
      </c>
    </row>
    <row r="361" s="348" customFormat="1" spans="1:7">
      <c r="A361" s="362" t="s">
        <v>296</v>
      </c>
      <c r="B361" s="362" t="s">
        <v>2514</v>
      </c>
      <c r="C361" s="362">
        <v>2260</v>
      </c>
      <c r="D361" s="362">
        <v>2220</v>
      </c>
      <c r="E361" s="362">
        <v>2180</v>
      </c>
      <c r="F361" s="362">
        <v>580</v>
      </c>
      <c r="G361" s="370">
        <v>1340</v>
      </c>
    </row>
    <row r="362" s="348" customFormat="1" spans="1:7">
      <c r="A362" s="362" t="s">
        <v>296</v>
      </c>
      <c r="B362" s="362" t="s">
        <v>2526</v>
      </c>
      <c r="C362" s="362">
        <v>2650</v>
      </c>
      <c r="D362" s="362">
        <v>2610</v>
      </c>
      <c r="E362" s="362">
        <v>2570</v>
      </c>
      <c r="F362" s="362">
        <v>630</v>
      </c>
      <c r="G362" s="370">
        <v>1570</v>
      </c>
    </row>
    <row r="363" s="348" customFormat="1" spans="1:7">
      <c r="A363" s="362" t="s">
        <v>296</v>
      </c>
      <c r="B363" s="362" t="s">
        <v>2537</v>
      </c>
      <c r="C363" s="362">
        <v>2390</v>
      </c>
      <c r="D363" s="362">
        <v>2360</v>
      </c>
      <c r="E363" s="362">
        <v>2320</v>
      </c>
      <c r="F363" s="362">
        <v>600</v>
      </c>
      <c r="G363" s="370">
        <v>1420</v>
      </c>
    </row>
    <row r="364" s="348" customFormat="1" spans="1:7">
      <c r="A364" s="362" t="s">
        <v>296</v>
      </c>
      <c r="B364" s="362" t="s">
        <v>2548</v>
      </c>
      <c r="C364" s="362">
        <v>2050</v>
      </c>
      <c r="D364" s="362">
        <v>2030</v>
      </c>
      <c r="E364" s="362">
        <v>1990</v>
      </c>
      <c r="F364" s="362">
        <v>550</v>
      </c>
      <c r="G364" s="370">
        <v>1220</v>
      </c>
    </row>
    <row r="365" s="348" customFormat="1" spans="1:7">
      <c r="A365" s="362" t="s">
        <v>296</v>
      </c>
      <c r="B365" s="362" t="s">
        <v>2559</v>
      </c>
      <c r="C365" s="362">
        <v>2140</v>
      </c>
      <c r="D365" s="362">
        <v>2100</v>
      </c>
      <c r="E365" s="362">
        <v>2060</v>
      </c>
      <c r="F365" s="362">
        <v>540</v>
      </c>
      <c r="G365" s="370">
        <v>1270</v>
      </c>
    </row>
    <row r="366" s="348" customFormat="1" spans="1:7">
      <c r="A366" s="362" t="s">
        <v>296</v>
      </c>
      <c r="B366" s="362" t="s">
        <v>2569</v>
      </c>
      <c r="C366" s="362">
        <v>2410</v>
      </c>
      <c r="D366" s="362">
        <v>2370</v>
      </c>
      <c r="E366" s="362">
        <v>2330</v>
      </c>
      <c r="F366" s="362">
        <v>570</v>
      </c>
      <c r="G366" s="370">
        <v>1440</v>
      </c>
    </row>
    <row r="367" s="348" customFormat="1" spans="1:7">
      <c r="A367" s="362" t="s">
        <v>296</v>
      </c>
      <c r="B367" s="362" t="s">
        <v>2579</v>
      </c>
      <c r="C367" s="362">
        <v>2300</v>
      </c>
      <c r="D367" s="362">
        <v>2260</v>
      </c>
      <c r="E367" s="362">
        <v>2220</v>
      </c>
      <c r="F367" s="362">
        <v>560</v>
      </c>
      <c r="G367" s="370">
        <v>1370</v>
      </c>
    </row>
    <row r="368" s="348" customFormat="1" spans="1:7">
      <c r="A368" s="362" t="s">
        <v>296</v>
      </c>
      <c r="B368" s="362" t="s">
        <v>2589</v>
      </c>
      <c r="C368" s="362">
        <v>2430</v>
      </c>
      <c r="D368" s="362">
        <v>2390</v>
      </c>
      <c r="E368" s="362">
        <v>2350</v>
      </c>
      <c r="F368" s="362">
        <v>570</v>
      </c>
      <c r="G368" s="370">
        <v>1450</v>
      </c>
    </row>
    <row r="369" s="348" customFormat="1" spans="1:7">
      <c r="A369" s="362" t="s">
        <v>296</v>
      </c>
      <c r="B369" s="362" t="s">
        <v>2599</v>
      </c>
      <c r="C369" s="362">
        <v>2320</v>
      </c>
      <c r="D369" s="362">
        <v>2290</v>
      </c>
      <c r="E369" s="362">
        <v>2250</v>
      </c>
      <c r="F369" s="362">
        <v>550</v>
      </c>
      <c r="G369" s="370">
        <v>1380</v>
      </c>
    </row>
    <row r="370" s="348" customFormat="1" spans="1:7">
      <c r="A370" s="362" t="s">
        <v>296</v>
      </c>
      <c r="B370" s="362" t="s">
        <v>2609</v>
      </c>
      <c r="C370" s="362">
        <v>2190</v>
      </c>
      <c r="D370" s="362">
        <v>2170</v>
      </c>
      <c r="E370" s="362">
        <v>2130</v>
      </c>
      <c r="F370" s="362">
        <v>530</v>
      </c>
      <c r="G370" s="370">
        <v>1310</v>
      </c>
    </row>
    <row r="371" s="348" customFormat="1" spans="1:7">
      <c r="A371" s="362" t="s">
        <v>296</v>
      </c>
      <c r="B371" s="362" t="s">
        <v>2619</v>
      </c>
      <c r="C371" s="362">
        <v>2460</v>
      </c>
      <c r="D371" s="362">
        <v>2420</v>
      </c>
      <c r="E371" s="362">
        <v>2370</v>
      </c>
      <c r="F371" s="362">
        <v>560</v>
      </c>
      <c r="G371" s="370">
        <v>1470</v>
      </c>
    </row>
    <row r="372" s="348" customFormat="1" spans="1:7">
      <c r="A372" s="362" t="s">
        <v>296</v>
      </c>
      <c r="B372" s="362" t="s">
        <v>2629</v>
      </c>
      <c r="C372" s="362">
        <v>2250</v>
      </c>
      <c r="D372" s="362">
        <v>2210</v>
      </c>
      <c r="E372" s="362">
        <v>2180</v>
      </c>
      <c r="F372" s="362">
        <v>550</v>
      </c>
      <c r="G372" s="370">
        <v>1340</v>
      </c>
    </row>
    <row r="373" s="348" customFormat="1" spans="1:7">
      <c r="A373" s="362" t="s">
        <v>296</v>
      </c>
      <c r="B373" s="362" t="s">
        <v>2639</v>
      </c>
      <c r="C373" s="362">
        <v>2210</v>
      </c>
      <c r="D373" s="362">
        <v>2190</v>
      </c>
      <c r="E373" s="362">
        <v>2150</v>
      </c>
      <c r="F373" s="362">
        <v>530</v>
      </c>
      <c r="G373" s="370">
        <v>1320</v>
      </c>
    </row>
    <row r="374" s="348" customFormat="1" spans="1:7">
      <c r="A374" s="362" t="s">
        <v>296</v>
      </c>
      <c r="B374" s="362" t="s">
        <v>2649</v>
      </c>
      <c r="C374" s="362">
        <v>2320</v>
      </c>
      <c r="D374" s="362">
        <v>2280</v>
      </c>
      <c r="E374" s="362">
        <v>2230</v>
      </c>
      <c r="F374" s="362">
        <v>580</v>
      </c>
      <c r="G374" s="370">
        <v>1380</v>
      </c>
    </row>
    <row r="375" s="348" customFormat="1" spans="1:7">
      <c r="A375" s="362" t="s">
        <v>296</v>
      </c>
      <c r="B375" s="362" t="s">
        <v>2659</v>
      </c>
      <c r="C375" s="362">
        <v>2090</v>
      </c>
      <c r="D375" s="362">
        <v>2050</v>
      </c>
      <c r="E375" s="362">
        <v>2020</v>
      </c>
      <c r="F375" s="362">
        <v>520</v>
      </c>
      <c r="G375" s="370">
        <v>1240</v>
      </c>
    </row>
    <row r="376" s="348" customFormat="1" spans="1:7">
      <c r="A376" s="362" t="s">
        <v>296</v>
      </c>
      <c r="B376" s="362" t="s">
        <v>2669</v>
      </c>
      <c r="C376" s="362">
        <v>2010</v>
      </c>
      <c r="D376" s="362">
        <v>1980</v>
      </c>
      <c r="E376" s="362">
        <v>1940</v>
      </c>
      <c r="F376" s="362">
        <v>540</v>
      </c>
      <c r="G376" s="370">
        <v>1190</v>
      </c>
    </row>
    <row r="377" s="348" customFormat="1" ht="12" spans="1:7">
      <c r="A377" s="364" t="s">
        <v>296</v>
      </c>
      <c r="B377" s="368" t="s">
        <v>2679</v>
      </c>
      <c r="C377" s="368">
        <v>1930</v>
      </c>
      <c r="D377" s="368">
        <v>1890</v>
      </c>
      <c r="E377" s="368">
        <v>1860</v>
      </c>
      <c r="F377" s="368">
        <v>530</v>
      </c>
      <c r="G377" s="377">
        <v>1150</v>
      </c>
    </row>
    <row r="378" s="348" customFormat="1" spans="1:7">
      <c r="A378" s="378" t="s">
        <v>300</v>
      </c>
      <c r="B378" s="361" t="s">
        <v>2476</v>
      </c>
      <c r="C378" s="361">
        <v>1520</v>
      </c>
      <c r="D378" s="361">
        <v>1490</v>
      </c>
      <c r="E378" s="361">
        <v>1460</v>
      </c>
      <c r="F378" s="361">
        <v>460</v>
      </c>
      <c r="G378" s="369">
        <v>940</v>
      </c>
    </row>
    <row r="379" s="348" customFormat="1" spans="1:7">
      <c r="A379" s="379" t="s">
        <v>300</v>
      </c>
      <c r="B379" s="362" t="s">
        <v>2489</v>
      </c>
      <c r="C379" s="362">
        <v>1500</v>
      </c>
      <c r="D379" s="362">
        <v>1470</v>
      </c>
      <c r="E379" s="362">
        <v>1430</v>
      </c>
      <c r="F379" s="362">
        <v>460</v>
      </c>
      <c r="G379" s="370">
        <v>920</v>
      </c>
    </row>
    <row r="380" s="348" customFormat="1" spans="1:7">
      <c r="A380" s="379" t="s">
        <v>300</v>
      </c>
      <c r="B380" s="362" t="s">
        <v>2503</v>
      </c>
      <c r="C380" s="362">
        <v>1620</v>
      </c>
      <c r="D380" s="362">
        <v>1590</v>
      </c>
      <c r="E380" s="362">
        <v>1560</v>
      </c>
      <c r="F380" s="362">
        <v>480</v>
      </c>
      <c r="G380" s="370">
        <v>1000</v>
      </c>
    </row>
    <row r="381" s="348" customFormat="1" spans="1:7">
      <c r="A381" s="379" t="s">
        <v>300</v>
      </c>
      <c r="B381" s="362" t="s">
        <v>2515</v>
      </c>
      <c r="C381" s="362">
        <v>1460</v>
      </c>
      <c r="D381" s="362">
        <v>1430</v>
      </c>
      <c r="E381" s="362">
        <v>1390</v>
      </c>
      <c r="F381" s="362">
        <v>450</v>
      </c>
      <c r="G381" s="370">
        <v>900</v>
      </c>
    </row>
    <row r="382" s="348" customFormat="1" spans="1:7">
      <c r="A382" s="379" t="s">
        <v>300</v>
      </c>
      <c r="B382" s="362" t="s">
        <v>2527</v>
      </c>
      <c r="C382" s="362">
        <v>1310</v>
      </c>
      <c r="D382" s="362">
        <v>1280</v>
      </c>
      <c r="E382" s="362">
        <v>1250</v>
      </c>
      <c r="F382" s="362">
        <v>440</v>
      </c>
      <c r="G382" s="370">
        <v>800</v>
      </c>
    </row>
    <row r="383" s="348" customFormat="1" spans="1:7">
      <c r="A383" s="379" t="s">
        <v>300</v>
      </c>
      <c r="B383" s="362" t="s">
        <v>2538</v>
      </c>
      <c r="C383" s="362">
        <v>1260</v>
      </c>
      <c r="D383" s="362">
        <v>1230</v>
      </c>
      <c r="E383" s="362">
        <v>1200</v>
      </c>
      <c r="F383" s="362">
        <v>420</v>
      </c>
      <c r="G383" s="370">
        <v>770</v>
      </c>
    </row>
    <row r="384" s="348" customFormat="1" ht="12" spans="1:7">
      <c r="A384" s="380" t="s">
        <v>300</v>
      </c>
      <c r="B384" s="366" t="s">
        <v>2549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2847</v>
      </c>
      <c r="B1" s="312"/>
    </row>
    <row r="2" ht="14.25" spans="1:2">
      <c r="A2" s="312"/>
      <c r="B2" s="312"/>
    </row>
    <row r="3" ht="14.25" spans="1:7">
      <c r="A3" s="312"/>
      <c r="B3" s="312"/>
      <c r="C3" s="313" t="s">
        <v>2140</v>
      </c>
      <c r="D3" s="313" t="s">
        <v>2141</v>
      </c>
      <c r="E3" s="313" t="s">
        <v>412</v>
      </c>
      <c r="F3" s="313" t="s">
        <v>408</v>
      </c>
      <c r="G3" s="313" t="s">
        <v>280</v>
      </c>
    </row>
    <row r="4" ht="14.25" spans="1:7">
      <c r="A4" s="314" t="s">
        <v>2477</v>
      </c>
      <c r="B4" s="315" t="s">
        <v>2490</v>
      </c>
      <c r="C4" s="313"/>
      <c r="D4" s="313"/>
      <c r="E4" s="313"/>
      <c r="F4" s="313"/>
      <c r="G4" s="313"/>
    </row>
    <row r="5" spans="1:7">
      <c r="A5" s="316" t="s">
        <v>230</v>
      </c>
      <c r="B5" s="317" t="s">
        <v>2465</v>
      </c>
      <c r="C5" s="318">
        <v>0.098</v>
      </c>
      <c r="D5" s="318">
        <v>0.087</v>
      </c>
      <c r="E5" s="318">
        <v>0.087</v>
      </c>
      <c r="F5" s="318">
        <v>0.098</v>
      </c>
      <c r="G5" s="319">
        <v>0.095</v>
      </c>
    </row>
    <row r="6" spans="1:7">
      <c r="A6" s="320" t="s">
        <v>230</v>
      </c>
      <c r="B6" s="321" t="s">
        <v>2478</v>
      </c>
      <c r="C6" s="322">
        <v>0.098</v>
      </c>
      <c r="D6" s="322">
        <v>0.098</v>
      </c>
      <c r="E6" s="322">
        <v>0.098</v>
      </c>
      <c r="F6" s="322">
        <v>0.1</v>
      </c>
      <c r="G6" s="323">
        <v>0.099</v>
      </c>
    </row>
    <row r="7" spans="1:7">
      <c r="A7" s="320" t="s">
        <v>230</v>
      </c>
      <c r="B7" s="321" t="s">
        <v>2492</v>
      </c>
      <c r="C7" s="322">
        <v>0.097</v>
      </c>
      <c r="D7" s="322">
        <v>0.097</v>
      </c>
      <c r="E7" s="322">
        <v>0.096</v>
      </c>
      <c r="F7" s="322">
        <v>0.1</v>
      </c>
      <c r="G7" s="323">
        <v>0.098</v>
      </c>
    </row>
    <row r="8" spans="1:7">
      <c r="A8" s="320" t="s">
        <v>230</v>
      </c>
      <c r="B8" s="321" t="s">
        <v>2504</v>
      </c>
      <c r="C8" s="322">
        <v>0.081</v>
      </c>
      <c r="D8" s="322">
        <v>0.082</v>
      </c>
      <c r="E8" s="322">
        <v>0.07</v>
      </c>
      <c r="F8" s="322">
        <v>0.096</v>
      </c>
      <c r="G8" s="323">
        <v>0.089</v>
      </c>
    </row>
    <row r="9" ht="14.25" spans="1:7">
      <c r="A9" s="324" t="s">
        <v>230</v>
      </c>
      <c r="B9" s="325" t="s">
        <v>2516</v>
      </c>
      <c r="C9" s="326">
        <v>0.1</v>
      </c>
      <c r="D9" s="326">
        <v>0.1</v>
      </c>
      <c r="E9" s="326">
        <v>0.1</v>
      </c>
      <c r="F9" s="327"/>
      <c r="G9" s="328">
        <v>0.1</v>
      </c>
    </row>
    <row r="10" spans="1:7">
      <c r="A10" s="316" t="s">
        <v>241</v>
      </c>
      <c r="B10" s="317" t="s">
        <v>2466</v>
      </c>
      <c r="C10" s="318">
        <v>0.067</v>
      </c>
      <c r="D10" s="318">
        <v>0.079</v>
      </c>
      <c r="E10" s="318">
        <v>0.079</v>
      </c>
      <c r="F10" s="318">
        <v>0.1</v>
      </c>
      <c r="G10" s="319">
        <v>0.091</v>
      </c>
    </row>
    <row r="11" spans="1:7">
      <c r="A11" s="320" t="s">
        <v>241</v>
      </c>
      <c r="B11" s="321" t="s">
        <v>2479</v>
      </c>
      <c r="C11" s="322">
        <v>0.05</v>
      </c>
      <c r="D11" s="322">
        <v>0.053</v>
      </c>
      <c r="E11" s="322">
        <v>0.063</v>
      </c>
      <c r="F11" s="322">
        <v>0.1</v>
      </c>
      <c r="G11" s="323">
        <v>0.072</v>
      </c>
    </row>
    <row r="12" spans="1:7">
      <c r="A12" s="320" t="s">
        <v>241</v>
      </c>
      <c r="B12" s="321" t="s">
        <v>2493</v>
      </c>
      <c r="C12" s="322">
        <v>0.053</v>
      </c>
      <c r="D12" s="322">
        <v>0.09</v>
      </c>
      <c r="E12" s="322">
        <v>0.072</v>
      </c>
      <c r="F12" s="322">
        <v>0.1</v>
      </c>
      <c r="G12" s="323">
        <v>0.097</v>
      </c>
    </row>
    <row r="13" spans="1:7">
      <c r="A13" s="320" t="s">
        <v>241</v>
      </c>
      <c r="B13" s="321" t="s">
        <v>2505</v>
      </c>
      <c r="C13" s="322">
        <v>0.097</v>
      </c>
      <c r="D13" s="322">
        <v>0.092</v>
      </c>
      <c r="E13" s="322">
        <v>0.095</v>
      </c>
      <c r="F13" s="322">
        <v>0.1</v>
      </c>
      <c r="G13" s="323">
        <v>0.097</v>
      </c>
    </row>
    <row r="14" spans="1:7">
      <c r="A14" s="320" t="s">
        <v>241</v>
      </c>
      <c r="B14" s="321" t="s">
        <v>2517</v>
      </c>
      <c r="C14" s="322">
        <v>0.097</v>
      </c>
      <c r="D14" s="322">
        <v>0.097</v>
      </c>
      <c r="E14" s="322">
        <v>0.097</v>
      </c>
      <c r="F14" s="322">
        <v>0.1</v>
      </c>
      <c r="G14" s="323">
        <v>0.098</v>
      </c>
    </row>
    <row r="15" spans="1:7">
      <c r="A15" s="320" t="s">
        <v>241</v>
      </c>
      <c r="B15" s="321" t="s">
        <v>2528</v>
      </c>
      <c r="C15" s="322">
        <v>0.098</v>
      </c>
      <c r="D15" s="322">
        <v>0.091</v>
      </c>
      <c r="E15" s="322">
        <v>0.06</v>
      </c>
      <c r="F15" s="322">
        <v>0.1</v>
      </c>
      <c r="G15" s="323">
        <v>0.097</v>
      </c>
    </row>
    <row r="16" spans="1:7">
      <c r="A16" s="320" t="s">
        <v>241</v>
      </c>
      <c r="B16" s="321" t="s">
        <v>2539</v>
      </c>
      <c r="C16" s="322">
        <v>0.098</v>
      </c>
      <c r="D16" s="322">
        <v>0.097</v>
      </c>
      <c r="E16" s="322">
        <v>0.095</v>
      </c>
      <c r="F16" s="322">
        <v>0.1</v>
      </c>
      <c r="G16" s="323">
        <v>0.099</v>
      </c>
    </row>
    <row r="17" spans="1:7">
      <c r="A17" s="320" t="s">
        <v>241</v>
      </c>
      <c r="B17" s="321" t="s">
        <v>2550</v>
      </c>
      <c r="C17" s="322">
        <v>0.089</v>
      </c>
      <c r="D17" s="322">
        <v>0.092</v>
      </c>
      <c r="E17" s="322">
        <v>0.061</v>
      </c>
      <c r="F17" s="322">
        <v>0.1</v>
      </c>
      <c r="G17" s="323">
        <v>0.097</v>
      </c>
    </row>
    <row r="18" spans="1:7">
      <c r="A18" s="320" t="s">
        <v>241</v>
      </c>
      <c r="B18" s="321" t="s">
        <v>2560</v>
      </c>
      <c r="C18" s="322">
        <v>0.098</v>
      </c>
      <c r="D18" s="322">
        <v>0.098</v>
      </c>
      <c r="E18" s="322">
        <v>0.098</v>
      </c>
      <c r="F18" s="329"/>
      <c r="G18" s="323">
        <v>0.099</v>
      </c>
    </row>
    <row r="19" spans="1:7">
      <c r="A19" s="320" t="s">
        <v>241</v>
      </c>
      <c r="B19" s="321" t="s">
        <v>2570</v>
      </c>
      <c r="C19" s="322">
        <v>0.099</v>
      </c>
      <c r="D19" s="322">
        <v>0.074</v>
      </c>
      <c r="E19" s="322">
        <v>0.081</v>
      </c>
      <c r="F19" s="329"/>
      <c r="G19" s="323">
        <v>0.093</v>
      </c>
    </row>
    <row r="20" spans="1:7">
      <c r="A20" s="320" t="s">
        <v>241</v>
      </c>
      <c r="B20" s="321" t="s">
        <v>2580</v>
      </c>
      <c r="C20" s="322">
        <v>0.1</v>
      </c>
      <c r="D20" s="322">
        <v>0.089</v>
      </c>
      <c r="E20" s="322">
        <v>0.089</v>
      </c>
      <c r="F20" s="329"/>
      <c r="G20" s="323">
        <v>0.095</v>
      </c>
    </row>
    <row r="21" spans="1:7">
      <c r="A21" s="320" t="s">
        <v>241</v>
      </c>
      <c r="B21" s="321" t="s">
        <v>2590</v>
      </c>
      <c r="C21" s="322">
        <v>0.1</v>
      </c>
      <c r="D21" s="322">
        <v>0.091</v>
      </c>
      <c r="E21" s="322">
        <v>0.082</v>
      </c>
      <c r="F21" s="329"/>
      <c r="G21" s="323">
        <v>0.097</v>
      </c>
    </row>
    <row r="22" spans="1:7">
      <c r="A22" s="320" t="s">
        <v>241</v>
      </c>
      <c r="B22" s="321" t="s">
        <v>2600</v>
      </c>
      <c r="C22" s="322">
        <v>0.095</v>
      </c>
      <c r="D22" s="322">
        <v>0.099</v>
      </c>
      <c r="E22" s="322">
        <v>0.098</v>
      </c>
      <c r="F22" s="329"/>
      <c r="G22" s="323">
        <v>0.1</v>
      </c>
    </row>
    <row r="23" spans="1:7">
      <c r="A23" s="320" t="s">
        <v>241</v>
      </c>
      <c r="B23" s="321" t="s">
        <v>2610</v>
      </c>
      <c r="C23" s="322">
        <v>0.099</v>
      </c>
      <c r="D23" s="322">
        <v>0.1</v>
      </c>
      <c r="E23" s="322">
        <v>0.1</v>
      </c>
      <c r="F23" s="329"/>
      <c r="G23" s="323">
        <v>0.1</v>
      </c>
    </row>
    <row r="24" spans="1:7">
      <c r="A24" s="320" t="s">
        <v>241</v>
      </c>
      <c r="B24" s="321" t="s">
        <v>2620</v>
      </c>
      <c r="C24" s="322">
        <v>0.095</v>
      </c>
      <c r="D24" s="322">
        <v>0.1</v>
      </c>
      <c r="E24" s="322">
        <v>0.098</v>
      </c>
      <c r="F24" s="329"/>
      <c r="G24" s="323">
        <v>0.1</v>
      </c>
    </row>
    <row r="25" spans="1:7">
      <c r="A25" s="320" t="s">
        <v>241</v>
      </c>
      <c r="B25" s="321" t="s">
        <v>2630</v>
      </c>
      <c r="C25" s="322">
        <v>0.05</v>
      </c>
      <c r="D25" s="322">
        <v>0.096</v>
      </c>
      <c r="E25" s="322">
        <v>0.096</v>
      </c>
      <c r="F25" s="329"/>
      <c r="G25" s="323">
        <v>0.096</v>
      </c>
    </row>
    <row r="26" spans="1:7">
      <c r="A26" s="320" t="s">
        <v>241</v>
      </c>
      <c r="B26" s="321" t="s">
        <v>2640</v>
      </c>
      <c r="C26" s="322">
        <v>0.063</v>
      </c>
      <c r="D26" s="322">
        <v>0.099</v>
      </c>
      <c r="E26" s="322">
        <v>0.098</v>
      </c>
      <c r="F26" s="329"/>
      <c r="G26" s="323">
        <v>0.1</v>
      </c>
    </row>
    <row r="27" spans="1:7">
      <c r="A27" s="320" t="s">
        <v>241</v>
      </c>
      <c r="B27" s="321" t="s">
        <v>2650</v>
      </c>
      <c r="C27" s="322">
        <v>0.052</v>
      </c>
      <c r="D27" s="322">
        <v>0.095</v>
      </c>
      <c r="E27" s="322">
        <v>0.064</v>
      </c>
      <c r="F27" s="329"/>
      <c r="G27" s="323">
        <v>0.097</v>
      </c>
    </row>
    <row r="28" spans="1:7">
      <c r="A28" s="320" t="s">
        <v>241</v>
      </c>
      <c r="B28" s="321" t="s">
        <v>2660</v>
      </c>
      <c r="C28" s="329"/>
      <c r="D28" s="322">
        <v>0.063</v>
      </c>
      <c r="E28" s="322">
        <v>0.052</v>
      </c>
      <c r="F28" s="329"/>
      <c r="G28" s="323">
        <v>0.063</v>
      </c>
    </row>
    <row r="29" ht="14.25" spans="1:7">
      <c r="A29" s="324" t="s">
        <v>241</v>
      </c>
      <c r="B29" s="325" t="s">
        <v>2670</v>
      </c>
      <c r="C29" s="330"/>
      <c r="D29" s="326">
        <v>0.052</v>
      </c>
      <c r="E29" s="326">
        <v>0.07</v>
      </c>
      <c r="F29" s="330"/>
      <c r="G29" s="328">
        <v>0.071</v>
      </c>
    </row>
    <row r="30" spans="1:7">
      <c r="A30" s="331" t="s">
        <v>251</v>
      </c>
      <c r="B30" s="317" t="s">
        <v>2467</v>
      </c>
      <c r="C30" s="318">
        <v>0.066</v>
      </c>
      <c r="D30" s="318">
        <v>0.066</v>
      </c>
      <c r="E30" s="318">
        <v>0.057</v>
      </c>
      <c r="F30" s="318">
        <v>0.1</v>
      </c>
      <c r="G30" s="319">
        <v>0.068</v>
      </c>
    </row>
    <row r="31" spans="1:7">
      <c r="A31" s="332" t="s">
        <v>251</v>
      </c>
      <c r="B31" s="321" t="s">
        <v>2480</v>
      </c>
      <c r="C31" s="322">
        <v>0.055</v>
      </c>
      <c r="D31" s="322">
        <v>0.082</v>
      </c>
      <c r="E31" s="322">
        <v>0.064</v>
      </c>
      <c r="F31" s="322">
        <v>0.1</v>
      </c>
      <c r="G31" s="323">
        <v>0.095</v>
      </c>
    </row>
    <row r="32" spans="1:7">
      <c r="A32" s="332" t="s">
        <v>251</v>
      </c>
      <c r="B32" s="321" t="s">
        <v>2494</v>
      </c>
      <c r="C32" s="322">
        <v>0.082</v>
      </c>
      <c r="D32" s="322">
        <v>0.087</v>
      </c>
      <c r="E32" s="322">
        <v>0.095</v>
      </c>
      <c r="F32" s="322">
        <v>0.1</v>
      </c>
      <c r="G32" s="323">
        <v>0.096</v>
      </c>
    </row>
    <row r="33" spans="1:7">
      <c r="A33" s="332" t="s">
        <v>251</v>
      </c>
      <c r="B33" s="321" t="s">
        <v>2506</v>
      </c>
      <c r="C33" s="322">
        <v>0.099</v>
      </c>
      <c r="D33" s="322">
        <v>0.092</v>
      </c>
      <c r="E33" s="322">
        <v>0.087</v>
      </c>
      <c r="F33" s="322">
        <v>0.1</v>
      </c>
      <c r="G33" s="323">
        <v>0.097</v>
      </c>
    </row>
    <row r="34" spans="1:7">
      <c r="A34" s="332" t="s">
        <v>251</v>
      </c>
      <c r="B34" s="321" t="s">
        <v>2518</v>
      </c>
      <c r="C34" s="322">
        <v>0.084</v>
      </c>
      <c r="D34" s="322">
        <v>0.097</v>
      </c>
      <c r="E34" s="322">
        <v>0.071</v>
      </c>
      <c r="F34" s="322">
        <v>0.1</v>
      </c>
      <c r="G34" s="323">
        <v>0.098</v>
      </c>
    </row>
    <row r="35" spans="1:7">
      <c r="A35" s="332" t="s">
        <v>251</v>
      </c>
      <c r="B35" s="321" t="s">
        <v>2529</v>
      </c>
      <c r="C35" s="322">
        <v>0.083</v>
      </c>
      <c r="D35" s="322">
        <v>0.097</v>
      </c>
      <c r="E35" s="322">
        <v>0.061</v>
      </c>
      <c r="F35" s="322">
        <v>0.1</v>
      </c>
      <c r="G35" s="323">
        <v>0.099</v>
      </c>
    </row>
    <row r="36" spans="1:7">
      <c r="A36" s="332" t="s">
        <v>251</v>
      </c>
      <c r="B36" s="321" t="s">
        <v>2540</v>
      </c>
      <c r="C36" s="322">
        <v>0.097</v>
      </c>
      <c r="D36" s="322">
        <v>0.097</v>
      </c>
      <c r="E36" s="322">
        <v>0.078</v>
      </c>
      <c r="F36" s="322">
        <v>0.1</v>
      </c>
      <c r="G36" s="323">
        <v>0.099</v>
      </c>
    </row>
    <row r="37" spans="1:7">
      <c r="A37" s="332" t="s">
        <v>251</v>
      </c>
      <c r="B37" s="321" t="s">
        <v>2551</v>
      </c>
      <c r="C37" s="322">
        <v>0.097</v>
      </c>
      <c r="D37" s="322">
        <v>0.095</v>
      </c>
      <c r="E37" s="322">
        <v>0.078</v>
      </c>
      <c r="F37" s="322">
        <v>0.1</v>
      </c>
      <c r="G37" s="323">
        <v>0.097</v>
      </c>
    </row>
    <row r="38" spans="1:7">
      <c r="A38" s="332" t="s">
        <v>251</v>
      </c>
      <c r="B38" s="321" t="s">
        <v>2561</v>
      </c>
      <c r="C38" s="322">
        <v>0.097</v>
      </c>
      <c r="D38" s="322">
        <v>0.077</v>
      </c>
      <c r="E38" s="322">
        <v>0.07</v>
      </c>
      <c r="F38" s="322">
        <v>0.1</v>
      </c>
      <c r="G38" s="323">
        <v>0.077</v>
      </c>
    </row>
    <row r="39" spans="1:7">
      <c r="A39" s="332" t="s">
        <v>251</v>
      </c>
      <c r="B39" s="321" t="s">
        <v>2571</v>
      </c>
      <c r="C39" s="322">
        <v>0.095</v>
      </c>
      <c r="D39" s="322">
        <v>0.077</v>
      </c>
      <c r="E39" s="322">
        <v>0.066</v>
      </c>
      <c r="F39" s="322">
        <v>0.1</v>
      </c>
      <c r="G39" s="323">
        <v>0.086</v>
      </c>
    </row>
    <row r="40" spans="1:7">
      <c r="A40" s="332" t="s">
        <v>251</v>
      </c>
      <c r="B40" s="321" t="s">
        <v>2581</v>
      </c>
      <c r="C40" s="322">
        <v>0.077</v>
      </c>
      <c r="D40" s="322">
        <v>0.078</v>
      </c>
      <c r="E40" s="322">
        <v>0.082</v>
      </c>
      <c r="F40" s="333"/>
      <c r="G40" s="323">
        <v>0.078</v>
      </c>
    </row>
    <row r="41" spans="1:7">
      <c r="A41" s="332" t="s">
        <v>251</v>
      </c>
      <c r="B41" s="321" t="s">
        <v>2591</v>
      </c>
      <c r="C41" s="322">
        <v>0.078</v>
      </c>
      <c r="D41" s="322">
        <v>0.078</v>
      </c>
      <c r="E41" s="322">
        <v>0.082</v>
      </c>
      <c r="F41" s="333"/>
      <c r="G41" s="323">
        <v>0.086</v>
      </c>
    </row>
    <row r="42" spans="1:7">
      <c r="A42" s="332" t="s">
        <v>251</v>
      </c>
      <c r="B42" s="321" t="s">
        <v>2601</v>
      </c>
      <c r="C42" s="322">
        <v>0.078</v>
      </c>
      <c r="D42" s="322">
        <v>0.096</v>
      </c>
      <c r="E42" s="322">
        <v>0.072</v>
      </c>
      <c r="F42" s="333"/>
      <c r="G42" s="323">
        <v>0.098</v>
      </c>
    </row>
    <row r="43" spans="1:7">
      <c r="A43" s="332" t="s">
        <v>251</v>
      </c>
      <c r="B43" s="321" t="s">
        <v>2611</v>
      </c>
      <c r="C43" s="322">
        <v>0.078</v>
      </c>
      <c r="D43" s="322">
        <v>0.099</v>
      </c>
      <c r="E43" s="322">
        <v>0.096</v>
      </c>
      <c r="F43" s="333"/>
      <c r="G43" s="323">
        <v>0.1</v>
      </c>
    </row>
    <row r="44" spans="1:7">
      <c r="A44" s="332" t="s">
        <v>251</v>
      </c>
      <c r="B44" s="321" t="s">
        <v>2621</v>
      </c>
      <c r="C44" s="322">
        <v>0.096</v>
      </c>
      <c r="D44" s="322">
        <v>0.1</v>
      </c>
      <c r="E44" s="322">
        <v>0.098</v>
      </c>
      <c r="F44" s="333"/>
      <c r="G44" s="323">
        <v>0.1</v>
      </c>
    </row>
    <row r="45" spans="1:7">
      <c r="A45" s="332" t="s">
        <v>251</v>
      </c>
      <c r="B45" s="321" t="s">
        <v>2631</v>
      </c>
      <c r="C45" s="322">
        <v>0.099</v>
      </c>
      <c r="D45" s="322">
        <v>0.098</v>
      </c>
      <c r="E45" s="322">
        <v>0.095</v>
      </c>
      <c r="F45" s="333"/>
      <c r="G45" s="323">
        <v>0.098</v>
      </c>
    </row>
    <row r="46" spans="1:7">
      <c r="A46" s="332" t="s">
        <v>251</v>
      </c>
      <c r="B46" s="321" t="s">
        <v>2641</v>
      </c>
      <c r="C46" s="322">
        <v>0.1</v>
      </c>
      <c r="D46" s="322">
        <v>0.099</v>
      </c>
      <c r="E46" s="322">
        <v>0.096</v>
      </c>
      <c r="F46" s="333"/>
      <c r="G46" s="323">
        <v>0.1</v>
      </c>
    </row>
    <row r="47" spans="1:7">
      <c r="A47" s="332" t="s">
        <v>251</v>
      </c>
      <c r="B47" s="321" t="s">
        <v>2651</v>
      </c>
      <c r="C47" s="322">
        <v>0.098</v>
      </c>
      <c r="D47" s="322">
        <v>0.087</v>
      </c>
      <c r="E47" s="322">
        <v>0.059</v>
      </c>
      <c r="F47" s="333"/>
      <c r="G47" s="323">
        <v>0.096</v>
      </c>
    </row>
    <row r="48" spans="1:7">
      <c r="A48" s="332" t="s">
        <v>251</v>
      </c>
      <c r="B48" s="321" t="s">
        <v>2661</v>
      </c>
      <c r="C48" s="322">
        <v>0.099</v>
      </c>
      <c r="D48" s="322">
        <v>0.098</v>
      </c>
      <c r="E48" s="322">
        <v>0.095</v>
      </c>
      <c r="F48" s="333"/>
      <c r="G48" s="323">
        <v>0.098</v>
      </c>
    </row>
    <row r="49" spans="1:7">
      <c r="A49" s="332" t="s">
        <v>251</v>
      </c>
      <c r="B49" s="321" t="s">
        <v>2671</v>
      </c>
      <c r="C49" s="322">
        <v>0.088</v>
      </c>
      <c r="D49" s="322">
        <v>0.099</v>
      </c>
      <c r="E49" s="322">
        <v>0.07</v>
      </c>
      <c r="F49" s="333"/>
      <c r="G49" s="323">
        <v>0.1</v>
      </c>
    </row>
    <row r="50" spans="1:7">
      <c r="A50" s="332" t="s">
        <v>251</v>
      </c>
      <c r="B50" s="321" t="s">
        <v>2680</v>
      </c>
      <c r="C50" s="322">
        <v>0.098</v>
      </c>
      <c r="D50" s="322">
        <v>0.073</v>
      </c>
      <c r="E50" s="322">
        <v>0.071</v>
      </c>
      <c r="F50" s="333"/>
      <c r="G50" s="323">
        <v>0.073</v>
      </c>
    </row>
    <row r="51" spans="1:7">
      <c r="A51" s="332" t="s">
        <v>251</v>
      </c>
      <c r="B51" s="321" t="s">
        <v>2688</v>
      </c>
      <c r="C51" s="322">
        <v>0.099</v>
      </c>
      <c r="D51" s="322">
        <v>0.085</v>
      </c>
      <c r="E51" s="322">
        <v>0.063</v>
      </c>
      <c r="F51" s="333"/>
      <c r="G51" s="323">
        <v>0.096</v>
      </c>
    </row>
    <row r="52" spans="1:7">
      <c r="A52" s="332" t="s">
        <v>251</v>
      </c>
      <c r="B52" s="321" t="s">
        <v>2696</v>
      </c>
      <c r="C52" s="322">
        <v>0.074</v>
      </c>
      <c r="D52" s="322">
        <v>0.096</v>
      </c>
      <c r="E52" s="322">
        <v>0.05</v>
      </c>
      <c r="F52" s="333"/>
      <c r="G52" s="323">
        <v>0.098</v>
      </c>
    </row>
    <row r="53" spans="1:7">
      <c r="A53" s="332" t="s">
        <v>251</v>
      </c>
      <c r="B53" s="321" t="s">
        <v>2704</v>
      </c>
      <c r="C53" s="322">
        <v>0.086</v>
      </c>
      <c r="D53" s="333"/>
      <c r="E53" s="322">
        <v>0.092</v>
      </c>
      <c r="F53" s="333"/>
      <c r="G53" s="334"/>
    </row>
    <row r="54" ht="14.25" spans="1:7">
      <c r="A54" s="335" t="s">
        <v>251</v>
      </c>
      <c r="B54" s="325" t="s">
        <v>2712</v>
      </c>
      <c r="C54" s="326">
        <v>0.096</v>
      </c>
      <c r="D54" s="327"/>
      <c r="E54" s="336"/>
      <c r="F54" s="327"/>
      <c r="G54" s="337"/>
    </row>
    <row r="55" spans="1:7">
      <c r="A55" s="331" t="s">
        <v>259</v>
      </c>
      <c r="B55" s="317" t="s">
        <v>2468</v>
      </c>
      <c r="C55" s="318">
        <v>0.096</v>
      </c>
      <c r="D55" s="318">
        <v>0.084</v>
      </c>
      <c r="E55" s="318">
        <v>0.092</v>
      </c>
      <c r="F55" s="318">
        <v>0.1</v>
      </c>
      <c r="G55" s="319">
        <v>0.095</v>
      </c>
    </row>
    <row r="56" spans="1:7">
      <c r="A56" s="332" t="s">
        <v>259</v>
      </c>
      <c r="B56" s="321" t="s">
        <v>2481</v>
      </c>
      <c r="C56" s="322">
        <v>0.084</v>
      </c>
      <c r="D56" s="322">
        <v>0.092</v>
      </c>
      <c r="E56" s="322">
        <v>0.095</v>
      </c>
      <c r="F56" s="322">
        <v>0.092</v>
      </c>
      <c r="G56" s="323">
        <v>0.096</v>
      </c>
    </row>
    <row r="57" spans="1:7">
      <c r="A57" s="332" t="s">
        <v>259</v>
      </c>
      <c r="B57" s="321" t="s">
        <v>2495</v>
      </c>
      <c r="C57" s="322">
        <v>0.099</v>
      </c>
      <c r="D57" s="322">
        <v>0.096</v>
      </c>
      <c r="E57" s="322">
        <v>0.092</v>
      </c>
      <c r="F57" s="322">
        <v>0.1</v>
      </c>
      <c r="G57" s="323">
        <v>0.098</v>
      </c>
    </row>
    <row r="58" spans="1:7">
      <c r="A58" s="332" t="s">
        <v>259</v>
      </c>
      <c r="B58" s="321" t="s">
        <v>2507</v>
      </c>
      <c r="C58" s="322">
        <v>0.098</v>
      </c>
      <c r="D58" s="322">
        <v>0.095</v>
      </c>
      <c r="E58" s="322">
        <v>0.057</v>
      </c>
      <c r="F58" s="322">
        <v>0.1</v>
      </c>
      <c r="G58" s="323">
        <v>0.096</v>
      </c>
    </row>
    <row r="59" spans="1:7">
      <c r="A59" s="332" t="s">
        <v>259</v>
      </c>
      <c r="B59" s="321" t="s">
        <v>2519</v>
      </c>
      <c r="C59" s="322">
        <v>0.095</v>
      </c>
      <c r="D59" s="322">
        <v>0.1</v>
      </c>
      <c r="E59" s="322">
        <v>0.075</v>
      </c>
      <c r="F59" s="322">
        <v>0.1</v>
      </c>
      <c r="G59" s="323">
        <v>0.1</v>
      </c>
    </row>
    <row r="60" spans="1:7">
      <c r="A60" s="332" t="s">
        <v>259</v>
      </c>
      <c r="B60" s="321" t="s">
        <v>2530</v>
      </c>
      <c r="C60" s="322">
        <v>0.1</v>
      </c>
      <c r="D60" s="322">
        <v>0.097</v>
      </c>
      <c r="E60" s="322">
        <v>0.1</v>
      </c>
      <c r="F60" s="322">
        <v>0.1</v>
      </c>
      <c r="G60" s="323">
        <v>0.097</v>
      </c>
    </row>
    <row r="61" spans="1:7">
      <c r="A61" s="332" t="s">
        <v>259</v>
      </c>
      <c r="B61" s="321" t="s">
        <v>2541</v>
      </c>
      <c r="C61" s="322">
        <v>0.097</v>
      </c>
      <c r="D61" s="322">
        <v>0.1</v>
      </c>
      <c r="E61" s="322">
        <v>0.093</v>
      </c>
      <c r="F61" s="322">
        <v>0.1</v>
      </c>
      <c r="G61" s="323">
        <v>0.1</v>
      </c>
    </row>
    <row r="62" spans="1:7">
      <c r="A62" s="332" t="s">
        <v>259</v>
      </c>
      <c r="B62" s="321" t="s">
        <v>2552</v>
      </c>
      <c r="C62" s="322">
        <v>0.1</v>
      </c>
      <c r="D62" s="322">
        <v>0.097</v>
      </c>
      <c r="E62" s="322">
        <v>0.089</v>
      </c>
      <c r="F62" s="322">
        <v>0.1</v>
      </c>
      <c r="G62" s="323">
        <v>0.098</v>
      </c>
    </row>
    <row r="63" spans="1:7">
      <c r="A63" s="332" t="s">
        <v>259</v>
      </c>
      <c r="B63" s="321" t="s">
        <v>2562</v>
      </c>
      <c r="C63" s="322">
        <v>0.097</v>
      </c>
      <c r="D63" s="322">
        <v>0.097</v>
      </c>
      <c r="E63" s="322">
        <v>0.099</v>
      </c>
      <c r="F63" s="322">
        <v>0.1</v>
      </c>
      <c r="G63" s="323">
        <v>0.097</v>
      </c>
    </row>
    <row r="64" spans="1:7">
      <c r="A64" s="332" t="s">
        <v>259</v>
      </c>
      <c r="B64" s="321" t="s">
        <v>2572</v>
      </c>
      <c r="C64" s="322">
        <v>0.097</v>
      </c>
      <c r="D64" s="322">
        <v>0.074</v>
      </c>
      <c r="E64" s="322">
        <v>0.078</v>
      </c>
      <c r="F64" s="322">
        <v>0.1</v>
      </c>
      <c r="G64" s="323">
        <v>0.089</v>
      </c>
    </row>
    <row r="65" spans="1:7">
      <c r="A65" s="332" t="s">
        <v>259</v>
      </c>
      <c r="B65" s="321" t="s">
        <v>2582</v>
      </c>
      <c r="C65" s="322">
        <v>0.073</v>
      </c>
      <c r="D65" s="322">
        <v>0.098</v>
      </c>
      <c r="E65" s="322">
        <v>0.095</v>
      </c>
      <c r="F65" s="322">
        <v>0.1</v>
      </c>
      <c r="G65" s="323">
        <v>0.099</v>
      </c>
    </row>
    <row r="66" spans="1:7">
      <c r="A66" s="332" t="s">
        <v>259</v>
      </c>
      <c r="B66" s="321" t="s">
        <v>2592</v>
      </c>
      <c r="C66" s="322">
        <v>0.098</v>
      </c>
      <c r="D66" s="322">
        <v>0.095</v>
      </c>
      <c r="E66" s="322">
        <v>0.05</v>
      </c>
      <c r="F66" s="322">
        <v>0.1</v>
      </c>
      <c r="G66" s="323">
        <v>0.097</v>
      </c>
    </row>
    <row r="67" spans="1:7">
      <c r="A67" s="332" t="s">
        <v>259</v>
      </c>
      <c r="B67" s="321" t="s">
        <v>2602</v>
      </c>
      <c r="C67" s="322">
        <v>0.095</v>
      </c>
      <c r="D67" s="322">
        <v>0.097</v>
      </c>
      <c r="E67" s="322">
        <v>0.097</v>
      </c>
      <c r="F67" s="322">
        <v>0.1</v>
      </c>
      <c r="G67" s="323">
        <v>0.099</v>
      </c>
    </row>
    <row r="68" spans="1:7">
      <c r="A68" s="332" t="s">
        <v>259</v>
      </c>
      <c r="B68" s="321" t="s">
        <v>2612</v>
      </c>
      <c r="C68" s="322">
        <v>0.097</v>
      </c>
      <c r="D68" s="322">
        <v>0.068</v>
      </c>
      <c r="E68" s="322">
        <v>0.066</v>
      </c>
      <c r="F68" s="322">
        <v>0.1</v>
      </c>
      <c r="G68" s="323">
        <v>0.084</v>
      </c>
    </row>
    <row r="69" spans="1:7">
      <c r="A69" s="332" t="s">
        <v>259</v>
      </c>
      <c r="B69" s="321" t="s">
        <v>2622</v>
      </c>
      <c r="C69" s="322">
        <v>0.068</v>
      </c>
      <c r="D69" s="322">
        <v>0.098</v>
      </c>
      <c r="E69" s="322">
        <v>0.095</v>
      </c>
      <c r="F69" s="322">
        <v>0.1</v>
      </c>
      <c r="G69" s="323">
        <v>0.1</v>
      </c>
    </row>
    <row r="70" spans="1:7">
      <c r="A70" s="332" t="s">
        <v>259</v>
      </c>
      <c r="B70" s="321" t="s">
        <v>2632</v>
      </c>
      <c r="C70" s="322">
        <v>0.098</v>
      </c>
      <c r="D70" s="322">
        <v>0.089</v>
      </c>
      <c r="E70" s="322">
        <v>0.059</v>
      </c>
      <c r="F70" s="322">
        <v>0.1</v>
      </c>
      <c r="G70" s="323">
        <v>0.096</v>
      </c>
    </row>
    <row r="71" spans="1:7">
      <c r="A71" s="332" t="s">
        <v>259</v>
      </c>
      <c r="B71" s="321" t="s">
        <v>2642</v>
      </c>
      <c r="C71" s="322">
        <v>0.089</v>
      </c>
      <c r="D71" s="322">
        <v>0.099</v>
      </c>
      <c r="E71" s="322">
        <v>0.096</v>
      </c>
      <c r="F71" s="322">
        <v>0.1</v>
      </c>
      <c r="G71" s="323">
        <v>0.1</v>
      </c>
    </row>
    <row r="72" spans="1:7">
      <c r="A72" s="332" t="s">
        <v>259</v>
      </c>
      <c r="B72" s="321" t="s">
        <v>2652</v>
      </c>
      <c r="C72" s="322">
        <v>0.099</v>
      </c>
      <c r="D72" s="322">
        <v>0.1</v>
      </c>
      <c r="E72" s="322">
        <v>0.07</v>
      </c>
      <c r="F72" s="333"/>
      <c r="G72" s="323">
        <v>0.1</v>
      </c>
    </row>
    <row r="73" spans="1:7">
      <c r="A73" s="332" t="s">
        <v>259</v>
      </c>
      <c r="B73" s="321" t="s">
        <v>2662</v>
      </c>
      <c r="C73" s="322">
        <v>0.1</v>
      </c>
      <c r="D73" s="322">
        <v>0.1</v>
      </c>
      <c r="E73" s="322">
        <v>0.096</v>
      </c>
      <c r="F73" s="333"/>
      <c r="G73" s="323">
        <v>0.1</v>
      </c>
    </row>
    <row r="74" spans="1:7">
      <c r="A74" s="332" t="s">
        <v>259</v>
      </c>
      <c r="B74" s="321" t="s">
        <v>2672</v>
      </c>
      <c r="C74" s="322">
        <v>0.1</v>
      </c>
      <c r="D74" s="322">
        <v>0.1</v>
      </c>
      <c r="E74" s="322">
        <v>0.098</v>
      </c>
      <c r="F74" s="333"/>
      <c r="G74" s="323">
        <v>0.1</v>
      </c>
    </row>
    <row r="75" spans="1:7">
      <c r="A75" s="332" t="s">
        <v>259</v>
      </c>
      <c r="B75" s="321" t="s">
        <v>2681</v>
      </c>
      <c r="C75" s="322">
        <v>0.1</v>
      </c>
      <c r="D75" s="322">
        <v>0.099</v>
      </c>
      <c r="E75" s="322">
        <v>0.098</v>
      </c>
      <c r="F75" s="333"/>
      <c r="G75" s="323">
        <v>0.1</v>
      </c>
    </row>
    <row r="76" spans="1:7">
      <c r="A76" s="332" t="s">
        <v>259</v>
      </c>
      <c r="B76" s="321" t="s">
        <v>2689</v>
      </c>
      <c r="C76" s="322">
        <v>0.099</v>
      </c>
      <c r="D76" s="322">
        <v>0.1</v>
      </c>
      <c r="E76" s="322">
        <v>0.097</v>
      </c>
      <c r="F76" s="333"/>
      <c r="G76" s="323">
        <v>0.1</v>
      </c>
    </row>
    <row r="77" spans="1:7">
      <c r="A77" s="332" t="s">
        <v>259</v>
      </c>
      <c r="B77" s="321" t="s">
        <v>2697</v>
      </c>
      <c r="C77" s="322">
        <v>0.1</v>
      </c>
      <c r="D77" s="322">
        <v>0.1</v>
      </c>
      <c r="E77" s="322">
        <v>0.096</v>
      </c>
      <c r="F77" s="333"/>
      <c r="G77" s="323">
        <v>0.1</v>
      </c>
    </row>
    <row r="78" spans="1:7">
      <c r="A78" s="332" t="s">
        <v>259</v>
      </c>
      <c r="B78" s="321" t="s">
        <v>2705</v>
      </c>
      <c r="C78" s="322">
        <v>0.1</v>
      </c>
      <c r="D78" s="322">
        <v>0.085</v>
      </c>
      <c r="E78" s="322">
        <v>0.096</v>
      </c>
      <c r="F78" s="333"/>
      <c r="G78" s="323">
        <v>0.096</v>
      </c>
    </row>
    <row r="79" spans="1:7">
      <c r="A79" s="332" t="s">
        <v>259</v>
      </c>
      <c r="B79" s="321" t="s">
        <v>2713</v>
      </c>
      <c r="C79" s="322">
        <v>0.05</v>
      </c>
      <c r="D79" s="322">
        <v>0.096</v>
      </c>
      <c r="E79" s="322">
        <v>0.095</v>
      </c>
      <c r="F79" s="333"/>
      <c r="G79" s="323">
        <v>0.098</v>
      </c>
    </row>
    <row r="80" spans="1:7">
      <c r="A80" s="332" t="s">
        <v>259</v>
      </c>
      <c r="B80" s="321" t="s">
        <v>2719</v>
      </c>
      <c r="C80" s="322">
        <v>0.086</v>
      </c>
      <c r="D80" s="338"/>
      <c r="E80" s="322">
        <v>0.1</v>
      </c>
      <c r="F80" s="333"/>
      <c r="G80" s="334"/>
    </row>
    <row r="81" spans="1:7">
      <c r="A81" s="332" t="s">
        <v>259</v>
      </c>
      <c r="B81" s="321" t="s">
        <v>2726</v>
      </c>
      <c r="C81" s="322">
        <v>0.096</v>
      </c>
      <c r="D81" s="333"/>
      <c r="E81" s="322">
        <v>0.098</v>
      </c>
      <c r="F81" s="333"/>
      <c r="G81" s="334"/>
    </row>
    <row r="82" spans="1:7">
      <c r="A82" s="332" t="s">
        <v>259</v>
      </c>
      <c r="B82" s="321" t="s">
        <v>2733</v>
      </c>
      <c r="C82" s="338"/>
      <c r="D82" s="333"/>
      <c r="E82" s="322">
        <v>0.077</v>
      </c>
      <c r="F82" s="333"/>
      <c r="G82" s="334"/>
    </row>
    <row r="83" spans="1:7">
      <c r="A83" s="332" t="s">
        <v>259</v>
      </c>
      <c r="B83" s="321" t="s">
        <v>2740</v>
      </c>
      <c r="C83" s="333"/>
      <c r="D83" s="333"/>
      <c r="E83" s="333"/>
      <c r="F83" s="322">
        <v>0.1</v>
      </c>
      <c r="G83" s="339"/>
    </row>
    <row r="84" spans="1:7">
      <c r="A84" s="332" t="s">
        <v>259</v>
      </c>
      <c r="B84" s="321" t="s">
        <v>2747</v>
      </c>
      <c r="C84" s="333"/>
      <c r="D84" s="333"/>
      <c r="E84" s="333"/>
      <c r="F84" s="322">
        <v>0.1</v>
      </c>
      <c r="G84" s="339"/>
    </row>
    <row r="85" spans="1:7">
      <c r="A85" s="332" t="s">
        <v>259</v>
      </c>
      <c r="B85" s="321" t="s">
        <v>2754</v>
      </c>
      <c r="C85" s="333"/>
      <c r="D85" s="333"/>
      <c r="E85" s="333"/>
      <c r="F85" s="322">
        <v>0.1</v>
      </c>
      <c r="G85" s="339"/>
    </row>
    <row r="86" ht="14.25" spans="1:7">
      <c r="A86" s="335" t="s">
        <v>259</v>
      </c>
      <c r="B86" s="325" t="s">
        <v>2761</v>
      </c>
      <c r="C86" s="326">
        <v>0.098</v>
      </c>
      <c r="D86" s="326">
        <v>0.098</v>
      </c>
      <c r="E86" s="326">
        <v>0.096</v>
      </c>
      <c r="F86" s="336"/>
      <c r="G86" s="328">
        <v>0.1</v>
      </c>
    </row>
    <row r="87" spans="1:7">
      <c r="A87" s="331" t="s">
        <v>267</v>
      </c>
      <c r="B87" s="317" t="s">
        <v>2469</v>
      </c>
      <c r="C87" s="318">
        <v>0.1</v>
      </c>
      <c r="D87" s="318">
        <v>0.1</v>
      </c>
      <c r="E87" s="318">
        <v>0.098</v>
      </c>
      <c r="F87" s="318">
        <v>0.1</v>
      </c>
      <c r="G87" s="319">
        <v>0.1</v>
      </c>
    </row>
    <row r="88" spans="1:7">
      <c r="A88" s="332" t="s">
        <v>267</v>
      </c>
      <c r="B88" s="321" t="s">
        <v>2482</v>
      </c>
      <c r="C88" s="322">
        <v>0.091</v>
      </c>
      <c r="D88" s="322">
        <v>0.092</v>
      </c>
      <c r="E88" s="322">
        <v>0.1</v>
      </c>
      <c r="F88" s="322">
        <v>0.1</v>
      </c>
      <c r="G88" s="323">
        <v>0.096</v>
      </c>
    </row>
    <row r="89" spans="1:7">
      <c r="A89" s="332" t="s">
        <v>267</v>
      </c>
      <c r="B89" s="321" t="s">
        <v>2496</v>
      </c>
      <c r="C89" s="322">
        <v>0.1</v>
      </c>
      <c r="D89" s="322">
        <v>0.1</v>
      </c>
      <c r="E89" s="322">
        <v>0.067</v>
      </c>
      <c r="F89" s="322">
        <v>0.093</v>
      </c>
      <c r="G89" s="323">
        <v>0.1</v>
      </c>
    </row>
    <row r="90" spans="1:7">
      <c r="A90" s="332" t="s">
        <v>267</v>
      </c>
      <c r="B90" s="321" t="s">
        <v>2508</v>
      </c>
      <c r="C90" s="322">
        <v>0.096</v>
      </c>
      <c r="D90" s="322">
        <v>0.096</v>
      </c>
      <c r="E90" s="322">
        <v>0.1</v>
      </c>
      <c r="F90" s="322">
        <v>0.1</v>
      </c>
      <c r="G90" s="323">
        <v>0.098</v>
      </c>
    </row>
    <row r="91" spans="1:7">
      <c r="A91" s="332" t="s">
        <v>267</v>
      </c>
      <c r="B91" s="321" t="s">
        <v>2520</v>
      </c>
      <c r="C91" s="322">
        <v>0.077</v>
      </c>
      <c r="D91" s="322">
        <v>0.077</v>
      </c>
      <c r="E91" s="322">
        <v>0.096</v>
      </c>
      <c r="F91" s="322">
        <v>0.1</v>
      </c>
      <c r="G91" s="323">
        <v>0.077</v>
      </c>
    </row>
    <row r="92" spans="1:7">
      <c r="A92" s="332" t="s">
        <v>267</v>
      </c>
      <c r="B92" s="321" t="s">
        <v>2531</v>
      </c>
      <c r="C92" s="322">
        <v>0.1</v>
      </c>
      <c r="D92" s="322">
        <v>0.1</v>
      </c>
      <c r="E92" s="322">
        <v>0.092</v>
      </c>
      <c r="F92" s="322">
        <v>0.1</v>
      </c>
      <c r="G92" s="323">
        <v>0.1</v>
      </c>
    </row>
    <row r="93" spans="1:7">
      <c r="A93" s="332" t="s">
        <v>267</v>
      </c>
      <c r="B93" s="321" t="s">
        <v>2542</v>
      </c>
      <c r="C93" s="322">
        <v>0.098</v>
      </c>
      <c r="D93" s="322">
        <v>0.098</v>
      </c>
      <c r="E93" s="322">
        <v>0.096</v>
      </c>
      <c r="F93" s="322">
        <v>0.1</v>
      </c>
      <c r="G93" s="323">
        <v>0.099</v>
      </c>
    </row>
    <row r="94" spans="1:7">
      <c r="A94" s="332" t="s">
        <v>267</v>
      </c>
      <c r="B94" s="321" t="s">
        <v>2553</v>
      </c>
      <c r="C94" s="322">
        <v>0.088</v>
      </c>
      <c r="D94" s="322">
        <v>0.088</v>
      </c>
      <c r="E94" s="322">
        <v>0.096</v>
      </c>
      <c r="F94" s="322">
        <v>0.1</v>
      </c>
      <c r="G94" s="323">
        <v>0.088</v>
      </c>
    </row>
    <row r="95" spans="1:7">
      <c r="A95" s="332" t="s">
        <v>267</v>
      </c>
      <c r="B95" s="321" t="s">
        <v>2563</v>
      </c>
      <c r="C95" s="322">
        <v>0.096</v>
      </c>
      <c r="D95" s="322">
        <v>0.096</v>
      </c>
      <c r="E95" s="322">
        <v>0.1</v>
      </c>
      <c r="F95" s="322">
        <v>0.1</v>
      </c>
      <c r="G95" s="323">
        <v>0.098</v>
      </c>
    </row>
    <row r="96" spans="1:7">
      <c r="A96" s="332" t="s">
        <v>267</v>
      </c>
      <c r="B96" s="321" t="s">
        <v>2573</v>
      </c>
      <c r="C96" s="322">
        <v>0.097</v>
      </c>
      <c r="D96" s="322">
        <v>0.097</v>
      </c>
      <c r="E96" s="322">
        <v>0.1</v>
      </c>
      <c r="F96" s="322">
        <v>0.1</v>
      </c>
      <c r="G96" s="323">
        <v>0.098</v>
      </c>
    </row>
    <row r="97" spans="1:7">
      <c r="A97" s="332" t="s">
        <v>267</v>
      </c>
      <c r="B97" s="321" t="s">
        <v>2583</v>
      </c>
      <c r="C97" s="322">
        <v>0.096</v>
      </c>
      <c r="D97" s="322">
        <v>0.096</v>
      </c>
      <c r="E97" s="322">
        <v>0.099</v>
      </c>
      <c r="F97" s="322">
        <v>0.1</v>
      </c>
      <c r="G97" s="323">
        <v>0.098</v>
      </c>
    </row>
    <row r="98" spans="1:7">
      <c r="A98" s="332" t="s">
        <v>267</v>
      </c>
      <c r="B98" s="321" t="s">
        <v>2593</v>
      </c>
      <c r="C98" s="322">
        <v>0.098</v>
      </c>
      <c r="D98" s="322">
        <v>0.098</v>
      </c>
      <c r="E98" s="322">
        <v>0.1</v>
      </c>
      <c r="F98" s="322">
        <v>0.1</v>
      </c>
      <c r="G98" s="323">
        <v>0.099</v>
      </c>
    </row>
    <row r="99" spans="1:7">
      <c r="A99" s="332" t="s">
        <v>267</v>
      </c>
      <c r="B99" s="321" t="s">
        <v>2603</v>
      </c>
      <c r="C99" s="322">
        <v>0.096</v>
      </c>
      <c r="D99" s="322">
        <v>0.096</v>
      </c>
      <c r="E99" s="322">
        <v>0.1</v>
      </c>
      <c r="F99" s="322">
        <v>0.1</v>
      </c>
      <c r="G99" s="323">
        <v>0.097</v>
      </c>
    </row>
    <row r="100" spans="1:7">
      <c r="A100" s="332" t="s">
        <v>267</v>
      </c>
      <c r="B100" s="321" t="s">
        <v>2613</v>
      </c>
      <c r="C100" s="322">
        <v>0.1</v>
      </c>
      <c r="D100" s="322">
        <v>0.1</v>
      </c>
      <c r="E100" s="322">
        <v>0.097</v>
      </c>
      <c r="F100" s="322">
        <v>0.098</v>
      </c>
      <c r="G100" s="323">
        <v>0.1</v>
      </c>
    </row>
    <row r="101" spans="1:7">
      <c r="A101" s="332" t="s">
        <v>267</v>
      </c>
      <c r="B101" s="321" t="s">
        <v>2623</v>
      </c>
      <c r="C101" s="322">
        <v>0.1</v>
      </c>
      <c r="D101" s="322">
        <v>0.1</v>
      </c>
      <c r="E101" s="322">
        <v>0.095</v>
      </c>
      <c r="F101" s="322">
        <v>0.1</v>
      </c>
      <c r="G101" s="323">
        <v>0.1</v>
      </c>
    </row>
    <row r="102" spans="1:7">
      <c r="A102" s="332" t="s">
        <v>267</v>
      </c>
      <c r="B102" s="321" t="s">
        <v>2633</v>
      </c>
      <c r="C102" s="322">
        <v>0.1</v>
      </c>
      <c r="D102" s="322">
        <v>0.1</v>
      </c>
      <c r="E102" s="322">
        <v>0.099</v>
      </c>
      <c r="F102" s="322">
        <v>0.097</v>
      </c>
      <c r="G102" s="323">
        <v>0.1</v>
      </c>
    </row>
    <row r="103" spans="1:7">
      <c r="A103" s="332" t="s">
        <v>267</v>
      </c>
      <c r="B103" s="321" t="s">
        <v>2643</v>
      </c>
      <c r="C103" s="322">
        <v>0.1</v>
      </c>
      <c r="D103" s="322">
        <v>0.1</v>
      </c>
      <c r="E103" s="322">
        <v>0.098</v>
      </c>
      <c r="F103" s="322">
        <v>0.1</v>
      </c>
      <c r="G103" s="323">
        <v>0.1</v>
      </c>
    </row>
    <row r="104" spans="1:7">
      <c r="A104" s="332" t="s">
        <v>267</v>
      </c>
      <c r="B104" s="321" t="s">
        <v>2653</v>
      </c>
      <c r="C104" s="322">
        <v>0.1</v>
      </c>
      <c r="D104" s="322">
        <v>0.1</v>
      </c>
      <c r="E104" s="322">
        <v>0.098</v>
      </c>
      <c r="F104" s="322">
        <v>0.1</v>
      </c>
      <c r="G104" s="323">
        <v>0.1</v>
      </c>
    </row>
    <row r="105" spans="1:7">
      <c r="A105" s="332" t="s">
        <v>267</v>
      </c>
      <c r="B105" s="321" t="s">
        <v>2663</v>
      </c>
      <c r="C105" s="322">
        <v>0.098</v>
      </c>
      <c r="D105" s="322">
        <v>0.098</v>
      </c>
      <c r="E105" s="322">
        <v>0.098</v>
      </c>
      <c r="F105" s="322">
        <v>0.1</v>
      </c>
      <c r="G105" s="323">
        <v>0.099</v>
      </c>
    </row>
    <row r="106" spans="1:7">
      <c r="A106" s="332" t="s">
        <v>267</v>
      </c>
      <c r="B106" s="321" t="s">
        <v>2673</v>
      </c>
      <c r="C106" s="322">
        <v>0.097</v>
      </c>
      <c r="D106" s="322">
        <v>0.097</v>
      </c>
      <c r="E106" s="322">
        <v>0.097</v>
      </c>
      <c r="F106" s="322">
        <v>0.1</v>
      </c>
      <c r="G106" s="323">
        <v>0.099</v>
      </c>
    </row>
    <row r="107" spans="1:7">
      <c r="A107" s="332" t="s">
        <v>267</v>
      </c>
      <c r="B107" s="321" t="s">
        <v>2682</v>
      </c>
      <c r="C107" s="322">
        <v>0.1</v>
      </c>
      <c r="D107" s="322">
        <v>0.1</v>
      </c>
      <c r="E107" s="322">
        <v>0.086</v>
      </c>
      <c r="F107" s="322">
        <v>0.09</v>
      </c>
      <c r="G107" s="323">
        <v>0.1</v>
      </c>
    </row>
    <row r="108" spans="1:7">
      <c r="A108" s="332" t="s">
        <v>267</v>
      </c>
      <c r="B108" s="321" t="s">
        <v>2690</v>
      </c>
      <c r="C108" s="322">
        <v>0.1</v>
      </c>
      <c r="D108" s="322">
        <v>0.1</v>
      </c>
      <c r="E108" s="322">
        <v>0.096</v>
      </c>
      <c r="F108" s="333"/>
      <c r="G108" s="323">
        <v>0.1</v>
      </c>
    </row>
    <row r="109" spans="1:7">
      <c r="A109" s="332" t="s">
        <v>267</v>
      </c>
      <c r="B109" s="321" t="s">
        <v>2698</v>
      </c>
      <c r="C109" s="322">
        <v>0.1</v>
      </c>
      <c r="D109" s="322">
        <v>0.1</v>
      </c>
      <c r="E109" s="322">
        <v>0.1</v>
      </c>
      <c r="F109" s="333"/>
      <c r="G109" s="323">
        <v>0.1</v>
      </c>
    </row>
    <row r="110" spans="1:7">
      <c r="A110" s="332" t="s">
        <v>267</v>
      </c>
      <c r="B110" s="321" t="s">
        <v>2706</v>
      </c>
      <c r="C110" s="322">
        <v>0.1</v>
      </c>
      <c r="D110" s="322">
        <v>0.1</v>
      </c>
      <c r="E110" s="322">
        <v>0.1</v>
      </c>
      <c r="F110" s="333"/>
      <c r="G110" s="323">
        <v>0.1</v>
      </c>
    </row>
    <row r="111" spans="1:7">
      <c r="A111" s="332" t="s">
        <v>267</v>
      </c>
      <c r="B111" s="321" t="s">
        <v>2714</v>
      </c>
      <c r="C111" s="322">
        <v>0.1</v>
      </c>
      <c r="D111" s="322">
        <v>0.1</v>
      </c>
      <c r="E111" s="322">
        <v>0.095</v>
      </c>
      <c r="F111" s="333"/>
      <c r="G111" s="323">
        <v>0.1</v>
      </c>
    </row>
    <row r="112" spans="1:7">
      <c r="A112" s="332" t="s">
        <v>267</v>
      </c>
      <c r="B112" s="321" t="s">
        <v>2720</v>
      </c>
      <c r="C112" s="322">
        <v>0.097</v>
      </c>
      <c r="D112" s="322">
        <v>0.097</v>
      </c>
      <c r="E112" s="322">
        <v>0.05</v>
      </c>
      <c r="F112" s="333"/>
      <c r="G112" s="323">
        <v>0.098</v>
      </c>
    </row>
    <row r="113" spans="1:7">
      <c r="A113" s="332" t="s">
        <v>267</v>
      </c>
      <c r="B113" s="321" t="s">
        <v>2727</v>
      </c>
      <c r="C113" s="322">
        <v>0.1</v>
      </c>
      <c r="D113" s="322">
        <v>0.1</v>
      </c>
      <c r="E113" s="333"/>
      <c r="F113" s="333"/>
      <c r="G113" s="323">
        <v>0.1</v>
      </c>
    </row>
    <row r="114" spans="1:7">
      <c r="A114" s="332" t="s">
        <v>267</v>
      </c>
      <c r="B114" s="321" t="s">
        <v>2734</v>
      </c>
      <c r="C114" s="322">
        <v>0.097</v>
      </c>
      <c r="D114" s="322">
        <v>0.097</v>
      </c>
      <c r="E114" s="333"/>
      <c r="F114" s="333"/>
      <c r="G114" s="323">
        <v>0.099</v>
      </c>
    </row>
    <row r="115" spans="1:7">
      <c r="A115" s="332" t="s">
        <v>267</v>
      </c>
      <c r="B115" s="321" t="s">
        <v>2741</v>
      </c>
      <c r="C115" s="322">
        <v>0.1</v>
      </c>
      <c r="D115" s="322">
        <v>0.1</v>
      </c>
      <c r="E115" s="333"/>
      <c r="F115" s="333"/>
      <c r="G115" s="323">
        <v>0.1</v>
      </c>
    </row>
    <row r="116" spans="1:7">
      <c r="A116" s="332" t="s">
        <v>267</v>
      </c>
      <c r="B116" s="321" t="s">
        <v>2748</v>
      </c>
      <c r="C116" s="322">
        <v>0.1</v>
      </c>
      <c r="D116" s="322">
        <v>0.1</v>
      </c>
      <c r="E116" s="333"/>
      <c r="F116" s="333"/>
      <c r="G116" s="323">
        <v>0.1</v>
      </c>
    </row>
    <row r="117" spans="1:7">
      <c r="A117" s="332" t="s">
        <v>267</v>
      </c>
      <c r="B117" s="321" t="s">
        <v>2755</v>
      </c>
      <c r="C117" s="322">
        <v>0.097</v>
      </c>
      <c r="D117" s="322">
        <v>0.097</v>
      </c>
      <c r="E117" s="333"/>
      <c r="F117" s="333"/>
      <c r="G117" s="323">
        <v>0.097</v>
      </c>
    </row>
    <row r="118" spans="1:7">
      <c r="A118" s="332" t="s">
        <v>267</v>
      </c>
      <c r="B118" s="321" t="s">
        <v>2762</v>
      </c>
      <c r="C118" s="322">
        <v>0.1</v>
      </c>
      <c r="D118" s="322">
        <v>0.1</v>
      </c>
      <c r="E118" s="333"/>
      <c r="F118" s="333"/>
      <c r="G118" s="323">
        <v>0.1</v>
      </c>
    </row>
    <row r="119" spans="1:7">
      <c r="A119" s="332" t="s">
        <v>267</v>
      </c>
      <c r="B119" s="321" t="s">
        <v>2767</v>
      </c>
      <c r="C119" s="322">
        <v>0.051</v>
      </c>
      <c r="D119" s="322">
        <v>0.052</v>
      </c>
      <c r="E119" s="333"/>
      <c r="F119" s="338"/>
      <c r="G119" s="323">
        <v>0.06</v>
      </c>
    </row>
    <row r="120" spans="1:7">
      <c r="A120" s="332" t="s">
        <v>267</v>
      </c>
      <c r="B120" s="321" t="s">
        <v>2772</v>
      </c>
      <c r="C120" s="333"/>
      <c r="D120" s="333"/>
      <c r="E120" s="333"/>
      <c r="F120" s="322">
        <v>0.1</v>
      </c>
      <c r="G120" s="339"/>
    </row>
    <row r="121" spans="1:7">
      <c r="A121" s="332" t="s">
        <v>267</v>
      </c>
      <c r="B121" s="321" t="s">
        <v>2777</v>
      </c>
      <c r="C121" s="333"/>
      <c r="D121" s="333"/>
      <c r="E121" s="333"/>
      <c r="F121" s="322">
        <v>0.1</v>
      </c>
      <c r="G121" s="339"/>
    </row>
    <row r="122" spans="1:7">
      <c r="A122" s="332" t="s">
        <v>267</v>
      </c>
      <c r="B122" s="321" t="s">
        <v>2782</v>
      </c>
      <c r="C122" s="322">
        <v>0.1</v>
      </c>
      <c r="D122" s="322">
        <v>0.1</v>
      </c>
      <c r="E122" s="322">
        <v>0.098</v>
      </c>
      <c r="F122" s="322">
        <v>0.1</v>
      </c>
      <c r="G122" s="323">
        <v>0.1</v>
      </c>
    </row>
    <row r="123" spans="1:7">
      <c r="A123" s="332" t="s">
        <v>267</v>
      </c>
      <c r="B123" s="321" t="s">
        <v>2787</v>
      </c>
      <c r="C123" s="322">
        <v>0.1</v>
      </c>
      <c r="D123" s="322">
        <v>0.1</v>
      </c>
      <c r="E123" s="322">
        <v>0.098</v>
      </c>
      <c r="F123" s="322">
        <v>0.1</v>
      </c>
      <c r="G123" s="323">
        <v>0.1</v>
      </c>
    </row>
    <row r="124" spans="1:7">
      <c r="A124" s="332" t="s">
        <v>267</v>
      </c>
      <c r="B124" s="321" t="s">
        <v>2792</v>
      </c>
      <c r="C124" s="322">
        <v>0.1</v>
      </c>
      <c r="D124" s="322">
        <v>0.1</v>
      </c>
      <c r="E124" s="322">
        <v>0.098</v>
      </c>
      <c r="F124" s="338"/>
      <c r="G124" s="323">
        <v>0.1</v>
      </c>
    </row>
    <row r="125" spans="1:7">
      <c r="A125" s="332" t="s">
        <v>267</v>
      </c>
      <c r="B125" s="321" t="s">
        <v>2797</v>
      </c>
      <c r="C125" s="322">
        <v>0.098</v>
      </c>
      <c r="D125" s="322">
        <v>0.098</v>
      </c>
      <c r="E125" s="322">
        <v>0.096</v>
      </c>
      <c r="F125" s="338"/>
      <c r="G125" s="323">
        <v>0.1</v>
      </c>
    </row>
    <row r="126" ht="14.25" spans="1:7">
      <c r="A126" s="335" t="s">
        <v>267</v>
      </c>
      <c r="B126" s="325" t="s">
        <v>2802</v>
      </c>
      <c r="C126" s="326">
        <v>0.1</v>
      </c>
      <c r="D126" s="326">
        <v>0.1</v>
      </c>
      <c r="E126" s="326">
        <v>0.098</v>
      </c>
      <c r="F126" s="326">
        <v>0.1</v>
      </c>
      <c r="G126" s="328">
        <v>0.1</v>
      </c>
    </row>
    <row r="127" spans="1:7">
      <c r="A127" s="331" t="s">
        <v>273</v>
      </c>
      <c r="B127" s="317" t="s">
        <v>2470</v>
      </c>
      <c r="C127" s="318">
        <v>0.121</v>
      </c>
      <c r="D127" s="318">
        <v>0.121</v>
      </c>
      <c r="E127" s="318">
        <v>0.107</v>
      </c>
      <c r="F127" s="318">
        <v>0.13</v>
      </c>
      <c r="G127" s="319">
        <v>0.122</v>
      </c>
    </row>
    <row r="128" spans="1:7">
      <c r="A128" s="332" t="s">
        <v>273</v>
      </c>
      <c r="B128" s="321" t="s">
        <v>2483</v>
      </c>
      <c r="C128" s="322">
        <v>0.116</v>
      </c>
      <c r="D128" s="322">
        <v>0.117</v>
      </c>
      <c r="E128" s="322">
        <v>0.104</v>
      </c>
      <c r="F128" s="322">
        <v>0.13</v>
      </c>
      <c r="G128" s="323">
        <v>0.117</v>
      </c>
    </row>
    <row r="129" spans="1:7">
      <c r="A129" s="332" t="s">
        <v>273</v>
      </c>
      <c r="B129" s="321" t="s">
        <v>2497</v>
      </c>
      <c r="C129" s="322">
        <v>0.107</v>
      </c>
      <c r="D129" s="322">
        <v>0.108</v>
      </c>
      <c r="E129" s="322">
        <v>0.1</v>
      </c>
      <c r="F129" s="322">
        <v>0.13</v>
      </c>
      <c r="G129" s="323">
        <v>0.117</v>
      </c>
    </row>
    <row r="130" spans="1:7">
      <c r="A130" s="332" t="s">
        <v>273</v>
      </c>
      <c r="B130" s="321" t="s">
        <v>2509</v>
      </c>
      <c r="C130" s="322">
        <v>0.13</v>
      </c>
      <c r="D130" s="322">
        <v>0.13</v>
      </c>
      <c r="E130" s="322">
        <v>0.126</v>
      </c>
      <c r="F130" s="322">
        <v>0.13</v>
      </c>
      <c r="G130" s="323">
        <v>0.13</v>
      </c>
    </row>
    <row r="131" spans="1:7">
      <c r="A131" s="332" t="s">
        <v>273</v>
      </c>
      <c r="B131" s="321" t="s">
        <v>2521</v>
      </c>
      <c r="C131" s="322">
        <v>0.13</v>
      </c>
      <c r="D131" s="322">
        <v>0.13</v>
      </c>
      <c r="E131" s="322">
        <v>0.13</v>
      </c>
      <c r="F131" s="322">
        <v>0.13</v>
      </c>
      <c r="G131" s="323">
        <v>0.13</v>
      </c>
    </row>
    <row r="132" spans="1:7">
      <c r="A132" s="332" t="s">
        <v>273</v>
      </c>
      <c r="B132" s="321" t="s">
        <v>2532</v>
      </c>
      <c r="C132" s="322">
        <v>0.13</v>
      </c>
      <c r="D132" s="322">
        <v>0.13</v>
      </c>
      <c r="E132" s="322">
        <v>0.126</v>
      </c>
      <c r="F132" s="322">
        <v>0.13</v>
      </c>
      <c r="G132" s="323">
        <v>0.13</v>
      </c>
    </row>
    <row r="133" spans="1:7">
      <c r="A133" s="332" t="s">
        <v>273</v>
      </c>
      <c r="B133" s="321" t="s">
        <v>2543</v>
      </c>
      <c r="C133" s="322">
        <v>0.111</v>
      </c>
      <c r="D133" s="322">
        <v>0.111</v>
      </c>
      <c r="E133" s="322">
        <v>0.102</v>
      </c>
      <c r="F133" s="322">
        <v>0.13</v>
      </c>
      <c r="G133" s="323">
        <v>0.121</v>
      </c>
    </row>
    <row r="134" spans="1:7">
      <c r="A134" s="332" t="s">
        <v>273</v>
      </c>
      <c r="B134" s="321" t="s">
        <v>2554</v>
      </c>
      <c r="C134" s="322">
        <v>0.121</v>
      </c>
      <c r="D134" s="322">
        <v>0.121</v>
      </c>
      <c r="E134" s="322">
        <v>0.1</v>
      </c>
      <c r="F134" s="322">
        <v>0.13</v>
      </c>
      <c r="G134" s="323">
        <v>0.123</v>
      </c>
    </row>
    <row r="135" spans="1:7">
      <c r="A135" s="332" t="s">
        <v>273</v>
      </c>
      <c r="B135" s="321" t="s">
        <v>2564</v>
      </c>
      <c r="C135" s="322">
        <v>0.105</v>
      </c>
      <c r="D135" s="322">
        <v>0.106</v>
      </c>
      <c r="E135" s="322">
        <v>0.1</v>
      </c>
      <c r="F135" s="322">
        <v>0.13</v>
      </c>
      <c r="G135" s="323">
        <v>0.115</v>
      </c>
    </row>
    <row r="136" spans="1:7">
      <c r="A136" s="332" t="s">
        <v>273</v>
      </c>
      <c r="B136" s="321" t="s">
        <v>2574</v>
      </c>
      <c r="C136" s="322">
        <v>0.127</v>
      </c>
      <c r="D136" s="322">
        <v>0.127</v>
      </c>
      <c r="E136" s="322">
        <v>0.121</v>
      </c>
      <c r="F136" s="322">
        <v>0.123</v>
      </c>
      <c r="G136" s="323">
        <v>0.129</v>
      </c>
    </row>
    <row r="137" spans="1:7">
      <c r="A137" s="332" t="s">
        <v>273</v>
      </c>
      <c r="B137" s="321" t="s">
        <v>2584</v>
      </c>
      <c r="C137" s="322">
        <v>0.13</v>
      </c>
      <c r="D137" s="322">
        <v>0.13</v>
      </c>
      <c r="E137" s="322">
        <v>0.129</v>
      </c>
      <c r="F137" s="322">
        <v>0.13</v>
      </c>
      <c r="G137" s="323">
        <v>0.13</v>
      </c>
    </row>
    <row r="138" spans="1:7">
      <c r="A138" s="332" t="s">
        <v>273</v>
      </c>
      <c r="B138" s="321" t="s">
        <v>2594</v>
      </c>
      <c r="C138" s="322">
        <v>0.13</v>
      </c>
      <c r="D138" s="322">
        <v>0.13</v>
      </c>
      <c r="E138" s="322">
        <v>0.125</v>
      </c>
      <c r="F138" s="322">
        <v>0.13</v>
      </c>
      <c r="G138" s="323">
        <v>0.13</v>
      </c>
    </row>
    <row r="139" spans="1:7">
      <c r="A139" s="332" t="s">
        <v>273</v>
      </c>
      <c r="B139" s="321" t="s">
        <v>2604</v>
      </c>
      <c r="C139" s="322">
        <v>0.13</v>
      </c>
      <c r="D139" s="322">
        <v>0.13</v>
      </c>
      <c r="E139" s="322">
        <v>0.126</v>
      </c>
      <c r="F139" s="322">
        <v>0.13</v>
      </c>
      <c r="G139" s="323">
        <v>0.13</v>
      </c>
    </row>
    <row r="140" spans="1:7">
      <c r="A140" s="332" t="s">
        <v>273</v>
      </c>
      <c r="B140" s="321" t="s">
        <v>2614</v>
      </c>
      <c r="C140" s="322">
        <v>0.1</v>
      </c>
      <c r="D140" s="322">
        <v>0.1</v>
      </c>
      <c r="E140" s="322">
        <v>0.1</v>
      </c>
      <c r="F140" s="322">
        <v>0.123</v>
      </c>
      <c r="G140" s="323">
        <v>0.107</v>
      </c>
    </row>
    <row r="141" spans="1:7">
      <c r="A141" s="332" t="s">
        <v>273</v>
      </c>
      <c r="B141" s="321" t="s">
        <v>2624</v>
      </c>
      <c r="C141" s="322">
        <v>0.127</v>
      </c>
      <c r="D141" s="322">
        <v>0.127</v>
      </c>
      <c r="E141" s="322">
        <v>0.122</v>
      </c>
      <c r="F141" s="322">
        <v>0.1</v>
      </c>
      <c r="G141" s="323">
        <v>0.129</v>
      </c>
    </row>
    <row r="142" spans="1:7">
      <c r="A142" s="332" t="s">
        <v>273</v>
      </c>
      <c r="B142" s="321" t="s">
        <v>2634</v>
      </c>
      <c r="C142" s="322">
        <v>0.121</v>
      </c>
      <c r="D142" s="322">
        <v>0.122</v>
      </c>
      <c r="E142" s="322">
        <v>0.1</v>
      </c>
      <c r="F142" s="322">
        <v>0.123</v>
      </c>
      <c r="G142" s="323">
        <v>0.123</v>
      </c>
    </row>
    <row r="143" spans="1:7">
      <c r="A143" s="332" t="s">
        <v>273</v>
      </c>
      <c r="B143" s="321" t="s">
        <v>2644</v>
      </c>
      <c r="C143" s="322">
        <v>0.1</v>
      </c>
      <c r="D143" s="322">
        <v>0.1</v>
      </c>
      <c r="E143" s="322">
        <v>0.1</v>
      </c>
      <c r="F143" s="322">
        <v>0.13</v>
      </c>
      <c r="G143" s="323">
        <v>0.1</v>
      </c>
    </row>
    <row r="144" spans="1:7">
      <c r="A144" s="332" t="s">
        <v>273</v>
      </c>
      <c r="B144" s="321" t="s">
        <v>2654</v>
      </c>
      <c r="C144" s="322">
        <v>0.106</v>
      </c>
      <c r="D144" s="322">
        <v>0.105</v>
      </c>
      <c r="E144" s="322">
        <v>0.1</v>
      </c>
      <c r="F144" s="322">
        <v>0.13</v>
      </c>
      <c r="G144" s="323">
        <v>0.118</v>
      </c>
    </row>
    <row r="145" spans="1:7">
      <c r="A145" s="332" t="s">
        <v>273</v>
      </c>
      <c r="B145" s="321" t="s">
        <v>2664</v>
      </c>
      <c r="C145" s="322">
        <v>0.123</v>
      </c>
      <c r="D145" s="322">
        <v>0.123</v>
      </c>
      <c r="E145" s="322">
        <v>0.117</v>
      </c>
      <c r="F145" s="322">
        <v>0.13</v>
      </c>
      <c r="G145" s="323">
        <v>0.126</v>
      </c>
    </row>
    <row r="146" spans="1:7">
      <c r="A146" s="332" t="s">
        <v>273</v>
      </c>
      <c r="B146" s="321" t="s">
        <v>2674</v>
      </c>
      <c r="C146" s="322">
        <v>0.127</v>
      </c>
      <c r="D146" s="322">
        <v>0.127</v>
      </c>
      <c r="E146" s="322">
        <v>0.12</v>
      </c>
      <c r="F146" s="333"/>
      <c r="G146" s="323">
        <v>0.129</v>
      </c>
    </row>
    <row r="147" spans="1:7">
      <c r="A147" s="332" t="s">
        <v>273</v>
      </c>
      <c r="B147" s="321" t="s">
        <v>2683</v>
      </c>
      <c r="C147" s="322">
        <v>0.13</v>
      </c>
      <c r="D147" s="322">
        <v>0.13</v>
      </c>
      <c r="E147" s="322">
        <v>0.126</v>
      </c>
      <c r="F147" s="333"/>
      <c r="G147" s="323">
        <v>0.13</v>
      </c>
    </row>
    <row r="148" spans="1:7">
      <c r="A148" s="332" t="s">
        <v>273</v>
      </c>
      <c r="B148" s="321" t="s">
        <v>2691</v>
      </c>
      <c r="C148" s="322">
        <v>0.13</v>
      </c>
      <c r="D148" s="322">
        <v>0.13</v>
      </c>
      <c r="E148" s="322">
        <v>0.13</v>
      </c>
      <c r="F148" s="333"/>
      <c r="G148" s="323">
        <v>0.13</v>
      </c>
    </row>
    <row r="149" spans="1:7">
      <c r="A149" s="332" t="s">
        <v>273</v>
      </c>
      <c r="B149" s="321" t="s">
        <v>2699</v>
      </c>
      <c r="C149" s="322">
        <v>0.13</v>
      </c>
      <c r="D149" s="322">
        <v>0.13</v>
      </c>
      <c r="E149" s="322">
        <v>0.13</v>
      </c>
      <c r="F149" s="322">
        <v>0.13</v>
      </c>
      <c r="G149" s="323">
        <v>0.13</v>
      </c>
    </row>
    <row r="150" spans="1:7">
      <c r="A150" s="332" t="s">
        <v>273</v>
      </c>
      <c r="B150" s="321" t="s">
        <v>2707</v>
      </c>
      <c r="C150" s="322">
        <v>0.13</v>
      </c>
      <c r="D150" s="322">
        <v>0.13</v>
      </c>
      <c r="E150" s="322">
        <v>0.127</v>
      </c>
      <c r="F150" s="322">
        <v>0.13</v>
      </c>
      <c r="G150" s="323">
        <v>0.13</v>
      </c>
    </row>
    <row r="151" spans="1:7">
      <c r="A151" s="332" t="s">
        <v>273</v>
      </c>
      <c r="B151" s="321" t="s">
        <v>2715</v>
      </c>
      <c r="C151" s="322">
        <v>0.13</v>
      </c>
      <c r="D151" s="322">
        <v>0.13</v>
      </c>
      <c r="E151" s="322">
        <v>0.13</v>
      </c>
      <c r="F151" s="322">
        <v>0.13</v>
      </c>
      <c r="G151" s="323">
        <v>0.13</v>
      </c>
    </row>
    <row r="152" spans="1:7">
      <c r="A152" s="332" t="s">
        <v>273</v>
      </c>
      <c r="B152" s="321" t="s">
        <v>2721</v>
      </c>
      <c r="C152" s="322">
        <v>0.13</v>
      </c>
      <c r="D152" s="322">
        <v>0.13</v>
      </c>
      <c r="E152" s="322">
        <v>0.13</v>
      </c>
      <c r="F152" s="322">
        <v>0.13</v>
      </c>
      <c r="G152" s="323">
        <v>0.13</v>
      </c>
    </row>
    <row r="153" spans="1:7">
      <c r="A153" s="332" t="s">
        <v>273</v>
      </c>
      <c r="B153" s="321" t="s">
        <v>2728</v>
      </c>
      <c r="C153" s="322">
        <v>0.13</v>
      </c>
      <c r="D153" s="322">
        <v>0.13</v>
      </c>
      <c r="E153" s="322">
        <v>0.13</v>
      </c>
      <c r="F153" s="322">
        <v>0.13</v>
      </c>
      <c r="G153" s="323">
        <v>0.13</v>
      </c>
    </row>
    <row r="154" spans="1:7">
      <c r="A154" s="332" t="s">
        <v>273</v>
      </c>
      <c r="B154" s="321" t="s">
        <v>2735</v>
      </c>
      <c r="C154" s="322">
        <v>0.121</v>
      </c>
      <c r="D154" s="322">
        <v>0.121</v>
      </c>
      <c r="E154" s="322">
        <v>0.105</v>
      </c>
      <c r="F154" s="322">
        <v>0.121</v>
      </c>
      <c r="G154" s="323">
        <v>0.123</v>
      </c>
    </row>
    <row r="155" spans="1:7">
      <c r="A155" s="332" t="s">
        <v>273</v>
      </c>
      <c r="B155" s="321" t="s">
        <v>2742</v>
      </c>
      <c r="C155" s="322">
        <v>0.1</v>
      </c>
      <c r="D155" s="322">
        <v>0.1</v>
      </c>
      <c r="E155" s="322">
        <v>0.1</v>
      </c>
      <c r="F155" s="322">
        <v>0.1</v>
      </c>
      <c r="G155" s="323">
        <v>0.1</v>
      </c>
    </row>
    <row r="156" spans="1:7">
      <c r="A156" s="332" t="s">
        <v>273</v>
      </c>
      <c r="B156" s="321" t="s">
        <v>2749</v>
      </c>
      <c r="C156" s="322">
        <v>0.13</v>
      </c>
      <c r="D156" s="322">
        <v>0.13</v>
      </c>
      <c r="E156" s="322">
        <v>0.13</v>
      </c>
      <c r="F156" s="322">
        <v>0.13</v>
      </c>
      <c r="G156" s="323">
        <v>0.13</v>
      </c>
    </row>
    <row r="157" spans="1:7">
      <c r="A157" s="332" t="s">
        <v>273</v>
      </c>
      <c r="B157" s="321" t="s">
        <v>2756</v>
      </c>
      <c r="C157" s="322">
        <v>0.13</v>
      </c>
      <c r="D157" s="322">
        <v>0.13</v>
      </c>
      <c r="E157" s="322">
        <v>0.125</v>
      </c>
      <c r="F157" s="322">
        <v>0.13</v>
      </c>
      <c r="G157" s="323">
        <v>0.13</v>
      </c>
    </row>
    <row r="158" spans="1:7">
      <c r="A158" s="332" t="s">
        <v>273</v>
      </c>
      <c r="B158" s="321" t="s">
        <v>2763</v>
      </c>
      <c r="C158" s="322">
        <v>0.124</v>
      </c>
      <c r="D158" s="322">
        <v>0.124</v>
      </c>
      <c r="E158" s="322">
        <v>0.117</v>
      </c>
      <c r="F158" s="322">
        <v>0.121</v>
      </c>
      <c r="G158" s="323">
        <v>0.124</v>
      </c>
    </row>
    <row r="159" spans="1:7">
      <c r="A159" s="332" t="s">
        <v>273</v>
      </c>
      <c r="B159" s="321" t="s">
        <v>2768</v>
      </c>
      <c r="C159" s="322">
        <v>0.127</v>
      </c>
      <c r="D159" s="322">
        <v>0.127</v>
      </c>
      <c r="E159" s="322">
        <v>0.122</v>
      </c>
      <c r="F159" s="322">
        <v>0.13</v>
      </c>
      <c r="G159" s="323">
        <v>0.129</v>
      </c>
    </row>
    <row r="160" spans="1:7">
      <c r="A160" s="332" t="s">
        <v>273</v>
      </c>
      <c r="B160" s="321" t="s">
        <v>2773</v>
      </c>
      <c r="C160" s="322">
        <v>0.13</v>
      </c>
      <c r="D160" s="322">
        <v>0.13</v>
      </c>
      <c r="E160" s="322">
        <v>0.124</v>
      </c>
      <c r="F160" s="322">
        <v>0.126</v>
      </c>
      <c r="G160" s="323">
        <v>0.13</v>
      </c>
    </row>
    <row r="161" spans="1:7">
      <c r="A161" s="332" t="s">
        <v>273</v>
      </c>
      <c r="B161" s="321" t="s">
        <v>2778</v>
      </c>
      <c r="C161" s="322">
        <v>0.13</v>
      </c>
      <c r="D161" s="322">
        <v>0.13</v>
      </c>
      <c r="E161" s="322">
        <v>0.124</v>
      </c>
      <c r="F161" s="322">
        <v>0.127</v>
      </c>
      <c r="G161" s="323">
        <v>0.13</v>
      </c>
    </row>
    <row r="162" spans="1:7">
      <c r="A162" s="332" t="s">
        <v>273</v>
      </c>
      <c r="B162" s="321" t="s">
        <v>2783</v>
      </c>
      <c r="C162" s="322">
        <v>0.1</v>
      </c>
      <c r="D162" s="322">
        <v>0.1</v>
      </c>
      <c r="E162" s="322">
        <v>0.1</v>
      </c>
      <c r="F162" s="322">
        <v>0.121</v>
      </c>
      <c r="G162" s="323">
        <v>0.105</v>
      </c>
    </row>
    <row r="163" spans="1:7">
      <c r="A163" s="332" t="s">
        <v>273</v>
      </c>
      <c r="B163" s="321" t="s">
        <v>2788</v>
      </c>
      <c r="C163" s="322">
        <v>0.1</v>
      </c>
      <c r="D163" s="322">
        <v>0.1</v>
      </c>
      <c r="E163" s="322">
        <v>0.1</v>
      </c>
      <c r="F163" s="322">
        <v>0.1</v>
      </c>
      <c r="G163" s="323">
        <v>0.1</v>
      </c>
    </row>
    <row r="164" spans="1:7">
      <c r="A164" s="332" t="s">
        <v>273</v>
      </c>
      <c r="B164" s="321" t="s">
        <v>2793</v>
      </c>
      <c r="C164" s="338"/>
      <c r="D164" s="338"/>
      <c r="E164" s="338"/>
      <c r="F164" s="322">
        <v>0.1</v>
      </c>
      <c r="G164" s="334"/>
    </row>
    <row r="165" spans="1:7">
      <c r="A165" s="332" t="s">
        <v>273</v>
      </c>
      <c r="B165" s="321" t="s">
        <v>2798</v>
      </c>
      <c r="C165" s="322">
        <v>0.126</v>
      </c>
      <c r="D165" s="322">
        <v>0.126</v>
      </c>
      <c r="E165" s="322">
        <v>0.119</v>
      </c>
      <c r="F165" s="322">
        <v>0.13</v>
      </c>
      <c r="G165" s="323">
        <v>0.128</v>
      </c>
    </row>
    <row r="166" spans="1:7">
      <c r="A166" s="332" t="s">
        <v>273</v>
      </c>
      <c r="B166" s="321" t="s">
        <v>2803</v>
      </c>
      <c r="C166" s="322">
        <v>0.129</v>
      </c>
      <c r="D166" s="322">
        <v>0.129</v>
      </c>
      <c r="E166" s="322">
        <v>0.123</v>
      </c>
      <c r="F166" s="322">
        <v>0.128</v>
      </c>
      <c r="G166" s="323">
        <v>0.13</v>
      </c>
    </row>
    <row r="167" spans="1:7">
      <c r="A167" s="332" t="s">
        <v>273</v>
      </c>
      <c r="B167" s="321" t="s">
        <v>2807</v>
      </c>
      <c r="C167" s="322">
        <v>0.125</v>
      </c>
      <c r="D167" s="322">
        <v>0.125</v>
      </c>
      <c r="E167" s="322">
        <v>0.117</v>
      </c>
      <c r="F167" s="322">
        <v>0.13</v>
      </c>
      <c r="G167" s="323">
        <v>0.126</v>
      </c>
    </row>
    <row r="168" spans="1:7">
      <c r="A168" s="332" t="s">
        <v>273</v>
      </c>
      <c r="B168" s="321" t="s">
        <v>2811</v>
      </c>
      <c r="C168" s="322">
        <v>0.128</v>
      </c>
      <c r="D168" s="322">
        <v>0.128</v>
      </c>
      <c r="E168" s="322">
        <v>0.123</v>
      </c>
      <c r="F168" s="333"/>
      <c r="G168" s="323">
        <v>0.13</v>
      </c>
    </row>
    <row r="169" spans="1:7">
      <c r="A169" s="332" t="s">
        <v>273</v>
      </c>
      <c r="B169" s="321" t="s">
        <v>2815</v>
      </c>
      <c r="C169" s="338"/>
      <c r="D169" s="338"/>
      <c r="E169" s="338"/>
      <c r="F169" s="322">
        <v>0.05</v>
      </c>
      <c r="G169" s="334"/>
    </row>
    <row r="170" spans="1:7">
      <c r="A170" s="332" t="s">
        <v>273</v>
      </c>
      <c r="B170" s="321" t="s">
        <v>2819</v>
      </c>
      <c r="C170" s="338"/>
      <c r="D170" s="338"/>
      <c r="E170" s="338"/>
      <c r="F170" s="322">
        <v>0.05</v>
      </c>
      <c r="G170" s="334"/>
    </row>
    <row r="171" spans="1:7">
      <c r="A171" s="332" t="s">
        <v>273</v>
      </c>
      <c r="B171" s="321" t="s">
        <v>2822</v>
      </c>
      <c r="C171" s="338"/>
      <c r="D171" s="338"/>
      <c r="E171" s="338"/>
      <c r="F171" s="322">
        <v>0.05</v>
      </c>
      <c r="G171" s="339"/>
    </row>
    <row r="172" spans="1:7">
      <c r="A172" s="332" t="s">
        <v>273</v>
      </c>
      <c r="B172" s="321" t="s">
        <v>2824</v>
      </c>
      <c r="C172" s="338"/>
      <c r="D172" s="338"/>
      <c r="E172" s="338"/>
      <c r="F172" s="322">
        <v>0.05</v>
      </c>
      <c r="G172" s="339"/>
    </row>
    <row r="173" spans="1:7">
      <c r="A173" s="332" t="s">
        <v>273</v>
      </c>
      <c r="B173" s="321" t="s">
        <v>2826</v>
      </c>
      <c r="C173" s="338"/>
      <c r="D173" s="338"/>
      <c r="E173" s="338"/>
      <c r="F173" s="322">
        <v>0.05</v>
      </c>
      <c r="G173" s="334"/>
    </row>
    <row r="174" spans="1:7">
      <c r="A174" s="332" t="s">
        <v>273</v>
      </c>
      <c r="B174" s="321" t="s">
        <v>2828</v>
      </c>
      <c r="C174" s="338"/>
      <c r="D174" s="338"/>
      <c r="E174" s="338"/>
      <c r="F174" s="322">
        <v>0.05</v>
      </c>
      <c r="G174" s="334"/>
    </row>
    <row r="175" spans="1:7">
      <c r="A175" s="332" t="s">
        <v>273</v>
      </c>
      <c r="B175" s="321" t="s">
        <v>2830</v>
      </c>
      <c r="C175" s="338"/>
      <c r="D175" s="338"/>
      <c r="E175" s="338"/>
      <c r="F175" s="322">
        <v>0.05</v>
      </c>
      <c r="G175" s="334"/>
    </row>
    <row r="176" spans="1:7">
      <c r="A176" s="332" t="s">
        <v>273</v>
      </c>
      <c r="B176" s="321" t="s">
        <v>2832</v>
      </c>
      <c r="C176" s="338"/>
      <c r="D176" s="338"/>
      <c r="E176" s="338"/>
      <c r="F176" s="322">
        <v>0.05</v>
      </c>
      <c r="G176" s="334"/>
    </row>
    <row r="177" spans="1:7">
      <c r="A177" s="332" t="s">
        <v>273</v>
      </c>
      <c r="B177" s="321" t="s">
        <v>2834</v>
      </c>
      <c r="C177" s="333"/>
      <c r="D177" s="333"/>
      <c r="E177" s="333"/>
      <c r="F177" s="322">
        <v>0.05</v>
      </c>
      <c r="G177" s="339"/>
    </row>
    <row r="178" spans="1:7">
      <c r="A178" s="332" t="s">
        <v>273</v>
      </c>
      <c r="B178" s="321" t="s">
        <v>2835</v>
      </c>
      <c r="C178" s="333"/>
      <c r="D178" s="333"/>
      <c r="E178" s="333"/>
      <c r="F178" s="322">
        <v>0.05</v>
      </c>
      <c r="G178" s="339"/>
    </row>
    <row r="179" spans="1:7">
      <c r="A179" s="332" t="s">
        <v>273</v>
      </c>
      <c r="B179" s="321" t="s">
        <v>2836</v>
      </c>
      <c r="C179" s="333"/>
      <c r="D179" s="333"/>
      <c r="E179" s="333"/>
      <c r="F179" s="322">
        <v>0.05</v>
      </c>
      <c r="G179" s="339"/>
    </row>
    <row r="180" spans="1:7">
      <c r="A180" s="332" t="s">
        <v>273</v>
      </c>
      <c r="B180" s="321" t="s">
        <v>2837</v>
      </c>
      <c r="C180" s="333"/>
      <c r="D180" s="333"/>
      <c r="E180" s="333"/>
      <c r="F180" s="322">
        <v>0.05</v>
      </c>
      <c r="G180" s="339"/>
    </row>
    <row r="181" spans="1:7">
      <c r="A181" s="332" t="s">
        <v>273</v>
      </c>
      <c r="B181" s="321" t="s">
        <v>2838</v>
      </c>
      <c r="C181" s="333"/>
      <c r="D181" s="333"/>
      <c r="E181" s="333"/>
      <c r="F181" s="322">
        <v>0.05</v>
      </c>
      <c r="G181" s="339"/>
    </row>
    <row r="182" spans="1:7">
      <c r="A182" s="332" t="s">
        <v>273</v>
      </c>
      <c r="B182" s="321" t="s">
        <v>2839</v>
      </c>
      <c r="C182" s="333"/>
      <c r="D182" s="333"/>
      <c r="E182" s="333"/>
      <c r="F182" s="322">
        <v>0.05</v>
      </c>
      <c r="G182" s="339"/>
    </row>
    <row r="183" spans="1:7">
      <c r="A183" s="332" t="s">
        <v>273</v>
      </c>
      <c r="B183" s="321" t="s">
        <v>2840</v>
      </c>
      <c r="C183" s="333"/>
      <c r="D183" s="333"/>
      <c r="E183" s="333"/>
      <c r="F183" s="322">
        <v>0.05</v>
      </c>
      <c r="G183" s="339"/>
    </row>
    <row r="184" spans="1:7">
      <c r="A184" s="332" t="s">
        <v>273</v>
      </c>
      <c r="B184" s="321" t="s">
        <v>2841</v>
      </c>
      <c r="C184" s="333"/>
      <c r="D184" s="333"/>
      <c r="E184" s="333"/>
      <c r="F184" s="322">
        <v>0.05</v>
      </c>
      <c r="G184" s="339"/>
    </row>
    <row r="185" spans="1:7">
      <c r="A185" s="332" t="s">
        <v>273</v>
      </c>
      <c r="B185" s="321" t="s">
        <v>2842</v>
      </c>
      <c r="C185" s="333"/>
      <c r="D185" s="333"/>
      <c r="E185" s="333"/>
      <c r="F185" s="322">
        <v>0.05</v>
      </c>
      <c r="G185" s="339"/>
    </row>
    <row r="186" spans="1:7">
      <c r="A186" s="332" t="s">
        <v>273</v>
      </c>
      <c r="B186" s="321" t="s">
        <v>2843</v>
      </c>
      <c r="C186" s="333"/>
      <c r="D186" s="333"/>
      <c r="E186" s="333"/>
      <c r="F186" s="322">
        <v>0.05</v>
      </c>
      <c r="G186" s="339"/>
    </row>
    <row r="187" spans="1:7">
      <c r="A187" s="332" t="s">
        <v>273</v>
      </c>
      <c r="B187" s="321" t="s">
        <v>2844</v>
      </c>
      <c r="C187" s="333"/>
      <c r="D187" s="333"/>
      <c r="E187" s="333"/>
      <c r="F187" s="322">
        <v>0.05</v>
      </c>
      <c r="G187" s="339"/>
    </row>
    <row r="188" spans="1:7">
      <c r="A188" s="332" t="s">
        <v>273</v>
      </c>
      <c r="B188" s="321" t="s">
        <v>2845</v>
      </c>
      <c r="C188" s="333"/>
      <c r="D188" s="333"/>
      <c r="E188" s="333"/>
      <c r="F188" s="322">
        <v>0.05</v>
      </c>
      <c r="G188" s="339"/>
    </row>
    <row r="189" ht="14.25" spans="1:7">
      <c r="A189" s="335" t="s">
        <v>273</v>
      </c>
      <c r="B189" s="325" t="s">
        <v>2846</v>
      </c>
      <c r="C189" s="327"/>
      <c r="D189" s="327"/>
      <c r="E189" s="327"/>
      <c r="F189" s="326">
        <v>0.05</v>
      </c>
      <c r="G189" s="340"/>
    </row>
    <row r="190" spans="1:7">
      <c r="A190" s="331" t="s">
        <v>278</v>
      </c>
      <c r="B190" s="317" t="s">
        <v>2471</v>
      </c>
      <c r="C190" s="318">
        <v>0.124</v>
      </c>
      <c r="D190" s="318">
        <v>0.124</v>
      </c>
      <c r="E190" s="318">
        <v>0.129</v>
      </c>
      <c r="F190" s="318">
        <v>0.13</v>
      </c>
      <c r="G190" s="319">
        <v>0.127</v>
      </c>
    </row>
    <row r="191" spans="1:7">
      <c r="A191" s="332" t="s">
        <v>278</v>
      </c>
      <c r="B191" s="321" t="s">
        <v>2484</v>
      </c>
      <c r="C191" s="322">
        <v>0.13</v>
      </c>
      <c r="D191" s="322">
        <v>0.13</v>
      </c>
      <c r="E191" s="322">
        <v>0.13</v>
      </c>
      <c r="F191" s="322">
        <v>0.13</v>
      </c>
      <c r="G191" s="323">
        <v>0.13</v>
      </c>
    </row>
    <row r="192" spans="1:7">
      <c r="A192" s="332" t="s">
        <v>278</v>
      </c>
      <c r="B192" s="321" t="s">
        <v>2498</v>
      </c>
      <c r="C192" s="322">
        <v>0.13</v>
      </c>
      <c r="D192" s="322">
        <v>0.13</v>
      </c>
      <c r="E192" s="322">
        <v>0.13</v>
      </c>
      <c r="F192" s="322">
        <v>0.13</v>
      </c>
      <c r="G192" s="323">
        <v>0.13</v>
      </c>
    </row>
    <row r="193" spans="1:7">
      <c r="A193" s="332" t="s">
        <v>278</v>
      </c>
      <c r="B193" s="321" t="s">
        <v>2510</v>
      </c>
      <c r="C193" s="322">
        <v>0.13</v>
      </c>
      <c r="D193" s="322">
        <v>0.13</v>
      </c>
      <c r="E193" s="322">
        <v>0.13</v>
      </c>
      <c r="F193" s="322">
        <v>0.13</v>
      </c>
      <c r="G193" s="323">
        <v>0.13</v>
      </c>
    </row>
    <row r="194" spans="1:7">
      <c r="A194" s="332" t="s">
        <v>278</v>
      </c>
      <c r="B194" s="321" t="s">
        <v>2522</v>
      </c>
      <c r="C194" s="322">
        <v>0.123</v>
      </c>
      <c r="D194" s="322">
        <v>0.123</v>
      </c>
      <c r="E194" s="322">
        <v>0.128</v>
      </c>
      <c r="F194" s="322">
        <v>0.13</v>
      </c>
      <c r="G194" s="323">
        <v>0.126</v>
      </c>
    </row>
    <row r="195" spans="1:7">
      <c r="A195" s="332" t="s">
        <v>278</v>
      </c>
      <c r="B195" s="321" t="s">
        <v>2533</v>
      </c>
      <c r="C195" s="322">
        <v>0.127</v>
      </c>
      <c r="D195" s="322">
        <v>0.127</v>
      </c>
      <c r="E195" s="322">
        <v>0.121</v>
      </c>
      <c r="F195" s="322">
        <v>0.129</v>
      </c>
      <c r="G195" s="323">
        <v>0.129</v>
      </c>
    </row>
    <row r="196" spans="1:7">
      <c r="A196" s="332" t="s">
        <v>278</v>
      </c>
      <c r="B196" s="321" t="s">
        <v>2544</v>
      </c>
      <c r="C196" s="322">
        <v>0.127</v>
      </c>
      <c r="D196" s="322">
        <v>0.128</v>
      </c>
      <c r="E196" s="322">
        <v>0.122</v>
      </c>
      <c r="F196" s="322">
        <v>0.13</v>
      </c>
      <c r="G196" s="323">
        <v>0.129</v>
      </c>
    </row>
    <row r="197" spans="1:7">
      <c r="A197" s="332" t="s">
        <v>278</v>
      </c>
      <c r="B197" s="321" t="s">
        <v>2555</v>
      </c>
      <c r="C197" s="322">
        <v>0.126</v>
      </c>
      <c r="D197" s="322">
        <v>0.126</v>
      </c>
      <c r="E197" s="322">
        <v>0.119</v>
      </c>
      <c r="F197" s="322">
        <v>0.13</v>
      </c>
      <c r="G197" s="323">
        <v>0.128</v>
      </c>
    </row>
    <row r="198" spans="1:7">
      <c r="A198" s="332" t="s">
        <v>278</v>
      </c>
      <c r="B198" s="321" t="s">
        <v>2565</v>
      </c>
      <c r="C198" s="322">
        <v>0.13</v>
      </c>
      <c r="D198" s="322">
        <v>0.13</v>
      </c>
      <c r="E198" s="322">
        <v>0.126</v>
      </c>
      <c r="F198" s="338"/>
      <c r="G198" s="323">
        <v>0.13</v>
      </c>
    </row>
    <row r="199" spans="1:7">
      <c r="A199" s="332" t="s">
        <v>278</v>
      </c>
      <c r="B199" s="321" t="s">
        <v>2575</v>
      </c>
      <c r="C199" s="322">
        <v>0.13</v>
      </c>
      <c r="D199" s="322">
        <v>0.13</v>
      </c>
      <c r="E199" s="322">
        <v>0.13</v>
      </c>
      <c r="F199" s="322">
        <v>0.13</v>
      </c>
      <c r="G199" s="323">
        <v>0.13</v>
      </c>
    </row>
    <row r="200" spans="1:7">
      <c r="A200" s="332" t="s">
        <v>278</v>
      </c>
      <c r="B200" s="321" t="s">
        <v>2585</v>
      </c>
      <c r="C200" s="338"/>
      <c r="D200" s="338"/>
      <c r="E200" s="338"/>
      <c r="F200" s="322">
        <v>0.13</v>
      </c>
      <c r="G200" s="334"/>
    </row>
    <row r="201" spans="1:7">
      <c r="A201" s="332" t="s">
        <v>278</v>
      </c>
      <c r="B201" s="321" t="s">
        <v>2595</v>
      </c>
      <c r="C201" s="322">
        <v>0.13</v>
      </c>
      <c r="D201" s="322">
        <v>0.13</v>
      </c>
      <c r="E201" s="322">
        <v>0.13</v>
      </c>
      <c r="F201" s="322">
        <v>0.129</v>
      </c>
      <c r="G201" s="323">
        <v>0.13</v>
      </c>
    </row>
    <row r="202" spans="1:7">
      <c r="A202" s="332" t="s">
        <v>278</v>
      </c>
      <c r="B202" s="321" t="s">
        <v>2605</v>
      </c>
      <c r="C202" s="322">
        <v>0.13</v>
      </c>
      <c r="D202" s="322">
        <v>0.13</v>
      </c>
      <c r="E202" s="322">
        <v>0.13</v>
      </c>
      <c r="F202" s="322">
        <v>0.13</v>
      </c>
      <c r="G202" s="323">
        <v>0.13</v>
      </c>
    </row>
    <row r="203" spans="1:7">
      <c r="A203" s="332" t="s">
        <v>278</v>
      </c>
      <c r="B203" s="321" t="s">
        <v>2615</v>
      </c>
      <c r="C203" s="322">
        <v>0.129</v>
      </c>
      <c r="D203" s="322">
        <v>0.129</v>
      </c>
      <c r="E203" s="322">
        <v>0.13</v>
      </c>
      <c r="F203" s="322">
        <v>0.13</v>
      </c>
      <c r="G203" s="323">
        <v>0.13</v>
      </c>
    </row>
    <row r="204" spans="1:7">
      <c r="A204" s="332" t="s">
        <v>278</v>
      </c>
      <c r="B204" s="321" t="s">
        <v>2625</v>
      </c>
      <c r="C204" s="322">
        <v>0.129</v>
      </c>
      <c r="D204" s="322">
        <v>0.129</v>
      </c>
      <c r="E204" s="322">
        <v>0.123</v>
      </c>
      <c r="F204" s="322">
        <v>0.13</v>
      </c>
      <c r="G204" s="323">
        <v>0.13</v>
      </c>
    </row>
    <row r="205" spans="1:7">
      <c r="A205" s="332" t="s">
        <v>278</v>
      </c>
      <c r="B205" s="321" t="s">
        <v>2635</v>
      </c>
      <c r="C205" s="322">
        <v>0.13</v>
      </c>
      <c r="D205" s="322">
        <v>0.13</v>
      </c>
      <c r="E205" s="322">
        <v>0.13</v>
      </c>
      <c r="F205" s="322">
        <v>0.13</v>
      </c>
      <c r="G205" s="323">
        <v>0.13</v>
      </c>
    </row>
    <row r="206" spans="1:7">
      <c r="A206" s="332" t="s">
        <v>278</v>
      </c>
      <c r="B206" s="321" t="s">
        <v>2645</v>
      </c>
      <c r="C206" s="322">
        <v>0.13</v>
      </c>
      <c r="D206" s="322">
        <v>0.13</v>
      </c>
      <c r="E206" s="322">
        <v>0.13</v>
      </c>
      <c r="F206" s="322">
        <v>0.128</v>
      </c>
      <c r="G206" s="323">
        <v>0.13</v>
      </c>
    </row>
    <row r="207" spans="1:7">
      <c r="A207" s="332" t="s">
        <v>278</v>
      </c>
      <c r="B207" s="321" t="s">
        <v>2655</v>
      </c>
      <c r="C207" s="322">
        <v>0.13</v>
      </c>
      <c r="D207" s="322">
        <v>0.13</v>
      </c>
      <c r="E207" s="322">
        <v>0.13</v>
      </c>
      <c r="F207" s="322">
        <v>0.13</v>
      </c>
      <c r="G207" s="323">
        <v>0.13</v>
      </c>
    </row>
    <row r="208" spans="1:7">
      <c r="A208" s="332" t="s">
        <v>278</v>
      </c>
      <c r="B208" s="321" t="s">
        <v>2665</v>
      </c>
      <c r="C208" s="322">
        <v>0.13</v>
      </c>
      <c r="D208" s="322">
        <v>0.13</v>
      </c>
      <c r="E208" s="322">
        <v>0.13</v>
      </c>
      <c r="F208" s="322">
        <v>0.13</v>
      </c>
      <c r="G208" s="323">
        <v>0.13</v>
      </c>
    </row>
    <row r="209" spans="1:7">
      <c r="A209" s="332" t="s">
        <v>278</v>
      </c>
      <c r="B209" s="321" t="s">
        <v>2675</v>
      </c>
      <c r="C209" s="322">
        <v>0.13</v>
      </c>
      <c r="D209" s="322">
        <v>0.13</v>
      </c>
      <c r="E209" s="322">
        <v>0.13</v>
      </c>
      <c r="F209" s="322">
        <v>0.13</v>
      </c>
      <c r="G209" s="323">
        <v>0.13</v>
      </c>
    </row>
    <row r="210" spans="1:7">
      <c r="A210" s="332" t="s">
        <v>278</v>
      </c>
      <c r="B210" s="321" t="s">
        <v>2684</v>
      </c>
      <c r="C210" s="322">
        <v>0.121</v>
      </c>
      <c r="D210" s="322">
        <v>0.121</v>
      </c>
      <c r="E210" s="322">
        <v>0.125</v>
      </c>
      <c r="F210" s="322">
        <v>0.13</v>
      </c>
      <c r="G210" s="323">
        <v>0.123</v>
      </c>
    </row>
    <row r="211" spans="1:7">
      <c r="A211" s="332" t="s">
        <v>278</v>
      </c>
      <c r="B211" s="321" t="s">
        <v>2692</v>
      </c>
      <c r="C211" s="322">
        <v>0.123</v>
      </c>
      <c r="D211" s="322">
        <v>0.123</v>
      </c>
      <c r="E211" s="322">
        <v>0.127</v>
      </c>
      <c r="F211" s="322">
        <v>0.115</v>
      </c>
      <c r="G211" s="323">
        <v>0.126</v>
      </c>
    </row>
    <row r="212" spans="1:7">
      <c r="A212" s="332" t="s">
        <v>278</v>
      </c>
      <c r="B212" s="321" t="s">
        <v>2700</v>
      </c>
      <c r="C212" s="322">
        <v>0.126</v>
      </c>
      <c r="D212" s="322">
        <v>0.126</v>
      </c>
      <c r="E212" s="322">
        <v>0.13</v>
      </c>
      <c r="F212" s="322">
        <v>0.13</v>
      </c>
      <c r="G212" s="323">
        <v>0.129</v>
      </c>
    </row>
    <row r="213" spans="1:7">
      <c r="A213" s="332" t="s">
        <v>278</v>
      </c>
      <c r="B213" s="321" t="s">
        <v>2708</v>
      </c>
      <c r="C213" s="322">
        <v>0.129</v>
      </c>
      <c r="D213" s="322">
        <v>0.13</v>
      </c>
      <c r="E213" s="322">
        <v>0.127</v>
      </c>
      <c r="F213" s="322">
        <v>0.13</v>
      </c>
      <c r="G213" s="323">
        <v>0.13</v>
      </c>
    </row>
    <row r="214" spans="1:7">
      <c r="A214" s="332" t="s">
        <v>278</v>
      </c>
      <c r="B214" s="321" t="s">
        <v>2716</v>
      </c>
      <c r="C214" s="322">
        <v>0.128</v>
      </c>
      <c r="D214" s="322">
        <v>0.128</v>
      </c>
      <c r="E214" s="322">
        <v>0.13</v>
      </c>
      <c r="F214" s="322">
        <v>0.13</v>
      </c>
      <c r="G214" s="323">
        <v>0.13</v>
      </c>
    </row>
    <row r="215" spans="1:7">
      <c r="A215" s="332" t="s">
        <v>278</v>
      </c>
      <c r="B215" s="321" t="s">
        <v>2722</v>
      </c>
      <c r="C215" s="322">
        <v>0.13</v>
      </c>
      <c r="D215" s="322">
        <v>0.13</v>
      </c>
      <c r="E215" s="322">
        <v>0.13</v>
      </c>
      <c r="F215" s="322">
        <v>0.129</v>
      </c>
      <c r="G215" s="323">
        <v>0.13</v>
      </c>
    </row>
    <row r="216" spans="1:7">
      <c r="A216" s="332" t="s">
        <v>278</v>
      </c>
      <c r="B216" s="321" t="s">
        <v>2729</v>
      </c>
      <c r="C216" s="322">
        <v>0.13</v>
      </c>
      <c r="D216" s="322">
        <v>0.13</v>
      </c>
      <c r="E216" s="322">
        <v>0.13</v>
      </c>
      <c r="F216" s="322">
        <v>0.13</v>
      </c>
      <c r="G216" s="323">
        <v>0.13</v>
      </c>
    </row>
    <row r="217" spans="1:7">
      <c r="A217" s="332" t="s">
        <v>278</v>
      </c>
      <c r="B217" s="321" t="s">
        <v>2736</v>
      </c>
      <c r="C217" s="322">
        <v>0.129</v>
      </c>
      <c r="D217" s="322">
        <v>0.129</v>
      </c>
      <c r="E217" s="322">
        <v>0.13</v>
      </c>
      <c r="F217" s="322">
        <v>0.13</v>
      </c>
      <c r="G217" s="323">
        <v>0.13</v>
      </c>
    </row>
    <row r="218" spans="1:7">
      <c r="A218" s="332" t="s">
        <v>278</v>
      </c>
      <c r="B218" s="321" t="s">
        <v>2743</v>
      </c>
      <c r="C218" s="333"/>
      <c r="D218" s="333"/>
      <c r="E218" s="333"/>
      <c r="F218" s="322">
        <v>0.05</v>
      </c>
      <c r="G218" s="339"/>
    </row>
    <row r="219" spans="1:7">
      <c r="A219" s="332" t="s">
        <v>278</v>
      </c>
      <c r="B219" s="321" t="s">
        <v>2750</v>
      </c>
      <c r="C219" s="333"/>
      <c r="D219" s="333"/>
      <c r="E219" s="333"/>
      <c r="F219" s="322">
        <v>0.05</v>
      </c>
      <c r="G219" s="339"/>
    </row>
    <row r="220" spans="1:7">
      <c r="A220" s="332" t="s">
        <v>278</v>
      </c>
      <c r="B220" s="321" t="s">
        <v>2757</v>
      </c>
      <c r="C220" s="333"/>
      <c r="D220" s="333"/>
      <c r="E220" s="333"/>
      <c r="F220" s="322">
        <v>0.05</v>
      </c>
      <c r="G220" s="339"/>
    </row>
    <row r="221" spans="1:7">
      <c r="A221" s="332" t="s">
        <v>278</v>
      </c>
      <c r="B221" s="321" t="s">
        <v>2764</v>
      </c>
      <c r="C221" s="333"/>
      <c r="D221" s="333"/>
      <c r="E221" s="333"/>
      <c r="F221" s="322">
        <v>0.05</v>
      </c>
      <c r="G221" s="339"/>
    </row>
    <row r="222" spans="1:7">
      <c r="A222" s="332" t="s">
        <v>278</v>
      </c>
      <c r="B222" s="321" t="s">
        <v>2769</v>
      </c>
      <c r="C222" s="333"/>
      <c r="D222" s="333"/>
      <c r="E222" s="333"/>
      <c r="F222" s="322">
        <v>0.05</v>
      </c>
      <c r="G222" s="339"/>
    </row>
    <row r="223" spans="1:7">
      <c r="A223" s="332" t="s">
        <v>278</v>
      </c>
      <c r="B223" s="321" t="s">
        <v>2774</v>
      </c>
      <c r="C223" s="333"/>
      <c r="D223" s="333"/>
      <c r="E223" s="333"/>
      <c r="F223" s="322">
        <v>0.05</v>
      </c>
      <c r="G223" s="339"/>
    </row>
    <row r="224" spans="1:7">
      <c r="A224" s="332" t="s">
        <v>278</v>
      </c>
      <c r="B224" s="321" t="s">
        <v>2779</v>
      </c>
      <c r="C224" s="333"/>
      <c r="D224" s="333"/>
      <c r="E224" s="333"/>
      <c r="F224" s="322">
        <v>0.05</v>
      </c>
      <c r="G224" s="339"/>
    </row>
    <row r="225" spans="1:7">
      <c r="A225" s="332" t="s">
        <v>278</v>
      </c>
      <c r="B225" s="321" t="s">
        <v>2784</v>
      </c>
      <c r="C225" s="333"/>
      <c r="D225" s="333"/>
      <c r="E225" s="333"/>
      <c r="F225" s="322">
        <v>0.05</v>
      </c>
      <c r="G225" s="339"/>
    </row>
    <row r="226" spans="1:7">
      <c r="A226" s="332" t="s">
        <v>278</v>
      </c>
      <c r="B226" s="321" t="s">
        <v>2789</v>
      </c>
      <c r="C226" s="333"/>
      <c r="D226" s="333"/>
      <c r="E226" s="333"/>
      <c r="F226" s="322">
        <v>0.05</v>
      </c>
      <c r="G226" s="339"/>
    </row>
    <row r="227" spans="1:7">
      <c r="A227" s="332" t="s">
        <v>278</v>
      </c>
      <c r="B227" s="321" t="s">
        <v>2848</v>
      </c>
      <c r="C227" s="333"/>
      <c r="D227" s="333"/>
      <c r="E227" s="333"/>
      <c r="F227" s="322">
        <v>0.05</v>
      </c>
      <c r="G227" s="339"/>
    </row>
    <row r="228" spans="1:7">
      <c r="A228" s="332" t="s">
        <v>278</v>
      </c>
      <c r="B228" s="321" t="s">
        <v>2849</v>
      </c>
      <c r="C228" s="333"/>
      <c r="D228" s="333"/>
      <c r="E228" s="333"/>
      <c r="F228" s="322">
        <v>0.05</v>
      </c>
      <c r="G228" s="339"/>
    </row>
    <row r="229" spans="1:7">
      <c r="A229" s="332" t="s">
        <v>278</v>
      </c>
      <c r="B229" s="321" t="s">
        <v>2850</v>
      </c>
      <c r="C229" s="333"/>
      <c r="D229" s="333"/>
      <c r="E229" s="333"/>
      <c r="F229" s="322">
        <v>0.05</v>
      </c>
      <c r="G229" s="339"/>
    </row>
    <row r="230" spans="1:7">
      <c r="A230" s="332" t="s">
        <v>278</v>
      </c>
      <c r="B230" s="321" t="s">
        <v>2808</v>
      </c>
      <c r="C230" s="333"/>
      <c r="D230" s="333"/>
      <c r="E230" s="333"/>
      <c r="F230" s="322">
        <v>0.05</v>
      </c>
      <c r="G230" s="339"/>
    </row>
    <row r="231" spans="1:7">
      <c r="A231" s="332" t="s">
        <v>278</v>
      </c>
      <c r="B231" s="321" t="s">
        <v>2812</v>
      </c>
      <c r="C231" s="333"/>
      <c r="D231" s="333"/>
      <c r="E231" s="333"/>
      <c r="F231" s="322">
        <v>0.05</v>
      </c>
      <c r="G231" s="339"/>
    </row>
    <row r="232" spans="1:7">
      <c r="A232" s="332" t="s">
        <v>278</v>
      </c>
      <c r="B232" s="321" t="s">
        <v>2851</v>
      </c>
      <c r="C232" s="333"/>
      <c r="D232" s="333"/>
      <c r="E232" s="333"/>
      <c r="F232" s="322">
        <v>0.05</v>
      </c>
      <c r="G232" s="339"/>
    </row>
    <row r="233" ht="14.25" spans="1:7">
      <c r="A233" s="335" t="s">
        <v>278</v>
      </c>
      <c r="B233" s="325" t="s">
        <v>2820</v>
      </c>
      <c r="C233" s="327"/>
      <c r="D233" s="327"/>
      <c r="E233" s="327"/>
      <c r="F233" s="326">
        <v>0.05</v>
      </c>
      <c r="G233" s="340"/>
    </row>
    <row r="234" spans="1:7">
      <c r="A234" s="331" t="s">
        <v>284</v>
      </c>
      <c r="B234" s="317" t="s">
        <v>2472</v>
      </c>
      <c r="C234" s="318">
        <v>0.13</v>
      </c>
      <c r="D234" s="318">
        <v>0.128</v>
      </c>
      <c r="E234" s="318">
        <v>0.142</v>
      </c>
      <c r="F234" s="318">
        <v>0.147</v>
      </c>
      <c r="G234" s="319">
        <v>0.14</v>
      </c>
    </row>
    <row r="235" spans="1:7">
      <c r="A235" s="332" t="s">
        <v>284</v>
      </c>
      <c r="B235" s="321" t="s">
        <v>2485</v>
      </c>
      <c r="C235" s="322">
        <v>0.136</v>
      </c>
      <c r="D235" s="322">
        <v>0.138</v>
      </c>
      <c r="E235" s="322">
        <v>0.145</v>
      </c>
      <c r="F235" s="322">
        <v>0.143</v>
      </c>
      <c r="G235" s="323">
        <v>0.141</v>
      </c>
    </row>
    <row r="236" spans="1:7">
      <c r="A236" s="332" t="s">
        <v>284</v>
      </c>
      <c r="B236" s="321" t="s">
        <v>2499</v>
      </c>
      <c r="C236" s="322">
        <v>0.15</v>
      </c>
      <c r="D236" s="322">
        <v>0.15</v>
      </c>
      <c r="E236" s="322">
        <v>0.15</v>
      </c>
      <c r="F236" s="322">
        <v>0.15</v>
      </c>
      <c r="G236" s="323">
        <v>0.15</v>
      </c>
    </row>
    <row r="237" spans="1:7">
      <c r="A237" s="332" t="s">
        <v>284</v>
      </c>
      <c r="B237" s="321" t="s">
        <v>2511</v>
      </c>
      <c r="C237" s="322">
        <v>0.15</v>
      </c>
      <c r="D237" s="322">
        <v>0.15</v>
      </c>
      <c r="E237" s="322">
        <v>0.15</v>
      </c>
      <c r="F237" s="322">
        <v>0.15</v>
      </c>
      <c r="G237" s="323">
        <v>0.15</v>
      </c>
    </row>
    <row r="238" spans="1:7">
      <c r="A238" s="332" t="s">
        <v>284</v>
      </c>
      <c r="B238" s="321" t="s">
        <v>2523</v>
      </c>
      <c r="C238" s="322">
        <v>0.149</v>
      </c>
      <c r="D238" s="322">
        <v>0.149</v>
      </c>
      <c r="E238" s="322">
        <v>0.15</v>
      </c>
      <c r="F238" s="322">
        <v>0.15</v>
      </c>
      <c r="G238" s="323">
        <v>0.15</v>
      </c>
    </row>
    <row r="239" spans="1:7">
      <c r="A239" s="332" t="s">
        <v>284</v>
      </c>
      <c r="B239" s="321" t="s">
        <v>2534</v>
      </c>
      <c r="C239" s="322">
        <v>0.15</v>
      </c>
      <c r="D239" s="322">
        <v>0.15</v>
      </c>
      <c r="E239" s="322">
        <v>0.15</v>
      </c>
      <c r="F239" s="322">
        <v>0.15</v>
      </c>
      <c r="G239" s="323">
        <v>0.15</v>
      </c>
    </row>
    <row r="240" spans="1:7">
      <c r="A240" s="332" t="s">
        <v>284</v>
      </c>
      <c r="B240" s="321" t="s">
        <v>2545</v>
      </c>
      <c r="C240" s="322">
        <v>0.15</v>
      </c>
      <c r="D240" s="322">
        <v>0.15</v>
      </c>
      <c r="E240" s="322">
        <v>0.15</v>
      </c>
      <c r="F240" s="322">
        <v>0.15</v>
      </c>
      <c r="G240" s="323">
        <v>0.15</v>
      </c>
    </row>
    <row r="241" spans="1:7">
      <c r="A241" s="332" t="s">
        <v>284</v>
      </c>
      <c r="B241" s="321" t="s">
        <v>2556</v>
      </c>
      <c r="C241" s="322">
        <v>0.141</v>
      </c>
      <c r="D241" s="322">
        <v>0.142</v>
      </c>
      <c r="E241" s="322">
        <v>0.149</v>
      </c>
      <c r="F241" s="322">
        <v>0.15</v>
      </c>
      <c r="G241" s="323">
        <v>0.144</v>
      </c>
    </row>
    <row r="242" spans="1:7">
      <c r="A242" s="332" t="s">
        <v>284</v>
      </c>
      <c r="B242" s="321" t="s">
        <v>2566</v>
      </c>
      <c r="C242" s="322">
        <v>0.141</v>
      </c>
      <c r="D242" s="322">
        <v>0.142</v>
      </c>
      <c r="E242" s="322">
        <v>0.148</v>
      </c>
      <c r="F242" s="322">
        <v>0.127</v>
      </c>
      <c r="G242" s="323">
        <v>0.144</v>
      </c>
    </row>
    <row r="243" spans="1:7">
      <c r="A243" s="332" t="s">
        <v>284</v>
      </c>
      <c r="B243" s="321" t="s">
        <v>2576</v>
      </c>
      <c r="C243" s="322">
        <v>0.147</v>
      </c>
      <c r="D243" s="322">
        <v>0.147</v>
      </c>
      <c r="E243" s="322">
        <v>0.15</v>
      </c>
      <c r="F243" s="322">
        <v>0.15</v>
      </c>
      <c r="G243" s="323">
        <v>0.149</v>
      </c>
    </row>
    <row r="244" spans="1:7">
      <c r="A244" s="332" t="s">
        <v>284</v>
      </c>
      <c r="B244" s="321" t="s">
        <v>2586</v>
      </c>
      <c r="C244" s="322">
        <v>0.15</v>
      </c>
      <c r="D244" s="322">
        <v>0.15</v>
      </c>
      <c r="E244" s="322">
        <v>0.15</v>
      </c>
      <c r="F244" s="322">
        <v>0.15</v>
      </c>
      <c r="G244" s="323">
        <v>0.15</v>
      </c>
    </row>
    <row r="245" spans="1:7">
      <c r="A245" s="332" t="s">
        <v>284</v>
      </c>
      <c r="B245" s="321" t="s">
        <v>2596</v>
      </c>
      <c r="C245" s="322">
        <v>0.142</v>
      </c>
      <c r="D245" s="322">
        <v>0.142</v>
      </c>
      <c r="E245" s="322">
        <v>0.15</v>
      </c>
      <c r="F245" s="322">
        <v>0.15</v>
      </c>
      <c r="G245" s="323">
        <v>0.145</v>
      </c>
    </row>
    <row r="246" spans="1:7">
      <c r="A246" s="332" t="s">
        <v>284</v>
      </c>
      <c r="B246" s="321" t="s">
        <v>2606</v>
      </c>
      <c r="C246" s="322">
        <v>0.142</v>
      </c>
      <c r="D246" s="322">
        <v>0.143</v>
      </c>
      <c r="E246" s="322">
        <v>0.15</v>
      </c>
      <c r="F246" s="322">
        <v>0.142</v>
      </c>
      <c r="G246" s="323">
        <v>0.144</v>
      </c>
    </row>
    <row r="247" spans="1:7">
      <c r="A247" s="332" t="s">
        <v>284</v>
      </c>
      <c r="B247" s="321" t="s">
        <v>2616</v>
      </c>
      <c r="C247" s="322">
        <v>0.149</v>
      </c>
      <c r="D247" s="322">
        <v>0.149</v>
      </c>
      <c r="E247" s="322">
        <v>0.15</v>
      </c>
      <c r="F247" s="322">
        <v>0.15</v>
      </c>
      <c r="G247" s="323">
        <v>0.15</v>
      </c>
    </row>
    <row r="248" spans="1:7">
      <c r="A248" s="332" t="s">
        <v>284</v>
      </c>
      <c r="B248" s="321" t="s">
        <v>2626</v>
      </c>
      <c r="C248" s="322">
        <v>0.144</v>
      </c>
      <c r="D248" s="322">
        <v>0.144</v>
      </c>
      <c r="E248" s="322">
        <v>0.149</v>
      </c>
      <c r="F248" s="322">
        <v>0.148</v>
      </c>
      <c r="G248" s="323">
        <v>0.146</v>
      </c>
    </row>
    <row r="249" spans="1:7">
      <c r="A249" s="332" t="s">
        <v>284</v>
      </c>
      <c r="B249" s="321" t="s">
        <v>2636</v>
      </c>
      <c r="C249" s="322">
        <v>0.14</v>
      </c>
      <c r="D249" s="322">
        <v>0.14</v>
      </c>
      <c r="E249" s="322">
        <v>0.147</v>
      </c>
      <c r="F249" s="322">
        <v>0.149</v>
      </c>
      <c r="G249" s="323">
        <v>0.142</v>
      </c>
    </row>
    <row r="250" spans="1:7">
      <c r="A250" s="332" t="s">
        <v>284</v>
      </c>
      <c r="B250" s="321" t="s">
        <v>2646</v>
      </c>
      <c r="C250" s="322">
        <v>0.144</v>
      </c>
      <c r="D250" s="322">
        <v>0.143</v>
      </c>
      <c r="E250" s="322">
        <v>0.149</v>
      </c>
      <c r="F250" s="322">
        <v>0.15</v>
      </c>
      <c r="G250" s="323">
        <v>0.146</v>
      </c>
    </row>
    <row r="251" spans="1:7">
      <c r="A251" s="332" t="s">
        <v>284</v>
      </c>
      <c r="B251" s="321" t="s">
        <v>2656</v>
      </c>
      <c r="C251" s="338"/>
      <c r="D251" s="333"/>
      <c r="E251" s="333"/>
      <c r="F251" s="322">
        <v>0.1</v>
      </c>
      <c r="G251" s="339"/>
    </row>
    <row r="252" spans="1:7">
      <c r="A252" s="332" t="s">
        <v>284</v>
      </c>
      <c r="B252" s="321" t="s">
        <v>2666</v>
      </c>
      <c r="C252" s="322">
        <v>0.144</v>
      </c>
      <c r="D252" s="322">
        <v>0.144</v>
      </c>
      <c r="E252" s="322">
        <v>0.15</v>
      </c>
      <c r="F252" s="322">
        <v>0.149</v>
      </c>
      <c r="G252" s="323">
        <v>0.146</v>
      </c>
    </row>
    <row r="253" spans="1:7">
      <c r="A253" s="332" t="s">
        <v>284</v>
      </c>
      <c r="B253" s="321" t="s">
        <v>2676</v>
      </c>
      <c r="C253" s="322">
        <v>0.142</v>
      </c>
      <c r="D253" s="322">
        <v>0.142</v>
      </c>
      <c r="E253" s="322">
        <v>0.146</v>
      </c>
      <c r="F253" s="322">
        <v>0.148</v>
      </c>
      <c r="G253" s="323">
        <v>0.145</v>
      </c>
    </row>
    <row r="254" spans="1:7">
      <c r="A254" s="332" t="s">
        <v>284</v>
      </c>
      <c r="B254" s="321" t="s">
        <v>2685</v>
      </c>
      <c r="C254" s="322">
        <v>0.15</v>
      </c>
      <c r="D254" s="322">
        <v>0.15</v>
      </c>
      <c r="E254" s="322">
        <v>0.15</v>
      </c>
      <c r="F254" s="322">
        <v>0.15</v>
      </c>
      <c r="G254" s="323">
        <v>0.15</v>
      </c>
    </row>
    <row r="255" spans="1:7">
      <c r="A255" s="332" t="s">
        <v>284</v>
      </c>
      <c r="B255" s="321" t="s">
        <v>2693</v>
      </c>
      <c r="C255" s="322">
        <v>0.143</v>
      </c>
      <c r="D255" s="322">
        <v>0.143</v>
      </c>
      <c r="E255" s="322">
        <v>0.15</v>
      </c>
      <c r="F255" s="322">
        <v>0.15</v>
      </c>
      <c r="G255" s="323">
        <v>0.145</v>
      </c>
    </row>
    <row r="256" spans="1:7">
      <c r="A256" s="332" t="s">
        <v>284</v>
      </c>
      <c r="B256" s="321" t="s">
        <v>2701</v>
      </c>
      <c r="C256" s="322">
        <v>0.15</v>
      </c>
      <c r="D256" s="322">
        <v>0.15</v>
      </c>
      <c r="E256" s="322">
        <v>0.15</v>
      </c>
      <c r="F256" s="322">
        <v>0.146</v>
      </c>
      <c r="G256" s="323">
        <v>0.15</v>
      </c>
    </row>
    <row r="257" spans="1:7">
      <c r="A257" s="332" t="s">
        <v>284</v>
      </c>
      <c r="B257" s="321" t="s">
        <v>2709</v>
      </c>
      <c r="C257" s="322">
        <v>0.142</v>
      </c>
      <c r="D257" s="322">
        <v>0.143</v>
      </c>
      <c r="E257" s="322">
        <v>0.148</v>
      </c>
      <c r="F257" s="322">
        <v>0.15</v>
      </c>
      <c r="G257" s="323">
        <v>0.145</v>
      </c>
    </row>
    <row r="258" spans="1:7">
      <c r="A258" s="332" t="s">
        <v>284</v>
      </c>
      <c r="B258" s="321" t="s">
        <v>498</v>
      </c>
      <c r="C258" s="322">
        <v>0.143</v>
      </c>
      <c r="D258" s="322">
        <v>0.143</v>
      </c>
      <c r="E258" s="322">
        <v>0.15</v>
      </c>
      <c r="F258" s="322">
        <v>0.148</v>
      </c>
      <c r="G258" s="323">
        <v>0.146</v>
      </c>
    </row>
    <row r="259" spans="1:7">
      <c r="A259" s="332" t="s">
        <v>284</v>
      </c>
      <c r="B259" s="321" t="s">
        <v>2723</v>
      </c>
      <c r="C259" s="322">
        <v>0.144</v>
      </c>
      <c r="D259" s="322">
        <v>0.144</v>
      </c>
      <c r="E259" s="322">
        <v>0.149</v>
      </c>
      <c r="F259" s="322">
        <v>0.147</v>
      </c>
      <c r="G259" s="323">
        <v>0.146</v>
      </c>
    </row>
    <row r="260" spans="1:7">
      <c r="A260" s="332" t="s">
        <v>284</v>
      </c>
      <c r="B260" s="321" t="s">
        <v>2730</v>
      </c>
      <c r="C260" s="322">
        <v>0.109</v>
      </c>
      <c r="D260" s="322">
        <v>0.111</v>
      </c>
      <c r="E260" s="322">
        <v>0.131</v>
      </c>
      <c r="F260" s="322">
        <v>0.126</v>
      </c>
      <c r="G260" s="323">
        <v>0.119</v>
      </c>
    </row>
    <row r="261" spans="1:7">
      <c r="A261" s="332" t="s">
        <v>284</v>
      </c>
      <c r="B261" s="321" t="s">
        <v>2737</v>
      </c>
      <c r="C261" s="322">
        <v>0.1</v>
      </c>
      <c r="D261" s="322">
        <v>0.1</v>
      </c>
      <c r="E261" s="322">
        <v>0.118</v>
      </c>
      <c r="F261" s="322">
        <v>0.108</v>
      </c>
      <c r="G261" s="323">
        <v>0.107</v>
      </c>
    </row>
    <row r="262" spans="1:7">
      <c r="A262" s="332" t="s">
        <v>284</v>
      </c>
      <c r="B262" s="321" t="s">
        <v>2744</v>
      </c>
      <c r="C262" s="322">
        <v>0.1</v>
      </c>
      <c r="D262" s="322">
        <v>0.1</v>
      </c>
      <c r="E262" s="322">
        <v>0.1</v>
      </c>
      <c r="F262" s="322">
        <v>0.141</v>
      </c>
      <c r="G262" s="323">
        <v>0.1</v>
      </c>
    </row>
    <row r="263" spans="1:7">
      <c r="A263" s="332" t="s">
        <v>284</v>
      </c>
      <c r="B263" s="321" t="s">
        <v>2751</v>
      </c>
      <c r="C263" s="322">
        <v>0.148</v>
      </c>
      <c r="D263" s="322">
        <v>0.148</v>
      </c>
      <c r="E263" s="322">
        <v>0.15</v>
      </c>
      <c r="F263" s="322">
        <v>0.147</v>
      </c>
      <c r="G263" s="323">
        <v>0.15</v>
      </c>
    </row>
    <row r="264" spans="1:7">
      <c r="A264" s="332" t="s">
        <v>284</v>
      </c>
      <c r="B264" s="321" t="s">
        <v>2758</v>
      </c>
      <c r="C264" s="322">
        <v>0.143</v>
      </c>
      <c r="D264" s="322">
        <v>0.143</v>
      </c>
      <c r="E264" s="322">
        <v>0.15</v>
      </c>
      <c r="F264" s="322">
        <v>0.149</v>
      </c>
      <c r="G264" s="323">
        <v>0.146</v>
      </c>
    </row>
    <row r="265" spans="1:7">
      <c r="A265" s="332" t="s">
        <v>284</v>
      </c>
      <c r="B265" s="321" t="s">
        <v>2765</v>
      </c>
      <c r="C265" s="333"/>
      <c r="D265" s="333"/>
      <c r="E265" s="333"/>
      <c r="F265" s="322">
        <v>0.05</v>
      </c>
      <c r="G265" s="339"/>
    </row>
    <row r="266" spans="1:7">
      <c r="A266" s="332" t="s">
        <v>284</v>
      </c>
      <c r="B266" s="321" t="s">
        <v>2770</v>
      </c>
      <c r="C266" s="333"/>
      <c r="D266" s="333"/>
      <c r="E266" s="333"/>
      <c r="F266" s="322">
        <v>0.05</v>
      </c>
      <c r="G266" s="339"/>
    </row>
    <row r="267" spans="1:7">
      <c r="A267" s="332" t="s">
        <v>284</v>
      </c>
      <c r="B267" s="321" t="s">
        <v>2775</v>
      </c>
      <c r="C267" s="333"/>
      <c r="D267" s="333"/>
      <c r="E267" s="333"/>
      <c r="F267" s="322">
        <v>0.05</v>
      </c>
      <c r="G267" s="339"/>
    </row>
    <row r="268" spans="1:7">
      <c r="A268" s="332" t="s">
        <v>284</v>
      </c>
      <c r="B268" s="321" t="s">
        <v>2780</v>
      </c>
      <c r="C268" s="333"/>
      <c r="D268" s="333"/>
      <c r="E268" s="333"/>
      <c r="F268" s="322">
        <v>0.05</v>
      </c>
      <c r="G268" s="339"/>
    </row>
    <row r="269" spans="1:7">
      <c r="A269" s="332" t="s">
        <v>284</v>
      </c>
      <c r="B269" s="321" t="s">
        <v>2785</v>
      </c>
      <c r="C269" s="333"/>
      <c r="D269" s="333"/>
      <c r="E269" s="333"/>
      <c r="F269" s="322">
        <v>0.05</v>
      </c>
      <c r="G269" s="339"/>
    </row>
    <row r="270" spans="1:7">
      <c r="A270" s="332" t="s">
        <v>284</v>
      </c>
      <c r="B270" s="321" t="s">
        <v>2790</v>
      </c>
      <c r="C270" s="333"/>
      <c r="D270" s="333"/>
      <c r="E270" s="333"/>
      <c r="F270" s="322">
        <v>0.05</v>
      </c>
      <c r="G270" s="339"/>
    </row>
    <row r="271" spans="1:7">
      <c r="A271" s="332" t="s">
        <v>284</v>
      </c>
      <c r="B271" s="321" t="s">
        <v>2795</v>
      </c>
      <c r="C271" s="333"/>
      <c r="D271" s="333"/>
      <c r="E271" s="333"/>
      <c r="F271" s="322">
        <v>0.05</v>
      </c>
      <c r="G271" s="339"/>
    </row>
    <row r="272" spans="1:7">
      <c r="A272" s="332" t="s">
        <v>284</v>
      </c>
      <c r="B272" s="321" t="s">
        <v>2800</v>
      </c>
      <c r="C272" s="333"/>
      <c r="D272" s="333"/>
      <c r="E272" s="333"/>
      <c r="F272" s="322">
        <v>0.05</v>
      </c>
      <c r="G272" s="339"/>
    </row>
    <row r="273" spans="1:7">
      <c r="A273" s="332" t="s">
        <v>284</v>
      </c>
      <c r="B273" s="321" t="s">
        <v>2805</v>
      </c>
      <c r="C273" s="333"/>
      <c r="D273" s="333"/>
      <c r="E273" s="333"/>
      <c r="F273" s="322">
        <v>0.05</v>
      </c>
      <c r="G273" s="339"/>
    </row>
    <row r="274" spans="1:7">
      <c r="A274" s="332" t="s">
        <v>284</v>
      </c>
      <c r="B274" s="321" t="s">
        <v>2809</v>
      </c>
      <c r="C274" s="333"/>
      <c r="D274" s="333"/>
      <c r="E274" s="333"/>
      <c r="F274" s="322">
        <v>0.05</v>
      </c>
      <c r="G274" s="339"/>
    </row>
    <row r="275" spans="1:7">
      <c r="A275" s="332" t="s">
        <v>284</v>
      </c>
      <c r="B275" s="321" t="s">
        <v>2813</v>
      </c>
      <c r="C275" s="333"/>
      <c r="D275" s="333"/>
      <c r="E275" s="333"/>
      <c r="F275" s="322">
        <v>0.05</v>
      </c>
      <c r="G275" s="339"/>
    </row>
    <row r="276" ht="14.25" spans="1:7">
      <c r="A276" s="335" t="s">
        <v>284</v>
      </c>
      <c r="B276" s="325" t="s">
        <v>2817</v>
      </c>
      <c r="C276" s="327"/>
      <c r="D276" s="327"/>
      <c r="E276" s="327"/>
      <c r="F276" s="326">
        <v>0.05</v>
      </c>
      <c r="G276" s="340"/>
    </row>
    <row r="277" spans="1:7">
      <c r="A277" s="331" t="s">
        <v>288</v>
      </c>
      <c r="B277" s="317" t="s">
        <v>2473</v>
      </c>
      <c r="C277" s="318">
        <v>0.15</v>
      </c>
      <c r="D277" s="318">
        <v>0.15</v>
      </c>
      <c r="E277" s="318">
        <v>0.15</v>
      </c>
      <c r="F277" s="318">
        <v>0.15</v>
      </c>
      <c r="G277" s="319">
        <v>0.15</v>
      </c>
    </row>
    <row r="278" spans="1:7">
      <c r="A278" s="332" t="s">
        <v>288</v>
      </c>
      <c r="B278" s="321" t="s">
        <v>2486</v>
      </c>
      <c r="C278" s="322">
        <v>0.15</v>
      </c>
      <c r="D278" s="322">
        <v>0.15</v>
      </c>
      <c r="E278" s="322">
        <v>0.15</v>
      </c>
      <c r="F278" s="322">
        <v>0.15</v>
      </c>
      <c r="G278" s="323">
        <v>0.15</v>
      </c>
    </row>
    <row r="279" spans="1:7">
      <c r="A279" s="332" t="s">
        <v>288</v>
      </c>
      <c r="B279" s="321" t="s">
        <v>2500</v>
      </c>
      <c r="C279" s="322">
        <v>0.15</v>
      </c>
      <c r="D279" s="322">
        <v>0.15</v>
      </c>
      <c r="E279" s="322">
        <v>0.15</v>
      </c>
      <c r="F279" s="322">
        <v>0.15</v>
      </c>
      <c r="G279" s="323">
        <v>0.15</v>
      </c>
    </row>
    <row r="280" spans="1:7">
      <c r="A280" s="332" t="s">
        <v>288</v>
      </c>
      <c r="B280" s="321" t="s">
        <v>2512</v>
      </c>
      <c r="C280" s="322">
        <v>0.15</v>
      </c>
      <c r="D280" s="322">
        <v>0.15</v>
      </c>
      <c r="E280" s="322">
        <v>0.15</v>
      </c>
      <c r="F280" s="322">
        <v>0.15</v>
      </c>
      <c r="G280" s="323">
        <v>0.15</v>
      </c>
    </row>
    <row r="281" spans="1:7">
      <c r="A281" s="332" t="s">
        <v>288</v>
      </c>
      <c r="B281" s="321" t="s">
        <v>2524</v>
      </c>
      <c r="C281" s="322">
        <v>0.15</v>
      </c>
      <c r="D281" s="322">
        <v>0.15</v>
      </c>
      <c r="E281" s="322">
        <v>0.15</v>
      </c>
      <c r="F281" s="322">
        <v>0.15</v>
      </c>
      <c r="G281" s="323">
        <v>0.15</v>
      </c>
    </row>
    <row r="282" spans="1:7">
      <c r="A282" s="332" t="s">
        <v>288</v>
      </c>
      <c r="B282" s="321" t="s">
        <v>2535</v>
      </c>
      <c r="C282" s="322">
        <v>0.15</v>
      </c>
      <c r="D282" s="322">
        <v>0.15</v>
      </c>
      <c r="E282" s="322">
        <v>0.15</v>
      </c>
      <c r="F282" s="322">
        <v>0.145</v>
      </c>
      <c r="G282" s="323">
        <v>0.15</v>
      </c>
    </row>
    <row r="283" spans="1:7">
      <c r="A283" s="332" t="s">
        <v>288</v>
      </c>
      <c r="B283" s="321" t="s">
        <v>2546</v>
      </c>
      <c r="C283" s="322">
        <v>0.15</v>
      </c>
      <c r="D283" s="322">
        <v>0.15</v>
      </c>
      <c r="E283" s="322">
        <v>0.15</v>
      </c>
      <c r="F283" s="322">
        <v>0.142</v>
      </c>
      <c r="G283" s="323">
        <v>0.15</v>
      </c>
    </row>
    <row r="284" spans="1:7">
      <c r="A284" s="332" t="s">
        <v>288</v>
      </c>
      <c r="B284" s="321" t="s">
        <v>2557</v>
      </c>
      <c r="C284" s="322">
        <v>0.15</v>
      </c>
      <c r="D284" s="322">
        <v>0.15</v>
      </c>
      <c r="E284" s="322">
        <v>0.15</v>
      </c>
      <c r="F284" s="322">
        <v>0.15</v>
      </c>
      <c r="G284" s="323">
        <v>0.15</v>
      </c>
    </row>
    <row r="285" spans="1:7">
      <c r="A285" s="332" t="s">
        <v>288</v>
      </c>
      <c r="B285" s="321" t="s">
        <v>2567</v>
      </c>
      <c r="C285" s="322">
        <v>0.15</v>
      </c>
      <c r="D285" s="322">
        <v>0.15</v>
      </c>
      <c r="E285" s="322">
        <v>0.15</v>
      </c>
      <c r="F285" s="322">
        <v>0.15</v>
      </c>
      <c r="G285" s="323">
        <v>0.15</v>
      </c>
    </row>
    <row r="286" spans="1:7">
      <c r="A286" s="332" t="s">
        <v>288</v>
      </c>
      <c r="B286" s="321" t="s">
        <v>2577</v>
      </c>
      <c r="C286" s="322">
        <v>0.145</v>
      </c>
      <c r="D286" s="322">
        <v>0.145</v>
      </c>
      <c r="E286" s="322">
        <v>0.15</v>
      </c>
      <c r="F286" s="322">
        <v>0.141</v>
      </c>
      <c r="G286" s="323">
        <v>0.145</v>
      </c>
    </row>
    <row r="287" spans="1:7">
      <c r="A287" s="332" t="s">
        <v>288</v>
      </c>
      <c r="B287" s="321" t="s">
        <v>2587</v>
      </c>
      <c r="C287" s="322">
        <v>0.11</v>
      </c>
      <c r="D287" s="322">
        <v>0.111</v>
      </c>
      <c r="E287" s="322">
        <v>0.141</v>
      </c>
      <c r="F287" s="322">
        <v>0.11</v>
      </c>
      <c r="G287" s="323">
        <v>0.12</v>
      </c>
    </row>
    <row r="288" spans="1:7">
      <c r="A288" s="332" t="s">
        <v>288</v>
      </c>
      <c r="B288" s="321" t="s">
        <v>2597</v>
      </c>
      <c r="C288" s="322">
        <v>0.142</v>
      </c>
      <c r="D288" s="322">
        <v>0.143</v>
      </c>
      <c r="E288" s="322">
        <v>0.15</v>
      </c>
      <c r="F288" s="322">
        <v>0.142</v>
      </c>
      <c r="G288" s="323">
        <v>0.144</v>
      </c>
    </row>
    <row r="289" spans="1:7">
      <c r="A289" s="332" t="s">
        <v>288</v>
      </c>
      <c r="B289" s="321" t="s">
        <v>2607</v>
      </c>
      <c r="C289" s="322">
        <v>0.143</v>
      </c>
      <c r="D289" s="322">
        <v>0.143</v>
      </c>
      <c r="E289" s="322">
        <v>0.148</v>
      </c>
      <c r="F289" s="322">
        <v>0.144</v>
      </c>
      <c r="G289" s="323">
        <v>0.144</v>
      </c>
    </row>
    <row r="290" spans="1:7">
      <c r="A290" s="332" t="s">
        <v>288</v>
      </c>
      <c r="B290" s="321" t="s">
        <v>2617</v>
      </c>
      <c r="C290" s="322">
        <v>0.148</v>
      </c>
      <c r="D290" s="322">
        <v>0.149</v>
      </c>
      <c r="E290" s="322">
        <v>0.15</v>
      </c>
      <c r="F290" s="322">
        <v>0.127</v>
      </c>
      <c r="G290" s="323">
        <v>0.15</v>
      </c>
    </row>
    <row r="291" spans="1:7">
      <c r="A291" s="332" t="s">
        <v>288</v>
      </c>
      <c r="B291" s="321" t="s">
        <v>2627</v>
      </c>
      <c r="C291" s="322">
        <v>0.15</v>
      </c>
      <c r="D291" s="322">
        <v>0.15</v>
      </c>
      <c r="E291" s="322">
        <v>0.15</v>
      </c>
      <c r="F291" s="322">
        <v>0.149</v>
      </c>
      <c r="G291" s="323">
        <v>0.15</v>
      </c>
    </row>
    <row r="292" spans="1:7">
      <c r="A292" s="332" t="s">
        <v>288</v>
      </c>
      <c r="B292" s="321" t="s">
        <v>2637</v>
      </c>
      <c r="C292" s="322">
        <v>0.15</v>
      </c>
      <c r="D292" s="322">
        <v>0.15</v>
      </c>
      <c r="E292" s="322">
        <v>0.15</v>
      </c>
      <c r="F292" s="322">
        <v>0.144</v>
      </c>
      <c r="G292" s="323">
        <v>0.15</v>
      </c>
    </row>
    <row r="293" spans="1:7">
      <c r="A293" s="332" t="s">
        <v>288</v>
      </c>
      <c r="B293" s="321" t="s">
        <v>2647</v>
      </c>
      <c r="C293" s="322">
        <v>0.15</v>
      </c>
      <c r="D293" s="322">
        <v>0.15</v>
      </c>
      <c r="E293" s="322">
        <v>0.15</v>
      </c>
      <c r="F293" s="322">
        <v>0.145</v>
      </c>
      <c r="G293" s="323">
        <v>0.15</v>
      </c>
    </row>
    <row r="294" spans="1:7">
      <c r="A294" s="332" t="s">
        <v>288</v>
      </c>
      <c r="B294" s="321" t="s">
        <v>2657</v>
      </c>
      <c r="C294" s="322">
        <v>0.15</v>
      </c>
      <c r="D294" s="322">
        <v>0.15</v>
      </c>
      <c r="E294" s="322">
        <v>0.15</v>
      </c>
      <c r="F294" s="322">
        <v>0.149</v>
      </c>
      <c r="G294" s="323">
        <v>0.15</v>
      </c>
    </row>
    <row r="295" spans="1:7">
      <c r="A295" s="332" t="s">
        <v>288</v>
      </c>
      <c r="B295" s="321" t="s">
        <v>2667</v>
      </c>
      <c r="C295" s="322">
        <v>0.15</v>
      </c>
      <c r="D295" s="322">
        <v>0.15</v>
      </c>
      <c r="E295" s="322">
        <v>0.15</v>
      </c>
      <c r="F295" s="322">
        <v>0.148</v>
      </c>
      <c r="G295" s="323">
        <v>0.15</v>
      </c>
    </row>
    <row r="296" spans="1:7">
      <c r="A296" s="332" t="s">
        <v>288</v>
      </c>
      <c r="B296" s="321" t="s">
        <v>2677</v>
      </c>
      <c r="C296" s="322">
        <v>0.15</v>
      </c>
      <c r="D296" s="322">
        <v>0.15</v>
      </c>
      <c r="E296" s="322">
        <v>0.15</v>
      </c>
      <c r="F296" s="322">
        <v>0.144</v>
      </c>
      <c r="G296" s="323">
        <v>0.15</v>
      </c>
    </row>
    <row r="297" spans="1:7">
      <c r="A297" s="332" t="s">
        <v>288</v>
      </c>
      <c r="B297" s="321" t="s">
        <v>2686</v>
      </c>
      <c r="C297" s="322">
        <v>0.15</v>
      </c>
      <c r="D297" s="322">
        <v>0.15</v>
      </c>
      <c r="E297" s="322">
        <v>0.15</v>
      </c>
      <c r="F297" s="322">
        <v>0.145</v>
      </c>
      <c r="G297" s="323">
        <v>0.15</v>
      </c>
    </row>
    <row r="298" spans="1:7">
      <c r="A298" s="332" t="s">
        <v>288</v>
      </c>
      <c r="B298" s="321" t="s">
        <v>2694</v>
      </c>
      <c r="C298" s="322">
        <v>0.15</v>
      </c>
      <c r="D298" s="322">
        <v>0.15</v>
      </c>
      <c r="E298" s="322">
        <v>0.15</v>
      </c>
      <c r="F298" s="322">
        <v>0.15</v>
      </c>
      <c r="G298" s="323">
        <v>0.15</v>
      </c>
    </row>
    <row r="299" spans="1:7">
      <c r="A299" s="332" t="s">
        <v>288</v>
      </c>
      <c r="B299" s="341" t="s">
        <v>2702</v>
      </c>
      <c r="C299" s="322">
        <v>0.15</v>
      </c>
      <c r="D299" s="322">
        <v>0.15</v>
      </c>
      <c r="E299" s="322">
        <v>0.15</v>
      </c>
      <c r="F299" s="322">
        <v>0.145</v>
      </c>
      <c r="G299" s="323">
        <v>0.15</v>
      </c>
    </row>
    <row r="300" spans="1:7">
      <c r="A300" s="332" t="s">
        <v>288</v>
      </c>
      <c r="B300" s="341" t="s">
        <v>2710</v>
      </c>
      <c r="C300" s="322">
        <v>0.15</v>
      </c>
      <c r="D300" s="322">
        <v>0.15</v>
      </c>
      <c r="E300" s="322">
        <v>0.15</v>
      </c>
      <c r="F300" s="322">
        <v>0.146</v>
      </c>
      <c r="G300" s="323">
        <v>0.15</v>
      </c>
    </row>
    <row r="301" spans="1:7">
      <c r="A301" s="332" t="s">
        <v>288</v>
      </c>
      <c r="B301" s="341" t="s">
        <v>2717</v>
      </c>
      <c r="C301" s="322">
        <v>0.126</v>
      </c>
      <c r="D301" s="322">
        <v>0.124</v>
      </c>
      <c r="E301" s="322">
        <v>0.141</v>
      </c>
      <c r="F301" s="322">
        <v>0.144</v>
      </c>
      <c r="G301" s="323">
        <v>0.13</v>
      </c>
    </row>
    <row r="302" spans="1:7">
      <c r="A302" s="332" t="s">
        <v>288</v>
      </c>
      <c r="B302" s="321" t="s">
        <v>2724</v>
      </c>
      <c r="C302" s="322">
        <v>0.15</v>
      </c>
      <c r="D302" s="322">
        <v>0.15</v>
      </c>
      <c r="E302" s="322">
        <v>0.15</v>
      </c>
      <c r="F302" s="322">
        <v>0.147</v>
      </c>
      <c r="G302" s="323">
        <v>0.15</v>
      </c>
    </row>
    <row r="303" spans="1:7">
      <c r="A303" s="332" t="s">
        <v>288</v>
      </c>
      <c r="B303" s="321" t="s">
        <v>2731</v>
      </c>
      <c r="C303" s="322">
        <v>0.15</v>
      </c>
      <c r="D303" s="322">
        <v>0.15</v>
      </c>
      <c r="E303" s="322">
        <v>0.15</v>
      </c>
      <c r="F303" s="322">
        <v>0.142</v>
      </c>
      <c r="G303" s="323">
        <v>0.15</v>
      </c>
    </row>
    <row r="304" spans="1:7">
      <c r="A304" s="332" t="s">
        <v>288</v>
      </c>
      <c r="B304" s="321" t="s">
        <v>2738</v>
      </c>
      <c r="C304" s="322">
        <v>0.15</v>
      </c>
      <c r="D304" s="322">
        <v>0.15</v>
      </c>
      <c r="E304" s="322">
        <v>0.15</v>
      </c>
      <c r="F304" s="322">
        <v>0.145</v>
      </c>
      <c r="G304" s="323">
        <v>0.15</v>
      </c>
    </row>
    <row r="305" spans="1:7">
      <c r="A305" s="332" t="s">
        <v>288</v>
      </c>
      <c r="B305" s="321" t="s">
        <v>2745</v>
      </c>
      <c r="C305" s="322">
        <v>0.15</v>
      </c>
      <c r="D305" s="322">
        <v>0.15</v>
      </c>
      <c r="E305" s="322">
        <v>0.15</v>
      </c>
      <c r="F305" s="322">
        <v>0.111</v>
      </c>
      <c r="G305" s="323">
        <v>0.15</v>
      </c>
    </row>
    <row r="306" spans="1:7">
      <c r="A306" s="332" t="s">
        <v>288</v>
      </c>
      <c r="B306" s="321" t="s">
        <v>2752</v>
      </c>
      <c r="C306" s="322">
        <v>0.15</v>
      </c>
      <c r="D306" s="322">
        <v>0.15</v>
      </c>
      <c r="E306" s="322">
        <v>0.15</v>
      </c>
      <c r="F306" s="322">
        <v>0.126</v>
      </c>
      <c r="G306" s="323">
        <v>0.15</v>
      </c>
    </row>
    <row r="307" spans="1:7">
      <c r="A307" s="332" t="s">
        <v>288</v>
      </c>
      <c r="B307" s="321" t="s">
        <v>2759</v>
      </c>
      <c r="C307" s="322">
        <v>0.15</v>
      </c>
      <c r="D307" s="322">
        <v>0.15</v>
      </c>
      <c r="E307" s="322">
        <v>0.15</v>
      </c>
      <c r="F307" s="322">
        <v>0.12</v>
      </c>
      <c r="G307" s="323">
        <v>0.15</v>
      </c>
    </row>
    <row r="308" spans="1:7">
      <c r="A308" s="332" t="s">
        <v>288</v>
      </c>
      <c r="B308" s="321" t="s">
        <v>2766</v>
      </c>
      <c r="C308" s="322">
        <v>0.15</v>
      </c>
      <c r="D308" s="322">
        <v>0.15</v>
      </c>
      <c r="E308" s="322">
        <v>0.15</v>
      </c>
      <c r="F308" s="322">
        <v>0.13</v>
      </c>
      <c r="G308" s="323">
        <v>0.15</v>
      </c>
    </row>
    <row r="309" spans="1:7">
      <c r="A309" s="332" t="s">
        <v>288</v>
      </c>
      <c r="B309" s="321" t="s">
        <v>2771</v>
      </c>
      <c r="C309" s="322">
        <v>0.15</v>
      </c>
      <c r="D309" s="322">
        <v>0.15</v>
      </c>
      <c r="E309" s="322">
        <v>0.15</v>
      </c>
      <c r="F309" s="322">
        <v>0.141</v>
      </c>
      <c r="G309" s="323">
        <v>0.15</v>
      </c>
    </row>
    <row r="310" spans="1:7">
      <c r="A310" s="332" t="s">
        <v>288</v>
      </c>
      <c r="B310" s="321" t="s">
        <v>2776</v>
      </c>
      <c r="C310" s="322">
        <v>0.15</v>
      </c>
      <c r="D310" s="322">
        <v>0.15</v>
      </c>
      <c r="E310" s="322">
        <v>0.15</v>
      </c>
      <c r="F310" s="322">
        <v>0.15</v>
      </c>
      <c r="G310" s="323">
        <v>0.15</v>
      </c>
    </row>
    <row r="311" spans="1:7">
      <c r="A311" s="332" t="s">
        <v>288</v>
      </c>
      <c r="B311" s="321" t="s">
        <v>2781</v>
      </c>
      <c r="C311" s="322">
        <v>0.132</v>
      </c>
      <c r="D311" s="322">
        <v>0.133</v>
      </c>
      <c r="E311" s="322">
        <v>0.145</v>
      </c>
      <c r="F311" s="322">
        <v>0.142</v>
      </c>
      <c r="G311" s="323">
        <v>0.14</v>
      </c>
    </row>
    <row r="312" spans="1:7">
      <c r="A312" s="332" t="s">
        <v>288</v>
      </c>
      <c r="B312" s="321" t="s">
        <v>2786</v>
      </c>
      <c r="C312" s="322">
        <v>0.138</v>
      </c>
      <c r="D312" s="322">
        <v>0.14</v>
      </c>
      <c r="E312" s="322">
        <v>0.146</v>
      </c>
      <c r="F312" s="322">
        <v>0.149</v>
      </c>
      <c r="G312" s="323">
        <v>0.142</v>
      </c>
    </row>
    <row r="313" spans="1:7">
      <c r="A313" s="332" t="s">
        <v>288</v>
      </c>
      <c r="B313" s="321" t="s">
        <v>2791</v>
      </c>
      <c r="C313" s="322">
        <v>0.125</v>
      </c>
      <c r="D313" s="322">
        <v>0.127</v>
      </c>
      <c r="E313" s="322">
        <v>0.144</v>
      </c>
      <c r="F313" s="322">
        <v>0.115</v>
      </c>
      <c r="G313" s="323">
        <v>0.136</v>
      </c>
    </row>
    <row r="314" spans="1:7">
      <c r="A314" s="332" t="s">
        <v>288</v>
      </c>
      <c r="B314" s="321" t="s">
        <v>2796</v>
      </c>
      <c r="C314" s="338"/>
      <c r="D314" s="338"/>
      <c r="E314" s="338"/>
      <c r="F314" s="322">
        <v>0.05</v>
      </c>
      <c r="G314" s="339"/>
    </row>
    <row r="315" spans="1:7">
      <c r="A315" s="332" t="s">
        <v>288</v>
      </c>
      <c r="B315" s="321" t="s">
        <v>2801</v>
      </c>
      <c r="C315" s="338"/>
      <c r="D315" s="338"/>
      <c r="E315" s="338"/>
      <c r="F315" s="322">
        <v>0.05</v>
      </c>
      <c r="G315" s="339"/>
    </row>
    <row r="316" spans="1:7">
      <c r="A316" s="332" t="s">
        <v>288</v>
      </c>
      <c r="B316" s="321" t="s">
        <v>2806</v>
      </c>
      <c r="C316" s="333"/>
      <c r="D316" s="333"/>
      <c r="E316" s="333"/>
      <c r="F316" s="322">
        <v>0.05</v>
      </c>
      <c r="G316" s="339"/>
    </row>
    <row r="317" spans="1:7">
      <c r="A317" s="332" t="s">
        <v>288</v>
      </c>
      <c r="B317" s="321" t="s">
        <v>2810</v>
      </c>
      <c r="C317" s="333"/>
      <c r="D317" s="333"/>
      <c r="E317" s="333"/>
      <c r="F317" s="322">
        <v>0.05</v>
      </c>
      <c r="G317" s="339"/>
    </row>
    <row r="318" spans="1:7">
      <c r="A318" s="332" t="s">
        <v>288</v>
      </c>
      <c r="B318" s="321" t="s">
        <v>2814</v>
      </c>
      <c r="C318" s="333"/>
      <c r="D318" s="333"/>
      <c r="E318" s="333"/>
      <c r="F318" s="322">
        <v>0.05</v>
      </c>
      <c r="G318" s="339"/>
    </row>
    <row r="319" spans="1:7">
      <c r="A319" s="332" t="s">
        <v>288</v>
      </c>
      <c r="B319" s="321" t="s">
        <v>2818</v>
      </c>
      <c r="C319" s="333"/>
      <c r="D319" s="333"/>
      <c r="E319" s="333"/>
      <c r="F319" s="322">
        <v>0.05</v>
      </c>
      <c r="G319" s="339"/>
    </row>
    <row r="320" spans="1:7">
      <c r="A320" s="332" t="s">
        <v>288</v>
      </c>
      <c r="B320" s="321" t="s">
        <v>2821</v>
      </c>
      <c r="C320" s="333"/>
      <c r="D320" s="333"/>
      <c r="E320" s="333"/>
      <c r="F320" s="322">
        <v>0.05</v>
      </c>
      <c r="G320" s="339"/>
    </row>
    <row r="321" spans="1:7">
      <c r="A321" s="332" t="s">
        <v>288</v>
      </c>
      <c r="B321" s="321" t="s">
        <v>2823</v>
      </c>
      <c r="C321" s="333"/>
      <c r="D321" s="333"/>
      <c r="E321" s="333"/>
      <c r="F321" s="322">
        <v>0.05</v>
      </c>
      <c r="G321" s="339"/>
    </row>
    <row r="322" spans="1:7">
      <c r="A322" s="332" t="s">
        <v>288</v>
      </c>
      <c r="B322" s="321" t="s">
        <v>2825</v>
      </c>
      <c r="C322" s="333"/>
      <c r="D322" s="333"/>
      <c r="E322" s="333"/>
      <c r="F322" s="322">
        <v>0.05</v>
      </c>
      <c r="G322" s="339"/>
    </row>
    <row r="323" spans="1:7">
      <c r="A323" s="332" t="s">
        <v>288</v>
      </c>
      <c r="B323" s="321" t="s">
        <v>2827</v>
      </c>
      <c r="C323" s="333"/>
      <c r="D323" s="333"/>
      <c r="E323" s="333"/>
      <c r="F323" s="322">
        <v>0.05</v>
      </c>
      <c r="G323" s="339"/>
    </row>
    <row r="324" spans="1:7">
      <c r="A324" s="332" t="s">
        <v>288</v>
      </c>
      <c r="B324" s="321" t="s">
        <v>2829</v>
      </c>
      <c r="C324" s="333"/>
      <c r="D324" s="333"/>
      <c r="E324" s="333"/>
      <c r="F324" s="322">
        <v>0.05</v>
      </c>
      <c r="G324" s="339"/>
    </row>
    <row r="325" spans="1:7">
      <c r="A325" s="332" t="s">
        <v>288</v>
      </c>
      <c r="B325" s="321" t="s">
        <v>2831</v>
      </c>
      <c r="C325" s="333"/>
      <c r="D325" s="333"/>
      <c r="E325" s="333"/>
      <c r="F325" s="322">
        <v>0.05</v>
      </c>
      <c r="G325" s="339"/>
    </row>
    <row r="326" ht="14.25" spans="1:7">
      <c r="A326" s="335" t="s">
        <v>288</v>
      </c>
      <c r="B326" s="325" t="s">
        <v>2833</v>
      </c>
      <c r="C326" s="327"/>
      <c r="D326" s="327"/>
      <c r="E326" s="327"/>
      <c r="F326" s="326">
        <v>0.05</v>
      </c>
      <c r="G326" s="340"/>
    </row>
    <row r="327" spans="1:7">
      <c r="A327" s="331" t="s">
        <v>292</v>
      </c>
      <c r="B327" s="317" t="s">
        <v>2474</v>
      </c>
      <c r="C327" s="318">
        <v>0.15</v>
      </c>
      <c r="D327" s="318">
        <v>0.15</v>
      </c>
      <c r="E327" s="318">
        <v>0.15</v>
      </c>
      <c r="F327" s="318">
        <v>0.15</v>
      </c>
      <c r="G327" s="319">
        <v>0.15</v>
      </c>
    </row>
    <row r="328" spans="1:7">
      <c r="A328" s="332" t="s">
        <v>292</v>
      </c>
      <c r="B328" s="321" t="s">
        <v>2487</v>
      </c>
      <c r="C328" s="322">
        <v>0.15</v>
      </c>
      <c r="D328" s="322">
        <v>0.15</v>
      </c>
      <c r="E328" s="322">
        <v>0.15</v>
      </c>
      <c r="F328" s="322">
        <v>0.126</v>
      </c>
      <c r="G328" s="323">
        <v>0.15</v>
      </c>
    </row>
    <row r="329" spans="1:7">
      <c r="A329" s="332" t="s">
        <v>292</v>
      </c>
      <c r="B329" s="321" t="s">
        <v>2501</v>
      </c>
      <c r="C329" s="322">
        <v>0.15</v>
      </c>
      <c r="D329" s="322">
        <v>0.15</v>
      </c>
      <c r="E329" s="322">
        <v>0.15</v>
      </c>
      <c r="F329" s="322">
        <v>0.15</v>
      </c>
      <c r="G329" s="323">
        <v>0.15</v>
      </c>
    </row>
    <row r="330" spans="1:7">
      <c r="A330" s="332" t="s">
        <v>292</v>
      </c>
      <c r="B330" s="321" t="s">
        <v>2513</v>
      </c>
      <c r="C330" s="322">
        <v>0.15</v>
      </c>
      <c r="D330" s="322">
        <v>0.15</v>
      </c>
      <c r="E330" s="322">
        <v>0.15</v>
      </c>
      <c r="F330" s="322">
        <v>0.15</v>
      </c>
      <c r="G330" s="323">
        <v>0.15</v>
      </c>
    </row>
    <row r="331" spans="1:7">
      <c r="A331" s="332" t="s">
        <v>292</v>
      </c>
      <c r="B331" s="321" t="s">
        <v>2525</v>
      </c>
      <c r="C331" s="322">
        <v>0.15</v>
      </c>
      <c r="D331" s="322">
        <v>0.15</v>
      </c>
      <c r="E331" s="322">
        <v>0.15</v>
      </c>
      <c r="F331" s="322">
        <v>0.15</v>
      </c>
      <c r="G331" s="323">
        <v>0.15</v>
      </c>
    </row>
    <row r="332" spans="1:7">
      <c r="A332" s="332" t="s">
        <v>292</v>
      </c>
      <c r="B332" s="321" t="s">
        <v>2536</v>
      </c>
      <c r="C332" s="322">
        <v>0.15</v>
      </c>
      <c r="D332" s="322">
        <v>0.15</v>
      </c>
      <c r="E332" s="322">
        <v>0.15</v>
      </c>
      <c r="F332" s="322">
        <v>0.15</v>
      </c>
      <c r="G332" s="323">
        <v>0.15</v>
      </c>
    </row>
    <row r="333" spans="1:7">
      <c r="A333" s="332" t="s">
        <v>292</v>
      </c>
      <c r="B333" s="321" t="s">
        <v>2547</v>
      </c>
      <c r="C333" s="322">
        <v>0.149</v>
      </c>
      <c r="D333" s="322">
        <v>0.149</v>
      </c>
      <c r="E333" s="322">
        <v>0.15</v>
      </c>
      <c r="F333" s="322">
        <v>0.116</v>
      </c>
      <c r="G333" s="323">
        <v>0.15</v>
      </c>
    </row>
    <row r="334" spans="1:7">
      <c r="A334" s="332" t="s">
        <v>292</v>
      </c>
      <c r="B334" s="321" t="s">
        <v>2558</v>
      </c>
      <c r="C334" s="322">
        <v>0.15</v>
      </c>
      <c r="D334" s="322">
        <v>0.15</v>
      </c>
      <c r="E334" s="322">
        <v>0.15</v>
      </c>
      <c r="F334" s="322">
        <v>0.13</v>
      </c>
      <c r="G334" s="323">
        <v>0.15</v>
      </c>
    </row>
    <row r="335" spans="1:7">
      <c r="A335" s="332" t="s">
        <v>292</v>
      </c>
      <c r="B335" s="321" t="s">
        <v>2568</v>
      </c>
      <c r="C335" s="322">
        <v>0.15</v>
      </c>
      <c r="D335" s="322">
        <v>0.15</v>
      </c>
      <c r="E335" s="322">
        <v>0.15</v>
      </c>
      <c r="F335" s="322">
        <v>0.144</v>
      </c>
      <c r="G335" s="323">
        <v>0.15</v>
      </c>
    </row>
    <row r="336" spans="1:7">
      <c r="A336" s="332" t="s">
        <v>292</v>
      </c>
      <c r="B336" s="321" t="s">
        <v>2578</v>
      </c>
      <c r="C336" s="322">
        <v>0.15</v>
      </c>
      <c r="D336" s="322">
        <v>0.15</v>
      </c>
      <c r="E336" s="322">
        <v>0.15</v>
      </c>
      <c r="F336" s="322">
        <v>0.142</v>
      </c>
      <c r="G336" s="323">
        <v>0.15</v>
      </c>
    </row>
    <row r="337" spans="1:7">
      <c r="A337" s="332" t="s">
        <v>292</v>
      </c>
      <c r="B337" s="321" t="s">
        <v>2588</v>
      </c>
      <c r="C337" s="322">
        <v>0.15</v>
      </c>
      <c r="D337" s="322">
        <v>0.15</v>
      </c>
      <c r="E337" s="322">
        <v>0.15</v>
      </c>
      <c r="F337" s="322">
        <v>0.145</v>
      </c>
      <c r="G337" s="323">
        <v>0.15</v>
      </c>
    </row>
    <row r="338" spans="1:7">
      <c r="A338" s="332" t="s">
        <v>292</v>
      </c>
      <c r="B338" s="321" t="s">
        <v>2598</v>
      </c>
      <c r="C338" s="322">
        <v>0.15</v>
      </c>
      <c r="D338" s="322">
        <v>0.15</v>
      </c>
      <c r="E338" s="322">
        <v>0.15</v>
      </c>
      <c r="F338" s="322">
        <v>0.15</v>
      </c>
      <c r="G338" s="323">
        <v>0.15</v>
      </c>
    </row>
    <row r="339" spans="1:7">
      <c r="A339" s="332" t="s">
        <v>292</v>
      </c>
      <c r="B339" s="321" t="s">
        <v>2608</v>
      </c>
      <c r="C339" s="322">
        <v>0.15</v>
      </c>
      <c r="D339" s="322">
        <v>0.15</v>
      </c>
      <c r="E339" s="322">
        <v>0.15</v>
      </c>
      <c r="F339" s="322">
        <v>0.147</v>
      </c>
      <c r="G339" s="323">
        <v>0.15</v>
      </c>
    </row>
    <row r="340" spans="1:7">
      <c r="A340" s="332" t="s">
        <v>292</v>
      </c>
      <c r="B340" s="321" t="s">
        <v>2618</v>
      </c>
      <c r="C340" s="322">
        <v>0.146</v>
      </c>
      <c r="D340" s="322">
        <v>0.146</v>
      </c>
      <c r="E340" s="322">
        <v>0.15</v>
      </c>
      <c r="F340" s="322">
        <v>0.141</v>
      </c>
      <c r="G340" s="323">
        <v>0.147</v>
      </c>
    </row>
    <row r="341" spans="1:7">
      <c r="A341" s="332" t="s">
        <v>292</v>
      </c>
      <c r="B341" s="321" t="s">
        <v>2628</v>
      </c>
      <c r="C341" s="322">
        <v>0.126</v>
      </c>
      <c r="D341" s="322">
        <v>0.124</v>
      </c>
      <c r="E341" s="322">
        <v>0.141</v>
      </c>
      <c r="F341" s="322">
        <v>0.144</v>
      </c>
      <c r="G341" s="323">
        <v>0.13</v>
      </c>
    </row>
    <row r="342" spans="1:7">
      <c r="A342" s="332" t="s">
        <v>292</v>
      </c>
      <c r="B342" s="321" t="s">
        <v>2638</v>
      </c>
      <c r="C342" s="322">
        <v>0.15</v>
      </c>
      <c r="D342" s="322">
        <v>0.15</v>
      </c>
      <c r="E342" s="322">
        <v>0.15</v>
      </c>
      <c r="F342" s="322">
        <v>0.144</v>
      </c>
      <c r="G342" s="323">
        <v>0.15</v>
      </c>
    </row>
    <row r="343" spans="1:7">
      <c r="A343" s="332" t="s">
        <v>292</v>
      </c>
      <c r="B343" s="321" t="s">
        <v>2648</v>
      </c>
      <c r="C343" s="322">
        <v>0.15</v>
      </c>
      <c r="D343" s="322">
        <v>0.15</v>
      </c>
      <c r="E343" s="322">
        <v>0.15</v>
      </c>
      <c r="F343" s="322">
        <v>0.128</v>
      </c>
      <c r="G343" s="323">
        <v>0.15</v>
      </c>
    </row>
    <row r="344" spans="1:7">
      <c r="A344" s="332" t="s">
        <v>292</v>
      </c>
      <c r="B344" s="321" t="s">
        <v>2658</v>
      </c>
      <c r="C344" s="322">
        <v>0.15</v>
      </c>
      <c r="D344" s="322">
        <v>0.15</v>
      </c>
      <c r="E344" s="322">
        <v>0.15</v>
      </c>
      <c r="F344" s="322">
        <v>0.148</v>
      </c>
      <c r="G344" s="323">
        <v>0.15</v>
      </c>
    </row>
    <row r="345" spans="1:7">
      <c r="A345" s="332" t="s">
        <v>292</v>
      </c>
      <c r="B345" s="321" t="s">
        <v>2668</v>
      </c>
      <c r="C345" s="322">
        <v>0.15</v>
      </c>
      <c r="D345" s="322">
        <v>0.15</v>
      </c>
      <c r="E345" s="322">
        <v>0.15</v>
      </c>
      <c r="F345" s="322">
        <v>0.138</v>
      </c>
      <c r="G345" s="323">
        <v>0.15</v>
      </c>
    </row>
    <row r="346" spans="1:7">
      <c r="A346" s="332" t="s">
        <v>292</v>
      </c>
      <c r="B346" s="321" t="s">
        <v>2678</v>
      </c>
      <c r="C346" s="322">
        <v>0.15</v>
      </c>
      <c r="D346" s="322">
        <v>0.15</v>
      </c>
      <c r="E346" s="322">
        <v>0.15</v>
      </c>
      <c r="F346" s="322">
        <v>0.144</v>
      </c>
      <c r="G346" s="323">
        <v>0.15</v>
      </c>
    </row>
    <row r="347" spans="1:7">
      <c r="A347" s="332" t="s">
        <v>292</v>
      </c>
      <c r="B347" s="321" t="s">
        <v>2687</v>
      </c>
      <c r="C347" s="322">
        <v>0.15</v>
      </c>
      <c r="D347" s="322">
        <v>0.15</v>
      </c>
      <c r="E347" s="322">
        <v>0.15</v>
      </c>
      <c r="F347" s="322">
        <v>0.146</v>
      </c>
      <c r="G347" s="323">
        <v>0.15</v>
      </c>
    </row>
    <row r="348" spans="1:7">
      <c r="A348" s="332" t="s">
        <v>292</v>
      </c>
      <c r="B348" s="321" t="s">
        <v>2695</v>
      </c>
      <c r="C348" s="322">
        <v>0.15</v>
      </c>
      <c r="D348" s="322">
        <v>0.15</v>
      </c>
      <c r="E348" s="322">
        <v>0.15</v>
      </c>
      <c r="F348" s="322">
        <v>0.144</v>
      </c>
      <c r="G348" s="323">
        <v>0.15</v>
      </c>
    </row>
    <row r="349" spans="1:7">
      <c r="A349" s="332" t="s">
        <v>292</v>
      </c>
      <c r="B349" s="321" t="s">
        <v>2703</v>
      </c>
      <c r="C349" s="322">
        <v>0.15</v>
      </c>
      <c r="D349" s="322">
        <v>0.15</v>
      </c>
      <c r="E349" s="322">
        <v>0.15</v>
      </c>
      <c r="F349" s="322">
        <v>0.15</v>
      </c>
      <c r="G349" s="323">
        <v>0.15</v>
      </c>
    </row>
    <row r="350" spans="1:7">
      <c r="A350" s="332" t="s">
        <v>292</v>
      </c>
      <c r="B350" s="321" t="s">
        <v>2711</v>
      </c>
      <c r="C350" s="322">
        <v>0.15</v>
      </c>
      <c r="D350" s="322">
        <v>0.15</v>
      </c>
      <c r="E350" s="322">
        <v>0.15</v>
      </c>
      <c r="F350" s="322">
        <v>0.147</v>
      </c>
      <c r="G350" s="323">
        <v>0.15</v>
      </c>
    </row>
    <row r="351" spans="1:7">
      <c r="A351" s="332" t="s">
        <v>292</v>
      </c>
      <c r="B351" s="321" t="s">
        <v>2718</v>
      </c>
      <c r="C351" s="322">
        <v>0.15</v>
      </c>
      <c r="D351" s="322">
        <v>0.15</v>
      </c>
      <c r="E351" s="322">
        <v>0.15</v>
      </c>
      <c r="F351" s="322">
        <v>0.13</v>
      </c>
      <c r="G351" s="323">
        <v>0.15</v>
      </c>
    </row>
    <row r="352" spans="1:7">
      <c r="A352" s="332" t="s">
        <v>292</v>
      </c>
      <c r="B352" s="321" t="s">
        <v>2725</v>
      </c>
      <c r="C352" s="322">
        <v>0.15</v>
      </c>
      <c r="D352" s="322">
        <v>0.15</v>
      </c>
      <c r="E352" s="322">
        <v>0.15</v>
      </c>
      <c r="F352" s="322">
        <v>0.146</v>
      </c>
      <c r="G352" s="323">
        <v>0.15</v>
      </c>
    </row>
    <row r="353" spans="1:7">
      <c r="A353" s="332" t="s">
        <v>292</v>
      </c>
      <c r="B353" s="321" t="s">
        <v>2732</v>
      </c>
      <c r="C353" s="322">
        <v>0.15</v>
      </c>
      <c r="D353" s="322">
        <v>0.15</v>
      </c>
      <c r="E353" s="322">
        <v>0.15</v>
      </c>
      <c r="F353" s="322">
        <v>0.145</v>
      </c>
      <c r="G353" s="323">
        <v>0.15</v>
      </c>
    </row>
    <row r="354" spans="1:7">
      <c r="A354" s="332" t="s">
        <v>292</v>
      </c>
      <c r="B354" s="321" t="s">
        <v>2739</v>
      </c>
      <c r="C354" s="322">
        <v>0.15</v>
      </c>
      <c r="D354" s="322">
        <v>0.15</v>
      </c>
      <c r="E354" s="322">
        <v>0.15</v>
      </c>
      <c r="F354" s="322">
        <v>0.141</v>
      </c>
      <c r="G354" s="323">
        <v>0.15</v>
      </c>
    </row>
    <row r="355" spans="1:7">
      <c r="A355" s="332" t="s">
        <v>292</v>
      </c>
      <c r="B355" s="321" t="s">
        <v>2746</v>
      </c>
      <c r="C355" s="322">
        <v>0.15</v>
      </c>
      <c r="D355" s="322">
        <v>0.15</v>
      </c>
      <c r="E355" s="322">
        <v>0.15</v>
      </c>
      <c r="F355" s="322">
        <v>0.15</v>
      </c>
      <c r="G355" s="323">
        <v>0.15</v>
      </c>
    </row>
    <row r="356" spans="1:7">
      <c r="A356" s="332" t="s">
        <v>292</v>
      </c>
      <c r="B356" s="321" t="s">
        <v>2753</v>
      </c>
      <c r="C356" s="322">
        <v>0.15</v>
      </c>
      <c r="D356" s="322">
        <v>0.15</v>
      </c>
      <c r="E356" s="322">
        <v>0.15</v>
      </c>
      <c r="F356" s="322">
        <v>0.15</v>
      </c>
      <c r="G356" s="323">
        <v>0.15</v>
      </c>
    </row>
    <row r="357" ht="14.25" spans="1:7">
      <c r="A357" s="335" t="s">
        <v>292</v>
      </c>
      <c r="B357" s="325" t="s">
        <v>2760</v>
      </c>
      <c r="C357" s="326">
        <v>0.126</v>
      </c>
      <c r="D357" s="326">
        <v>0.127</v>
      </c>
      <c r="E357" s="326">
        <v>0.143</v>
      </c>
      <c r="F357" s="326">
        <v>0.125</v>
      </c>
      <c r="G357" s="328">
        <v>0.129</v>
      </c>
    </row>
    <row r="358" spans="1:7">
      <c r="A358" s="331" t="s">
        <v>296</v>
      </c>
      <c r="B358" s="317" t="s">
        <v>2475</v>
      </c>
      <c r="C358" s="318">
        <v>0.15</v>
      </c>
      <c r="D358" s="318">
        <v>0.15</v>
      </c>
      <c r="E358" s="318">
        <v>0.15</v>
      </c>
      <c r="F358" s="318">
        <v>0.15</v>
      </c>
      <c r="G358" s="319">
        <v>0.15</v>
      </c>
    </row>
    <row r="359" spans="1:7">
      <c r="A359" s="332" t="s">
        <v>296</v>
      </c>
      <c r="B359" s="321" t="s">
        <v>2488</v>
      </c>
      <c r="C359" s="322">
        <v>0.1</v>
      </c>
      <c r="D359" s="322">
        <v>0.1</v>
      </c>
      <c r="E359" s="322">
        <v>0.1</v>
      </c>
      <c r="F359" s="322">
        <v>0.1</v>
      </c>
      <c r="G359" s="323">
        <v>0.1</v>
      </c>
    </row>
    <row r="360" spans="1:7">
      <c r="A360" s="332" t="s">
        <v>296</v>
      </c>
      <c r="B360" s="321" t="s">
        <v>2502</v>
      </c>
      <c r="C360" s="322">
        <v>0.15</v>
      </c>
      <c r="D360" s="322">
        <v>0.15</v>
      </c>
      <c r="E360" s="322">
        <v>0.15</v>
      </c>
      <c r="F360" s="322">
        <v>0.149</v>
      </c>
      <c r="G360" s="323">
        <v>0.15</v>
      </c>
    </row>
    <row r="361" spans="1:7">
      <c r="A361" s="332" t="s">
        <v>296</v>
      </c>
      <c r="B361" s="321" t="s">
        <v>2514</v>
      </c>
      <c r="C361" s="322">
        <v>0.15</v>
      </c>
      <c r="D361" s="322">
        <v>0.15</v>
      </c>
      <c r="E361" s="322">
        <v>0.15</v>
      </c>
      <c r="F361" s="322">
        <v>0.115</v>
      </c>
      <c r="G361" s="323">
        <v>0.15</v>
      </c>
    </row>
    <row r="362" spans="1:7">
      <c r="A362" s="332" t="s">
        <v>296</v>
      </c>
      <c r="B362" s="321" t="s">
        <v>2526</v>
      </c>
      <c r="C362" s="322">
        <v>0.15</v>
      </c>
      <c r="D362" s="322">
        <v>0.15</v>
      </c>
      <c r="E362" s="322">
        <v>0.15</v>
      </c>
      <c r="F362" s="322">
        <v>0.106</v>
      </c>
      <c r="G362" s="323">
        <v>0.15</v>
      </c>
    </row>
    <row r="363" spans="1:7">
      <c r="A363" s="332" t="s">
        <v>296</v>
      </c>
      <c r="B363" s="321" t="s">
        <v>2537</v>
      </c>
      <c r="C363" s="322">
        <v>0.15</v>
      </c>
      <c r="D363" s="322">
        <v>0.15</v>
      </c>
      <c r="E363" s="322">
        <v>0.15</v>
      </c>
      <c r="F363" s="322">
        <v>0.147</v>
      </c>
      <c r="G363" s="323">
        <v>0.15</v>
      </c>
    </row>
    <row r="364" spans="1:7">
      <c r="A364" s="332" t="s">
        <v>296</v>
      </c>
      <c r="B364" s="321" t="s">
        <v>2548</v>
      </c>
      <c r="C364" s="322">
        <v>0.15</v>
      </c>
      <c r="D364" s="322">
        <v>0.15</v>
      </c>
      <c r="E364" s="322">
        <v>0.15</v>
      </c>
      <c r="F364" s="322">
        <v>0.148</v>
      </c>
      <c r="G364" s="323">
        <v>0.15</v>
      </c>
    </row>
    <row r="365" spans="1:7">
      <c r="A365" s="332" t="s">
        <v>296</v>
      </c>
      <c r="B365" s="321" t="s">
        <v>2559</v>
      </c>
      <c r="C365" s="322">
        <v>0.15</v>
      </c>
      <c r="D365" s="322">
        <v>0.15</v>
      </c>
      <c r="E365" s="322">
        <v>0.15</v>
      </c>
      <c r="F365" s="322">
        <v>0.15</v>
      </c>
      <c r="G365" s="323">
        <v>0.15</v>
      </c>
    </row>
    <row r="366" spans="1:7">
      <c r="A366" s="332" t="s">
        <v>296</v>
      </c>
      <c r="B366" s="321" t="s">
        <v>2569</v>
      </c>
      <c r="C366" s="322">
        <v>0.15</v>
      </c>
      <c r="D366" s="322">
        <v>0.15</v>
      </c>
      <c r="E366" s="322">
        <v>0.15</v>
      </c>
      <c r="F366" s="322">
        <v>0.15</v>
      </c>
      <c r="G366" s="323">
        <v>0.15</v>
      </c>
    </row>
    <row r="367" spans="1:7">
      <c r="A367" s="332" t="s">
        <v>296</v>
      </c>
      <c r="B367" s="321" t="s">
        <v>2579</v>
      </c>
      <c r="C367" s="322">
        <v>0.15</v>
      </c>
      <c r="D367" s="322">
        <v>0.15</v>
      </c>
      <c r="E367" s="322">
        <v>0.15</v>
      </c>
      <c r="F367" s="322">
        <v>0.147</v>
      </c>
      <c r="G367" s="323">
        <v>0.15</v>
      </c>
    </row>
    <row r="368" spans="1:7">
      <c r="A368" s="332" t="s">
        <v>296</v>
      </c>
      <c r="B368" s="321" t="s">
        <v>2589</v>
      </c>
      <c r="C368" s="322">
        <v>0.15</v>
      </c>
      <c r="D368" s="322">
        <v>0.15</v>
      </c>
      <c r="E368" s="322">
        <v>0.15</v>
      </c>
      <c r="F368" s="322">
        <v>0.136</v>
      </c>
      <c r="G368" s="323">
        <v>0.15</v>
      </c>
    </row>
    <row r="369" spans="1:7">
      <c r="A369" s="332" t="s">
        <v>296</v>
      </c>
      <c r="B369" s="321" t="s">
        <v>2599</v>
      </c>
      <c r="C369" s="322">
        <v>0.15</v>
      </c>
      <c r="D369" s="322">
        <v>0.15</v>
      </c>
      <c r="E369" s="322">
        <v>0.15</v>
      </c>
      <c r="F369" s="322">
        <v>0.144</v>
      </c>
      <c r="G369" s="323">
        <v>0.15</v>
      </c>
    </row>
    <row r="370" spans="1:7">
      <c r="A370" s="332" t="s">
        <v>296</v>
      </c>
      <c r="B370" s="321" t="s">
        <v>2609</v>
      </c>
      <c r="C370" s="322">
        <v>0.15</v>
      </c>
      <c r="D370" s="322">
        <v>0.15</v>
      </c>
      <c r="E370" s="322">
        <v>0.15</v>
      </c>
      <c r="F370" s="322">
        <v>0.146</v>
      </c>
      <c r="G370" s="323">
        <v>0.15</v>
      </c>
    </row>
    <row r="371" spans="1:7">
      <c r="A371" s="332" t="s">
        <v>296</v>
      </c>
      <c r="B371" s="321" t="s">
        <v>2619</v>
      </c>
      <c r="C371" s="322">
        <v>0.15</v>
      </c>
      <c r="D371" s="322">
        <v>0.15</v>
      </c>
      <c r="E371" s="322">
        <v>0.15</v>
      </c>
      <c r="F371" s="322">
        <v>0.12</v>
      </c>
      <c r="G371" s="323">
        <v>0.15</v>
      </c>
    </row>
    <row r="372" spans="1:7">
      <c r="A372" s="332" t="s">
        <v>296</v>
      </c>
      <c r="B372" s="321" t="s">
        <v>2629</v>
      </c>
      <c r="C372" s="322">
        <v>0.15</v>
      </c>
      <c r="D372" s="322">
        <v>0.15</v>
      </c>
      <c r="E372" s="322">
        <v>0.15</v>
      </c>
      <c r="F372" s="322">
        <v>0.143</v>
      </c>
      <c r="G372" s="323">
        <v>0.15</v>
      </c>
    </row>
    <row r="373" spans="1:7">
      <c r="A373" s="332" t="s">
        <v>296</v>
      </c>
      <c r="B373" s="321" t="s">
        <v>2639</v>
      </c>
      <c r="C373" s="322">
        <v>0.15</v>
      </c>
      <c r="D373" s="322">
        <v>0.15</v>
      </c>
      <c r="E373" s="322">
        <v>0.15</v>
      </c>
      <c r="F373" s="322">
        <v>0.146</v>
      </c>
      <c r="G373" s="323">
        <v>0.15</v>
      </c>
    </row>
    <row r="374" spans="1:7">
      <c r="A374" s="332" t="s">
        <v>296</v>
      </c>
      <c r="B374" s="321" t="s">
        <v>2649</v>
      </c>
      <c r="C374" s="322">
        <v>0.15</v>
      </c>
      <c r="D374" s="322">
        <v>0.15</v>
      </c>
      <c r="E374" s="322">
        <v>0.15</v>
      </c>
      <c r="F374" s="322">
        <v>0.144</v>
      </c>
      <c r="G374" s="323">
        <v>0.15</v>
      </c>
    </row>
    <row r="375" spans="1:7">
      <c r="A375" s="332" t="s">
        <v>296</v>
      </c>
      <c r="B375" s="321" t="s">
        <v>2659</v>
      </c>
      <c r="C375" s="322">
        <v>0.15</v>
      </c>
      <c r="D375" s="322">
        <v>0.15</v>
      </c>
      <c r="E375" s="322">
        <v>0.15</v>
      </c>
      <c r="F375" s="322">
        <v>0.13</v>
      </c>
      <c r="G375" s="323">
        <v>0.15</v>
      </c>
    </row>
    <row r="376" spans="1:7">
      <c r="A376" s="332" t="s">
        <v>296</v>
      </c>
      <c r="B376" s="321" t="s">
        <v>2669</v>
      </c>
      <c r="C376" s="322">
        <v>0.15</v>
      </c>
      <c r="D376" s="322">
        <v>0.15</v>
      </c>
      <c r="E376" s="322">
        <v>0.15</v>
      </c>
      <c r="F376" s="322">
        <v>0.142</v>
      </c>
      <c r="G376" s="323">
        <v>0.15</v>
      </c>
    </row>
    <row r="377" ht="14.25" spans="1:7">
      <c r="A377" s="335" t="s">
        <v>296</v>
      </c>
      <c r="B377" s="325" t="s">
        <v>2679</v>
      </c>
      <c r="C377" s="326">
        <v>0.15</v>
      </c>
      <c r="D377" s="326">
        <v>0.15</v>
      </c>
      <c r="E377" s="326">
        <v>0.15</v>
      </c>
      <c r="F377" s="326">
        <v>0.14</v>
      </c>
      <c r="G377" s="328">
        <v>0.15</v>
      </c>
    </row>
    <row r="378" spans="1:7">
      <c r="A378" s="331" t="s">
        <v>300</v>
      </c>
      <c r="B378" s="317" t="s">
        <v>2476</v>
      </c>
      <c r="C378" s="318">
        <v>0.15</v>
      </c>
      <c r="D378" s="318">
        <v>0.15</v>
      </c>
      <c r="E378" s="318">
        <v>0.15</v>
      </c>
      <c r="F378" s="318">
        <v>0.107</v>
      </c>
      <c r="G378" s="319">
        <v>0.15</v>
      </c>
    </row>
    <row r="379" spans="1:7">
      <c r="A379" s="332" t="s">
        <v>300</v>
      </c>
      <c r="B379" s="321" t="s">
        <v>2489</v>
      </c>
      <c r="C379" s="322">
        <v>0.15</v>
      </c>
      <c r="D379" s="322">
        <v>0.15</v>
      </c>
      <c r="E379" s="322">
        <v>0.15</v>
      </c>
      <c r="F379" s="322">
        <v>0.115</v>
      </c>
      <c r="G379" s="323">
        <v>0.149</v>
      </c>
    </row>
    <row r="380" spans="1:7">
      <c r="A380" s="332" t="s">
        <v>300</v>
      </c>
      <c r="B380" s="321" t="s">
        <v>2503</v>
      </c>
      <c r="C380" s="322">
        <v>0.15</v>
      </c>
      <c r="D380" s="322">
        <v>0.15</v>
      </c>
      <c r="E380" s="322">
        <v>0.15</v>
      </c>
      <c r="F380" s="322">
        <v>0.1</v>
      </c>
      <c r="G380" s="323">
        <v>0.148</v>
      </c>
    </row>
    <row r="381" spans="1:7">
      <c r="A381" s="332" t="s">
        <v>300</v>
      </c>
      <c r="B381" s="321" t="s">
        <v>2515</v>
      </c>
      <c r="C381" s="322">
        <v>0.15</v>
      </c>
      <c r="D381" s="322">
        <v>0.15</v>
      </c>
      <c r="E381" s="322">
        <v>0.15</v>
      </c>
      <c r="F381" s="322">
        <v>0.126</v>
      </c>
      <c r="G381" s="323">
        <v>0.15</v>
      </c>
    </row>
    <row r="382" spans="1:7">
      <c r="A382" s="332" t="s">
        <v>300</v>
      </c>
      <c r="B382" s="321" t="s">
        <v>2527</v>
      </c>
      <c r="C382" s="322">
        <v>0.15</v>
      </c>
      <c r="D382" s="322">
        <v>0.15</v>
      </c>
      <c r="E382" s="322">
        <v>0.15</v>
      </c>
      <c r="F382" s="322">
        <v>0.15</v>
      </c>
      <c r="G382" s="323">
        <v>0.15</v>
      </c>
    </row>
    <row r="383" spans="1:7">
      <c r="A383" s="332" t="s">
        <v>300</v>
      </c>
      <c r="B383" s="321" t="s">
        <v>2538</v>
      </c>
      <c r="C383" s="322">
        <v>0.15</v>
      </c>
      <c r="D383" s="322">
        <v>0.15</v>
      </c>
      <c r="E383" s="322">
        <v>0.15</v>
      </c>
      <c r="F383" s="322">
        <v>0.147</v>
      </c>
      <c r="G383" s="323">
        <v>0.15</v>
      </c>
    </row>
    <row r="384" ht="14.25" spans="1:7">
      <c r="A384" s="342" t="s">
        <v>300</v>
      </c>
      <c r="B384" s="343" t="s">
        <v>2549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2852</v>
      </c>
      <c r="B1" s="300"/>
      <c r="C1" s="300"/>
      <c r="D1" s="300"/>
      <c r="E1" s="300"/>
      <c r="F1" s="301"/>
    </row>
    <row r="2" ht="14.25" spans="1:6">
      <c r="A2" s="302" t="s">
        <v>2853</v>
      </c>
      <c r="B2" s="303"/>
      <c r="C2" s="303"/>
      <c r="D2" s="303"/>
      <c r="E2" s="303"/>
      <c r="F2" s="303"/>
    </row>
    <row r="3" ht="14.25" spans="1:6">
      <c r="A3" s="302" t="s">
        <v>2854</v>
      </c>
      <c r="B3" s="303"/>
      <c r="C3" s="303"/>
      <c r="D3" s="303"/>
      <c r="E3" s="303"/>
      <c r="F3" s="304" t="s">
        <v>2855</v>
      </c>
    </row>
    <row r="4" spans="1:6">
      <c r="A4" s="305" t="s">
        <v>404</v>
      </c>
      <c r="B4" s="305" t="s">
        <v>2140</v>
      </c>
      <c r="C4" s="305" t="s">
        <v>2141</v>
      </c>
      <c r="D4" s="305" t="s">
        <v>2856</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45510</v>
      </c>
      <c r="B1" s="226" t="s">
        <v>2857</v>
      </c>
      <c r="C1" s="227"/>
      <c r="D1" s="227"/>
      <c r="E1" s="227"/>
      <c r="F1" s="227"/>
      <c r="G1" s="227"/>
      <c r="H1" s="227"/>
      <c r="I1" s="227"/>
      <c r="J1" s="253"/>
      <c r="K1" s="227" t="s">
        <v>2858</v>
      </c>
      <c r="L1" s="227"/>
      <c r="M1" s="227"/>
      <c r="N1" s="227"/>
      <c r="O1" s="227"/>
      <c r="P1" s="227"/>
      <c r="Q1" s="253"/>
      <c r="R1" s="273" t="s">
        <v>2859</v>
      </c>
      <c r="S1" s="224"/>
      <c r="T1" s="224"/>
      <c r="U1" s="224"/>
      <c r="V1" s="224"/>
      <c r="W1" s="224"/>
      <c r="X1" s="253"/>
      <c r="Y1" s="273" t="s">
        <v>2860</v>
      </c>
      <c r="Z1" s="224"/>
      <c r="AA1" s="224"/>
      <c r="AB1" s="224"/>
      <c r="AC1" s="224"/>
      <c r="AD1" s="224"/>
    </row>
    <row r="2" s="217" customFormat="1" ht="14.25" spans="2:30">
      <c r="B2" s="228"/>
      <c r="C2" s="229"/>
      <c r="D2" s="230" t="s">
        <v>2861</v>
      </c>
      <c r="E2" s="231" t="s">
        <v>2140</v>
      </c>
      <c r="F2" s="231" t="s">
        <v>2141</v>
      </c>
      <c r="G2" s="231" t="s">
        <v>412</v>
      </c>
      <c r="H2" s="231" t="s">
        <v>408</v>
      </c>
      <c r="I2" s="231" t="s">
        <v>280</v>
      </c>
      <c r="J2" s="254"/>
      <c r="K2" s="230" t="s">
        <v>2861</v>
      </c>
      <c r="L2" s="231" t="s">
        <v>2140</v>
      </c>
      <c r="M2" s="231" t="s">
        <v>2141</v>
      </c>
      <c r="N2" s="231" t="s">
        <v>412</v>
      </c>
      <c r="O2" s="231" t="s">
        <v>408</v>
      </c>
      <c r="P2" s="231" t="s">
        <v>280</v>
      </c>
      <c r="Q2" s="254"/>
      <c r="R2" s="230" t="s">
        <v>2861</v>
      </c>
      <c r="S2" s="231" t="s">
        <v>2140</v>
      </c>
      <c r="T2" s="231" t="s">
        <v>2141</v>
      </c>
      <c r="U2" s="231" t="s">
        <v>412</v>
      </c>
      <c r="V2" s="231" t="s">
        <v>408</v>
      </c>
      <c r="W2" s="231" t="s">
        <v>280</v>
      </c>
      <c r="X2" s="254"/>
      <c r="Y2" s="230" t="s">
        <v>2861</v>
      </c>
      <c r="Z2" s="231" t="s">
        <v>2140</v>
      </c>
      <c r="AA2" s="231" t="s">
        <v>2141</v>
      </c>
      <c r="AB2" s="231" t="s">
        <v>412</v>
      </c>
      <c r="AC2" s="231" t="s">
        <v>408</v>
      </c>
      <c r="AD2" s="231" t="s">
        <v>280</v>
      </c>
    </row>
    <row r="3" s="218" customFormat="1" ht="12.75" spans="1:30">
      <c r="A3" s="232" t="s">
        <v>2862</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2863</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2864</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2865</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2866</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2867</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2868</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2869</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2870</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2871</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2872</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2873</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2874</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2875</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2876</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2877</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2878</v>
      </c>
    </row>
    <row r="22" s="223" customFormat="1" spans="9:9">
      <c r="I22" s="272" t="s">
        <v>1487</v>
      </c>
    </row>
    <row r="23" s="223" customFormat="1"/>
    <row r="24" s="224" customFormat="1" ht="12.75" spans="2:25">
      <c r="B24" s="226" t="s">
        <v>2879</v>
      </c>
      <c r="C24" s="227"/>
      <c r="D24" s="227"/>
      <c r="E24" s="227"/>
      <c r="F24" s="227"/>
      <c r="G24" s="227"/>
      <c r="H24" s="227"/>
      <c r="I24" s="227"/>
      <c r="J24" s="253"/>
      <c r="K24" s="227" t="s">
        <v>2858</v>
      </c>
      <c r="L24" s="227"/>
      <c r="M24" s="227"/>
      <c r="N24" s="227"/>
      <c r="O24" s="227"/>
      <c r="P24" s="227"/>
      <c r="Q24" s="253"/>
      <c r="R24" s="273" t="s">
        <v>2859</v>
      </c>
      <c r="X24" s="253"/>
      <c r="Y24" s="273" t="s">
        <v>2860</v>
      </c>
    </row>
    <row r="25" s="217" customFormat="1" ht="14.25" spans="2:30">
      <c r="B25" s="228"/>
      <c r="C25" s="229"/>
      <c r="D25" s="230" t="s">
        <v>2861</v>
      </c>
      <c r="E25" s="231" t="s">
        <v>2140</v>
      </c>
      <c r="F25" s="231" t="s">
        <v>2141</v>
      </c>
      <c r="G25" s="231" t="s">
        <v>412</v>
      </c>
      <c r="H25" s="231"/>
      <c r="I25" s="231" t="s">
        <v>280</v>
      </c>
      <c r="J25" s="254"/>
      <c r="K25" s="230" t="s">
        <v>2861</v>
      </c>
      <c r="L25" s="231" t="s">
        <v>2140</v>
      </c>
      <c r="M25" s="231" t="s">
        <v>2141</v>
      </c>
      <c r="N25" s="231" t="s">
        <v>412</v>
      </c>
      <c r="O25" s="231"/>
      <c r="P25" s="231" t="s">
        <v>280</v>
      </c>
      <c r="Q25" s="254"/>
      <c r="R25" s="230" t="s">
        <v>2861</v>
      </c>
      <c r="S25" s="231" t="s">
        <v>2140</v>
      </c>
      <c r="T25" s="231" t="s">
        <v>2141</v>
      </c>
      <c r="U25" s="231" t="s">
        <v>412</v>
      </c>
      <c r="V25" s="231"/>
      <c r="W25" s="231" t="s">
        <v>280</v>
      </c>
      <c r="X25" s="254"/>
      <c r="Y25" s="230" t="s">
        <v>2861</v>
      </c>
      <c r="Z25" s="231" t="s">
        <v>2140</v>
      </c>
      <c r="AA25" s="231" t="s">
        <v>2141</v>
      </c>
      <c r="AB25" s="231" t="s">
        <v>412</v>
      </c>
      <c r="AC25" s="231"/>
      <c r="AD25" s="231" t="s">
        <v>280</v>
      </c>
    </row>
    <row r="26" s="218" customFormat="1" ht="12.75" spans="1:30">
      <c r="A26" s="232" t="s">
        <v>2862</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2863</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2864</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2865</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2866</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2867</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2868</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2869</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2870</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2871</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2872</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2873</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2874</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2875</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2876</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2877</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2880</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2881</v>
      </c>
      <c r="C1" s="85"/>
      <c r="D1" s="85"/>
      <c r="E1" s="85"/>
      <c r="F1" s="85"/>
      <c r="G1" s="74" t="s">
        <v>2882</v>
      </c>
      <c r="N1" s="74" t="s">
        <v>2858</v>
      </c>
      <c r="S1" s="74" t="s">
        <v>2883</v>
      </c>
      <c r="X1" s="158" t="s">
        <v>2859</v>
      </c>
      <c r="AD1" s="158" t="s">
        <v>2860</v>
      </c>
    </row>
    <row r="2" s="75" customFormat="1" ht="14.25" spans="2:34">
      <c r="B2" s="86" t="s">
        <v>659</v>
      </c>
      <c r="C2" s="86" t="s">
        <v>2884</v>
      </c>
      <c r="D2" s="87" t="s">
        <v>2141</v>
      </c>
      <c r="E2" s="87" t="s">
        <v>412</v>
      </c>
      <c r="F2" s="86" t="s">
        <v>2885</v>
      </c>
      <c r="G2" s="88"/>
      <c r="I2" s="86" t="s">
        <v>659</v>
      </c>
      <c r="J2" s="87" t="s">
        <v>2150</v>
      </c>
      <c r="K2" s="87" t="s">
        <v>412</v>
      </c>
      <c r="L2" s="86" t="s">
        <v>2885</v>
      </c>
      <c r="N2" s="86" t="s">
        <v>659</v>
      </c>
      <c r="O2" s="87" t="s">
        <v>2150</v>
      </c>
      <c r="P2" s="87" t="s">
        <v>412</v>
      </c>
      <c r="Q2" s="86" t="s">
        <v>2885</v>
      </c>
      <c r="S2" s="86" t="s">
        <v>659</v>
      </c>
      <c r="T2" s="87" t="s">
        <v>2150</v>
      </c>
      <c r="U2" s="87" t="s">
        <v>412</v>
      </c>
      <c r="V2" s="86" t="s">
        <v>2885</v>
      </c>
      <c r="X2" s="86" t="s">
        <v>659</v>
      </c>
      <c r="Y2" s="86" t="s">
        <v>2884</v>
      </c>
      <c r="Z2" s="87" t="s">
        <v>2141</v>
      </c>
      <c r="AA2" s="87" t="s">
        <v>412</v>
      </c>
      <c r="AB2" s="86" t="s">
        <v>2885</v>
      </c>
      <c r="AD2" s="86" t="s">
        <v>659</v>
      </c>
      <c r="AE2" s="86" t="s">
        <v>2884</v>
      </c>
      <c r="AF2" s="87" t="s">
        <v>2141</v>
      </c>
      <c r="AG2" s="87" t="s">
        <v>412</v>
      </c>
      <c r="AH2" s="86" t="s">
        <v>2885</v>
      </c>
    </row>
    <row r="3" s="76" customFormat="1" ht="14.25" spans="1:34">
      <c r="A3" s="89" t="s">
        <v>2862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2870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2871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2886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2872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2873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2874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2875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2876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2877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2887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2888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2889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2890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2891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2892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2893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2894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2895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2896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2897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2898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2899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2900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2901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2902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2903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2904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2905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2906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2907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2908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2909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2910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2911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2912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2913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2914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2915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2916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2917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2918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2919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2920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2921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2922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2923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2924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2925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2926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2927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2928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2929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2930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2931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2932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2933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2934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2935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2936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2937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2938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2939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2940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2941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2942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2943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2944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2945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2946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2947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2948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2949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2950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2951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2952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2953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2954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2955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2956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2957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2958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2959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2960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2961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2962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2963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2964</v>
      </c>
      <c r="G91" s="192"/>
      <c r="N91" s="192"/>
      <c r="S91" s="192"/>
    </row>
    <row r="92" s="82" customFormat="1" spans="1:19">
      <c r="A92" s="82" t="s">
        <v>2965</v>
      </c>
      <c r="G92" s="192"/>
      <c r="N92" s="192"/>
      <c r="S92" s="192"/>
    </row>
    <row r="93" s="82" customFormat="1" spans="1:22">
      <c r="A93" s="82" t="s">
        <v>2966</v>
      </c>
      <c r="G93" s="192"/>
      <c r="I93" s="204"/>
      <c r="J93" s="204"/>
      <c r="K93" s="204"/>
      <c r="L93" s="204"/>
      <c r="N93" s="205"/>
      <c r="O93" s="204"/>
      <c r="P93" s="204"/>
      <c r="Q93" s="204"/>
      <c r="S93" s="205"/>
      <c r="T93" s="204"/>
      <c r="U93" s="204"/>
      <c r="V93" s="204"/>
    </row>
    <row r="94" s="82" customFormat="1" spans="1:19">
      <c r="A94" s="82" t="s">
        <v>2967</v>
      </c>
      <c r="G94" s="192"/>
      <c r="N94" s="192"/>
      <c r="S94" s="192"/>
    </row>
    <row r="101" ht="13.5"/>
    <row r="102" spans="7:22">
      <c r="G102" s="83"/>
      <c r="S102" s="209" t="s">
        <v>2968</v>
      </c>
      <c r="T102" s="210" t="s">
        <v>2969</v>
      </c>
      <c r="U102" s="210" t="s">
        <v>2970</v>
      </c>
      <c r="V102" s="210" t="s">
        <v>2971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45510</v>
      </c>
      <c r="D1" s="7" t="s">
        <v>2972</v>
      </c>
      <c r="E1" s="9">
        <f>'数据-取费表'!B22</f>
        <v>2</v>
      </c>
      <c r="F1" s="7" t="s">
        <v>2973</v>
      </c>
      <c r="G1" s="10">
        <f ca="1">INDIRECT("d"&amp;$K$1)/100</f>
        <v>0.0335</v>
      </c>
      <c r="H1" s="7" t="s">
        <v>2974</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2973</v>
      </c>
      <c r="E2" s="11"/>
      <c r="F2" s="11" t="s">
        <v>2975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2976</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2977</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2978</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2979</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25" spans="2:26">
      <c r="B7" s="23" t="s">
        <v>2980</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2981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2982</v>
      </c>
      <c r="C10" s="35"/>
      <c r="D10" s="35"/>
      <c r="E10" s="35"/>
      <c r="F10" s="35"/>
      <c r="G10" s="35"/>
      <c r="H10" s="35"/>
      <c r="I10" s="3"/>
      <c r="J10" s="3"/>
      <c r="K10" s="35"/>
      <c r="L10" s="36" t="s">
        <v>2983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2984</v>
      </c>
      <c r="C11" s="39" t="s">
        <v>2985</v>
      </c>
      <c r="D11" s="40" t="s">
        <v>2986</v>
      </c>
      <c r="E11" s="41"/>
      <c r="F11" s="40" t="s">
        <v>2987</v>
      </c>
      <c r="G11" s="42"/>
      <c r="H11" s="41"/>
      <c r="I11" s="40" t="s">
        <v>2988</v>
      </c>
      <c r="J11" s="41"/>
      <c r="K11" s="37"/>
      <c r="L11" s="38" t="s">
        <v>2984</v>
      </c>
      <c r="M11" s="39" t="s">
        <v>2985</v>
      </c>
      <c r="N11" s="38" t="s">
        <v>2989</v>
      </c>
      <c r="O11" s="40" t="s">
        <v>2990</v>
      </c>
      <c r="P11" s="42"/>
      <c r="Q11" s="42"/>
      <c r="R11" s="42"/>
      <c r="S11" s="42"/>
      <c r="T11" s="41"/>
      <c r="U11" s="40" t="s">
        <v>2991</v>
      </c>
      <c r="V11" s="42"/>
      <c r="W11" s="41"/>
      <c r="X11" s="38" t="s">
        <v>2992</v>
      </c>
      <c r="Y11" s="38" t="s">
        <v>2993</v>
      </c>
      <c r="Z11" s="38" t="s">
        <v>2994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2995</v>
      </c>
      <c r="E12" s="46" t="s">
        <v>2977</v>
      </c>
      <c r="F12" s="46" t="s">
        <v>2978</v>
      </c>
      <c r="G12" s="46" t="s">
        <v>2979</v>
      </c>
      <c r="H12" s="46" t="s">
        <v>2980</v>
      </c>
      <c r="I12" s="60" t="s">
        <v>2996</v>
      </c>
      <c r="J12" s="60" t="s">
        <v>2996</v>
      </c>
      <c r="K12" s="43"/>
      <c r="L12" s="44"/>
      <c r="M12" s="45"/>
      <c r="N12" s="44"/>
      <c r="O12" s="60" t="s">
        <v>2997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2998</v>
      </c>
      <c r="C13" s="49">
        <v>45495</v>
      </c>
      <c r="D13" s="50">
        <v>3.35</v>
      </c>
      <c r="E13" s="50">
        <f t="shared" ref="E13:E15" si="0">D13</f>
        <v>3.35</v>
      </c>
      <c r="F13" s="50">
        <f t="shared" ref="F13:F15" si="1">D13</f>
        <v>3.35</v>
      </c>
      <c r="G13" s="50">
        <f t="shared" ref="G13:G15" si="2">D13</f>
        <v>3.35</v>
      </c>
      <c r="H13" s="50">
        <v>3.85</v>
      </c>
      <c r="I13" s="50"/>
      <c r="J13" s="50"/>
      <c r="K13" s="47"/>
      <c r="L13" s="48" t="s">
        <v>2998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44795</v>
      </c>
      <c r="D16" s="52">
        <v>3.65</v>
      </c>
      <c r="E16" s="52">
        <v>3.65</v>
      </c>
      <c r="F16" s="52">
        <v>3.65</v>
      </c>
      <c r="G16" s="52">
        <v>3.65</v>
      </c>
      <c r="H16" s="52">
        <v>4.3</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44581</v>
      </c>
      <c r="D18" s="52">
        <v>3.7</v>
      </c>
      <c r="E18" s="52">
        <f t="shared" si="3"/>
        <v>3.7</v>
      </c>
      <c r="F18" s="52">
        <f t="shared" si="4"/>
        <v>3.7</v>
      </c>
      <c r="G18" s="52">
        <f t="shared" si="5"/>
        <v>3.7</v>
      </c>
      <c r="H18" s="52">
        <v>4.6</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44550</v>
      </c>
      <c r="D19" s="52">
        <v>3.8</v>
      </c>
      <c r="E19" s="52">
        <f t="shared" si="3"/>
        <v>3.8</v>
      </c>
      <c r="F19" s="52">
        <f t="shared" si="4"/>
        <v>3.8</v>
      </c>
      <c r="G19" s="52">
        <f t="shared" si="5"/>
        <v>3.8</v>
      </c>
      <c r="H19" s="52">
        <v>4.65</v>
      </c>
      <c r="I19" s="52"/>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43941</v>
      </c>
      <c r="D20" s="52">
        <v>3.85</v>
      </c>
      <c r="E20" s="52">
        <v>3.85</v>
      </c>
      <c r="F20" s="52">
        <v>3.85</v>
      </c>
      <c r="G20" s="52">
        <v>3.85</v>
      </c>
      <c r="H20" s="52">
        <v>4.65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43881</v>
      </c>
      <c r="D21" s="52">
        <v>4.05</v>
      </c>
      <c r="E21" s="52">
        <v>4.05</v>
      </c>
      <c r="F21" s="52">
        <v>4.05</v>
      </c>
      <c r="G21" s="52">
        <v>4.05</v>
      </c>
      <c r="H21" s="52">
        <v>4.75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43789</v>
      </c>
      <c r="D22" s="52">
        <v>4.15</v>
      </c>
      <c r="E22" s="52">
        <v>4.15</v>
      </c>
      <c r="F22" s="52">
        <v>4.15</v>
      </c>
      <c r="G22" s="52">
        <v>4.15</v>
      </c>
      <c r="H22" s="52">
        <v>4.8</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43728</v>
      </c>
      <c r="D23" s="52">
        <v>4.2</v>
      </c>
      <c r="E23" s="52">
        <v>4.2</v>
      </c>
      <c r="F23" s="52">
        <v>4.2</v>
      </c>
      <c r="G23" s="52">
        <v>4.2</v>
      </c>
      <c r="H23" s="52">
        <v>4.85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48" t="s">
        <v>2999</v>
      </c>
      <c r="C24" s="54">
        <v>43697</v>
      </c>
      <c r="D24" s="55">
        <v>4.25</v>
      </c>
      <c r="E24" s="55">
        <v>4.25</v>
      </c>
      <c r="F24" s="55">
        <v>4.25</v>
      </c>
      <c r="G24" s="55">
        <v>4.25</v>
      </c>
      <c r="H24" s="55">
        <v>4.85</v>
      </c>
      <c r="I24" s="55"/>
      <c r="J24" s="55"/>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4.25" spans="2:26">
      <c r="B25" s="56"/>
      <c r="C25" s="57">
        <v>42301</v>
      </c>
      <c r="D25" s="58">
        <v>4.35</v>
      </c>
      <c r="E25" s="58">
        <v>4.35</v>
      </c>
      <c r="F25" s="58">
        <v>4.75</v>
      </c>
      <c r="G25" s="58">
        <v>4.75</v>
      </c>
      <c r="H25" s="58">
        <v>4.9</v>
      </c>
      <c r="I25" s="58"/>
      <c r="J25" s="58"/>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42242</v>
      </c>
      <c r="D26" s="52">
        <v>4.6</v>
      </c>
      <c r="E26" s="52">
        <v>4.6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42183</v>
      </c>
      <c r="D27" s="52">
        <v>4.85</v>
      </c>
      <c r="E27" s="52">
        <v>4.85</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42135</v>
      </c>
      <c r="D28" s="52">
        <v>5.1</v>
      </c>
      <c r="E28" s="52">
        <v>5.1</v>
      </c>
      <c r="F28" s="52">
        <v>5.5</v>
      </c>
      <c r="G28" s="52">
        <v>5.5</v>
      </c>
      <c r="H28" s="52">
        <v>5.65</v>
      </c>
      <c r="I28" s="52">
        <v>3.25</v>
      </c>
      <c r="J28" s="52">
        <v>3.75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41096</v>
      </c>
      <c r="D31" s="52">
        <v>5.6</v>
      </c>
      <c r="E31" s="52">
        <v>6</v>
      </c>
      <c r="F31" s="52">
        <v>6.15</v>
      </c>
      <c r="G31" s="52">
        <v>6.4</v>
      </c>
      <c r="H31" s="52">
        <v>6.55</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40471</v>
      </c>
      <c r="D37" s="52">
        <v>5.1</v>
      </c>
      <c r="E37" s="52">
        <v>5.56</v>
      </c>
      <c r="F37" s="52">
        <v>5.6</v>
      </c>
      <c r="G37" s="52">
        <v>5.96</v>
      </c>
      <c r="H37" s="52">
        <v>6.14</v>
      </c>
      <c r="I37" s="52">
        <v>3.5</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39805</v>
      </c>
      <c r="D38" s="52">
        <v>4.86</v>
      </c>
      <c r="E38" s="52">
        <v>5.31</v>
      </c>
      <c r="F38" s="52">
        <v>5.4</v>
      </c>
      <c r="G38" s="52">
        <v>5.76</v>
      </c>
      <c r="H38" s="52">
        <v>5.94</v>
      </c>
      <c r="I38" s="52">
        <v>3.33</v>
      </c>
      <c r="J38" s="52">
        <v>3.87</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39730</v>
      </c>
      <c r="D42" s="52">
        <v>6.12</v>
      </c>
      <c r="E42" s="52">
        <v>6.93</v>
      </c>
      <c r="F42" s="52">
        <v>7.02</v>
      </c>
      <c r="G42" s="52">
        <v>7.29</v>
      </c>
      <c r="H42" s="52">
        <v>7.47</v>
      </c>
      <c r="I42" s="52">
        <v>4.32</v>
      </c>
      <c r="J42" s="52">
        <v>4.86</v>
      </c>
      <c r="L42" s="52"/>
      <c r="M42" s="51">
        <v>35977</v>
      </c>
      <c r="N42" s="52">
        <v>1.44</v>
      </c>
      <c r="O42" s="52">
        <v>2.79</v>
      </c>
      <c r="P42" s="52">
        <v>3.96</v>
      </c>
      <c r="Q42" s="52">
        <v>4.77</v>
      </c>
      <c r="R42" s="52">
        <v>4.86</v>
      </c>
      <c r="S42" s="52">
        <v>4.95</v>
      </c>
      <c r="T42" s="52">
        <v>5.22</v>
      </c>
      <c r="U42" s="52">
        <v>3.96</v>
      </c>
      <c r="V42" s="52">
        <v>4.77</v>
      </c>
      <c r="W42" s="52">
        <v>4.95</v>
      </c>
      <c r="X42" s="52" t="s">
        <v>3000</v>
      </c>
      <c r="Y42" s="52" t="s">
        <v>3000</v>
      </c>
      <c r="Z42" s="52" t="s">
        <v>3000</v>
      </c>
    </row>
    <row r="43" spans="2:26">
      <c r="B43" s="52"/>
      <c r="C43" s="51">
        <v>39707</v>
      </c>
      <c r="D43" s="52">
        <v>6.21</v>
      </c>
      <c r="E43" s="52">
        <v>7.2</v>
      </c>
      <c r="F43" s="52">
        <v>7.29</v>
      </c>
      <c r="G43" s="52">
        <v>7.56</v>
      </c>
      <c r="H43" s="52">
        <v>7.74</v>
      </c>
      <c r="I43" s="52">
        <v>4.59</v>
      </c>
      <c r="J43" s="52">
        <v>5.13</v>
      </c>
      <c r="L43" s="52"/>
      <c r="M43" s="51">
        <v>35879</v>
      </c>
      <c r="N43" s="52">
        <v>1.71</v>
      </c>
      <c r="O43" s="52">
        <v>2.88</v>
      </c>
      <c r="P43" s="52">
        <v>4.14</v>
      </c>
      <c r="Q43" s="52">
        <v>5.22</v>
      </c>
      <c r="R43" s="52">
        <v>5.58</v>
      </c>
      <c r="S43" s="52">
        <v>6.21</v>
      </c>
      <c r="T43" s="52">
        <v>6.66</v>
      </c>
      <c r="U43" s="52">
        <v>4.14</v>
      </c>
      <c r="V43" s="52">
        <v>5.22</v>
      </c>
      <c r="W43" s="52">
        <v>6.21</v>
      </c>
      <c r="X43" s="52" t="s">
        <v>3000</v>
      </c>
      <c r="Y43" s="52" t="s">
        <v>3000</v>
      </c>
      <c r="Z43" s="52" t="s">
        <v>3000</v>
      </c>
    </row>
    <row r="44" spans="2:26">
      <c r="B44" s="52"/>
      <c r="C44" s="51">
        <v>39437</v>
      </c>
      <c r="D44" s="52">
        <v>6.57</v>
      </c>
      <c r="E44" s="52">
        <v>7.47</v>
      </c>
      <c r="F44" s="52">
        <v>7.56</v>
      </c>
      <c r="G44" s="52">
        <v>7.74</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3000</v>
      </c>
      <c r="Y44" s="52" t="s">
        <v>3000</v>
      </c>
      <c r="Z44" s="52" t="s">
        <v>3000</v>
      </c>
    </row>
    <row r="45" spans="2:26">
      <c r="B45" s="52"/>
      <c r="C45" s="51">
        <v>39340</v>
      </c>
      <c r="D45" s="52">
        <v>6.48</v>
      </c>
      <c r="E45" s="52">
        <v>7.29</v>
      </c>
      <c r="F45" s="52">
        <v>7.47</v>
      </c>
      <c r="G45" s="52">
        <v>7.65</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3000</v>
      </c>
      <c r="Y45" s="52" t="s">
        <v>3000</v>
      </c>
      <c r="Z45" s="52" t="s">
        <v>3000</v>
      </c>
    </row>
    <row r="46" spans="2:26">
      <c r="B46" s="52"/>
      <c r="C46" s="51">
        <v>39316</v>
      </c>
      <c r="D46" s="52">
        <v>6.21</v>
      </c>
      <c r="E46" s="52">
        <v>7.02</v>
      </c>
      <c r="F46" s="52">
        <v>7.2</v>
      </c>
      <c r="G46" s="52">
        <v>7.38</v>
      </c>
      <c r="H46" s="52">
        <v>7.56</v>
      </c>
      <c r="I46" s="52">
        <v>4.59</v>
      </c>
      <c r="J46" s="52">
        <v>5.04</v>
      </c>
      <c r="L46" s="52"/>
      <c r="M46" s="51">
        <v>35186</v>
      </c>
      <c r="N46" s="52">
        <v>2.97</v>
      </c>
      <c r="O46" s="52">
        <v>4.86</v>
      </c>
      <c r="P46" s="52">
        <v>7.2</v>
      </c>
      <c r="Q46" s="52">
        <v>9.18</v>
      </c>
      <c r="R46" s="52">
        <v>9.9</v>
      </c>
      <c r="S46" s="52">
        <v>10.8</v>
      </c>
      <c r="T46" s="52">
        <v>12.06</v>
      </c>
      <c r="U46" s="52">
        <v>7.2</v>
      </c>
      <c r="V46" s="52">
        <v>9.18</v>
      </c>
      <c r="W46" s="52">
        <v>10.8</v>
      </c>
      <c r="X46" s="52" t="s">
        <v>3000</v>
      </c>
      <c r="Y46" s="52" t="s">
        <v>3000</v>
      </c>
      <c r="Z46" s="52" t="s">
        <v>3000</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3000</v>
      </c>
      <c r="Y47" s="52" t="s">
        <v>3000</v>
      </c>
      <c r="Z47" s="52" t="s">
        <v>3000</v>
      </c>
    </row>
    <row r="48" spans="2:26">
      <c r="B48" s="52"/>
      <c r="C48" s="51">
        <v>39221</v>
      </c>
      <c r="D48" s="52">
        <v>5.85</v>
      </c>
      <c r="E48" s="52">
        <v>6.57</v>
      </c>
      <c r="F48" s="52">
        <v>6.75</v>
      </c>
      <c r="G48" s="52">
        <v>6.93</v>
      </c>
      <c r="H48" s="52">
        <v>7.2</v>
      </c>
      <c r="I48" s="52">
        <v>4.41</v>
      </c>
      <c r="J48" s="52">
        <v>4.86</v>
      </c>
      <c r="L48" s="52"/>
      <c r="M48" s="51">
        <v>34104</v>
      </c>
      <c r="N48" s="52">
        <v>2.16</v>
      </c>
      <c r="O48" s="52">
        <v>4.86</v>
      </c>
      <c r="P48" s="52">
        <v>7.2</v>
      </c>
      <c r="Q48" s="52">
        <v>9.18</v>
      </c>
      <c r="R48" s="52">
        <v>9.9</v>
      </c>
      <c r="S48" s="52">
        <v>10.8</v>
      </c>
      <c r="T48" s="52">
        <v>12.06</v>
      </c>
      <c r="U48" s="52">
        <v>7.2</v>
      </c>
      <c r="V48" s="52">
        <v>9.18</v>
      </c>
      <c r="W48" s="52">
        <v>10.8</v>
      </c>
      <c r="X48" s="52" t="s">
        <v>3000</v>
      </c>
      <c r="Y48" s="52" t="s">
        <v>3000</v>
      </c>
      <c r="Z48" s="52" t="s">
        <v>3000</v>
      </c>
    </row>
    <row r="49" spans="2:26">
      <c r="B49" s="52"/>
      <c r="C49" s="51">
        <v>39159</v>
      </c>
      <c r="D49" s="52">
        <v>5.67</v>
      </c>
      <c r="E49" s="52">
        <v>6.39</v>
      </c>
      <c r="F49" s="52">
        <v>6.57</v>
      </c>
      <c r="G49" s="52">
        <v>6.75</v>
      </c>
      <c r="H49" s="52">
        <v>7.11</v>
      </c>
      <c r="I49" s="52">
        <v>4.32</v>
      </c>
      <c r="J49" s="52">
        <v>4.77</v>
      </c>
      <c r="L49" s="52"/>
      <c r="M49" s="51">
        <v>33349</v>
      </c>
      <c r="N49" s="52">
        <v>1.8</v>
      </c>
      <c r="O49" s="52">
        <v>3.24</v>
      </c>
      <c r="P49" s="52">
        <v>5.4</v>
      </c>
      <c r="Q49" s="52">
        <v>7.56</v>
      </c>
      <c r="R49" s="52">
        <v>7.92</v>
      </c>
      <c r="S49" s="52">
        <v>8.28</v>
      </c>
      <c r="T49" s="52">
        <v>9</v>
      </c>
      <c r="U49" s="52">
        <v>6.12</v>
      </c>
      <c r="V49" s="52">
        <v>6.84</v>
      </c>
      <c r="W49" s="52">
        <v>7.56</v>
      </c>
      <c r="X49" s="52" t="s">
        <v>3000</v>
      </c>
      <c r="Y49" s="52" t="s">
        <v>3000</v>
      </c>
      <c r="Z49" s="52" t="s">
        <v>3000</v>
      </c>
    </row>
    <row r="50" spans="2:26">
      <c r="B50" s="52"/>
      <c r="C50" s="51">
        <v>38948</v>
      </c>
      <c r="D50" s="52">
        <v>5.58</v>
      </c>
      <c r="E50" s="52">
        <v>6.12</v>
      </c>
      <c r="F50" s="52">
        <v>6.3</v>
      </c>
      <c r="G50" s="52">
        <v>6.48</v>
      </c>
      <c r="H50" s="52">
        <v>6.84</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3000</v>
      </c>
      <c r="Y50" s="52" t="s">
        <v>3000</v>
      </c>
      <c r="Z50" s="52" t="s">
        <v>3000</v>
      </c>
    </row>
    <row r="51" spans="2:26">
      <c r="B51" s="52"/>
      <c r="C51" s="51">
        <v>38835</v>
      </c>
      <c r="D51" s="52">
        <v>5.4</v>
      </c>
      <c r="E51" s="52">
        <v>5.85</v>
      </c>
      <c r="F51" s="52">
        <v>6.03</v>
      </c>
      <c r="G51" s="52">
        <v>6.12</v>
      </c>
      <c r="H51" s="52">
        <v>6.39</v>
      </c>
      <c r="I51" s="52">
        <v>4.14</v>
      </c>
      <c r="J51" s="52">
        <v>4.59</v>
      </c>
      <c r="L51" s="52"/>
      <c r="M51" s="51">
        <v>32978</v>
      </c>
      <c r="N51" s="52">
        <v>2.88</v>
      </c>
      <c r="O51" s="52">
        <v>6.3</v>
      </c>
      <c r="P51" s="52">
        <v>7.74</v>
      </c>
      <c r="Q51" s="52">
        <v>10.08</v>
      </c>
      <c r="R51" s="52">
        <v>10.98</v>
      </c>
      <c r="S51" s="52">
        <v>11.88</v>
      </c>
      <c r="T51" s="52">
        <v>13.68</v>
      </c>
      <c r="U51" s="52" t="s">
        <v>3000</v>
      </c>
      <c r="V51" s="52" t="s">
        <v>3000</v>
      </c>
      <c r="W51" s="52" t="s">
        <v>3000</v>
      </c>
      <c r="X51" s="52" t="s">
        <v>3000</v>
      </c>
      <c r="Y51" s="52" t="s">
        <v>3000</v>
      </c>
      <c r="Z51" s="52" t="s">
        <v>3000</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4.14</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10">
      <c r="B58" s="52"/>
      <c r="C58" s="51">
        <v>35879</v>
      </c>
      <c r="D58" s="52">
        <v>7.02</v>
      </c>
      <c r="E58" s="52">
        <v>7.92</v>
      </c>
      <c r="F58" s="52">
        <v>9</v>
      </c>
      <c r="G58" s="52">
        <v>9.72</v>
      </c>
      <c r="H58" s="52">
        <v>10.35</v>
      </c>
      <c r="I58" s="52">
        <v>0</v>
      </c>
      <c r="J58" s="52">
        <v>0</v>
      </c>
    </row>
    <row r="59" spans="2:10">
      <c r="B59" s="52"/>
      <c r="C59" s="51">
        <v>35726</v>
      </c>
      <c r="D59" s="52">
        <v>7.65</v>
      </c>
      <c r="E59" s="52">
        <v>8.64</v>
      </c>
      <c r="F59" s="52">
        <v>9.36</v>
      </c>
      <c r="G59" s="52">
        <v>9.9</v>
      </c>
      <c r="H59" s="52">
        <v>10.53</v>
      </c>
      <c r="I59" s="52">
        <v>0</v>
      </c>
      <c r="J59" s="52">
        <v>0</v>
      </c>
    </row>
    <row r="60" spans="2:10">
      <c r="B60" s="52"/>
      <c r="C60" s="51">
        <v>35300</v>
      </c>
      <c r="D60" s="52">
        <v>9.18</v>
      </c>
      <c r="E60" s="52">
        <v>10.08</v>
      </c>
      <c r="F60" s="52">
        <v>10.98</v>
      </c>
      <c r="G60" s="52">
        <v>11.7</v>
      </c>
      <c r="H60" s="52">
        <v>12.42</v>
      </c>
      <c r="I60" s="52">
        <v>0</v>
      </c>
      <c r="J60" s="52">
        <v>0</v>
      </c>
    </row>
    <row r="61" spans="2:10">
      <c r="B61" s="52"/>
      <c r="C61" s="51">
        <v>35186</v>
      </c>
      <c r="D61" s="52">
        <v>9.72</v>
      </c>
      <c r="E61" s="52">
        <v>10.98</v>
      </c>
      <c r="F61" s="52">
        <v>13.14</v>
      </c>
      <c r="G61" s="52">
        <v>14.94</v>
      </c>
      <c r="H61" s="52">
        <v>15.12</v>
      </c>
      <c r="I61" s="52">
        <v>0</v>
      </c>
      <c r="J61" s="52">
        <v>0</v>
      </c>
    </row>
    <row r="62" spans="2:10">
      <c r="B62" s="52"/>
      <c r="C62" s="51">
        <v>34881</v>
      </c>
      <c r="D62" s="52">
        <v>10.08</v>
      </c>
      <c r="E62" s="52">
        <v>12.06</v>
      </c>
      <c r="F62" s="52">
        <v>13.5</v>
      </c>
      <c r="G62" s="52">
        <v>15.12</v>
      </c>
      <c r="H62" s="52">
        <v>15.3</v>
      </c>
      <c r="I62" s="52">
        <v>0</v>
      </c>
      <c r="J62" s="52">
        <v>0</v>
      </c>
    </row>
    <row r="63" spans="2:10">
      <c r="B63" s="52"/>
      <c r="C63" s="51">
        <v>34700</v>
      </c>
      <c r="D63" s="52">
        <v>9</v>
      </c>
      <c r="E63" s="52">
        <v>10.98</v>
      </c>
      <c r="F63" s="52">
        <v>12.96</v>
      </c>
      <c r="G63" s="52">
        <v>14.58</v>
      </c>
      <c r="H63" s="52">
        <v>14.76</v>
      </c>
      <c r="I63" s="52">
        <v>0</v>
      </c>
      <c r="J63" s="52">
        <v>0</v>
      </c>
    </row>
    <row r="64" spans="2:10">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9.54</v>
      </c>
      <c r="H66" s="52">
        <v>9.72</v>
      </c>
      <c r="I66" s="52">
        <v>0</v>
      </c>
      <c r="J66" s="52">
        <v>0</v>
      </c>
    </row>
    <row r="67" spans="2:10">
      <c r="B67" s="52"/>
      <c r="C67" s="51">
        <v>33318</v>
      </c>
      <c r="D67" s="52">
        <v>9</v>
      </c>
      <c r="E67" s="52">
        <v>10.08</v>
      </c>
      <c r="F67" s="52">
        <v>10.8</v>
      </c>
      <c r="G67" s="52">
        <v>11.52</v>
      </c>
      <c r="H67" s="52">
        <v>11.88</v>
      </c>
      <c r="I67" s="52" t="s">
        <v>3000</v>
      </c>
      <c r="J67" s="52" t="s">
        <v>3000</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76" customWidth="1"/>
    <col min="2" max="9" width="12.125" style="576" customWidth="1"/>
    <col min="10" max="16384" width="9" style="576"/>
  </cols>
  <sheetData>
    <row r="1" ht="18.75" spans="1:9">
      <c r="A1" s="3636" t="str">
        <f>IF(项目基本情况!B9="房地产市场价值","估价结果一览表","结果表-2")</f>
        <v>结果表-2</v>
      </c>
      <c r="B1" s="3636"/>
      <c r="C1" s="3636"/>
      <c r="D1" s="3636"/>
      <c r="E1" s="3636"/>
      <c r="F1" s="3636"/>
      <c r="G1" s="3636"/>
      <c r="H1" s="3636"/>
      <c r="I1" s="3636"/>
    </row>
    <row r="2" ht="30" customHeight="1" spans="1:9">
      <c r="A2" s="3637" t="s">
        <v>107</v>
      </c>
      <c r="B2" s="3637" t="s">
        <v>108</v>
      </c>
      <c r="C2" s="3637" t="s">
        <v>109</v>
      </c>
      <c r="D2" s="3637" t="str">
        <f>结果表!D116</f>
        <v>出让国有建设用地使用权价值</v>
      </c>
      <c r="E2" s="3637"/>
      <c r="F2" s="3637" t="str">
        <f>结果表!F116</f>
        <v>在建建筑物价值</v>
      </c>
      <c r="G2" s="3637"/>
      <c r="H2" s="3637" t="str">
        <f>IF(项目基本情况!B9="房地产市场价值","房地产市场价值","房地产价值")</f>
        <v>房地产价值</v>
      </c>
      <c r="I2" s="3637"/>
    </row>
    <row r="3" ht="15" spans="1:9">
      <c r="A3" s="3638"/>
      <c r="B3" s="3638"/>
      <c r="C3" s="3638"/>
      <c r="D3" s="3638" t="s">
        <v>110</v>
      </c>
      <c r="E3" s="3638" t="s">
        <v>111</v>
      </c>
      <c r="F3" s="3638" t="s">
        <v>110</v>
      </c>
      <c r="G3" s="3638" t="s">
        <v>111</v>
      </c>
      <c r="H3" s="3638" t="s">
        <v>110</v>
      </c>
      <c r="I3" s="3638" t="s">
        <v>111</v>
      </c>
    </row>
    <row r="4" ht="15" spans="1:9">
      <c r="A4" s="3639" t="str">
        <f>项目基本情况!S2</f>
        <v>北京市房地产</v>
      </c>
      <c r="B4" s="3638">
        <f>项目基本情况!C17</f>
        <v>70118.8</v>
      </c>
      <c r="C4" s="3638">
        <f>项目基本情况!C18</f>
        <v>66843.16</v>
      </c>
      <c r="D4" s="3638">
        <f ca="1">结果表!D118</f>
        <v>16757</v>
      </c>
      <c r="E4" s="3638">
        <f ca="1">结果表!E118</f>
        <v>2390</v>
      </c>
      <c r="F4" s="3638">
        <f ca="1">结果表!F118</f>
        <v>25666</v>
      </c>
      <c r="G4" s="3638">
        <f ca="1">结果表!G118</f>
        <v>3660</v>
      </c>
      <c r="H4" s="3638">
        <f ca="1">结果表!H118</f>
        <v>42423</v>
      </c>
      <c r="I4" s="3638">
        <f ca="1">结果表!I118</f>
        <v>6050</v>
      </c>
    </row>
    <row r="5" ht="30" customHeight="1" spans="1:9">
      <c r="A5" s="3638" t="s">
        <v>112</v>
      </c>
      <c r="B5" s="3638"/>
      <c r="C5" s="3638"/>
      <c r="D5" s="3638" t="str">
        <f ca="1">结果表!D119</f>
        <v>壹亿陆仟柒佰伍拾柒万元整</v>
      </c>
      <c r="E5" s="3638"/>
      <c r="F5" s="3638" t="str">
        <f ca="1">结果表!F119</f>
        <v>贰亿伍仟陆佰陆拾陆万元整</v>
      </c>
      <c r="G5" s="3638"/>
      <c r="H5" s="3638" t="str">
        <f ca="1">结果表!H119</f>
        <v>肆亿贰仟肆佰贰拾叁万元整</v>
      </c>
      <c r="I5" s="3638"/>
    </row>
    <row r="6" ht="15.75" spans="1:9">
      <c r="A6" s="3640" t="str">
        <f>结果表!A120</f>
        <v>估价师知悉的法定优先受偿款</v>
      </c>
      <c r="B6" s="3640"/>
      <c r="C6" s="3640"/>
      <c r="D6" s="3640">
        <f>结果表!D120</f>
        <v>0</v>
      </c>
      <c r="E6" s="3640"/>
      <c r="F6" s="3640"/>
      <c r="G6" s="3640"/>
      <c r="H6" s="3640"/>
      <c r="I6" s="3640"/>
    </row>
    <row r="7" ht="15" spans="1:9">
      <c r="A7" s="3638" t="s">
        <v>112</v>
      </c>
      <c r="B7" s="3638"/>
      <c r="C7" s="3638"/>
      <c r="D7" s="3641" t="str">
        <f>结果表!D121</f>
        <v>零元整</v>
      </c>
      <c r="E7" s="3642"/>
      <c r="F7" s="3642"/>
      <c r="G7" s="3642"/>
      <c r="H7" s="3642"/>
      <c r="I7" s="3646"/>
    </row>
    <row r="8" ht="15.75" spans="1:9">
      <c r="A8" s="3640" t="str">
        <f>结果表!A122</f>
        <v>房地产抵押价值</v>
      </c>
      <c r="B8" s="3640"/>
      <c r="C8" s="3640"/>
      <c r="D8" s="3640">
        <f ca="1">结果表!D122</f>
        <v>42423</v>
      </c>
      <c r="E8" s="3640"/>
      <c r="F8" s="3640"/>
      <c r="G8" s="3640"/>
      <c r="H8" s="3640"/>
      <c r="I8" s="3640"/>
    </row>
    <row r="9" ht="15" spans="1:9">
      <c r="A9" s="3638" t="s">
        <v>112</v>
      </c>
      <c r="B9" s="3638"/>
      <c r="C9" s="3638"/>
      <c r="D9" s="3638" t="str">
        <f ca="1">结果表!D123</f>
        <v>肆亿贰仟肆佰贰拾叁万元整</v>
      </c>
      <c r="E9" s="3638"/>
      <c r="F9" s="3638"/>
      <c r="G9" s="3638"/>
      <c r="H9" s="3638"/>
      <c r="I9" s="3638"/>
    </row>
    <row r="10" ht="15.75" spans="1:9">
      <c r="A10" s="3640" t="str">
        <f>结果表!A124</f>
        <v/>
      </c>
      <c r="B10" s="3640"/>
      <c r="C10" s="3640"/>
      <c r="D10" s="3640" t="str">
        <f ca="1">结果表!D124</f>
        <v>——</v>
      </c>
      <c r="E10" s="3640"/>
      <c r="F10" s="3640"/>
      <c r="G10" s="3640"/>
      <c r="H10" s="3640"/>
      <c r="I10" s="3640"/>
    </row>
    <row r="11" ht="15" spans="1:9">
      <c r="A11" s="3638" t="s">
        <v>112</v>
      </c>
      <c r="B11" s="3638"/>
      <c r="C11" s="3638"/>
      <c r="D11" s="3638" t="e">
        <f ca="1">结果表!D125</f>
        <v>#VALUE!</v>
      </c>
      <c r="E11" s="3638"/>
      <c r="F11" s="3638"/>
      <c r="G11" s="3638"/>
      <c r="H11" s="3638"/>
      <c r="I11" s="3638"/>
    </row>
    <row r="12" ht="15.75" spans="1:9">
      <c r="A12" s="3640" t="str">
        <f>结果表!A126</f>
        <v>抵押净值</v>
      </c>
      <c r="B12" s="3640"/>
      <c r="C12" s="3640"/>
      <c r="D12" s="3640">
        <f ca="1">结果表!D126</f>
        <v>37769</v>
      </c>
      <c r="E12" s="3640"/>
      <c r="F12" s="3640"/>
      <c r="G12" s="3640"/>
      <c r="H12" s="3640"/>
      <c r="I12" s="3640"/>
    </row>
    <row r="13" ht="15.75" spans="1:9">
      <c r="A13" s="3643" t="s">
        <v>112</v>
      </c>
      <c r="B13" s="3643"/>
      <c r="C13" s="3643"/>
      <c r="D13" s="3643" t="str">
        <f ca="1">结果表!D127</f>
        <v>叁亿柒仟柒佰陆拾玖万元整</v>
      </c>
      <c r="E13" s="3643"/>
      <c r="F13" s="3643"/>
      <c r="G13" s="3643"/>
      <c r="H13" s="3643"/>
      <c r="I13" s="3643"/>
    </row>
    <row r="14" spans="1:9">
      <c r="A14" s="3644" t="s">
        <v>113</v>
      </c>
      <c r="B14" s="3644"/>
      <c r="C14" s="3644"/>
      <c r="D14" s="3644"/>
      <c r="E14" s="3644"/>
      <c r="F14" s="3644"/>
      <c r="G14" s="3644"/>
      <c r="H14" s="3644"/>
      <c r="I14" s="3644"/>
    </row>
    <row r="16" ht="18.75" spans="1:9">
      <c r="A16" s="3645" t="s">
        <v>106</v>
      </c>
      <c r="B16" s="1870"/>
      <c r="C16" s="1870"/>
      <c r="D16" s="1870"/>
      <c r="E16" s="1870"/>
      <c r="F16" s="1870"/>
      <c r="G16" s="1870"/>
      <c r="H16" s="1870"/>
      <c r="I16" s="1870"/>
    </row>
    <row r="17" spans="1:9">
      <c r="A17" s="1870"/>
      <c r="B17" s="1870"/>
      <c r="C17" s="1870"/>
      <c r="D17" s="1870"/>
      <c r="E17" s="1870"/>
      <c r="F17" s="1870"/>
      <c r="G17" s="1870"/>
      <c r="H17" s="1870"/>
      <c r="I17" s="1870"/>
    </row>
    <row r="18" spans="1:9">
      <c r="A18" s="1870"/>
      <c r="B18" s="1870"/>
      <c r="C18" s="1870"/>
      <c r="D18" s="1870"/>
      <c r="E18" s="1870"/>
      <c r="F18" s="1870"/>
      <c r="G18" s="1870"/>
      <c r="H18" s="1870"/>
      <c r="I18" s="1870"/>
    </row>
    <row r="19" spans="1:9">
      <c r="A19" s="1870"/>
      <c r="B19" s="1870"/>
      <c r="C19" s="1870"/>
      <c r="D19" s="1870"/>
      <c r="E19" s="1870"/>
      <c r="F19" s="1870"/>
      <c r="G19" s="1870"/>
      <c r="H19" s="1870"/>
      <c r="I19" s="1870"/>
    </row>
    <row r="20" spans="1:9">
      <c r="A20" s="1870"/>
      <c r="B20" s="1870"/>
      <c r="C20" s="1870"/>
      <c r="D20" s="1870"/>
      <c r="E20" s="1870"/>
      <c r="F20" s="1870"/>
      <c r="G20" s="1870"/>
      <c r="H20" s="1870"/>
      <c r="I20" s="1870"/>
    </row>
    <row r="21" spans="1:9">
      <c r="A21" s="1870"/>
      <c r="B21" s="1870"/>
      <c r="C21" s="1870"/>
      <c r="D21" s="1870"/>
      <c r="E21" s="1870"/>
      <c r="F21" s="1870"/>
      <c r="G21" s="1870"/>
      <c r="H21" s="1870"/>
      <c r="I21" s="1870"/>
    </row>
    <row r="22" spans="1:9">
      <c r="A22" s="1870"/>
      <c r="B22" s="1870"/>
      <c r="C22" s="1870"/>
      <c r="D22" s="1870"/>
      <c r="E22" s="1870"/>
      <c r="F22" s="1870"/>
      <c r="G22" s="1870"/>
      <c r="H22" s="1870"/>
      <c r="I22" s="18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76" customWidth="1"/>
    <col min="2" max="3" width="22.375" style="576" customWidth="1"/>
    <col min="4" max="4" width="23" style="576" customWidth="1"/>
    <col min="5" max="16384" width="9" style="576"/>
  </cols>
  <sheetData>
    <row r="1" ht="18.75" spans="1:4">
      <c r="A1" s="3616" t="s">
        <v>114</v>
      </c>
      <c r="B1" s="3616"/>
      <c r="C1" s="3616"/>
      <c r="D1" s="3616"/>
    </row>
    <row r="2" ht="18" spans="1:4">
      <c r="A2" s="3617" t="s">
        <v>115</v>
      </c>
      <c r="B2" s="3617"/>
      <c r="C2" s="3617"/>
      <c r="D2" s="3617"/>
    </row>
    <row r="3" ht="18.75" spans="1:4">
      <c r="A3" s="3618" t="s">
        <v>116</v>
      </c>
      <c r="B3" s="3618" t="s">
        <v>117</v>
      </c>
      <c r="C3" s="3618" t="s">
        <v>118</v>
      </c>
      <c r="D3" s="3618" t="s">
        <v>119</v>
      </c>
    </row>
    <row r="4" ht="56.25" customHeight="1" spans="1:4">
      <c r="A4" s="3619" t="str">
        <f>项目基本情况!B4</f>
        <v>郑燚</v>
      </c>
      <c r="B4" s="3620">
        <f ca="1">项目基本情况!C4</f>
        <v>1120070131</v>
      </c>
      <c r="C4" s="3621"/>
      <c r="D4" s="3622" t="s">
        <v>120</v>
      </c>
    </row>
    <row r="5" ht="56.25" customHeight="1" spans="1:4">
      <c r="A5" s="3619" t="str">
        <f>项目基本情况!D4</f>
        <v>吴薇</v>
      </c>
      <c r="B5" s="3620">
        <f ca="1">项目基本情况!E4</f>
        <v>1419970001</v>
      </c>
      <c r="C5" s="3623"/>
      <c r="D5" s="3622" t="s">
        <v>120</v>
      </c>
    </row>
    <row r="6" ht="18" spans="1:4">
      <c r="A6" s="3617" t="s">
        <v>121</v>
      </c>
      <c r="B6" s="3617"/>
      <c r="C6" s="3617"/>
      <c r="D6" s="3617"/>
    </row>
    <row r="7" ht="18.75" spans="1:4">
      <c r="A7" s="3618" t="s">
        <v>116</v>
      </c>
      <c r="B7" s="3620" t="s">
        <v>122</v>
      </c>
      <c r="C7" s="3618" t="s">
        <v>118</v>
      </c>
      <c r="D7" s="3618" t="s">
        <v>119</v>
      </c>
    </row>
    <row r="8" ht="56.25" customHeight="1" spans="1:4">
      <c r="A8" s="3624" t="s">
        <v>123</v>
      </c>
      <c r="B8" s="3624" t="s">
        <v>124</v>
      </c>
      <c r="C8" s="3621"/>
      <c r="D8" s="3622" t="s">
        <v>120</v>
      </c>
    </row>
    <row r="9" spans="1:4">
      <c r="A9" s="3625"/>
      <c r="B9" s="3625"/>
      <c r="C9" s="3625"/>
      <c r="D9" s="3625"/>
    </row>
    <row r="10" ht="18.75" spans="1:4">
      <c r="A10" s="3616" t="s">
        <v>125</v>
      </c>
      <c r="B10" s="3625"/>
      <c r="C10" s="3625"/>
      <c r="D10" s="3625"/>
    </row>
    <row r="11" ht="30" customHeight="1" spans="1:4">
      <c r="A11" s="3626" t="s">
        <v>126</v>
      </c>
      <c r="B11" s="3627"/>
      <c r="C11" s="3627"/>
      <c r="D11" s="3627"/>
    </row>
    <row r="12" ht="15" spans="1:4">
      <c r="A12" s="36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8"/>
      <c r="C12" s="3628"/>
      <c r="D12" s="3628"/>
    </row>
    <row r="13" ht="30" customHeight="1" spans="1:4">
      <c r="A13" s="36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8"/>
      <c r="C13" s="3628"/>
      <c r="D13" s="3628"/>
    </row>
    <row r="14" ht="15.75" customHeight="1" spans="1:4">
      <c r="A14" s="3627" t="str">
        <f>IF(项目基本情况!B8="抵押","4.本次评估估价师所知悉的法定优先受偿款情况说明如下：","——")</f>
        <v>4.本次评估估价师所知悉的法定优先受偿款情况说明如下：</v>
      </c>
      <c r="B14" s="3628"/>
      <c r="C14" s="3628"/>
      <c r="D14" s="3628"/>
    </row>
    <row r="15" ht="42" customHeight="1" spans="1:4">
      <c r="A15" s="36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7"/>
      <c r="C15" s="3627"/>
      <c r="D15" s="3627"/>
    </row>
    <row r="16" ht="30" customHeight="1" spans="1:4">
      <c r="A16" s="3629" t="s">
        <v>127</v>
      </c>
      <c r="B16" s="3629"/>
      <c r="C16" s="3629"/>
      <c r="D16" s="3629"/>
    </row>
    <row r="17" ht="144" customHeight="1" spans="1:4">
      <c r="A17" s="3629" t="s">
        <v>128</v>
      </c>
      <c r="B17" s="3629"/>
      <c r="C17" s="3629"/>
      <c r="D17" s="3629"/>
    </row>
    <row r="18" ht="15.75" customHeight="1" spans="1:4">
      <c r="A18" s="3627" t="str">
        <f>IF(项目基本情况!B8="抵押",结果表!K120,"——")</f>
        <v>故，本次评估不存在估价师知悉的法定优先受偿款</v>
      </c>
      <c r="B18" s="3627"/>
      <c r="C18" s="3627"/>
      <c r="D18" s="3627"/>
    </row>
    <row r="19" ht="46.5" customHeight="1" spans="1:4">
      <c r="A19" s="36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7"/>
      <c r="C19" s="3627"/>
      <c r="D19" s="3627"/>
    </row>
    <row r="20" ht="57.75" customHeight="1" spans="1:4">
      <c r="A20" s="36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7"/>
      <c r="C20" s="3627"/>
      <c r="D20" s="3627"/>
    </row>
    <row r="21" ht="57.75" customHeight="1" spans="1:4">
      <c r="A21" s="36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0"/>
      <c r="C21" s="3630"/>
      <c r="D21" s="3630"/>
    </row>
    <row r="22" ht="18.75" customHeight="1" spans="1:4">
      <c r="A22" s="3631" t="s">
        <v>129</v>
      </c>
      <c r="B22" s="3631"/>
      <c r="C22" s="3631"/>
      <c r="D22" s="3631"/>
    </row>
    <row r="23" spans="1:4">
      <c r="A23" s="3632"/>
      <c r="B23" s="1870"/>
      <c r="C23" s="1870"/>
      <c r="D23" s="1870"/>
    </row>
    <row r="24" spans="1:4">
      <c r="A24" s="3632"/>
      <c r="B24" s="1870"/>
      <c r="C24" s="1870"/>
      <c r="D24" s="1870"/>
    </row>
    <row r="25" ht="18.75" spans="1:1">
      <c r="A25" s="3633" t="s">
        <v>130</v>
      </c>
    </row>
    <row r="26" ht="18" spans="1:1">
      <c r="A26" s="3634"/>
    </row>
    <row r="27" ht="18.75" spans="1:1">
      <c r="A27" s="3634" t="s">
        <v>131</v>
      </c>
    </row>
    <row r="30" ht="18.75" spans="4:4">
      <c r="D30" s="3633" t="s">
        <v>132</v>
      </c>
    </row>
    <row r="31" ht="13.5" customHeight="1" spans="3:4">
      <c r="C31" s="3635">
        <v>42551</v>
      </c>
      <c r="D31" s="363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12" customWidth="1"/>
    <col min="3" max="10" width="12.5" style="3612" customWidth="1"/>
    <col min="11" max="16384" width="9" style="3612"/>
  </cols>
  <sheetData>
    <row r="1" ht="18.75" spans="1:10">
      <c r="A1" s="3613" t="s">
        <v>133</v>
      </c>
      <c r="B1" s="3614"/>
      <c r="C1" s="3614"/>
      <c r="D1" s="3614"/>
      <c r="E1" s="3614"/>
      <c r="F1" s="3614"/>
      <c r="G1" s="3614"/>
      <c r="H1" s="3614"/>
      <c r="I1" s="3614"/>
      <c r="J1" s="3614"/>
    </row>
    <row r="2" ht="18.75" spans="1:10">
      <c r="A2" s="3615"/>
      <c r="B2" s="3614"/>
      <c r="C2" s="3614"/>
      <c r="D2" s="3614"/>
      <c r="E2" s="3614"/>
      <c r="F2" s="3614"/>
      <c r="G2" s="3614"/>
      <c r="H2" s="3614"/>
      <c r="I2" s="3614"/>
      <c r="J2" s="3614"/>
    </row>
    <row r="3" spans="1:10">
      <c r="A3" s="3614"/>
      <c r="B3" s="3614"/>
      <c r="C3" s="3614"/>
      <c r="D3" s="3614"/>
      <c r="E3" s="3614"/>
      <c r="F3" s="3614"/>
      <c r="G3" s="3614"/>
      <c r="H3" s="3614"/>
      <c r="I3" s="3614"/>
      <c r="J3" s="3614"/>
    </row>
    <row r="4" spans="1:10">
      <c r="A4" s="3614"/>
      <c r="B4" s="3614"/>
      <c r="C4" s="3614"/>
      <c r="D4" s="3614"/>
      <c r="E4" s="3614"/>
      <c r="F4" s="3614"/>
      <c r="G4" s="3614"/>
      <c r="H4" s="3614"/>
      <c r="I4" s="3614"/>
      <c r="J4" s="3614"/>
    </row>
    <row r="5" spans="1:10">
      <c r="A5" s="3614"/>
      <c r="B5" s="3614"/>
      <c r="C5" s="3614"/>
      <c r="D5" s="3614"/>
      <c r="E5" s="3614"/>
      <c r="F5" s="3614"/>
      <c r="G5" s="3614"/>
      <c r="H5" s="3614"/>
      <c r="I5" s="3614"/>
      <c r="J5" s="3614"/>
    </row>
    <row r="6" spans="1:10">
      <c r="A6" s="3614"/>
      <c r="B6" s="3614"/>
      <c r="C6" s="3614"/>
      <c r="D6" s="3614"/>
      <c r="E6" s="3614"/>
      <c r="F6" s="3614"/>
      <c r="G6" s="3614"/>
      <c r="H6" s="3614"/>
      <c r="I6" s="3614"/>
      <c r="J6" s="3614"/>
    </row>
    <row r="7" spans="1:10">
      <c r="A7" s="3614"/>
      <c r="B7" s="3614"/>
      <c r="C7" s="3614"/>
      <c r="D7" s="3614"/>
      <c r="E7" s="3614"/>
      <c r="F7" s="3614"/>
      <c r="G7" s="3614"/>
      <c r="H7" s="3614"/>
      <c r="I7" s="3614"/>
      <c r="J7" s="3614"/>
    </row>
    <row r="8" spans="1:10">
      <c r="A8" s="3614"/>
      <c r="B8" s="3614"/>
      <c r="C8" s="3614"/>
      <c r="D8" s="3614"/>
      <c r="E8" s="3614"/>
      <c r="F8" s="3614"/>
      <c r="G8" s="3614"/>
      <c r="H8" s="3614"/>
      <c r="I8" s="3614"/>
      <c r="J8" s="3614"/>
    </row>
    <row r="9" spans="1:10">
      <c r="A9" s="3614"/>
      <c r="B9" s="3614"/>
      <c r="C9" s="3614"/>
      <c r="D9" s="3614"/>
      <c r="E9" s="3614"/>
      <c r="F9" s="3614"/>
      <c r="G9" s="3614"/>
      <c r="H9" s="3614"/>
      <c r="I9" s="3614"/>
      <c r="J9" s="3614"/>
    </row>
    <row r="10" spans="1:10">
      <c r="A10" s="3614"/>
      <c r="B10" s="3614"/>
      <c r="C10" s="3614"/>
      <c r="D10" s="3614"/>
      <c r="E10" s="3614"/>
      <c r="F10" s="3614"/>
      <c r="G10" s="3614"/>
      <c r="H10" s="3614"/>
      <c r="I10" s="3614"/>
      <c r="J10" s="3614"/>
    </row>
    <row r="11" spans="1:10">
      <c r="A11" s="3614"/>
      <c r="B11" s="3614"/>
      <c r="C11" s="3614"/>
      <c r="D11" s="3614"/>
      <c r="E11" s="3614"/>
      <c r="F11" s="3614"/>
      <c r="G11" s="3614"/>
      <c r="H11" s="3614"/>
      <c r="I11" s="3614"/>
      <c r="J11" s="3614"/>
    </row>
    <row r="12" spans="1:10">
      <c r="A12" s="3614"/>
      <c r="B12" s="3614"/>
      <c r="C12" s="3614"/>
      <c r="D12" s="3614"/>
      <c r="E12" s="3614"/>
      <c r="F12" s="3614"/>
      <c r="G12" s="3614"/>
      <c r="H12" s="3614"/>
      <c r="I12" s="3614"/>
      <c r="J12" s="3614"/>
    </row>
    <row r="13" spans="1:10">
      <c r="A13" s="3614"/>
      <c r="B13" s="3614"/>
      <c r="C13" s="3614"/>
      <c r="D13" s="3614"/>
      <c r="E13" s="3614"/>
      <c r="F13" s="3614"/>
      <c r="G13" s="3614"/>
      <c r="H13" s="3614"/>
      <c r="I13" s="3614"/>
      <c r="J13" s="3614"/>
    </row>
    <row r="14" spans="1:10">
      <c r="A14" s="3614"/>
      <c r="B14" s="3614"/>
      <c r="C14" s="3614"/>
      <c r="D14" s="3614"/>
      <c r="E14" s="3614"/>
      <c r="F14" s="3614"/>
      <c r="G14" s="3614"/>
      <c r="H14" s="3614"/>
      <c r="I14" s="3614"/>
      <c r="J14" s="3614"/>
    </row>
    <row r="15" spans="1:10">
      <c r="A15" s="3614"/>
      <c r="B15" s="3614"/>
      <c r="C15" s="3614"/>
      <c r="D15" s="3614"/>
      <c r="E15" s="3614"/>
      <c r="F15" s="3614"/>
      <c r="G15" s="3614"/>
      <c r="H15" s="3614"/>
      <c r="I15" s="3614"/>
      <c r="J15" s="3614"/>
    </row>
    <row r="16" spans="1:10">
      <c r="A16" s="3614"/>
      <c r="B16" s="3614"/>
      <c r="C16" s="3614"/>
      <c r="D16" s="3614"/>
      <c r="E16" s="3614"/>
      <c r="F16" s="3614"/>
      <c r="G16" s="3614"/>
      <c r="H16" s="3614"/>
      <c r="I16" s="3614"/>
      <c r="J16" s="3614"/>
    </row>
    <row r="17" spans="1:10">
      <c r="A17" s="3614"/>
      <c r="B17" s="3614"/>
      <c r="C17" s="3614"/>
      <c r="D17" s="3614"/>
      <c r="E17" s="3614"/>
      <c r="F17" s="3614"/>
      <c r="G17" s="3614"/>
      <c r="H17" s="3614"/>
      <c r="I17" s="3614"/>
      <c r="J17" s="3614"/>
    </row>
    <row r="18" spans="1:10">
      <c r="A18" s="3614"/>
      <c r="B18" s="3614"/>
      <c r="C18" s="3614"/>
      <c r="D18" s="3614"/>
      <c r="E18" s="3614"/>
      <c r="F18" s="3614"/>
      <c r="G18" s="3614"/>
      <c r="H18" s="3614"/>
      <c r="I18" s="3614"/>
      <c r="J18" s="3614"/>
    </row>
    <row r="19" spans="1:10">
      <c r="A19" s="3614"/>
      <c r="B19" s="3614"/>
      <c r="C19" s="3614"/>
      <c r="D19" s="3614"/>
      <c r="E19" s="3614"/>
      <c r="F19" s="3614"/>
      <c r="G19" s="3614"/>
      <c r="H19" s="3614"/>
      <c r="I19" s="3614"/>
      <c r="J19" s="3614"/>
    </row>
    <row r="20" spans="1:10">
      <c r="A20" s="3614"/>
      <c r="B20" s="3614"/>
      <c r="C20" s="3614"/>
      <c r="D20" s="3614"/>
      <c r="E20" s="3614"/>
      <c r="F20" s="3614"/>
      <c r="G20" s="3614"/>
      <c r="H20" s="3614"/>
      <c r="I20" s="3614"/>
      <c r="J20" s="3614"/>
    </row>
    <row r="21" spans="1:10">
      <c r="A21" s="3614"/>
      <c r="B21" s="3614"/>
      <c r="C21" s="3614"/>
      <c r="D21" s="3614"/>
      <c r="E21" s="3614"/>
      <c r="F21" s="3614"/>
      <c r="G21" s="3614"/>
      <c r="H21" s="3614"/>
      <c r="I21" s="3614"/>
      <c r="J21" s="3614"/>
    </row>
    <row r="22" spans="1:10">
      <c r="A22" s="3614"/>
      <c r="B22" s="3614"/>
      <c r="C22" s="3614"/>
      <c r="D22" s="3614"/>
      <c r="E22" s="3614"/>
      <c r="F22" s="3614"/>
      <c r="G22" s="3614"/>
      <c r="H22" s="3614"/>
      <c r="I22" s="3614"/>
      <c r="J22" s="3614"/>
    </row>
    <row r="23" spans="1:10">
      <c r="A23" s="3614"/>
      <c r="B23" s="3614"/>
      <c r="C23" s="3614"/>
      <c r="D23" s="3614"/>
      <c r="E23" s="3614"/>
      <c r="F23" s="3614"/>
      <c r="G23" s="3614"/>
      <c r="H23" s="3614"/>
      <c r="I23" s="3614"/>
      <c r="J23" s="3614"/>
    </row>
    <row r="24" spans="1:10">
      <c r="A24" s="3614"/>
      <c r="B24" s="3614"/>
      <c r="C24" s="3614"/>
      <c r="D24" s="3614"/>
      <c r="E24" s="3614"/>
      <c r="F24" s="3614"/>
      <c r="G24" s="3614"/>
      <c r="H24" s="3614"/>
      <c r="I24" s="3614"/>
      <c r="J24" s="3614"/>
    </row>
    <row r="25" spans="1:10">
      <c r="A25" s="3614"/>
      <c r="B25" s="3614"/>
      <c r="C25" s="3614"/>
      <c r="D25" s="3614"/>
      <c r="E25" s="3614"/>
      <c r="F25" s="3614"/>
      <c r="G25" s="3614"/>
      <c r="H25" s="3614"/>
      <c r="I25" s="3614"/>
      <c r="J25" s="3614"/>
    </row>
    <row r="26" spans="1:10">
      <c r="A26" s="3614"/>
      <c r="B26" s="3614"/>
      <c r="C26" s="3614"/>
      <c r="D26" s="3614"/>
      <c r="E26" s="3614"/>
      <c r="F26" s="3614"/>
      <c r="G26" s="3614"/>
      <c r="H26" s="3614"/>
      <c r="I26" s="3614"/>
      <c r="J26" s="3614"/>
    </row>
    <row r="27" spans="1:10">
      <c r="A27" s="3614"/>
      <c r="B27" s="3614"/>
      <c r="C27" s="3614"/>
      <c r="D27" s="3614"/>
      <c r="E27" s="3614"/>
      <c r="F27" s="3614"/>
      <c r="G27" s="3614"/>
      <c r="H27" s="3614"/>
      <c r="I27" s="3614"/>
      <c r="J27" s="3614"/>
    </row>
    <row r="28" spans="1:10">
      <c r="A28" s="3614"/>
      <c r="B28" s="3614"/>
      <c r="C28" s="3614"/>
      <c r="D28" s="3614"/>
      <c r="E28" s="3614"/>
      <c r="F28" s="3614"/>
      <c r="G28" s="3614"/>
      <c r="H28" s="3614"/>
      <c r="I28" s="3614"/>
      <c r="J28" s="3614"/>
    </row>
    <row r="29" spans="1:10">
      <c r="A29" s="3614"/>
      <c r="B29" s="3614"/>
      <c r="C29" s="3614"/>
      <c r="D29" s="3614"/>
      <c r="E29" s="3614"/>
      <c r="F29" s="3614"/>
      <c r="G29" s="3614"/>
      <c r="H29" s="3614"/>
      <c r="I29" s="3614"/>
      <c r="J29" s="3614"/>
    </row>
    <row r="30" spans="1:10">
      <c r="A30" s="3614"/>
      <c r="B30" s="3614"/>
      <c r="C30" s="3614"/>
      <c r="D30" s="3614"/>
      <c r="E30" s="3614"/>
      <c r="F30" s="3614"/>
      <c r="G30" s="3614"/>
      <c r="H30" s="3614"/>
      <c r="I30" s="3614"/>
      <c r="J30" s="3614"/>
    </row>
    <row r="31" spans="1:10">
      <c r="A31" s="3614"/>
      <c r="B31" s="3614"/>
      <c r="C31" s="3614"/>
      <c r="D31" s="3614"/>
      <c r="E31" s="3614"/>
      <c r="F31" s="3614"/>
      <c r="G31" s="3614"/>
      <c r="H31" s="3614"/>
      <c r="I31" s="3614"/>
      <c r="J31" s="361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8" customWidth="1"/>
    <col min="2" max="16384" width="14.5" style="3537"/>
  </cols>
  <sheetData>
    <row r="1" s="3587" customFormat="1" ht="18.75" spans="1:1">
      <c r="A1" s="3589" t="s">
        <v>134</v>
      </c>
    </row>
    <row r="3" spans="1:7">
      <c r="A3" s="3590" t="s">
        <v>135</v>
      </c>
      <c r="B3" s="3537" t="s">
        <v>136</v>
      </c>
      <c r="G3" s="3591"/>
    </row>
    <row r="4" spans="7:7">
      <c r="G4" s="3591"/>
    </row>
    <row r="5" spans="1:7">
      <c r="A5" s="3592" t="s">
        <v>137</v>
      </c>
      <c r="B5" s="3537" t="s">
        <v>138</v>
      </c>
      <c r="G5" s="3591"/>
    </row>
    <row r="6" spans="7:7">
      <c r="G6" s="3591"/>
    </row>
    <row r="7" spans="1:7">
      <c r="A7" s="3593" t="s">
        <v>139</v>
      </c>
      <c r="B7" s="3537" t="s">
        <v>140</v>
      </c>
      <c r="G7" s="3591"/>
    </row>
    <row r="8" spans="7:7">
      <c r="G8" s="3591"/>
    </row>
    <row r="9" spans="1:2">
      <c r="A9" s="3594" t="s">
        <v>141</v>
      </c>
      <c r="B9" s="3537" t="s">
        <v>142</v>
      </c>
    </row>
    <row r="11" spans="1:2">
      <c r="A11" s="3595" t="s">
        <v>143</v>
      </c>
      <c r="B11" s="3596" t="s">
        <v>144</v>
      </c>
    </row>
    <row r="13" spans="1:1">
      <c r="A13" s="3597" t="s">
        <v>145</v>
      </c>
    </row>
    <row r="15" ht="13.5" spans="1:3">
      <c r="A15" s="3598" t="s">
        <v>146</v>
      </c>
      <c r="B15" s="3599" t="s">
        <v>147</v>
      </c>
      <c r="C15" s="3600"/>
    </row>
    <row r="16" ht="13.5" spans="1:3">
      <c r="A16" s="3601"/>
      <c r="B16" s="3599" t="s">
        <v>148</v>
      </c>
      <c r="C16" s="3600"/>
    </row>
    <row r="17" ht="13.5" spans="1:3">
      <c r="A17" s="3601"/>
      <c r="B17" s="3602" t="s">
        <v>149</v>
      </c>
      <c r="C17" s="3602" t="s">
        <v>146</v>
      </c>
    </row>
    <row r="18" ht="13.5" spans="1:3">
      <c r="A18" s="3601"/>
      <c r="B18" s="3602"/>
      <c r="C18" s="3602" t="s">
        <v>150</v>
      </c>
    </row>
    <row r="19" ht="13.5" spans="1:3">
      <c r="A19" s="3601"/>
      <c r="B19" s="3602"/>
      <c r="C19" s="3602" t="s">
        <v>151</v>
      </c>
    </row>
    <row r="20" ht="13.5" spans="1:3">
      <c r="A20" s="3603"/>
      <c r="B20" s="3604" t="s">
        <v>152</v>
      </c>
      <c r="C20" s="3600"/>
    </row>
    <row r="21" ht="13.5" spans="1:3">
      <c r="A21" s="3605" t="s">
        <v>153</v>
      </c>
      <c r="B21" s="3606"/>
      <c r="C21" s="3607"/>
    </row>
    <row r="22" ht="13.5" spans="1:3">
      <c r="A22" s="3608" t="s">
        <v>154</v>
      </c>
      <c r="B22" s="3604" t="s">
        <v>155</v>
      </c>
      <c r="C22" s="3600"/>
    </row>
    <row r="23" ht="13.5" spans="1:3">
      <c r="A23" s="3608"/>
      <c r="B23" s="3604" t="s">
        <v>156</v>
      </c>
      <c r="C23" s="3600"/>
    </row>
    <row r="24" ht="13.5" spans="1:3">
      <c r="A24" s="3608"/>
      <c r="B24" s="3604" t="s">
        <v>157</v>
      </c>
      <c r="C24" s="3600"/>
    </row>
    <row r="25" ht="13.5" spans="1:3">
      <c r="A25" s="3608"/>
      <c r="B25" s="3602" t="s">
        <v>158</v>
      </c>
      <c r="C25" s="3602" t="s">
        <v>159</v>
      </c>
    </row>
    <row r="26" ht="13.5" spans="1:3">
      <c r="A26" s="3608"/>
      <c r="B26" s="3602"/>
      <c r="C26" s="3602" t="s">
        <v>160</v>
      </c>
    </row>
    <row r="27" ht="13.5" spans="1:3">
      <c r="A27" s="3608"/>
      <c r="B27" s="3602"/>
      <c r="C27" s="3602" t="s">
        <v>161</v>
      </c>
    </row>
    <row r="28" ht="13.5" spans="1:3">
      <c r="A28" s="3608"/>
      <c r="B28" s="3602"/>
      <c r="C28" s="3602" t="s">
        <v>162</v>
      </c>
    </row>
    <row r="29" ht="13.5" spans="1:3">
      <c r="A29" s="3608"/>
      <c r="B29" s="3602"/>
      <c r="C29" s="3602" t="s">
        <v>163</v>
      </c>
    </row>
    <row r="30" ht="13.5" spans="1:3">
      <c r="A30" s="3608"/>
      <c r="B30" s="3602"/>
      <c r="C30" s="3602" t="s">
        <v>164</v>
      </c>
    </row>
    <row r="31" ht="13.5" spans="1:3">
      <c r="A31" s="3608"/>
      <c r="B31" s="3602"/>
      <c r="C31" s="3602" t="s">
        <v>165</v>
      </c>
    </row>
    <row r="32" ht="13.5" spans="1:3">
      <c r="A32" s="3608"/>
      <c r="B32" s="3602"/>
      <c r="C32" s="3602" t="s">
        <v>166</v>
      </c>
    </row>
    <row r="33" ht="13.5" spans="1:3">
      <c r="A33" s="3608"/>
      <c r="B33" s="3602"/>
      <c r="C33" s="3602" t="s">
        <v>167</v>
      </c>
    </row>
    <row r="34" spans="1:1">
      <c r="A34" s="3609" t="s">
        <v>168</v>
      </c>
    </row>
    <row r="37" spans="1:1">
      <c r="A37" s="3609" t="s">
        <v>169</v>
      </c>
    </row>
    <row r="38" ht="13.5" spans="1:1">
      <c r="A38" s="3610" t="s">
        <v>170</v>
      </c>
    </row>
    <row r="39" ht="13.5" spans="1:1">
      <c r="A39" s="3610" t="s">
        <v>171</v>
      </c>
    </row>
    <row r="40" ht="13.5" spans="1:1">
      <c r="A40" s="3610" t="s">
        <v>172</v>
      </c>
    </row>
    <row r="41" ht="13.5" spans="1:1">
      <c r="A41" s="3611" t="s">
        <v>173</v>
      </c>
    </row>
    <row r="42" ht="13.5" spans="1:1">
      <c r="A42" s="361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56" customWidth="1"/>
    <col min="2" max="2" width="38.625" style="3556" customWidth="1"/>
    <col min="3" max="3" width="26" style="3556" customWidth="1"/>
    <col min="4" max="4" width="35" style="3556" hidden="1" customWidth="1"/>
    <col min="5" max="5" width="30.125" style="3556" customWidth="1"/>
    <col min="6" max="6" width="35.5" style="3556" customWidth="1"/>
    <col min="7" max="7" width="31" style="3556" customWidth="1"/>
    <col min="8" max="8" width="37.5" style="3556" hidden="1" customWidth="1"/>
    <col min="9" max="16384" width="22.625" style="3556"/>
  </cols>
  <sheetData>
    <row r="1" customHeight="1" spans="1:8">
      <c r="A1" s="3557"/>
      <c r="B1" s="3557"/>
      <c r="C1" s="3557"/>
      <c r="D1" s="3557"/>
      <c r="E1" s="3557"/>
      <c r="F1" s="3557"/>
      <c r="G1" s="3557"/>
      <c r="H1" s="3557"/>
    </row>
    <row r="2" customHeight="1" spans="1:8">
      <c r="A2" s="3558" t="s">
        <v>175</v>
      </c>
      <c r="B2" s="3559">
        <f ca="1">TODAY()</f>
        <v>45517</v>
      </c>
      <c r="C2" s="3560" t="s">
        <v>176</v>
      </c>
      <c r="D2" s="3560"/>
      <c r="E2" s="3560"/>
      <c r="F2" s="3557"/>
      <c r="G2" s="3557"/>
      <c r="H2" s="3557"/>
    </row>
    <row r="3" customHeight="1" spans="1:8">
      <c r="A3" s="3561" t="s">
        <v>177</v>
      </c>
      <c r="B3" s="3562" t="s">
        <v>178</v>
      </c>
      <c r="C3" s="3562" t="s">
        <v>179</v>
      </c>
      <c r="D3" s="3563" t="s">
        <v>180</v>
      </c>
      <c r="E3" s="3564" t="s">
        <v>181</v>
      </c>
      <c r="F3" s="3565" t="s">
        <v>182</v>
      </c>
      <c r="G3" s="3562" t="s">
        <v>179</v>
      </c>
      <c r="H3" s="3563" t="s">
        <v>183</v>
      </c>
    </row>
    <row r="4" customHeight="1" spans="1:8">
      <c r="A4" s="3565" t="s">
        <v>184</v>
      </c>
      <c r="B4" s="3565">
        <f ca="1">IF(C4&lt;B2,"已过期",1119970066)</f>
        <v>1119970066</v>
      </c>
      <c r="C4" s="3566">
        <v>45937</v>
      </c>
      <c r="D4" s="3567" t="str">
        <f ca="1">A4&amp;"（注册号："&amp;B4&amp;"）"</f>
        <v>梁津（注册号：1119970066）</v>
      </c>
      <c r="E4" s="3568" t="s">
        <v>184</v>
      </c>
      <c r="F4" s="3565">
        <f ca="1">IF(G4&lt;B2,"已过期",96010014)</f>
        <v>96010014</v>
      </c>
      <c r="G4" s="3569">
        <v>47118</v>
      </c>
      <c r="H4" s="3570" t="str">
        <f ca="1">E4&amp;"（注册号："&amp;F4&amp;"）"</f>
        <v>梁津（注册号：96010014）</v>
      </c>
    </row>
    <row r="5" customHeight="1" spans="1:8">
      <c r="A5" s="3565" t="s">
        <v>185</v>
      </c>
      <c r="B5" s="3565">
        <f ca="1">IF(C5&lt;B2,"已过期",1119970111)</f>
        <v>1119970111</v>
      </c>
      <c r="C5" s="3566">
        <v>45937</v>
      </c>
      <c r="D5" s="3567" t="str">
        <f ca="1" t="shared" ref="D5:D16" si="0">A5&amp;"（注册号："&amp;B5&amp;"）"</f>
        <v>叶凌（注册号：1119970111）</v>
      </c>
      <c r="E5" s="3568" t="s">
        <v>185</v>
      </c>
      <c r="F5" s="3565">
        <f ca="1">IF(G5&lt;B2,"已过期",94010078)</f>
        <v>94010078</v>
      </c>
      <c r="G5" s="3569">
        <v>46387</v>
      </c>
      <c r="H5" s="3570" t="str">
        <f ca="1" t="shared" ref="H5:H16" si="1">E5&amp;"（注册号："&amp;F5&amp;"）"</f>
        <v>叶凌（注册号：94010078）</v>
      </c>
    </row>
    <row r="6" customHeight="1" spans="1:8">
      <c r="A6" s="3565" t="s">
        <v>186</v>
      </c>
      <c r="B6" s="3565" t="str">
        <f ca="1">IF(C6&lt;B2,"已过期",1120050019)</f>
        <v>已过期</v>
      </c>
      <c r="C6" s="3566">
        <v>45410</v>
      </c>
      <c r="D6" s="3567" t="str">
        <f ca="1" t="shared" si="0"/>
        <v>王鹏（注册号：已过期）</v>
      </c>
      <c r="E6" s="3568" t="s">
        <v>186</v>
      </c>
      <c r="F6" s="3565">
        <f ca="1">IF(G6&lt;B2,"已过期",2002110030)</f>
        <v>2002110030</v>
      </c>
      <c r="G6" s="3569">
        <v>46387</v>
      </c>
      <c r="H6" s="3570" t="str">
        <f ca="1" t="shared" si="1"/>
        <v>王鹏（注册号：2002110030）</v>
      </c>
    </row>
    <row r="7" customHeight="1" spans="1:8">
      <c r="A7" s="3565" t="s">
        <v>187</v>
      </c>
      <c r="B7" s="3565">
        <f ca="1">IF(C7&lt;B2,"已过期",1120000080)</f>
        <v>1120000080</v>
      </c>
      <c r="C7" s="3566">
        <v>45937</v>
      </c>
      <c r="D7" s="3567" t="str">
        <f ca="1" t="shared" si="0"/>
        <v>欧红伟（注册号：1120000080）</v>
      </c>
      <c r="E7" s="3568" t="s">
        <v>187</v>
      </c>
      <c r="F7" s="3565">
        <f ca="1">IF(G7&lt;B2,"已过期",2000110082)</f>
        <v>2000110082</v>
      </c>
      <c r="G7" s="3569">
        <v>46387</v>
      </c>
      <c r="H7" s="3570" t="str">
        <f ca="1" t="shared" si="1"/>
        <v>欧红伟（注册号：2000110082）</v>
      </c>
    </row>
    <row r="8" customHeight="1" spans="1:8">
      <c r="A8" s="3565" t="s">
        <v>188</v>
      </c>
      <c r="B8" s="3565">
        <f ca="1">IF(C8&lt;B2,"已过期",1419970001)</f>
        <v>1419970001</v>
      </c>
      <c r="C8" s="3566">
        <v>45937</v>
      </c>
      <c r="D8" s="3567" t="str">
        <f ca="1" t="shared" si="0"/>
        <v>吴薇（注册号：1419970001）</v>
      </c>
      <c r="E8" s="3568" t="s">
        <v>188</v>
      </c>
      <c r="F8" s="3565">
        <f ca="1">IF(G8&lt;B2,"已过期",2002110125)</f>
        <v>2002110125</v>
      </c>
      <c r="G8" s="3569">
        <v>47118</v>
      </c>
      <c r="H8" s="3570" t="str">
        <f ca="1" t="shared" si="1"/>
        <v>吴薇（注册号：2002110125）</v>
      </c>
    </row>
    <row r="9" customHeight="1" spans="1:8">
      <c r="A9" s="3565" t="s">
        <v>189</v>
      </c>
      <c r="B9" s="3565">
        <f ca="1">IF(C9&lt;B2,"已过期",1120060040)</f>
        <v>1120060040</v>
      </c>
      <c r="C9" s="3571">
        <v>45592</v>
      </c>
      <c r="D9" s="3567" t="str">
        <f ca="1" t="shared" si="0"/>
        <v>陈颖（注册号：1120060040）</v>
      </c>
      <c r="E9" s="3568" t="s">
        <v>189</v>
      </c>
      <c r="F9" s="3565">
        <f ca="1">IF(G9&lt;B2,"已过期",2004110096)</f>
        <v>2004110096</v>
      </c>
      <c r="G9" s="3569">
        <v>47118</v>
      </c>
      <c r="H9" s="3570" t="str">
        <f ca="1" t="shared" si="1"/>
        <v>陈颖（注册号：2004110096）</v>
      </c>
    </row>
    <row r="10" customHeight="1" spans="1:8">
      <c r="A10" s="3565" t="s">
        <v>190</v>
      </c>
      <c r="B10" s="3565">
        <f ca="1">IF(C10&lt;B2,"已过期",1120100036)</f>
        <v>1120100036</v>
      </c>
      <c r="C10" s="3571">
        <v>45752</v>
      </c>
      <c r="D10" s="3567" t="str">
        <f ca="1" t="shared" si="0"/>
        <v>崔锴（注册号：1120100036）</v>
      </c>
      <c r="E10" s="3568" t="s">
        <v>190</v>
      </c>
      <c r="F10" s="3565">
        <f ca="1">IF(G10&lt;B2,"已过期",2010110070)</f>
        <v>2010110070</v>
      </c>
      <c r="G10" s="3569">
        <v>47907</v>
      </c>
      <c r="H10" s="3570" t="str">
        <f ca="1" t="shared" si="1"/>
        <v>崔锴（注册号：2010110070）</v>
      </c>
    </row>
    <row r="11" customHeight="1" spans="1:8">
      <c r="A11" s="3565" t="s">
        <v>191</v>
      </c>
      <c r="B11" s="3565">
        <f ca="1">IF(C11&lt;B2,"已过期",1120070131)</f>
        <v>1120070131</v>
      </c>
      <c r="C11" s="3566">
        <v>45937</v>
      </c>
      <c r="D11" s="3567" t="str">
        <f ca="1" t="shared" si="0"/>
        <v>郑燚（注册号：1120070131）</v>
      </c>
      <c r="E11" s="3568" t="s">
        <v>191</v>
      </c>
      <c r="F11" s="3565">
        <f ca="1">IF(G11&lt;B2,"已过期",2014110011)</f>
        <v>2014110011</v>
      </c>
      <c r="G11" s="3569">
        <v>49302</v>
      </c>
      <c r="H11" s="3570" t="str">
        <f ca="1" t="shared" si="1"/>
        <v>郑燚（注册号：2014110011）</v>
      </c>
    </row>
    <row r="12" customHeight="1" spans="1:8">
      <c r="A12" s="3565" t="s">
        <v>192</v>
      </c>
      <c r="B12" s="3565">
        <f ca="1">IF(C12&lt;B2,"已过期",1120040230)</f>
        <v>1120040230</v>
      </c>
      <c r="C12" s="3571">
        <v>45937</v>
      </c>
      <c r="D12" s="3567" t="str">
        <f ca="1" t="shared" si="0"/>
        <v>苏海（注册号：1120040230）</v>
      </c>
      <c r="E12" s="3568" t="s">
        <v>192</v>
      </c>
      <c r="F12" s="3565">
        <f ca="1">IF(G12&lt;B2,"已过期",98030020)</f>
        <v>98030020</v>
      </c>
      <c r="G12" s="3569">
        <v>47118</v>
      </c>
      <c r="H12" s="3570" t="str">
        <f ca="1" t="shared" si="1"/>
        <v>苏海（注册号：98030020）</v>
      </c>
    </row>
    <row r="13" customHeight="1" spans="1:8">
      <c r="A13" s="3565" t="s">
        <v>193</v>
      </c>
      <c r="B13" s="3565" t="str">
        <f ca="1">IF(C13&lt;B2,"已过期",1120020033)</f>
        <v>已过期</v>
      </c>
      <c r="C13" s="3566">
        <v>45375</v>
      </c>
      <c r="D13" s="3567" t="str">
        <f ca="1" t="shared" si="0"/>
        <v>刘敬东（注册号：已过期）</v>
      </c>
      <c r="E13" s="3568" t="s">
        <v>193</v>
      </c>
      <c r="F13" s="3565">
        <f ca="1">IF(G13&lt;B2,"已过期",2000110137)</f>
        <v>2000110137</v>
      </c>
      <c r="G13" s="3569">
        <v>46387</v>
      </c>
      <c r="H13" s="3570" t="str">
        <f ca="1" t="shared" si="1"/>
        <v>刘敬东（注册号：2000110137）</v>
      </c>
    </row>
    <row r="14" customHeight="1" spans="1:8">
      <c r="A14" s="3565" t="s">
        <v>194</v>
      </c>
      <c r="B14" s="3565" t="str">
        <f ca="1">IF(C14&lt;B2,"已过期",1119980106)</f>
        <v>已过期</v>
      </c>
      <c r="C14" s="3571">
        <v>44969</v>
      </c>
      <c r="D14" s="3567" t="str">
        <f ca="1" t="shared" si="0"/>
        <v>刘俊财（注册号：已过期）</v>
      </c>
      <c r="E14" s="3568" t="s">
        <v>194</v>
      </c>
      <c r="F14" s="3565">
        <f ca="1">IF(G14&lt;B2,"已过期",96010063)</f>
        <v>96010063</v>
      </c>
      <c r="G14" s="3569">
        <v>47483</v>
      </c>
      <c r="H14" s="3570" t="str">
        <f ca="1" t="shared" si="1"/>
        <v>刘俊财（注册号：96010063）</v>
      </c>
    </row>
    <row r="15" customHeight="1" spans="1:8">
      <c r="A15" s="3565" t="s">
        <v>195</v>
      </c>
      <c r="B15" s="3565">
        <v>1120210056</v>
      </c>
      <c r="C15" s="3571">
        <v>45410</v>
      </c>
      <c r="D15" s="3567" t="str">
        <f t="shared" si="0"/>
        <v>宁小鳗（注册号：1120210056）</v>
      </c>
      <c r="E15" s="3568" t="s">
        <v>196</v>
      </c>
      <c r="F15" s="3565">
        <f ca="1">IF(G15&lt;B2,"已过期",2011110090)</f>
        <v>2011110090</v>
      </c>
      <c r="G15" s="3569">
        <v>48302</v>
      </c>
      <c r="H15" s="3570" t="str">
        <f ca="1" t="shared" si="1"/>
        <v>赵雯（注册号：2011110090）</v>
      </c>
    </row>
    <row r="16" s="3554" customFormat="1" customHeight="1" spans="1:8">
      <c r="A16" s="3565"/>
      <c r="B16" s="3565"/>
      <c r="C16" s="3565"/>
      <c r="D16" s="3567" t="str">
        <f t="shared" si="0"/>
        <v>（注册号：）</v>
      </c>
      <c r="E16" s="3568"/>
      <c r="F16" s="3565"/>
      <c r="G16" s="3565"/>
      <c r="H16" s="3572" t="str">
        <f t="shared" si="1"/>
        <v>（注册号：）</v>
      </c>
    </row>
    <row r="17" customHeight="1" spans="1:8">
      <c r="A17" s="3573" t="s">
        <v>197</v>
      </c>
      <c r="B17" s="3573"/>
      <c r="C17" s="3573"/>
      <c r="D17" s="3573"/>
      <c r="E17" s="3573"/>
      <c r="F17" s="3573"/>
      <c r="G17" s="3573"/>
      <c r="H17" s="3573"/>
    </row>
    <row r="18" customHeight="1" spans="1:7">
      <c r="A18" s="3562" t="s">
        <v>198</v>
      </c>
      <c r="B18" s="3562"/>
      <c r="C18" s="3562"/>
      <c r="D18" s="3563"/>
      <c r="E18" s="3574" t="s">
        <v>199</v>
      </c>
      <c r="F18" s="3562"/>
      <c r="G18" s="3562"/>
    </row>
    <row r="19" s="3555" customFormat="1" customHeight="1" spans="1:7">
      <c r="A19" s="3575" t="s">
        <v>200</v>
      </c>
      <c r="B19" s="3562" t="s">
        <v>201</v>
      </c>
      <c r="C19" s="3562" t="s">
        <v>179</v>
      </c>
      <c r="D19" s="3563"/>
      <c r="E19" s="3568" t="s">
        <v>200</v>
      </c>
      <c r="F19" s="3562" t="s">
        <v>201</v>
      </c>
      <c r="G19" s="3562" t="s">
        <v>179</v>
      </c>
    </row>
    <row r="20" s="3555" customFormat="1" customHeight="1" spans="1:7">
      <c r="A20" s="3576" t="s">
        <v>202</v>
      </c>
      <c r="B20" s="3576" t="s">
        <v>203</v>
      </c>
      <c r="C20" s="3569">
        <v>45898</v>
      </c>
      <c r="D20" s="3577"/>
      <c r="E20" s="3578" t="s">
        <v>204</v>
      </c>
      <c r="F20" s="3579" t="s">
        <v>205</v>
      </c>
      <c r="G20" s="3580">
        <v>44926</v>
      </c>
    </row>
    <row r="21" s="3555" customFormat="1" customHeight="1" spans="1:7">
      <c r="A21" s="3576"/>
      <c r="B21" s="3576"/>
      <c r="C21" s="3581"/>
      <c r="D21" s="3582"/>
      <c r="E21" s="3578"/>
      <c r="F21" s="3579"/>
      <c r="G21" s="3580"/>
    </row>
    <row r="22" customHeight="1" spans="3:7">
      <c r="C22" s="3583"/>
      <c r="D22" s="3583"/>
      <c r="E22" s="3584"/>
      <c r="F22" s="3585"/>
      <c r="G22" s="3586"/>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vt:lpstr>
      <vt:lpstr>估价对象房地状况</vt:lpstr>
      <vt:lpstr>系统读取表</vt:lpstr>
      <vt:lpstr>结果表</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2024-08-13T08:38:40Z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2052-12.1.0.17147</vt:lpwstr>
  </property>
  <property fmtid="{D5CDD505-2E9C-101B-9397-08002B2CF9AE}" pid="4" name="KSOReadingLayout">
    <vt:bool>true</vt:bool>
  </property>
</Properties>
</file>